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min\Dropbox\PC\Downloads\"/>
    </mc:Choice>
  </mc:AlternateContent>
  <xr:revisionPtr revIDLastSave="0" documentId="13_ncr:1_{33EBDDE2-D053-4B47-8E2F-9E3365DB92D0}" xr6:coauthVersionLast="47" xr6:coauthVersionMax="47" xr10:uidLastSave="{00000000-0000-0000-0000-000000000000}"/>
  <bookViews>
    <workbookView xWindow="-28935" yWindow="-135" windowWidth="29070" windowHeight="15870" tabRatio="785" activeTab="1" xr2:uid="{D2BDDC8B-6AB1-4443-B34C-1E2400612668}"/>
  </bookViews>
  <sheets>
    <sheet name="All zones distance 200" sheetId="14" r:id="rId1"/>
    <sheet name="All zones distance 100" sheetId="13" r:id="rId2"/>
    <sheet name="All zones distance 50" sheetId="12" r:id="rId3"/>
    <sheet name="Zone A distance 200" sheetId="1" r:id="rId4"/>
    <sheet name="Zone A distance 200 rerun unsaf" sheetId="11" r:id="rId5"/>
    <sheet name="Zone B distance 200" sheetId="5" r:id="rId6"/>
    <sheet name="Zone C distance 200" sheetId="6" r:id="rId7"/>
    <sheet name="Zone A distance 100" sheetId="2" r:id="rId8"/>
    <sheet name="Zone A distance 100 rerun unsaf" sheetId="10" r:id="rId9"/>
    <sheet name="Zone B distance 100" sheetId="3" r:id="rId10"/>
    <sheet name="Zone C distance 100" sheetId="4" r:id="rId11"/>
    <sheet name="Zone A distance 50" sheetId="7" r:id="rId12"/>
    <sheet name="Zone B distance 50" sheetId="8" r:id="rId13"/>
    <sheet name="Zone C distance 50" sheetId="9" r:id="rId1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" i="13" l="1"/>
  <c r="C1" i="14"/>
  <c r="C1" i="12"/>
  <c r="M711" i="14"/>
  <c r="N711" i="14" s="1"/>
  <c r="K711" i="14"/>
  <c r="I711" i="14"/>
  <c r="J711" i="14" s="1"/>
  <c r="C711" i="14"/>
  <c r="M710" i="14"/>
  <c r="N710" i="14" s="1"/>
  <c r="K710" i="14"/>
  <c r="I710" i="14"/>
  <c r="J710" i="14" s="1"/>
  <c r="C710" i="14"/>
  <c r="M709" i="14"/>
  <c r="N709" i="14" s="1"/>
  <c r="K709" i="14"/>
  <c r="I709" i="14"/>
  <c r="J709" i="14" s="1"/>
  <c r="C709" i="14"/>
  <c r="M708" i="14"/>
  <c r="N708" i="14" s="1"/>
  <c r="K708" i="14"/>
  <c r="I708" i="14"/>
  <c r="J708" i="14" s="1"/>
  <c r="C708" i="14"/>
  <c r="M707" i="14"/>
  <c r="N707" i="14" s="1"/>
  <c r="K707" i="14"/>
  <c r="I707" i="14"/>
  <c r="C707" i="14"/>
  <c r="M706" i="14"/>
  <c r="N706" i="14" s="1"/>
  <c r="K706" i="14"/>
  <c r="I706" i="14"/>
  <c r="C706" i="14"/>
  <c r="M705" i="14"/>
  <c r="N705" i="14" s="1"/>
  <c r="K705" i="14"/>
  <c r="I705" i="14"/>
  <c r="J705" i="14" s="1"/>
  <c r="C705" i="14"/>
  <c r="M704" i="14"/>
  <c r="N704" i="14" s="1"/>
  <c r="K704" i="14"/>
  <c r="I704" i="14"/>
  <c r="J704" i="14" s="1"/>
  <c r="C704" i="14"/>
  <c r="M703" i="14"/>
  <c r="N703" i="14" s="1"/>
  <c r="K703" i="14"/>
  <c r="I703" i="14"/>
  <c r="J703" i="14" s="1"/>
  <c r="C703" i="14"/>
  <c r="N702" i="14"/>
  <c r="M702" i="14"/>
  <c r="K702" i="14"/>
  <c r="I702" i="14"/>
  <c r="J702" i="14" s="1"/>
  <c r="C702" i="14"/>
  <c r="M701" i="14"/>
  <c r="N701" i="14" s="1"/>
  <c r="K701" i="14"/>
  <c r="I701" i="14"/>
  <c r="C701" i="14"/>
  <c r="M700" i="14"/>
  <c r="N700" i="14" s="1"/>
  <c r="K700" i="14"/>
  <c r="I700" i="14"/>
  <c r="C700" i="14"/>
  <c r="M699" i="14"/>
  <c r="N699" i="14" s="1"/>
  <c r="K699" i="14"/>
  <c r="I699" i="14"/>
  <c r="J699" i="14" s="1"/>
  <c r="C699" i="14"/>
  <c r="M698" i="14"/>
  <c r="N698" i="14" s="1"/>
  <c r="K698" i="14"/>
  <c r="I698" i="14"/>
  <c r="J698" i="14" s="1"/>
  <c r="C698" i="14"/>
  <c r="M697" i="14"/>
  <c r="N697" i="14" s="1"/>
  <c r="K697" i="14"/>
  <c r="I697" i="14"/>
  <c r="J697" i="14" s="1"/>
  <c r="C697" i="14"/>
  <c r="M696" i="14"/>
  <c r="N696" i="14" s="1"/>
  <c r="K696" i="14"/>
  <c r="I696" i="14"/>
  <c r="J696" i="14" s="1"/>
  <c r="C696" i="14"/>
  <c r="M695" i="14"/>
  <c r="N695" i="14" s="1"/>
  <c r="K695" i="14"/>
  <c r="I695" i="14"/>
  <c r="J695" i="14" s="1"/>
  <c r="C695" i="14"/>
  <c r="M694" i="14"/>
  <c r="N694" i="14" s="1"/>
  <c r="K694" i="14"/>
  <c r="I694" i="14"/>
  <c r="C694" i="14"/>
  <c r="M693" i="14"/>
  <c r="N693" i="14" s="1"/>
  <c r="K693" i="14"/>
  <c r="I693" i="14"/>
  <c r="J693" i="14" s="1"/>
  <c r="C693" i="14"/>
  <c r="M692" i="14"/>
  <c r="N692" i="14" s="1"/>
  <c r="K692" i="14"/>
  <c r="I692" i="14"/>
  <c r="J692" i="14" s="1"/>
  <c r="C692" i="14"/>
  <c r="M691" i="14"/>
  <c r="N691" i="14" s="1"/>
  <c r="K691" i="14"/>
  <c r="L691" i="14" s="1"/>
  <c r="I691" i="14"/>
  <c r="J691" i="14" s="1"/>
  <c r="C691" i="14"/>
  <c r="M690" i="14"/>
  <c r="N690" i="14" s="1"/>
  <c r="K690" i="14"/>
  <c r="I690" i="14"/>
  <c r="J690" i="14" s="1"/>
  <c r="C690" i="14"/>
  <c r="M689" i="14"/>
  <c r="N689" i="14" s="1"/>
  <c r="K689" i="14"/>
  <c r="I689" i="14"/>
  <c r="J689" i="14" s="1"/>
  <c r="C689" i="14"/>
  <c r="M688" i="14"/>
  <c r="N688" i="14" s="1"/>
  <c r="K688" i="14"/>
  <c r="I688" i="14"/>
  <c r="C688" i="14"/>
  <c r="M687" i="14"/>
  <c r="N687" i="14" s="1"/>
  <c r="K687" i="14"/>
  <c r="I687" i="14"/>
  <c r="J687" i="14" s="1"/>
  <c r="C687" i="14"/>
  <c r="M686" i="14"/>
  <c r="N686" i="14" s="1"/>
  <c r="K686" i="14"/>
  <c r="I686" i="14"/>
  <c r="J686" i="14" s="1"/>
  <c r="C686" i="14"/>
  <c r="M685" i="14"/>
  <c r="N685" i="14" s="1"/>
  <c r="K685" i="14"/>
  <c r="I685" i="14"/>
  <c r="J685" i="14" s="1"/>
  <c r="C685" i="14"/>
  <c r="M684" i="14"/>
  <c r="N684" i="14" s="1"/>
  <c r="K684" i="14"/>
  <c r="I684" i="14"/>
  <c r="J684" i="14" s="1"/>
  <c r="C684" i="14"/>
  <c r="M683" i="14"/>
  <c r="N683" i="14" s="1"/>
  <c r="K683" i="14"/>
  <c r="I683" i="14"/>
  <c r="J683" i="14" s="1"/>
  <c r="C683" i="14"/>
  <c r="M682" i="14"/>
  <c r="N682" i="14" s="1"/>
  <c r="K682" i="14"/>
  <c r="I682" i="14"/>
  <c r="C682" i="14"/>
  <c r="M681" i="14"/>
  <c r="N681" i="14" s="1"/>
  <c r="K681" i="14"/>
  <c r="I681" i="14"/>
  <c r="J681" i="14" s="1"/>
  <c r="C681" i="14"/>
  <c r="M680" i="14"/>
  <c r="N680" i="14" s="1"/>
  <c r="K680" i="14"/>
  <c r="I680" i="14"/>
  <c r="J680" i="14" s="1"/>
  <c r="C680" i="14"/>
  <c r="M679" i="14"/>
  <c r="N679" i="14" s="1"/>
  <c r="K679" i="14"/>
  <c r="I679" i="14"/>
  <c r="J679" i="14" s="1"/>
  <c r="C679" i="14"/>
  <c r="M678" i="14"/>
  <c r="N678" i="14" s="1"/>
  <c r="K678" i="14"/>
  <c r="I678" i="14"/>
  <c r="J678" i="14" s="1"/>
  <c r="C678" i="14"/>
  <c r="M677" i="14"/>
  <c r="N677" i="14" s="1"/>
  <c r="K677" i="14"/>
  <c r="I677" i="14"/>
  <c r="J677" i="14" s="1"/>
  <c r="C677" i="14"/>
  <c r="M676" i="14"/>
  <c r="N676" i="14" s="1"/>
  <c r="K676" i="14"/>
  <c r="I676" i="14"/>
  <c r="C676" i="14"/>
  <c r="M675" i="14"/>
  <c r="N675" i="14" s="1"/>
  <c r="K675" i="14"/>
  <c r="I675" i="14"/>
  <c r="J675" i="14" s="1"/>
  <c r="C675" i="14"/>
  <c r="M674" i="14"/>
  <c r="N674" i="14" s="1"/>
  <c r="K674" i="14"/>
  <c r="I674" i="14"/>
  <c r="C674" i="14"/>
  <c r="M673" i="14"/>
  <c r="N673" i="14" s="1"/>
  <c r="K673" i="14"/>
  <c r="I673" i="14"/>
  <c r="J673" i="14" s="1"/>
  <c r="C673" i="14"/>
  <c r="M672" i="14"/>
  <c r="N672" i="14" s="1"/>
  <c r="K672" i="14"/>
  <c r="I672" i="14"/>
  <c r="J672" i="14" s="1"/>
  <c r="C672" i="14"/>
  <c r="M671" i="14"/>
  <c r="N671" i="14" s="1"/>
  <c r="K671" i="14"/>
  <c r="I671" i="14"/>
  <c r="J671" i="14" s="1"/>
  <c r="C671" i="14"/>
  <c r="M670" i="14"/>
  <c r="N670" i="14" s="1"/>
  <c r="K670" i="14"/>
  <c r="I670" i="14"/>
  <c r="J670" i="14" s="1"/>
  <c r="C670" i="14"/>
  <c r="M669" i="14"/>
  <c r="N669" i="14" s="1"/>
  <c r="K669" i="14"/>
  <c r="I669" i="14"/>
  <c r="J669" i="14" s="1"/>
  <c r="C669" i="14"/>
  <c r="M668" i="14"/>
  <c r="N668" i="14" s="1"/>
  <c r="K668" i="14"/>
  <c r="I668" i="14"/>
  <c r="J668" i="14" s="1"/>
  <c r="C668" i="14"/>
  <c r="M667" i="14"/>
  <c r="N667" i="14" s="1"/>
  <c r="K667" i="14"/>
  <c r="I667" i="14"/>
  <c r="J667" i="14" s="1"/>
  <c r="C667" i="14"/>
  <c r="M666" i="14"/>
  <c r="N666" i="14" s="1"/>
  <c r="K666" i="14"/>
  <c r="I666" i="14"/>
  <c r="C666" i="14"/>
  <c r="M665" i="14"/>
  <c r="N665" i="14" s="1"/>
  <c r="K665" i="14"/>
  <c r="I665" i="14"/>
  <c r="J665" i="14" s="1"/>
  <c r="C665" i="14"/>
  <c r="M664" i="14"/>
  <c r="N664" i="14" s="1"/>
  <c r="K664" i="14"/>
  <c r="I664" i="14"/>
  <c r="C664" i="14"/>
  <c r="M663" i="14"/>
  <c r="N663" i="14" s="1"/>
  <c r="K663" i="14"/>
  <c r="I663" i="14"/>
  <c r="J663" i="14" s="1"/>
  <c r="C663" i="14"/>
  <c r="M662" i="14"/>
  <c r="N662" i="14" s="1"/>
  <c r="K662" i="14"/>
  <c r="I662" i="14"/>
  <c r="J662" i="14" s="1"/>
  <c r="C662" i="14"/>
  <c r="M661" i="14"/>
  <c r="N661" i="14" s="1"/>
  <c r="K661" i="14"/>
  <c r="I661" i="14"/>
  <c r="J661" i="14" s="1"/>
  <c r="C661" i="14"/>
  <c r="M660" i="14"/>
  <c r="N660" i="14" s="1"/>
  <c r="K660" i="14"/>
  <c r="I660" i="14"/>
  <c r="C660" i="14"/>
  <c r="M659" i="14"/>
  <c r="N659" i="14" s="1"/>
  <c r="K659" i="14"/>
  <c r="I659" i="14"/>
  <c r="J659" i="14" s="1"/>
  <c r="C659" i="14"/>
  <c r="M658" i="14"/>
  <c r="N658" i="14" s="1"/>
  <c r="K658" i="14"/>
  <c r="I658" i="14"/>
  <c r="C658" i="14"/>
  <c r="M657" i="14"/>
  <c r="N657" i="14" s="1"/>
  <c r="K657" i="14"/>
  <c r="I657" i="14"/>
  <c r="J657" i="14" s="1"/>
  <c r="C657" i="14"/>
  <c r="M656" i="14"/>
  <c r="N656" i="14" s="1"/>
  <c r="K656" i="14"/>
  <c r="I656" i="14"/>
  <c r="J656" i="14" s="1"/>
  <c r="C656" i="14"/>
  <c r="M655" i="14"/>
  <c r="N655" i="14" s="1"/>
  <c r="K655" i="14"/>
  <c r="I655" i="14"/>
  <c r="J655" i="14" s="1"/>
  <c r="C655" i="14"/>
  <c r="M654" i="14"/>
  <c r="N654" i="14" s="1"/>
  <c r="K654" i="14"/>
  <c r="I654" i="14"/>
  <c r="J654" i="14" s="1"/>
  <c r="C654" i="14"/>
  <c r="M653" i="14"/>
  <c r="N653" i="14" s="1"/>
  <c r="K653" i="14"/>
  <c r="I653" i="14"/>
  <c r="J653" i="14" s="1"/>
  <c r="C653" i="14"/>
  <c r="M652" i="14"/>
  <c r="N652" i="14" s="1"/>
  <c r="K652" i="14"/>
  <c r="I652" i="14"/>
  <c r="C652" i="14"/>
  <c r="M651" i="14"/>
  <c r="N651" i="14" s="1"/>
  <c r="K651" i="14"/>
  <c r="I651" i="14"/>
  <c r="J651" i="14" s="1"/>
  <c r="C651" i="14"/>
  <c r="N650" i="14"/>
  <c r="M650" i="14"/>
  <c r="K650" i="14"/>
  <c r="I650" i="14"/>
  <c r="J650" i="14" s="1"/>
  <c r="C650" i="14"/>
  <c r="M649" i="14"/>
  <c r="N649" i="14" s="1"/>
  <c r="K649" i="14"/>
  <c r="L649" i="14" s="1"/>
  <c r="I649" i="14"/>
  <c r="J649" i="14" s="1"/>
  <c r="C649" i="14"/>
  <c r="M648" i="14"/>
  <c r="N648" i="14" s="1"/>
  <c r="K648" i="14"/>
  <c r="I648" i="14"/>
  <c r="C648" i="14"/>
  <c r="M647" i="14"/>
  <c r="N647" i="14" s="1"/>
  <c r="K647" i="14"/>
  <c r="I647" i="14"/>
  <c r="J647" i="14" s="1"/>
  <c r="C647" i="14"/>
  <c r="M646" i="14"/>
  <c r="N646" i="14" s="1"/>
  <c r="K646" i="14"/>
  <c r="I646" i="14"/>
  <c r="J646" i="14" s="1"/>
  <c r="C646" i="14"/>
  <c r="M645" i="14"/>
  <c r="N645" i="14" s="1"/>
  <c r="K645" i="14"/>
  <c r="I645" i="14"/>
  <c r="J645" i="14" s="1"/>
  <c r="C645" i="14"/>
  <c r="M644" i="14"/>
  <c r="N644" i="14" s="1"/>
  <c r="K644" i="14"/>
  <c r="I644" i="14"/>
  <c r="J644" i="14" s="1"/>
  <c r="C644" i="14"/>
  <c r="M643" i="14"/>
  <c r="N643" i="14" s="1"/>
  <c r="K643" i="14"/>
  <c r="I643" i="14"/>
  <c r="J643" i="14" s="1"/>
  <c r="C643" i="14"/>
  <c r="M642" i="14"/>
  <c r="N642" i="14" s="1"/>
  <c r="K642" i="14"/>
  <c r="I642" i="14"/>
  <c r="J642" i="14" s="1"/>
  <c r="C642" i="14"/>
  <c r="M641" i="14"/>
  <c r="N641" i="14" s="1"/>
  <c r="K641" i="14"/>
  <c r="I641" i="14"/>
  <c r="J641" i="14" s="1"/>
  <c r="C641" i="14"/>
  <c r="M640" i="14"/>
  <c r="N640" i="14" s="1"/>
  <c r="K640" i="14"/>
  <c r="I640" i="14"/>
  <c r="C640" i="14"/>
  <c r="M639" i="14"/>
  <c r="N639" i="14" s="1"/>
  <c r="K639" i="14"/>
  <c r="I639" i="14"/>
  <c r="J639" i="14" s="1"/>
  <c r="C639" i="14"/>
  <c r="M638" i="14"/>
  <c r="N638" i="14" s="1"/>
  <c r="K638" i="14"/>
  <c r="I638" i="14"/>
  <c r="J638" i="14" s="1"/>
  <c r="C638" i="14"/>
  <c r="M637" i="14"/>
  <c r="N637" i="14" s="1"/>
  <c r="K637" i="14"/>
  <c r="I637" i="14"/>
  <c r="J637" i="14" s="1"/>
  <c r="C637" i="14"/>
  <c r="M636" i="14"/>
  <c r="N636" i="14" s="1"/>
  <c r="K636" i="14"/>
  <c r="I636" i="14"/>
  <c r="J636" i="14" s="1"/>
  <c r="C636" i="14"/>
  <c r="M635" i="14"/>
  <c r="N635" i="14" s="1"/>
  <c r="K635" i="14"/>
  <c r="I635" i="14"/>
  <c r="J635" i="14" s="1"/>
  <c r="C635" i="14"/>
  <c r="M634" i="14"/>
  <c r="N634" i="14" s="1"/>
  <c r="K634" i="14"/>
  <c r="I634" i="14"/>
  <c r="C634" i="14"/>
  <c r="M633" i="14"/>
  <c r="N633" i="14" s="1"/>
  <c r="K633" i="14"/>
  <c r="I633" i="14"/>
  <c r="J633" i="14" s="1"/>
  <c r="C633" i="14"/>
  <c r="M632" i="14"/>
  <c r="N632" i="14" s="1"/>
  <c r="K632" i="14"/>
  <c r="I632" i="14"/>
  <c r="J632" i="14" s="1"/>
  <c r="C632" i="14"/>
  <c r="M631" i="14"/>
  <c r="N631" i="14" s="1"/>
  <c r="K631" i="14"/>
  <c r="I631" i="14"/>
  <c r="J631" i="14" s="1"/>
  <c r="C631" i="14"/>
  <c r="M630" i="14"/>
  <c r="N630" i="14" s="1"/>
  <c r="K630" i="14"/>
  <c r="L630" i="14" s="1"/>
  <c r="I630" i="14"/>
  <c r="J630" i="14" s="1"/>
  <c r="C630" i="14"/>
  <c r="M629" i="14"/>
  <c r="N629" i="14" s="1"/>
  <c r="K629" i="14"/>
  <c r="I629" i="14"/>
  <c r="J629" i="14" s="1"/>
  <c r="C629" i="14"/>
  <c r="M628" i="14"/>
  <c r="N628" i="14" s="1"/>
  <c r="K628" i="14"/>
  <c r="I628" i="14"/>
  <c r="C628" i="14"/>
  <c r="M627" i="14"/>
  <c r="N627" i="14" s="1"/>
  <c r="K627" i="14"/>
  <c r="I627" i="14"/>
  <c r="J627" i="14" s="1"/>
  <c r="C627" i="14"/>
  <c r="M626" i="14"/>
  <c r="N626" i="14" s="1"/>
  <c r="K626" i="14"/>
  <c r="I626" i="14"/>
  <c r="J626" i="14" s="1"/>
  <c r="C626" i="14"/>
  <c r="M625" i="14"/>
  <c r="N625" i="14" s="1"/>
  <c r="K625" i="14"/>
  <c r="I625" i="14"/>
  <c r="J625" i="14" s="1"/>
  <c r="C625" i="14"/>
  <c r="M624" i="14"/>
  <c r="N624" i="14" s="1"/>
  <c r="K624" i="14"/>
  <c r="I624" i="14"/>
  <c r="J624" i="14" s="1"/>
  <c r="C624" i="14"/>
  <c r="M623" i="14"/>
  <c r="N623" i="14" s="1"/>
  <c r="K623" i="14"/>
  <c r="I623" i="14"/>
  <c r="J623" i="14" s="1"/>
  <c r="C623" i="14"/>
  <c r="M622" i="14"/>
  <c r="N622" i="14" s="1"/>
  <c r="K622" i="14"/>
  <c r="I622" i="14"/>
  <c r="C622" i="14"/>
  <c r="M621" i="14"/>
  <c r="N621" i="14" s="1"/>
  <c r="K621" i="14"/>
  <c r="I621" i="14"/>
  <c r="J621" i="14" s="1"/>
  <c r="C621" i="14"/>
  <c r="M620" i="14"/>
  <c r="N620" i="14" s="1"/>
  <c r="K620" i="14"/>
  <c r="I620" i="14"/>
  <c r="L620" i="14" s="1"/>
  <c r="C620" i="14"/>
  <c r="M619" i="14"/>
  <c r="N619" i="14" s="1"/>
  <c r="K619" i="14"/>
  <c r="I619" i="14"/>
  <c r="J619" i="14" s="1"/>
  <c r="C619" i="14"/>
  <c r="M618" i="14"/>
  <c r="N618" i="14" s="1"/>
  <c r="K618" i="14"/>
  <c r="L618" i="14" s="1"/>
  <c r="I618" i="14"/>
  <c r="J618" i="14" s="1"/>
  <c r="C618" i="14"/>
  <c r="M617" i="14"/>
  <c r="N617" i="14" s="1"/>
  <c r="K617" i="14"/>
  <c r="I617" i="14"/>
  <c r="J617" i="14" s="1"/>
  <c r="C617" i="14"/>
  <c r="M616" i="14"/>
  <c r="N616" i="14" s="1"/>
  <c r="K616" i="14"/>
  <c r="I616" i="14"/>
  <c r="C616" i="14"/>
  <c r="M615" i="14"/>
  <c r="N615" i="14" s="1"/>
  <c r="K615" i="14"/>
  <c r="I615" i="14"/>
  <c r="J615" i="14" s="1"/>
  <c r="C615" i="14"/>
  <c r="M614" i="14"/>
  <c r="N614" i="14" s="1"/>
  <c r="K614" i="14"/>
  <c r="I614" i="14"/>
  <c r="J614" i="14" s="1"/>
  <c r="C614" i="14"/>
  <c r="M613" i="14"/>
  <c r="N613" i="14" s="1"/>
  <c r="K613" i="14"/>
  <c r="I613" i="14"/>
  <c r="J613" i="14" s="1"/>
  <c r="C613" i="14"/>
  <c r="M612" i="14"/>
  <c r="N612" i="14" s="1"/>
  <c r="K612" i="14"/>
  <c r="I612" i="14"/>
  <c r="C612" i="14"/>
  <c r="M611" i="14"/>
  <c r="N611" i="14" s="1"/>
  <c r="K611" i="14"/>
  <c r="I611" i="14"/>
  <c r="J611" i="14" s="1"/>
  <c r="C611" i="14"/>
  <c r="M610" i="14"/>
  <c r="N610" i="14" s="1"/>
  <c r="K610" i="14"/>
  <c r="I610" i="14"/>
  <c r="L610" i="14" s="1"/>
  <c r="C610" i="14"/>
  <c r="M609" i="14"/>
  <c r="N609" i="14" s="1"/>
  <c r="K609" i="14"/>
  <c r="I609" i="14"/>
  <c r="J609" i="14" s="1"/>
  <c r="C609" i="14"/>
  <c r="M608" i="14"/>
  <c r="N608" i="14" s="1"/>
  <c r="K608" i="14"/>
  <c r="I608" i="14"/>
  <c r="J608" i="14" s="1"/>
  <c r="C608" i="14"/>
  <c r="M607" i="14"/>
  <c r="N607" i="14" s="1"/>
  <c r="K607" i="14"/>
  <c r="I607" i="14"/>
  <c r="J607" i="14" s="1"/>
  <c r="C607" i="14"/>
  <c r="M606" i="14"/>
  <c r="N606" i="14" s="1"/>
  <c r="K606" i="14"/>
  <c r="I606" i="14"/>
  <c r="J606" i="14" s="1"/>
  <c r="C606" i="14"/>
  <c r="M605" i="14"/>
  <c r="N605" i="14" s="1"/>
  <c r="K605" i="14"/>
  <c r="I605" i="14"/>
  <c r="J605" i="14" s="1"/>
  <c r="C605" i="14"/>
  <c r="M604" i="14"/>
  <c r="N604" i="14" s="1"/>
  <c r="K604" i="14"/>
  <c r="I604" i="14"/>
  <c r="C604" i="14"/>
  <c r="M603" i="14"/>
  <c r="N603" i="14" s="1"/>
  <c r="K603" i="14"/>
  <c r="I603" i="14"/>
  <c r="J603" i="14" s="1"/>
  <c r="C603" i="14"/>
  <c r="M602" i="14"/>
  <c r="N602" i="14" s="1"/>
  <c r="K602" i="14"/>
  <c r="I602" i="14"/>
  <c r="J602" i="14" s="1"/>
  <c r="C602" i="14"/>
  <c r="M601" i="14"/>
  <c r="N601" i="14" s="1"/>
  <c r="K601" i="14"/>
  <c r="I601" i="14"/>
  <c r="J601" i="14" s="1"/>
  <c r="C601" i="14"/>
  <c r="M600" i="14"/>
  <c r="N600" i="14" s="1"/>
  <c r="K600" i="14"/>
  <c r="I600" i="14"/>
  <c r="J600" i="14" s="1"/>
  <c r="C600" i="14"/>
  <c r="M599" i="14"/>
  <c r="N599" i="14" s="1"/>
  <c r="K599" i="14"/>
  <c r="I599" i="14"/>
  <c r="J599" i="14" s="1"/>
  <c r="C599" i="14"/>
  <c r="M598" i="14"/>
  <c r="N598" i="14" s="1"/>
  <c r="K598" i="14"/>
  <c r="I598" i="14"/>
  <c r="C598" i="14"/>
  <c r="M597" i="14"/>
  <c r="N597" i="14" s="1"/>
  <c r="K597" i="14"/>
  <c r="I597" i="14"/>
  <c r="J597" i="14" s="1"/>
  <c r="C597" i="14"/>
  <c r="M596" i="14"/>
  <c r="N596" i="14" s="1"/>
  <c r="K596" i="14"/>
  <c r="I596" i="14"/>
  <c r="J596" i="14" s="1"/>
  <c r="C596" i="14"/>
  <c r="M595" i="14"/>
  <c r="N595" i="14" s="1"/>
  <c r="K595" i="14"/>
  <c r="I595" i="14"/>
  <c r="J595" i="14" s="1"/>
  <c r="C595" i="14"/>
  <c r="M594" i="14"/>
  <c r="N594" i="14" s="1"/>
  <c r="K594" i="14"/>
  <c r="L594" i="14" s="1"/>
  <c r="J594" i="14"/>
  <c r="I594" i="14"/>
  <c r="C594" i="14"/>
  <c r="M593" i="14"/>
  <c r="N593" i="14" s="1"/>
  <c r="K593" i="14"/>
  <c r="I593" i="14"/>
  <c r="J593" i="14" s="1"/>
  <c r="C593" i="14"/>
  <c r="M592" i="14"/>
  <c r="N592" i="14" s="1"/>
  <c r="K592" i="14"/>
  <c r="I592" i="14"/>
  <c r="C592" i="14"/>
  <c r="M591" i="14"/>
  <c r="N591" i="14" s="1"/>
  <c r="K591" i="14"/>
  <c r="I591" i="14"/>
  <c r="J591" i="14" s="1"/>
  <c r="C591" i="14"/>
  <c r="M590" i="14"/>
  <c r="N590" i="14" s="1"/>
  <c r="K590" i="14"/>
  <c r="I590" i="14"/>
  <c r="J590" i="14" s="1"/>
  <c r="C590" i="14"/>
  <c r="M589" i="14"/>
  <c r="N589" i="14" s="1"/>
  <c r="K589" i="14"/>
  <c r="I589" i="14"/>
  <c r="J589" i="14" s="1"/>
  <c r="C589" i="14"/>
  <c r="M588" i="14"/>
  <c r="N588" i="14" s="1"/>
  <c r="K588" i="14"/>
  <c r="I588" i="14"/>
  <c r="J588" i="14" s="1"/>
  <c r="C588" i="14"/>
  <c r="M587" i="14"/>
  <c r="N587" i="14" s="1"/>
  <c r="K587" i="14"/>
  <c r="I587" i="14"/>
  <c r="J587" i="14" s="1"/>
  <c r="C587" i="14"/>
  <c r="M586" i="14"/>
  <c r="N586" i="14" s="1"/>
  <c r="K586" i="14"/>
  <c r="I586" i="14"/>
  <c r="C586" i="14"/>
  <c r="M585" i="14"/>
  <c r="N585" i="14" s="1"/>
  <c r="K585" i="14"/>
  <c r="I585" i="14"/>
  <c r="J585" i="14" s="1"/>
  <c r="C585" i="14"/>
  <c r="M584" i="14"/>
  <c r="N584" i="14" s="1"/>
  <c r="K584" i="14"/>
  <c r="I584" i="14"/>
  <c r="J584" i="14" s="1"/>
  <c r="C584" i="14"/>
  <c r="M583" i="14"/>
  <c r="N583" i="14" s="1"/>
  <c r="K583" i="14"/>
  <c r="I583" i="14"/>
  <c r="J583" i="14" s="1"/>
  <c r="C583" i="14"/>
  <c r="M582" i="14"/>
  <c r="N582" i="14" s="1"/>
  <c r="K582" i="14"/>
  <c r="I582" i="14"/>
  <c r="C582" i="14"/>
  <c r="M581" i="14"/>
  <c r="N581" i="14" s="1"/>
  <c r="K581" i="14"/>
  <c r="I581" i="14"/>
  <c r="J581" i="14" s="1"/>
  <c r="C581" i="14"/>
  <c r="M580" i="14"/>
  <c r="N580" i="14" s="1"/>
  <c r="K580" i="14"/>
  <c r="I580" i="14"/>
  <c r="C580" i="14"/>
  <c r="M579" i="14"/>
  <c r="N579" i="14" s="1"/>
  <c r="K579" i="14"/>
  <c r="I579" i="14"/>
  <c r="J579" i="14" s="1"/>
  <c r="C579" i="14"/>
  <c r="M578" i="14"/>
  <c r="N578" i="14" s="1"/>
  <c r="K578" i="14"/>
  <c r="I578" i="14"/>
  <c r="J578" i="14" s="1"/>
  <c r="C578" i="14"/>
  <c r="M577" i="14"/>
  <c r="N577" i="14" s="1"/>
  <c r="K577" i="14"/>
  <c r="I577" i="14"/>
  <c r="J577" i="14" s="1"/>
  <c r="C577" i="14"/>
  <c r="M576" i="14"/>
  <c r="N576" i="14" s="1"/>
  <c r="K576" i="14"/>
  <c r="I576" i="14"/>
  <c r="J576" i="14" s="1"/>
  <c r="C576" i="14"/>
  <c r="M575" i="14"/>
  <c r="N575" i="14" s="1"/>
  <c r="K575" i="14"/>
  <c r="I575" i="14"/>
  <c r="J575" i="14" s="1"/>
  <c r="C575" i="14"/>
  <c r="M574" i="14"/>
  <c r="N574" i="14" s="1"/>
  <c r="K574" i="14"/>
  <c r="I574" i="14"/>
  <c r="C574" i="14"/>
  <c r="M573" i="14"/>
  <c r="N573" i="14" s="1"/>
  <c r="K573" i="14"/>
  <c r="I573" i="14"/>
  <c r="J573" i="14" s="1"/>
  <c r="C573" i="14"/>
  <c r="M572" i="14"/>
  <c r="N572" i="14" s="1"/>
  <c r="K572" i="14"/>
  <c r="I572" i="14"/>
  <c r="J572" i="14" s="1"/>
  <c r="C572" i="14"/>
  <c r="M571" i="14"/>
  <c r="N571" i="14" s="1"/>
  <c r="K571" i="14"/>
  <c r="I571" i="14"/>
  <c r="J571" i="14" s="1"/>
  <c r="C571" i="14"/>
  <c r="M570" i="14"/>
  <c r="N570" i="14" s="1"/>
  <c r="K570" i="14"/>
  <c r="I570" i="14"/>
  <c r="J570" i="14" s="1"/>
  <c r="C570" i="14"/>
  <c r="M569" i="14"/>
  <c r="N569" i="14" s="1"/>
  <c r="K569" i="14"/>
  <c r="I569" i="14"/>
  <c r="J569" i="14" s="1"/>
  <c r="C569" i="14"/>
  <c r="M568" i="14"/>
  <c r="N568" i="14" s="1"/>
  <c r="K568" i="14"/>
  <c r="I568" i="14"/>
  <c r="J568" i="14" s="1"/>
  <c r="C568" i="14"/>
  <c r="M567" i="14"/>
  <c r="N567" i="14" s="1"/>
  <c r="K567" i="14"/>
  <c r="I567" i="14"/>
  <c r="J567" i="14" s="1"/>
  <c r="C567" i="14"/>
  <c r="N566" i="14"/>
  <c r="M566" i="14"/>
  <c r="K566" i="14"/>
  <c r="I566" i="14"/>
  <c r="J566" i="14" s="1"/>
  <c r="C566" i="14"/>
  <c r="M565" i="14"/>
  <c r="N565" i="14" s="1"/>
  <c r="K565" i="14"/>
  <c r="L565" i="14" s="1"/>
  <c r="I565" i="14"/>
  <c r="J565" i="14" s="1"/>
  <c r="C565" i="14"/>
  <c r="M564" i="14"/>
  <c r="N564" i="14" s="1"/>
  <c r="L564" i="14"/>
  <c r="K564" i="14"/>
  <c r="I564" i="14"/>
  <c r="J564" i="14" s="1"/>
  <c r="C564" i="14"/>
  <c r="M563" i="14"/>
  <c r="N563" i="14" s="1"/>
  <c r="K563" i="14"/>
  <c r="I563" i="14"/>
  <c r="J563" i="14" s="1"/>
  <c r="C563" i="14"/>
  <c r="M562" i="14"/>
  <c r="N562" i="14" s="1"/>
  <c r="K562" i="14"/>
  <c r="I562" i="14"/>
  <c r="L562" i="14" s="1"/>
  <c r="C562" i="14"/>
  <c r="M561" i="14"/>
  <c r="N561" i="14" s="1"/>
  <c r="K561" i="14"/>
  <c r="I561" i="14"/>
  <c r="J561" i="14" s="1"/>
  <c r="C561" i="14"/>
  <c r="M560" i="14"/>
  <c r="N560" i="14" s="1"/>
  <c r="K560" i="14"/>
  <c r="I560" i="14"/>
  <c r="J560" i="14" s="1"/>
  <c r="C560" i="14"/>
  <c r="M559" i="14"/>
  <c r="N559" i="14" s="1"/>
  <c r="K559" i="14"/>
  <c r="I559" i="14"/>
  <c r="J559" i="14" s="1"/>
  <c r="C559" i="14"/>
  <c r="N558" i="14"/>
  <c r="M558" i="14"/>
  <c r="K558" i="14"/>
  <c r="I558" i="14"/>
  <c r="J558" i="14" s="1"/>
  <c r="C558" i="14"/>
  <c r="M557" i="14"/>
  <c r="N557" i="14" s="1"/>
  <c r="K557" i="14"/>
  <c r="I557" i="14"/>
  <c r="J557" i="14" s="1"/>
  <c r="C557" i="14"/>
  <c r="M556" i="14"/>
  <c r="N556" i="14" s="1"/>
  <c r="K556" i="14"/>
  <c r="I556" i="14"/>
  <c r="C556" i="14"/>
  <c r="M555" i="14"/>
  <c r="N555" i="14" s="1"/>
  <c r="K555" i="14"/>
  <c r="I555" i="14"/>
  <c r="J555" i="14" s="1"/>
  <c r="C555" i="14"/>
  <c r="M554" i="14"/>
  <c r="N554" i="14" s="1"/>
  <c r="K554" i="14"/>
  <c r="I554" i="14"/>
  <c r="J554" i="14" s="1"/>
  <c r="C554" i="14"/>
  <c r="M553" i="14"/>
  <c r="N553" i="14" s="1"/>
  <c r="K553" i="14"/>
  <c r="I553" i="14"/>
  <c r="J553" i="14" s="1"/>
  <c r="C553" i="14"/>
  <c r="M552" i="14"/>
  <c r="N552" i="14" s="1"/>
  <c r="K552" i="14"/>
  <c r="I552" i="14"/>
  <c r="J552" i="14" s="1"/>
  <c r="C552" i="14"/>
  <c r="M551" i="14"/>
  <c r="N551" i="14" s="1"/>
  <c r="K551" i="14"/>
  <c r="I551" i="14"/>
  <c r="J551" i="14" s="1"/>
  <c r="C551" i="14"/>
  <c r="M550" i="14"/>
  <c r="N550" i="14" s="1"/>
  <c r="K550" i="14"/>
  <c r="I550" i="14"/>
  <c r="C550" i="14"/>
  <c r="M549" i="14"/>
  <c r="N549" i="14" s="1"/>
  <c r="K549" i="14"/>
  <c r="I549" i="14"/>
  <c r="J549" i="14" s="1"/>
  <c r="C549" i="14"/>
  <c r="M548" i="14"/>
  <c r="N548" i="14" s="1"/>
  <c r="K548" i="14"/>
  <c r="I548" i="14"/>
  <c r="J548" i="14" s="1"/>
  <c r="C548" i="14"/>
  <c r="M547" i="14"/>
  <c r="N547" i="14" s="1"/>
  <c r="K547" i="14"/>
  <c r="I547" i="14"/>
  <c r="J547" i="14" s="1"/>
  <c r="C547" i="14"/>
  <c r="M546" i="14"/>
  <c r="N546" i="14" s="1"/>
  <c r="K546" i="14"/>
  <c r="I546" i="14"/>
  <c r="J546" i="14" s="1"/>
  <c r="C546" i="14"/>
  <c r="M545" i="14"/>
  <c r="N545" i="14" s="1"/>
  <c r="K545" i="14"/>
  <c r="I545" i="14"/>
  <c r="J545" i="14" s="1"/>
  <c r="C545" i="14"/>
  <c r="M544" i="14"/>
  <c r="N544" i="14" s="1"/>
  <c r="K544" i="14"/>
  <c r="I544" i="14"/>
  <c r="L544" i="14" s="1"/>
  <c r="C544" i="14"/>
  <c r="M543" i="14"/>
  <c r="N543" i="14" s="1"/>
  <c r="K543" i="14"/>
  <c r="I543" i="14"/>
  <c r="J543" i="14" s="1"/>
  <c r="C543" i="14"/>
  <c r="M542" i="14"/>
  <c r="N542" i="14" s="1"/>
  <c r="K542" i="14"/>
  <c r="I542" i="14"/>
  <c r="J542" i="14" s="1"/>
  <c r="C542" i="14"/>
  <c r="M541" i="14"/>
  <c r="N541" i="14" s="1"/>
  <c r="K541" i="14"/>
  <c r="I541" i="14"/>
  <c r="J541" i="14" s="1"/>
  <c r="C541" i="14"/>
  <c r="M540" i="14"/>
  <c r="N540" i="14" s="1"/>
  <c r="K540" i="14"/>
  <c r="I540" i="14"/>
  <c r="J540" i="14" s="1"/>
  <c r="C540" i="14"/>
  <c r="M539" i="14"/>
  <c r="N539" i="14" s="1"/>
  <c r="K539" i="14"/>
  <c r="I539" i="14"/>
  <c r="J539" i="14" s="1"/>
  <c r="C539" i="14"/>
  <c r="M538" i="14"/>
  <c r="N538" i="14" s="1"/>
  <c r="K538" i="14"/>
  <c r="I538" i="14"/>
  <c r="J538" i="14" s="1"/>
  <c r="C538" i="14"/>
  <c r="M537" i="14"/>
  <c r="N537" i="14" s="1"/>
  <c r="K537" i="14"/>
  <c r="I537" i="14"/>
  <c r="J537" i="14" s="1"/>
  <c r="C537" i="14"/>
  <c r="M536" i="14"/>
  <c r="N536" i="14" s="1"/>
  <c r="K536" i="14"/>
  <c r="I536" i="14"/>
  <c r="J536" i="14" s="1"/>
  <c r="C536" i="14"/>
  <c r="M535" i="14"/>
  <c r="N535" i="14" s="1"/>
  <c r="K535" i="14"/>
  <c r="I535" i="14"/>
  <c r="C535" i="14"/>
  <c r="M534" i="14"/>
  <c r="N534" i="14" s="1"/>
  <c r="K534" i="14"/>
  <c r="I534" i="14"/>
  <c r="J534" i="14" s="1"/>
  <c r="C534" i="14"/>
  <c r="M533" i="14"/>
  <c r="N533" i="14" s="1"/>
  <c r="K533" i="14"/>
  <c r="I533" i="14"/>
  <c r="J533" i="14" s="1"/>
  <c r="C533" i="14"/>
  <c r="M532" i="14"/>
  <c r="N532" i="14" s="1"/>
  <c r="K532" i="14"/>
  <c r="I532" i="14"/>
  <c r="J532" i="14" s="1"/>
  <c r="C532" i="14"/>
  <c r="M531" i="14"/>
  <c r="N531" i="14" s="1"/>
  <c r="K531" i="14"/>
  <c r="I531" i="14"/>
  <c r="J531" i="14" s="1"/>
  <c r="C531" i="14"/>
  <c r="M530" i="14"/>
  <c r="N530" i="14" s="1"/>
  <c r="K530" i="14"/>
  <c r="I530" i="14"/>
  <c r="J530" i="14" s="1"/>
  <c r="C530" i="14"/>
  <c r="M529" i="14"/>
  <c r="N529" i="14" s="1"/>
  <c r="K529" i="14"/>
  <c r="I529" i="14"/>
  <c r="J529" i="14" s="1"/>
  <c r="C529" i="14"/>
  <c r="M528" i="14"/>
  <c r="N528" i="14" s="1"/>
  <c r="K528" i="14"/>
  <c r="I528" i="14"/>
  <c r="J528" i="14" s="1"/>
  <c r="C528" i="14"/>
  <c r="M527" i="14"/>
  <c r="N527" i="14" s="1"/>
  <c r="K527" i="14"/>
  <c r="I527" i="14"/>
  <c r="J527" i="14" s="1"/>
  <c r="C527" i="14"/>
  <c r="M526" i="14"/>
  <c r="N526" i="14" s="1"/>
  <c r="K526" i="14"/>
  <c r="I526" i="14"/>
  <c r="J526" i="14" s="1"/>
  <c r="C526" i="14"/>
  <c r="M525" i="14"/>
  <c r="N525" i="14" s="1"/>
  <c r="K525" i="14"/>
  <c r="I525" i="14"/>
  <c r="J525" i="14" s="1"/>
  <c r="C525" i="14"/>
  <c r="M524" i="14"/>
  <c r="N524" i="14" s="1"/>
  <c r="K524" i="14"/>
  <c r="I524" i="14"/>
  <c r="J524" i="14" s="1"/>
  <c r="C524" i="14"/>
  <c r="M523" i="14"/>
  <c r="N523" i="14" s="1"/>
  <c r="K523" i="14"/>
  <c r="L523" i="14" s="1"/>
  <c r="I523" i="14"/>
  <c r="J523" i="14" s="1"/>
  <c r="C523" i="14"/>
  <c r="M522" i="14"/>
  <c r="N522" i="14" s="1"/>
  <c r="K522" i="14"/>
  <c r="I522" i="14"/>
  <c r="J522" i="14" s="1"/>
  <c r="C522" i="14"/>
  <c r="M521" i="14"/>
  <c r="N521" i="14" s="1"/>
  <c r="K521" i="14"/>
  <c r="I521" i="14"/>
  <c r="J521" i="14" s="1"/>
  <c r="C521" i="14"/>
  <c r="M520" i="14"/>
  <c r="N520" i="14" s="1"/>
  <c r="K520" i="14"/>
  <c r="I520" i="14"/>
  <c r="J520" i="14" s="1"/>
  <c r="C520" i="14"/>
  <c r="M519" i="14"/>
  <c r="N519" i="14" s="1"/>
  <c r="K519" i="14"/>
  <c r="I519" i="14"/>
  <c r="J519" i="14" s="1"/>
  <c r="C519" i="14"/>
  <c r="M518" i="14"/>
  <c r="N518" i="14" s="1"/>
  <c r="K518" i="14"/>
  <c r="I518" i="14"/>
  <c r="J518" i="14" s="1"/>
  <c r="C518" i="14"/>
  <c r="M517" i="14"/>
  <c r="N517" i="14" s="1"/>
  <c r="K517" i="14"/>
  <c r="I517" i="14"/>
  <c r="J517" i="14" s="1"/>
  <c r="C517" i="14"/>
  <c r="M516" i="14"/>
  <c r="N516" i="14" s="1"/>
  <c r="K516" i="14"/>
  <c r="I516" i="14"/>
  <c r="J516" i="14" s="1"/>
  <c r="C516" i="14"/>
  <c r="M515" i="14"/>
  <c r="N515" i="14" s="1"/>
  <c r="K515" i="14"/>
  <c r="I515" i="14"/>
  <c r="J515" i="14" s="1"/>
  <c r="C515" i="14"/>
  <c r="M514" i="14"/>
  <c r="N514" i="14" s="1"/>
  <c r="K514" i="14"/>
  <c r="I514" i="14"/>
  <c r="C514" i="14"/>
  <c r="N513" i="14"/>
  <c r="M513" i="14"/>
  <c r="K513" i="14"/>
  <c r="I513" i="14"/>
  <c r="J513" i="14" s="1"/>
  <c r="C513" i="14"/>
  <c r="M512" i="14"/>
  <c r="N512" i="14" s="1"/>
  <c r="K512" i="14"/>
  <c r="I512" i="14"/>
  <c r="J512" i="14" s="1"/>
  <c r="C512" i="14"/>
  <c r="M511" i="14"/>
  <c r="N511" i="14" s="1"/>
  <c r="K511" i="14"/>
  <c r="I511" i="14"/>
  <c r="J511" i="14" s="1"/>
  <c r="C511" i="14"/>
  <c r="M510" i="14"/>
  <c r="N510" i="14" s="1"/>
  <c r="K510" i="14"/>
  <c r="I510" i="14"/>
  <c r="J510" i="14" s="1"/>
  <c r="C510" i="14"/>
  <c r="M509" i="14"/>
  <c r="N509" i="14" s="1"/>
  <c r="K509" i="14"/>
  <c r="I509" i="14"/>
  <c r="J509" i="14" s="1"/>
  <c r="C509" i="14"/>
  <c r="M508" i="14"/>
  <c r="N508" i="14" s="1"/>
  <c r="K508" i="14"/>
  <c r="I508" i="14"/>
  <c r="J508" i="14" s="1"/>
  <c r="C508" i="14"/>
  <c r="M507" i="14"/>
  <c r="N507" i="14" s="1"/>
  <c r="K507" i="14"/>
  <c r="I507" i="14"/>
  <c r="J507" i="14" s="1"/>
  <c r="C507" i="14"/>
  <c r="M506" i="14"/>
  <c r="N506" i="14" s="1"/>
  <c r="K506" i="14"/>
  <c r="I506" i="14"/>
  <c r="J506" i="14" s="1"/>
  <c r="C506" i="14"/>
  <c r="M505" i="14"/>
  <c r="N505" i="14" s="1"/>
  <c r="K505" i="14"/>
  <c r="I505" i="14"/>
  <c r="J505" i="14" s="1"/>
  <c r="C505" i="14"/>
  <c r="M504" i="14"/>
  <c r="N504" i="14" s="1"/>
  <c r="K504" i="14"/>
  <c r="I504" i="14"/>
  <c r="J504" i="14" s="1"/>
  <c r="C504" i="14"/>
  <c r="M503" i="14"/>
  <c r="N503" i="14" s="1"/>
  <c r="K503" i="14"/>
  <c r="I503" i="14"/>
  <c r="J503" i="14" s="1"/>
  <c r="C503" i="14"/>
  <c r="N502" i="14"/>
  <c r="M502" i="14"/>
  <c r="K502" i="14"/>
  <c r="I502" i="14"/>
  <c r="C502" i="14"/>
  <c r="M501" i="14"/>
  <c r="N501" i="14" s="1"/>
  <c r="K501" i="14"/>
  <c r="I501" i="14"/>
  <c r="J501" i="14" s="1"/>
  <c r="C501" i="14"/>
  <c r="M500" i="14"/>
  <c r="N500" i="14" s="1"/>
  <c r="K500" i="14"/>
  <c r="I500" i="14"/>
  <c r="J500" i="14" s="1"/>
  <c r="C500" i="14"/>
  <c r="M499" i="14"/>
  <c r="N499" i="14" s="1"/>
  <c r="K499" i="14"/>
  <c r="I499" i="14"/>
  <c r="J499" i="14" s="1"/>
  <c r="C499" i="14"/>
  <c r="M498" i="14"/>
  <c r="N498" i="14" s="1"/>
  <c r="K498" i="14"/>
  <c r="I498" i="14"/>
  <c r="J498" i="14" s="1"/>
  <c r="C498" i="14"/>
  <c r="M497" i="14"/>
  <c r="N497" i="14" s="1"/>
  <c r="K497" i="14"/>
  <c r="I497" i="14"/>
  <c r="J497" i="14" s="1"/>
  <c r="C497" i="14"/>
  <c r="M496" i="14"/>
  <c r="N496" i="14" s="1"/>
  <c r="K496" i="14"/>
  <c r="I496" i="14"/>
  <c r="J496" i="14" s="1"/>
  <c r="C496" i="14"/>
  <c r="M495" i="14"/>
  <c r="N495" i="14" s="1"/>
  <c r="K495" i="14"/>
  <c r="L495" i="14" s="1"/>
  <c r="I495" i="14"/>
  <c r="J495" i="14" s="1"/>
  <c r="C495" i="14"/>
  <c r="M494" i="14"/>
  <c r="N494" i="14" s="1"/>
  <c r="K494" i="14"/>
  <c r="I494" i="14"/>
  <c r="J494" i="14" s="1"/>
  <c r="C494" i="14"/>
  <c r="M493" i="14"/>
  <c r="N493" i="14" s="1"/>
  <c r="K493" i="14"/>
  <c r="I493" i="14"/>
  <c r="J493" i="14" s="1"/>
  <c r="C493" i="14"/>
  <c r="M492" i="14"/>
  <c r="N492" i="14" s="1"/>
  <c r="K492" i="14"/>
  <c r="I492" i="14"/>
  <c r="J492" i="14" s="1"/>
  <c r="C492" i="14"/>
  <c r="M491" i="14"/>
  <c r="N491" i="14" s="1"/>
  <c r="K491" i="14"/>
  <c r="I491" i="14"/>
  <c r="J491" i="14" s="1"/>
  <c r="C491" i="14"/>
  <c r="M490" i="14"/>
  <c r="N490" i="14" s="1"/>
  <c r="K490" i="14"/>
  <c r="I490" i="14"/>
  <c r="C490" i="14"/>
  <c r="M489" i="14"/>
  <c r="N489" i="14" s="1"/>
  <c r="K489" i="14"/>
  <c r="I489" i="14"/>
  <c r="J489" i="14" s="1"/>
  <c r="C489" i="14"/>
  <c r="M488" i="14"/>
  <c r="N488" i="14" s="1"/>
  <c r="K488" i="14"/>
  <c r="I488" i="14"/>
  <c r="J488" i="14" s="1"/>
  <c r="C488" i="14"/>
  <c r="M487" i="14"/>
  <c r="N487" i="14" s="1"/>
  <c r="K487" i="14"/>
  <c r="I487" i="14"/>
  <c r="J487" i="14" s="1"/>
  <c r="C487" i="14"/>
  <c r="M486" i="14"/>
  <c r="N486" i="14" s="1"/>
  <c r="K486" i="14"/>
  <c r="L486" i="14" s="1"/>
  <c r="J486" i="14"/>
  <c r="I486" i="14"/>
  <c r="C486" i="14"/>
  <c r="M485" i="14"/>
  <c r="N485" i="14" s="1"/>
  <c r="K485" i="14"/>
  <c r="I485" i="14"/>
  <c r="J485" i="14" s="1"/>
  <c r="C485" i="14"/>
  <c r="M484" i="14"/>
  <c r="N484" i="14" s="1"/>
  <c r="K484" i="14"/>
  <c r="I484" i="14"/>
  <c r="J484" i="14" s="1"/>
  <c r="C484" i="14"/>
  <c r="M483" i="14"/>
  <c r="N483" i="14" s="1"/>
  <c r="K483" i="14"/>
  <c r="I483" i="14"/>
  <c r="J483" i="14" s="1"/>
  <c r="C483" i="14"/>
  <c r="M482" i="14"/>
  <c r="N482" i="14" s="1"/>
  <c r="K482" i="14"/>
  <c r="I482" i="14"/>
  <c r="J482" i="14" s="1"/>
  <c r="C482" i="14"/>
  <c r="M481" i="14"/>
  <c r="N481" i="14" s="1"/>
  <c r="K481" i="14"/>
  <c r="L481" i="14" s="1"/>
  <c r="I481" i="14"/>
  <c r="J481" i="14" s="1"/>
  <c r="C481" i="14"/>
  <c r="M480" i="14"/>
  <c r="N480" i="14" s="1"/>
  <c r="K480" i="14"/>
  <c r="I480" i="14"/>
  <c r="J480" i="14" s="1"/>
  <c r="C480" i="14"/>
  <c r="M479" i="14"/>
  <c r="N479" i="14" s="1"/>
  <c r="K479" i="14"/>
  <c r="I479" i="14"/>
  <c r="J479" i="14" s="1"/>
  <c r="C479" i="14"/>
  <c r="M478" i="14"/>
  <c r="N478" i="14" s="1"/>
  <c r="K478" i="14"/>
  <c r="I478" i="14"/>
  <c r="C478" i="14"/>
  <c r="M477" i="14"/>
  <c r="N477" i="14" s="1"/>
  <c r="K477" i="14"/>
  <c r="I477" i="14"/>
  <c r="J477" i="14" s="1"/>
  <c r="C477" i="14"/>
  <c r="M476" i="14"/>
  <c r="N476" i="14" s="1"/>
  <c r="K476" i="14"/>
  <c r="I476" i="14"/>
  <c r="J476" i="14" s="1"/>
  <c r="C476" i="14"/>
  <c r="M475" i="14"/>
  <c r="N475" i="14" s="1"/>
  <c r="K475" i="14"/>
  <c r="I475" i="14"/>
  <c r="J475" i="14" s="1"/>
  <c r="C475" i="14"/>
  <c r="M474" i="14"/>
  <c r="N474" i="14" s="1"/>
  <c r="K474" i="14"/>
  <c r="I474" i="14"/>
  <c r="J474" i="14" s="1"/>
  <c r="C474" i="14"/>
  <c r="M473" i="14"/>
  <c r="N473" i="14" s="1"/>
  <c r="K473" i="14"/>
  <c r="I473" i="14"/>
  <c r="J473" i="14" s="1"/>
  <c r="C473" i="14"/>
  <c r="M472" i="14"/>
  <c r="N472" i="14" s="1"/>
  <c r="K472" i="14"/>
  <c r="I472" i="14"/>
  <c r="J472" i="14" s="1"/>
  <c r="C472" i="14"/>
  <c r="M471" i="14"/>
  <c r="N471" i="14" s="1"/>
  <c r="K471" i="14"/>
  <c r="I471" i="14"/>
  <c r="J471" i="14" s="1"/>
  <c r="C471" i="14"/>
  <c r="M470" i="14"/>
  <c r="N470" i="14" s="1"/>
  <c r="K470" i="14"/>
  <c r="I470" i="14"/>
  <c r="J470" i="14" s="1"/>
  <c r="C470" i="14"/>
  <c r="M469" i="14"/>
  <c r="N469" i="14" s="1"/>
  <c r="K469" i="14"/>
  <c r="I469" i="14"/>
  <c r="J469" i="14" s="1"/>
  <c r="C469" i="14"/>
  <c r="M468" i="14"/>
  <c r="N468" i="14" s="1"/>
  <c r="K468" i="14"/>
  <c r="I468" i="14"/>
  <c r="J468" i="14" s="1"/>
  <c r="C468" i="14"/>
  <c r="M467" i="14"/>
  <c r="N467" i="14" s="1"/>
  <c r="K467" i="14"/>
  <c r="L467" i="14" s="1"/>
  <c r="I467" i="14"/>
  <c r="J467" i="14" s="1"/>
  <c r="C467" i="14"/>
  <c r="M466" i="14"/>
  <c r="N466" i="14" s="1"/>
  <c r="K466" i="14"/>
  <c r="I466" i="14"/>
  <c r="C466" i="14"/>
  <c r="M465" i="14"/>
  <c r="N465" i="14" s="1"/>
  <c r="K465" i="14"/>
  <c r="I465" i="14"/>
  <c r="J465" i="14" s="1"/>
  <c r="C465" i="14"/>
  <c r="M464" i="14"/>
  <c r="N464" i="14" s="1"/>
  <c r="K464" i="14"/>
  <c r="I464" i="14"/>
  <c r="J464" i="14" s="1"/>
  <c r="C464" i="14"/>
  <c r="M463" i="14"/>
  <c r="N463" i="14" s="1"/>
  <c r="K463" i="14"/>
  <c r="I463" i="14"/>
  <c r="J463" i="14" s="1"/>
  <c r="C463" i="14"/>
  <c r="M462" i="14"/>
  <c r="N462" i="14" s="1"/>
  <c r="K462" i="14"/>
  <c r="I462" i="14"/>
  <c r="J462" i="14" s="1"/>
  <c r="C462" i="14"/>
  <c r="M461" i="14"/>
  <c r="N461" i="14" s="1"/>
  <c r="K461" i="14"/>
  <c r="I461" i="14"/>
  <c r="J461" i="14" s="1"/>
  <c r="C461" i="14"/>
  <c r="M460" i="14"/>
  <c r="N460" i="14" s="1"/>
  <c r="K460" i="14"/>
  <c r="I460" i="14"/>
  <c r="J460" i="14" s="1"/>
  <c r="C460" i="14"/>
  <c r="M459" i="14"/>
  <c r="N459" i="14" s="1"/>
  <c r="K459" i="14"/>
  <c r="I459" i="14"/>
  <c r="J459" i="14" s="1"/>
  <c r="C459" i="14"/>
  <c r="M458" i="14"/>
  <c r="N458" i="14" s="1"/>
  <c r="K458" i="14"/>
  <c r="I458" i="14"/>
  <c r="J458" i="14" s="1"/>
  <c r="C458" i="14"/>
  <c r="M457" i="14"/>
  <c r="N457" i="14" s="1"/>
  <c r="K457" i="14"/>
  <c r="I457" i="14"/>
  <c r="J457" i="14" s="1"/>
  <c r="C457" i="14"/>
  <c r="M456" i="14"/>
  <c r="N456" i="14" s="1"/>
  <c r="K456" i="14"/>
  <c r="I456" i="14"/>
  <c r="C456" i="14"/>
  <c r="M455" i="14"/>
  <c r="N455" i="14" s="1"/>
  <c r="K455" i="14"/>
  <c r="I455" i="14"/>
  <c r="J455" i="14" s="1"/>
  <c r="C455" i="14"/>
  <c r="M454" i="14"/>
  <c r="N454" i="14" s="1"/>
  <c r="K454" i="14"/>
  <c r="I454" i="14"/>
  <c r="C454" i="14"/>
  <c r="M453" i="14"/>
  <c r="N453" i="14" s="1"/>
  <c r="K453" i="14"/>
  <c r="I453" i="14"/>
  <c r="J453" i="14" s="1"/>
  <c r="C453" i="14"/>
  <c r="M452" i="14"/>
  <c r="N452" i="14" s="1"/>
  <c r="K452" i="14"/>
  <c r="I452" i="14"/>
  <c r="J452" i="14" s="1"/>
  <c r="C452" i="14"/>
  <c r="M451" i="14"/>
  <c r="N451" i="14" s="1"/>
  <c r="K451" i="14"/>
  <c r="I451" i="14"/>
  <c r="J451" i="14" s="1"/>
  <c r="C451" i="14"/>
  <c r="M450" i="14"/>
  <c r="N450" i="14" s="1"/>
  <c r="K450" i="14"/>
  <c r="J450" i="14"/>
  <c r="I450" i="14"/>
  <c r="C450" i="14"/>
  <c r="M449" i="14"/>
  <c r="N449" i="14" s="1"/>
  <c r="K449" i="14"/>
  <c r="I449" i="14"/>
  <c r="J449" i="14" s="1"/>
  <c r="C449" i="14"/>
  <c r="M448" i="14"/>
  <c r="N448" i="14" s="1"/>
  <c r="K448" i="14"/>
  <c r="I448" i="14"/>
  <c r="J448" i="14" s="1"/>
  <c r="C448" i="14"/>
  <c r="M447" i="14"/>
  <c r="N447" i="14" s="1"/>
  <c r="K447" i="14"/>
  <c r="L447" i="14" s="1"/>
  <c r="I447" i="14"/>
  <c r="J447" i="14" s="1"/>
  <c r="C447" i="14"/>
  <c r="M446" i="14"/>
  <c r="N446" i="14" s="1"/>
  <c r="K446" i="14"/>
  <c r="I446" i="14"/>
  <c r="C446" i="14"/>
  <c r="M445" i="14"/>
  <c r="N445" i="14" s="1"/>
  <c r="K445" i="14"/>
  <c r="I445" i="14"/>
  <c r="J445" i="14" s="1"/>
  <c r="C445" i="14"/>
  <c r="M444" i="14"/>
  <c r="N444" i="14" s="1"/>
  <c r="K444" i="14"/>
  <c r="I444" i="14"/>
  <c r="J444" i="14" s="1"/>
  <c r="C444" i="14"/>
  <c r="M443" i="14"/>
  <c r="N443" i="14" s="1"/>
  <c r="K443" i="14"/>
  <c r="I443" i="14"/>
  <c r="J443" i="14" s="1"/>
  <c r="C443" i="14"/>
  <c r="M442" i="14"/>
  <c r="N442" i="14" s="1"/>
  <c r="K442" i="14"/>
  <c r="I442" i="14"/>
  <c r="J442" i="14" s="1"/>
  <c r="C442" i="14"/>
  <c r="M441" i="14"/>
  <c r="N441" i="14" s="1"/>
  <c r="K441" i="14"/>
  <c r="I441" i="14"/>
  <c r="J441" i="14" s="1"/>
  <c r="C441" i="14"/>
  <c r="M440" i="14"/>
  <c r="N440" i="14" s="1"/>
  <c r="K440" i="14"/>
  <c r="I440" i="14"/>
  <c r="C440" i="14"/>
  <c r="M439" i="14"/>
  <c r="N439" i="14" s="1"/>
  <c r="K439" i="14"/>
  <c r="I439" i="14"/>
  <c r="J439" i="14" s="1"/>
  <c r="C439" i="14"/>
  <c r="M438" i="14"/>
  <c r="N438" i="14" s="1"/>
  <c r="K438" i="14"/>
  <c r="I438" i="14"/>
  <c r="J438" i="14" s="1"/>
  <c r="C438" i="14"/>
  <c r="M437" i="14"/>
  <c r="N437" i="14" s="1"/>
  <c r="K437" i="14"/>
  <c r="I437" i="14"/>
  <c r="J437" i="14" s="1"/>
  <c r="C437" i="14"/>
  <c r="M436" i="14"/>
  <c r="N436" i="14" s="1"/>
  <c r="K436" i="14"/>
  <c r="I436" i="14"/>
  <c r="J436" i="14" s="1"/>
  <c r="C436" i="14"/>
  <c r="M435" i="14"/>
  <c r="N435" i="14" s="1"/>
  <c r="K435" i="14"/>
  <c r="I435" i="14"/>
  <c r="J435" i="14" s="1"/>
  <c r="C435" i="14"/>
  <c r="M434" i="14"/>
  <c r="N434" i="14" s="1"/>
  <c r="K434" i="14"/>
  <c r="I434" i="14"/>
  <c r="J434" i="14" s="1"/>
  <c r="C434" i="14"/>
  <c r="M433" i="14"/>
  <c r="N433" i="14" s="1"/>
  <c r="K433" i="14"/>
  <c r="I433" i="14"/>
  <c r="J433" i="14" s="1"/>
  <c r="C433" i="14"/>
  <c r="M432" i="14"/>
  <c r="N432" i="14" s="1"/>
  <c r="K432" i="14"/>
  <c r="I432" i="14"/>
  <c r="J432" i="14" s="1"/>
  <c r="C432" i="14"/>
  <c r="M431" i="14"/>
  <c r="N431" i="14" s="1"/>
  <c r="K431" i="14"/>
  <c r="I431" i="14"/>
  <c r="J431" i="14" s="1"/>
  <c r="C431" i="14"/>
  <c r="M430" i="14"/>
  <c r="N430" i="14" s="1"/>
  <c r="K430" i="14"/>
  <c r="I430" i="14"/>
  <c r="J430" i="14" s="1"/>
  <c r="C430" i="14"/>
  <c r="M429" i="14"/>
  <c r="N429" i="14" s="1"/>
  <c r="K429" i="14"/>
  <c r="I429" i="14"/>
  <c r="J429" i="14" s="1"/>
  <c r="C429" i="14"/>
  <c r="M428" i="14"/>
  <c r="N428" i="14" s="1"/>
  <c r="K428" i="14"/>
  <c r="L428" i="14" s="1"/>
  <c r="I428" i="14"/>
  <c r="J428" i="14" s="1"/>
  <c r="C428" i="14"/>
  <c r="M427" i="14"/>
  <c r="N427" i="14" s="1"/>
  <c r="K427" i="14"/>
  <c r="I427" i="14"/>
  <c r="J427" i="14" s="1"/>
  <c r="C427" i="14"/>
  <c r="M426" i="14"/>
  <c r="N426" i="14" s="1"/>
  <c r="K426" i="14"/>
  <c r="I426" i="14"/>
  <c r="J426" i="14" s="1"/>
  <c r="C426" i="14"/>
  <c r="M425" i="14"/>
  <c r="N425" i="14" s="1"/>
  <c r="K425" i="14"/>
  <c r="I425" i="14"/>
  <c r="J425" i="14" s="1"/>
  <c r="C425" i="14"/>
  <c r="M424" i="14"/>
  <c r="N424" i="14" s="1"/>
  <c r="K424" i="14"/>
  <c r="I424" i="14"/>
  <c r="J424" i="14" s="1"/>
  <c r="C424" i="14"/>
  <c r="M423" i="14"/>
  <c r="N423" i="14" s="1"/>
  <c r="K423" i="14"/>
  <c r="I423" i="14"/>
  <c r="J423" i="14" s="1"/>
  <c r="C423" i="14"/>
  <c r="M422" i="14"/>
  <c r="N422" i="14" s="1"/>
  <c r="K422" i="14"/>
  <c r="L422" i="14" s="1"/>
  <c r="I422" i="14"/>
  <c r="J422" i="14" s="1"/>
  <c r="C422" i="14"/>
  <c r="M421" i="14"/>
  <c r="N421" i="14" s="1"/>
  <c r="K421" i="14"/>
  <c r="I421" i="14"/>
  <c r="C421" i="14"/>
  <c r="M420" i="14"/>
  <c r="N420" i="14" s="1"/>
  <c r="K420" i="14"/>
  <c r="I420" i="14"/>
  <c r="J420" i="14" s="1"/>
  <c r="C420" i="14"/>
  <c r="N419" i="14"/>
  <c r="M419" i="14"/>
  <c r="K419" i="14"/>
  <c r="I419" i="14"/>
  <c r="J419" i="14" s="1"/>
  <c r="C419" i="14"/>
  <c r="M418" i="14"/>
  <c r="N418" i="14" s="1"/>
  <c r="K418" i="14"/>
  <c r="I418" i="14"/>
  <c r="J418" i="14" s="1"/>
  <c r="C418" i="14"/>
  <c r="M417" i="14"/>
  <c r="N417" i="14" s="1"/>
  <c r="K417" i="14"/>
  <c r="I417" i="14"/>
  <c r="J417" i="14" s="1"/>
  <c r="C417" i="14"/>
  <c r="M416" i="14"/>
  <c r="N416" i="14" s="1"/>
  <c r="K416" i="14"/>
  <c r="I416" i="14"/>
  <c r="J416" i="14" s="1"/>
  <c r="C416" i="14"/>
  <c r="M415" i="14"/>
  <c r="N415" i="14" s="1"/>
  <c r="K415" i="14"/>
  <c r="I415" i="14"/>
  <c r="C415" i="14"/>
  <c r="M414" i="14"/>
  <c r="N414" i="14" s="1"/>
  <c r="K414" i="14"/>
  <c r="I414" i="14"/>
  <c r="J414" i="14" s="1"/>
  <c r="C414" i="14"/>
  <c r="M413" i="14"/>
  <c r="N413" i="14" s="1"/>
  <c r="K413" i="14"/>
  <c r="I413" i="14"/>
  <c r="J413" i="14" s="1"/>
  <c r="C413" i="14"/>
  <c r="M412" i="14"/>
  <c r="N412" i="14" s="1"/>
  <c r="K412" i="14"/>
  <c r="I412" i="14"/>
  <c r="J412" i="14" s="1"/>
  <c r="C412" i="14"/>
  <c r="M411" i="14"/>
  <c r="N411" i="14" s="1"/>
  <c r="K411" i="14"/>
  <c r="I411" i="14"/>
  <c r="J411" i="14" s="1"/>
  <c r="C411" i="14"/>
  <c r="M410" i="14"/>
  <c r="N410" i="14" s="1"/>
  <c r="K410" i="14"/>
  <c r="I410" i="14"/>
  <c r="J410" i="14" s="1"/>
  <c r="C410" i="14"/>
  <c r="M409" i="14"/>
  <c r="N409" i="14" s="1"/>
  <c r="K409" i="14"/>
  <c r="I409" i="14"/>
  <c r="C409" i="14"/>
  <c r="M408" i="14"/>
  <c r="N408" i="14" s="1"/>
  <c r="K408" i="14"/>
  <c r="I408" i="14"/>
  <c r="J408" i="14" s="1"/>
  <c r="C408" i="14"/>
  <c r="N407" i="14"/>
  <c r="M407" i="14"/>
  <c r="K407" i="14"/>
  <c r="I407" i="14"/>
  <c r="J407" i="14" s="1"/>
  <c r="C407" i="14"/>
  <c r="M406" i="14"/>
  <c r="N406" i="14" s="1"/>
  <c r="K406" i="14"/>
  <c r="I406" i="14"/>
  <c r="J406" i="14" s="1"/>
  <c r="C406" i="14"/>
  <c r="M405" i="14"/>
  <c r="N405" i="14" s="1"/>
  <c r="K405" i="14"/>
  <c r="I405" i="14"/>
  <c r="J405" i="14" s="1"/>
  <c r="C405" i="14"/>
  <c r="M404" i="14"/>
  <c r="N404" i="14" s="1"/>
  <c r="K404" i="14"/>
  <c r="I404" i="14"/>
  <c r="J404" i="14" s="1"/>
  <c r="C404" i="14"/>
  <c r="M403" i="14"/>
  <c r="N403" i="14" s="1"/>
  <c r="K403" i="14"/>
  <c r="I403" i="14"/>
  <c r="C403" i="14"/>
  <c r="M402" i="14"/>
  <c r="N402" i="14" s="1"/>
  <c r="K402" i="14"/>
  <c r="I402" i="14"/>
  <c r="J402" i="14" s="1"/>
  <c r="C402" i="14"/>
  <c r="M401" i="14"/>
  <c r="N401" i="14" s="1"/>
  <c r="K401" i="14"/>
  <c r="I401" i="14"/>
  <c r="J401" i="14" s="1"/>
  <c r="C401" i="14"/>
  <c r="M400" i="14"/>
  <c r="N400" i="14" s="1"/>
  <c r="K400" i="14"/>
  <c r="I400" i="14"/>
  <c r="C400" i="14"/>
  <c r="M399" i="14"/>
  <c r="N399" i="14" s="1"/>
  <c r="K399" i="14"/>
  <c r="I399" i="14"/>
  <c r="J399" i="14" s="1"/>
  <c r="C399" i="14"/>
  <c r="M398" i="14"/>
  <c r="N398" i="14" s="1"/>
  <c r="K398" i="14"/>
  <c r="I398" i="14"/>
  <c r="J398" i="14" s="1"/>
  <c r="C398" i="14"/>
  <c r="M397" i="14"/>
  <c r="N397" i="14" s="1"/>
  <c r="K397" i="14"/>
  <c r="I397" i="14"/>
  <c r="C397" i="14"/>
  <c r="M396" i="14"/>
  <c r="N396" i="14" s="1"/>
  <c r="K396" i="14"/>
  <c r="I396" i="14"/>
  <c r="J396" i="14" s="1"/>
  <c r="C396" i="14"/>
  <c r="M395" i="14"/>
  <c r="N395" i="14" s="1"/>
  <c r="K395" i="14"/>
  <c r="I395" i="14"/>
  <c r="J395" i="14" s="1"/>
  <c r="C395" i="14"/>
  <c r="M394" i="14"/>
  <c r="N394" i="14" s="1"/>
  <c r="K394" i="14"/>
  <c r="I394" i="14"/>
  <c r="J394" i="14" s="1"/>
  <c r="C394" i="14"/>
  <c r="M393" i="14"/>
  <c r="N393" i="14" s="1"/>
  <c r="K393" i="14"/>
  <c r="I393" i="14"/>
  <c r="J393" i="14" s="1"/>
  <c r="C393" i="14"/>
  <c r="N392" i="14"/>
  <c r="M392" i="14"/>
  <c r="K392" i="14"/>
  <c r="I392" i="14"/>
  <c r="J392" i="14" s="1"/>
  <c r="C392" i="14"/>
  <c r="M391" i="14"/>
  <c r="N391" i="14" s="1"/>
  <c r="K391" i="14"/>
  <c r="I391" i="14"/>
  <c r="C391" i="14"/>
  <c r="M390" i="14"/>
  <c r="N390" i="14" s="1"/>
  <c r="K390" i="14"/>
  <c r="I390" i="14"/>
  <c r="J390" i="14" s="1"/>
  <c r="C390" i="14"/>
  <c r="M389" i="14"/>
  <c r="N389" i="14" s="1"/>
  <c r="K389" i="14"/>
  <c r="I389" i="14"/>
  <c r="J389" i="14" s="1"/>
  <c r="C389" i="14"/>
  <c r="M388" i="14"/>
  <c r="N388" i="14" s="1"/>
  <c r="K388" i="14"/>
  <c r="I388" i="14"/>
  <c r="J388" i="14" s="1"/>
  <c r="C388" i="14"/>
  <c r="M387" i="14"/>
  <c r="N387" i="14" s="1"/>
  <c r="K387" i="14"/>
  <c r="I387" i="14"/>
  <c r="J387" i="14" s="1"/>
  <c r="C387" i="14"/>
  <c r="M386" i="14"/>
  <c r="N386" i="14" s="1"/>
  <c r="K386" i="14"/>
  <c r="L386" i="14" s="1"/>
  <c r="I386" i="14"/>
  <c r="J386" i="14" s="1"/>
  <c r="C386" i="14"/>
  <c r="M385" i="14"/>
  <c r="N385" i="14" s="1"/>
  <c r="K385" i="14"/>
  <c r="I385" i="14"/>
  <c r="C385" i="14"/>
  <c r="M384" i="14"/>
  <c r="N384" i="14" s="1"/>
  <c r="K384" i="14"/>
  <c r="I384" i="14"/>
  <c r="J384" i="14" s="1"/>
  <c r="C384" i="14"/>
  <c r="M383" i="14"/>
  <c r="N383" i="14" s="1"/>
  <c r="K383" i="14"/>
  <c r="I383" i="14"/>
  <c r="J383" i="14" s="1"/>
  <c r="C383" i="14"/>
  <c r="M382" i="14"/>
  <c r="N382" i="14" s="1"/>
  <c r="K382" i="14"/>
  <c r="I382" i="14"/>
  <c r="J382" i="14" s="1"/>
  <c r="C382" i="14"/>
  <c r="M381" i="14"/>
  <c r="N381" i="14" s="1"/>
  <c r="K381" i="14"/>
  <c r="I381" i="14"/>
  <c r="J381" i="14" s="1"/>
  <c r="C381" i="14"/>
  <c r="M380" i="14"/>
  <c r="N380" i="14" s="1"/>
  <c r="K380" i="14"/>
  <c r="I380" i="14"/>
  <c r="J380" i="14" s="1"/>
  <c r="C380" i="14"/>
  <c r="M379" i="14"/>
  <c r="N379" i="14" s="1"/>
  <c r="K379" i="14"/>
  <c r="I379" i="14"/>
  <c r="C379" i="14"/>
  <c r="M378" i="14"/>
  <c r="N378" i="14" s="1"/>
  <c r="K378" i="14"/>
  <c r="I378" i="14"/>
  <c r="J378" i="14" s="1"/>
  <c r="C378" i="14"/>
  <c r="M377" i="14"/>
  <c r="N377" i="14" s="1"/>
  <c r="K377" i="14"/>
  <c r="I377" i="14"/>
  <c r="J377" i="14" s="1"/>
  <c r="C377" i="14"/>
  <c r="M376" i="14"/>
  <c r="N376" i="14" s="1"/>
  <c r="K376" i="14"/>
  <c r="I376" i="14"/>
  <c r="J376" i="14" s="1"/>
  <c r="C376" i="14"/>
  <c r="M375" i="14"/>
  <c r="N375" i="14" s="1"/>
  <c r="K375" i="14"/>
  <c r="I375" i="14"/>
  <c r="J375" i="14" s="1"/>
  <c r="C375" i="14"/>
  <c r="M374" i="14"/>
  <c r="N374" i="14" s="1"/>
  <c r="L374" i="14"/>
  <c r="K374" i="14"/>
  <c r="I374" i="14"/>
  <c r="J374" i="14" s="1"/>
  <c r="C374" i="14"/>
  <c r="M373" i="14"/>
  <c r="N373" i="14" s="1"/>
  <c r="K373" i="14"/>
  <c r="I373" i="14"/>
  <c r="C373" i="14"/>
  <c r="M372" i="14"/>
  <c r="N372" i="14" s="1"/>
  <c r="K372" i="14"/>
  <c r="I372" i="14"/>
  <c r="J372" i="14" s="1"/>
  <c r="C372" i="14"/>
  <c r="M371" i="14"/>
  <c r="N371" i="14" s="1"/>
  <c r="K371" i="14"/>
  <c r="I371" i="14"/>
  <c r="J371" i="14" s="1"/>
  <c r="C371" i="14"/>
  <c r="M370" i="14"/>
  <c r="N370" i="14" s="1"/>
  <c r="K370" i="14"/>
  <c r="I370" i="14"/>
  <c r="J370" i="14" s="1"/>
  <c r="C370" i="14"/>
  <c r="M369" i="14"/>
  <c r="N369" i="14" s="1"/>
  <c r="K369" i="14"/>
  <c r="I369" i="14"/>
  <c r="J369" i="14" s="1"/>
  <c r="C369" i="14"/>
  <c r="M368" i="14"/>
  <c r="N368" i="14" s="1"/>
  <c r="K368" i="14"/>
  <c r="I368" i="14"/>
  <c r="J368" i="14" s="1"/>
  <c r="C368" i="14"/>
  <c r="M367" i="14"/>
  <c r="N367" i="14" s="1"/>
  <c r="K367" i="14"/>
  <c r="I367" i="14"/>
  <c r="C367" i="14"/>
  <c r="M366" i="14"/>
  <c r="N366" i="14" s="1"/>
  <c r="K366" i="14"/>
  <c r="I366" i="14"/>
  <c r="J366" i="14" s="1"/>
  <c r="C366" i="14"/>
  <c r="M365" i="14"/>
  <c r="N365" i="14" s="1"/>
  <c r="K365" i="14"/>
  <c r="I365" i="14"/>
  <c r="J365" i="14" s="1"/>
  <c r="C365" i="14"/>
  <c r="M364" i="14"/>
  <c r="N364" i="14" s="1"/>
  <c r="K364" i="14"/>
  <c r="I364" i="14"/>
  <c r="C364" i="14"/>
  <c r="M363" i="14"/>
  <c r="N363" i="14" s="1"/>
  <c r="K363" i="14"/>
  <c r="I363" i="14"/>
  <c r="L363" i="14" s="1"/>
  <c r="C363" i="14"/>
  <c r="M362" i="14"/>
  <c r="N362" i="14" s="1"/>
  <c r="K362" i="14"/>
  <c r="I362" i="14"/>
  <c r="C362" i="14"/>
  <c r="M361" i="14"/>
  <c r="N361" i="14" s="1"/>
  <c r="K361" i="14"/>
  <c r="I361" i="14"/>
  <c r="C361" i="14"/>
  <c r="M360" i="14"/>
  <c r="N360" i="14" s="1"/>
  <c r="K360" i="14"/>
  <c r="I360" i="14"/>
  <c r="J360" i="14" s="1"/>
  <c r="C360" i="14"/>
  <c r="M359" i="14"/>
  <c r="N359" i="14" s="1"/>
  <c r="K359" i="14"/>
  <c r="I359" i="14"/>
  <c r="J359" i="14" s="1"/>
  <c r="C359" i="14"/>
  <c r="M358" i="14"/>
  <c r="N358" i="14" s="1"/>
  <c r="K358" i="14"/>
  <c r="I358" i="14"/>
  <c r="J358" i="14" s="1"/>
  <c r="C358" i="14"/>
  <c r="M357" i="14"/>
  <c r="N357" i="14" s="1"/>
  <c r="K357" i="14"/>
  <c r="I357" i="14"/>
  <c r="J357" i="14" s="1"/>
  <c r="C357" i="14"/>
  <c r="N356" i="14"/>
  <c r="M356" i="14"/>
  <c r="K356" i="14"/>
  <c r="I356" i="14"/>
  <c r="C356" i="14"/>
  <c r="M355" i="14"/>
  <c r="N355" i="14" s="1"/>
  <c r="K355" i="14"/>
  <c r="I355" i="14"/>
  <c r="C355" i="14"/>
  <c r="M354" i="14"/>
  <c r="N354" i="14" s="1"/>
  <c r="K354" i="14"/>
  <c r="I354" i="14"/>
  <c r="J354" i="14" s="1"/>
  <c r="C354" i="14"/>
  <c r="M353" i="14"/>
  <c r="N353" i="14" s="1"/>
  <c r="K353" i="14"/>
  <c r="I353" i="14"/>
  <c r="J353" i="14" s="1"/>
  <c r="C353" i="14"/>
  <c r="M352" i="14"/>
  <c r="N352" i="14" s="1"/>
  <c r="K352" i="14"/>
  <c r="I352" i="14"/>
  <c r="J352" i="14" s="1"/>
  <c r="C352" i="14"/>
  <c r="M351" i="14"/>
  <c r="N351" i="14" s="1"/>
  <c r="K351" i="14"/>
  <c r="I351" i="14"/>
  <c r="J351" i="14" s="1"/>
  <c r="C351" i="14"/>
  <c r="M350" i="14"/>
  <c r="N350" i="14" s="1"/>
  <c r="K350" i="14"/>
  <c r="I350" i="14"/>
  <c r="J350" i="14" s="1"/>
  <c r="C350" i="14"/>
  <c r="M349" i="14"/>
  <c r="N349" i="14" s="1"/>
  <c r="K349" i="14"/>
  <c r="I349" i="14"/>
  <c r="C349" i="14"/>
  <c r="M348" i="14"/>
  <c r="N348" i="14" s="1"/>
  <c r="K348" i="14"/>
  <c r="I348" i="14"/>
  <c r="J348" i="14" s="1"/>
  <c r="C348" i="14"/>
  <c r="M347" i="14"/>
  <c r="N347" i="14" s="1"/>
  <c r="K347" i="14"/>
  <c r="I347" i="14"/>
  <c r="J347" i="14" s="1"/>
  <c r="C347" i="14"/>
  <c r="M346" i="14"/>
  <c r="N346" i="14" s="1"/>
  <c r="K346" i="14"/>
  <c r="I346" i="14"/>
  <c r="J346" i="14" s="1"/>
  <c r="C346" i="14"/>
  <c r="M345" i="14"/>
  <c r="N345" i="14" s="1"/>
  <c r="K345" i="14"/>
  <c r="I345" i="14"/>
  <c r="J345" i="14" s="1"/>
  <c r="C345" i="14"/>
  <c r="M344" i="14"/>
  <c r="N344" i="14" s="1"/>
  <c r="K344" i="14"/>
  <c r="I344" i="14"/>
  <c r="J344" i="14" s="1"/>
  <c r="C344" i="14"/>
  <c r="M343" i="14"/>
  <c r="N343" i="14" s="1"/>
  <c r="K343" i="14"/>
  <c r="I343" i="14"/>
  <c r="C343" i="14"/>
  <c r="M342" i="14"/>
  <c r="N342" i="14" s="1"/>
  <c r="K342" i="14"/>
  <c r="I342" i="14"/>
  <c r="J342" i="14" s="1"/>
  <c r="C342" i="14"/>
  <c r="M341" i="14"/>
  <c r="N341" i="14" s="1"/>
  <c r="K341" i="14"/>
  <c r="I341" i="14"/>
  <c r="J341" i="14" s="1"/>
  <c r="C341" i="14"/>
  <c r="M340" i="14"/>
  <c r="N340" i="14" s="1"/>
  <c r="K340" i="14"/>
  <c r="I340" i="14"/>
  <c r="J340" i="14" s="1"/>
  <c r="C340" i="14"/>
  <c r="M339" i="14"/>
  <c r="N339" i="14" s="1"/>
  <c r="K339" i="14"/>
  <c r="I339" i="14"/>
  <c r="J339" i="14" s="1"/>
  <c r="C339" i="14"/>
  <c r="M338" i="14"/>
  <c r="N338" i="14" s="1"/>
  <c r="K338" i="14"/>
  <c r="I338" i="14"/>
  <c r="J338" i="14" s="1"/>
  <c r="C338" i="14"/>
  <c r="M337" i="14"/>
  <c r="N337" i="14" s="1"/>
  <c r="K337" i="14"/>
  <c r="I337" i="14"/>
  <c r="C337" i="14"/>
  <c r="M336" i="14"/>
  <c r="N336" i="14" s="1"/>
  <c r="K336" i="14"/>
  <c r="I336" i="14"/>
  <c r="J336" i="14" s="1"/>
  <c r="C336" i="14"/>
  <c r="M335" i="14"/>
  <c r="N335" i="14" s="1"/>
  <c r="K335" i="14"/>
  <c r="I335" i="14"/>
  <c r="J335" i="14" s="1"/>
  <c r="C335" i="14"/>
  <c r="M334" i="14"/>
  <c r="N334" i="14" s="1"/>
  <c r="K334" i="14"/>
  <c r="I334" i="14"/>
  <c r="J334" i="14" s="1"/>
  <c r="C334" i="14"/>
  <c r="M333" i="14"/>
  <c r="N333" i="14" s="1"/>
  <c r="K333" i="14"/>
  <c r="I333" i="14"/>
  <c r="J333" i="14" s="1"/>
  <c r="C333" i="14"/>
  <c r="M332" i="14"/>
  <c r="N332" i="14" s="1"/>
  <c r="K332" i="14"/>
  <c r="I332" i="14"/>
  <c r="J332" i="14" s="1"/>
  <c r="C332" i="14"/>
  <c r="M331" i="14"/>
  <c r="N331" i="14" s="1"/>
  <c r="K331" i="14"/>
  <c r="I331" i="14"/>
  <c r="C331" i="14"/>
  <c r="M330" i="14"/>
  <c r="N330" i="14" s="1"/>
  <c r="K330" i="14"/>
  <c r="I330" i="14"/>
  <c r="J330" i="14" s="1"/>
  <c r="C330" i="14"/>
  <c r="M329" i="14"/>
  <c r="N329" i="14" s="1"/>
  <c r="K329" i="14"/>
  <c r="I329" i="14"/>
  <c r="J329" i="14" s="1"/>
  <c r="C329" i="14"/>
  <c r="M328" i="14"/>
  <c r="N328" i="14" s="1"/>
  <c r="K328" i="14"/>
  <c r="I328" i="14"/>
  <c r="C328" i="14"/>
  <c r="M327" i="14"/>
  <c r="N327" i="14" s="1"/>
  <c r="K327" i="14"/>
  <c r="I327" i="14"/>
  <c r="C327" i="14"/>
  <c r="M326" i="14"/>
  <c r="N326" i="14" s="1"/>
  <c r="K326" i="14"/>
  <c r="I326" i="14"/>
  <c r="J326" i="14" s="1"/>
  <c r="C326" i="14"/>
  <c r="M325" i="14"/>
  <c r="N325" i="14" s="1"/>
  <c r="K325" i="14"/>
  <c r="I325" i="14"/>
  <c r="C325" i="14"/>
  <c r="M324" i="14"/>
  <c r="N324" i="14" s="1"/>
  <c r="K324" i="14"/>
  <c r="I324" i="14"/>
  <c r="J324" i="14" s="1"/>
  <c r="C324" i="14"/>
  <c r="M323" i="14"/>
  <c r="N323" i="14" s="1"/>
  <c r="K323" i="14"/>
  <c r="L323" i="14" s="1"/>
  <c r="I323" i="14"/>
  <c r="J323" i="14" s="1"/>
  <c r="C323" i="14"/>
  <c r="M322" i="14"/>
  <c r="N322" i="14" s="1"/>
  <c r="K322" i="14"/>
  <c r="I322" i="14"/>
  <c r="J322" i="14" s="1"/>
  <c r="C322" i="14"/>
  <c r="M321" i="14"/>
  <c r="N321" i="14" s="1"/>
  <c r="K321" i="14"/>
  <c r="I321" i="14"/>
  <c r="J321" i="14" s="1"/>
  <c r="C321" i="14"/>
  <c r="M320" i="14"/>
  <c r="N320" i="14" s="1"/>
  <c r="K320" i="14"/>
  <c r="I320" i="14"/>
  <c r="C320" i="14"/>
  <c r="M319" i="14"/>
  <c r="N319" i="14" s="1"/>
  <c r="K319" i="14"/>
  <c r="I319" i="14"/>
  <c r="C319" i="14"/>
  <c r="M318" i="14"/>
  <c r="N318" i="14" s="1"/>
  <c r="K318" i="14"/>
  <c r="I318" i="14"/>
  <c r="J318" i="14" s="1"/>
  <c r="C318" i="14"/>
  <c r="M317" i="14"/>
  <c r="N317" i="14" s="1"/>
  <c r="K317" i="14"/>
  <c r="I317" i="14"/>
  <c r="J317" i="14" s="1"/>
  <c r="C317" i="14"/>
  <c r="M316" i="14"/>
  <c r="N316" i="14" s="1"/>
  <c r="K316" i="14"/>
  <c r="I316" i="14"/>
  <c r="J316" i="14" s="1"/>
  <c r="C316" i="14"/>
  <c r="M315" i="14"/>
  <c r="N315" i="14" s="1"/>
  <c r="K315" i="14"/>
  <c r="J315" i="14"/>
  <c r="I315" i="14"/>
  <c r="C315" i="14"/>
  <c r="M314" i="14"/>
  <c r="N314" i="14" s="1"/>
  <c r="K314" i="14"/>
  <c r="I314" i="14"/>
  <c r="J314" i="14" s="1"/>
  <c r="C314" i="14"/>
  <c r="M313" i="14"/>
  <c r="N313" i="14" s="1"/>
  <c r="K313" i="14"/>
  <c r="I313" i="14"/>
  <c r="C313" i="14"/>
  <c r="M312" i="14"/>
  <c r="N312" i="14" s="1"/>
  <c r="K312" i="14"/>
  <c r="I312" i="14"/>
  <c r="J312" i="14" s="1"/>
  <c r="C312" i="14"/>
  <c r="M311" i="14"/>
  <c r="N311" i="14" s="1"/>
  <c r="K311" i="14"/>
  <c r="I311" i="14"/>
  <c r="J311" i="14" s="1"/>
  <c r="C311" i="14"/>
  <c r="M310" i="14"/>
  <c r="N310" i="14" s="1"/>
  <c r="K310" i="14"/>
  <c r="L310" i="14" s="1"/>
  <c r="J310" i="14"/>
  <c r="I310" i="14"/>
  <c r="C310" i="14"/>
  <c r="M309" i="14"/>
  <c r="N309" i="14" s="1"/>
  <c r="K309" i="14"/>
  <c r="I309" i="14"/>
  <c r="J309" i="14" s="1"/>
  <c r="C309" i="14"/>
  <c r="M308" i="14"/>
  <c r="N308" i="14" s="1"/>
  <c r="K308" i="14"/>
  <c r="I308" i="14"/>
  <c r="J308" i="14" s="1"/>
  <c r="C308" i="14"/>
  <c r="M307" i="14"/>
  <c r="N307" i="14" s="1"/>
  <c r="K307" i="14"/>
  <c r="I307" i="14"/>
  <c r="C307" i="14"/>
  <c r="M306" i="14"/>
  <c r="N306" i="14" s="1"/>
  <c r="K306" i="14"/>
  <c r="I306" i="14"/>
  <c r="J306" i="14" s="1"/>
  <c r="C306" i="14"/>
  <c r="M305" i="14"/>
  <c r="N305" i="14" s="1"/>
  <c r="K305" i="14"/>
  <c r="I305" i="14"/>
  <c r="C305" i="14"/>
  <c r="M304" i="14"/>
  <c r="N304" i="14" s="1"/>
  <c r="K304" i="14"/>
  <c r="I304" i="14"/>
  <c r="C304" i="14"/>
  <c r="M303" i="14"/>
  <c r="N303" i="14" s="1"/>
  <c r="K303" i="14"/>
  <c r="I303" i="14"/>
  <c r="J303" i="14" s="1"/>
  <c r="C303" i="14"/>
  <c r="M302" i="14"/>
  <c r="N302" i="14" s="1"/>
  <c r="K302" i="14"/>
  <c r="I302" i="14"/>
  <c r="C302" i="14"/>
  <c r="M301" i="14"/>
  <c r="N301" i="14" s="1"/>
  <c r="K301" i="14"/>
  <c r="I301" i="14"/>
  <c r="C301" i="14"/>
  <c r="M300" i="14"/>
  <c r="N300" i="14" s="1"/>
  <c r="K300" i="14"/>
  <c r="I300" i="14"/>
  <c r="J300" i="14" s="1"/>
  <c r="C300" i="14"/>
  <c r="M299" i="14"/>
  <c r="N299" i="14" s="1"/>
  <c r="K299" i="14"/>
  <c r="I299" i="14"/>
  <c r="J299" i="14" s="1"/>
  <c r="C299" i="14"/>
  <c r="M298" i="14"/>
  <c r="N298" i="14" s="1"/>
  <c r="K298" i="14"/>
  <c r="I298" i="14"/>
  <c r="J298" i="14" s="1"/>
  <c r="C298" i="14"/>
  <c r="M297" i="14"/>
  <c r="N297" i="14" s="1"/>
  <c r="K297" i="14"/>
  <c r="I297" i="14"/>
  <c r="J297" i="14" s="1"/>
  <c r="C297" i="14"/>
  <c r="M296" i="14"/>
  <c r="N296" i="14" s="1"/>
  <c r="K296" i="14"/>
  <c r="I296" i="14"/>
  <c r="C296" i="14"/>
  <c r="M295" i="14"/>
  <c r="N295" i="14" s="1"/>
  <c r="K295" i="14"/>
  <c r="I295" i="14"/>
  <c r="C295" i="14"/>
  <c r="M294" i="14"/>
  <c r="N294" i="14" s="1"/>
  <c r="K294" i="14"/>
  <c r="I294" i="14"/>
  <c r="J294" i="14" s="1"/>
  <c r="C294" i="14"/>
  <c r="M293" i="14"/>
  <c r="N293" i="14" s="1"/>
  <c r="K293" i="14"/>
  <c r="I293" i="14"/>
  <c r="J293" i="14" s="1"/>
  <c r="C293" i="14"/>
  <c r="M292" i="14"/>
  <c r="N292" i="14" s="1"/>
  <c r="K292" i="14"/>
  <c r="I292" i="14"/>
  <c r="J292" i="14" s="1"/>
  <c r="C292" i="14"/>
  <c r="M291" i="14"/>
  <c r="N291" i="14" s="1"/>
  <c r="K291" i="14"/>
  <c r="I291" i="14"/>
  <c r="J291" i="14" s="1"/>
  <c r="C291" i="14"/>
  <c r="M290" i="14"/>
  <c r="N290" i="14" s="1"/>
  <c r="K290" i="14"/>
  <c r="I290" i="14"/>
  <c r="J290" i="14" s="1"/>
  <c r="C290" i="14"/>
  <c r="M289" i="14"/>
  <c r="N289" i="14" s="1"/>
  <c r="K289" i="14"/>
  <c r="I289" i="14"/>
  <c r="J289" i="14" s="1"/>
  <c r="C289" i="14"/>
  <c r="M288" i="14"/>
  <c r="N288" i="14" s="1"/>
  <c r="K288" i="14"/>
  <c r="I288" i="14"/>
  <c r="J288" i="14" s="1"/>
  <c r="C288" i="14"/>
  <c r="N287" i="14"/>
  <c r="M287" i="14"/>
  <c r="K287" i="14"/>
  <c r="I287" i="14"/>
  <c r="J287" i="14" s="1"/>
  <c r="C287" i="14"/>
  <c r="M286" i="14"/>
  <c r="N286" i="14" s="1"/>
  <c r="K286" i="14"/>
  <c r="I286" i="14"/>
  <c r="J286" i="14" s="1"/>
  <c r="C286" i="14"/>
  <c r="M285" i="14"/>
  <c r="N285" i="14" s="1"/>
  <c r="K285" i="14"/>
  <c r="I285" i="14"/>
  <c r="J285" i="14" s="1"/>
  <c r="C285" i="14"/>
  <c r="M284" i="14"/>
  <c r="N284" i="14" s="1"/>
  <c r="K284" i="14"/>
  <c r="I284" i="14"/>
  <c r="J284" i="14" s="1"/>
  <c r="C284" i="14"/>
  <c r="M283" i="14"/>
  <c r="N283" i="14" s="1"/>
  <c r="K283" i="14"/>
  <c r="I283" i="14"/>
  <c r="C283" i="14"/>
  <c r="M282" i="14"/>
  <c r="N282" i="14" s="1"/>
  <c r="K282" i="14"/>
  <c r="I282" i="14"/>
  <c r="J282" i="14" s="1"/>
  <c r="C282" i="14"/>
  <c r="M281" i="14"/>
  <c r="N281" i="14" s="1"/>
  <c r="K281" i="14"/>
  <c r="I281" i="14"/>
  <c r="J281" i="14" s="1"/>
  <c r="C281" i="14"/>
  <c r="M280" i="14"/>
  <c r="N280" i="14" s="1"/>
  <c r="K280" i="14"/>
  <c r="I280" i="14"/>
  <c r="J280" i="14" s="1"/>
  <c r="C280" i="14"/>
  <c r="M279" i="14"/>
  <c r="N279" i="14" s="1"/>
  <c r="K279" i="14"/>
  <c r="I279" i="14"/>
  <c r="J279" i="14" s="1"/>
  <c r="C279" i="14"/>
  <c r="M278" i="14"/>
  <c r="N278" i="14" s="1"/>
  <c r="K278" i="14"/>
  <c r="I278" i="14"/>
  <c r="C278" i="14"/>
  <c r="M277" i="14"/>
  <c r="N277" i="14" s="1"/>
  <c r="K277" i="14"/>
  <c r="I277" i="14"/>
  <c r="J277" i="14" s="1"/>
  <c r="C277" i="14"/>
  <c r="M276" i="14"/>
  <c r="N276" i="14" s="1"/>
  <c r="K276" i="14"/>
  <c r="I276" i="14"/>
  <c r="J276" i="14" s="1"/>
  <c r="C276" i="14"/>
  <c r="M275" i="14"/>
  <c r="N275" i="14" s="1"/>
  <c r="K275" i="14"/>
  <c r="I275" i="14"/>
  <c r="J275" i="14" s="1"/>
  <c r="C275" i="14"/>
  <c r="M274" i="14"/>
  <c r="N274" i="14" s="1"/>
  <c r="K274" i="14"/>
  <c r="I274" i="14"/>
  <c r="J274" i="14" s="1"/>
  <c r="C274" i="14"/>
  <c r="M273" i="14"/>
  <c r="N273" i="14" s="1"/>
  <c r="K273" i="14"/>
  <c r="I273" i="14"/>
  <c r="J273" i="14" s="1"/>
  <c r="C273" i="14"/>
  <c r="M272" i="14"/>
  <c r="N272" i="14" s="1"/>
  <c r="K272" i="14"/>
  <c r="I272" i="14"/>
  <c r="C272" i="14"/>
  <c r="M271" i="14"/>
  <c r="N271" i="14" s="1"/>
  <c r="K271" i="14"/>
  <c r="I271" i="14"/>
  <c r="J271" i="14" s="1"/>
  <c r="C271" i="14"/>
  <c r="M270" i="14"/>
  <c r="N270" i="14" s="1"/>
  <c r="K270" i="14"/>
  <c r="I270" i="14"/>
  <c r="J270" i="14" s="1"/>
  <c r="C270" i="14"/>
  <c r="M269" i="14"/>
  <c r="N269" i="14" s="1"/>
  <c r="K269" i="14"/>
  <c r="I269" i="14"/>
  <c r="J269" i="14" s="1"/>
  <c r="C269" i="14"/>
  <c r="M268" i="14"/>
  <c r="N268" i="14" s="1"/>
  <c r="K268" i="14"/>
  <c r="I268" i="14"/>
  <c r="J268" i="14" s="1"/>
  <c r="C268" i="14"/>
  <c r="M267" i="14"/>
  <c r="N267" i="14" s="1"/>
  <c r="K267" i="14"/>
  <c r="I267" i="14"/>
  <c r="J267" i="14" s="1"/>
  <c r="C267" i="14"/>
  <c r="M266" i="14"/>
  <c r="N266" i="14" s="1"/>
  <c r="K266" i="14"/>
  <c r="I266" i="14"/>
  <c r="J266" i="14" s="1"/>
  <c r="C266" i="14"/>
  <c r="M265" i="14"/>
  <c r="N265" i="14" s="1"/>
  <c r="K265" i="14"/>
  <c r="I265" i="14"/>
  <c r="J265" i="14" s="1"/>
  <c r="C265" i="14"/>
  <c r="M264" i="14"/>
  <c r="N264" i="14" s="1"/>
  <c r="K264" i="14"/>
  <c r="I264" i="14"/>
  <c r="J264" i="14" s="1"/>
  <c r="C264" i="14"/>
  <c r="M263" i="14"/>
  <c r="N263" i="14" s="1"/>
  <c r="K263" i="14"/>
  <c r="I263" i="14"/>
  <c r="J263" i="14" s="1"/>
  <c r="C263" i="14"/>
  <c r="M262" i="14"/>
  <c r="N262" i="14" s="1"/>
  <c r="K262" i="14"/>
  <c r="I262" i="14"/>
  <c r="J262" i="14" s="1"/>
  <c r="C262" i="14"/>
  <c r="M261" i="14"/>
  <c r="N261" i="14" s="1"/>
  <c r="K261" i="14"/>
  <c r="I261" i="14"/>
  <c r="J261" i="14" s="1"/>
  <c r="C261" i="14"/>
  <c r="M260" i="14"/>
  <c r="N260" i="14" s="1"/>
  <c r="K260" i="14"/>
  <c r="I260" i="14"/>
  <c r="C260" i="14"/>
  <c r="M259" i="14"/>
  <c r="N259" i="14" s="1"/>
  <c r="K259" i="14"/>
  <c r="I259" i="14"/>
  <c r="J259" i="14" s="1"/>
  <c r="C259" i="14"/>
  <c r="M258" i="14"/>
  <c r="N258" i="14" s="1"/>
  <c r="K258" i="14"/>
  <c r="I258" i="14"/>
  <c r="J258" i="14" s="1"/>
  <c r="C258" i="14"/>
  <c r="M257" i="14"/>
  <c r="N257" i="14" s="1"/>
  <c r="K257" i="14"/>
  <c r="I257" i="14"/>
  <c r="J257" i="14" s="1"/>
  <c r="C257" i="14"/>
  <c r="M256" i="14"/>
  <c r="N256" i="14" s="1"/>
  <c r="K256" i="14"/>
  <c r="I256" i="14"/>
  <c r="J256" i="14" s="1"/>
  <c r="C256" i="14"/>
  <c r="M255" i="14"/>
  <c r="N255" i="14" s="1"/>
  <c r="K255" i="14"/>
  <c r="I255" i="14"/>
  <c r="J255" i="14" s="1"/>
  <c r="C255" i="14"/>
  <c r="M254" i="14"/>
  <c r="N254" i="14" s="1"/>
  <c r="K254" i="14"/>
  <c r="I254" i="14"/>
  <c r="J254" i="14" s="1"/>
  <c r="C254" i="14"/>
  <c r="M253" i="14"/>
  <c r="N253" i="14" s="1"/>
  <c r="K253" i="14"/>
  <c r="I253" i="14"/>
  <c r="J253" i="14" s="1"/>
  <c r="C253" i="14"/>
  <c r="M252" i="14"/>
  <c r="N252" i="14" s="1"/>
  <c r="K252" i="14"/>
  <c r="I252" i="14"/>
  <c r="J252" i="14" s="1"/>
  <c r="C252" i="14"/>
  <c r="M251" i="14"/>
  <c r="N251" i="14" s="1"/>
  <c r="K251" i="14"/>
  <c r="I251" i="14"/>
  <c r="J251" i="14" s="1"/>
  <c r="C251" i="14"/>
  <c r="M250" i="14"/>
  <c r="N250" i="14" s="1"/>
  <c r="K250" i="14"/>
  <c r="I250" i="14"/>
  <c r="J250" i="14" s="1"/>
  <c r="C250" i="14"/>
  <c r="M249" i="14"/>
  <c r="N249" i="14" s="1"/>
  <c r="K249" i="14"/>
  <c r="I249" i="14"/>
  <c r="J249" i="14" s="1"/>
  <c r="C249" i="14"/>
  <c r="M248" i="14"/>
  <c r="N248" i="14" s="1"/>
  <c r="K248" i="14"/>
  <c r="I248" i="14"/>
  <c r="C248" i="14"/>
  <c r="M247" i="14"/>
  <c r="N247" i="14" s="1"/>
  <c r="K247" i="14"/>
  <c r="I247" i="14"/>
  <c r="J247" i="14" s="1"/>
  <c r="C247" i="14"/>
  <c r="M246" i="14"/>
  <c r="N246" i="14" s="1"/>
  <c r="K246" i="14"/>
  <c r="I246" i="14"/>
  <c r="J246" i="14" s="1"/>
  <c r="C246" i="14"/>
  <c r="M245" i="14"/>
  <c r="N245" i="14" s="1"/>
  <c r="K245" i="14"/>
  <c r="I245" i="14"/>
  <c r="J245" i="14" s="1"/>
  <c r="C245" i="14"/>
  <c r="M244" i="14"/>
  <c r="N244" i="14" s="1"/>
  <c r="K244" i="14"/>
  <c r="I244" i="14"/>
  <c r="J244" i="14" s="1"/>
  <c r="C244" i="14"/>
  <c r="M243" i="14"/>
  <c r="N243" i="14" s="1"/>
  <c r="K243" i="14"/>
  <c r="I243" i="14"/>
  <c r="J243" i="14" s="1"/>
  <c r="C243" i="14"/>
  <c r="M242" i="14"/>
  <c r="N242" i="14" s="1"/>
  <c r="K242" i="14"/>
  <c r="I242" i="14"/>
  <c r="J242" i="14" s="1"/>
  <c r="C242" i="14"/>
  <c r="M241" i="14"/>
  <c r="N241" i="14" s="1"/>
  <c r="K241" i="14"/>
  <c r="I241" i="14"/>
  <c r="J241" i="14" s="1"/>
  <c r="C241" i="14"/>
  <c r="M240" i="14"/>
  <c r="N240" i="14" s="1"/>
  <c r="K240" i="14"/>
  <c r="J240" i="14"/>
  <c r="I240" i="14"/>
  <c r="C240" i="14"/>
  <c r="M239" i="14"/>
  <c r="N239" i="14" s="1"/>
  <c r="K239" i="14"/>
  <c r="I239" i="14"/>
  <c r="J239" i="14" s="1"/>
  <c r="C239" i="14"/>
  <c r="M238" i="14"/>
  <c r="N238" i="14" s="1"/>
  <c r="K238" i="14"/>
  <c r="I238" i="14"/>
  <c r="J238" i="14" s="1"/>
  <c r="C238" i="14"/>
  <c r="M237" i="14"/>
  <c r="N237" i="14" s="1"/>
  <c r="K237" i="14"/>
  <c r="I237" i="14"/>
  <c r="J237" i="14" s="1"/>
  <c r="C237" i="14"/>
  <c r="M236" i="14"/>
  <c r="N236" i="14" s="1"/>
  <c r="K236" i="14"/>
  <c r="I236" i="14"/>
  <c r="J236" i="14" s="1"/>
  <c r="C236" i="14"/>
  <c r="M235" i="14"/>
  <c r="N235" i="14" s="1"/>
  <c r="K235" i="14"/>
  <c r="I235" i="14"/>
  <c r="J235" i="14" s="1"/>
  <c r="C235" i="14"/>
  <c r="M234" i="14"/>
  <c r="N234" i="14" s="1"/>
  <c r="K234" i="14"/>
  <c r="I234" i="14"/>
  <c r="J234" i="14" s="1"/>
  <c r="C234" i="14"/>
  <c r="M233" i="14"/>
  <c r="N233" i="14" s="1"/>
  <c r="K233" i="14"/>
  <c r="I233" i="14"/>
  <c r="J233" i="14" s="1"/>
  <c r="C233" i="14"/>
  <c r="M232" i="14"/>
  <c r="N232" i="14" s="1"/>
  <c r="K232" i="14"/>
  <c r="I232" i="14"/>
  <c r="J232" i="14" s="1"/>
  <c r="C232" i="14"/>
  <c r="M231" i="14"/>
  <c r="N231" i="14" s="1"/>
  <c r="K231" i="14"/>
  <c r="I231" i="14"/>
  <c r="J231" i="14" s="1"/>
  <c r="C231" i="14"/>
  <c r="M230" i="14"/>
  <c r="N230" i="14" s="1"/>
  <c r="K230" i="14"/>
  <c r="I230" i="14"/>
  <c r="J230" i="14" s="1"/>
  <c r="C230" i="14"/>
  <c r="M229" i="14"/>
  <c r="N229" i="14" s="1"/>
  <c r="K229" i="14"/>
  <c r="I229" i="14"/>
  <c r="J229" i="14" s="1"/>
  <c r="C229" i="14"/>
  <c r="M228" i="14"/>
  <c r="N228" i="14" s="1"/>
  <c r="K228" i="14"/>
  <c r="I228" i="14"/>
  <c r="J228" i="14" s="1"/>
  <c r="C228" i="14"/>
  <c r="M227" i="14"/>
  <c r="N227" i="14" s="1"/>
  <c r="K227" i="14"/>
  <c r="I227" i="14"/>
  <c r="J227" i="14" s="1"/>
  <c r="C227" i="14"/>
  <c r="M226" i="14"/>
  <c r="N226" i="14" s="1"/>
  <c r="K226" i="14"/>
  <c r="I226" i="14"/>
  <c r="J226" i="14" s="1"/>
  <c r="C226" i="14"/>
  <c r="M225" i="14"/>
  <c r="N225" i="14" s="1"/>
  <c r="K225" i="14"/>
  <c r="I225" i="14"/>
  <c r="J225" i="14" s="1"/>
  <c r="C225" i="14"/>
  <c r="M224" i="14"/>
  <c r="N224" i="14" s="1"/>
  <c r="K224" i="14"/>
  <c r="I224" i="14"/>
  <c r="J224" i="14" s="1"/>
  <c r="C224" i="14"/>
  <c r="M223" i="14"/>
  <c r="N223" i="14" s="1"/>
  <c r="K223" i="14"/>
  <c r="I223" i="14"/>
  <c r="J223" i="14" s="1"/>
  <c r="C223" i="14"/>
  <c r="M222" i="14"/>
  <c r="N222" i="14" s="1"/>
  <c r="K222" i="14"/>
  <c r="I222" i="14"/>
  <c r="J222" i="14" s="1"/>
  <c r="C222" i="14"/>
  <c r="M221" i="14"/>
  <c r="N221" i="14" s="1"/>
  <c r="K221" i="14"/>
  <c r="I221" i="14"/>
  <c r="J221" i="14" s="1"/>
  <c r="C221" i="14"/>
  <c r="M220" i="14"/>
  <c r="N220" i="14" s="1"/>
  <c r="K220" i="14"/>
  <c r="I220" i="14"/>
  <c r="J220" i="14" s="1"/>
  <c r="C220" i="14"/>
  <c r="M219" i="14"/>
  <c r="N219" i="14" s="1"/>
  <c r="K219" i="14"/>
  <c r="L219" i="14" s="1"/>
  <c r="I219" i="14"/>
  <c r="J219" i="14" s="1"/>
  <c r="C219" i="14"/>
  <c r="M218" i="14"/>
  <c r="N218" i="14" s="1"/>
  <c r="K218" i="14"/>
  <c r="I218" i="14"/>
  <c r="J218" i="14" s="1"/>
  <c r="C218" i="14"/>
  <c r="M217" i="14"/>
  <c r="N217" i="14" s="1"/>
  <c r="K217" i="14"/>
  <c r="I217" i="14"/>
  <c r="J217" i="14" s="1"/>
  <c r="C217" i="14"/>
  <c r="M216" i="14"/>
  <c r="N216" i="14" s="1"/>
  <c r="K216" i="14"/>
  <c r="L216" i="14" s="1"/>
  <c r="I216" i="14"/>
  <c r="J216" i="14" s="1"/>
  <c r="C216" i="14"/>
  <c r="M215" i="14"/>
  <c r="N215" i="14" s="1"/>
  <c r="K215" i="14"/>
  <c r="I215" i="14"/>
  <c r="J215" i="14" s="1"/>
  <c r="C215" i="14"/>
  <c r="M214" i="14"/>
  <c r="N214" i="14" s="1"/>
  <c r="K214" i="14"/>
  <c r="I214" i="14"/>
  <c r="J214" i="14" s="1"/>
  <c r="C214" i="14"/>
  <c r="M213" i="14"/>
  <c r="N213" i="14" s="1"/>
  <c r="K213" i="14"/>
  <c r="I213" i="14"/>
  <c r="J213" i="14" s="1"/>
  <c r="C213" i="14"/>
  <c r="M212" i="14"/>
  <c r="N212" i="14" s="1"/>
  <c r="K212" i="14"/>
  <c r="I212" i="14"/>
  <c r="J212" i="14" s="1"/>
  <c r="C212" i="14"/>
  <c r="M211" i="14"/>
  <c r="N211" i="14" s="1"/>
  <c r="K211" i="14"/>
  <c r="I211" i="14"/>
  <c r="J211" i="14" s="1"/>
  <c r="C211" i="14"/>
  <c r="M210" i="14"/>
  <c r="N210" i="14" s="1"/>
  <c r="K210" i="14"/>
  <c r="I210" i="14"/>
  <c r="J210" i="14" s="1"/>
  <c r="C210" i="14"/>
  <c r="M209" i="14"/>
  <c r="N209" i="14" s="1"/>
  <c r="K209" i="14"/>
  <c r="I209" i="14"/>
  <c r="J209" i="14" s="1"/>
  <c r="C209" i="14"/>
  <c r="M208" i="14"/>
  <c r="N208" i="14" s="1"/>
  <c r="K208" i="14"/>
  <c r="I208" i="14"/>
  <c r="J208" i="14" s="1"/>
  <c r="C208" i="14"/>
  <c r="M207" i="14"/>
  <c r="N207" i="14" s="1"/>
  <c r="K207" i="14"/>
  <c r="I207" i="14"/>
  <c r="J207" i="14" s="1"/>
  <c r="C207" i="14"/>
  <c r="M206" i="14"/>
  <c r="N206" i="14" s="1"/>
  <c r="K206" i="14"/>
  <c r="I206" i="14"/>
  <c r="J206" i="14" s="1"/>
  <c r="C206" i="14"/>
  <c r="M205" i="14"/>
  <c r="N205" i="14" s="1"/>
  <c r="K205" i="14"/>
  <c r="I205" i="14"/>
  <c r="J205" i="14" s="1"/>
  <c r="C205" i="14"/>
  <c r="M204" i="14"/>
  <c r="N204" i="14" s="1"/>
  <c r="K204" i="14"/>
  <c r="I204" i="14"/>
  <c r="J204" i="14" s="1"/>
  <c r="C204" i="14"/>
  <c r="M203" i="14"/>
  <c r="N203" i="14" s="1"/>
  <c r="K203" i="14"/>
  <c r="I203" i="14"/>
  <c r="J203" i="14" s="1"/>
  <c r="C203" i="14"/>
  <c r="M202" i="14"/>
  <c r="N202" i="14" s="1"/>
  <c r="K202" i="14"/>
  <c r="I202" i="14"/>
  <c r="J202" i="14" s="1"/>
  <c r="C202" i="14"/>
  <c r="M201" i="14"/>
  <c r="N201" i="14" s="1"/>
  <c r="K201" i="14"/>
  <c r="I201" i="14"/>
  <c r="J201" i="14" s="1"/>
  <c r="C201" i="14"/>
  <c r="M200" i="14"/>
  <c r="N200" i="14" s="1"/>
  <c r="K200" i="14"/>
  <c r="I200" i="14"/>
  <c r="J200" i="14" s="1"/>
  <c r="C200" i="14"/>
  <c r="M199" i="14"/>
  <c r="N199" i="14" s="1"/>
  <c r="K199" i="14"/>
  <c r="I199" i="14"/>
  <c r="J199" i="14" s="1"/>
  <c r="C199" i="14"/>
  <c r="M198" i="14"/>
  <c r="N198" i="14" s="1"/>
  <c r="K198" i="14"/>
  <c r="I198" i="14"/>
  <c r="J198" i="14" s="1"/>
  <c r="C198" i="14"/>
  <c r="M197" i="14"/>
  <c r="N197" i="14" s="1"/>
  <c r="K197" i="14"/>
  <c r="I197" i="14"/>
  <c r="J197" i="14" s="1"/>
  <c r="C197" i="14"/>
  <c r="M196" i="14"/>
  <c r="N196" i="14" s="1"/>
  <c r="K196" i="14"/>
  <c r="I196" i="14"/>
  <c r="J196" i="14" s="1"/>
  <c r="C196" i="14"/>
  <c r="M195" i="14"/>
  <c r="N195" i="14" s="1"/>
  <c r="K195" i="14"/>
  <c r="I195" i="14"/>
  <c r="J195" i="14" s="1"/>
  <c r="C195" i="14"/>
  <c r="M194" i="14"/>
  <c r="N194" i="14" s="1"/>
  <c r="K194" i="14"/>
  <c r="I194" i="14"/>
  <c r="J194" i="14" s="1"/>
  <c r="C194" i="14"/>
  <c r="M193" i="14"/>
  <c r="N193" i="14" s="1"/>
  <c r="K193" i="14"/>
  <c r="I193" i="14"/>
  <c r="J193" i="14" s="1"/>
  <c r="C193" i="14"/>
  <c r="M192" i="14"/>
  <c r="N192" i="14" s="1"/>
  <c r="K192" i="14"/>
  <c r="I192" i="14"/>
  <c r="J192" i="14" s="1"/>
  <c r="C192" i="14"/>
  <c r="M191" i="14"/>
  <c r="N191" i="14" s="1"/>
  <c r="K191" i="14"/>
  <c r="I191" i="14"/>
  <c r="J191" i="14" s="1"/>
  <c r="C191" i="14"/>
  <c r="M190" i="14"/>
  <c r="N190" i="14" s="1"/>
  <c r="K190" i="14"/>
  <c r="I190" i="14"/>
  <c r="J190" i="14" s="1"/>
  <c r="C190" i="14"/>
  <c r="M189" i="14"/>
  <c r="N189" i="14" s="1"/>
  <c r="K189" i="14"/>
  <c r="I189" i="14"/>
  <c r="J189" i="14" s="1"/>
  <c r="C189" i="14"/>
  <c r="M188" i="14"/>
  <c r="N188" i="14" s="1"/>
  <c r="K188" i="14"/>
  <c r="I188" i="14"/>
  <c r="J188" i="14" s="1"/>
  <c r="C188" i="14"/>
  <c r="M187" i="14"/>
  <c r="N187" i="14" s="1"/>
  <c r="K187" i="14"/>
  <c r="I187" i="14"/>
  <c r="J187" i="14" s="1"/>
  <c r="C187" i="14"/>
  <c r="M186" i="14"/>
  <c r="N186" i="14" s="1"/>
  <c r="K186" i="14"/>
  <c r="I186" i="14"/>
  <c r="J186" i="14" s="1"/>
  <c r="C186" i="14"/>
  <c r="M185" i="14"/>
  <c r="N185" i="14" s="1"/>
  <c r="K185" i="14"/>
  <c r="I185" i="14"/>
  <c r="J185" i="14" s="1"/>
  <c r="C185" i="14"/>
  <c r="M184" i="14"/>
  <c r="N184" i="14" s="1"/>
  <c r="K184" i="14"/>
  <c r="L184" i="14" s="1"/>
  <c r="I184" i="14"/>
  <c r="J184" i="14" s="1"/>
  <c r="C184" i="14"/>
  <c r="M183" i="14"/>
  <c r="N183" i="14" s="1"/>
  <c r="K183" i="14"/>
  <c r="I183" i="14"/>
  <c r="J183" i="14" s="1"/>
  <c r="C183" i="14"/>
  <c r="M182" i="14"/>
  <c r="N182" i="14" s="1"/>
  <c r="K182" i="14"/>
  <c r="I182" i="14"/>
  <c r="J182" i="14" s="1"/>
  <c r="C182" i="14"/>
  <c r="M181" i="14"/>
  <c r="N181" i="14" s="1"/>
  <c r="K181" i="14"/>
  <c r="I181" i="14"/>
  <c r="J181" i="14" s="1"/>
  <c r="C181" i="14"/>
  <c r="M180" i="14"/>
  <c r="N180" i="14" s="1"/>
  <c r="K180" i="14"/>
  <c r="I180" i="14"/>
  <c r="J180" i="14" s="1"/>
  <c r="C180" i="14"/>
  <c r="M179" i="14"/>
  <c r="N179" i="14" s="1"/>
  <c r="K179" i="14"/>
  <c r="I179" i="14"/>
  <c r="J179" i="14" s="1"/>
  <c r="C179" i="14"/>
  <c r="M178" i="14"/>
  <c r="N178" i="14" s="1"/>
  <c r="K178" i="14"/>
  <c r="I178" i="14"/>
  <c r="J178" i="14" s="1"/>
  <c r="C178" i="14"/>
  <c r="M177" i="14"/>
  <c r="N177" i="14" s="1"/>
  <c r="K177" i="14"/>
  <c r="I177" i="14"/>
  <c r="J177" i="14" s="1"/>
  <c r="C177" i="14"/>
  <c r="M176" i="14"/>
  <c r="N176" i="14" s="1"/>
  <c r="K176" i="14"/>
  <c r="I176" i="14"/>
  <c r="J176" i="14" s="1"/>
  <c r="C176" i="14"/>
  <c r="M175" i="14"/>
  <c r="N175" i="14" s="1"/>
  <c r="K175" i="14"/>
  <c r="I175" i="14"/>
  <c r="J175" i="14" s="1"/>
  <c r="C175" i="14"/>
  <c r="M174" i="14"/>
  <c r="N174" i="14" s="1"/>
  <c r="K174" i="14"/>
  <c r="I174" i="14"/>
  <c r="J174" i="14" s="1"/>
  <c r="C174" i="14"/>
  <c r="M173" i="14"/>
  <c r="N173" i="14" s="1"/>
  <c r="K173" i="14"/>
  <c r="I173" i="14"/>
  <c r="J173" i="14" s="1"/>
  <c r="C173" i="14"/>
  <c r="M172" i="14"/>
  <c r="N172" i="14" s="1"/>
  <c r="K172" i="14"/>
  <c r="I172" i="14"/>
  <c r="J172" i="14" s="1"/>
  <c r="C172" i="14"/>
  <c r="M171" i="14"/>
  <c r="N171" i="14" s="1"/>
  <c r="K171" i="14"/>
  <c r="I171" i="14"/>
  <c r="J171" i="14" s="1"/>
  <c r="C171" i="14"/>
  <c r="M170" i="14"/>
  <c r="N170" i="14" s="1"/>
  <c r="K170" i="14"/>
  <c r="I170" i="14"/>
  <c r="J170" i="14" s="1"/>
  <c r="C170" i="14"/>
  <c r="M169" i="14"/>
  <c r="N169" i="14" s="1"/>
  <c r="K169" i="14"/>
  <c r="I169" i="14"/>
  <c r="J169" i="14" s="1"/>
  <c r="C169" i="14"/>
  <c r="M168" i="14"/>
  <c r="N168" i="14" s="1"/>
  <c r="K168" i="14"/>
  <c r="I168" i="14"/>
  <c r="J168" i="14" s="1"/>
  <c r="C168" i="14"/>
  <c r="M167" i="14"/>
  <c r="N167" i="14" s="1"/>
  <c r="K167" i="14"/>
  <c r="I167" i="14"/>
  <c r="J167" i="14" s="1"/>
  <c r="C167" i="14"/>
  <c r="M166" i="14"/>
  <c r="N166" i="14" s="1"/>
  <c r="K166" i="14"/>
  <c r="I166" i="14"/>
  <c r="J166" i="14" s="1"/>
  <c r="C166" i="14"/>
  <c r="M165" i="14"/>
  <c r="N165" i="14" s="1"/>
  <c r="K165" i="14"/>
  <c r="I165" i="14"/>
  <c r="J165" i="14" s="1"/>
  <c r="C165" i="14"/>
  <c r="M164" i="14"/>
  <c r="N164" i="14" s="1"/>
  <c r="K164" i="14"/>
  <c r="I164" i="14"/>
  <c r="J164" i="14" s="1"/>
  <c r="C164" i="14"/>
  <c r="M163" i="14"/>
  <c r="N163" i="14" s="1"/>
  <c r="K163" i="14"/>
  <c r="I163" i="14"/>
  <c r="J163" i="14" s="1"/>
  <c r="C163" i="14"/>
  <c r="M162" i="14"/>
  <c r="N162" i="14" s="1"/>
  <c r="K162" i="14"/>
  <c r="I162" i="14"/>
  <c r="J162" i="14" s="1"/>
  <c r="C162" i="14"/>
  <c r="M161" i="14"/>
  <c r="N161" i="14" s="1"/>
  <c r="K161" i="14"/>
  <c r="I161" i="14"/>
  <c r="J161" i="14" s="1"/>
  <c r="C161" i="14"/>
  <c r="M160" i="14"/>
  <c r="N160" i="14" s="1"/>
  <c r="K160" i="14"/>
  <c r="I160" i="14"/>
  <c r="J160" i="14" s="1"/>
  <c r="C160" i="14"/>
  <c r="M159" i="14"/>
  <c r="N159" i="14" s="1"/>
  <c r="K159" i="14"/>
  <c r="I159" i="14"/>
  <c r="J159" i="14" s="1"/>
  <c r="C159" i="14"/>
  <c r="M158" i="14"/>
  <c r="N158" i="14" s="1"/>
  <c r="K158" i="14"/>
  <c r="I158" i="14"/>
  <c r="J158" i="14" s="1"/>
  <c r="C158" i="14"/>
  <c r="M157" i="14"/>
  <c r="N157" i="14" s="1"/>
  <c r="K157" i="14"/>
  <c r="I157" i="14"/>
  <c r="J157" i="14" s="1"/>
  <c r="C157" i="14"/>
  <c r="M156" i="14"/>
  <c r="N156" i="14" s="1"/>
  <c r="K156" i="14"/>
  <c r="I156" i="14"/>
  <c r="J156" i="14" s="1"/>
  <c r="C156" i="14"/>
  <c r="M155" i="14"/>
  <c r="N155" i="14" s="1"/>
  <c r="K155" i="14"/>
  <c r="I155" i="14"/>
  <c r="J155" i="14" s="1"/>
  <c r="C155" i="14"/>
  <c r="M154" i="14"/>
  <c r="N154" i="14" s="1"/>
  <c r="K154" i="14"/>
  <c r="I154" i="14"/>
  <c r="J154" i="14" s="1"/>
  <c r="C154" i="14"/>
  <c r="M153" i="14"/>
  <c r="N153" i="14" s="1"/>
  <c r="K153" i="14"/>
  <c r="I153" i="14"/>
  <c r="J153" i="14" s="1"/>
  <c r="C153" i="14"/>
  <c r="M152" i="14"/>
  <c r="N152" i="14" s="1"/>
  <c r="K152" i="14"/>
  <c r="I152" i="14"/>
  <c r="J152" i="14" s="1"/>
  <c r="C152" i="14"/>
  <c r="M151" i="14"/>
  <c r="N151" i="14" s="1"/>
  <c r="K151" i="14"/>
  <c r="I151" i="14"/>
  <c r="J151" i="14" s="1"/>
  <c r="C151" i="14"/>
  <c r="N150" i="14"/>
  <c r="M150" i="14"/>
  <c r="K150" i="14"/>
  <c r="I150" i="14"/>
  <c r="J150" i="14" s="1"/>
  <c r="C150" i="14"/>
  <c r="M149" i="14"/>
  <c r="N149" i="14" s="1"/>
  <c r="K149" i="14"/>
  <c r="L149" i="14" s="1"/>
  <c r="I149" i="14"/>
  <c r="J149" i="14" s="1"/>
  <c r="C149" i="14"/>
  <c r="M148" i="14"/>
  <c r="N148" i="14" s="1"/>
  <c r="K148" i="14"/>
  <c r="I148" i="14"/>
  <c r="J148" i="14" s="1"/>
  <c r="C148" i="14"/>
  <c r="M147" i="14"/>
  <c r="N147" i="14" s="1"/>
  <c r="K147" i="14"/>
  <c r="L147" i="14" s="1"/>
  <c r="I147" i="14"/>
  <c r="J147" i="14" s="1"/>
  <c r="C147" i="14"/>
  <c r="M146" i="14"/>
  <c r="N146" i="14" s="1"/>
  <c r="K146" i="14"/>
  <c r="I146" i="14"/>
  <c r="J146" i="14" s="1"/>
  <c r="C146" i="14"/>
  <c r="M145" i="14"/>
  <c r="N145" i="14" s="1"/>
  <c r="K145" i="14"/>
  <c r="I145" i="14"/>
  <c r="J145" i="14" s="1"/>
  <c r="C145" i="14"/>
  <c r="M144" i="14"/>
  <c r="N144" i="14" s="1"/>
  <c r="K144" i="14"/>
  <c r="I144" i="14"/>
  <c r="J144" i="14" s="1"/>
  <c r="C144" i="14"/>
  <c r="M143" i="14"/>
  <c r="N143" i="14" s="1"/>
  <c r="K143" i="14"/>
  <c r="I143" i="14"/>
  <c r="J143" i="14" s="1"/>
  <c r="C143" i="14"/>
  <c r="M142" i="14"/>
  <c r="N142" i="14" s="1"/>
  <c r="K142" i="14"/>
  <c r="I142" i="14"/>
  <c r="J142" i="14" s="1"/>
  <c r="C142" i="14"/>
  <c r="M141" i="14"/>
  <c r="N141" i="14" s="1"/>
  <c r="K141" i="14"/>
  <c r="I141" i="14"/>
  <c r="J141" i="14" s="1"/>
  <c r="C141" i="14"/>
  <c r="M140" i="14"/>
  <c r="N140" i="14" s="1"/>
  <c r="K140" i="14"/>
  <c r="I140" i="14"/>
  <c r="J140" i="14" s="1"/>
  <c r="C140" i="14"/>
  <c r="M139" i="14"/>
  <c r="N139" i="14" s="1"/>
  <c r="K139" i="14"/>
  <c r="I139" i="14"/>
  <c r="J139" i="14" s="1"/>
  <c r="C139" i="14"/>
  <c r="M138" i="14"/>
  <c r="N138" i="14" s="1"/>
  <c r="K138" i="14"/>
  <c r="I138" i="14"/>
  <c r="J138" i="14" s="1"/>
  <c r="C138" i="14"/>
  <c r="M137" i="14"/>
  <c r="N137" i="14" s="1"/>
  <c r="K137" i="14"/>
  <c r="I137" i="14"/>
  <c r="J137" i="14" s="1"/>
  <c r="C137" i="14"/>
  <c r="M136" i="14"/>
  <c r="N136" i="14" s="1"/>
  <c r="K136" i="14"/>
  <c r="I136" i="14"/>
  <c r="J136" i="14" s="1"/>
  <c r="C136" i="14"/>
  <c r="M135" i="14"/>
  <c r="N135" i="14" s="1"/>
  <c r="K135" i="14"/>
  <c r="I135" i="14"/>
  <c r="C135" i="14"/>
  <c r="M134" i="14"/>
  <c r="N134" i="14" s="1"/>
  <c r="K134" i="14"/>
  <c r="I134" i="14"/>
  <c r="J134" i="14" s="1"/>
  <c r="C134" i="14"/>
  <c r="M133" i="14"/>
  <c r="N133" i="14" s="1"/>
  <c r="K133" i="14"/>
  <c r="I133" i="14"/>
  <c r="J133" i="14" s="1"/>
  <c r="C133" i="14"/>
  <c r="M132" i="14"/>
  <c r="N132" i="14" s="1"/>
  <c r="K132" i="14"/>
  <c r="I132" i="14"/>
  <c r="J132" i="14" s="1"/>
  <c r="C132" i="14"/>
  <c r="M131" i="14"/>
  <c r="N131" i="14" s="1"/>
  <c r="K131" i="14"/>
  <c r="I131" i="14"/>
  <c r="J131" i="14" s="1"/>
  <c r="C131" i="14"/>
  <c r="M130" i="14"/>
  <c r="N130" i="14" s="1"/>
  <c r="K130" i="14"/>
  <c r="I130" i="14"/>
  <c r="J130" i="14" s="1"/>
  <c r="C130" i="14"/>
  <c r="M129" i="14"/>
  <c r="N129" i="14" s="1"/>
  <c r="K129" i="14"/>
  <c r="I129" i="14"/>
  <c r="J129" i="14" s="1"/>
  <c r="C129" i="14"/>
  <c r="M128" i="14"/>
  <c r="N128" i="14" s="1"/>
  <c r="K128" i="14"/>
  <c r="I128" i="14"/>
  <c r="J128" i="14" s="1"/>
  <c r="C128" i="14"/>
  <c r="M127" i="14"/>
  <c r="N127" i="14" s="1"/>
  <c r="K127" i="14"/>
  <c r="I127" i="14"/>
  <c r="J127" i="14" s="1"/>
  <c r="C127" i="14"/>
  <c r="M126" i="14"/>
  <c r="N126" i="14" s="1"/>
  <c r="K126" i="14"/>
  <c r="I126" i="14"/>
  <c r="J126" i="14" s="1"/>
  <c r="C126" i="14"/>
  <c r="M125" i="14"/>
  <c r="N125" i="14" s="1"/>
  <c r="K125" i="14"/>
  <c r="I125" i="14"/>
  <c r="J125" i="14" s="1"/>
  <c r="C125" i="14"/>
  <c r="M124" i="14"/>
  <c r="N124" i="14" s="1"/>
  <c r="K124" i="14"/>
  <c r="I124" i="14"/>
  <c r="J124" i="14" s="1"/>
  <c r="C124" i="14"/>
  <c r="M123" i="14"/>
  <c r="N123" i="14" s="1"/>
  <c r="K123" i="14"/>
  <c r="I123" i="14"/>
  <c r="J123" i="14" s="1"/>
  <c r="C123" i="14"/>
  <c r="M122" i="14"/>
  <c r="N122" i="14" s="1"/>
  <c r="K122" i="14"/>
  <c r="I122" i="14"/>
  <c r="J122" i="14" s="1"/>
  <c r="C122" i="14"/>
  <c r="M121" i="14"/>
  <c r="N121" i="14" s="1"/>
  <c r="K121" i="14"/>
  <c r="I121" i="14"/>
  <c r="J121" i="14" s="1"/>
  <c r="C121" i="14"/>
  <c r="M120" i="14"/>
  <c r="N120" i="14" s="1"/>
  <c r="K120" i="14"/>
  <c r="I120" i="14"/>
  <c r="J120" i="14" s="1"/>
  <c r="C120" i="14"/>
  <c r="M119" i="14"/>
  <c r="N119" i="14" s="1"/>
  <c r="K119" i="14"/>
  <c r="I119" i="14"/>
  <c r="J119" i="14" s="1"/>
  <c r="C119" i="14"/>
  <c r="M118" i="14"/>
  <c r="N118" i="14" s="1"/>
  <c r="K118" i="14"/>
  <c r="I118" i="14"/>
  <c r="J118" i="14" s="1"/>
  <c r="C118" i="14"/>
  <c r="M117" i="14"/>
  <c r="N117" i="14" s="1"/>
  <c r="K117" i="14"/>
  <c r="I117" i="14"/>
  <c r="J117" i="14" s="1"/>
  <c r="C117" i="14"/>
  <c r="M116" i="14"/>
  <c r="N116" i="14" s="1"/>
  <c r="K116" i="14"/>
  <c r="I116" i="14"/>
  <c r="J116" i="14" s="1"/>
  <c r="C116" i="14"/>
  <c r="M115" i="14"/>
  <c r="N115" i="14" s="1"/>
  <c r="K115" i="14"/>
  <c r="I115" i="14"/>
  <c r="J115" i="14" s="1"/>
  <c r="C115" i="14"/>
  <c r="M114" i="14"/>
  <c r="N114" i="14" s="1"/>
  <c r="K114" i="14"/>
  <c r="I114" i="14"/>
  <c r="J114" i="14" s="1"/>
  <c r="C114" i="14"/>
  <c r="M113" i="14"/>
  <c r="N113" i="14" s="1"/>
  <c r="K113" i="14"/>
  <c r="I113" i="14"/>
  <c r="J113" i="14" s="1"/>
  <c r="C113" i="14"/>
  <c r="M112" i="14"/>
  <c r="N112" i="14" s="1"/>
  <c r="K112" i="14"/>
  <c r="I112" i="14"/>
  <c r="J112" i="14" s="1"/>
  <c r="C112" i="14"/>
  <c r="M111" i="14"/>
  <c r="N111" i="14" s="1"/>
  <c r="K111" i="14"/>
  <c r="I111" i="14"/>
  <c r="J111" i="14" s="1"/>
  <c r="C111" i="14"/>
  <c r="M110" i="14"/>
  <c r="N110" i="14" s="1"/>
  <c r="K110" i="14"/>
  <c r="I110" i="14"/>
  <c r="J110" i="14" s="1"/>
  <c r="C110" i="14"/>
  <c r="M109" i="14"/>
  <c r="N109" i="14" s="1"/>
  <c r="K109" i="14"/>
  <c r="I109" i="14"/>
  <c r="J109" i="14" s="1"/>
  <c r="C109" i="14"/>
  <c r="M108" i="14"/>
  <c r="N108" i="14" s="1"/>
  <c r="K108" i="14"/>
  <c r="I108" i="14"/>
  <c r="J108" i="14" s="1"/>
  <c r="C108" i="14"/>
  <c r="M107" i="14"/>
  <c r="N107" i="14" s="1"/>
  <c r="K107" i="14"/>
  <c r="I107" i="14"/>
  <c r="J107" i="14" s="1"/>
  <c r="C107" i="14"/>
  <c r="M106" i="14"/>
  <c r="N106" i="14" s="1"/>
  <c r="K106" i="14"/>
  <c r="I106" i="14"/>
  <c r="J106" i="14" s="1"/>
  <c r="C106" i="14"/>
  <c r="M105" i="14"/>
  <c r="N105" i="14" s="1"/>
  <c r="K105" i="14"/>
  <c r="I105" i="14"/>
  <c r="J105" i="14" s="1"/>
  <c r="C105" i="14"/>
  <c r="M104" i="14"/>
  <c r="N104" i="14" s="1"/>
  <c r="K104" i="14"/>
  <c r="I104" i="14"/>
  <c r="J104" i="14" s="1"/>
  <c r="C104" i="14"/>
  <c r="M103" i="14"/>
  <c r="N103" i="14" s="1"/>
  <c r="K103" i="14"/>
  <c r="I103" i="14"/>
  <c r="J103" i="14" s="1"/>
  <c r="C103" i="14"/>
  <c r="M102" i="14"/>
  <c r="N102" i="14" s="1"/>
  <c r="K102" i="14"/>
  <c r="I102" i="14"/>
  <c r="J102" i="14" s="1"/>
  <c r="C102" i="14"/>
  <c r="M101" i="14"/>
  <c r="N101" i="14" s="1"/>
  <c r="K101" i="14"/>
  <c r="I101" i="14"/>
  <c r="J101" i="14" s="1"/>
  <c r="C101" i="14"/>
  <c r="M100" i="14"/>
  <c r="N100" i="14" s="1"/>
  <c r="K100" i="14"/>
  <c r="I100" i="14"/>
  <c r="J100" i="14" s="1"/>
  <c r="C100" i="14"/>
  <c r="M99" i="14"/>
  <c r="N99" i="14" s="1"/>
  <c r="K99" i="14"/>
  <c r="I99" i="14"/>
  <c r="J99" i="14" s="1"/>
  <c r="C99" i="14"/>
  <c r="M98" i="14"/>
  <c r="N98" i="14" s="1"/>
  <c r="K98" i="14"/>
  <c r="L98" i="14" s="1"/>
  <c r="I98" i="14"/>
  <c r="J98" i="14" s="1"/>
  <c r="C98" i="14"/>
  <c r="M97" i="14"/>
  <c r="N97" i="14" s="1"/>
  <c r="K97" i="14"/>
  <c r="I97" i="14"/>
  <c r="J97" i="14" s="1"/>
  <c r="C97" i="14"/>
  <c r="M96" i="14"/>
  <c r="N96" i="14" s="1"/>
  <c r="K96" i="14"/>
  <c r="I96" i="14"/>
  <c r="J96" i="14" s="1"/>
  <c r="C96" i="14"/>
  <c r="M95" i="14"/>
  <c r="N95" i="14" s="1"/>
  <c r="K95" i="14"/>
  <c r="I95" i="14"/>
  <c r="J95" i="14" s="1"/>
  <c r="C95" i="14"/>
  <c r="M94" i="14"/>
  <c r="N94" i="14" s="1"/>
  <c r="K94" i="14"/>
  <c r="I94" i="14"/>
  <c r="J94" i="14" s="1"/>
  <c r="C94" i="14"/>
  <c r="M93" i="14"/>
  <c r="N93" i="14" s="1"/>
  <c r="K93" i="14"/>
  <c r="I93" i="14"/>
  <c r="J93" i="14" s="1"/>
  <c r="C93" i="14"/>
  <c r="M92" i="14"/>
  <c r="N92" i="14" s="1"/>
  <c r="K92" i="14"/>
  <c r="I92" i="14"/>
  <c r="J92" i="14" s="1"/>
  <c r="C92" i="14"/>
  <c r="M91" i="14"/>
  <c r="N91" i="14" s="1"/>
  <c r="K91" i="14"/>
  <c r="I91" i="14"/>
  <c r="J91" i="14" s="1"/>
  <c r="C91" i="14"/>
  <c r="M90" i="14"/>
  <c r="N90" i="14" s="1"/>
  <c r="K90" i="14"/>
  <c r="I90" i="14"/>
  <c r="J90" i="14" s="1"/>
  <c r="C90" i="14"/>
  <c r="M89" i="14"/>
  <c r="N89" i="14" s="1"/>
  <c r="K89" i="14"/>
  <c r="I89" i="14"/>
  <c r="J89" i="14" s="1"/>
  <c r="C89" i="14"/>
  <c r="M88" i="14"/>
  <c r="N88" i="14" s="1"/>
  <c r="K88" i="14"/>
  <c r="I88" i="14"/>
  <c r="J88" i="14" s="1"/>
  <c r="C88" i="14"/>
  <c r="M87" i="14"/>
  <c r="N87" i="14" s="1"/>
  <c r="K87" i="14"/>
  <c r="I87" i="14"/>
  <c r="J87" i="14" s="1"/>
  <c r="C87" i="14"/>
  <c r="M86" i="14"/>
  <c r="N86" i="14" s="1"/>
  <c r="K86" i="14"/>
  <c r="I86" i="14"/>
  <c r="J86" i="14" s="1"/>
  <c r="C86" i="14"/>
  <c r="M85" i="14"/>
  <c r="N85" i="14" s="1"/>
  <c r="K85" i="14"/>
  <c r="I85" i="14"/>
  <c r="J85" i="14" s="1"/>
  <c r="C85" i="14"/>
  <c r="M84" i="14"/>
  <c r="N84" i="14" s="1"/>
  <c r="K84" i="14"/>
  <c r="I84" i="14"/>
  <c r="J84" i="14" s="1"/>
  <c r="C84" i="14"/>
  <c r="M83" i="14"/>
  <c r="N83" i="14" s="1"/>
  <c r="K83" i="14"/>
  <c r="I83" i="14"/>
  <c r="J83" i="14" s="1"/>
  <c r="C83" i="14"/>
  <c r="M82" i="14"/>
  <c r="N82" i="14" s="1"/>
  <c r="K82" i="14"/>
  <c r="I82" i="14"/>
  <c r="J82" i="14" s="1"/>
  <c r="C82" i="14"/>
  <c r="M81" i="14"/>
  <c r="N81" i="14" s="1"/>
  <c r="K81" i="14"/>
  <c r="I81" i="14"/>
  <c r="J81" i="14" s="1"/>
  <c r="C81" i="14"/>
  <c r="M80" i="14"/>
  <c r="N80" i="14" s="1"/>
  <c r="K80" i="14"/>
  <c r="I80" i="14"/>
  <c r="J80" i="14" s="1"/>
  <c r="C80" i="14"/>
  <c r="M79" i="14"/>
  <c r="N79" i="14" s="1"/>
  <c r="K79" i="14"/>
  <c r="I79" i="14"/>
  <c r="J79" i="14" s="1"/>
  <c r="C79" i="14"/>
  <c r="M78" i="14"/>
  <c r="N78" i="14" s="1"/>
  <c r="K78" i="14"/>
  <c r="I78" i="14"/>
  <c r="J78" i="14" s="1"/>
  <c r="C78" i="14"/>
  <c r="M77" i="14"/>
  <c r="N77" i="14" s="1"/>
  <c r="K77" i="14"/>
  <c r="I77" i="14"/>
  <c r="J77" i="14" s="1"/>
  <c r="C77" i="14"/>
  <c r="M76" i="14"/>
  <c r="N76" i="14" s="1"/>
  <c r="K76" i="14"/>
  <c r="I76" i="14"/>
  <c r="J76" i="14" s="1"/>
  <c r="C76" i="14"/>
  <c r="M75" i="14"/>
  <c r="N75" i="14" s="1"/>
  <c r="K75" i="14"/>
  <c r="I75" i="14"/>
  <c r="J75" i="14" s="1"/>
  <c r="C75" i="14"/>
  <c r="M74" i="14"/>
  <c r="N74" i="14" s="1"/>
  <c r="K74" i="14"/>
  <c r="I74" i="14"/>
  <c r="C74" i="14"/>
  <c r="M73" i="14"/>
  <c r="N73" i="14" s="1"/>
  <c r="K73" i="14"/>
  <c r="I73" i="14"/>
  <c r="J73" i="14" s="1"/>
  <c r="C73" i="14"/>
  <c r="M72" i="14"/>
  <c r="N72" i="14" s="1"/>
  <c r="K72" i="14"/>
  <c r="I72" i="14"/>
  <c r="J72" i="14" s="1"/>
  <c r="C72" i="14"/>
  <c r="M71" i="14"/>
  <c r="N71" i="14" s="1"/>
  <c r="K71" i="14"/>
  <c r="I71" i="14"/>
  <c r="J71" i="14" s="1"/>
  <c r="C71" i="14"/>
  <c r="M70" i="14"/>
  <c r="N70" i="14" s="1"/>
  <c r="K70" i="14"/>
  <c r="I70" i="14"/>
  <c r="J70" i="14" s="1"/>
  <c r="C70" i="14"/>
  <c r="M69" i="14"/>
  <c r="N69" i="14" s="1"/>
  <c r="K69" i="14"/>
  <c r="I69" i="14"/>
  <c r="J69" i="14" s="1"/>
  <c r="C69" i="14"/>
  <c r="M68" i="14"/>
  <c r="N68" i="14" s="1"/>
  <c r="K68" i="14"/>
  <c r="I68" i="14"/>
  <c r="J68" i="14" s="1"/>
  <c r="C68" i="14"/>
  <c r="M67" i="14"/>
  <c r="N67" i="14" s="1"/>
  <c r="K67" i="14"/>
  <c r="I67" i="14"/>
  <c r="J67" i="14" s="1"/>
  <c r="C67" i="14"/>
  <c r="M66" i="14"/>
  <c r="N66" i="14" s="1"/>
  <c r="K66" i="14"/>
  <c r="I66" i="14"/>
  <c r="C66" i="14"/>
  <c r="M65" i="14"/>
  <c r="N65" i="14" s="1"/>
  <c r="K65" i="14"/>
  <c r="I65" i="14"/>
  <c r="C65" i="14"/>
  <c r="M64" i="14"/>
  <c r="N64" i="14" s="1"/>
  <c r="K64" i="14"/>
  <c r="I64" i="14"/>
  <c r="J64" i="14" s="1"/>
  <c r="C64" i="14"/>
  <c r="M63" i="14"/>
  <c r="N63" i="14" s="1"/>
  <c r="K63" i="14"/>
  <c r="I63" i="14"/>
  <c r="J63" i="14" s="1"/>
  <c r="C63" i="14"/>
  <c r="M62" i="14"/>
  <c r="N62" i="14" s="1"/>
  <c r="K62" i="14"/>
  <c r="I62" i="14"/>
  <c r="J62" i="14" s="1"/>
  <c r="C62" i="14"/>
  <c r="M61" i="14"/>
  <c r="N61" i="14" s="1"/>
  <c r="K61" i="14"/>
  <c r="I61" i="14"/>
  <c r="J61" i="14" s="1"/>
  <c r="C61" i="14"/>
  <c r="M60" i="14"/>
  <c r="N60" i="14" s="1"/>
  <c r="K60" i="14"/>
  <c r="I60" i="14"/>
  <c r="C60" i="14"/>
  <c r="M59" i="14"/>
  <c r="N59" i="14" s="1"/>
  <c r="K59" i="14"/>
  <c r="I59" i="14"/>
  <c r="C59" i="14"/>
  <c r="M58" i="14"/>
  <c r="N58" i="14" s="1"/>
  <c r="K58" i="14"/>
  <c r="I58" i="14"/>
  <c r="J58" i="14" s="1"/>
  <c r="C58" i="14"/>
  <c r="M57" i="14"/>
  <c r="N57" i="14" s="1"/>
  <c r="K57" i="14"/>
  <c r="I57" i="14"/>
  <c r="J57" i="14" s="1"/>
  <c r="C57" i="14"/>
  <c r="M56" i="14"/>
  <c r="N56" i="14" s="1"/>
  <c r="K56" i="14"/>
  <c r="I56" i="14"/>
  <c r="J56" i="14" s="1"/>
  <c r="C56" i="14"/>
  <c r="M55" i="14"/>
  <c r="N55" i="14" s="1"/>
  <c r="K55" i="14"/>
  <c r="I55" i="14"/>
  <c r="J55" i="14" s="1"/>
  <c r="C55" i="14"/>
  <c r="M54" i="14"/>
  <c r="N54" i="14" s="1"/>
  <c r="K54" i="14"/>
  <c r="I54" i="14"/>
  <c r="C54" i="14"/>
  <c r="M53" i="14"/>
  <c r="N53" i="14" s="1"/>
  <c r="K53" i="14"/>
  <c r="I53" i="14"/>
  <c r="C53" i="14"/>
  <c r="M52" i="14"/>
  <c r="N52" i="14" s="1"/>
  <c r="K52" i="14"/>
  <c r="I52" i="14"/>
  <c r="J52" i="14" s="1"/>
  <c r="C52" i="14"/>
  <c r="M51" i="14"/>
  <c r="N51" i="14" s="1"/>
  <c r="K51" i="14"/>
  <c r="I51" i="14"/>
  <c r="J51" i="14" s="1"/>
  <c r="C51" i="14"/>
  <c r="M50" i="14"/>
  <c r="N50" i="14" s="1"/>
  <c r="K50" i="14"/>
  <c r="I50" i="14"/>
  <c r="J50" i="14" s="1"/>
  <c r="C50" i="14"/>
  <c r="M49" i="14"/>
  <c r="N49" i="14" s="1"/>
  <c r="K49" i="14"/>
  <c r="I49" i="14"/>
  <c r="J49" i="14" s="1"/>
  <c r="C49" i="14"/>
  <c r="M48" i="14"/>
  <c r="N48" i="14" s="1"/>
  <c r="K48" i="14"/>
  <c r="I48" i="14"/>
  <c r="C48" i="14"/>
  <c r="M47" i="14"/>
  <c r="N47" i="14" s="1"/>
  <c r="K47" i="14"/>
  <c r="I47" i="14"/>
  <c r="C47" i="14"/>
  <c r="M46" i="14"/>
  <c r="N46" i="14" s="1"/>
  <c r="K46" i="14"/>
  <c r="I46" i="14"/>
  <c r="J46" i="14" s="1"/>
  <c r="C46" i="14"/>
  <c r="M45" i="14"/>
  <c r="N45" i="14" s="1"/>
  <c r="K45" i="14"/>
  <c r="I45" i="14"/>
  <c r="J45" i="14" s="1"/>
  <c r="C45" i="14"/>
  <c r="M44" i="14"/>
  <c r="N44" i="14" s="1"/>
  <c r="K44" i="14"/>
  <c r="I44" i="14"/>
  <c r="J44" i="14" s="1"/>
  <c r="C44" i="14"/>
  <c r="M43" i="14"/>
  <c r="N43" i="14" s="1"/>
  <c r="K43" i="14"/>
  <c r="I43" i="14"/>
  <c r="J43" i="14" s="1"/>
  <c r="C43" i="14"/>
  <c r="M42" i="14"/>
  <c r="N42" i="14" s="1"/>
  <c r="K42" i="14"/>
  <c r="I42" i="14"/>
  <c r="C42" i="14"/>
  <c r="M41" i="14"/>
  <c r="N41" i="14" s="1"/>
  <c r="K41" i="14"/>
  <c r="I41" i="14"/>
  <c r="C41" i="14"/>
  <c r="M40" i="14"/>
  <c r="N40" i="14" s="1"/>
  <c r="K40" i="14"/>
  <c r="I40" i="14"/>
  <c r="J40" i="14" s="1"/>
  <c r="C40" i="14"/>
  <c r="N39" i="14"/>
  <c r="M39" i="14"/>
  <c r="K39" i="14"/>
  <c r="I39" i="14"/>
  <c r="J39" i="14" s="1"/>
  <c r="C39" i="14"/>
  <c r="M38" i="14"/>
  <c r="N38" i="14" s="1"/>
  <c r="K38" i="14"/>
  <c r="I38" i="14"/>
  <c r="J38" i="14" s="1"/>
  <c r="C38" i="14"/>
  <c r="M37" i="14"/>
  <c r="N37" i="14" s="1"/>
  <c r="K37" i="14"/>
  <c r="I37" i="14"/>
  <c r="J37" i="14" s="1"/>
  <c r="C37" i="14"/>
  <c r="M36" i="14"/>
  <c r="N36" i="14" s="1"/>
  <c r="K36" i="14"/>
  <c r="I36" i="14"/>
  <c r="C36" i="14"/>
  <c r="M35" i="14"/>
  <c r="N35" i="14" s="1"/>
  <c r="K35" i="14"/>
  <c r="I35" i="14"/>
  <c r="C35" i="14"/>
  <c r="M34" i="14"/>
  <c r="N34" i="14" s="1"/>
  <c r="K34" i="14"/>
  <c r="I34" i="14"/>
  <c r="J34" i="14" s="1"/>
  <c r="C34" i="14"/>
  <c r="M33" i="14"/>
  <c r="N33" i="14" s="1"/>
  <c r="K33" i="14"/>
  <c r="I33" i="14"/>
  <c r="J33" i="14" s="1"/>
  <c r="C33" i="14"/>
  <c r="M32" i="14"/>
  <c r="N32" i="14" s="1"/>
  <c r="K32" i="14"/>
  <c r="I32" i="14"/>
  <c r="J32" i="14" s="1"/>
  <c r="C32" i="14"/>
  <c r="M31" i="14"/>
  <c r="N31" i="14" s="1"/>
  <c r="K31" i="14"/>
  <c r="I31" i="14"/>
  <c r="C31" i="14"/>
  <c r="M30" i="14"/>
  <c r="N30" i="14" s="1"/>
  <c r="K30" i="14"/>
  <c r="I30" i="14"/>
  <c r="C30" i="14"/>
  <c r="M29" i="14"/>
  <c r="N29" i="14" s="1"/>
  <c r="K29" i="14"/>
  <c r="I29" i="14"/>
  <c r="C29" i="14"/>
  <c r="M28" i="14"/>
  <c r="N28" i="14" s="1"/>
  <c r="K28" i="14"/>
  <c r="I28" i="14"/>
  <c r="J28" i="14" s="1"/>
  <c r="C28" i="14"/>
  <c r="M27" i="14"/>
  <c r="N27" i="14" s="1"/>
  <c r="K27" i="14"/>
  <c r="I27" i="14"/>
  <c r="J27" i="14" s="1"/>
  <c r="C27" i="14"/>
  <c r="M26" i="14"/>
  <c r="N26" i="14" s="1"/>
  <c r="K26" i="14"/>
  <c r="I26" i="14"/>
  <c r="J26" i="14" s="1"/>
  <c r="C26" i="14"/>
  <c r="M25" i="14"/>
  <c r="N25" i="14" s="1"/>
  <c r="K25" i="14"/>
  <c r="I25" i="14"/>
  <c r="J25" i="14" s="1"/>
  <c r="C25" i="14"/>
  <c r="M24" i="14"/>
  <c r="N24" i="14" s="1"/>
  <c r="K24" i="14"/>
  <c r="I24" i="14"/>
  <c r="C24" i="14"/>
  <c r="M23" i="14"/>
  <c r="N23" i="14" s="1"/>
  <c r="K23" i="14"/>
  <c r="I23" i="14"/>
  <c r="C23" i="14"/>
  <c r="M22" i="14"/>
  <c r="N22" i="14" s="1"/>
  <c r="K22" i="14"/>
  <c r="I22" i="14"/>
  <c r="J22" i="14" s="1"/>
  <c r="C22" i="14"/>
  <c r="M21" i="14"/>
  <c r="N21" i="14" s="1"/>
  <c r="K21" i="14"/>
  <c r="I21" i="14"/>
  <c r="J21" i="14" s="1"/>
  <c r="C21" i="14"/>
  <c r="M20" i="14"/>
  <c r="N20" i="14" s="1"/>
  <c r="K20" i="14"/>
  <c r="I20" i="14"/>
  <c r="J20" i="14" s="1"/>
  <c r="C20" i="14"/>
  <c r="M19" i="14"/>
  <c r="N19" i="14" s="1"/>
  <c r="K19" i="14"/>
  <c r="I19" i="14"/>
  <c r="J19" i="14" s="1"/>
  <c r="C19" i="14"/>
  <c r="M18" i="14"/>
  <c r="N18" i="14" s="1"/>
  <c r="K18" i="14"/>
  <c r="I18" i="14"/>
  <c r="C18" i="14"/>
  <c r="M17" i="14"/>
  <c r="N17" i="14" s="1"/>
  <c r="K17" i="14"/>
  <c r="I17" i="14"/>
  <c r="C17" i="14"/>
  <c r="M16" i="14"/>
  <c r="N16" i="14" s="1"/>
  <c r="K16" i="14"/>
  <c r="I16" i="14"/>
  <c r="J16" i="14" s="1"/>
  <c r="C16" i="14"/>
  <c r="M15" i="14"/>
  <c r="N15" i="14" s="1"/>
  <c r="K15" i="14"/>
  <c r="I15" i="14"/>
  <c r="J15" i="14" s="1"/>
  <c r="C15" i="14"/>
  <c r="M14" i="14"/>
  <c r="N14" i="14" s="1"/>
  <c r="K14" i="14"/>
  <c r="I14" i="14"/>
  <c r="J14" i="14" s="1"/>
  <c r="C14" i="14"/>
  <c r="M13" i="14"/>
  <c r="N13" i="14" s="1"/>
  <c r="K13" i="14"/>
  <c r="I13" i="14"/>
  <c r="J13" i="14" s="1"/>
  <c r="C13" i="14"/>
  <c r="M12" i="14"/>
  <c r="N12" i="14" s="1"/>
  <c r="K12" i="14"/>
  <c r="I12" i="14"/>
  <c r="C12" i="14"/>
  <c r="M11" i="14"/>
  <c r="N11" i="14" s="1"/>
  <c r="K11" i="14"/>
  <c r="I11" i="14"/>
  <c r="C11" i="14"/>
  <c r="M10" i="14"/>
  <c r="N10" i="14" s="1"/>
  <c r="K10" i="14"/>
  <c r="I10" i="14"/>
  <c r="J10" i="14" s="1"/>
  <c r="C10" i="14"/>
  <c r="M9" i="14"/>
  <c r="N9" i="14" s="1"/>
  <c r="K9" i="14"/>
  <c r="I9" i="14"/>
  <c r="J9" i="14" s="1"/>
  <c r="C9" i="14"/>
  <c r="M8" i="14"/>
  <c r="N8" i="14" s="1"/>
  <c r="K8" i="14"/>
  <c r="I8" i="14"/>
  <c r="J8" i="14" s="1"/>
  <c r="C8" i="14"/>
  <c r="M7" i="14"/>
  <c r="N7" i="14" s="1"/>
  <c r="K7" i="14"/>
  <c r="I7" i="14"/>
  <c r="J7" i="14" s="1"/>
  <c r="C7" i="14"/>
  <c r="M6" i="14"/>
  <c r="N6" i="14" s="1"/>
  <c r="K6" i="14"/>
  <c r="I6" i="14"/>
  <c r="C6" i="14"/>
  <c r="N5" i="14"/>
  <c r="M5" i="14"/>
  <c r="K5" i="14"/>
  <c r="I5" i="14"/>
  <c r="C5" i="14"/>
  <c r="M4" i="14"/>
  <c r="N4" i="14" s="1"/>
  <c r="K4" i="14"/>
  <c r="I4" i="14"/>
  <c r="J4" i="14" s="1"/>
  <c r="C4" i="14"/>
  <c r="M3" i="14"/>
  <c r="N3" i="14" s="1"/>
  <c r="K3" i="14"/>
  <c r="I3" i="14"/>
  <c r="J3" i="14" s="1"/>
  <c r="C3" i="14"/>
  <c r="M711" i="13"/>
  <c r="N711" i="13" s="1"/>
  <c r="K711" i="13"/>
  <c r="I711" i="13"/>
  <c r="C711" i="13"/>
  <c r="M710" i="13"/>
  <c r="N710" i="13" s="1"/>
  <c r="K710" i="13"/>
  <c r="L710" i="13" s="1"/>
  <c r="I710" i="13"/>
  <c r="J710" i="13" s="1"/>
  <c r="C710" i="13"/>
  <c r="M709" i="13"/>
  <c r="N709" i="13" s="1"/>
  <c r="K709" i="13"/>
  <c r="I709" i="13"/>
  <c r="J709" i="13" s="1"/>
  <c r="C709" i="13"/>
  <c r="M708" i="13"/>
  <c r="N708" i="13" s="1"/>
  <c r="K708" i="13"/>
  <c r="I708" i="13"/>
  <c r="C708" i="13"/>
  <c r="M707" i="13"/>
  <c r="N707" i="13" s="1"/>
  <c r="K707" i="13"/>
  <c r="L707" i="13" s="1"/>
  <c r="I707" i="13"/>
  <c r="J707" i="13" s="1"/>
  <c r="C707" i="13"/>
  <c r="M706" i="13"/>
  <c r="N706" i="13" s="1"/>
  <c r="K706" i="13"/>
  <c r="I706" i="13"/>
  <c r="J706" i="13" s="1"/>
  <c r="C706" i="13"/>
  <c r="M705" i="13"/>
  <c r="N705" i="13" s="1"/>
  <c r="K705" i="13"/>
  <c r="I705" i="13"/>
  <c r="C705" i="13"/>
  <c r="M704" i="13"/>
  <c r="N704" i="13" s="1"/>
  <c r="K704" i="13"/>
  <c r="I704" i="13"/>
  <c r="J704" i="13" s="1"/>
  <c r="C704" i="13"/>
  <c r="M703" i="13"/>
  <c r="N703" i="13" s="1"/>
  <c r="K703" i="13"/>
  <c r="I703" i="13"/>
  <c r="J703" i="13" s="1"/>
  <c r="C703" i="13"/>
  <c r="M702" i="13"/>
  <c r="N702" i="13" s="1"/>
  <c r="K702" i="13"/>
  <c r="I702" i="13"/>
  <c r="C702" i="13"/>
  <c r="M701" i="13"/>
  <c r="N701" i="13" s="1"/>
  <c r="K701" i="13"/>
  <c r="L701" i="13" s="1"/>
  <c r="J701" i="13"/>
  <c r="I701" i="13"/>
  <c r="C701" i="13"/>
  <c r="M700" i="13"/>
  <c r="N700" i="13" s="1"/>
  <c r="K700" i="13"/>
  <c r="I700" i="13"/>
  <c r="J700" i="13" s="1"/>
  <c r="C700" i="13"/>
  <c r="M699" i="13"/>
  <c r="N699" i="13" s="1"/>
  <c r="K699" i="13"/>
  <c r="I699" i="13"/>
  <c r="C699" i="13"/>
  <c r="M698" i="13"/>
  <c r="N698" i="13" s="1"/>
  <c r="K698" i="13"/>
  <c r="I698" i="13"/>
  <c r="J698" i="13" s="1"/>
  <c r="C698" i="13"/>
  <c r="M697" i="13"/>
  <c r="N697" i="13" s="1"/>
  <c r="K697" i="13"/>
  <c r="I697" i="13"/>
  <c r="J697" i="13" s="1"/>
  <c r="C697" i="13"/>
  <c r="M696" i="13"/>
  <c r="N696" i="13" s="1"/>
  <c r="K696" i="13"/>
  <c r="I696" i="13"/>
  <c r="C696" i="13"/>
  <c r="M695" i="13"/>
  <c r="N695" i="13" s="1"/>
  <c r="K695" i="13"/>
  <c r="I695" i="13"/>
  <c r="C695" i="13"/>
  <c r="M694" i="13"/>
  <c r="N694" i="13" s="1"/>
  <c r="K694" i="13"/>
  <c r="I694" i="13"/>
  <c r="J694" i="13" s="1"/>
  <c r="C694" i="13"/>
  <c r="M693" i="13"/>
  <c r="N693" i="13" s="1"/>
  <c r="K693" i="13"/>
  <c r="I693" i="13"/>
  <c r="C693" i="13"/>
  <c r="M692" i="13"/>
  <c r="N692" i="13" s="1"/>
  <c r="K692" i="13"/>
  <c r="J692" i="13"/>
  <c r="I692" i="13"/>
  <c r="C692" i="13"/>
  <c r="M691" i="13"/>
  <c r="N691" i="13" s="1"/>
  <c r="K691" i="13"/>
  <c r="L691" i="13" s="1"/>
  <c r="I691" i="13"/>
  <c r="J691" i="13" s="1"/>
  <c r="C691" i="13"/>
  <c r="M690" i="13"/>
  <c r="N690" i="13" s="1"/>
  <c r="K690" i="13"/>
  <c r="I690" i="13"/>
  <c r="C690" i="13"/>
  <c r="M689" i="13"/>
  <c r="N689" i="13" s="1"/>
  <c r="K689" i="13"/>
  <c r="I689" i="13"/>
  <c r="J689" i="13" s="1"/>
  <c r="C689" i="13"/>
  <c r="M688" i="13"/>
  <c r="N688" i="13" s="1"/>
  <c r="K688" i="13"/>
  <c r="I688" i="13"/>
  <c r="J688" i="13" s="1"/>
  <c r="C688" i="13"/>
  <c r="M687" i="13"/>
  <c r="N687" i="13" s="1"/>
  <c r="K687" i="13"/>
  <c r="I687" i="13"/>
  <c r="C687" i="13"/>
  <c r="M686" i="13"/>
  <c r="N686" i="13" s="1"/>
  <c r="K686" i="13"/>
  <c r="I686" i="13"/>
  <c r="J686" i="13" s="1"/>
  <c r="C686" i="13"/>
  <c r="M685" i="13"/>
  <c r="N685" i="13" s="1"/>
  <c r="K685" i="13"/>
  <c r="I685" i="13"/>
  <c r="J685" i="13" s="1"/>
  <c r="C685" i="13"/>
  <c r="M684" i="13"/>
  <c r="N684" i="13" s="1"/>
  <c r="K684" i="13"/>
  <c r="I684" i="13"/>
  <c r="C684" i="13"/>
  <c r="M683" i="13"/>
  <c r="N683" i="13" s="1"/>
  <c r="K683" i="13"/>
  <c r="I683" i="13"/>
  <c r="C683" i="13"/>
  <c r="M682" i="13"/>
  <c r="N682" i="13" s="1"/>
  <c r="K682" i="13"/>
  <c r="I682" i="13"/>
  <c r="J682" i="13" s="1"/>
  <c r="C682" i="13"/>
  <c r="M681" i="13"/>
  <c r="N681" i="13" s="1"/>
  <c r="K681" i="13"/>
  <c r="I681" i="13"/>
  <c r="J681" i="13" s="1"/>
  <c r="C681" i="13"/>
  <c r="M680" i="13"/>
  <c r="N680" i="13" s="1"/>
  <c r="K680" i="13"/>
  <c r="I680" i="13"/>
  <c r="J680" i="13" s="1"/>
  <c r="C680" i="13"/>
  <c r="M679" i="13"/>
  <c r="N679" i="13" s="1"/>
  <c r="K679" i="13"/>
  <c r="I679" i="13"/>
  <c r="J679" i="13" s="1"/>
  <c r="C679" i="13"/>
  <c r="M678" i="13"/>
  <c r="N678" i="13" s="1"/>
  <c r="K678" i="13"/>
  <c r="I678" i="13"/>
  <c r="J678" i="13" s="1"/>
  <c r="C678" i="13"/>
  <c r="M677" i="13"/>
  <c r="N677" i="13" s="1"/>
  <c r="K677" i="13"/>
  <c r="L677" i="13" s="1"/>
  <c r="I677" i="13"/>
  <c r="J677" i="13" s="1"/>
  <c r="C677" i="13"/>
  <c r="M676" i="13"/>
  <c r="N676" i="13" s="1"/>
  <c r="K676" i="13"/>
  <c r="I676" i="13"/>
  <c r="J676" i="13" s="1"/>
  <c r="C676" i="13"/>
  <c r="M675" i="13"/>
  <c r="N675" i="13" s="1"/>
  <c r="K675" i="13"/>
  <c r="L675" i="13" s="1"/>
  <c r="I675" i="13"/>
  <c r="J675" i="13" s="1"/>
  <c r="C675" i="13"/>
  <c r="M674" i="13"/>
  <c r="N674" i="13" s="1"/>
  <c r="K674" i="13"/>
  <c r="I674" i="13"/>
  <c r="J674" i="13" s="1"/>
  <c r="C674" i="13"/>
  <c r="M673" i="13"/>
  <c r="N673" i="13" s="1"/>
  <c r="K673" i="13"/>
  <c r="L673" i="13" s="1"/>
  <c r="I673" i="13"/>
  <c r="J673" i="13" s="1"/>
  <c r="C673" i="13"/>
  <c r="M672" i="13"/>
  <c r="N672" i="13" s="1"/>
  <c r="K672" i="13"/>
  <c r="I672" i="13"/>
  <c r="J672" i="13" s="1"/>
  <c r="C672" i="13"/>
  <c r="M671" i="13"/>
  <c r="N671" i="13" s="1"/>
  <c r="K671" i="13"/>
  <c r="I671" i="13"/>
  <c r="C671" i="13"/>
  <c r="M670" i="13"/>
  <c r="N670" i="13" s="1"/>
  <c r="K670" i="13"/>
  <c r="I670" i="13"/>
  <c r="J670" i="13" s="1"/>
  <c r="C670" i="13"/>
  <c r="N669" i="13"/>
  <c r="M669" i="13"/>
  <c r="K669" i="13"/>
  <c r="I669" i="13"/>
  <c r="J669" i="13" s="1"/>
  <c r="C669" i="13"/>
  <c r="M668" i="13"/>
  <c r="N668" i="13" s="1"/>
  <c r="K668" i="13"/>
  <c r="I668" i="13"/>
  <c r="J668" i="13" s="1"/>
  <c r="C668" i="13"/>
  <c r="M667" i="13"/>
  <c r="N667" i="13" s="1"/>
  <c r="K667" i="13"/>
  <c r="I667" i="13"/>
  <c r="J667" i="13" s="1"/>
  <c r="C667" i="13"/>
  <c r="M666" i="13"/>
  <c r="N666" i="13" s="1"/>
  <c r="K666" i="13"/>
  <c r="I666" i="13"/>
  <c r="J666" i="13" s="1"/>
  <c r="C666" i="13"/>
  <c r="M665" i="13"/>
  <c r="N665" i="13" s="1"/>
  <c r="K665" i="13"/>
  <c r="I665" i="13"/>
  <c r="J665" i="13" s="1"/>
  <c r="C665" i="13"/>
  <c r="M664" i="13"/>
  <c r="N664" i="13" s="1"/>
  <c r="K664" i="13"/>
  <c r="I664" i="13"/>
  <c r="J664" i="13" s="1"/>
  <c r="C664" i="13"/>
  <c r="M663" i="13"/>
  <c r="N663" i="13" s="1"/>
  <c r="K663" i="13"/>
  <c r="L663" i="13" s="1"/>
  <c r="J663" i="13"/>
  <c r="I663" i="13"/>
  <c r="C663" i="13"/>
  <c r="M662" i="13"/>
  <c r="N662" i="13" s="1"/>
  <c r="K662" i="13"/>
  <c r="I662" i="13"/>
  <c r="J662" i="13" s="1"/>
  <c r="C662" i="13"/>
  <c r="M661" i="13"/>
  <c r="N661" i="13" s="1"/>
  <c r="K661" i="13"/>
  <c r="I661" i="13"/>
  <c r="J661" i="13" s="1"/>
  <c r="C661" i="13"/>
  <c r="M660" i="13"/>
  <c r="N660" i="13" s="1"/>
  <c r="K660" i="13"/>
  <c r="I660" i="13"/>
  <c r="C660" i="13"/>
  <c r="M659" i="13"/>
  <c r="N659" i="13" s="1"/>
  <c r="K659" i="13"/>
  <c r="I659" i="13"/>
  <c r="J659" i="13" s="1"/>
  <c r="C659" i="13"/>
  <c r="M658" i="13"/>
  <c r="N658" i="13" s="1"/>
  <c r="K658" i="13"/>
  <c r="I658" i="13"/>
  <c r="J658" i="13" s="1"/>
  <c r="C658" i="13"/>
  <c r="M657" i="13"/>
  <c r="N657" i="13" s="1"/>
  <c r="K657" i="13"/>
  <c r="I657" i="13"/>
  <c r="J657" i="13" s="1"/>
  <c r="C657" i="13"/>
  <c r="M656" i="13"/>
  <c r="N656" i="13" s="1"/>
  <c r="K656" i="13"/>
  <c r="I656" i="13"/>
  <c r="J656" i="13" s="1"/>
  <c r="C656" i="13"/>
  <c r="M655" i="13"/>
  <c r="N655" i="13" s="1"/>
  <c r="K655" i="13"/>
  <c r="I655" i="13"/>
  <c r="J655" i="13" s="1"/>
  <c r="C655" i="13"/>
  <c r="M654" i="13"/>
  <c r="N654" i="13" s="1"/>
  <c r="K654" i="13"/>
  <c r="I654" i="13"/>
  <c r="C654" i="13"/>
  <c r="M653" i="13"/>
  <c r="N653" i="13" s="1"/>
  <c r="K653" i="13"/>
  <c r="I653" i="13"/>
  <c r="J653" i="13" s="1"/>
  <c r="C653" i="13"/>
  <c r="M652" i="13"/>
  <c r="N652" i="13" s="1"/>
  <c r="K652" i="13"/>
  <c r="I652" i="13"/>
  <c r="J652" i="13" s="1"/>
  <c r="C652" i="13"/>
  <c r="M651" i="13"/>
  <c r="N651" i="13" s="1"/>
  <c r="K651" i="13"/>
  <c r="I651" i="13"/>
  <c r="C651" i="13"/>
  <c r="M650" i="13"/>
  <c r="N650" i="13" s="1"/>
  <c r="K650" i="13"/>
  <c r="L650" i="13" s="1"/>
  <c r="I650" i="13"/>
  <c r="J650" i="13" s="1"/>
  <c r="C650" i="13"/>
  <c r="M649" i="13"/>
  <c r="N649" i="13" s="1"/>
  <c r="K649" i="13"/>
  <c r="I649" i="13"/>
  <c r="J649" i="13" s="1"/>
  <c r="C649" i="13"/>
  <c r="M648" i="13"/>
  <c r="N648" i="13" s="1"/>
  <c r="K648" i="13"/>
  <c r="I648" i="13"/>
  <c r="C648" i="13"/>
  <c r="M647" i="13"/>
  <c r="N647" i="13" s="1"/>
  <c r="K647" i="13"/>
  <c r="I647" i="13"/>
  <c r="J647" i="13" s="1"/>
  <c r="C647" i="13"/>
  <c r="M646" i="13"/>
  <c r="N646" i="13" s="1"/>
  <c r="K646" i="13"/>
  <c r="I646" i="13"/>
  <c r="J646" i="13" s="1"/>
  <c r="C646" i="13"/>
  <c r="N645" i="13"/>
  <c r="M645" i="13"/>
  <c r="K645" i="13"/>
  <c r="I645" i="13"/>
  <c r="J645" i="13" s="1"/>
  <c r="C645" i="13"/>
  <c r="M644" i="13"/>
  <c r="N644" i="13" s="1"/>
  <c r="K644" i="13"/>
  <c r="I644" i="13"/>
  <c r="J644" i="13" s="1"/>
  <c r="C644" i="13"/>
  <c r="M643" i="13"/>
  <c r="N643" i="13" s="1"/>
  <c r="K643" i="13"/>
  <c r="J643" i="13"/>
  <c r="I643" i="13"/>
  <c r="C643" i="13"/>
  <c r="M642" i="13"/>
  <c r="N642" i="13" s="1"/>
  <c r="K642" i="13"/>
  <c r="I642" i="13"/>
  <c r="C642" i="13"/>
  <c r="M641" i="13"/>
  <c r="N641" i="13" s="1"/>
  <c r="K641" i="13"/>
  <c r="I641" i="13"/>
  <c r="C641" i="13"/>
  <c r="M640" i="13"/>
  <c r="N640" i="13" s="1"/>
  <c r="K640" i="13"/>
  <c r="I640" i="13"/>
  <c r="J640" i="13" s="1"/>
  <c r="C640" i="13"/>
  <c r="M639" i="13"/>
  <c r="N639" i="13" s="1"/>
  <c r="K639" i="13"/>
  <c r="I639" i="13"/>
  <c r="C639" i="13"/>
  <c r="M638" i="13"/>
  <c r="N638" i="13" s="1"/>
  <c r="K638" i="13"/>
  <c r="I638" i="13"/>
  <c r="J638" i="13" s="1"/>
  <c r="C638" i="13"/>
  <c r="M637" i="13"/>
  <c r="N637" i="13" s="1"/>
  <c r="K637" i="13"/>
  <c r="I637" i="13"/>
  <c r="J637" i="13" s="1"/>
  <c r="C637" i="13"/>
  <c r="M636" i="13"/>
  <c r="N636" i="13" s="1"/>
  <c r="K636" i="13"/>
  <c r="I636" i="13"/>
  <c r="C636" i="13"/>
  <c r="M635" i="13"/>
  <c r="N635" i="13" s="1"/>
  <c r="K635" i="13"/>
  <c r="I635" i="13"/>
  <c r="J635" i="13" s="1"/>
  <c r="C635" i="13"/>
  <c r="M634" i="13"/>
  <c r="N634" i="13" s="1"/>
  <c r="K634" i="13"/>
  <c r="I634" i="13"/>
  <c r="J634" i="13" s="1"/>
  <c r="C634" i="13"/>
  <c r="N633" i="13"/>
  <c r="M633" i="13"/>
  <c r="K633" i="13"/>
  <c r="I633" i="13"/>
  <c r="L633" i="13" s="1"/>
  <c r="C633" i="13"/>
  <c r="M632" i="13"/>
  <c r="N632" i="13" s="1"/>
  <c r="K632" i="13"/>
  <c r="I632" i="13"/>
  <c r="J632" i="13" s="1"/>
  <c r="C632" i="13"/>
  <c r="M631" i="13"/>
  <c r="N631" i="13" s="1"/>
  <c r="K631" i="13"/>
  <c r="I631" i="13"/>
  <c r="J631" i="13" s="1"/>
  <c r="C631" i="13"/>
  <c r="M630" i="13"/>
  <c r="N630" i="13" s="1"/>
  <c r="K630" i="13"/>
  <c r="I630" i="13"/>
  <c r="C630" i="13"/>
  <c r="M629" i="13"/>
  <c r="N629" i="13" s="1"/>
  <c r="K629" i="13"/>
  <c r="L629" i="13" s="1"/>
  <c r="I629" i="13"/>
  <c r="J629" i="13" s="1"/>
  <c r="C629" i="13"/>
  <c r="M628" i="13"/>
  <c r="N628" i="13" s="1"/>
  <c r="K628" i="13"/>
  <c r="I628" i="13"/>
  <c r="J628" i="13" s="1"/>
  <c r="C628" i="13"/>
  <c r="M627" i="13"/>
  <c r="N627" i="13" s="1"/>
  <c r="K627" i="13"/>
  <c r="I627" i="13"/>
  <c r="L627" i="13" s="1"/>
  <c r="C627" i="13"/>
  <c r="M626" i="13"/>
  <c r="N626" i="13" s="1"/>
  <c r="K626" i="13"/>
  <c r="I626" i="13"/>
  <c r="J626" i="13" s="1"/>
  <c r="C626" i="13"/>
  <c r="M625" i="13"/>
  <c r="N625" i="13" s="1"/>
  <c r="K625" i="13"/>
  <c r="I625" i="13"/>
  <c r="J625" i="13" s="1"/>
  <c r="C625" i="13"/>
  <c r="M624" i="13"/>
  <c r="N624" i="13" s="1"/>
  <c r="K624" i="13"/>
  <c r="I624" i="13"/>
  <c r="C624" i="13"/>
  <c r="M623" i="13"/>
  <c r="N623" i="13" s="1"/>
  <c r="K623" i="13"/>
  <c r="I623" i="13"/>
  <c r="C623" i="13"/>
  <c r="M622" i="13"/>
  <c r="N622" i="13" s="1"/>
  <c r="K622" i="13"/>
  <c r="I622" i="13"/>
  <c r="J622" i="13" s="1"/>
  <c r="C622" i="13"/>
  <c r="M621" i="13"/>
  <c r="N621" i="13" s="1"/>
  <c r="K621" i="13"/>
  <c r="I621" i="13"/>
  <c r="C621" i="13"/>
  <c r="M620" i="13"/>
  <c r="N620" i="13" s="1"/>
  <c r="K620" i="13"/>
  <c r="I620" i="13"/>
  <c r="J620" i="13" s="1"/>
  <c r="C620" i="13"/>
  <c r="M619" i="13"/>
  <c r="N619" i="13" s="1"/>
  <c r="K619" i="13"/>
  <c r="I619" i="13"/>
  <c r="J619" i="13" s="1"/>
  <c r="C619" i="13"/>
  <c r="M618" i="13"/>
  <c r="N618" i="13" s="1"/>
  <c r="K618" i="13"/>
  <c r="I618" i="13"/>
  <c r="C618" i="13"/>
  <c r="M617" i="13"/>
  <c r="N617" i="13" s="1"/>
  <c r="K617" i="13"/>
  <c r="I617" i="13"/>
  <c r="C617" i="13"/>
  <c r="M616" i="13"/>
  <c r="N616" i="13" s="1"/>
  <c r="K616" i="13"/>
  <c r="I616" i="13"/>
  <c r="J616" i="13" s="1"/>
  <c r="C616" i="13"/>
  <c r="M615" i="13"/>
  <c r="N615" i="13" s="1"/>
  <c r="K615" i="13"/>
  <c r="I615" i="13"/>
  <c r="C615" i="13"/>
  <c r="M614" i="13"/>
  <c r="N614" i="13" s="1"/>
  <c r="K614" i="13"/>
  <c r="I614" i="13"/>
  <c r="J614" i="13" s="1"/>
  <c r="C614" i="13"/>
  <c r="M613" i="13"/>
  <c r="N613" i="13" s="1"/>
  <c r="K613" i="13"/>
  <c r="I613" i="13"/>
  <c r="J613" i="13" s="1"/>
  <c r="C613" i="13"/>
  <c r="M612" i="13"/>
  <c r="N612" i="13" s="1"/>
  <c r="K612" i="13"/>
  <c r="I612" i="13"/>
  <c r="J612" i="13" s="1"/>
  <c r="C612" i="13"/>
  <c r="M611" i="13"/>
  <c r="N611" i="13" s="1"/>
  <c r="K611" i="13"/>
  <c r="I611" i="13"/>
  <c r="C611" i="13"/>
  <c r="M610" i="13"/>
  <c r="N610" i="13" s="1"/>
  <c r="K610" i="13"/>
  <c r="I610" i="13"/>
  <c r="J610" i="13" s="1"/>
  <c r="C610" i="13"/>
  <c r="M609" i="13"/>
  <c r="N609" i="13" s="1"/>
  <c r="K609" i="13"/>
  <c r="I609" i="13"/>
  <c r="J609" i="13" s="1"/>
  <c r="C609" i="13"/>
  <c r="M608" i="13"/>
  <c r="N608" i="13" s="1"/>
  <c r="K608" i="13"/>
  <c r="I608" i="13"/>
  <c r="J608" i="13" s="1"/>
  <c r="C608" i="13"/>
  <c r="M607" i="13"/>
  <c r="N607" i="13" s="1"/>
  <c r="K607" i="13"/>
  <c r="I607" i="13"/>
  <c r="J607" i="13" s="1"/>
  <c r="C607" i="13"/>
  <c r="M606" i="13"/>
  <c r="N606" i="13" s="1"/>
  <c r="K606" i="13"/>
  <c r="I606" i="13"/>
  <c r="J606" i="13" s="1"/>
  <c r="C606" i="13"/>
  <c r="M605" i="13"/>
  <c r="N605" i="13" s="1"/>
  <c r="K605" i="13"/>
  <c r="I605" i="13"/>
  <c r="J605" i="13" s="1"/>
  <c r="C605" i="13"/>
  <c r="M604" i="13"/>
  <c r="N604" i="13" s="1"/>
  <c r="K604" i="13"/>
  <c r="I604" i="13"/>
  <c r="J604" i="13" s="1"/>
  <c r="C604" i="13"/>
  <c r="M603" i="13"/>
  <c r="N603" i="13" s="1"/>
  <c r="K603" i="13"/>
  <c r="I603" i="13"/>
  <c r="J603" i="13" s="1"/>
  <c r="C603" i="13"/>
  <c r="M602" i="13"/>
  <c r="N602" i="13" s="1"/>
  <c r="K602" i="13"/>
  <c r="I602" i="13"/>
  <c r="J602" i="13" s="1"/>
  <c r="C602" i="13"/>
  <c r="M601" i="13"/>
  <c r="N601" i="13" s="1"/>
  <c r="K601" i="13"/>
  <c r="I601" i="13"/>
  <c r="J601" i="13" s="1"/>
  <c r="C601" i="13"/>
  <c r="M600" i="13"/>
  <c r="N600" i="13" s="1"/>
  <c r="K600" i="13"/>
  <c r="I600" i="13"/>
  <c r="J600" i="13" s="1"/>
  <c r="C600" i="13"/>
  <c r="M599" i="13"/>
  <c r="N599" i="13" s="1"/>
  <c r="K599" i="13"/>
  <c r="I599" i="13"/>
  <c r="C599" i="13"/>
  <c r="M598" i="13"/>
  <c r="N598" i="13" s="1"/>
  <c r="K598" i="13"/>
  <c r="I598" i="13"/>
  <c r="J598" i="13" s="1"/>
  <c r="C598" i="13"/>
  <c r="M597" i="13"/>
  <c r="N597" i="13" s="1"/>
  <c r="K597" i="13"/>
  <c r="I597" i="13"/>
  <c r="C597" i="13"/>
  <c r="M596" i="13"/>
  <c r="N596" i="13" s="1"/>
  <c r="K596" i="13"/>
  <c r="I596" i="13"/>
  <c r="J596" i="13" s="1"/>
  <c r="C596" i="13"/>
  <c r="M595" i="13"/>
  <c r="N595" i="13" s="1"/>
  <c r="K595" i="13"/>
  <c r="I595" i="13"/>
  <c r="J595" i="13" s="1"/>
  <c r="C595" i="13"/>
  <c r="M594" i="13"/>
  <c r="N594" i="13" s="1"/>
  <c r="K594" i="13"/>
  <c r="I594" i="13"/>
  <c r="C594" i="13"/>
  <c r="M593" i="13"/>
  <c r="N593" i="13" s="1"/>
  <c r="K593" i="13"/>
  <c r="J593" i="13"/>
  <c r="I593" i="13"/>
  <c r="C593" i="13"/>
  <c r="M592" i="13"/>
  <c r="N592" i="13" s="1"/>
  <c r="K592" i="13"/>
  <c r="I592" i="13"/>
  <c r="J592" i="13" s="1"/>
  <c r="C592" i="13"/>
  <c r="M591" i="13"/>
  <c r="N591" i="13" s="1"/>
  <c r="K591" i="13"/>
  <c r="I591" i="13"/>
  <c r="J591" i="13" s="1"/>
  <c r="C591" i="13"/>
  <c r="M590" i="13"/>
  <c r="N590" i="13" s="1"/>
  <c r="K590" i="13"/>
  <c r="I590" i="13"/>
  <c r="J590" i="13" s="1"/>
  <c r="C590" i="13"/>
  <c r="M589" i="13"/>
  <c r="N589" i="13" s="1"/>
  <c r="K589" i="13"/>
  <c r="I589" i="13"/>
  <c r="J589" i="13" s="1"/>
  <c r="C589" i="13"/>
  <c r="M588" i="13"/>
  <c r="N588" i="13" s="1"/>
  <c r="K588" i="13"/>
  <c r="I588" i="13"/>
  <c r="J588" i="13" s="1"/>
  <c r="C588" i="13"/>
  <c r="M587" i="13"/>
  <c r="N587" i="13" s="1"/>
  <c r="K587" i="13"/>
  <c r="I587" i="13"/>
  <c r="J587" i="13" s="1"/>
  <c r="C587" i="13"/>
  <c r="M586" i="13"/>
  <c r="N586" i="13" s="1"/>
  <c r="K586" i="13"/>
  <c r="I586" i="13"/>
  <c r="J586" i="13" s="1"/>
  <c r="C586" i="13"/>
  <c r="M585" i="13"/>
  <c r="N585" i="13" s="1"/>
  <c r="K585" i="13"/>
  <c r="I585" i="13"/>
  <c r="J585" i="13" s="1"/>
  <c r="C585" i="13"/>
  <c r="M584" i="13"/>
  <c r="N584" i="13" s="1"/>
  <c r="K584" i="13"/>
  <c r="I584" i="13"/>
  <c r="J584" i="13" s="1"/>
  <c r="C584" i="13"/>
  <c r="M583" i="13"/>
  <c r="N583" i="13" s="1"/>
  <c r="K583" i="13"/>
  <c r="L583" i="13" s="1"/>
  <c r="I583" i="13"/>
  <c r="J583" i="13" s="1"/>
  <c r="C583" i="13"/>
  <c r="M582" i="13"/>
  <c r="N582" i="13" s="1"/>
  <c r="K582" i="13"/>
  <c r="I582" i="13"/>
  <c r="J582" i="13" s="1"/>
  <c r="C582" i="13"/>
  <c r="M581" i="13"/>
  <c r="N581" i="13" s="1"/>
  <c r="K581" i="13"/>
  <c r="I581" i="13"/>
  <c r="J581" i="13" s="1"/>
  <c r="C581" i="13"/>
  <c r="M580" i="13"/>
  <c r="N580" i="13" s="1"/>
  <c r="K580" i="13"/>
  <c r="I580" i="13"/>
  <c r="J580" i="13" s="1"/>
  <c r="C580" i="13"/>
  <c r="M579" i="13"/>
  <c r="N579" i="13" s="1"/>
  <c r="K579" i="13"/>
  <c r="I579" i="13"/>
  <c r="J579" i="13" s="1"/>
  <c r="C579" i="13"/>
  <c r="M578" i="13"/>
  <c r="N578" i="13" s="1"/>
  <c r="K578" i="13"/>
  <c r="I578" i="13"/>
  <c r="J578" i="13" s="1"/>
  <c r="C578" i="13"/>
  <c r="M577" i="13"/>
  <c r="N577" i="13" s="1"/>
  <c r="K577" i="13"/>
  <c r="I577" i="13"/>
  <c r="J577" i="13" s="1"/>
  <c r="C577" i="13"/>
  <c r="M576" i="13"/>
  <c r="N576" i="13" s="1"/>
  <c r="K576" i="13"/>
  <c r="I576" i="13"/>
  <c r="J576" i="13" s="1"/>
  <c r="C576" i="13"/>
  <c r="M575" i="13"/>
  <c r="N575" i="13" s="1"/>
  <c r="K575" i="13"/>
  <c r="I575" i="13"/>
  <c r="J575" i="13" s="1"/>
  <c r="C575" i="13"/>
  <c r="M574" i="13"/>
  <c r="N574" i="13" s="1"/>
  <c r="K574" i="13"/>
  <c r="I574" i="13"/>
  <c r="J574" i="13" s="1"/>
  <c r="C574" i="13"/>
  <c r="M573" i="13"/>
  <c r="N573" i="13" s="1"/>
  <c r="K573" i="13"/>
  <c r="I573" i="13"/>
  <c r="J573" i="13" s="1"/>
  <c r="C573" i="13"/>
  <c r="M572" i="13"/>
  <c r="N572" i="13" s="1"/>
  <c r="K572" i="13"/>
  <c r="I572" i="13"/>
  <c r="J572" i="13" s="1"/>
  <c r="C572" i="13"/>
  <c r="M571" i="13"/>
  <c r="N571" i="13" s="1"/>
  <c r="K571" i="13"/>
  <c r="L571" i="13" s="1"/>
  <c r="I571" i="13"/>
  <c r="J571" i="13" s="1"/>
  <c r="C571" i="13"/>
  <c r="M570" i="13"/>
  <c r="N570" i="13" s="1"/>
  <c r="K570" i="13"/>
  <c r="I570" i="13"/>
  <c r="J570" i="13" s="1"/>
  <c r="C570" i="13"/>
  <c r="M569" i="13"/>
  <c r="N569" i="13" s="1"/>
  <c r="K569" i="13"/>
  <c r="I569" i="13"/>
  <c r="J569" i="13" s="1"/>
  <c r="C569" i="13"/>
  <c r="M568" i="13"/>
  <c r="N568" i="13" s="1"/>
  <c r="K568" i="13"/>
  <c r="I568" i="13"/>
  <c r="J568" i="13" s="1"/>
  <c r="C568" i="13"/>
  <c r="M567" i="13"/>
  <c r="N567" i="13" s="1"/>
  <c r="K567" i="13"/>
  <c r="I567" i="13"/>
  <c r="C567" i="13"/>
  <c r="M566" i="13"/>
  <c r="N566" i="13" s="1"/>
  <c r="K566" i="13"/>
  <c r="I566" i="13"/>
  <c r="J566" i="13" s="1"/>
  <c r="C566" i="13"/>
  <c r="M565" i="13"/>
  <c r="N565" i="13" s="1"/>
  <c r="K565" i="13"/>
  <c r="I565" i="13"/>
  <c r="J565" i="13" s="1"/>
  <c r="C565" i="13"/>
  <c r="M564" i="13"/>
  <c r="N564" i="13" s="1"/>
  <c r="K564" i="13"/>
  <c r="I564" i="13"/>
  <c r="C564" i="13"/>
  <c r="M563" i="13"/>
  <c r="N563" i="13" s="1"/>
  <c r="K563" i="13"/>
  <c r="I563" i="13"/>
  <c r="J563" i="13" s="1"/>
  <c r="C563" i="13"/>
  <c r="M562" i="13"/>
  <c r="N562" i="13" s="1"/>
  <c r="K562" i="13"/>
  <c r="I562" i="13"/>
  <c r="J562" i="13" s="1"/>
  <c r="C562" i="13"/>
  <c r="M561" i="13"/>
  <c r="N561" i="13" s="1"/>
  <c r="K561" i="13"/>
  <c r="I561" i="13"/>
  <c r="J561" i="13" s="1"/>
  <c r="C561" i="13"/>
  <c r="M560" i="13"/>
  <c r="N560" i="13" s="1"/>
  <c r="K560" i="13"/>
  <c r="I560" i="13"/>
  <c r="J560" i="13" s="1"/>
  <c r="C560" i="13"/>
  <c r="M559" i="13"/>
  <c r="N559" i="13" s="1"/>
  <c r="K559" i="13"/>
  <c r="I559" i="13"/>
  <c r="J559" i="13" s="1"/>
  <c r="C559" i="13"/>
  <c r="M558" i="13"/>
  <c r="N558" i="13" s="1"/>
  <c r="K558" i="13"/>
  <c r="I558" i="13"/>
  <c r="C558" i="13"/>
  <c r="M557" i="13"/>
  <c r="N557" i="13" s="1"/>
  <c r="K557" i="13"/>
  <c r="I557" i="13"/>
  <c r="C557" i="13"/>
  <c r="M556" i="13"/>
  <c r="N556" i="13" s="1"/>
  <c r="K556" i="13"/>
  <c r="I556" i="13"/>
  <c r="J556" i="13" s="1"/>
  <c r="C556" i="13"/>
  <c r="M555" i="13"/>
  <c r="N555" i="13" s="1"/>
  <c r="K555" i="13"/>
  <c r="I555" i="13"/>
  <c r="L555" i="13" s="1"/>
  <c r="C555" i="13"/>
  <c r="M554" i="13"/>
  <c r="N554" i="13" s="1"/>
  <c r="K554" i="13"/>
  <c r="I554" i="13"/>
  <c r="J554" i="13" s="1"/>
  <c r="C554" i="13"/>
  <c r="M553" i="13"/>
  <c r="N553" i="13" s="1"/>
  <c r="K553" i="13"/>
  <c r="I553" i="13"/>
  <c r="C553" i="13"/>
  <c r="M552" i="13"/>
  <c r="N552" i="13" s="1"/>
  <c r="K552" i="13"/>
  <c r="I552" i="13"/>
  <c r="J552" i="13" s="1"/>
  <c r="C552" i="13"/>
  <c r="M551" i="13"/>
  <c r="N551" i="13" s="1"/>
  <c r="K551" i="13"/>
  <c r="I551" i="13"/>
  <c r="J551" i="13" s="1"/>
  <c r="C551" i="13"/>
  <c r="M550" i="13"/>
  <c r="N550" i="13" s="1"/>
  <c r="K550" i="13"/>
  <c r="I550" i="13"/>
  <c r="J550" i="13" s="1"/>
  <c r="C550" i="13"/>
  <c r="M549" i="13"/>
  <c r="N549" i="13" s="1"/>
  <c r="K549" i="13"/>
  <c r="I549" i="13"/>
  <c r="J549" i="13" s="1"/>
  <c r="C549" i="13"/>
  <c r="M548" i="13"/>
  <c r="N548" i="13" s="1"/>
  <c r="K548" i="13"/>
  <c r="I548" i="13"/>
  <c r="J548" i="13" s="1"/>
  <c r="C548" i="13"/>
  <c r="M547" i="13"/>
  <c r="N547" i="13" s="1"/>
  <c r="K547" i="13"/>
  <c r="I547" i="13"/>
  <c r="J547" i="13" s="1"/>
  <c r="C547" i="13"/>
  <c r="M546" i="13"/>
  <c r="N546" i="13" s="1"/>
  <c r="K546" i="13"/>
  <c r="I546" i="13"/>
  <c r="J546" i="13" s="1"/>
  <c r="C546" i="13"/>
  <c r="M545" i="13"/>
  <c r="N545" i="13" s="1"/>
  <c r="K545" i="13"/>
  <c r="J545" i="13"/>
  <c r="I545" i="13"/>
  <c r="C545" i="13"/>
  <c r="M544" i="13"/>
  <c r="N544" i="13" s="1"/>
  <c r="K544" i="13"/>
  <c r="I544" i="13"/>
  <c r="J544" i="13" s="1"/>
  <c r="C544" i="13"/>
  <c r="M543" i="13"/>
  <c r="N543" i="13" s="1"/>
  <c r="K543" i="13"/>
  <c r="I543" i="13"/>
  <c r="C543" i="13"/>
  <c r="M542" i="13"/>
  <c r="N542" i="13" s="1"/>
  <c r="K542" i="13"/>
  <c r="L542" i="13" s="1"/>
  <c r="I542" i="13"/>
  <c r="J542" i="13" s="1"/>
  <c r="C542" i="13"/>
  <c r="M541" i="13"/>
  <c r="N541" i="13" s="1"/>
  <c r="K541" i="13"/>
  <c r="L541" i="13" s="1"/>
  <c r="I541" i="13"/>
  <c r="J541" i="13" s="1"/>
  <c r="C541" i="13"/>
  <c r="M540" i="13"/>
  <c r="N540" i="13" s="1"/>
  <c r="K540" i="13"/>
  <c r="I540" i="13"/>
  <c r="J540" i="13" s="1"/>
  <c r="C540" i="13"/>
  <c r="M539" i="13"/>
  <c r="N539" i="13" s="1"/>
  <c r="K539" i="13"/>
  <c r="I539" i="13"/>
  <c r="J539" i="13" s="1"/>
  <c r="C539" i="13"/>
  <c r="M538" i="13"/>
  <c r="N538" i="13" s="1"/>
  <c r="K538" i="13"/>
  <c r="I538" i="13"/>
  <c r="J538" i="13" s="1"/>
  <c r="C538" i="13"/>
  <c r="M537" i="13"/>
  <c r="N537" i="13" s="1"/>
  <c r="K537" i="13"/>
  <c r="I537" i="13"/>
  <c r="J537" i="13" s="1"/>
  <c r="C537" i="13"/>
  <c r="M536" i="13"/>
  <c r="N536" i="13" s="1"/>
  <c r="K536" i="13"/>
  <c r="I536" i="13"/>
  <c r="J536" i="13" s="1"/>
  <c r="C536" i="13"/>
  <c r="M535" i="13"/>
  <c r="N535" i="13" s="1"/>
  <c r="K535" i="13"/>
  <c r="I535" i="13"/>
  <c r="J535" i="13" s="1"/>
  <c r="C535" i="13"/>
  <c r="M534" i="13"/>
  <c r="N534" i="13" s="1"/>
  <c r="K534" i="13"/>
  <c r="I534" i="13"/>
  <c r="J534" i="13" s="1"/>
  <c r="C534" i="13"/>
  <c r="M533" i="13"/>
  <c r="N533" i="13" s="1"/>
  <c r="K533" i="13"/>
  <c r="I533" i="13"/>
  <c r="J533" i="13" s="1"/>
  <c r="C533" i="13"/>
  <c r="M532" i="13"/>
  <c r="N532" i="13" s="1"/>
  <c r="K532" i="13"/>
  <c r="I532" i="13"/>
  <c r="J532" i="13" s="1"/>
  <c r="C532" i="13"/>
  <c r="M531" i="13"/>
  <c r="N531" i="13" s="1"/>
  <c r="K531" i="13"/>
  <c r="I531" i="13"/>
  <c r="J531" i="13" s="1"/>
  <c r="C531" i="13"/>
  <c r="M530" i="13"/>
  <c r="N530" i="13" s="1"/>
  <c r="K530" i="13"/>
  <c r="I530" i="13"/>
  <c r="J530" i="13" s="1"/>
  <c r="C530" i="13"/>
  <c r="M529" i="13"/>
  <c r="N529" i="13" s="1"/>
  <c r="K529" i="13"/>
  <c r="I529" i="13"/>
  <c r="J529" i="13" s="1"/>
  <c r="C529" i="13"/>
  <c r="M528" i="13"/>
  <c r="N528" i="13" s="1"/>
  <c r="K528" i="13"/>
  <c r="I528" i="13"/>
  <c r="J528" i="13" s="1"/>
  <c r="C528" i="13"/>
  <c r="M527" i="13"/>
  <c r="N527" i="13" s="1"/>
  <c r="K527" i="13"/>
  <c r="I527" i="13"/>
  <c r="J527" i="13" s="1"/>
  <c r="C527" i="13"/>
  <c r="M526" i="13"/>
  <c r="N526" i="13" s="1"/>
  <c r="K526" i="13"/>
  <c r="I526" i="13"/>
  <c r="J526" i="13" s="1"/>
  <c r="C526" i="13"/>
  <c r="M525" i="13"/>
  <c r="N525" i="13" s="1"/>
  <c r="K525" i="13"/>
  <c r="I525" i="13"/>
  <c r="J525" i="13" s="1"/>
  <c r="C525" i="13"/>
  <c r="M524" i="13"/>
  <c r="N524" i="13" s="1"/>
  <c r="K524" i="13"/>
  <c r="I524" i="13"/>
  <c r="J524" i="13" s="1"/>
  <c r="C524" i="13"/>
  <c r="M523" i="13"/>
  <c r="N523" i="13" s="1"/>
  <c r="K523" i="13"/>
  <c r="I523" i="13"/>
  <c r="J523" i="13" s="1"/>
  <c r="C523" i="13"/>
  <c r="M522" i="13"/>
  <c r="N522" i="13" s="1"/>
  <c r="K522" i="13"/>
  <c r="I522" i="13"/>
  <c r="J522" i="13" s="1"/>
  <c r="C522" i="13"/>
  <c r="M521" i="13"/>
  <c r="N521" i="13" s="1"/>
  <c r="K521" i="13"/>
  <c r="I521" i="13"/>
  <c r="J521" i="13" s="1"/>
  <c r="C521" i="13"/>
  <c r="M520" i="13"/>
  <c r="N520" i="13" s="1"/>
  <c r="K520" i="13"/>
  <c r="I520" i="13"/>
  <c r="J520" i="13" s="1"/>
  <c r="C520" i="13"/>
  <c r="M519" i="13"/>
  <c r="N519" i="13" s="1"/>
  <c r="K519" i="13"/>
  <c r="I519" i="13"/>
  <c r="J519" i="13" s="1"/>
  <c r="C519" i="13"/>
  <c r="M518" i="13"/>
  <c r="N518" i="13" s="1"/>
  <c r="K518" i="13"/>
  <c r="I518" i="13"/>
  <c r="J518" i="13" s="1"/>
  <c r="C518" i="13"/>
  <c r="M517" i="13"/>
  <c r="N517" i="13" s="1"/>
  <c r="K517" i="13"/>
  <c r="I517" i="13"/>
  <c r="J517" i="13" s="1"/>
  <c r="C517" i="13"/>
  <c r="M516" i="13"/>
  <c r="N516" i="13" s="1"/>
  <c r="K516" i="13"/>
  <c r="I516" i="13"/>
  <c r="J516" i="13" s="1"/>
  <c r="C516" i="13"/>
  <c r="M515" i="13"/>
  <c r="N515" i="13" s="1"/>
  <c r="K515" i="13"/>
  <c r="I515" i="13"/>
  <c r="J515" i="13" s="1"/>
  <c r="C515" i="13"/>
  <c r="M514" i="13"/>
  <c r="N514" i="13" s="1"/>
  <c r="K514" i="13"/>
  <c r="I514" i="13"/>
  <c r="J514" i="13" s="1"/>
  <c r="C514" i="13"/>
  <c r="M513" i="13"/>
  <c r="N513" i="13" s="1"/>
  <c r="K513" i="13"/>
  <c r="I513" i="13"/>
  <c r="J513" i="13" s="1"/>
  <c r="C513" i="13"/>
  <c r="M512" i="13"/>
  <c r="N512" i="13" s="1"/>
  <c r="K512" i="13"/>
  <c r="I512" i="13"/>
  <c r="J512" i="13" s="1"/>
  <c r="C512" i="13"/>
  <c r="M511" i="13"/>
  <c r="N511" i="13" s="1"/>
  <c r="K511" i="13"/>
  <c r="I511" i="13"/>
  <c r="J511" i="13" s="1"/>
  <c r="C511" i="13"/>
  <c r="M510" i="13"/>
  <c r="N510" i="13" s="1"/>
  <c r="K510" i="13"/>
  <c r="I510" i="13"/>
  <c r="J510" i="13" s="1"/>
  <c r="C510" i="13"/>
  <c r="M509" i="13"/>
  <c r="N509" i="13" s="1"/>
  <c r="K509" i="13"/>
  <c r="I509" i="13"/>
  <c r="J509" i="13" s="1"/>
  <c r="C509" i="13"/>
  <c r="M508" i="13"/>
  <c r="N508" i="13" s="1"/>
  <c r="K508" i="13"/>
  <c r="I508" i="13"/>
  <c r="J508" i="13" s="1"/>
  <c r="C508" i="13"/>
  <c r="M507" i="13"/>
  <c r="N507" i="13" s="1"/>
  <c r="K507" i="13"/>
  <c r="J507" i="13"/>
  <c r="I507" i="13"/>
  <c r="C507" i="13"/>
  <c r="M506" i="13"/>
  <c r="N506" i="13" s="1"/>
  <c r="K506" i="13"/>
  <c r="I506" i="13"/>
  <c r="J506" i="13" s="1"/>
  <c r="C506" i="13"/>
  <c r="M505" i="13"/>
  <c r="N505" i="13" s="1"/>
  <c r="K505" i="13"/>
  <c r="I505" i="13"/>
  <c r="J505" i="13" s="1"/>
  <c r="C505" i="13"/>
  <c r="M504" i="13"/>
  <c r="N504" i="13" s="1"/>
  <c r="K504" i="13"/>
  <c r="I504" i="13"/>
  <c r="J504" i="13" s="1"/>
  <c r="C504" i="13"/>
  <c r="M503" i="13"/>
  <c r="N503" i="13" s="1"/>
  <c r="K503" i="13"/>
  <c r="I503" i="13"/>
  <c r="J503" i="13" s="1"/>
  <c r="C503" i="13"/>
  <c r="M502" i="13"/>
  <c r="N502" i="13" s="1"/>
  <c r="K502" i="13"/>
  <c r="I502" i="13"/>
  <c r="J502" i="13" s="1"/>
  <c r="C502" i="13"/>
  <c r="M501" i="13"/>
  <c r="N501" i="13" s="1"/>
  <c r="K501" i="13"/>
  <c r="I501" i="13"/>
  <c r="J501" i="13" s="1"/>
  <c r="C501" i="13"/>
  <c r="M500" i="13"/>
  <c r="N500" i="13" s="1"/>
  <c r="K500" i="13"/>
  <c r="I500" i="13"/>
  <c r="J500" i="13" s="1"/>
  <c r="C500" i="13"/>
  <c r="M499" i="13"/>
  <c r="N499" i="13" s="1"/>
  <c r="K499" i="13"/>
  <c r="I499" i="13"/>
  <c r="J499" i="13" s="1"/>
  <c r="C499" i="13"/>
  <c r="M498" i="13"/>
  <c r="N498" i="13" s="1"/>
  <c r="K498" i="13"/>
  <c r="I498" i="13"/>
  <c r="J498" i="13" s="1"/>
  <c r="C498" i="13"/>
  <c r="M497" i="13"/>
  <c r="N497" i="13" s="1"/>
  <c r="K497" i="13"/>
  <c r="I497" i="13"/>
  <c r="J497" i="13" s="1"/>
  <c r="C497" i="13"/>
  <c r="M496" i="13"/>
  <c r="N496" i="13" s="1"/>
  <c r="K496" i="13"/>
  <c r="I496" i="13"/>
  <c r="J496" i="13" s="1"/>
  <c r="C496" i="13"/>
  <c r="M495" i="13"/>
  <c r="N495" i="13" s="1"/>
  <c r="K495" i="13"/>
  <c r="I495" i="13"/>
  <c r="J495" i="13" s="1"/>
  <c r="C495" i="13"/>
  <c r="M494" i="13"/>
  <c r="N494" i="13" s="1"/>
  <c r="K494" i="13"/>
  <c r="I494" i="13"/>
  <c r="J494" i="13" s="1"/>
  <c r="C494" i="13"/>
  <c r="M493" i="13"/>
  <c r="N493" i="13" s="1"/>
  <c r="K493" i="13"/>
  <c r="I493" i="13"/>
  <c r="C493" i="13"/>
  <c r="M492" i="13"/>
  <c r="N492" i="13" s="1"/>
  <c r="K492" i="13"/>
  <c r="I492" i="13"/>
  <c r="J492" i="13" s="1"/>
  <c r="C492" i="13"/>
  <c r="M491" i="13"/>
  <c r="N491" i="13" s="1"/>
  <c r="K491" i="13"/>
  <c r="I491" i="13"/>
  <c r="J491" i="13" s="1"/>
  <c r="C491" i="13"/>
  <c r="M490" i="13"/>
  <c r="N490" i="13" s="1"/>
  <c r="K490" i="13"/>
  <c r="I490" i="13"/>
  <c r="J490" i="13" s="1"/>
  <c r="C490" i="13"/>
  <c r="M489" i="13"/>
  <c r="N489" i="13" s="1"/>
  <c r="K489" i="13"/>
  <c r="I489" i="13"/>
  <c r="J489" i="13" s="1"/>
  <c r="C489" i="13"/>
  <c r="M488" i="13"/>
  <c r="N488" i="13" s="1"/>
  <c r="K488" i="13"/>
  <c r="I488" i="13"/>
  <c r="J488" i="13" s="1"/>
  <c r="C488" i="13"/>
  <c r="M487" i="13"/>
  <c r="N487" i="13" s="1"/>
  <c r="K487" i="13"/>
  <c r="I487" i="13"/>
  <c r="J487" i="13" s="1"/>
  <c r="C487" i="13"/>
  <c r="M486" i="13"/>
  <c r="N486" i="13" s="1"/>
  <c r="K486" i="13"/>
  <c r="I486" i="13"/>
  <c r="J486" i="13" s="1"/>
  <c r="C486" i="13"/>
  <c r="M485" i="13"/>
  <c r="N485" i="13" s="1"/>
  <c r="K485" i="13"/>
  <c r="I485" i="13"/>
  <c r="J485" i="13" s="1"/>
  <c r="C485" i="13"/>
  <c r="M484" i="13"/>
  <c r="N484" i="13" s="1"/>
  <c r="K484" i="13"/>
  <c r="L484" i="13" s="1"/>
  <c r="J484" i="13"/>
  <c r="I484" i="13"/>
  <c r="C484" i="13"/>
  <c r="M483" i="13"/>
  <c r="N483" i="13" s="1"/>
  <c r="K483" i="13"/>
  <c r="I483" i="13"/>
  <c r="J483" i="13" s="1"/>
  <c r="C483" i="13"/>
  <c r="M482" i="13"/>
  <c r="N482" i="13" s="1"/>
  <c r="K482" i="13"/>
  <c r="I482" i="13"/>
  <c r="J482" i="13" s="1"/>
  <c r="C482" i="13"/>
  <c r="M481" i="13"/>
  <c r="N481" i="13" s="1"/>
  <c r="K481" i="13"/>
  <c r="I481" i="13"/>
  <c r="J481" i="13" s="1"/>
  <c r="C481" i="13"/>
  <c r="M480" i="13"/>
  <c r="N480" i="13" s="1"/>
  <c r="K480" i="13"/>
  <c r="I480" i="13"/>
  <c r="J480" i="13" s="1"/>
  <c r="C480" i="13"/>
  <c r="M479" i="13"/>
  <c r="N479" i="13" s="1"/>
  <c r="K479" i="13"/>
  <c r="I479" i="13"/>
  <c r="J479" i="13" s="1"/>
  <c r="C479" i="13"/>
  <c r="M478" i="13"/>
  <c r="N478" i="13" s="1"/>
  <c r="K478" i="13"/>
  <c r="I478" i="13"/>
  <c r="J478" i="13" s="1"/>
  <c r="C478" i="13"/>
  <c r="M477" i="13"/>
  <c r="N477" i="13" s="1"/>
  <c r="K477" i="13"/>
  <c r="I477" i="13"/>
  <c r="J477" i="13" s="1"/>
  <c r="C477" i="13"/>
  <c r="M476" i="13"/>
  <c r="N476" i="13" s="1"/>
  <c r="K476" i="13"/>
  <c r="I476" i="13"/>
  <c r="J476" i="13" s="1"/>
  <c r="C476" i="13"/>
  <c r="M475" i="13"/>
  <c r="N475" i="13" s="1"/>
  <c r="K475" i="13"/>
  <c r="I475" i="13"/>
  <c r="J475" i="13" s="1"/>
  <c r="C475" i="13"/>
  <c r="M474" i="13"/>
  <c r="N474" i="13" s="1"/>
  <c r="K474" i="13"/>
  <c r="I474" i="13"/>
  <c r="J474" i="13" s="1"/>
  <c r="C474" i="13"/>
  <c r="N473" i="13"/>
  <c r="M473" i="13"/>
  <c r="K473" i="13"/>
  <c r="I473" i="13"/>
  <c r="J473" i="13" s="1"/>
  <c r="C473" i="13"/>
  <c r="M472" i="13"/>
  <c r="N472" i="13" s="1"/>
  <c r="K472" i="13"/>
  <c r="I472" i="13"/>
  <c r="J472" i="13" s="1"/>
  <c r="C472" i="13"/>
  <c r="M471" i="13"/>
  <c r="N471" i="13" s="1"/>
  <c r="K471" i="13"/>
  <c r="I471" i="13"/>
  <c r="J471" i="13" s="1"/>
  <c r="C471" i="13"/>
  <c r="M470" i="13"/>
  <c r="N470" i="13" s="1"/>
  <c r="K470" i="13"/>
  <c r="I470" i="13"/>
  <c r="J470" i="13" s="1"/>
  <c r="C470" i="13"/>
  <c r="M469" i="13"/>
  <c r="N469" i="13" s="1"/>
  <c r="K469" i="13"/>
  <c r="I469" i="13"/>
  <c r="J469" i="13" s="1"/>
  <c r="C469" i="13"/>
  <c r="M468" i="13"/>
  <c r="N468" i="13" s="1"/>
  <c r="K468" i="13"/>
  <c r="I468" i="13"/>
  <c r="J468" i="13" s="1"/>
  <c r="C468" i="13"/>
  <c r="M467" i="13"/>
  <c r="N467" i="13" s="1"/>
  <c r="K467" i="13"/>
  <c r="I467" i="13"/>
  <c r="J467" i="13" s="1"/>
  <c r="C467" i="13"/>
  <c r="M466" i="13"/>
  <c r="N466" i="13" s="1"/>
  <c r="K466" i="13"/>
  <c r="I466" i="13"/>
  <c r="J466" i="13" s="1"/>
  <c r="C466" i="13"/>
  <c r="M465" i="13"/>
  <c r="N465" i="13" s="1"/>
  <c r="K465" i="13"/>
  <c r="L465" i="13" s="1"/>
  <c r="I465" i="13"/>
  <c r="J465" i="13" s="1"/>
  <c r="C465" i="13"/>
  <c r="M464" i="13"/>
  <c r="N464" i="13" s="1"/>
  <c r="K464" i="13"/>
  <c r="I464" i="13"/>
  <c r="J464" i="13" s="1"/>
  <c r="C464" i="13"/>
  <c r="M463" i="13"/>
  <c r="N463" i="13" s="1"/>
  <c r="K463" i="13"/>
  <c r="I463" i="13"/>
  <c r="J463" i="13" s="1"/>
  <c r="C463" i="13"/>
  <c r="M462" i="13"/>
  <c r="N462" i="13" s="1"/>
  <c r="K462" i="13"/>
  <c r="L462" i="13" s="1"/>
  <c r="I462" i="13"/>
  <c r="J462" i="13" s="1"/>
  <c r="C462" i="13"/>
  <c r="M461" i="13"/>
  <c r="N461" i="13" s="1"/>
  <c r="K461" i="13"/>
  <c r="I461" i="13"/>
  <c r="J461" i="13" s="1"/>
  <c r="C461" i="13"/>
  <c r="M460" i="13"/>
  <c r="N460" i="13" s="1"/>
  <c r="K460" i="13"/>
  <c r="I460" i="13"/>
  <c r="J460" i="13" s="1"/>
  <c r="C460" i="13"/>
  <c r="M459" i="13"/>
  <c r="N459" i="13" s="1"/>
  <c r="K459" i="13"/>
  <c r="I459" i="13"/>
  <c r="J459" i="13" s="1"/>
  <c r="C459" i="13"/>
  <c r="M458" i="13"/>
  <c r="N458" i="13" s="1"/>
  <c r="K458" i="13"/>
  <c r="I458" i="13"/>
  <c r="J458" i="13" s="1"/>
  <c r="C458" i="13"/>
  <c r="M457" i="13"/>
  <c r="N457" i="13" s="1"/>
  <c r="K457" i="13"/>
  <c r="L457" i="13" s="1"/>
  <c r="I457" i="13"/>
  <c r="J457" i="13" s="1"/>
  <c r="C457" i="13"/>
  <c r="M456" i="13"/>
  <c r="N456" i="13" s="1"/>
  <c r="K456" i="13"/>
  <c r="I456" i="13"/>
  <c r="J456" i="13" s="1"/>
  <c r="C456" i="13"/>
  <c r="M455" i="13"/>
  <c r="N455" i="13" s="1"/>
  <c r="K455" i="13"/>
  <c r="I455" i="13"/>
  <c r="J455" i="13" s="1"/>
  <c r="C455" i="13"/>
  <c r="M454" i="13"/>
  <c r="N454" i="13" s="1"/>
  <c r="K454" i="13"/>
  <c r="I454" i="13"/>
  <c r="J454" i="13" s="1"/>
  <c r="C454" i="13"/>
  <c r="M453" i="13"/>
  <c r="N453" i="13" s="1"/>
  <c r="K453" i="13"/>
  <c r="L453" i="13" s="1"/>
  <c r="I453" i="13"/>
  <c r="J453" i="13" s="1"/>
  <c r="C453" i="13"/>
  <c r="M452" i="13"/>
  <c r="N452" i="13" s="1"/>
  <c r="K452" i="13"/>
  <c r="I452" i="13"/>
  <c r="J452" i="13" s="1"/>
  <c r="C452" i="13"/>
  <c r="M451" i="13"/>
  <c r="N451" i="13" s="1"/>
  <c r="K451" i="13"/>
  <c r="I451" i="13"/>
  <c r="C451" i="13"/>
  <c r="M450" i="13"/>
  <c r="N450" i="13" s="1"/>
  <c r="K450" i="13"/>
  <c r="I450" i="13"/>
  <c r="J450" i="13" s="1"/>
  <c r="C450" i="13"/>
  <c r="M449" i="13"/>
  <c r="N449" i="13" s="1"/>
  <c r="K449" i="13"/>
  <c r="I449" i="13"/>
  <c r="J449" i="13" s="1"/>
  <c r="C449" i="13"/>
  <c r="M448" i="13"/>
  <c r="N448" i="13" s="1"/>
  <c r="K448" i="13"/>
  <c r="I448" i="13"/>
  <c r="J448" i="13" s="1"/>
  <c r="C448" i="13"/>
  <c r="M447" i="13"/>
  <c r="N447" i="13" s="1"/>
  <c r="K447" i="13"/>
  <c r="I447" i="13"/>
  <c r="J447" i="13" s="1"/>
  <c r="C447" i="13"/>
  <c r="M446" i="13"/>
  <c r="N446" i="13" s="1"/>
  <c r="K446" i="13"/>
  <c r="I446" i="13"/>
  <c r="J446" i="13" s="1"/>
  <c r="C446" i="13"/>
  <c r="M445" i="13"/>
  <c r="N445" i="13" s="1"/>
  <c r="K445" i="13"/>
  <c r="I445" i="13"/>
  <c r="C445" i="13"/>
  <c r="M444" i="13"/>
  <c r="N444" i="13" s="1"/>
  <c r="K444" i="13"/>
  <c r="I444" i="13"/>
  <c r="J444" i="13" s="1"/>
  <c r="C444" i="13"/>
  <c r="M443" i="13"/>
  <c r="N443" i="13" s="1"/>
  <c r="K443" i="13"/>
  <c r="I443" i="13"/>
  <c r="J443" i="13" s="1"/>
  <c r="C443" i="13"/>
  <c r="M442" i="13"/>
  <c r="N442" i="13" s="1"/>
  <c r="K442" i="13"/>
  <c r="I442" i="13"/>
  <c r="J442" i="13" s="1"/>
  <c r="C442" i="13"/>
  <c r="M441" i="13"/>
  <c r="N441" i="13" s="1"/>
  <c r="K441" i="13"/>
  <c r="I441" i="13"/>
  <c r="J441" i="13" s="1"/>
  <c r="C441" i="13"/>
  <c r="M440" i="13"/>
  <c r="N440" i="13" s="1"/>
  <c r="K440" i="13"/>
  <c r="I440" i="13"/>
  <c r="J440" i="13" s="1"/>
  <c r="C440" i="13"/>
  <c r="M439" i="13"/>
  <c r="N439" i="13" s="1"/>
  <c r="K439" i="13"/>
  <c r="I439" i="13"/>
  <c r="J439" i="13" s="1"/>
  <c r="C439" i="13"/>
  <c r="M438" i="13"/>
  <c r="N438" i="13" s="1"/>
  <c r="K438" i="13"/>
  <c r="I438" i="13"/>
  <c r="J438" i="13" s="1"/>
  <c r="C438" i="13"/>
  <c r="M437" i="13"/>
  <c r="N437" i="13" s="1"/>
  <c r="K437" i="13"/>
  <c r="I437" i="13"/>
  <c r="J437" i="13" s="1"/>
  <c r="C437" i="13"/>
  <c r="M436" i="13"/>
  <c r="N436" i="13" s="1"/>
  <c r="K436" i="13"/>
  <c r="I436" i="13"/>
  <c r="J436" i="13" s="1"/>
  <c r="C436" i="13"/>
  <c r="M435" i="13"/>
  <c r="N435" i="13" s="1"/>
  <c r="K435" i="13"/>
  <c r="I435" i="13"/>
  <c r="J435" i="13" s="1"/>
  <c r="C435" i="13"/>
  <c r="M434" i="13"/>
  <c r="N434" i="13" s="1"/>
  <c r="K434" i="13"/>
  <c r="I434" i="13"/>
  <c r="J434" i="13" s="1"/>
  <c r="C434" i="13"/>
  <c r="M433" i="13"/>
  <c r="N433" i="13" s="1"/>
  <c r="K433" i="13"/>
  <c r="I433" i="13"/>
  <c r="J433" i="13" s="1"/>
  <c r="C433" i="13"/>
  <c r="M432" i="13"/>
  <c r="N432" i="13" s="1"/>
  <c r="K432" i="13"/>
  <c r="I432" i="13"/>
  <c r="C432" i="13"/>
  <c r="N431" i="13"/>
  <c r="M431" i="13"/>
  <c r="K431" i="13"/>
  <c r="I431" i="13"/>
  <c r="J431" i="13" s="1"/>
  <c r="C431" i="13"/>
  <c r="M430" i="13"/>
  <c r="N430" i="13" s="1"/>
  <c r="K430" i="13"/>
  <c r="I430" i="13"/>
  <c r="J430" i="13" s="1"/>
  <c r="C430" i="13"/>
  <c r="M429" i="13"/>
  <c r="N429" i="13" s="1"/>
  <c r="K429" i="13"/>
  <c r="I429" i="13"/>
  <c r="J429" i="13" s="1"/>
  <c r="C429" i="13"/>
  <c r="M428" i="13"/>
  <c r="N428" i="13" s="1"/>
  <c r="K428" i="13"/>
  <c r="I428" i="13"/>
  <c r="J428" i="13" s="1"/>
  <c r="C428" i="13"/>
  <c r="M427" i="13"/>
  <c r="N427" i="13" s="1"/>
  <c r="K427" i="13"/>
  <c r="I427" i="13"/>
  <c r="J427" i="13" s="1"/>
  <c r="C427" i="13"/>
  <c r="M426" i="13"/>
  <c r="N426" i="13" s="1"/>
  <c r="K426" i="13"/>
  <c r="I426" i="13"/>
  <c r="C426" i="13"/>
  <c r="M425" i="13"/>
  <c r="N425" i="13" s="1"/>
  <c r="K425" i="13"/>
  <c r="I425" i="13"/>
  <c r="C425" i="13"/>
  <c r="M424" i="13"/>
  <c r="N424" i="13" s="1"/>
  <c r="K424" i="13"/>
  <c r="I424" i="13"/>
  <c r="J424" i="13" s="1"/>
  <c r="C424" i="13"/>
  <c r="M423" i="13"/>
  <c r="N423" i="13" s="1"/>
  <c r="K423" i="13"/>
  <c r="I423" i="13"/>
  <c r="J423" i="13" s="1"/>
  <c r="C423" i="13"/>
  <c r="M422" i="13"/>
  <c r="N422" i="13" s="1"/>
  <c r="K422" i="13"/>
  <c r="I422" i="13"/>
  <c r="J422" i="13" s="1"/>
  <c r="C422" i="13"/>
  <c r="M421" i="13"/>
  <c r="N421" i="13" s="1"/>
  <c r="K421" i="13"/>
  <c r="L421" i="13" s="1"/>
  <c r="I421" i="13"/>
  <c r="J421" i="13" s="1"/>
  <c r="C421" i="13"/>
  <c r="M420" i="13"/>
  <c r="N420" i="13" s="1"/>
  <c r="K420" i="13"/>
  <c r="I420" i="13"/>
  <c r="C420" i="13"/>
  <c r="M419" i="13"/>
  <c r="N419" i="13" s="1"/>
  <c r="K419" i="13"/>
  <c r="I419" i="13"/>
  <c r="J419" i="13" s="1"/>
  <c r="C419" i="13"/>
  <c r="M418" i="13"/>
  <c r="N418" i="13" s="1"/>
  <c r="K418" i="13"/>
  <c r="I418" i="13"/>
  <c r="J418" i="13" s="1"/>
  <c r="C418" i="13"/>
  <c r="M417" i="13"/>
  <c r="N417" i="13" s="1"/>
  <c r="K417" i="13"/>
  <c r="I417" i="13"/>
  <c r="J417" i="13" s="1"/>
  <c r="C417" i="13"/>
  <c r="M416" i="13"/>
  <c r="N416" i="13" s="1"/>
  <c r="K416" i="13"/>
  <c r="I416" i="13"/>
  <c r="J416" i="13" s="1"/>
  <c r="C416" i="13"/>
  <c r="M415" i="13"/>
  <c r="N415" i="13" s="1"/>
  <c r="K415" i="13"/>
  <c r="I415" i="13"/>
  <c r="J415" i="13" s="1"/>
  <c r="C415" i="13"/>
  <c r="M414" i="13"/>
  <c r="N414" i="13" s="1"/>
  <c r="K414" i="13"/>
  <c r="I414" i="13"/>
  <c r="C414" i="13"/>
  <c r="M413" i="13"/>
  <c r="N413" i="13" s="1"/>
  <c r="K413" i="13"/>
  <c r="I413" i="13"/>
  <c r="C413" i="13"/>
  <c r="M412" i="13"/>
  <c r="N412" i="13" s="1"/>
  <c r="K412" i="13"/>
  <c r="I412" i="13"/>
  <c r="J412" i="13" s="1"/>
  <c r="C412" i="13"/>
  <c r="M411" i="13"/>
  <c r="N411" i="13" s="1"/>
  <c r="K411" i="13"/>
  <c r="I411" i="13"/>
  <c r="J411" i="13" s="1"/>
  <c r="C411" i="13"/>
  <c r="M410" i="13"/>
  <c r="N410" i="13" s="1"/>
  <c r="K410" i="13"/>
  <c r="I410" i="13"/>
  <c r="J410" i="13" s="1"/>
  <c r="C410" i="13"/>
  <c r="M409" i="13"/>
  <c r="N409" i="13" s="1"/>
  <c r="K409" i="13"/>
  <c r="I409" i="13"/>
  <c r="J409" i="13" s="1"/>
  <c r="C409" i="13"/>
  <c r="M408" i="13"/>
  <c r="N408" i="13" s="1"/>
  <c r="K408" i="13"/>
  <c r="I408" i="13"/>
  <c r="J408" i="13" s="1"/>
  <c r="C408" i="13"/>
  <c r="M407" i="13"/>
  <c r="N407" i="13" s="1"/>
  <c r="K407" i="13"/>
  <c r="I407" i="13"/>
  <c r="C407" i="13"/>
  <c r="M406" i="13"/>
  <c r="N406" i="13" s="1"/>
  <c r="K406" i="13"/>
  <c r="I406" i="13"/>
  <c r="J406" i="13" s="1"/>
  <c r="C406" i="13"/>
  <c r="M405" i="13"/>
  <c r="N405" i="13" s="1"/>
  <c r="K405" i="13"/>
  <c r="I405" i="13"/>
  <c r="J405" i="13" s="1"/>
  <c r="C405" i="13"/>
  <c r="M404" i="13"/>
  <c r="N404" i="13" s="1"/>
  <c r="K404" i="13"/>
  <c r="I404" i="13"/>
  <c r="J404" i="13" s="1"/>
  <c r="C404" i="13"/>
  <c r="M403" i="13"/>
  <c r="N403" i="13" s="1"/>
  <c r="K403" i="13"/>
  <c r="I403" i="13"/>
  <c r="J403" i="13" s="1"/>
  <c r="C403" i="13"/>
  <c r="M402" i="13"/>
  <c r="N402" i="13" s="1"/>
  <c r="L402" i="13"/>
  <c r="K402" i="13"/>
  <c r="I402" i="13"/>
  <c r="J402" i="13" s="1"/>
  <c r="C402" i="13"/>
  <c r="M401" i="13"/>
  <c r="N401" i="13" s="1"/>
  <c r="K401" i="13"/>
  <c r="I401" i="13"/>
  <c r="C401" i="13"/>
  <c r="M400" i="13"/>
  <c r="N400" i="13" s="1"/>
  <c r="K400" i="13"/>
  <c r="I400" i="13"/>
  <c r="J400" i="13" s="1"/>
  <c r="C400" i="13"/>
  <c r="M399" i="13"/>
  <c r="N399" i="13" s="1"/>
  <c r="K399" i="13"/>
  <c r="I399" i="13"/>
  <c r="J399" i="13" s="1"/>
  <c r="C399" i="13"/>
  <c r="M398" i="13"/>
  <c r="N398" i="13" s="1"/>
  <c r="K398" i="13"/>
  <c r="I398" i="13"/>
  <c r="J398" i="13" s="1"/>
  <c r="C398" i="13"/>
  <c r="M397" i="13"/>
  <c r="N397" i="13" s="1"/>
  <c r="K397" i="13"/>
  <c r="L397" i="13" s="1"/>
  <c r="I397" i="13"/>
  <c r="J397" i="13" s="1"/>
  <c r="C397" i="13"/>
  <c r="M396" i="13"/>
  <c r="N396" i="13" s="1"/>
  <c r="K396" i="13"/>
  <c r="I396" i="13"/>
  <c r="J396" i="13" s="1"/>
  <c r="C396" i="13"/>
  <c r="M395" i="13"/>
  <c r="N395" i="13" s="1"/>
  <c r="K395" i="13"/>
  <c r="I395" i="13"/>
  <c r="C395" i="13"/>
  <c r="M394" i="13"/>
  <c r="N394" i="13" s="1"/>
  <c r="K394" i="13"/>
  <c r="I394" i="13"/>
  <c r="J394" i="13" s="1"/>
  <c r="C394" i="13"/>
  <c r="M393" i="13"/>
  <c r="N393" i="13" s="1"/>
  <c r="K393" i="13"/>
  <c r="I393" i="13"/>
  <c r="J393" i="13" s="1"/>
  <c r="C393" i="13"/>
  <c r="M392" i="13"/>
  <c r="N392" i="13" s="1"/>
  <c r="K392" i="13"/>
  <c r="I392" i="13"/>
  <c r="J392" i="13" s="1"/>
  <c r="C392" i="13"/>
  <c r="M391" i="13"/>
  <c r="N391" i="13" s="1"/>
  <c r="K391" i="13"/>
  <c r="I391" i="13"/>
  <c r="J391" i="13" s="1"/>
  <c r="C391" i="13"/>
  <c r="M390" i="13"/>
  <c r="N390" i="13" s="1"/>
  <c r="K390" i="13"/>
  <c r="I390" i="13"/>
  <c r="J390" i="13" s="1"/>
  <c r="C390" i="13"/>
  <c r="M389" i="13"/>
  <c r="N389" i="13" s="1"/>
  <c r="K389" i="13"/>
  <c r="I389" i="13"/>
  <c r="C389" i="13"/>
  <c r="M388" i="13"/>
  <c r="N388" i="13" s="1"/>
  <c r="K388" i="13"/>
  <c r="I388" i="13"/>
  <c r="J388" i="13" s="1"/>
  <c r="C388" i="13"/>
  <c r="M387" i="13"/>
  <c r="N387" i="13" s="1"/>
  <c r="K387" i="13"/>
  <c r="I387" i="13"/>
  <c r="J387" i="13" s="1"/>
  <c r="C387" i="13"/>
  <c r="M386" i="13"/>
  <c r="N386" i="13" s="1"/>
  <c r="K386" i="13"/>
  <c r="I386" i="13"/>
  <c r="J386" i="13" s="1"/>
  <c r="C386" i="13"/>
  <c r="M385" i="13"/>
  <c r="N385" i="13" s="1"/>
  <c r="K385" i="13"/>
  <c r="L385" i="13" s="1"/>
  <c r="I385" i="13"/>
  <c r="J385" i="13" s="1"/>
  <c r="C385" i="13"/>
  <c r="M384" i="13"/>
  <c r="N384" i="13" s="1"/>
  <c r="K384" i="13"/>
  <c r="L384" i="13" s="1"/>
  <c r="I384" i="13"/>
  <c r="J384" i="13" s="1"/>
  <c r="C384" i="13"/>
  <c r="M383" i="13"/>
  <c r="N383" i="13" s="1"/>
  <c r="K383" i="13"/>
  <c r="I383" i="13"/>
  <c r="C383" i="13"/>
  <c r="M382" i="13"/>
  <c r="N382" i="13" s="1"/>
  <c r="K382" i="13"/>
  <c r="I382" i="13"/>
  <c r="J382" i="13" s="1"/>
  <c r="C382" i="13"/>
  <c r="M381" i="13"/>
  <c r="N381" i="13" s="1"/>
  <c r="K381" i="13"/>
  <c r="I381" i="13"/>
  <c r="J381" i="13" s="1"/>
  <c r="C381" i="13"/>
  <c r="M380" i="13"/>
  <c r="N380" i="13" s="1"/>
  <c r="K380" i="13"/>
  <c r="I380" i="13"/>
  <c r="J380" i="13" s="1"/>
  <c r="C380" i="13"/>
  <c r="M379" i="13"/>
  <c r="N379" i="13" s="1"/>
  <c r="K379" i="13"/>
  <c r="I379" i="13"/>
  <c r="J379" i="13" s="1"/>
  <c r="C379" i="13"/>
  <c r="M378" i="13"/>
  <c r="N378" i="13" s="1"/>
  <c r="K378" i="13"/>
  <c r="I378" i="13"/>
  <c r="J378" i="13" s="1"/>
  <c r="C378" i="13"/>
  <c r="M377" i="13"/>
  <c r="N377" i="13" s="1"/>
  <c r="K377" i="13"/>
  <c r="I377" i="13"/>
  <c r="C377" i="13"/>
  <c r="M376" i="13"/>
  <c r="N376" i="13" s="1"/>
  <c r="K376" i="13"/>
  <c r="I376" i="13"/>
  <c r="J376" i="13" s="1"/>
  <c r="C376" i="13"/>
  <c r="M375" i="13"/>
  <c r="N375" i="13" s="1"/>
  <c r="K375" i="13"/>
  <c r="I375" i="13"/>
  <c r="J375" i="13" s="1"/>
  <c r="C375" i="13"/>
  <c r="M374" i="13"/>
  <c r="N374" i="13" s="1"/>
  <c r="K374" i="13"/>
  <c r="I374" i="13"/>
  <c r="C374" i="13"/>
  <c r="M373" i="13"/>
  <c r="N373" i="13" s="1"/>
  <c r="K373" i="13"/>
  <c r="I373" i="13"/>
  <c r="C373" i="13"/>
  <c r="M372" i="13"/>
  <c r="N372" i="13" s="1"/>
  <c r="K372" i="13"/>
  <c r="I372" i="13"/>
  <c r="J372" i="13" s="1"/>
  <c r="C372" i="13"/>
  <c r="M371" i="13"/>
  <c r="N371" i="13" s="1"/>
  <c r="K371" i="13"/>
  <c r="I371" i="13"/>
  <c r="C371" i="13"/>
  <c r="M370" i="13"/>
  <c r="N370" i="13" s="1"/>
  <c r="K370" i="13"/>
  <c r="I370" i="13"/>
  <c r="J370" i="13" s="1"/>
  <c r="C370" i="13"/>
  <c r="M369" i="13"/>
  <c r="N369" i="13" s="1"/>
  <c r="K369" i="13"/>
  <c r="I369" i="13"/>
  <c r="J369" i="13" s="1"/>
  <c r="C369" i="13"/>
  <c r="M368" i="13"/>
  <c r="N368" i="13" s="1"/>
  <c r="K368" i="13"/>
  <c r="I368" i="13"/>
  <c r="J368" i="13" s="1"/>
  <c r="C368" i="13"/>
  <c r="M367" i="13"/>
  <c r="N367" i="13" s="1"/>
  <c r="K367" i="13"/>
  <c r="I367" i="13"/>
  <c r="J367" i="13" s="1"/>
  <c r="C367" i="13"/>
  <c r="M366" i="13"/>
  <c r="N366" i="13" s="1"/>
  <c r="K366" i="13"/>
  <c r="I366" i="13"/>
  <c r="J366" i="13" s="1"/>
  <c r="C366" i="13"/>
  <c r="M365" i="13"/>
  <c r="N365" i="13" s="1"/>
  <c r="K365" i="13"/>
  <c r="I365" i="13"/>
  <c r="C365" i="13"/>
  <c r="M364" i="13"/>
  <c r="N364" i="13" s="1"/>
  <c r="K364" i="13"/>
  <c r="I364" i="13"/>
  <c r="J364" i="13" s="1"/>
  <c r="C364" i="13"/>
  <c r="M363" i="13"/>
  <c r="N363" i="13" s="1"/>
  <c r="K363" i="13"/>
  <c r="I363" i="13"/>
  <c r="J363" i="13" s="1"/>
  <c r="C363" i="13"/>
  <c r="M362" i="13"/>
  <c r="N362" i="13" s="1"/>
  <c r="K362" i="13"/>
  <c r="I362" i="13"/>
  <c r="J362" i="13" s="1"/>
  <c r="C362" i="13"/>
  <c r="M361" i="13"/>
  <c r="N361" i="13" s="1"/>
  <c r="K361" i="13"/>
  <c r="I361" i="13"/>
  <c r="J361" i="13" s="1"/>
  <c r="C361" i="13"/>
  <c r="M360" i="13"/>
  <c r="N360" i="13" s="1"/>
  <c r="K360" i="13"/>
  <c r="I360" i="13"/>
  <c r="J360" i="13" s="1"/>
  <c r="C360" i="13"/>
  <c r="M359" i="13"/>
  <c r="N359" i="13" s="1"/>
  <c r="K359" i="13"/>
  <c r="I359" i="13"/>
  <c r="C359" i="13"/>
  <c r="M358" i="13"/>
  <c r="N358" i="13" s="1"/>
  <c r="K358" i="13"/>
  <c r="I358" i="13"/>
  <c r="J358" i="13" s="1"/>
  <c r="C358" i="13"/>
  <c r="M357" i="13"/>
  <c r="N357" i="13" s="1"/>
  <c r="K357" i="13"/>
  <c r="I357" i="13"/>
  <c r="J357" i="13" s="1"/>
  <c r="C357" i="13"/>
  <c r="M356" i="13"/>
  <c r="N356" i="13" s="1"/>
  <c r="K356" i="13"/>
  <c r="I356" i="13"/>
  <c r="J356" i="13" s="1"/>
  <c r="C356" i="13"/>
  <c r="M355" i="13"/>
  <c r="N355" i="13" s="1"/>
  <c r="K355" i="13"/>
  <c r="J355" i="13"/>
  <c r="I355" i="13"/>
  <c r="C355" i="13"/>
  <c r="M354" i="13"/>
  <c r="N354" i="13" s="1"/>
  <c r="K354" i="13"/>
  <c r="I354" i="13"/>
  <c r="J354" i="13" s="1"/>
  <c r="C354" i="13"/>
  <c r="M353" i="13"/>
  <c r="N353" i="13" s="1"/>
  <c r="K353" i="13"/>
  <c r="I353" i="13"/>
  <c r="C353" i="13"/>
  <c r="M352" i="13"/>
  <c r="N352" i="13" s="1"/>
  <c r="K352" i="13"/>
  <c r="I352" i="13"/>
  <c r="J352" i="13" s="1"/>
  <c r="C352" i="13"/>
  <c r="M351" i="13"/>
  <c r="N351" i="13" s="1"/>
  <c r="K351" i="13"/>
  <c r="I351" i="13"/>
  <c r="J351" i="13" s="1"/>
  <c r="C351" i="13"/>
  <c r="M350" i="13"/>
  <c r="N350" i="13" s="1"/>
  <c r="K350" i="13"/>
  <c r="I350" i="13"/>
  <c r="J350" i="13" s="1"/>
  <c r="C350" i="13"/>
  <c r="M349" i="13"/>
  <c r="N349" i="13" s="1"/>
  <c r="K349" i="13"/>
  <c r="I349" i="13"/>
  <c r="J349" i="13" s="1"/>
  <c r="C349" i="13"/>
  <c r="M348" i="13"/>
  <c r="N348" i="13" s="1"/>
  <c r="K348" i="13"/>
  <c r="L348" i="13" s="1"/>
  <c r="I348" i="13"/>
  <c r="J348" i="13" s="1"/>
  <c r="C348" i="13"/>
  <c r="M347" i="13"/>
  <c r="N347" i="13" s="1"/>
  <c r="K347" i="13"/>
  <c r="I347" i="13"/>
  <c r="C347" i="13"/>
  <c r="M346" i="13"/>
  <c r="N346" i="13" s="1"/>
  <c r="K346" i="13"/>
  <c r="I346" i="13"/>
  <c r="J346" i="13" s="1"/>
  <c r="C346" i="13"/>
  <c r="M345" i="13"/>
  <c r="N345" i="13" s="1"/>
  <c r="K345" i="13"/>
  <c r="I345" i="13"/>
  <c r="J345" i="13" s="1"/>
  <c r="C345" i="13"/>
  <c r="M344" i="13"/>
  <c r="N344" i="13" s="1"/>
  <c r="K344" i="13"/>
  <c r="I344" i="13"/>
  <c r="J344" i="13" s="1"/>
  <c r="C344" i="13"/>
  <c r="M343" i="13"/>
  <c r="N343" i="13" s="1"/>
  <c r="K343" i="13"/>
  <c r="I343" i="13"/>
  <c r="J343" i="13" s="1"/>
  <c r="C343" i="13"/>
  <c r="M342" i="13"/>
  <c r="N342" i="13" s="1"/>
  <c r="K342" i="13"/>
  <c r="I342" i="13"/>
  <c r="J342" i="13" s="1"/>
  <c r="C342" i="13"/>
  <c r="M341" i="13"/>
  <c r="N341" i="13" s="1"/>
  <c r="K341" i="13"/>
  <c r="I341" i="13"/>
  <c r="C341" i="13"/>
  <c r="M340" i="13"/>
  <c r="N340" i="13" s="1"/>
  <c r="K340" i="13"/>
  <c r="I340" i="13"/>
  <c r="J340" i="13" s="1"/>
  <c r="C340" i="13"/>
  <c r="M339" i="13"/>
  <c r="N339" i="13" s="1"/>
  <c r="K339" i="13"/>
  <c r="I339" i="13"/>
  <c r="J339" i="13" s="1"/>
  <c r="C339" i="13"/>
  <c r="M338" i="13"/>
  <c r="N338" i="13" s="1"/>
  <c r="K338" i="13"/>
  <c r="I338" i="13"/>
  <c r="J338" i="13" s="1"/>
  <c r="C338" i="13"/>
  <c r="M337" i="13"/>
  <c r="N337" i="13" s="1"/>
  <c r="K337" i="13"/>
  <c r="L337" i="13" s="1"/>
  <c r="I337" i="13"/>
  <c r="J337" i="13" s="1"/>
  <c r="C337" i="13"/>
  <c r="M336" i="13"/>
  <c r="N336" i="13" s="1"/>
  <c r="K336" i="13"/>
  <c r="I336" i="13"/>
  <c r="J336" i="13" s="1"/>
  <c r="C336" i="13"/>
  <c r="M335" i="13"/>
  <c r="N335" i="13" s="1"/>
  <c r="K335" i="13"/>
  <c r="I335" i="13"/>
  <c r="C335" i="13"/>
  <c r="M334" i="13"/>
  <c r="N334" i="13" s="1"/>
  <c r="K334" i="13"/>
  <c r="I334" i="13"/>
  <c r="J334" i="13" s="1"/>
  <c r="C334" i="13"/>
  <c r="M333" i="13"/>
  <c r="N333" i="13" s="1"/>
  <c r="K333" i="13"/>
  <c r="I333" i="13"/>
  <c r="J333" i="13" s="1"/>
  <c r="C333" i="13"/>
  <c r="M332" i="13"/>
  <c r="N332" i="13" s="1"/>
  <c r="K332" i="13"/>
  <c r="J332" i="13"/>
  <c r="I332" i="13"/>
  <c r="C332" i="13"/>
  <c r="M331" i="13"/>
  <c r="N331" i="13" s="1"/>
  <c r="K331" i="13"/>
  <c r="I331" i="13"/>
  <c r="J331" i="13" s="1"/>
  <c r="C331" i="13"/>
  <c r="M330" i="13"/>
  <c r="N330" i="13" s="1"/>
  <c r="K330" i="13"/>
  <c r="I330" i="13"/>
  <c r="J330" i="13" s="1"/>
  <c r="C330" i="13"/>
  <c r="M329" i="13"/>
  <c r="N329" i="13" s="1"/>
  <c r="K329" i="13"/>
  <c r="I329" i="13"/>
  <c r="C329" i="13"/>
  <c r="M328" i="13"/>
  <c r="N328" i="13" s="1"/>
  <c r="K328" i="13"/>
  <c r="I328" i="13"/>
  <c r="C328" i="13"/>
  <c r="M327" i="13"/>
  <c r="N327" i="13" s="1"/>
  <c r="K327" i="13"/>
  <c r="L327" i="13" s="1"/>
  <c r="I327" i="13"/>
  <c r="J327" i="13" s="1"/>
  <c r="C327" i="13"/>
  <c r="M326" i="13"/>
  <c r="N326" i="13" s="1"/>
  <c r="K326" i="13"/>
  <c r="I326" i="13"/>
  <c r="J326" i="13" s="1"/>
  <c r="C326" i="13"/>
  <c r="M325" i="13"/>
  <c r="N325" i="13" s="1"/>
  <c r="K325" i="13"/>
  <c r="I325" i="13"/>
  <c r="J325" i="13" s="1"/>
  <c r="C325" i="13"/>
  <c r="M324" i="13"/>
  <c r="N324" i="13" s="1"/>
  <c r="K324" i="13"/>
  <c r="I324" i="13"/>
  <c r="J324" i="13" s="1"/>
  <c r="C324" i="13"/>
  <c r="M323" i="13"/>
  <c r="N323" i="13" s="1"/>
  <c r="K323" i="13"/>
  <c r="I323" i="13"/>
  <c r="C323" i="13"/>
  <c r="M322" i="13"/>
  <c r="N322" i="13" s="1"/>
  <c r="K322" i="13"/>
  <c r="I322" i="13"/>
  <c r="C322" i="13"/>
  <c r="M321" i="13"/>
  <c r="N321" i="13" s="1"/>
  <c r="K321" i="13"/>
  <c r="I321" i="13"/>
  <c r="J321" i="13" s="1"/>
  <c r="C321" i="13"/>
  <c r="M320" i="13"/>
  <c r="N320" i="13" s="1"/>
  <c r="K320" i="13"/>
  <c r="I320" i="13"/>
  <c r="J320" i="13" s="1"/>
  <c r="C320" i="13"/>
  <c r="M319" i="13"/>
  <c r="N319" i="13" s="1"/>
  <c r="K319" i="13"/>
  <c r="J319" i="13"/>
  <c r="I319" i="13"/>
  <c r="C319" i="13"/>
  <c r="M318" i="13"/>
  <c r="N318" i="13" s="1"/>
  <c r="K318" i="13"/>
  <c r="I318" i="13"/>
  <c r="J318" i="13" s="1"/>
  <c r="C318" i="13"/>
  <c r="M317" i="13"/>
  <c r="N317" i="13" s="1"/>
  <c r="K317" i="13"/>
  <c r="I317" i="13"/>
  <c r="C317" i="13"/>
  <c r="M316" i="13"/>
  <c r="N316" i="13" s="1"/>
  <c r="K316" i="13"/>
  <c r="I316" i="13"/>
  <c r="C316" i="13"/>
  <c r="M315" i="13"/>
  <c r="N315" i="13" s="1"/>
  <c r="K315" i="13"/>
  <c r="I315" i="13"/>
  <c r="J315" i="13" s="1"/>
  <c r="C315" i="13"/>
  <c r="M314" i="13"/>
  <c r="N314" i="13" s="1"/>
  <c r="K314" i="13"/>
  <c r="I314" i="13"/>
  <c r="J314" i="13" s="1"/>
  <c r="C314" i="13"/>
  <c r="M313" i="13"/>
  <c r="N313" i="13" s="1"/>
  <c r="K313" i="13"/>
  <c r="I313" i="13"/>
  <c r="J313" i="13" s="1"/>
  <c r="C313" i="13"/>
  <c r="M312" i="13"/>
  <c r="N312" i="13" s="1"/>
  <c r="K312" i="13"/>
  <c r="J312" i="13"/>
  <c r="I312" i="13"/>
  <c r="C312" i="13"/>
  <c r="M311" i="13"/>
  <c r="N311" i="13" s="1"/>
  <c r="K311" i="13"/>
  <c r="I311" i="13"/>
  <c r="C311" i="13"/>
  <c r="M310" i="13"/>
  <c r="N310" i="13" s="1"/>
  <c r="K310" i="13"/>
  <c r="I310" i="13"/>
  <c r="C310" i="13"/>
  <c r="M309" i="13"/>
  <c r="N309" i="13" s="1"/>
  <c r="K309" i="13"/>
  <c r="I309" i="13"/>
  <c r="J309" i="13" s="1"/>
  <c r="C309" i="13"/>
  <c r="M308" i="13"/>
  <c r="N308" i="13" s="1"/>
  <c r="K308" i="13"/>
  <c r="I308" i="13"/>
  <c r="J308" i="13" s="1"/>
  <c r="C308" i="13"/>
  <c r="M307" i="13"/>
  <c r="N307" i="13" s="1"/>
  <c r="K307" i="13"/>
  <c r="I307" i="13"/>
  <c r="J307" i="13" s="1"/>
  <c r="C307" i="13"/>
  <c r="M306" i="13"/>
  <c r="N306" i="13" s="1"/>
  <c r="K306" i="13"/>
  <c r="I306" i="13"/>
  <c r="C306" i="13"/>
  <c r="M305" i="13"/>
  <c r="N305" i="13" s="1"/>
  <c r="K305" i="13"/>
  <c r="I305" i="13"/>
  <c r="C305" i="13"/>
  <c r="M304" i="13"/>
  <c r="N304" i="13" s="1"/>
  <c r="K304" i="13"/>
  <c r="I304" i="13"/>
  <c r="C304" i="13"/>
  <c r="M303" i="13"/>
  <c r="N303" i="13" s="1"/>
  <c r="K303" i="13"/>
  <c r="I303" i="13"/>
  <c r="J303" i="13" s="1"/>
  <c r="C303" i="13"/>
  <c r="M302" i="13"/>
  <c r="N302" i="13" s="1"/>
  <c r="K302" i="13"/>
  <c r="I302" i="13"/>
  <c r="J302" i="13" s="1"/>
  <c r="C302" i="13"/>
  <c r="M301" i="13"/>
  <c r="N301" i="13" s="1"/>
  <c r="K301" i="13"/>
  <c r="I301" i="13"/>
  <c r="J301" i="13" s="1"/>
  <c r="C301" i="13"/>
  <c r="M300" i="13"/>
  <c r="N300" i="13" s="1"/>
  <c r="K300" i="13"/>
  <c r="I300" i="13"/>
  <c r="J300" i="13" s="1"/>
  <c r="C300" i="13"/>
  <c r="M299" i="13"/>
  <c r="N299" i="13" s="1"/>
  <c r="K299" i="13"/>
  <c r="I299" i="13"/>
  <c r="C299" i="13"/>
  <c r="M298" i="13"/>
  <c r="N298" i="13" s="1"/>
  <c r="K298" i="13"/>
  <c r="I298" i="13"/>
  <c r="C298" i="13"/>
  <c r="N297" i="13"/>
  <c r="M297" i="13"/>
  <c r="K297" i="13"/>
  <c r="I297" i="13"/>
  <c r="J297" i="13" s="1"/>
  <c r="C297" i="13"/>
  <c r="M296" i="13"/>
  <c r="N296" i="13" s="1"/>
  <c r="K296" i="13"/>
  <c r="I296" i="13"/>
  <c r="J296" i="13" s="1"/>
  <c r="C296" i="13"/>
  <c r="M295" i="13"/>
  <c r="N295" i="13" s="1"/>
  <c r="K295" i="13"/>
  <c r="I295" i="13"/>
  <c r="J295" i="13" s="1"/>
  <c r="C295" i="13"/>
  <c r="M294" i="13"/>
  <c r="N294" i="13" s="1"/>
  <c r="K294" i="13"/>
  <c r="I294" i="13"/>
  <c r="J294" i="13" s="1"/>
  <c r="C294" i="13"/>
  <c r="M293" i="13"/>
  <c r="N293" i="13" s="1"/>
  <c r="K293" i="13"/>
  <c r="I293" i="13"/>
  <c r="C293" i="13"/>
  <c r="M292" i="13"/>
  <c r="N292" i="13" s="1"/>
  <c r="K292" i="13"/>
  <c r="I292" i="13"/>
  <c r="C292" i="13"/>
  <c r="M291" i="13"/>
  <c r="N291" i="13" s="1"/>
  <c r="K291" i="13"/>
  <c r="I291" i="13"/>
  <c r="J291" i="13" s="1"/>
  <c r="C291" i="13"/>
  <c r="M290" i="13"/>
  <c r="N290" i="13" s="1"/>
  <c r="K290" i="13"/>
  <c r="L290" i="13" s="1"/>
  <c r="I290" i="13"/>
  <c r="J290" i="13" s="1"/>
  <c r="C290" i="13"/>
  <c r="M289" i="13"/>
  <c r="N289" i="13" s="1"/>
  <c r="K289" i="13"/>
  <c r="I289" i="13"/>
  <c r="J289" i="13" s="1"/>
  <c r="C289" i="13"/>
  <c r="M288" i="13"/>
  <c r="N288" i="13" s="1"/>
  <c r="K288" i="13"/>
  <c r="I288" i="13"/>
  <c r="J288" i="13" s="1"/>
  <c r="C288" i="13"/>
  <c r="M287" i="13"/>
  <c r="N287" i="13" s="1"/>
  <c r="K287" i="13"/>
  <c r="I287" i="13"/>
  <c r="C287" i="13"/>
  <c r="M286" i="13"/>
  <c r="N286" i="13" s="1"/>
  <c r="K286" i="13"/>
  <c r="I286" i="13"/>
  <c r="C286" i="13"/>
  <c r="M285" i="13"/>
  <c r="N285" i="13" s="1"/>
  <c r="K285" i="13"/>
  <c r="I285" i="13"/>
  <c r="J285" i="13" s="1"/>
  <c r="C285" i="13"/>
  <c r="M284" i="13"/>
  <c r="N284" i="13" s="1"/>
  <c r="K284" i="13"/>
  <c r="I284" i="13"/>
  <c r="J284" i="13" s="1"/>
  <c r="C284" i="13"/>
  <c r="M283" i="13"/>
  <c r="N283" i="13" s="1"/>
  <c r="K283" i="13"/>
  <c r="I283" i="13"/>
  <c r="J283" i="13" s="1"/>
  <c r="C283" i="13"/>
  <c r="M282" i="13"/>
  <c r="N282" i="13" s="1"/>
  <c r="K282" i="13"/>
  <c r="I282" i="13"/>
  <c r="J282" i="13" s="1"/>
  <c r="C282" i="13"/>
  <c r="M281" i="13"/>
  <c r="N281" i="13" s="1"/>
  <c r="K281" i="13"/>
  <c r="I281" i="13"/>
  <c r="C281" i="13"/>
  <c r="M280" i="13"/>
  <c r="N280" i="13" s="1"/>
  <c r="K280" i="13"/>
  <c r="I280" i="13"/>
  <c r="C280" i="13"/>
  <c r="M279" i="13"/>
  <c r="N279" i="13" s="1"/>
  <c r="K279" i="13"/>
  <c r="I279" i="13"/>
  <c r="J279" i="13" s="1"/>
  <c r="C279" i="13"/>
  <c r="M278" i="13"/>
  <c r="N278" i="13" s="1"/>
  <c r="K278" i="13"/>
  <c r="I278" i="13"/>
  <c r="J278" i="13" s="1"/>
  <c r="C278" i="13"/>
  <c r="M277" i="13"/>
  <c r="N277" i="13" s="1"/>
  <c r="K277" i="13"/>
  <c r="I277" i="13"/>
  <c r="J277" i="13" s="1"/>
  <c r="C277" i="13"/>
  <c r="M276" i="13"/>
  <c r="N276" i="13" s="1"/>
  <c r="K276" i="13"/>
  <c r="I276" i="13"/>
  <c r="J276" i="13" s="1"/>
  <c r="C276" i="13"/>
  <c r="M275" i="13"/>
  <c r="N275" i="13" s="1"/>
  <c r="K275" i="13"/>
  <c r="I275" i="13"/>
  <c r="C275" i="13"/>
  <c r="M274" i="13"/>
  <c r="N274" i="13" s="1"/>
  <c r="K274" i="13"/>
  <c r="I274" i="13"/>
  <c r="C274" i="13"/>
  <c r="M273" i="13"/>
  <c r="N273" i="13" s="1"/>
  <c r="K273" i="13"/>
  <c r="I273" i="13"/>
  <c r="J273" i="13" s="1"/>
  <c r="C273" i="13"/>
  <c r="M272" i="13"/>
  <c r="N272" i="13" s="1"/>
  <c r="K272" i="13"/>
  <c r="I272" i="13"/>
  <c r="J272" i="13" s="1"/>
  <c r="C272" i="13"/>
  <c r="M271" i="13"/>
  <c r="N271" i="13" s="1"/>
  <c r="K271" i="13"/>
  <c r="I271" i="13"/>
  <c r="J271" i="13" s="1"/>
  <c r="C271" i="13"/>
  <c r="M270" i="13"/>
  <c r="N270" i="13" s="1"/>
  <c r="K270" i="13"/>
  <c r="I270" i="13"/>
  <c r="J270" i="13" s="1"/>
  <c r="C270" i="13"/>
  <c r="M269" i="13"/>
  <c r="N269" i="13" s="1"/>
  <c r="K269" i="13"/>
  <c r="I269" i="13"/>
  <c r="C269" i="13"/>
  <c r="M268" i="13"/>
  <c r="N268" i="13" s="1"/>
  <c r="K268" i="13"/>
  <c r="I268" i="13"/>
  <c r="C268" i="13"/>
  <c r="M267" i="13"/>
  <c r="N267" i="13" s="1"/>
  <c r="K267" i="13"/>
  <c r="I267" i="13"/>
  <c r="J267" i="13" s="1"/>
  <c r="C267" i="13"/>
  <c r="M266" i="13"/>
  <c r="N266" i="13" s="1"/>
  <c r="K266" i="13"/>
  <c r="I266" i="13"/>
  <c r="J266" i="13" s="1"/>
  <c r="C266" i="13"/>
  <c r="M265" i="13"/>
  <c r="N265" i="13" s="1"/>
  <c r="K265" i="13"/>
  <c r="I265" i="13"/>
  <c r="J265" i="13" s="1"/>
  <c r="C265" i="13"/>
  <c r="M264" i="13"/>
  <c r="N264" i="13" s="1"/>
  <c r="K264" i="13"/>
  <c r="I264" i="13"/>
  <c r="C264" i="13"/>
  <c r="M263" i="13"/>
  <c r="N263" i="13" s="1"/>
  <c r="K263" i="13"/>
  <c r="I263" i="13"/>
  <c r="C263" i="13"/>
  <c r="M262" i="13"/>
  <c r="N262" i="13" s="1"/>
  <c r="K262" i="13"/>
  <c r="I262" i="13"/>
  <c r="C262" i="13"/>
  <c r="M261" i="13"/>
  <c r="N261" i="13" s="1"/>
  <c r="K261" i="13"/>
  <c r="I261" i="13"/>
  <c r="J261" i="13" s="1"/>
  <c r="C261" i="13"/>
  <c r="M260" i="13"/>
  <c r="N260" i="13" s="1"/>
  <c r="K260" i="13"/>
  <c r="I260" i="13"/>
  <c r="J260" i="13" s="1"/>
  <c r="C260" i="13"/>
  <c r="M259" i="13"/>
  <c r="N259" i="13" s="1"/>
  <c r="K259" i="13"/>
  <c r="J259" i="13"/>
  <c r="I259" i="13"/>
  <c r="C259" i="13"/>
  <c r="M258" i="13"/>
  <c r="N258" i="13" s="1"/>
  <c r="K258" i="13"/>
  <c r="I258" i="13"/>
  <c r="J258" i="13" s="1"/>
  <c r="C258" i="13"/>
  <c r="M257" i="13"/>
  <c r="N257" i="13" s="1"/>
  <c r="K257" i="13"/>
  <c r="I257" i="13"/>
  <c r="C257" i="13"/>
  <c r="M256" i="13"/>
  <c r="N256" i="13" s="1"/>
  <c r="K256" i="13"/>
  <c r="I256" i="13"/>
  <c r="C256" i="13"/>
  <c r="M255" i="13"/>
  <c r="N255" i="13" s="1"/>
  <c r="K255" i="13"/>
  <c r="I255" i="13"/>
  <c r="J255" i="13" s="1"/>
  <c r="C255" i="13"/>
  <c r="M254" i="13"/>
  <c r="N254" i="13" s="1"/>
  <c r="K254" i="13"/>
  <c r="I254" i="13"/>
  <c r="J254" i="13" s="1"/>
  <c r="C254" i="13"/>
  <c r="M253" i="13"/>
  <c r="N253" i="13" s="1"/>
  <c r="K253" i="13"/>
  <c r="I253" i="13"/>
  <c r="J253" i="13" s="1"/>
  <c r="C253" i="13"/>
  <c r="M252" i="13"/>
  <c r="N252" i="13" s="1"/>
  <c r="K252" i="13"/>
  <c r="I252" i="13"/>
  <c r="J252" i="13" s="1"/>
  <c r="C252" i="13"/>
  <c r="M251" i="13"/>
  <c r="N251" i="13" s="1"/>
  <c r="K251" i="13"/>
  <c r="I251" i="13"/>
  <c r="C251" i="13"/>
  <c r="M250" i="13"/>
  <c r="N250" i="13" s="1"/>
  <c r="K250" i="13"/>
  <c r="I250" i="13"/>
  <c r="C250" i="13"/>
  <c r="M249" i="13"/>
  <c r="N249" i="13" s="1"/>
  <c r="K249" i="13"/>
  <c r="I249" i="13"/>
  <c r="J249" i="13" s="1"/>
  <c r="C249" i="13"/>
  <c r="M248" i="13"/>
  <c r="N248" i="13" s="1"/>
  <c r="K248" i="13"/>
  <c r="I248" i="13"/>
  <c r="J248" i="13" s="1"/>
  <c r="C248" i="13"/>
  <c r="M247" i="13"/>
  <c r="N247" i="13" s="1"/>
  <c r="K247" i="13"/>
  <c r="I247" i="13"/>
  <c r="J247" i="13" s="1"/>
  <c r="C247" i="13"/>
  <c r="M246" i="13"/>
  <c r="N246" i="13" s="1"/>
  <c r="K246" i="13"/>
  <c r="I246" i="13"/>
  <c r="J246" i="13" s="1"/>
  <c r="C246" i="13"/>
  <c r="M245" i="13"/>
  <c r="N245" i="13" s="1"/>
  <c r="K245" i="13"/>
  <c r="I245" i="13"/>
  <c r="C245" i="13"/>
  <c r="M244" i="13"/>
  <c r="N244" i="13" s="1"/>
  <c r="K244" i="13"/>
  <c r="I244" i="13"/>
  <c r="C244" i="13"/>
  <c r="M243" i="13"/>
  <c r="N243" i="13" s="1"/>
  <c r="K243" i="13"/>
  <c r="I243" i="13"/>
  <c r="J243" i="13" s="1"/>
  <c r="C243" i="13"/>
  <c r="M242" i="13"/>
  <c r="N242" i="13" s="1"/>
  <c r="K242" i="13"/>
  <c r="I242" i="13"/>
  <c r="J242" i="13" s="1"/>
  <c r="C242" i="13"/>
  <c r="M241" i="13"/>
  <c r="N241" i="13" s="1"/>
  <c r="K241" i="13"/>
  <c r="I241" i="13"/>
  <c r="J241" i="13" s="1"/>
  <c r="C241" i="13"/>
  <c r="M240" i="13"/>
  <c r="N240" i="13" s="1"/>
  <c r="K240" i="13"/>
  <c r="I240" i="13"/>
  <c r="J240" i="13" s="1"/>
  <c r="C240" i="13"/>
  <c r="M239" i="13"/>
  <c r="N239" i="13" s="1"/>
  <c r="K239" i="13"/>
  <c r="I239" i="13"/>
  <c r="J239" i="13" s="1"/>
  <c r="C239" i="13"/>
  <c r="M238" i="13"/>
  <c r="N238" i="13" s="1"/>
  <c r="K238" i="13"/>
  <c r="I238" i="13"/>
  <c r="J238" i="13" s="1"/>
  <c r="C238" i="13"/>
  <c r="M237" i="13"/>
  <c r="N237" i="13" s="1"/>
  <c r="K237" i="13"/>
  <c r="I237" i="13"/>
  <c r="J237" i="13" s="1"/>
  <c r="C237" i="13"/>
  <c r="M236" i="13"/>
  <c r="N236" i="13" s="1"/>
  <c r="K236" i="13"/>
  <c r="I236" i="13"/>
  <c r="J236" i="13" s="1"/>
  <c r="C236" i="13"/>
  <c r="M235" i="13"/>
  <c r="N235" i="13" s="1"/>
  <c r="K235" i="13"/>
  <c r="I235" i="13"/>
  <c r="J235" i="13" s="1"/>
  <c r="C235" i="13"/>
  <c r="M234" i="13"/>
  <c r="N234" i="13" s="1"/>
  <c r="K234" i="13"/>
  <c r="I234" i="13"/>
  <c r="J234" i="13" s="1"/>
  <c r="C234" i="13"/>
  <c r="M233" i="13"/>
  <c r="N233" i="13" s="1"/>
  <c r="K233" i="13"/>
  <c r="I233" i="13"/>
  <c r="C233" i="13"/>
  <c r="M232" i="13"/>
  <c r="N232" i="13" s="1"/>
  <c r="K232" i="13"/>
  <c r="I232" i="13"/>
  <c r="C232" i="13"/>
  <c r="M231" i="13"/>
  <c r="N231" i="13" s="1"/>
  <c r="K231" i="13"/>
  <c r="I231" i="13"/>
  <c r="J231" i="13" s="1"/>
  <c r="C231" i="13"/>
  <c r="M230" i="13"/>
  <c r="N230" i="13" s="1"/>
  <c r="K230" i="13"/>
  <c r="I230" i="13"/>
  <c r="J230" i="13" s="1"/>
  <c r="C230" i="13"/>
  <c r="M229" i="13"/>
  <c r="N229" i="13" s="1"/>
  <c r="K229" i="13"/>
  <c r="I229" i="13"/>
  <c r="J229" i="13" s="1"/>
  <c r="C229" i="13"/>
  <c r="M228" i="13"/>
  <c r="N228" i="13" s="1"/>
  <c r="K228" i="13"/>
  <c r="I228" i="13"/>
  <c r="J228" i="13" s="1"/>
  <c r="C228" i="13"/>
  <c r="M227" i="13"/>
  <c r="N227" i="13" s="1"/>
  <c r="K227" i="13"/>
  <c r="I227" i="13"/>
  <c r="J227" i="13" s="1"/>
  <c r="C227" i="13"/>
  <c r="M226" i="13"/>
  <c r="N226" i="13" s="1"/>
  <c r="K226" i="13"/>
  <c r="I226" i="13"/>
  <c r="C226" i="13"/>
  <c r="M225" i="13"/>
  <c r="N225" i="13" s="1"/>
  <c r="K225" i="13"/>
  <c r="I225" i="13"/>
  <c r="J225" i="13" s="1"/>
  <c r="C225" i="13"/>
  <c r="M224" i="13"/>
  <c r="N224" i="13" s="1"/>
  <c r="K224" i="13"/>
  <c r="I224" i="13"/>
  <c r="J224" i="13" s="1"/>
  <c r="C224" i="13"/>
  <c r="M223" i="13"/>
  <c r="N223" i="13" s="1"/>
  <c r="K223" i="13"/>
  <c r="I223" i="13"/>
  <c r="J223" i="13" s="1"/>
  <c r="C223" i="13"/>
  <c r="M222" i="13"/>
  <c r="N222" i="13" s="1"/>
  <c r="K222" i="13"/>
  <c r="I222" i="13"/>
  <c r="J222" i="13" s="1"/>
  <c r="C222" i="13"/>
  <c r="M221" i="13"/>
  <c r="N221" i="13" s="1"/>
  <c r="K221" i="13"/>
  <c r="I221" i="13"/>
  <c r="J221" i="13" s="1"/>
  <c r="C221" i="13"/>
  <c r="M220" i="13"/>
  <c r="N220" i="13" s="1"/>
  <c r="K220" i="13"/>
  <c r="I220" i="13"/>
  <c r="J220" i="13" s="1"/>
  <c r="C220" i="13"/>
  <c r="M219" i="13"/>
  <c r="N219" i="13" s="1"/>
  <c r="K219" i="13"/>
  <c r="I219" i="13"/>
  <c r="J219" i="13" s="1"/>
  <c r="C219" i="13"/>
  <c r="M218" i="13"/>
  <c r="N218" i="13" s="1"/>
  <c r="K218" i="13"/>
  <c r="I218" i="13"/>
  <c r="J218" i="13" s="1"/>
  <c r="C218" i="13"/>
  <c r="M217" i="13"/>
  <c r="N217" i="13" s="1"/>
  <c r="K217" i="13"/>
  <c r="I217" i="13"/>
  <c r="J217" i="13" s="1"/>
  <c r="C217" i="13"/>
  <c r="M216" i="13"/>
  <c r="N216" i="13" s="1"/>
  <c r="K216" i="13"/>
  <c r="I216" i="13"/>
  <c r="J216" i="13" s="1"/>
  <c r="C216" i="13"/>
  <c r="M215" i="13"/>
  <c r="N215" i="13" s="1"/>
  <c r="K215" i="13"/>
  <c r="I215" i="13"/>
  <c r="C215" i="13"/>
  <c r="M214" i="13"/>
  <c r="N214" i="13" s="1"/>
  <c r="K214" i="13"/>
  <c r="I214" i="13"/>
  <c r="C214" i="13"/>
  <c r="M213" i="13"/>
  <c r="N213" i="13" s="1"/>
  <c r="K213" i="13"/>
  <c r="I213" i="13"/>
  <c r="J213" i="13" s="1"/>
  <c r="C213" i="13"/>
  <c r="M212" i="13"/>
  <c r="N212" i="13" s="1"/>
  <c r="K212" i="13"/>
  <c r="I212" i="13"/>
  <c r="J212" i="13" s="1"/>
  <c r="C212" i="13"/>
  <c r="M211" i="13"/>
  <c r="N211" i="13" s="1"/>
  <c r="K211" i="13"/>
  <c r="I211" i="13"/>
  <c r="J211" i="13" s="1"/>
  <c r="C211" i="13"/>
  <c r="M210" i="13"/>
  <c r="N210" i="13" s="1"/>
  <c r="K210" i="13"/>
  <c r="I210" i="13"/>
  <c r="J210" i="13" s="1"/>
  <c r="C210" i="13"/>
  <c r="M209" i="13"/>
  <c r="N209" i="13" s="1"/>
  <c r="K209" i="13"/>
  <c r="I209" i="13"/>
  <c r="J209" i="13" s="1"/>
  <c r="C209" i="13"/>
  <c r="M208" i="13"/>
  <c r="N208" i="13" s="1"/>
  <c r="K208" i="13"/>
  <c r="I208" i="13"/>
  <c r="L208" i="13" s="1"/>
  <c r="C208" i="13"/>
  <c r="N207" i="13"/>
  <c r="M207" i="13"/>
  <c r="K207" i="13"/>
  <c r="I207" i="13"/>
  <c r="J207" i="13" s="1"/>
  <c r="C207" i="13"/>
  <c r="M206" i="13"/>
  <c r="N206" i="13" s="1"/>
  <c r="K206" i="13"/>
  <c r="I206" i="13"/>
  <c r="C206" i="13"/>
  <c r="M205" i="13"/>
  <c r="N205" i="13" s="1"/>
  <c r="K205" i="13"/>
  <c r="I205" i="13"/>
  <c r="J205" i="13" s="1"/>
  <c r="C205" i="13"/>
  <c r="M204" i="13"/>
  <c r="N204" i="13" s="1"/>
  <c r="K204" i="13"/>
  <c r="I204" i="13"/>
  <c r="J204" i="13" s="1"/>
  <c r="C204" i="13"/>
  <c r="M203" i="13"/>
  <c r="N203" i="13" s="1"/>
  <c r="K203" i="13"/>
  <c r="I203" i="13"/>
  <c r="J203" i="13" s="1"/>
  <c r="C203" i="13"/>
  <c r="M202" i="13"/>
  <c r="N202" i="13" s="1"/>
  <c r="K202" i="13"/>
  <c r="I202" i="13"/>
  <c r="C202" i="13"/>
  <c r="M201" i="13"/>
  <c r="N201" i="13" s="1"/>
  <c r="K201" i="13"/>
  <c r="I201" i="13"/>
  <c r="J201" i="13" s="1"/>
  <c r="C201" i="13"/>
  <c r="M200" i="13"/>
  <c r="N200" i="13" s="1"/>
  <c r="K200" i="13"/>
  <c r="I200" i="13"/>
  <c r="J200" i="13" s="1"/>
  <c r="C200" i="13"/>
  <c r="M199" i="13"/>
  <c r="N199" i="13" s="1"/>
  <c r="K199" i="13"/>
  <c r="I199" i="13"/>
  <c r="J199" i="13" s="1"/>
  <c r="C199" i="13"/>
  <c r="M198" i="13"/>
  <c r="N198" i="13" s="1"/>
  <c r="K198" i="13"/>
  <c r="I198" i="13"/>
  <c r="J198" i="13" s="1"/>
  <c r="C198" i="13"/>
  <c r="M197" i="13"/>
  <c r="N197" i="13" s="1"/>
  <c r="K197" i="13"/>
  <c r="I197" i="13"/>
  <c r="J197" i="13" s="1"/>
  <c r="C197" i="13"/>
  <c r="N196" i="13"/>
  <c r="M196" i="13"/>
  <c r="K196" i="13"/>
  <c r="I196" i="13"/>
  <c r="C196" i="13"/>
  <c r="M195" i="13"/>
  <c r="N195" i="13" s="1"/>
  <c r="K195" i="13"/>
  <c r="I195" i="13"/>
  <c r="J195" i="13" s="1"/>
  <c r="C195" i="13"/>
  <c r="M194" i="13"/>
  <c r="N194" i="13" s="1"/>
  <c r="K194" i="13"/>
  <c r="I194" i="13"/>
  <c r="J194" i="13" s="1"/>
  <c r="C194" i="13"/>
  <c r="M193" i="13"/>
  <c r="N193" i="13" s="1"/>
  <c r="K193" i="13"/>
  <c r="I193" i="13"/>
  <c r="J193" i="13" s="1"/>
  <c r="C193" i="13"/>
  <c r="M192" i="13"/>
  <c r="N192" i="13" s="1"/>
  <c r="K192" i="13"/>
  <c r="L192" i="13" s="1"/>
  <c r="I192" i="13"/>
  <c r="J192" i="13" s="1"/>
  <c r="C192" i="13"/>
  <c r="M191" i="13"/>
  <c r="N191" i="13" s="1"/>
  <c r="K191" i="13"/>
  <c r="I191" i="13"/>
  <c r="J191" i="13" s="1"/>
  <c r="C191" i="13"/>
  <c r="M190" i="13"/>
  <c r="N190" i="13" s="1"/>
  <c r="K190" i="13"/>
  <c r="I190" i="13"/>
  <c r="J190" i="13" s="1"/>
  <c r="C190" i="13"/>
  <c r="M189" i="13"/>
  <c r="N189" i="13" s="1"/>
  <c r="K189" i="13"/>
  <c r="I189" i="13"/>
  <c r="J189" i="13" s="1"/>
  <c r="C189" i="13"/>
  <c r="M188" i="13"/>
  <c r="N188" i="13" s="1"/>
  <c r="K188" i="13"/>
  <c r="I188" i="13"/>
  <c r="J188" i="13" s="1"/>
  <c r="C188" i="13"/>
  <c r="M187" i="13"/>
  <c r="N187" i="13" s="1"/>
  <c r="K187" i="13"/>
  <c r="I187" i="13"/>
  <c r="J187" i="13" s="1"/>
  <c r="C187" i="13"/>
  <c r="M186" i="13"/>
  <c r="N186" i="13" s="1"/>
  <c r="K186" i="13"/>
  <c r="I186" i="13"/>
  <c r="J186" i="13" s="1"/>
  <c r="C186" i="13"/>
  <c r="M185" i="13"/>
  <c r="N185" i="13" s="1"/>
  <c r="K185" i="13"/>
  <c r="I185" i="13"/>
  <c r="J185" i="13" s="1"/>
  <c r="C185" i="13"/>
  <c r="M184" i="13"/>
  <c r="N184" i="13" s="1"/>
  <c r="K184" i="13"/>
  <c r="I184" i="13"/>
  <c r="J184" i="13" s="1"/>
  <c r="C184" i="13"/>
  <c r="M183" i="13"/>
  <c r="N183" i="13" s="1"/>
  <c r="K183" i="13"/>
  <c r="I183" i="13"/>
  <c r="J183" i="13" s="1"/>
  <c r="C183" i="13"/>
  <c r="M182" i="13"/>
  <c r="N182" i="13" s="1"/>
  <c r="K182" i="13"/>
  <c r="I182" i="13"/>
  <c r="J182" i="13" s="1"/>
  <c r="C182" i="13"/>
  <c r="M181" i="13"/>
  <c r="N181" i="13" s="1"/>
  <c r="K181" i="13"/>
  <c r="I181" i="13"/>
  <c r="J181" i="13" s="1"/>
  <c r="C181" i="13"/>
  <c r="M180" i="13"/>
  <c r="N180" i="13" s="1"/>
  <c r="K180" i="13"/>
  <c r="L180" i="13" s="1"/>
  <c r="J180" i="13"/>
  <c r="I180" i="13"/>
  <c r="C180" i="13"/>
  <c r="M179" i="13"/>
  <c r="N179" i="13" s="1"/>
  <c r="K179" i="13"/>
  <c r="I179" i="13"/>
  <c r="J179" i="13" s="1"/>
  <c r="C179" i="13"/>
  <c r="M178" i="13"/>
  <c r="N178" i="13" s="1"/>
  <c r="K178" i="13"/>
  <c r="I178" i="13"/>
  <c r="J178" i="13" s="1"/>
  <c r="C178" i="13"/>
  <c r="M177" i="13"/>
  <c r="N177" i="13" s="1"/>
  <c r="K177" i="13"/>
  <c r="L177" i="13" s="1"/>
  <c r="I177" i="13"/>
  <c r="J177" i="13" s="1"/>
  <c r="C177" i="13"/>
  <c r="M176" i="13"/>
  <c r="N176" i="13" s="1"/>
  <c r="K176" i="13"/>
  <c r="L176" i="13" s="1"/>
  <c r="I176" i="13"/>
  <c r="J176" i="13" s="1"/>
  <c r="C176" i="13"/>
  <c r="M175" i="13"/>
  <c r="N175" i="13" s="1"/>
  <c r="K175" i="13"/>
  <c r="I175" i="13"/>
  <c r="J175" i="13" s="1"/>
  <c r="C175" i="13"/>
  <c r="M174" i="13"/>
  <c r="N174" i="13" s="1"/>
  <c r="K174" i="13"/>
  <c r="I174" i="13"/>
  <c r="J174" i="13" s="1"/>
  <c r="C174" i="13"/>
  <c r="M173" i="13"/>
  <c r="N173" i="13" s="1"/>
  <c r="K173" i="13"/>
  <c r="I173" i="13"/>
  <c r="J173" i="13" s="1"/>
  <c r="C173" i="13"/>
  <c r="M172" i="13"/>
  <c r="N172" i="13" s="1"/>
  <c r="K172" i="13"/>
  <c r="I172" i="13"/>
  <c r="J172" i="13" s="1"/>
  <c r="C172" i="13"/>
  <c r="M171" i="13"/>
  <c r="N171" i="13" s="1"/>
  <c r="K171" i="13"/>
  <c r="I171" i="13"/>
  <c r="J171" i="13" s="1"/>
  <c r="C171" i="13"/>
  <c r="M170" i="13"/>
  <c r="N170" i="13" s="1"/>
  <c r="K170" i="13"/>
  <c r="L170" i="13" s="1"/>
  <c r="I170" i="13"/>
  <c r="J170" i="13" s="1"/>
  <c r="C170" i="13"/>
  <c r="M169" i="13"/>
  <c r="N169" i="13" s="1"/>
  <c r="K169" i="13"/>
  <c r="I169" i="13"/>
  <c r="J169" i="13" s="1"/>
  <c r="C169" i="13"/>
  <c r="M168" i="13"/>
  <c r="N168" i="13" s="1"/>
  <c r="K168" i="13"/>
  <c r="L168" i="13" s="1"/>
  <c r="I168" i="13"/>
  <c r="J168" i="13" s="1"/>
  <c r="C168" i="13"/>
  <c r="M167" i="13"/>
  <c r="N167" i="13" s="1"/>
  <c r="K167" i="13"/>
  <c r="I167" i="13"/>
  <c r="C167" i="13"/>
  <c r="M166" i="13"/>
  <c r="N166" i="13" s="1"/>
  <c r="K166" i="13"/>
  <c r="I166" i="13"/>
  <c r="J166" i="13" s="1"/>
  <c r="C166" i="13"/>
  <c r="M165" i="13"/>
  <c r="N165" i="13" s="1"/>
  <c r="K165" i="13"/>
  <c r="I165" i="13"/>
  <c r="J165" i="13" s="1"/>
  <c r="C165" i="13"/>
  <c r="M164" i="13"/>
  <c r="N164" i="13" s="1"/>
  <c r="K164" i="13"/>
  <c r="I164" i="13"/>
  <c r="J164" i="13" s="1"/>
  <c r="C164" i="13"/>
  <c r="M163" i="13"/>
  <c r="N163" i="13" s="1"/>
  <c r="K163" i="13"/>
  <c r="I163" i="13"/>
  <c r="J163" i="13" s="1"/>
  <c r="C163" i="13"/>
  <c r="M162" i="13"/>
  <c r="N162" i="13" s="1"/>
  <c r="K162" i="13"/>
  <c r="I162" i="13"/>
  <c r="J162" i="13" s="1"/>
  <c r="C162" i="13"/>
  <c r="M161" i="13"/>
  <c r="N161" i="13" s="1"/>
  <c r="K161" i="13"/>
  <c r="I161" i="13"/>
  <c r="C161" i="13"/>
  <c r="M160" i="13"/>
  <c r="N160" i="13" s="1"/>
  <c r="K160" i="13"/>
  <c r="I160" i="13"/>
  <c r="J160" i="13" s="1"/>
  <c r="C160" i="13"/>
  <c r="M159" i="13"/>
  <c r="N159" i="13" s="1"/>
  <c r="K159" i="13"/>
  <c r="I159" i="13"/>
  <c r="J159" i="13" s="1"/>
  <c r="C159" i="13"/>
  <c r="M158" i="13"/>
  <c r="N158" i="13" s="1"/>
  <c r="K158" i="13"/>
  <c r="I158" i="13"/>
  <c r="J158" i="13" s="1"/>
  <c r="C158" i="13"/>
  <c r="M157" i="13"/>
  <c r="N157" i="13" s="1"/>
  <c r="K157" i="13"/>
  <c r="I157" i="13"/>
  <c r="C157" i="13"/>
  <c r="M156" i="13"/>
  <c r="N156" i="13" s="1"/>
  <c r="K156" i="13"/>
  <c r="I156" i="13"/>
  <c r="J156" i="13" s="1"/>
  <c r="C156" i="13"/>
  <c r="M155" i="13"/>
  <c r="N155" i="13" s="1"/>
  <c r="K155" i="13"/>
  <c r="I155" i="13"/>
  <c r="C155" i="13"/>
  <c r="M154" i="13"/>
  <c r="N154" i="13" s="1"/>
  <c r="K154" i="13"/>
  <c r="I154" i="13"/>
  <c r="J154" i="13" s="1"/>
  <c r="C154" i="13"/>
  <c r="M153" i="13"/>
  <c r="N153" i="13" s="1"/>
  <c r="K153" i="13"/>
  <c r="I153" i="13"/>
  <c r="J153" i="13" s="1"/>
  <c r="C153" i="13"/>
  <c r="M152" i="13"/>
  <c r="N152" i="13" s="1"/>
  <c r="K152" i="13"/>
  <c r="I152" i="13"/>
  <c r="J152" i="13" s="1"/>
  <c r="C152" i="13"/>
  <c r="M151" i="13"/>
  <c r="N151" i="13" s="1"/>
  <c r="K151" i="13"/>
  <c r="I151" i="13"/>
  <c r="J151" i="13" s="1"/>
  <c r="C151" i="13"/>
  <c r="M150" i="13"/>
  <c r="N150" i="13" s="1"/>
  <c r="K150" i="13"/>
  <c r="I150" i="13"/>
  <c r="J150" i="13" s="1"/>
  <c r="C150" i="13"/>
  <c r="M149" i="13"/>
  <c r="N149" i="13" s="1"/>
  <c r="K149" i="13"/>
  <c r="I149" i="13"/>
  <c r="C149" i="13"/>
  <c r="M148" i="13"/>
  <c r="N148" i="13" s="1"/>
  <c r="K148" i="13"/>
  <c r="I148" i="13"/>
  <c r="J148" i="13" s="1"/>
  <c r="C148" i="13"/>
  <c r="M147" i="13"/>
  <c r="N147" i="13" s="1"/>
  <c r="K147" i="13"/>
  <c r="I147" i="13"/>
  <c r="J147" i="13" s="1"/>
  <c r="C147" i="13"/>
  <c r="M146" i="13"/>
  <c r="N146" i="13" s="1"/>
  <c r="K146" i="13"/>
  <c r="I146" i="13"/>
  <c r="J146" i="13" s="1"/>
  <c r="C146" i="13"/>
  <c r="M145" i="13"/>
  <c r="N145" i="13" s="1"/>
  <c r="K145" i="13"/>
  <c r="I145" i="13"/>
  <c r="J145" i="13" s="1"/>
  <c r="C145" i="13"/>
  <c r="M144" i="13"/>
  <c r="N144" i="13" s="1"/>
  <c r="K144" i="13"/>
  <c r="L144" i="13" s="1"/>
  <c r="I144" i="13"/>
  <c r="J144" i="13" s="1"/>
  <c r="C144" i="13"/>
  <c r="M143" i="13"/>
  <c r="N143" i="13" s="1"/>
  <c r="K143" i="13"/>
  <c r="I143" i="13"/>
  <c r="C143" i="13"/>
  <c r="M142" i="13"/>
  <c r="N142" i="13" s="1"/>
  <c r="K142" i="13"/>
  <c r="I142" i="13"/>
  <c r="J142" i="13" s="1"/>
  <c r="C142" i="13"/>
  <c r="M141" i="13"/>
  <c r="N141" i="13" s="1"/>
  <c r="K141" i="13"/>
  <c r="I141" i="13"/>
  <c r="J141" i="13" s="1"/>
  <c r="C141" i="13"/>
  <c r="M140" i="13"/>
  <c r="N140" i="13" s="1"/>
  <c r="K140" i="13"/>
  <c r="I140" i="13"/>
  <c r="J140" i="13" s="1"/>
  <c r="C140" i="13"/>
  <c r="M139" i="13"/>
  <c r="N139" i="13" s="1"/>
  <c r="L139" i="13"/>
  <c r="K139" i="13"/>
  <c r="I139" i="13"/>
  <c r="J139" i="13" s="1"/>
  <c r="C139" i="13"/>
  <c r="M138" i="13"/>
  <c r="N138" i="13" s="1"/>
  <c r="K138" i="13"/>
  <c r="I138" i="13"/>
  <c r="J138" i="13" s="1"/>
  <c r="C138" i="13"/>
  <c r="M137" i="13"/>
  <c r="N137" i="13" s="1"/>
  <c r="K137" i="13"/>
  <c r="I137" i="13"/>
  <c r="L137" i="13" s="1"/>
  <c r="C137" i="13"/>
  <c r="N136" i="13"/>
  <c r="M136" i="13"/>
  <c r="K136" i="13"/>
  <c r="I136" i="13"/>
  <c r="J136" i="13" s="1"/>
  <c r="C136" i="13"/>
  <c r="M135" i="13"/>
  <c r="N135" i="13" s="1"/>
  <c r="K135" i="13"/>
  <c r="I135" i="13"/>
  <c r="J135" i="13" s="1"/>
  <c r="C135" i="13"/>
  <c r="M134" i="13"/>
  <c r="N134" i="13" s="1"/>
  <c r="K134" i="13"/>
  <c r="I134" i="13"/>
  <c r="J134" i="13" s="1"/>
  <c r="C134" i="13"/>
  <c r="M133" i="13"/>
  <c r="N133" i="13" s="1"/>
  <c r="K133" i="13"/>
  <c r="I133" i="13"/>
  <c r="J133" i="13" s="1"/>
  <c r="C133" i="13"/>
  <c r="M132" i="13"/>
  <c r="N132" i="13" s="1"/>
  <c r="K132" i="13"/>
  <c r="I132" i="13"/>
  <c r="J132" i="13" s="1"/>
  <c r="C132" i="13"/>
  <c r="M131" i="13"/>
  <c r="N131" i="13" s="1"/>
  <c r="K131" i="13"/>
  <c r="I131" i="13"/>
  <c r="C131" i="13"/>
  <c r="M130" i="13"/>
  <c r="N130" i="13" s="1"/>
  <c r="K130" i="13"/>
  <c r="I130" i="13"/>
  <c r="J130" i="13" s="1"/>
  <c r="C130" i="13"/>
  <c r="M129" i="13"/>
  <c r="N129" i="13" s="1"/>
  <c r="K129" i="13"/>
  <c r="I129" i="13"/>
  <c r="J129" i="13" s="1"/>
  <c r="C129" i="13"/>
  <c r="M128" i="13"/>
  <c r="N128" i="13" s="1"/>
  <c r="K128" i="13"/>
  <c r="I128" i="13"/>
  <c r="J128" i="13" s="1"/>
  <c r="C128" i="13"/>
  <c r="M127" i="13"/>
  <c r="N127" i="13" s="1"/>
  <c r="K127" i="13"/>
  <c r="I127" i="13"/>
  <c r="J127" i="13" s="1"/>
  <c r="C127" i="13"/>
  <c r="M126" i="13"/>
  <c r="N126" i="13" s="1"/>
  <c r="K126" i="13"/>
  <c r="I126" i="13"/>
  <c r="J126" i="13" s="1"/>
  <c r="C126" i="13"/>
  <c r="M125" i="13"/>
  <c r="N125" i="13" s="1"/>
  <c r="K125" i="13"/>
  <c r="I125" i="13"/>
  <c r="C125" i="13"/>
  <c r="M124" i="13"/>
  <c r="N124" i="13" s="1"/>
  <c r="K124" i="13"/>
  <c r="I124" i="13"/>
  <c r="J124" i="13" s="1"/>
  <c r="C124" i="13"/>
  <c r="M123" i="13"/>
  <c r="N123" i="13" s="1"/>
  <c r="K123" i="13"/>
  <c r="I123" i="13"/>
  <c r="J123" i="13" s="1"/>
  <c r="C123" i="13"/>
  <c r="M122" i="13"/>
  <c r="N122" i="13" s="1"/>
  <c r="K122" i="13"/>
  <c r="I122" i="13"/>
  <c r="J122" i="13" s="1"/>
  <c r="C122" i="13"/>
  <c r="M121" i="13"/>
  <c r="N121" i="13" s="1"/>
  <c r="K121" i="13"/>
  <c r="I121" i="13"/>
  <c r="J121" i="13" s="1"/>
  <c r="C121" i="13"/>
  <c r="M120" i="13"/>
  <c r="N120" i="13" s="1"/>
  <c r="K120" i="13"/>
  <c r="I120" i="13"/>
  <c r="J120" i="13" s="1"/>
  <c r="C120" i="13"/>
  <c r="M119" i="13"/>
  <c r="N119" i="13" s="1"/>
  <c r="K119" i="13"/>
  <c r="I119" i="13"/>
  <c r="C119" i="13"/>
  <c r="M118" i="13"/>
  <c r="N118" i="13" s="1"/>
  <c r="K118" i="13"/>
  <c r="I118" i="13"/>
  <c r="J118" i="13" s="1"/>
  <c r="C118" i="13"/>
  <c r="M117" i="13"/>
  <c r="N117" i="13" s="1"/>
  <c r="K117" i="13"/>
  <c r="I117" i="13"/>
  <c r="J117" i="13" s="1"/>
  <c r="C117" i="13"/>
  <c r="M116" i="13"/>
  <c r="N116" i="13" s="1"/>
  <c r="K116" i="13"/>
  <c r="I116" i="13"/>
  <c r="J116" i="13" s="1"/>
  <c r="C116" i="13"/>
  <c r="M115" i="13"/>
  <c r="N115" i="13" s="1"/>
  <c r="K115" i="13"/>
  <c r="I115" i="13"/>
  <c r="J115" i="13" s="1"/>
  <c r="C115" i="13"/>
  <c r="M114" i="13"/>
  <c r="N114" i="13" s="1"/>
  <c r="K114" i="13"/>
  <c r="I114" i="13"/>
  <c r="J114" i="13" s="1"/>
  <c r="C114" i="13"/>
  <c r="M113" i="13"/>
  <c r="N113" i="13" s="1"/>
  <c r="K113" i="13"/>
  <c r="I113" i="13"/>
  <c r="C113" i="13"/>
  <c r="M112" i="13"/>
  <c r="N112" i="13" s="1"/>
  <c r="K112" i="13"/>
  <c r="I112" i="13"/>
  <c r="J112" i="13" s="1"/>
  <c r="C112" i="13"/>
  <c r="M111" i="13"/>
  <c r="N111" i="13" s="1"/>
  <c r="K111" i="13"/>
  <c r="I111" i="13"/>
  <c r="J111" i="13" s="1"/>
  <c r="C111" i="13"/>
  <c r="M110" i="13"/>
  <c r="N110" i="13" s="1"/>
  <c r="K110" i="13"/>
  <c r="I110" i="13"/>
  <c r="J110" i="13" s="1"/>
  <c r="C110" i="13"/>
  <c r="M109" i="13"/>
  <c r="N109" i="13" s="1"/>
  <c r="K109" i="13"/>
  <c r="I109" i="13"/>
  <c r="J109" i="13" s="1"/>
  <c r="C109" i="13"/>
  <c r="M108" i="13"/>
  <c r="N108" i="13" s="1"/>
  <c r="K108" i="13"/>
  <c r="I108" i="13"/>
  <c r="J108" i="13" s="1"/>
  <c r="C108" i="13"/>
  <c r="M107" i="13"/>
  <c r="N107" i="13" s="1"/>
  <c r="K107" i="13"/>
  <c r="I107" i="13"/>
  <c r="C107" i="13"/>
  <c r="M106" i="13"/>
  <c r="N106" i="13" s="1"/>
  <c r="K106" i="13"/>
  <c r="I106" i="13"/>
  <c r="J106" i="13" s="1"/>
  <c r="C106" i="13"/>
  <c r="M105" i="13"/>
  <c r="N105" i="13" s="1"/>
  <c r="K105" i="13"/>
  <c r="I105" i="13"/>
  <c r="J105" i="13" s="1"/>
  <c r="C105" i="13"/>
  <c r="M104" i="13"/>
  <c r="N104" i="13" s="1"/>
  <c r="K104" i="13"/>
  <c r="I104" i="13"/>
  <c r="J104" i="13" s="1"/>
  <c r="C104" i="13"/>
  <c r="M103" i="13"/>
  <c r="N103" i="13" s="1"/>
  <c r="K103" i="13"/>
  <c r="I103" i="13"/>
  <c r="C103" i="13"/>
  <c r="M102" i="13"/>
  <c r="N102" i="13" s="1"/>
  <c r="K102" i="13"/>
  <c r="I102" i="13"/>
  <c r="J102" i="13" s="1"/>
  <c r="C102" i="13"/>
  <c r="M101" i="13"/>
  <c r="N101" i="13" s="1"/>
  <c r="K101" i="13"/>
  <c r="I101" i="13"/>
  <c r="C101" i="13"/>
  <c r="M100" i="13"/>
  <c r="N100" i="13" s="1"/>
  <c r="K100" i="13"/>
  <c r="I100" i="13"/>
  <c r="J100" i="13" s="1"/>
  <c r="C100" i="13"/>
  <c r="M99" i="13"/>
  <c r="N99" i="13" s="1"/>
  <c r="K99" i="13"/>
  <c r="I99" i="13"/>
  <c r="J99" i="13" s="1"/>
  <c r="C99" i="13"/>
  <c r="M98" i="13"/>
  <c r="N98" i="13" s="1"/>
  <c r="K98" i="13"/>
  <c r="I98" i="13"/>
  <c r="J98" i="13" s="1"/>
  <c r="C98" i="13"/>
  <c r="M97" i="13"/>
  <c r="N97" i="13" s="1"/>
  <c r="K97" i="13"/>
  <c r="I97" i="13"/>
  <c r="J97" i="13" s="1"/>
  <c r="C97" i="13"/>
  <c r="M96" i="13"/>
  <c r="N96" i="13" s="1"/>
  <c r="K96" i="13"/>
  <c r="I96" i="13"/>
  <c r="J96" i="13" s="1"/>
  <c r="C96" i="13"/>
  <c r="M95" i="13"/>
  <c r="N95" i="13" s="1"/>
  <c r="K95" i="13"/>
  <c r="I95" i="13"/>
  <c r="C95" i="13"/>
  <c r="M94" i="13"/>
  <c r="N94" i="13" s="1"/>
  <c r="K94" i="13"/>
  <c r="I94" i="13"/>
  <c r="J94" i="13" s="1"/>
  <c r="C94" i="13"/>
  <c r="M93" i="13"/>
  <c r="N93" i="13" s="1"/>
  <c r="K93" i="13"/>
  <c r="I93" i="13"/>
  <c r="J93" i="13" s="1"/>
  <c r="C93" i="13"/>
  <c r="M92" i="13"/>
  <c r="N92" i="13" s="1"/>
  <c r="K92" i="13"/>
  <c r="I92" i="13"/>
  <c r="J92" i="13" s="1"/>
  <c r="C92" i="13"/>
  <c r="M91" i="13"/>
  <c r="N91" i="13" s="1"/>
  <c r="K91" i="13"/>
  <c r="I91" i="13"/>
  <c r="J91" i="13" s="1"/>
  <c r="C91" i="13"/>
  <c r="M90" i="13"/>
  <c r="N90" i="13" s="1"/>
  <c r="K90" i="13"/>
  <c r="I90" i="13"/>
  <c r="J90" i="13" s="1"/>
  <c r="C90" i="13"/>
  <c r="M89" i="13"/>
  <c r="N89" i="13" s="1"/>
  <c r="K89" i="13"/>
  <c r="I89" i="13"/>
  <c r="C89" i="13"/>
  <c r="M88" i="13"/>
  <c r="N88" i="13" s="1"/>
  <c r="K88" i="13"/>
  <c r="I88" i="13"/>
  <c r="J88" i="13" s="1"/>
  <c r="C88" i="13"/>
  <c r="M87" i="13"/>
  <c r="N87" i="13" s="1"/>
  <c r="K87" i="13"/>
  <c r="I87" i="13"/>
  <c r="J87" i="13" s="1"/>
  <c r="C87" i="13"/>
  <c r="M86" i="13"/>
  <c r="N86" i="13" s="1"/>
  <c r="K86" i="13"/>
  <c r="I86" i="13"/>
  <c r="J86" i="13" s="1"/>
  <c r="C86" i="13"/>
  <c r="M85" i="13"/>
  <c r="N85" i="13" s="1"/>
  <c r="K85" i="13"/>
  <c r="L85" i="13" s="1"/>
  <c r="I85" i="13"/>
  <c r="J85" i="13" s="1"/>
  <c r="C85" i="13"/>
  <c r="M84" i="13"/>
  <c r="N84" i="13" s="1"/>
  <c r="K84" i="13"/>
  <c r="I84" i="13"/>
  <c r="J84" i="13" s="1"/>
  <c r="C84" i="13"/>
  <c r="M83" i="13"/>
  <c r="N83" i="13" s="1"/>
  <c r="K83" i="13"/>
  <c r="I83" i="13"/>
  <c r="C83" i="13"/>
  <c r="M82" i="13"/>
  <c r="N82" i="13" s="1"/>
  <c r="K82" i="13"/>
  <c r="I82" i="13"/>
  <c r="J82" i="13" s="1"/>
  <c r="C82" i="13"/>
  <c r="M81" i="13"/>
  <c r="N81" i="13" s="1"/>
  <c r="K81" i="13"/>
  <c r="I81" i="13"/>
  <c r="J81" i="13" s="1"/>
  <c r="C81" i="13"/>
  <c r="M80" i="13"/>
  <c r="N80" i="13" s="1"/>
  <c r="K80" i="13"/>
  <c r="I80" i="13"/>
  <c r="J80" i="13" s="1"/>
  <c r="C80" i="13"/>
  <c r="M79" i="13"/>
  <c r="N79" i="13" s="1"/>
  <c r="K79" i="13"/>
  <c r="I79" i="13"/>
  <c r="J79" i="13" s="1"/>
  <c r="C79" i="13"/>
  <c r="M78" i="13"/>
  <c r="N78" i="13" s="1"/>
  <c r="K78" i="13"/>
  <c r="I78" i="13"/>
  <c r="J78" i="13" s="1"/>
  <c r="C78" i="13"/>
  <c r="M77" i="13"/>
  <c r="N77" i="13" s="1"/>
  <c r="K77" i="13"/>
  <c r="I77" i="13"/>
  <c r="C77" i="13"/>
  <c r="M76" i="13"/>
  <c r="N76" i="13" s="1"/>
  <c r="K76" i="13"/>
  <c r="I76" i="13"/>
  <c r="J76" i="13" s="1"/>
  <c r="C76" i="13"/>
  <c r="M75" i="13"/>
  <c r="N75" i="13" s="1"/>
  <c r="K75" i="13"/>
  <c r="I75" i="13"/>
  <c r="J75" i="13" s="1"/>
  <c r="C75" i="13"/>
  <c r="M74" i="13"/>
  <c r="N74" i="13" s="1"/>
  <c r="K74" i="13"/>
  <c r="I74" i="13"/>
  <c r="J74" i="13" s="1"/>
  <c r="C74" i="13"/>
  <c r="M73" i="13"/>
  <c r="N73" i="13" s="1"/>
  <c r="K73" i="13"/>
  <c r="L73" i="13" s="1"/>
  <c r="I73" i="13"/>
  <c r="J73" i="13" s="1"/>
  <c r="C73" i="13"/>
  <c r="M72" i="13"/>
  <c r="N72" i="13" s="1"/>
  <c r="K72" i="13"/>
  <c r="I72" i="13"/>
  <c r="J72" i="13" s="1"/>
  <c r="C72" i="13"/>
  <c r="M71" i="13"/>
  <c r="N71" i="13" s="1"/>
  <c r="K71" i="13"/>
  <c r="I71" i="13"/>
  <c r="L71" i="13" s="1"/>
  <c r="C71" i="13"/>
  <c r="N70" i="13"/>
  <c r="M70" i="13"/>
  <c r="K70" i="13"/>
  <c r="I70" i="13"/>
  <c r="J70" i="13" s="1"/>
  <c r="C70" i="13"/>
  <c r="M69" i="13"/>
  <c r="N69" i="13" s="1"/>
  <c r="K69" i="13"/>
  <c r="I69" i="13"/>
  <c r="J69" i="13" s="1"/>
  <c r="C69" i="13"/>
  <c r="M68" i="13"/>
  <c r="N68" i="13" s="1"/>
  <c r="K68" i="13"/>
  <c r="I68" i="13"/>
  <c r="J68" i="13" s="1"/>
  <c r="C68" i="13"/>
  <c r="M67" i="13"/>
  <c r="N67" i="13" s="1"/>
  <c r="K67" i="13"/>
  <c r="L67" i="13" s="1"/>
  <c r="I67" i="13"/>
  <c r="J67" i="13" s="1"/>
  <c r="C67" i="13"/>
  <c r="M66" i="13"/>
  <c r="N66" i="13" s="1"/>
  <c r="K66" i="13"/>
  <c r="L66" i="13" s="1"/>
  <c r="I66" i="13"/>
  <c r="J66" i="13" s="1"/>
  <c r="C66" i="13"/>
  <c r="M65" i="13"/>
  <c r="N65" i="13" s="1"/>
  <c r="K65" i="13"/>
  <c r="I65" i="13"/>
  <c r="C65" i="13"/>
  <c r="M64" i="13"/>
  <c r="N64" i="13" s="1"/>
  <c r="K64" i="13"/>
  <c r="I64" i="13"/>
  <c r="J64" i="13" s="1"/>
  <c r="C64" i="13"/>
  <c r="M63" i="13"/>
  <c r="N63" i="13" s="1"/>
  <c r="K63" i="13"/>
  <c r="I63" i="13"/>
  <c r="J63" i="13" s="1"/>
  <c r="C63" i="13"/>
  <c r="M62" i="13"/>
  <c r="N62" i="13" s="1"/>
  <c r="K62" i="13"/>
  <c r="I62" i="13"/>
  <c r="J62" i="13" s="1"/>
  <c r="C62" i="13"/>
  <c r="M61" i="13"/>
  <c r="N61" i="13" s="1"/>
  <c r="K61" i="13"/>
  <c r="I61" i="13"/>
  <c r="J61" i="13" s="1"/>
  <c r="C61" i="13"/>
  <c r="M60" i="13"/>
  <c r="N60" i="13" s="1"/>
  <c r="K60" i="13"/>
  <c r="L60" i="13" s="1"/>
  <c r="I60" i="13"/>
  <c r="J60" i="13" s="1"/>
  <c r="C60" i="13"/>
  <c r="M59" i="13"/>
  <c r="N59" i="13" s="1"/>
  <c r="K59" i="13"/>
  <c r="I59" i="13"/>
  <c r="C59" i="13"/>
  <c r="M58" i="13"/>
  <c r="N58" i="13" s="1"/>
  <c r="K58" i="13"/>
  <c r="I58" i="13"/>
  <c r="J58" i="13" s="1"/>
  <c r="C58" i="13"/>
  <c r="M57" i="13"/>
  <c r="N57" i="13" s="1"/>
  <c r="K57" i="13"/>
  <c r="I57" i="13"/>
  <c r="J57" i="13" s="1"/>
  <c r="C57" i="13"/>
  <c r="M56" i="13"/>
  <c r="N56" i="13" s="1"/>
  <c r="K56" i="13"/>
  <c r="I56" i="13"/>
  <c r="J56" i="13" s="1"/>
  <c r="C56" i="13"/>
  <c r="M55" i="13"/>
  <c r="N55" i="13" s="1"/>
  <c r="K55" i="13"/>
  <c r="I55" i="13"/>
  <c r="J55" i="13" s="1"/>
  <c r="C55" i="13"/>
  <c r="M54" i="13"/>
  <c r="N54" i="13" s="1"/>
  <c r="L54" i="13"/>
  <c r="K54" i="13"/>
  <c r="I54" i="13"/>
  <c r="J54" i="13" s="1"/>
  <c r="C54" i="13"/>
  <c r="M53" i="13"/>
  <c r="N53" i="13" s="1"/>
  <c r="K53" i="13"/>
  <c r="I53" i="13"/>
  <c r="C53" i="13"/>
  <c r="M52" i="13"/>
  <c r="N52" i="13" s="1"/>
  <c r="K52" i="13"/>
  <c r="I52" i="13"/>
  <c r="J52" i="13" s="1"/>
  <c r="C52" i="13"/>
  <c r="M51" i="13"/>
  <c r="N51" i="13" s="1"/>
  <c r="K51" i="13"/>
  <c r="I51" i="13"/>
  <c r="J51" i="13" s="1"/>
  <c r="C51" i="13"/>
  <c r="M50" i="13"/>
  <c r="N50" i="13" s="1"/>
  <c r="K50" i="13"/>
  <c r="I50" i="13"/>
  <c r="J50" i="13" s="1"/>
  <c r="C50" i="13"/>
  <c r="M49" i="13"/>
  <c r="N49" i="13" s="1"/>
  <c r="K49" i="13"/>
  <c r="I49" i="13"/>
  <c r="J49" i="13" s="1"/>
  <c r="C49" i="13"/>
  <c r="M48" i="13"/>
  <c r="N48" i="13" s="1"/>
  <c r="K48" i="13"/>
  <c r="I48" i="13"/>
  <c r="J48" i="13" s="1"/>
  <c r="C48" i="13"/>
  <c r="M47" i="13"/>
  <c r="N47" i="13" s="1"/>
  <c r="K47" i="13"/>
  <c r="I47" i="13"/>
  <c r="L47" i="13" s="1"/>
  <c r="C47" i="13"/>
  <c r="M46" i="13"/>
  <c r="N46" i="13" s="1"/>
  <c r="K46" i="13"/>
  <c r="I46" i="13"/>
  <c r="J46" i="13" s="1"/>
  <c r="C46" i="13"/>
  <c r="M45" i="13"/>
  <c r="N45" i="13" s="1"/>
  <c r="K45" i="13"/>
  <c r="I45" i="13"/>
  <c r="J45" i="13" s="1"/>
  <c r="C45" i="13"/>
  <c r="M44" i="13"/>
  <c r="N44" i="13" s="1"/>
  <c r="K44" i="13"/>
  <c r="J44" i="13"/>
  <c r="I44" i="13"/>
  <c r="C44" i="13"/>
  <c r="M43" i="13"/>
  <c r="N43" i="13" s="1"/>
  <c r="K43" i="13"/>
  <c r="I43" i="13"/>
  <c r="J43" i="13" s="1"/>
  <c r="C43" i="13"/>
  <c r="M42" i="13"/>
  <c r="N42" i="13" s="1"/>
  <c r="K42" i="13"/>
  <c r="I42" i="13"/>
  <c r="J42" i="13" s="1"/>
  <c r="C42" i="13"/>
  <c r="M41" i="13"/>
  <c r="N41" i="13" s="1"/>
  <c r="K41" i="13"/>
  <c r="I41" i="13"/>
  <c r="C41" i="13"/>
  <c r="M40" i="13"/>
  <c r="N40" i="13" s="1"/>
  <c r="K40" i="13"/>
  <c r="I40" i="13"/>
  <c r="J40" i="13" s="1"/>
  <c r="C40" i="13"/>
  <c r="M39" i="13"/>
  <c r="N39" i="13" s="1"/>
  <c r="K39" i="13"/>
  <c r="I39" i="13"/>
  <c r="J39" i="13" s="1"/>
  <c r="C39" i="13"/>
  <c r="M38" i="13"/>
  <c r="N38" i="13" s="1"/>
  <c r="K38" i="13"/>
  <c r="I38" i="13"/>
  <c r="J38" i="13" s="1"/>
  <c r="C38" i="13"/>
  <c r="M37" i="13"/>
  <c r="N37" i="13" s="1"/>
  <c r="K37" i="13"/>
  <c r="I37" i="13"/>
  <c r="J37" i="13" s="1"/>
  <c r="C37" i="13"/>
  <c r="M36" i="13"/>
  <c r="N36" i="13" s="1"/>
  <c r="K36" i="13"/>
  <c r="I36" i="13"/>
  <c r="J36" i="13" s="1"/>
  <c r="C36" i="13"/>
  <c r="M35" i="13"/>
  <c r="N35" i="13" s="1"/>
  <c r="K35" i="13"/>
  <c r="I35" i="13"/>
  <c r="C35" i="13"/>
  <c r="N34" i="13"/>
  <c r="M34" i="13"/>
  <c r="K34" i="13"/>
  <c r="I34" i="13"/>
  <c r="J34" i="13" s="1"/>
  <c r="C34" i="13"/>
  <c r="M33" i="13"/>
  <c r="N33" i="13" s="1"/>
  <c r="K33" i="13"/>
  <c r="I33" i="13"/>
  <c r="J33" i="13" s="1"/>
  <c r="C33" i="13"/>
  <c r="M32" i="13"/>
  <c r="N32" i="13" s="1"/>
  <c r="K32" i="13"/>
  <c r="I32" i="13"/>
  <c r="J32" i="13" s="1"/>
  <c r="C32" i="13"/>
  <c r="M31" i="13"/>
  <c r="N31" i="13" s="1"/>
  <c r="K31" i="13"/>
  <c r="I31" i="13"/>
  <c r="J31" i="13" s="1"/>
  <c r="C31" i="13"/>
  <c r="M30" i="13"/>
  <c r="N30" i="13" s="1"/>
  <c r="K30" i="13"/>
  <c r="I30" i="13"/>
  <c r="J30" i="13" s="1"/>
  <c r="C30" i="13"/>
  <c r="M29" i="13"/>
  <c r="N29" i="13" s="1"/>
  <c r="K29" i="13"/>
  <c r="I29" i="13"/>
  <c r="C29" i="13"/>
  <c r="M28" i="13"/>
  <c r="N28" i="13" s="1"/>
  <c r="K28" i="13"/>
  <c r="I28" i="13"/>
  <c r="J28" i="13" s="1"/>
  <c r="C28" i="13"/>
  <c r="M27" i="13"/>
  <c r="N27" i="13" s="1"/>
  <c r="K27" i="13"/>
  <c r="I27" i="13"/>
  <c r="J27" i="13" s="1"/>
  <c r="C27" i="13"/>
  <c r="M26" i="13"/>
  <c r="N26" i="13" s="1"/>
  <c r="K26" i="13"/>
  <c r="I26" i="13"/>
  <c r="J26" i="13" s="1"/>
  <c r="C26" i="13"/>
  <c r="M25" i="13"/>
  <c r="N25" i="13" s="1"/>
  <c r="K25" i="13"/>
  <c r="J25" i="13"/>
  <c r="I25" i="13"/>
  <c r="C25" i="13"/>
  <c r="M24" i="13"/>
  <c r="N24" i="13" s="1"/>
  <c r="K24" i="13"/>
  <c r="I24" i="13"/>
  <c r="J24" i="13" s="1"/>
  <c r="C24" i="13"/>
  <c r="M23" i="13"/>
  <c r="N23" i="13" s="1"/>
  <c r="K23" i="13"/>
  <c r="I23" i="13"/>
  <c r="C23" i="13"/>
  <c r="M22" i="13"/>
  <c r="N22" i="13" s="1"/>
  <c r="K22" i="13"/>
  <c r="I22" i="13"/>
  <c r="J22" i="13" s="1"/>
  <c r="C22" i="13"/>
  <c r="M21" i="13"/>
  <c r="N21" i="13" s="1"/>
  <c r="K21" i="13"/>
  <c r="I21" i="13"/>
  <c r="J21" i="13" s="1"/>
  <c r="C21" i="13"/>
  <c r="M20" i="13"/>
  <c r="N20" i="13" s="1"/>
  <c r="K20" i="13"/>
  <c r="I20" i="13"/>
  <c r="J20" i="13" s="1"/>
  <c r="C20" i="13"/>
  <c r="M19" i="13"/>
  <c r="N19" i="13" s="1"/>
  <c r="K19" i="13"/>
  <c r="I19" i="13"/>
  <c r="J19" i="13" s="1"/>
  <c r="C19" i="13"/>
  <c r="M18" i="13"/>
  <c r="N18" i="13" s="1"/>
  <c r="K18" i="13"/>
  <c r="I18" i="13"/>
  <c r="J18" i="13" s="1"/>
  <c r="C18" i="13"/>
  <c r="M17" i="13"/>
  <c r="N17" i="13" s="1"/>
  <c r="K17" i="13"/>
  <c r="I17" i="13"/>
  <c r="C17" i="13"/>
  <c r="M16" i="13"/>
  <c r="N16" i="13" s="1"/>
  <c r="K16" i="13"/>
  <c r="I16" i="13"/>
  <c r="J16" i="13" s="1"/>
  <c r="C16" i="13"/>
  <c r="M15" i="13"/>
  <c r="N15" i="13" s="1"/>
  <c r="K15" i="13"/>
  <c r="I15" i="13"/>
  <c r="J15" i="13" s="1"/>
  <c r="C15" i="13"/>
  <c r="M14" i="13"/>
  <c r="N14" i="13" s="1"/>
  <c r="K14" i="13"/>
  <c r="I14" i="13"/>
  <c r="J14" i="13" s="1"/>
  <c r="C14" i="13"/>
  <c r="M13" i="13"/>
  <c r="N13" i="13" s="1"/>
  <c r="K13" i="13"/>
  <c r="I13" i="13"/>
  <c r="J13" i="13" s="1"/>
  <c r="C13" i="13"/>
  <c r="M12" i="13"/>
  <c r="N12" i="13" s="1"/>
  <c r="K12" i="13"/>
  <c r="L12" i="13" s="1"/>
  <c r="I12" i="13"/>
  <c r="J12" i="13" s="1"/>
  <c r="C12" i="13"/>
  <c r="M11" i="13"/>
  <c r="N11" i="13" s="1"/>
  <c r="K11" i="13"/>
  <c r="I11" i="13"/>
  <c r="C11" i="13"/>
  <c r="M10" i="13"/>
  <c r="N10" i="13" s="1"/>
  <c r="K10" i="13"/>
  <c r="I10" i="13"/>
  <c r="J10" i="13" s="1"/>
  <c r="C10" i="13"/>
  <c r="M9" i="13"/>
  <c r="N9" i="13" s="1"/>
  <c r="K9" i="13"/>
  <c r="I9" i="13"/>
  <c r="J9" i="13" s="1"/>
  <c r="C9" i="13"/>
  <c r="M8" i="13"/>
  <c r="N8" i="13" s="1"/>
  <c r="K8" i="13"/>
  <c r="I8" i="13"/>
  <c r="J8" i="13" s="1"/>
  <c r="C8" i="13"/>
  <c r="M7" i="13"/>
  <c r="N7" i="13" s="1"/>
  <c r="K7" i="13"/>
  <c r="I7" i="13"/>
  <c r="J7" i="13" s="1"/>
  <c r="C7" i="13"/>
  <c r="M6" i="13"/>
  <c r="N6" i="13" s="1"/>
  <c r="L6" i="13"/>
  <c r="K6" i="13"/>
  <c r="I6" i="13"/>
  <c r="J6" i="13" s="1"/>
  <c r="C6" i="13"/>
  <c r="M5" i="13"/>
  <c r="N5" i="13" s="1"/>
  <c r="K5" i="13"/>
  <c r="I5" i="13"/>
  <c r="C5" i="13"/>
  <c r="M4" i="13"/>
  <c r="N4" i="13" s="1"/>
  <c r="K4" i="13"/>
  <c r="I4" i="13"/>
  <c r="J4" i="13" s="1"/>
  <c r="C4" i="13"/>
  <c r="M3" i="13"/>
  <c r="N3" i="13" s="1"/>
  <c r="K3" i="13"/>
  <c r="I3" i="13"/>
  <c r="J3" i="13" s="1"/>
  <c r="C3" i="13"/>
  <c r="M711" i="12"/>
  <c r="N711" i="12" s="1"/>
  <c r="K711" i="12"/>
  <c r="L711" i="12" s="1"/>
  <c r="I711" i="12"/>
  <c r="J711" i="12" s="1"/>
  <c r="C711" i="12"/>
  <c r="M710" i="12"/>
  <c r="N710" i="12" s="1"/>
  <c r="K710" i="12"/>
  <c r="I710" i="12"/>
  <c r="C710" i="12"/>
  <c r="M709" i="12"/>
  <c r="N709" i="12" s="1"/>
  <c r="K709" i="12"/>
  <c r="I709" i="12"/>
  <c r="J709" i="12" s="1"/>
  <c r="C709" i="12"/>
  <c r="M708" i="12"/>
  <c r="N708" i="12" s="1"/>
  <c r="K708" i="12"/>
  <c r="L708" i="12" s="1"/>
  <c r="J708" i="12"/>
  <c r="I708" i="12"/>
  <c r="C708" i="12"/>
  <c r="M707" i="12"/>
  <c r="N707" i="12" s="1"/>
  <c r="K707" i="12"/>
  <c r="I707" i="12"/>
  <c r="J707" i="12" s="1"/>
  <c r="C707" i="12"/>
  <c r="M706" i="12"/>
  <c r="N706" i="12" s="1"/>
  <c r="K706" i="12"/>
  <c r="I706" i="12"/>
  <c r="J706" i="12" s="1"/>
  <c r="C706" i="12"/>
  <c r="M705" i="12"/>
  <c r="N705" i="12" s="1"/>
  <c r="K705" i="12"/>
  <c r="L705" i="12" s="1"/>
  <c r="I705" i="12"/>
  <c r="J705" i="12" s="1"/>
  <c r="C705" i="12"/>
  <c r="M704" i="12"/>
  <c r="N704" i="12" s="1"/>
  <c r="K704" i="12"/>
  <c r="I704" i="12"/>
  <c r="J704" i="12" s="1"/>
  <c r="C704" i="12"/>
  <c r="M703" i="12"/>
  <c r="N703" i="12" s="1"/>
  <c r="K703" i="12"/>
  <c r="I703" i="12"/>
  <c r="C703" i="12"/>
  <c r="M702" i="12"/>
  <c r="N702" i="12" s="1"/>
  <c r="K702" i="12"/>
  <c r="I702" i="12"/>
  <c r="J702" i="12" s="1"/>
  <c r="C702" i="12"/>
  <c r="M701" i="12"/>
  <c r="N701" i="12" s="1"/>
  <c r="K701" i="12"/>
  <c r="I701" i="12"/>
  <c r="J701" i="12" s="1"/>
  <c r="C701" i="12"/>
  <c r="M700" i="12"/>
  <c r="N700" i="12" s="1"/>
  <c r="K700" i="12"/>
  <c r="I700" i="12"/>
  <c r="J700" i="12" s="1"/>
  <c r="C700" i="12"/>
  <c r="M699" i="12"/>
  <c r="N699" i="12" s="1"/>
  <c r="K699" i="12"/>
  <c r="I699" i="12"/>
  <c r="J699" i="12" s="1"/>
  <c r="C699" i="12"/>
  <c r="M698" i="12"/>
  <c r="N698" i="12" s="1"/>
  <c r="K698" i="12"/>
  <c r="I698" i="12"/>
  <c r="J698" i="12" s="1"/>
  <c r="C698" i="12"/>
  <c r="M697" i="12"/>
  <c r="N697" i="12" s="1"/>
  <c r="K697" i="12"/>
  <c r="I697" i="12"/>
  <c r="C697" i="12"/>
  <c r="M696" i="12"/>
  <c r="N696" i="12" s="1"/>
  <c r="K696" i="12"/>
  <c r="I696" i="12"/>
  <c r="J696" i="12" s="1"/>
  <c r="C696" i="12"/>
  <c r="M695" i="12"/>
  <c r="N695" i="12" s="1"/>
  <c r="K695" i="12"/>
  <c r="I695" i="12"/>
  <c r="J695" i="12" s="1"/>
  <c r="C695" i="12"/>
  <c r="M694" i="12"/>
  <c r="N694" i="12" s="1"/>
  <c r="K694" i="12"/>
  <c r="I694" i="12"/>
  <c r="J694" i="12" s="1"/>
  <c r="C694" i="12"/>
  <c r="M693" i="12"/>
  <c r="N693" i="12" s="1"/>
  <c r="K693" i="12"/>
  <c r="I693" i="12"/>
  <c r="J693" i="12" s="1"/>
  <c r="C693" i="12"/>
  <c r="M692" i="12"/>
  <c r="N692" i="12" s="1"/>
  <c r="K692" i="12"/>
  <c r="I692" i="12"/>
  <c r="J692" i="12" s="1"/>
  <c r="C692" i="12"/>
  <c r="M691" i="12"/>
  <c r="N691" i="12" s="1"/>
  <c r="K691" i="12"/>
  <c r="I691" i="12"/>
  <c r="C691" i="12"/>
  <c r="M690" i="12"/>
  <c r="N690" i="12" s="1"/>
  <c r="K690" i="12"/>
  <c r="I690" i="12"/>
  <c r="J690" i="12" s="1"/>
  <c r="C690" i="12"/>
  <c r="M689" i="12"/>
  <c r="N689" i="12" s="1"/>
  <c r="K689" i="12"/>
  <c r="I689" i="12"/>
  <c r="J689" i="12" s="1"/>
  <c r="C689" i="12"/>
  <c r="M688" i="12"/>
  <c r="N688" i="12" s="1"/>
  <c r="K688" i="12"/>
  <c r="I688" i="12"/>
  <c r="J688" i="12" s="1"/>
  <c r="C688" i="12"/>
  <c r="M687" i="12"/>
  <c r="N687" i="12" s="1"/>
  <c r="K687" i="12"/>
  <c r="I687" i="12"/>
  <c r="J687" i="12" s="1"/>
  <c r="C687" i="12"/>
  <c r="M686" i="12"/>
  <c r="N686" i="12" s="1"/>
  <c r="K686" i="12"/>
  <c r="I686" i="12"/>
  <c r="J686" i="12" s="1"/>
  <c r="C686" i="12"/>
  <c r="M685" i="12"/>
  <c r="N685" i="12" s="1"/>
  <c r="K685" i="12"/>
  <c r="I685" i="12"/>
  <c r="C685" i="12"/>
  <c r="M684" i="12"/>
  <c r="N684" i="12" s="1"/>
  <c r="K684" i="12"/>
  <c r="I684" i="12"/>
  <c r="J684" i="12" s="1"/>
  <c r="C684" i="12"/>
  <c r="M683" i="12"/>
  <c r="N683" i="12" s="1"/>
  <c r="K683" i="12"/>
  <c r="I683" i="12"/>
  <c r="J683" i="12" s="1"/>
  <c r="C683" i="12"/>
  <c r="M682" i="12"/>
  <c r="N682" i="12" s="1"/>
  <c r="K682" i="12"/>
  <c r="I682" i="12"/>
  <c r="J682" i="12" s="1"/>
  <c r="C682" i="12"/>
  <c r="M681" i="12"/>
  <c r="N681" i="12" s="1"/>
  <c r="K681" i="12"/>
  <c r="I681" i="12"/>
  <c r="J681" i="12" s="1"/>
  <c r="C681" i="12"/>
  <c r="M680" i="12"/>
  <c r="N680" i="12" s="1"/>
  <c r="K680" i="12"/>
  <c r="I680" i="12"/>
  <c r="J680" i="12" s="1"/>
  <c r="C680" i="12"/>
  <c r="M679" i="12"/>
  <c r="N679" i="12" s="1"/>
  <c r="K679" i="12"/>
  <c r="I679" i="12"/>
  <c r="C679" i="12"/>
  <c r="M678" i="12"/>
  <c r="N678" i="12" s="1"/>
  <c r="K678" i="12"/>
  <c r="I678" i="12"/>
  <c r="J678" i="12" s="1"/>
  <c r="C678" i="12"/>
  <c r="M677" i="12"/>
  <c r="N677" i="12" s="1"/>
  <c r="K677" i="12"/>
  <c r="I677" i="12"/>
  <c r="J677" i="12" s="1"/>
  <c r="C677" i="12"/>
  <c r="M676" i="12"/>
  <c r="N676" i="12" s="1"/>
  <c r="K676" i="12"/>
  <c r="I676" i="12"/>
  <c r="J676" i="12" s="1"/>
  <c r="C676" i="12"/>
  <c r="M675" i="12"/>
  <c r="N675" i="12" s="1"/>
  <c r="K675" i="12"/>
  <c r="I675" i="12"/>
  <c r="J675" i="12" s="1"/>
  <c r="C675" i="12"/>
  <c r="M674" i="12"/>
  <c r="N674" i="12" s="1"/>
  <c r="K674" i="12"/>
  <c r="I674" i="12"/>
  <c r="J674" i="12" s="1"/>
  <c r="C674" i="12"/>
  <c r="M673" i="12"/>
  <c r="N673" i="12" s="1"/>
  <c r="K673" i="12"/>
  <c r="I673" i="12"/>
  <c r="C673" i="12"/>
  <c r="M672" i="12"/>
  <c r="N672" i="12" s="1"/>
  <c r="K672" i="12"/>
  <c r="I672" i="12"/>
  <c r="J672" i="12" s="1"/>
  <c r="C672" i="12"/>
  <c r="M671" i="12"/>
  <c r="N671" i="12" s="1"/>
  <c r="K671" i="12"/>
  <c r="I671" i="12"/>
  <c r="J671" i="12" s="1"/>
  <c r="C671" i="12"/>
  <c r="M670" i="12"/>
  <c r="N670" i="12" s="1"/>
  <c r="K670" i="12"/>
  <c r="I670" i="12"/>
  <c r="J670" i="12" s="1"/>
  <c r="C670" i="12"/>
  <c r="M669" i="12"/>
  <c r="N669" i="12" s="1"/>
  <c r="K669" i="12"/>
  <c r="I669" i="12"/>
  <c r="J669" i="12" s="1"/>
  <c r="C669" i="12"/>
  <c r="M668" i="12"/>
  <c r="N668" i="12" s="1"/>
  <c r="K668" i="12"/>
  <c r="I668" i="12"/>
  <c r="J668" i="12" s="1"/>
  <c r="C668" i="12"/>
  <c r="M667" i="12"/>
  <c r="N667" i="12" s="1"/>
  <c r="K667" i="12"/>
  <c r="I667" i="12"/>
  <c r="C667" i="12"/>
  <c r="M666" i="12"/>
  <c r="N666" i="12" s="1"/>
  <c r="K666" i="12"/>
  <c r="I666" i="12"/>
  <c r="J666" i="12" s="1"/>
  <c r="C666" i="12"/>
  <c r="M665" i="12"/>
  <c r="N665" i="12" s="1"/>
  <c r="K665" i="12"/>
  <c r="I665" i="12"/>
  <c r="J665" i="12" s="1"/>
  <c r="C665" i="12"/>
  <c r="M664" i="12"/>
  <c r="N664" i="12" s="1"/>
  <c r="K664" i="12"/>
  <c r="I664" i="12"/>
  <c r="J664" i="12" s="1"/>
  <c r="C664" i="12"/>
  <c r="M663" i="12"/>
  <c r="N663" i="12" s="1"/>
  <c r="K663" i="12"/>
  <c r="I663" i="12"/>
  <c r="J663" i="12" s="1"/>
  <c r="C663" i="12"/>
  <c r="M662" i="12"/>
  <c r="N662" i="12" s="1"/>
  <c r="K662" i="12"/>
  <c r="I662" i="12"/>
  <c r="J662" i="12" s="1"/>
  <c r="C662" i="12"/>
  <c r="M661" i="12"/>
  <c r="N661" i="12" s="1"/>
  <c r="K661" i="12"/>
  <c r="I661" i="12"/>
  <c r="C661" i="12"/>
  <c r="M660" i="12"/>
  <c r="N660" i="12" s="1"/>
  <c r="K660" i="12"/>
  <c r="I660" i="12"/>
  <c r="J660" i="12" s="1"/>
  <c r="C660" i="12"/>
  <c r="M659" i="12"/>
  <c r="N659" i="12" s="1"/>
  <c r="K659" i="12"/>
  <c r="I659" i="12"/>
  <c r="J659" i="12" s="1"/>
  <c r="C659" i="12"/>
  <c r="M658" i="12"/>
  <c r="N658" i="12" s="1"/>
  <c r="K658" i="12"/>
  <c r="I658" i="12"/>
  <c r="J658" i="12" s="1"/>
  <c r="C658" i="12"/>
  <c r="M657" i="12"/>
  <c r="N657" i="12" s="1"/>
  <c r="K657" i="12"/>
  <c r="I657" i="12"/>
  <c r="J657" i="12" s="1"/>
  <c r="C657" i="12"/>
  <c r="M656" i="12"/>
  <c r="N656" i="12" s="1"/>
  <c r="K656" i="12"/>
  <c r="I656" i="12"/>
  <c r="J656" i="12" s="1"/>
  <c r="C656" i="12"/>
  <c r="M655" i="12"/>
  <c r="N655" i="12" s="1"/>
  <c r="K655" i="12"/>
  <c r="I655" i="12"/>
  <c r="C655" i="12"/>
  <c r="M654" i="12"/>
  <c r="N654" i="12" s="1"/>
  <c r="K654" i="12"/>
  <c r="I654" i="12"/>
  <c r="J654" i="12" s="1"/>
  <c r="C654" i="12"/>
  <c r="M653" i="12"/>
  <c r="N653" i="12" s="1"/>
  <c r="K653" i="12"/>
  <c r="I653" i="12"/>
  <c r="J653" i="12" s="1"/>
  <c r="C653" i="12"/>
  <c r="M652" i="12"/>
  <c r="N652" i="12" s="1"/>
  <c r="K652" i="12"/>
  <c r="I652" i="12"/>
  <c r="J652" i="12" s="1"/>
  <c r="C652" i="12"/>
  <c r="M651" i="12"/>
  <c r="N651" i="12" s="1"/>
  <c r="K651" i="12"/>
  <c r="I651" i="12"/>
  <c r="J651" i="12" s="1"/>
  <c r="C651" i="12"/>
  <c r="M650" i="12"/>
  <c r="N650" i="12" s="1"/>
  <c r="K650" i="12"/>
  <c r="I650" i="12"/>
  <c r="J650" i="12" s="1"/>
  <c r="C650" i="12"/>
  <c r="M649" i="12"/>
  <c r="N649" i="12" s="1"/>
  <c r="K649" i="12"/>
  <c r="I649" i="12"/>
  <c r="C649" i="12"/>
  <c r="M648" i="12"/>
  <c r="N648" i="12" s="1"/>
  <c r="K648" i="12"/>
  <c r="I648" i="12"/>
  <c r="J648" i="12" s="1"/>
  <c r="C648" i="12"/>
  <c r="M647" i="12"/>
  <c r="N647" i="12" s="1"/>
  <c r="K647" i="12"/>
  <c r="I647" i="12"/>
  <c r="J647" i="12" s="1"/>
  <c r="C647" i="12"/>
  <c r="M646" i="12"/>
  <c r="N646" i="12" s="1"/>
  <c r="K646" i="12"/>
  <c r="I646" i="12"/>
  <c r="J646" i="12" s="1"/>
  <c r="C646" i="12"/>
  <c r="M645" i="12"/>
  <c r="N645" i="12" s="1"/>
  <c r="K645" i="12"/>
  <c r="I645" i="12"/>
  <c r="J645" i="12" s="1"/>
  <c r="C645" i="12"/>
  <c r="M644" i="12"/>
  <c r="N644" i="12" s="1"/>
  <c r="K644" i="12"/>
  <c r="I644" i="12"/>
  <c r="C644" i="12"/>
  <c r="M643" i="12"/>
  <c r="N643" i="12" s="1"/>
  <c r="K643" i="12"/>
  <c r="I643" i="12"/>
  <c r="C643" i="12"/>
  <c r="M642" i="12"/>
  <c r="N642" i="12" s="1"/>
  <c r="K642" i="12"/>
  <c r="I642" i="12"/>
  <c r="J642" i="12" s="1"/>
  <c r="C642" i="12"/>
  <c r="M641" i="12"/>
  <c r="N641" i="12" s="1"/>
  <c r="K641" i="12"/>
  <c r="I641" i="12"/>
  <c r="J641" i="12" s="1"/>
  <c r="C641" i="12"/>
  <c r="M640" i="12"/>
  <c r="N640" i="12" s="1"/>
  <c r="K640" i="12"/>
  <c r="I640" i="12"/>
  <c r="J640" i="12" s="1"/>
  <c r="C640" i="12"/>
  <c r="M639" i="12"/>
  <c r="N639" i="12" s="1"/>
  <c r="K639" i="12"/>
  <c r="I639" i="12"/>
  <c r="J639" i="12" s="1"/>
  <c r="C639" i="12"/>
  <c r="M638" i="12"/>
  <c r="N638" i="12" s="1"/>
  <c r="K638" i="12"/>
  <c r="I638" i="12"/>
  <c r="J638" i="12" s="1"/>
  <c r="C638" i="12"/>
  <c r="M637" i="12"/>
  <c r="N637" i="12" s="1"/>
  <c r="K637" i="12"/>
  <c r="I637" i="12"/>
  <c r="C637" i="12"/>
  <c r="M636" i="12"/>
  <c r="N636" i="12" s="1"/>
  <c r="K636" i="12"/>
  <c r="I636" i="12"/>
  <c r="J636" i="12" s="1"/>
  <c r="C636" i="12"/>
  <c r="M635" i="12"/>
  <c r="N635" i="12" s="1"/>
  <c r="K635" i="12"/>
  <c r="I635" i="12"/>
  <c r="J635" i="12" s="1"/>
  <c r="C635" i="12"/>
  <c r="M634" i="12"/>
  <c r="N634" i="12" s="1"/>
  <c r="K634" i="12"/>
  <c r="I634" i="12"/>
  <c r="J634" i="12" s="1"/>
  <c r="C634" i="12"/>
  <c r="M633" i="12"/>
  <c r="N633" i="12" s="1"/>
  <c r="K633" i="12"/>
  <c r="I633" i="12"/>
  <c r="J633" i="12" s="1"/>
  <c r="C633" i="12"/>
  <c r="M632" i="12"/>
  <c r="N632" i="12" s="1"/>
  <c r="K632" i="12"/>
  <c r="I632" i="12"/>
  <c r="J632" i="12" s="1"/>
  <c r="C632" i="12"/>
  <c r="M631" i="12"/>
  <c r="N631" i="12" s="1"/>
  <c r="K631" i="12"/>
  <c r="I631" i="12"/>
  <c r="C631" i="12"/>
  <c r="M630" i="12"/>
  <c r="N630" i="12" s="1"/>
  <c r="K630" i="12"/>
  <c r="I630" i="12"/>
  <c r="J630" i="12" s="1"/>
  <c r="C630" i="12"/>
  <c r="M629" i="12"/>
  <c r="N629" i="12" s="1"/>
  <c r="K629" i="12"/>
  <c r="I629" i="12"/>
  <c r="J629" i="12" s="1"/>
  <c r="C629" i="12"/>
  <c r="M628" i="12"/>
  <c r="N628" i="12" s="1"/>
  <c r="K628" i="12"/>
  <c r="I628" i="12"/>
  <c r="J628" i="12" s="1"/>
  <c r="C628" i="12"/>
  <c r="M627" i="12"/>
  <c r="N627" i="12" s="1"/>
  <c r="K627" i="12"/>
  <c r="I627" i="12"/>
  <c r="J627" i="12" s="1"/>
  <c r="C627" i="12"/>
  <c r="M626" i="12"/>
  <c r="N626" i="12" s="1"/>
  <c r="K626" i="12"/>
  <c r="I626" i="12"/>
  <c r="C626" i="12"/>
  <c r="M625" i="12"/>
  <c r="N625" i="12" s="1"/>
  <c r="K625" i="12"/>
  <c r="I625" i="12"/>
  <c r="C625" i="12"/>
  <c r="M624" i="12"/>
  <c r="N624" i="12" s="1"/>
  <c r="K624" i="12"/>
  <c r="I624" i="12"/>
  <c r="J624" i="12" s="1"/>
  <c r="C624" i="12"/>
  <c r="M623" i="12"/>
  <c r="N623" i="12" s="1"/>
  <c r="K623" i="12"/>
  <c r="I623" i="12"/>
  <c r="J623" i="12" s="1"/>
  <c r="C623" i="12"/>
  <c r="M622" i="12"/>
  <c r="N622" i="12" s="1"/>
  <c r="K622" i="12"/>
  <c r="I622" i="12"/>
  <c r="J622" i="12" s="1"/>
  <c r="C622" i="12"/>
  <c r="M621" i="12"/>
  <c r="N621" i="12" s="1"/>
  <c r="K621" i="12"/>
  <c r="I621" i="12"/>
  <c r="J621" i="12" s="1"/>
  <c r="C621" i="12"/>
  <c r="M620" i="12"/>
  <c r="N620" i="12" s="1"/>
  <c r="K620" i="12"/>
  <c r="I620" i="12"/>
  <c r="C620" i="12"/>
  <c r="M619" i="12"/>
  <c r="N619" i="12" s="1"/>
  <c r="K619" i="12"/>
  <c r="I619" i="12"/>
  <c r="C619" i="12"/>
  <c r="M618" i="12"/>
  <c r="N618" i="12" s="1"/>
  <c r="K618" i="12"/>
  <c r="I618" i="12"/>
  <c r="J618" i="12" s="1"/>
  <c r="C618" i="12"/>
  <c r="M617" i="12"/>
  <c r="N617" i="12" s="1"/>
  <c r="K617" i="12"/>
  <c r="I617" i="12"/>
  <c r="J617" i="12" s="1"/>
  <c r="C617" i="12"/>
  <c r="M616" i="12"/>
  <c r="N616" i="12" s="1"/>
  <c r="K616" i="12"/>
  <c r="I616" i="12"/>
  <c r="J616" i="12" s="1"/>
  <c r="C616" i="12"/>
  <c r="M615" i="12"/>
  <c r="N615" i="12" s="1"/>
  <c r="K615" i="12"/>
  <c r="I615" i="12"/>
  <c r="J615" i="12" s="1"/>
  <c r="C615" i="12"/>
  <c r="M614" i="12"/>
  <c r="N614" i="12" s="1"/>
  <c r="K614" i="12"/>
  <c r="I614" i="12"/>
  <c r="J614" i="12" s="1"/>
  <c r="C614" i="12"/>
  <c r="M613" i="12"/>
  <c r="N613" i="12" s="1"/>
  <c r="K613" i="12"/>
  <c r="I613" i="12"/>
  <c r="C613" i="12"/>
  <c r="M612" i="12"/>
  <c r="N612" i="12" s="1"/>
  <c r="K612" i="12"/>
  <c r="I612" i="12"/>
  <c r="J612" i="12" s="1"/>
  <c r="C612" i="12"/>
  <c r="M611" i="12"/>
  <c r="N611" i="12" s="1"/>
  <c r="K611" i="12"/>
  <c r="I611" i="12"/>
  <c r="J611" i="12" s="1"/>
  <c r="C611" i="12"/>
  <c r="M610" i="12"/>
  <c r="N610" i="12" s="1"/>
  <c r="K610" i="12"/>
  <c r="I610" i="12"/>
  <c r="J610" i="12" s="1"/>
  <c r="C610" i="12"/>
  <c r="M609" i="12"/>
  <c r="N609" i="12" s="1"/>
  <c r="K609" i="12"/>
  <c r="I609" i="12"/>
  <c r="J609" i="12" s="1"/>
  <c r="C609" i="12"/>
  <c r="M608" i="12"/>
  <c r="N608" i="12" s="1"/>
  <c r="K608" i="12"/>
  <c r="I608" i="12"/>
  <c r="C608" i="12"/>
  <c r="M607" i="12"/>
  <c r="N607" i="12" s="1"/>
  <c r="K607" i="12"/>
  <c r="I607" i="12"/>
  <c r="C607" i="12"/>
  <c r="M606" i="12"/>
  <c r="N606" i="12" s="1"/>
  <c r="K606" i="12"/>
  <c r="I606" i="12"/>
  <c r="J606" i="12" s="1"/>
  <c r="C606" i="12"/>
  <c r="M605" i="12"/>
  <c r="N605" i="12" s="1"/>
  <c r="K605" i="12"/>
  <c r="I605" i="12"/>
  <c r="J605" i="12" s="1"/>
  <c r="C605" i="12"/>
  <c r="M604" i="12"/>
  <c r="N604" i="12" s="1"/>
  <c r="K604" i="12"/>
  <c r="I604" i="12"/>
  <c r="J604" i="12" s="1"/>
  <c r="C604" i="12"/>
  <c r="M603" i="12"/>
  <c r="N603" i="12" s="1"/>
  <c r="K603" i="12"/>
  <c r="I603" i="12"/>
  <c r="J603" i="12" s="1"/>
  <c r="C603" i="12"/>
  <c r="M602" i="12"/>
  <c r="N602" i="12" s="1"/>
  <c r="K602" i="12"/>
  <c r="I602" i="12"/>
  <c r="C602" i="12"/>
  <c r="M601" i="12"/>
  <c r="N601" i="12" s="1"/>
  <c r="K601" i="12"/>
  <c r="I601" i="12"/>
  <c r="C601" i="12"/>
  <c r="M600" i="12"/>
  <c r="N600" i="12" s="1"/>
  <c r="K600" i="12"/>
  <c r="I600" i="12"/>
  <c r="J600" i="12" s="1"/>
  <c r="C600" i="12"/>
  <c r="M599" i="12"/>
  <c r="N599" i="12" s="1"/>
  <c r="K599" i="12"/>
  <c r="I599" i="12"/>
  <c r="J599" i="12" s="1"/>
  <c r="C599" i="12"/>
  <c r="M598" i="12"/>
  <c r="N598" i="12" s="1"/>
  <c r="K598" i="12"/>
  <c r="I598" i="12"/>
  <c r="J598" i="12" s="1"/>
  <c r="C598" i="12"/>
  <c r="M597" i="12"/>
  <c r="N597" i="12" s="1"/>
  <c r="K597" i="12"/>
  <c r="I597" i="12"/>
  <c r="J597" i="12" s="1"/>
  <c r="C597" i="12"/>
  <c r="M596" i="12"/>
  <c r="N596" i="12" s="1"/>
  <c r="K596" i="12"/>
  <c r="I596" i="12"/>
  <c r="J596" i="12" s="1"/>
  <c r="C596" i="12"/>
  <c r="M595" i="12"/>
  <c r="N595" i="12" s="1"/>
  <c r="K595" i="12"/>
  <c r="I595" i="12"/>
  <c r="C595" i="12"/>
  <c r="M594" i="12"/>
  <c r="N594" i="12" s="1"/>
  <c r="K594" i="12"/>
  <c r="I594" i="12"/>
  <c r="J594" i="12" s="1"/>
  <c r="C594" i="12"/>
  <c r="M593" i="12"/>
  <c r="N593" i="12" s="1"/>
  <c r="K593" i="12"/>
  <c r="I593" i="12"/>
  <c r="J593" i="12" s="1"/>
  <c r="C593" i="12"/>
  <c r="M592" i="12"/>
  <c r="N592" i="12" s="1"/>
  <c r="K592" i="12"/>
  <c r="I592" i="12"/>
  <c r="J592" i="12" s="1"/>
  <c r="C592" i="12"/>
  <c r="M591" i="12"/>
  <c r="N591" i="12" s="1"/>
  <c r="K591" i="12"/>
  <c r="I591" i="12"/>
  <c r="J591" i="12" s="1"/>
  <c r="C591" i="12"/>
  <c r="M590" i="12"/>
  <c r="N590" i="12" s="1"/>
  <c r="K590" i="12"/>
  <c r="I590" i="12"/>
  <c r="C590" i="12"/>
  <c r="M589" i="12"/>
  <c r="N589" i="12" s="1"/>
  <c r="K589" i="12"/>
  <c r="I589" i="12"/>
  <c r="C589" i="12"/>
  <c r="M588" i="12"/>
  <c r="N588" i="12" s="1"/>
  <c r="K588" i="12"/>
  <c r="I588" i="12"/>
  <c r="J588" i="12" s="1"/>
  <c r="C588" i="12"/>
  <c r="M587" i="12"/>
  <c r="N587" i="12" s="1"/>
  <c r="K587" i="12"/>
  <c r="I587" i="12"/>
  <c r="J587" i="12" s="1"/>
  <c r="C587" i="12"/>
  <c r="M586" i="12"/>
  <c r="N586" i="12" s="1"/>
  <c r="K586" i="12"/>
  <c r="I586" i="12"/>
  <c r="J586" i="12" s="1"/>
  <c r="C586" i="12"/>
  <c r="M585" i="12"/>
  <c r="N585" i="12" s="1"/>
  <c r="K585" i="12"/>
  <c r="I585" i="12"/>
  <c r="J585" i="12" s="1"/>
  <c r="C585" i="12"/>
  <c r="M584" i="12"/>
  <c r="N584" i="12" s="1"/>
  <c r="K584" i="12"/>
  <c r="I584" i="12"/>
  <c r="J584" i="12" s="1"/>
  <c r="C584" i="12"/>
  <c r="M583" i="12"/>
  <c r="N583" i="12" s="1"/>
  <c r="K583" i="12"/>
  <c r="I583" i="12"/>
  <c r="C583" i="12"/>
  <c r="M582" i="12"/>
  <c r="N582" i="12" s="1"/>
  <c r="K582" i="12"/>
  <c r="I582" i="12"/>
  <c r="J582" i="12" s="1"/>
  <c r="C582" i="12"/>
  <c r="M581" i="12"/>
  <c r="N581" i="12" s="1"/>
  <c r="K581" i="12"/>
  <c r="I581" i="12"/>
  <c r="J581" i="12" s="1"/>
  <c r="C581" i="12"/>
  <c r="M580" i="12"/>
  <c r="N580" i="12" s="1"/>
  <c r="K580" i="12"/>
  <c r="I580" i="12"/>
  <c r="J580" i="12" s="1"/>
  <c r="C580" i="12"/>
  <c r="M579" i="12"/>
  <c r="N579" i="12" s="1"/>
  <c r="K579" i="12"/>
  <c r="I579" i="12"/>
  <c r="J579" i="12" s="1"/>
  <c r="C579" i="12"/>
  <c r="M578" i="12"/>
  <c r="N578" i="12" s="1"/>
  <c r="K578" i="12"/>
  <c r="I578" i="12"/>
  <c r="J578" i="12" s="1"/>
  <c r="C578" i="12"/>
  <c r="M577" i="12"/>
  <c r="N577" i="12" s="1"/>
  <c r="K577" i="12"/>
  <c r="I577" i="12"/>
  <c r="C577" i="12"/>
  <c r="M576" i="12"/>
  <c r="N576" i="12" s="1"/>
  <c r="K576" i="12"/>
  <c r="I576" i="12"/>
  <c r="J576" i="12" s="1"/>
  <c r="C576" i="12"/>
  <c r="M575" i="12"/>
  <c r="N575" i="12" s="1"/>
  <c r="K575" i="12"/>
  <c r="I575" i="12"/>
  <c r="J575" i="12" s="1"/>
  <c r="C575" i="12"/>
  <c r="M574" i="12"/>
  <c r="N574" i="12" s="1"/>
  <c r="K574" i="12"/>
  <c r="I574" i="12"/>
  <c r="J574" i="12" s="1"/>
  <c r="C574" i="12"/>
  <c r="M573" i="12"/>
  <c r="N573" i="12" s="1"/>
  <c r="K573" i="12"/>
  <c r="I573" i="12"/>
  <c r="J573" i="12" s="1"/>
  <c r="C573" i="12"/>
  <c r="M572" i="12"/>
  <c r="N572" i="12" s="1"/>
  <c r="K572" i="12"/>
  <c r="I572" i="12"/>
  <c r="J572" i="12" s="1"/>
  <c r="C572" i="12"/>
  <c r="M571" i="12"/>
  <c r="N571" i="12" s="1"/>
  <c r="K571" i="12"/>
  <c r="I571" i="12"/>
  <c r="C571" i="12"/>
  <c r="M570" i="12"/>
  <c r="N570" i="12" s="1"/>
  <c r="K570" i="12"/>
  <c r="I570" i="12"/>
  <c r="J570" i="12" s="1"/>
  <c r="C570" i="12"/>
  <c r="M569" i="12"/>
  <c r="N569" i="12" s="1"/>
  <c r="K569" i="12"/>
  <c r="I569" i="12"/>
  <c r="J569" i="12" s="1"/>
  <c r="C569" i="12"/>
  <c r="M568" i="12"/>
  <c r="N568" i="12" s="1"/>
  <c r="K568" i="12"/>
  <c r="I568" i="12"/>
  <c r="J568" i="12" s="1"/>
  <c r="C568" i="12"/>
  <c r="M567" i="12"/>
  <c r="N567" i="12" s="1"/>
  <c r="K567" i="12"/>
  <c r="I567" i="12"/>
  <c r="J567" i="12" s="1"/>
  <c r="C567" i="12"/>
  <c r="M566" i="12"/>
  <c r="N566" i="12" s="1"/>
  <c r="K566" i="12"/>
  <c r="I566" i="12"/>
  <c r="C566" i="12"/>
  <c r="M565" i="12"/>
  <c r="N565" i="12" s="1"/>
  <c r="K565" i="12"/>
  <c r="I565" i="12"/>
  <c r="C565" i="12"/>
  <c r="M564" i="12"/>
  <c r="N564" i="12" s="1"/>
  <c r="K564" i="12"/>
  <c r="I564" i="12"/>
  <c r="J564" i="12" s="1"/>
  <c r="C564" i="12"/>
  <c r="M563" i="12"/>
  <c r="N563" i="12" s="1"/>
  <c r="K563" i="12"/>
  <c r="I563" i="12"/>
  <c r="J563" i="12" s="1"/>
  <c r="C563" i="12"/>
  <c r="M562" i="12"/>
  <c r="N562" i="12" s="1"/>
  <c r="K562" i="12"/>
  <c r="I562" i="12"/>
  <c r="J562" i="12" s="1"/>
  <c r="C562" i="12"/>
  <c r="M561" i="12"/>
  <c r="N561" i="12" s="1"/>
  <c r="K561" i="12"/>
  <c r="I561" i="12"/>
  <c r="J561" i="12" s="1"/>
  <c r="C561" i="12"/>
  <c r="M560" i="12"/>
  <c r="N560" i="12" s="1"/>
  <c r="K560" i="12"/>
  <c r="I560" i="12"/>
  <c r="J560" i="12" s="1"/>
  <c r="C560" i="12"/>
  <c r="M559" i="12"/>
  <c r="N559" i="12" s="1"/>
  <c r="K559" i="12"/>
  <c r="I559" i="12"/>
  <c r="J559" i="12" s="1"/>
  <c r="C559" i="12"/>
  <c r="M558" i="12"/>
  <c r="N558" i="12" s="1"/>
  <c r="K558" i="12"/>
  <c r="I558" i="12"/>
  <c r="J558" i="12" s="1"/>
  <c r="C558" i="12"/>
  <c r="M557" i="12"/>
  <c r="N557" i="12" s="1"/>
  <c r="K557" i="12"/>
  <c r="I557" i="12"/>
  <c r="J557" i="12" s="1"/>
  <c r="C557" i="12"/>
  <c r="M556" i="12"/>
  <c r="N556" i="12" s="1"/>
  <c r="K556" i="12"/>
  <c r="I556" i="12"/>
  <c r="J556" i="12" s="1"/>
  <c r="C556" i="12"/>
  <c r="M555" i="12"/>
  <c r="N555" i="12" s="1"/>
  <c r="K555" i="12"/>
  <c r="I555" i="12"/>
  <c r="C555" i="12"/>
  <c r="M554" i="12"/>
  <c r="N554" i="12" s="1"/>
  <c r="K554" i="12"/>
  <c r="I554" i="12"/>
  <c r="J554" i="12" s="1"/>
  <c r="C554" i="12"/>
  <c r="M553" i="12"/>
  <c r="N553" i="12" s="1"/>
  <c r="K553" i="12"/>
  <c r="I553" i="12"/>
  <c r="J553" i="12" s="1"/>
  <c r="C553" i="12"/>
  <c r="M552" i="12"/>
  <c r="N552" i="12" s="1"/>
  <c r="K552" i="12"/>
  <c r="I552" i="12"/>
  <c r="J552" i="12" s="1"/>
  <c r="C552" i="12"/>
  <c r="M551" i="12"/>
  <c r="N551" i="12" s="1"/>
  <c r="K551" i="12"/>
  <c r="I551" i="12"/>
  <c r="J551" i="12" s="1"/>
  <c r="C551" i="12"/>
  <c r="M550" i="12"/>
  <c r="N550" i="12" s="1"/>
  <c r="K550" i="12"/>
  <c r="I550" i="12"/>
  <c r="C550" i="12"/>
  <c r="M549" i="12"/>
  <c r="N549" i="12" s="1"/>
  <c r="K549" i="12"/>
  <c r="I549" i="12"/>
  <c r="J549" i="12" s="1"/>
  <c r="C549" i="12"/>
  <c r="M548" i="12"/>
  <c r="N548" i="12" s="1"/>
  <c r="K548" i="12"/>
  <c r="I548" i="12"/>
  <c r="J548" i="12" s="1"/>
  <c r="C548" i="12"/>
  <c r="M547" i="12"/>
  <c r="N547" i="12" s="1"/>
  <c r="K547" i="12"/>
  <c r="I547" i="12"/>
  <c r="J547" i="12" s="1"/>
  <c r="C547" i="12"/>
  <c r="M546" i="12"/>
  <c r="N546" i="12" s="1"/>
  <c r="K546" i="12"/>
  <c r="I546" i="12"/>
  <c r="J546" i="12" s="1"/>
  <c r="C546" i="12"/>
  <c r="M545" i="12"/>
  <c r="N545" i="12" s="1"/>
  <c r="K545" i="12"/>
  <c r="I545" i="12"/>
  <c r="J545" i="12" s="1"/>
  <c r="C545" i="12"/>
  <c r="M544" i="12"/>
  <c r="N544" i="12" s="1"/>
  <c r="K544" i="12"/>
  <c r="I544" i="12"/>
  <c r="J544" i="12" s="1"/>
  <c r="C544" i="12"/>
  <c r="M543" i="12"/>
  <c r="N543" i="12" s="1"/>
  <c r="K543" i="12"/>
  <c r="I543" i="12"/>
  <c r="C543" i="12"/>
  <c r="M542" i="12"/>
  <c r="N542" i="12" s="1"/>
  <c r="K542" i="12"/>
  <c r="I542" i="12"/>
  <c r="J542" i="12" s="1"/>
  <c r="C542" i="12"/>
  <c r="M541" i="12"/>
  <c r="N541" i="12" s="1"/>
  <c r="K541" i="12"/>
  <c r="I541" i="12"/>
  <c r="J541" i="12" s="1"/>
  <c r="C541" i="12"/>
  <c r="M540" i="12"/>
  <c r="N540" i="12" s="1"/>
  <c r="K540" i="12"/>
  <c r="I540" i="12"/>
  <c r="J540" i="12" s="1"/>
  <c r="C540" i="12"/>
  <c r="M539" i="12"/>
  <c r="N539" i="12" s="1"/>
  <c r="K539" i="12"/>
  <c r="I539" i="12"/>
  <c r="J539" i="12" s="1"/>
  <c r="C539" i="12"/>
  <c r="M538" i="12"/>
  <c r="N538" i="12" s="1"/>
  <c r="K538" i="12"/>
  <c r="I538" i="12"/>
  <c r="J538" i="12" s="1"/>
  <c r="C538" i="12"/>
  <c r="M537" i="12"/>
  <c r="N537" i="12" s="1"/>
  <c r="K537" i="12"/>
  <c r="I537" i="12"/>
  <c r="J537" i="12" s="1"/>
  <c r="C537" i="12"/>
  <c r="M536" i="12"/>
  <c r="N536" i="12" s="1"/>
  <c r="K536" i="12"/>
  <c r="I536" i="12"/>
  <c r="J536" i="12" s="1"/>
  <c r="C536" i="12"/>
  <c r="M535" i="12"/>
  <c r="N535" i="12" s="1"/>
  <c r="K535" i="12"/>
  <c r="I535" i="12"/>
  <c r="J535" i="12" s="1"/>
  <c r="C535" i="12"/>
  <c r="M534" i="12"/>
  <c r="N534" i="12" s="1"/>
  <c r="K534" i="12"/>
  <c r="I534" i="12"/>
  <c r="J534" i="12" s="1"/>
  <c r="C534" i="12"/>
  <c r="M533" i="12"/>
  <c r="N533" i="12" s="1"/>
  <c r="K533" i="12"/>
  <c r="I533" i="12"/>
  <c r="J533" i="12" s="1"/>
  <c r="C533" i="12"/>
  <c r="M532" i="12"/>
  <c r="N532" i="12" s="1"/>
  <c r="K532" i="12"/>
  <c r="I532" i="12"/>
  <c r="J532" i="12" s="1"/>
  <c r="C532" i="12"/>
  <c r="M531" i="12"/>
  <c r="N531" i="12" s="1"/>
  <c r="K531" i="12"/>
  <c r="I531" i="12"/>
  <c r="J531" i="12" s="1"/>
  <c r="C531" i="12"/>
  <c r="M530" i="12"/>
  <c r="N530" i="12" s="1"/>
  <c r="K530" i="12"/>
  <c r="I530" i="12"/>
  <c r="J530" i="12" s="1"/>
  <c r="C530" i="12"/>
  <c r="M529" i="12"/>
  <c r="N529" i="12" s="1"/>
  <c r="K529" i="12"/>
  <c r="I529" i="12"/>
  <c r="J529" i="12" s="1"/>
  <c r="C529" i="12"/>
  <c r="M528" i="12"/>
  <c r="N528" i="12" s="1"/>
  <c r="K528" i="12"/>
  <c r="I528" i="12"/>
  <c r="J528" i="12" s="1"/>
  <c r="C528" i="12"/>
  <c r="M527" i="12"/>
  <c r="N527" i="12" s="1"/>
  <c r="K527" i="12"/>
  <c r="I527" i="12"/>
  <c r="J527" i="12" s="1"/>
  <c r="C527" i="12"/>
  <c r="M526" i="12"/>
  <c r="N526" i="12" s="1"/>
  <c r="K526" i="12"/>
  <c r="I526" i="12"/>
  <c r="J526" i="12" s="1"/>
  <c r="C526" i="12"/>
  <c r="M525" i="12"/>
  <c r="N525" i="12" s="1"/>
  <c r="K525" i="12"/>
  <c r="I525" i="12"/>
  <c r="J525" i="12" s="1"/>
  <c r="C525" i="12"/>
  <c r="M524" i="12"/>
  <c r="N524" i="12" s="1"/>
  <c r="K524" i="12"/>
  <c r="I524" i="12"/>
  <c r="J524" i="12" s="1"/>
  <c r="C524" i="12"/>
  <c r="M523" i="12"/>
  <c r="N523" i="12" s="1"/>
  <c r="K523" i="12"/>
  <c r="I523" i="12"/>
  <c r="J523" i="12" s="1"/>
  <c r="C523" i="12"/>
  <c r="M522" i="12"/>
  <c r="N522" i="12" s="1"/>
  <c r="K522" i="12"/>
  <c r="I522" i="12"/>
  <c r="J522" i="12" s="1"/>
  <c r="C522" i="12"/>
  <c r="M521" i="12"/>
  <c r="N521" i="12" s="1"/>
  <c r="K521" i="12"/>
  <c r="I521" i="12"/>
  <c r="J521" i="12" s="1"/>
  <c r="C521" i="12"/>
  <c r="M520" i="12"/>
  <c r="N520" i="12" s="1"/>
  <c r="K520" i="12"/>
  <c r="I520" i="12"/>
  <c r="J520" i="12" s="1"/>
  <c r="C520" i="12"/>
  <c r="M519" i="12"/>
  <c r="N519" i="12" s="1"/>
  <c r="K519" i="12"/>
  <c r="I519" i="12"/>
  <c r="J519" i="12" s="1"/>
  <c r="C519" i="12"/>
  <c r="M518" i="12"/>
  <c r="N518" i="12" s="1"/>
  <c r="K518" i="12"/>
  <c r="I518" i="12"/>
  <c r="J518" i="12" s="1"/>
  <c r="C518" i="12"/>
  <c r="M517" i="12"/>
  <c r="N517" i="12" s="1"/>
  <c r="K517" i="12"/>
  <c r="I517" i="12"/>
  <c r="J517" i="12" s="1"/>
  <c r="C517" i="12"/>
  <c r="M516" i="12"/>
  <c r="N516" i="12" s="1"/>
  <c r="K516" i="12"/>
  <c r="I516" i="12"/>
  <c r="J516" i="12" s="1"/>
  <c r="C516" i="12"/>
  <c r="M515" i="12"/>
  <c r="N515" i="12" s="1"/>
  <c r="K515" i="12"/>
  <c r="I515" i="12"/>
  <c r="J515" i="12" s="1"/>
  <c r="C515" i="12"/>
  <c r="M514" i="12"/>
  <c r="N514" i="12" s="1"/>
  <c r="K514" i="12"/>
  <c r="I514" i="12"/>
  <c r="J514" i="12" s="1"/>
  <c r="C514" i="12"/>
  <c r="M513" i="12"/>
  <c r="N513" i="12" s="1"/>
  <c r="K513" i="12"/>
  <c r="I513" i="12"/>
  <c r="J513" i="12" s="1"/>
  <c r="C513" i="12"/>
  <c r="M512" i="12"/>
  <c r="N512" i="12" s="1"/>
  <c r="K512" i="12"/>
  <c r="I512" i="12"/>
  <c r="J512" i="12" s="1"/>
  <c r="C512" i="12"/>
  <c r="M511" i="12"/>
  <c r="N511" i="12" s="1"/>
  <c r="K511" i="12"/>
  <c r="I511" i="12"/>
  <c r="J511" i="12" s="1"/>
  <c r="C511" i="12"/>
  <c r="M510" i="12"/>
  <c r="N510" i="12" s="1"/>
  <c r="K510" i="12"/>
  <c r="I510" i="12"/>
  <c r="J510" i="12" s="1"/>
  <c r="C510" i="12"/>
  <c r="M509" i="12"/>
  <c r="N509" i="12" s="1"/>
  <c r="K509" i="12"/>
  <c r="I509" i="12"/>
  <c r="J509" i="12" s="1"/>
  <c r="C509" i="12"/>
  <c r="M508" i="12"/>
  <c r="N508" i="12" s="1"/>
  <c r="K508" i="12"/>
  <c r="I508" i="12"/>
  <c r="J508" i="12" s="1"/>
  <c r="C508" i="12"/>
  <c r="M507" i="12"/>
  <c r="N507" i="12" s="1"/>
  <c r="K507" i="12"/>
  <c r="I507" i="12"/>
  <c r="J507" i="12" s="1"/>
  <c r="C507" i="12"/>
  <c r="M506" i="12"/>
  <c r="N506" i="12" s="1"/>
  <c r="K506" i="12"/>
  <c r="I506" i="12"/>
  <c r="J506" i="12" s="1"/>
  <c r="C506" i="12"/>
  <c r="M505" i="12"/>
  <c r="N505" i="12" s="1"/>
  <c r="K505" i="12"/>
  <c r="I505" i="12"/>
  <c r="J505" i="12" s="1"/>
  <c r="C505" i="12"/>
  <c r="M504" i="12"/>
  <c r="N504" i="12" s="1"/>
  <c r="K504" i="12"/>
  <c r="I504" i="12"/>
  <c r="J504" i="12" s="1"/>
  <c r="C504" i="12"/>
  <c r="M503" i="12"/>
  <c r="N503" i="12" s="1"/>
  <c r="K503" i="12"/>
  <c r="I503" i="12"/>
  <c r="J503" i="12" s="1"/>
  <c r="C503" i="12"/>
  <c r="M502" i="12"/>
  <c r="N502" i="12" s="1"/>
  <c r="K502" i="12"/>
  <c r="I502" i="12"/>
  <c r="J502" i="12" s="1"/>
  <c r="C502" i="12"/>
  <c r="M501" i="12"/>
  <c r="N501" i="12" s="1"/>
  <c r="K501" i="12"/>
  <c r="I501" i="12"/>
  <c r="J501" i="12" s="1"/>
  <c r="C501" i="12"/>
  <c r="M500" i="12"/>
  <c r="N500" i="12" s="1"/>
  <c r="K500" i="12"/>
  <c r="I500" i="12"/>
  <c r="J500" i="12" s="1"/>
  <c r="C500" i="12"/>
  <c r="M499" i="12"/>
  <c r="N499" i="12" s="1"/>
  <c r="K499" i="12"/>
  <c r="I499" i="12"/>
  <c r="J499" i="12" s="1"/>
  <c r="C499" i="12"/>
  <c r="M498" i="12"/>
  <c r="N498" i="12" s="1"/>
  <c r="K498" i="12"/>
  <c r="I498" i="12"/>
  <c r="J498" i="12" s="1"/>
  <c r="C498" i="12"/>
  <c r="M497" i="12"/>
  <c r="N497" i="12" s="1"/>
  <c r="K497" i="12"/>
  <c r="I497" i="12"/>
  <c r="J497" i="12" s="1"/>
  <c r="C497" i="12"/>
  <c r="M496" i="12"/>
  <c r="N496" i="12" s="1"/>
  <c r="K496" i="12"/>
  <c r="I496" i="12"/>
  <c r="J496" i="12" s="1"/>
  <c r="C496" i="12"/>
  <c r="M495" i="12"/>
  <c r="N495" i="12" s="1"/>
  <c r="K495" i="12"/>
  <c r="I495" i="12"/>
  <c r="J495" i="12" s="1"/>
  <c r="C495" i="12"/>
  <c r="M494" i="12"/>
  <c r="N494" i="12" s="1"/>
  <c r="K494" i="12"/>
  <c r="I494" i="12"/>
  <c r="J494" i="12" s="1"/>
  <c r="C494" i="12"/>
  <c r="M493" i="12"/>
  <c r="N493" i="12" s="1"/>
  <c r="K493" i="12"/>
  <c r="I493" i="12"/>
  <c r="J493" i="12" s="1"/>
  <c r="C493" i="12"/>
  <c r="M492" i="12"/>
  <c r="N492" i="12" s="1"/>
  <c r="K492" i="12"/>
  <c r="I492" i="12"/>
  <c r="J492" i="12" s="1"/>
  <c r="C492" i="12"/>
  <c r="M491" i="12"/>
  <c r="N491" i="12" s="1"/>
  <c r="K491" i="12"/>
  <c r="I491" i="12"/>
  <c r="J491" i="12" s="1"/>
  <c r="C491" i="12"/>
  <c r="M490" i="12"/>
  <c r="N490" i="12" s="1"/>
  <c r="K490" i="12"/>
  <c r="I490" i="12"/>
  <c r="J490" i="12" s="1"/>
  <c r="C490" i="12"/>
  <c r="M489" i="12"/>
  <c r="N489" i="12" s="1"/>
  <c r="K489" i="12"/>
  <c r="I489" i="12"/>
  <c r="J489" i="12" s="1"/>
  <c r="C489" i="12"/>
  <c r="M488" i="12"/>
  <c r="N488" i="12" s="1"/>
  <c r="K488" i="12"/>
  <c r="I488" i="12"/>
  <c r="J488" i="12" s="1"/>
  <c r="C488" i="12"/>
  <c r="M487" i="12"/>
  <c r="N487" i="12" s="1"/>
  <c r="K487" i="12"/>
  <c r="I487" i="12"/>
  <c r="J487" i="12" s="1"/>
  <c r="C487" i="12"/>
  <c r="M486" i="12"/>
  <c r="N486" i="12" s="1"/>
  <c r="K486" i="12"/>
  <c r="I486" i="12"/>
  <c r="J486" i="12" s="1"/>
  <c r="C486" i="12"/>
  <c r="M485" i="12"/>
  <c r="N485" i="12" s="1"/>
  <c r="K485" i="12"/>
  <c r="I485" i="12"/>
  <c r="J485" i="12" s="1"/>
  <c r="C485" i="12"/>
  <c r="M484" i="12"/>
  <c r="N484" i="12" s="1"/>
  <c r="K484" i="12"/>
  <c r="I484" i="12"/>
  <c r="J484" i="12" s="1"/>
  <c r="C484" i="12"/>
  <c r="M483" i="12"/>
  <c r="N483" i="12" s="1"/>
  <c r="K483" i="12"/>
  <c r="I483" i="12"/>
  <c r="J483" i="12" s="1"/>
  <c r="C483" i="12"/>
  <c r="M482" i="12"/>
  <c r="N482" i="12" s="1"/>
  <c r="K482" i="12"/>
  <c r="I482" i="12"/>
  <c r="C482" i="12"/>
  <c r="M481" i="12"/>
  <c r="N481" i="12" s="1"/>
  <c r="K481" i="12"/>
  <c r="I481" i="12"/>
  <c r="J481" i="12" s="1"/>
  <c r="C481" i="12"/>
  <c r="M480" i="12"/>
  <c r="N480" i="12" s="1"/>
  <c r="K480" i="12"/>
  <c r="I480" i="12"/>
  <c r="J480" i="12" s="1"/>
  <c r="C480" i="12"/>
  <c r="M479" i="12"/>
  <c r="N479" i="12" s="1"/>
  <c r="K479" i="12"/>
  <c r="I479" i="12"/>
  <c r="C479" i="12"/>
  <c r="M478" i="12"/>
  <c r="N478" i="12" s="1"/>
  <c r="K478" i="12"/>
  <c r="I478" i="12"/>
  <c r="J478" i="12" s="1"/>
  <c r="C478" i="12"/>
  <c r="M477" i="12"/>
  <c r="N477" i="12" s="1"/>
  <c r="K477" i="12"/>
  <c r="I477" i="12"/>
  <c r="J477" i="12" s="1"/>
  <c r="C477" i="12"/>
  <c r="M476" i="12"/>
  <c r="N476" i="12" s="1"/>
  <c r="K476" i="12"/>
  <c r="I476" i="12"/>
  <c r="J476" i="12" s="1"/>
  <c r="C476" i="12"/>
  <c r="M475" i="12"/>
  <c r="N475" i="12" s="1"/>
  <c r="K475" i="12"/>
  <c r="I475" i="12"/>
  <c r="J475" i="12" s="1"/>
  <c r="C475" i="12"/>
  <c r="M474" i="12"/>
  <c r="N474" i="12" s="1"/>
  <c r="K474" i="12"/>
  <c r="I474" i="12"/>
  <c r="J474" i="12" s="1"/>
  <c r="C474" i="12"/>
  <c r="M473" i="12"/>
  <c r="N473" i="12" s="1"/>
  <c r="K473" i="12"/>
  <c r="I473" i="12"/>
  <c r="C473" i="12"/>
  <c r="M472" i="12"/>
  <c r="N472" i="12" s="1"/>
  <c r="K472" i="12"/>
  <c r="I472" i="12"/>
  <c r="J472" i="12" s="1"/>
  <c r="C472" i="12"/>
  <c r="M471" i="12"/>
  <c r="N471" i="12" s="1"/>
  <c r="K471" i="12"/>
  <c r="I471" i="12"/>
  <c r="J471" i="12" s="1"/>
  <c r="C471" i="12"/>
  <c r="M470" i="12"/>
  <c r="N470" i="12" s="1"/>
  <c r="K470" i="12"/>
  <c r="I470" i="12"/>
  <c r="J470" i="12" s="1"/>
  <c r="C470" i="12"/>
  <c r="M469" i="12"/>
  <c r="N469" i="12" s="1"/>
  <c r="K469" i="12"/>
  <c r="I469" i="12"/>
  <c r="J469" i="12" s="1"/>
  <c r="C469" i="12"/>
  <c r="M468" i="12"/>
  <c r="N468" i="12" s="1"/>
  <c r="K468" i="12"/>
  <c r="I468" i="12"/>
  <c r="C468" i="12"/>
  <c r="M467" i="12"/>
  <c r="N467" i="12" s="1"/>
  <c r="K467" i="12"/>
  <c r="I467" i="12"/>
  <c r="C467" i="12"/>
  <c r="M466" i="12"/>
  <c r="N466" i="12" s="1"/>
  <c r="K466" i="12"/>
  <c r="I466" i="12"/>
  <c r="J466" i="12" s="1"/>
  <c r="C466" i="12"/>
  <c r="M465" i="12"/>
  <c r="N465" i="12" s="1"/>
  <c r="K465" i="12"/>
  <c r="I465" i="12"/>
  <c r="J465" i="12" s="1"/>
  <c r="C465" i="12"/>
  <c r="M464" i="12"/>
  <c r="N464" i="12" s="1"/>
  <c r="K464" i="12"/>
  <c r="I464" i="12"/>
  <c r="J464" i="12" s="1"/>
  <c r="C464" i="12"/>
  <c r="M463" i="12"/>
  <c r="N463" i="12" s="1"/>
  <c r="K463" i="12"/>
  <c r="I463" i="12"/>
  <c r="J463" i="12" s="1"/>
  <c r="C463" i="12"/>
  <c r="M462" i="12"/>
  <c r="N462" i="12" s="1"/>
  <c r="K462" i="12"/>
  <c r="I462" i="12"/>
  <c r="J462" i="12" s="1"/>
  <c r="C462" i="12"/>
  <c r="M461" i="12"/>
  <c r="N461" i="12" s="1"/>
  <c r="K461" i="12"/>
  <c r="I461" i="12"/>
  <c r="C461" i="12"/>
  <c r="M460" i="12"/>
  <c r="N460" i="12" s="1"/>
  <c r="K460" i="12"/>
  <c r="I460" i="12"/>
  <c r="J460" i="12" s="1"/>
  <c r="C460" i="12"/>
  <c r="M459" i="12"/>
  <c r="N459" i="12" s="1"/>
  <c r="K459" i="12"/>
  <c r="I459" i="12"/>
  <c r="J459" i="12" s="1"/>
  <c r="C459" i="12"/>
  <c r="M458" i="12"/>
  <c r="N458" i="12" s="1"/>
  <c r="K458" i="12"/>
  <c r="I458" i="12"/>
  <c r="C458" i="12"/>
  <c r="M457" i="12"/>
  <c r="N457" i="12" s="1"/>
  <c r="K457" i="12"/>
  <c r="I457" i="12"/>
  <c r="J457" i="12" s="1"/>
  <c r="C457" i="12"/>
  <c r="M456" i="12"/>
  <c r="N456" i="12" s="1"/>
  <c r="K456" i="12"/>
  <c r="I456" i="12"/>
  <c r="J456" i="12" s="1"/>
  <c r="C456" i="12"/>
  <c r="M455" i="12"/>
  <c r="N455" i="12" s="1"/>
  <c r="K455" i="12"/>
  <c r="I455" i="12"/>
  <c r="C455" i="12"/>
  <c r="M454" i="12"/>
  <c r="N454" i="12" s="1"/>
  <c r="K454" i="12"/>
  <c r="I454" i="12"/>
  <c r="J454" i="12" s="1"/>
  <c r="C454" i="12"/>
  <c r="M453" i="12"/>
  <c r="N453" i="12" s="1"/>
  <c r="K453" i="12"/>
  <c r="I453" i="12"/>
  <c r="J453" i="12" s="1"/>
  <c r="C453" i="12"/>
  <c r="M452" i="12"/>
  <c r="N452" i="12" s="1"/>
  <c r="K452" i="12"/>
  <c r="I452" i="12"/>
  <c r="C452" i="12"/>
  <c r="M451" i="12"/>
  <c r="N451" i="12" s="1"/>
  <c r="K451" i="12"/>
  <c r="I451" i="12"/>
  <c r="J451" i="12" s="1"/>
  <c r="C451" i="12"/>
  <c r="M450" i="12"/>
  <c r="N450" i="12" s="1"/>
  <c r="K450" i="12"/>
  <c r="I450" i="12"/>
  <c r="J450" i="12" s="1"/>
  <c r="C450" i="12"/>
  <c r="M449" i="12"/>
  <c r="N449" i="12" s="1"/>
  <c r="K449" i="12"/>
  <c r="I449" i="12"/>
  <c r="C449" i="12"/>
  <c r="M448" i="12"/>
  <c r="N448" i="12" s="1"/>
  <c r="K448" i="12"/>
  <c r="I448" i="12"/>
  <c r="J448" i="12" s="1"/>
  <c r="C448" i="12"/>
  <c r="M447" i="12"/>
  <c r="N447" i="12" s="1"/>
  <c r="K447" i="12"/>
  <c r="I447" i="12"/>
  <c r="J447" i="12" s="1"/>
  <c r="C447" i="12"/>
  <c r="M446" i="12"/>
  <c r="N446" i="12" s="1"/>
  <c r="K446" i="12"/>
  <c r="I446" i="12"/>
  <c r="J446" i="12" s="1"/>
  <c r="C446" i="12"/>
  <c r="M445" i="12"/>
  <c r="N445" i="12" s="1"/>
  <c r="K445" i="12"/>
  <c r="I445" i="12"/>
  <c r="J445" i="12" s="1"/>
  <c r="C445" i="12"/>
  <c r="M444" i="12"/>
  <c r="N444" i="12" s="1"/>
  <c r="K444" i="12"/>
  <c r="I444" i="12"/>
  <c r="J444" i="12" s="1"/>
  <c r="C444" i="12"/>
  <c r="M443" i="12"/>
  <c r="N443" i="12" s="1"/>
  <c r="K443" i="12"/>
  <c r="I443" i="12"/>
  <c r="C443" i="12"/>
  <c r="M442" i="12"/>
  <c r="N442" i="12" s="1"/>
  <c r="K442" i="12"/>
  <c r="I442" i="12"/>
  <c r="J442" i="12" s="1"/>
  <c r="C442" i="12"/>
  <c r="M441" i="12"/>
  <c r="N441" i="12" s="1"/>
  <c r="K441" i="12"/>
  <c r="I441" i="12"/>
  <c r="J441" i="12" s="1"/>
  <c r="C441" i="12"/>
  <c r="M440" i="12"/>
  <c r="N440" i="12" s="1"/>
  <c r="K440" i="12"/>
  <c r="I440" i="12"/>
  <c r="J440" i="12" s="1"/>
  <c r="C440" i="12"/>
  <c r="M439" i="12"/>
  <c r="N439" i="12" s="1"/>
  <c r="K439" i="12"/>
  <c r="I439" i="12"/>
  <c r="J439" i="12" s="1"/>
  <c r="C439" i="12"/>
  <c r="M438" i="12"/>
  <c r="N438" i="12" s="1"/>
  <c r="K438" i="12"/>
  <c r="I438" i="12"/>
  <c r="J438" i="12" s="1"/>
  <c r="C438" i="12"/>
  <c r="M437" i="12"/>
  <c r="N437" i="12" s="1"/>
  <c r="K437" i="12"/>
  <c r="I437" i="12"/>
  <c r="C437" i="12"/>
  <c r="M436" i="12"/>
  <c r="N436" i="12" s="1"/>
  <c r="K436" i="12"/>
  <c r="I436" i="12"/>
  <c r="J436" i="12" s="1"/>
  <c r="C436" i="12"/>
  <c r="M435" i="12"/>
  <c r="N435" i="12" s="1"/>
  <c r="K435" i="12"/>
  <c r="I435" i="12"/>
  <c r="J435" i="12" s="1"/>
  <c r="C435" i="12"/>
  <c r="M434" i="12"/>
  <c r="N434" i="12" s="1"/>
  <c r="K434" i="12"/>
  <c r="I434" i="12"/>
  <c r="C434" i="12"/>
  <c r="M433" i="12"/>
  <c r="N433" i="12" s="1"/>
  <c r="K433" i="12"/>
  <c r="I433" i="12"/>
  <c r="J433" i="12" s="1"/>
  <c r="C433" i="12"/>
  <c r="M432" i="12"/>
  <c r="N432" i="12" s="1"/>
  <c r="K432" i="12"/>
  <c r="I432" i="12"/>
  <c r="J432" i="12" s="1"/>
  <c r="C432" i="12"/>
  <c r="M431" i="12"/>
  <c r="N431" i="12" s="1"/>
  <c r="K431" i="12"/>
  <c r="I431" i="12"/>
  <c r="C431" i="12"/>
  <c r="M430" i="12"/>
  <c r="N430" i="12" s="1"/>
  <c r="K430" i="12"/>
  <c r="I430" i="12"/>
  <c r="J430" i="12" s="1"/>
  <c r="C430" i="12"/>
  <c r="M429" i="12"/>
  <c r="N429" i="12" s="1"/>
  <c r="K429" i="12"/>
  <c r="I429" i="12"/>
  <c r="J429" i="12" s="1"/>
  <c r="C429" i="12"/>
  <c r="M428" i="12"/>
  <c r="N428" i="12" s="1"/>
  <c r="K428" i="12"/>
  <c r="I428" i="12"/>
  <c r="J428" i="12" s="1"/>
  <c r="C428" i="12"/>
  <c r="M427" i="12"/>
  <c r="N427" i="12" s="1"/>
  <c r="K427" i="12"/>
  <c r="I427" i="12"/>
  <c r="J427" i="12" s="1"/>
  <c r="C427" i="12"/>
  <c r="M426" i="12"/>
  <c r="N426" i="12" s="1"/>
  <c r="K426" i="12"/>
  <c r="I426" i="12"/>
  <c r="J426" i="12" s="1"/>
  <c r="C426" i="12"/>
  <c r="M425" i="12"/>
  <c r="N425" i="12" s="1"/>
  <c r="K425" i="12"/>
  <c r="I425" i="12"/>
  <c r="C425" i="12"/>
  <c r="M424" i="12"/>
  <c r="N424" i="12" s="1"/>
  <c r="K424" i="12"/>
  <c r="I424" i="12"/>
  <c r="J424" i="12" s="1"/>
  <c r="C424" i="12"/>
  <c r="M423" i="12"/>
  <c r="N423" i="12" s="1"/>
  <c r="K423" i="12"/>
  <c r="I423" i="12"/>
  <c r="J423" i="12" s="1"/>
  <c r="C423" i="12"/>
  <c r="M422" i="12"/>
  <c r="N422" i="12" s="1"/>
  <c r="K422" i="12"/>
  <c r="I422" i="12"/>
  <c r="C422" i="12"/>
  <c r="M421" i="12"/>
  <c r="N421" i="12" s="1"/>
  <c r="K421" i="12"/>
  <c r="I421" i="12"/>
  <c r="J421" i="12" s="1"/>
  <c r="C421" i="12"/>
  <c r="M420" i="12"/>
  <c r="N420" i="12" s="1"/>
  <c r="K420" i="12"/>
  <c r="I420" i="12"/>
  <c r="J420" i="12" s="1"/>
  <c r="C420" i="12"/>
  <c r="M419" i="12"/>
  <c r="N419" i="12" s="1"/>
  <c r="K419" i="12"/>
  <c r="I419" i="12"/>
  <c r="C419" i="12"/>
  <c r="M418" i="12"/>
  <c r="N418" i="12" s="1"/>
  <c r="K418" i="12"/>
  <c r="I418" i="12"/>
  <c r="J418" i="12" s="1"/>
  <c r="C418" i="12"/>
  <c r="M417" i="12"/>
  <c r="N417" i="12" s="1"/>
  <c r="K417" i="12"/>
  <c r="I417" i="12"/>
  <c r="J417" i="12" s="1"/>
  <c r="C417" i="12"/>
  <c r="M416" i="12"/>
  <c r="N416" i="12" s="1"/>
  <c r="K416" i="12"/>
  <c r="I416" i="12"/>
  <c r="J416" i="12" s="1"/>
  <c r="C416" i="12"/>
  <c r="M415" i="12"/>
  <c r="N415" i="12" s="1"/>
  <c r="K415" i="12"/>
  <c r="I415" i="12"/>
  <c r="J415" i="12" s="1"/>
  <c r="C415" i="12"/>
  <c r="M414" i="12"/>
  <c r="N414" i="12" s="1"/>
  <c r="K414" i="12"/>
  <c r="I414" i="12"/>
  <c r="J414" i="12" s="1"/>
  <c r="C414" i="12"/>
  <c r="M413" i="12"/>
  <c r="N413" i="12" s="1"/>
  <c r="K413" i="12"/>
  <c r="I413" i="12"/>
  <c r="C413" i="12"/>
  <c r="M412" i="12"/>
  <c r="N412" i="12" s="1"/>
  <c r="K412" i="12"/>
  <c r="I412" i="12"/>
  <c r="J412" i="12" s="1"/>
  <c r="C412" i="12"/>
  <c r="M411" i="12"/>
  <c r="N411" i="12" s="1"/>
  <c r="K411" i="12"/>
  <c r="I411" i="12"/>
  <c r="J411" i="12" s="1"/>
  <c r="C411" i="12"/>
  <c r="M410" i="12"/>
  <c r="N410" i="12" s="1"/>
  <c r="K410" i="12"/>
  <c r="I410" i="12"/>
  <c r="J410" i="12" s="1"/>
  <c r="C410" i="12"/>
  <c r="M409" i="12"/>
  <c r="N409" i="12" s="1"/>
  <c r="K409" i="12"/>
  <c r="I409" i="12"/>
  <c r="J409" i="12" s="1"/>
  <c r="C409" i="12"/>
  <c r="M408" i="12"/>
  <c r="N408" i="12" s="1"/>
  <c r="K408" i="12"/>
  <c r="I408" i="12"/>
  <c r="J408" i="12" s="1"/>
  <c r="C408" i="12"/>
  <c r="M407" i="12"/>
  <c r="N407" i="12" s="1"/>
  <c r="K407" i="12"/>
  <c r="I407" i="12"/>
  <c r="J407" i="12" s="1"/>
  <c r="C407" i="12"/>
  <c r="M406" i="12"/>
  <c r="N406" i="12" s="1"/>
  <c r="K406" i="12"/>
  <c r="I406" i="12"/>
  <c r="J406" i="12" s="1"/>
  <c r="C406" i="12"/>
  <c r="M405" i="12"/>
  <c r="N405" i="12" s="1"/>
  <c r="K405" i="12"/>
  <c r="I405" i="12"/>
  <c r="J405" i="12" s="1"/>
  <c r="C405" i="12"/>
  <c r="M404" i="12"/>
  <c r="N404" i="12" s="1"/>
  <c r="K404" i="12"/>
  <c r="I404" i="12"/>
  <c r="J404" i="12" s="1"/>
  <c r="C404" i="12"/>
  <c r="M403" i="12"/>
  <c r="N403" i="12" s="1"/>
  <c r="K403" i="12"/>
  <c r="I403" i="12"/>
  <c r="C403" i="12"/>
  <c r="M402" i="12"/>
  <c r="N402" i="12" s="1"/>
  <c r="K402" i="12"/>
  <c r="I402" i="12"/>
  <c r="J402" i="12" s="1"/>
  <c r="C402" i="12"/>
  <c r="M401" i="12"/>
  <c r="N401" i="12" s="1"/>
  <c r="K401" i="12"/>
  <c r="I401" i="12"/>
  <c r="C401" i="12"/>
  <c r="M400" i="12"/>
  <c r="N400" i="12" s="1"/>
  <c r="K400" i="12"/>
  <c r="I400" i="12"/>
  <c r="J400" i="12" s="1"/>
  <c r="C400" i="12"/>
  <c r="M399" i="12"/>
  <c r="N399" i="12" s="1"/>
  <c r="K399" i="12"/>
  <c r="I399" i="12"/>
  <c r="J399" i="12" s="1"/>
  <c r="C399" i="12"/>
  <c r="M398" i="12"/>
  <c r="N398" i="12" s="1"/>
  <c r="K398" i="12"/>
  <c r="I398" i="12"/>
  <c r="J398" i="12" s="1"/>
  <c r="C398" i="12"/>
  <c r="M397" i="12"/>
  <c r="N397" i="12" s="1"/>
  <c r="K397" i="12"/>
  <c r="I397" i="12"/>
  <c r="J397" i="12" s="1"/>
  <c r="C397" i="12"/>
  <c r="M396" i="12"/>
  <c r="N396" i="12" s="1"/>
  <c r="K396" i="12"/>
  <c r="I396" i="12"/>
  <c r="J396" i="12" s="1"/>
  <c r="C396" i="12"/>
  <c r="M395" i="12"/>
  <c r="N395" i="12" s="1"/>
  <c r="K395" i="12"/>
  <c r="I395" i="12"/>
  <c r="C395" i="12"/>
  <c r="M394" i="12"/>
  <c r="N394" i="12" s="1"/>
  <c r="K394" i="12"/>
  <c r="I394" i="12"/>
  <c r="J394" i="12" s="1"/>
  <c r="C394" i="12"/>
  <c r="M393" i="12"/>
  <c r="N393" i="12" s="1"/>
  <c r="K393" i="12"/>
  <c r="I393" i="12"/>
  <c r="J393" i="12" s="1"/>
  <c r="C393" i="12"/>
  <c r="M392" i="12"/>
  <c r="N392" i="12" s="1"/>
  <c r="K392" i="12"/>
  <c r="I392" i="12"/>
  <c r="J392" i="12" s="1"/>
  <c r="C392" i="12"/>
  <c r="M391" i="12"/>
  <c r="N391" i="12" s="1"/>
  <c r="K391" i="12"/>
  <c r="I391" i="12"/>
  <c r="J391" i="12" s="1"/>
  <c r="C391" i="12"/>
  <c r="M390" i="12"/>
  <c r="N390" i="12" s="1"/>
  <c r="K390" i="12"/>
  <c r="I390" i="12"/>
  <c r="J390" i="12" s="1"/>
  <c r="C390" i="12"/>
  <c r="M389" i="12"/>
  <c r="N389" i="12" s="1"/>
  <c r="K389" i="12"/>
  <c r="I389" i="12"/>
  <c r="C389" i="12"/>
  <c r="M388" i="12"/>
  <c r="N388" i="12" s="1"/>
  <c r="K388" i="12"/>
  <c r="I388" i="12"/>
  <c r="J388" i="12" s="1"/>
  <c r="C388" i="12"/>
  <c r="M387" i="12"/>
  <c r="N387" i="12" s="1"/>
  <c r="K387" i="12"/>
  <c r="I387" i="12"/>
  <c r="J387" i="12" s="1"/>
  <c r="C387" i="12"/>
  <c r="M386" i="12"/>
  <c r="N386" i="12" s="1"/>
  <c r="K386" i="12"/>
  <c r="I386" i="12"/>
  <c r="J386" i="12" s="1"/>
  <c r="C386" i="12"/>
  <c r="M385" i="12"/>
  <c r="N385" i="12" s="1"/>
  <c r="K385" i="12"/>
  <c r="I385" i="12"/>
  <c r="C385" i="12"/>
  <c r="M384" i="12"/>
  <c r="N384" i="12" s="1"/>
  <c r="K384" i="12"/>
  <c r="I384" i="12"/>
  <c r="J384" i="12" s="1"/>
  <c r="C384" i="12"/>
  <c r="M383" i="12"/>
  <c r="N383" i="12" s="1"/>
  <c r="K383" i="12"/>
  <c r="I383" i="12"/>
  <c r="C383" i="12"/>
  <c r="M382" i="12"/>
  <c r="N382" i="12" s="1"/>
  <c r="K382" i="12"/>
  <c r="I382" i="12"/>
  <c r="J382" i="12" s="1"/>
  <c r="C382" i="12"/>
  <c r="M381" i="12"/>
  <c r="N381" i="12" s="1"/>
  <c r="K381" i="12"/>
  <c r="I381" i="12"/>
  <c r="J381" i="12" s="1"/>
  <c r="C381" i="12"/>
  <c r="M380" i="12"/>
  <c r="N380" i="12" s="1"/>
  <c r="K380" i="12"/>
  <c r="I380" i="12"/>
  <c r="J380" i="12" s="1"/>
  <c r="C380" i="12"/>
  <c r="M379" i="12"/>
  <c r="N379" i="12" s="1"/>
  <c r="K379" i="12"/>
  <c r="I379" i="12"/>
  <c r="C379" i="12"/>
  <c r="M378" i="12"/>
  <c r="N378" i="12" s="1"/>
  <c r="K378" i="12"/>
  <c r="I378" i="12"/>
  <c r="J378" i="12" s="1"/>
  <c r="C378" i="12"/>
  <c r="M377" i="12"/>
  <c r="N377" i="12" s="1"/>
  <c r="K377" i="12"/>
  <c r="I377" i="12"/>
  <c r="J377" i="12" s="1"/>
  <c r="C377" i="12"/>
  <c r="M376" i="12"/>
  <c r="N376" i="12" s="1"/>
  <c r="K376" i="12"/>
  <c r="I376" i="12"/>
  <c r="J376" i="12" s="1"/>
  <c r="C376" i="12"/>
  <c r="M375" i="12"/>
  <c r="N375" i="12" s="1"/>
  <c r="K375" i="12"/>
  <c r="I375" i="12"/>
  <c r="J375" i="12" s="1"/>
  <c r="C375" i="12"/>
  <c r="M374" i="12"/>
  <c r="N374" i="12" s="1"/>
  <c r="K374" i="12"/>
  <c r="I374" i="12"/>
  <c r="J374" i="12" s="1"/>
  <c r="C374" i="12"/>
  <c r="M373" i="12"/>
  <c r="N373" i="12" s="1"/>
  <c r="K373" i="12"/>
  <c r="I373" i="12"/>
  <c r="C373" i="12"/>
  <c r="M372" i="12"/>
  <c r="N372" i="12" s="1"/>
  <c r="K372" i="12"/>
  <c r="I372" i="12"/>
  <c r="J372" i="12" s="1"/>
  <c r="C372" i="12"/>
  <c r="M371" i="12"/>
  <c r="N371" i="12" s="1"/>
  <c r="K371" i="12"/>
  <c r="I371" i="12"/>
  <c r="J371" i="12" s="1"/>
  <c r="C371" i="12"/>
  <c r="M370" i="12"/>
  <c r="N370" i="12" s="1"/>
  <c r="K370" i="12"/>
  <c r="I370" i="12"/>
  <c r="J370" i="12" s="1"/>
  <c r="C370" i="12"/>
  <c r="M369" i="12"/>
  <c r="N369" i="12" s="1"/>
  <c r="K369" i="12"/>
  <c r="I369" i="12"/>
  <c r="J369" i="12" s="1"/>
  <c r="C369" i="12"/>
  <c r="M368" i="12"/>
  <c r="N368" i="12" s="1"/>
  <c r="K368" i="12"/>
  <c r="I368" i="12"/>
  <c r="J368" i="12" s="1"/>
  <c r="C368" i="12"/>
  <c r="M367" i="12"/>
  <c r="N367" i="12" s="1"/>
  <c r="K367" i="12"/>
  <c r="I367" i="12"/>
  <c r="C367" i="12"/>
  <c r="M366" i="12"/>
  <c r="N366" i="12" s="1"/>
  <c r="K366" i="12"/>
  <c r="I366" i="12"/>
  <c r="J366" i="12" s="1"/>
  <c r="C366" i="12"/>
  <c r="M365" i="12"/>
  <c r="N365" i="12" s="1"/>
  <c r="K365" i="12"/>
  <c r="I365" i="12"/>
  <c r="J365" i="12" s="1"/>
  <c r="C365" i="12"/>
  <c r="M364" i="12"/>
  <c r="N364" i="12" s="1"/>
  <c r="K364" i="12"/>
  <c r="I364" i="12"/>
  <c r="J364" i="12" s="1"/>
  <c r="C364" i="12"/>
  <c r="M363" i="12"/>
  <c r="N363" i="12" s="1"/>
  <c r="K363" i="12"/>
  <c r="I363" i="12"/>
  <c r="J363" i="12" s="1"/>
  <c r="C363" i="12"/>
  <c r="M362" i="12"/>
  <c r="N362" i="12" s="1"/>
  <c r="K362" i="12"/>
  <c r="I362" i="12"/>
  <c r="J362" i="12" s="1"/>
  <c r="C362" i="12"/>
  <c r="M361" i="12"/>
  <c r="N361" i="12" s="1"/>
  <c r="K361" i="12"/>
  <c r="I361" i="12"/>
  <c r="C361" i="12"/>
  <c r="M360" i="12"/>
  <c r="N360" i="12" s="1"/>
  <c r="K360" i="12"/>
  <c r="I360" i="12"/>
  <c r="J360" i="12" s="1"/>
  <c r="C360" i="12"/>
  <c r="M359" i="12"/>
  <c r="N359" i="12" s="1"/>
  <c r="K359" i="12"/>
  <c r="I359" i="12"/>
  <c r="J359" i="12" s="1"/>
  <c r="C359" i="12"/>
  <c r="M358" i="12"/>
  <c r="N358" i="12" s="1"/>
  <c r="K358" i="12"/>
  <c r="I358" i="12"/>
  <c r="J358" i="12" s="1"/>
  <c r="C358" i="12"/>
  <c r="M357" i="12"/>
  <c r="N357" i="12" s="1"/>
  <c r="K357" i="12"/>
  <c r="I357" i="12"/>
  <c r="J357" i="12" s="1"/>
  <c r="C357" i="12"/>
  <c r="M356" i="12"/>
  <c r="N356" i="12" s="1"/>
  <c r="K356" i="12"/>
  <c r="I356" i="12"/>
  <c r="J356" i="12" s="1"/>
  <c r="C356" i="12"/>
  <c r="M355" i="12"/>
  <c r="N355" i="12" s="1"/>
  <c r="K355" i="12"/>
  <c r="I355" i="12"/>
  <c r="C355" i="12"/>
  <c r="M354" i="12"/>
  <c r="N354" i="12" s="1"/>
  <c r="K354" i="12"/>
  <c r="I354" i="12"/>
  <c r="J354" i="12" s="1"/>
  <c r="C354" i="12"/>
  <c r="M353" i="12"/>
  <c r="N353" i="12" s="1"/>
  <c r="K353" i="12"/>
  <c r="I353" i="12"/>
  <c r="J353" i="12" s="1"/>
  <c r="C353" i="12"/>
  <c r="M352" i="12"/>
  <c r="N352" i="12" s="1"/>
  <c r="K352" i="12"/>
  <c r="I352" i="12"/>
  <c r="J352" i="12" s="1"/>
  <c r="C352" i="12"/>
  <c r="M351" i="12"/>
  <c r="N351" i="12" s="1"/>
  <c r="K351" i="12"/>
  <c r="I351" i="12"/>
  <c r="J351" i="12" s="1"/>
  <c r="C351" i="12"/>
  <c r="M350" i="12"/>
  <c r="N350" i="12" s="1"/>
  <c r="K350" i="12"/>
  <c r="I350" i="12"/>
  <c r="J350" i="12" s="1"/>
  <c r="C350" i="12"/>
  <c r="M349" i="12"/>
  <c r="N349" i="12" s="1"/>
  <c r="K349" i="12"/>
  <c r="I349" i="12"/>
  <c r="C349" i="12"/>
  <c r="M348" i="12"/>
  <c r="N348" i="12" s="1"/>
  <c r="K348" i="12"/>
  <c r="I348" i="12"/>
  <c r="J348" i="12" s="1"/>
  <c r="C348" i="12"/>
  <c r="M347" i="12"/>
  <c r="N347" i="12" s="1"/>
  <c r="K347" i="12"/>
  <c r="I347" i="12"/>
  <c r="J347" i="12" s="1"/>
  <c r="C347" i="12"/>
  <c r="M346" i="12"/>
  <c r="N346" i="12" s="1"/>
  <c r="K346" i="12"/>
  <c r="I346" i="12"/>
  <c r="J346" i="12" s="1"/>
  <c r="C346" i="12"/>
  <c r="M345" i="12"/>
  <c r="N345" i="12" s="1"/>
  <c r="K345" i="12"/>
  <c r="I345" i="12"/>
  <c r="J345" i="12" s="1"/>
  <c r="C345" i="12"/>
  <c r="M344" i="12"/>
  <c r="N344" i="12" s="1"/>
  <c r="K344" i="12"/>
  <c r="I344" i="12"/>
  <c r="J344" i="12" s="1"/>
  <c r="C344" i="12"/>
  <c r="M343" i="12"/>
  <c r="N343" i="12" s="1"/>
  <c r="K343" i="12"/>
  <c r="I343" i="12"/>
  <c r="C343" i="12"/>
  <c r="M342" i="12"/>
  <c r="N342" i="12" s="1"/>
  <c r="K342" i="12"/>
  <c r="I342" i="12"/>
  <c r="J342" i="12" s="1"/>
  <c r="C342" i="12"/>
  <c r="M341" i="12"/>
  <c r="N341" i="12" s="1"/>
  <c r="K341" i="12"/>
  <c r="I341" i="12"/>
  <c r="J341" i="12" s="1"/>
  <c r="C341" i="12"/>
  <c r="M340" i="12"/>
  <c r="N340" i="12" s="1"/>
  <c r="K340" i="12"/>
  <c r="I340" i="12"/>
  <c r="J340" i="12" s="1"/>
  <c r="C340" i="12"/>
  <c r="M339" i="12"/>
  <c r="N339" i="12" s="1"/>
  <c r="K339" i="12"/>
  <c r="I339" i="12"/>
  <c r="J339" i="12" s="1"/>
  <c r="C339" i="12"/>
  <c r="M338" i="12"/>
  <c r="N338" i="12" s="1"/>
  <c r="K338" i="12"/>
  <c r="I338" i="12"/>
  <c r="J338" i="12" s="1"/>
  <c r="C338" i="12"/>
  <c r="M337" i="12"/>
  <c r="N337" i="12" s="1"/>
  <c r="K337" i="12"/>
  <c r="I337" i="12"/>
  <c r="C337" i="12"/>
  <c r="M336" i="12"/>
  <c r="N336" i="12" s="1"/>
  <c r="K336" i="12"/>
  <c r="I336" i="12"/>
  <c r="J336" i="12" s="1"/>
  <c r="C336" i="12"/>
  <c r="M335" i="12"/>
  <c r="N335" i="12" s="1"/>
  <c r="K335" i="12"/>
  <c r="I335" i="12"/>
  <c r="J335" i="12" s="1"/>
  <c r="C335" i="12"/>
  <c r="M334" i="12"/>
  <c r="N334" i="12" s="1"/>
  <c r="K334" i="12"/>
  <c r="I334" i="12"/>
  <c r="J334" i="12" s="1"/>
  <c r="C334" i="12"/>
  <c r="M333" i="12"/>
  <c r="N333" i="12" s="1"/>
  <c r="K333" i="12"/>
  <c r="I333" i="12"/>
  <c r="J333" i="12" s="1"/>
  <c r="C333" i="12"/>
  <c r="M332" i="12"/>
  <c r="N332" i="12" s="1"/>
  <c r="K332" i="12"/>
  <c r="I332" i="12"/>
  <c r="J332" i="12" s="1"/>
  <c r="C332" i="12"/>
  <c r="M331" i="12"/>
  <c r="N331" i="12" s="1"/>
  <c r="K331" i="12"/>
  <c r="I331" i="12"/>
  <c r="C331" i="12"/>
  <c r="M330" i="12"/>
  <c r="N330" i="12" s="1"/>
  <c r="K330" i="12"/>
  <c r="I330" i="12"/>
  <c r="J330" i="12" s="1"/>
  <c r="C330" i="12"/>
  <c r="M329" i="12"/>
  <c r="N329" i="12" s="1"/>
  <c r="K329" i="12"/>
  <c r="I329" i="12"/>
  <c r="J329" i="12" s="1"/>
  <c r="C329" i="12"/>
  <c r="M328" i="12"/>
  <c r="N328" i="12" s="1"/>
  <c r="K328" i="12"/>
  <c r="I328" i="12"/>
  <c r="J328" i="12" s="1"/>
  <c r="C328" i="12"/>
  <c r="M327" i="12"/>
  <c r="N327" i="12" s="1"/>
  <c r="K327" i="12"/>
  <c r="I327" i="12"/>
  <c r="J327" i="12" s="1"/>
  <c r="C327" i="12"/>
  <c r="M326" i="12"/>
  <c r="N326" i="12" s="1"/>
  <c r="K326" i="12"/>
  <c r="I326" i="12"/>
  <c r="J326" i="12" s="1"/>
  <c r="C326" i="12"/>
  <c r="M325" i="12"/>
  <c r="N325" i="12" s="1"/>
  <c r="K325" i="12"/>
  <c r="I325" i="12"/>
  <c r="C325" i="12"/>
  <c r="M324" i="12"/>
  <c r="N324" i="12" s="1"/>
  <c r="K324" i="12"/>
  <c r="I324" i="12"/>
  <c r="J324" i="12" s="1"/>
  <c r="C324" i="12"/>
  <c r="M323" i="12"/>
  <c r="N323" i="12" s="1"/>
  <c r="K323" i="12"/>
  <c r="I323" i="12"/>
  <c r="J323" i="12" s="1"/>
  <c r="C323" i="12"/>
  <c r="M322" i="12"/>
  <c r="N322" i="12" s="1"/>
  <c r="K322" i="12"/>
  <c r="I322" i="12"/>
  <c r="J322" i="12" s="1"/>
  <c r="C322" i="12"/>
  <c r="M321" i="12"/>
  <c r="N321" i="12" s="1"/>
  <c r="K321" i="12"/>
  <c r="I321" i="12"/>
  <c r="J321" i="12" s="1"/>
  <c r="C321" i="12"/>
  <c r="M320" i="12"/>
  <c r="N320" i="12" s="1"/>
  <c r="K320" i="12"/>
  <c r="I320" i="12"/>
  <c r="J320" i="12" s="1"/>
  <c r="C320" i="12"/>
  <c r="M319" i="12"/>
  <c r="N319" i="12" s="1"/>
  <c r="K319" i="12"/>
  <c r="I319" i="12"/>
  <c r="C319" i="12"/>
  <c r="M318" i="12"/>
  <c r="N318" i="12" s="1"/>
  <c r="K318" i="12"/>
  <c r="I318" i="12"/>
  <c r="J318" i="12" s="1"/>
  <c r="C318" i="12"/>
  <c r="M317" i="12"/>
  <c r="N317" i="12" s="1"/>
  <c r="K317" i="12"/>
  <c r="I317" i="12"/>
  <c r="J317" i="12" s="1"/>
  <c r="C317" i="12"/>
  <c r="M316" i="12"/>
  <c r="N316" i="12" s="1"/>
  <c r="K316" i="12"/>
  <c r="I316" i="12"/>
  <c r="J316" i="12" s="1"/>
  <c r="C316" i="12"/>
  <c r="M315" i="12"/>
  <c r="N315" i="12" s="1"/>
  <c r="K315" i="12"/>
  <c r="I315" i="12"/>
  <c r="J315" i="12" s="1"/>
  <c r="C315" i="12"/>
  <c r="M314" i="12"/>
  <c r="N314" i="12" s="1"/>
  <c r="K314" i="12"/>
  <c r="I314" i="12"/>
  <c r="J314" i="12" s="1"/>
  <c r="C314" i="12"/>
  <c r="M313" i="12"/>
  <c r="N313" i="12" s="1"/>
  <c r="K313" i="12"/>
  <c r="I313" i="12"/>
  <c r="C313" i="12"/>
  <c r="M312" i="12"/>
  <c r="N312" i="12" s="1"/>
  <c r="K312" i="12"/>
  <c r="I312" i="12"/>
  <c r="J312" i="12" s="1"/>
  <c r="C312" i="12"/>
  <c r="M311" i="12"/>
  <c r="N311" i="12" s="1"/>
  <c r="K311" i="12"/>
  <c r="I311" i="12"/>
  <c r="J311" i="12" s="1"/>
  <c r="C311" i="12"/>
  <c r="M310" i="12"/>
  <c r="N310" i="12" s="1"/>
  <c r="K310" i="12"/>
  <c r="I310" i="12"/>
  <c r="J310" i="12" s="1"/>
  <c r="C310" i="12"/>
  <c r="M309" i="12"/>
  <c r="N309" i="12" s="1"/>
  <c r="K309" i="12"/>
  <c r="I309" i="12"/>
  <c r="J309" i="12" s="1"/>
  <c r="C309" i="12"/>
  <c r="M308" i="12"/>
  <c r="N308" i="12" s="1"/>
  <c r="K308" i="12"/>
  <c r="I308" i="12"/>
  <c r="J308" i="12" s="1"/>
  <c r="C308" i="12"/>
  <c r="M307" i="12"/>
  <c r="N307" i="12" s="1"/>
  <c r="K307" i="12"/>
  <c r="I307" i="12"/>
  <c r="C307" i="12"/>
  <c r="M306" i="12"/>
  <c r="N306" i="12" s="1"/>
  <c r="K306" i="12"/>
  <c r="I306" i="12"/>
  <c r="J306" i="12" s="1"/>
  <c r="C306" i="12"/>
  <c r="M305" i="12"/>
  <c r="N305" i="12" s="1"/>
  <c r="K305" i="12"/>
  <c r="I305" i="12"/>
  <c r="J305" i="12" s="1"/>
  <c r="C305" i="12"/>
  <c r="M304" i="12"/>
  <c r="N304" i="12" s="1"/>
  <c r="K304" i="12"/>
  <c r="I304" i="12"/>
  <c r="J304" i="12" s="1"/>
  <c r="C304" i="12"/>
  <c r="M303" i="12"/>
  <c r="N303" i="12" s="1"/>
  <c r="K303" i="12"/>
  <c r="I303" i="12"/>
  <c r="J303" i="12" s="1"/>
  <c r="C303" i="12"/>
  <c r="M302" i="12"/>
  <c r="N302" i="12" s="1"/>
  <c r="K302" i="12"/>
  <c r="I302" i="12"/>
  <c r="J302" i="12" s="1"/>
  <c r="C302" i="12"/>
  <c r="M301" i="12"/>
  <c r="N301" i="12" s="1"/>
  <c r="K301" i="12"/>
  <c r="I301" i="12"/>
  <c r="C301" i="12"/>
  <c r="M300" i="12"/>
  <c r="N300" i="12" s="1"/>
  <c r="K300" i="12"/>
  <c r="I300" i="12"/>
  <c r="J300" i="12" s="1"/>
  <c r="C300" i="12"/>
  <c r="M299" i="12"/>
  <c r="N299" i="12" s="1"/>
  <c r="K299" i="12"/>
  <c r="I299" i="12"/>
  <c r="J299" i="12" s="1"/>
  <c r="C299" i="12"/>
  <c r="M298" i="12"/>
  <c r="N298" i="12" s="1"/>
  <c r="K298" i="12"/>
  <c r="I298" i="12"/>
  <c r="C298" i="12"/>
  <c r="M297" i="12"/>
  <c r="N297" i="12" s="1"/>
  <c r="K297" i="12"/>
  <c r="I297" i="12"/>
  <c r="J297" i="12" s="1"/>
  <c r="C297" i="12"/>
  <c r="M296" i="12"/>
  <c r="N296" i="12" s="1"/>
  <c r="K296" i="12"/>
  <c r="I296" i="12"/>
  <c r="J296" i="12" s="1"/>
  <c r="C296" i="12"/>
  <c r="M295" i="12"/>
  <c r="N295" i="12" s="1"/>
  <c r="K295" i="12"/>
  <c r="I295" i="12"/>
  <c r="C295" i="12"/>
  <c r="M294" i="12"/>
  <c r="N294" i="12" s="1"/>
  <c r="K294" i="12"/>
  <c r="I294" i="12"/>
  <c r="J294" i="12" s="1"/>
  <c r="C294" i="12"/>
  <c r="M293" i="12"/>
  <c r="N293" i="12" s="1"/>
  <c r="K293" i="12"/>
  <c r="I293" i="12"/>
  <c r="J293" i="12" s="1"/>
  <c r="C293" i="12"/>
  <c r="M292" i="12"/>
  <c r="N292" i="12" s="1"/>
  <c r="K292" i="12"/>
  <c r="I292" i="12"/>
  <c r="J292" i="12" s="1"/>
  <c r="C292" i="12"/>
  <c r="M291" i="12"/>
  <c r="N291" i="12" s="1"/>
  <c r="K291" i="12"/>
  <c r="I291" i="12"/>
  <c r="J291" i="12" s="1"/>
  <c r="C291" i="12"/>
  <c r="M290" i="12"/>
  <c r="N290" i="12" s="1"/>
  <c r="K290" i="12"/>
  <c r="I290" i="12"/>
  <c r="J290" i="12" s="1"/>
  <c r="C290" i="12"/>
  <c r="M289" i="12"/>
  <c r="N289" i="12" s="1"/>
  <c r="K289" i="12"/>
  <c r="I289" i="12"/>
  <c r="C289" i="12"/>
  <c r="M288" i="12"/>
  <c r="N288" i="12" s="1"/>
  <c r="K288" i="12"/>
  <c r="I288" i="12"/>
  <c r="J288" i="12" s="1"/>
  <c r="C288" i="12"/>
  <c r="M287" i="12"/>
  <c r="N287" i="12" s="1"/>
  <c r="K287" i="12"/>
  <c r="I287" i="12"/>
  <c r="J287" i="12" s="1"/>
  <c r="C287" i="12"/>
  <c r="M286" i="12"/>
  <c r="N286" i="12" s="1"/>
  <c r="K286" i="12"/>
  <c r="I286" i="12"/>
  <c r="J286" i="12" s="1"/>
  <c r="C286" i="12"/>
  <c r="M285" i="12"/>
  <c r="N285" i="12" s="1"/>
  <c r="K285" i="12"/>
  <c r="I285" i="12"/>
  <c r="J285" i="12" s="1"/>
  <c r="C285" i="12"/>
  <c r="M284" i="12"/>
  <c r="N284" i="12" s="1"/>
  <c r="K284" i="12"/>
  <c r="I284" i="12"/>
  <c r="J284" i="12" s="1"/>
  <c r="C284" i="12"/>
  <c r="M283" i="12"/>
  <c r="N283" i="12" s="1"/>
  <c r="K283" i="12"/>
  <c r="I283" i="12"/>
  <c r="C283" i="12"/>
  <c r="M282" i="12"/>
  <c r="N282" i="12" s="1"/>
  <c r="K282" i="12"/>
  <c r="I282" i="12"/>
  <c r="J282" i="12" s="1"/>
  <c r="C282" i="12"/>
  <c r="M281" i="12"/>
  <c r="N281" i="12" s="1"/>
  <c r="K281" i="12"/>
  <c r="I281" i="12"/>
  <c r="J281" i="12" s="1"/>
  <c r="C281" i="12"/>
  <c r="M280" i="12"/>
  <c r="N280" i="12" s="1"/>
  <c r="K280" i="12"/>
  <c r="I280" i="12"/>
  <c r="C280" i="12"/>
  <c r="M279" i="12"/>
  <c r="N279" i="12" s="1"/>
  <c r="K279" i="12"/>
  <c r="I279" i="12"/>
  <c r="J279" i="12" s="1"/>
  <c r="C279" i="12"/>
  <c r="M278" i="12"/>
  <c r="N278" i="12" s="1"/>
  <c r="K278" i="12"/>
  <c r="I278" i="12"/>
  <c r="J278" i="12" s="1"/>
  <c r="C278" i="12"/>
  <c r="M277" i="12"/>
  <c r="N277" i="12" s="1"/>
  <c r="K277" i="12"/>
  <c r="I277" i="12"/>
  <c r="J277" i="12" s="1"/>
  <c r="C277" i="12"/>
  <c r="M276" i="12"/>
  <c r="N276" i="12" s="1"/>
  <c r="K276" i="12"/>
  <c r="I276" i="12"/>
  <c r="J276" i="12" s="1"/>
  <c r="C276" i="12"/>
  <c r="M275" i="12"/>
  <c r="N275" i="12" s="1"/>
  <c r="K275" i="12"/>
  <c r="I275" i="12"/>
  <c r="J275" i="12" s="1"/>
  <c r="C275" i="12"/>
  <c r="M274" i="12"/>
  <c r="N274" i="12" s="1"/>
  <c r="K274" i="12"/>
  <c r="I274" i="12"/>
  <c r="J274" i="12" s="1"/>
  <c r="C274" i="12"/>
  <c r="M273" i="12"/>
  <c r="N273" i="12" s="1"/>
  <c r="K273" i="12"/>
  <c r="I273" i="12"/>
  <c r="J273" i="12" s="1"/>
  <c r="C273" i="12"/>
  <c r="M272" i="12"/>
  <c r="N272" i="12" s="1"/>
  <c r="K272" i="12"/>
  <c r="I272" i="12"/>
  <c r="J272" i="12" s="1"/>
  <c r="C272" i="12"/>
  <c r="M271" i="12"/>
  <c r="N271" i="12" s="1"/>
  <c r="K271" i="12"/>
  <c r="I271" i="12"/>
  <c r="J271" i="12" s="1"/>
  <c r="C271" i="12"/>
  <c r="M270" i="12"/>
  <c r="N270" i="12" s="1"/>
  <c r="K270" i="12"/>
  <c r="I270" i="12"/>
  <c r="J270" i="12" s="1"/>
  <c r="C270" i="12"/>
  <c r="M269" i="12"/>
  <c r="N269" i="12" s="1"/>
  <c r="K269" i="12"/>
  <c r="I269" i="12"/>
  <c r="J269" i="12" s="1"/>
  <c r="C269" i="12"/>
  <c r="M268" i="12"/>
  <c r="N268" i="12" s="1"/>
  <c r="K268" i="12"/>
  <c r="I268" i="12"/>
  <c r="C268" i="12"/>
  <c r="M267" i="12"/>
  <c r="N267" i="12" s="1"/>
  <c r="K267" i="12"/>
  <c r="I267" i="12"/>
  <c r="J267" i="12" s="1"/>
  <c r="C267" i="12"/>
  <c r="M266" i="12"/>
  <c r="N266" i="12" s="1"/>
  <c r="K266" i="12"/>
  <c r="I266" i="12"/>
  <c r="J266" i="12" s="1"/>
  <c r="C266" i="12"/>
  <c r="M265" i="12"/>
  <c r="N265" i="12" s="1"/>
  <c r="K265" i="12"/>
  <c r="I265" i="12"/>
  <c r="J265" i="12" s="1"/>
  <c r="C265" i="12"/>
  <c r="M264" i="12"/>
  <c r="N264" i="12" s="1"/>
  <c r="K264" i="12"/>
  <c r="I264" i="12"/>
  <c r="J264" i="12" s="1"/>
  <c r="C264" i="12"/>
  <c r="M263" i="12"/>
  <c r="N263" i="12" s="1"/>
  <c r="K263" i="12"/>
  <c r="I263" i="12"/>
  <c r="J263" i="12" s="1"/>
  <c r="C263" i="12"/>
  <c r="M262" i="12"/>
  <c r="N262" i="12" s="1"/>
  <c r="K262" i="12"/>
  <c r="I262" i="12"/>
  <c r="J262" i="12" s="1"/>
  <c r="C262" i="12"/>
  <c r="M261" i="12"/>
  <c r="N261" i="12" s="1"/>
  <c r="K261" i="12"/>
  <c r="I261" i="12"/>
  <c r="J261" i="12" s="1"/>
  <c r="C261" i="12"/>
  <c r="M260" i="12"/>
  <c r="N260" i="12" s="1"/>
  <c r="K260" i="12"/>
  <c r="I260" i="12"/>
  <c r="C260" i="12"/>
  <c r="M259" i="12"/>
  <c r="N259" i="12" s="1"/>
  <c r="K259" i="12"/>
  <c r="I259" i="12"/>
  <c r="J259" i="12" s="1"/>
  <c r="C259" i="12"/>
  <c r="M258" i="12"/>
  <c r="N258" i="12" s="1"/>
  <c r="K258" i="12"/>
  <c r="I258" i="12"/>
  <c r="J258" i="12" s="1"/>
  <c r="C258" i="12"/>
  <c r="M257" i="12"/>
  <c r="N257" i="12" s="1"/>
  <c r="K257" i="12"/>
  <c r="I257" i="12"/>
  <c r="J257" i="12" s="1"/>
  <c r="C257" i="12"/>
  <c r="M256" i="12"/>
  <c r="N256" i="12" s="1"/>
  <c r="K256" i="12"/>
  <c r="I256" i="12"/>
  <c r="C256" i="12"/>
  <c r="M255" i="12"/>
  <c r="N255" i="12" s="1"/>
  <c r="K255" i="12"/>
  <c r="I255" i="12"/>
  <c r="J255" i="12" s="1"/>
  <c r="C255" i="12"/>
  <c r="M254" i="12"/>
  <c r="N254" i="12" s="1"/>
  <c r="K254" i="12"/>
  <c r="I254" i="12"/>
  <c r="J254" i="12" s="1"/>
  <c r="C254" i="12"/>
  <c r="M253" i="12"/>
  <c r="N253" i="12" s="1"/>
  <c r="K253" i="12"/>
  <c r="I253" i="12"/>
  <c r="C253" i="12"/>
  <c r="M252" i="12"/>
  <c r="N252" i="12" s="1"/>
  <c r="K252" i="12"/>
  <c r="I252" i="12"/>
  <c r="J252" i="12" s="1"/>
  <c r="C252" i="12"/>
  <c r="M251" i="12"/>
  <c r="N251" i="12" s="1"/>
  <c r="K251" i="12"/>
  <c r="I251" i="12"/>
  <c r="J251" i="12" s="1"/>
  <c r="C251" i="12"/>
  <c r="M250" i="12"/>
  <c r="N250" i="12" s="1"/>
  <c r="K250" i="12"/>
  <c r="I250" i="12"/>
  <c r="C250" i="12"/>
  <c r="M249" i="12"/>
  <c r="N249" i="12" s="1"/>
  <c r="K249" i="12"/>
  <c r="I249" i="12"/>
  <c r="J249" i="12" s="1"/>
  <c r="C249" i="12"/>
  <c r="M248" i="12"/>
  <c r="N248" i="12" s="1"/>
  <c r="K248" i="12"/>
  <c r="I248" i="12"/>
  <c r="J248" i="12" s="1"/>
  <c r="C248" i="12"/>
  <c r="M247" i="12"/>
  <c r="N247" i="12" s="1"/>
  <c r="K247" i="12"/>
  <c r="I247" i="12"/>
  <c r="C247" i="12"/>
  <c r="M246" i="12"/>
  <c r="N246" i="12" s="1"/>
  <c r="K246" i="12"/>
  <c r="I246" i="12"/>
  <c r="J246" i="12" s="1"/>
  <c r="C246" i="12"/>
  <c r="M245" i="12"/>
  <c r="N245" i="12" s="1"/>
  <c r="K245" i="12"/>
  <c r="I245" i="12"/>
  <c r="J245" i="12" s="1"/>
  <c r="C245" i="12"/>
  <c r="M244" i="12"/>
  <c r="N244" i="12" s="1"/>
  <c r="K244" i="12"/>
  <c r="I244" i="12"/>
  <c r="C244" i="12"/>
  <c r="M243" i="12"/>
  <c r="N243" i="12" s="1"/>
  <c r="K243" i="12"/>
  <c r="I243" i="12"/>
  <c r="J243" i="12" s="1"/>
  <c r="C243" i="12"/>
  <c r="M242" i="12"/>
  <c r="N242" i="12" s="1"/>
  <c r="K242" i="12"/>
  <c r="I242" i="12"/>
  <c r="J242" i="12" s="1"/>
  <c r="C242" i="12"/>
  <c r="M241" i="12"/>
  <c r="N241" i="12" s="1"/>
  <c r="K241" i="12"/>
  <c r="I241" i="12"/>
  <c r="J241" i="12" s="1"/>
  <c r="C241" i="12"/>
  <c r="M240" i="12"/>
  <c r="N240" i="12" s="1"/>
  <c r="K240" i="12"/>
  <c r="I240" i="12"/>
  <c r="J240" i="12" s="1"/>
  <c r="C240" i="12"/>
  <c r="M239" i="12"/>
  <c r="N239" i="12" s="1"/>
  <c r="K239" i="12"/>
  <c r="I239" i="12"/>
  <c r="C239" i="12"/>
  <c r="M238" i="12"/>
  <c r="N238" i="12" s="1"/>
  <c r="K238" i="12"/>
  <c r="I238" i="12"/>
  <c r="J238" i="12" s="1"/>
  <c r="C238" i="12"/>
  <c r="M237" i="12"/>
  <c r="N237" i="12" s="1"/>
  <c r="K237" i="12"/>
  <c r="I237" i="12"/>
  <c r="C237" i="12"/>
  <c r="M236" i="12"/>
  <c r="N236" i="12" s="1"/>
  <c r="K236" i="12"/>
  <c r="I236" i="12"/>
  <c r="J236" i="12" s="1"/>
  <c r="C236" i="12"/>
  <c r="M235" i="12"/>
  <c r="N235" i="12" s="1"/>
  <c r="K235" i="12"/>
  <c r="I235" i="12"/>
  <c r="J235" i="12" s="1"/>
  <c r="C235" i="12"/>
  <c r="M234" i="12"/>
  <c r="N234" i="12" s="1"/>
  <c r="K234" i="12"/>
  <c r="I234" i="12"/>
  <c r="J234" i="12" s="1"/>
  <c r="C234" i="12"/>
  <c r="M233" i="12"/>
  <c r="N233" i="12" s="1"/>
  <c r="K233" i="12"/>
  <c r="I233" i="12"/>
  <c r="J233" i="12" s="1"/>
  <c r="C233" i="12"/>
  <c r="M232" i="12"/>
  <c r="N232" i="12" s="1"/>
  <c r="K232" i="12"/>
  <c r="I232" i="12"/>
  <c r="J232" i="12" s="1"/>
  <c r="C232" i="12"/>
  <c r="M231" i="12"/>
  <c r="N231" i="12" s="1"/>
  <c r="K231" i="12"/>
  <c r="I231" i="12"/>
  <c r="C231" i="12"/>
  <c r="M230" i="12"/>
  <c r="N230" i="12" s="1"/>
  <c r="K230" i="12"/>
  <c r="I230" i="12"/>
  <c r="J230" i="12" s="1"/>
  <c r="C230" i="12"/>
  <c r="M229" i="12"/>
  <c r="N229" i="12" s="1"/>
  <c r="K229" i="12"/>
  <c r="I229" i="12"/>
  <c r="J229" i="12" s="1"/>
  <c r="C229" i="12"/>
  <c r="M228" i="12"/>
  <c r="N228" i="12" s="1"/>
  <c r="K228" i="12"/>
  <c r="I228" i="12"/>
  <c r="J228" i="12" s="1"/>
  <c r="C228" i="12"/>
  <c r="M227" i="12"/>
  <c r="N227" i="12" s="1"/>
  <c r="K227" i="12"/>
  <c r="I227" i="12"/>
  <c r="J227" i="12" s="1"/>
  <c r="C227" i="12"/>
  <c r="M226" i="12"/>
  <c r="N226" i="12" s="1"/>
  <c r="K226" i="12"/>
  <c r="I226" i="12"/>
  <c r="J226" i="12" s="1"/>
  <c r="C226" i="12"/>
  <c r="M225" i="12"/>
  <c r="N225" i="12" s="1"/>
  <c r="K225" i="12"/>
  <c r="I225" i="12"/>
  <c r="C225" i="12"/>
  <c r="M224" i="12"/>
  <c r="N224" i="12" s="1"/>
  <c r="K224" i="12"/>
  <c r="I224" i="12"/>
  <c r="J224" i="12" s="1"/>
  <c r="C224" i="12"/>
  <c r="M223" i="12"/>
  <c r="N223" i="12" s="1"/>
  <c r="K223" i="12"/>
  <c r="I223" i="12"/>
  <c r="J223" i="12" s="1"/>
  <c r="C223" i="12"/>
  <c r="M222" i="12"/>
  <c r="N222" i="12" s="1"/>
  <c r="K222" i="12"/>
  <c r="I222" i="12"/>
  <c r="J222" i="12" s="1"/>
  <c r="C222" i="12"/>
  <c r="M221" i="12"/>
  <c r="N221" i="12" s="1"/>
  <c r="K221" i="12"/>
  <c r="I221" i="12"/>
  <c r="C221" i="12"/>
  <c r="M220" i="12"/>
  <c r="N220" i="12" s="1"/>
  <c r="K220" i="12"/>
  <c r="I220" i="12"/>
  <c r="J220" i="12" s="1"/>
  <c r="C220" i="12"/>
  <c r="M219" i="12"/>
  <c r="N219" i="12" s="1"/>
  <c r="K219" i="12"/>
  <c r="I219" i="12"/>
  <c r="C219" i="12"/>
  <c r="M218" i="12"/>
  <c r="N218" i="12" s="1"/>
  <c r="K218" i="12"/>
  <c r="I218" i="12"/>
  <c r="J218" i="12" s="1"/>
  <c r="C218" i="12"/>
  <c r="M217" i="12"/>
  <c r="N217" i="12" s="1"/>
  <c r="K217" i="12"/>
  <c r="I217" i="12"/>
  <c r="J217" i="12" s="1"/>
  <c r="C217" i="12"/>
  <c r="M216" i="12"/>
  <c r="N216" i="12" s="1"/>
  <c r="K216" i="12"/>
  <c r="I216" i="12"/>
  <c r="J216" i="12" s="1"/>
  <c r="C216" i="12"/>
  <c r="M215" i="12"/>
  <c r="N215" i="12" s="1"/>
  <c r="K215" i="12"/>
  <c r="I215" i="12"/>
  <c r="C215" i="12"/>
  <c r="M214" i="12"/>
  <c r="N214" i="12" s="1"/>
  <c r="K214" i="12"/>
  <c r="I214" i="12"/>
  <c r="J214" i="12" s="1"/>
  <c r="C214" i="12"/>
  <c r="M213" i="12"/>
  <c r="N213" i="12" s="1"/>
  <c r="K213" i="12"/>
  <c r="I213" i="12"/>
  <c r="C213" i="12"/>
  <c r="M212" i="12"/>
  <c r="N212" i="12" s="1"/>
  <c r="K212" i="12"/>
  <c r="I212" i="12"/>
  <c r="J212" i="12" s="1"/>
  <c r="C212" i="12"/>
  <c r="M211" i="12"/>
  <c r="N211" i="12" s="1"/>
  <c r="K211" i="12"/>
  <c r="I211" i="12"/>
  <c r="J211" i="12" s="1"/>
  <c r="C211" i="12"/>
  <c r="M210" i="12"/>
  <c r="N210" i="12" s="1"/>
  <c r="K210" i="12"/>
  <c r="I210" i="12"/>
  <c r="J210" i="12" s="1"/>
  <c r="C210" i="12"/>
  <c r="M209" i="12"/>
  <c r="N209" i="12" s="1"/>
  <c r="K209" i="12"/>
  <c r="I209" i="12"/>
  <c r="C209" i="12"/>
  <c r="M208" i="12"/>
  <c r="N208" i="12" s="1"/>
  <c r="K208" i="12"/>
  <c r="I208" i="12"/>
  <c r="J208" i="12" s="1"/>
  <c r="C208" i="12"/>
  <c r="M207" i="12"/>
  <c r="N207" i="12" s="1"/>
  <c r="K207" i="12"/>
  <c r="I207" i="12"/>
  <c r="C207" i="12"/>
  <c r="M206" i="12"/>
  <c r="N206" i="12" s="1"/>
  <c r="K206" i="12"/>
  <c r="I206" i="12"/>
  <c r="J206" i="12" s="1"/>
  <c r="C206" i="12"/>
  <c r="M205" i="12"/>
  <c r="N205" i="12" s="1"/>
  <c r="K205" i="12"/>
  <c r="I205" i="12"/>
  <c r="J205" i="12" s="1"/>
  <c r="C205" i="12"/>
  <c r="M204" i="12"/>
  <c r="N204" i="12" s="1"/>
  <c r="K204" i="12"/>
  <c r="I204" i="12"/>
  <c r="J204" i="12" s="1"/>
  <c r="C204" i="12"/>
  <c r="M203" i="12"/>
  <c r="N203" i="12" s="1"/>
  <c r="K203" i="12"/>
  <c r="I203" i="12"/>
  <c r="J203" i="12" s="1"/>
  <c r="C203" i="12"/>
  <c r="M202" i="12"/>
  <c r="N202" i="12" s="1"/>
  <c r="K202" i="12"/>
  <c r="I202" i="12"/>
  <c r="J202" i="12" s="1"/>
  <c r="C202" i="12"/>
  <c r="M201" i="12"/>
  <c r="N201" i="12" s="1"/>
  <c r="K201" i="12"/>
  <c r="I201" i="12"/>
  <c r="C201" i="12"/>
  <c r="M200" i="12"/>
  <c r="N200" i="12" s="1"/>
  <c r="K200" i="12"/>
  <c r="I200" i="12"/>
  <c r="J200" i="12" s="1"/>
  <c r="C200" i="12"/>
  <c r="M199" i="12"/>
  <c r="N199" i="12" s="1"/>
  <c r="K199" i="12"/>
  <c r="I199" i="12"/>
  <c r="J199" i="12" s="1"/>
  <c r="C199" i="12"/>
  <c r="M198" i="12"/>
  <c r="N198" i="12" s="1"/>
  <c r="K198" i="12"/>
  <c r="I198" i="12"/>
  <c r="J198" i="12" s="1"/>
  <c r="C198" i="12"/>
  <c r="M197" i="12"/>
  <c r="N197" i="12" s="1"/>
  <c r="K197" i="12"/>
  <c r="I197" i="12"/>
  <c r="J197" i="12" s="1"/>
  <c r="C197" i="12"/>
  <c r="M196" i="12"/>
  <c r="N196" i="12" s="1"/>
  <c r="K196" i="12"/>
  <c r="I196" i="12"/>
  <c r="J196" i="12" s="1"/>
  <c r="C196" i="12"/>
  <c r="M195" i="12"/>
  <c r="N195" i="12" s="1"/>
  <c r="K195" i="12"/>
  <c r="I195" i="12"/>
  <c r="C195" i="12"/>
  <c r="M194" i="12"/>
  <c r="N194" i="12" s="1"/>
  <c r="K194" i="12"/>
  <c r="I194" i="12"/>
  <c r="J194" i="12" s="1"/>
  <c r="C194" i="12"/>
  <c r="M193" i="12"/>
  <c r="N193" i="12" s="1"/>
  <c r="K193" i="12"/>
  <c r="I193" i="12"/>
  <c r="J193" i="12" s="1"/>
  <c r="C193" i="12"/>
  <c r="M192" i="12"/>
  <c r="N192" i="12" s="1"/>
  <c r="K192" i="12"/>
  <c r="I192" i="12"/>
  <c r="J192" i="12" s="1"/>
  <c r="C192" i="12"/>
  <c r="M191" i="12"/>
  <c r="N191" i="12" s="1"/>
  <c r="K191" i="12"/>
  <c r="I191" i="12"/>
  <c r="L191" i="12" s="1"/>
  <c r="C191" i="12"/>
  <c r="M190" i="12"/>
  <c r="N190" i="12" s="1"/>
  <c r="K190" i="12"/>
  <c r="I190" i="12"/>
  <c r="J190" i="12" s="1"/>
  <c r="C190" i="12"/>
  <c r="M189" i="12"/>
  <c r="N189" i="12" s="1"/>
  <c r="K189" i="12"/>
  <c r="I189" i="12"/>
  <c r="C189" i="12"/>
  <c r="M188" i="12"/>
  <c r="N188" i="12" s="1"/>
  <c r="K188" i="12"/>
  <c r="I188" i="12"/>
  <c r="J188" i="12" s="1"/>
  <c r="C188" i="12"/>
  <c r="M187" i="12"/>
  <c r="N187" i="12" s="1"/>
  <c r="K187" i="12"/>
  <c r="I187" i="12"/>
  <c r="J187" i="12" s="1"/>
  <c r="C187" i="12"/>
  <c r="M186" i="12"/>
  <c r="N186" i="12" s="1"/>
  <c r="K186" i="12"/>
  <c r="I186" i="12"/>
  <c r="J186" i="12" s="1"/>
  <c r="C186" i="12"/>
  <c r="M185" i="12"/>
  <c r="N185" i="12" s="1"/>
  <c r="K185" i="12"/>
  <c r="I185" i="12"/>
  <c r="J185" i="12" s="1"/>
  <c r="C185" i="12"/>
  <c r="M184" i="12"/>
  <c r="N184" i="12" s="1"/>
  <c r="K184" i="12"/>
  <c r="I184" i="12"/>
  <c r="J184" i="12" s="1"/>
  <c r="C184" i="12"/>
  <c r="M183" i="12"/>
  <c r="N183" i="12" s="1"/>
  <c r="K183" i="12"/>
  <c r="I183" i="12"/>
  <c r="C183" i="12"/>
  <c r="M182" i="12"/>
  <c r="N182" i="12" s="1"/>
  <c r="K182" i="12"/>
  <c r="I182" i="12"/>
  <c r="J182" i="12" s="1"/>
  <c r="C182" i="12"/>
  <c r="M181" i="12"/>
  <c r="N181" i="12" s="1"/>
  <c r="K181" i="12"/>
  <c r="I181" i="12"/>
  <c r="J181" i="12" s="1"/>
  <c r="C181" i="12"/>
  <c r="M180" i="12"/>
  <c r="N180" i="12" s="1"/>
  <c r="K180" i="12"/>
  <c r="I180" i="12"/>
  <c r="J180" i="12" s="1"/>
  <c r="C180" i="12"/>
  <c r="M179" i="12"/>
  <c r="N179" i="12" s="1"/>
  <c r="K179" i="12"/>
  <c r="I179" i="12"/>
  <c r="J179" i="12" s="1"/>
  <c r="C179" i="12"/>
  <c r="M178" i="12"/>
  <c r="N178" i="12" s="1"/>
  <c r="K178" i="12"/>
  <c r="I178" i="12"/>
  <c r="J178" i="12" s="1"/>
  <c r="C178" i="12"/>
  <c r="M177" i="12"/>
  <c r="N177" i="12" s="1"/>
  <c r="K177" i="12"/>
  <c r="I177" i="12"/>
  <c r="C177" i="12"/>
  <c r="M176" i="12"/>
  <c r="N176" i="12" s="1"/>
  <c r="K176" i="12"/>
  <c r="I176" i="12"/>
  <c r="J176" i="12" s="1"/>
  <c r="C176" i="12"/>
  <c r="M175" i="12"/>
  <c r="N175" i="12" s="1"/>
  <c r="K175" i="12"/>
  <c r="I175" i="12"/>
  <c r="J175" i="12" s="1"/>
  <c r="C175" i="12"/>
  <c r="M174" i="12"/>
  <c r="N174" i="12" s="1"/>
  <c r="K174" i="12"/>
  <c r="I174" i="12"/>
  <c r="J174" i="12" s="1"/>
  <c r="C174" i="12"/>
  <c r="M173" i="12"/>
  <c r="N173" i="12" s="1"/>
  <c r="K173" i="12"/>
  <c r="I173" i="12"/>
  <c r="C173" i="12"/>
  <c r="M172" i="12"/>
  <c r="N172" i="12" s="1"/>
  <c r="K172" i="12"/>
  <c r="I172" i="12"/>
  <c r="J172" i="12" s="1"/>
  <c r="C172" i="12"/>
  <c r="M171" i="12"/>
  <c r="N171" i="12" s="1"/>
  <c r="K171" i="12"/>
  <c r="I171" i="12"/>
  <c r="C171" i="12"/>
  <c r="M170" i="12"/>
  <c r="N170" i="12" s="1"/>
  <c r="K170" i="12"/>
  <c r="I170" i="12"/>
  <c r="J170" i="12" s="1"/>
  <c r="C170" i="12"/>
  <c r="M169" i="12"/>
  <c r="N169" i="12" s="1"/>
  <c r="K169" i="12"/>
  <c r="I169" i="12"/>
  <c r="J169" i="12" s="1"/>
  <c r="C169" i="12"/>
  <c r="M168" i="12"/>
  <c r="N168" i="12" s="1"/>
  <c r="K168" i="12"/>
  <c r="I168" i="12"/>
  <c r="J168" i="12" s="1"/>
  <c r="C168" i="12"/>
  <c r="M167" i="12"/>
  <c r="N167" i="12" s="1"/>
  <c r="K167" i="12"/>
  <c r="I167" i="12"/>
  <c r="J167" i="12" s="1"/>
  <c r="C167" i="12"/>
  <c r="M166" i="12"/>
  <c r="N166" i="12" s="1"/>
  <c r="K166" i="12"/>
  <c r="I166" i="12"/>
  <c r="J166" i="12" s="1"/>
  <c r="C166" i="12"/>
  <c r="M165" i="12"/>
  <c r="N165" i="12" s="1"/>
  <c r="K165" i="12"/>
  <c r="I165" i="12"/>
  <c r="C165" i="12"/>
  <c r="M164" i="12"/>
  <c r="N164" i="12" s="1"/>
  <c r="K164" i="12"/>
  <c r="I164" i="12"/>
  <c r="J164" i="12" s="1"/>
  <c r="C164" i="12"/>
  <c r="M163" i="12"/>
  <c r="N163" i="12" s="1"/>
  <c r="K163" i="12"/>
  <c r="I163" i="12"/>
  <c r="J163" i="12" s="1"/>
  <c r="C163" i="12"/>
  <c r="M162" i="12"/>
  <c r="N162" i="12" s="1"/>
  <c r="K162" i="12"/>
  <c r="I162" i="12"/>
  <c r="J162" i="12" s="1"/>
  <c r="C162" i="12"/>
  <c r="M161" i="12"/>
  <c r="N161" i="12" s="1"/>
  <c r="K161" i="12"/>
  <c r="I161" i="12"/>
  <c r="J161" i="12" s="1"/>
  <c r="C161" i="12"/>
  <c r="M160" i="12"/>
  <c r="N160" i="12" s="1"/>
  <c r="K160" i="12"/>
  <c r="I160" i="12"/>
  <c r="J160" i="12" s="1"/>
  <c r="C160" i="12"/>
  <c r="M159" i="12"/>
  <c r="N159" i="12" s="1"/>
  <c r="K159" i="12"/>
  <c r="I159" i="12"/>
  <c r="C159" i="12"/>
  <c r="M158" i="12"/>
  <c r="N158" i="12" s="1"/>
  <c r="K158" i="12"/>
  <c r="I158" i="12"/>
  <c r="J158" i="12" s="1"/>
  <c r="C158" i="12"/>
  <c r="M157" i="12"/>
  <c r="N157" i="12" s="1"/>
  <c r="K157" i="12"/>
  <c r="I157" i="12"/>
  <c r="J157" i="12" s="1"/>
  <c r="C157" i="12"/>
  <c r="M156" i="12"/>
  <c r="N156" i="12" s="1"/>
  <c r="K156" i="12"/>
  <c r="I156" i="12"/>
  <c r="J156" i="12" s="1"/>
  <c r="C156" i="12"/>
  <c r="M155" i="12"/>
  <c r="N155" i="12" s="1"/>
  <c r="K155" i="12"/>
  <c r="I155" i="12"/>
  <c r="C155" i="12"/>
  <c r="M154" i="12"/>
  <c r="N154" i="12" s="1"/>
  <c r="K154" i="12"/>
  <c r="I154" i="12"/>
  <c r="J154" i="12" s="1"/>
  <c r="C154" i="12"/>
  <c r="M153" i="12"/>
  <c r="N153" i="12" s="1"/>
  <c r="K153" i="12"/>
  <c r="I153" i="12"/>
  <c r="C153" i="12"/>
  <c r="M152" i="12"/>
  <c r="N152" i="12" s="1"/>
  <c r="K152" i="12"/>
  <c r="I152" i="12"/>
  <c r="J152" i="12" s="1"/>
  <c r="C152" i="12"/>
  <c r="M151" i="12"/>
  <c r="N151" i="12" s="1"/>
  <c r="K151" i="12"/>
  <c r="I151" i="12"/>
  <c r="J151" i="12" s="1"/>
  <c r="C151" i="12"/>
  <c r="M150" i="12"/>
  <c r="N150" i="12" s="1"/>
  <c r="K150" i="12"/>
  <c r="I150" i="12"/>
  <c r="J150" i="12" s="1"/>
  <c r="C150" i="12"/>
  <c r="M149" i="12"/>
  <c r="N149" i="12" s="1"/>
  <c r="K149" i="12"/>
  <c r="I149" i="12"/>
  <c r="J149" i="12" s="1"/>
  <c r="C149" i="12"/>
  <c r="M148" i="12"/>
  <c r="N148" i="12" s="1"/>
  <c r="K148" i="12"/>
  <c r="I148" i="12"/>
  <c r="J148" i="12" s="1"/>
  <c r="C148" i="12"/>
  <c r="M147" i="12"/>
  <c r="N147" i="12" s="1"/>
  <c r="K147" i="12"/>
  <c r="I147" i="12"/>
  <c r="C147" i="12"/>
  <c r="M146" i="12"/>
  <c r="N146" i="12" s="1"/>
  <c r="K146" i="12"/>
  <c r="I146" i="12"/>
  <c r="J146" i="12" s="1"/>
  <c r="C146" i="12"/>
  <c r="M145" i="12"/>
  <c r="N145" i="12" s="1"/>
  <c r="K145" i="12"/>
  <c r="I145" i="12"/>
  <c r="J145" i="12" s="1"/>
  <c r="C145" i="12"/>
  <c r="M144" i="12"/>
  <c r="N144" i="12" s="1"/>
  <c r="K144" i="12"/>
  <c r="I144" i="12"/>
  <c r="J144" i="12" s="1"/>
  <c r="C144" i="12"/>
  <c r="M143" i="12"/>
  <c r="N143" i="12" s="1"/>
  <c r="K143" i="12"/>
  <c r="I143" i="12"/>
  <c r="J143" i="12" s="1"/>
  <c r="C143" i="12"/>
  <c r="M142" i="12"/>
  <c r="N142" i="12" s="1"/>
  <c r="K142" i="12"/>
  <c r="I142" i="12"/>
  <c r="J142" i="12" s="1"/>
  <c r="C142" i="12"/>
  <c r="M141" i="12"/>
  <c r="N141" i="12" s="1"/>
  <c r="K141" i="12"/>
  <c r="I141" i="12"/>
  <c r="C141" i="12"/>
  <c r="M140" i="12"/>
  <c r="N140" i="12" s="1"/>
  <c r="K140" i="12"/>
  <c r="I140" i="12"/>
  <c r="J140" i="12" s="1"/>
  <c r="C140" i="12"/>
  <c r="M139" i="12"/>
  <c r="N139" i="12" s="1"/>
  <c r="K139" i="12"/>
  <c r="I139" i="12"/>
  <c r="J139" i="12" s="1"/>
  <c r="C139" i="12"/>
  <c r="M138" i="12"/>
  <c r="N138" i="12" s="1"/>
  <c r="K138" i="12"/>
  <c r="I138" i="12"/>
  <c r="C138" i="12"/>
  <c r="M137" i="12"/>
  <c r="N137" i="12" s="1"/>
  <c r="K137" i="12"/>
  <c r="I137" i="12"/>
  <c r="J137" i="12" s="1"/>
  <c r="C137" i="12"/>
  <c r="M136" i="12"/>
  <c r="N136" i="12" s="1"/>
  <c r="K136" i="12"/>
  <c r="I136" i="12"/>
  <c r="J136" i="12" s="1"/>
  <c r="C136" i="12"/>
  <c r="M135" i="12"/>
  <c r="N135" i="12" s="1"/>
  <c r="K135" i="12"/>
  <c r="I135" i="12"/>
  <c r="C135" i="12"/>
  <c r="M134" i="12"/>
  <c r="N134" i="12" s="1"/>
  <c r="K134" i="12"/>
  <c r="I134" i="12"/>
  <c r="J134" i="12" s="1"/>
  <c r="C134" i="12"/>
  <c r="M133" i="12"/>
  <c r="N133" i="12" s="1"/>
  <c r="K133" i="12"/>
  <c r="I133" i="12"/>
  <c r="J133" i="12" s="1"/>
  <c r="C133" i="12"/>
  <c r="M132" i="12"/>
  <c r="N132" i="12" s="1"/>
  <c r="K132" i="12"/>
  <c r="I132" i="12"/>
  <c r="J132" i="12" s="1"/>
  <c r="C132" i="12"/>
  <c r="M131" i="12"/>
  <c r="N131" i="12" s="1"/>
  <c r="K131" i="12"/>
  <c r="I131" i="12"/>
  <c r="J131" i="12" s="1"/>
  <c r="C131" i="12"/>
  <c r="M130" i="12"/>
  <c r="N130" i="12" s="1"/>
  <c r="K130" i="12"/>
  <c r="I130" i="12"/>
  <c r="J130" i="12" s="1"/>
  <c r="C130" i="12"/>
  <c r="M129" i="12"/>
  <c r="N129" i="12" s="1"/>
  <c r="K129" i="12"/>
  <c r="I129" i="12"/>
  <c r="C129" i="12"/>
  <c r="M128" i="12"/>
  <c r="N128" i="12" s="1"/>
  <c r="K128" i="12"/>
  <c r="I128" i="12"/>
  <c r="J128" i="12" s="1"/>
  <c r="C128" i="12"/>
  <c r="M127" i="12"/>
  <c r="N127" i="12" s="1"/>
  <c r="K127" i="12"/>
  <c r="I127" i="12"/>
  <c r="J127" i="12" s="1"/>
  <c r="C127" i="12"/>
  <c r="M126" i="12"/>
  <c r="N126" i="12" s="1"/>
  <c r="K126" i="12"/>
  <c r="I126" i="12"/>
  <c r="J126" i="12" s="1"/>
  <c r="C126" i="12"/>
  <c r="M125" i="12"/>
  <c r="N125" i="12" s="1"/>
  <c r="K125" i="12"/>
  <c r="I125" i="12"/>
  <c r="J125" i="12" s="1"/>
  <c r="C125" i="12"/>
  <c r="M124" i="12"/>
  <c r="N124" i="12" s="1"/>
  <c r="K124" i="12"/>
  <c r="I124" i="12"/>
  <c r="J124" i="12" s="1"/>
  <c r="C124" i="12"/>
  <c r="M123" i="12"/>
  <c r="N123" i="12" s="1"/>
  <c r="K123" i="12"/>
  <c r="I123" i="12"/>
  <c r="C123" i="12"/>
  <c r="M122" i="12"/>
  <c r="N122" i="12" s="1"/>
  <c r="K122" i="12"/>
  <c r="I122" i="12"/>
  <c r="J122" i="12" s="1"/>
  <c r="C122" i="12"/>
  <c r="M121" i="12"/>
  <c r="N121" i="12" s="1"/>
  <c r="K121" i="12"/>
  <c r="I121" i="12"/>
  <c r="J121" i="12" s="1"/>
  <c r="C121" i="12"/>
  <c r="M120" i="12"/>
  <c r="N120" i="12" s="1"/>
  <c r="K120" i="12"/>
  <c r="I120" i="12"/>
  <c r="C120" i="12"/>
  <c r="M119" i="12"/>
  <c r="N119" i="12" s="1"/>
  <c r="K119" i="12"/>
  <c r="I119" i="12"/>
  <c r="J119" i="12" s="1"/>
  <c r="C119" i="12"/>
  <c r="M118" i="12"/>
  <c r="N118" i="12" s="1"/>
  <c r="K118" i="12"/>
  <c r="I118" i="12"/>
  <c r="J118" i="12" s="1"/>
  <c r="C118" i="12"/>
  <c r="M117" i="12"/>
  <c r="N117" i="12" s="1"/>
  <c r="K117" i="12"/>
  <c r="I117" i="12"/>
  <c r="C117" i="12"/>
  <c r="M116" i="12"/>
  <c r="N116" i="12" s="1"/>
  <c r="K116" i="12"/>
  <c r="I116" i="12"/>
  <c r="J116" i="12" s="1"/>
  <c r="C116" i="12"/>
  <c r="M115" i="12"/>
  <c r="N115" i="12" s="1"/>
  <c r="K115" i="12"/>
  <c r="I115" i="12"/>
  <c r="J115" i="12" s="1"/>
  <c r="C115" i="12"/>
  <c r="M114" i="12"/>
  <c r="N114" i="12" s="1"/>
  <c r="K114" i="12"/>
  <c r="I114" i="12"/>
  <c r="J114" i="12" s="1"/>
  <c r="C114" i="12"/>
  <c r="M113" i="12"/>
  <c r="N113" i="12" s="1"/>
  <c r="K113" i="12"/>
  <c r="I113" i="12"/>
  <c r="J113" i="12" s="1"/>
  <c r="C113" i="12"/>
  <c r="M112" i="12"/>
  <c r="N112" i="12" s="1"/>
  <c r="K112" i="12"/>
  <c r="I112" i="12"/>
  <c r="J112" i="12" s="1"/>
  <c r="C112" i="12"/>
  <c r="M111" i="12"/>
  <c r="N111" i="12" s="1"/>
  <c r="K111" i="12"/>
  <c r="I111" i="12"/>
  <c r="C111" i="12"/>
  <c r="M110" i="12"/>
  <c r="N110" i="12" s="1"/>
  <c r="K110" i="12"/>
  <c r="I110" i="12"/>
  <c r="J110" i="12" s="1"/>
  <c r="C110" i="12"/>
  <c r="M109" i="12"/>
  <c r="N109" i="12" s="1"/>
  <c r="K109" i="12"/>
  <c r="I109" i="12"/>
  <c r="J109" i="12" s="1"/>
  <c r="C109" i="12"/>
  <c r="M108" i="12"/>
  <c r="N108" i="12" s="1"/>
  <c r="K108" i="12"/>
  <c r="I108" i="12"/>
  <c r="J108" i="12" s="1"/>
  <c r="C108" i="12"/>
  <c r="M107" i="12"/>
  <c r="N107" i="12" s="1"/>
  <c r="K107" i="12"/>
  <c r="I107" i="12"/>
  <c r="J107" i="12" s="1"/>
  <c r="C107" i="12"/>
  <c r="M106" i="12"/>
  <c r="N106" i="12" s="1"/>
  <c r="K106" i="12"/>
  <c r="I106" i="12"/>
  <c r="J106" i="12" s="1"/>
  <c r="C106" i="12"/>
  <c r="M105" i="12"/>
  <c r="N105" i="12" s="1"/>
  <c r="K105" i="12"/>
  <c r="I105" i="12"/>
  <c r="C105" i="12"/>
  <c r="M104" i="12"/>
  <c r="N104" i="12" s="1"/>
  <c r="K104" i="12"/>
  <c r="I104" i="12"/>
  <c r="J104" i="12" s="1"/>
  <c r="C104" i="12"/>
  <c r="M103" i="12"/>
  <c r="N103" i="12" s="1"/>
  <c r="K103" i="12"/>
  <c r="I103" i="12"/>
  <c r="J103" i="12" s="1"/>
  <c r="C103" i="12"/>
  <c r="M102" i="12"/>
  <c r="N102" i="12" s="1"/>
  <c r="K102" i="12"/>
  <c r="I102" i="12"/>
  <c r="J102" i="12" s="1"/>
  <c r="C102" i="12"/>
  <c r="M101" i="12"/>
  <c r="N101" i="12" s="1"/>
  <c r="K101" i="12"/>
  <c r="I101" i="12"/>
  <c r="J101" i="12" s="1"/>
  <c r="C101" i="12"/>
  <c r="M100" i="12"/>
  <c r="N100" i="12" s="1"/>
  <c r="K100" i="12"/>
  <c r="I100" i="12"/>
  <c r="J100" i="12" s="1"/>
  <c r="C100" i="12"/>
  <c r="M99" i="12"/>
  <c r="N99" i="12" s="1"/>
  <c r="K99" i="12"/>
  <c r="I99" i="12"/>
  <c r="C99" i="12"/>
  <c r="M98" i="12"/>
  <c r="N98" i="12" s="1"/>
  <c r="K98" i="12"/>
  <c r="I98" i="12"/>
  <c r="J98" i="12" s="1"/>
  <c r="C98" i="12"/>
  <c r="M97" i="12"/>
  <c r="N97" i="12" s="1"/>
  <c r="K97" i="12"/>
  <c r="I97" i="12"/>
  <c r="J97" i="12" s="1"/>
  <c r="C97" i="12"/>
  <c r="M96" i="12"/>
  <c r="N96" i="12" s="1"/>
  <c r="K96" i="12"/>
  <c r="I96" i="12"/>
  <c r="J96" i="12" s="1"/>
  <c r="C96" i="12"/>
  <c r="M95" i="12"/>
  <c r="N95" i="12" s="1"/>
  <c r="K95" i="12"/>
  <c r="I95" i="12"/>
  <c r="J95" i="12" s="1"/>
  <c r="C95" i="12"/>
  <c r="M94" i="12"/>
  <c r="N94" i="12" s="1"/>
  <c r="K94" i="12"/>
  <c r="I94" i="12"/>
  <c r="J94" i="12" s="1"/>
  <c r="C94" i="12"/>
  <c r="M93" i="12"/>
  <c r="N93" i="12" s="1"/>
  <c r="K93" i="12"/>
  <c r="I93" i="12"/>
  <c r="C93" i="12"/>
  <c r="M92" i="12"/>
  <c r="N92" i="12" s="1"/>
  <c r="K92" i="12"/>
  <c r="I92" i="12"/>
  <c r="J92" i="12" s="1"/>
  <c r="C92" i="12"/>
  <c r="M91" i="12"/>
  <c r="N91" i="12" s="1"/>
  <c r="K91" i="12"/>
  <c r="I91" i="12"/>
  <c r="C91" i="12"/>
  <c r="M90" i="12"/>
  <c r="N90" i="12" s="1"/>
  <c r="K90" i="12"/>
  <c r="I90" i="12"/>
  <c r="C90" i="12"/>
  <c r="M89" i="12"/>
  <c r="N89" i="12" s="1"/>
  <c r="K89" i="12"/>
  <c r="I89" i="12"/>
  <c r="C89" i="12"/>
  <c r="M88" i="12"/>
  <c r="N88" i="12" s="1"/>
  <c r="K88" i="12"/>
  <c r="I88" i="12"/>
  <c r="J88" i="12" s="1"/>
  <c r="C88" i="12"/>
  <c r="M87" i="12"/>
  <c r="N87" i="12" s="1"/>
  <c r="K87" i="12"/>
  <c r="I87" i="12"/>
  <c r="C87" i="12"/>
  <c r="M86" i="12"/>
  <c r="N86" i="12" s="1"/>
  <c r="K86" i="12"/>
  <c r="I86" i="12"/>
  <c r="J86" i="12" s="1"/>
  <c r="C86" i="12"/>
  <c r="M85" i="12"/>
  <c r="N85" i="12" s="1"/>
  <c r="K85" i="12"/>
  <c r="I85" i="12"/>
  <c r="J85" i="12" s="1"/>
  <c r="C85" i="12"/>
  <c r="M84" i="12"/>
  <c r="N84" i="12" s="1"/>
  <c r="K84" i="12"/>
  <c r="I84" i="12"/>
  <c r="J84" i="12" s="1"/>
  <c r="C84" i="12"/>
  <c r="M83" i="12"/>
  <c r="N83" i="12" s="1"/>
  <c r="K83" i="12"/>
  <c r="I83" i="12"/>
  <c r="J83" i="12" s="1"/>
  <c r="C83" i="12"/>
  <c r="M82" i="12"/>
  <c r="N82" i="12" s="1"/>
  <c r="K82" i="12"/>
  <c r="I82" i="12"/>
  <c r="J82" i="12" s="1"/>
  <c r="C82" i="12"/>
  <c r="M81" i="12"/>
  <c r="N81" i="12" s="1"/>
  <c r="K81" i="12"/>
  <c r="I81" i="12"/>
  <c r="J81" i="12" s="1"/>
  <c r="C81" i="12"/>
  <c r="M80" i="12"/>
  <c r="N80" i="12" s="1"/>
  <c r="K80" i="12"/>
  <c r="I80" i="12"/>
  <c r="J80" i="12" s="1"/>
  <c r="C80" i="12"/>
  <c r="M79" i="12"/>
  <c r="N79" i="12" s="1"/>
  <c r="K79" i="12"/>
  <c r="I79" i="12"/>
  <c r="C79" i="12"/>
  <c r="M78" i="12"/>
  <c r="N78" i="12" s="1"/>
  <c r="K78" i="12"/>
  <c r="I78" i="12"/>
  <c r="C78" i="12"/>
  <c r="M77" i="12"/>
  <c r="N77" i="12" s="1"/>
  <c r="K77" i="12"/>
  <c r="I77" i="12"/>
  <c r="J77" i="12" s="1"/>
  <c r="C77" i="12"/>
  <c r="M76" i="12"/>
  <c r="N76" i="12" s="1"/>
  <c r="K76" i="12"/>
  <c r="I76" i="12"/>
  <c r="J76" i="12" s="1"/>
  <c r="C76" i="12"/>
  <c r="M75" i="12"/>
  <c r="N75" i="12" s="1"/>
  <c r="K75" i="12"/>
  <c r="I75" i="12"/>
  <c r="J75" i="12" s="1"/>
  <c r="C75" i="12"/>
  <c r="M74" i="12"/>
  <c r="N74" i="12" s="1"/>
  <c r="K74" i="12"/>
  <c r="I74" i="12"/>
  <c r="J74" i="12" s="1"/>
  <c r="C74" i="12"/>
  <c r="M73" i="12"/>
  <c r="N73" i="12" s="1"/>
  <c r="K73" i="12"/>
  <c r="I73" i="12"/>
  <c r="C73" i="12"/>
  <c r="M72" i="12"/>
  <c r="N72" i="12" s="1"/>
  <c r="K72" i="12"/>
  <c r="I72" i="12"/>
  <c r="C72" i="12"/>
  <c r="M71" i="12"/>
  <c r="N71" i="12" s="1"/>
  <c r="K71" i="12"/>
  <c r="I71" i="12"/>
  <c r="J71" i="12" s="1"/>
  <c r="C71" i="12"/>
  <c r="M70" i="12"/>
  <c r="N70" i="12" s="1"/>
  <c r="K70" i="12"/>
  <c r="I70" i="12"/>
  <c r="J70" i="12" s="1"/>
  <c r="C70" i="12"/>
  <c r="M69" i="12"/>
  <c r="N69" i="12" s="1"/>
  <c r="K69" i="12"/>
  <c r="I69" i="12"/>
  <c r="C69" i="12"/>
  <c r="M68" i="12"/>
  <c r="N68" i="12" s="1"/>
  <c r="K68" i="12"/>
  <c r="I68" i="12"/>
  <c r="C68" i="12"/>
  <c r="M67" i="12"/>
  <c r="N67" i="12" s="1"/>
  <c r="K67" i="12"/>
  <c r="I67" i="12"/>
  <c r="C67" i="12"/>
  <c r="M66" i="12"/>
  <c r="N66" i="12" s="1"/>
  <c r="K66" i="12"/>
  <c r="I66" i="12"/>
  <c r="C66" i="12"/>
  <c r="M65" i="12"/>
  <c r="N65" i="12" s="1"/>
  <c r="K65" i="12"/>
  <c r="I65" i="12"/>
  <c r="J65" i="12" s="1"/>
  <c r="C65" i="12"/>
  <c r="M64" i="12"/>
  <c r="N64" i="12" s="1"/>
  <c r="K64" i="12"/>
  <c r="I64" i="12"/>
  <c r="J64" i="12" s="1"/>
  <c r="C64" i="12"/>
  <c r="M63" i="12"/>
  <c r="N63" i="12" s="1"/>
  <c r="K63" i="12"/>
  <c r="I63" i="12"/>
  <c r="C63" i="12"/>
  <c r="M62" i="12"/>
  <c r="N62" i="12" s="1"/>
  <c r="K62" i="12"/>
  <c r="I62" i="12"/>
  <c r="J62" i="12" s="1"/>
  <c r="C62" i="12"/>
  <c r="M61" i="12"/>
  <c r="N61" i="12" s="1"/>
  <c r="K61" i="12"/>
  <c r="I61" i="12"/>
  <c r="C61" i="12"/>
  <c r="M60" i="12"/>
  <c r="N60" i="12" s="1"/>
  <c r="K60" i="12"/>
  <c r="I60" i="12"/>
  <c r="C60" i="12"/>
  <c r="M59" i="12"/>
  <c r="N59" i="12" s="1"/>
  <c r="K59" i="12"/>
  <c r="I59" i="12"/>
  <c r="J59" i="12" s="1"/>
  <c r="C59" i="12"/>
  <c r="M58" i="12"/>
  <c r="N58" i="12" s="1"/>
  <c r="K58" i="12"/>
  <c r="I58" i="12"/>
  <c r="J58" i="12" s="1"/>
  <c r="C58" i="12"/>
  <c r="M57" i="12"/>
  <c r="N57" i="12" s="1"/>
  <c r="K57" i="12"/>
  <c r="I57" i="12"/>
  <c r="J57" i="12" s="1"/>
  <c r="C57" i="12"/>
  <c r="M56" i="12"/>
  <c r="N56" i="12" s="1"/>
  <c r="K56" i="12"/>
  <c r="I56" i="12"/>
  <c r="J56" i="12" s="1"/>
  <c r="C56" i="12"/>
  <c r="M55" i="12"/>
  <c r="N55" i="12" s="1"/>
  <c r="K55" i="12"/>
  <c r="I55" i="12"/>
  <c r="C55" i="12"/>
  <c r="M54" i="12"/>
  <c r="N54" i="12" s="1"/>
  <c r="K54" i="12"/>
  <c r="I54" i="12"/>
  <c r="C54" i="12"/>
  <c r="M53" i="12"/>
  <c r="N53" i="12" s="1"/>
  <c r="K53" i="12"/>
  <c r="I53" i="12"/>
  <c r="J53" i="12" s="1"/>
  <c r="C53" i="12"/>
  <c r="M52" i="12"/>
  <c r="N52" i="12" s="1"/>
  <c r="K52" i="12"/>
  <c r="I52" i="12"/>
  <c r="J52" i="12" s="1"/>
  <c r="C52" i="12"/>
  <c r="M51" i="12"/>
  <c r="N51" i="12" s="1"/>
  <c r="K51" i="12"/>
  <c r="I51" i="12"/>
  <c r="J51" i="12" s="1"/>
  <c r="C51" i="12"/>
  <c r="M50" i="12"/>
  <c r="N50" i="12" s="1"/>
  <c r="K50" i="12"/>
  <c r="I50" i="12"/>
  <c r="J50" i="12" s="1"/>
  <c r="C50" i="12"/>
  <c r="M49" i="12"/>
  <c r="N49" i="12" s="1"/>
  <c r="K49" i="12"/>
  <c r="I49" i="12"/>
  <c r="C49" i="12"/>
  <c r="M48" i="12"/>
  <c r="N48" i="12" s="1"/>
  <c r="K48" i="12"/>
  <c r="I48" i="12"/>
  <c r="C48" i="12"/>
  <c r="M47" i="12"/>
  <c r="N47" i="12" s="1"/>
  <c r="K47" i="12"/>
  <c r="I47" i="12"/>
  <c r="J47" i="12" s="1"/>
  <c r="C47" i="12"/>
  <c r="M46" i="12"/>
  <c r="N46" i="12" s="1"/>
  <c r="K46" i="12"/>
  <c r="I46" i="12"/>
  <c r="J46" i="12" s="1"/>
  <c r="C46" i="12"/>
  <c r="M45" i="12"/>
  <c r="N45" i="12" s="1"/>
  <c r="K45" i="12"/>
  <c r="I45" i="12"/>
  <c r="J45" i="12" s="1"/>
  <c r="C45" i="12"/>
  <c r="M44" i="12"/>
  <c r="N44" i="12" s="1"/>
  <c r="K44" i="12"/>
  <c r="I44" i="12"/>
  <c r="J44" i="12" s="1"/>
  <c r="C44" i="12"/>
  <c r="M43" i="12"/>
  <c r="N43" i="12" s="1"/>
  <c r="K43" i="12"/>
  <c r="I43" i="12"/>
  <c r="C43" i="12"/>
  <c r="M42" i="12"/>
  <c r="N42" i="12" s="1"/>
  <c r="K42" i="12"/>
  <c r="I42" i="12"/>
  <c r="C42" i="12"/>
  <c r="M41" i="12"/>
  <c r="N41" i="12" s="1"/>
  <c r="K41" i="12"/>
  <c r="I41" i="12"/>
  <c r="J41" i="12" s="1"/>
  <c r="C41" i="12"/>
  <c r="M40" i="12"/>
  <c r="N40" i="12" s="1"/>
  <c r="K40" i="12"/>
  <c r="I40" i="12"/>
  <c r="J40" i="12" s="1"/>
  <c r="C40" i="12"/>
  <c r="M39" i="12"/>
  <c r="N39" i="12" s="1"/>
  <c r="K39" i="12"/>
  <c r="I39" i="12"/>
  <c r="C39" i="12"/>
  <c r="M38" i="12"/>
  <c r="N38" i="12" s="1"/>
  <c r="K38" i="12"/>
  <c r="I38" i="12"/>
  <c r="C38" i="12"/>
  <c r="M37" i="12"/>
  <c r="N37" i="12" s="1"/>
  <c r="K37" i="12"/>
  <c r="I37" i="12"/>
  <c r="C37" i="12"/>
  <c r="M36" i="12"/>
  <c r="N36" i="12" s="1"/>
  <c r="K36" i="12"/>
  <c r="I36" i="12"/>
  <c r="C36" i="12"/>
  <c r="M35" i="12"/>
  <c r="N35" i="12" s="1"/>
  <c r="K35" i="12"/>
  <c r="I35" i="12"/>
  <c r="J35" i="12" s="1"/>
  <c r="C35" i="12"/>
  <c r="M34" i="12"/>
  <c r="N34" i="12" s="1"/>
  <c r="K34" i="12"/>
  <c r="I34" i="12"/>
  <c r="J34" i="12" s="1"/>
  <c r="C34" i="12"/>
  <c r="M33" i="12"/>
  <c r="N33" i="12" s="1"/>
  <c r="K33" i="12"/>
  <c r="I33" i="12"/>
  <c r="J33" i="12" s="1"/>
  <c r="C33" i="12"/>
  <c r="M32" i="12"/>
  <c r="N32" i="12" s="1"/>
  <c r="K32" i="12"/>
  <c r="I32" i="12"/>
  <c r="J32" i="12" s="1"/>
  <c r="C32" i="12"/>
  <c r="M31" i="12"/>
  <c r="N31" i="12" s="1"/>
  <c r="K31" i="12"/>
  <c r="I31" i="12"/>
  <c r="C31" i="12"/>
  <c r="M30" i="12"/>
  <c r="N30" i="12" s="1"/>
  <c r="K30" i="12"/>
  <c r="I30" i="12"/>
  <c r="C30" i="12"/>
  <c r="M29" i="12"/>
  <c r="N29" i="12" s="1"/>
  <c r="K29" i="12"/>
  <c r="I29" i="12"/>
  <c r="J29" i="12" s="1"/>
  <c r="C29" i="12"/>
  <c r="M28" i="12"/>
  <c r="N28" i="12" s="1"/>
  <c r="K28" i="12"/>
  <c r="I28" i="12"/>
  <c r="J28" i="12" s="1"/>
  <c r="C28" i="12"/>
  <c r="M27" i="12"/>
  <c r="N27" i="12" s="1"/>
  <c r="K27" i="12"/>
  <c r="I27" i="12"/>
  <c r="J27" i="12" s="1"/>
  <c r="C27" i="12"/>
  <c r="M26" i="12"/>
  <c r="N26" i="12" s="1"/>
  <c r="K26" i="12"/>
  <c r="I26" i="12"/>
  <c r="J26" i="12" s="1"/>
  <c r="C26" i="12"/>
  <c r="M25" i="12"/>
  <c r="N25" i="12" s="1"/>
  <c r="K25" i="12"/>
  <c r="I25" i="12"/>
  <c r="C25" i="12"/>
  <c r="M24" i="12"/>
  <c r="N24" i="12" s="1"/>
  <c r="K24" i="12"/>
  <c r="I24" i="12"/>
  <c r="C24" i="12"/>
  <c r="M23" i="12"/>
  <c r="N23" i="12" s="1"/>
  <c r="K23" i="12"/>
  <c r="I23" i="12"/>
  <c r="J23" i="12" s="1"/>
  <c r="C23" i="12"/>
  <c r="M22" i="12"/>
  <c r="N22" i="12" s="1"/>
  <c r="K22" i="12"/>
  <c r="I22" i="12"/>
  <c r="J22" i="12" s="1"/>
  <c r="C22" i="12"/>
  <c r="M21" i="12"/>
  <c r="N21" i="12" s="1"/>
  <c r="K21" i="12"/>
  <c r="I21" i="12"/>
  <c r="J21" i="12" s="1"/>
  <c r="C21" i="12"/>
  <c r="M20" i="12"/>
  <c r="N20" i="12" s="1"/>
  <c r="K20" i="12"/>
  <c r="I20" i="12"/>
  <c r="C20" i="12"/>
  <c r="M19" i="12"/>
  <c r="N19" i="12" s="1"/>
  <c r="K19" i="12"/>
  <c r="I19" i="12"/>
  <c r="C19" i="12"/>
  <c r="M18" i="12"/>
  <c r="N18" i="12" s="1"/>
  <c r="K18" i="12"/>
  <c r="I18" i="12"/>
  <c r="C18" i="12"/>
  <c r="M17" i="12"/>
  <c r="N17" i="12" s="1"/>
  <c r="K17" i="12"/>
  <c r="I17" i="12"/>
  <c r="J17" i="12" s="1"/>
  <c r="C17" i="12"/>
  <c r="M16" i="12"/>
  <c r="N16" i="12" s="1"/>
  <c r="K16" i="12"/>
  <c r="I16" i="12"/>
  <c r="J16" i="12" s="1"/>
  <c r="C16" i="12"/>
  <c r="M15" i="12"/>
  <c r="N15" i="12" s="1"/>
  <c r="K15" i="12"/>
  <c r="I15" i="12"/>
  <c r="J15" i="12" s="1"/>
  <c r="C15" i="12"/>
  <c r="M14" i="12"/>
  <c r="N14" i="12" s="1"/>
  <c r="K14" i="12"/>
  <c r="I14" i="12"/>
  <c r="J14" i="12" s="1"/>
  <c r="C14" i="12"/>
  <c r="M13" i="12"/>
  <c r="N13" i="12" s="1"/>
  <c r="K13" i="12"/>
  <c r="I13" i="12"/>
  <c r="C13" i="12"/>
  <c r="M12" i="12"/>
  <c r="N12" i="12" s="1"/>
  <c r="K12" i="12"/>
  <c r="I12" i="12"/>
  <c r="C12" i="12"/>
  <c r="M11" i="12"/>
  <c r="N11" i="12" s="1"/>
  <c r="K11" i="12"/>
  <c r="I11" i="12"/>
  <c r="J11" i="12" s="1"/>
  <c r="C11" i="12"/>
  <c r="M10" i="12"/>
  <c r="N10" i="12" s="1"/>
  <c r="K10" i="12"/>
  <c r="I10" i="12"/>
  <c r="J10" i="12" s="1"/>
  <c r="C10" i="12"/>
  <c r="M9" i="12"/>
  <c r="N9" i="12" s="1"/>
  <c r="K9" i="12"/>
  <c r="I9" i="12"/>
  <c r="C9" i="12"/>
  <c r="M8" i="12"/>
  <c r="N8" i="12" s="1"/>
  <c r="K8" i="12"/>
  <c r="I8" i="12"/>
  <c r="C8" i="12"/>
  <c r="M7" i="12"/>
  <c r="N7" i="12" s="1"/>
  <c r="K7" i="12"/>
  <c r="I7" i="12"/>
  <c r="C7" i="12"/>
  <c r="M6" i="12"/>
  <c r="N6" i="12" s="1"/>
  <c r="K6" i="12"/>
  <c r="I6" i="12"/>
  <c r="C6" i="12"/>
  <c r="M5" i="12"/>
  <c r="N5" i="12" s="1"/>
  <c r="K5" i="12"/>
  <c r="I5" i="12"/>
  <c r="J5" i="12" s="1"/>
  <c r="C5" i="12"/>
  <c r="M4" i="12"/>
  <c r="N4" i="12" s="1"/>
  <c r="K4" i="12"/>
  <c r="I4" i="12"/>
  <c r="J4" i="12" s="1"/>
  <c r="C4" i="12"/>
  <c r="M3" i="12"/>
  <c r="N3" i="12" s="1"/>
  <c r="K3" i="12"/>
  <c r="I3" i="12"/>
  <c r="J3" i="12" s="1"/>
  <c r="C3" i="12"/>
  <c r="L711" i="1"/>
  <c r="L710" i="1"/>
  <c r="L709" i="1"/>
  <c r="L708" i="1"/>
  <c r="L707" i="1"/>
  <c r="L706" i="1"/>
  <c r="M706" i="1" s="1"/>
  <c r="L705" i="1"/>
  <c r="L704" i="1"/>
  <c r="L703" i="1"/>
  <c r="L702" i="1"/>
  <c r="L701" i="1"/>
  <c r="M701" i="1" s="1"/>
  <c r="L700" i="1"/>
  <c r="M700" i="1" s="1"/>
  <c r="L699" i="1"/>
  <c r="L698" i="1"/>
  <c r="L697" i="1"/>
  <c r="L696" i="1"/>
  <c r="L695" i="1"/>
  <c r="M695" i="1" s="1"/>
  <c r="L694" i="1"/>
  <c r="M694" i="1" s="1"/>
  <c r="L693" i="1"/>
  <c r="L692" i="1"/>
  <c r="L691" i="1"/>
  <c r="L690" i="1"/>
  <c r="L689" i="1"/>
  <c r="L688" i="1"/>
  <c r="M688" i="1" s="1"/>
  <c r="L687" i="1"/>
  <c r="L686" i="1"/>
  <c r="L685" i="1"/>
  <c r="L684" i="1"/>
  <c r="L683" i="1"/>
  <c r="M683" i="1" s="1"/>
  <c r="L682" i="1"/>
  <c r="M682" i="1" s="1"/>
  <c r="L681" i="1"/>
  <c r="L680" i="1"/>
  <c r="L679" i="1"/>
  <c r="L678" i="1"/>
  <c r="L677" i="1"/>
  <c r="M677" i="1" s="1"/>
  <c r="L676" i="1"/>
  <c r="M676" i="1" s="1"/>
  <c r="L675" i="1"/>
  <c r="L674" i="1"/>
  <c r="L673" i="1"/>
  <c r="L672" i="1"/>
  <c r="L671" i="1"/>
  <c r="M671" i="1" s="1"/>
  <c r="L670" i="1"/>
  <c r="M670" i="1" s="1"/>
  <c r="L669" i="1"/>
  <c r="L668" i="1"/>
  <c r="L667" i="1"/>
  <c r="L666" i="1"/>
  <c r="L665" i="1"/>
  <c r="M665" i="1" s="1"/>
  <c r="L664" i="1"/>
  <c r="M664" i="1" s="1"/>
  <c r="L663" i="1"/>
  <c r="L662" i="1"/>
  <c r="L661" i="1"/>
  <c r="L660" i="1"/>
  <c r="L659" i="1"/>
  <c r="M659" i="1" s="1"/>
  <c r="L658" i="1"/>
  <c r="M658" i="1" s="1"/>
  <c r="L657" i="1"/>
  <c r="L656" i="1"/>
  <c r="L655" i="1"/>
  <c r="L654" i="1"/>
  <c r="L653" i="1"/>
  <c r="L652" i="1"/>
  <c r="M652" i="1" s="1"/>
  <c r="L651" i="1"/>
  <c r="L650" i="1"/>
  <c r="L649" i="1"/>
  <c r="L648" i="1"/>
  <c r="L647" i="1"/>
  <c r="L646" i="1"/>
  <c r="M646" i="1" s="1"/>
  <c r="L645" i="1"/>
  <c r="L644" i="1"/>
  <c r="L643" i="1"/>
  <c r="L642" i="1"/>
  <c r="L641" i="1"/>
  <c r="M641" i="1" s="1"/>
  <c r="L640" i="1"/>
  <c r="M640" i="1" s="1"/>
  <c r="L639" i="1"/>
  <c r="L638" i="1"/>
  <c r="L637" i="1"/>
  <c r="L636" i="1"/>
  <c r="L635" i="1"/>
  <c r="M635" i="1" s="1"/>
  <c r="L634" i="1"/>
  <c r="M634" i="1" s="1"/>
  <c r="L633" i="1"/>
  <c r="L632" i="1"/>
  <c r="L631" i="1"/>
  <c r="L630" i="1"/>
  <c r="L629" i="1"/>
  <c r="L628" i="1"/>
  <c r="L627" i="1"/>
  <c r="L626" i="1"/>
  <c r="L625" i="1"/>
  <c r="L624" i="1"/>
  <c r="L623" i="1"/>
  <c r="M623" i="1" s="1"/>
  <c r="L622" i="1"/>
  <c r="M622" i="1" s="1"/>
  <c r="L621" i="1"/>
  <c r="L620" i="1"/>
  <c r="L619" i="1"/>
  <c r="L618" i="1"/>
  <c r="L617" i="1"/>
  <c r="M617" i="1" s="1"/>
  <c r="L616" i="1"/>
  <c r="M616" i="1" s="1"/>
  <c r="L615" i="1"/>
  <c r="L614" i="1"/>
  <c r="L613" i="1"/>
  <c r="L612" i="1"/>
  <c r="L611" i="1"/>
  <c r="L610" i="1"/>
  <c r="M610" i="1" s="1"/>
  <c r="L609" i="1"/>
  <c r="L608" i="1"/>
  <c r="L607" i="1"/>
  <c r="L606" i="1"/>
  <c r="L605" i="1"/>
  <c r="M605" i="1" s="1"/>
  <c r="L604" i="1"/>
  <c r="M604" i="1" s="1"/>
  <c r="L603" i="1"/>
  <c r="L602" i="1"/>
  <c r="L601" i="1"/>
  <c r="L600" i="1"/>
  <c r="L599" i="1"/>
  <c r="M599" i="1" s="1"/>
  <c r="L598" i="1"/>
  <c r="M598" i="1" s="1"/>
  <c r="L597" i="1"/>
  <c r="L596" i="1"/>
  <c r="L595" i="1"/>
  <c r="L594" i="1"/>
  <c r="L593" i="1"/>
  <c r="L592" i="1"/>
  <c r="M592" i="1" s="1"/>
  <c r="L591" i="1"/>
  <c r="L590" i="1"/>
  <c r="L589" i="1"/>
  <c r="L588" i="1"/>
  <c r="L587" i="1"/>
  <c r="L586" i="1"/>
  <c r="L585" i="1"/>
  <c r="L584" i="1"/>
  <c r="L583" i="1"/>
  <c r="L582" i="1"/>
  <c r="L581" i="1"/>
  <c r="M581" i="1" s="1"/>
  <c r="L580" i="1"/>
  <c r="M580" i="1" s="1"/>
  <c r="L579" i="1"/>
  <c r="L578" i="1"/>
  <c r="L577" i="1"/>
  <c r="L576" i="1"/>
  <c r="L575" i="1"/>
  <c r="L574" i="1"/>
  <c r="M574" i="1" s="1"/>
  <c r="L573" i="1"/>
  <c r="L572" i="1"/>
  <c r="L571" i="1"/>
  <c r="L570" i="1"/>
  <c r="L569" i="1"/>
  <c r="M569" i="1" s="1"/>
  <c r="L568" i="1"/>
  <c r="M568" i="1" s="1"/>
  <c r="L567" i="1"/>
  <c r="L566" i="1"/>
  <c r="L565" i="1"/>
  <c r="L564" i="1"/>
  <c r="L563" i="1"/>
  <c r="M563" i="1" s="1"/>
  <c r="L562" i="1"/>
  <c r="M562" i="1" s="1"/>
  <c r="L561" i="1"/>
  <c r="L560" i="1"/>
  <c r="L559" i="1"/>
  <c r="L558" i="1"/>
  <c r="L557" i="1"/>
  <c r="L556" i="1"/>
  <c r="L555" i="1"/>
  <c r="L554" i="1"/>
  <c r="L553" i="1"/>
  <c r="L552" i="1"/>
  <c r="L551" i="1"/>
  <c r="M551" i="1" s="1"/>
  <c r="L550" i="1"/>
  <c r="M550" i="1" s="1"/>
  <c r="L549" i="1"/>
  <c r="L548" i="1"/>
  <c r="L547" i="1"/>
  <c r="L546" i="1"/>
  <c r="L545" i="1"/>
  <c r="L544" i="1"/>
  <c r="M544" i="1" s="1"/>
  <c r="L543" i="1"/>
  <c r="L542" i="1"/>
  <c r="L541" i="1"/>
  <c r="L540" i="1"/>
  <c r="L539" i="1"/>
  <c r="L538" i="1"/>
  <c r="M538" i="1" s="1"/>
  <c r="L537" i="1"/>
  <c r="L536" i="1"/>
  <c r="L535" i="1"/>
  <c r="L534" i="1"/>
  <c r="L533" i="1"/>
  <c r="L532" i="1"/>
  <c r="L531" i="1"/>
  <c r="L530" i="1"/>
  <c r="L529" i="1"/>
  <c r="L528" i="1"/>
  <c r="L527" i="1"/>
  <c r="L526" i="1"/>
  <c r="M526" i="1" s="1"/>
  <c r="L525" i="1"/>
  <c r="L524" i="1"/>
  <c r="L523" i="1"/>
  <c r="L522" i="1"/>
  <c r="L521" i="1"/>
  <c r="M521" i="1" s="1"/>
  <c r="L520" i="1"/>
  <c r="M520" i="1" s="1"/>
  <c r="L519" i="1"/>
  <c r="L518" i="1"/>
  <c r="L517" i="1"/>
  <c r="L516" i="1"/>
  <c r="L515" i="1"/>
  <c r="L514" i="1"/>
  <c r="M514" i="1" s="1"/>
  <c r="L513" i="1"/>
  <c r="L512" i="1"/>
  <c r="L511" i="1"/>
  <c r="L510" i="1"/>
  <c r="L509" i="1"/>
  <c r="M509" i="1" s="1"/>
  <c r="L508" i="1"/>
  <c r="M508" i="1" s="1"/>
  <c r="L507" i="1"/>
  <c r="L506" i="1"/>
  <c r="L505" i="1"/>
  <c r="L504" i="1"/>
  <c r="L503" i="1"/>
  <c r="L502" i="1"/>
  <c r="M502" i="1" s="1"/>
  <c r="L501" i="1"/>
  <c r="L500" i="1"/>
  <c r="L499" i="1"/>
  <c r="L498" i="1"/>
  <c r="L497" i="1"/>
  <c r="M497" i="1" s="1"/>
  <c r="L496" i="1"/>
  <c r="M496" i="1" s="1"/>
  <c r="L495" i="1"/>
  <c r="L494" i="1"/>
  <c r="L493" i="1"/>
  <c r="L492" i="1"/>
  <c r="L491" i="1"/>
  <c r="L490" i="1"/>
  <c r="L489" i="1"/>
  <c r="L488" i="1"/>
  <c r="L487" i="1"/>
  <c r="L486" i="1"/>
  <c r="L485" i="1"/>
  <c r="L484" i="1"/>
  <c r="M484" i="1" s="1"/>
  <c r="L483" i="1"/>
  <c r="L482" i="1"/>
  <c r="L481" i="1"/>
  <c r="L480" i="1"/>
  <c r="L479" i="1"/>
  <c r="L478" i="1"/>
  <c r="M478" i="1" s="1"/>
  <c r="L477" i="1"/>
  <c r="L476" i="1"/>
  <c r="L475" i="1"/>
  <c r="L474" i="1"/>
  <c r="L473" i="1"/>
  <c r="M473" i="1" s="1"/>
  <c r="L472" i="1"/>
  <c r="M472" i="1" s="1"/>
  <c r="L471" i="1"/>
  <c r="L470" i="1"/>
  <c r="L469" i="1"/>
  <c r="L468" i="1"/>
  <c r="L467" i="1"/>
  <c r="M467" i="1" s="1"/>
  <c r="L466" i="1"/>
  <c r="M466" i="1" s="1"/>
  <c r="L465" i="1"/>
  <c r="L464" i="1"/>
  <c r="L463" i="1"/>
  <c r="L462" i="1"/>
  <c r="L461" i="1"/>
  <c r="L460" i="1"/>
  <c r="M460" i="1" s="1"/>
  <c r="L459" i="1"/>
  <c r="L458" i="1"/>
  <c r="L457" i="1"/>
  <c r="L456" i="1"/>
  <c r="L455" i="1"/>
  <c r="M455" i="1" s="1"/>
  <c r="L454" i="1"/>
  <c r="M454" i="1" s="1"/>
  <c r="L453" i="1"/>
  <c r="L452" i="1"/>
  <c r="L451" i="1"/>
  <c r="L450" i="1"/>
  <c r="L449" i="1"/>
  <c r="L448" i="1"/>
  <c r="M448" i="1" s="1"/>
  <c r="L447" i="1"/>
  <c r="L446" i="1"/>
  <c r="L445" i="1"/>
  <c r="L444" i="1"/>
  <c r="L443" i="1"/>
  <c r="L442" i="1"/>
  <c r="M442" i="1" s="1"/>
  <c r="L441" i="1"/>
  <c r="L440" i="1"/>
  <c r="L439" i="1"/>
  <c r="L438" i="1"/>
  <c r="L437" i="1"/>
  <c r="M437" i="1" s="1"/>
  <c r="L436" i="1"/>
  <c r="M436" i="1" s="1"/>
  <c r="L435" i="1"/>
  <c r="L434" i="1"/>
  <c r="L433" i="1"/>
  <c r="L432" i="1"/>
  <c r="L431" i="1"/>
  <c r="L430" i="1"/>
  <c r="L429" i="1"/>
  <c r="L428" i="1"/>
  <c r="L427" i="1"/>
  <c r="L426" i="1"/>
  <c r="L425" i="1"/>
  <c r="M425" i="1" s="1"/>
  <c r="L424" i="1"/>
  <c r="M424" i="1" s="1"/>
  <c r="L423" i="1"/>
  <c r="L422" i="1"/>
  <c r="L421" i="1"/>
  <c r="L420" i="1"/>
  <c r="L419" i="1"/>
  <c r="M419" i="1" s="1"/>
  <c r="L418" i="1"/>
  <c r="M418" i="1" s="1"/>
  <c r="L417" i="1"/>
  <c r="L416" i="1"/>
  <c r="L415" i="1"/>
  <c r="L414" i="1"/>
  <c r="L413" i="1"/>
  <c r="M413" i="1" s="1"/>
  <c r="L412" i="1"/>
  <c r="M412" i="1" s="1"/>
  <c r="L411" i="1"/>
  <c r="L410" i="1"/>
  <c r="L409" i="1"/>
  <c r="L408" i="1"/>
  <c r="L407" i="1"/>
  <c r="M407" i="1" s="1"/>
  <c r="L406" i="1"/>
  <c r="M406" i="1" s="1"/>
  <c r="L405" i="1"/>
  <c r="L404" i="1"/>
  <c r="L403" i="1"/>
  <c r="L402" i="1"/>
  <c r="L401" i="1"/>
  <c r="M401" i="1" s="1"/>
  <c r="L400" i="1"/>
  <c r="M400" i="1" s="1"/>
  <c r="L399" i="1"/>
  <c r="L398" i="1"/>
  <c r="L397" i="1"/>
  <c r="L396" i="1"/>
  <c r="L395" i="1"/>
  <c r="M395" i="1" s="1"/>
  <c r="L394" i="1"/>
  <c r="M394" i="1" s="1"/>
  <c r="L393" i="1"/>
  <c r="L392" i="1"/>
  <c r="L391" i="1"/>
  <c r="L390" i="1"/>
  <c r="L389" i="1"/>
  <c r="L388" i="1"/>
  <c r="M388" i="1" s="1"/>
  <c r="L387" i="1"/>
  <c r="L386" i="1"/>
  <c r="L385" i="1"/>
  <c r="L384" i="1"/>
  <c r="L383" i="1"/>
  <c r="M383" i="1" s="1"/>
  <c r="L382" i="1"/>
  <c r="M382" i="1" s="1"/>
  <c r="L381" i="1"/>
  <c r="L380" i="1"/>
  <c r="L379" i="1"/>
  <c r="L378" i="1"/>
  <c r="L377" i="1"/>
  <c r="L376" i="1"/>
  <c r="M376" i="1" s="1"/>
  <c r="L375" i="1"/>
  <c r="L374" i="1"/>
  <c r="L373" i="1"/>
  <c r="L372" i="1"/>
  <c r="L371" i="1"/>
  <c r="L370" i="1"/>
  <c r="M370" i="1" s="1"/>
  <c r="L369" i="1"/>
  <c r="L368" i="1"/>
  <c r="L367" i="1"/>
  <c r="L366" i="1"/>
  <c r="L365" i="1"/>
  <c r="M365" i="1" s="1"/>
  <c r="L364" i="1"/>
  <c r="M364" i="1" s="1"/>
  <c r="L363" i="1"/>
  <c r="L362" i="1"/>
  <c r="L361" i="1"/>
  <c r="L360" i="1"/>
  <c r="L359" i="1"/>
  <c r="M359" i="1" s="1"/>
  <c r="L358" i="1"/>
  <c r="M358" i="1" s="1"/>
  <c r="L357" i="1"/>
  <c r="L356" i="1"/>
  <c r="L355" i="1"/>
  <c r="L354" i="1"/>
  <c r="L353" i="1"/>
  <c r="L352" i="1"/>
  <c r="M352" i="1" s="1"/>
  <c r="L351" i="1"/>
  <c r="L350" i="1"/>
  <c r="L349" i="1"/>
  <c r="L348" i="1"/>
  <c r="L347" i="1"/>
  <c r="L346" i="1"/>
  <c r="M346" i="1" s="1"/>
  <c r="L345" i="1"/>
  <c r="L344" i="1"/>
  <c r="L343" i="1"/>
  <c r="L342" i="1"/>
  <c r="L341" i="1"/>
  <c r="M341" i="1" s="1"/>
  <c r="L340" i="1"/>
  <c r="M340" i="1" s="1"/>
  <c r="L339" i="1"/>
  <c r="L338" i="1"/>
  <c r="L337" i="1"/>
  <c r="L336" i="1"/>
  <c r="L335" i="1"/>
  <c r="M335" i="1" s="1"/>
  <c r="L334" i="1"/>
  <c r="M334" i="1" s="1"/>
  <c r="L333" i="1"/>
  <c r="L332" i="1"/>
  <c r="L331" i="1"/>
  <c r="L330" i="1"/>
  <c r="L329" i="1"/>
  <c r="L328" i="1"/>
  <c r="M328" i="1" s="1"/>
  <c r="L327" i="1"/>
  <c r="L326" i="1"/>
  <c r="L325" i="1"/>
  <c r="L324" i="1"/>
  <c r="L323" i="1"/>
  <c r="M323" i="1" s="1"/>
  <c r="L322" i="1"/>
  <c r="M322" i="1" s="1"/>
  <c r="L321" i="1"/>
  <c r="L320" i="1"/>
  <c r="L319" i="1"/>
  <c r="L318" i="1"/>
  <c r="L317" i="1"/>
  <c r="M317" i="1" s="1"/>
  <c r="L316" i="1"/>
  <c r="M316" i="1" s="1"/>
  <c r="L315" i="1"/>
  <c r="L314" i="1"/>
  <c r="L313" i="1"/>
  <c r="L312" i="1"/>
  <c r="L311" i="1"/>
  <c r="M311" i="1" s="1"/>
  <c r="L310" i="1"/>
  <c r="M310" i="1" s="1"/>
  <c r="L309" i="1"/>
  <c r="L308" i="1"/>
  <c r="L307" i="1"/>
  <c r="L306" i="1"/>
  <c r="L305" i="1"/>
  <c r="L304" i="1"/>
  <c r="M304" i="1" s="1"/>
  <c r="L303" i="1"/>
  <c r="L302" i="1"/>
  <c r="L301" i="1"/>
  <c r="L300" i="1"/>
  <c r="L299" i="1"/>
  <c r="M299" i="1" s="1"/>
  <c r="L298" i="1"/>
  <c r="M298" i="1" s="1"/>
  <c r="L297" i="1"/>
  <c r="L296" i="1"/>
  <c r="L295" i="1"/>
  <c r="L294" i="1"/>
  <c r="L293" i="1"/>
  <c r="L292" i="1"/>
  <c r="M292" i="1" s="1"/>
  <c r="L291" i="1"/>
  <c r="L290" i="1"/>
  <c r="L289" i="1"/>
  <c r="L288" i="1"/>
  <c r="L287" i="1"/>
  <c r="M287" i="1" s="1"/>
  <c r="L286" i="1"/>
  <c r="L285" i="1"/>
  <c r="L284" i="1"/>
  <c r="L283" i="1"/>
  <c r="L282" i="1"/>
  <c r="L281" i="1"/>
  <c r="M281" i="1" s="1"/>
  <c r="L280" i="1"/>
  <c r="M280" i="1" s="1"/>
  <c r="L279" i="1"/>
  <c r="L278" i="1"/>
  <c r="L277" i="1"/>
  <c r="L276" i="1"/>
  <c r="L275" i="1"/>
  <c r="M275" i="1" s="1"/>
  <c r="L274" i="1"/>
  <c r="M274" i="1" s="1"/>
  <c r="L273" i="1"/>
  <c r="L272" i="1"/>
  <c r="L271" i="1"/>
  <c r="L270" i="1"/>
  <c r="L269" i="1"/>
  <c r="L268" i="1"/>
  <c r="M268" i="1" s="1"/>
  <c r="L267" i="1"/>
  <c r="L266" i="1"/>
  <c r="L265" i="1"/>
  <c r="L264" i="1"/>
  <c r="L263" i="1"/>
  <c r="M263" i="1" s="1"/>
  <c r="L262" i="1"/>
  <c r="M262" i="1" s="1"/>
  <c r="L261" i="1"/>
  <c r="L260" i="1"/>
  <c r="L259" i="1"/>
  <c r="L258" i="1"/>
  <c r="L257" i="1"/>
  <c r="L256" i="1"/>
  <c r="M256" i="1" s="1"/>
  <c r="L255" i="1"/>
  <c r="L254" i="1"/>
  <c r="L253" i="1"/>
  <c r="L252" i="1"/>
  <c r="L251" i="1"/>
  <c r="L250" i="1"/>
  <c r="M250" i="1" s="1"/>
  <c r="L249" i="1"/>
  <c r="L248" i="1"/>
  <c r="L247" i="1"/>
  <c r="L246" i="1"/>
  <c r="L245" i="1"/>
  <c r="M245" i="1" s="1"/>
  <c r="L244" i="1"/>
  <c r="M244" i="1" s="1"/>
  <c r="L243" i="1"/>
  <c r="L242" i="1"/>
  <c r="L241" i="1"/>
  <c r="L240" i="1"/>
  <c r="L239" i="1"/>
  <c r="L238" i="1"/>
  <c r="L237" i="1"/>
  <c r="L236" i="1"/>
  <c r="L235" i="1"/>
  <c r="L234" i="1"/>
  <c r="L233" i="1"/>
  <c r="M233" i="1" s="1"/>
  <c r="L232" i="1"/>
  <c r="M232" i="1" s="1"/>
  <c r="L231" i="1"/>
  <c r="L230" i="1"/>
  <c r="L229" i="1"/>
  <c r="L228" i="1"/>
  <c r="L227" i="1"/>
  <c r="M227" i="1" s="1"/>
  <c r="L226" i="1"/>
  <c r="M226" i="1" s="1"/>
  <c r="L225" i="1"/>
  <c r="L224" i="1"/>
  <c r="L223" i="1"/>
  <c r="L222" i="1"/>
  <c r="L221" i="1"/>
  <c r="L220" i="1"/>
  <c r="L219" i="1"/>
  <c r="L218" i="1"/>
  <c r="L217" i="1"/>
  <c r="L216" i="1"/>
  <c r="L215" i="1"/>
  <c r="M215" i="1" s="1"/>
  <c r="L214" i="1"/>
  <c r="M214" i="1" s="1"/>
  <c r="L213" i="1"/>
  <c r="L212" i="1"/>
  <c r="L211" i="1"/>
  <c r="L210" i="1"/>
  <c r="L209" i="1"/>
  <c r="M209" i="1" s="1"/>
  <c r="L208" i="1"/>
  <c r="M208" i="1" s="1"/>
  <c r="L207" i="1"/>
  <c r="L206" i="1"/>
  <c r="L205" i="1"/>
  <c r="L204" i="1"/>
  <c r="L203" i="1"/>
  <c r="L202" i="1"/>
  <c r="L201" i="1"/>
  <c r="L200" i="1"/>
  <c r="L199" i="1"/>
  <c r="L198" i="1"/>
  <c r="L197" i="1"/>
  <c r="M197" i="1" s="1"/>
  <c r="L196" i="1"/>
  <c r="M196" i="1" s="1"/>
  <c r="L195" i="1"/>
  <c r="L194" i="1"/>
  <c r="L193" i="1"/>
  <c r="L192" i="1"/>
  <c r="L191" i="1"/>
  <c r="M191" i="1" s="1"/>
  <c r="L190" i="1"/>
  <c r="M190" i="1" s="1"/>
  <c r="L189" i="1"/>
  <c r="L188" i="1"/>
  <c r="L187" i="1"/>
  <c r="L186" i="1"/>
  <c r="L185" i="1"/>
  <c r="L184" i="1"/>
  <c r="M184" i="1" s="1"/>
  <c r="L183" i="1"/>
  <c r="L182" i="1"/>
  <c r="L181" i="1"/>
  <c r="L180" i="1"/>
  <c r="L179" i="1"/>
  <c r="M179" i="1" s="1"/>
  <c r="L178" i="1"/>
  <c r="M178" i="1" s="1"/>
  <c r="L177" i="1"/>
  <c r="L176" i="1"/>
  <c r="L175" i="1"/>
  <c r="L174" i="1"/>
  <c r="L173" i="1"/>
  <c r="L172" i="1"/>
  <c r="M172" i="1" s="1"/>
  <c r="L171" i="1"/>
  <c r="L170" i="1"/>
  <c r="L169" i="1"/>
  <c r="L168" i="1"/>
  <c r="L167" i="1"/>
  <c r="M167" i="1" s="1"/>
  <c r="L166" i="1"/>
  <c r="M166" i="1" s="1"/>
  <c r="L165" i="1"/>
  <c r="L164" i="1"/>
  <c r="L163" i="1"/>
  <c r="L162" i="1"/>
  <c r="L161" i="1"/>
  <c r="M161" i="1" s="1"/>
  <c r="L160" i="1"/>
  <c r="M160" i="1" s="1"/>
  <c r="L159" i="1"/>
  <c r="L158" i="1"/>
  <c r="L157" i="1"/>
  <c r="L156" i="1"/>
  <c r="L155" i="1"/>
  <c r="L154" i="1"/>
  <c r="M154" i="1" s="1"/>
  <c r="L153" i="1"/>
  <c r="L152" i="1"/>
  <c r="L151" i="1"/>
  <c r="L150" i="1"/>
  <c r="L149" i="1"/>
  <c r="L148" i="1"/>
  <c r="M148" i="1" s="1"/>
  <c r="L147" i="1"/>
  <c r="L146" i="1"/>
  <c r="L145" i="1"/>
  <c r="L144" i="1"/>
  <c r="L143" i="1"/>
  <c r="L142" i="1"/>
  <c r="M142" i="1" s="1"/>
  <c r="L141" i="1"/>
  <c r="L140" i="1"/>
  <c r="L139" i="1"/>
  <c r="L138" i="1"/>
  <c r="L137" i="1"/>
  <c r="M137" i="1" s="1"/>
  <c r="L136" i="1"/>
  <c r="M136" i="1" s="1"/>
  <c r="L135" i="1"/>
  <c r="L134" i="1"/>
  <c r="L133" i="1"/>
  <c r="L132" i="1"/>
  <c r="L131" i="1"/>
  <c r="L130" i="1"/>
  <c r="M130" i="1" s="1"/>
  <c r="L129" i="1"/>
  <c r="L128" i="1"/>
  <c r="L127" i="1"/>
  <c r="L126" i="1"/>
  <c r="L125" i="1"/>
  <c r="L124" i="1"/>
  <c r="M124" i="1" s="1"/>
  <c r="L123" i="1"/>
  <c r="L122" i="1"/>
  <c r="L121" i="1"/>
  <c r="L120" i="1"/>
  <c r="L119" i="1"/>
  <c r="M119" i="1" s="1"/>
  <c r="L118" i="1"/>
  <c r="M118" i="1" s="1"/>
  <c r="L117" i="1"/>
  <c r="L116" i="1"/>
  <c r="L115" i="1"/>
  <c r="L114" i="1"/>
  <c r="L113" i="1"/>
  <c r="L112" i="1"/>
  <c r="M112" i="1" s="1"/>
  <c r="L111" i="1"/>
  <c r="L110" i="1"/>
  <c r="L109" i="1"/>
  <c r="L108" i="1"/>
  <c r="L107" i="1"/>
  <c r="L106" i="1"/>
  <c r="M106" i="1" s="1"/>
  <c r="L105" i="1"/>
  <c r="L104" i="1"/>
  <c r="L103" i="1"/>
  <c r="L102" i="1"/>
  <c r="L101" i="1"/>
  <c r="M101" i="1" s="1"/>
  <c r="L100" i="1"/>
  <c r="M100" i="1" s="1"/>
  <c r="L99" i="1"/>
  <c r="L98" i="1"/>
  <c r="L97" i="1"/>
  <c r="L96" i="1"/>
  <c r="L95" i="1"/>
  <c r="M95" i="1" s="1"/>
  <c r="L94" i="1"/>
  <c r="M94" i="1" s="1"/>
  <c r="L93" i="1"/>
  <c r="L92" i="1"/>
  <c r="L91" i="1"/>
  <c r="L90" i="1"/>
  <c r="L89" i="1"/>
  <c r="L88" i="1"/>
  <c r="M88" i="1" s="1"/>
  <c r="L87" i="1"/>
  <c r="L86" i="1"/>
  <c r="L85" i="1"/>
  <c r="L84" i="1"/>
  <c r="L83" i="1"/>
  <c r="M83" i="1" s="1"/>
  <c r="L82" i="1"/>
  <c r="M82" i="1" s="1"/>
  <c r="L81" i="1"/>
  <c r="L80" i="1"/>
  <c r="L79" i="1"/>
  <c r="L78" i="1"/>
  <c r="L77" i="1"/>
  <c r="M77" i="1" s="1"/>
  <c r="L76" i="1"/>
  <c r="M76" i="1" s="1"/>
  <c r="L75" i="1"/>
  <c r="L74" i="1"/>
  <c r="L73" i="1"/>
  <c r="L72" i="1"/>
  <c r="L71" i="1"/>
  <c r="L70" i="1"/>
  <c r="M70" i="1" s="1"/>
  <c r="L69" i="1"/>
  <c r="L68" i="1"/>
  <c r="L67" i="1"/>
  <c r="L66" i="1"/>
  <c r="L65" i="1"/>
  <c r="M65" i="1" s="1"/>
  <c r="L64" i="1"/>
  <c r="M64" i="1" s="1"/>
  <c r="L63" i="1"/>
  <c r="L62" i="1"/>
  <c r="L61" i="1"/>
  <c r="L60" i="1"/>
  <c r="L59" i="1"/>
  <c r="M59" i="1" s="1"/>
  <c r="L58" i="1"/>
  <c r="M58" i="1" s="1"/>
  <c r="L57" i="1"/>
  <c r="L56" i="1"/>
  <c r="L55" i="1"/>
  <c r="L54" i="1"/>
  <c r="L53" i="1"/>
  <c r="L52" i="1"/>
  <c r="M52" i="1" s="1"/>
  <c r="L51" i="1"/>
  <c r="L50" i="1"/>
  <c r="L49" i="1"/>
  <c r="L48" i="1"/>
  <c r="L47" i="1"/>
  <c r="M47" i="1" s="1"/>
  <c r="L46" i="1"/>
  <c r="M46" i="1" s="1"/>
  <c r="L45" i="1"/>
  <c r="L44" i="1"/>
  <c r="L43" i="1"/>
  <c r="L42" i="1"/>
  <c r="L41" i="1"/>
  <c r="L40" i="1"/>
  <c r="M40" i="1" s="1"/>
  <c r="L39" i="1"/>
  <c r="L38" i="1"/>
  <c r="L37" i="1"/>
  <c r="L36" i="1"/>
  <c r="L35" i="1"/>
  <c r="M35" i="1" s="1"/>
  <c r="L34" i="1"/>
  <c r="M34" i="1" s="1"/>
  <c r="L33" i="1"/>
  <c r="L32" i="1"/>
  <c r="L31" i="1"/>
  <c r="L30" i="1"/>
  <c r="L29" i="1"/>
  <c r="L28" i="1"/>
  <c r="M28" i="1" s="1"/>
  <c r="L27" i="1"/>
  <c r="L26" i="1"/>
  <c r="L25" i="1"/>
  <c r="L24" i="1"/>
  <c r="L23" i="1"/>
  <c r="M23" i="1" s="1"/>
  <c r="L22" i="1"/>
  <c r="M22" i="1" s="1"/>
  <c r="L21" i="1"/>
  <c r="L20" i="1"/>
  <c r="L19" i="1"/>
  <c r="L18" i="1"/>
  <c r="L17" i="1"/>
  <c r="L16" i="1"/>
  <c r="L15" i="1"/>
  <c r="L14" i="1"/>
  <c r="L13" i="1"/>
  <c r="L12" i="1"/>
  <c r="L11" i="1"/>
  <c r="M11" i="1" s="1"/>
  <c r="L10" i="1"/>
  <c r="M10" i="1" s="1"/>
  <c r="L9" i="1"/>
  <c r="L8" i="1"/>
  <c r="L7" i="1"/>
  <c r="L6" i="1"/>
  <c r="L5" i="1"/>
  <c r="M5" i="1" s="1"/>
  <c r="L4" i="1"/>
  <c r="M4" i="1" s="1"/>
  <c r="L3" i="1"/>
  <c r="M7" i="1"/>
  <c r="M25" i="1"/>
  <c r="M31" i="1"/>
  <c r="M37" i="1"/>
  <c r="M43" i="1"/>
  <c r="M85" i="1"/>
  <c r="M103" i="1"/>
  <c r="M109" i="1"/>
  <c r="M115" i="1"/>
  <c r="M127" i="1"/>
  <c r="M133" i="1"/>
  <c r="M139" i="1"/>
  <c r="M157" i="1"/>
  <c r="M163" i="1"/>
  <c r="M181" i="1"/>
  <c r="M187" i="1"/>
  <c r="M193" i="1"/>
  <c r="M199" i="1"/>
  <c r="M205" i="1"/>
  <c r="M211" i="1"/>
  <c r="M217" i="1"/>
  <c r="M229" i="1"/>
  <c r="M235" i="1"/>
  <c r="M241" i="1"/>
  <c r="M247" i="1"/>
  <c r="M253" i="1"/>
  <c r="M254" i="1"/>
  <c r="M259" i="1"/>
  <c r="M265" i="1"/>
  <c r="M277" i="1"/>
  <c r="M283" i="1"/>
  <c r="M286" i="1"/>
  <c r="M289" i="1"/>
  <c r="M295" i="1"/>
  <c r="M301" i="1"/>
  <c r="M307" i="1"/>
  <c r="M313" i="1"/>
  <c r="M325" i="1"/>
  <c r="M331" i="1"/>
  <c r="M343" i="1"/>
  <c r="M349" i="1"/>
  <c r="M355" i="1"/>
  <c r="M361" i="1"/>
  <c r="M367" i="1"/>
  <c r="M373" i="1"/>
  <c r="M379" i="1"/>
  <c r="M385" i="1"/>
  <c r="M392" i="1"/>
  <c r="M397" i="1"/>
  <c r="M403" i="1"/>
  <c r="M409" i="1"/>
  <c r="M415" i="1"/>
  <c r="M427" i="1"/>
  <c r="M430" i="1"/>
  <c r="M433" i="1"/>
  <c r="M445" i="1"/>
  <c r="M451" i="1"/>
  <c r="M457" i="1"/>
  <c r="M469" i="1"/>
  <c r="M475" i="1"/>
  <c r="M481" i="1"/>
  <c r="M490" i="1"/>
  <c r="M493" i="1"/>
  <c r="M505" i="1"/>
  <c r="M512" i="1"/>
  <c r="M517" i="1"/>
  <c r="M518" i="1"/>
  <c r="M523" i="1"/>
  <c r="M529" i="1"/>
  <c r="M535" i="1"/>
  <c r="M541" i="1"/>
  <c r="M547" i="1"/>
  <c r="M553" i="1"/>
  <c r="M554" i="1"/>
  <c r="M559" i="1"/>
  <c r="M565" i="1"/>
  <c r="M566" i="1"/>
  <c r="M577" i="1"/>
  <c r="M583" i="1"/>
  <c r="M589" i="1"/>
  <c r="M601" i="1"/>
  <c r="M613" i="1"/>
  <c r="M614" i="1"/>
  <c r="M619" i="1"/>
  <c r="M625" i="1"/>
  <c r="M628" i="1"/>
  <c r="M632" i="1"/>
  <c r="M637" i="1"/>
  <c r="M643" i="1"/>
  <c r="M649" i="1"/>
  <c r="M650" i="1"/>
  <c r="M655" i="1"/>
  <c r="M661" i="1"/>
  <c r="M667" i="1"/>
  <c r="M673" i="1"/>
  <c r="M674" i="1"/>
  <c r="M680" i="1"/>
  <c r="M685" i="1"/>
  <c r="M709" i="1"/>
  <c r="C1" i="10"/>
  <c r="M707" i="1"/>
  <c r="M703" i="1"/>
  <c r="M702" i="1"/>
  <c r="M691" i="1"/>
  <c r="M689" i="1"/>
  <c r="M672" i="1"/>
  <c r="M666" i="1"/>
  <c r="M654" i="1"/>
  <c r="M653" i="1"/>
  <c r="M648" i="1"/>
  <c r="M642" i="1"/>
  <c r="M636" i="1"/>
  <c r="M631" i="1"/>
  <c r="M630" i="1"/>
  <c r="M618" i="1"/>
  <c r="M612" i="1"/>
  <c r="M607" i="1"/>
  <c r="M606" i="1"/>
  <c r="M594" i="1"/>
  <c r="M587" i="1"/>
  <c r="M586" i="1"/>
  <c r="M584" i="1"/>
  <c r="M582" i="1"/>
  <c r="M576" i="1"/>
  <c r="M575" i="1"/>
  <c r="M571" i="1"/>
  <c r="M564" i="1"/>
  <c r="M558" i="1"/>
  <c r="M556" i="1"/>
  <c r="M548" i="1"/>
  <c r="M546" i="1"/>
  <c r="M539" i="1"/>
  <c r="M532" i="1"/>
  <c r="M528" i="1"/>
  <c r="M516" i="1"/>
  <c r="M515" i="1"/>
  <c r="M511" i="1"/>
  <c r="M510" i="1"/>
  <c r="M503" i="1"/>
  <c r="M499" i="1"/>
  <c r="M498" i="1"/>
  <c r="M492" i="1"/>
  <c r="M491" i="1"/>
  <c r="M485" i="1"/>
  <c r="M480" i="1"/>
  <c r="M470" i="1"/>
  <c r="M468" i="1"/>
  <c r="M463" i="1"/>
  <c r="M449" i="1"/>
  <c r="M443" i="1"/>
  <c r="M434" i="1"/>
  <c r="M432" i="1"/>
  <c r="M431" i="1"/>
  <c r="M426" i="1"/>
  <c r="M421" i="1"/>
  <c r="M414" i="1"/>
  <c r="M408" i="1"/>
  <c r="M402" i="1"/>
  <c r="M396" i="1"/>
  <c r="M378" i="1"/>
  <c r="M377" i="1"/>
  <c r="M360" i="1"/>
  <c r="M356" i="1"/>
  <c r="M348" i="1"/>
  <c r="M347" i="1"/>
  <c r="M342" i="1"/>
  <c r="M337" i="1"/>
  <c r="M332" i="1"/>
  <c r="M329" i="1"/>
  <c r="M324" i="1"/>
  <c r="M308" i="1"/>
  <c r="M306" i="1"/>
  <c r="M305" i="1"/>
  <c r="M300" i="1"/>
  <c r="M296" i="1"/>
  <c r="M293" i="1"/>
  <c r="M288" i="1"/>
  <c r="M276" i="1"/>
  <c r="M269" i="1"/>
  <c r="M264" i="1"/>
  <c r="M258" i="1"/>
  <c r="M252" i="1"/>
  <c r="M251" i="1"/>
  <c r="M246" i="1"/>
  <c r="M240" i="1"/>
  <c r="M234" i="1"/>
  <c r="M228" i="1"/>
  <c r="M221" i="1"/>
  <c r="M220" i="1"/>
  <c r="M212" i="1"/>
  <c r="M203" i="1"/>
  <c r="M202" i="1"/>
  <c r="M198" i="1"/>
  <c r="M192" i="1"/>
  <c r="M186" i="1"/>
  <c r="M185" i="1"/>
  <c r="M176" i="1"/>
  <c r="M174" i="1"/>
  <c r="M173" i="1"/>
  <c r="M168" i="1"/>
  <c r="M156" i="1"/>
  <c r="M155" i="1"/>
  <c r="M151" i="1"/>
  <c r="M150" i="1"/>
  <c r="M145" i="1"/>
  <c r="M144" i="1"/>
  <c r="M143" i="1"/>
  <c r="M138" i="1"/>
  <c r="M134" i="1"/>
  <c r="M125" i="1"/>
  <c r="M120" i="1"/>
  <c r="M114" i="1"/>
  <c r="M108" i="1"/>
  <c r="M107" i="1"/>
  <c r="M102" i="1"/>
  <c r="M97" i="1"/>
  <c r="M96" i="1"/>
  <c r="M90" i="1"/>
  <c r="M86" i="1"/>
  <c r="M84" i="1"/>
  <c r="M79" i="1"/>
  <c r="M73" i="1"/>
  <c r="M72" i="1"/>
  <c r="M67" i="1"/>
  <c r="M56" i="1"/>
  <c r="M55" i="1"/>
  <c r="M54" i="1"/>
  <c r="M48" i="1"/>
  <c r="M42" i="1"/>
  <c r="M41" i="1"/>
  <c r="M38" i="1"/>
  <c r="M36" i="1"/>
  <c r="M29" i="1"/>
  <c r="M24" i="1"/>
  <c r="M18" i="1"/>
  <c r="M17" i="1"/>
  <c r="M16" i="1"/>
  <c r="M13" i="1"/>
  <c r="M6" i="1"/>
  <c r="M19" i="1"/>
  <c r="M61" i="1"/>
  <c r="M121" i="1"/>
  <c r="M169" i="1"/>
  <c r="M223" i="1"/>
  <c r="M271" i="1"/>
  <c r="M319" i="1"/>
  <c r="M391" i="1"/>
  <c r="M487" i="1"/>
  <c r="M595" i="1"/>
  <c r="M679" i="1"/>
  <c r="M533" i="1"/>
  <c r="M238" i="1"/>
  <c r="M8" i="1"/>
  <c r="M14" i="1"/>
  <c r="M20" i="1"/>
  <c r="M26" i="1"/>
  <c r="M44" i="1"/>
  <c r="M62" i="1"/>
  <c r="M68" i="1"/>
  <c r="M74" i="1"/>
  <c r="M80" i="1"/>
  <c r="M92" i="1"/>
  <c r="M104" i="1"/>
  <c r="M110" i="1"/>
  <c r="M116" i="1"/>
  <c r="M128" i="1"/>
  <c r="M140" i="1"/>
  <c r="M146" i="1"/>
  <c r="M152" i="1"/>
  <c r="M158" i="1"/>
  <c r="M170" i="1"/>
  <c r="M182" i="1"/>
  <c r="M188" i="1"/>
  <c r="M194" i="1"/>
  <c r="M200" i="1"/>
  <c r="M206" i="1"/>
  <c r="M218" i="1"/>
  <c r="M224" i="1"/>
  <c r="M230" i="1"/>
  <c r="M236" i="1"/>
  <c r="M248" i="1"/>
  <c r="M260" i="1"/>
  <c r="M272" i="1"/>
  <c r="M278" i="1"/>
  <c r="M284" i="1"/>
  <c r="M302" i="1"/>
  <c r="M320" i="1"/>
  <c r="M326" i="1"/>
  <c r="M338" i="1"/>
  <c r="M344" i="1"/>
  <c r="M350" i="1"/>
  <c r="M362" i="1"/>
  <c r="M368" i="1"/>
  <c r="M374" i="1"/>
  <c r="M380" i="1"/>
  <c r="M386" i="1"/>
  <c r="M398" i="1"/>
  <c r="M404" i="1"/>
  <c r="M410" i="1"/>
  <c r="M416" i="1"/>
  <c r="M422" i="1"/>
  <c r="M440" i="1"/>
  <c r="M446" i="1"/>
  <c r="M452" i="1"/>
  <c r="M458" i="1"/>
  <c r="M464" i="1"/>
  <c r="M476" i="1"/>
  <c r="M482" i="1"/>
  <c r="M488" i="1"/>
  <c r="M494" i="1"/>
  <c r="M500" i="1"/>
  <c r="M524" i="1"/>
  <c r="M530" i="1"/>
  <c r="M536" i="1"/>
  <c r="M542" i="1"/>
  <c r="M560" i="1"/>
  <c r="M572" i="1"/>
  <c r="M578" i="1"/>
  <c r="M590" i="1"/>
  <c r="M596" i="1"/>
  <c r="M608" i="1"/>
  <c r="M626" i="1"/>
  <c r="M638" i="1"/>
  <c r="M644" i="1"/>
  <c r="M656" i="1"/>
  <c r="M662" i="1"/>
  <c r="M686" i="1"/>
  <c r="M692" i="1"/>
  <c r="M698" i="1"/>
  <c r="M704" i="1"/>
  <c r="M710" i="1"/>
  <c r="M557" i="1"/>
  <c r="M50" i="1"/>
  <c r="M98" i="1"/>
  <c r="M122" i="1"/>
  <c r="M175" i="1"/>
  <c r="M242" i="1"/>
  <c r="M266" i="1"/>
  <c r="M290" i="1"/>
  <c r="M314" i="1"/>
  <c r="M439" i="1"/>
  <c r="M506" i="1"/>
  <c r="M602" i="1"/>
  <c r="M620" i="1"/>
  <c r="M684" i="1"/>
  <c r="M708" i="1"/>
  <c r="M32" i="1"/>
  <c r="M164" i="1"/>
  <c r="M428" i="1"/>
  <c r="M668" i="1"/>
  <c r="M690" i="1"/>
  <c r="M624" i="1"/>
  <c r="M600" i="1"/>
  <c r="M540" i="1"/>
  <c r="M534" i="1"/>
  <c r="M522" i="1"/>
  <c r="M474" i="1"/>
  <c r="M456" i="1"/>
  <c r="M450" i="1"/>
  <c r="M390" i="1"/>
  <c r="M384" i="1"/>
  <c r="M366" i="1"/>
  <c r="M318" i="1"/>
  <c r="M294" i="1"/>
  <c r="M282" i="1"/>
  <c r="M216" i="1"/>
  <c r="M210" i="1"/>
  <c r="M132" i="1"/>
  <c r="M126" i="1"/>
  <c r="M78" i="1"/>
  <c r="M66" i="1"/>
  <c r="M60" i="1"/>
  <c r="M91" i="1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M102" i="9"/>
  <c r="M103" i="9"/>
  <c r="M104" i="9"/>
  <c r="M105" i="9"/>
  <c r="M106" i="9"/>
  <c r="M107" i="9"/>
  <c r="M108" i="9"/>
  <c r="M109" i="9"/>
  <c r="M110" i="9"/>
  <c r="M111" i="9"/>
  <c r="M112" i="9"/>
  <c r="M113" i="9"/>
  <c r="M114" i="9"/>
  <c r="M115" i="9"/>
  <c r="M116" i="9"/>
  <c r="M117" i="9"/>
  <c r="M118" i="9"/>
  <c r="M119" i="9"/>
  <c r="M120" i="9"/>
  <c r="M121" i="9"/>
  <c r="M122" i="9"/>
  <c r="M123" i="9"/>
  <c r="M124" i="9"/>
  <c r="M125" i="9"/>
  <c r="M126" i="9"/>
  <c r="M127" i="9"/>
  <c r="M128" i="9"/>
  <c r="M129" i="9"/>
  <c r="M130" i="9"/>
  <c r="M131" i="9"/>
  <c r="M132" i="9"/>
  <c r="M133" i="9"/>
  <c r="M134" i="9"/>
  <c r="M135" i="9"/>
  <c r="M136" i="9"/>
  <c r="M137" i="9"/>
  <c r="M138" i="9"/>
  <c r="M139" i="9"/>
  <c r="M140" i="9"/>
  <c r="M141" i="9"/>
  <c r="M142" i="9"/>
  <c r="M143" i="9"/>
  <c r="M144" i="9"/>
  <c r="M145" i="9"/>
  <c r="M146" i="9"/>
  <c r="M147" i="9"/>
  <c r="M148" i="9"/>
  <c r="M149" i="9"/>
  <c r="M150" i="9"/>
  <c r="M151" i="9"/>
  <c r="M152" i="9"/>
  <c r="M153" i="9"/>
  <c r="M154" i="9"/>
  <c r="M155" i="9"/>
  <c r="M156" i="9"/>
  <c r="M157" i="9"/>
  <c r="M158" i="9"/>
  <c r="M159" i="9"/>
  <c r="M160" i="9"/>
  <c r="M161" i="9"/>
  <c r="M162" i="9"/>
  <c r="M163" i="9"/>
  <c r="M164" i="9"/>
  <c r="M165" i="9"/>
  <c r="M166" i="9"/>
  <c r="M167" i="9"/>
  <c r="M168" i="9"/>
  <c r="M169" i="9"/>
  <c r="M170" i="9"/>
  <c r="M171" i="9"/>
  <c r="M172" i="9"/>
  <c r="M173" i="9"/>
  <c r="M174" i="9"/>
  <c r="M175" i="9"/>
  <c r="M176" i="9"/>
  <c r="M177" i="9"/>
  <c r="M178" i="9"/>
  <c r="M179" i="9"/>
  <c r="M180" i="9"/>
  <c r="M181" i="9"/>
  <c r="M182" i="9"/>
  <c r="M183" i="9"/>
  <c r="M184" i="9"/>
  <c r="M185" i="9"/>
  <c r="M186" i="9"/>
  <c r="M187" i="9"/>
  <c r="M188" i="9"/>
  <c r="M189" i="9"/>
  <c r="M190" i="9"/>
  <c r="M191" i="9"/>
  <c r="M192" i="9"/>
  <c r="M193" i="9"/>
  <c r="M194" i="9"/>
  <c r="M195" i="9"/>
  <c r="M196" i="9"/>
  <c r="M197" i="9"/>
  <c r="M198" i="9"/>
  <c r="M199" i="9"/>
  <c r="M200" i="9"/>
  <c r="M201" i="9"/>
  <c r="M202" i="9"/>
  <c r="M203" i="9"/>
  <c r="M204" i="9"/>
  <c r="M205" i="9"/>
  <c r="M206" i="9"/>
  <c r="M207" i="9"/>
  <c r="M208" i="9"/>
  <c r="M209" i="9"/>
  <c r="M210" i="9"/>
  <c r="M211" i="9"/>
  <c r="M212" i="9"/>
  <c r="M213" i="9"/>
  <c r="M214" i="9"/>
  <c r="M215" i="9"/>
  <c r="M216" i="9"/>
  <c r="M217" i="9"/>
  <c r="M218" i="9"/>
  <c r="M219" i="9"/>
  <c r="M220" i="9"/>
  <c r="M221" i="9"/>
  <c r="M222" i="9"/>
  <c r="M223" i="9"/>
  <c r="M224" i="9"/>
  <c r="M225" i="9"/>
  <c r="M226" i="9"/>
  <c r="M227" i="9"/>
  <c r="M228" i="9"/>
  <c r="M229" i="9"/>
  <c r="M230" i="9"/>
  <c r="M231" i="9"/>
  <c r="M232" i="9"/>
  <c r="M233" i="9"/>
  <c r="M234" i="9"/>
  <c r="M235" i="9"/>
  <c r="M236" i="9"/>
  <c r="M237" i="9"/>
  <c r="M238" i="9"/>
  <c r="M239" i="9"/>
  <c r="M240" i="9"/>
  <c r="M241" i="9"/>
  <c r="M242" i="9"/>
  <c r="M243" i="9"/>
  <c r="M244" i="9"/>
  <c r="M245" i="9"/>
  <c r="M246" i="9"/>
  <c r="M247" i="9"/>
  <c r="M248" i="9"/>
  <c r="M249" i="9"/>
  <c r="M250" i="9"/>
  <c r="M251" i="9"/>
  <c r="M252" i="9"/>
  <c r="M253" i="9"/>
  <c r="M254" i="9"/>
  <c r="M255" i="9"/>
  <c r="M256" i="9"/>
  <c r="M257" i="9"/>
  <c r="M258" i="9"/>
  <c r="M259" i="9"/>
  <c r="M260" i="9"/>
  <c r="M261" i="9"/>
  <c r="M262" i="9"/>
  <c r="M263" i="9"/>
  <c r="M264" i="9"/>
  <c r="M265" i="9"/>
  <c r="M266" i="9"/>
  <c r="M267" i="9"/>
  <c r="M268" i="9"/>
  <c r="M269" i="9"/>
  <c r="M270" i="9"/>
  <c r="M271" i="9"/>
  <c r="M272" i="9"/>
  <c r="M273" i="9"/>
  <c r="M274" i="9"/>
  <c r="M275" i="9"/>
  <c r="M276" i="9"/>
  <c r="M277" i="9"/>
  <c r="M278" i="9"/>
  <c r="M279" i="9"/>
  <c r="M280" i="9"/>
  <c r="M281" i="9"/>
  <c r="M282" i="9"/>
  <c r="M283" i="9"/>
  <c r="M284" i="9"/>
  <c r="M285" i="9"/>
  <c r="M286" i="9"/>
  <c r="M287" i="9"/>
  <c r="M288" i="9"/>
  <c r="M289" i="9"/>
  <c r="M290" i="9"/>
  <c r="M291" i="9"/>
  <c r="M292" i="9"/>
  <c r="M293" i="9"/>
  <c r="M294" i="9"/>
  <c r="M295" i="9"/>
  <c r="M296" i="9"/>
  <c r="M297" i="9"/>
  <c r="M298" i="9"/>
  <c r="M299" i="9"/>
  <c r="M300" i="9"/>
  <c r="M301" i="9"/>
  <c r="M302" i="9"/>
  <c r="M303" i="9"/>
  <c r="M304" i="9"/>
  <c r="M305" i="9"/>
  <c r="M306" i="9"/>
  <c r="M307" i="9"/>
  <c r="M308" i="9"/>
  <c r="M309" i="9"/>
  <c r="M310" i="9"/>
  <c r="M311" i="9"/>
  <c r="M312" i="9"/>
  <c r="M313" i="9"/>
  <c r="M314" i="9"/>
  <c r="M315" i="9"/>
  <c r="M316" i="9"/>
  <c r="M317" i="9"/>
  <c r="M318" i="9"/>
  <c r="M319" i="9"/>
  <c r="M320" i="9"/>
  <c r="M321" i="9"/>
  <c r="M322" i="9"/>
  <c r="M323" i="9"/>
  <c r="M324" i="9"/>
  <c r="M325" i="9"/>
  <c r="M326" i="9"/>
  <c r="M327" i="9"/>
  <c r="M328" i="9"/>
  <c r="M329" i="9"/>
  <c r="M330" i="9"/>
  <c r="M331" i="9"/>
  <c r="M332" i="9"/>
  <c r="M333" i="9"/>
  <c r="M334" i="9"/>
  <c r="M335" i="9"/>
  <c r="M336" i="9"/>
  <c r="M337" i="9"/>
  <c r="M338" i="9"/>
  <c r="M339" i="9"/>
  <c r="M340" i="9"/>
  <c r="M341" i="9"/>
  <c r="M342" i="9"/>
  <c r="M343" i="9"/>
  <c r="M344" i="9"/>
  <c r="M345" i="9"/>
  <c r="M346" i="9"/>
  <c r="M347" i="9"/>
  <c r="M348" i="9"/>
  <c r="M349" i="9"/>
  <c r="M350" i="9"/>
  <c r="M351" i="9"/>
  <c r="M352" i="9"/>
  <c r="M353" i="9"/>
  <c r="M354" i="9"/>
  <c r="M355" i="9"/>
  <c r="M356" i="9"/>
  <c r="M357" i="9"/>
  <c r="M358" i="9"/>
  <c r="M359" i="9"/>
  <c r="M360" i="9"/>
  <c r="M361" i="9"/>
  <c r="M362" i="9"/>
  <c r="M363" i="9"/>
  <c r="M364" i="9"/>
  <c r="M365" i="9"/>
  <c r="M366" i="9"/>
  <c r="M367" i="9"/>
  <c r="M368" i="9"/>
  <c r="M369" i="9"/>
  <c r="M370" i="9"/>
  <c r="M371" i="9"/>
  <c r="M372" i="9"/>
  <c r="M373" i="9"/>
  <c r="M374" i="9"/>
  <c r="M375" i="9"/>
  <c r="M376" i="9"/>
  <c r="M377" i="9"/>
  <c r="M378" i="9"/>
  <c r="M379" i="9"/>
  <c r="M380" i="9"/>
  <c r="M381" i="9"/>
  <c r="M382" i="9"/>
  <c r="M383" i="9"/>
  <c r="M384" i="9"/>
  <c r="M385" i="9"/>
  <c r="M386" i="9"/>
  <c r="M387" i="9"/>
  <c r="M388" i="9"/>
  <c r="M389" i="9"/>
  <c r="M390" i="9"/>
  <c r="M391" i="9"/>
  <c r="M392" i="9"/>
  <c r="M393" i="9"/>
  <c r="M394" i="9"/>
  <c r="M395" i="9"/>
  <c r="M396" i="9"/>
  <c r="M397" i="9"/>
  <c r="M398" i="9"/>
  <c r="M399" i="9"/>
  <c r="M400" i="9"/>
  <c r="M401" i="9"/>
  <c r="M402" i="9"/>
  <c r="M403" i="9"/>
  <c r="M404" i="9"/>
  <c r="M405" i="9"/>
  <c r="M406" i="9"/>
  <c r="M407" i="9"/>
  <c r="M408" i="9"/>
  <c r="M409" i="9"/>
  <c r="M410" i="9"/>
  <c r="M411" i="9"/>
  <c r="M412" i="9"/>
  <c r="M413" i="9"/>
  <c r="M414" i="9"/>
  <c r="M415" i="9"/>
  <c r="M416" i="9"/>
  <c r="M417" i="9"/>
  <c r="M418" i="9"/>
  <c r="M419" i="9"/>
  <c r="M420" i="9"/>
  <c r="M421" i="9"/>
  <c r="M422" i="9"/>
  <c r="M423" i="9"/>
  <c r="M424" i="9"/>
  <c r="M425" i="9"/>
  <c r="M426" i="9"/>
  <c r="M427" i="9"/>
  <c r="M428" i="9"/>
  <c r="M429" i="9"/>
  <c r="M430" i="9"/>
  <c r="M431" i="9"/>
  <c r="M432" i="9"/>
  <c r="M433" i="9"/>
  <c r="M434" i="9"/>
  <c r="M435" i="9"/>
  <c r="M436" i="9"/>
  <c r="M437" i="9"/>
  <c r="M438" i="9"/>
  <c r="M439" i="9"/>
  <c r="M440" i="9"/>
  <c r="M441" i="9"/>
  <c r="M442" i="9"/>
  <c r="M443" i="9"/>
  <c r="M444" i="9"/>
  <c r="M445" i="9"/>
  <c r="M446" i="9"/>
  <c r="M447" i="9"/>
  <c r="M448" i="9"/>
  <c r="M449" i="9"/>
  <c r="M450" i="9"/>
  <c r="M451" i="9"/>
  <c r="M452" i="9"/>
  <c r="M453" i="9"/>
  <c r="M454" i="9"/>
  <c r="M455" i="9"/>
  <c r="M456" i="9"/>
  <c r="M457" i="9"/>
  <c r="M458" i="9"/>
  <c r="M459" i="9"/>
  <c r="M460" i="9"/>
  <c r="M461" i="9"/>
  <c r="M462" i="9"/>
  <c r="M463" i="9"/>
  <c r="M464" i="9"/>
  <c r="M465" i="9"/>
  <c r="M466" i="9"/>
  <c r="M467" i="9"/>
  <c r="M468" i="9"/>
  <c r="M469" i="9"/>
  <c r="M470" i="9"/>
  <c r="M471" i="9"/>
  <c r="M472" i="9"/>
  <c r="M473" i="9"/>
  <c r="M474" i="9"/>
  <c r="M475" i="9"/>
  <c r="M476" i="9"/>
  <c r="M477" i="9"/>
  <c r="M478" i="9"/>
  <c r="M479" i="9"/>
  <c r="M480" i="9"/>
  <c r="M481" i="9"/>
  <c r="M482" i="9"/>
  <c r="M483" i="9"/>
  <c r="M484" i="9"/>
  <c r="M485" i="9"/>
  <c r="M486" i="9"/>
  <c r="M487" i="9"/>
  <c r="M488" i="9"/>
  <c r="M489" i="9"/>
  <c r="M490" i="9"/>
  <c r="M491" i="9"/>
  <c r="M492" i="9"/>
  <c r="M493" i="9"/>
  <c r="M494" i="9"/>
  <c r="M495" i="9"/>
  <c r="M496" i="9"/>
  <c r="M497" i="9"/>
  <c r="M498" i="9"/>
  <c r="M499" i="9"/>
  <c r="M500" i="9"/>
  <c r="M501" i="9"/>
  <c r="M502" i="9"/>
  <c r="M503" i="9"/>
  <c r="M504" i="9"/>
  <c r="M505" i="9"/>
  <c r="M506" i="9"/>
  <c r="M507" i="9"/>
  <c r="M508" i="9"/>
  <c r="M509" i="9"/>
  <c r="M510" i="9"/>
  <c r="M511" i="9"/>
  <c r="M512" i="9"/>
  <c r="M513" i="9"/>
  <c r="M514" i="9"/>
  <c r="M515" i="9"/>
  <c r="M516" i="9"/>
  <c r="M517" i="9"/>
  <c r="M518" i="9"/>
  <c r="M519" i="9"/>
  <c r="M520" i="9"/>
  <c r="M521" i="9"/>
  <c r="M522" i="9"/>
  <c r="M523" i="9"/>
  <c r="M524" i="9"/>
  <c r="M525" i="9"/>
  <c r="M526" i="9"/>
  <c r="M527" i="9"/>
  <c r="M528" i="9"/>
  <c r="M529" i="9"/>
  <c r="M530" i="9"/>
  <c r="M531" i="9"/>
  <c r="M532" i="9"/>
  <c r="M533" i="9"/>
  <c r="M534" i="9"/>
  <c r="M535" i="9"/>
  <c r="M536" i="9"/>
  <c r="M537" i="9"/>
  <c r="M538" i="9"/>
  <c r="M539" i="9"/>
  <c r="M540" i="9"/>
  <c r="M541" i="9"/>
  <c r="M542" i="9"/>
  <c r="M543" i="9"/>
  <c r="M544" i="9"/>
  <c r="M545" i="9"/>
  <c r="M546" i="9"/>
  <c r="M547" i="9"/>
  <c r="M548" i="9"/>
  <c r="M549" i="9"/>
  <c r="M550" i="9"/>
  <c r="M551" i="9"/>
  <c r="M552" i="9"/>
  <c r="M553" i="9"/>
  <c r="M554" i="9"/>
  <c r="M555" i="9"/>
  <c r="M556" i="9"/>
  <c r="M557" i="9"/>
  <c r="M558" i="9"/>
  <c r="M559" i="9"/>
  <c r="M560" i="9"/>
  <c r="M561" i="9"/>
  <c r="M562" i="9"/>
  <c r="M563" i="9"/>
  <c r="M564" i="9"/>
  <c r="M565" i="9"/>
  <c r="M566" i="9"/>
  <c r="M567" i="9"/>
  <c r="M568" i="9"/>
  <c r="M569" i="9"/>
  <c r="M570" i="9"/>
  <c r="M571" i="9"/>
  <c r="M572" i="9"/>
  <c r="M573" i="9"/>
  <c r="M574" i="9"/>
  <c r="M575" i="9"/>
  <c r="M576" i="9"/>
  <c r="M577" i="9"/>
  <c r="M578" i="9"/>
  <c r="M579" i="9"/>
  <c r="M580" i="9"/>
  <c r="M581" i="9"/>
  <c r="M582" i="9"/>
  <c r="M583" i="9"/>
  <c r="M584" i="9"/>
  <c r="M585" i="9"/>
  <c r="M586" i="9"/>
  <c r="M587" i="9"/>
  <c r="M588" i="9"/>
  <c r="M589" i="9"/>
  <c r="M590" i="9"/>
  <c r="M591" i="9"/>
  <c r="M592" i="9"/>
  <c r="M593" i="9"/>
  <c r="M594" i="9"/>
  <c r="M595" i="9"/>
  <c r="M596" i="9"/>
  <c r="M597" i="9"/>
  <c r="M598" i="9"/>
  <c r="M599" i="9"/>
  <c r="M600" i="9"/>
  <c r="M601" i="9"/>
  <c r="M602" i="9"/>
  <c r="M603" i="9"/>
  <c r="M604" i="9"/>
  <c r="M605" i="9"/>
  <c r="M606" i="9"/>
  <c r="M607" i="9"/>
  <c r="M608" i="9"/>
  <c r="M609" i="9"/>
  <c r="M610" i="9"/>
  <c r="M611" i="9"/>
  <c r="M612" i="9"/>
  <c r="M613" i="9"/>
  <c r="M614" i="9"/>
  <c r="M615" i="9"/>
  <c r="M616" i="9"/>
  <c r="M617" i="9"/>
  <c r="M618" i="9"/>
  <c r="M619" i="9"/>
  <c r="M620" i="9"/>
  <c r="M621" i="9"/>
  <c r="M622" i="9"/>
  <c r="M623" i="9"/>
  <c r="M624" i="9"/>
  <c r="M625" i="9"/>
  <c r="M626" i="9"/>
  <c r="M627" i="9"/>
  <c r="M628" i="9"/>
  <c r="M629" i="9"/>
  <c r="M630" i="9"/>
  <c r="M631" i="9"/>
  <c r="M632" i="9"/>
  <c r="M633" i="9"/>
  <c r="M634" i="9"/>
  <c r="M635" i="9"/>
  <c r="M636" i="9"/>
  <c r="M637" i="9"/>
  <c r="M638" i="9"/>
  <c r="M639" i="9"/>
  <c r="M640" i="9"/>
  <c r="M641" i="9"/>
  <c r="M642" i="9"/>
  <c r="M643" i="9"/>
  <c r="M644" i="9"/>
  <c r="M645" i="9"/>
  <c r="M646" i="9"/>
  <c r="M647" i="9"/>
  <c r="M648" i="9"/>
  <c r="M649" i="9"/>
  <c r="M650" i="9"/>
  <c r="M651" i="9"/>
  <c r="M652" i="9"/>
  <c r="M653" i="9"/>
  <c r="M654" i="9"/>
  <c r="M655" i="9"/>
  <c r="M656" i="9"/>
  <c r="M657" i="9"/>
  <c r="M658" i="9"/>
  <c r="M659" i="9"/>
  <c r="M660" i="9"/>
  <c r="M661" i="9"/>
  <c r="M662" i="9"/>
  <c r="M663" i="9"/>
  <c r="M664" i="9"/>
  <c r="M665" i="9"/>
  <c r="M666" i="9"/>
  <c r="M667" i="9"/>
  <c r="M668" i="9"/>
  <c r="M669" i="9"/>
  <c r="M670" i="9"/>
  <c r="M671" i="9"/>
  <c r="M672" i="9"/>
  <c r="M673" i="9"/>
  <c r="M674" i="9"/>
  <c r="M675" i="9"/>
  <c r="M676" i="9"/>
  <c r="M677" i="9"/>
  <c r="M678" i="9"/>
  <c r="M679" i="9"/>
  <c r="M680" i="9"/>
  <c r="M681" i="9"/>
  <c r="M682" i="9"/>
  <c r="M683" i="9"/>
  <c r="M684" i="9"/>
  <c r="M685" i="9"/>
  <c r="M686" i="9"/>
  <c r="M687" i="9"/>
  <c r="M688" i="9"/>
  <c r="M689" i="9"/>
  <c r="M690" i="9"/>
  <c r="M691" i="9"/>
  <c r="M692" i="9"/>
  <c r="M693" i="9"/>
  <c r="M694" i="9"/>
  <c r="M695" i="9"/>
  <c r="M696" i="9"/>
  <c r="M697" i="9"/>
  <c r="M698" i="9"/>
  <c r="M699" i="9"/>
  <c r="M700" i="9"/>
  <c r="M701" i="9"/>
  <c r="M702" i="9"/>
  <c r="M703" i="9"/>
  <c r="M704" i="9"/>
  <c r="M705" i="9"/>
  <c r="M706" i="9"/>
  <c r="M707" i="9"/>
  <c r="M708" i="9"/>
  <c r="M709" i="9"/>
  <c r="M710" i="9"/>
  <c r="M711" i="9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M102" i="8"/>
  <c r="M103" i="8"/>
  <c r="M104" i="8"/>
  <c r="M105" i="8"/>
  <c r="M106" i="8"/>
  <c r="M107" i="8"/>
  <c r="M108" i="8"/>
  <c r="M109" i="8"/>
  <c r="M110" i="8"/>
  <c r="M111" i="8"/>
  <c r="M112" i="8"/>
  <c r="M113" i="8"/>
  <c r="M114" i="8"/>
  <c r="M115" i="8"/>
  <c r="M116" i="8"/>
  <c r="M117" i="8"/>
  <c r="M118" i="8"/>
  <c r="M119" i="8"/>
  <c r="M120" i="8"/>
  <c r="M121" i="8"/>
  <c r="M122" i="8"/>
  <c r="M123" i="8"/>
  <c r="M124" i="8"/>
  <c r="M125" i="8"/>
  <c r="M126" i="8"/>
  <c r="M127" i="8"/>
  <c r="M128" i="8"/>
  <c r="M129" i="8"/>
  <c r="M130" i="8"/>
  <c r="M131" i="8"/>
  <c r="M132" i="8"/>
  <c r="M133" i="8"/>
  <c r="M134" i="8"/>
  <c r="M135" i="8"/>
  <c r="M136" i="8"/>
  <c r="M137" i="8"/>
  <c r="M138" i="8"/>
  <c r="M139" i="8"/>
  <c r="M140" i="8"/>
  <c r="M141" i="8"/>
  <c r="M142" i="8"/>
  <c r="M143" i="8"/>
  <c r="M144" i="8"/>
  <c r="M145" i="8"/>
  <c r="M146" i="8"/>
  <c r="M147" i="8"/>
  <c r="M148" i="8"/>
  <c r="M149" i="8"/>
  <c r="M150" i="8"/>
  <c r="M151" i="8"/>
  <c r="M152" i="8"/>
  <c r="M153" i="8"/>
  <c r="M154" i="8"/>
  <c r="M155" i="8"/>
  <c r="M156" i="8"/>
  <c r="M157" i="8"/>
  <c r="M158" i="8"/>
  <c r="M159" i="8"/>
  <c r="M160" i="8"/>
  <c r="M161" i="8"/>
  <c r="M162" i="8"/>
  <c r="M163" i="8"/>
  <c r="M164" i="8"/>
  <c r="M165" i="8"/>
  <c r="M166" i="8"/>
  <c r="M167" i="8"/>
  <c r="M168" i="8"/>
  <c r="M169" i="8"/>
  <c r="M170" i="8"/>
  <c r="M171" i="8"/>
  <c r="M172" i="8"/>
  <c r="M173" i="8"/>
  <c r="M174" i="8"/>
  <c r="M175" i="8"/>
  <c r="M176" i="8"/>
  <c r="M177" i="8"/>
  <c r="M178" i="8"/>
  <c r="M179" i="8"/>
  <c r="M180" i="8"/>
  <c r="M181" i="8"/>
  <c r="M182" i="8"/>
  <c r="M183" i="8"/>
  <c r="M184" i="8"/>
  <c r="M185" i="8"/>
  <c r="M186" i="8"/>
  <c r="M187" i="8"/>
  <c r="M188" i="8"/>
  <c r="M189" i="8"/>
  <c r="M190" i="8"/>
  <c r="M191" i="8"/>
  <c r="M192" i="8"/>
  <c r="M193" i="8"/>
  <c r="M194" i="8"/>
  <c r="M195" i="8"/>
  <c r="M196" i="8"/>
  <c r="M197" i="8"/>
  <c r="M198" i="8"/>
  <c r="M199" i="8"/>
  <c r="M200" i="8"/>
  <c r="M201" i="8"/>
  <c r="M202" i="8"/>
  <c r="M203" i="8"/>
  <c r="M204" i="8"/>
  <c r="M205" i="8"/>
  <c r="M206" i="8"/>
  <c r="M207" i="8"/>
  <c r="M208" i="8"/>
  <c r="M209" i="8"/>
  <c r="M210" i="8"/>
  <c r="M211" i="8"/>
  <c r="M212" i="8"/>
  <c r="M213" i="8"/>
  <c r="M214" i="8"/>
  <c r="M215" i="8"/>
  <c r="M216" i="8"/>
  <c r="M217" i="8"/>
  <c r="M218" i="8"/>
  <c r="M219" i="8"/>
  <c r="M220" i="8"/>
  <c r="M221" i="8"/>
  <c r="M222" i="8"/>
  <c r="M223" i="8"/>
  <c r="M224" i="8"/>
  <c r="M225" i="8"/>
  <c r="M226" i="8"/>
  <c r="M227" i="8"/>
  <c r="M228" i="8"/>
  <c r="M229" i="8"/>
  <c r="M230" i="8"/>
  <c r="M231" i="8"/>
  <c r="M232" i="8"/>
  <c r="M233" i="8"/>
  <c r="M234" i="8"/>
  <c r="M235" i="8"/>
  <c r="M236" i="8"/>
  <c r="M237" i="8"/>
  <c r="M238" i="8"/>
  <c r="M239" i="8"/>
  <c r="M240" i="8"/>
  <c r="M241" i="8"/>
  <c r="M242" i="8"/>
  <c r="M243" i="8"/>
  <c r="M244" i="8"/>
  <c r="M245" i="8"/>
  <c r="M246" i="8"/>
  <c r="M247" i="8"/>
  <c r="M248" i="8"/>
  <c r="M249" i="8"/>
  <c r="M250" i="8"/>
  <c r="M251" i="8"/>
  <c r="M252" i="8"/>
  <c r="M253" i="8"/>
  <c r="M254" i="8"/>
  <c r="M255" i="8"/>
  <c r="M256" i="8"/>
  <c r="M257" i="8"/>
  <c r="M258" i="8"/>
  <c r="M259" i="8"/>
  <c r="M260" i="8"/>
  <c r="M261" i="8"/>
  <c r="M262" i="8"/>
  <c r="M263" i="8"/>
  <c r="M264" i="8"/>
  <c r="M265" i="8"/>
  <c r="M266" i="8"/>
  <c r="M267" i="8"/>
  <c r="M268" i="8"/>
  <c r="M269" i="8"/>
  <c r="M270" i="8"/>
  <c r="M271" i="8"/>
  <c r="M272" i="8"/>
  <c r="M273" i="8"/>
  <c r="M274" i="8"/>
  <c r="M275" i="8"/>
  <c r="M276" i="8"/>
  <c r="M277" i="8"/>
  <c r="M278" i="8"/>
  <c r="M279" i="8"/>
  <c r="M280" i="8"/>
  <c r="M281" i="8"/>
  <c r="M282" i="8"/>
  <c r="M283" i="8"/>
  <c r="M284" i="8"/>
  <c r="M285" i="8"/>
  <c r="M286" i="8"/>
  <c r="M287" i="8"/>
  <c r="M288" i="8"/>
  <c r="M289" i="8"/>
  <c r="M290" i="8"/>
  <c r="M291" i="8"/>
  <c r="M292" i="8"/>
  <c r="M293" i="8"/>
  <c r="M294" i="8"/>
  <c r="M295" i="8"/>
  <c r="M296" i="8"/>
  <c r="M297" i="8"/>
  <c r="M298" i="8"/>
  <c r="M299" i="8"/>
  <c r="M300" i="8"/>
  <c r="M301" i="8"/>
  <c r="M302" i="8"/>
  <c r="M303" i="8"/>
  <c r="M304" i="8"/>
  <c r="M305" i="8"/>
  <c r="M306" i="8"/>
  <c r="M307" i="8"/>
  <c r="M308" i="8"/>
  <c r="M309" i="8"/>
  <c r="M310" i="8"/>
  <c r="M311" i="8"/>
  <c r="M312" i="8"/>
  <c r="M313" i="8"/>
  <c r="M314" i="8"/>
  <c r="M315" i="8"/>
  <c r="M316" i="8"/>
  <c r="M317" i="8"/>
  <c r="M318" i="8"/>
  <c r="M319" i="8"/>
  <c r="M320" i="8"/>
  <c r="M321" i="8"/>
  <c r="M322" i="8"/>
  <c r="M323" i="8"/>
  <c r="M324" i="8"/>
  <c r="M325" i="8"/>
  <c r="M326" i="8"/>
  <c r="M327" i="8"/>
  <c r="M328" i="8"/>
  <c r="M329" i="8"/>
  <c r="M330" i="8"/>
  <c r="M331" i="8"/>
  <c r="M332" i="8"/>
  <c r="M333" i="8"/>
  <c r="M334" i="8"/>
  <c r="M335" i="8"/>
  <c r="M336" i="8"/>
  <c r="M337" i="8"/>
  <c r="M338" i="8"/>
  <c r="M339" i="8"/>
  <c r="M340" i="8"/>
  <c r="M341" i="8"/>
  <c r="M342" i="8"/>
  <c r="M343" i="8"/>
  <c r="M344" i="8"/>
  <c r="M345" i="8"/>
  <c r="M346" i="8"/>
  <c r="M347" i="8"/>
  <c r="M348" i="8"/>
  <c r="M349" i="8"/>
  <c r="M350" i="8"/>
  <c r="M351" i="8"/>
  <c r="M352" i="8"/>
  <c r="M353" i="8"/>
  <c r="M354" i="8"/>
  <c r="M355" i="8"/>
  <c r="M356" i="8"/>
  <c r="M357" i="8"/>
  <c r="M358" i="8"/>
  <c r="M359" i="8"/>
  <c r="M360" i="8"/>
  <c r="M361" i="8"/>
  <c r="M362" i="8"/>
  <c r="M363" i="8"/>
  <c r="M364" i="8"/>
  <c r="M365" i="8"/>
  <c r="M366" i="8"/>
  <c r="M367" i="8"/>
  <c r="M368" i="8"/>
  <c r="M369" i="8"/>
  <c r="M370" i="8"/>
  <c r="M371" i="8"/>
  <c r="M372" i="8"/>
  <c r="M373" i="8"/>
  <c r="M374" i="8"/>
  <c r="M375" i="8"/>
  <c r="M376" i="8"/>
  <c r="M377" i="8"/>
  <c r="M378" i="8"/>
  <c r="M379" i="8"/>
  <c r="M380" i="8"/>
  <c r="M381" i="8"/>
  <c r="M382" i="8"/>
  <c r="M383" i="8"/>
  <c r="M384" i="8"/>
  <c r="M385" i="8"/>
  <c r="M386" i="8"/>
  <c r="M387" i="8"/>
  <c r="M388" i="8"/>
  <c r="M389" i="8"/>
  <c r="M390" i="8"/>
  <c r="M391" i="8"/>
  <c r="M392" i="8"/>
  <c r="M393" i="8"/>
  <c r="M394" i="8"/>
  <c r="M395" i="8"/>
  <c r="M396" i="8"/>
  <c r="M397" i="8"/>
  <c r="M398" i="8"/>
  <c r="M399" i="8"/>
  <c r="M400" i="8"/>
  <c r="M401" i="8"/>
  <c r="M402" i="8"/>
  <c r="M403" i="8"/>
  <c r="M404" i="8"/>
  <c r="M405" i="8"/>
  <c r="M406" i="8"/>
  <c r="M407" i="8"/>
  <c r="M408" i="8"/>
  <c r="M409" i="8"/>
  <c r="M410" i="8"/>
  <c r="M411" i="8"/>
  <c r="M412" i="8"/>
  <c r="M413" i="8"/>
  <c r="M414" i="8"/>
  <c r="M415" i="8"/>
  <c r="M416" i="8"/>
  <c r="M417" i="8"/>
  <c r="M418" i="8"/>
  <c r="M419" i="8"/>
  <c r="M420" i="8"/>
  <c r="M421" i="8"/>
  <c r="M422" i="8"/>
  <c r="M423" i="8"/>
  <c r="M424" i="8"/>
  <c r="M425" i="8"/>
  <c r="M426" i="8"/>
  <c r="M427" i="8"/>
  <c r="M428" i="8"/>
  <c r="M429" i="8"/>
  <c r="M430" i="8"/>
  <c r="M431" i="8"/>
  <c r="M432" i="8"/>
  <c r="M433" i="8"/>
  <c r="M434" i="8"/>
  <c r="M435" i="8"/>
  <c r="M436" i="8"/>
  <c r="M437" i="8"/>
  <c r="M438" i="8"/>
  <c r="M439" i="8"/>
  <c r="M440" i="8"/>
  <c r="M441" i="8"/>
  <c r="M442" i="8"/>
  <c r="M443" i="8"/>
  <c r="M444" i="8"/>
  <c r="M445" i="8"/>
  <c r="M446" i="8"/>
  <c r="M447" i="8"/>
  <c r="M448" i="8"/>
  <c r="M449" i="8"/>
  <c r="M450" i="8"/>
  <c r="M451" i="8"/>
  <c r="M452" i="8"/>
  <c r="M453" i="8"/>
  <c r="M454" i="8"/>
  <c r="M455" i="8"/>
  <c r="M456" i="8"/>
  <c r="M457" i="8"/>
  <c r="M458" i="8"/>
  <c r="M459" i="8"/>
  <c r="M460" i="8"/>
  <c r="M461" i="8"/>
  <c r="M462" i="8"/>
  <c r="M463" i="8"/>
  <c r="M464" i="8"/>
  <c r="M465" i="8"/>
  <c r="M466" i="8"/>
  <c r="M467" i="8"/>
  <c r="M468" i="8"/>
  <c r="M469" i="8"/>
  <c r="M470" i="8"/>
  <c r="M471" i="8"/>
  <c r="M472" i="8"/>
  <c r="M473" i="8"/>
  <c r="M474" i="8"/>
  <c r="M475" i="8"/>
  <c r="M476" i="8"/>
  <c r="M477" i="8"/>
  <c r="M478" i="8"/>
  <c r="M479" i="8"/>
  <c r="M480" i="8"/>
  <c r="M481" i="8"/>
  <c r="M482" i="8"/>
  <c r="M483" i="8"/>
  <c r="M484" i="8"/>
  <c r="M485" i="8"/>
  <c r="M486" i="8"/>
  <c r="M487" i="8"/>
  <c r="M488" i="8"/>
  <c r="M489" i="8"/>
  <c r="M490" i="8"/>
  <c r="M491" i="8"/>
  <c r="M492" i="8"/>
  <c r="M493" i="8"/>
  <c r="M494" i="8"/>
  <c r="M495" i="8"/>
  <c r="M496" i="8"/>
  <c r="M497" i="8"/>
  <c r="M498" i="8"/>
  <c r="M499" i="8"/>
  <c r="M500" i="8"/>
  <c r="M501" i="8"/>
  <c r="M502" i="8"/>
  <c r="M503" i="8"/>
  <c r="M504" i="8"/>
  <c r="M505" i="8"/>
  <c r="M506" i="8"/>
  <c r="M507" i="8"/>
  <c r="M508" i="8"/>
  <c r="M509" i="8"/>
  <c r="M510" i="8"/>
  <c r="M511" i="8"/>
  <c r="M512" i="8"/>
  <c r="M513" i="8"/>
  <c r="M514" i="8"/>
  <c r="M515" i="8"/>
  <c r="M516" i="8"/>
  <c r="M517" i="8"/>
  <c r="M518" i="8"/>
  <c r="M519" i="8"/>
  <c r="M520" i="8"/>
  <c r="M521" i="8"/>
  <c r="M522" i="8"/>
  <c r="M523" i="8"/>
  <c r="M524" i="8"/>
  <c r="M525" i="8"/>
  <c r="M526" i="8"/>
  <c r="M527" i="8"/>
  <c r="M528" i="8"/>
  <c r="M529" i="8"/>
  <c r="M530" i="8"/>
  <c r="M531" i="8"/>
  <c r="M532" i="8"/>
  <c r="M533" i="8"/>
  <c r="M534" i="8"/>
  <c r="M535" i="8"/>
  <c r="M536" i="8"/>
  <c r="M537" i="8"/>
  <c r="M538" i="8"/>
  <c r="M539" i="8"/>
  <c r="M540" i="8"/>
  <c r="M541" i="8"/>
  <c r="M542" i="8"/>
  <c r="M543" i="8"/>
  <c r="M544" i="8"/>
  <c r="M545" i="8"/>
  <c r="M546" i="8"/>
  <c r="M547" i="8"/>
  <c r="M548" i="8"/>
  <c r="M549" i="8"/>
  <c r="M550" i="8"/>
  <c r="M551" i="8"/>
  <c r="M552" i="8"/>
  <c r="M553" i="8"/>
  <c r="M554" i="8"/>
  <c r="M555" i="8"/>
  <c r="M556" i="8"/>
  <c r="M557" i="8"/>
  <c r="M558" i="8"/>
  <c r="M559" i="8"/>
  <c r="M560" i="8"/>
  <c r="M561" i="8"/>
  <c r="M562" i="8"/>
  <c r="M563" i="8"/>
  <c r="M564" i="8"/>
  <c r="M565" i="8"/>
  <c r="M566" i="8"/>
  <c r="M567" i="8"/>
  <c r="M568" i="8"/>
  <c r="M569" i="8"/>
  <c r="M570" i="8"/>
  <c r="M571" i="8"/>
  <c r="M572" i="8"/>
  <c r="M573" i="8"/>
  <c r="M574" i="8"/>
  <c r="M575" i="8"/>
  <c r="M576" i="8"/>
  <c r="M577" i="8"/>
  <c r="M578" i="8"/>
  <c r="M579" i="8"/>
  <c r="M580" i="8"/>
  <c r="M581" i="8"/>
  <c r="M582" i="8"/>
  <c r="M583" i="8"/>
  <c r="M584" i="8"/>
  <c r="M585" i="8"/>
  <c r="M586" i="8"/>
  <c r="M587" i="8"/>
  <c r="M588" i="8"/>
  <c r="M589" i="8"/>
  <c r="M590" i="8"/>
  <c r="M591" i="8"/>
  <c r="M592" i="8"/>
  <c r="M593" i="8"/>
  <c r="M594" i="8"/>
  <c r="M595" i="8"/>
  <c r="M596" i="8"/>
  <c r="M597" i="8"/>
  <c r="M598" i="8"/>
  <c r="M599" i="8"/>
  <c r="M600" i="8"/>
  <c r="M601" i="8"/>
  <c r="M602" i="8"/>
  <c r="M603" i="8"/>
  <c r="M604" i="8"/>
  <c r="M605" i="8"/>
  <c r="M606" i="8"/>
  <c r="M607" i="8"/>
  <c r="M608" i="8"/>
  <c r="M609" i="8"/>
  <c r="M610" i="8"/>
  <c r="M611" i="8"/>
  <c r="M612" i="8"/>
  <c r="M613" i="8"/>
  <c r="M614" i="8"/>
  <c r="M615" i="8"/>
  <c r="M616" i="8"/>
  <c r="M617" i="8"/>
  <c r="M618" i="8"/>
  <c r="M619" i="8"/>
  <c r="M620" i="8"/>
  <c r="M621" i="8"/>
  <c r="M622" i="8"/>
  <c r="M623" i="8"/>
  <c r="M624" i="8"/>
  <c r="M625" i="8"/>
  <c r="M626" i="8"/>
  <c r="M627" i="8"/>
  <c r="M628" i="8"/>
  <c r="M629" i="8"/>
  <c r="M630" i="8"/>
  <c r="M631" i="8"/>
  <c r="M632" i="8"/>
  <c r="M633" i="8"/>
  <c r="M634" i="8"/>
  <c r="M635" i="8"/>
  <c r="M636" i="8"/>
  <c r="M637" i="8"/>
  <c r="M638" i="8"/>
  <c r="M639" i="8"/>
  <c r="M640" i="8"/>
  <c r="M641" i="8"/>
  <c r="M642" i="8"/>
  <c r="M643" i="8"/>
  <c r="M644" i="8"/>
  <c r="M645" i="8"/>
  <c r="M646" i="8"/>
  <c r="M647" i="8"/>
  <c r="M648" i="8"/>
  <c r="M649" i="8"/>
  <c r="M650" i="8"/>
  <c r="M651" i="8"/>
  <c r="M652" i="8"/>
  <c r="M653" i="8"/>
  <c r="M654" i="8"/>
  <c r="M655" i="8"/>
  <c r="M656" i="8"/>
  <c r="M657" i="8"/>
  <c r="M658" i="8"/>
  <c r="M659" i="8"/>
  <c r="M660" i="8"/>
  <c r="M661" i="8"/>
  <c r="M662" i="8"/>
  <c r="M663" i="8"/>
  <c r="M664" i="8"/>
  <c r="M665" i="8"/>
  <c r="M666" i="8"/>
  <c r="M667" i="8"/>
  <c r="M668" i="8"/>
  <c r="M669" i="8"/>
  <c r="M670" i="8"/>
  <c r="M671" i="8"/>
  <c r="M672" i="8"/>
  <c r="M673" i="8"/>
  <c r="M674" i="8"/>
  <c r="M675" i="8"/>
  <c r="M676" i="8"/>
  <c r="M677" i="8"/>
  <c r="M678" i="8"/>
  <c r="M679" i="8"/>
  <c r="M680" i="8"/>
  <c r="M681" i="8"/>
  <c r="M682" i="8"/>
  <c r="M683" i="8"/>
  <c r="M684" i="8"/>
  <c r="M685" i="8"/>
  <c r="M686" i="8"/>
  <c r="M687" i="8"/>
  <c r="M688" i="8"/>
  <c r="M689" i="8"/>
  <c r="M690" i="8"/>
  <c r="M691" i="8"/>
  <c r="M692" i="8"/>
  <c r="M693" i="8"/>
  <c r="M694" i="8"/>
  <c r="M695" i="8"/>
  <c r="M696" i="8"/>
  <c r="M697" i="8"/>
  <c r="M698" i="8"/>
  <c r="M699" i="8"/>
  <c r="M700" i="8"/>
  <c r="M701" i="8"/>
  <c r="M702" i="8"/>
  <c r="M703" i="8"/>
  <c r="M704" i="8"/>
  <c r="M705" i="8"/>
  <c r="M706" i="8"/>
  <c r="M707" i="8"/>
  <c r="M708" i="8"/>
  <c r="M709" i="8"/>
  <c r="M710" i="8"/>
  <c r="M711" i="8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M307" i="7"/>
  <c r="M308" i="7"/>
  <c r="M309" i="7"/>
  <c r="M310" i="7"/>
  <c r="M311" i="7"/>
  <c r="M312" i="7"/>
  <c r="M313" i="7"/>
  <c r="M314" i="7"/>
  <c r="M315" i="7"/>
  <c r="M316" i="7"/>
  <c r="M317" i="7"/>
  <c r="M318" i="7"/>
  <c r="M319" i="7"/>
  <c r="M320" i="7"/>
  <c r="M321" i="7"/>
  <c r="M322" i="7"/>
  <c r="M323" i="7"/>
  <c r="M324" i="7"/>
  <c r="M325" i="7"/>
  <c r="M326" i="7"/>
  <c r="M327" i="7"/>
  <c r="M328" i="7"/>
  <c r="M329" i="7"/>
  <c r="M330" i="7"/>
  <c r="M331" i="7"/>
  <c r="M332" i="7"/>
  <c r="M333" i="7"/>
  <c r="M334" i="7"/>
  <c r="M335" i="7"/>
  <c r="M336" i="7"/>
  <c r="M337" i="7"/>
  <c r="M338" i="7"/>
  <c r="M339" i="7"/>
  <c r="M340" i="7"/>
  <c r="M341" i="7"/>
  <c r="M342" i="7"/>
  <c r="M343" i="7"/>
  <c r="M344" i="7"/>
  <c r="M345" i="7"/>
  <c r="M346" i="7"/>
  <c r="M347" i="7"/>
  <c r="M348" i="7"/>
  <c r="M349" i="7"/>
  <c r="M350" i="7"/>
  <c r="M351" i="7"/>
  <c r="M352" i="7"/>
  <c r="M353" i="7"/>
  <c r="M354" i="7"/>
  <c r="M355" i="7"/>
  <c r="M356" i="7"/>
  <c r="M357" i="7"/>
  <c r="M358" i="7"/>
  <c r="M359" i="7"/>
  <c r="M360" i="7"/>
  <c r="M361" i="7"/>
  <c r="M362" i="7"/>
  <c r="M363" i="7"/>
  <c r="M364" i="7"/>
  <c r="M365" i="7"/>
  <c r="M366" i="7"/>
  <c r="M367" i="7"/>
  <c r="M368" i="7"/>
  <c r="M369" i="7"/>
  <c r="M370" i="7"/>
  <c r="M371" i="7"/>
  <c r="M372" i="7"/>
  <c r="M373" i="7"/>
  <c r="M374" i="7"/>
  <c r="M375" i="7"/>
  <c r="M376" i="7"/>
  <c r="M377" i="7"/>
  <c r="M378" i="7"/>
  <c r="M379" i="7"/>
  <c r="M380" i="7"/>
  <c r="M381" i="7"/>
  <c r="M382" i="7"/>
  <c r="M383" i="7"/>
  <c r="M384" i="7"/>
  <c r="M385" i="7"/>
  <c r="M386" i="7"/>
  <c r="M387" i="7"/>
  <c r="M388" i="7"/>
  <c r="M389" i="7"/>
  <c r="M390" i="7"/>
  <c r="M391" i="7"/>
  <c r="M392" i="7"/>
  <c r="M393" i="7"/>
  <c r="M394" i="7"/>
  <c r="M395" i="7"/>
  <c r="M396" i="7"/>
  <c r="M397" i="7"/>
  <c r="M398" i="7"/>
  <c r="M399" i="7"/>
  <c r="M400" i="7"/>
  <c r="M401" i="7"/>
  <c r="M402" i="7"/>
  <c r="M403" i="7"/>
  <c r="M404" i="7"/>
  <c r="M405" i="7"/>
  <c r="M406" i="7"/>
  <c r="M407" i="7"/>
  <c r="M408" i="7"/>
  <c r="M409" i="7"/>
  <c r="M410" i="7"/>
  <c r="M411" i="7"/>
  <c r="M412" i="7"/>
  <c r="M413" i="7"/>
  <c r="M414" i="7"/>
  <c r="M415" i="7"/>
  <c r="M416" i="7"/>
  <c r="M417" i="7"/>
  <c r="M418" i="7"/>
  <c r="M419" i="7"/>
  <c r="M420" i="7"/>
  <c r="M421" i="7"/>
  <c r="M422" i="7"/>
  <c r="M423" i="7"/>
  <c r="M424" i="7"/>
  <c r="M425" i="7"/>
  <c r="M426" i="7"/>
  <c r="M427" i="7"/>
  <c r="M428" i="7"/>
  <c r="M429" i="7"/>
  <c r="M430" i="7"/>
  <c r="M431" i="7"/>
  <c r="M432" i="7"/>
  <c r="M433" i="7"/>
  <c r="M434" i="7"/>
  <c r="M435" i="7"/>
  <c r="M436" i="7"/>
  <c r="M437" i="7"/>
  <c r="M438" i="7"/>
  <c r="M439" i="7"/>
  <c r="M440" i="7"/>
  <c r="M441" i="7"/>
  <c r="M442" i="7"/>
  <c r="M443" i="7"/>
  <c r="M444" i="7"/>
  <c r="M445" i="7"/>
  <c r="M446" i="7"/>
  <c r="M447" i="7"/>
  <c r="M448" i="7"/>
  <c r="M449" i="7"/>
  <c r="M450" i="7"/>
  <c r="M451" i="7"/>
  <c r="M452" i="7"/>
  <c r="M453" i="7"/>
  <c r="M454" i="7"/>
  <c r="M455" i="7"/>
  <c r="M456" i="7"/>
  <c r="M457" i="7"/>
  <c r="M458" i="7"/>
  <c r="M459" i="7"/>
  <c r="M460" i="7"/>
  <c r="M461" i="7"/>
  <c r="M462" i="7"/>
  <c r="M463" i="7"/>
  <c r="M464" i="7"/>
  <c r="M465" i="7"/>
  <c r="M466" i="7"/>
  <c r="M467" i="7"/>
  <c r="M468" i="7"/>
  <c r="M469" i="7"/>
  <c r="M470" i="7"/>
  <c r="M471" i="7"/>
  <c r="M472" i="7"/>
  <c r="M473" i="7"/>
  <c r="M474" i="7"/>
  <c r="M475" i="7"/>
  <c r="M476" i="7"/>
  <c r="M477" i="7"/>
  <c r="M478" i="7"/>
  <c r="M479" i="7"/>
  <c r="M480" i="7"/>
  <c r="M481" i="7"/>
  <c r="M482" i="7"/>
  <c r="M483" i="7"/>
  <c r="M484" i="7"/>
  <c r="M485" i="7"/>
  <c r="M486" i="7"/>
  <c r="M487" i="7"/>
  <c r="M488" i="7"/>
  <c r="M489" i="7"/>
  <c r="M490" i="7"/>
  <c r="M491" i="7"/>
  <c r="M492" i="7"/>
  <c r="M493" i="7"/>
  <c r="M494" i="7"/>
  <c r="M495" i="7"/>
  <c r="M496" i="7"/>
  <c r="M497" i="7"/>
  <c r="M498" i="7"/>
  <c r="M499" i="7"/>
  <c r="M500" i="7"/>
  <c r="M501" i="7"/>
  <c r="M502" i="7"/>
  <c r="M503" i="7"/>
  <c r="M504" i="7"/>
  <c r="M505" i="7"/>
  <c r="M506" i="7"/>
  <c r="M507" i="7"/>
  <c r="M508" i="7"/>
  <c r="M509" i="7"/>
  <c r="M510" i="7"/>
  <c r="M511" i="7"/>
  <c r="M512" i="7"/>
  <c r="M513" i="7"/>
  <c r="M514" i="7"/>
  <c r="M515" i="7"/>
  <c r="M516" i="7"/>
  <c r="M517" i="7"/>
  <c r="M518" i="7"/>
  <c r="M519" i="7"/>
  <c r="M520" i="7"/>
  <c r="M521" i="7"/>
  <c r="M522" i="7"/>
  <c r="M523" i="7"/>
  <c r="M524" i="7"/>
  <c r="M525" i="7"/>
  <c r="M526" i="7"/>
  <c r="M527" i="7"/>
  <c r="M528" i="7"/>
  <c r="M529" i="7"/>
  <c r="M530" i="7"/>
  <c r="M531" i="7"/>
  <c r="M532" i="7"/>
  <c r="M533" i="7"/>
  <c r="M534" i="7"/>
  <c r="M535" i="7"/>
  <c r="M536" i="7"/>
  <c r="M537" i="7"/>
  <c r="M538" i="7"/>
  <c r="M539" i="7"/>
  <c r="M540" i="7"/>
  <c r="M541" i="7"/>
  <c r="M542" i="7"/>
  <c r="M543" i="7"/>
  <c r="M544" i="7"/>
  <c r="M545" i="7"/>
  <c r="M546" i="7"/>
  <c r="M547" i="7"/>
  <c r="M548" i="7"/>
  <c r="M549" i="7"/>
  <c r="M550" i="7"/>
  <c r="M551" i="7"/>
  <c r="M552" i="7"/>
  <c r="M553" i="7"/>
  <c r="M554" i="7"/>
  <c r="M555" i="7"/>
  <c r="M556" i="7"/>
  <c r="M557" i="7"/>
  <c r="M558" i="7"/>
  <c r="M559" i="7"/>
  <c r="M560" i="7"/>
  <c r="M561" i="7"/>
  <c r="M562" i="7"/>
  <c r="M563" i="7"/>
  <c r="M564" i="7"/>
  <c r="M565" i="7"/>
  <c r="M566" i="7"/>
  <c r="M567" i="7"/>
  <c r="M568" i="7"/>
  <c r="M569" i="7"/>
  <c r="M570" i="7"/>
  <c r="M571" i="7"/>
  <c r="M572" i="7"/>
  <c r="M573" i="7"/>
  <c r="M574" i="7"/>
  <c r="M575" i="7"/>
  <c r="M576" i="7"/>
  <c r="M577" i="7"/>
  <c r="M578" i="7"/>
  <c r="M579" i="7"/>
  <c r="M580" i="7"/>
  <c r="M581" i="7"/>
  <c r="M582" i="7"/>
  <c r="M583" i="7"/>
  <c r="M584" i="7"/>
  <c r="M585" i="7"/>
  <c r="M586" i="7"/>
  <c r="M587" i="7"/>
  <c r="M588" i="7"/>
  <c r="M589" i="7"/>
  <c r="M590" i="7"/>
  <c r="M591" i="7"/>
  <c r="M592" i="7"/>
  <c r="M593" i="7"/>
  <c r="M594" i="7"/>
  <c r="M595" i="7"/>
  <c r="M596" i="7"/>
  <c r="M597" i="7"/>
  <c r="M598" i="7"/>
  <c r="M599" i="7"/>
  <c r="M600" i="7"/>
  <c r="M601" i="7"/>
  <c r="M602" i="7"/>
  <c r="M603" i="7"/>
  <c r="M604" i="7"/>
  <c r="M605" i="7"/>
  <c r="M606" i="7"/>
  <c r="M607" i="7"/>
  <c r="M608" i="7"/>
  <c r="M609" i="7"/>
  <c r="M610" i="7"/>
  <c r="M611" i="7"/>
  <c r="M612" i="7"/>
  <c r="M613" i="7"/>
  <c r="M614" i="7"/>
  <c r="M615" i="7"/>
  <c r="M616" i="7"/>
  <c r="M617" i="7"/>
  <c r="M618" i="7"/>
  <c r="M619" i="7"/>
  <c r="M620" i="7"/>
  <c r="M621" i="7"/>
  <c r="M622" i="7"/>
  <c r="M623" i="7"/>
  <c r="M624" i="7"/>
  <c r="M625" i="7"/>
  <c r="M626" i="7"/>
  <c r="M627" i="7"/>
  <c r="M628" i="7"/>
  <c r="M629" i="7"/>
  <c r="M630" i="7"/>
  <c r="M631" i="7"/>
  <c r="M632" i="7"/>
  <c r="M633" i="7"/>
  <c r="M634" i="7"/>
  <c r="M635" i="7"/>
  <c r="M636" i="7"/>
  <c r="M637" i="7"/>
  <c r="M638" i="7"/>
  <c r="M639" i="7"/>
  <c r="M640" i="7"/>
  <c r="M641" i="7"/>
  <c r="M642" i="7"/>
  <c r="M643" i="7"/>
  <c r="M644" i="7"/>
  <c r="M645" i="7"/>
  <c r="M646" i="7"/>
  <c r="M647" i="7"/>
  <c r="M648" i="7"/>
  <c r="M649" i="7"/>
  <c r="M650" i="7"/>
  <c r="M651" i="7"/>
  <c r="M652" i="7"/>
  <c r="M653" i="7"/>
  <c r="M654" i="7"/>
  <c r="M655" i="7"/>
  <c r="M656" i="7"/>
  <c r="M657" i="7"/>
  <c r="M658" i="7"/>
  <c r="M659" i="7"/>
  <c r="M660" i="7"/>
  <c r="M661" i="7"/>
  <c r="M662" i="7"/>
  <c r="M663" i="7"/>
  <c r="M664" i="7"/>
  <c r="M665" i="7"/>
  <c r="M666" i="7"/>
  <c r="M667" i="7"/>
  <c r="M668" i="7"/>
  <c r="M669" i="7"/>
  <c r="M670" i="7"/>
  <c r="M671" i="7"/>
  <c r="M672" i="7"/>
  <c r="M673" i="7"/>
  <c r="M674" i="7"/>
  <c r="M675" i="7"/>
  <c r="M676" i="7"/>
  <c r="M677" i="7"/>
  <c r="M678" i="7"/>
  <c r="M679" i="7"/>
  <c r="M680" i="7"/>
  <c r="M681" i="7"/>
  <c r="M682" i="7"/>
  <c r="M683" i="7"/>
  <c r="M684" i="7"/>
  <c r="M685" i="7"/>
  <c r="M686" i="7"/>
  <c r="M687" i="7"/>
  <c r="M688" i="7"/>
  <c r="M689" i="7"/>
  <c r="M690" i="7"/>
  <c r="M691" i="7"/>
  <c r="M692" i="7"/>
  <c r="M693" i="7"/>
  <c r="M694" i="7"/>
  <c r="M695" i="7"/>
  <c r="M696" i="7"/>
  <c r="M697" i="7"/>
  <c r="M698" i="7"/>
  <c r="M699" i="7"/>
  <c r="M700" i="7"/>
  <c r="M701" i="7"/>
  <c r="M702" i="7"/>
  <c r="M703" i="7"/>
  <c r="M704" i="7"/>
  <c r="M705" i="7"/>
  <c r="M706" i="7"/>
  <c r="M707" i="7"/>
  <c r="M708" i="7"/>
  <c r="M709" i="7"/>
  <c r="M710" i="7"/>
  <c r="M711" i="7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O102" i="10"/>
  <c r="O103" i="10"/>
  <c r="O104" i="10"/>
  <c r="O105" i="10"/>
  <c r="O106" i="10"/>
  <c r="O107" i="10"/>
  <c r="O108" i="10"/>
  <c r="O109" i="10"/>
  <c r="O110" i="10"/>
  <c r="O111" i="10"/>
  <c r="O112" i="10"/>
  <c r="O113" i="10"/>
  <c r="O114" i="10"/>
  <c r="O115" i="10"/>
  <c r="O116" i="10"/>
  <c r="O117" i="10"/>
  <c r="O118" i="10"/>
  <c r="O119" i="10"/>
  <c r="O120" i="10"/>
  <c r="O121" i="10"/>
  <c r="O122" i="10"/>
  <c r="O123" i="10"/>
  <c r="O124" i="10"/>
  <c r="O125" i="10"/>
  <c r="O126" i="10"/>
  <c r="O127" i="10"/>
  <c r="O128" i="10"/>
  <c r="O129" i="10"/>
  <c r="O130" i="10"/>
  <c r="O131" i="10"/>
  <c r="O132" i="10"/>
  <c r="O133" i="10"/>
  <c r="O134" i="10"/>
  <c r="O135" i="10"/>
  <c r="O136" i="10"/>
  <c r="O137" i="10"/>
  <c r="O138" i="10"/>
  <c r="O139" i="10"/>
  <c r="O140" i="10"/>
  <c r="O141" i="10"/>
  <c r="O142" i="10"/>
  <c r="O143" i="10"/>
  <c r="O144" i="10"/>
  <c r="O145" i="10"/>
  <c r="O146" i="10"/>
  <c r="O147" i="10"/>
  <c r="O148" i="10"/>
  <c r="O149" i="10"/>
  <c r="O150" i="10"/>
  <c r="O151" i="10"/>
  <c r="O152" i="10"/>
  <c r="O153" i="10"/>
  <c r="O154" i="10"/>
  <c r="O155" i="10"/>
  <c r="O156" i="10"/>
  <c r="O157" i="10"/>
  <c r="O158" i="10"/>
  <c r="O159" i="10"/>
  <c r="O160" i="10"/>
  <c r="O161" i="10"/>
  <c r="O162" i="10"/>
  <c r="O163" i="10"/>
  <c r="O164" i="10"/>
  <c r="O165" i="10"/>
  <c r="O166" i="10"/>
  <c r="O167" i="10"/>
  <c r="O168" i="10"/>
  <c r="O169" i="10"/>
  <c r="O170" i="10"/>
  <c r="O171" i="10"/>
  <c r="O172" i="10"/>
  <c r="O173" i="10"/>
  <c r="O174" i="10"/>
  <c r="O175" i="10"/>
  <c r="O176" i="10"/>
  <c r="O177" i="10"/>
  <c r="O178" i="10"/>
  <c r="O179" i="10"/>
  <c r="O180" i="10"/>
  <c r="O181" i="10"/>
  <c r="O182" i="10"/>
  <c r="O183" i="10"/>
  <c r="O184" i="10"/>
  <c r="O185" i="10"/>
  <c r="O186" i="10"/>
  <c r="O187" i="10"/>
  <c r="O188" i="10"/>
  <c r="O189" i="10"/>
  <c r="O190" i="10"/>
  <c r="O191" i="10"/>
  <c r="O192" i="10"/>
  <c r="O193" i="10"/>
  <c r="O194" i="10"/>
  <c r="O195" i="10"/>
  <c r="O196" i="10"/>
  <c r="O197" i="10"/>
  <c r="O198" i="10"/>
  <c r="O199" i="10"/>
  <c r="O200" i="10"/>
  <c r="O201" i="10"/>
  <c r="O202" i="10"/>
  <c r="O203" i="10"/>
  <c r="O204" i="10"/>
  <c r="O205" i="10"/>
  <c r="O206" i="10"/>
  <c r="O207" i="10"/>
  <c r="O208" i="10"/>
  <c r="O209" i="10"/>
  <c r="O210" i="10"/>
  <c r="O211" i="10"/>
  <c r="O212" i="10"/>
  <c r="O213" i="10"/>
  <c r="O214" i="10"/>
  <c r="O215" i="10"/>
  <c r="O216" i="10"/>
  <c r="O217" i="10"/>
  <c r="O218" i="10"/>
  <c r="O219" i="10"/>
  <c r="O220" i="10"/>
  <c r="O221" i="10"/>
  <c r="O222" i="10"/>
  <c r="O223" i="10"/>
  <c r="O224" i="10"/>
  <c r="O225" i="10"/>
  <c r="O226" i="10"/>
  <c r="O227" i="10"/>
  <c r="O228" i="10"/>
  <c r="O229" i="10"/>
  <c r="O230" i="10"/>
  <c r="O231" i="10"/>
  <c r="O232" i="10"/>
  <c r="O233" i="10"/>
  <c r="O234" i="10"/>
  <c r="O235" i="10"/>
  <c r="O236" i="10"/>
  <c r="O237" i="10"/>
  <c r="O238" i="10"/>
  <c r="O239" i="10"/>
  <c r="O240" i="10"/>
  <c r="O241" i="10"/>
  <c r="O242" i="10"/>
  <c r="O243" i="10"/>
  <c r="O244" i="10"/>
  <c r="O245" i="10"/>
  <c r="O246" i="10"/>
  <c r="O247" i="10"/>
  <c r="O248" i="10"/>
  <c r="O249" i="10"/>
  <c r="O250" i="10"/>
  <c r="O251" i="10"/>
  <c r="O252" i="10"/>
  <c r="O253" i="10"/>
  <c r="O254" i="10"/>
  <c r="O255" i="10"/>
  <c r="O256" i="10"/>
  <c r="O257" i="10"/>
  <c r="O258" i="10"/>
  <c r="O259" i="10"/>
  <c r="O260" i="10"/>
  <c r="O261" i="10"/>
  <c r="O262" i="10"/>
  <c r="O263" i="10"/>
  <c r="O264" i="10"/>
  <c r="O265" i="10"/>
  <c r="O266" i="10"/>
  <c r="O267" i="10"/>
  <c r="O268" i="10"/>
  <c r="O269" i="10"/>
  <c r="O270" i="10"/>
  <c r="O271" i="10"/>
  <c r="O272" i="10"/>
  <c r="O273" i="10"/>
  <c r="O274" i="10"/>
  <c r="O275" i="10"/>
  <c r="O276" i="10"/>
  <c r="O277" i="10"/>
  <c r="O278" i="10"/>
  <c r="O279" i="10"/>
  <c r="O280" i="10"/>
  <c r="O281" i="10"/>
  <c r="O282" i="10"/>
  <c r="O283" i="10"/>
  <c r="O284" i="10"/>
  <c r="O285" i="10"/>
  <c r="O286" i="10"/>
  <c r="O287" i="10"/>
  <c r="O288" i="10"/>
  <c r="O289" i="10"/>
  <c r="O290" i="10"/>
  <c r="O291" i="10"/>
  <c r="O292" i="10"/>
  <c r="O293" i="10"/>
  <c r="O294" i="10"/>
  <c r="O295" i="10"/>
  <c r="O296" i="10"/>
  <c r="O297" i="10"/>
  <c r="O298" i="10"/>
  <c r="O299" i="10"/>
  <c r="O300" i="10"/>
  <c r="O301" i="10"/>
  <c r="O302" i="10"/>
  <c r="O303" i="10"/>
  <c r="O304" i="10"/>
  <c r="O305" i="10"/>
  <c r="O306" i="10"/>
  <c r="O307" i="10"/>
  <c r="O308" i="10"/>
  <c r="O309" i="10"/>
  <c r="O310" i="10"/>
  <c r="O311" i="10"/>
  <c r="O312" i="10"/>
  <c r="O313" i="10"/>
  <c r="O314" i="10"/>
  <c r="O315" i="10"/>
  <c r="O316" i="10"/>
  <c r="O317" i="10"/>
  <c r="O318" i="10"/>
  <c r="O319" i="10"/>
  <c r="O320" i="10"/>
  <c r="O321" i="10"/>
  <c r="O322" i="10"/>
  <c r="O323" i="10"/>
  <c r="O324" i="10"/>
  <c r="O325" i="10"/>
  <c r="O326" i="10"/>
  <c r="O327" i="10"/>
  <c r="O328" i="10"/>
  <c r="O329" i="10"/>
  <c r="O330" i="10"/>
  <c r="O331" i="10"/>
  <c r="O332" i="10"/>
  <c r="O333" i="10"/>
  <c r="O334" i="10"/>
  <c r="O335" i="10"/>
  <c r="O336" i="10"/>
  <c r="O337" i="10"/>
  <c r="O338" i="10"/>
  <c r="O339" i="10"/>
  <c r="O340" i="10"/>
  <c r="O341" i="10"/>
  <c r="O342" i="10"/>
  <c r="O343" i="10"/>
  <c r="O344" i="10"/>
  <c r="O345" i="10"/>
  <c r="O346" i="10"/>
  <c r="O347" i="10"/>
  <c r="O348" i="10"/>
  <c r="O349" i="10"/>
  <c r="O350" i="10"/>
  <c r="O351" i="10"/>
  <c r="O352" i="10"/>
  <c r="O353" i="10"/>
  <c r="O354" i="10"/>
  <c r="O355" i="10"/>
  <c r="O356" i="10"/>
  <c r="O357" i="10"/>
  <c r="O358" i="10"/>
  <c r="O359" i="10"/>
  <c r="O360" i="10"/>
  <c r="O361" i="10"/>
  <c r="O362" i="10"/>
  <c r="O363" i="10"/>
  <c r="O364" i="10"/>
  <c r="O365" i="10"/>
  <c r="O366" i="10"/>
  <c r="O367" i="10"/>
  <c r="O368" i="10"/>
  <c r="O369" i="10"/>
  <c r="O370" i="10"/>
  <c r="O371" i="10"/>
  <c r="O372" i="10"/>
  <c r="O373" i="10"/>
  <c r="O374" i="10"/>
  <c r="O375" i="10"/>
  <c r="O376" i="10"/>
  <c r="O377" i="10"/>
  <c r="O378" i="10"/>
  <c r="O379" i="10"/>
  <c r="O380" i="10"/>
  <c r="O381" i="10"/>
  <c r="O382" i="10"/>
  <c r="O383" i="10"/>
  <c r="O384" i="10"/>
  <c r="O385" i="10"/>
  <c r="O386" i="10"/>
  <c r="O387" i="10"/>
  <c r="O388" i="10"/>
  <c r="O389" i="10"/>
  <c r="O390" i="10"/>
  <c r="O391" i="10"/>
  <c r="O392" i="10"/>
  <c r="O393" i="10"/>
  <c r="O394" i="10"/>
  <c r="O395" i="10"/>
  <c r="O396" i="10"/>
  <c r="O397" i="10"/>
  <c r="O398" i="10"/>
  <c r="O399" i="10"/>
  <c r="O400" i="10"/>
  <c r="O401" i="10"/>
  <c r="O402" i="10"/>
  <c r="O403" i="10"/>
  <c r="O404" i="10"/>
  <c r="O405" i="10"/>
  <c r="O406" i="10"/>
  <c r="O407" i="10"/>
  <c r="O408" i="10"/>
  <c r="O409" i="10"/>
  <c r="O410" i="10"/>
  <c r="O411" i="10"/>
  <c r="O412" i="10"/>
  <c r="O413" i="10"/>
  <c r="O414" i="10"/>
  <c r="O415" i="10"/>
  <c r="O416" i="10"/>
  <c r="O417" i="10"/>
  <c r="O418" i="10"/>
  <c r="O419" i="10"/>
  <c r="O420" i="10"/>
  <c r="O421" i="10"/>
  <c r="O422" i="10"/>
  <c r="O423" i="10"/>
  <c r="O424" i="10"/>
  <c r="O425" i="10"/>
  <c r="O426" i="10"/>
  <c r="O427" i="10"/>
  <c r="O428" i="10"/>
  <c r="O429" i="10"/>
  <c r="O430" i="10"/>
  <c r="O431" i="10"/>
  <c r="O432" i="10"/>
  <c r="O433" i="10"/>
  <c r="O434" i="10"/>
  <c r="O435" i="10"/>
  <c r="O436" i="10"/>
  <c r="O437" i="10"/>
  <c r="O438" i="10"/>
  <c r="O439" i="10"/>
  <c r="O440" i="10"/>
  <c r="O441" i="10"/>
  <c r="O442" i="10"/>
  <c r="O443" i="10"/>
  <c r="O444" i="10"/>
  <c r="O445" i="10"/>
  <c r="O446" i="10"/>
  <c r="O447" i="10"/>
  <c r="O448" i="10"/>
  <c r="O449" i="10"/>
  <c r="O450" i="10"/>
  <c r="O451" i="10"/>
  <c r="O452" i="10"/>
  <c r="O453" i="10"/>
  <c r="O454" i="10"/>
  <c r="O455" i="10"/>
  <c r="O456" i="10"/>
  <c r="O457" i="10"/>
  <c r="O458" i="10"/>
  <c r="O459" i="10"/>
  <c r="O460" i="10"/>
  <c r="O461" i="10"/>
  <c r="O462" i="10"/>
  <c r="O463" i="10"/>
  <c r="O464" i="10"/>
  <c r="O465" i="10"/>
  <c r="O466" i="10"/>
  <c r="O467" i="10"/>
  <c r="O468" i="10"/>
  <c r="O469" i="10"/>
  <c r="O470" i="10"/>
  <c r="O471" i="10"/>
  <c r="O472" i="10"/>
  <c r="O473" i="10"/>
  <c r="O474" i="10"/>
  <c r="O475" i="10"/>
  <c r="O476" i="10"/>
  <c r="O477" i="10"/>
  <c r="O478" i="10"/>
  <c r="O479" i="10"/>
  <c r="O480" i="10"/>
  <c r="O481" i="10"/>
  <c r="O482" i="10"/>
  <c r="O483" i="10"/>
  <c r="O484" i="10"/>
  <c r="O485" i="10"/>
  <c r="O486" i="10"/>
  <c r="O487" i="10"/>
  <c r="O488" i="10"/>
  <c r="O489" i="10"/>
  <c r="O490" i="10"/>
  <c r="O491" i="10"/>
  <c r="O492" i="10"/>
  <c r="O493" i="10"/>
  <c r="O494" i="10"/>
  <c r="O495" i="10"/>
  <c r="O496" i="10"/>
  <c r="O497" i="10"/>
  <c r="O498" i="10"/>
  <c r="O499" i="10"/>
  <c r="O500" i="10"/>
  <c r="O501" i="10"/>
  <c r="O502" i="10"/>
  <c r="O503" i="10"/>
  <c r="O504" i="10"/>
  <c r="O505" i="10"/>
  <c r="O506" i="10"/>
  <c r="O507" i="10"/>
  <c r="O508" i="10"/>
  <c r="O509" i="10"/>
  <c r="O510" i="10"/>
  <c r="O511" i="10"/>
  <c r="O512" i="10"/>
  <c r="O513" i="10"/>
  <c r="O514" i="10"/>
  <c r="O515" i="10"/>
  <c r="O516" i="10"/>
  <c r="O517" i="10"/>
  <c r="O518" i="10"/>
  <c r="O519" i="10"/>
  <c r="O520" i="10"/>
  <c r="O521" i="10"/>
  <c r="O522" i="10"/>
  <c r="O523" i="10"/>
  <c r="O524" i="10"/>
  <c r="O525" i="10"/>
  <c r="O526" i="10"/>
  <c r="O527" i="10"/>
  <c r="O528" i="10"/>
  <c r="O529" i="10"/>
  <c r="O530" i="10"/>
  <c r="O531" i="10"/>
  <c r="O532" i="10"/>
  <c r="O533" i="10"/>
  <c r="O534" i="10"/>
  <c r="O535" i="10"/>
  <c r="O536" i="10"/>
  <c r="O537" i="10"/>
  <c r="O538" i="10"/>
  <c r="O539" i="10"/>
  <c r="O540" i="10"/>
  <c r="O541" i="10"/>
  <c r="O542" i="10"/>
  <c r="O543" i="10"/>
  <c r="O544" i="10"/>
  <c r="O545" i="10"/>
  <c r="O546" i="10"/>
  <c r="O547" i="10"/>
  <c r="O548" i="10"/>
  <c r="O549" i="10"/>
  <c r="O550" i="10"/>
  <c r="O551" i="10"/>
  <c r="O552" i="10"/>
  <c r="O553" i="10"/>
  <c r="O554" i="10"/>
  <c r="O555" i="10"/>
  <c r="O556" i="10"/>
  <c r="O557" i="10"/>
  <c r="O558" i="10"/>
  <c r="O559" i="10"/>
  <c r="O560" i="10"/>
  <c r="O561" i="10"/>
  <c r="O562" i="10"/>
  <c r="O563" i="10"/>
  <c r="O564" i="10"/>
  <c r="O565" i="10"/>
  <c r="O566" i="10"/>
  <c r="O567" i="10"/>
  <c r="O568" i="10"/>
  <c r="O569" i="10"/>
  <c r="O570" i="10"/>
  <c r="O571" i="10"/>
  <c r="O572" i="10"/>
  <c r="O573" i="10"/>
  <c r="O574" i="10"/>
  <c r="O575" i="10"/>
  <c r="O576" i="10"/>
  <c r="O577" i="10"/>
  <c r="O578" i="10"/>
  <c r="O579" i="10"/>
  <c r="O580" i="10"/>
  <c r="O581" i="10"/>
  <c r="O582" i="10"/>
  <c r="O583" i="10"/>
  <c r="O584" i="10"/>
  <c r="O585" i="10"/>
  <c r="O586" i="10"/>
  <c r="O587" i="10"/>
  <c r="O588" i="10"/>
  <c r="O589" i="10"/>
  <c r="O590" i="10"/>
  <c r="O591" i="10"/>
  <c r="O592" i="10"/>
  <c r="O593" i="10"/>
  <c r="O594" i="10"/>
  <c r="O595" i="10"/>
  <c r="O596" i="10"/>
  <c r="O597" i="10"/>
  <c r="O598" i="10"/>
  <c r="O599" i="10"/>
  <c r="O600" i="10"/>
  <c r="O601" i="10"/>
  <c r="O602" i="10"/>
  <c r="O603" i="10"/>
  <c r="O604" i="10"/>
  <c r="O605" i="10"/>
  <c r="O606" i="10"/>
  <c r="O607" i="10"/>
  <c r="O608" i="10"/>
  <c r="O609" i="10"/>
  <c r="O610" i="10"/>
  <c r="O611" i="10"/>
  <c r="O612" i="10"/>
  <c r="O613" i="10"/>
  <c r="O614" i="10"/>
  <c r="O615" i="10"/>
  <c r="O616" i="10"/>
  <c r="O617" i="10"/>
  <c r="O618" i="10"/>
  <c r="O619" i="10"/>
  <c r="O620" i="10"/>
  <c r="O621" i="10"/>
  <c r="O622" i="10"/>
  <c r="O623" i="10"/>
  <c r="O624" i="10"/>
  <c r="O625" i="10"/>
  <c r="O626" i="10"/>
  <c r="O627" i="10"/>
  <c r="O628" i="10"/>
  <c r="O629" i="10"/>
  <c r="O630" i="10"/>
  <c r="O631" i="10"/>
  <c r="O632" i="10"/>
  <c r="O633" i="10"/>
  <c r="O634" i="10"/>
  <c r="O635" i="10"/>
  <c r="O636" i="10"/>
  <c r="O637" i="10"/>
  <c r="O638" i="10"/>
  <c r="O639" i="10"/>
  <c r="O640" i="10"/>
  <c r="O641" i="10"/>
  <c r="O642" i="10"/>
  <c r="O643" i="10"/>
  <c r="O644" i="10"/>
  <c r="O645" i="10"/>
  <c r="O646" i="10"/>
  <c r="O647" i="10"/>
  <c r="O648" i="10"/>
  <c r="O649" i="10"/>
  <c r="O650" i="10"/>
  <c r="O651" i="10"/>
  <c r="O652" i="10"/>
  <c r="O653" i="10"/>
  <c r="O654" i="10"/>
  <c r="O655" i="10"/>
  <c r="O656" i="10"/>
  <c r="O657" i="10"/>
  <c r="O658" i="10"/>
  <c r="O659" i="10"/>
  <c r="O660" i="10"/>
  <c r="O661" i="10"/>
  <c r="O662" i="10"/>
  <c r="O663" i="10"/>
  <c r="O664" i="10"/>
  <c r="O665" i="10"/>
  <c r="O666" i="10"/>
  <c r="O667" i="10"/>
  <c r="O668" i="10"/>
  <c r="O669" i="10"/>
  <c r="O670" i="10"/>
  <c r="O671" i="10"/>
  <c r="O672" i="10"/>
  <c r="O673" i="10"/>
  <c r="O674" i="10"/>
  <c r="O675" i="10"/>
  <c r="O676" i="10"/>
  <c r="O677" i="10"/>
  <c r="O678" i="10"/>
  <c r="O679" i="10"/>
  <c r="O680" i="10"/>
  <c r="O681" i="10"/>
  <c r="O682" i="10"/>
  <c r="O683" i="10"/>
  <c r="O684" i="10"/>
  <c r="O685" i="10"/>
  <c r="O686" i="10"/>
  <c r="O687" i="10"/>
  <c r="O688" i="10"/>
  <c r="O689" i="10"/>
  <c r="O690" i="10"/>
  <c r="O691" i="10"/>
  <c r="O692" i="10"/>
  <c r="O693" i="10"/>
  <c r="O694" i="10"/>
  <c r="O695" i="10"/>
  <c r="O696" i="10"/>
  <c r="O697" i="10"/>
  <c r="O698" i="10"/>
  <c r="O699" i="10"/>
  <c r="O700" i="10"/>
  <c r="O701" i="10"/>
  <c r="O702" i="10"/>
  <c r="O703" i="10"/>
  <c r="O704" i="10"/>
  <c r="O705" i="10"/>
  <c r="O706" i="10"/>
  <c r="O707" i="10"/>
  <c r="O708" i="10"/>
  <c r="O709" i="10"/>
  <c r="O710" i="10"/>
  <c r="O711" i="10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M662" i="6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M678" i="6"/>
  <c r="M679" i="6"/>
  <c r="M680" i="6"/>
  <c r="M681" i="6"/>
  <c r="M682" i="6"/>
  <c r="M683" i="6"/>
  <c r="M684" i="6"/>
  <c r="M685" i="6"/>
  <c r="M686" i="6"/>
  <c r="M687" i="6"/>
  <c r="M688" i="6"/>
  <c r="M689" i="6"/>
  <c r="M690" i="6"/>
  <c r="M691" i="6"/>
  <c r="M692" i="6"/>
  <c r="M693" i="6"/>
  <c r="M694" i="6"/>
  <c r="M695" i="6"/>
  <c r="M696" i="6"/>
  <c r="M697" i="6"/>
  <c r="M698" i="6"/>
  <c r="M699" i="6"/>
  <c r="M700" i="6"/>
  <c r="M701" i="6"/>
  <c r="M702" i="6"/>
  <c r="M703" i="6"/>
  <c r="M704" i="6"/>
  <c r="M705" i="6"/>
  <c r="M706" i="6"/>
  <c r="M707" i="6"/>
  <c r="M708" i="6"/>
  <c r="M709" i="6"/>
  <c r="M710" i="6"/>
  <c r="M711" i="6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48" i="5"/>
  <c r="M249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M338" i="5"/>
  <c r="M339" i="5"/>
  <c r="M340" i="5"/>
  <c r="M341" i="5"/>
  <c r="M342" i="5"/>
  <c r="M343" i="5"/>
  <c r="M344" i="5"/>
  <c r="M345" i="5"/>
  <c r="M346" i="5"/>
  <c r="M347" i="5"/>
  <c r="M348" i="5"/>
  <c r="M349" i="5"/>
  <c r="M350" i="5"/>
  <c r="M351" i="5"/>
  <c r="M352" i="5"/>
  <c r="M353" i="5"/>
  <c r="M354" i="5"/>
  <c r="M355" i="5"/>
  <c r="M356" i="5"/>
  <c r="M357" i="5"/>
  <c r="M358" i="5"/>
  <c r="M359" i="5"/>
  <c r="M360" i="5"/>
  <c r="M361" i="5"/>
  <c r="M362" i="5"/>
  <c r="M363" i="5"/>
  <c r="M364" i="5"/>
  <c r="M365" i="5"/>
  <c r="M366" i="5"/>
  <c r="M367" i="5"/>
  <c r="M368" i="5"/>
  <c r="M369" i="5"/>
  <c r="M370" i="5"/>
  <c r="M371" i="5"/>
  <c r="M372" i="5"/>
  <c r="M373" i="5"/>
  <c r="M374" i="5"/>
  <c r="M375" i="5"/>
  <c r="M376" i="5"/>
  <c r="M377" i="5"/>
  <c r="M378" i="5"/>
  <c r="M379" i="5"/>
  <c r="M380" i="5"/>
  <c r="M381" i="5"/>
  <c r="M382" i="5"/>
  <c r="M383" i="5"/>
  <c r="M384" i="5"/>
  <c r="M385" i="5"/>
  <c r="M386" i="5"/>
  <c r="M387" i="5"/>
  <c r="M388" i="5"/>
  <c r="M389" i="5"/>
  <c r="M390" i="5"/>
  <c r="M391" i="5"/>
  <c r="M392" i="5"/>
  <c r="M393" i="5"/>
  <c r="M394" i="5"/>
  <c r="M395" i="5"/>
  <c r="M396" i="5"/>
  <c r="M397" i="5"/>
  <c r="M398" i="5"/>
  <c r="M399" i="5"/>
  <c r="M400" i="5"/>
  <c r="M401" i="5"/>
  <c r="M402" i="5"/>
  <c r="M403" i="5"/>
  <c r="M404" i="5"/>
  <c r="M405" i="5"/>
  <c r="M406" i="5"/>
  <c r="M407" i="5"/>
  <c r="M408" i="5"/>
  <c r="M409" i="5"/>
  <c r="M410" i="5"/>
  <c r="M411" i="5"/>
  <c r="M412" i="5"/>
  <c r="M413" i="5"/>
  <c r="M414" i="5"/>
  <c r="M415" i="5"/>
  <c r="M416" i="5"/>
  <c r="M417" i="5"/>
  <c r="M418" i="5"/>
  <c r="M419" i="5"/>
  <c r="M420" i="5"/>
  <c r="M421" i="5"/>
  <c r="M422" i="5"/>
  <c r="M423" i="5"/>
  <c r="M424" i="5"/>
  <c r="M425" i="5"/>
  <c r="M426" i="5"/>
  <c r="M427" i="5"/>
  <c r="M428" i="5"/>
  <c r="M429" i="5"/>
  <c r="M430" i="5"/>
  <c r="M431" i="5"/>
  <c r="M432" i="5"/>
  <c r="M433" i="5"/>
  <c r="M434" i="5"/>
  <c r="M435" i="5"/>
  <c r="M436" i="5"/>
  <c r="M437" i="5"/>
  <c r="M438" i="5"/>
  <c r="M439" i="5"/>
  <c r="M440" i="5"/>
  <c r="M441" i="5"/>
  <c r="M442" i="5"/>
  <c r="M443" i="5"/>
  <c r="M444" i="5"/>
  <c r="M445" i="5"/>
  <c r="M446" i="5"/>
  <c r="M447" i="5"/>
  <c r="M448" i="5"/>
  <c r="M449" i="5"/>
  <c r="M450" i="5"/>
  <c r="M451" i="5"/>
  <c r="M452" i="5"/>
  <c r="M453" i="5"/>
  <c r="M454" i="5"/>
  <c r="M455" i="5"/>
  <c r="M456" i="5"/>
  <c r="M457" i="5"/>
  <c r="M458" i="5"/>
  <c r="M459" i="5"/>
  <c r="M460" i="5"/>
  <c r="M461" i="5"/>
  <c r="M462" i="5"/>
  <c r="M463" i="5"/>
  <c r="M464" i="5"/>
  <c r="M465" i="5"/>
  <c r="M466" i="5"/>
  <c r="M467" i="5"/>
  <c r="M468" i="5"/>
  <c r="M469" i="5"/>
  <c r="M470" i="5"/>
  <c r="M471" i="5"/>
  <c r="M472" i="5"/>
  <c r="M473" i="5"/>
  <c r="M474" i="5"/>
  <c r="M475" i="5"/>
  <c r="M476" i="5"/>
  <c r="M477" i="5"/>
  <c r="M478" i="5"/>
  <c r="M479" i="5"/>
  <c r="M480" i="5"/>
  <c r="M481" i="5"/>
  <c r="M482" i="5"/>
  <c r="M483" i="5"/>
  <c r="M484" i="5"/>
  <c r="M485" i="5"/>
  <c r="M486" i="5"/>
  <c r="M487" i="5"/>
  <c r="M488" i="5"/>
  <c r="M489" i="5"/>
  <c r="M490" i="5"/>
  <c r="M491" i="5"/>
  <c r="M492" i="5"/>
  <c r="M493" i="5"/>
  <c r="M494" i="5"/>
  <c r="M495" i="5"/>
  <c r="M496" i="5"/>
  <c r="M497" i="5"/>
  <c r="M498" i="5"/>
  <c r="M499" i="5"/>
  <c r="M500" i="5"/>
  <c r="M501" i="5"/>
  <c r="M502" i="5"/>
  <c r="M503" i="5"/>
  <c r="M504" i="5"/>
  <c r="M505" i="5"/>
  <c r="M506" i="5"/>
  <c r="M507" i="5"/>
  <c r="M508" i="5"/>
  <c r="M509" i="5"/>
  <c r="M510" i="5"/>
  <c r="M511" i="5"/>
  <c r="M512" i="5"/>
  <c r="M513" i="5"/>
  <c r="M514" i="5"/>
  <c r="M515" i="5"/>
  <c r="M516" i="5"/>
  <c r="M517" i="5"/>
  <c r="M518" i="5"/>
  <c r="M519" i="5"/>
  <c r="M520" i="5"/>
  <c r="M521" i="5"/>
  <c r="M522" i="5"/>
  <c r="M523" i="5"/>
  <c r="M524" i="5"/>
  <c r="M525" i="5"/>
  <c r="M526" i="5"/>
  <c r="M527" i="5"/>
  <c r="M528" i="5"/>
  <c r="M529" i="5"/>
  <c r="M530" i="5"/>
  <c r="M531" i="5"/>
  <c r="M532" i="5"/>
  <c r="M533" i="5"/>
  <c r="M534" i="5"/>
  <c r="M535" i="5"/>
  <c r="M536" i="5"/>
  <c r="M537" i="5"/>
  <c r="M538" i="5"/>
  <c r="M539" i="5"/>
  <c r="M540" i="5"/>
  <c r="M541" i="5"/>
  <c r="M542" i="5"/>
  <c r="M543" i="5"/>
  <c r="M544" i="5"/>
  <c r="M545" i="5"/>
  <c r="M546" i="5"/>
  <c r="M547" i="5"/>
  <c r="M548" i="5"/>
  <c r="M549" i="5"/>
  <c r="M550" i="5"/>
  <c r="M551" i="5"/>
  <c r="M552" i="5"/>
  <c r="M553" i="5"/>
  <c r="M554" i="5"/>
  <c r="M555" i="5"/>
  <c r="M556" i="5"/>
  <c r="M557" i="5"/>
  <c r="M558" i="5"/>
  <c r="M559" i="5"/>
  <c r="M560" i="5"/>
  <c r="M561" i="5"/>
  <c r="M562" i="5"/>
  <c r="M563" i="5"/>
  <c r="M564" i="5"/>
  <c r="M565" i="5"/>
  <c r="M566" i="5"/>
  <c r="M567" i="5"/>
  <c r="M568" i="5"/>
  <c r="M569" i="5"/>
  <c r="M570" i="5"/>
  <c r="M571" i="5"/>
  <c r="M572" i="5"/>
  <c r="M573" i="5"/>
  <c r="M574" i="5"/>
  <c r="M575" i="5"/>
  <c r="M576" i="5"/>
  <c r="M577" i="5"/>
  <c r="M578" i="5"/>
  <c r="M579" i="5"/>
  <c r="M580" i="5"/>
  <c r="M581" i="5"/>
  <c r="M582" i="5"/>
  <c r="M583" i="5"/>
  <c r="M584" i="5"/>
  <c r="M585" i="5"/>
  <c r="M586" i="5"/>
  <c r="M587" i="5"/>
  <c r="M588" i="5"/>
  <c r="M589" i="5"/>
  <c r="M590" i="5"/>
  <c r="M591" i="5"/>
  <c r="M592" i="5"/>
  <c r="M593" i="5"/>
  <c r="M594" i="5"/>
  <c r="M595" i="5"/>
  <c r="M596" i="5"/>
  <c r="M597" i="5"/>
  <c r="M598" i="5"/>
  <c r="M599" i="5"/>
  <c r="M600" i="5"/>
  <c r="M601" i="5"/>
  <c r="M602" i="5"/>
  <c r="M603" i="5"/>
  <c r="M604" i="5"/>
  <c r="M605" i="5"/>
  <c r="M606" i="5"/>
  <c r="M607" i="5"/>
  <c r="M608" i="5"/>
  <c r="M609" i="5"/>
  <c r="M610" i="5"/>
  <c r="M611" i="5"/>
  <c r="M612" i="5"/>
  <c r="M613" i="5"/>
  <c r="M614" i="5"/>
  <c r="M615" i="5"/>
  <c r="M616" i="5"/>
  <c r="M617" i="5"/>
  <c r="M618" i="5"/>
  <c r="M619" i="5"/>
  <c r="M620" i="5"/>
  <c r="M621" i="5"/>
  <c r="M622" i="5"/>
  <c r="M623" i="5"/>
  <c r="M624" i="5"/>
  <c r="M625" i="5"/>
  <c r="M626" i="5"/>
  <c r="M627" i="5"/>
  <c r="M628" i="5"/>
  <c r="M629" i="5"/>
  <c r="M630" i="5"/>
  <c r="M631" i="5"/>
  <c r="M632" i="5"/>
  <c r="M633" i="5"/>
  <c r="M634" i="5"/>
  <c r="M635" i="5"/>
  <c r="M636" i="5"/>
  <c r="M637" i="5"/>
  <c r="M638" i="5"/>
  <c r="M639" i="5"/>
  <c r="M640" i="5"/>
  <c r="M641" i="5"/>
  <c r="M642" i="5"/>
  <c r="M643" i="5"/>
  <c r="M644" i="5"/>
  <c r="M645" i="5"/>
  <c r="M646" i="5"/>
  <c r="M647" i="5"/>
  <c r="M648" i="5"/>
  <c r="M649" i="5"/>
  <c r="M650" i="5"/>
  <c r="M651" i="5"/>
  <c r="M652" i="5"/>
  <c r="M653" i="5"/>
  <c r="M654" i="5"/>
  <c r="M655" i="5"/>
  <c r="M656" i="5"/>
  <c r="M657" i="5"/>
  <c r="M658" i="5"/>
  <c r="M659" i="5"/>
  <c r="M660" i="5"/>
  <c r="M661" i="5"/>
  <c r="M662" i="5"/>
  <c r="M663" i="5"/>
  <c r="M664" i="5"/>
  <c r="M665" i="5"/>
  <c r="M666" i="5"/>
  <c r="M667" i="5"/>
  <c r="M668" i="5"/>
  <c r="M669" i="5"/>
  <c r="M670" i="5"/>
  <c r="M671" i="5"/>
  <c r="M672" i="5"/>
  <c r="M673" i="5"/>
  <c r="M674" i="5"/>
  <c r="M675" i="5"/>
  <c r="M676" i="5"/>
  <c r="M677" i="5"/>
  <c r="M678" i="5"/>
  <c r="M679" i="5"/>
  <c r="M680" i="5"/>
  <c r="M681" i="5"/>
  <c r="M682" i="5"/>
  <c r="M683" i="5"/>
  <c r="M684" i="5"/>
  <c r="M685" i="5"/>
  <c r="M686" i="5"/>
  <c r="M687" i="5"/>
  <c r="M688" i="5"/>
  <c r="M689" i="5"/>
  <c r="M690" i="5"/>
  <c r="M691" i="5"/>
  <c r="M692" i="5"/>
  <c r="M693" i="5"/>
  <c r="M694" i="5"/>
  <c r="M695" i="5"/>
  <c r="M696" i="5"/>
  <c r="M697" i="5"/>
  <c r="M698" i="5"/>
  <c r="M699" i="5"/>
  <c r="M700" i="5"/>
  <c r="M701" i="5"/>
  <c r="M702" i="5"/>
  <c r="M703" i="5"/>
  <c r="M704" i="5"/>
  <c r="M705" i="5"/>
  <c r="M706" i="5"/>
  <c r="M707" i="5"/>
  <c r="M708" i="5"/>
  <c r="M709" i="5"/>
  <c r="M710" i="5"/>
  <c r="M711" i="5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O102" i="11"/>
  <c r="O103" i="11"/>
  <c r="O104" i="11"/>
  <c r="O105" i="11"/>
  <c r="O106" i="11"/>
  <c r="O107" i="11"/>
  <c r="O108" i="11"/>
  <c r="O109" i="11"/>
  <c r="O110" i="11"/>
  <c r="O111" i="11"/>
  <c r="O112" i="11"/>
  <c r="O113" i="11"/>
  <c r="O114" i="11"/>
  <c r="O115" i="11"/>
  <c r="O116" i="11"/>
  <c r="O117" i="11"/>
  <c r="O118" i="11"/>
  <c r="O119" i="11"/>
  <c r="O120" i="11"/>
  <c r="O121" i="11"/>
  <c r="O122" i="11"/>
  <c r="O123" i="11"/>
  <c r="O124" i="11"/>
  <c r="O125" i="11"/>
  <c r="O126" i="11"/>
  <c r="O127" i="11"/>
  <c r="O128" i="11"/>
  <c r="O129" i="11"/>
  <c r="O130" i="11"/>
  <c r="O131" i="11"/>
  <c r="O132" i="11"/>
  <c r="O133" i="11"/>
  <c r="O134" i="11"/>
  <c r="O135" i="11"/>
  <c r="O136" i="11"/>
  <c r="O137" i="11"/>
  <c r="O138" i="11"/>
  <c r="O139" i="11"/>
  <c r="O140" i="11"/>
  <c r="O141" i="11"/>
  <c r="O142" i="11"/>
  <c r="O143" i="11"/>
  <c r="O144" i="11"/>
  <c r="O145" i="11"/>
  <c r="O146" i="11"/>
  <c r="O147" i="11"/>
  <c r="O148" i="11"/>
  <c r="O149" i="11"/>
  <c r="O150" i="11"/>
  <c r="O151" i="11"/>
  <c r="O152" i="11"/>
  <c r="O153" i="11"/>
  <c r="O154" i="11"/>
  <c r="O155" i="11"/>
  <c r="O156" i="11"/>
  <c r="O157" i="11"/>
  <c r="O158" i="11"/>
  <c r="O159" i="11"/>
  <c r="O160" i="11"/>
  <c r="O161" i="11"/>
  <c r="O162" i="11"/>
  <c r="O163" i="11"/>
  <c r="O164" i="11"/>
  <c r="O165" i="11"/>
  <c r="O166" i="11"/>
  <c r="O167" i="11"/>
  <c r="O168" i="11"/>
  <c r="O169" i="11"/>
  <c r="O170" i="11"/>
  <c r="O171" i="11"/>
  <c r="O172" i="11"/>
  <c r="O173" i="11"/>
  <c r="O174" i="11"/>
  <c r="O175" i="11"/>
  <c r="O176" i="11"/>
  <c r="O177" i="11"/>
  <c r="O178" i="11"/>
  <c r="O179" i="11"/>
  <c r="O180" i="11"/>
  <c r="O181" i="11"/>
  <c r="O182" i="11"/>
  <c r="O183" i="11"/>
  <c r="O184" i="11"/>
  <c r="O185" i="11"/>
  <c r="O186" i="11"/>
  <c r="O187" i="11"/>
  <c r="O188" i="11"/>
  <c r="O189" i="11"/>
  <c r="O190" i="11"/>
  <c r="O191" i="11"/>
  <c r="O192" i="11"/>
  <c r="O193" i="11"/>
  <c r="O194" i="11"/>
  <c r="O195" i="11"/>
  <c r="O196" i="11"/>
  <c r="O197" i="11"/>
  <c r="O198" i="11"/>
  <c r="O199" i="11"/>
  <c r="O200" i="11"/>
  <c r="O201" i="11"/>
  <c r="O202" i="11"/>
  <c r="O203" i="11"/>
  <c r="O204" i="11"/>
  <c r="O205" i="11"/>
  <c r="O206" i="11"/>
  <c r="O207" i="11"/>
  <c r="O208" i="11"/>
  <c r="O209" i="11"/>
  <c r="O210" i="11"/>
  <c r="O211" i="11"/>
  <c r="O212" i="11"/>
  <c r="O213" i="11"/>
  <c r="O214" i="11"/>
  <c r="O215" i="11"/>
  <c r="O216" i="11"/>
  <c r="O217" i="11"/>
  <c r="O218" i="11"/>
  <c r="O219" i="11"/>
  <c r="O220" i="11"/>
  <c r="O221" i="11"/>
  <c r="O222" i="11"/>
  <c r="O223" i="11"/>
  <c r="O224" i="11"/>
  <c r="O225" i="11"/>
  <c r="O226" i="11"/>
  <c r="O227" i="11"/>
  <c r="O228" i="11"/>
  <c r="O229" i="11"/>
  <c r="O230" i="11"/>
  <c r="O231" i="11"/>
  <c r="O232" i="11"/>
  <c r="O233" i="11"/>
  <c r="O234" i="11"/>
  <c r="O235" i="11"/>
  <c r="O236" i="11"/>
  <c r="O237" i="11"/>
  <c r="O238" i="11"/>
  <c r="O239" i="11"/>
  <c r="O240" i="11"/>
  <c r="O241" i="11"/>
  <c r="O242" i="11"/>
  <c r="O243" i="11"/>
  <c r="O244" i="11"/>
  <c r="O245" i="11"/>
  <c r="O246" i="11"/>
  <c r="O247" i="11"/>
  <c r="O248" i="11"/>
  <c r="O249" i="11"/>
  <c r="O250" i="11"/>
  <c r="O251" i="11"/>
  <c r="O252" i="11"/>
  <c r="O253" i="11"/>
  <c r="O254" i="11"/>
  <c r="O255" i="11"/>
  <c r="O256" i="11"/>
  <c r="O257" i="11"/>
  <c r="O258" i="11"/>
  <c r="O259" i="11"/>
  <c r="O260" i="11"/>
  <c r="O261" i="11"/>
  <c r="O262" i="11"/>
  <c r="O263" i="11"/>
  <c r="O264" i="11"/>
  <c r="O265" i="11"/>
  <c r="O266" i="11"/>
  <c r="O267" i="11"/>
  <c r="O268" i="11"/>
  <c r="O269" i="11"/>
  <c r="O270" i="11"/>
  <c r="O271" i="11"/>
  <c r="O272" i="11"/>
  <c r="O273" i="11"/>
  <c r="O274" i="11"/>
  <c r="O275" i="11"/>
  <c r="O276" i="11"/>
  <c r="O277" i="11"/>
  <c r="O278" i="11"/>
  <c r="O279" i="11"/>
  <c r="O280" i="11"/>
  <c r="O281" i="11"/>
  <c r="O282" i="11"/>
  <c r="O283" i="11"/>
  <c r="O284" i="11"/>
  <c r="O285" i="11"/>
  <c r="O286" i="11"/>
  <c r="O287" i="11"/>
  <c r="O288" i="11"/>
  <c r="O289" i="11"/>
  <c r="O290" i="11"/>
  <c r="O291" i="11"/>
  <c r="O292" i="11"/>
  <c r="O293" i="11"/>
  <c r="O294" i="11"/>
  <c r="O295" i="11"/>
  <c r="O296" i="11"/>
  <c r="O297" i="11"/>
  <c r="O298" i="11"/>
  <c r="O299" i="11"/>
  <c r="O300" i="11"/>
  <c r="O301" i="11"/>
  <c r="O302" i="11"/>
  <c r="O303" i="11"/>
  <c r="O304" i="11"/>
  <c r="O305" i="11"/>
  <c r="O306" i="11"/>
  <c r="O307" i="11"/>
  <c r="O308" i="11"/>
  <c r="O309" i="11"/>
  <c r="O310" i="11"/>
  <c r="O311" i="11"/>
  <c r="O312" i="11"/>
  <c r="O313" i="11"/>
  <c r="O314" i="11"/>
  <c r="O315" i="11"/>
  <c r="O316" i="11"/>
  <c r="O317" i="11"/>
  <c r="O318" i="11"/>
  <c r="O319" i="11"/>
  <c r="O320" i="11"/>
  <c r="O321" i="11"/>
  <c r="O322" i="11"/>
  <c r="O323" i="11"/>
  <c r="O324" i="11"/>
  <c r="O325" i="11"/>
  <c r="O326" i="11"/>
  <c r="O327" i="11"/>
  <c r="O328" i="11"/>
  <c r="O329" i="11"/>
  <c r="O330" i="11"/>
  <c r="O331" i="11"/>
  <c r="O332" i="11"/>
  <c r="O333" i="11"/>
  <c r="O334" i="11"/>
  <c r="O335" i="11"/>
  <c r="O336" i="11"/>
  <c r="O337" i="11"/>
  <c r="O338" i="11"/>
  <c r="O339" i="11"/>
  <c r="O340" i="11"/>
  <c r="O341" i="11"/>
  <c r="O342" i="11"/>
  <c r="O343" i="11"/>
  <c r="O344" i="11"/>
  <c r="O345" i="11"/>
  <c r="O346" i="11"/>
  <c r="O347" i="11"/>
  <c r="O348" i="11"/>
  <c r="O349" i="11"/>
  <c r="O350" i="11"/>
  <c r="O351" i="11"/>
  <c r="O352" i="11"/>
  <c r="O353" i="11"/>
  <c r="O354" i="11"/>
  <c r="O355" i="11"/>
  <c r="O356" i="11"/>
  <c r="O357" i="11"/>
  <c r="O358" i="11"/>
  <c r="O359" i="11"/>
  <c r="O360" i="11"/>
  <c r="O361" i="11"/>
  <c r="O362" i="11"/>
  <c r="O363" i="11"/>
  <c r="O364" i="11"/>
  <c r="O365" i="11"/>
  <c r="O366" i="11"/>
  <c r="O367" i="11"/>
  <c r="O368" i="11"/>
  <c r="O369" i="11"/>
  <c r="O370" i="11"/>
  <c r="O371" i="11"/>
  <c r="O372" i="11"/>
  <c r="O373" i="11"/>
  <c r="O374" i="11"/>
  <c r="O375" i="11"/>
  <c r="O376" i="11"/>
  <c r="O377" i="11"/>
  <c r="O378" i="11"/>
  <c r="O379" i="11"/>
  <c r="O380" i="11"/>
  <c r="O381" i="11"/>
  <c r="O382" i="11"/>
  <c r="O383" i="11"/>
  <c r="O384" i="11"/>
  <c r="O385" i="11"/>
  <c r="O386" i="11"/>
  <c r="O387" i="11"/>
  <c r="O388" i="11"/>
  <c r="O389" i="11"/>
  <c r="O390" i="11"/>
  <c r="O391" i="11"/>
  <c r="O392" i="11"/>
  <c r="O393" i="11"/>
  <c r="O394" i="11"/>
  <c r="O395" i="11"/>
  <c r="O396" i="11"/>
  <c r="O397" i="11"/>
  <c r="O398" i="11"/>
  <c r="O399" i="11"/>
  <c r="O400" i="11"/>
  <c r="O401" i="11"/>
  <c r="O402" i="11"/>
  <c r="O403" i="11"/>
  <c r="O404" i="11"/>
  <c r="O405" i="11"/>
  <c r="O406" i="11"/>
  <c r="O407" i="11"/>
  <c r="O408" i="11"/>
  <c r="O409" i="11"/>
  <c r="O410" i="11"/>
  <c r="O411" i="11"/>
  <c r="O412" i="11"/>
  <c r="O413" i="11"/>
  <c r="O414" i="11"/>
  <c r="O415" i="11"/>
  <c r="O416" i="11"/>
  <c r="O417" i="11"/>
  <c r="O418" i="11"/>
  <c r="O419" i="11"/>
  <c r="O420" i="11"/>
  <c r="O421" i="11"/>
  <c r="O422" i="11"/>
  <c r="O423" i="11"/>
  <c r="O424" i="11"/>
  <c r="O425" i="11"/>
  <c r="O426" i="11"/>
  <c r="O427" i="11"/>
  <c r="O428" i="11"/>
  <c r="O429" i="11"/>
  <c r="O430" i="11"/>
  <c r="O431" i="11"/>
  <c r="O432" i="11"/>
  <c r="O433" i="11"/>
  <c r="O434" i="11"/>
  <c r="O435" i="11"/>
  <c r="O436" i="11"/>
  <c r="O437" i="11"/>
  <c r="O438" i="11"/>
  <c r="O439" i="11"/>
  <c r="O440" i="11"/>
  <c r="O441" i="11"/>
  <c r="O442" i="11"/>
  <c r="O443" i="11"/>
  <c r="O444" i="11"/>
  <c r="O445" i="11"/>
  <c r="O446" i="11"/>
  <c r="O447" i="11"/>
  <c r="O448" i="11"/>
  <c r="O449" i="11"/>
  <c r="O450" i="11"/>
  <c r="O451" i="11"/>
  <c r="O452" i="11"/>
  <c r="O453" i="11"/>
  <c r="O454" i="11"/>
  <c r="O455" i="11"/>
  <c r="O456" i="11"/>
  <c r="O457" i="11"/>
  <c r="O458" i="11"/>
  <c r="O459" i="11"/>
  <c r="O460" i="11"/>
  <c r="O461" i="11"/>
  <c r="O462" i="11"/>
  <c r="O463" i="11"/>
  <c r="O464" i="11"/>
  <c r="O465" i="11"/>
  <c r="O466" i="11"/>
  <c r="O467" i="11"/>
  <c r="O468" i="11"/>
  <c r="O469" i="11"/>
  <c r="O470" i="11"/>
  <c r="O471" i="11"/>
  <c r="O472" i="11"/>
  <c r="O473" i="11"/>
  <c r="O474" i="11"/>
  <c r="O475" i="11"/>
  <c r="O476" i="11"/>
  <c r="O477" i="11"/>
  <c r="O478" i="11"/>
  <c r="O479" i="11"/>
  <c r="O480" i="11"/>
  <c r="O481" i="11"/>
  <c r="O482" i="11"/>
  <c r="O483" i="11"/>
  <c r="O484" i="11"/>
  <c r="O485" i="11"/>
  <c r="O486" i="11"/>
  <c r="O487" i="11"/>
  <c r="O488" i="11"/>
  <c r="O489" i="11"/>
  <c r="O490" i="11"/>
  <c r="O491" i="11"/>
  <c r="O492" i="11"/>
  <c r="O493" i="11"/>
  <c r="O494" i="11"/>
  <c r="O495" i="11"/>
  <c r="O496" i="11"/>
  <c r="O497" i="11"/>
  <c r="O498" i="11"/>
  <c r="O499" i="11"/>
  <c r="O500" i="11"/>
  <c r="O501" i="11"/>
  <c r="O502" i="11"/>
  <c r="O503" i="11"/>
  <c r="O504" i="11"/>
  <c r="O505" i="11"/>
  <c r="O506" i="11"/>
  <c r="O507" i="11"/>
  <c r="O508" i="11"/>
  <c r="O509" i="11"/>
  <c r="O510" i="11"/>
  <c r="O511" i="11"/>
  <c r="O512" i="11"/>
  <c r="O513" i="11"/>
  <c r="O514" i="11"/>
  <c r="O515" i="11"/>
  <c r="O516" i="11"/>
  <c r="O517" i="11"/>
  <c r="O518" i="11"/>
  <c r="O519" i="11"/>
  <c r="O520" i="11"/>
  <c r="O521" i="11"/>
  <c r="O522" i="11"/>
  <c r="O523" i="11"/>
  <c r="O524" i="11"/>
  <c r="O525" i="11"/>
  <c r="O526" i="11"/>
  <c r="O527" i="11"/>
  <c r="O528" i="11"/>
  <c r="O529" i="11"/>
  <c r="O530" i="11"/>
  <c r="O531" i="11"/>
  <c r="O532" i="11"/>
  <c r="O533" i="11"/>
  <c r="O534" i="11"/>
  <c r="O535" i="11"/>
  <c r="O536" i="11"/>
  <c r="O537" i="11"/>
  <c r="O538" i="11"/>
  <c r="O539" i="11"/>
  <c r="O540" i="11"/>
  <c r="O541" i="11"/>
  <c r="O542" i="11"/>
  <c r="O543" i="11"/>
  <c r="O544" i="11"/>
  <c r="O545" i="11"/>
  <c r="O546" i="11"/>
  <c r="O547" i="11"/>
  <c r="O548" i="11"/>
  <c r="O549" i="11"/>
  <c r="O550" i="11"/>
  <c r="O551" i="11"/>
  <c r="O552" i="11"/>
  <c r="O553" i="11"/>
  <c r="O554" i="11"/>
  <c r="O555" i="11"/>
  <c r="O556" i="11"/>
  <c r="O557" i="11"/>
  <c r="O558" i="11"/>
  <c r="O559" i="11"/>
  <c r="O560" i="11"/>
  <c r="O561" i="11"/>
  <c r="O562" i="11"/>
  <c r="O563" i="11"/>
  <c r="O564" i="11"/>
  <c r="O565" i="11"/>
  <c r="O566" i="11"/>
  <c r="O567" i="11"/>
  <c r="O568" i="11"/>
  <c r="O569" i="11"/>
  <c r="O570" i="11"/>
  <c r="O571" i="11"/>
  <c r="O572" i="11"/>
  <c r="O573" i="11"/>
  <c r="O574" i="11"/>
  <c r="O575" i="11"/>
  <c r="O576" i="11"/>
  <c r="O577" i="11"/>
  <c r="O578" i="11"/>
  <c r="O579" i="11"/>
  <c r="O580" i="11"/>
  <c r="O581" i="11"/>
  <c r="O582" i="11"/>
  <c r="O583" i="11"/>
  <c r="O584" i="11"/>
  <c r="O585" i="11"/>
  <c r="O586" i="11"/>
  <c r="O587" i="11"/>
  <c r="O588" i="11"/>
  <c r="O589" i="11"/>
  <c r="O590" i="11"/>
  <c r="O591" i="11"/>
  <c r="O592" i="11"/>
  <c r="O593" i="11"/>
  <c r="O594" i="11"/>
  <c r="O595" i="11"/>
  <c r="O596" i="11"/>
  <c r="O597" i="11"/>
  <c r="O598" i="11"/>
  <c r="O599" i="11"/>
  <c r="O600" i="11"/>
  <c r="O601" i="11"/>
  <c r="O602" i="11"/>
  <c r="O603" i="11"/>
  <c r="O604" i="11"/>
  <c r="O605" i="11"/>
  <c r="O606" i="11"/>
  <c r="O607" i="11"/>
  <c r="O608" i="11"/>
  <c r="O609" i="11"/>
  <c r="O610" i="11"/>
  <c r="O611" i="11"/>
  <c r="O612" i="11"/>
  <c r="O613" i="11"/>
  <c r="O614" i="11"/>
  <c r="O615" i="11"/>
  <c r="O616" i="11"/>
  <c r="O617" i="11"/>
  <c r="O618" i="11"/>
  <c r="O619" i="11"/>
  <c r="O620" i="11"/>
  <c r="O621" i="11"/>
  <c r="O622" i="11"/>
  <c r="O623" i="11"/>
  <c r="O624" i="11"/>
  <c r="O625" i="11"/>
  <c r="O626" i="11"/>
  <c r="O627" i="11"/>
  <c r="O628" i="11"/>
  <c r="O629" i="11"/>
  <c r="O630" i="11"/>
  <c r="O631" i="11"/>
  <c r="O632" i="11"/>
  <c r="O633" i="11"/>
  <c r="O634" i="11"/>
  <c r="O635" i="11"/>
  <c r="O636" i="11"/>
  <c r="O637" i="11"/>
  <c r="O638" i="11"/>
  <c r="O639" i="11"/>
  <c r="O640" i="11"/>
  <c r="O641" i="11"/>
  <c r="O642" i="11"/>
  <c r="O643" i="11"/>
  <c r="O644" i="11"/>
  <c r="O645" i="11"/>
  <c r="O646" i="11"/>
  <c r="O647" i="11"/>
  <c r="O648" i="11"/>
  <c r="O649" i="11"/>
  <c r="O650" i="11"/>
  <c r="O651" i="11"/>
  <c r="O652" i="11"/>
  <c r="O653" i="11"/>
  <c r="O654" i="11"/>
  <c r="O655" i="11"/>
  <c r="O656" i="11"/>
  <c r="O657" i="11"/>
  <c r="O658" i="11"/>
  <c r="O659" i="11"/>
  <c r="O660" i="11"/>
  <c r="O661" i="11"/>
  <c r="O662" i="11"/>
  <c r="O663" i="11"/>
  <c r="O664" i="11"/>
  <c r="O665" i="11"/>
  <c r="O666" i="11"/>
  <c r="O667" i="11"/>
  <c r="O668" i="11"/>
  <c r="O669" i="11"/>
  <c r="O670" i="11"/>
  <c r="O671" i="11"/>
  <c r="O672" i="11"/>
  <c r="O673" i="11"/>
  <c r="O674" i="11"/>
  <c r="O675" i="11"/>
  <c r="O676" i="11"/>
  <c r="O677" i="11"/>
  <c r="O678" i="11"/>
  <c r="O679" i="11"/>
  <c r="O680" i="11"/>
  <c r="O681" i="11"/>
  <c r="O682" i="11"/>
  <c r="O683" i="11"/>
  <c r="O684" i="11"/>
  <c r="O685" i="11"/>
  <c r="O686" i="11"/>
  <c r="O687" i="11"/>
  <c r="O688" i="11"/>
  <c r="O689" i="11"/>
  <c r="O690" i="11"/>
  <c r="O691" i="11"/>
  <c r="O692" i="11"/>
  <c r="O693" i="11"/>
  <c r="O694" i="11"/>
  <c r="O695" i="11"/>
  <c r="O696" i="11"/>
  <c r="O697" i="11"/>
  <c r="O698" i="11"/>
  <c r="O699" i="11"/>
  <c r="O700" i="11"/>
  <c r="O701" i="11"/>
  <c r="O702" i="11"/>
  <c r="O703" i="11"/>
  <c r="O704" i="11"/>
  <c r="O705" i="11"/>
  <c r="O706" i="11"/>
  <c r="O707" i="11"/>
  <c r="O708" i="11"/>
  <c r="O709" i="11"/>
  <c r="O710" i="11"/>
  <c r="O711" i="11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L102" i="9"/>
  <c r="L103" i="9"/>
  <c r="L104" i="9"/>
  <c r="L105" i="9"/>
  <c r="L106" i="9"/>
  <c r="L107" i="9"/>
  <c r="L108" i="9"/>
  <c r="L109" i="9"/>
  <c r="L110" i="9"/>
  <c r="L111" i="9"/>
  <c r="L112" i="9"/>
  <c r="L113" i="9"/>
  <c r="L114" i="9"/>
  <c r="L115" i="9"/>
  <c r="L116" i="9"/>
  <c r="L117" i="9"/>
  <c r="L118" i="9"/>
  <c r="L119" i="9"/>
  <c r="L120" i="9"/>
  <c r="L121" i="9"/>
  <c r="L122" i="9"/>
  <c r="L123" i="9"/>
  <c r="L124" i="9"/>
  <c r="L125" i="9"/>
  <c r="L126" i="9"/>
  <c r="L127" i="9"/>
  <c r="L128" i="9"/>
  <c r="L129" i="9"/>
  <c r="L130" i="9"/>
  <c r="L131" i="9"/>
  <c r="L132" i="9"/>
  <c r="L133" i="9"/>
  <c r="L134" i="9"/>
  <c r="L135" i="9"/>
  <c r="L136" i="9"/>
  <c r="L137" i="9"/>
  <c r="L138" i="9"/>
  <c r="L139" i="9"/>
  <c r="L140" i="9"/>
  <c r="L141" i="9"/>
  <c r="L142" i="9"/>
  <c r="L143" i="9"/>
  <c r="L144" i="9"/>
  <c r="L145" i="9"/>
  <c r="L146" i="9"/>
  <c r="L147" i="9"/>
  <c r="L148" i="9"/>
  <c r="L149" i="9"/>
  <c r="L150" i="9"/>
  <c r="L151" i="9"/>
  <c r="L152" i="9"/>
  <c r="L153" i="9"/>
  <c r="L154" i="9"/>
  <c r="L155" i="9"/>
  <c r="L156" i="9"/>
  <c r="L157" i="9"/>
  <c r="L158" i="9"/>
  <c r="L159" i="9"/>
  <c r="L160" i="9"/>
  <c r="L161" i="9"/>
  <c r="L162" i="9"/>
  <c r="L163" i="9"/>
  <c r="L164" i="9"/>
  <c r="L165" i="9"/>
  <c r="L166" i="9"/>
  <c r="L167" i="9"/>
  <c r="L168" i="9"/>
  <c r="L169" i="9"/>
  <c r="L170" i="9"/>
  <c r="L171" i="9"/>
  <c r="L172" i="9"/>
  <c r="L173" i="9"/>
  <c r="L174" i="9"/>
  <c r="L175" i="9"/>
  <c r="L176" i="9"/>
  <c r="L177" i="9"/>
  <c r="L178" i="9"/>
  <c r="L179" i="9"/>
  <c r="L180" i="9"/>
  <c r="L181" i="9"/>
  <c r="L182" i="9"/>
  <c r="L183" i="9"/>
  <c r="L184" i="9"/>
  <c r="L185" i="9"/>
  <c r="L186" i="9"/>
  <c r="L187" i="9"/>
  <c r="L188" i="9"/>
  <c r="L189" i="9"/>
  <c r="L190" i="9"/>
  <c r="L191" i="9"/>
  <c r="L192" i="9"/>
  <c r="L193" i="9"/>
  <c r="L194" i="9"/>
  <c r="L195" i="9"/>
  <c r="L196" i="9"/>
  <c r="L197" i="9"/>
  <c r="L198" i="9"/>
  <c r="L199" i="9"/>
  <c r="L200" i="9"/>
  <c r="L201" i="9"/>
  <c r="L202" i="9"/>
  <c r="L203" i="9"/>
  <c r="L204" i="9"/>
  <c r="L205" i="9"/>
  <c r="L206" i="9"/>
  <c r="L207" i="9"/>
  <c r="L208" i="9"/>
  <c r="L209" i="9"/>
  <c r="L210" i="9"/>
  <c r="L211" i="9"/>
  <c r="L212" i="9"/>
  <c r="L213" i="9"/>
  <c r="L214" i="9"/>
  <c r="L215" i="9"/>
  <c r="L216" i="9"/>
  <c r="L217" i="9"/>
  <c r="L218" i="9"/>
  <c r="L219" i="9"/>
  <c r="L220" i="9"/>
  <c r="L221" i="9"/>
  <c r="L222" i="9"/>
  <c r="L223" i="9"/>
  <c r="L224" i="9"/>
  <c r="L225" i="9"/>
  <c r="L226" i="9"/>
  <c r="L227" i="9"/>
  <c r="L228" i="9"/>
  <c r="L229" i="9"/>
  <c r="L230" i="9"/>
  <c r="L231" i="9"/>
  <c r="L232" i="9"/>
  <c r="L233" i="9"/>
  <c r="L234" i="9"/>
  <c r="L235" i="9"/>
  <c r="L236" i="9"/>
  <c r="L237" i="9"/>
  <c r="L238" i="9"/>
  <c r="L239" i="9"/>
  <c r="L240" i="9"/>
  <c r="L241" i="9"/>
  <c r="L242" i="9"/>
  <c r="L243" i="9"/>
  <c r="L244" i="9"/>
  <c r="L245" i="9"/>
  <c r="L246" i="9"/>
  <c r="L247" i="9"/>
  <c r="L248" i="9"/>
  <c r="L249" i="9"/>
  <c r="L250" i="9"/>
  <c r="L251" i="9"/>
  <c r="L252" i="9"/>
  <c r="L253" i="9"/>
  <c r="L254" i="9"/>
  <c r="L255" i="9"/>
  <c r="L256" i="9"/>
  <c r="L257" i="9"/>
  <c r="L258" i="9"/>
  <c r="L259" i="9"/>
  <c r="L260" i="9"/>
  <c r="L261" i="9"/>
  <c r="L262" i="9"/>
  <c r="L263" i="9"/>
  <c r="L264" i="9"/>
  <c r="L265" i="9"/>
  <c r="L266" i="9"/>
  <c r="L267" i="9"/>
  <c r="L268" i="9"/>
  <c r="L269" i="9"/>
  <c r="L270" i="9"/>
  <c r="L271" i="9"/>
  <c r="L272" i="9"/>
  <c r="L273" i="9"/>
  <c r="L274" i="9"/>
  <c r="L275" i="9"/>
  <c r="L276" i="9"/>
  <c r="L277" i="9"/>
  <c r="L278" i="9"/>
  <c r="L279" i="9"/>
  <c r="L280" i="9"/>
  <c r="L281" i="9"/>
  <c r="L282" i="9"/>
  <c r="L283" i="9"/>
  <c r="L284" i="9"/>
  <c r="L285" i="9"/>
  <c r="L286" i="9"/>
  <c r="L287" i="9"/>
  <c r="L288" i="9"/>
  <c r="L289" i="9"/>
  <c r="L290" i="9"/>
  <c r="L291" i="9"/>
  <c r="L292" i="9"/>
  <c r="L293" i="9"/>
  <c r="L294" i="9"/>
  <c r="L295" i="9"/>
  <c r="L296" i="9"/>
  <c r="L297" i="9"/>
  <c r="L298" i="9"/>
  <c r="L299" i="9"/>
  <c r="L300" i="9"/>
  <c r="L301" i="9"/>
  <c r="L302" i="9"/>
  <c r="L303" i="9"/>
  <c r="L304" i="9"/>
  <c r="L305" i="9"/>
  <c r="L306" i="9"/>
  <c r="L307" i="9"/>
  <c r="L308" i="9"/>
  <c r="L309" i="9"/>
  <c r="L310" i="9"/>
  <c r="L311" i="9"/>
  <c r="L312" i="9"/>
  <c r="L313" i="9"/>
  <c r="L314" i="9"/>
  <c r="L315" i="9"/>
  <c r="L316" i="9"/>
  <c r="L317" i="9"/>
  <c r="L318" i="9"/>
  <c r="L319" i="9"/>
  <c r="L320" i="9"/>
  <c r="L321" i="9"/>
  <c r="L322" i="9"/>
  <c r="L323" i="9"/>
  <c r="L324" i="9"/>
  <c r="L325" i="9"/>
  <c r="L326" i="9"/>
  <c r="L327" i="9"/>
  <c r="L328" i="9"/>
  <c r="L329" i="9"/>
  <c r="L330" i="9"/>
  <c r="L331" i="9"/>
  <c r="L332" i="9"/>
  <c r="L333" i="9"/>
  <c r="L334" i="9"/>
  <c r="L335" i="9"/>
  <c r="L336" i="9"/>
  <c r="L337" i="9"/>
  <c r="L338" i="9"/>
  <c r="L339" i="9"/>
  <c r="L340" i="9"/>
  <c r="L341" i="9"/>
  <c r="L342" i="9"/>
  <c r="L343" i="9"/>
  <c r="L344" i="9"/>
  <c r="L345" i="9"/>
  <c r="L346" i="9"/>
  <c r="L347" i="9"/>
  <c r="L348" i="9"/>
  <c r="L349" i="9"/>
  <c r="L350" i="9"/>
  <c r="L351" i="9"/>
  <c r="L352" i="9"/>
  <c r="L353" i="9"/>
  <c r="L354" i="9"/>
  <c r="L355" i="9"/>
  <c r="L356" i="9"/>
  <c r="L357" i="9"/>
  <c r="L358" i="9"/>
  <c r="L359" i="9"/>
  <c r="L360" i="9"/>
  <c r="L361" i="9"/>
  <c r="L362" i="9"/>
  <c r="L363" i="9"/>
  <c r="L364" i="9"/>
  <c r="L365" i="9"/>
  <c r="L366" i="9"/>
  <c r="L367" i="9"/>
  <c r="L368" i="9"/>
  <c r="L369" i="9"/>
  <c r="L370" i="9"/>
  <c r="L371" i="9"/>
  <c r="L372" i="9"/>
  <c r="L373" i="9"/>
  <c r="L374" i="9"/>
  <c r="L375" i="9"/>
  <c r="L376" i="9"/>
  <c r="L377" i="9"/>
  <c r="L378" i="9"/>
  <c r="L379" i="9"/>
  <c r="L380" i="9"/>
  <c r="L381" i="9"/>
  <c r="L382" i="9"/>
  <c r="L383" i="9"/>
  <c r="L384" i="9"/>
  <c r="L385" i="9"/>
  <c r="L386" i="9"/>
  <c r="L387" i="9"/>
  <c r="L388" i="9"/>
  <c r="L389" i="9"/>
  <c r="L390" i="9"/>
  <c r="L391" i="9"/>
  <c r="L392" i="9"/>
  <c r="L393" i="9"/>
  <c r="L394" i="9"/>
  <c r="L395" i="9"/>
  <c r="L396" i="9"/>
  <c r="L397" i="9"/>
  <c r="L398" i="9"/>
  <c r="L399" i="9"/>
  <c r="L400" i="9"/>
  <c r="L401" i="9"/>
  <c r="L402" i="9"/>
  <c r="L403" i="9"/>
  <c r="L404" i="9"/>
  <c r="L405" i="9"/>
  <c r="L406" i="9"/>
  <c r="L407" i="9"/>
  <c r="L408" i="9"/>
  <c r="L409" i="9"/>
  <c r="L410" i="9"/>
  <c r="L411" i="9"/>
  <c r="L412" i="9"/>
  <c r="L413" i="9"/>
  <c r="L414" i="9"/>
  <c r="L415" i="9"/>
  <c r="L416" i="9"/>
  <c r="L417" i="9"/>
  <c r="L418" i="9"/>
  <c r="L419" i="9"/>
  <c r="L420" i="9"/>
  <c r="L421" i="9"/>
  <c r="L422" i="9"/>
  <c r="L423" i="9"/>
  <c r="L424" i="9"/>
  <c r="L425" i="9"/>
  <c r="L426" i="9"/>
  <c r="L427" i="9"/>
  <c r="L428" i="9"/>
  <c r="L429" i="9"/>
  <c r="L430" i="9"/>
  <c r="L431" i="9"/>
  <c r="L432" i="9"/>
  <c r="L433" i="9"/>
  <c r="L434" i="9"/>
  <c r="L435" i="9"/>
  <c r="L436" i="9"/>
  <c r="L437" i="9"/>
  <c r="L438" i="9"/>
  <c r="L439" i="9"/>
  <c r="L440" i="9"/>
  <c r="L441" i="9"/>
  <c r="L442" i="9"/>
  <c r="L443" i="9"/>
  <c r="L444" i="9"/>
  <c r="L445" i="9"/>
  <c r="L446" i="9"/>
  <c r="L447" i="9"/>
  <c r="L448" i="9"/>
  <c r="L449" i="9"/>
  <c r="L450" i="9"/>
  <c r="L451" i="9"/>
  <c r="L452" i="9"/>
  <c r="L453" i="9"/>
  <c r="L454" i="9"/>
  <c r="L455" i="9"/>
  <c r="L456" i="9"/>
  <c r="L457" i="9"/>
  <c r="L458" i="9"/>
  <c r="L459" i="9"/>
  <c r="L460" i="9"/>
  <c r="L461" i="9"/>
  <c r="L462" i="9"/>
  <c r="L463" i="9"/>
  <c r="L464" i="9"/>
  <c r="L465" i="9"/>
  <c r="L466" i="9"/>
  <c r="L467" i="9"/>
  <c r="L468" i="9"/>
  <c r="L469" i="9"/>
  <c r="L470" i="9"/>
  <c r="L471" i="9"/>
  <c r="L472" i="9"/>
  <c r="L473" i="9"/>
  <c r="L474" i="9"/>
  <c r="L475" i="9"/>
  <c r="L476" i="9"/>
  <c r="L477" i="9"/>
  <c r="L478" i="9"/>
  <c r="L479" i="9"/>
  <c r="L480" i="9"/>
  <c r="L481" i="9"/>
  <c r="L482" i="9"/>
  <c r="L483" i="9"/>
  <c r="L484" i="9"/>
  <c r="L485" i="9"/>
  <c r="L486" i="9"/>
  <c r="L487" i="9"/>
  <c r="L488" i="9"/>
  <c r="L489" i="9"/>
  <c r="L490" i="9"/>
  <c r="L491" i="9"/>
  <c r="L492" i="9"/>
  <c r="L493" i="9"/>
  <c r="L494" i="9"/>
  <c r="L495" i="9"/>
  <c r="L496" i="9"/>
  <c r="L497" i="9"/>
  <c r="L498" i="9"/>
  <c r="L499" i="9"/>
  <c r="L500" i="9"/>
  <c r="L501" i="9"/>
  <c r="L502" i="9"/>
  <c r="L503" i="9"/>
  <c r="L504" i="9"/>
  <c r="L505" i="9"/>
  <c r="L506" i="9"/>
  <c r="L507" i="9"/>
  <c r="L508" i="9"/>
  <c r="L509" i="9"/>
  <c r="L510" i="9"/>
  <c r="L511" i="9"/>
  <c r="L512" i="9"/>
  <c r="L513" i="9"/>
  <c r="L514" i="9"/>
  <c r="L515" i="9"/>
  <c r="L516" i="9"/>
  <c r="L517" i="9"/>
  <c r="L518" i="9"/>
  <c r="L519" i="9"/>
  <c r="L520" i="9"/>
  <c r="L521" i="9"/>
  <c r="L522" i="9"/>
  <c r="L523" i="9"/>
  <c r="L524" i="9"/>
  <c r="L525" i="9"/>
  <c r="L526" i="9"/>
  <c r="L527" i="9"/>
  <c r="L528" i="9"/>
  <c r="L529" i="9"/>
  <c r="L530" i="9"/>
  <c r="L531" i="9"/>
  <c r="L532" i="9"/>
  <c r="L533" i="9"/>
  <c r="L534" i="9"/>
  <c r="L535" i="9"/>
  <c r="L536" i="9"/>
  <c r="L537" i="9"/>
  <c r="L538" i="9"/>
  <c r="L539" i="9"/>
  <c r="L540" i="9"/>
  <c r="L541" i="9"/>
  <c r="L542" i="9"/>
  <c r="L543" i="9"/>
  <c r="L544" i="9"/>
  <c r="L545" i="9"/>
  <c r="L546" i="9"/>
  <c r="L547" i="9"/>
  <c r="L548" i="9"/>
  <c r="L549" i="9"/>
  <c r="L550" i="9"/>
  <c r="L551" i="9"/>
  <c r="L552" i="9"/>
  <c r="L553" i="9"/>
  <c r="L554" i="9"/>
  <c r="L555" i="9"/>
  <c r="L556" i="9"/>
  <c r="L557" i="9"/>
  <c r="L558" i="9"/>
  <c r="L559" i="9"/>
  <c r="L560" i="9"/>
  <c r="L561" i="9"/>
  <c r="L562" i="9"/>
  <c r="L563" i="9"/>
  <c r="L564" i="9"/>
  <c r="L565" i="9"/>
  <c r="L566" i="9"/>
  <c r="L567" i="9"/>
  <c r="L568" i="9"/>
  <c r="L569" i="9"/>
  <c r="L570" i="9"/>
  <c r="L571" i="9"/>
  <c r="L572" i="9"/>
  <c r="L573" i="9"/>
  <c r="L574" i="9"/>
  <c r="L575" i="9"/>
  <c r="L576" i="9"/>
  <c r="L577" i="9"/>
  <c r="L578" i="9"/>
  <c r="L579" i="9"/>
  <c r="L580" i="9"/>
  <c r="L581" i="9"/>
  <c r="L582" i="9"/>
  <c r="L583" i="9"/>
  <c r="L584" i="9"/>
  <c r="L585" i="9"/>
  <c r="L586" i="9"/>
  <c r="L587" i="9"/>
  <c r="L588" i="9"/>
  <c r="L589" i="9"/>
  <c r="L590" i="9"/>
  <c r="L591" i="9"/>
  <c r="L592" i="9"/>
  <c r="L593" i="9"/>
  <c r="L594" i="9"/>
  <c r="L595" i="9"/>
  <c r="L596" i="9"/>
  <c r="L597" i="9"/>
  <c r="L598" i="9"/>
  <c r="L599" i="9"/>
  <c r="L600" i="9"/>
  <c r="L601" i="9"/>
  <c r="L602" i="9"/>
  <c r="L603" i="9"/>
  <c r="L604" i="9"/>
  <c r="L605" i="9"/>
  <c r="L606" i="9"/>
  <c r="L607" i="9"/>
  <c r="L608" i="9"/>
  <c r="L609" i="9"/>
  <c r="L610" i="9"/>
  <c r="L611" i="9"/>
  <c r="L612" i="9"/>
  <c r="L613" i="9"/>
  <c r="L614" i="9"/>
  <c r="L615" i="9"/>
  <c r="L616" i="9"/>
  <c r="L617" i="9"/>
  <c r="L618" i="9"/>
  <c r="L619" i="9"/>
  <c r="L620" i="9"/>
  <c r="L621" i="9"/>
  <c r="L622" i="9"/>
  <c r="L623" i="9"/>
  <c r="L624" i="9"/>
  <c r="L625" i="9"/>
  <c r="L626" i="9"/>
  <c r="L627" i="9"/>
  <c r="L628" i="9"/>
  <c r="L629" i="9"/>
  <c r="L630" i="9"/>
  <c r="L631" i="9"/>
  <c r="L632" i="9"/>
  <c r="L633" i="9"/>
  <c r="L634" i="9"/>
  <c r="L635" i="9"/>
  <c r="L636" i="9"/>
  <c r="L637" i="9"/>
  <c r="L638" i="9"/>
  <c r="L639" i="9"/>
  <c r="L640" i="9"/>
  <c r="L641" i="9"/>
  <c r="L642" i="9"/>
  <c r="L643" i="9"/>
  <c r="L644" i="9"/>
  <c r="L645" i="9"/>
  <c r="L646" i="9"/>
  <c r="L647" i="9"/>
  <c r="L648" i="9"/>
  <c r="L649" i="9"/>
  <c r="L650" i="9"/>
  <c r="L651" i="9"/>
  <c r="L652" i="9"/>
  <c r="L653" i="9"/>
  <c r="L654" i="9"/>
  <c r="L655" i="9"/>
  <c r="L656" i="9"/>
  <c r="L657" i="9"/>
  <c r="L658" i="9"/>
  <c r="L659" i="9"/>
  <c r="L660" i="9"/>
  <c r="L661" i="9"/>
  <c r="L662" i="9"/>
  <c r="L663" i="9"/>
  <c r="L664" i="9"/>
  <c r="L665" i="9"/>
  <c r="L666" i="9"/>
  <c r="L667" i="9"/>
  <c r="L668" i="9"/>
  <c r="L669" i="9"/>
  <c r="L670" i="9"/>
  <c r="L671" i="9"/>
  <c r="L672" i="9"/>
  <c r="L673" i="9"/>
  <c r="L674" i="9"/>
  <c r="L675" i="9"/>
  <c r="L676" i="9"/>
  <c r="L677" i="9"/>
  <c r="L678" i="9"/>
  <c r="L679" i="9"/>
  <c r="L680" i="9"/>
  <c r="L681" i="9"/>
  <c r="L682" i="9"/>
  <c r="L683" i="9"/>
  <c r="L684" i="9"/>
  <c r="L685" i="9"/>
  <c r="L686" i="9"/>
  <c r="L687" i="9"/>
  <c r="L688" i="9"/>
  <c r="L689" i="9"/>
  <c r="L690" i="9"/>
  <c r="L691" i="9"/>
  <c r="L692" i="9"/>
  <c r="L693" i="9"/>
  <c r="L694" i="9"/>
  <c r="L695" i="9"/>
  <c r="L696" i="9"/>
  <c r="L697" i="9"/>
  <c r="L698" i="9"/>
  <c r="L699" i="9"/>
  <c r="L700" i="9"/>
  <c r="L701" i="9"/>
  <c r="L702" i="9"/>
  <c r="L703" i="9"/>
  <c r="L704" i="9"/>
  <c r="L705" i="9"/>
  <c r="L706" i="9"/>
  <c r="L707" i="9"/>
  <c r="L708" i="9"/>
  <c r="L709" i="9"/>
  <c r="L710" i="9"/>
  <c r="L711" i="9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L102" i="8"/>
  <c r="L103" i="8"/>
  <c r="L104" i="8"/>
  <c r="L105" i="8"/>
  <c r="L106" i="8"/>
  <c r="L107" i="8"/>
  <c r="L108" i="8"/>
  <c r="L109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26" i="8"/>
  <c r="L127" i="8"/>
  <c r="L128" i="8"/>
  <c r="L129" i="8"/>
  <c r="L130" i="8"/>
  <c r="L131" i="8"/>
  <c r="L132" i="8"/>
  <c r="L133" i="8"/>
  <c r="L134" i="8"/>
  <c r="L135" i="8"/>
  <c r="L136" i="8"/>
  <c r="L137" i="8"/>
  <c r="L138" i="8"/>
  <c r="L139" i="8"/>
  <c r="L140" i="8"/>
  <c r="L141" i="8"/>
  <c r="L142" i="8"/>
  <c r="L143" i="8"/>
  <c r="L144" i="8"/>
  <c r="L145" i="8"/>
  <c r="L146" i="8"/>
  <c r="L147" i="8"/>
  <c r="L148" i="8"/>
  <c r="L149" i="8"/>
  <c r="L150" i="8"/>
  <c r="L151" i="8"/>
  <c r="L152" i="8"/>
  <c r="L153" i="8"/>
  <c r="L154" i="8"/>
  <c r="L155" i="8"/>
  <c r="L156" i="8"/>
  <c r="L157" i="8"/>
  <c r="L158" i="8"/>
  <c r="L159" i="8"/>
  <c r="L160" i="8"/>
  <c r="L161" i="8"/>
  <c r="L162" i="8"/>
  <c r="L163" i="8"/>
  <c r="L164" i="8"/>
  <c r="L165" i="8"/>
  <c r="L166" i="8"/>
  <c r="L167" i="8"/>
  <c r="L168" i="8"/>
  <c r="L169" i="8"/>
  <c r="L170" i="8"/>
  <c r="L171" i="8"/>
  <c r="L172" i="8"/>
  <c r="L173" i="8"/>
  <c r="L174" i="8"/>
  <c r="L175" i="8"/>
  <c r="L176" i="8"/>
  <c r="L177" i="8"/>
  <c r="L178" i="8"/>
  <c r="L179" i="8"/>
  <c r="L180" i="8"/>
  <c r="L181" i="8"/>
  <c r="L182" i="8"/>
  <c r="L183" i="8"/>
  <c r="L184" i="8"/>
  <c r="L185" i="8"/>
  <c r="L186" i="8"/>
  <c r="L187" i="8"/>
  <c r="L188" i="8"/>
  <c r="L189" i="8"/>
  <c r="L190" i="8"/>
  <c r="L191" i="8"/>
  <c r="L192" i="8"/>
  <c r="L193" i="8"/>
  <c r="L194" i="8"/>
  <c r="L195" i="8"/>
  <c r="L196" i="8"/>
  <c r="L197" i="8"/>
  <c r="L198" i="8"/>
  <c r="L199" i="8"/>
  <c r="L200" i="8"/>
  <c r="L201" i="8"/>
  <c r="L202" i="8"/>
  <c r="L203" i="8"/>
  <c r="L204" i="8"/>
  <c r="L205" i="8"/>
  <c r="L206" i="8"/>
  <c r="L207" i="8"/>
  <c r="L208" i="8"/>
  <c r="L209" i="8"/>
  <c r="L210" i="8"/>
  <c r="L211" i="8"/>
  <c r="L212" i="8"/>
  <c r="L213" i="8"/>
  <c r="L214" i="8"/>
  <c r="L215" i="8"/>
  <c r="L216" i="8"/>
  <c r="L217" i="8"/>
  <c r="L218" i="8"/>
  <c r="L219" i="8"/>
  <c r="L220" i="8"/>
  <c r="L221" i="8"/>
  <c r="L222" i="8"/>
  <c r="L223" i="8"/>
  <c r="L224" i="8"/>
  <c r="L225" i="8"/>
  <c r="L226" i="8"/>
  <c r="L227" i="8"/>
  <c r="L228" i="8"/>
  <c r="L229" i="8"/>
  <c r="L230" i="8"/>
  <c r="L231" i="8"/>
  <c r="L232" i="8"/>
  <c r="L233" i="8"/>
  <c r="L234" i="8"/>
  <c r="L235" i="8"/>
  <c r="L236" i="8"/>
  <c r="L237" i="8"/>
  <c r="L238" i="8"/>
  <c r="L239" i="8"/>
  <c r="L240" i="8"/>
  <c r="L241" i="8"/>
  <c r="L242" i="8"/>
  <c r="L243" i="8"/>
  <c r="L244" i="8"/>
  <c r="L245" i="8"/>
  <c r="L246" i="8"/>
  <c r="L247" i="8"/>
  <c r="L248" i="8"/>
  <c r="L249" i="8"/>
  <c r="L250" i="8"/>
  <c r="L251" i="8"/>
  <c r="L252" i="8"/>
  <c r="L253" i="8"/>
  <c r="L254" i="8"/>
  <c r="L255" i="8"/>
  <c r="L256" i="8"/>
  <c r="L257" i="8"/>
  <c r="L258" i="8"/>
  <c r="L259" i="8"/>
  <c r="L260" i="8"/>
  <c r="L261" i="8"/>
  <c r="L262" i="8"/>
  <c r="L263" i="8"/>
  <c r="L264" i="8"/>
  <c r="L265" i="8"/>
  <c r="L266" i="8"/>
  <c r="L267" i="8"/>
  <c r="L268" i="8"/>
  <c r="L269" i="8"/>
  <c r="L270" i="8"/>
  <c r="L271" i="8"/>
  <c r="L272" i="8"/>
  <c r="L273" i="8"/>
  <c r="L274" i="8"/>
  <c r="L275" i="8"/>
  <c r="L276" i="8"/>
  <c r="L277" i="8"/>
  <c r="L278" i="8"/>
  <c r="L279" i="8"/>
  <c r="L280" i="8"/>
  <c r="L281" i="8"/>
  <c r="L282" i="8"/>
  <c r="L283" i="8"/>
  <c r="L284" i="8"/>
  <c r="L285" i="8"/>
  <c r="L286" i="8"/>
  <c r="L287" i="8"/>
  <c r="L288" i="8"/>
  <c r="L289" i="8"/>
  <c r="L290" i="8"/>
  <c r="L291" i="8"/>
  <c r="L292" i="8"/>
  <c r="L293" i="8"/>
  <c r="L294" i="8"/>
  <c r="L295" i="8"/>
  <c r="L296" i="8"/>
  <c r="L297" i="8"/>
  <c r="L298" i="8"/>
  <c r="L299" i="8"/>
  <c r="L300" i="8"/>
  <c r="L301" i="8"/>
  <c r="L302" i="8"/>
  <c r="L303" i="8"/>
  <c r="L304" i="8"/>
  <c r="L305" i="8"/>
  <c r="L306" i="8"/>
  <c r="L307" i="8"/>
  <c r="L308" i="8"/>
  <c r="L309" i="8"/>
  <c r="L310" i="8"/>
  <c r="L311" i="8"/>
  <c r="L312" i="8"/>
  <c r="L313" i="8"/>
  <c r="L314" i="8"/>
  <c r="L315" i="8"/>
  <c r="L316" i="8"/>
  <c r="L317" i="8"/>
  <c r="L318" i="8"/>
  <c r="L319" i="8"/>
  <c r="L320" i="8"/>
  <c r="L321" i="8"/>
  <c r="L322" i="8"/>
  <c r="L323" i="8"/>
  <c r="L324" i="8"/>
  <c r="L325" i="8"/>
  <c r="L326" i="8"/>
  <c r="L327" i="8"/>
  <c r="L328" i="8"/>
  <c r="L329" i="8"/>
  <c r="L330" i="8"/>
  <c r="L331" i="8"/>
  <c r="L332" i="8"/>
  <c r="L333" i="8"/>
  <c r="L334" i="8"/>
  <c r="L335" i="8"/>
  <c r="L336" i="8"/>
  <c r="L337" i="8"/>
  <c r="L338" i="8"/>
  <c r="L339" i="8"/>
  <c r="L340" i="8"/>
  <c r="L341" i="8"/>
  <c r="L342" i="8"/>
  <c r="L343" i="8"/>
  <c r="L344" i="8"/>
  <c r="L345" i="8"/>
  <c r="L346" i="8"/>
  <c r="L347" i="8"/>
  <c r="L348" i="8"/>
  <c r="L349" i="8"/>
  <c r="L350" i="8"/>
  <c r="L351" i="8"/>
  <c r="L352" i="8"/>
  <c r="L353" i="8"/>
  <c r="L354" i="8"/>
  <c r="L355" i="8"/>
  <c r="L356" i="8"/>
  <c r="L357" i="8"/>
  <c r="L358" i="8"/>
  <c r="L359" i="8"/>
  <c r="L360" i="8"/>
  <c r="L361" i="8"/>
  <c r="L362" i="8"/>
  <c r="L363" i="8"/>
  <c r="L364" i="8"/>
  <c r="L365" i="8"/>
  <c r="L366" i="8"/>
  <c r="L367" i="8"/>
  <c r="L368" i="8"/>
  <c r="L369" i="8"/>
  <c r="L370" i="8"/>
  <c r="L371" i="8"/>
  <c r="L372" i="8"/>
  <c r="L373" i="8"/>
  <c r="L374" i="8"/>
  <c r="L375" i="8"/>
  <c r="L376" i="8"/>
  <c r="L377" i="8"/>
  <c r="L378" i="8"/>
  <c r="L379" i="8"/>
  <c r="L380" i="8"/>
  <c r="L381" i="8"/>
  <c r="L382" i="8"/>
  <c r="L383" i="8"/>
  <c r="L384" i="8"/>
  <c r="L385" i="8"/>
  <c r="L386" i="8"/>
  <c r="L387" i="8"/>
  <c r="L388" i="8"/>
  <c r="L389" i="8"/>
  <c r="L390" i="8"/>
  <c r="L391" i="8"/>
  <c r="L392" i="8"/>
  <c r="L393" i="8"/>
  <c r="L394" i="8"/>
  <c r="L395" i="8"/>
  <c r="L396" i="8"/>
  <c r="L397" i="8"/>
  <c r="L398" i="8"/>
  <c r="L399" i="8"/>
  <c r="L400" i="8"/>
  <c r="L401" i="8"/>
  <c r="L402" i="8"/>
  <c r="L403" i="8"/>
  <c r="L404" i="8"/>
  <c r="L405" i="8"/>
  <c r="L406" i="8"/>
  <c r="L407" i="8"/>
  <c r="L408" i="8"/>
  <c r="L409" i="8"/>
  <c r="L410" i="8"/>
  <c r="L411" i="8"/>
  <c r="L412" i="8"/>
  <c r="L413" i="8"/>
  <c r="L414" i="8"/>
  <c r="L415" i="8"/>
  <c r="L416" i="8"/>
  <c r="L417" i="8"/>
  <c r="L418" i="8"/>
  <c r="L419" i="8"/>
  <c r="L420" i="8"/>
  <c r="L421" i="8"/>
  <c r="L422" i="8"/>
  <c r="L423" i="8"/>
  <c r="L424" i="8"/>
  <c r="L425" i="8"/>
  <c r="L426" i="8"/>
  <c r="L427" i="8"/>
  <c r="L428" i="8"/>
  <c r="L429" i="8"/>
  <c r="L430" i="8"/>
  <c r="L431" i="8"/>
  <c r="L432" i="8"/>
  <c r="L433" i="8"/>
  <c r="L434" i="8"/>
  <c r="L435" i="8"/>
  <c r="L436" i="8"/>
  <c r="L437" i="8"/>
  <c r="L438" i="8"/>
  <c r="L439" i="8"/>
  <c r="L440" i="8"/>
  <c r="L441" i="8"/>
  <c r="L442" i="8"/>
  <c r="L443" i="8"/>
  <c r="L444" i="8"/>
  <c r="L445" i="8"/>
  <c r="L446" i="8"/>
  <c r="L447" i="8"/>
  <c r="L448" i="8"/>
  <c r="L449" i="8"/>
  <c r="L450" i="8"/>
  <c r="L451" i="8"/>
  <c r="L452" i="8"/>
  <c r="L453" i="8"/>
  <c r="L454" i="8"/>
  <c r="L455" i="8"/>
  <c r="L456" i="8"/>
  <c r="L457" i="8"/>
  <c r="L458" i="8"/>
  <c r="L459" i="8"/>
  <c r="L460" i="8"/>
  <c r="L461" i="8"/>
  <c r="L462" i="8"/>
  <c r="L463" i="8"/>
  <c r="L464" i="8"/>
  <c r="L465" i="8"/>
  <c r="L466" i="8"/>
  <c r="L467" i="8"/>
  <c r="L468" i="8"/>
  <c r="L469" i="8"/>
  <c r="L470" i="8"/>
  <c r="L471" i="8"/>
  <c r="L472" i="8"/>
  <c r="L473" i="8"/>
  <c r="L474" i="8"/>
  <c r="L475" i="8"/>
  <c r="L476" i="8"/>
  <c r="L477" i="8"/>
  <c r="L478" i="8"/>
  <c r="L479" i="8"/>
  <c r="L480" i="8"/>
  <c r="L481" i="8"/>
  <c r="L482" i="8"/>
  <c r="L483" i="8"/>
  <c r="L484" i="8"/>
  <c r="L485" i="8"/>
  <c r="L486" i="8"/>
  <c r="L487" i="8"/>
  <c r="L488" i="8"/>
  <c r="L489" i="8"/>
  <c r="L490" i="8"/>
  <c r="L491" i="8"/>
  <c r="L492" i="8"/>
  <c r="L493" i="8"/>
  <c r="L494" i="8"/>
  <c r="L495" i="8"/>
  <c r="L496" i="8"/>
  <c r="L497" i="8"/>
  <c r="L498" i="8"/>
  <c r="L499" i="8"/>
  <c r="L500" i="8"/>
  <c r="L501" i="8"/>
  <c r="L502" i="8"/>
  <c r="L503" i="8"/>
  <c r="L504" i="8"/>
  <c r="L505" i="8"/>
  <c r="L506" i="8"/>
  <c r="L507" i="8"/>
  <c r="L508" i="8"/>
  <c r="L509" i="8"/>
  <c r="L510" i="8"/>
  <c r="L511" i="8"/>
  <c r="L512" i="8"/>
  <c r="L513" i="8"/>
  <c r="L514" i="8"/>
  <c r="L515" i="8"/>
  <c r="L516" i="8"/>
  <c r="L517" i="8"/>
  <c r="L518" i="8"/>
  <c r="L519" i="8"/>
  <c r="L520" i="8"/>
  <c r="L521" i="8"/>
  <c r="L522" i="8"/>
  <c r="L523" i="8"/>
  <c r="L524" i="8"/>
  <c r="L525" i="8"/>
  <c r="L526" i="8"/>
  <c r="L527" i="8"/>
  <c r="L528" i="8"/>
  <c r="L529" i="8"/>
  <c r="L530" i="8"/>
  <c r="L531" i="8"/>
  <c r="L532" i="8"/>
  <c r="L533" i="8"/>
  <c r="L534" i="8"/>
  <c r="L535" i="8"/>
  <c r="L536" i="8"/>
  <c r="L537" i="8"/>
  <c r="L538" i="8"/>
  <c r="L539" i="8"/>
  <c r="L540" i="8"/>
  <c r="L541" i="8"/>
  <c r="L542" i="8"/>
  <c r="L543" i="8"/>
  <c r="L544" i="8"/>
  <c r="L545" i="8"/>
  <c r="L546" i="8"/>
  <c r="L547" i="8"/>
  <c r="L548" i="8"/>
  <c r="L549" i="8"/>
  <c r="L550" i="8"/>
  <c r="L551" i="8"/>
  <c r="L552" i="8"/>
  <c r="L553" i="8"/>
  <c r="L554" i="8"/>
  <c r="L555" i="8"/>
  <c r="L556" i="8"/>
  <c r="L557" i="8"/>
  <c r="L558" i="8"/>
  <c r="L559" i="8"/>
  <c r="L560" i="8"/>
  <c r="L561" i="8"/>
  <c r="L562" i="8"/>
  <c r="L563" i="8"/>
  <c r="L564" i="8"/>
  <c r="L565" i="8"/>
  <c r="L566" i="8"/>
  <c r="L567" i="8"/>
  <c r="L568" i="8"/>
  <c r="L569" i="8"/>
  <c r="L570" i="8"/>
  <c r="L571" i="8"/>
  <c r="L572" i="8"/>
  <c r="L573" i="8"/>
  <c r="L574" i="8"/>
  <c r="L575" i="8"/>
  <c r="L576" i="8"/>
  <c r="L577" i="8"/>
  <c r="L578" i="8"/>
  <c r="L579" i="8"/>
  <c r="L580" i="8"/>
  <c r="L581" i="8"/>
  <c r="L582" i="8"/>
  <c r="L583" i="8"/>
  <c r="L584" i="8"/>
  <c r="L585" i="8"/>
  <c r="L586" i="8"/>
  <c r="L587" i="8"/>
  <c r="L588" i="8"/>
  <c r="L589" i="8"/>
  <c r="L590" i="8"/>
  <c r="L591" i="8"/>
  <c r="L592" i="8"/>
  <c r="L593" i="8"/>
  <c r="L594" i="8"/>
  <c r="L595" i="8"/>
  <c r="L596" i="8"/>
  <c r="L597" i="8"/>
  <c r="L598" i="8"/>
  <c r="L599" i="8"/>
  <c r="L600" i="8"/>
  <c r="L601" i="8"/>
  <c r="L602" i="8"/>
  <c r="L603" i="8"/>
  <c r="L604" i="8"/>
  <c r="L605" i="8"/>
  <c r="L606" i="8"/>
  <c r="L607" i="8"/>
  <c r="L608" i="8"/>
  <c r="L609" i="8"/>
  <c r="L610" i="8"/>
  <c r="L611" i="8"/>
  <c r="L612" i="8"/>
  <c r="L613" i="8"/>
  <c r="L614" i="8"/>
  <c r="L615" i="8"/>
  <c r="L616" i="8"/>
  <c r="L617" i="8"/>
  <c r="L618" i="8"/>
  <c r="L619" i="8"/>
  <c r="L620" i="8"/>
  <c r="L621" i="8"/>
  <c r="L622" i="8"/>
  <c r="L623" i="8"/>
  <c r="L624" i="8"/>
  <c r="L625" i="8"/>
  <c r="L626" i="8"/>
  <c r="L627" i="8"/>
  <c r="L628" i="8"/>
  <c r="L629" i="8"/>
  <c r="L630" i="8"/>
  <c r="L631" i="8"/>
  <c r="L632" i="8"/>
  <c r="L633" i="8"/>
  <c r="L634" i="8"/>
  <c r="L635" i="8"/>
  <c r="L636" i="8"/>
  <c r="L637" i="8"/>
  <c r="L638" i="8"/>
  <c r="L639" i="8"/>
  <c r="L640" i="8"/>
  <c r="L641" i="8"/>
  <c r="L642" i="8"/>
  <c r="L643" i="8"/>
  <c r="L644" i="8"/>
  <c r="L645" i="8"/>
  <c r="L646" i="8"/>
  <c r="L647" i="8"/>
  <c r="L648" i="8"/>
  <c r="L649" i="8"/>
  <c r="L650" i="8"/>
  <c r="L651" i="8"/>
  <c r="L652" i="8"/>
  <c r="L653" i="8"/>
  <c r="L654" i="8"/>
  <c r="L655" i="8"/>
  <c r="L656" i="8"/>
  <c r="L657" i="8"/>
  <c r="L658" i="8"/>
  <c r="L659" i="8"/>
  <c r="L660" i="8"/>
  <c r="L661" i="8"/>
  <c r="L662" i="8"/>
  <c r="L663" i="8"/>
  <c r="L664" i="8"/>
  <c r="L665" i="8"/>
  <c r="L666" i="8"/>
  <c r="L667" i="8"/>
  <c r="L668" i="8"/>
  <c r="L669" i="8"/>
  <c r="L670" i="8"/>
  <c r="L671" i="8"/>
  <c r="L672" i="8"/>
  <c r="L673" i="8"/>
  <c r="L674" i="8"/>
  <c r="L675" i="8"/>
  <c r="L676" i="8"/>
  <c r="L677" i="8"/>
  <c r="L678" i="8"/>
  <c r="L679" i="8"/>
  <c r="L680" i="8"/>
  <c r="L681" i="8"/>
  <c r="L682" i="8"/>
  <c r="L683" i="8"/>
  <c r="L684" i="8"/>
  <c r="L685" i="8"/>
  <c r="L686" i="8"/>
  <c r="L687" i="8"/>
  <c r="L688" i="8"/>
  <c r="L689" i="8"/>
  <c r="L690" i="8"/>
  <c r="L691" i="8"/>
  <c r="L692" i="8"/>
  <c r="L693" i="8"/>
  <c r="L694" i="8"/>
  <c r="L695" i="8"/>
  <c r="L696" i="8"/>
  <c r="L697" i="8"/>
  <c r="L698" i="8"/>
  <c r="L699" i="8"/>
  <c r="L700" i="8"/>
  <c r="L701" i="8"/>
  <c r="L702" i="8"/>
  <c r="L703" i="8"/>
  <c r="L704" i="8"/>
  <c r="L705" i="8"/>
  <c r="L706" i="8"/>
  <c r="L707" i="8"/>
  <c r="L708" i="8"/>
  <c r="L709" i="8"/>
  <c r="L710" i="8"/>
  <c r="L711" i="8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38" i="7"/>
  <c r="L239" i="7"/>
  <c r="L240" i="7"/>
  <c r="L241" i="7"/>
  <c r="L242" i="7"/>
  <c r="L243" i="7"/>
  <c r="L244" i="7"/>
  <c r="L245" i="7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L323" i="7"/>
  <c r="L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L357" i="7"/>
  <c r="L358" i="7"/>
  <c r="L359" i="7"/>
  <c r="L360" i="7"/>
  <c r="L361" i="7"/>
  <c r="L362" i="7"/>
  <c r="L363" i="7"/>
  <c r="L364" i="7"/>
  <c r="L365" i="7"/>
  <c r="L366" i="7"/>
  <c r="L367" i="7"/>
  <c r="L368" i="7"/>
  <c r="L369" i="7"/>
  <c r="L370" i="7"/>
  <c r="L371" i="7"/>
  <c r="L372" i="7"/>
  <c r="L373" i="7"/>
  <c r="L374" i="7"/>
  <c r="L375" i="7"/>
  <c r="L376" i="7"/>
  <c r="L377" i="7"/>
  <c r="L378" i="7"/>
  <c r="L379" i="7"/>
  <c r="L380" i="7"/>
  <c r="L381" i="7"/>
  <c r="L382" i="7"/>
  <c r="L383" i="7"/>
  <c r="L384" i="7"/>
  <c r="L385" i="7"/>
  <c r="L386" i="7"/>
  <c r="L387" i="7"/>
  <c r="L388" i="7"/>
  <c r="L389" i="7"/>
  <c r="L390" i="7"/>
  <c r="L391" i="7"/>
  <c r="L392" i="7"/>
  <c r="L393" i="7"/>
  <c r="L394" i="7"/>
  <c r="L395" i="7"/>
  <c r="L396" i="7"/>
  <c r="L397" i="7"/>
  <c r="L398" i="7"/>
  <c r="L399" i="7"/>
  <c r="L400" i="7"/>
  <c r="L401" i="7"/>
  <c r="L402" i="7"/>
  <c r="L403" i="7"/>
  <c r="L404" i="7"/>
  <c r="L405" i="7"/>
  <c r="L406" i="7"/>
  <c r="L407" i="7"/>
  <c r="L408" i="7"/>
  <c r="L409" i="7"/>
  <c r="L410" i="7"/>
  <c r="L411" i="7"/>
  <c r="L412" i="7"/>
  <c r="L413" i="7"/>
  <c r="L414" i="7"/>
  <c r="L415" i="7"/>
  <c r="L416" i="7"/>
  <c r="L417" i="7"/>
  <c r="L418" i="7"/>
  <c r="L419" i="7"/>
  <c r="L420" i="7"/>
  <c r="L421" i="7"/>
  <c r="L422" i="7"/>
  <c r="L423" i="7"/>
  <c r="L424" i="7"/>
  <c r="L425" i="7"/>
  <c r="L426" i="7"/>
  <c r="L427" i="7"/>
  <c r="L428" i="7"/>
  <c r="L429" i="7"/>
  <c r="L430" i="7"/>
  <c r="L431" i="7"/>
  <c r="L432" i="7"/>
  <c r="L433" i="7"/>
  <c r="L434" i="7"/>
  <c r="L435" i="7"/>
  <c r="L436" i="7"/>
  <c r="L437" i="7"/>
  <c r="L438" i="7"/>
  <c r="L439" i="7"/>
  <c r="L440" i="7"/>
  <c r="L441" i="7"/>
  <c r="L442" i="7"/>
  <c r="L443" i="7"/>
  <c r="L444" i="7"/>
  <c r="L445" i="7"/>
  <c r="L446" i="7"/>
  <c r="L447" i="7"/>
  <c r="L448" i="7"/>
  <c r="L449" i="7"/>
  <c r="L450" i="7"/>
  <c r="L451" i="7"/>
  <c r="L452" i="7"/>
  <c r="L453" i="7"/>
  <c r="L454" i="7"/>
  <c r="L455" i="7"/>
  <c r="L456" i="7"/>
  <c r="L457" i="7"/>
  <c r="L458" i="7"/>
  <c r="L459" i="7"/>
  <c r="L460" i="7"/>
  <c r="L461" i="7"/>
  <c r="L462" i="7"/>
  <c r="L463" i="7"/>
  <c r="L464" i="7"/>
  <c r="L465" i="7"/>
  <c r="L466" i="7"/>
  <c r="L467" i="7"/>
  <c r="L468" i="7"/>
  <c r="L469" i="7"/>
  <c r="L470" i="7"/>
  <c r="L471" i="7"/>
  <c r="L472" i="7"/>
  <c r="L473" i="7"/>
  <c r="L474" i="7"/>
  <c r="L475" i="7"/>
  <c r="L476" i="7"/>
  <c r="L477" i="7"/>
  <c r="L478" i="7"/>
  <c r="L479" i="7"/>
  <c r="L480" i="7"/>
  <c r="L481" i="7"/>
  <c r="L482" i="7"/>
  <c r="L483" i="7"/>
  <c r="L484" i="7"/>
  <c r="L485" i="7"/>
  <c r="L486" i="7"/>
  <c r="L487" i="7"/>
  <c r="L488" i="7"/>
  <c r="L489" i="7"/>
  <c r="L490" i="7"/>
  <c r="L491" i="7"/>
  <c r="L492" i="7"/>
  <c r="L493" i="7"/>
  <c r="L494" i="7"/>
  <c r="L495" i="7"/>
  <c r="L496" i="7"/>
  <c r="L497" i="7"/>
  <c r="L498" i="7"/>
  <c r="L499" i="7"/>
  <c r="L500" i="7"/>
  <c r="L501" i="7"/>
  <c r="L502" i="7"/>
  <c r="L503" i="7"/>
  <c r="L504" i="7"/>
  <c r="L505" i="7"/>
  <c r="L506" i="7"/>
  <c r="L507" i="7"/>
  <c r="L508" i="7"/>
  <c r="L509" i="7"/>
  <c r="L510" i="7"/>
  <c r="L511" i="7"/>
  <c r="L512" i="7"/>
  <c r="L513" i="7"/>
  <c r="L514" i="7"/>
  <c r="L515" i="7"/>
  <c r="L516" i="7"/>
  <c r="L517" i="7"/>
  <c r="L518" i="7"/>
  <c r="L519" i="7"/>
  <c r="L520" i="7"/>
  <c r="L521" i="7"/>
  <c r="L522" i="7"/>
  <c r="L523" i="7"/>
  <c r="L524" i="7"/>
  <c r="L525" i="7"/>
  <c r="L526" i="7"/>
  <c r="L527" i="7"/>
  <c r="L528" i="7"/>
  <c r="L529" i="7"/>
  <c r="L530" i="7"/>
  <c r="L531" i="7"/>
  <c r="L532" i="7"/>
  <c r="L533" i="7"/>
  <c r="L534" i="7"/>
  <c r="L535" i="7"/>
  <c r="L536" i="7"/>
  <c r="L537" i="7"/>
  <c r="L538" i="7"/>
  <c r="L539" i="7"/>
  <c r="L540" i="7"/>
  <c r="L541" i="7"/>
  <c r="L542" i="7"/>
  <c r="L543" i="7"/>
  <c r="L544" i="7"/>
  <c r="L545" i="7"/>
  <c r="L546" i="7"/>
  <c r="L547" i="7"/>
  <c r="L548" i="7"/>
  <c r="L549" i="7"/>
  <c r="L550" i="7"/>
  <c r="L551" i="7"/>
  <c r="L552" i="7"/>
  <c r="L553" i="7"/>
  <c r="L554" i="7"/>
  <c r="L555" i="7"/>
  <c r="L556" i="7"/>
  <c r="L557" i="7"/>
  <c r="L558" i="7"/>
  <c r="L559" i="7"/>
  <c r="L560" i="7"/>
  <c r="L561" i="7"/>
  <c r="L562" i="7"/>
  <c r="L563" i="7"/>
  <c r="L564" i="7"/>
  <c r="L565" i="7"/>
  <c r="L566" i="7"/>
  <c r="L567" i="7"/>
  <c r="L568" i="7"/>
  <c r="L569" i="7"/>
  <c r="L570" i="7"/>
  <c r="L571" i="7"/>
  <c r="L572" i="7"/>
  <c r="L573" i="7"/>
  <c r="L574" i="7"/>
  <c r="L575" i="7"/>
  <c r="L576" i="7"/>
  <c r="L577" i="7"/>
  <c r="L578" i="7"/>
  <c r="L579" i="7"/>
  <c r="L580" i="7"/>
  <c r="L581" i="7"/>
  <c r="L582" i="7"/>
  <c r="L583" i="7"/>
  <c r="L584" i="7"/>
  <c r="L585" i="7"/>
  <c r="L586" i="7"/>
  <c r="L587" i="7"/>
  <c r="L588" i="7"/>
  <c r="L589" i="7"/>
  <c r="L590" i="7"/>
  <c r="L591" i="7"/>
  <c r="L592" i="7"/>
  <c r="L593" i="7"/>
  <c r="L594" i="7"/>
  <c r="L595" i="7"/>
  <c r="L596" i="7"/>
  <c r="L597" i="7"/>
  <c r="L598" i="7"/>
  <c r="L599" i="7"/>
  <c r="L600" i="7"/>
  <c r="L601" i="7"/>
  <c r="L602" i="7"/>
  <c r="L603" i="7"/>
  <c r="L604" i="7"/>
  <c r="L605" i="7"/>
  <c r="L606" i="7"/>
  <c r="L607" i="7"/>
  <c r="L608" i="7"/>
  <c r="L609" i="7"/>
  <c r="L610" i="7"/>
  <c r="L611" i="7"/>
  <c r="L612" i="7"/>
  <c r="L613" i="7"/>
  <c r="L614" i="7"/>
  <c r="L615" i="7"/>
  <c r="L616" i="7"/>
  <c r="L617" i="7"/>
  <c r="L618" i="7"/>
  <c r="L619" i="7"/>
  <c r="L620" i="7"/>
  <c r="L621" i="7"/>
  <c r="L622" i="7"/>
  <c r="L623" i="7"/>
  <c r="L624" i="7"/>
  <c r="L625" i="7"/>
  <c r="L626" i="7"/>
  <c r="L627" i="7"/>
  <c r="L628" i="7"/>
  <c r="L629" i="7"/>
  <c r="L630" i="7"/>
  <c r="L631" i="7"/>
  <c r="L632" i="7"/>
  <c r="L633" i="7"/>
  <c r="L634" i="7"/>
  <c r="L635" i="7"/>
  <c r="L636" i="7"/>
  <c r="L637" i="7"/>
  <c r="L638" i="7"/>
  <c r="L639" i="7"/>
  <c r="L640" i="7"/>
  <c r="L641" i="7"/>
  <c r="L642" i="7"/>
  <c r="L643" i="7"/>
  <c r="L644" i="7"/>
  <c r="L645" i="7"/>
  <c r="L646" i="7"/>
  <c r="L647" i="7"/>
  <c r="L648" i="7"/>
  <c r="L649" i="7"/>
  <c r="L650" i="7"/>
  <c r="L651" i="7"/>
  <c r="L652" i="7"/>
  <c r="L653" i="7"/>
  <c r="L654" i="7"/>
  <c r="L655" i="7"/>
  <c r="L656" i="7"/>
  <c r="L657" i="7"/>
  <c r="L658" i="7"/>
  <c r="L659" i="7"/>
  <c r="L660" i="7"/>
  <c r="L661" i="7"/>
  <c r="L662" i="7"/>
  <c r="L663" i="7"/>
  <c r="L664" i="7"/>
  <c r="L665" i="7"/>
  <c r="L666" i="7"/>
  <c r="L667" i="7"/>
  <c r="L668" i="7"/>
  <c r="L669" i="7"/>
  <c r="L670" i="7"/>
  <c r="L671" i="7"/>
  <c r="L672" i="7"/>
  <c r="L673" i="7"/>
  <c r="L674" i="7"/>
  <c r="L675" i="7"/>
  <c r="L676" i="7"/>
  <c r="L677" i="7"/>
  <c r="L678" i="7"/>
  <c r="L679" i="7"/>
  <c r="L680" i="7"/>
  <c r="L681" i="7"/>
  <c r="L682" i="7"/>
  <c r="L683" i="7"/>
  <c r="L684" i="7"/>
  <c r="L685" i="7"/>
  <c r="L686" i="7"/>
  <c r="L687" i="7"/>
  <c r="L688" i="7"/>
  <c r="L689" i="7"/>
  <c r="L690" i="7"/>
  <c r="L691" i="7"/>
  <c r="L692" i="7"/>
  <c r="L693" i="7"/>
  <c r="L694" i="7"/>
  <c r="L695" i="7"/>
  <c r="L696" i="7"/>
  <c r="L697" i="7"/>
  <c r="L698" i="7"/>
  <c r="L699" i="7"/>
  <c r="L700" i="7"/>
  <c r="L701" i="7"/>
  <c r="L702" i="7"/>
  <c r="L703" i="7"/>
  <c r="L704" i="7"/>
  <c r="L705" i="7"/>
  <c r="L706" i="7"/>
  <c r="L707" i="7"/>
  <c r="L708" i="7"/>
  <c r="L709" i="7"/>
  <c r="L710" i="7"/>
  <c r="L711" i="7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N102" i="10"/>
  <c r="N103" i="10"/>
  <c r="N104" i="10"/>
  <c r="N105" i="10"/>
  <c r="N106" i="10"/>
  <c r="N107" i="10"/>
  <c r="N108" i="10"/>
  <c r="N109" i="10"/>
  <c r="N110" i="10"/>
  <c r="N111" i="10"/>
  <c r="N112" i="10"/>
  <c r="N113" i="10"/>
  <c r="N114" i="10"/>
  <c r="N115" i="10"/>
  <c r="N116" i="10"/>
  <c r="N117" i="10"/>
  <c r="N118" i="10"/>
  <c r="N119" i="10"/>
  <c r="N120" i="10"/>
  <c r="N121" i="10"/>
  <c r="N122" i="10"/>
  <c r="N123" i="10"/>
  <c r="N124" i="10"/>
  <c r="N125" i="10"/>
  <c r="N126" i="10"/>
  <c r="N127" i="10"/>
  <c r="N128" i="10"/>
  <c r="N129" i="10"/>
  <c r="N130" i="10"/>
  <c r="N131" i="10"/>
  <c r="N132" i="10"/>
  <c r="N133" i="10"/>
  <c r="N134" i="10"/>
  <c r="N135" i="10"/>
  <c r="N136" i="10"/>
  <c r="N137" i="10"/>
  <c r="N138" i="10"/>
  <c r="N139" i="10"/>
  <c r="N140" i="10"/>
  <c r="N141" i="10"/>
  <c r="N142" i="10"/>
  <c r="N143" i="10"/>
  <c r="N144" i="10"/>
  <c r="N145" i="10"/>
  <c r="N146" i="10"/>
  <c r="N147" i="10"/>
  <c r="N148" i="10"/>
  <c r="N149" i="10"/>
  <c r="N150" i="10"/>
  <c r="N151" i="10"/>
  <c r="N152" i="10"/>
  <c r="N153" i="10"/>
  <c r="N154" i="10"/>
  <c r="N155" i="10"/>
  <c r="N156" i="10"/>
  <c r="N157" i="10"/>
  <c r="N158" i="10"/>
  <c r="N159" i="10"/>
  <c r="N160" i="10"/>
  <c r="N161" i="10"/>
  <c r="N162" i="10"/>
  <c r="N163" i="10"/>
  <c r="N164" i="10"/>
  <c r="N165" i="10"/>
  <c r="N166" i="10"/>
  <c r="N167" i="10"/>
  <c r="N168" i="10"/>
  <c r="N169" i="10"/>
  <c r="N170" i="10"/>
  <c r="N171" i="10"/>
  <c r="N172" i="10"/>
  <c r="N173" i="10"/>
  <c r="N174" i="10"/>
  <c r="N175" i="10"/>
  <c r="N176" i="10"/>
  <c r="N177" i="10"/>
  <c r="N178" i="10"/>
  <c r="N179" i="10"/>
  <c r="N180" i="10"/>
  <c r="N181" i="10"/>
  <c r="N182" i="10"/>
  <c r="N183" i="10"/>
  <c r="N184" i="10"/>
  <c r="N185" i="10"/>
  <c r="N186" i="10"/>
  <c r="N187" i="10"/>
  <c r="N188" i="10"/>
  <c r="N189" i="10"/>
  <c r="N190" i="10"/>
  <c r="N191" i="10"/>
  <c r="N192" i="10"/>
  <c r="N193" i="10"/>
  <c r="N194" i="10"/>
  <c r="N195" i="10"/>
  <c r="N196" i="10"/>
  <c r="N197" i="10"/>
  <c r="N198" i="10"/>
  <c r="N199" i="10"/>
  <c r="N200" i="10"/>
  <c r="N201" i="10"/>
  <c r="N202" i="10"/>
  <c r="N203" i="10"/>
  <c r="N204" i="10"/>
  <c r="N205" i="10"/>
  <c r="N206" i="10"/>
  <c r="N207" i="10"/>
  <c r="N208" i="10"/>
  <c r="N209" i="10"/>
  <c r="N210" i="10"/>
  <c r="N211" i="10"/>
  <c r="N212" i="10"/>
  <c r="N213" i="10"/>
  <c r="N214" i="10"/>
  <c r="N215" i="10"/>
  <c r="N216" i="10"/>
  <c r="N217" i="10"/>
  <c r="N218" i="10"/>
  <c r="N219" i="10"/>
  <c r="N220" i="10"/>
  <c r="N221" i="10"/>
  <c r="N222" i="10"/>
  <c r="N223" i="10"/>
  <c r="N224" i="10"/>
  <c r="N225" i="10"/>
  <c r="N226" i="10"/>
  <c r="N227" i="10"/>
  <c r="N228" i="10"/>
  <c r="N229" i="10"/>
  <c r="N230" i="10"/>
  <c r="N231" i="10"/>
  <c r="N232" i="10"/>
  <c r="N233" i="10"/>
  <c r="N234" i="10"/>
  <c r="N235" i="10"/>
  <c r="N236" i="10"/>
  <c r="N237" i="10"/>
  <c r="N238" i="10"/>
  <c r="N239" i="10"/>
  <c r="N240" i="10"/>
  <c r="N241" i="10"/>
  <c r="N242" i="10"/>
  <c r="N243" i="10"/>
  <c r="N244" i="10"/>
  <c r="N245" i="10"/>
  <c r="N246" i="10"/>
  <c r="N247" i="10"/>
  <c r="N248" i="10"/>
  <c r="N249" i="10"/>
  <c r="N250" i="10"/>
  <c r="N251" i="10"/>
  <c r="N252" i="10"/>
  <c r="N253" i="10"/>
  <c r="N254" i="10"/>
  <c r="N255" i="10"/>
  <c r="N256" i="10"/>
  <c r="N257" i="10"/>
  <c r="N258" i="10"/>
  <c r="N259" i="10"/>
  <c r="N260" i="10"/>
  <c r="N261" i="10"/>
  <c r="N262" i="10"/>
  <c r="N263" i="10"/>
  <c r="N264" i="10"/>
  <c r="N265" i="10"/>
  <c r="N266" i="10"/>
  <c r="N267" i="10"/>
  <c r="N268" i="10"/>
  <c r="N269" i="10"/>
  <c r="N270" i="10"/>
  <c r="N271" i="10"/>
  <c r="N272" i="10"/>
  <c r="N273" i="10"/>
  <c r="N274" i="10"/>
  <c r="N275" i="10"/>
  <c r="N276" i="10"/>
  <c r="N277" i="10"/>
  <c r="N278" i="10"/>
  <c r="N279" i="10"/>
  <c r="N280" i="10"/>
  <c r="N281" i="10"/>
  <c r="N282" i="10"/>
  <c r="N283" i="10"/>
  <c r="N284" i="10"/>
  <c r="N285" i="10"/>
  <c r="N286" i="10"/>
  <c r="N287" i="10"/>
  <c r="N288" i="10"/>
  <c r="N289" i="10"/>
  <c r="N290" i="10"/>
  <c r="N291" i="10"/>
  <c r="N292" i="10"/>
  <c r="N293" i="10"/>
  <c r="N294" i="10"/>
  <c r="N295" i="10"/>
  <c r="N296" i="10"/>
  <c r="N297" i="10"/>
  <c r="N298" i="10"/>
  <c r="N299" i="10"/>
  <c r="N300" i="10"/>
  <c r="N301" i="10"/>
  <c r="N302" i="10"/>
  <c r="N303" i="10"/>
  <c r="N304" i="10"/>
  <c r="N305" i="10"/>
  <c r="N306" i="10"/>
  <c r="N307" i="10"/>
  <c r="N308" i="10"/>
  <c r="N309" i="10"/>
  <c r="N310" i="10"/>
  <c r="N311" i="10"/>
  <c r="N312" i="10"/>
  <c r="N313" i="10"/>
  <c r="N314" i="10"/>
  <c r="N315" i="10"/>
  <c r="N316" i="10"/>
  <c r="N317" i="10"/>
  <c r="N318" i="10"/>
  <c r="N319" i="10"/>
  <c r="N320" i="10"/>
  <c r="N321" i="10"/>
  <c r="N322" i="10"/>
  <c r="N323" i="10"/>
  <c r="N324" i="10"/>
  <c r="N325" i="10"/>
  <c r="N326" i="10"/>
  <c r="N327" i="10"/>
  <c r="N328" i="10"/>
  <c r="N329" i="10"/>
  <c r="N330" i="10"/>
  <c r="N331" i="10"/>
  <c r="N332" i="10"/>
  <c r="N333" i="10"/>
  <c r="N334" i="10"/>
  <c r="N335" i="10"/>
  <c r="N336" i="10"/>
  <c r="N337" i="10"/>
  <c r="N338" i="10"/>
  <c r="N339" i="10"/>
  <c r="N340" i="10"/>
  <c r="N341" i="10"/>
  <c r="N342" i="10"/>
  <c r="N343" i="10"/>
  <c r="N344" i="10"/>
  <c r="N345" i="10"/>
  <c r="N346" i="10"/>
  <c r="N347" i="10"/>
  <c r="N348" i="10"/>
  <c r="N349" i="10"/>
  <c r="N350" i="10"/>
  <c r="N351" i="10"/>
  <c r="N352" i="10"/>
  <c r="N353" i="10"/>
  <c r="N354" i="10"/>
  <c r="N355" i="10"/>
  <c r="N356" i="10"/>
  <c r="N357" i="10"/>
  <c r="N358" i="10"/>
  <c r="N359" i="10"/>
  <c r="N360" i="10"/>
  <c r="N361" i="10"/>
  <c r="N362" i="10"/>
  <c r="N363" i="10"/>
  <c r="N364" i="10"/>
  <c r="N365" i="10"/>
  <c r="N366" i="10"/>
  <c r="N367" i="10"/>
  <c r="N368" i="10"/>
  <c r="N369" i="10"/>
  <c r="N370" i="10"/>
  <c r="N371" i="10"/>
  <c r="N372" i="10"/>
  <c r="N373" i="10"/>
  <c r="N374" i="10"/>
  <c r="N375" i="10"/>
  <c r="N376" i="10"/>
  <c r="N377" i="10"/>
  <c r="N378" i="10"/>
  <c r="N379" i="10"/>
  <c r="N380" i="10"/>
  <c r="N381" i="10"/>
  <c r="N382" i="10"/>
  <c r="N383" i="10"/>
  <c r="N384" i="10"/>
  <c r="N385" i="10"/>
  <c r="N386" i="10"/>
  <c r="N387" i="10"/>
  <c r="N388" i="10"/>
  <c r="N389" i="10"/>
  <c r="N390" i="10"/>
  <c r="N391" i="10"/>
  <c r="N392" i="10"/>
  <c r="N393" i="10"/>
  <c r="N394" i="10"/>
  <c r="N395" i="10"/>
  <c r="N396" i="10"/>
  <c r="N397" i="10"/>
  <c r="N398" i="10"/>
  <c r="N399" i="10"/>
  <c r="N400" i="10"/>
  <c r="N401" i="10"/>
  <c r="N402" i="10"/>
  <c r="N403" i="10"/>
  <c r="N404" i="10"/>
  <c r="N405" i="10"/>
  <c r="N406" i="10"/>
  <c r="N407" i="10"/>
  <c r="N408" i="10"/>
  <c r="N409" i="10"/>
  <c r="N410" i="10"/>
  <c r="N411" i="10"/>
  <c r="N412" i="10"/>
  <c r="N413" i="10"/>
  <c r="N414" i="10"/>
  <c r="N415" i="10"/>
  <c r="N416" i="10"/>
  <c r="N417" i="10"/>
  <c r="N418" i="10"/>
  <c r="N419" i="10"/>
  <c r="N420" i="10"/>
  <c r="N421" i="10"/>
  <c r="N422" i="10"/>
  <c r="N423" i="10"/>
  <c r="N424" i="10"/>
  <c r="N425" i="10"/>
  <c r="N426" i="10"/>
  <c r="N427" i="10"/>
  <c r="N428" i="10"/>
  <c r="N429" i="10"/>
  <c r="N430" i="10"/>
  <c r="N431" i="10"/>
  <c r="N432" i="10"/>
  <c r="N433" i="10"/>
  <c r="N434" i="10"/>
  <c r="N435" i="10"/>
  <c r="N436" i="10"/>
  <c r="N437" i="10"/>
  <c r="N438" i="10"/>
  <c r="N439" i="10"/>
  <c r="N440" i="10"/>
  <c r="N441" i="10"/>
  <c r="N442" i="10"/>
  <c r="N443" i="10"/>
  <c r="N444" i="10"/>
  <c r="N445" i="10"/>
  <c r="N446" i="10"/>
  <c r="N447" i="10"/>
  <c r="N448" i="10"/>
  <c r="N449" i="10"/>
  <c r="N450" i="10"/>
  <c r="N451" i="10"/>
  <c r="N452" i="10"/>
  <c r="N453" i="10"/>
  <c r="N454" i="10"/>
  <c r="N455" i="10"/>
  <c r="N456" i="10"/>
  <c r="N457" i="10"/>
  <c r="N458" i="10"/>
  <c r="N459" i="10"/>
  <c r="N460" i="10"/>
  <c r="N461" i="10"/>
  <c r="N462" i="10"/>
  <c r="N463" i="10"/>
  <c r="N464" i="10"/>
  <c r="N465" i="10"/>
  <c r="N466" i="10"/>
  <c r="N467" i="10"/>
  <c r="N468" i="10"/>
  <c r="N469" i="10"/>
  <c r="N470" i="10"/>
  <c r="N471" i="10"/>
  <c r="N472" i="10"/>
  <c r="N473" i="10"/>
  <c r="N474" i="10"/>
  <c r="N475" i="10"/>
  <c r="N476" i="10"/>
  <c r="N477" i="10"/>
  <c r="N478" i="10"/>
  <c r="N479" i="10"/>
  <c r="N480" i="10"/>
  <c r="N481" i="10"/>
  <c r="N482" i="10"/>
  <c r="N483" i="10"/>
  <c r="N484" i="10"/>
  <c r="N485" i="10"/>
  <c r="N486" i="10"/>
  <c r="N487" i="10"/>
  <c r="N488" i="10"/>
  <c r="N489" i="10"/>
  <c r="N490" i="10"/>
  <c r="N491" i="10"/>
  <c r="N492" i="10"/>
  <c r="N493" i="10"/>
  <c r="N494" i="10"/>
  <c r="N495" i="10"/>
  <c r="N496" i="10"/>
  <c r="N497" i="10"/>
  <c r="N498" i="10"/>
  <c r="N499" i="10"/>
  <c r="N500" i="10"/>
  <c r="N501" i="10"/>
  <c r="N502" i="10"/>
  <c r="N503" i="10"/>
  <c r="N504" i="10"/>
  <c r="N505" i="10"/>
  <c r="N506" i="10"/>
  <c r="N507" i="10"/>
  <c r="N508" i="10"/>
  <c r="N509" i="10"/>
  <c r="N510" i="10"/>
  <c r="N511" i="10"/>
  <c r="N512" i="10"/>
  <c r="N513" i="10"/>
  <c r="N514" i="10"/>
  <c r="N515" i="10"/>
  <c r="N516" i="10"/>
  <c r="N517" i="10"/>
  <c r="N518" i="10"/>
  <c r="N519" i="10"/>
  <c r="N520" i="10"/>
  <c r="N521" i="10"/>
  <c r="N522" i="10"/>
  <c r="N523" i="10"/>
  <c r="N524" i="10"/>
  <c r="N525" i="10"/>
  <c r="N526" i="10"/>
  <c r="N527" i="10"/>
  <c r="N528" i="10"/>
  <c r="N529" i="10"/>
  <c r="N530" i="10"/>
  <c r="N531" i="10"/>
  <c r="N532" i="10"/>
  <c r="N533" i="10"/>
  <c r="N534" i="10"/>
  <c r="N535" i="10"/>
  <c r="N536" i="10"/>
  <c r="N537" i="10"/>
  <c r="N538" i="10"/>
  <c r="N539" i="10"/>
  <c r="N540" i="10"/>
  <c r="N541" i="10"/>
  <c r="N542" i="10"/>
  <c r="N543" i="10"/>
  <c r="N544" i="10"/>
  <c r="N545" i="10"/>
  <c r="N546" i="10"/>
  <c r="N547" i="10"/>
  <c r="N548" i="10"/>
  <c r="N549" i="10"/>
  <c r="N550" i="10"/>
  <c r="N551" i="10"/>
  <c r="N552" i="10"/>
  <c r="N553" i="10"/>
  <c r="N554" i="10"/>
  <c r="N555" i="10"/>
  <c r="N556" i="10"/>
  <c r="N557" i="10"/>
  <c r="N558" i="10"/>
  <c r="N559" i="10"/>
  <c r="N560" i="10"/>
  <c r="N561" i="10"/>
  <c r="N562" i="10"/>
  <c r="N563" i="10"/>
  <c r="N564" i="10"/>
  <c r="N565" i="10"/>
  <c r="N566" i="10"/>
  <c r="N567" i="10"/>
  <c r="N568" i="10"/>
  <c r="N569" i="10"/>
  <c r="N570" i="10"/>
  <c r="N571" i="10"/>
  <c r="N572" i="10"/>
  <c r="N573" i="10"/>
  <c r="N574" i="10"/>
  <c r="N575" i="10"/>
  <c r="N576" i="10"/>
  <c r="N577" i="10"/>
  <c r="N578" i="10"/>
  <c r="N579" i="10"/>
  <c r="N580" i="10"/>
  <c r="N581" i="10"/>
  <c r="N582" i="10"/>
  <c r="N583" i="10"/>
  <c r="N584" i="10"/>
  <c r="N585" i="10"/>
  <c r="N586" i="10"/>
  <c r="N587" i="10"/>
  <c r="N588" i="10"/>
  <c r="N589" i="10"/>
  <c r="N590" i="10"/>
  <c r="N591" i="10"/>
  <c r="N592" i="10"/>
  <c r="N593" i="10"/>
  <c r="N594" i="10"/>
  <c r="N595" i="10"/>
  <c r="N596" i="10"/>
  <c r="N597" i="10"/>
  <c r="N598" i="10"/>
  <c r="N599" i="10"/>
  <c r="N600" i="10"/>
  <c r="N601" i="10"/>
  <c r="N602" i="10"/>
  <c r="N603" i="10"/>
  <c r="N604" i="10"/>
  <c r="N605" i="10"/>
  <c r="N606" i="10"/>
  <c r="N607" i="10"/>
  <c r="N608" i="10"/>
  <c r="N609" i="10"/>
  <c r="N610" i="10"/>
  <c r="N611" i="10"/>
  <c r="N612" i="10"/>
  <c r="N613" i="10"/>
  <c r="N614" i="10"/>
  <c r="N615" i="10"/>
  <c r="N616" i="10"/>
  <c r="N617" i="10"/>
  <c r="N618" i="10"/>
  <c r="N619" i="10"/>
  <c r="N620" i="10"/>
  <c r="N621" i="10"/>
  <c r="N622" i="10"/>
  <c r="N623" i="10"/>
  <c r="N624" i="10"/>
  <c r="N625" i="10"/>
  <c r="N626" i="10"/>
  <c r="N627" i="10"/>
  <c r="N628" i="10"/>
  <c r="N629" i="10"/>
  <c r="N630" i="10"/>
  <c r="N631" i="10"/>
  <c r="N632" i="10"/>
  <c r="N633" i="10"/>
  <c r="N634" i="10"/>
  <c r="N635" i="10"/>
  <c r="N636" i="10"/>
  <c r="N637" i="10"/>
  <c r="N638" i="10"/>
  <c r="N639" i="10"/>
  <c r="N640" i="10"/>
  <c r="N641" i="10"/>
  <c r="N642" i="10"/>
  <c r="N643" i="10"/>
  <c r="N644" i="10"/>
  <c r="N645" i="10"/>
  <c r="N646" i="10"/>
  <c r="N647" i="10"/>
  <c r="N648" i="10"/>
  <c r="N649" i="10"/>
  <c r="N650" i="10"/>
  <c r="N651" i="10"/>
  <c r="N652" i="10"/>
  <c r="N653" i="10"/>
  <c r="N654" i="10"/>
  <c r="N655" i="10"/>
  <c r="N656" i="10"/>
  <c r="N657" i="10"/>
  <c r="N658" i="10"/>
  <c r="N659" i="10"/>
  <c r="N660" i="10"/>
  <c r="N661" i="10"/>
  <c r="N662" i="10"/>
  <c r="N663" i="10"/>
  <c r="N664" i="10"/>
  <c r="N665" i="10"/>
  <c r="N666" i="10"/>
  <c r="N667" i="10"/>
  <c r="N668" i="10"/>
  <c r="N669" i="10"/>
  <c r="N670" i="10"/>
  <c r="N671" i="10"/>
  <c r="N672" i="10"/>
  <c r="N673" i="10"/>
  <c r="N674" i="10"/>
  <c r="N675" i="10"/>
  <c r="N676" i="10"/>
  <c r="N677" i="10"/>
  <c r="N678" i="10"/>
  <c r="N679" i="10"/>
  <c r="N680" i="10"/>
  <c r="N681" i="10"/>
  <c r="N682" i="10"/>
  <c r="N683" i="10"/>
  <c r="N684" i="10"/>
  <c r="N685" i="10"/>
  <c r="N686" i="10"/>
  <c r="N687" i="10"/>
  <c r="N688" i="10"/>
  <c r="N689" i="10"/>
  <c r="N690" i="10"/>
  <c r="N691" i="10"/>
  <c r="N692" i="10"/>
  <c r="N693" i="10"/>
  <c r="N694" i="10"/>
  <c r="N695" i="10"/>
  <c r="N696" i="10"/>
  <c r="N697" i="10"/>
  <c r="N698" i="10"/>
  <c r="N699" i="10"/>
  <c r="N700" i="10"/>
  <c r="N701" i="10"/>
  <c r="N702" i="10"/>
  <c r="N703" i="10"/>
  <c r="N704" i="10"/>
  <c r="N705" i="10"/>
  <c r="N706" i="10"/>
  <c r="N707" i="10"/>
  <c r="N708" i="10"/>
  <c r="N709" i="10"/>
  <c r="N710" i="10"/>
  <c r="N711" i="10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N102" i="11"/>
  <c r="N103" i="11"/>
  <c r="N104" i="11"/>
  <c r="N105" i="11"/>
  <c r="N106" i="11"/>
  <c r="N107" i="11"/>
  <c r="N108" i="11"/>
  <c r="N109" i="11"/>
  <c r="N110" i="11"/>
  <c r="N111" i="11"/>
  <c r="N112" i="11"/>
  <c r="N113" i="11"/>
  <c r="N114" i="11"/>
  <c r="N115" i="11"/>
  <c r="N116" i="11"/>
  <c r="N117" i="11"/>
  <c r="N118" i="11"/>
  <c r="N119" i="11"/>
  <c r="N120" i="11"/>
  <c r="N121" i="11"/>
  <c r="N122" i="11"/>
  <c r="N123" i="11"/>
  <c r="N124" i="11"/>
  <c r="N125" i="11"/>
  <c r="N126" i="11"/>
  <c r="N127" i="11"/>
  <c r="N128" i="11"/>
  <c r="N129" i="11"/>
  <c r="N130" i="11"/>
  <c r="N131" i="11"/>
  <c r="N132" i="11"/>
  <c r="N133" i="11"/>
  <c r="N134" i="11"/>
  <c r="N135" i="11"/>
  <c r="N136" i="11"/>
  <c r="N137" i="11"/>
  <c r="N138" i="11"/>
  <c r="N139" i="11"/>
  <c r="N140" i="11"/>
  <c r="N141" i="11"/>
  <c r="N142" i="11"/>
  <c r="N143" i="11"/>
  <c r="N144" i="11"/>
  <c r="N145" i="11"/>
  <c r="N146" i="11"/>
  <c r="N147" i="11"/>
  <c r="N148" i="11"/>
  <c r="N149" i="11"/>
  <c r="N150" i="11"/>
  <c r="N151" i="11"/>
  <c r="N152" i="11"/>
  <c r="N153" i="11"/>
  <c r="N154" i="11"/>
  <c r="N155" i="11"/>
  <c r="N156" i="11"/>
  <c r="N157" i="11"/>
  <c r="N158" i="11"/>
  <c r="N159" i="11"/>
  <c r="N160" i="11"/>
  <c r="N161" i="11"/>
  <c r="N162" i="11"/>
  <c r="N163" i="11"/>
  <c r="N164" i="11"/>
  <c r="N165" i="11"/>
  <c r="N166" i="11"/>
  <c r="N167" i="11"/>
  <c r="N168" i="11"/>
  <c r="N169" i="11"/>
  <c r="N170" i="11"/>
  <c r="N171" i="11"/>
  <c r="N172" i="11"/>
  <c r="N173" i="11"/>
  <c r="N174" i="11"/>
  <c r="N175" i="11"/>
  <c r="N176" i="11"/>
  <c r="N177" i="11"/>
  <c r="N178" i="11"/>
  <c r="N179" i="11"/>
  <c r="N180" i="11"/>
  <c r="N181" i="11"/>
  <c r="N182" i="11"/>
  <c r="N183" i="11"/>
  <c r="N184" i="11"/>
  <c r="N185" i="11"/>
  <c r="N186" i="11"/>
  <c r="N187" i="11"/>
  <c r="N188" i="11"/>
  <c r="N189" i="11"/>
  <c r="N190" i="11"/>
  <c r="N191" i="11"/>
  <c r="N192" i="11"/>
  <c r="N193" i="11"/>
  <c r="N194" i="11"/>
  <c r="N195" i="11"/>
  <c r="N196" i="11"/>
  <c r="N197" i="11"/>
  <c r="N198" i="11"/>
  <c r="N199" i="11"/>
  <c r="N200" i="11"/>
  <c r="N201" i="11"/>
  <c r="N202" i="11"/>
  <c r="N203" i="11"/>
  <c r="N204" i="11"/>
  <c r="N205" i="11"/>
  <c r="N206" i="11"/>
  <c r="N207" i="11"/>
  <c r="N208" i="11"/>
  <c r="N209" i="11"/>
  <c r="N210" i="11"/>
  <c r="N211" i="11"/>
  <c r="N212" i="11"/>
  <c r="N213" i="11"/>
  <c r="N214" i="11"/>
  <c r="N215" i="11"/>
  <c r="N216" i="11"/>
  <c r="N217" i="11"/>
  <c r="N218" i="11"/>
  <c r="N219" i="11"/>
  <c r="N220" i="11"/>
  <c r="N221" i="11"/>
  <c r="N222" i="11"/>
  <c r="N223" i="11"/>
  <c r="N224" i="11"/>
  <c r="N225" i="11"/>
  <c r="N226" i="11"/>
  <c r="N227" i="11"/>
  <c r="N228" i="11"/>
  <c r="N229" i="11"/>
  <c r="N230" i="11"/>
  <c r="N231" i="11"/>
  <c r="N232" i="11"/>
  <c r="N233" i="11"/>
  <c r="N234" i="11"/>
  <c r="N235" i="11"/>
  <c r="N236" i="11"/>
  <c r="N237" i="11"/>
  <c r="N238" i="11"/>
  <c r="N239" i="11"/>
  <c r="N240" i="11"/>
  <c r="N241" i="11"/>
  <c r="N242" i="11"/>
  <c r="N243" i="11"/>
  <c r="N244" i="11"/>
  <c r="N245" i="11"/>
  <c r="N246" i="11"/>
  <c r="N247" i="11"/>
  <c r="N248" i="11"/>
  <c r="N249" i="11"/>
  <c r="N250" i="11"/>
  <c r="N251" i="11"/>
  <c r="N252" i="11"/>
  <c r="N253" i="11"/>
  <c r="N254" i="11"/>
  <c r="N255" i="11"/>
  <c r="N256" i="11"/>
  <c r="N257" i="11"/>
  <c r="N258" i="11"/>
  <c r="N259" i="11"/>
  <c r="N260" i="11"/>
  <c r="N261" i="11"/>
  <c r="N262" i="11"/>
  <c r="N263" i="11"/>
  <c r="N264" i="11"/>
  <c r="N265" i="11"/>
  <c r="N266" i="11"/>
  <c r="N267" i="11"/>
  <c r="N268" i="11"/>
  <c r="N269" i="11"/>
  <c r="N270" i="11"/>
  <c r="N271" i="11"/>
  <c r="N272" i="11"/>
  <c r="N273" i="11"/>
  <c r="N274" i="11"/>
  <c r="N275" i="11"/>
  <c r="N276" i="11"/>
  <c r="N277" i="11"/>
  <c r="N278" i="11"/>
  <c r="N279" i="11"/>
  <c r="N280" i="11"/>
  <c r="N281" i="11"/>
  <c r="N282" i="11"/>
  <c r="N283" i="11"/>
  <c r="N284" i="11"/>
  <c r="N285" i="11"/>
  <c r="N286" i="11"/>
  <c r="N287" i="11"/>
  <c r="N288" i="11"/>
  <c r="N289" i="11"/>
  <c r="N290" i="11"/>
  <c r="N291" i="11"/>
  <c r="N292" i="11"/>
  <c r="N293" i="11"/>
  <c r="N294" i="11"/>
  <c r="N295" i="11"/>
  <c r="N296" i="11"/>
  <c r="N297" i="11"/>
  <c r="N298" i="11"/>
  <c r="N299" i="11"/>
  <c r="N300" i="11"/>
  <c r="N301" i="11"/>
  <c r="N302" i="11"/>
  <c r="N303" i="11"/>
  <c r="N304" i="11"/>
  <c r="N305" i="11"/>
  <c r="N306" i="11"/>
  <c r="N307" i="11"/>
  <c r="N308" i="11"/>
  <c r="N309" i="11"/>
  <c r="N310" i="11"/>
  <c r="N311" i="11"/>
  <c r="N312" i="11"/>
  <c r="N313" i="11"/>
  <c r="N314" i="11"/>
  <c r="N315" i="11"/>
  <c r="N316" i="11"/>
  <c r="N317" i="11"/>
  <c r="N318" i="11"/>
  <c r="N319" i="11"/>
  <c r="N320" i="11"/>
  <c r="N321" i="11"/>
  <c r="N322" i="11"/>
  <c r="N323" i="11"/>
  <c r="N324" i="11"/>
  <c r="N325" i="11"/>
  <c r="N326" i="11"/>
  <c r="N327" i="11"/>
  <c r="N328" i="11"/>
  <c r="N329" i="11"/>
  <c r="N330" i="11"/>
  <c r="N331" i="11"/>
  <c r="N332" i="11"/>
  <c r="N333" i="11"/>
  <c r="N334" i="11"/>
  <c r="N335" i="11"/>
  <c r="N336" i="11"/>
  <c r="N337" i="11"/>
  <c r="N338" i="11"/>
  <c r="N339" i="11"/>
  <c r="N340" i="11"/>
  <c r="N341" i="11"/>
  <c r="N342" i="11"/>
  <c r="N343" i="11"/>
  <c r="N344" i="11"/>
  <c r="N345" i="11"/>
  <c r="N346" i="11"/>
  <c r="N347" i="11"/>
  <c r="N348" i="11"/>
  <c r="N349" i="11"/>
  <c r="N350" i="11"/>
  <c r="N351" i="11"/>
  <c r="N352" i="11"/>
  <c r="N353" i="11"/>
  <c r="N354" i="11"/>
  <c r="N355" i="11"/>
  <c r="N356" i="11"/>
  <c r="N357" i="11"/>
  <c r="N358" i="11"/>
  <c r="N359" i="11"/>
  <c r="N360" i="11"/>
  <c r="N361" i="11"/>
  <c r="N362" i="11"/>
  <c r="N363" i="11"/>
  <c r="N364" i="11"/>
  <c r="N365" i="11"/>
  <c r="N366" i="11"/>
  <c r="N367" i="11"/>
  <c r="N368" i="11"/>
  <c r="N369" i="11"/>
  <c r="N370" i="11"/>
  <c r="N371" i="11"/>
  <c r="N372" i="11"/>
  <c r="N373" i="11"/>
  <c r="N374" i="11"/>
  <c r="N375" i="11"/>
  <c r="N376" i="11"/>
  <c r="N377" i="11"/>
  <c r="N378" i="11"/>
  <c r="N379" i="11"/>
  <c r="N380" i="11"/>
  <c r="N381" i="11"/>
  <c r="N382" i="11"/>
  <c r="N383" i="11"/>
  <c r="N384" i="11"/>
  <c r="N385" i="11"/>
  <c r="N386" i="11"/>
  <c r="N387" i="11"/>
  <c r="N388" i="11"/>
  <c r="N389" i="11"/>
  <c r="N390" i="11"/>
  <c r="N391" i="11"/>
  <c r="N392" i="11"/>
  <c r="N393" i="11"/>
  <c r="N394" i="11"/>
  <c r="N395" i="11"/>
  <c r="N396" i="11"/>
  <c r="N397" i="11"/>
  <c r="N398" i="11"/>
  <c r="N399" i="11"/>
  <c r="N400" i="11"/>
  <c r="N401" i="11"/>
  <c r="N402" i="11"/>
  <c r="N403" i="11"/>
  <c r="N404" i="11"/>
  <c r="N405" i="11"/>
  <c r="N406" i="11"/>
  <c r="N407" i="11"/>
  <c r="N408" i="11"/>
  <c r="N409" i="11"/>
  <c r="N410" i="11"/>
  <c r="N411" i="11"/>
  <c r="N412" i="11"/>
  <c r="N413" i="11"/>
  <c r="N414" i="11"/>
  <c r="N415" i="11"/>
  <c r="N416" i="11"/>
  <c r="N417" i="11"/>
  <c r="N418" i="11"/>
  <c r="N419" i="11"/>
  <c r="N420" i="11"/>
  <c r="N421" i="11"/>
  <c r="N422" i="11"/>
  <c r="N423" i="11"/>
  <c r="N424" i="11"/>
  <c r="N425" i="11"/>
  <c r="N426" i="11"/>
  <c r="N427" i="11"/>
  <c r="N428" i="11"/>
  <c r="N429" i="11"/>
  <c r="N430" i="11"/>
  <c r="N431" i="11"/>
  <c r="N432" i="11"/>
  <c r="N433" i="11"/>
  <c r="N434" i="11"/>
  <c r="N435" i="11"/>
  <c r="N436" i="11"/>
  <c r="N437" i="11"/>
  <c r="N438" i="11"/>
  <c r="N439" i="11"/>
  <c r="N440" i="11"/>
  <c r="N441" i="11"/>
  <c r="N442" i="11"/>
  <c r="N443" i="11"/>
  <c r="N444" i="11"/>
  <c r="N445" i="11"/>
  <c r="N446" i="11"/>
  <c r="N447" i="11"/>
  <c r="N448" i="11"/>
  <c r="N449" i="11"/>
  <c r="N450" i="11"/>
  <c r="N451" i="11"/>
  <c r="N452" i="11"/>
  <c r="N453" i="11"/>
  <c r="N454" i="11"/>
  <c r="N455" i="11"/>
  <c r="N456" i="11"/>
  <c r="N457" i="11"/>
  <c r="N458" i="11"/>
  <c r="N459" i="11"/>
  <c r="N460" i="11"/>
  <c r="N461" i="11"/>
  <c r="N462" i="11"/>
  <c r="N463" i="11"/>
  <c r="N464" i="11"/>
  <c r="N465" i="11"/>
  <c r="N466" i="11"/>
  <c r="N467" i="11"/>
  <c r="N468" i="11"/>
  <c r="N469" i="11"/>
  <c r="N470" i="11"/>
  <c r="N471" i="11"/>
  <c r="N472" i="11"/>
  <c r="N473" i="11"/>
  <c r="N474" i="11"/>
  <c r="N475" i="11"/>
  <c r="N476" i="11"/>
  <c r="N477" i="11"/>
  <c r="N478" i="11"/>
  <c r="N479" i="11"/>
  <c r="N480" i="11"/>
  <c r="N481" i="11"/>
  <c r="N482" i="11"/>
  <c r="N483" i="11"/>
  <c r="N484" i="11"/>
  <c r="N485" i="11"/>
  <c r="N486" i="11"/>
  <c r="N487" i="11"/>
  <c r="N488" i="11"/>
  <c r="N489" i="11"/>
  <c r="N490" i="11"/>
  <c r="N491" i="11"/>
  <c r="N492" i="11"/>
  <c r="N493" i="11"/>
  <c r="N494" i="11"/>
  <c r="N495" i="11"/>
  <c r="N496" i="11"/>
  <c r="N497" i="11"/>
  <c r="N498" i="11"/>
  <c r="N499" i="11"/>
  <c r="N500" i="11"/>
  <c r="N501" i="11"/>
  <c r="N502" i="11"/>
  <c r="N503" i="11"/>
  <c r="N504" i="11"/>
  <c r="N505" i="11"/>
  <c r="N506" i="11"/>
  <c r="N507" i="11"/>
  <c r="N508" i="11"/>
  <c r="N509" i="11"/>
  <c r="N510" i="11"/>
  <c r="N511" i="11"/>
  <c r="N512" i="11"/>
  <c r="N513" i="11"/>
  <c r="N514" i="11"/>
  <c r="N515" i="11"/>
  <c r="N516" i="11"/>
  <c r="N517" i="11"/>
  <c r="N518" i="11"/>
  <c r="N519" i="11"/>
  <c r="N520" i="11"/>
  <c r="N521" i="11"/>
  <c r="N522" i="11"/>
  <c r="N523" i="11"/>
  <c r="N524" i="11"/>
  <c r="N525" i="11"/>
  <c r="N526" i="11"/>
  <c r="N527" i="11"/>
  <c r="N528" i="11"/>
  <c r="N529" i="11"/>
  <c r="N530" i="11"/>
  <c r="N531" i="11"/>
  <c r="N532" i="11"/>
  <c r="N533" i="11"/>
  <c r="N534" i="11"/>
  <c r="N535" i="11"/>
  <c r="N536" i="11"/>
  <c r="N537" i="11"/>
  <c r="N538" i="11"/>
  <c r="N539" i="11"/>
  <c r="N540" i="11"/>
  <c r="N541" i="11"/>
  <c r="N542" i="11"/>
  <c r="N543" i="11"/>
  <c r="N544" i="11"/>
  <c r="N545" i="11"/>
  <c r="N546" i="11"/>
  <c r="N547" i="11"/>
  <c r="N548" i="11"/>
  <c r="N549" i="11"/>
  <c r="N550" i="11"/>
  <c r="N551" i="11"/>
  <c r="N552" i="11"/>
  <c r="N553" i="11"/>
  <c r="N554" i="11"/>
  <c r="N555" i="11"/>
  <c r="N556" i="11"/>
  <c r="N557" i="11"/>
  <c r="N558" i="11"/>
  <c r="N559" i="11"/>
  <c r="N560" i="11"/>
  <c r="N561" i="11"/>
  <c r="N562" i="11"/>
  <c r="N563" i="11"/>
  <c r="N564" i="11"/>
  <c r="N565" i="11"/>
  <c r="N566" i="11"/>
  <c r="N567" i="11"/>
  <c r="N568" i="11"/>
  <c r="N569" i="11"/>
  <c r="N570" i="11"/>
  <c r="N571" i="11"/>
  <c r="N572" i="11"/>
  <c r="N573" i="11"/>
  <c r="N574" i="11"/>
  <c r="N575" i="11"/>
  <c r="N576" i="11"/>
  <c r="N577" i="11"/>
  <c r="N578" i="11"/>
  <c r="N579" i="11"/>
  <c r="N580" i="11"/>
  <c r="N581" i="11"/>
  <c r="N582" i="11"/>
  <c r="N583" i="11"/>
  <c r="N584" i="11"/>
  <c r="N585" i="11"/>
  <c r="N586" i="11"/>
  <c r="N587" i="11"/>
  <c r="N588" i="11"/>
  <c r="N589" i="11"/>
  <c r="N590" i="11"/>
  <c r="N591" i="11"/>
  <c r="N592" i="11"/>
  <c r="N593" i="11"/>
  <c r="N594" i="11"/>
  <c r="N595" i="11"/>
  <c r="N596" i="11"/>
  <c r="N597" i="11"/>
  <c r="N598" i="11"/>
  <c r="N599" i="11"/>
  <c r="N600" i="11"/>
  <c r="N601" i="11"/>
  <c r="N602" i="11"/>
  <c r="N603" i="11"/>
  <c r="N604" i="11"/>
  <c r="N605" i="11"/>
  <c r="N606" i="11"/>
  <c r="N607" i="11"/>
  <c r="N608" i="11"/>
  <c r="N609" i="11"/>
  <c r="N610" i="11"/>
  <c r="N611" i="11"/>
  <c r="N612" i="11"/>
  <c r="N613" i="11"/>
  <c r="N614" i="11"/>
  <c r="N615" i="11"/>
  <c r="N616" i="11"/>
  <c r="N617" i="11"/>
  <c r="N618" i="11"/>
  <c r="N619" i="11"/>
  <c r="N620" i="11"/>
  <c r="N621" i="11"/>
  <c r="N622" i="11"/>
  <c r="N623" i="11"/>
  <c r="N624" i="11"/>
  <c r="N625" i="11"/>
  <c r="N626" i="11"/>
  <c r="N627" i="11"/>
  <c r="N628" i="11"/>
  <c r="N629" i="11"/>
  <c r="N630" i="11"/>
  <c r="N631" i="11"/>
  <c r="N632" i="11"/>
  <c r="N633" i="11"/>
  <c r="N634" i="11"/>
  <c r="N635" i="11"/>
  <c r="N636" i="11"/>
  <c r="N637" i="11"/>
  <c r="N638" i="11"/>
  <c r="N639" i="11"/>
  <c r="N640" i="11"/>
  <c r="N641" i="11"/>
  <c r="N642" i="11"/>
  <c r="N643" i="11"/>
  <c r="N644" i="11"/>
  <c r="N645" i="11"/>
  <c r="N646" i="11"/>
  <c r="N647" i="11"/>
  <c r="N648" i="11"/>
  <c r="N649" i="11"/>
  <c r="N650" i="11"/>
  <c r="N651" i="11"/>
  <c r="N652" i="11"/>
  <c r="N653" i="11"/>
  <c r="N654" i="11"/>
  <c r="N655" i="11"/>
  <c r="N656" i="11"/>
  <c r="N657" i="11"/>
  <c r="N658" i="11"/>
  <c r="N659" i="11"/>
  <c r="N660" i="11"/>
  <c r="N661" i="11"/>
  <c r="N662" i="11"/>
  <c r="N663" i="11"/>
  <c r="N664" i="11"/>
  <c r="N665" i="11"/>
  <c r="N666" i="11"/>
  <c r="N667" i="11"/>
  <c r="N668" i="11"/>
  <c r="N669" i="11"/>
  <c r="N670" i="11"/>
  <c r="N671" i="11"/>
  <c r="N672" i="11"/>
  <c r="N673" i="11"/>
  <c r="N674" i="11"/>
  <c r="N675" i="11"/>
  <c r="N676" i="11"/>
  <c r="N677" i="11"/>
  <c r="N678" i="11"/>
  <c r="N679" i="11"/>
  <c r="N680" i="11"/>
  <c r="N681" i="11"/>
  <c r="N682" i="11"/>
  <c r="N683" i="11"/>
  <c r="N684" i="11"/>
  <c r="N685" i="11"/>
  <c r="N686" i="11"/>
  <c r="N687" i="11"/>
  <c r="N688" i="11"/>
  <c r="N689" i="11"/>
  <c r="N690" i="11"/>
  <c r="N691" i="11"/>
  <c r="N692" i="11"/>
  <c r="N693" i="11"/>
  <c r="N694" i="11"/>
  <c r="N695" i="11"/>
  <c r="N696" i="11"/>
  <c r="N697" i="11"/>
  <c r="N698" i="11"/>
  <c r="N699" i="11"/>
  <c r="N700" i="11"/>
  <c r="N701" i="11"/>
  <c r="N702" i="11"/>
  <c r="N703" i="11"/>
  <c r="N704" i="11"/>
  <c r="N705" i="11"/>
  <c r="N706" i="11"/>
  <c r="N707" i="11"/>
  <c r="N708" i="11"/>
  <c r="N709" i="11"/>
  <c r="N710" i="11"/>
  <c r="N711" i="11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4" i="6"/>
  <c r="L3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M3" i="1"/>
  <c r="M9" i="1"/>
  <c r="M12" i="1"/>
  <c r="M15" i="1"/>
  <c r="M21" i="1"/>
  <c r="M27" i="1"/>
  <c r="M30" i="1"/>
  <c r="M33" i="1"/>
  <c r="M39" i="1"/>
  <c r="M45" i="1"/>
  <c r="M49" i="1"/>
  <c r="M51" i="1"/>
  <c r="M53" i="1"/>
  <c r="M57" i="1"/>
  <c r="M63" i="1"/>
  <c r="M69" i="1"/>
  <c r="M71" i="1"/>
  <c r="M75" i="1"/>
  <c r="M81" i="1"/>
  <c r="M87" i="1"/>
  <c r="M89" i="1"/>
  <c r="M93" i="1"/>
  <c r="M99" i="1"/>
  <c r="M105" i="1"/>
  <c r="M111" i="1"/>
  <c r="M113" i="1"/>
  <c r="M117" i="1"/>
  <c r="M123" i="1"/>
  <c r="M129" i="1"/>
  <c r="M131" i="1"/>
  <c r="M135" i="1"/>
  <c r="M141" i="1"/>
  <c r="M147" i="1"/>
  <c r="M149" i="1"/>
  <c r="M153" i="1"/>
  <c r="M159" i="1"/>
  <c r="M162" i="1"/>
  <c r="M165" i="1"/>
  <c r="M171" i="1"/>
  <c r="M177" i="1"/>
  <c r="M180" i="1"/>
  <c r="M183" i="1"/>
  <c r="M189" i="1"/>
  <c r="M195" i="1"/>
  <c r="M201" i="1"/>
  <c r="M204" i="1"/>
  <c r="M207" i="1"/>
  <c r="M213" i="1"/>
  <c r="M219" i="1"/>
  <c r="M222" i="1"/>
  <c r="M225" i="1"/>
  <c r="M231" i="1"/>
  <c r="M237" i="1"/>
  <c r="M239" i="1"/>
  <c r="M243" i="1"/>
  <c r="M249" i="1"/>
  <c r="M255" i="1"/>
  <c r="M257" i="1"/>
  <c r="M261" i="1"/>
  <c r="M267" i="1"/>
  <c r="M270" i="1"/>
  <c r="M273" i="1"/>
  <c r="M279" i="1"/>
  <c r="M285" i="1"/>
  <c r="M291" i="1"/>
  <c r="M297" i="1"/>
  <c r="M303" i="1"/>
  <c r="M309" i="1"/>
  <c r="M312" i="1"/>
  <c r="M315" i="1"/>
  <c r="M321" i="1"/>
  <c r="M327" i="1"/>
  <c r="M330" i="1"/>
  <c r="M333" i="1"/>
  <c r="M336" i="1"/>
  <c r="M339" i="1"/>
  <c r="M345" i="1"/>
  <c r="M351" i="1"/>
  <c r="M353" i="1"/>
  <c r="M354" i="1"/>
  <c r="M357" i="1"/>
  <c r="M363" i="1"/>
  <c r="M369" i="1"/>
  <c r="M371" i="1"/>
  <c r="M372" i="1"/>
  <c r="M375" i="1"/>
  <c r="M381" i="1"/>
  <c r="M387" i="1"/>
  <c r="M389" i="1"/>
  <c r="M393" i="1"/>
  <c r="M399" i="1"/>
  <c r="M405" i="1"/>
  <c r="M411" i="1"/>
  <c r="M417" i="1"/>
  <c r="M420" i="1"/>
  <c r="M423" i="1"/>
  <c r="M429" i="1"/>
  <c r="M435" i="1"/>
  <c r="M438" i="1"/>
  <c r="M441" i="1"/>
  <c r="M444" i="1"/>
  <c r="M447" i="1"/>
  <c r="M453" i="1"/>
  <c r="M459" i="1"/>
  <c r="M461" i="1"/>
  <c r="M462" i="1"/>
  <c r="M465" i="1"/>
  <c r="M471" i="1"/>
  <c r="M477" i="1"/>
  <c r="M479" i="1"/>
  <c r="M483" i="1"/>
  <c r="M486" i="1"/>
  <c r="M489" i="1"/>
  <c r="M495" i="1"/>
  <c r="M501" i="1"/>
  <c r="M504" i="1"/>
  <c r="M507" i="1"/>
  <c r="M513" i="1"/>
  <c r="M519" i="1"/>
  <c r="M525" i="1"/>
  <c r="M527" i="1"/>
  <c r="M531" i="1"/>
  <c r="M537" i="1"/>
  <c r="M543" i="1"/>
  <c r="M545" i="1"/>
  <c r="M549" i="1"/>
  <c r="M552" i="1"/>
  <c r="M555" i="1"/>
  <c r="M561" i="1"/>
  <c r="M567" i="1"/>
  <c r="M570" i="1"/>
  <c r="M573" i="1"/>
  <c r="M579" i="1"/>
  <c r="M585" i="1"/>
  <c r="M588" i="1"/>
  <c r="M591" i="1"/>
  <c r="M593" i="1"/>
  <c r="M597" i="1"/>
  <c r="M603" i="1"/>
  <c r="M609" i="1"/>
  <c r="M611" i="1"/>
  <c r="M615" i="1"/>
  <c r="M621" i="1"/>
  <c r="M627" i="1"/>
  <c r="M629" i="1"/>
  <c r="M633" i="1"/>
  <c r="M639" i="1"/>
  <c r="M645" i="1"/>
  <c r="M647" i="1"/>
  <c r="M651" i="1"/>
  <c r="M657" i="1"/>
  <c r="M660" i="1"/>
  <c r="M663" i="1"/>
  <c r="M669" i="1"/>
  <c r="M675" i="1"/>
  <c r="M678" i="1"/>
  <c r="M681" i="1"/>
  <c r="M687" i="1"/>
  <c r="M693" i="1"/>
  <c r="M696" i="1"/>
  <c r="M697" i="1"/>
  <c r="M699" i="1"/>
  <c r="M705" i="1"/>
  <c r="M711" i="1"/>
  <c r="C1" i="7"/>
  <c r="C1" i="1"/>
  <c r="E1" i="2"/>
  <c r="J392" i="2"/>
  <c r="C1" i="11"/>
  <c r="L711" i="11"/>
  <c r="J711" i="11"/>
  <c r="K711" i="11" s="1"/>
  <c r="C711" i="11"/>
  <c r="L710" i="11"/>
  <c r="J710" i="11"/>
  <c r="K710" i="11" s="1"/>
  <c r="C710" i="11"/>
  <c r="L709" i="11"/>
  <c r="J709" i="11"/>
  <c r="K709" i="11" s="1"/>
  <c r="C709" i="11"/>
  <c r="L708" i="11"/>
  <c r="J708" i="11"/>
  <c r="K708" i="11" s="1"/>
  <c r="C708" i="11"/>
  <c r="L707" i="11"/>
  <c r="J707" i="11"/>
  <c r="C707" i="11"/>
  <c r="L706" i="11"/>
  <c r="J706" i="11"/>
  <c r="K706" i="11" s="1"/>
  <c r="C706" i="11"/>
  <c r="L705" i="11"/>
  <c r="J705" i="11"/>
  <c r="K705" i="11" s="1"/>
  <c r="C705" i="11"/>
  <c r="L704" i="11"/>
  <c r="J704" i="11"/>
  <c r="K704" i="11" s="1"/>
  <c r="C704" i="11"/>
  <c r="L703" i="11"/>
  <c r="J703" i="11"/>
  <c r="C703" i="11"/>
  <c r="L702" i="11"/>
  <c r="J702" i="11"/>
  <c r="K702" i="11" s="1"/>
  <c r="C702" i="11"/>
  <c r="L701" i="11"/>
  <c r="J701" i="11"/>
  <c r="C701" i="11"/>
  <c r="L700" i="11"/>
  <c r="J700" i="11"/>
  <c r="K700" i="11" s="1"/>
  <c r="C700" i="11"/>
  <c r="L699" i="11"/>
  <c r="J699" i="11"/>
  <c r="K699" i="11" s="1"/>
  <c r="C699" i="11"/>
  <c r="L698" i="11"/>
  <c r="J698" i="11"/>
  <c r="K698" i="11" s="1"/>
  <c r="C698" i="11"/>
  <c r="L697" i="11"/>
  <c r="J697" i="11"/>
  <c r="K697" i="11" s="1"/>
  <c r="C697" i="11"/>
  <c r="L696" i="11"/>
  <c r="J696" i="11"/>
  <c r="K696" i="11" s="1"/>
  <c r="C696" i="11"/>
  <c r="L695" i="11"/>
  <c r="J695" i="11"/>
  <c r="C695" i="11"/>
  <c r="L694" i="11"/>
  <c r="J694" i="11"/>
  <c r="K694" i="11" s="1"/>
  <c r="C694" i="11"/>
  <c r="L693" i="11"/>
  <c r="J693" i="11"/>
  <c r="K693" i="11" s="1"/>
  <c r="C693" i="11"/>
  <c r="L692" i="11"/>
  <c r="J692" i="11"/>
  <c r="K692" i="11" s="1"/>
  <c r="C692" i="11"/>
  <c r="L691" i="11"/>
  <c r="J691" i="11"/>
  <c r="K691" i="11" s="1"/>
  <c r="C691" i="11"/>
  <c r="L690" i="11"/>
  <c r="J690" i="11"/>
  <c r="K690" i="11" s="1"/>
  <c r="C690" i="11"/>
  <c r="L689" i="11"/>
  <c r="J689" i="11"/>
  <c r="C689" i="11"/>
  <c r="L688" i="11"/>
  <c r="J688" i="11"/>
  <c r="K688" i="11" s="1"/>
  <c r="C688" i="11"/>
  <c r="L687" i="11"/>
  <c r="J687" i="11"/>
  <c r="K687" i="11" s="1"/>
  <c r="C687" i="11"/>
  <c r="L686" i="11"/>
  <c r="J686" i="11"/>
  <c r="K686" i="11" s="1"/>
  <c r="C686" i="11"/>
  <c r="L685" i="11"/>
  <c r="J685" i="11"/>
  <c r="K685" i="11" s="1"/>
  <c r="C685" i="11"/>
  <c r="L684" i="11"/>
  <c r="J684" i="11"/>
  <c r="K684" i="11" s="1"/>
  <c r="C684" i="11"/>
  <c r="L683" i="11"/>
  <c r="J683" i="11"/>
  <c r="C683" i="11"/>
  <c r="L682" i="11"/>
  <c r="J682" i="11"/>
  <c r="K682" i="11" s="1"/>
  <c r="C682" i="11"/>
  <c r="L681" i="11"/>
  <c r="J681" i="11"/>
  <c r="K681" i="11" s="1"/>
  <c r="C681" i="11"/>
  <c r="L680" i="11"/>
  <c r="J680" i="11"/>
  <c r="K680" i="11" s="1"/>
  <c r="C680" i="11"/>
  <c r="L679" i="11"/>
  <c r="J679" i="11"/>
  <c r="K679" i="11" s="1"/>
  <c r="C679" i="11"/>
  <c r="L678" i="11"/>
  <c r="J678" i="11"/>
  <c r="K678" i="11" s="1"/>
  <c r="C678" i="11"/>
  <c r="L677" i="11"/>
  <c r="J677" i="11"/>
  <c r="C677" i="11"/>
  <c r="L676" i="11"/>
  <c r="J676" i="11"/>
  <c r="K676" i="11" s="1"/>
  <c r="C676" i="11"/>
  <c r="L675" i="11"/>
  <c r="J675" i="11"/>
  <c r="K675" i="11" s="1"/>
  <c r="C675" i="11"/>
  <c r="L674" i="11"/>
  <c r="J674" i="11"/>
  <c r="K674" i="11" s="1"/>
  <c r="C674" i="11"/>
  <c r="L673" i="11"/>
  <c r="J673" i="11"/>
  <c r="K673" i="11" s="1"/>
  <c r="C673" i="11"/>
  <c r="L672" i="11"/>
  <c r="J672" i="11"/>
  <c r="K672" i="11" s="1"/>
  <c r="C672" i="11"/>
  <c r="L671" i="11"/>
  <c r="J671" i="11"/>
  <c r="C671" i="11"/>
  <c r="L670" i="11"/>
  <c r="J670" i="11"/>
  <c r="K670" i="11" s="1"/>
  <c r="C670" i="11"/>
  <c r="L669" i="11"/>
  <c r="J669" i="11"/>
  <c r="K669" i="11" s="1"/>
  <c r="C669" i="11"/>
  <c r="L668" i="11"/>
  <c r="J668" i="11"/>
  <c r="K668" i="11" s="1"/>
  <c r="C668" i="11"/>
  <c r="L667" i="11"/>
  <c r="J667" i="11"/>
  <c r="K667" i="11" s="1"/>
  <c r="C667" i="11"/>
  <c r="L666" i="11"/>
  <c r="J666" i="11"/>
  <c r="K666" i="11" s="1"/>
  <c r="C666" i="11"/>
  <c r="L665" i="11"/>
  <c r="J665" i="11"/>
  <c r="C665" i="11"/>
  <c r="L664" i="11"/>
  <c r="J664" i="11"/>
  <c r="K664" i="11" s="1"/>
  <c r="C664" i="11"/>
  <c r="L663" i="11"/>
  <c r="J663" i="11"/>
  <c r="K663" i="11" s="1"/>
  <c r="C663" i="11"/>
  <c r="L662" i="11"/>
  <c r="J662" i="11"/>
  <c r="K662" i="11" s="1"/>
  <c r="C662" i="11"/>
  <c r="L661" i="11"/>
  <c r="J661" i="11"/>
  <c r="K661" i="11" s="1"/>
  <c r="C661" i="11"/>
  <c r="L660" i="11"/>
  <c r="J660" i="11"/>
  <c r="K660" i="11" s="1"/>
  <c r="C660" i="11"/>
  <c r="L659" i="11"/>
  <c r="J659" i="11"/>
  <c r="C659" i="11"/>
  <c r="L658" i="11"/>
  <c r="J658" i="11"/>
  <c r="K658" i="11" s="1"/>
  <c r="C658" i="11"/>
  <c r="L657" i="11"/>
  <c r="J657" i="11"/>
  <c r="K657" i="11" s="1"/>
  <c r="C657" i="11"/>
  <c r="L656" i="11"/>
  <c r="J656" i="11"/>
  <c r="K656" i="11" s="1"/>
  <c r="C656" i="11"/>
  <c r="L655" i="11"/>
  <c r="J655" i="11"/>
  <c r="K655" i="11" s="1"/>
  <c r="C655" i="11"/>
  <c r="L654" i="11"/>
  <c r="J654" i="11"/>
  <c r="K654" i="11" s="1"/>
  <c r="C654" i="11"/>
  <c r="L653" i="11"/>
  <c r="J653" i="11"/>
  <c r="C653" i="11"/>
  <c r="L652" i="11"/>
  <c r="J652" i="11"/>
  <c r="K652" i="11" s="1"/>
  <c r="C652" i="11"/>
  <c r="L651" i="11"/>
  <c r="J651" i="11"/>
  <c r="K651" i="11" s="1"/>
  <c r="C651" i="11"/>
  <c r="L650" i="11"/>
  <c r="J650" i="11"/>
  <c r="K650" i="11" s="1"/>
  <c r="C650" i="11"/>
  <c r="L649" i="11"/>
  <c r="J649" i="11"/>
  <c r="C649" i="11"/>
  <c r="L648" i="11"/>
  <c r="J648" i="11"/>
  <c r="K648" i="11" s="1"/>
  <c r="C648" i="11"/>
  <c r="L647" i="11"/>
  <c r="J647" i="11"/>
  <c r="C647" i="11"/>
  <c r="L646" i="11"/>
  <c r="J646" i="11"/>
  <c r="K646" i="11" s="1"/>
  <c r="C646" i="11"/>
  <c r="L645" i="11"/>
  <c r="J645" i="11"/>
  <c r="K645" i="11" s="1"/>
  <c r="C645" i="11"/>
  <c r="L644" i="11"/>
  <c r="J644" i="11"/>
  <c r="K644" i="11" s="1"/>
  <c r="C644" i="11"/>
  <c r="L643" i="11"/>
  <c r="J643" i="11"/>
  <c r="C643" i="11"/>
  <c r="L642" i="11"/>
  <c r="J642" i="11"/>
  <c r="K642" i="11" s="1"/>
  <c r="C642" i="11"/>
  <c r="L641" i="11"/>
  <c r="J641" i="11"/>
  <c r="C641" i="11"/>
  <c r="L640" i="11"/>
  <c r="J640" i="11"/>
  <c r="K640" i="11" s="1"/>
  <c r="C640" i="11"/>
  <c r="L639" i="11"/>
  <c r="J639" i="11"/>
  <c r="K639" i="11" s="1"/>
  <c r="C639" i="11"/>
  <c r="L638" i="11"/>
  <c r="J638" i="11"/>
  <c r="K638" i="11" s="1"/>
  <c r="C638" i="11"/>
  <c r="L637" i="11"/>
  <c r="J637" i="11"/>
  <c r="C637" i="11"/>
  <c r="L636" i="11"/>
  <c r="J636" i="11"/>
  <c r="K636" i="11" s="1"/>
  <c r="C636" i="11"/>
  <c r="L635" i="11"/>
  <c r="J635" i="11"/>
  <c r="C635" i="11"/>
  <c r="L634" i="11"/>
  <c r="J634" i="11"/>
  <c r="K634" i="11" s="1"/>
  <c r="C634" i="11"/>
  <c r="L633" i="11"/>
  <c r="J633" i="11"/>
  <c r="K633" i="11" s="1"/>
  <c r="C633" i="11"/>
  <c r="L632" i="11"/>
  <c r="J632" i="11"/>
  <c r="C632" i="11"/>
  <c r="L631" i="11"/>
  <c r="J631" i="11"/>
  <c r="C631" i="11"/>
  <c r="L630" i="11"/>
  <c r="J630" i="11"/>
  <c r="K630" i="11" s="1"/>
  <c r="C630" i="11"/>
  <c r="L629" i="11"/>
  <c r="J629" i="11"/>
  <c r="C629" i="11"/>
  <c r="L628" i="11"/>
  <c r="J628" i="11"/>
  <c r="K628" i="11" s="1"/>
  <c r="C628" i="11"/>
  <c r="L627" i="11"/>
  <c r="J627" i="11"/>
  <c r="K627" i="11" s="1"/>
  <c r="C627" i="11"/>
  <c r="L626" i="11"/>
  <c r="J626" i="11"/>
  <c r="C626" i="11"/>
  <c r="L625" i="11"/>
  <c r="J625" i="11"/>
  <c r="C625" i="11"/>
  <c r="L624" i="11"/>
  <c r="J624" i="11"/>
  <c r="K624" i="11" s="1"/>
  <c r="C624" i="11"/>
  <c r="L623" i="11"/>
  <c r="J623" i="11"/>
  <c r="C623" i="11"/>
  <c r="L622" i="11"/>
  <c r="J622" i="11"/>
  <c r="C622" i="11"/>
  <c r="L621" i="11"/>
  <c r="J621" i="11"/>
  <c r="K621" i="11" s="1"/>
  <c r="C621" i="11"/>
  <c r="L620" i="11"/>
  <c r="J620" i="11"/>
  <c r="C620" i="11"/>
  <c r="L619" i="11"/>
  <c r="J619" i="11"/>
  <c r="C619" i="11"/>
  <c r="L618" i="11"/>
  <c r="J618" i="11"/>
  <c r="C618" i="11"/>
  <c r="L617" i="11"/>
  <c r="J617" i="11"/>
  <c r="C617" i="11"/>
  <c r="L616" i="11"/>
  <c r="J616" i="11"/>
  <c r="C616" i="11"/>
  <c r="L615" i="11"/>
  <c r="J615" i="11"/>
  <c r="K615" i="11" s="1"/>
  <c r="C615" i="11"/>
  <c r="L614" i="11"/>
  <c r="J614" i="11"/>
  <c r="C614" i="11"/>
  <c r="L613" i="11"/>
  <c r="J613" i="11"/>
  <c r="C613" i="11"/>
  <c r="L612" i="11"/>
  <c r="J612" i="11"/>
  <c r="C612" i="11"/>
  <c r="L611" i="11"/>
  <c r="J611" i="11"/>
  <c r="C611" i="11"/>
  <c r="L610" i="11"/>
  <c r="J610" i="11"/>
  <c r="C610" i="11"/>
  <c r="L609" i="11"/>
  <c r="J609" i="11"/>
  <c r="K609" i="11" s="1"/>
  <c r="C609" i="11"/>
  <c r="L608" i="11"/>
  <c r="J608" i="11"/>
  <c r="C608" i="11"/>
  <c r="L607" i="11"/>
  <c r="J607" i="11"/>
  <c r="C607" i="11"/>
  <c r="L606" i="11"/>
  <c r="J606" i="11"/>
  <c r="K606" i="11" s="1"/>
  <c r="C606" i="11"/>
  <c r="L605" i="11"/>
  <c r="J605" i="11"/>
  <c r="C605" i="11"/>
  <c r="L604" i="11"/>
  <c r="J604" i="11"/>
  <c r="C604" i="11"/>
  <c r="L603" i="11"/>
  <c r="J603" i="11"/>
  <c r="K603" i="11" s="1"/>
  <c r="C603" i="11"/>
  <c r="L602" i="11"/>
  <c r="J602" i="11"/>
  <c r="C602" i="11"/>
  <c r="L601" i="11"/>
  <c r="J601" i="11"/>
  <c r="C601" i="11"/>
  <c r="L600" i="11"/>
  <c r="J600" i="11"/>
  <c r="K600" i="11" s="1"/>
  <c r="C600" i="11"/>
  <c r="L599" i="11"/>
  <c r="J599" i="11"/>
  <c r="C599" i="11"/>
  <c r="L598" i="11"/>
  <c r="J598" i="11"/>
  <c r="C598" i="11"/>
  <c r="L597" i="11"/>
  <c r="J597" i="11"/>
  <c r="K597" i="11" s="1"/>
  <c r="C597" i="11"/>
  <c r="L596" i="11"/>
  <c r="J596" i="11"/>
  <c r="C596" i="11"/>
  <c r="L595" i="11"/>
  <c r="J595" i="11"/>
  <c r="C595" i="11"/>
  <c r="L594" i="11"/>
  <c r="J594" i="11"/>
  <c r="K594" i="11" s="1"/>
  <c r="C594" i="11"/>
  <c r="L593" i="11"/>
  <c r="J593" i="11"/>
  <c r="C593" i="11"/>
  <c r="L592" i="11"/>
  <c r="J592" i="11"/>
  <c r="K592" i="11" s="1"/>
  <c r="C592" i="11"/>
  <c r="L591" i="11"/>
  <c r="J591" i="11"/>
  <c r="K591" i="11" s="1"/>
  <c r="C591" i="11"/>
  <c r="L590" i="11"/>
  <c r="J590" i="11"/>
  <c r="C590" i="11"/>
  <c r="L589" i="11"/>
  <c r="J589" i="11"/>
  <c r="C589" i="11"/>
  <c r="L588" i="11"/>
  <c r="J588" i="11"/>
  <c r="K588" i="11" s="1"/>
  <c r="C588" i="11"/>
  <c r="L587" i="11"/>
  <c r="J587" i="11"/>
  <c r="C587" i="11"/>
  <c r="L586" i="11"/>
  <c r="J586" i="11"/>
  <c r="C586" i="11"/>
  <c r="L585" i="11"/>
  <c r="J585" i="11"/>
  <c r="K585" i="11" s="1"/>
  <c r="C585" i="11"/>
  <c r="L584" i="11"/>
  <c r="J584" i="11"/>
  <c r="C584" i="11"/>
  <c r="L583" i="11"/>
  <c r="J583" i="11"/>
  <c r="C583" i="11"/>
  <c r="L582" i="11"/>
  <c r="J582" i="11"/>
  <c r="C582" i="11"/>
  <c r="L581" i="11"/>
  <c r="J581" i="11"/>
  <c r="C581" i="11"/>
  <c r="L580" i="11"/>
  <c r="J580" i="11"/>
  <c r="C580" i="11"/>
  <c r="L579" i="11"/>
  <c r="J579" i="11"/>
  <c r="K579" i="11" s="1"/>
  <c r="C579" i="11"/>
  <c r="L578" i="11"/>
  <c r="J578" i="11"/>
  <c r="C578" i="11"/>
  <c r="L577" i="11"/>
  <c r="J577" i="11"/>
  <c r="C577" i="11"/>
  <c r="L576" i="11"/>
  <c r="J576" i="11"/>
  <c r="C576" i="11"/>
  <c r="L575" i="11"/>
  <c r="J575" i="11"/>
  <c r="C575" i="11"/>
  <c r="L574" i="11"/>
  <c r="J574" i="11"/>
  <c r="C574" i="11"/>
  <c r="L573" i="11"/>
  <c r="J573" i="11"/>
  <c r="K573" i="11" s="1"/>
  <c r="C573" i="11"/>
  <c r="L572" i="11"/>
  <c r="J572" i="11"/>
  <c r="C572" i="11"/>
  <c r="L571" i="11"/>
  <c r="J571" i="11"/>
  <c r="C571" i="11"/>
  <c r="L570" i="11"/>
  <c r="J570" i="11"/>
  <c r="C570" i="11"/>
  <c r="L569" i="11"/>
  <c r="J569" i="11"/>
  <c r="C569" i="11"/>
  <c r="L568" i="11"/>
  <c r="J568" i="11"/>
  <c r="K568" i="11" s="1"/>
  <c r="C568" i="11"/>
  <c r="L567" i="11"/>
  <c r="J567" i="11"/>
  <c r="K567" i="11" s="1"/>
  <c r="C567" i="11"/>
  <c r="L566" i="11"/>
  <c r="J566" i="11"/>
  <c r="C566" i="11"/>
  <c r="L565" i="11"/>
  <c r="J565" i="11"/>
  <c r="C565" i="11"/>
  <c r="L564" i="11"/>
  <c r="J564" i="11"/>
  <c r="K564" i="11" s="1"/>
  <c r="C564" i="11"/>
  <c r="L563" i="11"/>
  <c r="J563" i="11"/>
  <c r="C563" i="11"/>
  <c r="L562" i="11"/>
  <c r="J562" i="11"/>
  <c r="K562" i="11" s="1"/>
  <c r="C562" i="11"/>
  <c r="L561" i="11"/>
  <c r="J561" i="11"/>
  <c r="K561" i="11" s="1"/>
  <c r="C561" i="11"/>
  <c r="L560" i="11"/>
  <c r="J560" i="11"/>
  <c r="C560" i="11"/>
  <c r="L559" i="11"/>
  <c r="J559" i="11"/>
  <c r="C559" i="11"/>
  <c r="L558" i="11"/>
  <c r="J558" i="11"/>
  <c r="C558" i="11"/>
  <c r="L557" i="11"/>
  <c r="J557" i="11"/>
  <c r="C557" i="11"/>
  <c r="L556" i="11"/>
  <c r="J556" i="11"/>
  <c r="K556" i="11" s="1"/>
  <c r="C556" i="11"/>
  <c r="L555" i="11"/>
  <c r="J555" i="11"/>
  <c r="C555" i="11"/>
  <c r="L554" i="11"/>
  <c r="J554" i="11"/>
  <c r="C554" i="11"/>
  <c r="L553" i="11"/>
  <c r="J553" i="11"/>
  <c r="C553" i="11"/>
  <c r="L552" i="11"/>
  <c r="J552" i="11"/>
  <c r="C552" i="11"/>
  <c r="L551" i="11"/>
  <c r="J551" i="11"/>
  <c r="C551" i="11"/>
  <c r="L550" i="11"/>
  <c r="J550" i="11"/>
  <c r="K550" i="11" s="1"/>
  <c r="C550" i="11"/>
  <c r="L549" i="11"/>
  <c r="J549" i="11"/>
  <c r="K549" i="11" s="1"/>
  <c r="C549" i="11"/>
  <c r="L548" i="11"/>
  <c r="J548" i="11"/>
  <c r="C548" i="11"/>
  <c r="L547" i="11"/>
  <c r="J547" i="11"/>
  <c r="C547" i="11"/>
  <c r="L546" i="11"/>
  <c r="J546" i="11"/>
  <c r="K546" i="11" s="1"/>
  <c r="C546" i="11"/>
  <c r="L545" i="11"/>
  <c r="J545" i="11"/>
  <c r="C545" i="11"/>
  <c r="L544" i="11"/>
  <c r="J544" i="11"/>
  <c r="K544" i="11" s="1"/>
  <c r="C544" i="11"/>
  <c r="L543" i="11"/>
  <c r="J543" i="11"/>
  <c r="K543" i="11" s="1"/>
  <c r="C543" i="11"/>
  <c r="L542" i="11"/>
  <c r="J542" i="11"/>
  <c r="C542" i="11"/>
  <c r="L541" i="11"/>
  <c r="J541" i="11"/>
  <c r="C541" i="11"/>
  <c r="L540" i="11"/>
  <c r="J540" i="11"/>
  <c r="C540" i="11"/>
  <c r="L539" i="11"/>
  <c r="J539" i="11"/>
  <c r="C539" i="11"/>
  <c r="L538" i="11"/>
  <c r="J538" i="11"/>
  <c r="K538" i="11" s="1"/>
  <c r="C538" i="11"/>
  <c r="L537" i="11"/>
  <c r="J537" i="11"/>
  <c r="K537" i="11" s="1"/>
  <c r="C537" i="11"/>
  <c r="L536" i="11"/>
  <c r="J536" i="11"/>
  <c r="C536" i="11"/>
  <c r="L535" i="11"/>
  <c r="J535" i="11"/>
  <c r="C535" i="11"/>
  <c r="L534" i="11"/>
  <c r="J534" i="11"/>
  <c r="C534" i="11"/>
  <c r="L533" i="11"/>
  <c r="J533" i="11"/>
  <c r="C533" i="11"/>
  <c r="L532" i="11"/>
  <c r="J532" i="11"/>
  <c r="K532" i="11" s="1"/>
  <c r="C532" i="11"/>
  <c r="L531" i="11"/>
  <c r="J531" i="11"/>
  <c r="K531" i="11" s="1"/>
  <c r="C531" i="11"/>
  <c r="L530" i="11"/>
  <c r="J530" i="11"/>
  <c r="C530" i="11"/>
  <c r="L529" i="11"/>
  <c r="J529" i="11"/>
  <c r="C529" i="11"/>
  <c r="L528" i="11"/>
  <c r="J528" i="11"/>
  <c r="K528" i="11" s="1"/>
  <c r="C528" i="11"/>
  <c r="L527" i="11"/>
  <c r="J527" i="11"/>
  <c r="C527" i="11"/>
  <c r="L526" i="11"/>
  <c r="J526" i="11"/>
  <c r="K526" i="11" s="1"/>
  <c r="C526" i="11"/>
  <c r="L525" i="11"/>
  <c r="J525" i="11"/>
  <c r="K525" i="11" s="1"/>
  <c r="C525" i="11"/>
  <c r="L524" i="11"/>
  <c r="J524" i="11"/>
  <c r="C524" i="11"/>
  <c r="L523" i="11"/>
  <c r="J523" i="11"/>
  <c r="C523" i="11"/>
  <c r="L522" i="11"/>
  <c r="J522" i="11"/>
  <c r="K522" i="11" s="1"/>
  <c r="C522" i="11"/>
  <c r="L521" i="11"/>
  <c r="J521" i="11"/>
  <c r="C521" i="11"/>
  <c r="L520" i="11"/>
  <c r="J520" i="11"/>
  <c r="K520" i="11" s="1"/>
  <c r="C520" i="11"/>
  <c r="L519" i="11"/>
  <c r="J519" i="11"/>
  <c r="K519" i="11" s="1"/>
  <c r="C519" i="11"/>
  <c r="L518" i="11"/>
  <c r="J518" i="11"/>
  <c r="C518" i="11"/>
  <c r="L517" i="11"/>
  <c r="J517" i="11"/>
  <c r="C517" i="11"/>
  <c r="L516" i="11"/>
  <c r="J516" i="11"/>
  <c r="K516" i="11" s="1"/>
  <c r="C516" i="11"/>
  <c r="L515" i="11"/>
  <c r="J515" i="11"/>
  <c r="C515" i="11"/>
  <c r="L514" i="11"/>
  <c r="J514" i="11"/>
  <c r="K514" i="11" s="1"/>
  <c r="C514" i="11"/>
  <c r="L513" i="11"/>
  <c r="J513" i="11"/>
  <c r="K513" i="11" s="1"/>
  <c r="C513" i="11"/>
  <c r="L512" i="11"/>
  <c r="J512" i="11"/>
  <c r="C512" i="11"/>
  <c r="L511" i="11"/>
  <c r="J511" i="11"/>
  <c r="C511" i="11"/>
  <c r="L510" i="11"/>
  <c r="J510" i="11"/>
  <c r="C510" i="11"/>
  <c r="L509" i="11"/>
  <c r="J509" i="11"/>
  <c r="K509" i="11" s="1"/>
  <c r="C509" i="11"/>
  <c r="L508" i="11"/>
  <c r="J508" i="11"/>
  <c r="C508" i="11"/>
  <c r="L507" i="11"/>
  <c r="J507" i="11"/>
  <c r="C507" i="11"/>
  <c r="L506" i="11"/>
  <c r="J506" i="11"/>
  <c r="K506" i="11" s="1"/>
  <c r="C506" i="11"/>
  <c r="L505" i="11"/>
  <c r="J505" i="11"/>
  <c r="C505" i="11"/>
  <c r="L504" i="11"/>
  <c r="J504" i="11"/>
  <c r="C504" i="11"/>
  <c r="L503" i="11"/>
  <c r="J503" i="11"/>
  <c r="C503" i="11"/>
  <c r="L502" i="11"/>
  <c r="J502" i="11"/>
  <c r="C502" i="11"/>
  <c r="L501" i="11"/>
  <c r="J501" i="11"/>
  <c r="C501" i="11"/>
  <c r="L500" i="11"/>
  <c r="J500" i="11"/>
  <c r="K500" i="11" s="1"/>
  <c r="C500" i="11"/>
  <c r="L499" i="11"/>
  <c r="J499" i="11"/>
  <c r="K499" i="11" s="1"/>
  <c r="C499" i="11"/>
  <c r="L498" i="11"/>
  <c r="J498" i="11"/>
  <c r="C498" i="11"/>
  <c r="L497" i="11"/>
  <c r="J497" i="11"/>
  <c r="C497" i="11"/>
  <c r="L496" i="11"/>
  <c r="J496" i="11"/>
  <c r="C496" i="11"/>
  <c r="L495" i="11"/>
  <c r="J495" i="11"/>
  <c r="K495" i="11" s="1"/>
  <c r="C495" i="11"/>
  <c r="L494" i="11"/>
  <c r="J494" i="11"/>
  <c r="K494" i="11" s="1"/>
  <c r="C494" i="11"/>
  <c r="L493" i="11"/>
  <c r="J493" i="11"/>
  <c r="C493" i="11"/>
  <c r="L492" i="11"/>
  <c r="J492" i="11"/>
  <c r="K492" i="11" s="1"/>
  <c r="C492" i="11"/>
  <c r="L491" i="11"/>
  <c r="J491" i="11"/>
  <c r="C491" i="11"/>
  <c r="L490" i="11"/>
  <c r="J490" i="11"/>
  <c r="C490" i="11"/>
  <c r="L489" i="11"/>
  <c r="J489" i="11"/>
  <c r="C489" i="11"/>
  <c r="L488" i="11"/>
  <c r="J488" i="11"/>
  <c r="K488" i="11" s="1"/>
  <c r="C488" i="11"/>
  <c r="L487" i="11"/>
  <c r="J487" i="11"/>
  <c r="K487" i="11" s="1"/>
  <c r="C487" i="11"/>
  <c r="L486" i="11"/>
  <c r="J486" i="11"/>
  <c r="C486" i="11"/>
  <c r="L485" i="11"/>
  <c r="J485" i="11"/>
  <c r="K485" i="11" s="1"/>
  <c r="C485" i="11"/>
  <c r="L484" i="11"/>
  <c r="J484" i="11"/>
  <c r="C484" i="11"/>
  <c r="L483" i="11"/>
  <c r="J483" i="11"/>
  <c r="C483" i="11"/>
  <c r="L482" i="11"/>
  <c r="J482" i="11"/>
  <c r="C482" i="11"/>
  <c r="L481" i="11"/>
  <c r="J481" i="11"/>
  <c r="C481" i="11"/>
  <c r="L480" i="11"/>
  <c r="J480" i="11"/>
  <c r="K480" i="11" s="1"/>
  <c r="C480" i="11"/>
  <c r="L479" i="11"/>
  <c r="J479" i="11"/>
  <c r="C479" i="11"/>
  <c r="L478" i="11"/>
  <c r="J478" i="11"/>
  <c r="C478" i="11"/>
  <c r="L477" i="11"/>
  <c r="J477" i="11"/>
  <c r="K477" i="11" s="1"/>
  <c r="C477" i="11"/>
  <c r="L476" i="11"/>
  <c r="J476" i="11"/>
  <c r="C476" i="11"/>
  <c r="L475" i="11"/>
  <c r="J475" i="11"/>
  <c r="C475" i="11"/>
  <c r="L474" i="11"/>
  <c r="J474" i="11"/>
  <c r="C474" i="11"/>
  <c r="L473" i="11"/>
  <c r="J473" i="11"/>
  <c r="K473" i="11" s="1"/>
  <c r="C473" i="11"/>
  <c r="L472" i="11"/>
  <c r="J472" i="11"/>
  <c r="C472" i="11"/>
  <c r="L471" i="11"/>
  <c r="J471" i="11"/>
  <c r="K471" i="11" s="1"/>
  <c r="C471" i="11"/>
  <c r="L470" i="11"/>
  <c r="J470" i="11"/>
  <c r="K470" i="11" s="1"/>
  <c r="C470" i="11"/>
  <c r="L469" i="11"/>
  <c r="J469" i="11"/>
  <c r="C469" i="11"/>
  <c r="L468" i="11"/>
  <c r="J468" i="11"/>
  <c r="C468" i="11"/>
  <c r="L467" i="11"/>
  <c r="J467" i="11"/>
  <c r="C467" i="11"/>
  <c r="L466" i="11"/>
  <c r="J466" i="11"/>
  <c r="C466" i="11"/>
  <c r="L465" i="11"/>
  <c r="J465" i="11"/>
  <c r="C465" i="11"/>
  <c r="L464" i="11"/>
  <c r="J464" i="11"/>
  <c r="K464" i="11" s="1"/>
  <c r="C464" i="11"/>
  <c r="L463" i="11"/>
  <c r="J463" i="11"/>
  <c r="K463" i="11" s="1"/>
  <c r="C463" i="11"/>
  <c r="L462" i="11"/>
  <c r="J462" i="11"/>
  <c r="C462" i="11"/>
  <c r="L461" i="11"/>
  <c r="J461" i="11"/>
  <c r="C461" i="11"/>
  <c r="L460" i="11"/>
  <c r="J460" i="11"/>
  <c r="C460" i="11"/>
  <c r="L459" i="11"/>
  <c r="J459" i="11"/>
  <c r="K459" i="11" s="1"/>
  <c r="C459" i="11"/>
  <c r="L458" i="11"/>
  <c r="J458" i="11"/>
  <c r="K458" i="11" s="1"/>
  <c r="C458" i="11"/>
  <c r="L457" i="11"/>
  <c r="J457" i="11"/>
  <c r="C457" i="11"/>
  <c r="L456" i="11"/>
  <c r="J456" i="11"/>
  <c r="K456" i="11" s="1"/>
  <c r="C456" i="11"/>
  <c r="L455" i="11"/>
  <c r="J455" i="11"/>
  <c r="C455" i="11"/>
  <c r="L454" i="11"/>
  <c r="J454" i="11"/>
  <c r="C454" i="11"/>
  <c r="L453" i="11"/>
  <c r="J453" i="11"/>
  <c r="C453" i="11"/>
  <c r="L452" i="11"/>
  <c r="J452" i="11"/>
  <c r="K452" i="11" s="1"/>
  <c r="C452" i="11"/>
  <c r="L451" i="11"/>
  <c r="J451" i="11"/>
  <c r="K451" i="11" s="1"/>
  <c r="C451" i="11"/>
  <c r="L450" i="11"/>
  <c r="J450" i="11"/>
  <c r="C450" i="11"/>
  <c r="L449" i="11"/>
  <c r="J449" i="11"/>
  <c r="K449" i="11" s="1"/>
  <c r="C449" i="11"/>
  <c r="L448" i="11"/>
  <c r="J448" i="11"/>
  <c r="C448" i="11"/>
  <c r="L447" i="11"/>
  <c r="J447" i="11"/>
  <c r="C447" i="11"/>
  <c r="L446" i="11"/>
  <c r="J446" i="11"/>
  <c r="C446" i="11"/>
  <c r="L445" i="11"/>
  <c r="J445" i="11"/>
  <c r="C445" i="11"/>
  <c r="L444" i="11"/>
  <c r="J444" i="11"/>
  <c r="K444" i="11" s="1"/>
  <c r="C444" i="11"/>
  <c r="L443" i="11"/>
  <c r="J443" i="11"/>
  <c r="K443" i="11" s="1"/>
  <c r="C443" i="11"/>
  <c r="L442" i="11"/>
  <c r="J442" i="11"/>
  <c r="C442" i="11"/>
  <c r="L441" i="11"/>
  <c r="J441" i="11"/>
  <c r="K441" i="11" s="1"/>
  <c r="C441" i="11"/>
  <c r="L440" i="11"/>
  <c r="J440" i="11"/>
  <c r="C440" i="11"/>
  <c r="L439" i="11"/>
  <c r="J439" i="11"/>
  <c r="C439" i="11"/>
  <c r="L438" i="11"/>
  <c r="J438" i="11"/>
  <c r="C438" i="11"/>
  <c r="L437" i="11"/>
  <c r="J437" i="11"/>
  <c r="K437" i="11" s="1"/>
  <c r="C437" i="11"/>
  <c r="L436" i="11"/>
  <c r="J436" i="11"/>
  <c r="C436" i="11"/>
  <c r="L435" i="11"/>
  <c r="J435" i="11"/>
  <c r="K435" i="11" s="1"/>
  <c r="C435" i="11"/>
  <c r="L434" i="11"/>
  <c r="J434" i="11"/>
  <c r="K434" i="11" s="1"/>
  <c r="C434" i="11"/>
  <c r="L433" i="11"/>
  <c r="J433" i="11"/>
  <c r="C433" i="11"/>
  <c r="L432" i="11"/>
  <c r="J432" i="11"/>
  <c r="C432" i="11"/>
  <c r="L431" i="11"/>
  <c r="J431" i="11"/>
  <c r="K431" i="11" s="1"/>
  <c r="C431" i="11"/>
  <c r="L430" i="11"/>
  <c r="J430" i="11"/>
  <c r="C430" i="11"/>
  <c r="L429" i="11"/>
  <c r="J429" i="11"/>
  <c r="C429" i="11"/>
  <c r="L428" i="11"/>
  <c r="J428" i="11"/>
  <c r="C428" i="11"/>
  <c r="L427" i="11"/>
  <c r="J427" i="11"/>
  <c r="C427" i="11"/>
  <c r="L426" i="11"/>
  <c r="J426" i="11"/>
  <c r="C426" i="11"/>
  <c r="L425" i="11"/>
  <c r="J425" i="11"/>
  <c r="C425" i="11"/>
  <c r="L424" i="11"/>
  <c r="J424" i="11"/>
  <c r="C424" i="11"/>
  <c r="L423" i="11"/>
  <c r="J423" i="11"/>
  <c r="K423" i="11" s="1"/>
  <c r="C423" i="11"/>
  <c r="L422" i="11"/>
  <c r="J422" i="11"/>
  <c r="K422" i="11" s="1"/>
  <c r="C422" i="11"/>
  <c r="L421" i="11"/>
  <c r="J421" i="11"/>
  <c r="K421" i="11" s="1"/>
  <c r="C421" i="11"/>
  <c r="L420" i="11"/>
  <c r="J420" i="11"/>
  <c r="C420" i="11"/>
  <c r="L419" i="11"/>
  <c r="J419" i="11"/>
  <c r="C419" i="11"/>
  <c r="L418" i="11"/>
  <c r="J418" i="11"/>
  <c r="C418" i="11"/>
  <c r="L417" i="11"/>
  <c r="J417" i="11"/>
  <c r="C417" i="11"/>
  <c r="L416" i="11"/>
  <c r="J416" i="11"/>
  <c r="K416" i="11" s="1"/>
  <c r="C416" i="11"/>
  <c r="L415" i="11"/>
  <c r="J415" i="11"/>
  <c r="C415" i="11"/>
  <c r="L414" i="11"/>
  <c r="J414" i="11"/>
  <c r="C414" i="11"/>
  <c r="L413" i="11"/>
  <c r="J413" i="11"/>
  <c r="K413" i="11" s="1"/>
  <c r="C413" i="11"/>
  <c r="L412" i="11"/>
  <c r="J412" i="11"/>
  <c r="C412" i="11"/>
  <c r="L411" i="11"/>
  <c r="J411" i="11"/>
  <c r="C411" i="11"/>
  <c r="L410" i="11"/>
  <c r="J410" i="11"/>
  <c r="C410" i="11"/>
  <c r="L409" i="11"/>
  <c r="J409" i="11"/>
  <c r="C409" i="11"/>
  <c r="L408" i="11"/>
  <c r="J408" i="11"/>
  <c r="C408" i="11"/>
  <c r="L407" i="11"/>
  <c r="J407" i="11"/>
  <c r="K407" i="11" s="1"/>
  <c r="C407" i="11"/>
  <c r="L406" i="11"/>
  <c r="J406" i="11"/>
  <c r="C406" i="11"/>
  <c r="L405" i="11"/>
  <c r="J405" i="11"/>
  <c r="K405" i="11" s="1"/>
  <c r="C405" i="11"/>
  <c r="L404" i="11"/>
  <c r="J404" i="11"/>
  <c r="C404" i="11"/>
  <c r="L403" i="11"/>
  <c r="J403" i="11"/>
  <c r="C403" i="11"/>
  <c r="L402" i="11"/>
  <c r="J402" i="11"/>
  <c r="C402" i="11"/>
  <c r="L401" i="11"/>
  <c r="J401" i="11"/>
  <c r="K401" i="11" s="1"/>
  <c r="C401" i="11"/>
  <c r="L400" i="11"/>
  <c r="J400" i="11"/>
  <c r="C400" i="11"/>
  <c r="L399" i="11"/>
  <c r="J399" i="11"/>
  <c r="K399" i="11" s="1"/>
  <c r="C399" i="11"/>
  <c r="L398" i="11"/>
  <c r="J398" i="11"/>
  <c r="K398" i="11" s="1"/>
  <c r="C398" i="11"/>
  <c r="L397" i="11"/>
  <c r="J397" i="11"/>
  <c r="C397" i="11"/>
  <c r="L396" i="11"/>
  <c r="J396" i="11"/>
  <c r="C396" i="11"/>
  <c r="L395" i="11"/>
  <c r="J395" i="11"/>
  <c r="K395" i="11" s="1"/>
  <c r="C395" i="11"/>
  <c r="L394" i="11"/>
  <c r="J394" i="11"/>
  <c r="C394" i="11"/>
  <c r="L393" i="11"/>
  <c r="J393" i="11"/>
  <c r="K393" i="11" s="1"/>
  <c r="C393" i="11"/>
  <c r="L392" i="11"/>
  <c r="J392" i="11"/>
  <c r="K392" i="11" s="1"/>
  <c r="C392" i="11"/>
  <c r="L391" i="11"/>
  <c r="J391" i="11"/>
  <c r="C391" i="11"/>
  <c r="L390" i="11"/>
  <c r="J390" i="11"/>
  <c r="C390" i="11"/>
  <c r="L389" i="11"/>
  <c r="J389" i="11"/>
  <c r="C389" i="11"/>
  <c r="L388" i="11"/>
  <c r="J388" i="11"/>
  <c r="C388" i="11"/>
  <c r="L387" i="11"/>
  <c r="J387" i="11"/>
  <c r="K387" i="11" s="1"/>
  <c r="C387" i="11"/>
  <c r="L386" i="11"/>
  <c r="J386" i="11"/>
  <c r="K386" i="11" s="1"/>
  <c r="C386" i="11"/>
  <c r="L385" i="11"/>
  <c r="J385" i="11"/>
  <c r="K385" i="11" s="1"/>
  <c r="C385" i="11"/>
  <c r="L384" i="11"/>
  <c r="J384" i="11"/>
  <c r="C384" i="11"/>
  <c r="L383" i="11"/>
  <c r="J383" i="11"/>
  <c r="C383" i="11"/>
  <c r="L382" i="11"/>
  <c r="J382" i="11"/>
  <c r="C382" i="11"/>
  <c r="L381" i="11"/>
  <c r="J381" i="11"/>
  <c r="C381" i="11"/>
  <c r="L380" i="11"/>
  <c r="J380" i="11"/>
  <c r="K380" i="11" s="1"/>
  <c r="C380" i="11"/>
  <c r="L379" i="11"/>
  <c r="J379" i="11"/>
  <c r="C379" i="11"/>
  <c r="L378" i="11"/>
  <c r="J378" i="11"/>
  <c r="C378" i="11"/>
  <c r="L377" i="11"/>
  <c r="J377" i="11"/>
  <c r="K377" i="11" s="1"/>
  <c r="C377" i="11"/>
  <c r="L376" i="11"/>
  <c r="J376" i="11"/>
  <c r="C376" i="11"/>
  <c r="L375" i="11"/>
  <c r="J375" i="11"/>
  <c r="C375" i="11"/>
  <c r="L374" i="11"/>
  <c r="J374" i="11"/>
  <c r="C374" i="11"/>
  <c r="L373" i="11"/>
  <c r="J373" i="11"/>
  <c r="C373" i="11"/>
  <c r="L372" i="11"/>
  <c r="J372" i="11"/>
  <c r="C372" i="11"/>
  <c r="L371" i="11"/>
  <c r="J371" i="11"/>
  <c r="K371" i="11" s="1"/>
  <c r="C371" i="11"/>
  <c r="L370" i="11"/>
  <c r="J370" i="11"/>
  <c r="C370" i="11"/>
  <c r="L369" i="11"/>
  <c r="J369" i="11"/>
  <c r="K369" i="11" s="1"/>
  <c r="C369" i="11"/>
  <c r="L368" i="11"/>
  <c r="J368" i="11"/>
  <c r="C368" i="11"/>
  <c r="L367" i="11"/>
  <c r="J367" i="11"/>
  <c r="C367" i="11"/>
  <c r="L366" i="11"/>
  <c r="J366" i="11"/>
  <c r="C366" i="11"/>
  <c r="L365" i="11"/>
  <c r="J365" i="11"/>
  <c r="K365" i="11" s="1"/>
  <c r="C365" i="11"/>
  <c r="L364" i="11"/>
  <c r="J364" i="11"/>
  <c r="C364" i="11"/>
  <c r="L363" i="11"/>
  <c r="J363" i="11"/>
  <c r="K363" i="11" s="1"/>
  <c r="C363" i="11"/>
  <c r="L362" i="11"/>
  <c r="J362" i="11"/>
  <c r="K362" i="11" s="1"/>
  <c r="C362" i="11"/>
  <c r="L361" i="11"/>
  <c r="J361" i="11"/>
  <c r="C361" i="11"/>
  <c r="L360" i="11"/>
  <c r="J360" i="11"/>
  <c r="C360" i="11"/>
  <c r="L359" i="11"/>
  <c r="J359" i="11"/>
  <c r="K359" i="11" s="1"/>
  <c r="C359" i="11"/>
  <c r="L358" i="11"/>
  <c r="J358" i="11"/>
  <c r="C358" i="11"/>
  <c r="L357" i="11"/>
  <c r="J357" i="11"/>
  <c r="K357" i="11" s="1"/>
  <c r="C357" i="11"/>
  <c r="L356" i="11"/>
  <c r="J356" i="11"/>
  <c r="K356" i="11" s="1"/>
  <c r="C356" i="11"/>
  <c r="L355" i="11"/>
  <c r="J355" i="11"/>
  <c r="C355" i="11"/>
  <c r="L354" i="11"/>
  <c r="J354" i="11"/>
  <c r="C354" i="11"/>
  <c r="L353" i="11"/>
  <c r="J353" i="11"/>
  <c r="C353" i="11"/>
  <c r="L352" i="11"/>
  <c r="J352" i="11"/>
  <c r="C352" i="11"/>
  <c r="L351" i="11"/>
  <c r="J351" i="11"/>
  <c r="K351" i="11" s="1"/>
  <c r="C351" i="11"/>
  <c r="L350" i="11"/>
  <c r="J350" i="11"/>
  <c r="K350" i="11" s="1"/>
  <c r="C350" i="11"/>
  <c r="L349" i="11"/>
  <c r="J349" i="11"/>
  <c r="K349" i="11" s="1"/>
  <c r="C349" i="11"/>
  <c r="L348" i="11"/>
  <c r="J348" i="11"/>
  <c r="C348" i="11"/>
  <c r="L347" i="11"/>
  <c r="J347" i="11"/>
  <c r="C347" i="11"/>
  <c r="L346" i="11"/>
  <c r="J346" i="11"/>
  <c r="C346" i="11"/>
  <c r="L345" i="11"/>
  <c r="J345" i="11"/>
  <c r="C345" i="11"/>
  <c r="L344" i="11"/>
  <c r="J344" i="11"/>
  <c r="K344" i="11" s="1"/>
  <c r="C344" i="11"/>
  <c r="L343" i="11"/>
  <c r="J343" i="11"/>
  <c r="C343" i="11"/>
  <c r="L342" i="11"/>
  <c r="J342" i="11"/>
  <c r="C342" i="11"/>
  <c r="L341" i="11"/>
  <c r="J341" i="11"/>
  <c r="K341" i="11" s="1"/>
  <c r="C341" i="11"/>
  <c r="L340" i="11"/>
  <c r="J340" i="11"/>
  <c r="C340" i="11"/>
  <c r="L339" i="11"/>
  <c r="J339" i="11"/>
  <c r="C339" i="11"/>
  <c r="L338" i="11"/>
  <c r="J338" i="11"/>
  <c r="C338" i="11"/>
  <c r="L337" i="11"/>
  <c r="J337" i="11"/>
  <c r="C337" i="11"/>
  <c r="L336" i="11"/>
  <c r="J336" i="11"/>
  <c r="C336" i="11"/>
  <c r="L335" i="11"/>
  <c r="J335" i="11"/>
  <c r="K335" i="11" s="1"/>
  <c r="C335" i="11"/>
  <c r="L334" i="11"/>
  <c r="J334" i="11"/>
  <c r="C334" i="11"/>
  <c r="L333" i="11"/>
  <c r="J333" i="11"/>
  <c r="K333" i="11" s="1"/>
  <c r="C333" i="11"/>
  <c r="L332" i="11"/>
  <c r="J332" i="11"/>
  <c r="C332" i="11"/>
  <c r="L331" i="11"/>
  <c r="J331" i="11"/>
  <c r="C331" i="11"/>
  <c r="L330" i="11"/>
  <c r="J330" i="11"/>
  <c r="C330" i="11"/>
  <c r="L329" i="11"/>
  <c r="J329" i="11"/>
  <c r="K329" i="11" s="1"/>
  <c r="C329" i="11"/>
  <c r="L328" i="11"/>
  <c r="J328" i="11"/>
  <c r="C328" i="11"/>
  <c r="L327" i="11"/>
  <c r="J327" i="11"/>
  <c r="K327" i="11" s="1"/>
  <c r="C327" i="11"/>
  <c r="L326" i="11"/>
  <c r="J326" i="11"/>
  <c r="K326" i="11" s="1"/>
  <c r="C326" i="11"/>
  <c r="L325" i="11"/>
  <c r="J325" i="11"/>
  <c r="C325" i="11"/>
  <c r="L324" i="11"/>
  <c r="J324" i="11"/>
  <c r="C324" i="11"/>
  <c r="L323" i="11"/>
  <c r="J323" i="11"/>
  <c r="C323" i="11"/>
  <c r="L322" i="11"/>
  <c r="J322" i="11"/>
  <c r="C322" i="11"/>
  <c r="L321" i="11"/>
  <c r="J321" i="11"/>
  <c r="K321" i="11" s="1"/>
  <c r="C321" i="11"/>
  <c r="L320" i="11"/>
  <c r="J320" i="11"/>
  <c r="K320" i="11" s="1"/>
  <c r="C320" i="11"/>
  <c r="L319" i="11"/>
  <c r="J319" i="11"/>
  <c r="C319" i="11"/>
  <c r="L318" i="11"/>
  <c r="J318" i="11"/>
  <c r="C318" i="11"/>
  <c r="L317" i="11"/>
  <c r="J317" i="11"/>
  <c r="C317" i="11"/>
  <c r="L316" i="11"/>
  <c r="J316" i="11"/>
  <c r="C316" i="11"/>
  <c r="L315" i="11"/>
  <c r="J315" i="11"/>
  <c r="C315" i="11"/>
  <c r="L314" i="11"/>
  <c r="J314" i="11"/>
  <c r="K314" i="11" s="1"/>
  <c r="C314" i="11"/>
  <c r="L313" i="11"/>
  <c r="J313" i="11"/>
  <c r="C313" i="11"/>
  <c r="L312" i="11"/>
  <c r="J312" i="11"/>
  <c r="C312" i="11"/>
  <c r="L311" i="11"/>
  <c r="J311" i="11"/>
  <c r="C311" i="11"/>
  <c r="L310" i="11"/>
  <c r="J310" i="11"/>
  <c r="C310" i="11"/>
  <c r="L309" i="11"/>
  <c r="J309" i="11"/>
  <c r="C309" i="11"/>
  <c r="L308" i="11"/>
  <c r="J308" i="11"/>
  <c r="C308" i="11"/>
  <c r="L307" i="11"/>
  <c r="J307" i="11"/>
  <c r="C307" i="11"/>
  <c r="L306" i="11"/>
  <c r="J306" i="11"/>
  <c r="C306" i="11"/>
  <c r="L305" i="11"/>
  <c r="J305" i="11"/>
  <c r="K305" i="11" s="1"/>
  <c r="C305" i="11"/>
  <c r="L304" i="11"/>
  <c r="J304" i="11"/>
  <c r="C304" i="11"/>
  <c r="L303" i="11"/>
  <c r="J303" i="11"/>
  <c r="C303" i="11"/>
  <c r="L302" i="11"/>
  <c r="J302" i="11"/>
  <c r="C302" i="11"/>
  <c r="L301" i="11"/>
  <c r="J301" i="11"/>
  <c r="C301" i="11"/>
  <c r="L300" i="11"/>
  <c r="J300" i="11"/>
  <c r="C300" i="11"/>
  <c r="L299" i="11"/>
  <c r="J299" i="11"/>
  <c r="K299" i="11" s="1"/>
  <c r="C299" i="11"/>
  <c r="L298" i="11"/>
  <c r="J298" i="11"/>
  <c r="C298" i="11"/>
  <c r="L297" i="11"/>
  <c r="J297" i="11"/>
  <c r="K297" i="11" s="1"/>
  <c r="C297" i="11"/>
  <c r="L296" i="11"/>
  <c r="J296" i="11"/>
  <c r="C296" i="11"/>
  <c r="L295" i="11"/>
  <c r="J295" i="11"/>
  <c r="C295" i="11"/>
  <c r="L294" i="11"/>
  <c r="J294" i="11"/>
  <c r="C294" i="11"/>
  <c r="L293" i="11"/>
  <c r="J293" i="11"/>
  <c r="K293" i="11" s="1"/>
  <c r="C293" i="11"/>
  <c r="L292" i="11"/>
  <c r="J292" i="11"/>
  <c r="C292" i="11"/>
  <c r="L291" i="11"/>
  <c r="J291" i="11"/>
  <c r="K291" i="11" s="1"/>
  <c r="C291" i="11"/>
  <c r="L290" i="11"/>
  <c r="J290" i="11"/>
  <c r="K290" i="11" s="1"/>
  <c r="C290" i="11"/>
  <c r="L289" i="11"/>
  <c r="J289" i="11"/>
  <c r="C289" i="11"/>
  <c r="L288" i="11"/>
  <c r="J288" i="11"/>
  <c r="C288" i="11"/>
  <c r="L287" i="11"/>
  <c r="J287" i="11"/>
  <c r="C287" i="11"/>
  <c r="L286" i="11"/>
  <c r="J286" i="11"/>
  <c r="C286" i="11"/>
  <c r="L285" i="11"/>
  <c r="J285" i="11"/>
  <c r="K285" i="11" s="1"/>
  <c r="C285" i="11"/>
  <c r="L284" i="11"/>
  <c r="J284" i="11"/>
  <c r="K284" i="11" s="1"/>
  <c r="C284" i="11"/>
  <c r="L283" i="11"/>
  <c r="J283" i="11"/>
  <c r="C283" i="11"/>
  <c r="L282" i="11"/>
  <c r="J282" i="11"/>
  <c r="C282" i="11"/>
  <c r="L281" i="11"/>
  <c r="J281" i="11"/>
  <c r="C281" i="11"/>
  <c r="L280" i="11"/>
  <c r="J280" i="11"/>
  <c r="C280" i="11"/>
  <c r="L279" i="11"/>
  <c r="J279" i="11"/>
  <c r="C279" i="11"/>
  <c r="L278" i="11"/>
  <c r="J278" i="11"/>
  <c r="C278" i="11"/>
  <c r="L277" i="11"/>
  <c r="J277" i="11"/>
  <c r="C277" i="11"/>
  <c r="L276" i="11"/>
  <c r="J276" i="11"/>
  <c r="C276" i="11"/>
  <c r="L275" i="11"/>
  <c r="J275" i="11"/>
  <c r="C275" i="11"/>
  <c r="L274" i="11"/>
  <c r="J274" i="11"/>
  <c r="C274" i="11"/>
  <c r="L273" i="11"/>
  <c r="J273" i="11"/>
  <c r="C273" i="11"/>
  <c r="L272" i="11"/>
  <c r="J272" i="11"/>
  <c r="C272" i="11"/>
  <c r="L271" i="11"/>
  <c r="J271" i="11"/>
  <c r="C271" i="11"/>
  <c r="L270" i="11"/>
  <c r="J270" i="11"/>
  <c r="C270" i="11"/>
  <c r="L269" i="11"/>
  <c r="J269" i="11"/>
  <c r="C269" i="11"/>
  <c r="L268" i="11"/>
  <c r="J268" i="11"/>
  <c r="C268" i="11"/>
  <c r="L267" i="11"/>
  <c r="J267" i="11"/>
  <c r="C267" i="11"/>
  <c r="L266" i="11"/>
  <c r="J266" i="11"/>
  <c r="C266" i="11"/>
  <c r="L265" i="11"/>
  <c r="J265" i="11"/>
  <c r="C265" i="11"/>
  <c r="L264" i="11"/>
  <c r="J264" i="11"/>
  <c r="C264" i="11"/>
  <c r="L263" i="11"/>
  <c r="J263" i="11"/>
  <c r="C263" i="11"/>
  <c r="L262" i="11"/>
  <c r="J262" i="11"/>
  <c r="C262" i="11"/>
  <c r="L261" i="11"/>
  <c r="J261" i="11"/>
  <c r="C261" i="11"/>
  <c r="L260" i="11"/>
  <c r="J260" i="11"/>
  <c r="C260" i="11"/>
  <c r="L259" i="11"/>
  <c r="J259" i="11"/>
  <c r="C259" i="11"/>
  <c r="L258" i="11"/>
  <c r="J258" i="11"/>
  <c r="C258" i="11"/>
  <c r="L257" i="11"/>
  <c r="J257" i="11"/>
  <c r="C257" i="11"/>
  <c r="L256" i="11"/>
  <c r="J256" i="11"/>
  <c r="C256" i="11"/>
  <c r="L255" i="11"/>
  <c r="J255" i="11"/>
  <c r="C255" i="11"/>
  <c r="L254" i="11"/>
  <c r="J254" i="11"/>
  <c r="C254" i="11"/>
  <c r="L253" i="11"/>
  <c r="J253" i="11"/>
  <c r="C253" i="11"/>
  <c r="L252" i="11"/>
  <c r="J252" i="11"/>
  <c r="C252" i="11"/>
  <c r="L251" i="11"/>
  <c r="J251" i="11"/>
  <c r="C251" i="11"/>
  <c r="L250" i="11"/>
  <c r="J250" i="11"/>
  <c r="C250" i="11"/>
  <c r="L249" i="11"/>
  <c r="J249" i="11"/>
  <c r="C249" i="11"/>
  <c r="L248" i="11"/>
  <c r="J248" i="11"/>
  <c r="C248" i="11"/>
  <c r="L247" i="11"/>
  <c r="J247" i="11"/>
  <c r="C247" i="11"/>
  <c r="L246" i="11"/>
  <c r="J246" i="11"/>
  <c r="C246" i="11"/>
  <c r="L245" i="11"/>
  <c r="J245" i="11"/>
  <c r="C245" i="11"/>
  <c r="L244" i="11"/>
  <c r="J244" i="11"/>
  <c r="C244" i="11"/>
  <c r="L243" i="11"/>
  <c r="J243" i="11"/>
  <c r="C243" i="11"/>
  <c r="L242" i="11"/>
  <c r="J242" i="11"/>
  <c r="C242" i="11"/>
  <c r="L241" i="11"/>
  <c r="J241" i="11"/>
  <c r="C241" i="11"/>
  <c r="L240" i="11"/>
  <c r="J240" i="11"/>
  <c r="C240" i="11"/>
  <c r="L239" i="11"/>
  <c r="J239" i="11"/>
  <c r="C239" i="11"/>
  <c r="L238" i="11"/>
  <c r="J238" i="11"/>
  <c r="C238" i="11"/>
  <c r="L237" i="11"/>
  <c r="J237" i="11"/>
  <c r="C237" i="11"/>
  <c r="L236" i="11"/>
  <c r="J236" i="11"/>
  <c r="C236" i="11"/>
  <c r="L235" i="11"/>
  <c r="J235" i="11"/>
  <c r="C235" i="11"/>
  <c r="L234" i="11"/>
  <c r="J234" i="11"/>
  <c r="C234" i="11"/>
  <c r="L233" i="11"/>
  <c r="J233" i="11"/>
  <c r="C233" i="11"/>
  <c r="L232" i="11"/>
  <c r="J232" i="11"/>
  <c r="C232" i="11"/>
  <c r="L231" i="11"/>
  <c r="J231" i="11"/>
  <c r="C231" i="11"/>
  <c r="L230" i="11"/>
  <c r="J230" i="11"/>
  <c r="C230" i="11"/>
  <c r="L229" i="11"/>
  <c r="J229" i="11"/>
  <c r="C229" i="11"/>
  <c r="L228" i="11"/>
  <c r="J228" i="11"/>
  <c r="C228" i="11"/>
  <c r="L227" i="11"/>
  <c r="J227" i="11"/>
  <c r="C227" i="11"/>
  <c r="L226" i="11"/>
  <c r="J226" i="11"/>
  <c r="C226" i="11"/>
  <c r="L225" i="11"/>
  <c r="J225" i="11"/>
  <c r="C225" i="11"/>
  <c r="L224" i="11"/>
  <c r="J224" i="11"/>
  <c r="C224" i="11"/>
  <c r="L223" i="11"/>
  <c r="J223" i="11"/>
  <c r="C223" i="11"/>
  <c r="L222" i="11"/>
  <c r="J222" i="11"/>
  <c r="C222" i="11"/>
  <c r="L221" i="11"/>
  <c r="J221" i="11"/>
  <c r="C221" i="11"/>
  <c r="L220" i="11"/>
  <c r="J220" i="11"/>
  <c r="C220" i="11"/>
  <c r="L219" i="11"/>
  <c r="J219" i="11"/>
  <c r="C219" i="11"/>
  <c r="L218" i="11"/>
  <c r="J218" i="11"/>
  <c r="C218" i="11"/>
  <c r="L217" i="11"/>
  <c r="J217" i="11"/>
  <c r="C217" i="11"/>
  <c r="L216" i="11"/>
  <c r="J216" i="11"/>
  <c r="C216" i="11"/>
  <c r="L215" i="11"/>
  <c r="J215" i="11"/>
  <c r="C215" i="11"/>
  <c r="L214" i="11"/>
  <c r="J214" i="11"/>
  <c r="C214" i="11"/>
  <c r="L213" i="11"/>
  <c r="J213" i="11"/>
  <c r="C213" i="11"/>
  <c r="L212" i="11"/>
  <c r="J212" i="11"/>
  <c r="C212" i="11"/>
  <c r="L211" i="11"/>
  <c r="J211" i="11"/>
  <c r="C211" i="11"/>
  <c r="L210" i="11"/>
  <c r="J210" i="11"/>
  <c r="C210" i="11"/>
  <c r="L209" i="11"/>
  <c r="J209" i="11"/>
  <c r="C209" i="11"/>
  <c r="L208" i="11"/>
  <c r="J208" i="11"/>
  <c r="C208" i="11"/>
  <c r="L207" i="11"/>
  <c r="J207" i="11"/>
  <c r="C207" i="11"/>
  <c r="L206" i="11"/>
  <c r="J206" i="11"/>
  <c r="C206" i="11"/>
  <c r="L205" i="11"/>
  <c r="J205" i="11"/>
  <c r="C205" i="11"/>
  <c r="L204" i="11"/>
  <c r="J204" i="11"/>
  <c r="C204" i="11"/>
  <c r="L203" i="11"/>
  <c r="J203" i="11"/>
  <c r="C203" i="11"/>
  <c r="L202" i="11"/>
  <c r="J202" i="11"/>
  <c r="C202" i="11"/>
  <c r="L201" i="11"/>
  <c r="J201" i="11"/>
  <c r="C201" i="11"/>
  <c r="L200" i="11"/>
  <c r="J200" i="11"/>
  <c r="C200" i="11"/>
  <c r="L199" i="11"/>
  <c r="J199" i="11"/>
  <c r="C199" i="11"/>
  <c r="L198" i="11"/>
  <c r="J198" i="11"/>
  <c r="C198" i="11"/>
  <c r="L197" i="11"/>
  <c r="J197" i="11"/>
  <c r="C197" i="11"/>
  <c r="L196" i="11"/>
  <c r="J196" i="11"/>
  <c r="C196" i="11"/>
  <c r="L195" i="11"/>
  <c r="J195" i="11"/>
  <c r="C195" i="11"/>
  <c r="L194" i="11"/>
  <c r="J194" i="11"/>
  <c r="C194" i="11"/>
  <c r="L193" i="11"/>
  <c r="J193" i="11"/>
  <c r="C193" i="11"/>
  <c r="L192" i="11"/>
  <c r="J192" i="11"/>
  <c r="C192" i="11"/>
  <c r="L191" i="11"/>
  <c r="J191" i="11"/>
  <c r="C191" i="11"/>
  <c r="L190" i="11"/>
  <c r="J190" i="11"/>
  <c r="C190" i="11"/>
  <c r="L189" i="11"/>
  <c r="J189" i="11"/>
  <c r="C189" i="11"/>
  <c r="L188" i="11"/>
  <c r="J188" i="11"/>
  <c r="C188" i="11"/>
  <c r="L187" i="11"/>
  <c r="J187" i="11"/>
  <c r="C187" i="11"/>
  <c r="L186" i="11"/>
  <c r="J186" i="11"/>
  <c r="C186" i="11"/>
  <c r="L185" i="11"/>
  <c r="J185" i="11"/>
  <c r="C185" i="11"/>
  <c r="L184" i="11"/>
  <c r="J184" i="11"/>
  <c r="C184" i="11"/>
  <c r="L183" i="11"/>
  <c r="J183" i="11"/>
  <c r="C183" i="11"/>
  <c r="L182" i="11"/>
  <c r="J182" i="11"/>
  <c r="C182" i="11"/>
  <c r="L181" i="11"/>
  <c r="J181" i="11"/>
  <c r="C181" i="11"/>
  <c r="L180" i="11"/>
  <c r="J180" i="11"/>
  <c r="C180" i="11"/>
  <c r="L179" i="11"/>
  <c r="J179" i="11"/>
  <c r="C179" i="11"/>
  <c r="L178" i="11"/>
  <c r="J178" i="11"/>
  <c r="C178" i="11"/>
  <c r="L177" i="11"/>
  <c r="J177" i="11"/>
  <c r="C177" i="11"/>
  <c r="L176" i="11"/>
  <c r="J176" i="11"/>
  <c r="C176" i="11"/>
  <c r="L175" i="11"/>
  <c r="J175" i="11"/>
  <c r="C175" i="11"/>
  <c r="L174" i="11"/>
  <c r="J174" i="11"/>
  <c r="C174" i="11"/>
  <c r="L173" i="11"/>
  <c r="J173" i="11"/>
  <c r="C173" i="11"/>
  <c r="L172" i="11"/>
  <c r="J172" i="11"/>
  <c r="C172" i="11"/>
  <c r="L171" i="11"/>
  <c r="J171" i="11"/>
  <c r="C171" i="11"/>
  <c r="L170" i="11"/>
  <c r="J170" i="11"/>
  <c r="C170" i="11"/>
  <c r="L169" i="11"/>
  <c r="J169" i="11"/>
  <c r="C169" i="11"/>
  <c r="L168" i="11"/>
  <c r="J168" i="11"/>
  <c r="C168" i="11"/>
  <c r="L167" i="11"/>
  <c r="J167" i="11"/>
  <c r="C167" i="11"/>
  <c r="L166" i="11"/>
  <c r="J166" i="11"/>
  <c r="C166" i="11"/>
  <c r="L165" i="11"/>
  <c r="J165" i="11"/>
  <c r="C165" i="11"/>
  <c r="L164" i="11"/>
  <c r="J164" i="11"/>
  <c r="C164" i="11"/>
  <c r="L163" i="11"/>
  <c r="J163" i="11"/>
  <c r="C163" i="11"/>
  <c r="L162" i="11"/>
  <c r="J162" i="11"/>
  <c r="C162" i="11"/>
  <c r="L161" i="11"/>
  <c r="J161" i="11"/>
  <c r="C161" i="11"/>
  <c r="L160" i="11"/>
  <c r="J160" i="11"/>
  <c r="C160" i="11"/>
  <c r="L159" i="11"/>
  <c r="J159" i="11"/>
  <c r="C159" i="11"/>
  <c r="L158" i="11"/>
  <c r="J158" i="11"/>
  <c r="C158" i="11"/>
  <c r="L157" i="11"/>
  <c r="J157" i="11"/>
  <c r="C157" i="11"/>
  <c r="L156" i="11"/>
  <c r="J156" i="11"/>
  <c r="C156" i="11"/>
  <c r="L155" i="11"/>
  <c r="J155" i="11"/>
  <c r="C155" i="11"/>
  <c r="L154" i="11"/>
  <c r="J154" i="11"/>
  <c r="C154" i="11"/>
  <c r="L153" i="11"/>
  <c r="J153" i="11"/>
  <c r="C153" i="11"/>
  <c r="L152" i="11"/>
  <c r="J152" i="11"/>
  <c r="C152" i="11"/>
  <c r="L151" i="11"/>
  <c r="J151" i="11"/>
  <c r="C151" i="11"/>
  <c r="L150" i="11"/>
  <c r="J150" i="11"/>
  <c r="C150" i="11"/>
  <c r="L149" i="11"/>
  <c r="J149" i="11"/>
  <c r="C149" i="11"/>
  <c r="L148" i="11"/>
  <c r="J148" i="11"/>
  <c r="C148" i="11"/>
  <c r="L147" i="11"/>
  <c r="J147" i="11"/>
  <c r="C147" i="11"/>
  <c r="L146" i="11"/>
  <c r="J146" i="11"/>
  <c r="C146" i="11"/>
  <c r="L145" i="11"/>
  <c r="J145" i="11"/>
  <c r="C145" i="11"/>
  <c r="L144" i="11"/>
  <c r="J144" i="11"/>
  <c r="C144" i="11"/>
  <c r="L143" i="11"/>
  <c r="J143" i="11"/>
  <c r="C143" i="11"/>
  <c r="L142" i="11"/>
  <c r="J142" i="11"/>
  <c r="C142" i="11"/>
  <c r="L141" i="11"/>
  <c r="J141" i="11"/>
  <c r="C141" i="11"/>
  <c r="L140" i="11"/>
  <c r="J140" i="11"/>
  <c r="C140" i="11"/>
  <c r="L139" i="11"/>
  <c r="J139" i="11"/>
  <c r="C139" i="11"/>
  <c r="L138" i="11"/>
  <c r="J138" i="11"/>
  <c r="C138" i="11"/>
  <c r="L137" i="11"/>
  <c r="J137" i="11"/>
  <c r="C137" i="11"/>
  <c r="L136" i="11"/>
  <c r="J136" i="11"/>
  <c r="C136" i="11"/>
  <c r="L135" i="11"/>
  <c r="J135" i="11"/>
  <c r="C135" i="11"/>
  <c r="L134" i="11"/>
  <c r="J134" i="11"/>
  <c r="C134" i="11"/>
  <c r="L133" i="11"/>
  <c r="J133" i="11"/>
  <c r="C133" i="11"/>
  <c r="L132" i="11"/>
  <c r="J132" i="11"/>
  <c r="C132" i="11"/>
  <c r="L131" i="11"/>
  <c r="J131" i="11"/>
  <c r="C131" i="11"/>
  <c r="L130" i="11"/>
  <c r="J130" i="11"/>
  <c r="C130" i="11"/>
  <c r="L129" i="11"/>
  <c r="J129" i="11"/>
  <c r="C129" i="11"/>
  <c r="L128" i="11"/>
  <c r="J128" i="11"/>
  <c r="C128" i="11"/>
  <c r="L127" i="11"/>
  <c r="J127" i="11"/>
  <c r="C127" i="11"/>
  <c r="L126" i="11"/>
  <c r="J126" i="11"/>
  <c r="C126" i="11"/>
  <c r="L125" i="11"/>
  <c r="J125" i="11"/>
  <c r="C125" i="11"/>
  <c r="L124" i="11"/>
  <c r="J124" i="11"/>
  <c r="C124" i="11"/>
  <c r="L123" i="11"/>
  <c r="J123" i="11"/>
  <c r="C123" i="11"/>
  <c r="L122" i="11"/>
  <c r="J122" i="11"/>
  <c r="C122" i="11"/>
  <c r="L121" i="11"/>
  <c r="J121" i="11"/>
  <c r="C121" i="11"/>
  <c r="L120" i="11"/>
  <c r="J120" i="11"/>
  <c r="C120" i="11"/>
  <c r="L119" i="11"/>
  <c r="J119" i="11"/>
  <c r="C119" i="11"/>
  <c r="L118" i="11"/>
  <c r="J118" i="11"/>
  <c r="C118" i="11"/>
  <c r="L117" i="11"/>
  <c r="J117" i="11"/>
  <c r="C117" i="11"/>
  <c r="L116" i="11"/>
  <c r="J116" i="11"/>
  <c r="C116" i="11"/>
  <c r="L115" i="11"/>
  <c r="J115" i="11"/>
  <c r="C115" i="11"/>
  <c r="L114" i="11"/>
  <c r="J114" i="11"/>
  <c r="C114" i="11"/>
  <c r="L113" i="11"/>
  <c r="J113" i="11"/>
  <c r="C113" i="11"/>
  <c r="L112" i="11"/>
  <c r="J112" i="11"/>
  <c r="C112" i="11"/>
  <c r="L111" i="11"/>
  <c r="J111" i="11"/>
  <c r="C111" i="11"/>
  <c r="L110" i="11"/>
  <c r="J110" i="11"/>
  <c r="C110" i="11"/>
  <c r="L109" i="11"/>
  <c r="J109" i="11"/>
  <c r="C109" i="11"/>
  <c r="L108" i="11"/>
  <c r="J108" i="11"/>
  <c r="C108" i="11"/>
  <c r="L107" i="11"/>
  <c r="J107" i="11"/>
  <c r="C107" i="11"/>
  <c r="L106" i="11"/>
  <c r="J106" i="11"/>
  <c r="C106" i="11"/>
  <c r="L105" i="11"/>
  <c r="J105" i="11"/>
  <c r="C105" i="11"/>
  <c r="L104" i="11"/>
  <c r="J104" i="11"/>
  <c r="C104" i="11"/>
  <c r="L103" i="11"/>
  <c r="J103" i="11"/>
  <c r="C103" i="11"/>
  <c r="L102" i="11"/>
  <c r="J102" i="11"/>
  <c r="C102" i="11"/>
  <c r="L101" i="11"/>
  <c r="J101" i="11"/>
  <c r="C101" i="11"/>
  <c r="L100" i="11"/>
  <c r="J100" i="11"/>
  <c r="C100" i="11"/>
  <c r="L99" i="11"/>
  <c r="J99" i="11"/>
  <c r="C99" i="11"/>
  <c r="L98" i="11"/>
  <c r="J98" i="11"/>
  <c r="C98" i="11"/>
  <c r="L97" i="11"/>
  <c r="J97" i="11"/>
  <c r="C97" i="11"/>
  <c r="L96" i="11"/>
  <c r="J96" i="11"/>
  <c r="C96" i="11"/>
  <c r="L95" i="11"/>
  <c r="J95" i="11"/>
  <c r="C95" i="11"/>
  <c r="L94" i="11"/>
  <c r="J94" i="11"/>
  <c r="C94" i="11"/>
  <c r="L93" i="11"/>
  <c r="J93" i="11"/>
  <c r="C93" i="11"/>
  <c r="L92" i="11"/>
  <c r="J92" i="11"/>
  <c r="C92" i="11"/>
  <c r="L91" i="11"/>
  <c r="J91" i="11"/>
  <c r="C91" i="11"/>
  <c r="L90" i="11"/>
  <c r="J90" i="11"/>
  <c r="C90" i="11"/>
  <c r="L89" i="11"/>
  <c r="J89" i="11"/>
  <c r="C89" i="11"/>
  <c r="L88" i="11"/>
  <c r="J88" i="11"/>
  <c r="C88" i="11"/>
  <c r="L87" i="11"/>
  <c r="J87" i="11"/>
  <c r="C87" i="11"/>
  <c r="L86" i="11"/>
  <c r="J86" i="11"/>
  <c r="C86" i="11"/>
  <c r="L85" i="11"/>
  <c r="J85" i="11"/>
  <c r="C85" i="11"/>
  <c r="L84" i="11"/>
  <c r="J84" i="11"/>
  <c r="C84" i="11"/>
  <c r="L83" i="11"/>
  <c r="J83" i="11"/>
  <c r="C83" i="11"/>
  <c r="L82" i="11"/>
  <c r="J82" i="11"/>
  <c r="C82" i="11"/>
  <c r="L81" i="11"/>
  <c r="J81" i="11"/>
  <c r="C81" i="11"/>
  <c r="L80" i="11"/>
  <c r="J80" i="11"/>
  <c r="C80" i="11"/>
  <c r="L79" i="11"/>
  <c r="J79" i="11"/>
  <c r="C79" i="11"/>
  <c r="L78" i="11"/>
  <c r="J78" i="11"/>
  <c r="C78" i="11"/>
  <c r="L77" i="11"/>
  <c r="J77" i="11"/>
  <c r="C77" i="11"/>
  <c r="L76" i="11"/>
  <c r="J76" i="11"/>
  <c r="C76" i="11"/>
  <c r="L75" i="11"/>
  <c r="J75" i="11"/>
  <c r="C75" i="11"/>
  <c r="L74" i="11"/>
  <c r="J74" i="11"/>
  <c r="C74" i="11"/>
  <c r="L73" i="11"/>
  <c r="J73" i="11"/>
  <c r="C73" i="11"/>
  <c r="L72" i="11"/>
  <c r="J72" i="11"/>
  <c r="C72" i="11"/>
  <c r="L71" i="11"/>
  <c r="J71" i="11"/>
  <c r="C71" i="11"/>
  <c r="L70" i="11"/>
  <c r="J70" i="11"/>
  <c r="C70" i="11"/>
  <c r="L69" i="11"/>
  <c r="J69" i="11"/>
  <c r="C69" i="11"/>
  <c r="L68" i="11"/>
  <c r="J68" i="11"/>
  <c r="C68" i="11"/>
  <c r="L67" i="11"/>
  <c r="J67" i="11"/>
  <c r="C67" i="11"/>
  <c r="L66" i="11"/>
  <c r="J66" i="11"/>
  <c r="C66" i="11"/>
  <c r="L65" i="11"/>
  <c r="J65" i="11"/>
  <c r="C65" i="11"/>
  <c r="L64" i="11"/>
  <c r="J64" i="11"/>
  <c r="C64" i="11"/>
  <c r="L63" i="11"/>
  <c r="J63" i="11"/>
  <c r="C63" i="11"/>
  <c r="L62" i="11"/>
  <c r="J62" i="11"/>
  <c r="C62" i="11"/>
  <c r="L61" i="11"/>
  <c r="J61" i="11"/>
  <c r="C61" i="11"/>
  <c r="L60" i="11"/>
  <c r="J60" i="11"/>
  <c r="C60" i="11"/>
  <c r="L59" i="11"/>
  <c r="J59" i="11"/>
  <c r="C59" i="11"/>
  <c r="L58" i="11"/>
  <c r="J58" i="11"/>
  <c r="C58" i="11"/>
  <c r="L57" i="11"/>
  <c r="J57" i="11"/>
  <c r="C57" i="11"/>
  <c r="L56" i="11"/>
  <c r="J56" i="11"/>
  <c r="C56" i="11"/>
  <c r="L55" i="11"/>
  <c r="J55" i="11"/>
  <c r="C55" i="11"/>
  <c r="L54" i="11"/>
  <c r="J54" i="11"/>
  <c r="C54" i="11"/>
  <c r="L53" i="11"/>
  <c r="J53" i="11"/>
  <c r="C53" i="11"/>
  <c r="L52" i="11"/>
  <c r="J52" i="11"/>
  <c r="C52" i="11"/>
  <c r="L51" i="11"/>
  <c r="J51" i="11"/>
  <c r="C51" i="11"/>
  <c r="L50" i="11"/>
  <c r="J50" i="11"/>
  <c r="C50" i="11"/>
  <c r="L49" i="11"/>
  <c r="J49" i="11"/>
  <c r="C49" i="11"/>
  <c r="L48" i="11"/>
  <c r="J48" i="11"/>
  <c r="C48" i="11"/>
  <c r="L47" i="11"/>
  <c r="J47" i="11"/>
  <c r="C47" i="11"/>
  <c r="L46" i="11"/>
  <c r="J46" i="11"/>
  <c r="C46" i="11"/>
  <c r="L45" i="11"/>
  <c r="J45" i="11"/>
  <c r="C45" i="11"/>
  <c r="L44" i="11"/>
  <c r="J44" i="11"/>
  <c r="C44" i="11"/>
  <c r="L43" i="11"/>
  <c r="J43" i="11"/>
  <c r="C43" i="11"/>
  <c r="L42" i="11"/>
  <c r="J42" i="11"/>
  <c r="C42" i="11"/>
  <c r="L41" i="11"/>
  <c r="J41" i="11"/>
  <c r="C41" i="11"/>
  <c r="L40" i="11"/>
  <c r="J40" i="11"/>
  <c r="C40" i="11"/>
  <c r="L39" i="11"/>
  <c r="J39" i="11"/>
  <c r="C39" i="11"/>
  <c r="L38" i="11"/>
  <c r="J38" i="11"/>
  <c r="C38" i="11"/>
  <c r="L37" i="11"/>
  <c r="J37" i="11"/>
  <c r="C37" i="11"/>
  <c r="L36" i="11"/>
  <c r="J36" i="11"/>
  <c r="C36" i="11"/>
  <c r="L35" i="11"/>
  <c r="J35" i="11"/>
  <c r="C35" i="11"/>
  <c r="L34" i="11"/>
  <c r="J34" i="11"/>
  <c r="C34" i="11"/>
  <c r="L33" i="11"/>
  <c r="J33" i="11"/>
  <c r="C33" i="11"/>
  <c r="L32" i="11"/>
  <c r="J32" i="11"/>
  <c r="C32" i="11"/>
  <c r="L31" i="11"/>
  <c r="J31" i="11"/>
  <c r="C31" i="11"/>
  <c r="L30" i="11"/>
  <c r="J30" i="11"/>
  <c r="C30" i="11"/>
  <c r="L29" i="11"/>
  <c r="J29" i="11"/>
  <c r="C29" i="11"/>
  <c r="L28" i="11"/>
  <c r="J28" i="11"/>
  <c r="C28" i="11"/>
  <c r="L27" i="11"/>
  <c r="J27" i="11"/>
  <c r="C27" i="11"/>
  <c r="L26" i="11"/>
  <c r="J26" i="11"/>
  <c r="C26" i="11"/>
  <c r="L25" i="11"/>
  <c r="J25" i="11"/>
  <c r="C25" i="11"/>
  <c r="L24" i="11"/>
  <c r="J24" i="11"/>
  <c r="C24" i="11"/>
  <c r="L23" i="11"/>
  <c r="J23" i="11"/>
  <c r="C23" i="11"/>
  <c r="L22" i="11"/>
  <c r="J22" i="11"/>
  <c r="C22" i="11"/>
  <c r="L21" i="11"/>
  <c r="J21" i="11"/>
  <c r="C21" i="11"/>
  <c r="L20" i="11"/>
  <c r="J20" i="11"/>
  <c r="C20" i="11"/>
  <c r="L19" i="11"/>
  <c r="J19" i="11"/>
  <c r="C19" i="11"/>
  <c r="L18" i="11"/>
  <c r="J18" i="11"/>
  <c r="C18" i="11"/>
  <c r="L17" i="11"/>
  <c r="J17" i="11"/>
  <c r="C17" i="11"/>
  <c r="L16" i="11"/>
  <c r="J16" i="11"/>
  <c r="C16" i="11"/>
  <c r="L15" i="11"/>
  <c r="J15" i="11"/>
  <c r="C15" i="11"/>
  <c r="L14" i="11"/>
  <c r="J14" i="11"/>
  <c r="C14" i="11"/>
  <c r="L13" i="11"/>
  <c r="J13" i="11"/>
  <c r="C13" i="11"/>
  <c r="L12" i="11"/>
  <c r="J12" i="11"/>
  <c r="C12" i="11"/>
  <c r="L11" i="11"/>
  <c r="J11" i="11"/>
  <c r="C11" i="11"/>
  <c r="L10" i="11"/>
  <c r="J10" i="11"/>
  <c r="C10" i="11"/>
  <c r="L9" i="11"/>
  <c r="J9" i="11"/>
  <c r="C9" i="11"/>
  <c r="L8" i="11"/>
  <c r="J8" i="11"/>
  <c r="C8" i="11"/>
  <c r="L7" i="11"/>
  <c r="J7" i="11"/>
  <c r="C7" i="11"/>
  <c r="L6" i="11"/>
  <c r="J6" i="11"/>
  <c r="C6" i="11"/>
  <c r="L5" i="11"/>
  <c r="J5" i="11"/>
  <c r="C5" i="11"/>
  <c r="L4" i="11"/>
  <c r="J4" i="11"/>
  <c r="C4" i="11"/>
  <c r="L3" i="11"/>
  <c r="J3" i="11"/>
  <c r="C3" i="11"/>
  <c r="L711" i="10"/>
  <c r="J711" i="10"/>
  <c r="K711" i="10" s="1"/>
  <c r="C711" i="10"/>
  <c r="L710" i="10"/>
  <c r="J710" i="10"/>
  <c r="K710" i="10" s="1"/>
  <c r="C710" i="10"/>
  <c r="L709" i="10"/>
  <c r="J709" i="10"/>
  <c r="K709" i="10" s="1"/>
  <c r="C709" i="10"/>
  <c r="L708" i="10"/>
  <c r="J708" i="10"/>
  <c r="K708" i="10" s="1"/>
  <c r="C708" i="10"/>
  <c r="L707" i="10"/>
  <c r="J707" i="10"/>
  <c r="K707" i="10" s="1"/>
  <c r="C707" i="10"/>
  <c r="L706" i="10"/>
  <c r="J706" i="10"/>
  <c r="K706" i="10" s="1"/>
  <c r="C706" i="10"/>
  <c r="L705" i="10"/>
  <c r="J705" i="10"/>
  <c r="K705" i="10" s="1"/>
  <c r="C705" i="10"/>
  <c r="L704" i="10"/>
  <c r="J704" i="10"/>
  <c r="K704" i="10" s="1"/>
  <c r="C704" i="10"/>
  <c r="L703" i="10"/>
  <c r="J703" i="10"/>
  <c r="K703" i="10" s="1"/>
  <c r="C703" i="10"/>
  <c r="L702" i="10"/>
  <c r="J702" i="10"/>
  <c r="K702" i="10" s="1"/>
  <c r="C702" i="10"/>
  <c r="L701" i="10"/>
  <c r="J701" i="10"/>
  <c r="K701" i="10" s="1"/>
  <c r="C701" i="10"/>
  <c r="L700" i="10"/>
  <c r="J700" i="10"/>
  <c r="K700" i="10" s="1"/>
  <c r="C700" i="10"/>
  <c r="L699" i="10"/>
  <c r="J699" i="10"/>
  <c r="K699" i="10" s="1"/>
  <c r="C699" i="10"/>
  <c r="L698" i="10"/>
  <c r="J698" i="10"/>
  <c r="K698" i="10" s="1"/>
  <c r="C698" i="10"/>
  <c r="L697" i="10"/>
  <c r="J697" i="10"/>
  <c r="K697" i="10" s="1"/>
  <c r="C697" i="10"/>
  <c r="L696" i="10"/>
  <c r="J696" i="10"/>
  <c r="K696" i="10" s="1"/>
  <c r="C696" i="10"/>
  <c r="L695" i="10"/>
  <c r="J695" i="10"/>
  <c r="K695" i="10" s="1"/>
  <c r="C695" i="10"/>
  <c r="L694" i="10"/>
  <c r="J694" i="10"/>
  <c r="K694" i="10" s="1"/>
  <c r="C694" i="10"/>
  <c r="L693" i="10"/>
  <c r="J693" i="10"/>
  <c r="K693" i="10" s="1"/>
  <c r="C693" i="10"/>
  <c r="L692" i="10"/>
  <c r="J692" i="10"/>
  <c r="K692" i="10" s="1"/>
  <c r="C692" i="10"/>
  <c r="L691" i="10"/>
  <c r="J691" i="10"/>
  <c r="K691" i="10" s="1"/>
  <c r="C691" i="10"/>
  <c r="L690" i="10"/>
  <c r="J690" i="10"/>
  <c r="K690" i="10" s="1"/>
  <c r="C690" i="10"/>
  <c r="L689" i="10"/>
  <c r="J689" i="10"/>
  <c r="K689" i="10" s="1"/>
  <c r="C689" i="10"/>
  <c r="L688" i="10"/>
  <c r="J688" i="10"/>
  <c r="K688" i="10" s="1"/>
  <c r="C688" i="10"/>
  <c r="L687" i="10"/>
  <c r="J687" i="10"/>
  <c r="K687" i="10" s="1"/>
  <c r="C687" i="10"/>
  <c r="L686" i="10"/>
  <c r="J686" i="10"/>
  <c r="K686" i="10" s="1"/>
  <c r="C686" i="10"/>
  <c r="L685" i="10"/>
  <c r="J685" i="10"/>
  <c r="K685" i="10" s="1"/>
  <c r="C685" i="10"/>
  <c r="L684" i="10"/>
  <c r="J684" i="10"/>
  <c r="K684" i="10" s="1"/>
  <c r="C684" i="10"/>
  <c r="L683" i="10"/>
  <c r="J683" i="10"/>
  <c r="K683" i="10" s="1"/>
  <c r="C683" i="10"/>
  <c r="L682" i="10"/>
  <c r="J682" i="10"/>
  <c r="K682" i="10" s="1"/>
  <c r="C682" i="10"/>
  <c r="L681" i="10"/>
  <c r="J681" i="10"/>
  <c r="K681" i="10" s="1"/>
  <c r="C681" i="10"/>
  <c r="L680" i="10"/>
  <c r="J680" i="10"/>
  <c r="K680" i="10" s="1"/>
  <c r="C680" i="10"/>
  <c r="L679" i="10"/>
  <c r="J679" i="10"/>
  <c r="K679" i="10" s="1"/>
  <c r="C679" i="10"/>
  <c r="L678" i="10"/>
  <c r="J678" i="10"/>
  <c r="K678" i="10" s="1"/>
  <c r="C678" i="10"/>
  <c r="L677" i="10"/>
  <c r="J677" i="10"/>
  <c r="K677" i="10" s="1"/>
  <c r="C677" i="10"/>
  <c r="L676" i="10"/>
  <c r="J676" i="10"/>
  <c r="K676" i="10" s="1"/>
  <c r="C676" i="10"/>
  <c r="L675" i="10"/>
  <c r="J675" i="10"/>
  <c r="K675" i="10" s="1"/>
  <c r="C675" i="10"/>
  <c r="L674" i="10"/>
  <c r="J674" i="10"/>
  <c r="K674" i="10" s="1"/>
  <c r="C674" i="10"/>
  <c r="L673" i="10"/>
  <c r="J673" i="10"/>
  <c r="K673" i="10" s="1"/>
  <c r="C673" i="10"/>
  <c r="L672" i="10"/>
  <c r="J672" i="10"/>
  <c r="K672" i="10" s="1"/>
  <c r="C672" i="10"/>
  <c r="L671" i="10"/>
  <c r="J671" i="10"/>
  <c r="K671" i="10" s="1"/>
  <c r="C671" i="10"/>
  <c r="L670" i="10"/>
  <c r="J670" i="10"/>
  <c r="K670" i="10" s="1"/>
  <c r="C670" i="10"/>
  <c r="L669" i="10"/>
  <c r="J669" i="10"/>
  <c r="K669" i="10" s="1"/>
  <c r="C669" i="10"/>
  <c r="L668" i="10"/>
  <c r="J668" i="10"/>
  <c r="K668" i="10" s="1"/>
  <c r="C668" i="10"/>
  <c r="L667" i="10"/>
  <c r="J667" i="10"/>
  <c r="K667" i="10" s="1"/>
  <c r="C667" i="10"/>
  <c r="L666" i="10"/>
  <c r="J666" i="10"/>
  <c r="K666" i="10" s="1"/>
  <c r="C666" i="10"/>
  <c r="L665" i="10"/>
  <c r="J665" i="10"/>
  <c r="K665" i="10" s="1"/>
  <c r="C665" i="10"/>
  <c r="L664" i="10"/>
  <c r="J664" i="10"/>
  <c r="K664" i="10" s="1"/>
  <c r="C664" i="10"/>
  <c r="L663" i="10"/>
  <c r="J663" i="10"/>
  <c r="K663" i="10" s="1"/>
  <c r="C663" i="10"/>
  <c r="L662" i="10"/>
  <c r="J662" i="10"/>
  <c r="K662" i="10" s="1"/>
  <c r="C662" i="10"/>
  <c r="L661" i="10"/>
  <c r="J661" i="10"/>
  <c r="K661" i="10" s="1"/>
  <c r="C661" i="10"/>
  <c r="L660" i="10"/>
  <c r="J660" i="10"/>
  <c r="K660" i="10" s="1"/>
  <c r="C660" i="10"/>
  <c r="L659" i="10"/>
  <c r="J659" i="10"/>
  <c r="K659" i="10" s="1"/>
  <c r="C659" i="10"/>
  <c r="L658" i="10"/>
  <c r="J658" i="10"/>
  <c r="K658" i="10" s="1"/>
  <c r="C658" i="10"/>
  <c r="L657" i="10"/>
  <c r="J657" i="10"/>
  <c r="K657" i="10" s="1"/>
  <c r="C657" i="10"/>
  <c r="L656" i="10"/>
  <c r="J656" i="10"/>
  <c r="K656" i="10" s="1"/>
  <c r="C656" i="10"/>
  <c r="L655" i="10"/>
  <c r="J655" i="10"/>
  <c r="K655" i="10" s="1"/>
  <c r="C655" i="10"/>
  <c r="L654" i="10"/>
  <c r="J654" i="10"/>
  <c r="K654" i="10" s="1"/>
  <c r="C654" i="10"/>
  <c r="L653" i="10"/>
  <c r="J653" i="10"/>
  <c r="K653" i="10" s="1"/>
  <c r="C653" i="10"/>
  <c r="L652" i="10"/>
  <c r="J652" i="10"/>
  <c r="K652" i="10" s="1"/>
  <c r="C652" i="10"/>
  <c r="L651" i="10"/>
  <c r="J651" i="10"/>
  <c r="K651" i="10" s="1"/>
  <c r="C651" i="10"/>
  <c r="L650" i="10"/>
  <c r="J650" i="10"/>
  <c r="K650" i="10" s="1"/>
  <c r="C650" i="10"/>
  <c r="L649" i="10"/>
  <c r="J649" i="10"/>
  <c r="K649" i="10" s="1"/>
  <c r="C649" i="10"/>
  <c r="L648" i="10"/>
  <c r="J648" i="10"/>
  <c r="K648" i="10" s="1"/>
  <c r="C648" i="10"/>
  <c r="L647" i="10"/>
  <c r="J647" i="10"/>
  <c r="K647" i="10" s="1"/>
  <c r="C647" i="10"/>
  <c r="L646" i="10"/>
  <c r="J646" i="10"/>
  <c r="K646" i="10" s="1"/>
  <c r="C646" i="10"/>
  <c r="L645" i="10"/>
  <c r="J645" i="10"/>
  <c r="K645" i="10" s="1"/>
  <c r="C645" i="10"/>
  <c r="L644" i="10"/>
  <c r="J644" i="10"/>
  <c r="K644" i="10" s="1"/>
  <c r="C644" i="10"/>
  <c r="L643" i="10"/>
  <c r="J643" i="10"/>
  <c r="K643" i="10" s="1"/>
  <c r="C643" i="10"/>
  <c r="L642" i="10"/>
  <c r="J642" i="10"/>
  <c r="K642" i="10" s="1"/>
  <c r="C642" i="10"/>
  <c r="L641" i="10"/>
  <c r="J641" i="10"/>
  <c r="K641" i="10" s="1"/>
  <c r="C641" i="10"/>
  <c r="L640" i="10"/>
  <c r="J640" i="10"/>
  <c r="K640" i="10" s="1"/>
  <c r="C640" i="10"/>
  <c r="L639" i="10"/>
  <c r="J639" i="10"/>
  <c r="K639" i="10" s="1"/>
  <c r="C639" i="10"/>
  <c r="L638" i="10"/>
  <c r="J638" i="10"/>
  <c r="K638" i="10" s="1"/>
  <c r="C638" i="10"/>
  <c r="L637" i="10"/>
  <c r="J637" i="10"/>
  <c r="K637" i="10" s="1"/>
  <c r="C637" i="10"/>
  <c r="L636" i="10"/>
  <c r="J636" i="10"/>
  <c r="K636" i="10" s="1"/>
  <c r="C636" i="10"/>
  <c r="L635" i="10"/>
  <c r="J635" i="10"/>
  <c r="K635" i="10" s="1"/>
  <c r="C635" i="10"/>
  <c r="L634" i="10"/>
  <c r="J634" i="10"/>
  <c r="K634" i="10" s="1"/>
  <c r="C634" i="10"/>
  <c r="L633" i="10"/>
  <c r="J633" i="10"/>
  <c r="K633" i="10" s="1"/>
  <c r="C633" i="10"/>
  <c r="L632" i="10"/>
  <c r="J632" i="10"/>
  <c r="K632" i="10" s="1"/>
  <c r="C632" i="10"/>
  <c r="L631" i="10"/>
  <c r="J631" i="10"/>
  <c r="K631" i="10" s="1"/>
  <c r="C631" i="10"/>
  <c r="L630" i="10"/>
  <c r="J630" i="10"/>
  <c r="K630" i="10" s="1"/>
  <c r="C630" i="10"/>
  <c r="L629" i="10"/>
  <c r="J629" i="10"/>
  <c r="K629" i="10" s="1"/>
  <c r="C629" i="10"/>
  <c r="L628" i="10"/>
  <c r="J628" i="10"/>
  <c r="K628" i="10" s="1"/>
  <c r="C628" i="10"/>
  <c r="L627" i="10"/>
  <c r="J627" i="10"/>
  <c r="K627" i="10" s="1"/>
  <c r="C627" i="10"/>
  <c r="L626" i="10"/>
  <c r="J626" i="10"/>
  <c r="K626" i="10" s="1"/>
  <c r="C626" i="10"/>
  <c r="L625" i="10"/>
  <c r="J625" i="10"/>
  <c r="K625" i="10" s="1"/>
  <c r="C625" i="10"/>
  <c r="L624" i="10"/>
  <c r="J624" i="10"/>
  <c r="K624" i="10" s="1"/>
  <c r="C624" i="10"/>
  <c r="L623" i="10"/>
  <c r="J623" i="10"/>
  <c r="K623" i="10" s="1"/>
  <c r="C623" i="10"/>
  <c r="L622" i="10"/>
  <c r="J622" i="10"/>
  <c r="K622" i="10" s="1"/>
  <c r="C622" i="10"/>
  <c r="L621" i="10"/>
  <c r="J621" i="10"/>
  <c r="K621" i="10" s="1"/>
  <c r="C621" i="10"/>
  <c r="L620" i="10"/>
  <c r="J620" i="10"/>
  <c r="K620" i="10" s="1"/>
  <c r="C620" i="10"/>
  <c r="L619" i="10"/>
  <c r="J619" i="10"/>
  <c r="K619" i="10" s="1"/>
  <c r="C619" i="10"/>
  <c r="L618" i="10"/>
  <c r="J618" i="10"/>
  <c r="K618" i="10" s="1"/>
  <c r="C618" i="10"/>
  <c r="L617" i="10"/>
  <c r="J617" i="10"/>
  <c r="K617" i="10" s="1"/>
  <c r="C617" i="10"/>
  <c r="L616" i="10"/>
  <c r="J616" i="10"/>
  <c r="K616" i="10" s="1"/>
  <c r="C616" i="10"/>
  <c r="L615" i="10"/>
  <c r="J615" i="10"/>
  <c r="K615" i="10" s="1"/>
  <c r="C615" i="10"/>
  <c r="L614" i="10"/>
  <c r="J614" i="10"/>
  <c r="K614" i="10" s="1"/>
  <c r="C614" i="10"/>
  <c r="L613" i="10"/>
  <c r="J613" i="10"/>
  <c r="K613" i="10" s="1"/>
  <c r="C613" i="10"/>
  <c r="L612" i="10"/>
  <c r="J612" i="10"/>
  <c r="K612" i="10" s="1"/>
  <c r="C612" i="10"/>
  <c r="L611" i="10"/>
  <c r="J611" i="10"/>
  <c r="K611" i="10" s="1"/>
  <c r="C611" i="10"/>
  <c r="L610" i="10"/>
  <c r="J610" i="10"/>
  <c r="K610" i="10" s="1"/>
  <c r="C610" i="10"/>
  <c r="L609" i="10"/>
  <c r="J609" i="10"/>
  <c r="K609" i="10" s="1"/>
  <c r="C609" i="10"/>
  <c r="L608" i="10"/>
  <c r="J608" i="10"/>
  <c r="K608" i="10" s="1"/>
  <c r="C608" i="10"/>
  <c r="L607" i="10"/>
  <c r="J607" i="10"/>
  <c r="K607" i="10" s="1"/>
  <c r="C607" i="10"/>
  <c r="L606" i="10"/>
  <c r="J606" i="10"/>
  <c r="K606" i="10" s="1"/>
  <c r="C606" i="10"/>
  <c r="L605" i="10"/>
  <c r="J605" i="10"/>
  <c r="K605" i="10" s="1"/>
  <c r="C605" i="10"/>
  <c r="L604" i="10"/>
  <c r="J604" i="10"/>
  <c r="K604" i="10" s="1"/>
  <c r="C604" i="10"/>
  <c r="L603" i="10"/>
  <c r="J603" i="10"/>
  <c r="K603" i="10" s="1"/>
  <c r="C603" i="10"/>
  <c r="L602" i="10"/>
  <c r="J602" i="10"/>
  <c r="K602" i="10" s="1"/>
  <c r="C602" i="10"/>
  <c r="L601" i="10"/>
  <c r="J601" i="10"/>
  <c r="K601" i="10" s="1"/>
  <c r="C601" i="10"/>
  <c r="L600" i="10"/>
  <c r="J600" i="10"/>
  <c r="K600" i="10" s="1"/>
  <c r="C600" i="10"/>
  <c r="L599" i="10"/>
  <c r="J599" i="10"/>
  <c r="K599" i="10" s="1"/>
  <c r="C599" i="10"/>
  <c r="L598" i="10"/>
  <c r="J598" i="10"/>
  <c r="K598" i="10" s="1"/>
  <c r="C598" i="10"/>
  <c r="L597" i="10"/>
  <c r="J597" i="10"/>
  <c r="K597" i="10" s="1"/>
  <c r="C597" i="10"/>
  <c r="L596" i="10"/>
  <c r="J596" i="10"/>
  <c r="K596" i="10" s="1"/>
  <c r="C596" i="10"/>
  <c r="L595" i="10"/>
  <c r="J595" i="10"/>
  <c r="K595" i="10" s="1"/>
  <c r="C595" i="10"/>
  <c r="L594" i="10"/>
  <c r="J594" i="10"/>
  <c r="K594" i="10" s="1"/>
  <c r="C594" i="10"/>
  <c r="L593" i="10"/>
  <c r="J593" i="10"/>
  <c r="K593" i="10" s="1"/>
  <c r="C593" i="10"/>
  <c r="L592" i="10"/>
  <c r="J592" i="10"/>
  <c r="K592" i="10" s="1"/>
  <c r="C592" i="10"/>
  <c r="L591" i="10"/>
  <c r="J591" i="10"/>
  <c r="K591" i="10" s="1"/>
  <c r="C591" i="10"/>
  <c r="L590" i="10"/>
  <c r="J590" i="10"/>
  <c r="K590" i="10" s="1"/>
  <c r="C590" i="10"/>
  <c r="L589" i="10"/>
  <c r="J589" i="10"/>
  <c r="K589" i="10" s="1"/>
  <c r="C589" i="10"/>
  <c r="L588" i="10"/>
  <c r="J588" i="10"/>
  <c r="K588" i="10" s="1"/>
  <c r="C588" i="10"/>
  <c r="L587" i="10"/>
  <c r="J587" i="10"/>
  <c r="K587" i="10" s="1"/>
  <c r="C587" i="10"/>
  <c r="L586" i="10"/>
  <c r="J586" i="10"/>
  <c r="K586" i="10" s="1"/>
  <c r="C586" i="10"/>
  <c r="L585" i="10"/>
  <c r="J585" i="10"/>
  <c r="K585" i="10" s="1"/>
  <c r="C585" i="10"/>
  <c r="L584" i="10"/>
  <c r="J584" i="10"/>
  <c r="K584" i="10" s="1"/>
  <c r="C584" i="10"/>
  <c r="L583" i="10"/>
  <c r="J583" i="10"/>
  <c r="K583" i="10" s="1"/>
  <c r="C583" i="10"/>
  <c r="L582" i="10"/>
  <c r="J582" i="10"/>
  <c r="K582" i="10" s="1"/>
  <c r="C582" i="10"/>
  <c r="L581" i="10"/>
  <c r="J581" i="10"/>
  <c r="K581" i="10" s="1"/>
  <c r="C581" i="10"/>
  <c r="L580" i="10"/>
  <c r="J580" i="10"/>
  <c r="K580" i="10" s="1"/>
  <c r="C580" i="10"/>
  <c r="L579" i="10"/>
  <c r="J579" i="10"/>
  <c r="K579" i="10" s="1"/>
  <c r="C579" i="10"/>
  <c r="L578" i="10"/>
  <c r="J578" i="10"/>
  <c r="K578" i="10" s="1"/>
  <c r="C578" i="10"/>
  <c r="L577" i="10"/>
  <c r="J577" i="10"/>
  <c r="K577" i="10" s="1"/>
  <c r="C577" i="10"/>
  <c r="L576" i="10"/>
  <c r="J576" i="10"/>
  <c r="K576" i="10" s="1"/>
  <c r="C576" i="10"/>
  <c r="L575" i="10"/>
  <c r="J575" i="10"/>
  <c r="K575" i="10" s="1"/>
  <c r="C575" i="10"/>
  <c r="L574" i="10"/>
  <c r="J574" i="10"/>
  <c r="K574" i="10" s="1"/>
  <c r="C574" i="10"/>
  <c r="L573" i="10"/>
  <c r="J573" i="10"/>
  <c r="K573" i="10" s="1"/>
  <c r="C573" i="10"/>
  <c r="L572" i="10"/>
  <c r="J572" i="10"/>
  <c r="K572" i="10" s="1"/>
  <c r="C572" i="10"/>
  <c r="L571" i="10"/>
  <c r="J571" i="10"/>
  <c r="K571" i="10" s="1"/>
  <c r="C571" i="10"/>
  <c r="L570" i="10"/>
  <c r="J570" i="10"/>
  <c r="K570" i="10" s="1"/>
  <c r="C570" i="10"/>
  <c r="L569" i="10"/>
  <c r="J569" i="10"/>
  <c r="K569" i="10" s="1"/>
  <c r="C569" i="10"/>
  <c r="L568" i="10"/>
  <c r="J568" i="10"/>
  <c r="K568" i="10" s="1"/>
  <c r="C568" i="10"/>
  <c r="L567" i="10"/>
  <c r="J567" i="10"/>
  <c r="K567" i="10" s="1"/>
  <c r="C567" i="10"/>
  <c r="L566" i="10"/>
  <c r="J566" i="10"/>
  <c r="K566" i="10" s="1"/>
  <c r="C566" i="10"/>
  <c r="L565" i="10"/>
  <c r="J565" i="10"/>
  <c r="K565" i="10" s="1"/>
  <c r="C565" i="10"/>
  <c r="L564" i="10"/>
  <c r="J564" i="10"/>
  <c r="K564" i="10" s="1"/>
  <c r="C564" i="10"/>
  <c r="L563" i="10"/>
  <c r="J563" i="10"/>
  <c r="K563" i="10" s="1"/>
  <c r="C563" i="10"/>
  <c r="L562" i="10"/>
  <c r="J562" i="10"/>
  <c r="K562" i="10" s="1"/>
  <c r="C562" i="10"/>
  <c r="L561" i="10"/>
  <c r="J561" i="10"/>
  <c r="K561" i="10" s="1"/>
  <c r="C561" i="10"/>
  <c r="L560" i="10"/>
  <c r="J560" i="10"/>
  <c r="K560" i="10" s="1"/>
  <c r="C560" i="10"/>
  <c r="L559" i="10"/>
  <c r="J559" i="10"/>
  <c r="K559" i="10" s="1"/>
  <c r="C559" i="10"/>
  <c r="L558" i="10"/>
  <c r="J558" i="10"/>
  <c r="K558" i="10" s="1"/>
  <c r="C558" i="10"/>
  <c r="L557" i="10"/>
  <c r="J557" i="10"/>
  <c r="K557" i="10" s="1"/>
  <c r="C557" i="10"/>
  <c r="L556" i="10"/>
  <c r="J556" i="10"/>
  <c r="K556" i="10" s="1"/>
  <c r="C556" i="10"/>
  <c r="L555" i="10"/>
  <c r="J555" i="10"/>
  <c r="K555" i="10" s="1"/>
  <c r="C555" i="10"/>
  <c r="L554" i="10"/>
  <c r="J554" i="10"/>
  <c r="K554" i="10" s="1"/>
  <c r="C554" i="10"/>
  <c r="L553" i="10"/>
  <c r="J553" i="10"/>
  <c r="K553" i="10" s="1"/>
  <c r="C553" i="10"/>
  <c r="L552" i="10"/>
  <c r="J552" i="10"/>
  <c r="K552" i="10" s="1"/>
  <c r="C552" i="10"/>
  <c r="L551" i="10"/>
  <c r="J551" i="10"/>
  <c r="K551" i="10" s="1"/>
  <c r="C551" i="10"/>
  <c r="L550" i="10"/>
  <c r="J550" i="10"/>
  <c r="K550" i="10" s="1"/>
  <c r="C550" i="10"/>
  <c r="L549" i="10"/>
  <c r="J549" i="10"/>
  <c r="K549" i="10" s="1"/>
  <c r="C549" i="10"/>
  <c r="L548" i="10"/>
  <c r="J548" i="10"/>
  <c r="K548" i="10" s="1"/>
  <c r="C548" i="10"/>
  <c r="L547" i="10"/>
  <c r="J547" i="10"/>
  <c r="K547" i="10" s="1"/>
  <c r="C547" i="10"/>
  <c r="L546" i="10"/>
  <c r="J546" i="10"/>
  <c r="K546" i="10" s="1"/>
  <c r="C546" i="10"/>
  <c r="L545" i="10"/>
  <c r="J545" i="10"/>
  <c r="K545" i="10" s="1"/>
  <c r="C545" i="10"/>
  <c r="L544" i="10"/>
  <c r="J544" i="10"/>
  <c r="K544" i="10" s="1"/>
  <c r="C544" i="10"/>
  <c r="L543" i="10"/>
  <c r="J543" i="10"/>
  <c r="K543" i="10" s="1"/>
  <c r="C543" i="10"/>
  <c r="L542" i="10"/>
  <c r="J542" i="10"/>
  <c r="K542" i="10" s="1"/>
  <c r="C542" i="10"/>
  <c r="L541" i="10"/>
  <c r="J541" i="10"/>
  <c r="K541" i="10" s="1"/>
  <c r="C541" i="10"/>
  <c r="L540" i="10"/>
  <c r="J540" i="10"/>
  <c r="K540" i="10" s="1"/>
  <c r="C540" i="10"/>
  <c r="L539" i="10"/>
  <c r="J539" i="10"/>
  <c r="K539" i="10" s="1"/>
  <c r="C539" i="10"/>
  <c r="L538" i="10"/>
  <c r="J538" i="10"/>
  <c r="K538" i="10" s="1"/>
  <c r="C538" i="10"/>
  <c r="L537" i="10"/>
  <c r="J537" i="10"/>
  <c r="K537" i="10" s="1"/>
  <c r="C537" i="10"/>
  <c r="L536" i="10"/>
  <c r="J536" i="10"/>
  <c r="K536" i="10" s="1"/>
  <c r="C536" i="10"/>
  <c r="L535" i="10"/>
  <c r="J535" i="10"/>
  <c r="K535" i="10" s="1"/>
  <c r="C535" i="10"/>
  <c r="L534" i="10"/>
  <c r="J534" i="10"/>
  <c r="K534" i="10" s="1"/>
  <c r="C534" i="10"/>
  <c r="L533" i="10"/>
  <c r="J533" i="10"/>
  <c r="K533" i="10" s="1"/>
  <c r="C533" i="10"/>
  <c r="L532" i="10"/>
  <c r="J532" i="10"/>
  <c r="K532" i="10" s="1"/>
  <c r="C532" i="10"/>
  <c r="L531" i="10"/>
  <c r="J531" i="10"/>
  <c r="K531" i="10" s="1"/>
  <c r="C531" i="10"/>
  <c r="L530" i="10"/>
  <c r="J530" i="10"/>
  <c r="K530" i="10" s="1"/>
  <c r="C530" i="10"/>
  <c r="L529" i="10"/>
  <c r="J529" i="10"/>
  <c r="K529" i="10" s="1"/>
  <c r="C529" i="10"/>
  <c r="L528" i="10"/>
  <c r="J528" i="10"/>
  <c r="K528" i="10" s="1"/>
  <c r="C528" i="10"/>
  <c r="L527" i="10"/>
  <c r="J527" i="10"/>
  <c r="K527" i="10" s="1"/>
  <c r="C527" i="10"/>
  <c r="L526" i="10"/>
  <c r="J526" i="10"/>
  <c r="K526" i="10" s="1"/>
  <c r="C526" i="10"/>
  <c r="L525" i="10"/>
  <c r="J525" i="10"/>
  <c r="K525" i="10" s="1"/>
  <c r="C525" i="10"/>
  <c r="L524" i="10"/>
  <c r="J524" i="10"/>
  <c r="K524" i="10" s="1"/>
  <c r="C524" i="10"/>
  <c r="L523" i="10"/>
  <c r="J523" i="10"/>
  <c r="K523" i="10" s="1"/>
  <c r="C523" i="10"/>
  <c r="L522" i="10"/>
  <c r="J522" i="10"/>
  <c r="K522" i="10" s="1"/>
  <c r="C522" i="10"/>
  <c r="L521" i="10"/>
  <c r="J521" i="10"/>
  <c r="K521" i="10" s="1"/>
  <c r="C521" i="10"/>
  <c r="L520" i="10"/>
  <c r="J520" i="10"/>
  <c r="K520" i="10" s="1"/>
  <c r="C520" i="10"/>
  <c r="L519" i="10"/>
  <c r="J519" i="10"/>
  <c r="K519" i="10" s="1"/>
  <c r="C519" i="10"/>
  <c r="L518" i="10"/>
  <c r="J518" i="10"/>
  <c r="K518" i="10" s="1"/>
  <c r="C518" i="10"/>
  <c r="L517" i="10"/>
  <c r="J517" i="10"/>
  <c r="K517" i="10" s="1"/>
  <c r="C517" i="10"/>
  <c r="L516" i="10"/>
  <c r="J516" i="10"/>
  <c r="K516" i="10" s="1"/>
  <c r="C516" i="10"/>
  <c r="L515" i="10"/>
  <c r="J515" i="10"/>
  <c r="K515" i="10" s="1"/>
  <c r="C515" i="10"/>
  <c r="L514" i="10"/>
  <c r="J514" i="10"/>
  <c r="K514" i="10" s="1"/>
  <c r="C514" i="10"/>
  <c r="L513" i="10"/>
  <c r="J513" i="10"/>
  <c r="K513" i="10" s="1"/>
  <c r="C513" i="10"/>
  <c r="L512" i="10"/>
  <c r="J512" i="10"/>
  <c r="K512" i="10" s="1"/>
  <c r="C512" i="10"/>
  <c r="L511" i="10"/>
  <c r="J511" i="10"/>
  <c r="K511" i="10" s="1"/>
  <c r="C511" i="10"/>
  <c r="L510" i="10"/>
  <c r="J510" i="10"/>
  <c r="K510" i="10" s="1"/>
  <c r="C510" i="10"/>
  <c r="L509" i="10"/>
  <c r="J509" i="10"/>
  <c r="C509" i="10"/>
  <c r="L508" i="10"/>
  <c r="J508" i="10"/>
  <c r="K508" i="10" s="1"/>
  <c r="C508" i="10"/>
  <c r="L507" i="10"/>
  <c r="J507" i="10"/>
  <c r="K507" i="10" s="1"/>
  <c r="C507" i="10"/>
  <c r="L506" i="10"/>
  <c r="J506" i="10"/>
  <c r="C506" i="10"/>
  <c r="L505" i="10"/>
  <c r="J505" i="10"/>
  <c r="K505" i="10" s="1"/>
  <c r="C505" i="10"/>
  <c r="L504" i="10"/>
  <c r="J504" i="10"/>
  <c r="K504" i="10" s="1"/>
  <c r="C504" i="10"/>
  <c r="L503" i="10"/>
  <c r="J503" i="10"/>
  <c r="K503" i="10" s="1"/>
  <c r="C503" i="10"/>
  <c r="L502" i="10"/>
  <c r="J502" i="10"/>
  <c r="K502" i="10" s="1"/>
  <c r="C502" i="10"/>
  <c r="L501" i="10"/>
  <c r="J501" i="10"/>
  <c r="K501" i="10" s="1"/>
  <c r="C501" i="10"/>
  <c r="L500" i="10"/>
  <c r="J500" i="10"/>
  <c r="K500" i="10" s="1"/>
  <c r="C500" i="10"/>
  <c r="L499" i="10"/>
  <c r="J499" i="10"/>
  <c r="K499" i="10" s="1"/>
  <c r="C499" i="10"/>
  <c r="L498" i="10"/>
  <c r="J498" i="10"/>
  <c r="K498" i="10" s="1"/>
  <c r="C498" i="10"/>
  <c r="L497" i="10"/>
  <c r="J497" i="10"/>
  <c r="K497" i="10" s="1"/>
  <c r="C497" i="10"/>
  <c r="L496" i="10"/>
  <c r="J496" i="10"/>
  <c r="K496" i="10" s="1"/>
  <c r="C496" i="10"/>
  <c r="L495" i="10"/>
  <c r="J495" i="10"/>
  <c r="K495" i="10" s="1"/>
  <c r="C495" i="10"/>
  <c r="L494" i="10"/>
  <c r="J494" i="10"/>
  <c r="K494" i="10" s="1"/>
  <c r="C494" i="10"/>
  <c r="L493" i="10"/>
  <c r="J493" i="10"/>
  <c r="K493" i="10" s="1"/>
  <c r="C493" i="10"/>
  <c r="L492" i="10"/>
  <c r="J492" i="10"/>
  <c r="K492" i="10" s="1"/>
  <c r="C492" i="10"/>
  <c r="L491" i="10"/>
  <c r="J491" i="10"/>
  <c r="K491" i="10" s="1"/>
  <c r="C491" i="10"/>
  <c r="L490" i="10"/>
  <c r="J490" i="10"/>
  <c r="K490" i="10" s="1"/>
  <c r="C490" i="10"/>
  <c r="L489" i="10"/>
  <c r="J489" i="10"/>
  <c r="K489" i="10" s="1"/>
  <c r="C489" i="10"/>
  <c r="L488" i="10"/>
  <c r="J488" i="10"/>
  <c r="K488" i="10" s="1"/>
  <c r="C488" i="10"/>
  <c r="L487" i="10"/>
  <c r="J487" i="10"/>
  <c r="K487" i="10" s="1"/>
  <c r="C487" i="10"/>
  <c r="L486" i="10"/>
  <c r="J486" i="10"/>
  <c r="K486" i="10" s="1"/>
  <c r="C486" i="10"/>
  <c r="L485" i="10"/>
  <c r="J485" i="10"/>
  <c r="K485" i="10" s="1"/>
  <c r="C485" i="10"/>
  <c r="L484" i="10"/>
  <c r="J484" i="10"/>
  <c r="K484" i="10" s="1"/>
  <c r="C484" i="10"/>
  <c r="L483" i="10"/>
  <c r="J483" i="10"/>
  <c r="K483" i="10" s="1"/>
  <c r="C483" i="10"/>
  <c r="L482" i="10"/>
  <c r="J482" i="10"/>
  <c r="K482" i="10" s="1"/>
  <c r="C482" i="10"/>
  <c r="L481" i="10"/>
  <c r="J481" i="10"/>
  <c r="K481" i="10" s="1"/>
  <c r="C481" i="10"/>
  <c r="L480" i="10"/>
  <c r="J480" i="10"/>
  <c r="K480" i="10" s="1"/>
  <c r="C480" i="10"/>
  <c r="L479" i="10"/>
  <c r="J479" i="10"/>
  <c r="K479" i="10" s="1"/>
  <c r="C479" i="10"/>
  <c r="L478" i="10"/>
  <c r="J478" i="10"/>
  <c r="K478" i="10" s="1"/>
  <c r="C478" i="10"/>
  <c r="L477" i="10"/>
  <c r="J477" i="10"/>
  <c r="K477" i="10" s="1"/>
  <c r="C477" i="10"/>
  <c r="L476" i="10"/>
  <c r="J476" i="10"/>
  <c r="C476" i="10"/>
  <c r="L475" i="10"/>
  <c r="J475" i="10"/>
  <c r="K475" i="10" s="1"/>
  <c r="C475" i="10"/>
  <c r="L474" i="10"/>
  <c r="J474" i="10"/>
  <c r="K474" i="10" s="1"/>
  <c r="C474" i="10"/>
  <c r="L473" i="10"/>
  <c r="J473" i="10"/>
  <c r="C473" i="10"/>
  <c r="L472" i="10"/>
  <c r="J472" i="10"/>
  <c r="K472" i="10" s="1"/>
  <c r="C472" i="10"/>
  <c r="L471" i="10"/>
  <c r="J471" i="10"/>
  <c r="K471" i="10" s="1"/>
  <c r="C471" i="10"/>
  <c r="L470" i="10"/>
  <c r="J470" i="10"/>
  <c r="K470" i="10" s="1"/>
  <c r="C470" i="10"/>
  <c r="L469" i="10"/>
  <c r="J469" i="10"/>
  <c r="K469" i="10" s="1"/>
  <c r="C469" i="10"/>
  <c r="L468" i="10"/>
  <c r="J468" i="10"/>
  <c r="K468" i="10" s="1"/>
  <c r="C468" i="10"/>
  <c r="L467" i="10"/>
  <c r="J467" i="10"/>
  <c r="C467" i="10"/>
  <c r="L466" i="10"/>
  <c r="J466" i="10"/>
  <c r="K466" i="10" s="1"/>
  <c r="C466" i="10"/>
  <c r="L465" i="10"/>
  <c r="J465" i="10"/>
  <c r="K465" i="10" s="1"/>
  <c r="C465" i="10"/>
  <c r="L464" i="10"/>
  <c r="J464" i="10"/>
  <c r="K464" i="10" s="1"/>
  <c r="C464" i="10"/>
  <c r="L463" i="10"/>
  <c r="J463" i="10"/>
  <c r="K463" i="10" s="1"/>
  <c r="C463" i="10"/>
  <c r="L462" i="10"/>
  <c r="J462" i="10"/>
  <c r="K462" i="10" s="1"/>
  <c r="C462" i="10"/>
  <c r="L461" i="10"/>
  <c r="J461" i="10"/>
  <c r="K461" i="10" s="1"/>
  <c r="C461" i="10"/>
  <c r="L460" i="10"/>
  <c r="J460" i="10"/>
  <c r="K460" i="10" s="1"/>
  <c r="C460" i="10"/>
  <c r="L459" i="10"/>
  <c r="J459" i="10"/>
  <c r="K459" i="10" s="1"/>
  <c r="C459" i="10"/>
  <c r="L458" i="10"/>
  <c r="J458" i="10"/>
  <c r="C458" i="10"/>
  <c r="L457" i="10"/>
  <c r="J457" i="10"/>
  <c r="K457" i="10" s="1"/>
  <c r="C457" i="10"/>
  <c r="L456" i="10"/>
  <c r="J456" i="10"/>
  <c r="K456" i="10" s="1"/>
  <c r="C456" i="10"/>
  <c r="L455" i="10"/>
  <c r="J455" i="10"/>
  <c r="K455" i="10" s="1"/>
  <c r="C455" i="10"/>
  <c r="L454" i="10"/>
  <c r="J454" i="10"/>
  <c r="K454" i="10" s="1"/>
  <c r="C454" i="10"/>
  <c r="L453" i="10"/>
  <c r="J453" i="10"/>
  <c r="K453" i="10" s="1"/>
  <c r="C453" i="10"/>
  <c r="L452" i="10"/>
  <c r="J452" i="10"/>
  <c r="K452" i="10" s="1"/>
  <c r="C452" i="10"/>
  <c r="L451" i="10"/>
  <c r="J451" i="10"/>
  <c r="K451" i="10" s="1"/>
  <c r="C451" i="10"/>
  <c r="L450" i="10"/>
  <c r="J450" i="10"/>
  <c r="K450" i="10" s="1"/>
  <c r="C450" i="10"/>
  <c r="L449" i="10"/>
  <c r="J449" i="10"/>
  <c r="K449" i="10" s="1"/>
  <c r="C449" i="10"/>
  <c r="L448" i="10"/>
  <c r="J448" i="10"/>
  <c r="K448" i="10" s="1"/>
  <c r="C448" i="10"/>
  <c r="L447" i="10"/>
  <c r="J447" i="10"/>
  <c r="K447" i="10" s="1"/>
  <c r="C447" i="10"/>
  <c r="L446" i="10"/>
  <c r="J446" i="10"/>
  <c r="K446" i="10" s="1"/>
  <c r="C446" i="10"/>
  <c r="L445" i="10"/>
  <c r="J445" i="10"/>
  <c r="K445" i="10" s="1"/>
  <c r="C445" i="10"/>
  <c r="L444" i="10"/>
  <c r="J444" i="10"/>
  <c r="K444" i="10" s="1"/>
  <c r="C444" i="10"/>
  <c r="L443" i="10"/>
  <c r="J443" i="10"/>
  <c r="K443" i="10" s="1"/>
  <c r="C443" i="10"/>
  <c r="L442" i="10"/>
  <c r="J442" i="10"/>
  <c r="K442" i="10" s="1"/>
  <c r="C442" i="10"/>
  <c r="L441" i="10"/>
  <c r="J441" i="10"/>
  <c r="K441" i="10" s="1"/>
  <c r="C441" i="10"/>
  <c r="L440" i="10"/>
  <c r="J440" i="10"/>
  <c r="K440" i="10" s="1"/>
  <c r="C440" i="10"/>
  <c r="L439" i="10"/>
  <c r="J439" i="10"/>
  <c r="K439" i="10" s="1"/>
  <c r="C439" i="10"/>
  <c r="L438" i="10"/>
  <c r="J438" i="10"/>
  <c r="K438" i="10" s="1"/>
  <c r="C438" i="10"/>
  <c r="L437" i="10"/>
  <c r="J437" i="10"/>
  <c r="K437" i="10" s="1"/>
  <c r="C437" i="10"/>
  <c r="L436" i="10"/>
  <c r="J436" i="10"/>
  <c r="K436" i="10" s="1"/>
  <c r="C436" i="10"/>
  <c r="L435" i="10"/>
  <c r="J435" i="10"/>
  <c r="K435" i="10" s="1"/>
  <c r="C435" i="10"/>
  <c r="L434" i="10"/>
  <c r="J434" i="10"/>
  <c r="K434" i="10" s="1"/>
  <c r="C434" i="10"/>
  <c r="L433" i="10"/>
  <c r="J433" i="10"/>
  <c r="K433" i="10" s="1"/>
  <c r="C433" i="10"/>
  <c r="L432" i="10"/>
  <c r="J432" i="10"/>
  <c r="K432" i="10" s="1"/>
  <c r="C432" i="10"/>
  <c r="L431" i="10"/>
  <c r="J431" i="10"/>
  <c r="K431" i="10" s="1"/>
  <c r="C431" i="10"/>
  <c r="L430" i="10"/>
  <c r="J430" i="10"/>
  <c r="K430" i="10" s="1"/>
  <c r="C430" i="10"/>
  <c r="L429" i="10"/>
  <c r="J429" i="10"/>
  <c r="K429" i="10" s="1"/>
  <c r="C429" i="10"/>
  <c r="L428" i="10"/>
  <c r="J428" i="10"/>
  <c r="K428" i="10" s="1"/>
  <c r="C428" i="10"/>
  <c r="L427" i="10"/>
  <c r="J427" i="10"/>
  <c r="K427" i="10" s="1"/>
  <c r="C427" i="10"/>
  <c r="L426" i="10"/>
  <c r="J426" i="10"/>
  <c r="K426" i="10" s="1"/>
  <c r="C426" i="10"/>
  <c r="L425" i="10"/>
  <c r="J425" i="10"/>
  <c r="K425" i="10" s="1"/>
  <c r="C425" i="10"/>
  <c r="L424" i="10"/>
  <c r="J424" i="10"/>
  <c r="K424" i="10" s="1"/>
  <c r="C424" i="10"/>
  <c r="L423" i="10"/>
  <c r="J423" i="10"/>
  <c r="K423" i="10" s="1"/>
  <c r="C423" i="10"/>
  <c r="L422" i="10"/>
  <c r="J422" i="10"/>
  <c r="K422" i="10" s="1"/>
  <c r="C422" i="10"/>
  <c r="L421" i="10"/>
  <c r="J421" i="10"/>
  <c r="K421" i="10" s="1"/>
  <c r="C421" i="10"/>
  <c r="L420" i="10"/>
  <c r="J420" i="10"/>
  <c r="K420" i="10" s="1"/>
  <c r="C420" i="10"/>
  <c r="L419" i="10"/>
  <c r="J419" i="10"/>
  <c r="K419" i="10" s="1"/>
  <c r="C419" i="10"/>
  <c r="L418" i="10"/>
  <c r="J418" i="10"/>
  <c r="K418" i="10" s="1"/>
  <c r="C418" i="10"/>
  <c r="L417" i="10"/>
  <c r="J417" i="10"/>
  <c r="K417" i="10" s="1"/>
  <c r="C417" i="10"/>
  <c r="L416" i="10"/>
  <c r="J416" i="10"/>
  <c r="K416" i="10" s="1"/>
  <c r="C416" i="10"/>
  <c r="L415" i="10"/>
  <c r="J415" i="10"/>
  <c r="K415" i="10" s="1"/>
  <c r="C415" i="10"/>
  <c r="L414" i="10"/>
  <c r="J414" i="10"/>
  <c r="K414" i="10" s="1"/>
  <c r="C414" i="10"/>
  <c r="L413" i="10"/>
  <c r="J413" i="10"/>
  <c r="K413" i="10" s="1"/>
  <c r="C413" i="10"/>
  <c r="L412" i="10"/>
  <c r="J412" i="10"/>
  <c r="K412" i="10" s="1"/>
  <c r="C412" i="10"/>
  <c r="L411" i="10"/>
  <c r="J411" i="10"/>
  <c r="K411" i="10" s="1"/>
  <c r="C411" i="10"/>
  <c r="L410" i="10"/>
  <c r="J410" i="10"/>
  <c r="K410" i="10" s="1"/>
  <c r="C410" i="10"/>
  <c r="L409" i="10"/>
  <c r="J409" i="10"/>
  <c r="K409" i="10" s="1"/>
  <c r="C409" i="10"/>
  <c r="L408" i="10"/>
  <c r="J408" i="10"/>
  <c r="K408" i="10" s="1"/>
  <c r="C408" i="10"/>
  <c r="L407" i="10"/>
  <c r="J407" i="10"/>
  <c r="K407" i="10" s="1"/>
  <c r="C407" i="10"/>
  <c r="L406" i="10"/>
  <c r="J406" i="10"/>
  <c r="K406" i="10" s="1"/>
  <c r="C406" i="10"/>
  <c r="L405" i="10"/>
  <c r="J405" i="10"/>
  <c r="K405" i="10" s="1"/>
  <c r="C405" i="10"/>
  <c r="L404" i="10"/>
  <c r="J404" i="10"/>
  <c r="K404" i="10" s="1"/>
  <c r="C404" i="10"/>
  <c r="L403" i="10"/>
  <c r="J403" i="10"/>
  <c r="K403" i="10" s="1"/>
  <c r="C403" i="10"/>
  <c r="L402" i="10"/>
  <c r="J402" i="10"/>
  <c r="K402" i="10" s="1"/>
  <c r="C402" i="10"/>
  <c r="L401" i="10"/>
  <c r="J401" i="10"/>
  <c r="K401" i="10" s="1"/>
  <c r="C401" i="10"/>
  <c r="L400" i="10"/>
  <c r="J400" i="10"/>
  <c r="K400" i="10" s="1"/>
  <c r="C400" i="10"/>
  <c r="L399" i="10"/>
  <c r="J399" i="10"/>
  <c r="K399" i="10" s="1"/>
  <c r="C399" i="10"/>
  <c r="L398" i="10"/>
  <c r="J398" i="10"/>
  <c r="K398" i="10" s="1"/>
  <c r="C398" i="10"/>
  <c r="L397" i="10"/>
  <c r="J397" i="10"/>
  <c r="K397" i="10" s="1"/>
  <c r="C397" i="10"/>
  <c r="L396" i="10"/>
  <c r="J396" i="10"/>
  <c r="K396" i="10" s="1"/>
  <c r="C396" i="10"/>
  <c r="L395" i="10"/>
  <c r="J395" i="10"/>
  <c r="K395" i="10" s="1"/>
  <c r="C395" i="10"/>
  <c r="L394" i="10"/>
  <c r="J394" i="10"/>
  <c r="K394" i="10" s="1"/>
  <c r="C394" i="10"/>
  <c r="L393" i="10"/>
  <c r="J393" i="10"/>
  <c r="K393" i="10" s="1"/>
  <c r="C393" i="10"/>
  <c r="L392" i="10"/>
  <c r="J392" i="10"/>
  <c r="K392" i="10" s="1"/>
  <c r="C392" i="10"/>
  <c r="L391" i="10"/>
  <c r="J391" i="10"/>
  <c r="K391" i="10" s="1"/>
  <c r="C391" i="10"/>
  <c r="L390" i="10"/>
  <c r="J390" i="10"/>
  <c r="K390" i="10" s="1"/>
  <c r="C390" i="10"/>
  <c r="L389" i="10"/>
  <c r="J389" i="10"/>
  <c r="K389" i="10" s="1"/>
  <c r="C389" i="10"/>
  <c r="L388" i="10"/>
  <c r="J388" i="10"/>
  <c r="K388" i="10" s="1"/>
  <c r="C388" i="10"/>
  <c r="L387" i="10"/>
  <c r="J387" i="10"/>
  <c r="K387" i="10" s="1"/>
  <c r="C387" i="10"/>
  <c r="L386" i="10"/>
  <c r="J386" i="10"/>
  <c r="K386" i="10" s="1"/>
  <c r="C386" i="10"/>
  <c r="L385" i="10"/>
  <c r="J385" i="10"/>
  <c r="K385" i="10" s="1"/>
  <c r="C385" i="10"/>
  <c r="L384" i="10"/>
  <c r="J384" i="10"/>
  <c r="K384" i="10" s="1"/>
  <c r="C384" i="10"/>
  <c r="L383" i="10"/>
  <c r="J383" i="10"/>
  <c r="K383" i="10" s="1"/>
  <c r="C383" i="10"/>
  <c r="L382" i="10"/>
  <c r="J382" i="10"/>
  <c r="K382" i="10" s="1"/>
  <c r="C382" i="10"/>
  <c r="L381" i="10"/>
  <c r="J381" i="10"/>
  <c r="K381" i="10" s="1"/>
  <c r="C381" i="10"/>
  <c r="L380" i="10"/>
  <c r="J380" i="10"/>
  <c r="K380" i="10" s="1"/>
  <c r="C380" i="10"/>
  <c r="L379" i="10"/>
  <c r="J379" i="10"/>
  <c r="K379" i="10" s="1"/>
  <c r="C379" i="10"/>
  <c r="L378" i="10"/>
  <c r="J378" i="10"/>
  <c r="K378" i="10" s="1"/>
  <c r="C378" i="10"/>
  <c r="L377" i="10"/>
  <c r="J377" i="10"/>
  <c r="K377" i="10" s="1"/>
  <c r="C377" i="10"/>
  <c r="L376" i="10"/>
  <c r="J376" i="10"/>
  <c r="K376" i="10" s="1"/>
  <c r="C376" i="10"/>
  <c r="L375" i="10"/>
  <c r="J375" i="10"/>
  <c r="K375" i="10" s="1"/>
  <c r="C375" i="10"/>
  <c r="L374" i="10"/>
  <c r="J374" i="10"/>
  <c r="K374" i="10" s="1"/>
  <c r="C374" i="10"/>
  <c r="L373" i="10"/>
  <c r="J373" i="10"/>
  <c r="K373" i="10" s="1"/>
  <c r="C373" i="10"/>
  <c r="L372" i="10"/>
  <c r="J372" i="10"/>
  <c r="K372" i="10" s="1"/>
  <c r="C372" i="10"/>
  <c r="L371" i="10"/>
  <c r="J371" i="10"/>
  <c r="K371" i="10" s="1"/>
  <c r="C371" i="10"/>
  <c r="L370" i="10"/>
  <c r="J370" i="10"/>
  <c r="K370" i="10" s="1"/>
  <c r="C370" i="10"/>
  <c r="L369" i="10"/>
  <c r="J369" i="10"/>
  <c r="K369" i="10" s="1"/>
  <c r="C369" i="10"/>
  <c r="L368" i="10"/>
  <c r="J368" i="10"/>
  <c r="K368" i="10" s="1"/>
  <c r="C368" i="10"/>
  <c r="L367" i="10"/>
  <c r="J367" i="10"/>
  <c r="K367" i="10" s="1"/>
  <c r="C367" i="10"/>
  <c r="L366" i="10"/>
  <c r="J366" i="10"/>
  <c r="K366" i="10" s="1"/>
  <c r="C366" i="10"/>
  <c r="L365" i="10"/>
  <c r="J365" i="10"/>
  <c r="K365" i="10" s="1"/>
  <c r="C365" i="10"/>
  <c r="L364" i="10"/>
  <c r="J364" i="10"/>
  <c r="K364" i="10" s="1"/>
  <c r="C364" i="10"/>
  <c r="L363" i="10"/>
  <c r="J363" i="10"/>
  <c r="K363" i="10" s="1"/>
  <c r="C363" i="10"/>
  <c r="L362" i="10"/>
  <c r="J362" i="10"/>
  <c r="C362" i="10"/>
  <c r="L361" i="10"/>
  <c r="J361" i="10"/>
  <c r="K361" i="10" s="1"/>
  <c r="C361" i="10"/>
  <c r="L360" i="10"/>
  <c r="J360" i="10"/>
  <c r="K360" i="10" s="1"/>
  <c r="C360" i="10"/>
  <c r="L359" i="10"/>
  <c r="J359" i="10"/>
  <c r="K359" i="10" s="1"/>
  <c r="C359" i="10"/>
  <c r="L358" i="10"/>
  <c r="J358" i="10"/>
  <c r="K358" i="10" s="1"/>
  <c r="C358" i="10"/>
  <c r="L357" i="10"/>
  <c r="J357" i="10"/>
  <c r="K357" i="10" s="1"/>
  <c r="C357" i="10"/>
  <c r="L356" i="10"/>
  <c r="J356" i="10"/>
  <c r="K356" i="10" s="1"/>
  <c r="C356" i="10"/>
  <c r="L355" i="10"/>
  <c r="J355" i="10"/>
  <c r="K355" i="10" s="1"/>
  <c r="C355" i="10"/>
  <c r="L354" i="10"/>
  <c r="J354" i="10"/>
  <c r="K354" i="10" s="1"/>
  <c r="C354" i="10"/>
  <c r="L353" i="10"/>
  <c r="J353" i="10"/>
  <c r="K353" i="10" s="1"/>
  <c r="C353" i="10"/>
  <c r="L352" i="10"/>
  <c r="J352" i="10"/>
  <c r="K352" i="10" s="1"/>
  <c r="C352" i="10"/>
  <c r="L351" i="10"/>
  <c r="J351" i="10"/>
  <c r="K351" i="10" s="1"/>
  <c r="C351" i="10"/>
  <c r="L350" i="10"/>
  <c r="J350" i="10"/>
  <c r="K350" i="10" s="1"/>
  <c r="C350" i="10"/>
  <c r="L349" i="10"/>
  <c r="J349" i="10"/>
  <c r="K349" i="10" s="1"/>
  <c r="C349" i="10"/>
  <c r="L348" i="10"/>
  <c r="J348" i="10"/>
  <c r="K348" i="10" s="1"/>
  <c r="C348" i="10"/>
  <c r="L347" i="10"/>
  <c r="J347" i="10"/>
  <c r="K347" i="10" s="1"/>
  <c r="C347" i="10"/>
  <c r="L346" i="10"/>
  <c r="J346" i="10"/>
  <c r="K346" i="10" s="1"/>
  <c r="C346" i="10"/>
  <c r="L345" i="10"/>
  <c r="J345" i="10"/>
  <c r="K345" i="10" s="1"/>
  <c r="C345" i="10"/>
  <c r="L344" i="10"/>
  <c r="J344" i="10"/>
  <c r="K344" i="10" s="1"/>
  <c r="C344" i="10"/>
  <c r="L343" i="10"/>
  <c r="J343" i="10"/>
  <c r="K343" i="10" s="1"/>
  <c r="C343" i="10"/>
  <c r="L342" i="10"/>
  <c r="J342" i="10"/>
  <c r="K342" i="10" s="1"/>
  <c r="C342" i="10"/>
  <c r="L341" i="10"/>
  <c r="J341" i="10"/>
  <c r="K341" i="10" s="1"/>
  <c r="C341" i="10"/>
  <c r="L340" i="10"/>
  <c r="J340" i="10"/>
  <c r="K340" i="10" s="1"/>
  <c r="C340" i="10"/>
  <c r="L339" i="10"/>
  <c r="J339" i="10"/>
  <c r="K339" i="10" s="1"/>
  <c r="C339" i="10"/>
  <c r="L338" i="10"/>
  <c r="J338" i="10"/>
  <c r="K338" i="10" s="1"/>
  <c r="C338" i="10"/>
  <c r="L337" i="10"/>
  <c r="J337" i="10"/>
  <c r="K337" i="10" s="1"/>
  <c r="C337" i="10"/>
  <c r="L336" i="10"/>
  <c r="J336" i="10"/>
  <c r="K336" i="10" s="1"/>
  <c r="C336" i="10"/>
  <c r="L335" i="10"/>
  <c r="J335" i="10"/>
  <c r="K335" i="10" s="1"/>
  <c r="C335" i="10"/>
  <c r="L334" i="10"/>
  <c r="J334" i="10"/>
  <c r="K334" i="10" s="1"/>
  <c r="C334" i="10"/>
  <c r="L333" i="10"/>
  <c r="J333" i="10"/>
  <c r="K333" i="10" s="1"/>
  <c r="C333" i="10"/>
  <c r="L332" i="10"/>
  <c r="J332" i="10"/>
  <c r="K332" i="10" s="1"/>
  <c r="C332" i="10"/>
  <c r="L331" i="10"/>
  <c r="J331" i="10"/>
  <c r="K331" i="10" s="1"/>
  <c r="C331" i="10"/>
  <c r="L330" i="10"/>
  <c r="J330" i="10"/>
  <c r="K330" i="10" s="1"/>
  <c r="C330" i="10"/>
  <c r="L329" i="10"/>
  <c r="J329" i="10"/>
  <c r="K329" i="10" s="1"/>
  <c r="C329" i="10"/>
  <c r="L328" i="10"/>
  <c r="J328" i="10"/>
  <c r="K328" i="10" s="1"/>
  <c r="C328" i="10"/>
  <c r="L327" i="10"/>
  <c r="J327" i="10"/>
  <c r="K327" i="10" s="1"/>
  <c r="C327" i="10"/>
  <c r="L326" i="10"/>
  <c r="J326" i="10"/>
  <c r="K326" i="10" s="1"/>
  <c r="C326" i="10"/>
  <c r="L325" i="10"/>
  <c r="J325" i="10"/>
  <c r="K325" i="10" s="1"/>
  <c r="C325" i="10"/>
  <c r="L324" i="10"/>
  <c r="J324" i="10"/>
  <c r="K324" i="10" s="1"/>
  <c r="C324" i="10"/>
  <c r="L323" i="10"/>
  <c r="J323" i="10"/>
  <c r="K323" i="10" s="1"/>
  <c r="C323" i="10"/>
  <c r="L322" i="10"/>
  <c r="J322" i="10"/>
  <c r="K322" i="10" s="1"/>
  <c r="C322" i="10"/>
  <c r="L321" i="10"/>
  <c r="J321" i="10"/>
  <c r="K321" i="10" s="1"/>
  <c r="C321" i="10"/>
  <c r="L320" i="10"/>
  <c r="J320" i="10"/>
  <c r="K320" i="10" s="1"/>
  <c r="C320" i="10"/>
  <c r="L319" i="10"/>
  <c r="J319" i="10"/>
  <c r="K319" i="10" s="1"/>
  <c r="C319" i="10"/>
  <c r="L318" i="10"/>
  <c r="J318" i="10"/>
  <c r="K318" i="10" s="1"/>
  <c r="C318" i="10"/>
  <c r="L317" i="10"/>
  <c r="J317" i="10"/>
  <c r="K317" i="10" s="1"/>
  <c r="C317" i="10"/>
  <c r="L316" i="10"/>
  <c r="J316" i="10"/>
  <c r="K316" i="10" s="1"/>
  <c r="C316" i="10"/>
  <c r="L315" i="10"/>
  <c r="J315" i="10"/>
  <c r="K315" i="10" s="1"/>
  <c r="C315" i="10"/>
  <c r="L314" i="10"/>
  <c r="J314" i="10"/>
  <c r="K314" i="10" s="1"/>
  <c r="C314" i="10"/>
  <c r="L313" i="10"/>
  <c r="J313" i="10"/>
  <c r="K313" i="10" s="1"/>
  <c r="C313" i="10"/>
  <c r="L312" i="10"/>
  <c r="J312" i="10"/>
  <c r="K312" i="10" s="1"/>
  <c r="C312" i="10"/>
  <c r="L311" i="10"/>
  <c r="J311" i="10"/>
  <c r="K311" i="10" s="1"/>
  <c r="C311" i="10"/>
  <c r="L310" i="10"/>
  <c r="J310" i="10"/>
  <c r="K310" i="10" s="1"/>
  <c r="C310" i="10"/>
  <c r="L309" i="10"/>
  <c r="J309" i="10"/>
  <c r="K309" i="10" s="1"/>
  <c r="C309" i="10"/>
  <c r="L308" i="10"/>
  <c r="J308" i="10"/>
  <c r="K308" i="10" s="1"/>
  <c r="C308" i="10"/>
  <c r="L307" i="10"/>
  <c r="J307" i="10"/>
  <c r="K307" i="10" s="1"/>
  <c r="C307" i="10"/>
  <c r="L306" i="10"/>
  <c r="J306" i="10"/>
  <c r="K306" i="10" s="1"/>
  <c r="C306" i="10"/>
  <c r="L305" i="10"/>
  <c r="J305" i="10"/>
  <c r="K305" i="10" s="1"/>
  <c r="C305" i="10"/>
  <c r="L304" i="10"/>
  <c r="J304" i="10"/>
  <c r="K304" i="10" s="1"/>
  <c r="C304" i="10"/>
  <c r="L303" i="10"/>
  <c r="J303" i="10"/>
  <c r="K303" i="10" s="1"/>
  <c r="C303" i="10"/>
  <c r="L302" i="10"/>
  <c r="J302" i="10"/>
  <c r="K302" i="10" s="1"/>
  <c r="C302" i="10"/>
  <c r="L301" i="10"/>
  <c r="J301" i="10"/>
  <c r="K301" i="10" s="1"/>
  <c r="C301" i="10"/>
  <c r="L300" i="10"/>
  <c r="J300" i="10"/>
  <c r="K300" i="10" s="1"/>
  <c r="C300" i="10"/>
  <c r="L299" i="10"/>
  <c r="J299" i="10"/>
  <c r="K299" i="10" s="1"/>
  <c r="C299" i="10"/>
  <c r="L298" i="10"/>
  <c r="J298" i="10"/>
  <c r="K298" i="10" s="1"/>
  <c r="C298" i="10"/>
  <c r="L297" i="10"/>
  <c r="J297" i="10"/>
  <c r="K297" i="10" s="1"/>
  <c r="C297" i="10"/>
  <c r="L296" i="10"/>
  <c r="J296" i="10"/>
  <c r="K296" i="10" s="1"/>
  <c r="C296" i="10"/>
  <c r="L295" i="10"/>
  <c r="J295" i="10"/>
  <c r="K295" i="10" s="1"/>
  <c r="C295" i="10"/>
  <c r="L294" i="10"/>
  <c r="J294" i="10"/>
  <c r="K294" i="10" s="1"/>
  <c r="C294" i="10"/>
  <c r="L293" i="10"/>
  <c r="J293" i="10"/>
  <c r="K293" i="10" s="1"/>
  <c r="C293" i="10"/>
  <c r="L292" i="10"/>
  <c r="J292" i="10"/>
  <c r="K292" i="10" s="1"/>
  <c r="C292" i="10"/>
  <c r="L291" i="10"/>
  <c r="J291" i="10"/>
  <c r="K291" i="10" s="1"/>
  <c r="C291" i="10"/>
  <c r="L290" i="10"/>
  <c r="J290" i="10"/>
  <c r="K290" i="10" s="1"/>
  <c r="C290" i="10"/>
  <c r="L289" i="10"/>
  <c r="J289" i="10"/>
  <c r="K289" i="10" s="1"/>
  <c r="C289" i="10"/>
  <c r="L288" i="10"/>
  <c r="J288" i="10"/>
  <c r="K288" i="10" s="1"/>
  <c r="C288" i="10"/>
  <c r="L287" i="10"/>
  <c r="J287" i="10"/>
  <c r="K287" i="10" s="1"/>
  <c r="C287" i="10"/>
  <c r="L286" i="10"/>
  <c r="J286" i="10"/>
  <c r="K286" i="10" s="1"/>
  <c r="C286" i="10"/>
  <c r="L285" i="10"/>
  <c r="J285" i="10"/>
  <c r="K285" i="10" s="1"/>
  <c r="C285" i="10"/>
  <c r="L284" i="10"/>
  <c r="J284" i="10"/>
  <c r="K284" i="10" s="1"/>
  <c r="C284" i="10"/>
  <c r="L283" i="10"/>
  <c r="J283" i="10"/>
  <c r="K283" i="10" s="1"/>
  <c r="C283" i="10"/>
  <c r="L282" i="10"/>
  <c r="J282" i="10"/>
  <c r="K282" i="10" s="1"/>
  <c r="C282" i="10"/>
  <c r="L281" i="10"/>
  <c r="J281" i="10"/>
  <c r="K281" i="10" s="1"/>
  <c r="C281" i="10"/>
  <c r="L280" i="10"/>
  <c r="J280" i="10"/>
  <c r="K280" i="10" s="1"/>
  <c r="C280" i="10"/>
  <c r="L279" i="10"/>
  <c r="J279" i="10"/>
  <c r="K279" i="10" s="1"/>
  <c r="C279" i="10"/>
  <c r="L278" i="10"/>
  <c r="J278" i="10"/>
  <c r="K278" i="10" s="1"/>
  <c r="C278" i="10"/>
  <c r="L277" i="10"/>
  <c r="J277" i="10"/>
  <c r="K277" i="10" s="1"/>
  <c r="C277" i="10"/>
  <c r="L276" i="10"/>
  <c r="J276" i="10"/>
  <c r="K276" i="10" s="1"/>
  <c r="C276" i="10"/>
  <c r="L275" i="10"/>
  <c r="J275" i="10"/>
  <c r="C275" i="10"/>
  <c r="L274" i="10"/>
  <c r="J274" i="10"/>
  <c r="K274" i="10" s="1"/>
  <c r="C274" i="10"/>
  <c r="L273" i="10"/>
  <c r="J273" i="10"/>
  <c r="K273" i="10" s="1"/>
  <c r="C273" i="10"/>
  <c r="L272" i="10"/>
  <c r="J272" i="10"/>
  <c r="C272" i="10"/>
  <c r="L271" i="10"/>
  <c r="J271" i="10"/>
  <c r="K271" i="10" s="1"/>
  <c r="C271" i="10"/>
  <c r="L270" i="10"/>
  <c r="J270" i="10"/>
  <c r="K270" i="10" s="1"/>
  <c r="C270" i="10"/>
  <c r="L269" i="10"/>
  <c r="J269" i="10"/>
  <c r="K269" i="10" s="1"/>
  <c r="C269" i="10"/>
  <c r="L268" i="10"/>
  <c r="J268" i="10"/>
  <c r="K268" i="10" s="1"/>
  <c r="C268" i="10"/>
  <c r="L267" i="10"/>
  <c r="J267" i="10"/>
  <c r="K267" i="10" s="1"/>
  <c r="C267" i="10"/>
  <c r="L266" i="10"/>
  <c r="J266" i="10"/>
  <c r="K266" i="10" s="1"/>
  <c r="C266" i="10"/>
  <c r="L265" i="10"/>
  <c r="J265" i="10"/>
  <c r="K265" i="10" s="1"/>
  <c r="C265" i="10"/>
  <c r="L264" i="10"/>
  <c r="J264" i="10"/>
  <c r="K264" i="10" s="1"/>
  <c r="C264" i="10"/>
  <c r="L263" i="10"/>
  <c r="J263" i="10"/>
  <c r="C263" i="10"/>
  <c r="L262" i="10"/>
  <c r="J262" i="10"/>
  <c r="K262" i="10" s="1"/>
  <c r="C262" i="10"/>
  <c r="L261" i="10"/>
  <c r="J261" i="10"/>
  <c r="K261" i="10" s="1"/>
  <c r="C261" i="10"/>
  <c r="L260" i="10"/>
  <c r="J260" i="10"/>
  <c r="C260" i="10"/>
  <c r="L259" i="10"/>
  <c r="J259" i="10"/>
  <c r="K259" i="10" s="1"/>
  <c r="C259" i="10"/>
  <c r="L258" i="10"/>
  <c r="J258" i="10"/>
  <c r="K258" i="10" s="1"/>
  <c r="C258" i="10"/>
  <c r="L257" i="10"/>
  <c r="J257" i="10"/>
  <c r="K257" i="10" s="1"/>
  <c r="C257" i="10"/>
  <c r="L256" i="10"/>
  <c r="J256" i="10"/>
  <c r="K256" i="10" s="1"/>
  <c r="C256" i="10"/>
  <c r="L255" i="10"/>
  <c r="J255" i="10"/>
  <c r="K255" i="10" s="1"/>
  <c r="C255" i="10"/>
  <c r="L254" i="10"/>
  <c r="J254" i="10"/>
  <c r="K254" i="10" s="1"/>
  <c r="C254" i="10"/>
  <c r="L253" i="10"/>
  <c r="J253" i="10"/>
  <c r="K253" i="10" s="1"/>
  <c r="C253" i="10"/>
  <c r="L252" i="10"/>
  <c r="J252" i="10"/>
  <c r="K252" i="10" s="1"/>
  <c r="C252" i="10"/>
  <c r="L251" i="10"/>
  <c r="J251" i="10"/>
  <c r="K251" i="10" s="1"/>
  <c r="C251" i="10"/>
  <c r="L250" i="10"/>
  <c r="J250" i="10"/>
  <c r="K250" i="10" s="1"/>
  <c r="C250" i="10"/>
  <c r="L249" i="10"/>
  <c r="J249" i="10"/>
  <c r="K249" i="10" s="1"/>
  <c r="C249" i="10"/>
  <c r="L248" i="10"/>
  <c r="J248" i="10"/>
  <c r="K248" i="10" s="1"/>
  <c r="C248" i="10"/>
  <c r="L247" i="10"/>
  <c r="J247" i="10"/>
  <c r="K247" i="10" s="1"/>
  <c r="C247" i="10"/>
  <c r="L246" i="10"/>
  <c r="J246" i="10"/>
  <c r="K246" i="10" s="1"/>
  <c r="C246" i="10"/>
  <c r="L245" i="10"/>
  <c r="J245" i="10"/>
  <c r="K245" i="10" s="1"/>
  <c r="C245" i="10"/>
  <c r="L244" i="10"/>
  <c r="J244" i="10"/>
  <c r="K244" i="10" s="1"/>
  <c r="C244" i="10"/>
  <c r="L243" i="10"/>
  <c r="J243" i="10"/>
  <c r="K243" i="10" s="1"/>
  <c r="C243" i="10"/>
  <c r="L242" i="10"/>
  <c r="J242" i="10"/>
  <c r="K242" i="10" s="1"/>
  <c r="C242" i="10"/>
  <c r="L241" i="10"/>
  <c r="J241" i="10"/>
  <c r="K241" i="10" s="1"/>
  <c r="C241" i="10"/>
  <c r="L240" i="10"/>
  <c r="J240" i="10"/>
  <c r="K240" i="10" s="1"/>
  <c r="C240" i="10"/>
  <c r="L239" i="10"/>
  <c r="J239" i="10"/>
  <c r="C239" i="10"/>
  <c r="L238" i="10"/>
  <c r="J238" i="10"/>
  <c r="K238" i="10" s="1"/>
  <c r="C238" i="10"/>
  <c r="L237" i="10"/>
  <c r="J237" i="10"/>
  <c r="K237" i="10" s="1"/>
  <c r="C237" i="10"/>
  <c r="L236" i="10"/>
  <c r="J236" i="10"/>
  <c r="C236" i="10"/>
  <c r="L235" i="10"/>
  <c r="J235" i="10"/>
  <c r="K235" i="10" s="1"/>
  <c r="C235" i="10"/>
  <c r="L234" i="10"/>
  <c r="J234" i="10"/>
  <c r="K234" i="10" s="1"/>
  <c r="C234" i="10"/>
  <c r="L233" i="10"/>
  <c r="J233" i="10"/>
  <c r="K233" i="10" s="1"/>
  <c r="C233" i="10"/>
  <c r="L232" i="10"/>
  <c r="J232" i="10"/>
  <c r="K232" i="10" s="1"/>
  <c r="C232" i="10"/>
  <c r="L231" i="10"/>
  <c r="J231" i="10"/>
  <c r="K231" i="10" s="1"/>
  <c r="C231" i="10"/>
  <c r="L230" i="10"/>
  <c r="J230" i="10"/>
  <c r="C230" i="10"/>
  <c r="L229" i="10"/>
  <c r="J229" i="10"/>
  <c r="K229" i="10" s="1"/>
  <c r="C229" i="10"/>
  <c r="L228" i="10"/>
  <c r="J228" i="10"/>
  <c r="K228" i="10" s="1"/>
  <c r="C228" i="10"/>
  <c r="L227" i="10"/>
  <c r="J227" i="10"/>
  <c r="K227" i="10" s="1"/>
  <c r="C227" i="10"/>
  <c r="L226" i="10"/>
  <c r="J226" i="10"/>
  <c r="K226" i="10" s="1"/>
  <c r="C226" i="10"/>
  <c r="L225" i="10"/>
  <c r="J225" i="10"/>
  <c r="K225" i="10" s="1"/>
  <c r="C225" i="10"/>
  <c r="L224" i="10"/>
  <c r="J224" i="10"/>
  <c r="C224" i="10"/>
  <c r="L223" i="10"/>
  <c r="J223" i="10"/>
  <c r="K223" i="10" s="1"/>
  <c r="C223" i="10"/>
  <c r="L222" i="10"/>
  <c r="J222" i="10"/>
  <c r="K222" i="10" s="1"/>
  <c r="C222" i="10"/>
  <c r="L221" i="10"/>
  <c r="J221" i="10"/>
  <c r="C221" i="10"/>
  <c r="L220" i="10"/>
  <c r="J220" i="10"/>
  <c r="K220" i="10" s="1"/>
  <c r="C220" i="10"/>
  <c r="L219" i="10"/>
  <c r="J219" i="10"/>
  <c r="K219" i="10" s="1"/>
  <c r="C219" i="10"/>
  <c r="L218" i="10"/>
  <c r="J218" i="10"/>
  <c r="C218" i="10"/>
  <c r="L217" i="10"/>
  <c r="J217" i="10"/>
  <c r="K217" i="10" s="1"/>
  <c r="C217" i="10"/>
  <c r="L216" i="10"/>
  <c r="J216" i="10"/>
  <c r="K216" i="10" s="1"/>
  <c r="C216" i="10"/>
  <c r="L215" i="10"/>
  <c r="J215" i="10"/>
  <c r="C215" i="10"/>
  <c r="L214" i="10"/>
  <c r="J214" i="10"/>
  <c r="K214" i="10" s="1"/>
  <c r="C214" i="10"/>
  <c r="L213" i="10"/>
  <c r="J213" i="10"/>
  <c r="K213" i="10" s="1"/>
  <c r="C213" i="10"/>
  <c r="L212" i="10"/>
  <c r="J212" i="10"/>
  <c r="C212" i="10"/>
  <c r="L211" i="10"/>
  <c r="J211" i="10"/>
  <c r="K211" i="10" s="1"/>
  <c r="C211" i="10"/>
  <c r="L210" i="10"/>
  <c r="J210" i="10"/>
  <c r="K210" i="10" s="1"/>
  <c r="C210" i="10"/>
  <c r="L209" i="10"/>
  <c r="J209" i="10"/>
  <c r="K209" i="10" s="1"/>
  <c r="C209" i="10"/>
  <c r="L208" i="10"/>
  <c r="J208" i="10"/>
  <c r="K208" i="10" s="1"/>
  <c r="C208" i="10"/>
  <c r="L207" i="10"/>
  <c r="J207" i="10"/>
  <c r="K207" i="10" s="1"/>
  <c r="C207" i="10"/>
  <c r="L206" i="10"/>
  <c r="J206" i="10"/>
  <c r="K206" i="10" s="1"/>
  <c r="C206" i="10"/>
  <c r="L205" i="10"/>
  <c r="J205" i="10"/>
  <c r="K205" i="10" s="1"/>
  <c r="C205" i="10"/>
  <c r="L204" i="10"/>
  <c r="J204" i="10"/>
  <c r="K204" i="10" s="1"/>
  <c r="C204" i="10"/>
  <c r="L203" i="10"/>
  <c r="J203" i="10"/>
  <c r="K203" i="10" s="1"/>
  <c r="C203" i="10"/>
  <c r="L202" i="10"/>
  <c r="J202" i="10"/>
  <c r="K202" i="10" s="1"/>
  <c r="C202" i="10"/>
  <c r="L201" i="10"/>
  <c r="J201" i="10"/>
  <c r="K201" i="10" s="1"/>
  <c r="C201" i="10"/>
  <c r="L200" i="10"/>
  <c r="J200" i="10"/>
  <c r="K200" i="10" s="1"/>
  <c r="C200" i="10"/>
  <c r="L199" i="10"/>
  <c r="J199" i="10"/>
  <c r="K199" i="10" s="1"/>
  <c r="C199" i="10"/>
  <c r="L198" i="10"/>
  <c r="J198" i="10"/>
  <c r="K198" i="10" s="1"/>
  <c r="C198" i="10"/>
  <c r="L197" i="10"/>
  <c r="J197" i="10"/>
  <c r="K197" i="10" s="1"/>
  <c r="C197" i="10"/>
  <c r="L196" i="10"/>
  <c r="J196" i="10"/>
  <c r="K196" i="10" s="1"/>
  <c r="C196" i="10"/>
  <c r="L195" i="10"/>
  <c r="J195" i="10"/>
  <c r="K195" i="10" s="1"/>
  <c r="C195" i="10"/>
  <c r="L194" i="10"/>
  <c r="J194" i="10"/>
  <c r="K194" i="10" s="1"/>
  <c r="C194" i="10"/>
  <c r="L193" i="10"/>
  <c r="J193" i="10"/>
  <c r="K193" i="10" s="1"/>
  <c r="C193" i="10"/>
  <c r="L192" i="10"/>
  <c r="J192" i="10"/>
  <c r="K192" i="10" s="1"/>
  <c r="C192" i="10"/>
  <c r="L191" i="10"/>
  <c r="J191" i="10"/>
  <c r="K191" i="10" s="1"/>
  <c r="C191" i="10"/>
  <c r="L190" i="10"/>
  <c r="J190" i="10"/>
  <c r="K190" i="10" s="1"/>
  <c r="C190" i="10"/>
  <c r="L189" i="10"/>
  <c r="J189" i="10"/>
  <c r="K189" i="10" s="1"/>
  <c r="C189" i="10"/>
  <c r="L188" i="10"/>
  <c r="J188" i="10"/>
  <c r="K188" i="10" s="1"/>
  <c r="C188" i="10"/>
  <c r="L187" i="10"/>
  <c r="J187" i="10"/>
  <c r="K187" i="10" s="1"/>
  <c r="C187" i="10"/>
  <c r="L186" i="10"/>
  <c r="J186" i="10"/>
  <c r="K186" i="10" s="1"/>
  <c r="C186" i="10"/>
  <c r="L185" i="10"/>
  <c r="J185" i="10"/>
  <c r="K185" i="10" s="1"/>
  <c r="C185" i="10"/>
  <c r="L184" i="10"/>
  <c r="J184" i="10"/>
  <c r="K184" i="10" s="1"/>
  <c r="C184" i="10"/>
  <c r="L183" i="10"/>
  <c r="J183" i="10"/>
  <c r="K183" i="10" s="1"/>
  <c r="C183" i="10"/>
  <c r="L182" i="10"/>
  <c r="J182" i="10"/>
  <c r="K182" i="10" s="1"/>
  <c r="C182" i="10"/>
  <c r="L181" i="10"/>
  <c r="J181" i="10"/>
  <c r="K181" i="10" s="1"/>
  <c r="C181" i="10"/>
  <c r="L180" i="10"/>
  <c r="J180" i="10"/>
  <c r="K180" i="10" s="1"/>
  <c r="C180" i="10"/>
  <c r="L179" i="10"/>
  <c r="J179" i="10"/>
  <c r="K179" i="10" s="1"/>
  <c r="C179" i="10"/>
  <c r="L178" i="10"/>
  <c r="J178" i="10"/>
  <c r="K178" i="10" s="1"/>
  <c r="C178" i="10"/>
  <c r="L177" i="10"/>
  <c r="J177" i="10"/>
  <c r="K177" i="10" s="1"/>
  <c r="C177" i="10"/>
  <c r="L176" i="10"/>
  <c r="J176" i="10"/>
  <c r="K176" i="10" s="1"/>
  <c r="C176" i="10"/>
  <c r="L175" i="10"/>
  <c r="J175" i="10"/>
  <c r="K175" i="10" s="1"/>
  <c r="C175" i="10"/>
  <c r="L174" i="10"/>
  <c r="J174" i="10"/>
  <c r="K174" i="10" s="1"/>
  <c r="C174" i="10"/>
  <c r="L173" i="10"/>
  <c r="J173" i="10"/>
  <c r="K173" i="10" s="1"/>
  <c r="C173" i="10"/>
  <c r="L172" i="10"/>
  <c r="J172" i="10"/>
  <c r="K172" i="10" s="1"/>
  <c r="C172" i="10"/>
  <c r="L171" i="10"/>
  <c r="J171" i="10"/>
  <c r="K171" i="10" s="1"/>
  <c r="C171" i="10"/>
  <c r="L170" i="10"/>
  <c r="J170" i="10"/>
  <c r="K170" i="10" s="1"/>
  <c r="C170" i="10"/>
  <c r="L169" i="10"/>
  <c r="J169" i="10"/>
  <c r="K169" i="10" s="1"/>
  <c r="C169" i="10"/>
  <c r="L168" i="10"/>
  <c r="J168" i="10"/>
  <c r="K168" i="10" s="1"/>
  <c r="C168" i="10"/>
  <c r="L167" i="10"/>
  <c r="J167" i="10"/>
  <c r="K167" i="10" s="1"/>
  <c r="C167" i="10"/>
  <c r="L166" i="10"/>
  <c r="J166" i="10"/>
  <c r="K166" i="10" s="1"/>
  <c r="C166" i="10"/>
  <c r="L165" i="10"/>
  <c r="J165" i="10"/>
  <c r="K165" i="10" s="1"/>
  <c r="C165" i="10"/>
  <c r="L164" i="10"/>
  <c r="J164" i="10"/>
  <c r="K164" i="10" s="1"/>
  <c r="C164" i="10"/>
  <c r="L163" i="10"/>
  <c r="J163" i="10"/>
  <c r="K163" i="10" s="1"/>
  <c r="C163" i="10"/>
  <c r="L162" i="10"/>
  <c r="J162" i="10"/>
  <c r="K162" i="10" s="1"/>
  <c r="C162" i="10"/>
  <c r="L161" i="10"/>
  <c r="J161" i="10"/>
  <c r="K161" i="10" s="1"/>
  <c r="C161" i="10"/>
  <c r="L160" i="10"/>
  <c r="J160" i="10"/>
  <c r="K160" i="10" s="1"/>
  <c r="C160" i="10"/>
  <c r="L159" i="10"/>
  <c r="J159" i="10"/>
  <c r="K159" i="10" s="1"/>
  <c r="C159" i="10"/>
  <c r="L158" i="10"/>
  <c r="J158" i="10"/>
  <c r="K158" i="10" s="1"/>
  <c r="C158" i="10"/>
  <c r="L157" i="10"/>
  <c r="J157" i="10"/>
  <c r="K157" i="10" s="1"/>
  <c r="C157" i="10"/>
  <c r="L156" i="10"/>
  <c r="J156" i="10"/>
  <c r="K156" i="10" s="1"/>
  <c r="C156" i="10"/>
  <c r="L155" i="10"/>
  <c r="J155" i="10"/>
  <c r="K155" i="10" s="1"/>
  <c r="C155" i="10"/>
  <c r="L154" i="10"/>
  <c r="J154" i="10"/>
  <c r="K154" i="10" s="1"/>
  <c r="C154" i="10"/>
  <c r="L153" i="10"/>
  <c r="J153" i="10"/>
  <c r="K153" i="10" s="1"/>
  <c r="C153" i="10"/>
  <c r="L152" i="10"/>
  <c r="J152" i="10"/>
  <c r="C152" i="10"/>
  <c r="L151" i="10"/>
  <c r="J151" i="10"/>
  <c r="K151" i="10" s="1"/>
  <c r="C151" i="10"/>
  <c r="L150" i="10"/>
  <c r="J150" i="10"/>
  <c r="K150" i="10" s="1"/>
  <c r="C150" i="10"/>
  <c r="L149" i="10"/>
  <c r="J149" i="10"/>
  <c r="K149" i="10" s="1"/>
  <c r="C149" i="10"/>
  <c r="L148" i="10"/>
  <c r="J148" i="10"/>
  <c r="K148" i="10" s="1"/>
  <c r="C148" i="10"/>
  <c r="L147" i="10"/>
  <c r="J147" i="10"/>
  <c r="K147" i="10" s="1"/>
  <c r="C147" i="10"/>
  <c r="L146" i="10"/>
  <c r="J146" i="10"/>
  <c r="K146" i="10" s="1"/>
  <c r="C146" i="10"/>
  <c r="L145" i="10"/>
  <c r="J145" i="10"/>
  <c r="K145" i="10" s="1"/>
  <c r="C145" i="10"/>
  <c r="L144" i="10"/>
  <c r="J144" i="10"/>
  <c r="K144" i="10" s="1"/>
  <c r="C144" i="10"/>
  <c r="L143" i="10"/>
  <c r="J143" i="10"/>
  <c r="K143" i="10" s="1"/>
  <c r="C143" i="10"/>
  <c r="L142" i="10"/>
  <c r="J142" i="10"/>
  <c r="K142" i="10" s="1"/>
  <c r="C142" i="10"/>
  <c r="L141" i="10"/>
  <c r="J141" i="10"/>
  <c r="K141" i="10" s="1"/>
  <c r="C141" i="10"/>
  <c r="L140" i="10"/>
  <c r="J140" i="10"/>
  <c r="K140" i="10" s="1"/>
  <c r="C140" i="10"/>
  <c r="L139" i="10"/>
  <c r="J139" i="10"/>
  <c r="K139" i="10" s="1"/>
  <c r="C139" i="10"/>
  <c r="L138" i="10"/>
  <c r="J138" i="10"/>
  <c r="K138" i="10" s="1"/>
  <c r="C138" i="10"/>
  <c r="L137" i="10"/>
  <c r="J137" i="10"/>
  <c r="K137" i="10" s="1"/>
  <c r="C137" i="10"/>
  <c r="L136" i="10"/>
  <c r="J136" i="10"/>
  <c r="K136" i="10" s="1"/>
  <c r="C136" i="10"/>
  <c r="L135" i="10"/>
  <c r="J135" i="10"/>
  <c r="K135" i="10" s="1"/>
  <c r="C135" i="10"/>
  <c r="L134" i="10"/>
  <c r="J134" i="10"/>
  <c r="K134" i="10" s="1"/>
  <c r="C134" i="10"/>
  <c r="L133" i="10"/>
  <c r="J133" i="10"/>
  <c r="K133" i="10" s="1"/>
  <c r="C133" i="10"/>
  <c r="L132" i="10"/>
  <c r="J132" i="10"/>
  <c r="K132" i="10" s="1"/>
  <c r="C132" i="10"/>
  <c r="L131" i="10"/>
  <c r="J131" i="10"/>
  <c r="K131" i="10" s="1"/>
  <c r="C131" i="10"/>
  <c r="L130" i="10"/>
  <c r="J130" i="10"/>
  <c r="K130" i="10" s="1"/>
  <c r="C130" i="10"/>
  <c r="L129" i="10"/>
  <c r="J129" i="10"/>
  <c r="K129" i="10" s="1"/>
  <c r="C129" i="10"/>
  <c r="L128" i="10"/>
  <c r="J128" i="10"/>
  <c r="K128" i="10" s="1"/>
  <c r="C128" i="10"/>
  <c r="L127" i="10"/>
  <c r="J127" i="10"/>
  <c r="K127" i="10" s="1"/>
  <c r="C127" i="10"/>
  <c r="L126" i="10"/>
  <c r="J126" i="10"/>
  <c r="K126" i="10" s="1"/>
  <c r="C126" i="10"/>
  <c r="L125" i="10"/>
  <c r="J125" i="10"/>
  <c r="K125" i="10" s="1"/>
  <c r="C125" i="10"/>
  <c r="L124" i="10"/>
  <c r="J124" i="10"/>
  <c r="K124" i="10" s="1"/>
  <c r="C124" i="10"/>
  <c r="L123" i="10"/>
  <c r="J123" i="10"/>
  <c r="K123" i="10" s="1"/>
  <c r="C123" i="10"/>
  <c r="L122" i="10"/>
  <c r="J122" i="10"/>
  <c r="K122" i="10" s="1"/>
  <c r="C122" i="10"/>
  <c r="L121" i="10"/>
  <c r="J121" i="10"/>
  <c r="K121" i="10" s="1"/>
  <c r="C121" i="10"/>
  <c r="L120" i="10"/>
  <c r="J120" i="10"/>
  <c r="K120" i="10" s="1"/>
  <c r="C120" i="10"/>
  <c r="L119" i="10"/>
  <c r="J119" i="10"/>
  <c r="K119" i="10" s="1"/>
  <c r="C119" i="10"/>
  <c r="L118" i="10"/>
  <c r="J118" i="10"/>
  <c r="K118" i="10" s="1"/>
  <c r="C118" i="10"/>
  <c r="L117" i="10"/>
  <c r="J117" i="10"/>
  <c r="K117" i="10" s="1"/>
  <c r="C117" i="10"/>
  <c r="L116" i="10"/>
  <c r="J116" i="10"/>
  <c r="K116" i="10" s="1"/>
  <c r="C116" i="10"/>
  <c r="L115" i="10"/>
  <c r="J115" i="10"/>
  <c r="K115" i="10" s="1"/>
  <c r="C115" i="10"/>
  <c r="L114" i="10"/>
  <c r="J114" i="10"/>
  <c r="K114" i="10" s="1"/>
  <c r="C114" i="10"/>
  <c r="L113" i="10"/>
  <c r="J113" i="10"/>
  <c r="K113" i="10" s="1"/>
  <c r="C113" i="10"/>
  <c r="L112" i="10"/>
  <c r="J112" i="10"/>
  <c r="K112" i="10" s="1"/>
  <c r="C112" i="10"/>
  <c r="L111" i="10"/>
  <c r="J111" i="10"/>
  <c r="K111" i="10" s="1"/>
  <c r="C111" i="10"/>
  <c r="L110" i="10"/>
  <c r="J110" i="10"/>
  <c r="K110" i="10" s="1"/>
  <c r="C110" i="10"/>
  <c r="L109" i="10"/>
  <c r="J109" i="10"/>
  <c r="K109" i="10" s="1"/>
  <c r="C109" i="10"/>
  <c r="L108" i="10"/>
  <c r="J108" i="10"/>
  <c r="K108" i="10" s="1"/>
  <c r="C108" i="10"/>
  <c r="L107" i="10"/>
  <c r="J107" i="10"/>
  <c r="K107" i="10" s="1"/>
  <c r="C107" i="10"/>
  <c r="L106" i="10"/>
  <c r="J106" i="10"/>
  <c r="K106" i="10" s="1"/>
  <c r="C106" i="10"/>
  <c r="L105" i="10"/>
  <c r="J105" i="10"/>
  <c r="K105" i="10" s="1"/>
  <c r="C105" i="10"/>
  <c r="L104" i="10"/>
  <c r="J104" i="10"/>
  <c r="K104" i="10" s="1"/>
  <c r="C104" i="10"/>
  <c r="L103" i="10"/>
  <c r="J103" i="10"/>
  <c r="K103" i="10" s="1"/>
  <c r="C103" i="10"/>
  <c r="L102" i="10"/>
  <c r="J102" i="10"/>
  <c r="K102" i="10" s="1"/>
  <c r="C102" i="10"/>
  <c r="L101" i="10"/>
  <c r="J101" i="10"/>
  <c r="C101" i="10"/>
  <c r="L100" i="10"/>
  <c r="J100" i="10"/>
  <c r="K100" i="10" s="1"/>
  <c r="C100" i="10"/>
  <c r="L99" i="10"/>
  <c r="J99" i="10"/>
  <c r="K99" i="10" s="1"/>
  <c r="C99" i="10"/>
  <c r="L98" i="10"/>
  <c r="J98" i="10"/>
  <c r="K98" i="10" s="1"/>
  <c r="C98" i="10"/>
  <c r="L97" i="10"/>
  <c r="J97" i="10"/>
  <c r="K97" i="10" s="1"/>
  <c r="C97" i="10"/>
  <c r="L96" i="10"/>
  <c r="J96" i="10"/>
  <c r="K96" i="10" s="1"/>
  <c r="C96" i="10"/>
  <c r="L95" i="10"/>
  <c r="J95" i="10"/>
  <c r="K95" i="10" s="1"/>
  <c r="C95" i="10"/>
  <c r="L94" i="10"/>
  <c r="J94" i="10"/>
  <c r="K94" i="10" s="1"/>
  <c r="C94" i="10"/>
  <c r="L93" i="10"/>
  <c r="J93" i="10"/>
  <c r="K93" i="10" s="1"/>
  <c r="C93" i="10"/>
  <c r="L92" i="10"/>
  <c r="J92" i="10"/>
  <c r="K92" i="10" s="1"/>
  <c r="C92" i="10"/>
  <c r="L91" i="10"/>
  <c r="J91" i="10"/>
  <c r="K91" i="10" s="1"/>
  <c r="C91" i="10"/>
  <c r="L90" i="10"/>
  <c r="J90" i="10"/>
  <c r="K90" i="10" s="1"/>
  <c r="C90" i="10"/>
  <c r="L89" i="10"/>
  <c r="J89" i="10"/>
  <c r="C89" i="10"/>
  <c r="L88" i="10"/>
  <c r="J88" i="10"/>
  <c r="K88" i="10" s="1"/>
  <c r="C88" i="10"/>
  <c r="L87" i="10"/>
  <c r="J87" i="10"/>
  <c r="K87" i="10" s="1"/>
  <c r="C87" i="10"/>
  <c r="L86" i="10"/>
  <c r="J86" i="10"/>
  <c r="K86" i="10" s="1"/>
  <c r="C86" i="10"/>
  <c r="L85" i="10"/>
  <c r="J85" i="10"/>
  <c r="K85" i="10" s="1"/>
  <c r="C85" i="10"/>
  <c r="L84" i="10"/>
  <c r="J84" i="10"/>
  <c r="K84" i="10" s="1"/>
  <c r="C84" i="10"/>
  <c r="L83" i="10"/>
  <c r="J83" i="10"/>
  <c r="K83" i="10" s="1"/>
  <c r="C83" i="10"/>
  <c r="L82" i="10"/>
  <c r="J82" i="10"/>
  <c r="K82" i="10" s="1"/>
  <c r="C82" i="10"/>
  <c r="L81" i="10"/>
  <c r="J81" i="10"/>
  <c r="K81" i="10" s="1"/>
  <c r="C81" i="10"/>
  <c r="L80" i="10"/>
  <c r="J80" i="10"/>
  <c r="K80" i="10" s="1"/>
  <c r="C80" i="10"/>
  <c r="L79" i="10"/>
  <c r="J79" i="10"/>
  <c r="K79" i="10" s="1"/>
  <c r="C79" i="10"/>
  <c r="L78" i="10"/>
  <c r="J78" i="10"/>
  <c r="K78" i="10" s="1"/>
  <c r="C78" i="10"/>
  <c r="L77" i="10"/>
  <c r="J77" i="10"/>
  <c r="K77" i="10" s="1"/>
  <c r="C77" i="10"/>
  <c r="L76" i="10"/>
  <c r="J76" i="10"/>
  <c r="K76" i="10" s="1"/>
  <c r="C76" i="10"/>
  <c r="L75" i="10"/>
  <c r="J75" i="10"/>
  <c r="K75" i="10" s="1"/>
  <c r="C75" i="10"/>
  <c r="L74" i="10"/>
  <c r="J74" i="10"/>
  <c r="K74" i="10" s="1"/>
  <c r="C74" i="10"/>
  <c r="L73" i="10"/>
  <c r="J73" i="10"/>
  <c r="K73" i="10" s="1"/>
  <c r="C73" i="10"/>
  <c r="L72" i="10"/>
  <c r="J72" i="10"/>
  <c r="K72" i="10" s="1"/>
  <c r="C72" i="10"/>
  <c r="L71" i="10"/>
  <c r="J71" i="10"/>
  <c r="K71" i="10" s="1"/>
  <c r="C71" i="10"/>
  <c r="L70" i="10"/>
  <c r="J70" i="10"/>
  <c r="K70" i="10" s="1"/>
  <c r="C70" i="10"/>
  <c r="L69" i="10"/>
  <c r="J69" i="10"/>
  <c r="K69" i="10" s="1"/>
  <c r="C69" i="10"/>
  <c r="L68" i="10"/>
  <c r="J68" i="10"/>
  <c r="K68" i="10" s="1"/>
  <c r="C68" i="10"/>
  <c r="L67" i="10"/>
  <c r="J67" i="10"/>
  <c r="K67" i="10" s="1"/>
  <c r="C67" i="10"/>
  <c r="L66" i="10"/>
  <c r="J66" i="10"/>
  <c r="K66" i="10" s="1"/>
  <c r="C66" i="10"/>
  <c r="L65" i="10"/>
  <c r="J65" i="10"/>
  <c r="K65" i="10" s="1"/>
  <c r="C65" i="10"/>
  <c r="L64" i="10"/>
  <c r="J64" i="10"/>
  <c r="K64" i="10" s="1"/>
  <c r="C64" i="10"/>
  <c r="L63" i="10"/>
  <c r="J63" i="10"/>
  <c r="K63" i="10" s="1"/>
  <c r="C63" i="10"/>
  <c r="L62" i="10"/>
  <c r="J62" i="10"/>
  <c r="C62" i="10"/>
  <c r="L61" i="10"/>
  <c r="J61" i="10"/>
  <c r="K61" i="10" s="1"/>
  <c r="C61" i="10"/>
  <c r="L60" i="10"/>
  <c r="J60" i="10"/>
  <c r="K60" i="10" s="1"/>
  <c r="C60" i="10"/>
  <c r="L59" i="10"/>
  <c r="J59" i="10"/>
  <c r="K59" i="10" s="1"/>
  <c r="C59" i="10"/>
  <c r="L58" i="10"/>
  <c r="J58" i="10"/>
  <c r="K58" i="10" s="1"/>
  <c r="C58" i="10"/>
  <c r="L57" i="10"/>
  <c r="J57" i="10"/>
  <c r="K57" i="10" s="1"/>
  <c r="C57" i="10"/>
  <c r="L56" i="10"/>
  <c r="J56" i="10"/>
  <c r="K56" i="10" s="1"/>
  <c r="C56" i="10"/>
  <c r="L55" i="10"/>
  <c r="J55" i="10"/>
  <c r="K55" i="10" s="1"/>
  <c r="C55" i="10"/>
  <c r="L54" i="10"/>
  <c r="J54" i="10"/>
  <c r="K54" i="10" s="1"/>
  <c r="C54" i="10"/>
  <c r="L53" i="10"/>
  <c r="J53" i="10"/>
  <c r="C53" i="10"/>
  <c r="L52" i="10"/>
  <c r="J52" i="10"/>
  <c r="K52" i="10" s="1"/>
  <c r="C52" i="10"/>
  <c r="L51" i="10"/>
  <c r="J51" i="10"/>
  <c r="K51" i="10" s="1"/>
  <c r="C51" i="10"/>
  <c r="L50" i="10"/>
  <c r="J50" i="10"/>
  <c r="K50" i="10" s="1"/>
  <c r="C50" i="10"/>
  <c r="L49" i="10"/>
  <c r="J49" i="10"/>
  <c r="K49" i="10" s="1"/>
  <c r="C49" i="10"/>
  <c r="L48" i="10"/>
  <c r="J48" i="10"/>
  <c r="K48" i="10" s="1"/>
  <c r="C48" i="10"/>
  <c r="L47" i="10"/>
  <c r="J47" i="10"/>
  <c r="K47" i="10" s="1"/>
  <c r="C47" i="10"/>
  <c r="L46" i="10"/>
  <c r="J46" i="10"/>
  <c r="K46" i="10" s="1"/>
  <c r="C46" i="10"/>
  <c r="L45" i="10"/>
  <c r="J45" i="10"/>
  <c r="K45" i="10" s="1"/>
  <c r="C45" i="10"/>
  <c r="L44" i="10"/>
  <c r="J44" i="10"/>
  <c r="K44" i="10" s="1"/>
  <c r="C44" i="10"/>
  <c r="L43" i="10"/>
  <c r="J43" i="10"/>
  <c r="K43" i="10" s="1"/>
  <c r="C43" i="10"/>
  <c r="L42" i="10"/>
  <c r="J42" i="10"/>
  <c r="K42" i="10" s="1"/>
  <c r="C42" i="10"/>
  <c r="L41" i="10"/>
  <c r="J41" i="10"/>
  <c r="K41" i="10" s="1"/>
  <c r="C41" i="10"/>
  <c r="L40" i="10"/>
  <c r="J40" i="10"/>
  <c r="K40" i="10" s="1"/>
  <c r="C40" i="10"/>
  <c r="L39" i="10"/>
  <c r="J39" i="10"/>
  <c r="K39" i="10" s="1"/>
  <c r="C39" i="10"/>
  <c r="L38" i="10"/>
  <c r="J38" i="10"/>
  <c r="K38" i="10" s="1"/>
  <c r="C38" i="10"/>
  <c r="L37" i="10"/>
  <c r="J37" i="10"/>
  <c r="K37" i="10" s="1"/>
  <c r="C37" i="10"/>
  <c r="L36" i="10"/>
  <c r="J36" i="10"/>
  <c r="K36" i="10" s="1"/>
  <c r="C36" i="10"/>
  <c r="L35" i="10"/>
  <c r="J35" i="10"/>
  <c r="K35" i="10" s="1"/>
  <c r="C35" i="10"/>
  <c r="L34" i="10"/>
  <c r="J34" i="10"/>
  <c r="K34" i="10" s="1"/>
  <c r="C34" i="10"/>
  <c r="L33" i="10"/>
  <c r="J33" i="10"/>
  <c r="K33" i="10" s="1"/>
  <c r="C33" i="10"/>
  <c r="L32" i="10"/>
  <c r="J32" i="10"/>
  <c r="K32" i="10" s="1"/>
  <c r="C32" i="10"/>
  <c r="L31" i="10"/>
  <c r="J31" i="10"/>
  <c r="K31" i="10" s="1"/>
  <c r="C31" i="10"/>
  <c r="L30" i="10"/>
  <c r="J30" i="10"/>
  <c r="K30" i="10" s="1"/>
  <c r="C30" i="10"/>
  <c r="L29" i="10"/>
  <c r="J29" i="10"/>
  <c r="K29" i="10" s="1"/>
  <c r="C29" i="10"/>
  <c r="L28" i="10"/>
  <c r="J28" i="10"/>
  <c r="K28" i="10" s="1"/>
  <c r="C28" i="10"/>
  <c r="L27" i="10"/>
  <c r="J27" i="10"/>
  <c r="K27" i="10" s="1"/>
  <c r="C27" i="10"/>
  <c r="L26" i="10"/>
  <c r="J26" i="10"/>
  <c r="K26" i="10" s="1"/>
  <c r="C26" i="10"/>
  <c r="L25" i="10"/>
  <c r="J25" i="10"/>
  <c r="K25" i="10" s="1"/>
  <c r="C25" i="10"/>
  <c r="L24" i="10"/>
  <c r="J24" i="10"/>
  <c r="K24" i="10" s="1"/>
  <c r="C24" i="10"/>
  <c r="L23" i="10"/>
  <c r="J23" i="10"/>
  <c r="K23" i="10" s="1"/>
  <c r="C23" i="10"/>
  <c r="L22" i="10"/>
  <c r="J22" i="10"/>
  <c r="K22" i="10" s="1"/>
  <c r="C22" i="10"/>
  <c r="L21" i="10"/>
  <c r="J21" i="10"/>
  <c r="K21" i="10" s="1"/>
  <c r="C21" i="10"/>
  <c r="L20" i="10"/>
  <c r="J20" i="10"/>
  <c r="K20" i="10" s="1"/>
  <c r="C20" i="10"/>
  <c r="L19" i="10"/>
  <c r="J19" i="10"/>
  <c r="K19" i="10" s="1"/>
  <c r="C19" i="10"/>
  <c r="L18" i="10"/>
  <c r="J18" i="10"/>
  <c r="K18" i="10" s="1"/>
  <c r="C18" i="10"/>
  <c r="L17" i="10"/>
  <c r="J17" i="10"/>
  <c r="K17" i="10" s="1"/>
  <c r="C17" i="10"/>
  <c r="L16" i="10"/>
  <c r="J16" i="10"/>
  <c r="K16" i="10" s="1"/>
  <c r="C16" i="10"/>
  <c r="L15" i="10"/>
  <c r="J15" i="10"/>
  <c r="K15" i="10" s="1"/>
  <c r="C15" i="10"/>
  <c r="L14" i="10"/>
  <c r="J14" i="10"/>
  <c r="K14" i="10" s="1"/>
  <c r="C14" i="10"/>
  <c r="L13" i="10"/>
  <c r="J13" i="10"/>
  <c r="K13" i="10" s="1"/>
  <c r="C13" i="10"/>
  <c r="L12" i="10"/>
  <c r="J12" i="10"/>
  <c r="K12" i="10" s="1"/>
  <c r="C12" i="10"/>
  <c r="L11" i="10"/>
  <c r="J11" i="10"/>
  <c r="K11" i="10" s="1"/>
  <c r="C11" i="10"/>
  <c r="L10" i="10"/>
  <c r="J10" i="10"/>
  <c r="K10" i="10" s="1"/>
  <c r="C10" i="10"/>
  <c r="L9" i="10"/>
  <c r="J9" i="10"/>
  <c r="K9" i="10" s="1"/>
  <c r="C9" i="10"/>
  <c r="L8" i="10"/>
  <c r="J8" i="10"/>
  <c r="K8" i="10" s="1"/>
  <c r="C8" i="10"/>
  <c r="L7" i="10"/>
  <c r="J7" i="10"/>
  <c r="K7" i="10" s="1"/>
  <c r="C7" i="10"/>
  <c r="L6" i="10"/>
  <c r="J6" i="10"/>
  <c r="K6" i="10" s="1"/>
  <c r="C6" i="10"/>
  <c r="L5" i="10"/>
  <c r="J5" i="10"/>
  <c r="K5" i="10" s="1"/>
  <c r="C5" i="10"/>
  <c r="L4" i="10"/>
  <c r="J4" i="10"/>
  <c r="K4" i="10" s="1"/>
  <c r="C4" i="10"/>
  <c r="L3" i="10"/>
  <c r="J3" i="10"/>
  <c r="K3" i="10" s="1"/>
  <c r="C3" i="10"/>
  <c r="C1" i="5"/>
  <c r="C1" i="6"/>
  <c r="C1" i="2"/>
  <c r="C1" i="3"/>
  <c r="C1" i="4"/>
  <c r="C1" i="9"/>
  <c r="C1" i="8"/>
  <c r="J711" i="9"/>
  <c r="I711" i="9"/>
  <c r="C711" i="9"/>
  <c r="J710" i="9"/>
  <c r="I710" i="9"/>
  <c r="C710" i="9"/>
  <c r="J709" i="9"/>
  <c r="I709" i="9"/>
  <c r="C709" i="9"/>
  <c r="J708" i="9"/>
  <c r="I708" i="9"/>
  <c r="C708" i="9"/>
  <c r="J707" i="9"/>
  <c r="I707" i="9"/>
  <c r="C707" i="9"/>
  <c r="J706" i="9"/>
  <c r="I706" i="9"/>
  <c r="C706" i="9"/>
  <c r="J705" i="9"/>
  <c r="I705" i="9"/>
  <c r="C705" i="9"/>
  <c r="J704" i="9"/>
  <c r="I704" i="9"/>
  <c r="C704" i="9"/>
  <c r="J703" i="9"/>
  <c r="I703" i="9"/>
  <c r="C703" i="9"/>
  <c r="J702" i="9"/>
  <c r="I702" i="9"/>
  <c r="C702" i="9"/>
  <c r="J701" i="9"/>
  <c r="I701" i="9"/>
  <c r="C701" i="9"/>
  <c r="J700" i="9"/>
  <c r="I700" i="9"/>
  <c r="C700" i="9"/>
  <c r="J699" i="9"/>
  <c r="I699" i="9"/>
  <c r="C699" i="9"/>
  <c r="J698" i="9"/>
  <c r="I698" i="9"/>
  <c r="C698" i="9"/>
  <c r="J697" i="9"/>
  <c r="I697" i="9"/>
  <c r="C697" i="9"/>
  <c r="J696" i="9"/>
  <c r="I696" i="9"/>
  <c r="C696" i="9"/>
  <c r="J695" i="9"/>
  <c r="I695" i="9"/>
  <c r="C695" i="9"/>
  <c r="J694" i="9"/>
  <c r="I694" i="9"/>
  <c r="C694" i="9"/>
  <c r="J693" i="9"/>
  <c r="I693" i="9"/>
  <c r="C693" i="9"/>
  <c r="J692" i="9"/>
  <c r="I692" i="9"/>
  <c r="C692" i="9"/>
  <c r="J691" i="9"/>
  <c r="I691" i="9"/>
  <c r="C691" i="9"/>
  <c r="J690" i="9"/>
  <c r="I690" i="9"/>
  <c r="C690" i="9"/>
  <c r="J689" i="9"/>
  <c r="I689" i="9"/>
  <c r="C689" i="9"/>
  <c r="J688" i="9"/>
  <c r="I688" i="9"/>
  <c r="C688" i="9"/>
  <c r="J687" i="9"/>
  <c r="I687" i="9"/>
  <c r="C687" i="9"/>
  <c r="J686" i="9"/>
  <c r="I686" i="9"/>
  <c r="C686" i="9"/>
  <c r="J685" i="9"/>
  <c r="I685" i="9"/>
  <c r="C685" i="9"/>
  <c r="J684" i="9"/>
  <c r="I684" i="9"/>
  <c r="C684" i="9"/>
  <c r="J683" i="9"/>
  <c r="I683" i="9"/>
  <c r="C683" i="9"/>
  <c r="J682" i="9"/>
  <c r="I682" i="9"/>
  <c r="C682" i="9"/>
  <c r="J681" i="9"/>
  <c r="I681" i="9"/>
  <c r="C681" i="9"/>
  <c r="J680" i="9"/>
  <c r="I680" i="9"/>
  <c r="C680" i="9"/>
  <c r="J679" i="9"/>
  <c r="I679" i="9"/>
  <c r="C679" i="9"/>
  <c r="J678" i="9"/>
  <c r="I678" i="9"/>
  <c r="C678" i="9"/>
  <c r="J677" i="9"/>
  <c r="I677" i="9"/>
  <c r="C677" i="9"/>
  <c r="J676" i="9"/>
  <c r="I676" i="9"/>
  <c r="C676" i="9"/>
  <c r="J675" i="9"/>
  <c r="I675" i="9"/>
  <c r="C675" i="9"/>
  <c r="J674" i="9"/>
  <c r="I674" i="9"/>
  <c r="C674" i="9"/>
  <c r="J673" i="9"/>
  <c r="I673" i="9"/>
  <c r="C673" i="9"/>
  <c r="J672" i="9"/>
  <c r="I672" i="9"/>
  <c r="C672" i="9"/>
  <c r="J671" i="9"/>
  <c r="I671" i="9"/>
  <c r="C671" i="9"/>
  <c r="J670" i="9"/>
  <c r="I670" i="9"/>
  <c r="C670" i="9"/>
  <c r="J669" i="9"/>
  <c r="I669" i="9"/>
  <c r="C669" i="9"/>
  <c r="J668" i="9"/>
  <c r="I668" i="9"/>
  <c r="C668" i="9"/>
  <c r="J667" i="9"/>
  <c r="I667" i="9"/>
  <c r="C667" i="9"/>
  <c r="J666" i="9"/>
  <c r="I666" i="9"/>
  <c r="C666" i="9"/>
  <c r="J665" i="9"/>
  <c r="I665" i="9"/>
  <c r="C665" i="9"/>
  <c r="J664" i="9"/>
  <c r="I664" i="9"/>
  <c r="C664" i="9"/>
  <c r="J663" i="9"/>
  <c r="I663" i="9"/>
  <c r="C663" i="9"/>
  <c r="J662" i="9"/>
  <c r="I662" i="9"/>
  <c r="C662" i="9"/>
  <c r="J661" i="9"/>
  <c r="I661" i="9"/>
  <c r="C661" i="9"/>
  <c r="J660" i="9"/>
  <c r="I660" i="9"/>
  <c r="C660" i="9"/>
  <c r="J659" i="9"/>
  <c r="I659" i="9"/>
  <c r="C659" i="9"/>
  <c r="J658" i="9"/>
  <c r="I658" i="9"/>
  <c r="C658" i="9"/>
  <c r="J657" i="9"/>
  <c r="I657" i="9"/>
  <c r="C657" i="9"/>
  <c r="J656" i="9"/>
  <c r="I656" i="9"/>
  <c r="C656" i="9"/>
  <c r="J655" i="9"/>
  <c r="I655" i="9"/>
  <c r="C655" i="9"/>
  <c r="J654" i="9"/>
  <c r="I654" i="9"/>
  <c r="C654" i="9"/>
  <c r="J653" i="9"/>
  <c r="I653" i="9"/>
  <c r="C653" i="9"/>
  <c r="J652" i="9"/>
  <c r="I652" i="9"/>
  <c r="C652" i="9"/>
  <c r="J651" i="9"/>
  <c r="I651" i="9"/>
  <c r="C651" i="9"/>
  <c r="J650" i="9"/>
  <c r="I650" i="9"/>
  <c r="C650" i="9"/>
  <c r="J649" i="9"/>
  <c r="I649" i="9"/>
  <c r="C649" i="9"/>
  <c r="J648" i="9"/>
  <c r="I648" i="9"/>
  <c r="C648" i="9"/>
  <c r="J647" i="9"/>
  <c r="I647" i="9"/>
  <c r="C647" i="9"/>
  <c r="J646" i="9"/>
  <c r="I646" i="9"/>
  <c r="C646" i="9"/>
  <c r="J645" i="9"/>
  <c r="I645" i="9"/>
  <c r="C645" i="9"/>
  <c r="J644" i="9"/>
  <c r="I644" i="9"/>
  <c r="C644" i="9"/>
  <c r="J643" i="9"/>
  <c r="I643" i="9"/>
  <c r="C643" i="9"/>
  <c r="J642" i="9"/>
  <c r="I642" i="9"/>
  <c r="C642" i="9"/>
  <c r="J641" i="9"/>
  <c r="I641" i="9"/>
  <c r="C641" i="9"/>
  <c r="J640" i="9"/>
  <c r="I640" i="9"/>
  <c r="C640" i="9"/>
  <c r="J639" i="9"/>
  <c r="I639" i="9"/>
  <c r="C639" i="9"/>
  <c r="J638" i="9"/>
  <c r="I638" i="9"/>
  <c r="C638" i="9"/>
  <c r="J637" i="9"/>
  <c r="I637" i="9"/>
  <c r="C637" i="9"/>
  <c r="J636" i="9"/>
  <c r="I636" i="9"/>
  <c r="C636" i="9"/>
  <c r="J635" i="9"/>
  <c r="I635" i="9"/>
  <c r="C635" i="9"/>
  <c r="J634" i="9"/>
  <c r="I634" i="9"/>
  <c r="C634" i="9"/>
  <c r="J633" i="9"/>
  <c r="I633" i="9"/>
  <c r="C633" i="9"/>
  <c r="J632" i="9"/>
  <c r="I632" i="9"/>
  <c r="C632" i="9"/>
  <c r="J631" i="9"/>
  <c r="I631" i="9"/>
  <c r="C631" i="9"/>
  <c r="J630" i="9"/>
  <c r="I630" i="9"/>
  <c r="C630" i="9"/>
  <c r="J629" i="9"/>
  <c r="I629" i="9"/>
  <c r="C629" i="9"/>
  <c r="J628" i="9"/>
  <c r="I628" i="9"/>
  <c r="C628" i="9"/>
  <c r="J627" i="9"/>
  <c r="I627" i="9"/>
  <c r="C627" i="9"/>
  <c r="J626" i="9"/>
  <c r="I626" i="9"/>
  <c r="C626" i="9"/>
  <c r="J625" i="9"/>
  <c r="I625" i="9"/>
  <c r="C625" i="9"/>
  <c r="J624" i="9"/>
  <c r="I624" i="9"/>
  <c r="C624" i="9"/>
  <c r="J623" i="9"/>
  <c r="I623" i="9"/>
  <c r="C623" i="9"/>
  <c r="J622" i="9"/>
  <c r="I622" i="9"/>
  <c r="C622" i="9"/>
  <c r="J621" i="9"/>
  <c r="I621" i="9"/>
  <c r="C621" i="9"/>
  <c r="J620" i="9"/>
  <c r="I620" i="9"/>
  <c r="C620" i="9"/>
  <c r="J619" i="9"/>
  <c r="I619" i="9"/>
  <c r="C619" i="9"/>
  <c r="J618" i="9"/>
  <c r="I618" i="9"/>
  <c r="C618" i="9"/>
  <c r="J617" i="9"/>
  <c r="I617" i="9"/>
  <c r="C617" i="9"/>
  <c r="J616" i="9"/>
  <c r="I616" i="9"/>
  <c r="C616" i="9"/>
  <c r="J615" i="9"/>
  <c r="I615" i="9"/>
  <c r="C615" i="9"/>
  <c r="J614" i="9"/>
  <c r="I614" i="9"/>
  <c r="C614" i="9"/>
  <c r="J613" i="9"/>
  <c r="I613" i="9"/>
  <c r="C613" i="9"/>
  <c r="J612" i="9"/>
  <c r="I612" i="9"/>
  <c r="C612" i="9"/>
  <c r="J611" i="9"/>
  <c r="I611" i="9"/>
  <c r="C611" i="9"/>
  <c r="J610" i="9"/>
  <c r="I610" i="9"/>
  <c r="C610" i="9"/>
  <c r="J609" i="9"/>
  <c r="I609" i="9"/>
  <c r="C609" i="9"/>
  <c r="J608" i="9"/>
  <c r="I608" i="9"/>
  <c r="C608" i="9"/>
  <c r="J607" i="9"/>
  <c r="I607" i="9"/>
  <c r="C607" i="9"/>
  <c r="J606" i="9"/>
  <c r="I606" i="9"/>
  <c r="C606" i="9"/>
  <c r="J605" i="9"/>
  <c r="I605" i="9"/>
  <c r="C605" i="9"/>
  <c r="J604" i="9"/>
  <c r="I604" i="9"/>
  <c r="C604" i="9"/>
  <c r="J603" i="9"/>
  <c r="I603" i="9"/>
  <c r="C603" i="9"/>
  <c r="J602" i="9"/>
  <c r="I602" i="9"/>
  <c r="C602" i="9"/>
  <c r="J601" i="9"/>
  <c r="I601" i="9"/>
  <c r="C601" i="9"/>
  <c r="J600" i="9"/>
  <c r="I600" i="9"/>
  <c r="C600" i="9"/>
  <c r="J599" i="9"/>
  <c r="I599" i="9"/>
  <c r="C599" i="9"/>
  <c r="J598" i="9"/>
  <c r="I598" i="9"/>
  <c r="C598" i="9"/>
  <c r="J597" i="9"/>
  <c r="I597" i="9"/>
  <c r="C597" i="9"/>
  <c r="J596" i="9"/>
  <c r="I596" i="9"/>
  <c r="C596" i="9"/>
  <c r="J595" i="9"/>
  <c r="I595" i="9"/>
  <c r="C595" i="9"/>
  <c r="J594" i="9"/>
  <c r="I594" i="9"/>
  <c r="C594" i="9"/>
  <c r="J593" i="9"/>
  <c r="I593" i="9"/>
  <c r="C593" i="9"/>
  <c r="J592" i="9"/>
  <c r="I592" i="9"/>
  <c r="C592" i="9"/>
  <c r="J591" i="9"/>
  <c r="I591" i="9"/>
  <c r="C591" i="9"/>
  <c r="J590" i="9"/>
  <c r="I590" i="9"/>
  <c r="C590" i="9"/>
  <c r="J589" i="9"/>
  <c r="I589" i="9"/>
  <c r="C589" i="9"/>
  <c r="J588" i="9"/>
  <c r="I588" i="9"/>
  <c r="C588" i="9"/>
  <c r="J587" i="9"/>
  <c r="I587" i="9"/>
  <c r="C587" i="9"/>
  <c r="J586" i="9"/>
  <c r="I586" i="9"/>
  <c r="C586" i="9"/>
  <c r="J585" i="9"/>
  <c r="I585" i="9"/>
  <c r="C585" i="9"/>
  <c r="J584" i="9"/>
  <c r="I584" i="9"/>
  <c r="C584" i="9"/>
  <c r="J583" i="9"/>
  <c r="I583" i="9"/>
  <c r="C583" i="9"/>
  <c r="J582" i="9"/>
  <c r="I582" i="9"/>
  <c r="C582" i="9"/>
  <c r="J581" i="9"/>
  <c r="I581" i="9"/>
  <c r="C581" i="9"/>
  <c r="J580" i="9"/>
  <c r="I580" i="9"/>
  <c r="C580" i="9"/>
  <c r="J579" i="9"/>
  <c r="I579" i="9"/>
  <c r="C579" i="9"/>
  <c r="J578" i="9"/>
  <c r="I578" i="9"/>
  <c r="C578" i="9"/>
  <c r="J577" i="9"/>
  <c r="I577" i="9"/>
  <c r="C577" i="9"/>
  <c r="J576" i="9"/>
  <c r="I576" i="9"/>
  <c r="C576" i="9"/>
  <c r="J575" i="9"/>
  <c r="I575" i="9"/>
  <c r="C575" i="9"/>
  <c r="J574" i="9"/>
  <c r="I574" i="9"/>
  <c r="C574" i="9"/>
  <c r="J573" i="9"/>
  <c r="I573" i="9"/>
  <c r="C573" i="9"/>
  <c r="J572" i="9"/>
  <c r="I572" i="9"/>
  <c r="C572" i="9"/>
  <c r="J571" i="9"/>
  <c r="I571" i="9"/>
  <c r="C571" i="9"/>
  <c r="J570" i="9"/>
  <c r="I570" i="9"/>
  <c r="C570" i="9"/>
  <c r="J569" i="9"/>
  <c r="I569" i="9"/>
  <c r="C569" i="9"/>
  <c r="J568" i="9"/>
  <c r="I568" i="9"/>
  <c r="C568" i="9"/>
  <c r="J567" i="9"/>
  <c r="I567" i="9"/>
  <c r="C567" i="9"/>
  <c r="J566" i="9"/>
  <c r="I566" i="9"/>
  <c r="C566" i="9"/>
  <c r="J565" i="9"/>
  <c r="I565" i="9"/>
  <c r="C565" i="9"/>
  <c r="J564" i="9"/>
  <c r="I564" i="9"/>
  <c r="C564" i="9"/>
  <c r="J563" i="9"/>
  <c r="I563" i="9"/>
  <c r="C563" i="9"/>
  <c r="J562" i="9"/>
  <c r="I562" i="9"/>
  <c r="C562" i="9"/>
  <c r="J561" i="9"/>
  <c r="I561" i="9"/>
  <c r="C561" i="9"/>
  <c r="J560" i="9"/>
  <c r="I560" i="9"/>
  <c r="C560" i="9"/>
  <c r="J559" i="9"/>
  <c r="I559" i="9"/>
  <c r="C559" i="9"/>
  <c r="J558" i="9"/>
  <c r="I558" i="9"/>
  <c r="C558" i="9"/>
  <c r="J557" i="9"/>
  <c r="I557" i="9"/>
  <c r="C557" i="9"/>
  <c r="J556" i="9"/>
  <c r="I556" i="9"/>
  <c r="C556" i="9"/>
  <c r="J555" i="9"/>
  <c r="I555" i="9"/>
  <c r="C555" i="9"/>
  <c r="J554" i="9"/>
  <c r="I554" i="9"/>
  <c r="C554" i="9"/>
  <c r="J553" i="9"/>
  <c r="I553" i="9"/>
  <c r="C553" i="9"/>
  <c r="J552" i="9"/>
  <c r="I552" i="9"/>
  <c r="C552" i="9"/>
  <c r="J551" i="9"/>
  <c r="I551" i="9"/>
  <c r="C551" i="9"/>
  <c r="J550" i="9"/>
  <c r="I550" i="9"/>
  <c r="C550" i="9"/>
  <c r="J549" i="9"/>
  <c r="I549" i="9"/>
  <c r="C549" i="9"/>
  <c r="J548" i="9"/>
  <c r="I548" i="9"/>
  <c r="C548" i="9"/>
  <c r="J547" i="9"/>
  <c r="I547" i="9"/>
  <c r="C547" i="9"/>
  <c r="J546" i="9"/>
  <c r="I546" i="9"/>
  <c r="C546" i="9"/>
  <c r="J545" i="9"/>
  <c r="I545" i="9"/>
  <c r="C545" i="9"/>
  <c r="J544" i="9"/>
  <c r="I544" i="9"/>
  <c r="C544" i="9"/>
  <c r="J543" i="9"/>
  <c r="I543" i="9"/>
  <c r="C543" i="9"/>
  <c r="J542" i="9"/>
  <c r="I542" i="9"/>
  <c r="C542" i="9"/>
  <c r="J541" i="9"/>
  <c r="I541" i="9"/>
  <c r="C541" i="9"/>
  <c r="J540" i="9"/>
  <c r="I540" i="9"/>
  <c r="C540" i="9"/>
  <c r="J539" i="9"/>
  <c r="I539" i="9"/>
  <c r="C539" i="9"/>
  <c r="J538" i="9"/>
  <c r="I538" i="9"/>
  <c r="C538" i="9"/>
  <c r="J537" i="9"/>
  <c r="I537" i="9"/>
  <c r="C537" i="9"/>
  <c r="J536" i="9"/>
  <c r="I536" i="9"/>
  <c r="C536" i="9"/>
  <c r="J535" i="9"/>
  <c r="I535" i="9"/>
  <c r="C535" i="9"/>
  <c r="J534" i="9"/>
  <c r="I534" i="9"/>
  <c r="C534" i="9"/>
  <c r="J533" i="9"/>
  <c r="I533" i="9"/>
  <c r="C533" i="9"/>
  <c r="J532" i="9"/>
  <c r="I532" i="9"/>
  <c r="C532" i="9"/>
  <c r="J531" i="9"/>
  <c r="I531" i="9"/>
  <c r="C531" i="9"/>
  <c r="J530" i="9"/>
  <c r="I530" i="9"/>
  <c r="C530" i="9"/>
  <c r="J529" i="9"/>
  <c r="I529" i="9"/>
  <c r="C529" i="9"/>
  <c r="J528" i="9"/>
  <c r="I528" i="9"/>
  <c r="C528" i="9"/>
  <c r="J527" i="9"/>
  <c r="I527" i="9"/>
  <c r="C527" i="9"/>
  <c r="J526" i="9"/>
  <c r="I526" i="9"/>
  <c r="C526" i="9"/>
  <c r="J525" i="9"/>
  <c r="I525" i="9"/>
  <c r="C525" i="9"/>
  <c r="J524" i="9"/>
  <c r="I524" i="9"/>
  <c r="C524" i="9"/>
  <c r="J523" i="9"/>
  <c r="I523" i="9"/>
  <c r="C523" i="9"/>
  <c r="J522" i="9"/>
  <c r="I522" i="9"/>
  <c r="C522" i="9"/>
  <c r="J521" i="9"/>
  <c r="I521" i="9"/>
  <c r="C521" i="9"/>
  <c r="J520" i="9"/>
  <c r="I520" i="9"/>
  <c r="C520" i="9"/>
  <c r="J519" i="9"/>
  <c r="I519" i="9"/>
  <c r="C519" i="9"/>
  <c r="J518" i="9"/>
  <c r="I518" i="9"/>
  <c r="C518" i="9"/>
  <c r="J517" i="9"/>
  <c r="I517" i="9"/>
  <c r="C517" i="9"/>
  <c r="J516" i="9"/>
  <c r="I516" i="9"/>
  <c r="C516" i="9"/>
  <c r="J515" i="9"/>
  <c r="I515" i="9"/>
  <c r="C515" i="9"/>
  <c r="J514" i="9"/>
  <c r="I514" i="9"/>
  <c r="C514" i="9"/>
  <c r="J513" i="9"/>
  <c r="I513" i="9"/>
  <c r="C513" i="9"/>
  <c r="J512" i="9"/>
  <c r="I512" i="9"/>
  <c r="C512" i="9"/>
  <c r="J511" i="9"/>
  <c r="I511" i="9"/>
  <c r="C511" i="9"/>
  <c r="J510" i="9"/>
  <c r="I510" i="9"/>
  <c r="C510" i="9"/>
  <c r="J509" i="9"/>
  <c r="I509" i="9"/>
  <c r="C509" i="9"/>
  <c r="J508" i="9"/>
  <c r="I508" i="9"/>
  <c r="C508" i="9"/>
  <c r="J507" i="9"/>
  <c r="I507" i="9"/>
  <c r="C507" i="9"/>
  <c r="J506" i="9"/>
  <c r="I506" i="9"/>
  <c r="C506" i="9"/>
  <c r="J505" i="9"/>
  <c r="I505" i="9"/>
  <c r="C505" i="9"/>
  <c r="J504" i="9"/>
  <c r="I504" i="9"/>
  <c r="C504" i="9"/>
  <c r="J503" i="9"/>
  <c r="I503" i="9"/>
  <c r="C503" i="9"/>
  <c r="J502" i="9"/>
  <c r="I502" i="9"/>
  <c r="C502" i="9"/>
  <c r="J501" i="9"/>
  <c r="I501" i="9"/>
  <c r="C501" i="9"/>
  <c r="J500" i="9"/>
  <c r="I500" i="9"/>
  <c r="C500" i="9"/>
  <c r="J499" i="9"/>
  <c r="I499" i="9"/>
  <c r="C499" i="9"/>
  <c r="J498" i="9"/>
  <c r="I498" i="9"/>
  <c r="C498" i="9"/>
  <c r="J497" i="9"/>
  <c r="I497" i="9"/>
  <c r="C497" i="9"/>
  <c r="J496" i="9"/>
  <c r="I496" i="9"/>
  <c r="C496" i="9"/>
  <c r="J495" i="9"/>
  <c r="I495" i="9"/>
  <c r="C495" i="9"/>
  <c r="J494" i="9"/>
  <c r="I494" i="9"/>
  <c r="C494" i="9"/>
  <c r="J493" i="9"/>
  <c r="I493" i="9"/>
  <c r="C493" i="9"/>
  <c r="J492" i="9"/>
  <c r="I492" i="9"/>
  <c r="C492" i="9"/>
  <c r="J491" i="9"/>
  <c r="I491" i="9"/>
  <c r="C491" i="9"/>
  <c r="J490" i="9"/>
  <c r="I490" i="9"/>
  <c r="C490" i="9"/>
  <c r="J489" i="9"/>
  <c r="I489" i="9"/>
  <c r="C489" i="9"/>
  <c r="J488" i="9"/>
  <c r="I488" i="9"/>
  <c r="C488" i="9"/>
  <c r="J487" i="9"/>
  <c r="I487" i="9"/>
  <c r="C487" i="9"/>
  <c r="J486" i="9"/>
  <c r="I486" i="9"/>
  <c r="C486" i="9"/>
  <c r="J485" i="9"/>
  <c r="I485" i="9"/>
  <c r="C485" i="9"/>
  <c r="J484" i="9"/>
  <c r="I484" i="9"/>
  <c r="C484" i="9"/>
  <c r="J483" i="9"/>
  <c r="I483" i="9"/>
  <c r="C483" i="9"/>
  <c r="J482" i="9"/>
  <c r="I482" i="9"/>
  <c r="C482" i="9"/>
  <c r="J481" i="9"/>
  <c r="I481" i="9"/>
  <c r="C481" i="9"/>
  <c r="J480" i="9"/>
  <c r="I480" i="9"/>
  <c r="C480" i="9"/>
  <c r="J479" i="9"/>
  <c r="I479" i="9"/>
  <c r="C479" i="9"/>
  <c r="J478" i="9"/>
  <c r="I478" i="9"/>
  <c r="C478" i="9"/>
  <c r="J477" i="9"/>
  <c r="I477" i="9"/>
  <c r="C477" i="9"/>
  <c r="J476" i="9"/>
  <c r="I476" i="9"/>
  <c r="C476" i="9"/>
  <c r="J475" i="9"/>
  <c r="I475" i="9"/>
  <c r="C475" i="9"/>
  <c r="J474" i="9"/>
  <c r="I474" i="9"/>
  <c r="C474" i="9"/>
  <c r="J473" i="9"/>
  <c r="I473" i="9"/>
  <c r="C473" i="9"/>
  <c r="J472" i="9"/>
  <c r="I472" i="9"/>
  <c r="C472" i="9"/>
  <c r="J471" i="9"/>
  <c r="I471" i="9"/>
  <c r="C471" i="9"/>
  <c r="J470" i="9"/>
  <c r="I470" i="9"/>
  <c r="C470" i="9"/>
  <c r="J469" i="9"/>
  <c r="I469" i="9"/>
  <c r="C469" i="9"/>
  <c r="J468" i="9"/>
  <c r="I468" i="9"/>
  <c r="C468" i="9"/>
  <c r="J467" i="9"/>
  <c r="I467" i="9"/>
  <c r="C467" i="9"/>
  <c r="J466" i="9"/>
  <c r="I466" i="9"/>
  <c r="C466" i="9"/>
  <c r="J465" i="9"/>
  <c r="I465" i="9"/>
  <c r="C465" i="9"/>
  <c r="J464" i="9"/>
  <c r="I464" i="9"/>
  <c r="C464" i="9"/>
  <c r="J463" i="9"/>
  <c r="I463" i="9"/>
  <c r="C463" i="9"/>
  <c r="J462" i="9"/>
  <c r="I462" i="9"/>
  <c r="C462" i="9"/>
  <c r="J461" i="9"/>
  <c r="I461" i="9"/>
  <c r="C461" i="9"/>
  <c r="J460" i="9"/>
  <c r="I460" i="9"/>
  <c r="C460" i="9"/>
  <c r="J459" i="9"/>
  <c r="I459" i="9"/>
  <c r="C459" i="9"/>
  <c r="J458" i="9"/>
  <c r="I458" i="9"/>
  <c r="C458" i="9"/>
  <c r="J457" i="9"/>
  <c r="I457" i="9"/>
  <c r="C457" i="9"/>
  <c r="J456" i="9"/>
  <c r="I456" i="9"/>
  <c r="C456" i="9"/>
  <c r="J455" i="9"/>
  <c r="I455" i="9"/>
  <c r="C455" i="9"/>
  <c r="J454" i="9"/>
  <c r="I454" i="9"/>
  <c r="C454" i="9"/>
  <c r="J453" i="9"/>
  <c r="I453" i="9"/>
  <c r="C453" i="9"/>
  <c r="J452" i="9"/>
  <c r="I452" i="9"/>
  <c r="C452" i="9"/>
  <c r="J451" i="9"/>
  <c r="I451" i="9"/>
  <c r="C451" i="9"/>
  <c r="J450" i="9"/>
  <c r="I450" i="9"/>
  <c r="C450" i="9"/>
  <c r="J449" i="9"/>
  <c r="I449" i="9"/>
  <c r="C449" i="9"/>
  <c r="J448" i="9"/>
  <c r="I448" i="9"/>
  <c r="C448" i="9"/>
  <c r="J447" i="9"/>
  <c r="I447" i="9"/>
  <c r="C447" i="9"/>
  <c r="J446" i="9"/>
  <c r="I446" i="9"/>
  <c r="C446" i="9"/>
  <c r="J445" i="9"/>
  <c r="I445" i="9"/>
  <c r="C445" i="9"/>
  <c r="J444" i="9"/>
  <c r="I444" i="9"/>
  <c r="C444" i="9"/>
  <c r="J443" i="9"/>
  <c r="I443" i="9"/>
  <c r="C443" i="9"/>
  <c r="J442" i="9"/>
  <c r="I442" i="9"/>
  <c r="C442" i="9"/>
  <c r="J441" i="9"/>
  <c r="I441" i="9"/>
  <c r="C441" i="9"/>
  <c r="J440" i="9"/>
  <c r="I440" i="9"/>
  <c r="C440" i="9"/>
  <c r="J439" i="9"/>
  <c r="I439" i="9"/>
  <c r="C439" i="9"/>
  <c r="J438" i="9"/>
  <c r="I438" i="9"/>
  <c r="C438" i="9"/>
  <c r="J437" i="9"/>
  <c r="I437" i="9"/>
  <c r="C437" i="9"/>
  <c r="J436" i="9"/>
  <c r="I436" i="9"/>
  <c r="C436" i="9"/>
  <c r="J435" i="9"/>
  <c r="I435" i="9"/>
  <c r="C435" i="9"/>
  <c r="J434" i="9"/>
  <c r="I434" i="9"/>
  <c r="C434" i="9"/>
  <c r="J433" i="9"/>
  <c r="I433" i="9"/>
  <c r="C433" i="9"/>
  <c r="J432" i="9"/>
  <c r="I432" i="9"/>
  <c r="C432" i="9"/>
  <c r="J431" i="9"/>
  <c r="I431" i="9"/>
  <c r="C431" i="9"/>
  <c r="J430" i="9"/>
  <c r="I430" i="9"/>
  <c r="C430" i="9"/>
  <c r="J429" i="9"/>
  <c r="I429" i="9"/>
  <c r="C429" i="9"/>
  <c r="J428" i="9"/>
  <c r="I428" i="9"/>
  <c r="C428" i="9"/>
  <c r="J427" i="9"/>
  <c r="I427" i="9"/>
  <c r="C427" i="9"/>
  <c r="J426" i="9"/>
  <c r="I426" i="9"/>
  <c r="C426" i="9"/>
  <c r="J425" i="9"/>
  <c r="I425" i="9"/>
  <c r="C425" i="9"/>
  <c r="J424" i="9"/>
  <c r="I424" i="9"/>
  <c r="C424" i="9"/>
  <c r="J423" i="9"/>
  <c r="I423" i="9"/>
  <c r="C423" i="9"/>
  <c r="J422" i="9"/>
  <c r="I422" i="9"/>
  <c r="C422" i="9"/>
  <c r="J421" i="9"/>
  <c r="I421" i="9"/>
  <c r="C421" i="9"/>
  <c r="J420" i="9"/>
  <c r="I420" i="9"/>
  <c r="C420" i="9"/>
  <c r="J419" i="9"/>
  <c r="I419" i="9"/>
  <c r="C419" i="9"/>
  <c r="J418" i="9"/>
  <c r="I418" i="9"/>
  <c r="C418" i="9"/>
  <c r="J417" i="9"/>
  <c r="I417" i="9"/>
  <c r="C417" i="9"/>
  <c r="J416" i="9"/>
  <c r="I416" i="9"/>
  <c r="C416" i="9"/>
  <c r="J415" i="9"/>
  <c r="I415" i="9"/>
  <c r="C415" i="9"/>
  <c r="J414" i="9"/>
  <c r="I414" i="9"/>
  <c r="C414" i="9"/>
  <c r="J413" i="9"/>
  <c r="I413" i="9"/>
  <c r="C413" i="9"/>
  <c r="J412" i="9"/>
  <c r="I412" i="9"/>
  <c r="C412" i="9"/>
  <c r="J411" i="9"/>
  <c r="I411" i="9"/>
  <c r="C411" i="9"/>
  <c r="J410" i="9"/>
  <c r="I410" i="9"/>
  <c r="C410" i="9"/>
  <c r="J409" i="9"/>
  <c r="I409" i="9"/>
  <c r="C409" i="9"/>
  <c r="J408" i="9"/>
  <c r="I408" i="9"/>
  <c r="C408" i="9"/>
  <c r="J407" i="9"/>
  <c r="I407" i="9"/>
  <c r="C407" i="9"/>
  <c r="J406" i="9"/>
  <c r="I406" i="9"/>
  <c r="C406" i="9"/>
  <c r="J405" i="9"/>
  <c r="I405" i="9"/>
  <c r="C405" i="9"/>
  <c r="J404" i="9"/>
  <c r="I404" i="9"/>
  <c r="C404" i="9"/>
  <c r="J403" i="9"/>
  <c r="I403" i="9"/>
  <c r="C403" i="9"/>
  <c r="J402" i="9"/>
  <c r="I402" i="9"/>
  <c r="C402" i="9"/>
  <c r="J401" i="9"/>
  <c r="I401" i="9"/>
  <c r="C401" i="9"/>
  <c r="J400" i="9"/>
  <c r="I400" i="9"/>
  <c r="C400" i="9"/>
  <c r="J399" i="9"/>
  <c r="I399" i="9"/>
  <c r="C399" i="9"/>
  <c r="J398" i="9"/>
  <c r="I398" i="9"/>
  <c r="C398" i="9"/>
  <c r="J397" i="9"/>
  <c r="I397" i="9"/>
  <c r="C397" i="9"/>
  <c r="J396" i="9"/>
  <c r="I396" i="9"/>
  <c r="C396" i="9"/>
  <c r="J395" i="9"/>
  <c r="I395" i="9"/>
  <c r="C395" i="9"/>
  <c r="J394" i="9"/>
  <c r="I394" i="9"/>
  <c r="C394" i="9"/>
  <c r="J393" i="9"/>
  <c r="I393" i="9"/>
  <c r="C393" i="9"/>
  <c r="J392" i="9"/>
  <c r="I392" i="9"/>
  <c r="C392" i="9"/>
  <c r="J391" i="9"/>
  <c r="I391" i="9"/>
  <c r="C391" i="9"/>
  <c r="J390" i="9"/>
  <c r="I390" i="9"/>
  <c r="C390" i="9"/>
  <c r="J389" i="9"/>
  <c r="I389" i="9"/>
  <c r="C389" i="9"/>
  <c r="J388" i="9"/>
  <c r="I388" i="9"/>
  <c r="C388" i="9"/>
  <c r="J387" i="9"/>
  <c r="I387" i="9"/>
  <c r="C387" i="9"/>
  <c r="J386" i="9"/>
  <c r="I386" i="9"/>
  <c r="C386" i="9"/>
  <c r="J385" i="9"/>
  <c r="I385" i="9"/>
  <c r="C385" i="9"/>
  <c r="J384" i="9"/>
  <c r="I384" i="9"/>
  <c r="C384" i="9"/>
  <c r="J383" i="9"/>
  <c r="I383" i="9"/>
  <c r="C383" i="9"/>
  <c r="J382" i="9"/>
  <c r="I382" i="9"/>
  <c r="C382" i="9"/>
  <c r="J381" i="9"/>
  <c r="I381" i="9"/>
  <c r="C381" i="9"/>
  <c r="J380" i="9"/>
  <c r="I380" i="9"/>
  <c r="C380" i="9"/>
  <c r="J379" i="9"/>
  <c r="I379" i="9"/>
  <c r="C379" i="9"/>
  <c r="J378" i="9"/>
  <c r="I378" i="9"/>
  <c r="C378" i="9"/>
  <c r="J377" i="9"/>
  <c r="I377" i="9"/>
  <c r="C377" i="9"/>
  <c r="J376" i="9"/>
  <c r="I376" i="9"/>
  <c r="C376" i="9"/>
  <c r="J375" i="9"/>
  <c r="I375" i="9"/>
  <c r="C375" i="9"/>
  <c r="J374" i="9"/>
  <c r="I374" i="9"/>
  <c r="C374" i="9"/>
  <c r="J373" i="9"/>
  <c r="I373" i="9"/>
  <c r="C373" i="9"/>
  <c r="J372" i="9"/>
  <c r="I372" i="9"/>
  <c r="C372" i="9"/>
  <c r="J371" i="9"/>
  <c r="I371" i="9"/>
  <c r="C371" i="9"/>
  <c r="J370" i="9"/>
  <c r="I370" i="9"/>
  <c r="C370" i="9"/>
  <c r="J369" i="9"/>
  <c r="I369" i="9"/>
  <c r="C369" i="9"/>
  <c r="J368" i="9"/>
  <c r="I368" i="9"/>
  <c r="C368" i="9"/>
  <c r="J367" i="9"/>
  <c r="I367" i="9"/>
  <c r="C367" i="9"/>
  <c r="J366" i="9"/>
  <c r="I366" i="9"/>
  <c r="C366" i="9"/>
  <c r="J365" i="9"/>
  <c r="I365" i="9"/>
  <c r="C365" i="9"/>
  <c r="J364" i="9"/>
  <c r="I364" i="9"/>
  <c r="C364" i="9"/>
  <c r="J363" i="9"/>
  <c r="I363" i="9"/>
  <c r="C363" i="9"/>
  <c r="J362" i="9"/>
  <c r="I362" i="9"/>
  <c r="C362" i="9"/>
  <c r="J361" i="9"/>
  <c r="I361" i="9"/>
  <c r="C361" i="9"/>
  <c r="J360" i="9"/>
  <c r="I360" i="9"/>
  <c r="C360" i="9"/>
  <c r="J359" i="9"/>
  <c r="I359" i="9"/>
  <c r="C359" i="9"/>
  <c r="J358" i="9"/>
  <c r="I358" i="9"/>
  <c r="C358" i="9"/>
  <c r="J357" i="9"/>
  <c r="I357" i="9"/>
  <c r="C357" i="9"/>
  <c r="J356" i="9"/>
  <c r="I356" i="9"/>
  <c r="C356" i="9"/>
  <c r="J355" i="9"/>
  <c r="I355" i="9"/>
  <c r="C355" i="9"/>
  <c r="J354" i="9"/>
  <c r="I354" i="9"/>
  <c r="C354" i="9"/>
  <c r="J353" i="9"/>
  <c r="I353" i="9"/>
  <c r="C353" i="9"/>
  <c r="J352" i="9"/>
  <c r="I352" i="9"/>
  <c r="C352" i="9"/>
  <c r="J351" i="9"/>
  <c r="I351" i="9"/>
  <c r="C351" i="9"/>
  <c r="J350" i="9"/>
  <c r="I350" i="9"/>
  <c r="C350" i="9"/>
  <c r="J349" i="9"/>
  <c r="I349" i="9"/>
  <c r="C349" i="9"/>
  <c r="J348" i="9"/>
  <c r="I348" i="9"/>
  <c r="C348" i="9"/>
  <c r="J347" i="9"/>
  <c r="I347" i="9"/>
  <c r="C347" i="9"/>
  <c r="J346" i="9"/>
  <c r="I346" i="9"/>
  <c r="C346" i="9"/>
  <c r="J345" i="9"/>
  <c r="I345" i="9"/>
  <c r="C345" i="9"/>
  <c r="J344" i="9"/>
  <c r="I344" i="9"/>
  <c r="C344" i="9"/>
  <c r="J343" i="9"/>
  <c r="I343" i="9"/>
  <c r="C343" i="9"/>
  <c r="J342" i="9"/>
  <c r="I342" i="9"/>
  <c r="C342" i="9"/>
  <c r="J341" i="9"/>
  <c r="I341" i="9"/>
  <c r="C341" i="9"/>
  <c r="J340" i="9"/>
  <c r="I340" i="9"/>
  <c r="C340" i="9"/>
  <c r="J339" i="9"/>
  <c r="I339" i="9"/>
  <c r="C339" i="9"/>
  <c r="J338" i="9"/>
  <c r="I338" i="9"/>
  <c r="C338" i="9"/>
  <c r="J337" i="9"/>
  <c r="I337" i="9"/>
  <c r="C337" i="9"/>
  <c r="J336" i="9"/>
  <c r="I336" i="9"/>
  <c r="C336" i="9"/>
  <c r="J335" i="9"/>
  <c r="I335" i="9"/>
  <c r="C335" i="9"/>
  <c r="J334" i="9"/>
  <c r="I334" i="9"/>
  <c r="C334" i="9"/>
  <c r="J333" i="9"/>
  <c r="I333" i="9"/>
  <c r="C333" i="9"/>
  <c r="J332" i="9"/>
  <c r="I332" i="9"/>
  <c r="C332" i="9"/>
  <c r="J331" i="9"/>
  <c r="I331" i="9"/>
  <c r="C331" i="9"/>
  <c r="J330" i="9"/>
  <c r="I330" i="9"/>
  <c r="C330" i="9"/>
  <c r="J329" i="9"/>
  <c r="I329" i="9"/>
  <c r="C329" i="9"/>
  <c r="J328" i="9"/>
  <c r="I328" i="9"/>
  <c r="C328" i="9"/>
  <c r="J327" i="9"/>
  <c r="I327" i="9"/>
  <c r="C327" i="9"/>
  <c r="J326" i="9"/>
  <c r="I326" i="9"/>
  <c r="C326" i="9"/>
  <c r="J325" i="9"/>
  <c r="I325" i="9"/>
  <c r="C325" i="9"/>
  <c r="J324" i="9"/>
  <c r="I324" i="9"/>
  <c r="C324" i="9"/>
  <c r="J323" i="9"/>
  <c r="I323" i="9"/>
  <c r="C323" i="9"/>
  <c r="J322" i="9"/>
  <c r="I322" i="9"/>
  <c r="C322" i="9"/>
  <c r="J321" i="9"/>
  <c r="I321" i="9"/>
  <c r="C321" i="9"/>
  <c r="J320" i="9"/>
  <c r="I320" i="9"/>
  <c r="C320" i="9"/>
  <c r="J319" i="9"/>
  <c r="I319" i="9"/>
  <c r="C319" i="9"/>
  <c r="J318" i="9"/>
  <c r="I318" i="9"/>
  <c r="C318" i="9"/>
  <c r="J317" i="9"/>
  <c r="I317" i="9"/>
  <c r="C317" i="9"/>
  <c r="J316" i="9"/>
  <c r="I316" i="9"/>
  <c r="C316" i="9"/>
  <c r="J315" i="9"/>
  <c r="I315" i="9"/>
  <c r="C315" i="9"/>
  <c r="J314" i="9"/>
  <c r="I314" i="9"/>
  <c r="C314" i="9"/>
  <c r="J313" i="9"/>
  <c r="I313" i="9"/>
  <c r="C313" i="9"/>
  <c r="J312" i="9"/>
  <c r="I312" i="9"/>
  <c r="C312" i="9"/>
  <c r="J311" i="9"/>
  <c r="I311" i="9"/>
  <c r="C311" i="9"/>
  <c r="J310" i="9"/>
  <c r="I310" i="9"/>
  <c r="C310" i="9"/>
  <c r="J309" i="9"/>
  <c r="I309" i="9"/>
  <c r="C309" i="9"/>
  <c r="J308" i="9"/>
  <c r="I308" i="9"/>
  <c r="C308" i="9"/>
  <c r="J307" i="9"/>
  <c r="I307" i="9"/>
  <c r="C307" i="9"/>
  <c r="J306" i="9"/>
  <c r="I306" i="9"/>
  <c r="C306" i="9"/>
  <c r="J305" i="9"/>
  <c r="I305" i="9"/>
  <c r="C305" i="9"/>
  <c r="J304" i="9"/>
  <c r="I304" i="9"/>
  <c r="C304" i="9"/>
  <c r="J303" i="9"/>
  <c r="I303" i="9"/>
  <c r="C303" i="9"/>
  <c r="J302" i="9"/>
  <c r="I302" i="9"/>
  <c r="C302" i="9"/>
  <c r="J301" i="9"/>
  <c r="I301" i="9"/>
  <c r="C301" i="9"/>
  <c r="J300" i="9"/>
  <c r="I300" i="9"/>
  <c r="C300" i="9"/>
  <c r="J299" i="9"/>
  <c r="I299" i="9"/>
  <c r="C299" i="9"/>
  <c r="J298" i="9"/>
  <c r="I298" i="9"/>
  <c r="C298" i="9"/>
  <c r="J297" i="9"/>
  <c r="I297" i="9"/>
  <c r="C297" i="9"/>
  <c r="J296" i="9"/>
  <c r="I296" i="9"/>
  <c r="C296" i="9"/>
  <c r="J295" i="9"/>
  <c r="I295" i="9"/>
  <c r="C295" i="9"/>
  <c r="J294" i="9"/>
  <c r="I294" i="9"/>
  <c r="C294" i="9"/>
  <c r="J293" i="9"/>
  <c r="I293" i="9"/>
  <c r="C293" i="9"/>
  <c r="J292" i="9"/>
  <c r="I292" i="9"/>
  <c r="C292" i="9"/>
  <c r="J291" i="9"/>
  <c r="I291" i="9"/>
  <c r="C291" i="9"/>
  <c r="J290" i="9"/>
  <c r="I290" i="9"/>
  <c r="C290" i="9"/>
  <c r="J289" i="9"/>
  <c r="I289" i="9"/>
  <c r="C289" i="9"/>
  <c r="J288" i="9"/>
  <c r="I288" i="9"/>
  <c r="C288" i="9"/>
  <c r="J287" i="9"/>
  <c r="I287" i="9"/>
  <c r="C287" i="9"/>
  <c r="J286" i="9"/>
  <c r="I286" i="9"/>
  <c r="C286" i="9"/>
  <c r="J285" i="9"/>
  <c r="I285" i="9"/>
  <c r="C285" i="9"/>
  <c r="J284" i="9"/>
  <c r="I284" i="9"/>
  <c r="C284" i="9"/>
  <c r="J283" i="9"/>
  <c r="I283" i="9"/>
  <c r="C283" i="9"/>
  <c r="J282" i="9"/>
  <c r="I282" i="9"/>
  <c r="C282" i="9"/>
  <c r="J281" i="9"/>
  <c r="I281" i="9"/>
  <c r="C281" i="9"/>
  <c r="J280" i="9"/>
  <c r="I280" i="9"/>
  <c r="C280" i="9"/>
  <c r="J279" i="9"/>
  <c r="I279" i="9"/>
  <c r="C279" i="9"/>
  <c r="J278" i="9"/>
  <c r="I278" i="9"/>
  <c r="C278" i="9"/>
  <c r="J277" i="9"/>
  <c r="I277" i="9"/>
  <c r="C277" i="9"/>
  <c r="J276" i="9"/>
  <c r="I276" i="9"/>
  <c r="C276" i="9"/>
  <c r="J275" i="9"/>
  <c r="I275" i="9"/>
  <c r="C275" i="9"/>
  <c r="J274" i="9"/>
  <c r="I274" i="9"/>
  <c r="C274" i="9"/>
  <c r="J273" i="9"/>
  <c r="I273" i="9"/>
  <c r="C273" i="9"/>
  <c r="J272" i="9"/>
  <c r="I272" i="9"/>
  <c r="C272" i="9"/>
  <c r="J271" i="9"/>
  <c r="I271" i="9"/>
  <c r="C271" i="9"/>
  <c r="J270" i="9"/>
  <c r="I270" i="9"/>
  <c r="C270" i="9"/>
  <c r="J269" i="9"/>
  <c r="I269" i="9"/>
  <c r="C269" i="9"/>
  <c r="J268" i="9"/>
  <c r="I268" i="9"/>
  <c r="C268" i="9"/>
  <c r="J267" i="9"/>
  <c r="I267" i="9"/>
  <c r="C267" i="9"/>
  <c r="J266" i="9"/>
  <c r="I266" i="9"/>
  <c r="C266" i="9"/>
  <c r="J265" i="9"/>
  <c r="I265" i="9"/>
  <c r="C265" i="9"/>
  <c r="J264" i="9"/>
  <c r="I264" i="9"/>
  <c r="C264" i="9"/>
  <c r="J263" i="9"/>
  <c r="I263" i="9"/>
  <c r="C263" i="9"/>
  <c r="J262" i="9"/>
  <c r="I262" i="9"/>
  <c r="C262" i="9"/>
  <c r="J261" i="9"/>
  <c r="I261" i="9"/>
  <c r="C261" i="9"/>
  <c r="J260" i="9"/>
  <c r="I260" i="9"/>
  <c r="C260" i="9"/>
  <c r="J259" i="9"/>
  <c r="I259" i="9"/>
  <c r="C259" i="9"/>
  <c r="J258" i="9"/>
  <c r="I258" i="9"/>
  <c r="C258" i="9"/>
  <c r="J257" i="9"/>
  <c r="I257" i="9"/>
  <c r="C257" i="9"/>
  <c r="J256" i="9"/>
  <c r="I256" i="9"/>
  <c r="C256" i="9"/>
  <c r="J255" i="9"/>
  <c r="I255" i="9"/>
  <c r="C255" i="9"/>
  <c r="J254" i="9"/>
  <c r="I254" i="9"/>
  <c r="C254" i="9"/>
  <c r="J253" i="9"/>
  <c r="I253" i="9"/>
  <c r="C253" i="9"/>
  <c r="J252" i="9"/>
  <c r="I252" i="9"/>
  <c r="C252" i="9"/>
  <c r="J251" i="9"/>
  <c r="I251" i="9"/>
  <c r="C251" i="9"/>
  <c r="J250" i="9"/>
  <c r="I250" i="9"/>
  <c r="C250" i="9"/>
  <c r="J249" i="9"/>
  <c r="I249" i="9"/>
  <c r="C249" i="9"/>
  <c r="J248" i="9"/>
  <c r="I248" i="9"/>
  <c r="C248" i="9"/>
  <c r="J247" i="9"/>
  <c r="I247" i="9"/>
  <c r="C247" i="9"/>
  <c r="J246" i="9"/>
  <c r="I246" i="9"/>
  <c r="C246" i="9"/>
  <c r="J245" i="9"/>
  <c r="I245" i="9"/>
  <c r="C245" i="9"/>
  <c r="J244" i="9"/>
  <c r="I244" i="9"/>
  <c r="C244" i="9"/>
  <c r="J243" i="9"/>
  <c r="I243" i="9"/>
  <c r="C243" i="9"/>
  <c r="J242" i="9"/>
  <c r="I242" i="9"/>
  <c r="C242" i="9"/>
  <c r="J241" i="9"/>
  <c r="I241" i="9"/>
  <c r="C241" i="9"/>
  <c r="J240" i="9"/>
  <c r="I240" i="9"/>
  <c r="C240" i="9"/>
  <c r="J239" i="9"/>
  <c r="I239" i="9"/>
  <c r="C239" i="9"/>
  <c r="J238" i="9"/>
  <c r="I238" i="9"/>
  <c r="C238" i="9"/>
  <c r="J237" i="9"/>
  <c r="I237" i="9"/>
  <c r="C237" i="9"/>
  <c r="J236" i="9"/>
  <c r="I236" i="9"/>
  <c r="C236" i="9"/>
  <c r="J235" i="9"/>
  <c r="I235" i="9"/>
  <c r="C235" i="9"/>
  <c r="J234" i="9"/>
  <c r="I234" i="9"/>
  <c r="C234" i="9"/>
  <c r="J233" i="9"/>
  <c r="I233" i="9"/>
  <c r="C233" i="9"/>
  <c r="J232" i="9"/>
  <c r="I232" i="9"/>
  <c r="C232" i="9"/>
  <c r="J231" i="9"/>
  <c r="I231" i="9"/>
  <c r="C231" i="9"/>
  <c r="J230" i="9"/>
  <c r="I230" i="9"/>
  <c r="C230" i="9"/>
  <c r="J229" i="9"/>
  <c r="I229" i="9"/>
  <c r="C229" i="9"/>
  <c r="J228" i="9"/>
  <c r="I228" i="9"/>
  <c r="C228" i="9"/>
  <c r="J227" i="9"/>
  <c r="I227" i="9"/>
  <c r="C227" i="9"/>
  <c r="J226" i="9"/>
  <c r="I226" i="9"/>
  <c r="C226" i="9"/>
  <c r="J225" i="9"/>
  <c r="I225" i="9"/>
  <c r="C225" i="9"/>
  <c r="J224" i="9"/>
  <c r="I224" i="9"/>
  <c r="C224" i="9"/>
  <c r="J223" i="9"/>
  <c r="I223" i="9"/>
  <c r="C223" i="9"/>
  <c r="J222" i="9"/>
  <c r="I222" i="9"/>
  <c r="C222" i="9"/>
  <c r="J221" i="9"/>
  <c r="I221" i="9"/>
  <c r="C221" i="9"/>
  <c r="J220" i="9"/>
  <c r="I220" i="9"/>
  <c r="C220" i="9"/>
  <c r="J219" i="9"/>
  <c r="I219" i="9"/>
  <c r="C219" i="9"/>
  <c r="J218" i="9"/>
  <c r="I218" i="9"/>
  <c r="C218" i="9"/>
  <c r="J217" i="9"/>
  <c r="I217" i="9"/>
  <c r="C217" i="9"/>
  <c r="J216" i="9"/>
  <c r="I216" i="9"/>
  <c r="C216" i="9"/>
  <c r="J215" i="9"/>
  <c r="I215" i="9"/>
  <c r="C215" i="9"/>
  <c r="J214" i="9"/>
  <c r="I214" i="9"/>
  <c r="C214" i="9"/>
  <c r="J213" i="9"/>
  <c r="I213" i="9"/>
  <c r="C213" i="9"/>
  <c r="J212" i="9"/>
  <c r="I212" i="9"/>
  <c r="C212" i="9"/>
  <c r="J211" i="9"/>
  <c r="I211" i="9"/>
  <c r="C211" i="9"/>
  <c r="J210" i="9"/>
  <c r="I210" i="9"/>
  <c r="C210" i="9"/>
  <c r="J209" i="9"/>
  <c r="I209" i="9"/>
  <c r="C209" i="9"/>
  <c r="J208" i="9"/>
  <c r="I208" i="9"/>
  <c r="C208" i="9"/>
  <c r="J207" i="9"/>
  <c r="I207" i="9"/>
  <c r="C207" i="9"/>
  <c r="J206" i="9"/>
  <c r="I206" i="9"/>
  <c r="C206" i="9"/>
  <c r="J205" i="9"/>
  <c r="I205" i="9"/>
  <c r="C205" i="9"/>
  <c r="J204" i="9"/>
  <c r="I204" i="9"/>
  <c r="C204" i="9"/>
  <c r="J203" i="9"/>
  <c r="I203" i="9"/>
  <c r="C203" i="9"/>
  <c r="J202" i="9"/>
  <c r="I202" i="9"/>
  <c r="C202" i="9"/>
  <c r="J201" i="9"/>
  <c r="I201" i="9"/>
  <c r="C201" i="9"/>
  <c r="J200" i="9"/>
  <c r="I200" i="9"/>
  <c r="C200" i="9"/>
  <c r="J199" i="9"/>
  <c r="I199" i="9"/>
  <c r="C199" i="9"/>
  <c r="J198" i="9"/>
  <c r="I198" i="9"/>
  <c r="C198" i="9"/>
  <c r="J197" i="9"/>
  <c r="I197" i="9"/>
  <c r="C197" i="9"/>
  <c r="J196" i="9"/>
  <c r="I196" i="9"/>
  <c r="C196" i="9"/>
  <c r="J195" i="9"/>
  <c r="I195" i="9"/>
  <c r="C195" i="9"/>
  <c r="J194" i="9"/>
  <c r="I194" i="9"/>
  <c r="C194" i="9"/>
  <c r="J193" i="9"/>
  <c r="I193" i="9"/>
  <c r="C193" i="9"/>
  <c r="J192" i="9"/>
  <c r="I192" i="9"/>
  <c r="C192" i="9"/>
  <c r="J191" i="9"/>
  <c r="I191" i="9"/>
  <c r="C191" i="9"/>
  <c r="J190" i="9"/>
  <c r="I190" i="9"/>
  <c r="C190" i="9"/>
  <c r="J189" i="9"/>
  <c r="I189" i="9"/>
  <c r="C189" i="9"/>
  <c r="J188" i="9"/>
  <c r="I188" i="9"/>
  <c r="C188" i="9"/>
  <c r="J187" i="9"/>
  <c r="I187" i="9"/>
  <c r="C187" i="9"/>
  <c r="J186" i="9"/>
  <c r="I186" i="9"/>
  <c r="C186" i="9"/>
  <c r="J185" i="9"/>
  <c r="I185" i="9"/>
  <c r="C185" i="9"/>
  <c r="J184" i="9"/>
  <c r="I184" i="9"/>
  <c r="C184" i="9"/>
  <c r="J183" i="9"/>
  <c r="I183" i="9"/>
  <c r="C183" i="9"/>
  <c r="J182" i="9"/>
  <c r="I182" i="9"/>
  <c r="C182" i="9"/>
  <c r="J181" i="9"/>
  <c r="I181" i="9"/>
  <c r="C181" i="9"/>
  <c r="J180" i="9"/>
  <c r="I180" i="9"/>
  <c r="C180" i="9"/>
  <c r="J179" i="9"/>
  <c r="I179" i="9"/>
  <c r="C179" i="9"/>
  <c r="J178" i="9"/>
  <c r="I178" i="9"/>
  <c r="C178" i="9"/>
  <c r="J177" i="9"/>
  <c r="I177" i="9"/>
  <c r="C177" i="9"/>
  <c r="J176" i="9"/>
  <c r="I176" i="9"/>
  <c r="C176" i="9"/>
  <c r="J175" i="9"/>
  <c r="I175" i="9"/>
  <c r="C175" i="9"/>
  <c r="J174" i="9"/>
  <c r="I174" i="9"/>
  <c r="C174" i="9"/>
  <c r="J173" i="9"/>
  <c r="I173" i="9"/>
  <c r="C173" i="9"/>
  <c r="J172" i="9"/>
  <c r="I172" i="9"/>
  <c r="C172" i="9"/>
  <c r="J171" i="9"/>
  <c r="I171" i="9"/>
  <c r="C171" i="9"/>
  <c r="J170" i="9"/>
  <c r="I170" i="9"/>
  <c r="C170" i="9"/>
  <c r="J169" i="9"/>
  <c r="I169" i="9"/>
  <c r="C169" i="9"/>
  <c r="J168" i="9"/>
  <c r="I168" i="9"/>
  <c r="C168" i="9"/>
  <c r="J167" i="9"/>
  <c r="I167" i="9"/>
  <c r="C167" i="9"/>
  <c r="J166" i="9"/>
  <c r="I166" i="9"/>
  <c r="C166" i="9"/>
  <c r="J165" i="9"/>
  <c r="I165" i="9"/>
  <c r="C165" i="9"/>
  <c r="J164" i="9"/>
  <c r="I164" i="9"/>
  <c r="C164" i="9"/>
  <c r="J163" i="9"/>
  <c r="I163" i="9"/>
  <c r="C163" i="9"/>
  <c r="J162" i="9"/>
  <c r="I162" i="9"/>
  <c r="C162" i="9"/>
  <c r="J161" i="9"/>
  <c r="I161" i="9"/>
  <c r="C161" i="9"/>
  <c r="J160" i="9"/>
  <c r="I160" i="9"/>
  <c r="C160" i="9"/>
  <c r="J159" i="9"/>
  <c r="I159" i="9"/>
  <c r="C159" i="9"/>
  <c r="J158" i="9"/>
  <c r="I158" i="9"/>
  <c r="C158" i="9"/>
  <c r="J157" i="9"/>
  <c r="I157" i="9"/>
  <c r="C157" i="9"/>
  <c r="J156" i="9"/>
  <c r="I156" i="9"/>
  <c r="C156" i="9"/>
  <c r="J155" i="9"/>
  <c r="I155" i="9"/>
  <c r="C155" i="9"/>
  <c r="J154" i="9"/>
  <c r="I154" i="9"/>
  <c r="C154" i="9"/>
  <c r="J153" i="9"/>
  <c r="I153" i="9"/>
  <c r="C153" i="9"/>
  <c r="J152" i="9"/>
  <c r="I152" i="9"/>
  <c r="C152" i="9"/>
  <c r="J151" i="9"/>
  <c r="I151" i="9"/>
  <c r="C151" i="9"/>
  <c r="J150" i="9"/>
  <c r="I150" i="9"/>
  <c r="C150" i="9"/>
  <c r="J149" i="9"/>
  <c r="I149" i="9"/>
  <c r="C149" i="9"/>
  <c r="J148" i="9"/>
  <c r="I148" i="9"/>
  <c r="C148" i="9"/>
  <c r="J147" i="9"/>
  <c r="I147" i="9"/>
  <c r="C147" i="9"/>
  <c r="J146" i="9"/>
  <c r="I146" i="9"/>
  <c r="C146" i="9"/>
  <c r="J145" i="9"/>
  <c r="I145" i="9"/>
  <c r="C145" i="9"/>
  <c r="J144" i="9"/>
  <c r="I144" i="9"/>
  <c r="C144" i="9"/>
  <c r="J143" i="9"/>
  <c r="I143" i="9"/>
  <c r="C143" i="9"/>
  <c r="J142" i="9"/>
  <c r="I142" i="9"/>
  <c r="C142" i="9"/>
  <c r="J141" i="9"/>
  <c r="I141" i="9"/>
  <c r="C141" i="9"/>
  <c r="J140" i="9"/>
  <c r="I140" i="9"/>
  <c r="C140" i="9"/>
  <c r="J139" i="9"/>
  <c r="I139" i="9"/>
  <c r="C139" i="9"/>
  <c r="J138" i="9"/>
  <c r="I138" i="9"/>
  <c r="C138" i="9"/>
  <c r="J137" i="9"/>
  <c r="I137" i="9"/>
  <c r="C137" i="9"/>
  <c r="J136" i="9"/>
  <c r="I136" i="9"/>
  <c r="C136" i="9"/>
  <c r="J135" i="9"/>
  <c r="I135" i="9"/>
  <c r="C135" i="9"/>
  <c r="J134" i="9"/>
  <c r="I134" i="9"/>
  <c r="C134" i="9"/>
  <c r="J133" i="9"/>
  <c r="I133" i="9"/>
  <c r="C133" i="9"/>
  <c r="J132" i="9"/>
  <c r="I132" i="9"/>
  <c r="C132" i="9"/>
  <c r="J131" i="9"/>
  <c r="I131" i="9"/>
  <c r="C131" i="9"/>
  <c r="J130" i="9"/>
  <c r="I130" i="9"/>
  <c r="C130" i="9"/>
  <c r="J129" i="9"/>
  <c r="I129" i="9"/>
  <c r="C129" i="9"/>
  <c r="J128" i="9"/>
  <c r="I128" i="9"/>
  <c r="C128" i="9"/>
  <c r="J127" i="9"/>
  <c r="I127" i="9"/>
  <c r="C127" i="9"/>
  <c r="J126" i="9"/>
  <c r="I126" i="9"/>
  <c r="C126" i="9"/>
  <c r="J125" i="9"/>
  <c r="I125" i="9"/>
  <c r="C125" i="9"/>
  <c r="J124" i="9"/>
  <c r="I124" i="9"/>
  <c r="C124" i="9"/>
  <c r="J123" i="9"/>
  <c r="I123" i="9"/>
  <c r="C123" i="9"/>
  <c r="J122" i="9"/>
  <c r="I122" i="9"/>
  <c r="C122" i="9"/>
  <c r="J121" i="9"/>
  <c r="I121" i="9"/>
  <c r="C121" i="9"/>
  <c r="J120" i="9"/>
  <c r="I120" i="9"/>
  <c r="C120" i="9"/>
  <c r="J119" i="9"/>
  <c r="I119" i="9"/>
  <c r="C119" i="9"/>
  <c r="J118" i="9"/>
  <c r="I118" i="9"/>
  <c r="C118" i="9"/>
  <c r="J117" i="9"/>
  <c r="I117" i="9"/>
  <c r="C117" i="9"/>
  <c r="J116" i="9"/>
  <c r="I116" i="9"/>
  <c r="C116" i="9"/>
  <c r="J115" i="9"/>
  <c r="I115" i="9"/>
  <c r="C115" i="9"/>
  <c r="J114" i="9"/>
  <c r="I114" i="9"/>
  <c r="C114" i="9"/>
  <c r="J113" i="9"/>
  <c r="I113" i="9"/>
  <c r="C113" i="9"/>
  <c r="J112" i="9"/>
  <c r="I112" i="9"/>
  <c r="C112" i="9"/>
  <c r="J111" i="9"/>
  <c r="I111" i="9"/>
  <c r="C111" i="9"/>
  <c r="J110" i="9"/>
  <c r="I110" i="9"/>
  <c r="C110" i="9"/>
  <c r="J109" i="9"/>
  <c r="I109" i="9"/>
  <c r="C109" i="9"/>
  <c r="J108" i="9"/>
  <c r="I108" i="9"/>
  <c r="C108" i="9"/>
  <c r="J107" i="9"/>
  <c r="I107" i="9"/>
  <c r="C107" i="9"/>
  <c r="J106" i="9"/>
  <c r="I106" i="9"/>
  <c r="C106" i="9"/>
  <c r="J105" i="9"/>
  <c r="I105" i="9"/>
  <c r="C105" i="9"/>
  <c r="J104" i="9"/>
  <c r="I104" i="9"/>
  <c r="C104" i="9"/>
  <c r="J103" i="9"/>
  <c r="I103" i="9"/>
  <c r="C103" i="9"/>
  <c r="J102" i="9"/>
  <c r="I102" i="9"/>
  <c r="C102" i="9"/>
  <c r="J101" i="9"/>
  <c r="I101" i="9"/>
  <c r="C101" i="9"/>
  <c r="J100" i="9"/>
  <c r="I100" i="9"/>
  <c r="C100" i="9"/>
  <c r="J99" i="9"/>
  <c r="I99" i="9"/>
  <c r="C99" i="9"/>
  <c r="J98" i="9"/>
  <c r="I98" i="9"/>
  <c r="C98" i="9"/>
  <c r="J97" i="9"/>
  <c r="I97" i="9"/>
  <c r="C97" i="9"/>
  <c r="J96" i="9"/>
  <c r="I96" i="9"/>
  <c r="C96" i="9"/>
  <c r="J95" i="9"/>
  <c r="I95" i="9"/>
  <c r="C95" i="9"/>
  <c r="J94" i="9"/>
  <c r="I94" i="9"/>
  <c r="C94" i="9"/>
  <c r="J93" i="9"/>
  <c r="I93" i="9"/>
  <c r="C93" i="9"/>
  <c r="J92" i="9"/>
  <c r="I92" i="9"/>
  <c r="C92" i="9"/>
  <c r="J91" i="9"/>
  <c r="I91" i="9"/>
  <c r="C91" i="9"/>
  <c r="J90" i="9"/>
  <c r="I90" i="9"/>
  <c r="C90" i="9"/>
  <c r="J89" i="9"/>
  <c r="I89" i="9"/>
  <c r="C89" i="9"/>
  <c r="J88" i="9"/>
  <c r="I88" i="9"/>
  <c r="C88" i="9"/>
  <c r="J87" i="9"/>
  <c r="I87" i="9"/>
  <c r="C87" i="9"/>
  <c r="J86" i="9"/>
  <c r="I86" i="9"/>
  <c r="C86" i="9"/>
  <c r="J85" i="9"/>
  <c r="I85" i="9"/>
  <c r="C85" i="9"/>
  <c r="J84" i="9"/>
  <c r="I84" i="9"/>
  <c r="C84" i="9"/>
  <c r="J83" i="9"/>
  <c r="I83" i="9"/>
  <c r="C83" i="9"/>
  <c r="J82" i="9"/>
  <c r="I82" i="9"/>
  <c r="C82" i="9"/>
  <c r="J81" i="9"/>
  <c r="I81" i="9"/>
  <c r="C81" i="9"/>
  <c r="J80" i="9"/>
  <c r="I80" i="9"/>
  <c r="C80" i="9"/>
  <c r="J79" i="9"/>
  <c r="I79" i="9"/>
  <c r="C79" i="9"/>
  <c r="J78" i="9"/>
  <c r="I78" i="9"/>
  <c r="C78" i="9"/>
  <c r="J77" i="9"/>
  <c r="I77" i="9"/>
  <c r="C77" i="9"/>
  <c r="J76" i="9"/>
  <c r="I76" i="9"/>
  <c r="C76" i="9"/>
  <c r="J75" i="9"/>
  <c r="I75" i="9"/>
  <c r="C75" i="9"/>
  <c r="J74" i="9"/>
  <c r="I74" i="9"/>
  <c r="C74" i="9"/>
  <c r="J73" i="9"/>
  <c r="I73" i="9"/>
  <c r="C73" i="9"/>
  <c r="J72" i="9"/>
  <c r="I72" i="9"/>
  <c r="C72" i="9"/>
  <c r="J71" i="9"/>
  <c r="I71" i="9"/>
  <c r="C71" i="9"/>
  <c r="J70" i="9"/>
  <c r="I70" i="9"/>
  <c r="C70" i="9"/>
  <c r="J69" i="9"/>
  <c r="I69" i="9"/>
  <c r="C69" i="9"/>
  <c r="J68" i="9"/>
  <c r="I68" i="9"/>
  <c r="C68" i="9"/>
  <c r="J67" i="9"/>
  <c r="I67" i="9"/>
  <c r="C67" i="9"/>
  <c r="J66" i="9"/>
  <c r="I66" i="9"/>
  <c r="C66" i="9"/>
  <c r="J65" i="9"/>
  <c r="I65" i="9"/>
  <c r="C65" i="9"/>
  <c r="J64" i="9"/>
  <c r="I64" i="9"/>
  <c r="C64" i="9"/>
  <c r="J63" i="9"/>
  <c r="I63" i="9"/>
  <c r="C63" i="9"/>
  <c r="J62" i="9"/>
  <c r="I62" i="9"/>
  <c r="C62" i="9"/>
  <c r="J61" i="9"/>
  <c r="I61" i="9"/>
  <c r="C61" i="9"/>
  <c r="J60" i="9"/>
  <c r="I60" i="9"/>
  <c r="C60" i="9"/>
  <c r="J59" i="9"/>
  <c r="I59" i="9"/>
  <c r="C59" i="9"/>
  <c r="J58" i="9"/>
  <c r="I58" i="9"/>
  <c r="C58" i="9"/>
  <c r="J57" i="9"/>
  <c r="I57" i="9"/>
  <c r="C57" i="9"/>
  <c r="J56" i="9"/>
  <c r="I56" i="9"/>
  <c r="C56" i="9"/>
  <c r="J55" i="9"/>
  <c r="I55" i="9"/>
  <c r="C55" i="9"/>
  <c r="J54" i="9"/>
  <c r="I54" i="9"/>
  <c r="C54" i="9"/>
  <c r="J53" i="9"/>
  <c r="I53" i="9"/>
  <c r="C53" i="9"/>
  <c r="J52" i="9"/>
  <c r="I52" i="9"/>
  <c r="C52" i="9"/>
  <c r="J51" i="9"/>
  <c r="I51" i="9"/>
  <c r="C51" i="9"/>
  <c r="J50" i="9"/>
  <c r="I50" i="9"/>
  <c r="C50" i="9"/>
  <c r="J49" i="9"/>
  <c r="I49" i="9"/>
  <c r="C49" i="9"/>
  <c r="J48" i="9"/>
  <c r="I48" i="9"/>
  <c r="C48" i="9"/>
  <c r="J47" i="9"/>
  <c r="I47" i="9"/>
  <c r="C47" i="9"/>
  <c r="J46" i="9"/>
  <c r="I46" i="9"/>
  <c r="C46" i="9"/>
  <c r="J45" i="9"/>
  <c r="I45" i="9"/>
  <c r="C45" i="9"/>
  <c r="J44" i="9"/>
  <c r="I44" i="9"/>
  <c r="C44" i="9"/>
  <c r="J43" i="9"/>
  <c r="I43" i="9"/>
  <c r="C43" i="9"/>
  <c r="J42" i="9"/>
  <c r="I42" i="9"/>
  <c r="C42" i="9"/>
  <c r="J41" i="9"/>
  <c r="I41" i="9"/>
  <c r="C41" i="9"/>
  <c r="J40" i="9"/>
  <c r="I40" i="9"/>
  <c r="C40" i="9"/>
  <c r="J39" i="9"/>
  <c r="I39" i="9"/>
  <c r="C39" i="9"/>
  <c r="J38" i="9"/>
  <c r="I38" i="9"/>
  <c r="C38" i="9"/>
  <c r="J37" i="9"/>
  <c r="I37" i="9"/>
  <c r="C37" i="9"/>
  <c r="J36" i="9"/>
  <c r="I36" i="9"/>
  <c r="C36" i="9"/>
  <c r="J35" i="9"/>
  <c r="I35" i="9"/>
  <c r="C35" i="9"/>
  <c r="J34" i="9"/>
  <c r="I34" i="9"/>
  <c r="C34" i="9"/>
  <c r="J33" i="9"/>
  <c r="I33" i="9"/>
  <c r="C33" i="9"/>
  <c r="J32" i="9"/>
  <c r="I32" i="9"/>
  <c r="C32" i="9"/>
  <c r="J31" i="9"/>
  <c r="I31" i="9"/>
  <c r="C31" i="9"/>
  <c r="J30" i="9"/>
  <c r="I30" i="9"/>
  <c r="C30" i="9"/>
  <c r="J29" i="9"/>
  <c r="I29" i="9"/>
  <c r="C29" i="9"/>
  <c r="J28" i="9"/>
  <c r="I28" i="9"/>
  <c r="C28" i="9"/>
  <c r="J27" i="9"/>
  <c r="I27" i="9"/>
  <c r="C27" i="9"/>
  <c r="J26" i="9"/>
  <c r="I26" i="9"/>
  <c r="C26" i="9"/>
  <c r="J25" i="9"/>
  <c r="I25" i="9"/>
  <c r="C25" i="9"/>
  <c r="J24" i="9"/>
  <c r="I24" i="9"/>
  <c r="C24" i="9"/>
  <c r="J23" i="9"/>
  <c r="I23" i="9"/>
  <c r="C23" i="9"/>
  <c r="J22" i="9"/>
  <c r="I22" i="9"/>
  <c r="C22" i="9"/>
  <c r="J21" i="9"/>
  <c r="I21" i="9"/>
  <c r="C21" i="9"/>
  <c r="J20" i="9"/>
  <c r="I20" i="9"/>
  <c r="C20" i="9"/>
  <c r="J19" i="9"/>
  <c r="I19" i="9"/>
  <c r="C19" i="9"/>
  <c r="J18" i="9"/>
  <c r="I18" i="9"/>
  <c r="C18" i="9"/>
  <c r="J17" i="9"/>
  <c r="I17" i="9"/>
  <c r="C17" i="9"/>
  <c r="J16" i="9"/>
  <c r="I16" i="9"/>
  <c r="C16" i="9"/>
  <c r="J15" i="9"/>
  <c r="I15" i="9"/>
  <c r="C15" i="9"/>
  <c r="J14" i="9"/>
  <c r="I14" i="9"/>
  <c r="C14" i="9"/>
  <c r="J13" i="9"/>
  <c r="I13" i="9"/>
  <c r="C13" i="9"/>
  <c r="J12" i="9"/>
  <c r="I12" i="9"/>
  <c r="C12" i="9"/>
  <c r="J11" i="9"/>
  <c r="I11" i="9"/>
  <c r="C11" i="9"/>
  <c r="J10" i="9"/>
  <c r="I10" i="9"/>
  <c r="C10" i="9"/>
  <c r="J9" i="9"/>
  <c r="I9" i="9"/>
  <c r="C9" i="9"/>
  <c r="J8" i="9"/>
  <c r="I8" i="9"/>
  <c r="C8" i="9"/>
  <c r="J7" i="9"/>
  <c r="I7" i="9"/>
  <c r="C7" i="9"/>
  <c r="J6" i="9"/>
  <c r="I6" i="9"/>
  <c r="C6" i="9"/>
  <c r="J5" i="9"/>
  <c r="I5" i="9"/>
  <c r="C5" i="9"/>
  <c r="J4" i="9"/>
  <c r="I4" i="9"/>
  <c r="C4" i="9"/>
  <c r="J3" i="9"/>
  <c r="I3" i="9"/>
  <c r="C3" i="9"/>
  <c r="J711" i="8"/>
  <c r="I711" i="8"/>
  <c r="C711" i="8"/>
  <c r="J710" i="8"/>
  <c r="I710" i="8"/>
  <c r="C710" i="8"/>
  <c r="J709" i="8"/>
  <c r="I709" i="8"/>
  <c r="C709" i="8"/>
  <c r="J708" i="8"/>
  <c r="I708" i="8"/>
  <c r="C708" i="8"/>
  <c r="J707" i="8"/>
  <c r="I707" i="8"/>
  <c r="C707" i="8"/>
  <c r="J706" i="8"/>
  <c r="I706" i="8"/>
  <c r="C706" i="8"/>
  <c r="J705" i="8"/>
  <c r="I705" i="8"/>
  <c r="C705" i="8"/>
  <c r="J704" i="8"/>
  <c r="I704" i="8"/>
  <c r="C704" i="8"/>
  <c r="J703" i="8"/>
  <c r="I703" i="8"/>
  <c r="C703" i="8"/>
  <c r="J702" i="8"/>
  <c r="I702" i="8"/>
  <c r="C702" i="8"/>
  <c r="J701" i="8"/>
  <c r="I701" i="8"/>
  <c r="C701" i="8"/>
  <c r="J700" i="8"/>
  <c r="I700" i="8"/>
  <c r="C700" i="8"/>
  <c r="J699" i="8"/>
  <c r="I699" i="8"/>
  <c r="C699" i="8"/>
  <c r="J698" i="8"/>
  <c r="I698" i="8"/>
  <c r="C698" i="8"/>
  <c r="J697" i="8"/>
  <c r="I697" i="8"/>
  <c r="C697" i="8"/>
  <c r="J696" i="8"/>
  <c r="I696" i="8"/>
  <c r="C696" i="8"/>
  <c r="J695" i="8"/>
  <c r="I695" i="8"/>
  <c r="C695" i="8"/>
  <c r="J694" i="8"/>
  <c r="I694" i="8"/>
  <c r="C694" i="8"/>
  <c r="J693" i="8"/>
  <c r="I693" i="8"/>
  <c r="C693" i="8"/>
  <c r="J692" i="8"/>
  <c r="I692" i="8"/>
  <c r="C692" i="8"/>
  <c r="J691" i="8"/>
  <c r="I691" i="8"/>
  <c r="C691" i="8"/>
  <c r="J690" i="8"/>
  <c r="I690" i="8"/>
  <c r="C690" i="8"/>
  <c r="J689" i="8"/>
  <c r="I689" i="8"/>
  <c r="C689" i="8"/>
  <c r="J688" i="8"/>
  <c r="I688" i="8"/>
  <c r="C688" i="8"/>
  <c r="J687" i="8"/>
  <c r="I687" i="8"/>
  <c r="C687" i="8"/>
  <c r="J686" i="8"/>
  <c r="I686" i="8"/>
  <c r="C686" i="8"/>
  <c r="J685" i="8"/>
  <c r="I685" i="8"/>
  <c r="C685" i="8"/>
  <c r="J684" i="8"/>
  <c r="I684" i="8"/>
  <c r="C684" i="8"/>
  <c r="J683" i="8"/>
  <c r="I683" i="8"/>
  <c r="C683" i="8"/>
  <c r="J682" i="8"/>
  <c r="I682" i="8"/>
  <c r="C682" i="8"/>
  <c r="J681" i="8"/>
  <c r="I681" i="8"/>
  <c r="C681" i="8"/>
  <c r="J680" i="8"/>
  <c r="I680" i="8"/>
  <c r="C680" i="8"/>
  <c r="J679" i="8"/>
  <c r="I679" i="8"/>
  <c r="C679" i="8"/>
  <c r="J678" i="8"/>
  <c r="I678" i="8"/>
  <c r="C678" i="8"/>
  <c r="J677" i="8"/>
  <c r="I677" i="8"/>
  <c r="C677" i="8"/>
  <c r="J676" i="8"/>
  <c r="I676" i="8"/>
  <c r="C676" i="8"/>
  <c r="J675" i="8"/>
  <c r="I675" i="8"/>
  <c r="C675" i="8"/>
  <c r="J674" i="8"/>
  <c r="I674" i="8"/>
  <c r="C674" i="8"/>
  <c r="J673" i="8"/>
  <c r="I673" i="8"/>
  <c r="C673" i="8"/>
  <c r="J672" i="8"/>
  <c r="I672" i="8"/>
  <c r="C672" i="8"/>
  <c r="J671" i="8"/>
  <c r="I671" i="8"/>
  <c r="C671" i="8"/>
  <c r="J670" i="8"/>
  <c r="I670" i="8"/>
  <c r="C670" i="8"/>
  <c r="J669" i="8"/>
  <c r="I669" i="8"/>
  <c r="C669" i="8"/>
  <c r="J668" i="8"/>
  <c r="I668" i="8"/>
  <c r="C668" i="8"/>
  <c r="J667" i="8"/>
  <c r="I667" i="8"/>
  <c r="C667" i="8"/>
  <c r="J666" i="8"/>
  <c r="I666" i="8"/>
  <c r="C666" i="8"/>
  <c r="J665" i="8"/>
  <c r="I665" i="8"/>
  <c r="C665" i="8"/>
  <c r="J664" i="8"/>
  <c r="I664" i="8"/>
  <c r="C664" i="8"/>
  <c r="J663" i="8"/>
  <c r="I663" i="8"/>
  <c r="C663" i="8"/>
  <c r="J662" i="8"/>
  <c r="I662" i="8"/>
  <c r="C662" i="8"/>
  <c r="J661" i="8"/>
  <c r="I661" i="8"/>
  <c r="C661" i="8"/>
  <c r="J660" i="8"/>
  <c r="I660" i="8"/>
  <c r="C660" i="8"/>
  <c r="J659" i="8"/>
  <c r="I659" i="8"/>
  <c r="C659" i="8"/>
  <c r="J658" i="8"/>
  <c r="I658" i="8"/>
  <c r="C658" i="8"/>
  <c r="J657" i="8"/>
  <c r="I657" i="8"/>
  <c r="C657" i="8"/>
  <c r="J656" i="8"/>
  <c r="I656" i="8"/>
  <c r="C656" i="8"/>
  <c r="J655" i="8"/>
  <c r="I655" i="8"/>
  <c r="C655" i="8"/>
  <c r="J654" i="8"/>
  <c r="I654" i="8"/>
  <c r="C654" i="8"/>
  <c r="J653" i="8"/>
  <c r="I653" i="8"/>
  <c r="C653" i="8"/>
  <c r="J652" i="8"/>
  <c r="I652" i="8"/>
  <c r="C652" i="8"/>
  <c r="J651" i="8"/>
  <c r="I651" i="8"/>
  <c r="C651" i="8"/>
  <c r="J650" i="8"/>
  <c r="I650" i="8"/>
  <c r="C650" i="8"/>
  <c r="J649" i="8"/>
  <c r="I649" i="8"/>
  <c r="C649" i="8"/>
  <c r="J648" i="8"/>
  <c r="I648" i="8"/>
  <c r="C648" i="8"/>
  <c r="J647" i="8"/>
  <c r="I647" i="8"/>
  <c r="C647" i="8"/>
  <c r="J646" i="8"/>
  <c r="I646" i="8"/>
  <c r="C646" i="8"/>
  <c r="J645" i="8"/>
  <c r="I645" i="8"/>
  <c r="C645" i="8"/>
  <c r="J644" i="8"/>
  <c r="I644" i="8"/>
  <c r="C644" i="8"/>
  <c r="J643" i="8"/>
  <c r="I643" i="8"/>
  <c r="C643" i="8"/>
  <c r="J642" i="8"/>
  <c r="I642" i="8"/>
  <c r="C642" i="8"/>
  <c r="J641" i="8"/>
  <c r="I641" i="8"/>
  <c r="C641" i="8"/>
  <c r="J640" i="8"/>
  <c r="I640" i="8"/>
  <c r="C640" i="8"/>
  <c r="J639" i="8"/>
  <c r="I639" i="8"/>
  <c r="C639" i="8"/>
  <c r="J638" i="8"/>
  <c r="I638" i="8"/>
  <c r="C638" i="8"/>
  <c r="J637" i="8"/>
  <c r="I637" i="8"/>
  <c r="C637" i="8"/>
  <c r="J636" i="8"/>
  <c r="I636" i="8"/>
  <c r="C636" i="8"/>
  <c r="J635" i="8"/>
  <c r="I635" i="8"/>
  <c r="C635" i="8"/>
  <c r="J634" i="8"/>
  <c r="I634" i="8"/>
  <c r="C634" i="8"/>
  <c r="J633" i="8"/>
  <c r="I633" i="8"/>
  <c r="C633" i="8"/>
  <c r="J632" i="8"/>
  <c r="I632" i="8"/>
  <c r="C632" i="8"/>
  <c r="J631" i="8"/>
  <c r="I631" i="8"/>
  <c r="C631" i="8"/>
  <c r="J630" i="8"/>
  <c r="I630" i="8"/>
  <c r="C630" i="8"/>
  <c r="J629" i="8"/>
  <c r="I629" i="8"/>
  <c r="C629" i="8"/>
  <c r="J628" i="8"/>
  <c r="I628" i="8"/>
  <c r="C628" i="8"/>
  <c r="J627" i="8"/>
  <c r="I627" i="8"/>
  <c r="C627" i="8"/>
  <c r="J626" i="8"/>
  <c r="I626" i="8"/>
  <c r="C626" i="8"/>
  <c r="J625" i="8"/>
  <c r="I625" i="8"/>
  <c r="C625" i="8"/>
  <c r="J624" i="8"/>
  <c r="I624" i="8"/>
  <c r="C624" i="8"/>
  <c r="J623" i="8"/>
  <c r="I623" i="8"/>
  <c r="C623" i="8"/>
  <c r="J622" i="8"/>
  <c r="I622" i="8"/>
  <c r="C622" i="8"/>
  <c r="J621" i="8"/>
  <c r="I621" i="8"/>
  <c r="C621" i="8"/>
  <c r="J620" i="8"/>
  <c r="I620" i="8"/>
  <c r="C620" i="8"/>
  <c r="J619" i="8"/>
  <c r="I619" i="8"/>
  <c r="C619" i="8"/>
  <c r="J618" i="8"/>
  <c r="I618" i="8"/>
  <c r="C618" i="8"/>
  <c r="J617" i="8"/>
  <c r="I617" i="8"/>
  <c r="C617" i="8"/>
  <c r="J616" i="8"/>
  <c r="I616" i="8"/>
  <c r="C616" i="8"/>
  <c r="J615" i="8"/>
  <c r="I615" i="8"/>
  <c r="C615" i="8"/>
  <c r="J614" i="8"/>
  <c r="I614" i="8"/>
  <c r="C614" i="8"/>
  <c r="J613" i="8"/>
  <c r="I613" i="8"/>
  <c r="C613" i="8"/>
  <c r="J612" i="8"/>
  <c r="I612" i="8"/>
  <c r="C612" i="8"/>
  <c r="J611" i="8"/>
  <c r="I611" i="8"/>
  <c r="C611" i="8"/>
  <c r="J610" i="8"/>
  <c r="I610" i="8"/>
  <c r="C610" i="8"/>
  <c r="J609" i="8"/>
  <c r="I609" i="8"/>
  <c r="C609" i="8"/>
  <c r="J608" i="8"/>
  <c r="I608" i="8"/>
  <c r="C608" i="8"/>
  <c r="J607" i="8"/>
  <c r="I607" i="8"/>
  <c r="C607" i="8"/>
  <c r="J606" i="8"/>
  <c r="I606" i="8"/>
  <c r="C606" i="8"/>
  <c r="J605" i="8"/>
  <c r="I605" i="8"/>
  <c r="C605" i="8"/>
  <c r="J604" i="8"/>
  <c r="I604" i="8"/>
  <c r="C604" i="8"/>
  <c r="J603" i="8"/>
  <c r="I603" i="8"/>
  <c r="C603" i="8"/>
  <c r="J602" i="8"/>
  <c r="I602" i="8"/>
  <c r="C602" i="8"/>
  <c r="J601" i="8"/>
  <c r="I601" i="8"/>
  <c r="C601" i="8"/>
  <c r="J600" i="8"/>
  <c r="I600" i="8"/>
  <c r="C600" i="8"/>
  <c r="J599" i="8"/>
  <c r="I599" i="8"/>
  <c r="C599" i="8"/>
  <c r="J598" i="8"/>
  <c r="I598" i="8"/>
  <c r="C598" i="8"/>
  <c r="J597" i="8"/>
  <c r="I597" i="8"/>
  <c r="C597" i="8"/>
  <c r="J596" i="8"/>
  <c r="I596" i="8"/>
  <c r="C596" i="8"/>
  <c r="J595" i="8"/>
  <c r="I595" i="8"/>
  <c r="C595" i="8"/>
  <c r="J594" i="8"/>
  <c r="I594" i="8"/>
  <c r="C594" i="8"/>
  <c r="J593" i="8"/>
  <c r="I593" i="8"/>
  <c r="C593" i="8"/>
  <c r="J592" i="8"/>
  <c r="I592" i="8"/>
  <c r="C592" i="8"/>
  <c r="J591" i="8"/>
  <c r="I591" i="8"/>
  <c r="C591" i="8"/>
  <c r="J590" i="8"/>
  <c r="I590" i="8"/>
  <c r="C590" i="8"/>
  <c r="J589" i="8"/>
  <c r="I589" i="8"/>
  <c r="C589" i="8"/>
  <c r="J588" i="8"/>
  <c r="I588" i="8"/>
  <c r="C588" i="8"/>
  <c r="J587" i="8"/>
  <c r="I587" i="8"/>
  <c r="C587" i="8"/>
  <c r="J586" i="8"/>
  <c r="I586" i="8"/>
  <c r="C586" i="8"/>
  <c r="J585" i="8"/>
  <c r="I585" i="8"/>
  <c r="C585" i="8"/>
  <c r="J584" i="8"/>
  <c r="I584" i="8"/>
  <c r="C584" i="8"/>
  <c r="J583" i="8"/>
  <c r="I583" i="8"/>
  <c r="C583" i="8"/>
  <c r="J582" i="8"/>
  <c r="I582" i="8"/>
  <c r="C582" i="8"/>
  <c r="J581" i="8"/>
  <c r="I581" i="8"/>
  <c r="C581" i="8"/>
  <c r="J580" i="8"/>
  <c r="I580" i="8"/>
  <c r="C580" i="8"/>
  <c r="J579" i="8"/>
  <c r="I579" i="8"/>
  <c r="C579" i="8"/>
  <c r="J578" i="8"/>
  <c r="I578" i="8"/>
  <c r="C578" i="8"/>
  <c r="J577" i="8"/>
  <c r="I577" i="8"/>
  <c r="C577" i="8"/>
  <c r="J576" i="8"/>
  <c r="I576" i="8"/>
  <c r="C576" i="8"/>
  <c r="J575" i="8"/>
  <c r="I575" i="8"/>
  <c r="C575" i="8"/>
  <c r="J574" i="8"/>
  <c r="I574" i="8"/>
  <c r="C574" i="8"/>
  <c r="J573" i="8"/>
  <c r="I573" i="8"/>
  <c r="C573" i="8"/>
  <c r="J572" i="8"/>
  <c r="I572" i="8"/>
  <c r="C572" i="8"/>
  <c r="J571" i="8"/>
  <c r="I571" i="8"/>
  <c r="C571" i="8"/>
  <c r="J570" i="8"/>
  <c r="I570" i="8"/>
  <c r="C570" i="8"/>
  <c r="J569" i="8"/>
  <c r="I569" i="8"/>
  <c r="C569" i="8"/>
  <c r="J568" i="8"/>
  <c r="I568" i="8"/>
  <c r="C568" i="8"/>
  <c r="J567" i="8"/>
  <c r="I567" i="8"/>
  <c r="C567" i="8"/>
  <c r="J566" i="8"/>
  <c r="I566" i="8"/>
  <c r="C566" i="8"/>
  <c r="J565" i="8"/>
  <c r="I565" i="8"/>
  <c r="C565" i="8"/>
  <c r="J564" i="8"/>
  <c r="I564" i="8"/>
  <c r="C564" i="8"/>
  <c r="J563" i="8"/>
  <c r="I563" i="8"/>
  <c r="C563" i="8"/>
  <c r="J562" i="8"/>
  <c r="I562" i="8"/>
  <c r="C562" i="8"/>
  <c r="J561" i="8"/>
  <c r="I561" i="8"/>
  <c r="C561" i="8"/>
  <c r="J560" i="8"/>
  <c r="I560" i="8"/>
  <c r="C560" i="8"/>
  <c r="J559" i="8"/>
  <c r="I559" i="8"/>
  <c r="C559" i="8"/>
  <c r="J558" i="8"/>
  <c r="I558" i="8"/>
  <c r="C558" i="8"/>
  <c r="J557" i="8"/>
  <c r="I557" i="8"/>
  <c r="C557" i="8"/>
  <c r="J556" i="8"/>
  <c r="I556" i="8"/>
  <c r="C556" i="8"/>
  <c r="J555" i="8"/>
  <c r="I555" i="8"/>
  <c r="C555" i="8"/>
  <c r="J554" i="8"/>
  <c r="I554" i="8"/>
  <c r="C554" i="8"/>
  <c r="J553" i="8"/>
  <c r="I553" i="8"/>
  <c r="C553" i="8"/>
  <c r="J552" i="8"/>
  <c r="I552" i="8"/>
  <c r="C552" i="8"/>
  <c r="J551" i="8"/>
  <c r="I551" i="8"/>
  <c r="C551" i="8"/>
  <c r="J550" i="8"/>
  <c r="I550" i="8"/>
  <c r="C550" i="8"/>
  <c r="J549" i="8"/>
  <c r="I549" i="8"/>
  <c r="C549" i="8"/>
  <c r="J548" i="8"/>
  <c r="I548" i="8"/>
  <c r="C548" i="8"/>
  <c r="J547" i="8"/>
  <c r="I547" i="8"/>
  <c r="C547" i="8"/>
  <c r="J546" i="8"/>
  <c r="I546" i="8"/>
  <c r="C546" i="8"/>
  <c r="J545" i="8"/>
  <c r="I545" i="8"/>
  <c r="C545" i="8"/>
  <c r="J544" i="8"/>
  <c r="I544" i="8"/>
  <c r="C544" i="8"/>
  <c r="J543" i="8"/>
  <c r="I543" i="8"/>
  <c r="C543" i="8"/>
  <c r="J542" i="8"/>
  <c r="I542" i="8"/>
  <c r="C542" i="8"/>
  <c r="J541" i="8"/>
  <c r="I541" i="8"/>
  <c r="C541" i="8"/>
  <c r="J540" i="8"/>
  <c r="I540" i="8"/>
  <c r="C540" i="8"/>
  <c r="J539" i="8"/>
  <c r="I539" i="8"/>
  <c r="C539" i="8"/>
  <c r="J538" i="8"/>
  <c r="I538" i="8"/>
  <c r="C538" i="8"/>
  <c r="J537" i="8"/>
  <c r="I537" i="8"/>
  <c r="C537" i="8"/>
  <c r="J536" i="8"/>
  <c r="I536" i="8"/>
  <c r="C536" i="8"/>
  <c r="J535" i="8"/>
  <c r="I535" i="8"/>
  <c r="C535" i="8"/>
  <c r="J534" i="8"/>
  <c r="I534" i="8"/>
  <c r="C534" i="8"/>
  <c r="J533" i="8"/>
  <c r="I533" i="8"/>
  <c r="C533" i="8"/>
  <c r="J532" i="8"/>
  <c r="I532" i="8"/>
  <c r="C532" i="8"/>
  <c r="J531" i="8"/>
  <c r="I531" i="8"/>
  <c r="C531" i="8"/>
  <c r="J530" i="8"/>
  <c r="I530" i="8"/>
  <c r="C530" i="8"/>
  <c r="J529" i="8"/>
  <c r="I529" i="8"/>
  <c r="C529" i="8"/>
  <c r="J528" i="8"/>
  <c r="I528" i="8"/>
  <c r="C528" i="8"/>
  <c r="J527" i="8"/>
  <c r="I527" i="8"/>
  <c r="C527" i="8"/>
  <c r="J526" i="8"/>
  <c r="I526" i="8"/>
  <c r="C526" i="8"/>
  <c r="J525" i="8"/>
  <c r="I525" i="8"/>
  <c r="C525" i="8"/>
  <c r="J524" i="8"/>
  <c r="I524" i="8"/>
  <c r="C524" i="8"/>
  <c r="J523" i="8"/>
  <c r="I523" i="8"/>
  <c r="C523" i="8"/>
  <c r="J522" i="8"/>
  <c r="I522" i="8"/>
  <c r="C522" i="8"/>
  <c r="J521" i="8"/>
  <c r="I521" i="8"/>
  <c r="C521" i="8"/>
  <c r="J520" i="8"/>
  <c r="I520" i="8"/>
  <c r="C520" i="8"/>
  <c r="J519" i="8"/>
  <c r="I519" i="8"/>
  <c r="C519" i="8"/>
  <c r="J518" i="8"/>
  <c r="I518" i="8"/>
  <c r="C518" i="8"/>
  <c r="J517" i="8"/>
  <c r="I517" i="8"/>
  <c r="C517" i="8"/>
  <c r="J516" i="8"/>
  <c r="I516" i="8"/>
  <c r="C516" i="8"/>
  <c r="J515" i="8"/>
  <c r="I515" i="8"/>
  <c r="C515" i="8"/>
  <c r="J514" i="8"/>
  <c r="I514" i="8"/>
  <c r="C514" i="8"/>
  <c r="J513" i="8"/>
  <c r="I513" i="8"/>
  <c r="C513" i="8"/>
  <c r="J512" i="8"/>
  <c r="I512" i="8"/>
  <c r="C512" i="8"/>
  <c r="J511" i="8"/>
  <c r="I511" i="8"/>
  <c r="C511" i="8"/>
  <c r="J510" i="8"/>
  <c r="I510" i="8"/>
  <c r="C510" i="8"/>
  <c r="J509" i="8"/>
  <c r="I509" i="8"/>
  <c r="C509" i="8"/>
  <c r="J508" i="8"/>
  <c r="I508" i="8"/>
  <c r="C508" i="8"/>
  <c r="J507" i="8"/>
  <c r="I507" i="8"/>
  <c r="C507" i="8"/>
  <c r="J506" i="8"/>
  <c r="I506" i="8"/>
  <c r="C506" i="8"/>
  <c r="J505" i="8"/>
  <c r="I505" i="8"/>
  <c r="C505" i="8"/>
  <c r="J504" i="8"/>
  <c r="I504" i="8"/>
  <c r="C504" i="8"/>
  <c r="J503" i="8"/>
  <c r="I503" i="8"/>
  <c r="C503" i="8"/>
  <c r="J502" i="8"/>
  <c r="I502" i="8"/>
  <c r="C502" i="8"/>
  <c r="J501" i="8"/>
  <c r="I501" i="8"/>
  <c r="C501" i="8"/>
  <c r="J500" i="8"/>
  <c r="I500" i="8"/>
  <c r="C500" i="8"/>
  <c r="J499" i="8"/>
  <c r="I499" i="8"/>
  <c r="C499" i="8"/>
  <c r="J498" i="8"/>
  <c r="I498" i="8"/>
  <c r="C498" i="8"/>
  <c r="J497" i="8"/>
  <c r="I497" i="8"/>
  <c r="C497" i="8"/>
  <c r="J496" i="8"/>
  <c r="I496" i="8"/>
  <c r="C496" i="8"/>
  <c r="J495" i="8"/>
  <c r="I495" i="8"/>
  <c r="C495" i="8"/>
  <c r="J494" i="8"/>
  <c r="I494" i="8"/>
  <c r="C494" i="8"/>
  <c r="J493" i="8"/>
  <c r="I493" i="8"/>
  <c r="C493" i="8"/>
  <c r="J492" i="8"/>
  <c r="I492" i="8"/>
  <c r="C492" i="8"/>
  <c r="J491" i="8"/>
  <c r="I491" i="8"/>
  <c r="C491" i="8"/>
  <c r="J490" i="8"/>
  <c r="I490" i="8"/>
  <c r="C490" i="8"/>
  <c r="J489" i="8"/>
  <c r="I489" i="8"/>
  <c r="C489" i="8"/>
  <c r="J488" i="8"/>
  <c r="I488" i="8"/>
  <c r="C488" i="8"/>
  <c r="J487" i="8"/>
  <c r="I487" i="8"/>
  <c r="C487" i="8"/>
  <c r="J486" i="8"/>
  <c r="I486" i="8"/>
  <c r="C486" i="8"/>
  <c r="J485" i="8"/>
  <c r="I485" i="8"/>
  <c r="C485" i="8"/>
  <c r="J484" i="8"/>
  <c r="I484" i="8"/>
  <c r="C484" i="8"/>
  <c r="J483" i="8"/>
  <c r="I483" i="8"/>
  <c r="C483" i="8"/>
  <c r="J482" i="8"/>
  <c r="I482" i="8"/>
  <c r="C482" i="8"/>
  <c r="J481" i="8"/>
  <c r="I481" i="8"/>
  <c r="C481" i="8"/>
  <c r="J480" i="8"/>
  <c r="I480" i="8"/>
  <c r="C480" i="8"/>
  <c r="J479" i="8"/>
  <c r="I479" i="8"/>
  <c r="C479" i="8"/>
  <c r="J478" i="8"/>
  <c r="I478" i="8"/>
  <c r="C478" i="8"/>
  <c r="J477" i="8"/>
  <c r="I477" i="8"/>
  <c r="C477" i="8"/>
  <c r="J476" i="8"/>
  <c r="I476" i="8"/>
  <c r="C476" i="8"/>
  <c r="J475" i="8"/>
  <c r="I475" i="8"/>
  <c r="C475" i="8"/>
  <c r="J474" i="8"/>
  <c r="I474" i="8"/>
  <c r="C474" i="8"/>
  <c r="J473" i="8"/>
  <c r="I473" i="8"/>
  <c r="C473" i="8"/>
  <c r="J472" i="8"/>
  <c r="I472" i="8"/>
  <c r="C472" i="8"/>
  <c r="J471" i="8"/>
  <c r="I471" i="8"/>
  <c r="C471" i="8"/>
  <c r="J470" i="8"/>
  <c r="I470" i="8"/>
  <c r="C470" i="8"/>
  <c r="J469" i="8"/>
  <c r="I469" i="8"/>
  <c r="C469" i="8"/>
  <c r="J468" i="8"/>
  <c r="I468" i="8"/>
  <c r="C468" i="8"/>
  <c r="J467" i="8"/>
  <c r="I467" i="8"/>
  <c r="C467" i="8"/>
  <c r="J466" i="8"/>
  <c r="I466" i="8"/>
  <c r="C466" i="8"/>
  <c r="J465" i="8"/>
  <c r="I465" i="8"/>
  <c r="C465" i="8"/>
  <c r="J464" i="8"/>
  <c r="I464" i="8"/>
  <c r="C464" i="8"/>
  <c r="J463" i="8"/>
  <c r="I463" i="8"/>
  <c r="C463" i="8"/>
  <c r="J462" i="8"/>
  <c r="I462" i="8"/>
  <c r="C462" i="8"/>
  <c r="J461" i="8"/>
  <c r="I461" i="8"/>
  <c r="C461" i="8"/>
  <c r="J460" i="8"/>
  <c r="I460" i="8"/>
  <c r="C460" i="8"/>
  <c r="J459" i="8"/>
  <c r="I459" i="8"/>
  <c r="C459" i="8"/>
  <c r="J458" i="8"/>
  <c r="I458" i="8"/>
  <c r="C458" i="8"/>
  <c r="J457" i="8"/>
  <c r="I457" i="8"/>
  <c r="C457" i="8"/>
  <c r="J456" i="8"/>
  <c r="I456" i="8"/>
  <c r="C456" i="8"/>
  <c r="J455" i="8"/>
  <c r="I455" i="8"/>
  <c r="C455" i="8"/>
  <c r="J454" i="8"/>
  <c r="I454" i="8"/>
  <c r="C454" i="8"/>
  <c r="J453" i="8"/>
  <c r="I453" i="8"/>
  <c r="C453" i="8"/>
  <c r="J452" i="8"/>
  <c r="I452" i="8"/>
  <c r="C452" i="8"/>
  <c r="J451" i="8"/>
  <c r="I451" i="8"/>
  <c r="C451" i="8"/>
  <c r="J450" i="8"/>
  <c r="I450" i="8"/>
  <c r="C450" i="8"/>
  <c r="J449" i="8"/>
  <c r="I449" i="8"/>
  <c r="C449" i="8"/>
  <c r="J448" i="8"/>
  <c r="I448" i="8"/>
  <c r="C448" i="8"/>
  <c r="J447" i="8"/>
  <c r="I447" i="8"/>
  <c r="C447" i="8"/>
  <c r="J446" i="8"/>
  <c r="I446" i="8"/>
  <c r="C446" i="8"/>
  <c r="J445" i="8"/>
  <c r="I445" i="8"/>
  <c r="C445" i="8"/>
  <c r="J444" i="8"/>
  <c r="I444" i="8"/>
  <c r="C444" i="8"/>
  <c r="J443" i="8"/>
  <c r="I443" i="8"/>
  <c r="C443" i="8"/>
  <c r="J442" i="8"/>
  <c r="I442" i="8"/>
  <c r="C442" i="8"/>
  <c r="J441" i="8"/>
  <c r="I441" i="8"/>
  <c r="C441" i="8"/>
  <c r="J440" i="8"/>
  <c r="I440" i="8"/>
  <c r="C440" i="8"/>
  <c r="J439" i="8"/>
  <c r="I439" i="8"/>
  <c r="C439" i="8"/>
  <c r="J438" i="8"/>
  <c r="I438" i="8"/>
  <c r="C438" i="8"/>
  <c r="J437" i="8"/>
  <c r="I437" i="8"/>
  <c r="C437" i="8"/>
  <c r="J436" i="8"/>
  <c r="I436" i="8"/>
  <c r="C436" i="8"/>
  <c r="J435" i="8"/>
  <c r="I435" i="8"/>
  <c r="C435" i="8"/>
  <c r="J434" i="8"/>
  <c r="I434" i="8"/>
  <c r="C434" i="8"/>
  <c r="J433" i="8"/>
  <c r="I433" i="8"/>
  <c r="C433" i="8"/>
  <c r="J432" i="8"/>
  <c r="I432" i="8"/>
  <c r="C432" i="8"/>
  <c r="J431" i="8"/>
  <c r="I431" i="8"/>
  <c r="C431" i="8"/>
  <c r="J430" i="8"/>
  <c r="I430" i="8"/>
  <c r="C430" i="8"/>
  <c r="J429" i="8"/>
  <c r="I429" i="8"/>
  <c r="C429" i="8"/>
  <c r="J428" i="8"/>
  <c r="I428" i="8"/>
  <c r="C428" i="8"/>
  <c r="J427" i="8"/>
  <c r="I427" i="8"/>
  <c r="C427" i="8"/>
  <c r="J426" i="8"/>
  <c r="I426" i="8"/>
  <c r="C426" i="8"/>
  <c r="J425" i="8"/>
  <c r="I425" i="8"/>
  <c r="C425" i="8"/>
  <c r="J424" i="8"/>
  <c r="I424" i="8"/>
  <c r="C424" i="8"/>
  <c r="J423" i="8"/>
  <c r="I423" i="8"/>
  <c r="C423" i="8"/>
  <c r="J422" i="8"/>
  <c r="I422" i="8"/>
  <c r="C422" i="8"/>
  <c r="J421" i="8"/>
  <c r="I421" i="8"/>
  <c r="C421" i="8"/>
  <c r="J420" i="8"/>
  <c r="I420" i="8"/>
  <c r="C420" i="8"/>
  <c r="J419" i="8"/>
  <c r="I419" i="8"/>
  <c r="C419" i="8"/>
  <c r="J418" i="8"/>
  <c r="I418" i="8"/>
  <c r="C418" i="8"/>
  <c r="J417" i="8"/>
  <c r="I417" i="8"/>
  <c r="C417" i="8"/>
  <c r="J416" i="8"/>
  <c r="I416" i="8"/>
  <c r="C416" i="8"/>
  <c r="J415" i="8"/>
  <c r="I415" i="8"/>
  <c r="C415" i="8"/>
  <c r="J414" i="8"/>
  <c r="I414" i="8"/>
  <c r="C414" i="8"/>
  <c r="J413" i="8"/>
  <c r="I413" i="8"/>
  <c r="C413" i="8"/>
  <c r="J412" i="8"/>
  <c r="I412" i="8"/>
  <c r="C412" i="8"/>
  <c r="J411" i="8"/>
  <c r="I411" i="8"/>
  <c r="C411" i="8"/>
  <c r="J410" i="8"/>
  <c r="I410" i="8"/>
  <c r="C410" i="8"/>
  <c r="J409" i="8"/>
  <c r="I409" i="8"/>
  <c r="C409" i="8"/>
  <c r="J408" i="8"/>
  <c r="I408" i="8"/>
  <c r="C408" i="8"/>
  <c r="J407" i="8"/>
  <c r="I407" i="8"/>
  <c r="C407" i="8"/>
  <c r="J406" i="8"/>
  <c r="I406" i="8"/>
  <c r="C406" i="8"/>
  <c r="J405" i="8"/>
  <c r="I405" i="8"/>
  <c r="C405" i="8"/>
  <c r="J404" i="8"/>
  <c r="I404" i="8"/>
  <c r="C404" i="8"/>
  <c r="J403" i="8"/>
  <c r="I403" i="8"/>
  <c r="C403" i="8"/>
  <c r="J402" i="8"/>
  <c r="I402" i="8"/>
  <c r="C402" i="8"/>
  <c r="J401" i="8"/>
  <c r="I401" i="8"/>
  <c r="C401" i="8"/>
  <c r="J400" i="8"/>
  <c r="I400" i="8"/>
  <c r="C400" i="8"/>
  <c r="J399" i="8"/>
  <c r="I399" i="8"/>
  <c r="C399" i="8"/>
  <c r="J398" i="8"/>
  <c r="I398" i="8"/>
  <c r="C398" i="8"/>
  <c r="J397" i="8"/>
  <c r="I397" i="8"/>
  <c r="C397" i="8"/>
  <c r="J396" i="8"/>
  <c r="I396" i="8"/>
  <c r="C396" i="8"/>
  <c r="J395" i="8"/>
  <c r="I395" i="8"/>
  <c r="C395" i="8"/>
  <c r="J394" i="8"/>
  <c r="I394" i="8"/>
  <c r="C394" i="8"/>
  <c r="J393" i="8"/>
  <c r="I393" i="8"/>
  <c r="C393" i="8"/>
  <c r="J392" i="8"/>
  <c r="I392" i="8"/>
  <c r="C392" i="8"/>
  <c r="J391" i="8"/>
  <c r="I391" i="8"/>
  <c r="C391" i="8"/>
  <c r="J390" i="8"/>
  <c r="I390" i="8"/>
  <c r="C390" i="8"/>
  <c r="J389" i="8"/>
  <c r="I389" i="8"/>
  <c r="C389" i="8"/>
  <c r="J388" i="8"/>
  <c r="I388" i="8"/>
  <c r="C388" i="8"/>
  <c r="J387" i="8"/>
  <c r="I387" i="8"/>
  <c r="C387" i="8"/>
  <c r="J386" i="8"/>
  <c r="I386" i="8"/>
  <c r="C386" i="8"/>
  <c r="J385" i="8"/>
  <c r="I385" i="8"/>
  <c r="C385" i="8"/>
  <c r="J384" i="8"/>
  <c r="I384" i="8"/>
  <c r="C384" i="8"/>
  <c r="J383" i="8"/>
  <c r="I383" i="8"/>
  <c r="C383" i="8"/>
  <c r="J382" i="8"/>
  <c r="I382" i="8"/>
  <c r="C382" i="8"/>
  <c r="J381" i="8"/>
  <c r="I381" i="8"/>
  <c r="C381" i="8"/>
  <c r="J380" i="8"/>
  <c r="I380" i="8"/>
  <c r="C380" i="8"/>
  <c r="J379" i="8"/>
  <c r="I379" i="8"/>
  <c r="C379" i="8"/>
  <c r="J378" i="8"/>
  <c r="I378" i="8"/>
  <c r="C378" i="8"/>
  <c r="J377" i="8"/>
  <c r="I377" i="8"/>
  <c r="C377" i="8"/>
  <c r="J376" i="8"/>
  <c r="I376" i="8"/>
  <c r="C376" i="8"/>
  <c r="J375" i="8"/>
  <c r="I375" i="8"/>
  <c r="C375" i="8"/>
  <c r="J374" i="8"/>
  <c r="I374" i="8"/>
  <c r="C374" i="8"/>
  <c r="J373" i="8"/>
  <c r="I373" i="8"/>
  <c r="C373" i="8"/>
  <c r="J372" i="8"/>
  <c r="I372" i="8"/>
  <c r="C372" i="8"/>
  <c r="J371" i="8"/>
  <c r="I371" i="8"/>
  <c r="C371" i="8"/>
  <c r="J370" i="8"/>
  <c r="I370" i="8"/>
  <c r="C370" i="8"/>
  <c r="J369" i="8"/>
  <c r="I369" i="8"/>
  <c r="C369" i="8"/>
  <c r="J368" i="8"/>
  <c r="I368" i="8"/>
  <c r="C368" i="8"/>
  <c r="J367" i="8"/>
  <c r="I367" i="8"/>
  <c r="C367" i="8"/>
  <c r="J366" i="8"/>
  <c r="I366" i="8"/>
  <c r="C366" i="8"/>
  <c r="J365" i="8"/>
  <c r="I365" i="8"/>
  <c r="C365" i="8"/>
  <c r="J364" i="8"/>
  <c r="I364" i="8"/>
  <c r="C364" i="8"/>
  <c r="J363" i="8"/>
  <c r="I363" i="8"/>
  <c r="C363" i="8"/>
  <c r="J362" i="8"/>
  <c r="I362" i="8"/>
  <c r="C362" i="8"/>
  <c r="J361" i="8"/>
  <c r="I361" i="8"/>
  <c r="C361" i="8"/>
  <c r="J360" i="8"/>
  <c r="I360" i="8"/>
  <c r="C360" i="8"/>
  <c r="J359" i="8"/>
  <c r="I359" i="8"/>
  <c r="C359" i="8"/>
  <c r="J358" i="8"/>
  <c r="I358" i="8"/>
  <c r="C358" i="8"/>
  <c r="J357" i="8"/>
  <c r="I357" i="8"/>
  <c r="C357" i="8"/>
  <c r="J356" i="8"/>
  <c r="I356" i="8"/>
  <c r="C356" i="8"/>
  <c r="J355" i="8"/>
  <c r="I355" i="8"/>
  <c r="C355" i="8"/>
  <c r="J354" i="8"/>
  <c r="I354" i="8"/>
  <c r="C354" i="8"/>
  <c r="J353" i="8"/>
  <c r="I353" i="8"/>
  <c r="C353" i="8"/>
  <c r="J352" i="8"/>
  <c r="I352" i="8"/>
  <c r="C352" i="8"/>
  <c r="J351" i="8"/>
  <c r="I351" i="8"/>
  <c r="C351" i="8"/>
  <c r="J350" i="8"/>
  <c r="I350" i="8"/>
  <c r="C350" i="8"/>
  <c r="J349" i="8"/>
  <c r="I349" i="8"/>
  <c r="C349" i="8"/>
  <c r="J348" i="8"/>
  <c r="I348" i="8"/>
  <c r="C348" i="8"/>
  <c r="J347" i="8"/>
  <c r="I347" i="8"/>
  <c r="C347" i="8"/>
  <c r="J346" i="8"/>
  <c r="I346" i="8"/>
  <c r="C346" i="8"/>
  <c r="J345" i="8"/>
  <c r="I345" i="8"/>
  <c r="C345" i="8"/>
  <c r="J344" i="8"/>
  <c r="I344" i="8"/>
  <c r="C344" i="8"/>
  <c r="J343" i="8"/>
  <c r="I343" i="8"/>
  <c r="C343" i="8"/>
  <c r="J342" i="8"/>
  <c r="I342" i="8"/>
  <c r="C342" i="8"/>
  <c r="J341" i="8"/>
  <c r="I341" i="8"/>
  <c r="C341" i="8"/>
  <c r="J340" i="8"/>
  <c r="I340" i="8"/>
  <c r="C340" i="8"/>
  <c r="J339" i="8"/>
  <c r="I339" i="8"/>
  <c r="C339" i="8"/>
  <c r="J338" i="8"/>
  <c r="I338" i="8"/>
  <c r="C338" i="8"/>
  <c r="J337" i="8"/>
  <c r="I337" i="8"/>
  <c r="C337" i="8"/>
  <c r="J336" i="8"/>
  <c r="I336" i="8"/>
  <c r="C336" i="8"/>
  <c r="J335" i="8"/>
  <c r="I335" i="8"/>
  <c r="C335" i="8"/>
  <c r="J334" i="8"/>
  <c r="I334" i="8"/>
  <c r="C334" i="8"/>
  <c r="J333" i="8"/>
  <c r="I333" i="8"/>
  <c r="C333" i="8"/>
  <c r="J332" i="8"/>
  <c r="I332" i="8"/>
  <c r="C332" i="8"/>
  <c r="J331" i="8"/>
  <c r="I331" i="8"/>
  <c r="C331" i="8"/>
  <c r="J330" i="8"/>
  <c r="I330" i="8"/>
  <c r="C330" i="8"/>
  <c r="J329" i="8"/>
  <c r="I329" i="8"/>
  <c r="C329" i="8"/>
  <c r="J328" i="8"/>
  <c r="I328" i="8"/>
  <c r="C328" i="8"/>
  <c r="J327" i="8"/>
  <c r="I327" i="8"/>
  <c r="C327" i="8"/>
  <c r="J326" i="8"/>
  <c r="I326" i="8"/>
  <c r="C326" i="8"/>
  <c r="J325" i="8"/>
  <c r="I325" i="8"/>
  <c r="C325" i="8"/>
  <c r="J324" i="8"/>
  <c r="I324" i="8"/>
  <c r="C324" i="8"/>
  <c r="J323" i="8"/>
  <c r="I323" i="8"/>
  <c r="C323" i="8"/>
  <c r="J322" i="8"/>
  <c r="I322" i="8"/>
  <c r="C322" i="8"/>
  <c r="J321" i="8"/>
  <c r="I321" i="8"/>
  <c r="C321" i="8"/>
  <c r="J320" i="8"/>
  <c r="I320" i="8"/>
  <c r="C320" i="8"/>
  <c r="J319" i="8"/>
  <c r="I319" i="8"/>
  <c r="C319" i="8"/>
  <c r="J318" i="8"/>
  <c r="I318" i="8"/>
  <c r="C318" i="8"/>
  <c r="J317" i="8"/>
  <c r="I317" i="8"/>
  <c r="C317" i="8"/>
  <c r="J316" i="8"/>
  <c r="I316" i="8"/>
  <c r="C316" i="8"/>
  <c r="J315" i="8"/>
  <c r="I315" i="8"/>
  <c r="C315" i="8"/>
  <c r="J314" i="8"/>
  <c r="I314" i="8"/>
  <c r="C314" i="8"/>
  <c r="J313" i="8"/>
  <c r="I313" i="8"/>
  <c r="C313" i="8"/>
  <c r="J312" i="8"/>
  <c r="I312" i="8"/>
  <c r="C312" i="8"/>
  <c r="J311" i="8"/>
  <c r="I311" i="8"/>
  <c r="C311" i="8"/>
  <c r="J310" i="8"/>
  <c r="I310" i="8"/>
  <c r="C310" i="8"/>
  <c r="J309" i="8"/>
  <c r="I309" i="8"/>
  <c r="C309" i="8"/>
  <c r="J308" i="8"/>
  <c r="I308" i="8"/>
  <c r="C308" i="8"/>
  <c r="J307" i="8"/>
  <c r="I307" i="8"/>
  <c r="C307" i="8"/>
  <c r="J306" i="8"/>
  <c r="I306" i="8"/>
  <c r="C306" i="8"/>
  <c r="J305" i="8"/>
  <c r="I305" i="8"/>
  <c r="C305" i="8"/>
  <c r="J304" i="8"/>
  <c r="I304" i="8"/>
  <c r="C304" i="8"/>
  <c r="J303" i="8"/>
  <c r="I303" i="8"/>
  <c r="C303" i="8"/>
  <c r="J302" i="8"/>
  <c r="I302" i="8"/>
  <c r="C302" i="8"/>
  <c r="J301" i="8"/>
  <c r="I301" i="8"/>
  <c r="C301" i="8"/>
  <c r="J300" i="8"/>
  <c r="I300" i="8"/>
  <c r="C300" i="8"/>
  <c r="J299" i="8"/>
  <c r="I299" i="8"/>
  <c r="C299" i="8"/>
  <c r="J298" i="8"/>
  <c r="I298" i="8"/>
  <c r="C298" i="8"/>
  <c r="J297" i="8"/>
  <c r="I297" i="8"/>
  <c r="C297" i="8"/>
  <c r="J296" i="8"/>
  <c r="I296" i="8"/>
  <c r="C296" i="8"/>
  <c r="J295" i="8"/>
  <c r="I295" i="8"/>
  <c r="C295" i="8"/>
  <c r="J294" i="8"/>
  <c r="I294" i="8"/>
  <c r="C294" i="8"/>
  <c r="J293" i="8"/>
  <c r="I293" i="8"/>
  <c r="C293" i="8"/>
  <c r="J292" i="8"/>
  <c r="I292" i="8"/>
  <c r="C292" i="8"/>
  <c r="J291" i="8"/>
  <c r="I291" i="8"/>
  <c r="C291" i="8"/>
  <c r="J290" i="8"/>
  <c r="I290" i="8"/>
  <c r="C290" i="8"/>
  <c r="J289" i="8"/>
  <c r="I289" i="8"/>
  <c r="C289" i="8"/>
  <c r="J288" i="8"/>
  <c r="I288" i="8"/>
  <c r="C288" i="8"/>
  <c r="J287" i="8"/>
  <c r="I287" i="8"/>
  <c r="C287" i="8"/>
  <c r="J286" i="8"/>
  <c r="I286" i="8"/>
  <c r="C286" i="8"/>
  <c r="J285" i="8"/>
  <c r="I285" i="8"/>
  <c r="C285" i="8"/>
  <c r="J284" i="8"/>
  <c r="I284" i="8"/>
  <c r="C284" i="8"/>
  <c r="J283" i="8"/>
  <c r="I283" i="8"/>
  <c r="C283" i="8"/>
  <c r="J282" i="8"/>
  <c r="I282" i="8"/>
  <c r="C282" i="8"/>
  <c r="J281" i="8"/>
  <c r="I281" i="8"/>
  <c r="C281" i="8"/>
  <c r="J280" i="8"/>
  <c r="I280" i="8"/>
  <c r="C280" i="8"/>
  <c r="J279" i="8"/>
  <c r="I279" i="8"/>
  <c r="C279" i="8"/>
  <c r="J278" i="8"/>
  <c r="I278" i="8"/>
  <c r="C278" i="8"/>
  <c r="J277" i="8"/>
  <c r="I277" i="8"/>
  <c r="C277" i="8"/>
  <c r="J276" i="8"/>
  <c r="I276" i="8"/>
  <c r="C276" i="8"/>
  <c r="J275" i="8"/>
  <c r="I275" i="8"/>
  <c r="C275" i="8"/>
  <c r="J274" i="8"/>
  <c r="I274" i="8"/>
  <c r="C274" i="8"/>
  <c r="J273" i="8"/>
  <c r="I273" i="8"/>
  <c r="C273" i="8"/>
  <c r="J272" i="8"/>
  <c r="I272" i="8"/>
  <c r="C272" i="8"/>
  <c r="J271" i="8"/>
  <c r="I271" i="8"/>
  <c r="C271" i="8"/>
  <c r="J270" i="8"/>
  <c r="I270" i="8"/>
  <c r="C270" i="8"/>
  <c r="J269" i="8"/>
  <c r="I269" i="8"/>
  <c r="C269" i="8"/>
  <c r="J268" i="8"/>
  <c r="I268" i="8"/>
  <c r="C268" i="8"/>
  <c r="J267" i="8"/>
  <c r="I267" i="8"/>
  <c r="C267" i="8"/>
  <c r="J266" i="8"/>
  <c r="I266" i="8"/>
  <c r="C266" i="8"/>
  <c r="J265" i="8"/>
  <c r="I265" i="8"/>
  <c r="C265" i="8"/>
  <c r="J264" i="8"/>
  <c r="I264" i="8"/>
  <c r="C264" i="8"/>
  <c r="J263" i="8"/>
  <c r="I263" i="8"/>
  <c r="C263" i="8"/>
  <c r="J262" i="8"/>
  <c r="I262" i="8"/>
  <c r="C262" i="8"/>
  <c r="J261" i="8"/>
  <c r="I261" i="8"/>
  <c r="C261" i="8"/>
  <c r="J260" i="8"/>
  <c r="I260" i="8"/>
  <c r="C260" i="8"/>
  <c r="J259" i="8"/>
  <c r="I259" i="8"/>
  <c r="C259" i="8"/>
  <c r="J258" i="8"/>
  <c r="I258" i="8"/>
  <c r="C258" i="8"/>
  <c r="J257" i="8"/>
  <c r="I257" i="8"/>
  <c r="C257" i="8"/>
  <c r="J256" i="8"/>
  <c r="I256" i="8"/>
  <c r="C256" i="8"/>
  <c r="J255" i="8"/>
  <c r="I255" i="8"/>
  <c r="C255" i="8"/>
  <c r="J254" i="8"/>
  <c r="I254" i="8"/>
  <c r="C254" i="8"/>
  <c r="J253" i="8"/>
  <c r="I253" i="8"/>
  <c r="C253" i="8"/>
  <c r="J252" i="8"/>
  <c r="I252" i="8"/>
  <c r="C252" i="8"/>
  <c r="J251" i="8"/>
  <c r="I251" i="8"/>
  <c r="C251" i="8"/>
  <c r="J250" i="8"/>
  <c r="I250" i="8"/>
  <c r="C250" i="8"/>
  <c r="J249" i="8"/>
  <c r="I249" i="8"/>
  <c r="C249" i="8"/>
  <c r="J248" i="8"/>
  <c r="I248" i="8"/>
  <c r="C248" i="8"/>
  <c r="J247" i="8"/>
  <c r="I247" i="8"/>
  <c r="C247" i="8"/>
  <c r="J246" i="8"/>
  <c r="I246" i="8"/>
  <c r="C246" i="8"/>
  <c r="J245" i="8"/>
  <c r="I245" i="8"/>
  <c r="C245" i="8"/>
  <c r="J244" i="8"/>
  <c r="I244" i="8"/>
  <c r="C244" i="8"/>
  <c r="J243" i="8"/>
  <c r="I243" i="8"/>
  <c r="C243" i="8"/>
  <c r="J242" i="8"/>
  <c r="I242" i="8"/>
  <c r="C242" i="8"/>
  <c r="J241" i="8"/>
  <c r="I241" i="8"/>
  <c r="C241" i="8"/>
  <c r="J240" i="8"/>
  <c r="I240" i="8"/>
  <c r="C240" i="8"/>
  <c r="J239" i="8"/>
  <c r="I239" i="8"/>
  <c r="C239" i="8"/>
  <c r="J238" i="8"/>
  <c r="I238" i="8"/>
  <c r="C238" i="8"/>
  <c r="J237" i="8"/>
  <c r="I237" i="8"/>
  <c r="C237" i="8"/>
  <c r="J236" i="8"/>
  <c r="I236" i="8"/>
  <c r="C236" i="8"/>
  <c r="J235" i="8"/>
  <c r="I235" i="8"/>
  <c r="C235" i="8"/>
  <c r="J234" i="8"/>
  <c r="I234" i="8"/>
  <c r="C234" i="8"/>
  <c r="J233" i="8"/>
  <c r="I233" i="8"/>
  <c r="C233" i="8"/>
  <c r="J232" i="8"/>
  <c r="I232" i="8"/>
  <c r="C232" i="8"/>
  <c r="J231" i="8"/>
  <c r="I231" i="8"/>
  <c r="C231" i="8"/>
  <c r="J230" i="8"/>
  <c r="I230" i="8"/>
  <c r="C230" i="8"/>
  <c r="J229" i="8"/>
  <c r="I229" i="8"/>
  <c r="C229" i="8"/>
  <c r="J228" i="8"/>
  <c r="I228" i="8"/>
  <c r="C228" i="8"/>
  <c r="J227" i="8"/>
  <c r="I227" i="8"/>
  <c r="C227" i="8"/>
  <c r="J226" i="8"/>
  <c r="I226" i="8"/>
  <c r="C226" i="8"/>
  <c r="J225" i="8"/>
  <c r="I225" i="8"/>
  <c r="C225" i="8"/>
  <c r="J224" i="8"/>
  <c r="I224" i="8"/>
  <c r="C224" i="8"/>
  <c r="J223" i="8"/>
  <c r="I223" i="8"/>
  <c r="C223" i="8"/>
  <c r="J222" i="8"/>
  <c r="I222" i="8"/>
  <c r="C222" i="8"/>
  <c r="J221" i="8"/>
  <c r="I221" i="8"/>
  <c r="C221" i="8"/>
  <c r="J220" i="8"/>
  <c r="I220" i="8"/>
  <c r="C220" i="8"/>
  <c r="J219" i="8"/>
  <c r="I219" i="8"/>
  <c r="C219" i="8"/>
  <c r="J218" i="8"/>
  <c r="I218" i="8"/>
  <c r="C218" i="8"/>
  <c r="J217" i="8"/>
  <c r="I217" i="8"/>
  <c r="C217" i="8"/>
  <c r="J216" i="8"/>
  <c r="I216" i="8"/>
  <c r="C216" i="8"/>
  <c r="J215" i="8"/>
  <c r="I215" i="8"/>
  <c r="C215" i="8"/>
  <c r="J214" i="8"/>
  <c r="I214" i="8"/>
  <c r="C214" i="8"/>
  <c r="J213" i="8"/>
  <c r="I213" i="8"/>
  <c r="C213" i="8"/>
  <c r="J212" i="8"/>
  <c r="I212" i="8"/>
  <c r="C212" i="8"/>
  <c r="J211" i="8"/>
  <c r="I211" i="8"/>
  <c r="C211" i="8"/>
  <c r="J210" i="8"/>
  <c r="I210" i="8"/>
  <c r="C210" i="8"/>
  <c r="J209" i="8"/>
  <c r="I209" i="8"/>
  <c r="C209" i="8"/>
  <c r="J208" i="8"/>
  <c r="I208" i="8"/>
  <c r="C208" i="8"/>
  <c r="J207" i="8"/>
  <c r="I207" i="8"/>
  <c r="C207" i="8"/>
  <c r="J206" i="8"/>
  <c r="I206" i="8"/>
  <c r="C206" i="8"/>
  <c r="J205" i="8"/>
  <c r="I205" i="8"/>
  <c r="C205" i="8"/>
  <c r="J204" i="8"/>
  <c r="I204" i="8"/>
  <c r="C204" i="8"/>
  <c r="J203" i="8"/>
  <c r="I203" i="8"/>
  <c r="C203" i="8"/>
  <c r="J202" i="8"/>
  <c r="I202" i="8"/>
  <c r="C202" i="8"/>
  <c r="J201" i="8"/>
  <c r="I201" i="8"/>
  <c r="C201" i="8"/>
  <c r="J200" i="8"/>
  <c r="I200" i="8"/>
  <c r="C200" i="8"/>
  <c r="J199" i="8"/>
  <c r="I199" i="8"/>
  <c r="C199" i="8"/>
  <c r="J198" i="8"/>
  <c r="I198" i="8"/>
  <c r="C198" i="8"/>
  <c r="J197" i="8"/>
  <c r="I197" i="8"/>
  <c r="C197" i="8"/>
  <c r="J196" i="8"/>
  <c r="I196" i="8"/>
  <c r="C196" i="8"/>
  <c r="J195" i="8"/>
  <c r="I195" i="8"/>
  <c r="C195" i="8"/>
  <c r="J194" i="8"/>
  <c r="I194" i="8"/>
  <c r="C194" i="8"/>
  <c r="J193" i="8"/>
  <c r="I193" i="8"/>
  <c r="C193" i="8"/>
  <c r="J192" i="8"/>
  <c r="I192" i="8"/>
  <c r="C192" i="8"/>
  <c r="J191" i="8"/>
  <c r="I191" i="8"/>
  <c r="C191" i="8"/>
  <c r="J190" i="8"/>
  <c r="I190" i="8"/>
  <c r="C190" i="8"/>
  <c r="J189" i="8"/>
  <c r="I189" i="8"/>
  <c r="C189" i="8"/>
  <c r="J188" i="8"/>
  <c r="I188" i="8"/>
  <c r="C188" i="8"/>
  <c r="J187" i="8"/>
  <c r="I187" i="8"/>
  <c r="C187" i="8"/>
  <c r="J186" i="8"/>
  <c r="I186" i="8"/>
  <c r="C186" i="8"/>
  <c r="J185" i="8"/>
  <c r="I185" i="8"/>
  <c r="C185" i="8"/>
  <c r="J184" i="8"/>
  <c r="I184" i="8"/>
  <c r="C184" i="8"/>
  <c r="J183" i="8"/>
  <c r="I183" i="8"/>
  <c r="C183" i="8"/>
  <c r="J182" i="8"/>
  <c r="I182" i="8"/>
  <c r="C182" i="8"/>
  <c r="J181" i="8"/>
  <c r="I181" i="8"/>
  <c r="C181" i="8"/>
  <c r="J180" i="8"/>
  <c r="I180" i="8"/>
  <c r="C180" i="8"/>
  <c r="J179" i="8"/>
  <c r="I179" i="8"/>
  <c r="C179" i="8"/>
  <c r="J178" i="8"/>
  <c r="I178" i="8"/>
  <c r="C178" i="8"/>
  <c r="J177" i="8"/>
  <c r="I177" i="8"/>
  <c r="C177" i="8"/>
  <c r="J176" i="8"/>
  <c r="I176" i="8"/>
  <c r="C176" i="8"/>
  <c r="J175" i="8"/>
  <c r="I175" i="8"/>
  <c r="C175" i="8"/>
  <c r="J174" i="8"/>
  <c r="I174" i="8"/>
  <c r="C174" i="8"/>
  <c r="J173" i="8"/>
  <c r="I173" i="8"/>
  <c r="C173" i="8"/>
  <c r="J172" i="8"/>
  <c r="I172" i="8"/>
  <c r="C172" i="8"/>
  <c r="J171" i="8"/>
  <c r="I171" i="8"/>
  <c r="C171" i="8"/>
  <c r="J170" i="8"/>
  <c r="I170" i="8"/>
  <c r="C170" i="8"/>
  <c r="J169" i="8"/>
  <c r="I169" i="8"/>
  <c r="C169" i="8"/>
  <c r="J168" i="8"/>
  <c r="I168" i="8"/>
  <c r="C168" i="8"/>
  <c r="J167" i="8"/>
  <c r="I167" i="8"/>
  <c r="C167" i="8"/>
  <c r="J166" i="8"/>
  <c r="I166" i="8"/>
  <c r="C166" i="8"/>
  <c r="J165" i="8"/>
  <c r="I165" i="8"/>
  <c r="C165" i="8"/>
  <c r="J164" i="8"/>
  <c r="I164" i="8"/>
  <c r="C164" i="8"/>
  <c r="J163" i="8"/>
  <c r="I163" i="8"/>
  <c r="C163" i="8"/>
  <c r="J162" i="8"/>
  <c r="I162" i="8"/>
  <c r="C162" i="8"/>
  <c r="J161" i="8"/>
  <c r="I161" i="8"/>
  <c r="C161" i="8"/>
  <c r="J160" i="8"/>
  <c r="I160" i="8"/>
  <c r="C160" i="8"/>
  <c r="J159" i="8"/>
  <c r="I159" i="8"/>
  <c r="C159" i="8"/>
  <c r="J158" i="8"/>
  <c r="I158" i="8"/>
  <c r="C158" i="8"/>
  <c r="J157" i="8"/>
  <c r="I157" i="8"/>
  <c r="C157" i="8"/>
  <c r="J156" i="8"/>
  <c r="I156" i="8"/>
  <c r="C156" i="8"/>
  <c r="J155" i="8"/>
  <c r="I155" i="8"/>
  <c r="C155" i="8"/>
  <c r="J154" i="8"/>
  <c r="I154" i="8"/>
  <c r="C154" i="8"/>
  <c r="J153" i="8"/>
  <c r="I153" i="8"/>
  <c r="C153" i="8"/>
  <c r="J152" i="8"/>
  <c r="I152" i="8"/>
  <c r="C152" i="8"/>
  <c r="J151" i="8"/>
  <c r="I151" i="8"/>
  <c r="C151" i="8"/>
  <c r="J150" i="8"/>
  <c r="I150" i="8"/>
  <c r="C150" i="8"/>
  <c r="J149" i="8"/>
  <c r="I149" i="8"/>
  <c r="C149" i="8"/>
  <c r="J148" i="8"/>
  <c r="I148" i="8"/>
  <c r="C148" i="8"/>
  <c r="J147" i="8"/>
  <c r="I147" i="8"/>
  <c r="C147" i="8"/>
  <c r="J146" i="8"/>
  <c r="I146" i="8"/>
  <c r="C146" i="8"/>
  <c r="J145" i="8"/>
  <c r="I145" i="8"/>
  <c r="C145" i="8"/>
  <c r="J144" i="8"/>
  <c r="I144" i="8"/>
  <c r="C144" i="8"/>
  <c r="J143" i="8"/>
  <c r="I143" i="8"/>
  <c r="C143" i="8"/>
  <c r="J142" i="8"/>
  <c r="I142" i="8"/>
  <c r="C142" i="8"/>
  <c r="J141" i="8"/>
  <c r="I141" i="8"/>
  <c r="C141" i="8"/>
  <c r="J140" i="8"/>
  <c r="I140" i="8"/>
  <c r="C140" i="8"/>
  <c r="J139" i="8"/>
  <c r="I139" i="8"/>
  <c r="C139" i="8"/>
  <c r="J138" i="8"/>
  <c r="I138" i="8"/>
  <c r="C138" i="8"/>
  <c r="J137" i="8"/>
  <c r="I137" i="8"/>
  <c r="C137" i="8"/>
  <c r="J136" i="8"/>
  <c r="I136" i="8"/>
  <c r="C136" i="8"/>
  <c r="J135" i="8"/>
  <c r="I135" i="8"/>
  <c r="C135" i="8"/>
  <c r="J134" i="8"/>
  <c r="I134" i="8"/>
  <c r="C134" i="8"/>
  <c r="J133" i="8"/>
  <c r="I133" i="8"/>
  <c r="C133" i="8"/>
  <c r="J132" i="8"/>
  <c r="I132" i="8"/>
  <c r="C132" i="8"/>
  <c r="J131" i="8"/>
  <c r="I131" i="8"/>
  <c r="C131" i="8"/>
  <c r="J130" i="8"/>
  <c r="I130" i="8"/>
  <c r="C130" i="8"/>
  <c r="J129" i="8"/>
  <c r="I129" i="8"/>
  <c r="C129" i="8"/>
  <c r="J128" i="8"/>
  <c r="I128" i="8"/>
  <c r="C128" i="8"/>
  <c r="J127" i="8"/>
  <c r="I127" i="8"/>
  <c r="C127" i="8"/>
  <c r="J126" i="8"/>
  <c r="I126" i="8"/>
  <c r="C126" i="8"/>
  <c r="J125" i="8"/>
  <c r="I125" i="8"/>
  <c r="C125" i="8"/>
  <c r="J124" i="8"/>
  <c r="I124" i="8"/>
  <c r="C124" i="8"/>
  <c r="J123" i="8"/>
  <c r="I123" i="8"/>
  <c r="C123" i="8"/>
  <c r="J122" i="8"/>
  <c r="I122" i="8"/>
  <c r="C122" i="8"/>
  <c r="J121" i="8"/>
  <c r="I121" i="8"/>
  <c r="C121" i="8"/>
  <c r="J120" i="8"/>
  <c r="I120" i="8"/>
  <c r="C120" i="8"/>
  <c r="J119" i="8"/>
  <c r="I119" i="8"/>
  <c r="C119" i="8"/>
  <c r="J118" i="8"/>
  <c r="I118" i="8"/>
  <c r="C118" i="8"/>
  <c r="J117" i="8"/>
  <c r="I117" i="8"/>
  <c r="C117" i="8"/>
  <c r="J116" i="8"/>
  <c r="I116" i="8"/>
  <c r="C116" i="8"/>
  <c r="J115" i="8"/>
  <c r="I115" i="8"/>
  <c r="C115" i="8"/>
  <c r="J114" i="8"/>
  <c r="I114" i="8"/>
  <c r="C114" i="8"/>
  <c r="J113" i="8"/>
  <c r="I113" i="8"/>
  <c r="C113" i="8"/>
  <c r="J112" i="8"/>
  <c r="I112" i="8"/>
  <c r="C112" i="8"/>
  <c r="J111" i="8"/>
  <c r="I111" i="8"/>
  <c r="C111" i="8"/>
  <c r="J110" i="8"/>
  <c r="I110" i="8"/>
  <c r="C110" i="8"/>
  <c r="J109" i="8"/>
  <c r="I109" i="8"/>
  <c r="C109" i="8"/>
  <c r="J108" i="8"/>
  <c r="I108" i="8"/>
  <c r="C108" i="8"/>
  <c r="J107" i="8"/>
  <c r="I107" i="8"/>
  <c r="C107" i="8"/>
  <c r="J106" i="8"/>
  <c r="I106" i="8"/>
  <c r="C106" i="8"/>
  <c r="J105" i="8"/>
  <c r="I105" i="8"/>
  <c r="C105" i="8"/>
  <c r="J104" i="8"/>
  <c r="I104" i="8"/>
  <c r="C104" i="8"/>
  <c r="J103" i="8"/>
  <c r="I103" i="8"/>
  <c r="C103" i="8"/>
  <c r="J102" i="8"/>
  <c r="I102" i="8"/>
  <c r="C102" i="8"/>
  <c r="J101" i="8"/>
  <c r="I101" i="8"/>
  <c r="C101" i="8"/>
  <c r="J100" i="8"/>
  <c r="I100" i="8"/>
  <c r="C100" i="8"/>
  <c r="J99" i="8"/>
  <c r="I99" i="8"/>
  <c r="C99" i="8"/>
  <c r="J98" i="8"/>
  <c r="I98" i="8"/>
  <c r="C98" i="8"/>
  <c r="J97" i="8"/>
  <c r="I97" i="8"/>
  <c r="C97" i="8"/>
  <c r="J96" i="8"/>
  <c r="I96" i="8"/>
  <c r="C96" i="8"/>
  <c r="J95" i="8"/>
  <c r="I95" i="8"/>
  <c r="C95" i="8"/>
  <c r="J94" i="8"/>
  <c r="I94" i="8"/>
  <c r="C94" i="8"/>
  <c r="J93" i="8"/>
  <c r="I93" i="8"/>
  <c r="C93" i="8"/>
  <c r="J92" i="8"/>
  <c r="I92" i="8"/>
  <c r="C92" i="8"/>
  <c r="J91" i="8"/>
  <c r="I91" i="8"/>
  <c r="C91" i="8"/>
  <c r="J90" i="8"/>
  <c r="I90" i="8"/>
  <c r="C90" i="8"/>
  <c r="J89" i="8"/>
  <c r="I89" i="8"/>
  <c r="C89" i="8"/>
  <c r="J88" i="8"/>
  <c r="I88" i="8"/>
  <c r="C88" i="8"/>
  <c r="J87" i="8"/>
  <c r="I87" i="8"/>
  <c r="C87" i="8"/>
  <c r="J86" i="8"/>
  <c r="I86" i="8"/>
  <c r="C86" i="8"/>
  <c r="J85" i="8"/>
  <c r="I85" i="8"/>
  <c r="C85" i="8"/>
  <c r="J84" i="8"/>
  <c r="I84" i="8"/>
  <c r="C84" i="8"/>
  <c r="J83" i="8"/>
  <c r="I83" i="8"/>
  <c r="C83" i="8"/>
  <c r="J82" i="8"/>
  <c r="I82" i="8"/>
  <c r="C82" i="8"/>
  <c r="J81" i="8"/>
  <c r="I81" i="8"/>
  <c r="C81" i="8"/>
  <c r="J80" i="8"/>
  <c r="I80" i="8"/>
  <c r="C80" i="8"/>
  <c r="J79" i="8"/>
  <c r="I79" i="8"/>
  <c r="C79" i="8"/>
  <c r="J78" i="8"/>
  <c r="I78" i="8"/>
  <c r="C78" i="8"/>
  <c r="J77" i="8"/>
  <c r="I77" i="8"/>
  <c r="C77" i="8"/>
  <c r="J76" i="8"/>
  <c r="I76" i="8"/>
  <c r="C76" i="8"/>
  <c r="J75" i="8"/>
  <c r="I75" i="8"/>
  <c r="C75" i="8"/>
  <c r="J74" i="8"/>
  <c r="I74" i="8"/>
  <c r="C74" i="8"/>
  <c r="J73" i="8"/>
  <c r="I73" i="8"/>
  <c r="C73" i="8"/>
  <c r="J72" i="8"/>
  <c r="I72" i="8"/>
  <c r="C72" i="8"/>
  <c r="J71" i="8"/>
  <c r="I71" i="8"/>
  <c r="C71" i="8"/>
  <c r="J70" i="8"/>
  <c r="I70" i="8"/>
  <c r="C70" i="8"/>
  <c r="J69" i="8"/>
  <c r="I69" i="8"/>
  <c r="C69" i="8"/>
  <c r="J68" i="8"/>
  <c r="I68" i="8"/>
  <c r="C68" i="8"/>
  <c r="J67" i="8"/>
  <c r="I67" i="8"/>
  <c r="C67" i="8"/>
  <c r="J66" i="8"/>
  <c r="I66" i="8"/>
  <c r="C66" i="8"/>
  <c r="J65" i="8"/>
  <c r="I65" i="8"/>
  <c r="C65" i="8"/>
  <c r="J64" i="8"/>
  <c r="I64" i="8"/>
  <c r="C64" i="8"/>
  <c r="J63" i="8"/>
  <c r="I63" i="8"/>
  <c r="C63" i="8"/>
  <c r="J62" i="8"/>
  <c r="I62" i="8"/>
  <c r="C62" i="8"/>
  <c r="J61" i="8"/>
  <c r="I61" i="8"/>
  <c r="C61" i="8"/>
  <c r="J60" i="8"/>
  <c r="I60" i="8"/>
  <c r="C60" i="8"/>
  <c r="J59" i="8"/>
  <c r="I59" i="8"/>
  <c r="C59" i="8"/>
  <c r="J58" i="8"/>
  <c r="I58" i="8"/>
  <c r="C58" i="8"/>
  <c r="J57" i="8"/>
  <c r="I57" i="8"/>
  <c r="C57" i="8"/>
  <c r="J56" i="8"/>
  <c r="I56" i="8"/>
  <c r="C56" i="8"/>
  <c r="J55" i="8"/>
  <c r="I55" i="8"/>
  <c r="C55" i="8"/>
  <c r="J54" i="8"/>
  <c r="I54" i="8"/>
  <c r="C54" i="8"/>
  <c r="J53" i="8"/>
  <c r="I53" i="8"/>
  <c r="C53" i="8"/>
  <c r="J52" i="8"/>
  <c r="I52" i="8"/>
  <c r="C52" i="8"/>
  <c r="J51" i="8"/>
  <c r="I51" i="8"/>
  <c r="C51" i="8"/>
  <c r="J50" i="8"/>
  <c r="I50" i="8"/>
  <c r="C50" i="8"/>
  <c r="J49" i="8"/>
  <c r="I49" i="8"/>
  <c r="C49" i="8"/>
  <c r="J48" i="8"/>
  <c r="I48" i="8"/>
  <c r="C48" i="8"/>
  <c r="J47" i="8"/>
  <c r="I47" i="8"/>
  <c r="C47" i="8"/>
  <c r="J46" i="8"/>
  <c r="I46" i="8"/>
  <c r="C46" i="8"/>
  <c r="J45" i="8"/>
  <c r="I45" i="8"/>
  <c r="C45" i="8"/>
  <c r="J44" i="8"/>
  <c r="I44" i="8"/>
  <c r="C44" i="8"/>
  <c r="J43" i="8"/>
  <c r="I43" i="8"/>
  <c r="C43" i="8"/>
  <c r="J42" i="8"/>
  <c r="I42" i="8"/>
  <c r="C42" i="8"/>
  <c r="J41" i="8"/>
  <c r="I41" i="8"/>
  <c r="C41" i="8"/>
  <c r="J40" i="8"/>
  <c r="I40" i="8"/>
  <c r="C40" i="8"/>
  <c r="J39" i="8"/>
  <c r="I39" i="8"/>
  <c r="C39" i="8"/>
  <c r="J38" i="8"/>
  <c r="I38" i="8"/>
  <c r="C38" i="8"/>
  <c r="J37" i="8"/>
  <c r="I37" i="8"/>
  <c r="C37" i="8"/>
  <c r="J36" i="8"/>
  <c r="I36" i="8"/>
  <c r="C36" i="8"/>
  <c r="J35" i="8"/>
  <c r="I35" i="8"/>
  <c r="C35" i="8"/>
  <c r="J34" i="8"/>
  <c r="I34" i="8"/>
  <c r="C34" i="8"/>
  <c r="J33" i="8"/>
  <c r="I33" i="8"/>
  <c r="C33" i="8"/>
  <c r="J32" i="8"/>
  <c r="I32" i="8"/>
  <c r="C32" i="8"/>
  <c r="J31" i="8"/>
  <c r="I31" i="8"/>
  <c r="C31" i="8"/>
  <c r="J30" i="8"/>
  <c r="I30" i="8"/>
  <c r="C30" i="8"/>
  <c r="J29" i="8"/>
  <c r="I29" i="8"/>
  <c r="C29" i="8"/>
  <c r="J28" i="8"/>
  <c r="I28" i="8"/>
  <c r="C28" i="8"/>
  <c r="J27" i="8"/>
  <c r="I27" i="8"/>
  <c r="C27" i="8"/>
  <c r="J26" i="8"/>
  <c r="I26" i="8"/>
  <c r="C26" i="8"/>
  <c r="J25" i="8"/>
  <c r="I25" i="8"/>
  <c r="C25" i="8"/>
  <c r="J24" i="8"/>
  <c r="I24" i="8"/>
  <c r="C24" i="8"/>
  <c r="J23" i="8"/>
  <c r="I23" i="8"/>
  <c r="C23" i="8"/>
  <c r="J22" i="8"/>
  <c r="I22" i="8"/>
  <c r="C22" i="8"/>
  <c r="J21" i="8"/>
  <c r="I21" i="8"/>
  <c r="C21" i="8"/>
  <c r="J20" i="8"/>
  <c r="I20" i="8"/>
  <c r="C20" i="8"/>
  <c r="J19" i="8"/>
  <c r="I19" i="8"/>
  <c r="C19" i="8"/>
  <c r="J18" i="8"/>
  <c r="I18" i="8"/>
  <c r="C18" i="8"/>
  <c r="J17" i="8"/>
  <c r="I17" i="8"/>
  <c r="C17" i="8"/>
  <c r="J16" i="8"/>
  <c r="I16" i="8"/>
  <c r="C16" i="8"/>
  <c r="J15" i="8"/>
  <c r="I15" i="8"/>
  <c r="C15" i="8"/>
  <c r="J14" i="8"/>
  <c r="I14" i="8"/>
  <c r="C14" i="8"/>
  <c r="J13" i="8"/>
  <c r="I13" i="8"/>
  <c r="C13" i="8"/>
  <c r="J12" i="8"/>
  <c r="I12" i="8"/>
  <c r="C12" i="8"/>
  <c r="J11" i="8"/>
  <c r="I11" i="8"/>
  <c r="C11" i="8"/>
  <c r="J10" i="8"/>
  <c r="I10" i="8"/>
  <c r="C10" i="8"/>
  <c r="J9" i="8"/>
  <c r="I9" i="8"/>
  <c r="C9" i="8"/>
  <c r="J8" i="8"/>
  <c r="I8" i="8"/>
  <c r="C8" i="8"/>
  <c r="J7" i="8"/>
  <c r="I7" i="8"/>
  <c r="C7" i="8"/>
  <c r="J6" i="8"/>
  <c r="I6" i="8"/>
  <c r="C6" i="8"/>
  <c r="J5" i="8"/>
  <c r="I5" i="8"/>
  <c r="C5" i="8"/>
  <c r="J4" i="8"/>
  <c r="I4" i="8"/>
  <c r="C4" i="8"/>
  <c r="J3" i="8"/>
  <c r="I3" i="8"/>
  <c r="C3" i="8"/>
  <c r="J711" i="7"/>
  <c r="I711" i="7"/>
  <c r="C711" i="7"/>
  <c r="J710" i="7"/>
  <c r="I710" i="7"/>
  <c r="C710" i="7"/>
  <c r="J709" i="7"/>
  <c r="I709" i="7"/>
  <c r="C709" i="7"/>
  <c r="J708" i="7"/>
  <c r="I708" i="7"/>
  <c r="C708" i="7"/>
  <c r="J707" i="7"/>
  <c r="I707" i="7"/>
  <c r="C707" i="7"/>
  <c r="J706" i="7"/>
  <c r="I706" i="7"/>
  <c r="C706" i="7"/>
  <c r="J705" i="7"/>
  <c r="I705" i="7"/>
  <c r="C705" i="7"/>
  <c r="J704" i="7"/>
  <c r="I704" i="7"/>
  <c r="C704" i="7"/>
  <c r="J703" i="7"/>
  <c r="I703" i="7"/>
  <c r="C703" i="7"/>
  <c r="J702" i="7"/>
  <c r="I702" i="7"/>
  <c r="C702" i="7"/>
  <c r="J701" i="7"/>
  <c r="I701" i="7"/>
  <c r="C701" i="7"/>
  <c r="J700" i="7"/>
  <c r="I700" i="7"/>
  <c r="C700" i="7"/>
  <c r="J699" i="7"/>
  <c r="I699" i="7"/>
  <c r="C699" i="7"/>
  <c r="J698" i="7"/>
  <c r="I698" i="7"/>
  <c r="C698" i="7"/>
  <c r="J697" i="7"/>
  <c r="I697" i="7"/>
  <c r="C697" i="7"/>
  <c r="J696" i="7"/>
  <c r="I696" i="7"/>
  <c r="C696" i="7"/>
  <c r="J695" i="7"/>
  <c r="I695" i="7"/>
  <c r="C695" i="7"/>
  <c r="J694" i="7"/>
  <c r="I694" i="7"/>
  <c r="C694" i="7"/>
  <c r="J693" i="7"/>
  <c r="I693" i="7"/>
  <c r="C693" i="7"/>
  <c r="J692" i="7"/>
  <c r="I692" i="7"/>
  <c r="C692" i="7"/>
  <c r="J691" i="7"/>
  <c r="I691" i="7"/>
  <c r="C691" i="7"/>
  <c r="J690" i="7"/>
  <c r="I690" i="7"/>
  <c r="C690" i="7"/>
  <c r="J689" i="7"/>
  <c r="I689" i="7"/>
  <c r="C689" i="7"/>
  <c r="J688" i="7"/>
  <c r="I688" i="7"/>
  <c r="C688" i="7"/>
  <c r="J687" i="7"/>
  <c r="I687" i="7"/>
  <c r="C687" i="7"/>
  <c r="J686" i="7"/>
  <c r="I686" i="7"/>
  <c r="C686" i="7"/>
  <c r="J685" i="7"/>
  <c r="I685" i="7"/>
  <c r="C685" i="7"/>
  <c r="J684" i="7"/>
  <c r="I684" i="7"/>
  <c r="C684" i="7"/>
  <c r="J683" i="7"/>
  <c r="I683" i="7"/>
  <c r="C683" i="7"/>
  <c r="J682" i="7"/>
  <c r="I682" i="7"/>
  <c r="C682" i="7"/>
  <c r="J681" i="7"/>
  <c r="I681" i="7"/>
  <c r="C681" i="7"/>
  <c r="J680" i="7"/>
  <c r="I680" i="7"/>
  <c r="C680" i="7"/>
  <c r="J679" i="7"/>
  <c r="I679" i="7"/>
  <c r="C679" i="7"/>
  <c r="J678" i="7"/>
  <c r="I678" i="7"/>
  <c r="C678" i="7"/>
  <c r="J677" i="7"/>
  <c r="I677" i="7"/>
  <c r="C677" i="7"/>
  <c r="J676" i="7"/>
  <c r="I676" i="7"/>
  <c r="C676" i="7"/>
  <c r="J675" i="7"/>
  <c r="I675" i="7"/>
  <c r="C675" i="7"/>
  <c r="J674" i="7"/>
  <c r="I674" i="7"/>
  <c r="C674" i="7"/>
  <c r="J673" i="7"/>
  <c r="I673" i="7"/>
  <c r="C673" i="7"/>
  <c r="J672" i="7"/>
  <c r="I672" i="7"/>
  <c r="C672" i="7"/>
  <c r="J671" i="7"/>
  <c r="I671" i="7"/>
  <c r="C671" i="7"/>
  <c r="J670" i="7"/>
  <c r="I670" i="7"/>
  <c r="C670" i="7"/>
  <c r="J669" i="7"/>
  <c r="I669" i="7"/>
  <c r="C669" i="7"/>
  <c r="J668" i="7"/>
  <c r="I668" i="7"/>
  <c r="C668" i="7"/>
  <c r="J667" i="7"/>
  <c r="I667" i="7"/>
  <c r="C667" i="7"/>
  <c r="J666" i="7"/>
  <c r="I666" i="7"/>
  <c r="C666" i="7"/>
  <c r="J665" i="7"/>
  <c r="I665" i="7"/>
  <c r="C665" i="7"/>
  <c r="J664" i="7"/>
  <c r="I664" i="7"/>
  <c r="C664" i="7"/>
  <c r="J663" i="7"/>
  <c r="I663" i="7"/>
  <c r="C663" i="7"/>
  <c r="J662" i="7"/>
  <c r="I662" i="7"/>
  <c r="C662" i="7"/>
  <c r="J661" i="7"/>
  <c r="I661" i="7"/>
  <c r="C661" i="7"/>
  <c r="J660" i="7"/>
  <c r="I660" i="7"/>
  <c r="C660" i="7"/>
  <c r="J659" i="7"/>
  <c r="I659" i="7"/>
  <c r="C659" i="7"/>
  <c r="J658" i="7"/>
  <c r="I658" i="7"/>
  <c r="C658" i="7"/>
  <c r="J657" i="7"/>
  <c r="I657" i="7"/>
  <c r="C657" i="7"/>
  <c r="J656" i="7"/>
  <c r="I656" i="7"/>
  <c r="C656" i="7"/>
  <c r="J655" i="7"/>
  <c r="I655" i="7"/>
  <c r="C655" i="7"/>
  <c r="J654" i="7"/>
  <c r="I654" i="7"/>
  <c r="C654" i="7"/>
  <c r="J653" i="7"/>
  <c r="I653" i="7"/>
  <c r="C653" i="7"/>
  <c r="J652" i="7"/>
  <c r="I652" i="7"/>
  <c r="C652" i="7"/>
  <c r="J651" i="7"/>
  <c r="I651" i="7"/>
  <c r="C651" i="7"/>
  <c r="J650" i="7"/>
  <c r="I650" i="7"/>
  <c r="C650" i="7"/>
  <c r="J649" i="7"/>
  <c r="I649" i="7"/>
  <c r="C649" i="7"/>
  <c r="J648" i="7"/>
  <c r="I648" i="7"/>
  <c r="C648" i="7"/>
  <c r="J647" i="7"/>
  <c r="I647" i="7"/>
  <c r="C647" i="7"/>
  <c r="J646" i="7"/>
  <c r="I646" i="7"/>
  <c r="C646" i="7"/>
  <c r="J645" i="7"/>
  <c r="I645" i="7"/>
  <c r="C645" i="7"/>
  <c r="J644" i="7"/>
  <c r="I644" i="7"/>
  <c r="C644" i="7"/>
  <c r="J643" i="7"/>
  <c r="I643" i="7"/>
  <c r="C643" i="7"/>
  <c r="J642" i="7"/>
  <c r="I642" i="7"/>
  <c r="C642" i="7"/>
  <c r="J641" i="7"/>
  <c r="I641" i="7"/>
  <c r="C641" i="7"/>
  <c r="J640" i="7"/>
  <c r="I640" i="7"/>
  <c r="C640" i="7"/>
  <c r="J639" i="7"/>
  <c r="I639" i="7"/>
  <c r="C639" i="7"/>
  <c r="J638" i="7"/>
  <c r="I638" i="7"/>
  <c r="C638" i="7"/>
  <c r="J637" i="7"/>
  <c r="I637" i="7"/>
  <c r="C637" i="7"/>
  <c r="J636" i="7"/>
  <c r="I636" i="7"/>
  <c r="C636" i="7"/>
  <c r="J635" i="7"/>
  <c r="I635" i="7"/>
  <c r="C635" i="7"/>
  <c r="J634" i="7"/>
  <c r="I634" i="7"/>
  <c r="C634" i="7"/>
  <c r="J633" i="7"/>
  <c r="I633" i="7"/>
  <c r="C633" i="7"/>
  <c r="J632" i="7"/>
  <c r="I632" i="7"/>
  <c r="C632" i="7"/>
  <c r="J631" i="7"/>
  <c r="I631" i="7"/>
  <c r="C631" i="7"/>
  <c r="J630" i="7"/>
  <c r="I630" i="7"/>
  <c r="C630" i="7"/>
  <c r="J629" i="7"/>
  <c r="I629" i="7"/>
  <c r="C629" i="7"/>
  <c r="J628" i="7"/>
  <c r="I628" i="7"/>
  <c r="C628" i="7"/>
  <c r="J627" i="7"/>
  <c r="I627" i="7"/>
  <c r="C627" i="7"/>
  <c r="J626" i="7"/>
  <c r="I626" i="7"/>
  <c r="C626" i="7"/>
  <c r="J625" i="7"/>
  <c r="I625" i="7"/>
  <c r="C625" i="7"/>
  <c r="J624" i="7"/>
  <c r="I624" i="7"/>
  <c r="C624" i="7"/>
  <c r="J623" i="7"/>
  <c r="I623" i="7"/>
  <c r="C623" i="7"/>
  <c r="J622" i="7"/>
  <c r="I622" i="7"/>
  <c r="C622" i="7"/>
  <c r="J621" i="7"/>
  <c r="I621" i="7"/>
  <c r="C621" i="7"/>
  <c r="J620" i="7"/>
  <c r="I620" i="7"/>
  <c r="C620" i="7"/>
  <c r="J619" i="7"/>
  <c r="I619" i="7"/>
  <c r="C619" i="7"/>
  <c r="J618" i="7"/>
  <c r="I618" i="7"/>
  <c r="C618" i="7"/>
  <c r="J617" i="7"/>
  <c r="I617" i="7"/>
  <c r="C617" i="7"/>
  <c r="J616" i="7"/>
  <c r="I616" i="7"/>
  <c r="C616" i="7"/>
  <c r="J615" i="7"/>
  <c r="I615" i="7"/>
  <c r="C615" i="7"/>
  <c r="J614" i="7"/>
  <c r="I614" i="7"/>
  <c r="C614" i="7"/>
  <c r="J613" i="7"/>
  <c r="I613" i="7"/>
  <c r="C613" i="7"/>
  <c r="J612" i="7"/>
  <c r="I612" i="7"/>
  <c r="C612" i="7"/>
  <c r="J611" i="7"/>
  <c r="I611" i="7"/>
  <c r="C611" i="7"/>
  <c r="J610" i="7"/>
  <c r="I610" i="7"/>
  <c r="C610" i="7"/>
  <c r="J609" i="7"/>
  <c r="I609" i="7"/>
  <c r="C609" i="7"/>
  <c r="J608" i="7"/>
  <c r="I608" i="7"/>
  <c r="C608" i="7"/>
  <c r="J607" i="7"/>
  <c r="I607" i="7"/>
  <c r="C607" i="7"/>
  <c r="J606" i="7"/>
  <c r="I606" i="7"/>
  <c r="C606" i="7"/>
  <c r="J605" i="7"/>
  <c r="I605" i="7"/>
  <c r="C605" i="7"/>
  <c r="J604" i="7"/>
  <c r="I604" i="7"/>
  <c r="C604" i="7"/>
  <c r="J603" i="7"/>
  <c r="I603" i="7"/>
  <c r="C603" i="7"/>
  <c r="J602" i="7"/>
  <c r="I602" i="7"/>
  <c r="C602" i="7"/>
  <c r="J601" i="7"/>
  <c r="I601" i="7"/>
  <c r="C601" i="7"/>
  <c r="J600" i="7"/>
  <c r="I600" i="7"/>
  <c r="C600" i="7"/>
  <c r="J599" i="7"/>
  <c r="I599" i="7"/>
  <c r="C599" i="7"/>
  <c r="J598" i="7"/>
  <c r="I598" i="7"/>
  <c r="C598" i="7"/>
  <c r="J597" i="7"/>
  <c r="I597" i="7"/>
  <c r="C597" i="7"/>
  <c r="J596" i="7"/>
  <c r="I596" i="7"/>
  <c r="C596" i="7"/>
  <c r="J595" i="7"/>
  <c r="I595" i="7"/>
  <c r="C595" i="7"/>
  <c r="J594" i="7"/>
  <c r="I594" i="7"/>
  <c r="C594" i="7"/>
  <c r="J593" i="7"/>
  <c r="I593" i="7"/>
  <c r="C593" i="7"/>
  <c r="J592" i="7"/>
  <c r="I592" i="7"/>
  <c r="C592" i="7"/>
  <c r="J591" i="7"/>
  <c r="I591" i="7"/>
  <c r="C591" i="7"/>
  <c r="J590" i="7"/>
  <c r="I590" i="7"/>
  <c r="C590" i="7"/>
  <c r="J589" i="7"/>
  <c r="I589" i="7"/>
  <c r="C589" i="7"/>
  <c r="J588" i="7"/>
  <c r="I588" i="7"/>
  <c r="C588" i="7"/>
  <c r="J587" i="7"/>
  <c r="I587" i="7"/>
  <c r="C587" i="7"/>
  <c r="J586" i="7"/>
  <c r="I586" i="7"/>
  <c r="C586" i="7"/>
  <c r="J585" i="7"/>
  <c r="I585" i="7"/>
  <c r="C585" i="7"/>
  <c r="J584" i="7"/>
  <c r="I584" i="7"/>
  <c r="C584" i="7"/>
  <c r="J583" i="7"/>
  <c r="I583" i="7"/>
  <c r="C583" i="7"/>
  <c r="J582" i="7"/>
  <c r="I582" i="7"/>
  <c r="C582" i="7"/>
  <c r="J581" i="7"/>
  <c r="I581" i="7"/>
  <c r="C581" i="7"/>
  <c r="J580" i="7"/>
  <c r="I580" i="7"/>
  <c r="C580" i="7"/>
  <c r="J579" i="7"/>
  <c r="I579" i="7"/>
  <c r="C579" i="7"/>
  <c r="J578" i="7"/>
  <c r="I578" i="7"/>
  <c r="C578" i="7"/>
  <c r="J577" i="7"/>
  <c r="I577" i="7"/>
  <c r="C577" i="7"/>
  <c r="J576" i="7"/>
  <c r="I576" i="7"/>
  <c r="C576" i="7"/>
  <c r="J575" i="7"/>
  <c r="I575" i="7"/>
  <c r="C575" i="7"/>
  <c r="J574" i="7"/>
  <c r="I574" i="7"/>
  <c r="C574" i="7"/>
  <c r="J573" i="7"/>
  <c r="I573" i="7"/>
  <c r="C573" i="7"/>
  <c r="J572" i="7"/>
  <c r="I572" i="7"/>
  <c r="C572" i="7"/>
  <c r="J571" i="7"/>
  <c r="I571" i="7"/>
  <c r="C571" i="7"/>
  <c r="J570" i="7"/>
  <c r="I570" i="7"/>
  <c r="C570" i="7"/>
  <c r="J569" i="7"/>
  <c r="I569" i="7"/>
  <c r="C569" i="7"/>
  <c r="J568" i="7"/>
  <c r="I568" i="7"/>
  <c r="C568" i="7"/>
  <c r="J567" i="7"/>
  <c r="I567" i="7"/>
  <c r="C567" i="7"/>
  <c r="J566" i="7"/>
  <c r="I566" i="7"/>
  <c r="C566" i="7"/>
  <c r="J565" i="7"/>
  <c r="I565" i="7"/>
  <c r="C565" i="7"/>
  <c r="J564" i="7"/>
  <c r="I564" i="7"/>
  <c r="C564" i="7"/>
  <c r="J563" i="7"/>
  <c r="I563" i="7"/>
  <c r="C563" i="7"/>
  <c r="J562" i="7"/>
  <c r="I562" i="7"/>
  <c r="C562" i="7"/>
  <c r="J561" i="7"/>
  <c r="I561" i="7"/>
  <c r="C561" i="7"/>
  <c r="J560" i="7"/>
  <c r="I560" i="7"/>
  <c r="C560" i="7"/>
  <c r="J559" i="7"/>
  <c r="I559" i="7"/>
  <c r="C559" i="7"/>
  <c r="J558" i="7"/>
  <c r="I558" i="7"/>
  <c r="C558" i="7"/>
  <c r="J557" i="7"/>
  <c r="I557" i="7"/>
  <c r="C557" i="7"/>
  <c r="J556" i="7"/>
  <c r="I556" i="7"/>
  <c r="C556" i="7"/>
  <c r="J555" i="7"/>
  <c r="I555" i="7"/>
  <c r="C555" i="7"/>
  <c r="J554" i="7"/>
  <c r="I554" i="7"/>
  <c r="C554" i="7"/>
  <c r="J553" i="7"/>
  <c r="I553" i="7"/>
  <c r="C553" i="7"/>
  <c r="J552" i="7"/>
  <c r="I552" i="7"/>
  <c r="C552" i="7"/>
  <c r="J551" i="7"/>
  <c r="I551" i="7"/>
  <c r="C551" i="7"/>
  <c r="J550" i="7"/>
  <c r="I550" i="7"/>
  <c r="C550" i="7"/>
  <c r="J549" i="7"/>
  <c r="I549" i="7"/>
  <c r="C549" i="7"/>
  <c r="J548" i="7"/>
  <c r="I548" i="7"/>
  <c r="C548" i="7"/>
  <c r="J547" i="7"/>
  <c r="I547" i="7"/>
  <c r="C547" i="7"/>
  <c r="J546" i="7"/>
  <c r="I546" i="7"/>
  <c r="C546" i="7"/>
  <c r="J545" i="7"/>
  <c r="I545" i="7"/>
  <c r="C545" i="7"/>
  <c r="J544" i="7"/>
  <c r="I544" i="7"/>
  <c r="C544" i="7"/>
  <c r="J543" i="7"/>
  <c r="I543" i="7"/>
  <c r="C543" i="7"/>
  <c r="J542" i="7"/>
  <c r="I542" i="7"/>
  <c r="C542" i="7"/>
  <c r="J541" i="7"/>
  <c r="I541" i="7"/>
  <c r="C541" i="7"/>
  <c r="J540" i="7"/>
  <c r="I540" i="7"/>
  <c r="C540" i="7"/>
  <c r="J539" i="7"/>
  <c r="I539" i="7"/>
  <c r="C539" i="7"/>
  <c r="J538" i="7"/>
  <c r="I538" i="7"/>
  <c r="C538" i="7"/>
  <c r="J537" i="7"/>
  <c r="I537" i="7"/>
  <c r="C537" i="7"/>
  <c r="J536" i="7"/>
  <c r="I536" i="7"/>
  <c r="C536" i="7"/>
  <c r="J535" i="7"/>
  <c r="I535" i="7"/>
  <c r="C535" i="7"/>
  <c r="J534" i="7"/>
  <c r="I534" i="7"/>
  <c r="C534" i="7"/>
  <c r="J533" i="7"/>
  <c r="I533" i="7"/>
  <c r="C533" i="7"/>
  <c r="J532" i="7"/>
  <c r="I532" i="7"/>
  <c r="C532" i="7"/>
  <c r="J531" i="7"/>
  <c r="I531" i="7"/>
  <c r="C531" i="7"/>
  <c r="J530" i="7"/>
  <c r="I530" i="7"/>
  <c r="C530" i="7"/>
  <c r="J529" i="7"/>
  <c r="I529" i="7"/>
  <c r="C529" i="7"/>
  <c r="J528" i="7"/>
  <c r="I528" i="7"/>
  <c r="C528" i="7"/>
  <c r="J527" i="7"/>
  <c r="I527" i="7"/>
  <c r="C527" i="7"/>
  <c r="J526" i="7"/>
  <c r="I526" i="7"/>
  <c r="C526" i="7"/>
  <c r="J525" i="7"/>
  <c r="I525" i="7"/>
  <c r="C525" i="7"/>
  <c r="J524" i="7"/>
  <c r="I524" i="7"/>
  <c r="C524" i="7"/>
  <c r="J523" i="7"/>
  <c r="I523" i="7"/>
  <c r="C523" i="7"/>
  <c r="J522" i="7"/>
  <c r="I522" i="7"/>
  <c r="C522" i="7"/>
  <c r="J521" i="7"/>
  <c r="I521" i="7"/>
  <c r="C521" i="7"/>
  <c r="J520" i="7"/>
  <c r="I520" i="7"/>
  <c r="C520" i="7"/>
  <c r="J519" i="7"/>
  <c r="I519" i="7"/>
  <c r="C519" i="7"/>
  <c r="J518" i="7"/>
  <c r="I518" i="7"/>
  <c r="C518" i="7"/>
  <c r="J517" i="7"/>
  <c r="I517" i="7"/>
  <c r="C517" i="7"/>
  <c r="J516" i="7"/>
  <c r="I516" i="7"/>
  <c r="C516" i="7"/>
  <c r="J515" i="7"/>
  <c r="I515" i="7"/>
  <c r="C515" i="7"/>
  <c r="J514" i="7"/>
  <c r="I514" i="7"/>
  <c r="C514" i="7"/>
  <c r="J513" i="7"/>
  <c r="I513" i="7"/>
  <c r="C513" i="7"/>
  <c r="J512" i="7"/>
  <c r="I512" i="7"/>
  <c r="C512" i="7"/>
  <c r="J511" i="7"/>
  <c r="I511" i="7"/>
  <c r="C511" i="7"/>
  <c r="J510" i="7"/>
  <c r="I510" i="7"/>
  <c r="C510" i="7"/>
  <c r="J509" i="7"/>
  <c r="I509" i="7"/>
  <c r="C509" i="7"/>
  <c r="J508" i="7"/>
  <c r="I508" i="7"/>
  <c r="C508" i="7"/>
  <c r="J507" i="7"/>
  <c r="I507" i="7"/>
  <c r="C507" i="7"/>
  <c r="J506" i="7"/>
  <c r="I506" i="7"/>
  <c r="C506" i="7"/>
  <c r="J505" i="7"/>
  <c r="I505" i="7"/>
  <c r="C505" i="7"/>
  <c r="J504" i="7"/>
  <c r="I504" i="7"/>
  <c r="C504" i="7"/>
  <c r="J503" i="7"/>
  <c r="I503" i="7"/>
  <c r="C503" i="7"/>
  <c r="J502" i="7"/>
  <c r="I502" i="7"/>
  <c r="C502" i="7"/>
  <c r="J501" i="7"/>
  <c r="I501" i="7"/>
  <c r="C501" i="7"/>
  <c r="J500" i="7"/>
  <c r="I500" i="7"/>
  <c r="C500" i="7"/>
  <c r="J499" i="7"/>
  <c r="I499" i="7"/>
  <c r="C499" i="7"/>
  <c r="J498" i="7"/>
  <c r="I498" i="7"/>
  <c r="C498" i="7"/>
  <c r="J497" i="7"/>
  <c r="I497" i="7"/>
  <c r="C497" i="7"/>
  <c r="J496" i="7"/>
  <c r="I496" i="7"/>
  <c r="C496" i="7"/>
  <c r="J495" i="7"/>
  <c r="I495" i="7"/>
  <c r="C495" i="7"/>
  <c r="J494" i="7"/>
  <c r="I494" i="7"/>
  <c r="C494" i="7"/>
  <c r="J493" i="7"/>
  <c r="I493" i="7"/>
  <c r="C493" i="7"/>
  <c r="J492" i="7"/>
  <c r="I492" i="7"/>
  <c r="C492" i="7"/>
  <c r="J491" i="7"/>
  <c r="I491" i="7"/>
  <c r="C491" i="7"/>
  <c r="J490" i="7"/>
  <c r="I490" i="7"/>
  <c r="C490" i="7"/>
  <c r="J489" i="7"/>
  <c r="I489" i="7"/>
  <c r="C489" i="7"/>
  <c r="J488" i="7"/>
  <c r="I488" i="7"/>
  <c r="C488" i="7"/>
  <c r="J487" i="7"/>
  <c r="I487" i="7"/>
  <c r="C487" i="7"/>
  <c r="J486" i="7"/>
  <c r="I486" i="7"/>
  <c r="C486" i="7"/>
  <c r="J485" i="7"/>
  <c r="I485" i="7"/>
  <c r="C485" i="7"/>
  <c r="J484" i="7"/>
  <c r="I484" i="7"/>
  <c r="C484" i="7"/>
  <c r="J483" i="7"/>
  <c r="I483" i="7"/>
  <c r="C483" i="7"/>
  <c r="J482" i="7"/>
  <c r="I482" i="7"/>
  <c r="C482" i="7"/>
  <c r="J481" i="7"/>
  <c r="I481" i="7"/>
  <c r="C481" i="7"/>
  <c r="J480" i="7"/>
  <c r="I480" i="7"/>
  <c r="C480" i="7"/>
  <c r="J479" i="7"/>
  <c r="I479" i="7"/>
  <c r="C479" i="7"/>
  <c r="J478" i="7"/>
  <c r="I478" i="7"/>
  <c r="C478" i="7"/>
  <c r="J477" i="7"/>
  <c r="I477" i="7"/>
  <c r="C477" i="7"/>
  <c r="J476" i="7"/>
  <c r="I476" i="7"/>
  <c r="C476" i="7"/>
  <c r="J475" i="7"/>
  <c r="I475" i="7"/>
  <c r="C475" i="7"/>
  <c r="J474" i="7"/>
  <c r="I474" i="7"/>
  <c r="C474" i="7"/>
  <c r="J473" i="7"/>
  <c r="I473" i="7"/>
  <c r="C473" i="7"/>
  <c r="J472" i="7"/>
  <c r="I472" i="7"/>
  <c r="C472" i="7"/>
  <c r="J471" i="7"/>
  <c r="I471" i="7"/>
  <c r="C471" i="7"/>
  <c r="J470" i="7"/>
  <c r="I470" i="7"/>
  <c r="C470" i="7"/>
  <c r="J469" i="7"/>
  <c r="I469" i="7"/>
  <c r="C469" i="7"/>
  <c r="J468" i="7"/>
  <c r="I468" i="7"/>
  <c r="C468" i="7"/>
  <c r="J467" i="7"/>
  <c r="I467" i="7"/>
  <c r="C467" i="7"/>
  <c r="J466" i="7"/>
  <c r="I466" i="7"/>
  <c r="C466" i="7"/>
  <c r="J465" i="7"/>
  <c r="I465" i="7"/>
  <c r="C465" i="7"/>
  <c r="J464" i="7"/>
  <c r="I464" i="7"/>
  <c r="C464" i="7"/>
  <c r="J463" i="7"/>
  <c r="I463" i="7"/>
  <c r="C463" i="7"/>
  <c r="J462" i="7"/>
  <c r="I462" i="7"/>
  <c r="C462" i="7"/>
  <c r="J461" i="7"/>
  <c r="I461" i="7"/>
  <c r="C461" i="7"/>
  <c r="J460" i="7"/>
  <c r="I460" i="7"/>
  <c r="C460" i="7"/>
  <c r="J459" i="7"/>
  <c r="I459" i="7"/>
  <c r="C459" i="7"/>
  <c r="J458" i="7"/>
  <c r="I458" i="7"/>
  <c r="C458" i="7"/>
  <c r="J457" i="7"/>
  <c r="I457" i="7"/>
  <c r="C457" i="7"/>
  <c r="J456" i="7"/>
  <c r="I456" i="7"/>
  <c r="C456" i="7"/>
  <c r="J455" i="7"/>
  <c r="I455" i="7"/>
  <c r="C455" i="7"/>
  <c r="J454" i="7"/>
  <c r="I454" i="7"/>
  <c r="C454" i="7"/>
  <c r="J453" i="7"/>
  <c r="I453" i="7"/>
  <c r="C453" i="7"/>
  <c r="J452" i="7"/>
  <c r="I452" i="7"/>
  <c r="C452" i="7"/>
  <c r="J451" i="7"/>
  <c r="I451" i="7"/>
  <c r="C451" i="7"/>
  <c r="J450" i="7"/>
  <c r="I450" i="7"/>
  <c r="C450" i="7"/>
  <c r="J449" i="7"/>
  <c r="I449" i="7"/>
  <c r="C449" i="7"/>
  <c r="J448" i="7"/>
  <c r="I448" i="7"/>
  <c r="C448" i="7"/>
  <c r="J447" i="7"/>
  <c r="I447" i="7"/>
  <c r="C447" i="7"/>
  <c r="J446" i="7"/>
  <c r="I446" i="7"/>
  <c r="C446" i="7"/>
  <c r="J445" i="7"/>
  <c r="I445" i="7"/>
  <c r="C445" i="7"/>
  <c r="J444" i="7"/>
  <c r="I444" i="7"/>
  <c r="C444" i="7"/>
  <c r="J443" i="7"/>
  <c r="I443" i="7"/>
  <c r="C443" i="7"/>
  <c r="J442" i="7"/>
  <c r="I442" i="7"/>
  <c r="C442" i="7"/>
  <c r="J441" i="7"/>
  <c r="I441" i="7"/>
  <c r="C441" i="7"/>
  <c r="J440" i="7"/>
  <c r="I440" i="7"/>
  <c r="C440" i="7"/>
  <c r="J439" i="7"/>
  <c r="I439" i="7"/>
  <c r="C439" i="7"/>
  <c r="J438" i="7"/>
  <c r="I438" i="7"/>
  <c r="C438" i="7"/>
  <c r="J437" i="7"/>
  <c r="I437" i="7"/>
  <c r="C437" i="7"/>
  <c r="J436" i="7"/>
  <c r="I436" i="7"/>
  <c r="C436" i="7"/>
  <c r="J435" i="7"/>
  <c r="I435" i="7"/>
  <c r="C435" i="7"/>
  <c r="J434" i="7"/>
  <c r="I434" i="7"/>
  <c r="C434" i="7"/>
  <c r="J433" i="7"/>
  <c r="I433" i="7"/>
  <c r="C433" i="7"/>
  <c r="J432" i="7"/>
  <c r="I432" i="7"/>
  <c r="C432" i="7"/>
  <c r="J431" i="7"/>
  <c r="I431" i="7"/>
  <c r="C431" i="7"/>
  <c r="J430" i="7"/>
  <c r="I430" i="7"/>
  <c r="C430" i="7"/>
  <c r="J429" i="7"/>
  <c r="I429" i="7"/>
  <c r="C429" i="7"/>
  <c r="J428" i="7"/>
  <c r="I428" i="7"/>
  <c r="C428" i="7"/>
  <c r="J427" i="7"/>
  <c r="I427" i="7"/>
  <c r="C427" i="7"/>
  <c r="J426" i="7"/>
  <c r="I426" i="7"/>
  <c r="C426" i="7"/>
  <c r="J425" i="7"/>
  <c r="I425" i="7"/>
  <c r="C425" i="7"/>
  <c r="J424" i="7"/>
  <c r="I424" i="7"/>
  <c r="C424" i="7"/>
  <c r="J423" i="7"/>
  <c r="I423" i="7"/>
  <c r="C423" i="7"/>
  <c r="J422" i="7"/>
  <c r="I422" i="7"/>
  <c r="C422" i="7"/>
  <c r="J421" i="7"/>
  <c r="I421" i="7"/>
  <c r="C421" i="7"/>
  <c r="J420" i="7"/>
  <c r="I420" i="7"/>
  <c r="C420" i="7"/>
  <c r="J419" i="7"/>
  <c r="I419" i="7"/>
  <c r="C419" i="7"/>
  <c r="J418" i="7"/>
  <c r="I418" i="7"/>
  <c r="C418" i="7"/>
  <c r="J417" i="7"/>
  <c r="I417" i="7"/>
  <c r="C417" i="7"/>
  <c r="J416" i="7"/>
  <c r="I416" i="7"/>
  <c r="C416" i="7"/>
  <c r="J415" i="7"/>
  <c r="I415" i="7"/>
  <c r="C415" i="7"/>
  <c r="J414" i="7"/>
  <c r="I414" i="7"/>
  <c r="C414" i="7"/>
  <c r="J413" i="7"/>
  <c r="I413" i="7"/>
  <c r="C413" i="7"/>
  <c r="J412" i="7"/>
  <c r="I412" i="7"/>
  <c r="C412" i="7"/>
  <c r="J411" i="7"/>
  <c r="I411" i="7"/>
  <c r="C411" i="7"/>
  <c r="J410" i="7"/>
  <c r="I410" i="7"/>
  <c r="C410" i="7"/>
  <c r="J409" i="7"/>
  <c r="I409" i="7"/>
  <c r="C409" i="7"/>
  <c r="J408" i="7"/>
  <c r="I408" i="7"/>
  <c r="C408" i="7"/>
  <c r="J407" i="7"/>
  <c r="I407" i="7"/>
  <c r="C407" i="7"/>
  <c r="J406" i="7"/>
  <c r="I406" i="7"/>
  <c r="C406" i="7"/>
  <c r="J405" i="7"/>
  <c r="I405" i="7"/>
  <c r="C405" i="7"/>
  <c r="J404" i="7"/>
  <c r="I404" i="7"/>
  <c r="C404" i="7"/>
  <c r="J403" i="7"/>
  <c r="I403" i="7"/>
  <c r="C403" i="7"/>
  <c r="J402" i="7"/>
  <c r="I402" i="7"/>
  <c r="C402" i="7"/>
  <c r="J401" i="7"/>
  <c r="I401" i="7"/>
  <c r="C401" i="7"/>
  <c r="J400" i="7"/>
  <c r="I400" i="7"/>
  <c r="C400" i="7"/>
  <c r="J399" i="7"/>
  <c r="I399" i="7"/>
  <c r="C399" i="7"/>
  <c r="J398" i="7"/>
  <c r="I398" i="7"/>
  <c r="C398" i="7"/>
  <c r="J397" i="7"/>
  <c r="I397" i="7"/>
  <c r="C397" i="7"/>
  <c r="J396" i="7"/>
  <c r="I396" i="7"/>
  <c r="C396" i="7"/>
  <c r="J395" i="7"/>
  <c r="I395" i="7"/>
  <c r="C395" i="7"/>
  <c r="J394" i="7"/>
  <c r="I394" i="7"/>
  <c r="C394" i="7"/>
  <c r="J393" i="7"/>
  <c r="I393" i="7"/>
  <c r="C393" i="7"/>
  <c r="J392" i="7"/>
  <c r="I392" i="7"/>
  <c r="C392" i="7"/>
  <c r="J391" i="7"/>
  <c r="I391" i="7"/>
  <c r="C391" i="7"/>
  <c r="J390" i="7"/>
  <c r="I390" i="7"/>
  <c r="C390" i="7"/>
  <c r="J389" i="7"/>
  <c r="I389" i="7"/>
  <c r="C389" i="7"/>
  <c r="J388" i="7"/>
  <c r="I388" i="7"/>
  <c r="C388" i="7"/>
  <c r="J387" i="7"/>
  <c r="I387" i="7"/>
  <c r="C387" i="7"/>
  <c r="J386" i="7"/>
  <c r="I386" i="7"/>
  <c r="C386" i="7"/>
  <c r="J385" i="7"/>
  <c r="I385" i="7"/>
  <c r="C385" i="7"/>
  <c r="J384" i="7"/>
  <c r="I384" i="7"/>
  <c r="C384" i="7"/>
  <c r="J383" i="7"/>
  <c r="I383" i="7"/>
  <c r="C383" i="7"/>
  <c r="J382" i="7"/>
  <c r="I382" i="7"/>
  <c r="C382" i="7"/>
  <c r="J381" i="7"/>
  <c r="I381" i="7"/>
  <c r="C381" i="7"/>
  <c r="J380" i="7"/>
  <c r="I380" i="7"/>
  <c r="C380" i="7"/>
  <c r="J379" i="7"/>
  <c r="I379" i="7"/>
  <c r="C379" i="7"/>
  <c r="J378" i="7"/>
  <c r="I378" i="7"/>
  <c r="C378" i="7"/>
  <c r="J377" i="7"/>
  <c r="I377" i="7"/>
  <c r="C377" i="7"/>
  <c r="J376" i="7"/>
  <c r="I376" i="7"/>
  <c r="C376" i="7"/>
  <c r="J375" i="7"/>
  <c r="I375" i="7"/>
  <c r="C375" i="7"/>
  <c r="J374" i="7"/>
  <c r="I374" i="7"/>
  <c r="C374" i="7"/>
  <c r="J373" i="7"/>
  <c r="I373" i="7"/>
  <c r="C373" i="7"/>
  <c r="J372" i="7"/>
  <c r="I372" i="7"/>
  <c r="C372" i="7"/>
  <c r="J371" i="7"/>
  <c r="I371" i="7"/>
  <c r="C371" i="7"/>
  <c r="J370" i="7"/>
  <c r="I370" i="7"/>
  <c r="C370" i="7"/>
  <c r="J369" i="7"/>
  <c r="I369" i="7"/>
  <c r="C369" i="7"/>
  <c r="J368" i="7"/>
  <c r="I368" i="7"/>
  <c r="C368" i="7"/>
  <c r="J367" i="7"/>
  <c r="I367" i="7"/>
  <c r="C367" i="7"/>
  <c r="J366" i="7"/>
  <c r="I366" i="7"/>
  <c r="C366" i="7"/>
  <c r="J365" i="7"/>
  <c r="I365" i="7"/>
  <c r="C365" i="7"/>
  <c r="J364" i="7"/>
  <c r="I364" i="7"/>
  <c r="C364" i="7"/>
  <c r="J363" i="7"/>
  <c r="I363" i="7"/>
  <c r="C363" i="7"/>
  <c r="J362" i="7"/>
  <c r="I362" i="7"/>
  <c r="C362" i="7"/>
  <c r="J361" i="7"/>
  <c r="I361" i="7"/>
  <c r="C361" i="7"/>
  <c r="J360" i="7"/>
  <c r="I360" i="7"/>
  <c r="C360" i="7"/>
  <c r="J359" i="7"/>
  <c r="I359" i="7"/>
  <c r="C359" i="7"/>
  <c r="J358" i="7"/>
  <c r="I358" i="7"/>
  <c r="C358" i="7"/>
  <c r="J357" i="7"/>
  <c r="I357" i="7"/>
  <c r="C357" i="7"/>
  <c r="J356" i="7"/>
  <c r="I356" i="7"/>
  <c r="C356" i="7"/>
  <c r="J355" i="7"/>
  <c r="I355" i="7"/>
  <c r="C355" i="7"/>
  <c r="J354" i="7"/>
  <c r="I354" i="7"/>
  <c r="C354" i="7"/>
  <c r="J353" i="7"/>
  <c r="I353" i="7"/>
  <c r="C353" i="7"/>
  <c r="J352" i="7"/>
  <c r="I352" i="7"/>
  <c r="C352" i="7"/>
  <c r="J351" i="7"/>
  <c r="I351" i="7"/>
  <c r="C351" i="7"/>
  <c r="J350" i="7"/>
  <c r="I350" i="7"/>
  <c r="C350" i="7"/>
  <c r="J349" i="7"/>
  <c r="I349" i="7"/>
  <c r="C349" i="7"/>
  <c r="J348" i="7"/>
  <c r="I348" i="7"/>
  <c r="C348" i="7"/>
  <c r="J347" i="7"/>
  <c r="I347" i="7"/>
  <c r="C347" i="7"/>
  <c r="J346" i="7"/>
  <c r="I346" i="7"/>
  <c r="C346" i="7"/>
  <c r="J345" i="7"/>
  <c r="I345" i="7"/>
  <c r="C345" i="7"/>
  <c r="J344" i="7"/>
  <c r="I344" i="7"/>
  <c r="C344" i="7"/>
  <c r="J343" i="7"/>
  <c r="I343" i="7"/>
  <c r="C343" i="7"/>
  <c r="J342" i="7"/>
  <c r="I342" i="7"/>
  <c r="C342" i="7"/>
  <c r="J341" i="7"/>
  <c r="I341" i="7"/>
  <c r="C341" i="7"/>
  <c r="J340" i="7"/>
  <c r="I340" i="7"/>
  <c r="C340" i="7"/>
  <c r="J339" i="7"/>
  <c r="I339" i="7"/>
  <c r="C339" i="7"/>
  <c r="J338" i="7"/>
  <c r="I338" i="7"/>
  <c r="C338" i="7"/>
  <c r="J337" i="7"/>
  <c r="I337" i="7"/>
  <c r="C337" i="7"/>
  <c r="J336" i="7"/>
  <c r="I336" i="7"/>
  <c r="C336" i="7"/>
  <c r="J335" i="7"/>
  <c r="I335" i="7"/>
  <c r="C335" i="7"/>
  <c r="J334" i="7"/>
  <c r="I334" i="7"/>
  <c r="C334" i="7"/>
  <c r="J333" i="7"/>
  <c r="I333" i="7"/>
  <c r="C333" i="7"/>
  <c r="J332" i="7"/>
  <c r="I332" i="7"/>
  <c r="C332" i="7"/>
  <c r="J331" i="7"/>
  <c r="I331" i="7"/>
  <c r="C331" i="7"/>
  <c r="J330" i="7"/>
  <c r="I330" i="7"/>
  <c r="C330" i="7"/>
  <c r="J329" i="7"/>
  <c r="I329" i="7"/>
  <c r="C329" i="7"/>
  <c r="J328" i="7"/>
  <c r="I328" i="7"/>
  <c r="C328" i="7"/>
  <c r="J327" i="7"/>
  <c r="I327" i="7"/>
  <c r="C327" i="7"/>
  <c r="J326" i="7"/>
  <c r="I326" i="7"/>
  <c r="C326" i="7"/>
  <c r="J325" i="7"/>
  <c r="I325" i="7"/>
  <c r="C325" i="7"/>
  <c r="J324" i="7"/>
  <c r="I324" i="7"/>
  <c r="C324" i="7"/>
  <c r="J323" i="7"/>
  <c r="I323" i="7"/>
  <c r="C323" i="7"/>
  <c r="J322" i="7"/>
  <c r="I322" i="7"/>
  <c r="C322" i="7"/>
  <c r="J321" i="7"/>
  <c r="I321" i="7"/>
  <c r="C321" i="7"/>
  <c r="J320" i="7"/>
  <c r="I320" i="7"/>
  <c r="C320" i="7"/>
  <c r="J319" i="7"/>
  <c r="I319" i="7"/>
  <c r="C319" i="7"/>
  <c r="J318" i="7"/>
  <c r="I318" i="7"/>
  <c r="C318" i="7"/>
  <c r="J317" i="7"/>
  <c r="I317" i="7"/>
  <c r="C317" i="7"/>
  <c r="J316" i="7"/>
  <c r="I316" i="7"/>
  <c r="C316" i="7"/>
  <c r="J315" i="7"/>
  <c r="I315" i="7"/>
  <c r="C315" i="7"/>
  <c r="J314" i="7"/>
  <c r="I314" i="7"/>
  <c r="C314" i="7"/>
  <c r="J313" i="7"/>
  <c r="I313" i="7"/>
  <c r="C313" i="7"/>
  <c r="J312" i="7"/>
  <c r="I312" i="7"/>
  <c r="C312" i="7"/>
  <c r="J311" i="7"/>
  <c r="I311" i="7"/>
  <c r="C311" i="7"/>
  <c r="J310" i="7"/>
  <c r="I310" i="7"/>
  <c r="C310" i="7"/>
  <c r="J309" i="7"/>
  <c r="I309" i="7"/>
  <c r="C309" i="7"/>
  <c r="J308" i="7"/>
  <c r="I308" i="7"/>
  <c r="C308" i="7"/>
  <c r="J307" i="7"/>
  <c r="I307" i="7"/>
  <c r="C307" i="7"/>
  <c r="J306" i="7"/>
  <c r="I306" i="7"/>
  <c r="C306" i="7"/>
  <c r="J305" i="7"/>
  <c r="I305" i="7"/>
  <c r="C305" i="7"/>
  <c r="J304" i="7"/>
  <c r="I304" i="7"/>
  <c r="C304" i="7"/>
  <c r="J303" i="7"/>
  <c r="I303" i="7"/>
  <c r="C303" i="7"/>
  <c r="J302" i="7"/>
  <c r="I302" i="7"/>
  <c r="C302" i="7"/>
  <c r="J301" i="7"/>
  <c r="I301" i="7"/>
  <c r="C301" i="7"/>
  <c r="J300" i="7"/>
  <c r="I300" i="7"/>
  <c r="C300" i="7"/>
  <c r="J299" i="7"/>
  <c r="I299" i="7"/>
  <c r="C299" i="7"/>
  <c r="J298" i="7"/>
  <c r="I298" i="7"/>
  <c r="C298" i="7"/>
  <c r="J297" i="7"/>
  <c r="I297" i="7"/>
  <c r="C297" i="7"/>
  <c r="J296" i="7"/>
  <c r="I296" i="7"/>
  <c r="C296" i="7"/>
  <c r="J295" i="7"/>
  <c r="I295" i="7"/>
  <c r="C295" i="7"/>
  <c r="J294" i="7"/>
  <c r="I294" i="7"/>
  <c r="C294" i="7"/>
  <c r="J293" i="7"/>
  <c r="I293" i="7"/>
  <c r="C293" i="7"/>
  <c r="J292" i="7"/>
  <c r="I292" i="7"/>
  <c r="C292" i="7"/>
  <c r="J291" i="7"/>
  <c r="I291" i="7"/>
  <c r="C291" i="7"/>
  <c r="J290" i="7"/>
  <c r="I290" i="7"/>
  <c r="C290" i="7"/>
  <c r="J289" i="7"/>
  <c r="I289" i="7"/>
  <c r="C289" i="7"/>
  <c r="J288" i="7"/>
  <c r="I288" i="7"/>
  <c r="C288" i="7"/>
  <c r="J287" i="7"/>
  <c r="I287" i="7"/>
  <c r="C287" i="7"/>
  <c r="J286" i="7"/>
  <c r="I286" i="7"/>
  <c r="C286" i="7"/>
  <c r="J285" i="7"/>
  <c r="I285" i="7"/>
  <c r="C285" i="7"/>
  <c r="J284" i="7"/>
  <c r="I284" i="7"/>
  <c r="C284" i="7"/>
  <c r="J283" i="7"/>
  <c r="I283" i="7"/>
  <c r="C283" i="7"/>
  <c r="J282" i="7"/>
  <c r="I282" i="7"/>
  <c r="C282" i="7"/>
  <c r="J281" i="7"/>
  <c r="I281" i="7"/>
  <c r="C281" i="7"/>
  <c r="J280" i="7"/>
  <c r="I280" i="7"/>
  <c r="C280" i="7"/>
  <c r="J279" i="7"/>
  <c r="I279" i="7"/>
  <c r="C279" i="7"/>
  <c r="J278" i="7"/>
  <c r="I278" i="7"/>
  <c r="C278" i="7"/>
  <c r="J277" i="7"/>
  <c r="I277" i="7"/>
  <c r="C277" i="7"/>
  <c r="J276" i="7"/>
  <c r="I276" i="7"/>
  <c r="C276" i="7"/>
  <c r="J275" i="7"/>
  <c r="I275" i="7"/>
  <c r="C275" i="7"/>
  <c r="J274" i="7"/>
  <c r="I274" i="7"/>
  <c r="C274" i="7"/>
  <c r="J273" i="7"/>
  <c r="I273" i="7"/>
  <c r="C273" i="7"/>
  <c r="J272" i="7"/>
  <c r="I272" i="7"/>
  <c r="C272" i="7"/>
  <c r="J271" i="7"/>
  <c r="I271" i="7"/>
  <c r="C271" i="7"/>
  <c r="J270" i="7"/>
  <c r="I270" i="7"/>
  <c r="C270" i="7"/>
  <c r="J269" i="7"/>
  <c r="I269" i="7"/>
  <c r="C269" i="7"/>
  <c r="J268" i="7"/>
  <c r="I268" i="7"/>
  <c r="C268" i="7"/>
  <c r="J267" i="7"/>
  <c r="I267" i="7"/>
  <c r="C267" i="7"/>
  <c r="J266" i="7"/>
  <c r="I266" i="7"/>
  <c r="C266" i="7"/>
  <c r="J265" i="7"/>
  <c r="I265" i="7"/>
  <c r="C265" i="7"/>
  <c r="J264" i="7"/>
  <c r="I264" i="7"/>
  <c r="C264" i="7"/>
  <c r="J263" i="7"/>
  <c r="I263" i="7"/>
  <c r="C263" i="7"/>
  <c r="J262" i="7"/>
  <c r="I262" i="7"/>
  <c r="C262" i="7"/>
  <c r="J261" i="7"/>
  <c r="I261" i="7"/>
  <c r="C261" i="7"/>
  <c r="J260" i="7"/>
  <c r="I260" i="7"/>
  <c r="C260" i="7"/>
  <c r="J259" i="7"/>
  <c r="I259" i="7"/>
  <c r="C259" i="7"/>
  <c r="J258" i="7"/>
  <c r="I258" i="7"/>
  <c r="C258" i="7"/>
  <c r="J257" i="7"/>
  <c r="I257" i="7"/>
  <c r="C257" i="7"/>
  <c r="J256" i="7"/>
  <c r="I256" i="7"/>
  <c r="C256" i="7"/>
  <c r="J255" i="7"/>
  <c r="I255" i="7"/>
  <c r="C255" i="7"/>
  <c r="J254" i="7"/>
  <c r="I254" i="7"/>
  <c r="C254" i="7"/>
  <c r="J253" i="7"/>
  <c r="I253" i="7"/>
  <c r="C253" i="7"/>
  <c r="J252" i="7"/>
  <c r="I252" i="7"/>
  <c r="C252" i="7"/>
  <c r="J251" i="7"/>
  <c r="I251" i="7"/>
  <c r="C251" i="7"/>
  <c r="J250" i="7"/>
  <c r="I250" i="7"/>
  <c r="C250" i="7"/>
  <c r="J249" i="7"/>
  <c r="I249" i="7"/>
  <c r="C249" i="7"/>
  <c r="J248" i="7"/>
  <c r="I248" i="7"/>
  <c r="C248" i="7"/>
  <c r="J247" i="7"/>
  <c r="I247" i="7"/>
  <c r="C247" i="7"/>
  <c r="J246" i="7"/>
  <c r="I246" i="7"/>
  <c r="C246" i="7"/>
  <c r="J245" i="7"/>
  <c r="I245" i="7"/>
  <c r="C245" i="7"/>
  <c r="J244" i="7"/>
  <c r="I244" i="7"/>
  <c r="C244" i="7"/>
  <c r="J243" i="7"/>
  <c r="I243" i="7"/>
  <c r="C243" i="7"/>
  <c r="J242" i="7"/>
  <c r="I242" i="7"/>
  <c r="C242" i="7"/>
  <c r="J241" i="7"/>
  <c r="I241" i="7"/>
  <c r="C241" i="7"/>
  <c r="J240" i="7"/>
  <c r="I240" i="7"/>
  <c r="C240" i="7"/>
  <c r="J239" i="7"/>
  <c r="I239" i="7"/>
  <c r="C239" i="7"/>
  <c r="J238" i="7"/>
  <c r="I238" i="7"/>
  <c r="C238" i="7"/>
  <c r="J237" i="7"/>
  <c r="I237" i="7"/>
  <c r="C237" i="7"/>
  <c r="J236" i="7"/>
  <c r="I236" i="7"/>
  <c r="C236" i="7"/>
  <c r="J235" i="7"/>
  <c r="I235" i="7"/>
  <c r="C235" i="7"/>
  <c r="J234" i="7"/>
  <c r="I234" i="7"/>
  <c r="C234" i="7"/>
  <c r="J233" i="7"/>
  <c r="I233" i="7"/>
  <c r="C233" i="7"/>
  <c r="J232" i="7"/>
  <c r="I232" i="7"/>
  <c r="C232" i="7"/>
  <c r="J231" i="7"/>
  <c r="I231" i="7"/>
  <c r="C231" i="7"/>
  <c r="J230" i="7"/>
  <c r="I230" i="7"/>
  <c r="C230" i="7"/>
  <c r="J229" i="7"/>
  <c r="I229" i="7"/>
  <c r="C229" i="7"/>
  <c r="J228" i="7"/>
  <c r="I228" i="7"/>
  <c r="C228" i="7"/>
  <c r="J227" i="7"/>
  <c r="I227" i="7"/>
  <c r="C227" i="7"/>
  <c r="J226" i="7"/>
  <c r="I226" i="7"/>
  <c r="C226" i="7"/>
  <c r="J225" i="7"/>
  <c r="I225" i="7"/>
  <c r="C225" i="7"/>
  <c r="J224" i="7"/>
  <c r="I224" i="7"/>
  <c r="C224" i="7"/>
  <c r="J223" i="7"/>
  <c r="I223" i="7"/>
  <c r="C223" i="7"/>
  <c r="J222" i="7"/>
  <c r="I222" i="7"/>
  <c r="C222" i="7"/>
  <c r="J221" i="7"/>
  <c r="I221" i="7"/>
  <c r="C221" i="7"/>
  <c r="J220" i="7"/>
  <c r="I220" i="7"/>
  <c r="C220" i="7"/>
  <c r="J219" i="7"/>
  <c r="I219" i="7"/>
  <c r="C219" i="7"/>
  <c r="J218" i="7"/>
  <c r="I218" i="7"/>
  <c r="C218" i="7"/>
  <c r="J217" i="7"/>
  <c r="I217" i="7"/>
  <c r="C217" i="7"/>
  <c r="J216" i="7"/>
  <c r="I216" i="7"/>
  <c r="C216" i="7"/>
  <c r="J215" i="7"/>
  <c r="I215" i="7"/>
  <c r="C215" i="7"/>
  <c r="J214" i="7"/>
  <c r="I214" i="7"/>
  <c r="C214" i="7"/>
  <c r="J213" i="7"/>
  <c r="I213" i="7"/>
  <c r="C213" i="7"/>
  <c r="J212" i="7"/>
  <c r="I212" i="7"/>
  <c r="C212" i="7"/>
  <c r="J211" i="7"/>
  <c r="I211" i="7"/>
  <c r="C211" i="7"/>
  <c r="J210" i="7"/>
  <c r="I210" i="7"/>
  <c r="C210" i="7"/>
  <c r="J209" i="7"/>
  <c r="I209" i="7"/>
  <c r="C209" i="7"/>
  <c r="J208" i="7"/>
  <c r="I208" i="7"/>
  <c r="C208" i="7"/>
  <c r="J207" i="7"/>
  <c r="I207" i="7"/>
  <c r="C207" i="7"/>
  <c r="J206" i="7"/>
  <c r="I206" i="7"/>
  <c r="C206" i="7"/>
  <c r="J205" i="7"/>
  <c r="I205" i="7"/>
  <c r="C205" i="7"/>
  <c r="J204" i="7"/>
  <c r="I204" i="7"/>
  <c r="C204" i="7"/>
  <c r="J203" i="7"/>
  <c r="I203" i="7"/>
  <c r="C203" i="7"/>
  <c r="J202" i="7"/>
  <c r="I202" i="7"/>
  <c r="C202" i="7"/>
  <c r="J201" i="7"/>
  <c r="I201" i="7"/>
  <c r="C201" i="7"/>
  <c r="J200" i="7"/>
  <c r="I200" i="7"/>
  <c r="C200" i="7"/>
  <c r="J199" i="7"/>
  <c r="I199" i="7"/>
  <c r="C199" i="7"/>
  <c r="J198" i="7"/>
  <c r="I198" i="7"/>
  <c r="C198" i="7"/>
  <c r="J197" i="7"/>
  <c r="I197" i="7"/>
  <c r="C197" i="7"/>
  <c r="J196" i="7"/>
  <c r="I196" i="7"/>
  <c r="C196" i="7"/>
  <c r="J195" i="7"/>
  <c r="I195" i="7"/>
  <c r="C195" i="7"/>
  <c r="J194" i="7"/>
  <c r="I194" i="7"/>
  <c r="C194" i="7"/>
  <c r="J193" i="7"/>
  <c r="I193" i="7"/>
  <c r="C193" i="7"/>
  <c r="J192" i="7"/>
  <c r="I192" i="7"/>
  <c r="C192" i="7"/>
  <c r="J191" i="7"/>
  <c r="I191" i="7"/>
  <c r="C191" i="7"/>
  <c r="J190" i="7"/>
  <c r="I190" i="7"/>
  <c r="C190" i="7"/>
  <c r="J189" i="7"/>
  <c r="I189" i="7"/>
  <c r="C189" i="7"/>
  <c r="J188" i="7"/>
  <c r="I188" i="7"/>
  <c r="C188" i="7"/>
  <c r="J187" i="7"/>
  <c r="I187" i="7"/>
  <c r="C187" i="7"/>
  <c r="J186" i="7"/>
  <c r="I186" i="7"/>
  <c r="C186" i="7"/>
  <c r="J185" i="7"/>
  <c r="I185" i="7"/>
  <c r="C185" i="7"/>
  <c r="J184" i="7"/>
  <c r="I184" i="7"/>
  <c r="C184" i="7"/>
  <c r="J183" i="7"/>
  <c r="I183" i="7"/>
  <c r="C183" i="7"/>
  <c r="J182" i="7"/>
  <c r="I182" i="7"/>
  <c r="C182" i="7"/>
  <c r="J181" i="7"/>
  <c r="I181" i="7"/>
  <c r="C181" i="7"/>
  <c r="J180" i="7"/>
  <c r="I180" i="7"/>
  <c r="C180" i="7"/>
  <c r="J179" i="7"/>
  <c r="I179" i="7"/>
  <c r="C179" i="7"/>
  <c r="J178" i="7"/>
  <c r="I178" i="7"/>
  <c r="C178" i="7"/>
  <c r="J177" i="7"/>
  <c r="I177" i="7"/>
  <c r="C177" i="7"/>
  <c r="J176" i="7"/>
  <c r="I176" i="7"/>
  <c r="C176" i="7"/>
  <c r="J175" i="7"/>
  <c r="I175" i="7"/>
  <c r="C175" i="7"/>
  <c r="J174" i="7"/>
  <c r="I174" i="7"/>
  <c r="C174" i="7"/>
  <c r="J173" i="7"/>
  <c r="I173" i="7"/>
  <c r="C173" i="7"/>
  <c r="J172" i="7"/>
  <c r="I172" i="7"/>
  <c r="C172" i="7"/>
  <c r="J171" i="7"/>
  <c r="I171" i="7"/>
  <c r="C171" i="7"/>
  <c r="J170" i="7"/>
  <c r="I170" i="7"/>
  <c r="C170" i="7"/>
  <c r="J169" i="7"/>
  <c r="I169" i="7"/>
  <c r="C169" i="7"/>
  <c r="J168" i="7"/>
  <c r="I168" i="7"/>
  <c r="C168" i="7"/>
  <c r="J167" i="7"/>
  <c r="I167" i="7"/>
  <c r="C167" i="7"/>
  <c r="J166" i="7"/>
  <c r="I166" i="7"/>
  <c r="C166" i="7"/>
  <c r="J165" i="7"/>
  <c r="I165" i="7"/>
  <c r="C165" i="7"/>
  <c r="J164" i="7"/>
  <c r="I164" i="7"/>
  <c r="C164" i="7"/>
  <c r="J163" i="7"/>
  <c r="I163" i="7"/>
  <c r="C163" i="7"/>
  <c r="J162" i="7"/>
  <c r="I162" i="7"/>
  <c r="C162" i="7"/>
  <c r="J161" i="7"/>
  <c r="I161" i="7"/>
  <c r="C161" i="7"/>
  <c r="J160" i="7"/>
  <c r="I160" i="7"/>
  <c r="C160" i="7"/>
  <c r="J159" i="7"/>
  <c r="I159" i="7"/>
  <c r="C159" i="7"/>
  <c r="J158" i="7"/>
  <c r="I158" i="7"/>
  <c r="C158" i="7"/>
  <c r="J157" i="7"/>
  <c r="I157" i="7"/>
  <c r="C157" i="7"/>
  <c r="J156" i="7"/>
  <c r="I156" i="7"/>
  <c r="C156" i="7"/>
  <c r="J155" i="7"/>
  <c r="I155" i="7"/>
  <c r="C155" i="7"/>
  <c r="J154" i="7"/>
  <c r="I154" i="7"/>
  <c r="C154" i="7"/>
  <c r="J153" i="7"/>
  <c r="I153" i="7"/>
  <c r="C153" i="7"/>
  <c r="J152" i="7"/>
  <c r="I152" i="7"/>
  <c r="C152" i="7"/>
  <c r="J151" i="7"/>
  <c r="I151" i="7"/>
  <c r="C151" i="7"/>
  <c r="J150" i="7"/>
  <c r="I150" i="7"/>
  <c r="C150" i="7"/>
  <c r="J149" i="7"/>
  <c r="I149" i="7"/>
  <c r="C149" i="7"/>
  <c r="J148" i="7"/>
  <c r="I148" i="7"/>
  <c r="C148" i="7"/>
  <c r="J147" i="7"/>
  <c r="I147" i="7"/>
  <c r="C147" i="7"/>
  <c r="J146" i="7"/>
  <c r="I146" i="7"/>
  <c r="C146" i="7"/>
  <c r="J145" i="7"/>
  <c r="I145" i="7"/>
  <c r="C145" i="7"/>
  <c r="J144" i="7"/>
  <c r="I144" i="7"/>
  <c r="C144" i="7"/>
  <c r="J143" i="7"/>
  <c r="I143" i="7"/>
  <c r="C143" i="7"/>
  <c r="J142" i="7"/>
  <c r="I142" i="7"/>
  <c r="C142" i="7"/>
  <c r="J141" i="7"/>
  <c r="I141" i="7"/>
  <c r="C141" i="7"/>
  <c r="J140" i="7"/>
  <c r="I140" i="7"/>
  <c r="C140" i="7"/>
  <c r="J139" i="7"/>
  <c r="I139" i="7"/>
  <c r="C139" i="7"/>
  <c r="J138" i="7"/>
  <c r="I138" i="7"/>
  <c r="C138" i="7"/>
  <c r="J137" i="7"/>
  <c r="I137" i="7"/>
  <c r="C137" i="7"/>
  <c r="J136" i="7"/>
  <c r="I136" i="7"/>
  <c r="C136" i="7"/>
  <c r="J135" i="7"/>
  <c r="I135" i="7"/>
  <c r="C135" i="7"/>
  <c r="J134" i="7"/>
  <c r="I134" i="7"/>
  <c r="C134" i="7"/>
  <c r="J133" i="7"/>
  <c r="I133" i="7"/>
  <c r="C133" i="7"/>
  <c r="J132" i="7"/>
  <c r="I132" i="7"/>
  <c r="C132" i="7"/>
  <c r="J131" i="7"/>
  <c r="I131" i="7"/>
  <c r="C131" i="7"/>
  <c r="J130" i="7"/>
  <c r="I130" i="7"/>
  <c r="C130" i="7"/>
  <c r="J129" i="7"/>
  <c r="I129" i="7"/>
  <c r="C129" i="7"/>
  <c r="J128" i="7"/>
  <c r="I128" i="7"/>
  <c r="C128" i="7"/>
  <c r="J127" i="7"/>
  <c r="I127" i="7"/>
  <c r="C127" i="7"/>
  <c r="J126" i="7"/>
  <c r="I126" i="7"/>
  <c r="C126" i="7"/>
  <c r="J125" i="7"/>
  <c r="I125" i="7"/>
  <c r="C125" i="7"/>
  <c r="J124" i="7"/>
  <c r="I124" i="7"/>
  <c r="C124" i="7"/>
  <c r="J123" i="7"/>
  <c r="I123" i="7"/>
  <c r="C123" i="7"/>
  <c r="J122" i="7"/>
  <c r="I122" i="7"/>
  <c r="C122" i="7"/>
  <c r="J121" i="7"/>
  <c r="I121" i="7"/>
  <c r="C121" i="7"/>
  <c r="J120" i="7"/>
  <c r="I120" i="7"/>
  <c r="C120" i="7"/>
  <c r="J119" i="7"/>
  <c r="I119" i="7"/>
  <c r="C119" i="7"/>
  <c r="J118" i="7"/>
  <c r="I118" i="7"/>
  <c r="C118" i="7"/>
  <c r="J117" i="7"/>
  <c r="I117" i="7"/>
  <c r="C117" i="7"/>
  <c r="J116" i="7"/>
  <c r="I116" i="7"/>
  <c r="C116" i="7"/>
  <c r="J115" i="7"/>
  <c r="I115" i="7"/>
  <c r="C115" i="7"/>
  <c r="J114" i="7"/>
  <c r="I114" i="7"/>
  <c r="C114" i="7"/>
  <c r="J113" i="7"/>
  <c r="I113" i="7"/>
  <c r="C113" i="7"/>
  <c r="J112" i="7"/>
  <c r="I112" i="7"/>
  <c r="C112" i="7"/>
  <c r="J111" i="7"/>
  <c r="I111" i="7"/>
  <c r="C111" i="7"/>
  <c r="J110" i="7"/>
  <c r="I110" i="7"/>
  <c r="C110" i="7"/>
  <c r="J109" i="7"/>
  <c r="I109" i="7"/>
  <c r="C109" i="7"/>
  <c r="J108" i="7"/>
  <c r="I108" i="7"/>
  <c r="C108" i="7"/>
  <c r="J107" i="7"/>
  <c r="I107" i="7"/>
  <c r="C107" i="7"/>
  <c r="J106" i="7"/>
  <c r="I106" i="7"/>
  <c r="C106" i="7"/>
  <c r="J105" i="7"/>
  <c r="I105" i="7"/>
  <c r="C105" i="7"/>
  <c r="J104" i="7"/>
  <c r="I104" i="7"/>
  <c r="C104" i="7"/>
  <c r="J103" i="7"/>
  <c r="I103" i="7"/>
  <c r="C103" i="7"/>
  <c r="J102" i="7"/>
  <c r="I102" i="7"/>
  <c r="C102" i="7"/>
  <c r="J101" i="7"/>
  <c r="I101" i="7"/>
  <c r="C101" i="7"/>
  <c r="J100" i="7"/>
  <c r="I100" i="7"/>
  <c r="C100" i="7"/>
  <c r="J99" i="7"/>
  <c r="I99" i="7"/>
  <c r="C99" i="7"/>
  <c r="J98" i="7"/>
  <c r="I98" i="7"/>
  <c r="C98" i="7"/>
  <c r="J97" i="7"/>
  <c r="I97" i="7"/>
  <c r="C97" i="7"/>
  <c r="J96" i="7"/>
  <c r="I96" i="7"/>
  <c r="C96" i="7"/>
  <c r="J95" i="7"/>
  <c r="I95" i="7"/>
  <c r="C95" i="7"/>
  <c r="J94" i="7"/>
  <c r="I94" i="7"/>
  <c r="C94" i="7"/>
  <c r="J93" i="7"/>
  <c r="I93" i="7"/>
  <c r="C93" i="7"/>
  <c r="J92" i="7"/>
  <c r="I92" i="7"/>
  <c r="C92" i="7"/>
  <c r="J91" i="7"/>
  <c r="I91" i="7"/>
  <c r="C91" i="7"/>
  <c r="J90" i="7"/>
  <c r="I90" i="7"/>
  <c r="C90" i="7"/>
  <c r="J89" i="7"/>
  <c r="I89" i="7"/>
  <c r="C89" i="7"/>
  <c r="J88" i="7"/>
  <c r="I88" i="7"/>
  <c r="C88" i="7"/>
  <c r="J87" i="7"/>
  <c r="I87" i="7"/>
  <c r="C87" i="7"/>
  <c r="J86" i="7"/>
  <c r="I86" i="7"/>
  <c r="C86" i="7"/>
  <c r="J85" i="7"/>
  <c r="I85" i="7"/>
  <c r="C85" i="7"/>
  <c r="J84" i="7"/>
  <c r="I84" i="7"/>
  <c r="C84" i="7"/>
  <c r="J83" i="7"/>
  <c r="I83" i="7"/>
  <c r="C83" i="7"/>
  <c r="J82" i="7"/>
  <c r="I82" i="7"/>
  <c r="C82" i="7"/>
  <c r="J81" i="7"/>
  <c r="I81" i="7"/>
  <c r="C81" i="7"/>
  <c r="J80" i="7"/>
  <c r="I80" i="7"/>
  <c r="C80" i="7"/>
  <c r="J79" i="7"/>
  <c r="I79" i="7"/>
  <c r="C79" i="7"/>
  <c r="J78" i="7"/>
  <c r="I78" i="7"/>
  <c r="C78" i="7"/>
  <c r="J77" i="7"/>
  <c r="I77" i="7"/>
  <c r="C77" i="7"/>
  <c r="J76" i="7"/>
  <c r="I76" i="7"/>
  <c r="C76" i="7"/>
  <c r="J75" i="7"/>
  <c r="I75" i="7"/>
  <c r="C75" i="7"/>
  <c r="J74" i="7"/>
  <c r="I74" i="7"/>
  <c r="C74" i="7"/>
  <c r="J73" i="7"/>
  <c r="I73" i="7"/>
  <c r="C73" i="7"/>
  <c r="J72" i="7"/>
  <c r="I72" i="7"/>
  <c r="C72" i="7"/>
  <c r="J71" i="7"/>
  <c r="I71" i="7"/>
  <c r="C71" i="7"/>
  <c r="J70" i="7"/>
  <c r="I70" i="7"/>
  <c r="C70" i="7"/>
  <c r="J69" i="7"/>
  <c r="I69" i="7"/>
  <c r="C69" i="7"/>
  <c r="J68" i="7"/>
  <c r="I68" i="7"/>
  <c r="C68" i="7"/>
  <c r="J67" i="7"/>
  <c r="I67" i="7"/>
  <c r="C67" i="7"/>
  <c r="J66" i="7"/>
  <c r="I66" i="7"/>
  <c r="C66" i="7"/>
  <c r="J65" i="7"/>
  <c r="I65" i="7"/>
  <c r="C65" i="7"/>
  <c r="J64" i="7"/>
  <c r="I64" i="7"/>
  <c r="C64" i="7"/>
  <c r="J63" i="7"/>
  <c r="I63" i="7"/>
  <c r="C63" i="7"/>
  <c r="J62" i="7"/>
  <c r="I62" i="7"/>
  <c r="C62" i="7"/>
  <c r="J61" i="7"/>
  <c r="I61" i="7"/>
  <c r="C61" i="7"/>
  <c r="J60" i="7"/>
  <c r="I60" i="7"/>
  <c r="C60" i="7"/>
  <c r="J59" i="7"/>
  <c r="I59" i="7"/>
  <c r="C59" i="7"/>
  <c r="J58" i="7"/>
  <c r="I58" i="7"/>
  <c r="C58" i="7"/>
  <c r="J57" i="7"/>
  <c r="I57" i="7"/>
  <c r="C57" i="7"/>
  <c r="J56" i="7"/>
  <c r="I56" i="7"/>
  <c r="C56" i="7"/>
  <c r="J55" i="7"/>
  <c r="I55" i="7"/>
  <c r="C55" i="7"/>
  <c r="J54" i="7"/>
  <c r="I54" i="7"/>
  <c r="C54" i="7"/>
  <c r="J53" i="7"/>
  <c r="I53" i="7"/>
  <c r="C53" i="7"/>
  <c r="J52" i="7"/>
  <c r="I52" i="7"/>
  <c r="C52" i="7"/>
  <c r="J51" i="7"/>
  <c r="I51" i="7"/>
  <c r="C51" i="7"/>
  <c r="J50" i="7"/>
  <c r="I50" i="7"/>
  <c r="C50" i="7"/>
  <c r="J49" i="7"/>
  <c r="I49" i="7"/>
  <c r="C49" i="7"/>
  <c r="J48" i="7"/>
  <c r="I48" i="7"/>
  <c r="C48" i="7"/>
  <c r="J47" i="7"/>
  <c r="I47" i="7"/>
  <c r="C47" i="7"/>
  <c r="J46" i="7"/>
  <c r="I46" i="7"/>
  <c r="C46" i="7"/>
  <c r="J45" i="7"/>
  <c r="I45" i="7"/>
  <c r="C45" i="7"/>
  <c r="J44" i="7"/>
  <c r="I44" i="7"/>
  <c r="C44" i="7"/>
  <c r="J43" i="7"/>
  <c r="I43" i="7"/>
  <c r="C43" i="7"/>
  <c r="J42" i="7"/>
  <c r="I42" i="7"/>
  <c r="C42" i="7"/>
  <c r="J41" i="7"/>
  <c r="I41" i="7"/>
  <c r="C41" i="7"/>
  <c r="J40" i="7"/>
  <c r="I40" i="7"/>
  <c r="C40" i="7"/>
  <c r="J39" i="7"/>
  <c r="I39" i="7"/>
  <c r="C39" i="7"/>
  <c r="J38" i="7"/>
  <c r="I38" i="7"/>
  <c r="C38" i="7"/>
  <c r="J37" i="7"/>
  <c r="I37" i="7"/>
  <c r="C37" i="7"/>
  <c r="J36" i="7"/>
  <c r="I36" i="7"/>
  <c r="C36" i="7"/>
  <c r="J35" i="7"/>
  <c r="I35" i="7"/>
  <c r="C35" i="7"/>
  <c r="J34" i="7"/>
  <c r="I34" i="7"/>
  <c r="C34" i="7"/>
  <c r="J33" i="7"/>
  <c r="I33" i="7"/>
  <c r="C33" i="7"/>
  <c r="J32" i="7"/>
  <c r="I32" i="7"/>
  <c r="C32" i="7"/>
  <c r="J31" i="7"/>
  <c r="I31" i="7"/>
  <c r="C31" i="7"/>
  <c r="J30" i="7"/>
  <c r="I30" i="7"/>
  <c r="C30" i="7"/>
  <c r="J29" i="7"/>
  <c r="I29" i="7"/>
  <c r="C29" i="7"/>
  <c r="J28" i="7"/>
  <c r="I28" i="7"/>
  <c r="C28" i="7"/>
  <c r="J27" i="7"/>
  <c r="I27" i="7"/>
  <c r="C27" i="7"/>
  <c r="J26" i="7"/>
  <c r="I26" i="7"/>
  <c r="C26" i="7"/>
  <c r="J25" i="7"/>
  <c r="I25" i="7"/>
  <c r="C25" i="7"/>
  <c r="J24" i="7"/>
  <c r="I24" i="7"/>
  <c r="C24" i="7"/>
  <c r="J23" i="7"/>
  <c r="I23" i="7"/>
  <c r="C23" i="7"/>
  <c r="J22" i="7"/>
  <c r="I22" i="7"/>
  <c r="C22" i="7"/>
  <c r="J21" i="7"/>
  <c r="I21" i="7"/>
  <c r="C21" i="7"/>
  <c r="J20" i="7"/>
  <c r="I20" i="7"/>
  <c r="C20" i="7"/>
  <c r="J19" i="7"/>
  <c r="I19" i="7"/>
  <c r="C19" i="7"/>
  <c r="J18" i="7"/>
  <c r="I18" i="7"/>
  <c r="C18" i="7"/>
  <c r="J17" i="7"/>
  <c r="I17" i="7"/>
  <c r="C17" i="7"/>
  <c r="J16" i="7"/>
  <c r="I16" i="7"/>
  <c r="C16" i="7"/>
  <c r="J15" i="7"/>
  <c r="I15" i="7"/>
  <c r="C15" i="7"/>
  <c r="J14" i="7"/>
  <c r="I14" i="7"/>
  <c r="C14" i="7"/>
  <c r="J13" i="7"/>
  <c r="I13" i="7"/>
  <c r="C13" i="7"/>
  <c r="J12" i="7"/>
  <c r="I12" i="7"/>
  <c r="C12" i="7"/>
  <c r="J11" i="7"/>
  <c r="I11" i="7"/>
  <c r="C11" i="7"/>
  <c r="J10" i="7"/>
  <c r="I10" i="7"/>
  <c r="C10" i="7"/>
  <c r="J9" i="7"/>
  <c r="I9" i="7"/>
  <c r="C9" i="7"/>
  <c r="J8" i="7"/>
  <c r="I8" i="7"/>
  <c r="C8" i="7"/>
  <c r="J7" i="7"/>
  <c r="I7" i="7"/>
  <c r="C7" i="7"/>
  <c r="J6" i="7"/>
  <c r="I6" i="7"/>
  <c r="C6" i="7"/>
  <c r="J5" i="7"/>
  <c r="I5" i="7"/>
  <c r="C5" i="7"/>
  <c r="J4" i="7"/>
  <c r="I4" i="7"/>
  <c r="C4" i="7"/>
  <c r="J3" i="7"/>
  <c r="I3" i="7"/>
  <c r="C3" i="7"/>
  <c r="J711" i="6"/>
  <c r="I711" i="6"/>
  <c r="C711" i="6"/>
  <c r="J710" i="6"/>
  <c r="I710" i="6"/>
  <c r="C710" i="6"/>
  <c r="J709" i="6"/>
  <c r="I709" i="6"/>
  <c r="C709" i="6"/>
  <c r="J708" i="6"/>
  <c r="I708" i="6"/>
  <c r="C708" i="6"/>
  <c r="J707" i="6"/>
  <c r="I707" i="6"/>
  <c r="C707" i="6"/>
  <c r="J706" i="6"/>
  <c r="I706" i="6"/>
  <c r="C706" i="6"/>
  <c r="J705" i="6"/>
  <c r="I705" i="6"/>
  <c r="C705" i="6"/>
  <c r="J704" i="6"/>
  <c r="I704" i="6"/>
  <c r="C704" i="6"/>
  <c r="J703" i="6"/>
  <c r="I703" i="6"/>
  <c r="C703" i="6"/>
  <c r="J702" i="6"/>
  <c r="I702" i="6"/>
  <c r="C702" i="6"/>
  <c r="J701" i="6"/>
  <c r="I701" i="6"/>
  <c r="C701" i="6"/>
  <c r="J700" i="6"/>
  <c r="I700" i="6"/>
  <c r="C700" i="6"/>
  <c r="J699" i="6"/>
  <c r="I699" i="6"/>
  <c r="C699" i="6"/>
  <c r="J698" i="6"/>
  <c r="I698" i="6"/>
  <c r="C698" i="6"/>
  <c r="J697" i="6"/>
  <c r="I697" i="6"/>
  <c r="C697" i="6"/>
  <c r="J696" i="6"/>
  <c r="I696" i="6"/>
  <c r="C696" i="6"/>
  <c r="J695" i="6"/>
  <c r="I695" i="6"/>
  <c r="C695" i="6"/>
  <c r="J694" i="6"/>
  <c r="I694" i="6"/>
  <c r="C694" i="6"/>
  <c r="J693" i="6"/>
  <c r="I693" i="6"/>
  <c r="C693" i="6"/>
  <c r="J692" i="6"/>
  <c r="I692" i="6"/>
  <c r="C692" i="6"/>
  <c r="J691" i="6"/>
  <c r="I691" i="6"/>
  <c r="C691" i="6"/>
  <c r="J690" i="6"/>
  <c r="I690" i="6"/>
  <c r="C690" i="6"/>
  <c r="J689" i="6"/>
  <c r="I689" i="6"/>
  <c r="C689" i="6"/>
  <c r="J688" i="6"/>
  <c r="I688" i="6"/>
  <c r="C688" i="6"/>
  <c r="J687" i="6"/>
  <c r="I687" i="6"/>
  <c r="C687" i="6"/>
  <c r="J686" i="6"/>
  <c r="K686" i="6" s="1"/>
  <c r="I686" i="6"/>
  <c r="C686" i="6"/>
  <c r="J685" i="6"/>
  <c r="I685" i="6"/>
  <c r="C685" i="6"/>
  <c r="J684" i="6"/>
  <c r="I684" i="6"/>
  <c r="C684" i="6"/>
  <c r="J683" i="6"/>
  <c r="I683" i="6"/>
  <c r="C683" i="6"/>
  <c r="J682" i="6"/>
  <c r="I682" i="6"/>
  <c r="C682" i="6"/>
  <c r="J681" i="6"/>
  <c r="I681" i="6"/>
  <c r="C681" i="6"/>
  <c r="J680" i="6"/>
  <c r="K680" i="6" s="1"/>
  <c r="I680" i="6"/>
  <c r="C680" i="6"/>
  <c r="J679" i="6"/>
  <c r="I679" i="6"/>
  <c r="C679" i="6"/>
  <c r="J678" i="6"/>
  <c r="I678" i="6"/>
  <c r="C678" i="6"/>
  <c r="J677" i="6"/>
  <c r="I677" i="6"/>
  <c r="C677" i="6"/>
  <c r="J676" i="6"/>
  <c r="I676" i="6"/>
  <c r="C676" i="6"/>
  <c r="J675" i="6"/>
  <c r="I675" i="6"/>
  <c r="C675" i="6"/>
  <c r="J674" i="6"/>
  <c r="I674" i="6"/>
  <c r="C674" i="6"/>
  <c r="J673" i="6"/>
  <c r="I673" i="6"/>
  <c r="C673" i="6"/>
  <c r="J672" i="6"/>
  <c r="I672" i="6"/>
  <c r="C672" i="6"/>
  <c r="J671" i="6"/>
  <c r="I671" i="6"/>
  <c r="C671" i="6"/>
  <c r="J670" i="6"/>
  <c r="I670" i="6"/>
  <c r="C670" i="6"/>
  <c r="J669" i="6"/>
  <c r="I669" i="6"/>
  <c r="C669" i="6"/>
  <c r="J668" i="6"/>
  <c r="I668" i="6"/>
  <c r="C668" i="6"/>
  <c r="J667" i="6"/>
  <c r="I667" i="6"/>
  <c r="C667" i="6"/>
  <c r="J666" i="6"/>
  <c r="I666" i="6"/>
  <c r="C666" i="6"/>
  <c r="J665" i="6"/>
  <c r="I665" i="6"/>
  <c r="C665" i="6"/>
  <c r="J664" i="6"/>
  <c r="I664" i="6"/>
  <c r="C664" i="6"/>
  <c r="J663" i="6"/>
  <c r="I663" i="6"/>
  <c r="C663" i="6"/>
  <c r="J662" i="6"/>
  <c r="I662" i="6"/>
  <c r="C662" i="6"/>
  <c r="J661" i="6"/>
  <c r="I661" i="6"/>
  <c r="C661" i="6"/>
  <c r="J660" i="6"/>
  <c r="I660" i="6"/>
  <c r="C660" i="6"/>
  <c r="J659" i="6"/>
  <c r="I659" i="6"/>
  <c r="C659" i="6"/>
  <c r="J658" i="6"/>
  <c r="I658" i="6"/>
  <c r="C658" i="6"/>
  <c r="J657" i="6"/>
  <c r="I657" i="6"/>
  <c r="C657" i="6"/>
  <c r="J656" i="6"/>
  <c r="I656" i="6"/>
  <c r="C656" i="6"/>
  <c r="J655" i="6"/>
  <c r="I655" i="6"/>
  <c r="C655" i="6"/>
  <c r="J654" i="6"/>
  <c r="I654" i="6"/>
  <c r="C654" i="6"/>
  <c r="J653" i="6"/>
  <c r="I653" i="6"/>
  <c r="C653" i="6"/>
  <c r="J652" i="6"/>
  <c r="I652" i="6"/>
  <c r="C652" i="6"/>
  <c r="J651" i="6"/>
  <c r="I651" i="6"/>
  <c r="C651" i="6"/>
  <c r="J650" i="6"/>
  <c r="I650" i="6"/>
  <c r="C650" i="6"/>
  <c r="J649" i="6"/>
  <c r="I649" i="6"/>
  <c r="C649" i="6"/>
  <c r="J648" i="6"/>
  <c r="I648" i="6"/>
  <c r="C648" i="6"/>
  <c r="J647" i="6"/>
  <c r="I647" i="6"/>
  <c r="C647" i="6"/>
  <c r="J646" i="6"/>
  <c r="I646" i="6"/>
  <c r="C646" i="6"/>
  <c r="J645" i="6"/>
  <c r="I645" i="6"/>
  <c r="C645" i="6"/>
  <c r="J644" i="6"/>
  <c r="I644" i="6"/>
  <c r="C644" i="6"/>
  <c r="J643" i="6"/>
  <c r="I643" i="6"/>
  <c r="C643" i="6"/>
  <c r="J642" i="6"/>
  <c r="I642" i="6"/>
  <c r="C642" i="6"/>
  <c r="J641" i="6"/>
  <c r="I641" i="6"/>
  <c r="C641" i="6"/>
  <c r="J640" i="6"/>
  <c r="I640" i="6"/>
  <c r="C640" i="6"/>
  <c r="J639" i="6"/>
  <c r="I639" i="6"/>
  <c r="C639" i="6"/>
  <c r="J638" i="6"/>
  <c r="I638" i="6"/>
  <c r="C638" i="6"/>
  <c r="J637" i="6"/>
  <c r="I637" i="6"/>
  <c r="C637" i="6"/>
  <c r="J636" i="6"/>
  <c r="I636" i="6"/>
  <c r="C636" i="6"/>
  <c r="J635" i="6"/>
  <c r="I635" i="6"/>
  <c r="C635" i="6"/>
  <c r="J634" i="6"/>
  <c r="I634" i="6"/>
  <c r="C634" i="6"/>
  <c r="J633" i="6"/>
  <c r="I633" i="6"/>
  <c r="C633" i="6"/>
  <c r="J632" i="6"/>
  <c r="I632" i="6"/>
  <c r="C632" i="6"/>
  <c r="J631" i="6"/>
  <c r="I631" i="6"/>
  <c r="C631" i="6"/>
  <c r="J630" i="6"/>
  <c r="I630" i="6"/>
  <c r="C630" i="6"/>
  <c r="J629" i="6"/>
  <c r="I629" i="6"/>
  <c r="C629" i="6"/>
  <c r="J628" i="6"/>
  <c r="I628" i="6"/>
  <c r="C628" i="6"/>
  <c r="J627" i="6"/>
  <c r="I627" i="6"/>
  <c r="C627" i="6"/>
  <c r="J626" i="6"/>
  <c r="I626" i="6"/>
  <c r="C626" i="6"/>
  <c r="J625" i="6"/>
  <c r="I625" i="6"/>
  <c r="C625" i="6"/>
  <c r="J624" i="6"/>
  <c r="I624" i="6"/>
  <c r="C624" i="6"/>
  <c r="J623" i="6"/>
  <c r="I623" i="6"/>
  <c r="C623" i="6"/>
  <c r="J622" i="6"/>
  <c r="I622" i="6"/>
  <c r="C622" i="6"/>
  <c r="J621" i="6"/>
  <c r="I621" i="6"/>
  <c r="C621" i="6"/>
  <c r="J620" i="6"/>
  <c r="I620" i="6"/>
  <c r="C620" i="6"/>
  <c r="J619" i="6"/>
  <c r="I619" i="6"/>
  <c r="C619" i="6"/>
  <c r="J618" i="6"/>
  <c r="I618" i="6"/>
  <c r="C618" i="6"/>
  <c r="J617" i="6"/>
  <c r="I617" i="6"/>
  <c r="C617" i="6"/>
  <c r="J616" i="6"/>
  <c r="I616" i="6"/>
  <c r="C616" i="6"/>
  <c r="J615" i="6"/>
  <c r="I615" i="6"/>
  <c r="C615" i="6"/>
  <c r="J614" i="6"/>
  <c r="I614" i="6"/>
  <c r="C614" i="6"/>
  <c r="J613" i="6"/>
  <c r="I613" i="6"/>
  <c r="C613" i="6"/>
  <c r="J612" i="6"/>
  <c r="I612" i="6"/>
  <c r="C612" i="6"/>
  <c r="J611" i="6"/>
  <c r="I611" i="6"/>
  <c r="C611" i="6"/>
  <c r="J610" i="6"/>
  <c r="I610" i="6"/>
  <c r="C610" i="6"/>
  <c r="J609" i="6"/>
  <c r="I609" i="6"/>
  <c r="C609" i="6"/>
  <c r="J608" i="6"/>
  <c r="I608" i="6"/>
  <c r="C608" i="6"/>
  <c r="J607" i="6"/>
  <c r="I607" i="6"/>
  <c r="C607" i="6"/>
  <c r="J606" i="6"/>
  <c r="I606" i="6"/>
  <c r="C606" i="6"/>
  <c r="J605" i="6"/>
  <c r="I605" i="6"/>
  <c r="C605" i="6"/>
  <c r="J604" i="6"/>
  <c r="I604" i="6"/>
  <c r="C604" i="6"/>
  <c r="J603" i="6"/>
  <c r="I603" i="6"/>
  <c r="C603" i="6"/>
  <c r="J602" i="6"/>
  <c r="I602" i="6"/>
  <c r="C602" i="6"/>
  <c r="J601" i="6"/>
  <c r="I601" i="6"/>
  <c r="C601" i="6"/>
  <c r="J600" i="6"/>
  <c r="I600" i="6"/>
  <c r="C600" i="6"/>
  <c r="J599" i="6"/>
  <c r="I599" i="6"/>
  <c r="C599" i="6"/>
  <c r="J598" i="6"/>
  <c r="I598" i="6"/>
  <c r="C598" i="6"/>
  <c r="J597" i="6"/>
  <c r="I597" i="6"/>
  <c r="C597" i="6"/>
  <c r="J596" i="6"/>
  <c r="I596" i="6"/>
  <c r="C596" i="6"/>
  <c r="J595" i="6"/>
  <c r="I595" i="6"/>
  <c r="C595" i="6"/>
  <c r="J594" i="6"/>
  <c r="I594" i="6"/>
  <c r="C594" i="6"/>
  <c r="J593" i="6"/>
  <c r="I593" i="6"/>
  <c r="C593" i="6"/>
  <c r="J592" i="6"/>
  <c r="I592" i="6"/>
  <c r="C592" i="6"/>
  <c r="J591" i="6"/>
  <c r="I591" i="6"/>
  <c r="C591" i="6"/>
  <c r="J590" i="6"/>
  <c r="I590" i="6"/>
  <c r="C590" i="6"/>
  <c r="J589" i="6"/>
  <c r="I589" i="6"/>
  <c r="C589" i="6"/>
  <c r="J588" i="6"/>
  <c r="I588" i="6"/>
  <c r="C588" i="6"/>
  <c r="J587" i="6"/>
  <c r="I587" i="6"/>
  <c r="C587" i="6"/>
  <c r="J586" i="6"/>
  <c r="I586" i="6"/>
  <c r="C586" i="6"/>
  <c r="J585" i="6"/>
  <c r="I585" i="6"/>
  <c r="C585" i="6"/>
  <c r="J584" i="6"/>
  <c r="I584" i="6"/>
  <c r="C584" i="6"/>
  <c r="J583" i="6"/>
  <c r="I583" i="6"/>
  <c r="C583" i="6"/>
  <c r="J582" i="6"/>
  <c r="I582" i="6"/>
  <c r="C582" i="6"/>
  <c r="J581" i="6"/>
  <c r="I581" i="6"/>
  <c r="C581" i="6"/>
  <c r="J580" i="6"/>
  <c r="I580" i="6"/>
  <c r="C580" i="6"/>
  <c r="J579" i="6"/>
  <c r="I579" i="6"/>
  <c r="C579" i="6"/>
  <c r="J578" i="6"/>
  <c r="I578" i="6"/>
  <c r="C578" i="6"/>
  <c r="J577" i="6"/>
  <c r="I577" i="6"/>
  <c r="C577" i="6"/>
  <c r="J576" i="6"/>
  <c r="I576" i="6"/>
  <c r="C576" i="6"/>
  <c r="J575" i="6"/>
  <c r="I575" i="6"/>
  <c r="C575" i="6"/>
  <c r="J574" i="6"/>
  <c r="I574" i="6"/>
  <c r="C574" i="6"/>
  <c r="J573" i="6"/>
  <c r="I573" i="6"/>
  <c r="C573" i="6"/>
  <c r="J572" i="6"/>
  <c r="I572" i="6"/>
  <c r="C572" i="6"/>
  <c r="J571" i="6"/>
  <c r="I571" i="6"/>
  <c r="C571" i="6"/>
  <c r="J570" i="6"/>
  <c r="I570" i="6"/>
  <c r="C570" i="6"/>
  <c r="J569" i="6"/>
  <c r="I569" i="6"/>
  <c r="C569" i="6"/>
  <c r="J568" i="6"/>
  <c r="I568" i="6"/>
  <c r="C568" i="6"/>
  <c r="J567" i="6"/>
  <c r="I567" i="6"/>
  <c r="C567" i="6"/>
  <c r="J566" i="6"/>
  <c r="I566" i="6"/>
  <c r="C566" i="6"/>
  <c r="J565" i="6"/>
  <c r="I565" i="6"/>
  <c r="C565" i="6"/>
  <c r="J564" i="6"/>
  <c r="I564" i="6"/>
  <c r="C564" i="6"/>
  <c r="J563" i="6"/>
  <c r="I563" i="6"/>
  <c r="C563" i="6"/>
  <c r="J562" i="6"/>
  <c r="I562" i="6"/>
  <c r="C562" i="6"/>
  <c r="J561" i="6"/>
  <c r="I561" i="6"/>
  <c r="C561" i="6"/>
  <c r="J560" i="6"/>
  <c r="I560" i="6"/>
  <c r="C560" i="6"/>
  <c r="J559" i="6"/>
  <c r="I559" i="6"/>
  <c r="C559" i="6"/>
  <c r="J558" i="6"/>
  <c r="I558" i="6"/>
  <c r="C558" i="6"/>
  <c r="J557" i="6"/>
  <c r="I557" i="6"/>
  <c r="C557" i="6"/>
  <c r="J556" i="6"/>
  <c r="I556" i="6"/>
  <c r="C556" i="6"/>
  <c r="J555" i="6"/>
  <c r="I555" i="6"/>
  <c r="C555" i="6"/>
  <c r="J554" i="6"/>
  <c r="I554" i="6"/>
  <c r="C554" i="6"/>
  <c r="J553" i="6"/>
  <c r="I553" i="6"/>
  <c r="C553" i="6"/>
  <c r="J552" i="6"/>
  <c r="I552" i="6"/>
  <c r="C552" i="6"/>
  <c r="J551" i="6"/>
  <c r="I551" i="6"/>
  <c r="C551" i="6"/>
  <c r="J550" i="6"/>
  <c r="I550" i="6"/>
  <c r="C550" i="6"/>
  <c r="J549" i="6"/>
  <c r="I549" i="6"/>
  <c r="C549" i="6"/>
  <c r="J548" i="6"/>
  <c r="I548" i="6"/>
  <c r="C548" i="6"/>
  <c r="J547" i="6"/>
  <c r="I547" i="6"/>
  <c r="C547" i="6"/>
  <c r="J546" i="6"/>
  <c r="I546" i="6"/>
  <c r="C546" i="6"/>
  <c r="J545" i="6"/>
  <c r="I545" i="6"/>
  <c r="C545" i="6"/>
  <c r="J544" i="6"/>
  <c r="I544" i="6"/>
  <c r="C544" i="6"/>
  <c r="J543" i="6"/>
  <c r="I543" i="6"/>
  <c r="C543" i="6"/>
  <c r="J542" i="6"/>
  <c r="I542" i="6"/>
  <c r="C542" i="6"/>
  <c r="J541" i="6"/>
  <c r="I541" i="6"/>
  <c r="C541" i="6"/>
  <c r="J540" i="6"/>
  <c r="I540" i="6"/>
  <c r="C540" i="6"/>
  <c r="J539" i="6"/>
  <c r="I539" i="6"/>
  <c r="C539" i="6"/>
  <c r="J538" i="6"/>
  <c r="I538" i="6"/>
  <c r="C538" i="6"/>
  <c r="J537" i="6"/>
  <c r="I537" i="6"/>
  <c r="C537" i="6"/>
  <c r="J536" i="6"/>
  <c r="I536" i="6"/>
  <c r="C536" i="6"/>
  <c r="J535" i="6"/>
  <c r="I535" i="6"/>
  <c r="C535" i="6"/>
  <c r="J534" i="6"/>
  <c r="I534" i="6"/>
  <c r="C534" i="6"/>
  <c r="J533" i="6"/>
  <c r="I533" i="6"/>
  <c r="C533" i="6"/>
  <c r="J532" i="6"/>
  <c r="I532" i="6"/>
  <c r="C532" i="6"/>
  <c r="J531" i="6"/>
  <c r="I531" i="6"/>
  <c r="C531" i="6"/>
  <c r="J530" i="6"/>
  <c r="I530" i="6"/>
  <c r="C530" i="6"/>
  <c r="J529" i="6"/>
  <c r="I529" i="6"/>
  <c r="C529" i="6"/>
  <c r="J528" i="6"/>
  <c r="I528" i="6"/>
  <c r="C528" i="6"/>
  <c r="J527" i="6"/>
  <c r="I527" i="6"/>
  <c r="C527" i="6"/>
  <c r="J526" i="6"/>
  <c r="I526" i="6"/>
  <c r="C526" i="6"/>
  <c r="J525" i="6"/>
  <c r="I525" i="6"/>
  <c r="C525" i="6"/>
  <c r="J524" i="6"/>
  <c r="I524" i="6"/>
  <c r="C524" i="6"/>
  <c r="J523" i="6"/>
  <c r="I523" i="6"/>
  <c r="C523" i="6"/>
  <c r="J522" i="6"/>
  <c r="I522" i="6"/>
  <c r="C522" i="6"/>
  <c r="J521" i="6"/>
  <c r="I521" i="6"/>
  <c r="C521" i="6"/>
  <c r="J520" i="6"/>
  <c r="I520" i="6"/>
  <c r="C520" i="6"/>
  <c r="J519" i="6"/>
  <c r="I519" i="6"/>
  <c r="C519" i="6"/>
  <c r="J518" i="6"/>
  <c r="I518" i="6"/>
  <c r="C518" i="6"/>
  <c r="J517" i="6"/>
  <c r="I517" i="6"/>
  <c r="C517" i="6"/>
  <c r="J516" i="6"/>
  <c r="I516" i="6"/>
  <c r="C516" i="6"/>
  <c r="J515" i="6"/>
  <c r="I515" i="6"/>
  <c r="C515" i="6"/>
  <c r="J514" i="6"/>
  <c r="I514" i="6"/>
  <c r="C514" i="6"/>
  <c r="J513" i="6"/>
  <c r="I513" i="6"/>
  <c r="C513" i="6"/>
  <c r="J512" i="6"/>
  <c r="I512" i="6"/>
  <c r="C512" i="6"/>
  <c r="J511" i="6"/>
  <c r="I511" i="6"/>
  <c r="C511" i="6"/>
  <c r="J510" i="6"/>
  <c r="I510" i="6"/>
  <c r="C510" i="6"/>
  <c r="J509" i="6"/>
  <c r="I509" i="6"/>
  <c r="C509" i="6"/>
  <c r="J508" i="6"/>
  <c r="I508" i="6"/>
  <c r="C508" i="6"/>
  <c r="J507" i="6"/>
  <c r="I507" i="6"/>
  <c r="C507" i="6"/>
  <c r="J506" i="6"/>
  <c r="I506" i="6"/>
  <c r="C506" i="6"/>
  <c r="J505" i="6"/>
  <c r="I505" i="6"/>
  <c r="C505" i="6"/>
  <c r="J504" i="6"/>
  <c r="I504" i="6"/>
  <c r="C504" i="6"/>
  <c r="J503" i="6"/>
  <c r="I503" i="6"/>
  <c r="C503" i="6"/>
  <c r="J502" i="6"/>
  <c r="I502" i="6"/>
  <c r="C502" i="6"/>
  <c r="J501" i="6"/>
  <c r="I501" i="6"/>
  <c r="C501" i="6"/>
  <c r="J500" i="6"/>
  <c r="I500" i="6"/>
  <c r="C500" i="6"/>
  <c r="J499" i="6"/>
  <c r="I499" i="6"/>
  <c r="C499" i="6"/>
  <c r="J498" i="6"/>
  <c r="I498" i="6"/>
  <c r="C498" i="6"/>
  <c r="J497" i="6"/>
  <c r="I497" i="6"/>
  <c r="C497" i="6"/>
  <c r="J496" i="6"/>
  <c r="I496" i="6"/>
  <c r="C496" i="6"/>
  <c r="J495" i="6"/>
  <c r="I495" i="6"/>
  <c r="C495" i="6"/>
  <c r="J494" i="6"/>
  <c r="I494" i="6"/>
  <c r="C494" i="6"/>
  <c r="J493" i="6"/>
  <c r="I493" i="6"/>
  <c r="C493" i="6"/>
  <c r="J492" i="6"/>
  <c r="I492" i="6"/>
  <c r="C492" i="6"/>
  <c r="J491" i="6"/>
  <c r="I491" i="6"/>
  <c r="C491" i="6"/>
  <c r="J490" i="6"/>
  <c r="I490" i="6"/>
  <c r="C490" i="6"/>
  <c r="J489" i="6"/>
  <c r="I489" i="6"/>
  <c r="C489" i="6"/>
  <c r="J488" i="6"/>
  <c r="I488" i="6"/>
  <c r="C488" i="6"/>
  <c r="J487" i="6"/>
  <c r="I487" i="6"/>
  <c r="C487" i="6"/>
  <c r="J486" i="6"/>
  <c r="I486" i="6"/>
  <c r="C486" i="6"/>
  <c r="J485" i="6"/>
  <c r="I485" i="6"/>
  <c r="C485" i="6"/>
  <c r="J484" i="6"/>
  <c r="I484" i="6"/>
  <c r="C484" i="6"/>
  <c r="J483" i="6"/>
  <c r="I483" i="6"/>
  <c r="C483" i="6"/>
  <c r="J482" i="6"/>
  <c r="I482" i="6"/>
  <c r="C482" i="6"/>
  <c r="J481" i="6"/>
  <c r="I481" i="6"/>
  <c r="C481" i="6"/>
  <c r="J480" i="6"/>
  <c r="I480" i="6"/>
  <c r="C480" i="6"/>
  <c r="J479" i="6"/>
  <c r="I479" i="6"/>
  <c r="C479" i="6"/>
  <c r="J478" i="6"/>
  <c r="I478" i="6"/>
  <c r="C478" i="6"/>
  <c r="J477" i="6"/>
  <c r="I477" i="6"/>
  <c r="C477" i="6"/>
  <c r="J476" i="6"/>
  <c r="I476" i="6"/>
  <c r="C476" i="6"/>
  <c r="J475" i="6"/>
  <c r="I475" i="6"/>
  <c r="C475" i="6"/>
  <c r="J474" i="6"/>
  <c r="I474" i="6"/>
  <c r="C474" i="6"/>
  <c r="J473" i="6"/>
  <c r="I473" i="6"/>
  <c r="C473" i="6"/>
  <c r="J472" i="6"/>
  <c r="I472" i="6"/>
  <c r="C472" i="6"/>
  <c r="J471" i="6"/>
  <c r="I471" i="6"/>
  <c r="C471" i="6"/>
  <c r="J470" i="6"/>
  <c r="I470" i="6"/>
  <c r="C470" i="6"/>
  <c r="J469" i="6"/>
  <c r="I469" i="6"/>
  <c r="C469" i="6"/>
  <c r="J468" i="6"/>
  <c r="I468" i="6"/>
  <c r="C468" i="6"/>
  <c r="J467" i="6"/>
  <c r="I467" i="6"/>
  <c r="C467" i="6"/>
  <c r="J466" i="6"/>
  <c r="I466" i="6"/>
  <c r="C466" i="6"/>
  <c r="J465" i="6"/>
  <c r="I465" i="6"/>
  <c r="C465" i="6"/>
  <c r="J464" i="6"/>
  <c r="I464" i="6"/>
  <c r="C464" i="6"/>
  <c r="J463" i="6"/>
  <c r="I463" i="6"/>
  <c r="C463" i="6"/>
  <c r="J462" i="6"/>
  <c r="I462" i="6"/>
  <c r="C462" i="6"/>
  <c r="J461" i="6"/>
  <c r="I461" i="6"/>
  <c r="C461" i="6"/>
  <c r="J460" i="6"/>
  <c r="I460" i="6"/>
  <c r="C460" i="6"/>
  <c r="J459" i="6"/>
  <c r="I459" i="6"/>
  <c r="C459" i="6"/>
  <c r="J458" i="6"/>
  <c r="I458" i="6"/>
  <c r="C458" i="6"/>
  <c r="J457" i="6"/>
  <c r="I457" i="6"/>
  <c r="C457" i="6"/>
  <c r="J456" i="6"/>
  <c r="I456" i="6"/>
  <c r="C456" i="6"/>
  <c r="J455" i="6"/>
  <c r="I455" i="6"/>
  <c r="C455" i="6"/>
  <c r="J454" i="6"/>
  <c r="I454" i="6"/>
  <c r="C454" i="6"/>
  <c r="J453" i="6"/>
  <c r="I453" i="6"/>
  <c r="C453" i="6"/>
  <c r="J452" i="6"/>
  <c r="I452" i="6"/>
  <c r="C452" i="6"/>
  <c r="J451" i="6"/>
  <c r="I451" i="6"/>
  <c r="C451" i="6"/>
  <c r="J450" i="6"/>
  <c r="I450" i="6"/>
  <c r="C450" i="6"/>
  <c r="J449" i="6"/>
  <c r="I449" i="6"/>
  <c r="C449" i="6"/>
  <c r="J448" i="6"/>
  <c r="I448" i="6"/>
  <c r="C448" i="6"/>
  <c r="J447" i="6"/>
  <c r="I447" i="6"/>
  <c r="C447" i="6"/>
  <c r="J446" i="6"/>
  <c r="I446" i="6"/>
  <c r="C446" i="6"/>
  <c r="J445" i="6"/>
  <c r="I445" i="6"/>
  <c r="C445" i="6"/>
  <c r="J444" i="6"/>
  <c r="I444" i="6"/>
  <c r="C444" i="6"/>
  <c r="J443" i="6"/>
  <c r="I443" i="6"/>
  <c r="C443" i="6"/>
  <c r="J442" i="6"/>
  <c r="I442" i="6"/>
  <c r="C442" i="6"/>
  <c r="J441" i="6"/>
  <c r="I441" i="6"/>
  <c r="C441" i="6"/>
  <c r="J440" i="6"/>
  <c r="I440" i="6"/>
  <c r="C440" i="6"/>
  <c r="J439" i="6"/>
  <c r="I439" i="6"/>
  <c r="C439" i="6"/>
  <c r="J438" i="6"/>
  <c r="I438" i="6"/>
  <c r="C438" i="6"/>
  <c r="J437" i="6"/>
  <c r="I437" i="6"/>
  <c r="C437" i="6"/>
  <c r="J436" i="6"/>
  <c r="I436" i="6"/>
  <c r="C436" i="6"/>
  <c r="J435" i="6"/>
  <c r="I435" i="6"/>
  <c r="C435" i="6"/>
  <c r="J434" i="6"/>
  <c r="I434" i="6"/>
  <c r="C434" i="6"/>
  <c r="J433" i="6"/>
  <c r="I433" i="6"/>
  <c r="C433" i="6"/>
  <c r="J432" i="6"/>
  <c r="I432" i="6"/>
  <c r="C432" i="6"/>
  <c r="J431" i="6"/>
  <c r="I431" i="6"/>
  <c r="C431" i="6"/>
  <c r="J430" i="6"/>
  <c r="I430" i="6"/>
  <c r="C430" i="6"/>
  <c r="J429" i="6"/>
  <c r="I429" i="6"/>
  <c r="C429" i="6"/>
  <c r="J428" i="6"/>
  <c r="I428" i="6"/>
  <c r="C428" i="6"/>
  <c r="J427" i="6"/>
  <c r="I427" i="6"/>
  <c r="C427" i="6"/>
  <c r="J426" i="6"/>
  <c r="I426" i="6"/>
  <c r="C426" i="6"/>
  <c r="J425" i="6"/>
  <c r="I425" i="6"/>
  <c r="C425" i="6"/>
  <c r="J424" i="6"/>
  <c r="I424" i="6"/>
  <c r="C424" i="6"/>
  <c r="J423" i="6"/>
  <c r="I423" i="6"/>
  <c r="C423" i="6"/>
  <c r="J422" i="6"/>
  <c r="I422" i="6"/>
  <c r="C422" i="6"/>
  <c r="J421" i="6"/>
  <c r="I421" i="6"/>
  <c r="C421" i="6"/>
  <c r="J420" i="6"/>
  <c r="I420" i="6"/>
  <c r="C420" i="6"/>
  <c r="J419" i="6"/>
  <c r="I419" i="6"/>
  <c r="C419" i="6"/>
  <c r="J418" i="6"/>
  <c r="I418" i="6"/>
  <c r="C418" i="6"/>
  <c r="J417" i="6"/>
  <c r="I417" i="6"/>
  <c r="C417" i="6"/>
  <c r="J416" i="6"/>
  <c r="I416" i="6"/>
  <c r="C416" i="6"/>
  <c r="J415" i="6"/>
  <c r="I415" i="6"/>
  <c r="C415" i="6"/>
  <c r="J414" i="6"/>
  <c r="I414" i="6"/>
  <c r="C414" i="6"/>
  <c r="J413" i="6"/>
  <c r="I413" i="6"/>
  <c r="C413" i="6"/>
  <c r="J412" i="6"/>
  <c r="I412" i="6"/>
  <c r="C412" i="6"/>
  <c r="J411" i="6"/>
  <c r="I411" i="6"/>
  <c r="C411" i="6"/>
  <c r="J410" i="6"/>
  <c r="I410" i="6"/>
  <c r="C410" i="6"/>
  <c r="J409" i="6"/>
  <c r="I409" i="6"/>
  <c r="C409" i="6"/>
  <c r="J408" i="6"/>
  <c r="I408" i="6"/>
  <c r="C408" i="6"/>
  <c r="J407" i="6"/>
  <c r="I407" i="6"/>
  <c r="C407" i="6"/>
  <c r="J406" i="6"/>
  <c r="I406" i="6"/>
  <c r="C406" i="6"/>
  <c r="J405" i="6"/>
  <c r="I405" i="6"/>
  <c r="C405" i="6"/>
  <c r="J404" i="6"/>
  <c r="I404" i="6"/>
  <c r="C404" i="6"/>
  <c r="J403" i="6"/>
  <c r="I403" i="6"/>
  <c r="C403" i="6"/>
  <c r="J402" i="6"/>
  <c r="I402" i="6"/>
  <c r="C402" i="6"/>
  <c r="J401" i="6"/>
  <c r="I401" i="6"/>
  <c r="C401" i="6"/>
  <c r="J400" i="6"/>
  <c r="I400" i="6"/>
  <c r="C400" i="6"/>
  <c r="J399" i="6"/>
  <c r="I399" i="6"/>
  <c r="C399" i="6"/>
  <c r="J398" i="6"/>
  <c r="I398" i="6"/>
  <c r="C398" i="6"/>
  <c r="J397" i="6"/>
  <c r="I397" i="6"/>
  <c r="C397" i="6"/>
  <c r="J396" i="6"/>
  <c r="I396" i="6"/>
  <c r="C396" i="6"/>
  <c r="J395" i="6"/>
  <c r="I395" i="6"/>
  <c r="C395" i="6"/>
  <c r="J394" i="6"/>
  <c r="I394" i="6"/>
  <c r="C394" i="6"/>
  <c r="J393" i="6"/>
  <c r="I393" i="6"/>
  <c r="C393" i="6"/>
  <c r="J392" i="6"/>
  <c r="I392" i="6"/>
  <c r="C392" i="6"/>
  <c r="J391" i="6"/>
  <c r="I391" i="6"/>
  <c r="C391" i="6"/>
  <c r="J390" i="6"/>
  <c r="I390" i="6"/>
  <c r="C390" i="6"/>
  <c r="J389" i="6"/>
  <c r="I389" i="6"/>
  <c r="C389" i="6"/>
  <c r="J388" i="6"/>
  <c r="I388" i="6"/>
  <c r="C388" i="6"/>
  <c r="J387" i="6"/>
  <c r="I387" i="6"/>
  <c r="C387" i="6"/>
  <c r="J386" i="6"/>
  <c r="I386" i="6"/>
  <c r="C386" i="6"/>
  <c r="J385" i="6"/>
  <c r="I385" i="6"/>
  <c r="C385" i="6"/>
  <c r="J384" i="6"/>
  <c r="I384" i="6"/>
  <c r="C384" i="6"/>
  <c r="J383" i="6"/>
  <c r="I383" i="6"/>
  <c r="C383" i="6"/>
  <c r="J382" i="6"/>
  <c r="I382" i="6"/>
  <c r="C382" i="6"/>
  <c r="J381" i="6"/>
  <c r="I381" i="6"/>
  <c r="C381" i="6"/>
  <c r="J380" i="6"/>
  <c r="I380" i="6"/>
  <c r="C380" i="6"/>
  <c r="J379" i="6"/>
  <c r="I379" i="6"/>
  <c r="C379" i="6"/>
  <c r="J378" i="6"/>
  <c r="I378" i="6"/>
  <c r="C378" i="6"/>
  <c r="J377" i="6"/>
  <c r="I377" i="6"/>
  <c r="C377" i="6"/>
  <c r="J376" i="6"/>
  <c r="I376" i="6"/>
  <c r="C376" i="6"/>
  <c r="J375" i="6"/>
  <c r="I375" i="6"/>
  <c r="C375" i="6"/>
  <c r="J374" i="6"/>
  <c r="I374" i="6"/>
  <c r="C374" i="6"/>
  <c r="J373" i="6"/>
  <c r="I373" i="6"/>
  <c r="C373" i="6"/>
  <c r="J372" i="6"/>
  <c r="I372" i="6"/>
  <c r="C372" i="6"/>
  <c r="J371" i="6"/>
  <c r="I371" i="6"/>
  <c r="C371" i="6"/>
  <c r="J370" i="6"/>
  <c r="I370" i="6"/>
  <c r="C370" i="6"/>
  <c r="J369" i="6"/>
  <c r="I369" i="6"/>
  <c r="C369" i="6"/>
  <c r="J368" i="6"/>
  <c r="I368" i="6"/>
  <c r="C368" i="6"/>
  <c r="J367" i="6"/>
  <c r="I367" i="6"/>
  <c r="C367" i="6"/>
  <c r="J366" i="6"/>
  <c r="I366" i="6"/>
  <c r="C366" i="6"/>
  <c r="J365" i="6"/>
  <c r="I365" i="6"/>
  <c r="C365" i="6"/>
  <c r="J364" i="6"/>
  <c r="I364" i="6"/>
  <c r="C364" i="6"/>
  <c r="J363" i="6"/>
  <c r="I363" i="6"/>
  <c r="C363" i="6"/>
  <c r="J362" i="6"/>
  <c r="I362" i="6"/>
  <c r="C362" i="6"/>
  <c r="J361" i="6"/>
  <c r="I361" i="6"/>
  <c r="C361" i="6"/>
  <c r="J360" i="6"/>
  <c r="I360" i="6"/>
  <c r="C360" i="6"/>
  <c r="J359" i="6"/>
  <c r="I359" i="6"/>
  <c r="C359" i="6"/>
  <c r="J358" i="6"/>
  <c r="I358" i="6"/>
  <c r="C358" i="6"/>
  <c r="J357" i="6"/>
  <c r="I357" i="6"/>
  <c r="C357" i="6"/>
  <c r="J356" i="6"/>
  <c r="I356" i="6"/>
  <c r="C356" i="6"/>
  <c r="J355" i="6"/>
  <c r="I355" i="6"/>
  <c r="C355" i="6"/>
  <c r="J354" i="6"/>
  <c r="I354" i="6"/>
  <c r="C354" i="6"/>
  <c r="J353" i="6"/>
  <c r="I353" i="6"/>
  <c r="C353" i="6"/>
  <c r="J352" i="6"/>
  <c r="I352" i="6"/>
  <c r="C352" i="6"/>
  <c r="J351" i="6"/>
  <c r="I351" i="6"/>
  <c r="C351" i="6"/>
  <c r="J350" i="6"/>
  <c r="I350" i="6"/>
  <c r="C350" i="6"/>
  <c r="J349" i="6"/>
  <c r="I349" i="6"/>
  <c r="C349" i="6"/>
  <c r="J348" i="6"/>
  <c r="I348" i="6"/>
  <c r="C348" i="6"/>
  <c r="J347" i="6"/>
  <c r="I347" i="6"/>
  <c r="C347" i="6"/>
  <c r="J346" i="6"/>
  <c r="I346" i="6"/>
  <c r="C346" i="6"/>
  <c r="J345" i="6"/>
  <c r="I345" i="6"/>
  <c r="C345" i="6"/>
  <c r="J344" i="6"/>
  <c r="I344" i="6"/>
  <c r="C344" i="6"/>
  <c r="J343" i="6"/>
  <c r="I343" i="6"/>
  <c r="C343" i="6"/>
  <c r="J342" i="6"/>
  <c r="I342" i="6"/>
  <c r="C342" i="6"/>
  <c r="J341" i="6"/>
  <c r="I341" i="6"/>
  <c r="C341" i="6"/>
  <c r="J340" i="6"/>
  <c r="I340" i="6"/>
  <c r="C340" i="6"/>
  <c r="J339" i="6"/>
  <c r="I339" i="6"/>
  <c r="C339" i="6"/>
  <c r="J338" i="6"/>
  <c r="I338" i="6"/>
  <c r="C338" i="6"/>
  <c r="J337" i="6"/>
  <c r="I337" i="6"/>
  <c r="C337" i="6"/>
  <c r="J336" i="6"/>
  <c r="I336" i="6"/>
  <c r="C336" i="6"/>
  <c r="J335" i="6"/>
  <c r="I335" i="6"/>
  <c r="C335" i="6"/>
  <c r="J334" i="6"/>
  <c r="I334" i="6"/>
  <c r="C334" i="6"/>
  <c r="J333" i="6"/>
  <c r="I333" i="6"/>
  <c r="C333" i="6"/>
  <c r="J332" i="6"/>
  <c r="I332" i="6"/>
  <c r="C332" i="6"/>
  <c r="J331" i="6"/>
  <c r="I331" i="6"/>
  <c r="C331" i="6"/>
  <c r="J330" i="6"/>
  <c r="I330" i="6"/>
  <c r="C330" i="6"/>
  <c r="J329" i="6"/>
  <c r="I329" i="6"/>
  <c r="C329" i="6"/>
  <c r="J328" i="6"/>
  <c r="I328" i="6"/>
  <c r="C328" i="6"/>
  <c r="J327" i="6"/>
  <c r="I327" i="6"/>
  <c r="C327" i="6"/>
  <c r="J326" i="6"/>
  <c r="I326" i="6"/>
  <c r="C326" i="6"/>
  <c r="J325" i="6"/>
  <c r="I325" i="6"/>
  <c r="C325" i="6"/>
  <c r="J324" i="6"/>
  <c r="I324" i="6"/>
  <c r="C324" i="6"/>
  <c r="J323" i="6"/>
  <c r="I323" i="6"/>
  <c r="C323" i="6"/>
  <c r="J322" i="6"/>
  <c r="I322" i="6"/>
  <c r="C322" i="6"/>
  <c r="J321" i="6"/>
  <c r="I321" i="6"/>
  <c r="C321" i="6"/>
  <c r="J320" i="6"/>
  <c r="I320" i="6"/>
  <c r="C320" i="6"/>
  <c r="J319" i="6"/>
  <c r="I319" i="6"/>
  <c r="C319" i="6"/>
  <c r="J318" i="6"/>
  <c r="I318" i="6"/>
  <c r="C318" i="6"/>
  <c r="J317" i="6"/>
  <c r="I317" i="6"/>
  <c r="C317" i="6"/>
  <c r="J316" i="6"/>
  <c r="I316" i="6"/>
  <c r="C316" i="6"/>
  <c r="J315" i="6"/>
  <c r="I315" i="6"/>
  <c r="C315" i="6"/>
  <c r="J314" i="6"/>
  <c r="I314" i="6"/>
  <c r="C314" i="6"/>
  <c r="J313" i="6"/>
  <c r="I313" i="6"/>
  <c r="C313" i="6"/>
  <c r="J312" i="6"/>
  <c r="I312" i="6"/>
  <c r="C312" i="6"/>
  <c r="J311" i="6"/>
  <c r="I311" i="6"/>
  <c r="C311" i="6"/>
  <c r="J310" i="6"/>
  <c r="I310" i="6"/>
  <c r="C310" i="6"/>
  <c r="J309" i="6"/>
  <c r="I309" i="6"/>
  <c r="C309" i="6"/>
  <c r="J308" i="6"/>
  <c r="I308" i="6"/>
  <c r="C308" i="6"/>
  <c r="J307" i="6"/>
  <c r="I307" i="6"/>
  <c r="C307" i="6"/>
  <c r="J306" i="6"/>
  <c r="I306" i="6"/>
  <c r="C306" i="6"/>
  <c r="J305" i="6"/>
  <c r="I305" i="6"/>
  <c r="C305" i="6"/>
  <c r="J304" i="6"/>
  <c r="I304" i="6"/>
  <c r="C304" i="6"/>
  <c r="J303" i="6"/>
  <c r="I303" i="6"/>
  <c r="C303" i="6"/>
  <c r="J302" i="6"/>
  <c r="I302" i="6"/>
  <c r="C302" i="6"/>
  <c r="J301" i="6"/>
  <c r="I301" i="6"/>
  <c r="C301" i="6"/>
  <c r="J300" i="6"/>
  <c r="I300" i="6"/>
  <c r="C300" i="6"/>
  <c r="J299" i="6"/>
  <c r="I299" i="6"/>
  <c r="C299" i="6"/>
  <c r="J298" i="6"/>
  <c r="I298" i="6"/>
  <c r="C298" i="6"/>
  <c r="J297" i="6"/>
  <c r="I297" i="6"/>
  <c r="C297" i="6"/>
  <c r="J296" i="6"/>
  <c r="I296" i="6"/>
  <c r="C296" i="6"/>
  <c r="J295" i="6"/>
  <c r="I295" i="6"/>
  <c r="C295" i="6"/>
  <c r="J294" i="6"/>
  <c r="I294" i="6"/>
  <c r="C294" i="6"/>
  <c r="J293" i="6"/>
  <c r="I293" i="6"/>
  <c r="C293" i="6"/>
  <c r="J292" i="6"/>
  <c r="I292" i="6"/>
  <c r="C292" i="6"/>
  <c r="J291" i="6"/>
  <c r="I291" i="6"/>
  <c r="C291" i="6"/>
  <c r="J290" i="6"/>
  <c r="I290" i="6"/>
  <c r="C290" i="6"/>
  <c r="J289" i="6"/>
  <c r="I289" i="6"/>
  <c r="C289" i="6"/>
  <c r="J288" i="6"/>
  <c r="I288" i="6"/>
  <c r="C288" i="6"/>
  <c r="J287" i="6"/>
  <c r="I287" i="6"/>
  <c r="C287" i="6"/>
  <c r="J286" i="6"/>
  <c r="I286" i="6"/>
  <c r="C286" i="6"/>
  <c r="J285" i="6"/>
  <c r="I285" i="6"/>
  <c r="C285" i="6"/>
  <c r="J284" i="6"/>
  <c r="I284" i="6"/>
  <c r="C284" i="6"/>
  <c r="J283" i="6"/>
  <c r="I283" i="6"/>
  <c r="C283" i="6"/>
  <c r="J282" i="6"/>
  <c r="I282" i="6"/>
  <c r="C282" i="6"/>
  <c r="J281" i="6"/>
  <c r="I281" i="6"/>
  <c r="C281" i="6"/>
  <c r="J280" i="6"/>
  <c r="I280" i="6"/>
  <c r="C280" i="6"/>
  <c r="J279" i="6"/>
  <c r="I279" i="6"/>
  <c r="C279" i="6"/>
  <c r="J278" i="6"/>
  <c r="I278" i="6"/>
  <c r="C278" i="6"/>
  <c r="J277" i="6"/>
  <c r="I277" i="6"/>
  <c r="C277" i="6"/>
  <c r="J276" i="6"/>
  <c r="I276" i="6"/>
  <c r="C276" i="6"/>
  <c r="J275" i="6"/>
  <c r="I275" i="6"/>
  <c r="C275" i="6"/>
  <c r="J274" i="6"/>
  <c r="I274" i="6"/>
  <c r="C274" i="6"/>
  <c r="J273" i="6"/>
  <c r="I273" i="6"/>
  <c r="C273" i="6"/>
  <c r="J272" i="6"/>
  <c r="I272" i="6"/>
  <c r="C272" i="6"/>
  <c r="J271" i="6"/>
  <c r="I271" i="6"/>
  <c r="C271" i="6"/>
  <c r="J270" i="6"/>
  <c r="I270" i="6"/>
  <c r="C270" i="6"/>
  <c r="J269" i="6"/>
  <c r="I269" i="6"/>
  <c r="C269" i="6"/>
  <c r="J268" i="6"/>
  <c r="I268" i="6"/>
  <c r="C268" i="6"/>
  <c r="J267" i="6"/>
  <c r="I267" i="6"/>
  <c r="C267" i="6"/>
  <c r="J266" i="6"/>
  <c r="I266" i="6"/>
  <c r="C266" i="6"/>
  <c r="J265" i="6"/>
  <c r="I265" i="6"/>
  <c r="C265" i="6"/>
  <c r="J264" i="6"/>
  <c r="I264" i="6"/>
  <c r="C264" i="6"/>
  <c r="J263" i="6"/>
  <c r="I263" i="6"/>
  <c r="C263" i="6"/>
  <c r="J262" i="6"/>
  <c r="I262" i="6"/>
  <c r="C262" i="6"/>
  <c r="J261" i="6"/>
  <c r="I261" i="6"/>
  <c r="C261" i="6"/>
  <c r="J260" i="6"/>
  <c r="I260" i="6"/>
  <c r="C260" i="6"/>
  <c r="J259" i="6"/>
  <c r="I259" i="6"/>
  <c r="C259" i="6"/>
  <c r="J258" i="6"/>
  <c r="I258" i="6"/>
  <c r="C258" i="6"/>
  <c r="J257" i="6"/>
  <c r="I257" i="6"/>
  <c r="C257" i="6"/>
  <c r="J256" i="6"/>
  <c r="I256" i="6"/>
  <c r="C256" i="6"/>
  <c r="J255" i="6"/>
  <c r="I255" i="6"/>
  <c r="C255" i="6"/>
  <c r="J254" i="6"/>
  <c r="I254" i="6"/>
  <c r="C254" i="6"/>
  <c r="J253" i="6"/>
  <c r="I253" i="6"/>
  <c r="C253" i="6"/>
  <c r="J252" i="6"/>
  <c r="I252" i="6"/>
  <c r="C252" i="6"/>
  <c r="J251" i="6"/>
  <c r="I251" i="6"/>
  <c r="C251" i="6"/>
  <c r="J250" i="6"/>
  <c r="I250" i="6"/>
  <c r="C250" i="6"/>
  <c r="J249" i="6"/>
  <c r="I249" i="6"/>
  <c r="C249" i="6"/>
  <c r="J248" i="6"/>
  <c r="I248" i="6"/>
  <c r="C248" i="6"/>
  <c r="J247" i="6"/>
  <c r="I247" i="6"/>
  <c r="C247" i="6"/>
  <c r="J246" i="6"/>
  <c r="I246" i="6"/>
  <c r="C246" i="6"/>
  <c r="J245" i="6"/>
  <c r="I245" i="6"/>
  <c r="C245" i="6"/>
  <c r="J244" i="6"/>
  <c r="I244" i="6"/>
  <c r="C244" i="6"/>
  <c r="J243" i="6"/>
  <c r="I243" i="6"/>
  <c r="C243" i="6"/>
  <c r="J242" i="6"/>
  <c r="I242" i="6"/>
  <c r="C242" i="6"/>
  <c r="J241" i="6"/>
  <c r="I241" i="6"/>
  <c r="C241" i="6"/>
  <c r="J240" i="6"/>
  <c r="I240" i="6"/>
  <c r="C240" i="6"/>
  <c r="J239" i="6"/>
  <c r="I239" i="6"/>
  <c r="C239" i="6"/>
  <c r="J238" i="6"/>
  <c r="I238" i="6"/>
  <c r="C238" i="6"/>
  <c r="J237" i="6"/>
  <c r="I237" i="6"/>
  <c r="C237" i="6"/>
  <c r="J236" i="6"/>
  <c r="I236" i="6"/>
  <c r="C236" i="6"/>
  <c r="J235" i="6"/>
  <c r="I235" i="6"/>
  <c r="C235" i="6"/>
  <c r="J234" i="6"/>
  <c r="I234" i="6"/>
  <c r="C234" i="6"/>
  <c r="J233" i="6"/>
  <c r="I233" i="6"/>
  <c r="C233" i="6"/>
  <c r="J232" i="6"/>
  <c r="I232" i="6"/>
  <c r="C232" i="6"/>
  <c r="J231" i="6"/>
  <c r="I231" i="6"/>
  <c r="C231" i="6"/>
  <c r="J230" i="6"/>
  <c r="I230" i="6"/>
  <c r="C230" i="6"/>
  <c r="J229" i="6"/>
  <c r="I229" i="6"/>
  <c r="C229" i="6"/>
  <c r="J228" i="6"/>
  <c r="I228" i="6"/>
  <c r="C228" i="6"/>
  <c r="J227" i="6"/>
  <c r="I227" i="6"/>
  <c r="C227" i="6"/>
  <c r="J226" i="6"/>
  <c r="I226" i="6"/>
  <c r="C226" i="6"/>
  <c r="J225" i="6"/>
  <c r="I225" i="6"/>
  <c r="C225" i="6"/>
  <c r="J224" i="6"/>
  <c r="I224" i="6"/>
  <c r="C224" i="6"/>
  <c r="J223" i="6"/>
  <c r="I223" i="6"/>
  <c r="C223" i="6"/>
  <c r="J222" i="6"/>
  <c r="I222" i="6"/>
  <c r="C222" i="6"/>
  <c r="J221" i="6"/>
  <c r="I221" i="6"/>
  <c r="C221" i="6"/>
  <c r="J220" i="6"/>
  <c r="I220" i="6"/>
  <c r="C220" i="6"/>
  <c r="J219" i="6"/>
  <c r="I219" i="6"/>
  <c r="C219" i="6"/>
  <c r="J218" i="6"/>
  <c r="I218" i="6"/>
  <c r="C218" i="6"/>
  <c r="J217" i="6"/>
  <c r="I217" i="6"/>
  <c r="C217" i="6"/>
  <c r="J216" i="6"/>
  <c r="I216" i="6"/>
  <c r="C216" i="6"/>
  <c r="J215" i="6"/>
  <c r="I215" i="6"/>
  <c r="C215" i="6"/>
  <c r="J214" i="6"/>
  <c r="I214" i="6"/>
  <c r="C214" i="6"/>
  <c r="J213" i="6"/>
  <c r="I213" i="6"/>
  <c r="C213" i="6"/>
  <c r="J212" i="6"/>
  <c r="I212" i="6"/>
  <c r="C212" i="6"/>
  <c r="J211" i="6"/>
  <c r="I211" i="6"/>
  <c r="C211" i="6"/>
  <c r="J210" i="6"/>
  <c r="I210" i="6"/>
  <c r="C210" i="6"/>
  <c r="J209" i="6"/>
  <c r="I209" i="6"/>
  <c r="C209" i="6"/>
  <c r="J208" i="6"/>
  <c r="I208" i="6"/>
  <c r="C208" i="6"/>
  <c r="J207" i="6"/>
  <c r="I207" i="6"/>
  <c r="C207" i="6"/>
  <c r="J206" i="6"/>
  <c r="I206" i="6"/>
  <c r="C206" i="6"/>
  <c r="J205" i="6"/>
  <c r="I205" i="6"/>
  <c r="C205" i="6"/>
  <c r="J204" i="6"/>
  <c r="I204" i="6"/>
  <c r="C204" i="6"/>
  <c r="J203" i="6"/>
  <c r="I203" i="6"/>
  <c r="C203" i="6"/>
  <c r="J202" i="6"/>
  <c r="I202" i="6"/>
  <c r="C202" i="6"/>
  <c r="J201" i="6"/>
  <c r="I201" i="6"/>
  <c r="C201" i="6"/>
  <c r="J200" i="6"/>
  <c r="I200" i="6"/>
  <c r="C200" i="6"/>
  <c r="J199" i="6"/>
  <c r="I199" i="6"/>
  <c r="C199" i="6"/>
  <c r="J198" i="6"/>
  <c r="I198" i="6"/>
  <c r="C198" i="6"/>
  <c r="J197" i="6"/>
  <c r="I197" i="6"/>
  <c r="C197" i="6"/>
  <c r="J196" i="6"/>
  <c r="I196" i="6"/>
  <c r="C196" i="6"/>
  <c r="J195" i="6"/>
  <c r="I195" i="6"/>
  <c r="C195" i="6"/>
  <c r="J194" i="6"/>
  <c r="I194" i="6"/>
  <c r="C194" i="6"/>
  <c r="J193" i="6"/>
  <c r="I193" i="6"/>
  <c r="C193" i="6"/>
  <c r="J192" i="6"/>
  <c r="I192" i="6"/>
  <c r="C192" i="6"/>
  <c r="J191" i="6"/>
  <c r="I191" i="6"/>
  <c r="C191" i="6"/>
  <c r="J190" i="6"/>
  <c r="I190" i="6"/>
  <c r="C190" i="6"/>
  <c r="J189" i="6"/>
  <c r="I189" i="6"/>
  <c r="C189" i="6"/>
  <c r="J188" i="6"/>
  <c r="I188" i="6"/>
  <c r="C188" i="6"/>
  <c r="J187" i="6"/>
  <c r="I187" i="6"/>
  <c r="C187" i="6"/>
  <c r="J186" i="6"/>
  <c r="I186" i="6"/>
  <c r="C186" i="6"/>
  <c r="J185" i="6"/>
  <c r="I185" i="6"/>
  <c r="C185" i="6"/>
  <c r="J184" i="6"/>
  <c r="I184" i="6"/>
  <c r="C184" i="6"/>
  <c r="J183" i="6"/>
  <c r="I183" i="6"/>
  <c r="C183" i="6"/>
  <c r="J182" i="6"/>
  <c r="I182" i="6"/>
  <c r="C182" i="6"/>
  <c r="J181" i="6"/>
  <c r="I181" i="6"/>
  <c r="C181" i="6"/>
  <c r="J180" i="6"/>
  <c r="I180" i="6"/>
  <c r="C180" i="6"/>
  <c r="J179" i="6"/>
  <c r="I179" i="6"/>
  <c r="C179" i="6"/>
  <c r="J178" i="6"/>
  <c r="I178" i="6"/>
  <c r="C178" i="6"/>
  <c r="J177" i="6"/>
  <c r="I177" i="6"/>
  <c r="C177" i="6"/>
  <c r="J176" i="6"/>
  <c r="I176" i="6"/>
  <c r="C176" i="6"/>
  <c r="J175" i="6"/>
  <c r="I175" i="6"/>
  <c r="C175" i="6"/>
  <c r="J174" i="6"/>
  <c r="I174" i="6"/>
  <c r="C174" i="6"/>
  <c r="J173" i="6"/>
  <c r="I173" i="6"/>
  <c r="C173" i="6"/>
  <c r="J172" i="6"/>
  <c r="I172" i="6"/>
  <c r="C172" i="6"/>
  <c r="J171" i="6"/>
  <c r="I171" i="6"/>
  <c r="C171" i="6"/>
  <c r="J170" i="6"/>
  <c r="I170" i="6"/>
  <c r="C170" i="6"/>
  <c r="J169" i="6"/>
  <c r="I169" i="6"/>
  <c r="C169" i="6"/>
  <c r="J168" i="6"/>
  <c r="I168" i="6"/>
  <c r="C168" i="6"/>
  <c r="J167" i="6"/>
  <c r="I167" i="6"/>
  <c r="C167" i="6"/>
  <c r="J166" i="6"/>
  <c r="I166" i="6"/>
  <c r="C166" i="6"/>
  <c r="J165" i="6"/>
  <c r="I165" i="6"/>
  <c r="C165" i="6"/>
  <c r="J164" i="6"/>
  <c r="I164" i="6"/>
  <c r="C164" i="6"/>
  <c r="J163" i="6"/>
  <c r="I163" i="6"/>
  <c r="C163" i="6"/>
  <c r="J162" i="6"/>
  <c r="I162" i="6"/>
  <c r="C162" i="6"/>
  <c r="J161" i="6"/>
  <c r="I161" i="6"/>
  <c r="C161" i="6"/>
  <c r="J160" i="6"/>
  <c r="I160" i="6"/>
  <c r="C160" i="6"/>
  <c r="J159" i="6"/>
  <c r="I159" i="6"/>
  <c r="C159" i="6"/>
  <c r="J158" i="6"/>
  <c r="I158" i="6"/>
  <c r="C158" i="6"/>
  <c r="J157" i="6"/>
  <c r="I157" i="6"/>
  <c r="C157" i="6"/>
  <c r="J156" i="6"/>
  <c r="I156" i="6"/>
  <c r="C156" i="6"/>
  <c r="J155" i="6"/>
  <c r="I155" i="6"/>
  <c r="C155" i="6"/>
  <c r="J154" i="6"/>
  <c r="I154" i="6"/>
  <c r="C154" i="6"/>
  <c r="J153" i="6"/>
  <c r="I153" i="6"/>
  <c r="C153" i="6"/>
  <c r="J152" i="6"/>
  <c r="I152" i="6"/>
  <c r="C152" i="6"/>
  <c r="J151" i="6"/>
  <c r="I151" i="6"/>
  <c r="C151" i="6"/>
  <c r="J150" i="6"/>
  <c r="I150" i="6"/>
  <c r="C150" i="6"/>
  <c r="J149" i="6"/>
  <c r="I149" i="6"/>
  <c r="C149" i="6"/>
  <c r="J148" i="6"/>
  <c r="I148" i="6"/>
  <c r="C148" i="6"/>
  <c r="J147" i="6"/>
  <c r="I147" i="6"/>
  <c r="C147" i="6"/>
  <c r="J146" i="6"/>
  <c r="I146" i="6"/>
  <c r="C146" i="6"/>
  <c r="J145" i="6"/>
  <c r="I145" i="6"/>
  <c r="C145" i="6"/>
  <c r="J144" i="6"/>
  <c r="I144" i="6"/>
  <c r="C144" i="6"/>
  <c r="J143" i="6"/>
  <c r="I143" i="6"/>
  <c r="C143" i="6"/>
  <c r="J142" i="6"/>
  <c r="I142" i="6"/>
  <c r="C142" i="6"/>
  <c r="J141" i="6"/>
  <c r="I141" i="6"/>
  <c r="C141" i="6"/>
  <c r="J140" i="6"/>
  <c r="I140" i="6"/>
  <c r="C140" i="6"/>
  <c r="J139" i="6"/>
  <c r="I139" i="6"/>
  <c r="C139" i="6"/>
  <c r="J138" i="6"/>
  <c r="I138" i="6"/>
  <c r="C138" i="6"/>
  <c r="J137" i="6"/>
  <c r="I137" i="6"/>
  <c r="C137" i="6"/>
  <c r="J136" i="6"/>
  <c r="I136" i="6"/>
  <c r="C136" i="6"/>
  <c r="J135" i="6"/>
  <c r="I135" i="6"/>
  <c r="C135" i="6"/>
  <c r="J134" i="6"/>
  <c r="I134" i="6"/>
  <c r="C134" i="6"/>
  <c r="J133" i="6"/>
  <c r="I133" i="6"/>
  <c r="C133" i="6"/>
  <c r="J132" i="6"/>
  <c r="I132" i="6"/>
  <c r="C132" i="6"/>
  <c r="J131" i="6"/>
  <c r="I131" i="6"/>
  <c r="C131" i="6"/>
  <c r="J130" i="6"/>
  <c r="I130" i="6"/>
  <c r="C130" i="6"/>
  <c r="J129" i="6"/>
  <c r="I129" i="6"/>
  <c r="C129" i="6"/>
  <c r="J128" i="6"/>
  <c r="I128" i="6"/>
  <c r="C128" i="6"/>
  <c r="J127" i="6"/>
  <c r="I127" i="6"/>
  <c r="C127" i="6"/>
  <c r="J126" i="6"/>
  <c r="I126" i="6"/>
  <c r="C126" i="6"/>
  <c r="J125" i="6"/>
  <c r="I125" i="6"/>
  <c r="C125" i="6"/>
  <c r="J124" i="6"/>
  <c r="I124" i="6"/>
  <c r="C124" i="6"/>
  <c r="J123" i="6"/>
  <c r="I123" i="6"/>
  <c r="C123" i="6"/>
  <c r="J122" i="6"/>
  <c r="I122" i="6"/>
  <c r="C122" i="6"/>
  <c r="J121" i="6"/>
  <c r="I121" i="6"/>
  <c r="C121" i="6"/>
  <c r="J120" i="6"/>
  <c r="I120" i="6"/>
  <c r="C120" i="6"/>
  <c r="J119" i="6"/>
  <c r="I119" i="6"/>
  <c r="C119" i="6"/>
  <c r="J118" i="6"/>
  <c r="I118" i="6"/>
  <c r="C118" i="6"/>
  <c r="J117" i="6"/>
  <c r="I117" i="6"/>
  <c r="C117" i="6"/>
  <c r="J116" i="6"/>
  <c r="I116" i="6"/>
  <c r="C116" i="6"/>
  <c r="J115" i="6"/>
  <c r="I115" i="6"/>
  <c r="C115" i="6"/>
  <c r="J114" i="6"/>
  <c r="I114" i="6"/>
  <c r="C114" i="6"/>
  <c r="J113" i="6"/>
  <c r="I113" i="6"/>
  <c r="C113" i="6"/>
  <c r="J112" i="6"/>
  <c r="I112" i="6"/>
  <c r="C112" i="6"/>
  <c r="J111" i="6"/>
  <c r="I111" i="6"/>
  <c r="C111" i="6"/>
  <c r="J110" i="6"/>
  <c r="I110" i="6"/>
  <c r="C110" i="6"/>
  <c r="J109" i="6"/>
  <c r="I109" i="6"/>
  <c r="C109" i="6"/>
  <c r="J108" i="6"/>
  <c r="I108" i="6"/>
  <c r="C108" i="6"/>
  <c r="J107" i="6"/>
  <c r="I107" i="6"/>
  <c r="C107" i="6"/>
  <c r="J106" i="6"/>
  <c r="I106" i="6"/>
  <c r="C106" i="6"/>
  <c r="J105" i="6"/>
  <c r="I105" i="6"/>
  <c r="C105" i="6"/>
  <c r="J104" i="6"/>
  <c r="I104" i="6"/>
  <c r="C104" i="6"/>
  <c r="J103" i="6"/>
  <c r="I103" i="6"/>
  <c r="C103" i="6"/>
  <c r="J102" i="6"/>
  <c r="I102" i="6"/>
  <c r="C102" i="6"/>
  <c r="J101" i="6"/>
  <c r="I101" i="6"/>
  <c r="C101" i="6"/>
  <c r="J100" i="6"/>
  <c r="I100" i="6"/>
  <c r="C100" i="6"/>
  <c r="J99" i="6"/>
  <c r="I99" i="6"/>
  <c r="C99" i="6"/>
  <c r="J98" i="6"/>
  <c r="I98" i="6"/>
  <c r="C98" i="6"/>
  <c r="J97" i="6"/>
  <c r="I97" i="6"/>
  <c r="C97" i="6"/>
  <c r="J96" i="6"/>
  <c r="I96" i="6"/>
  <c r="C96" i="6"/>
  <c r="J95" i="6"/>
  <c r="I95" i="6"/>
  <c r="C95" i="6"/>
  <c r="J94" i="6"/>
  <c r="I94" i="6"/>
  <c r="C94" i="6"/>
  <c r="J93" i="6"/>
  <c r="I93" i="6"/>
  <c r="C93" i="6"/>
  <c r="J92" i="6"/>
  <c r="I92" i="6"/>
  <c r="C92" i="6"/>
  <c r="J91" i="6"/>
  <c r="I91" i="6"/>
  <c r="C91" i="6"/>
  <c r="J90" i="6"/>
  <c r="I90" i="6"/>
  <c r="C90" i="6"/>
  <c r="J89" i="6"/>
  <c r="I89" i="6"/>
  <c r="C89" i="6"/>
  <c r="J88" i="6"/>
  <c r="I88" i="6"/>
  <c r="C88" i="6"/>
  <c r="J87" i="6"/>
  <c r="I87" i="6"/>
  <c r="C87" i="6"/>
  <c r="J86" i="6"/>
  <c r="I86" i="6"/>
  <c r="C86" i="6"/>
  <c r="J85" i="6"/>
  <c r="I85" i="6"/>
  <c r="C85" i="6"/>
  <c r="J84" i="6"/>
  <c r="I84" i="6"/>
  <c r="C84" i="6"/>
  <c r="J83" i="6"/>
  <c r="I83" i="6"/>
  <c r="C83" i="6"/>
  <c r="J82" i="6"/>
  <c r="I82" i="6"/>
  <c r="C82" i="6"/>
  <c r="J81" i="6"/>
  <c r="I81" i="6"/>
  <c r="C81" i="6"/>
  <c r="J80" i="6"/>
  <c r="I80" i="6"/>
  <c r="C80" i="6"/>
  <c r="J79" i="6"/>
  <c r="I79" i="6"/>
  <c r="C79" i="6"/>
  <c r="J78" i="6"/>
  <c r="I78" i="6"/>
  <c r="C78" i="6"/>
  <c r="J77" i="6"/>
  <c r="I77" i="6"/>
  <c r="C77" i="6"/>
  <c r="J76" i="6"/>
  <c r="I76" i="6"/>
  <c r="C76" i="6"/>
  <c r="J75" i="6"/>
  <c r="I75" i="6"/>
  <c r="C75" i="6"/>
  <c r="J74" i="6"/>
  <c r="I74" i="6"/>
  <c r="C74" i="6"/>
  <c r="J73" i="6"/>
  <c r="I73" i="6"/>
  <c r="C73" i="6"/>
  <c r="J72" i="6"/>
  <c r="I72" i="6"/>
  <c r="C72" i="6"/>
  <c r="J71" i="6"/>
  <c r="I71" i="6"/>
  <c r="C71" i="6"/>
  <c r="J70" i="6"/>
  <c r="I70" i="6"/>
  <c r="C70" i="6"/>
  <c r="J69" i="6"/>
  <c r="I69" i="6"/>
  <c r="C69" i="6"/>
  <c r="J68" i="6"/>
  <c r="I68" i="6"/>
  <c r="C68" i="6"/>
  <c r="J67" i="6"/>
  <c r="I67" i="6"/>
  <c r="C67" i="6"/>
  <c r="J66" i="6"/>
  <c r="I66" i="6"/>
  <c r="C66" i="6"/>
  <c r="J65" i="6"/>
  <c r="I65" i="6"/>
  <c r="C65" i="6"/>
  <c r="J64" i="6"/>
  <c r="I64" i="6"/>
  <c r="C64" i="6"/>
  <c r="J63" i="6"/>
  <c r="I63" i="6"/>
  <c r="C63" i="6"/>
  <c r="J62" i="6"/>
  <c r="I62" i="6"/>
  <c r="C62" i="6"/>
  <c r="J61" i="6"/>
  <c r="I61" i="6"/>
  <c r="C61" i="6"/>
  <c r="J60" i="6"/>
  <c r="I60" i="6"/>
  <c r="C60" i="6"/>
  <c r="J59" i="6"/>
  <c r="I59" i="6"/>
  <c r="C59" i="6"/>
  <c r="J58" i="6"/>
  <c r="I58" i="6"/>
  <c r="C58" i="6"/>
  <c r="J57" i="6"/>
  <c r="I57" i="6"/>
  <c r="C57" i="6"/>
  <c r="J56" i="6"/>
  <c r="I56" i="6"/>
  <c r="C56" i="6"/>
  <c r="J55" i="6"/>
  <c r="I55" i="6"/>
  <c r="C55" i="6"/>
  <c r="J54" i="6"/>
  <c r="I54" i="6"/>
  <c r="C54" i="6"/>
  <c r="J53" i="6"/>
  <c r="I53" i="6"/>
  <c r="C53" i="6"/>
  <c r="J52" i="6"/>
  <c r="I52" i="6"/>
  <c r="C52" i="6"/>
  <c r="J51" i="6"/>
  <c r="I51" i="6"/>
  <c r="C51" i="6"/>
  <c r="J50" i="6"/>
  <c r="I50" i="6"/>
  <c r="C50" i="6"/>
  <c r="J49" i="6"/>
  <c r="I49" i="6"/>
  <c r="C49" i="6"/>
  <c r="J48" i="6"/>
  <c r="I48" i="6"/>
  <c r="C48" i="6"/>
  <c r="J47" i="6"/>
  <c r="I47" i="6"/>
  <c r="C47" i="6"/>
  <c r="J46" i="6"/>
  <c r="I46" i="6"/>
  <c r="C46" i="6"/>
  <c r="J45" i="6"/>
  <c r="I45" i="6"/>
  <c r="C45" i="6"/>
  <c r="J44" i="6"/>
  <c r="I44" i="6"/>
  <c r="C44" i="6"/>
  <c r="J43" i="6"/>
  <c r="I43" i="6"/>
  <c r="C43" i="6"/>
  <c r="J42" i="6"/>
  <c r="I42" i="6"/>
  <c r="C42" i="6"/>
  <c r="J41" i="6"/>
  <c r="I41" i="6"/>
  <c r="C41" i="6"/>
  <c r="J40" i="6"/>
  <c r="I40" i="6"/>
  <c r="C40" i="6"/>
  <c r="J39" i="6"/>
  <c r="I39" i="6"/>
  <c r="C39" i="6"/>
  <c r="J38" i="6"/>
  <c r="I38" i="6"/>
  <c r="C38" i="6"/>
  <c r="J37" i="6"/>
  <c r="I37" i="6"/>
  <c r="C37" i="6"/>
  <c r="J36" i="6"/>
  <c r="I36" i="6"/>
  <c r="C36" i="6"/>
  <c r="J35" i="6"/>
  <c r="I35" i="6"/>
  <c r="C35" i="6"/>
  <c r="J34" i="6"/>
  <c r="I34" i="6"/>
  <c r="C34" i="6"/>
  <c r="J33" i="6"/>
  <c r="I33" i="6"/>
  <c r="C33" i="6"/>
  <c r="J32" i="6"/>
  <c r="I32" i="6"/>
  <c r="C32" i="6"/>
  <c r="J31" i="6"/>
  <c r="I31" i="6"/>
  <c r="C31" i="6"/>
  <c r="J30" i="6"/>
  <c r="I30" i="6"/>
  <c r="C30" i="6"/>
  <c r="J29" i="6"/>
  <c r="I29" i="6"/>
  <c r="C29" i="6"/>
  <c r="J28" i="6"/>
  <c r="I28" i="6"/>
  <c r="C28" i="6"/>
  <c r="J27" i="6"/>
  <c r="I27" i="6"/>
  <c r="C27" i="6"/>
  <c r="J26" i="6"/>
  <c r="I26" i="6"/>
  <c r="C26" i="6"/>
  <c r="J25" i="6"/>
  <c r="I25" i="6"/>
  <c r="C25" i="6"/>
  <c r="J24" i="6"/>
  <c r="I24" i="6"/>
  <c r="C24" i="6"/>
  <c r="J23" i="6"/>
  <c r="I23" i="6"/>
  <c r="C23" i="6"/>
  <c r="J22" i="6"/>
  <c r="I22" i="6"/>
  <c r="C22" i="6"/>
  <c r="J21" i="6"/>
  <c r="I21" i="6"/>
  <c r="C21" i="6"/>
  <c r="J20" i="6"/>
  <c r="I20" i="6"/>
  <c r="C20" i="6"/>
  <c r="J19" i="6"/>
  <c r="I19" i="6"/>
  <c r="C19" i="6"/>
  <c r="J18" i="6"/>
  <c r="I18" i="6"/>
  <c r="C18" i="6"/>
  <c r="J17" i="6"/>
  <c r="I17" i="6"/>
  <c r="C17" i="6"/>
  <c r="J16" i="6"/>
  <c r="I16" i="6"/>
  <c r="C16" i="6"/>
  <c r="J15" i="6"/>
  <c r="I15" i="6"/>
  <c r="C15" i="6"/>
  <c r="J14" i="6"/>
  <c r="I14" i="6"/>
  <c r="C14" i="6"/>
  <c r="J13" i="6"/>
  <c r="I13" i="6"/>
  <c r="C13" i="6"/>
  <c r="J12" i="6"/>
  <c r="I12" i="6"/>
  <c r="C12" i="6"/>
  <c r="J11" i="6"/>
  <c r="I11" i="6"/>
  <c r="C11" i="6"/>
  <c r="J10" i="6"/>
  <c r="I10" i="6"/>
  <c r="C10" i="6"/>
  <c r="J9" i="6"/>
  <c r="I9" i="6"/>
  <c r="C9" i="6"/>
  <c r="J8" i="6"/>
  <c r="I8" i="6"/>
  <c r="C8" i="6"/>
  <c r="J7" i="6"/>
  <c r="I7" i="6"/>
  <c r="C7" i="6"/>
  <c r="J6" i="6"/>
  <c r="I6" i="6"/>
  <c r="C6" i="6"/>
  <c r="J5" i="6"/>
  <c r="I5" i="6"/>
  <c r="C5" i="6"/>
  <c r="J4" i="6"/>
  <c r="I4" i="6"/>
  <c r="C4" i="6"/>
  <c r="J3" i="6"/>
  <c r="I3" i="6"/>
  <c r="C3" i="6"/>
  <c r="J711" i="5"/>
  <c r="I711" i="5"/>
  <c r="C711" i="5"/>
  <c r="J710" i="5"/>
  <c r="I710" i="5"/>
  <c r="C710" i="5"/>
  <c r="J709" i="5"/>
  <c r="I709" i="5"/>
  <c r="C709" i="5"/>
  <c r="J708" i="5"/>
  <c r="I708" i="5"/>
  <c r="C708" i="5"/>
  <c r="J707" i="5"/>
  <c r="I707" i="5"/>
  <c r="C707" i="5"/>
  <c r="J706" i="5"/>
  <c r="I706" i="5"/>
  <c r="C706" i="5"/>
  <c r="J705" i="5"/>
  <c r="I705" i="5"/>
  <c r="C705" i="5"/>
  <c r="J704" i="5"/>
  <c r="I704" i="5"/>
  <c r="C704" i="5"/>
  <c r="J703" i="5"/>
  <c r="I703" i="5"/>
  <c r="C703" i="5"/>
  <c r="J702" i="5"/>
  <c r="I702" i="5"/>
  <c r="C702" i="5"/>
  <c r="J701" i="5"/>
  <c r="I701" i="5"/>
  <c r="C701" i="5"/>
  <c r="J700" i="5"/>
  <c r="I700" i="5"/>
  <c r="C700" i="5"/>
  <c r="J699" i="5"/>
  <c r="I699" i="5"/>
  <c r="C699" i="5"/>
  <c r="J698" i="5"/>
  <c r="I698" i="5"/>
  <c r="C698" i="5"/>
  <c r="J697" i="5"/>
  <c r="I697" i="5"/>
  <c r="C697" i="5"/>
  <c r="J696" i="5"/>
  <c r="I696" i="5"/>
  <c r="C696" i="5"/>
  <c r="J695" i="5"/>
  <c r="I695" i="5"/>
  <c r="C695" i="5"/>
  <c r="J694" i="5"/>
  <c r="I694" i="5"/>
  <c r="C694" i="5"/>
  <c r="J693" i="5"/>
  <c r="I693" i="5"/>
  <c r="C693" i="5"/>
  <c r="J692" i="5"/>
  <c r="I692" i="5"/>
  <c r="C692" i="5"/>
  <c r="J691" i="5"/>
  <c r="I691" i="5"/>
  <c r="C691" i="5"/>
  <c r="J690" i="5"/>
  <c r="I690" i="5"/>
  <c r="C690" i="5"/>
  <c r="J689" i="5"/>
  <c r="I689" i="5"/>
  <c r="C689" i="5"/>
  <c r="J688" i="5"/>
  <c r="I688" i="5"/>
  <c r="C688" i="5"/>
  <c r="J687" i="5"/>
  <c r="I687" i="5"/>
  <c r="C687" i="5"/>
  <c r="J686" i="5"/>
  <c r="I686" i="5"/>
  <c r="C686" i="5"/>
  <c r="J685" i="5"/>
  <c r="I685" i="5"/>
  <c r="C685" i="5"/>
  <c r="J684" i="5"/>
  <c r="I684" i="5"/>
  <c r="C684" i="5"/>
  <c r="J683" i="5"/>
  <c r="I683" i="5"/>
  <c r="C683" i="5"/>
  <c r="J682" i="5"/>
  <c r="I682" i="5"/>
  <c r="C682" i="5"/>
  <c r="J681" i="5"/>
  <c r="I681" i="5"/>
  <c r="C681" i="5"/>
  <c r="J680" i="5"/>
  <c r="I680" i="5"/>
  <c r="C680" i="5"/>
  <c r="J679" i="5"/>
  <c r="I679" i="5"/>
  <c r="C679" i="5"/>
  <c r="J678" i="5"/>
  <c r="I678" i="5"/>
  <c r="C678" i="5"/>
  <c r="J677" i="5"/>
  <c r="I677" i="5"/>
  <c r="C677" i="5"/>
  <c r="J676" i="5"/>
  <c r="I676" i="5"/>
  <c r="C676" i="5"/>
  <c r="J675" i="5"/>
  <c r="I675" i="5"/>
  <c r="C675" i="5"/>
  <c r="J674" i="5"/>
  <c r="I674" i="5"/>
  <c r="C674" i="5"/>
  <c r="J673" i="5"/>
  <c r="I673" i="5"/>
  <c r="C673" i="5"/>
  <c r="J672" i="5"/>
  <c r="I672" i="5"/>
  <c r="C672" i="5"/>
  <c r="J671" i="5"/>
  <c r="I671" i="5"/>
  <c r="C671" i="5"/>
  <c r="J670" i="5"/>
  <c r="I670" i="5"/>
  <c r="C670" i="5"/>
  <c r="J669" i="5"/>
  <c r="I669" i="5"/>
  <c r="C669" i="5"/>
  <c r="J668" i="5"/>
  <c r="I668" i="5"/>
  <c r="C668" i="5"/>
  <c r="J667" i="5"/>
  <c r="I667" i="5"/>
  <c r="C667" i="5"/>
  <c r="J666" i="5"/>
  <c r="I666" i="5"/>
  <c r="C666" i="5"/>
  <c r="J665" i="5"/>
  <c r="I665" i="5"/>
  <c r="C665" i="5"/>
  <c r="J664" i="5"/>
  <c r="I664" i="5"/>
  <c r="C664" i="5"/>
  <c r="J663" i="5"/>
  <c r="I663" i="5"/>
  <c r="C663" i="5"/>
  <c r="J662" i="5"/>
  <c r="I662" i="5"/>
  <c r="C662" i="5"/>
  <c r="J661" i="5"/>
  <c r="I661" i="5"/>
  <c r="C661" i="5"/>
  <c r="J660" i="5"/>
  <c r="I660" i="5"/>
  <c r="C660" i="5"/>
  <c r="J659" i="5"/>
  <c r="I659" i="5"/>
  <c r="C659" i="5"/>
  <c r="J658" i="5"/>
  <c r="I658" i="5"/>
  <c r="C658" i="5"/>
  <c r="J657" i="5"/>
  <c r="I657" i="5"/>
  <c r="C657" i="5"/>
  <c r="J656" i="5"/>
  <c r="I656" i="5"/>
  <c r="C656" i="5"/>
  <c r="J655" i="5"/>
  <c r="I655" i="5"/>
  <c r="C655" i="5"/>
  <c r="J654" i="5"/>
  <c r="I654" i="5"/>
  <c r="C654" i="5"/>
  <c r="J653" i="5"/>
  <c r="I653" i="5"/>
  <c r="C653" i="5"/>
  <c r="J652" i="5"/>
  <c r="I652" i="5"/>
  <c r="C652" i="5"/>
  <c r="J651" i="5"/>
  <c r="I651" i="5"/>
  <c r="C651" i="5"/>
  <c r="J650" i="5"/>
  <c r="I650" i="5"/>
  <c r="C650" i="5"/>
  <c r="J649" i="5"/>
  <c r="I649" i="5"/>
  <c r="C649" i="5"/>
  <c r="J648" i="5"/>
  <c r="I648" i="5"/>
  <c r="C648" i="5"/>
  <c r="J647" i="5"/>
  <c r="I647" i="5"/>
  <c r="C647" i="5"/>
  <c r="J646" i="5"/>
  <c r="I646" i="5"/>
  <c r="C646" i="5"/>
  <c r="J645" i="5"/>
  <c r="I645" i="5"/>
  <c r="C645" i="5"/>
  <c r="J644" i="5"/>
  <c r="I644" i="5"/>
  <c r="C644" i="5"/>
  <c r="J643" i="5"/>
  <c r="I643" i="5"/>
  <c r="C643" i="5"/>
  <c r="J642" i="5"/>
  <c r="I642" i="5"/>
  <c r="C642" i="5"/>
  <c r="J641" i="5"/>
  <c r="I641" i="5"/>
  <c r="C641" i="5"/>
  <c r="J640" i="5"/>
  <c r="I640" i="5"/>
  <c r="C640" i="5"/>
  <c r="J639" i="5"/>
  <c r="I639" i="5"/>
  <c r="C639" i="5"/>
  <c r="J638" i="5"/>
  <c r="I638" i="5"/>
  <c r="C638" i="5"/>
  <c r="J637" i="5"/>
  <c r="I637" i="5"/>
  <c r="C637" i="5"/>
  <c r="J636" i="5"/>
  <c r="I636" i="5"/>
  <c r="C636" i="5"/>
  <c r="J635" i="5"/>
  <c r="I635" i="5"/>
  <c r="C635" i="5"/>
  <c r="J634" i="5"/>
  <c r="I634" i="5"/>
  <c r="C634" i="5"/>
  <c r="J633" i="5"/>
  <c r="I633" i="5"/>
  <c r="C633" i="5"/>
  <c r="J632" i="5"/>
  <c r="I632" i="5"/>
  <c r="C632" i="5"/>
  <c r="J631" i="5"/>
  <c r="I631" i="5"/>
  <c r="C631" i="5"/>
  <c r="J630" i="5"/>
  <c r="I630" i="5"/>
  <c r="C630" i="5"/>
  <c r="J629" i="5"/>
  <c r="I629" i="5"/>
  <c r="C629" i="5"/>
  <c r="J628" i="5"/>
  <c r="I628" i="5"/>
  <c r="C628" i="5"/>
  <c r="J627" i="5"/>
  <c r="I627" i="5"/>
  <c r="C627" i="5"/>
  <c r="J626" i="5"/>
  <c r="I626" i="5"/>
  <c r="C626" i="5"/>
  <c r="J625" i="5"/>
  <c r="I625" i="5"/>
  <c r="C625" i="5"/>
  <c r="J624" i="5"/>
  <c r="I624" i="5"/>
  <c r="C624" i="5"/>
  <c r="J623" i="5"/>
  <c r="I623" i="5"/>
  <c r="C623" i="5"/>
  <c r="J622" i="5"/>
  <c r="I622" i="5"/>
  <c r="C622" i="5"/>
  <c r="J621" i="5"/>
  <c r="I621" i="5"/>
  <c r="C621" i="5"/>
  <c r="J620" i="5"/>
  <c r="I620" i="5"/>
  <c r="C620" i="5"/>
  <c r="J619" i="5"/>
  <c r="I619" i="5"/>
  <c r="C619" i="5"/>
  <c r="J618" i="5"/>
  <c r="I618" i="5"/>
  <c r="C618" i="5"/>
  <c r="J617" i="5"/>
  <c r="I617" i="5"/>
  <c r="C617" i="5"/>
  <c r="J616" i="5"/>
  <c r="I616" i="5"/>
  <c r="C616" i="5"/>
  <c r="J615" i="5"/>
  <c r="I615" i="5"/>
  <c r="C615" i="5"/>
  <c r="J614" i="5"/>
  <c r="I614" i="5"/>
  <c r="C614" i="5"/>
  <c r="J613" i="5"/>
  <c r="I613" i="5"/>
  <c r="C613" i="5"/>
  <c r="J612" i="5"/>
  <c r="I612" i="5"/>
  <c r="C612" i="5"/>
  <c r="J611" i="5"/>
  <c r="I611" i="5"/>
  <c r="C611" i="5"/>
  <c r="J610" i="5"/>
  <c r="I610" i="5"/>
  <c r="C610" i="5"/>
  <c r="J609" i="5"/>
  <c r="I609" i="5"/>
  <c r="C609" i="5"/>
  <c r="J608" i="5"/>
  <c r="I608" i="5"/>
  <c r="C608" i="5"/>
  <c r="J607" i="5"/>
  <c r="I607" i="5"/>
  <c r="C607" i="5"/>
  <c r="J606" i="5"/>
  <c r="I606" i="5"/>
  <c r="C606" i="5"/>
  <c r="J605" i="5"/>
  <c r="I605" i="5"/>
  <c r="C605" i="5"/>
  <c r="J604" i="5"/>
  <c r="I604" i="5"/>
  <c r="C604" i="5"/>
  <c r="J603" i="5"/>
  <c r="I603" i="5"/>
  <c r="C603" i="5"/>
  <c r="J602" i="5"/>
  <c r="I602" i="5"/>
  <c r="C602" i="5"/>
  <c r="J601" i="5"/>
  <c r="I601" i="5"/>
  <c r="C601" i="5"/>
  <c r="J600" i="5"/>
  <c r="I600" i="5"/>
  <c r="C600" i="5"/>
  <c r="J599" i="5"/>
  <c r="I599" i="5"/>
  <c r="C599" i="5"/>
  <c r="J598" i="5"/>
  <c r="I598" i="5"/>
  <c r="C598" i="5"/>
  <c r="J597" i="5"/>
  <c r="I597" i="5"/>
  <c r="C597" i="5"/>
  <c r="J596" i="5"/>
  <c r="I596" i="5"/>
  <c r="C596" i="5"/>
  <c r="J595" i="5"/>
  <c r="I595" i="5"/>
  <c r="C595" i="5"/>
  <c r="J594" i="5"/>
  <c r="I594" i="5"/>
  <c r="C594" i="5"/>
  <c r="J593" i="5"/>
  <c r="I593" i="5"/>
  <c r="C593" i="5"/>
  <c r="J592" i="5"/>
  <c r="I592" i="5"/>
  <c r="C592" i="5"/>
  <c r="J591" i="5"/>
  <c r="I591" i="5"/>
  <c r="C591" i="5"/>
  <c r="J590" i="5"/>
  <c r="I590" i="5"/>
  <c r="C590" i="5"/>
  <c r="J589" i="5"/>
  <c r="I589" i="5"/>
  <c r="C589" i="5"/>
  <c r="J588" i="5"/>
  <c r="I588" i="5"/>
  <c r="C588" i="5"/>
  <c r="J587" i="5"/>
  <c r="I587" i="5"/>
  <c r="C587" i="5"/>
  <c r="J586" i="5"/>
  <c r="I586" i="5"/>
  <c r="C586" i="5"/>
  <c r="J585" i="5"/>
  <c r="I585" i="5"/>
  <c r="C585" i="5"/>
  <c r="J584" i="5"/>
  <c r="I584" i="5"/>
  <c r="C584" i="5"/>
  <c r="J583" i="5"/>
  <c r="I583" i="5"/>
  <c r="C583" i="5"/>
  <c r="J582" i="5"/>
  <c r="I582" i="5"/>
  <c r="C582" i="5"/>
  <c r="J581" i="5"/>
  <c r="I581" i="5"/>
  <c r="C581" i="5"/>
  <c r="J580" i="5"/>
  <c r="I580" i="5"/>
  <c r="C580" i="5"/>
  <c r="J579" i="5"/>
  <c r="I579" i="5"/>
  <c r="C579" i="5"/>
  <c r="J578" i="5"/>
  <c r="I578" i="5"/>
  <c r="C578" i="5"/>
  <c r="J577" i="5"/>
  <c r="I577" i="5"/>
  <c r="C577" i="5"/>
  <c r="J576" i="5"/>
  <c r="I576" i="5"/>
  <c r="C576" i="5"/>
  <c r="J575" i="5"/>
  <c r="I575" i="5"/>
  <c r="C575" i="5"/>
  <c r="J574" i="5"/>
  <c r="I574" i="5"/>
  <c r="C574" i="5"/>
  <c r="J573" i="5"/>
  <c r="I573" i="5"/>
  <c r="C573" i="5"/>
  <c r="J572" i="5"/>
  <c r="I572" i="5"/>
  <c r="C572" i="5"/>
  <c r="J571" i="5"/>
  <c r="I571" i="5"/>
  <c r="C571" i="5"/>
  <c r="J570" i="5"/>
  <c r="I570" i="5"/>
  <c r="C570" i="5"/>
  <c r="J569" i="5"/>
  <c r="I569" i="5"/>
  <c r="C569" i="5"/>
  <c r="J568" i="5"/>
  <c r="I568" i="5"/>
  <c r="C568" i="5"/>
  <c r="J567" i="5"/>
  <c r="I567" i="5"/>
  <c r="C567" i="5"/>
  <c r="J566" i="5"/>
  <c r="I566" i="5"/>
  <c r="C566" i="5"/>
  <c r="J565" i="5"/>
  <c r="I565" i="5"/>
  <c r="C565" i="5"/>
  <c r="J564" i="5"/>
  <c r="I564" i="5"/>
  <c r="C564" i="5"/>
  <c r="J563" i="5"/>
  <c r="I563" i="5"/>
  <c r="C563" i="5"/>
  <c r="J562" i="5"/>
  <c r="I562" i="5"/>
  <c r="C562" i="5"/>
  <c r="J561" i="5"/>
  <c r="I561" i="5"/>
  <c r="C561" i="5"/>
  <c r="J560" i="5"/>
  <c r="I560" i="5"/>
  <c r="C560" i="5"/>
  <c r="J559" i="5"/>
  <c r="I559" i="5"/>
  <c r="C559" i="5"/>
  <c r="J558" i="5"/>
  <c r="I558" i="5"/>
  <c r="C558" i="5"/>
  <c r="J557" i="5"/>
  <c r="I557" i="5"/>
  <c r="C557" i="5"/>
  <c r="J556" i="5"/>
  <c r="I556" i="5"/>
  <c r="C556" i="5"/>
  <c r="J555" i="5"/>
  <c r="I555" i="5"/>
  <c r="C555" i="5"/>
  <c r="J554" i="5"/>
  <c r="I554" i="5"/>
  <c r="C554" i="5"/>
  <c r="J553" i="5"/>
  <c r="I553" i="5"/>
  <c r="C553" i="5"/>
  <c r="J552" i="5"/>
  <c r="I552" i="5"/>
  <c r="C552" i="5"/>
  <c r="J551" i="5"/>
  <c r="I551" i="5"/>
  <c r="C551" i="5"/>
  <c r="J550" i="5"/>
  <c r="I550" i="5"/>
  <c r="C550" i="5"/>
  <c r="J549" i="5"/>
  <c r="I549" i="5"/>
  <c r="C549" i="5"/>
  <c r="J548" i="5"/>
  <c r="I548" i="5"/>
  <c r="C548" i="5"/>
  <c r="J547" i="5"/>
  <c r="I547" i="5"/>
  <c r="C547" i="5"/>
  <c r="J546" i="5"/>
  <c r="I546" i="5"/>
  <c r="C546" i="5"/>
  <c r="J545" i="5"/>
  <c r="I545" i="5"/>
  <c r="C545" i="5"/>
  <c r="J544" i="5"/>
  <c r="I544" i="5"/>
  <c r="C544" i="5"/>
  <c r="J543" i="5"/>
  <c r="I543" i="5"/>
  <c r="C543" i="5"/>
  <c r="J542" i="5"/>
  <c r="I542" i="5"/>
  <c r="C542" i="5"/>
  <c r="J541" i="5"/>
  <c r="I541" i="5"/>
  <c r="C541" i="5"/>
  <c r="J540" i="5"/>
  <c r="I540" i="5"/>
  <c r="C540" i="5"/>
  <c r="J539" i="5"/>
  <c r="I539" i="5"/>
  <c r="C539" i="5"/>
  <c r="J538" i="5"/>
  <c r="I538" i="5"/>
  <c r="C538" i="5"/>
  <c r="J537" i="5"/>
  <c r="I537" i="5"/>
  <c r="C537" i="5"/>
  <c r="J536" i="5"/>
  <c r="I536" i="5"/>
  <c r="C536" i="5"/>
  <c r="J535" i="5"/>
  <c r="I535" i="5"/>
  <c r="C535" i="5"/>
  <c r="J534" i="5"/>
  <c r="I534" i="5"/>
  <c r="C534" i="5"/>
  <c r="J533" i="5"/>
  <c r="I533" i="5"/>
  <c r="C533" i="5"/>
  <c r="J532" i="5"/>
  <c r="I532" i="5"/>
  <c r="C532" i="5"/>
  <c r="J531" i="5"/>
  <c r="I531" i="5"/>
  <c r="C531" i="5"/>
  <c r="J530" i="5"/>
  <c r="I530" i="5"/>
  <c r="C530" i="5"/>
  <c r="J529" i="5"/>
  <c r="I529" i="5"/>
  <c r="C529" i="5"/>
  <c r="J528" i="5"/>
  <c r="I528" i="5"/>
  <c r="C528" i="5"/>
  <c r="J527" i="5"/>
  <c r="I527" i="5"/>
  <c r="C527" i="5"/>
  <c r="J526" i="5"/>
  <c r="I526" i="5"/>
  <c r="C526" i="5"/>
  <c r="J525" i="5"/>
  <c r="I525" i="5"/>
  <c r="C525" i="5"/>
  <c r="J524" i="5"/>
  <c r="I524" i="5"/>
  <c r="C524" i="5"/>
  <c r="J523" i="5"/>
  <c r="I523" i="5"/>
  <c r="C523" i="5"/>
  <c r="J522" i="5"/>
  <c r="I522" i="5"/>
  <c r="C522" i="5"/>
  <c r="J521" i="5"/>
  <c r="I521" i="5"/>
  <c r="C521" i="5"/>
  <c r="J520" i="5"/>
  <c r="I520" i="5"/>
  <c r="C520" i="5"/>
  <c r="J519" i="5"/>
  <c r="I519" i="5"/>
  <c r="C519" i="5"/>
  <c r="J518" i="5"/>
  <c r="I518" i="5"/>
  <c r="C518" i="5"/>
  <c r="J517" i="5"/>
  <c r="I517" i="5"/>
  <c r="C517" i="5"/>
  <c r="J516" i="5"/>
  <c r="I516" i="5"/>
  <c r="C516" i="5"/>
  <c r="J515" i="5"/>
  <c r="I515" i="5"/>
  <c r="C515" i="5"/>
  <c r="J514" i="5"/>
  <c r="I514" i="5"/>
  <c r="C514" i="5"/>
  <c r="J513" i="5"/>
  <c r="I513" i="5"/>
  <c r="C513" i="5"/>
  <c r="J512" i="5"/>
  <c r="I512" i="5"/>
  <c r="C512" i="5"/>
  <c r="J511" i="5"/>
  <c r="I511" i="5"/>
  <c r="C511" i="5"/>
  <c r="J510" i="5"/>
  <c r="I510" i="5"/>
  <c r="C510" i="5"/>
  <c r="J509" i="5"/>
  <c r="I509" i="5"/>
  <c r="C509" i="5"/>
  <c r="J508" i="5"/>
  <c r="I508" i="5"/>
  <c r="C508" i="5"/>
  <c r="J507" i="5"/>
  <c r="I507" i="5"/>
  <c r="C507" i="5"/>
  <c r="J506" i="5"/>
  <c r="I506" i="5"/>
  <c r="C506" i="5"/>
  <c r="J505" i="5"/>
  <c r="I505" i="5"/>
  <c r="C505" i="5"/>
  <c r="J504" i="5"/>
  <c r="I504" i="5"/>
  <c r="C504" i="5"/>
  <c r="J503" i="5"/>
  <c r="I503" i="5"/>
  <c r="C503" i="5"/>
  <c r="J502" i="5"/>
  <c r="I502" i="5"/>
  <c r="C502" i="5"/>
  <c r="J501" i="5"/>
  <c r="I501" i="5"/>
  <c r="C501" i="5"/>
  <c r="J500" i="5"/>
  <c r="I500" i="5"/>
  <c r="C500" i="5"/>
  <c r="J499" i="5"/>
  <c r="I499" i="5"/>
  <c r="C499" i="5"/>
  <c r="J498" i="5"/>
  <c r="I498" i="5"/>
  <c r="C498" i="5"/>
  <c r="J497" i="5"/>
  <c r="I497" i="5"/>
  <c r="C497" i="5"/>
  <c r="J496" i="5"/>
  <c r="I496" i="5"/>
  <c r="C496" i="5"/>
  <c r="J495" i="5"/>
  <c r="I495" i="5"/>
  <c r="C495" i="5"/>
  <c r="J494" i="5"/>
  <c r="I494" i="5"/>
  <c r="C494" i="5"/>
  <c r="J493" i="5"/>
  <c r="I493" i="5"/>
  <c r="C493" i="5"/>
  <c r="J492" i="5"/>
  <c r="I492" i="5"/>
  <c r="C492" i="5"/>
  <c r="J491" i="5"/>
  <c r="I491" i="5"/>
  <c r="C491" i="5"/>
  <c r="J490" i="5"/>
  <c r="I490" i="5"/>
  <c r="C490" i="5"/>
  <c r="J489" i="5"/>
  <c r="I489" i="5"/>
  <c r="C489" i="5"/>
  <c r="J488" i="5"/>
  <c r="I488" i="5"/>
  <c r="C488" i="5"/>
  <c r="J487" i="5"/>
  <c r="I487" i="5"/>
  <c r="C487" i="5"/>
  <c r="J486" i="5"/>
  <c r="I486" i="5"/>
  <c r="C486" i="5"/>
  <c r="J485" i="5"/>
  <c r="I485" i="5"/>
  <c r="C485" i="5"/>
  <c r="J484" i="5"/>
  <c r="I484" i="5"/>
  <c r="C484" i="5"/>
  <c r="J483" i="5"/>
  <c r="I483" i="5"/>
  <c r="C483" i="5"/>
  <c r="J482" i="5"/>
  <c r="I482" i="5"/>
  <c r="C482" i="5"/>
  <c r="J481" i="5"/>
  <c r="I481" i="5"/>
  <c r="C481" i="5"/>
  <c r="J480" i="5"/>
  <c r="I480" i="5"/>
  <c r="C480" i="5"/>
  <c r="J479" i="5"/>
  <c r="I479" i="5"/>
  <c r="C479" i="5"/>
  <c r="J478" i="5"/>
  <c r="I478" i="5"/>
  <c r="C478" i="5"/>
  <c r="J477" i="5"/>
  <c r="I477" i="5"/>
  <c r="C477" i="5"/>
  <c r="J476" i="5"/>
  <c r="I476" i="5"/>
  <c r="C476" i="5"/>
  <c r="J475" i="5"/>
  <c r="I475" i="5"/>
  <c r="C475" i="5"/>
  <c r="J474" i="5"/>
  <c r="I474" i="5"/>
  <c r="C474" i="5"/>
  <c r="J473" i="5"/>
  <c r="I473" i="5"/>
  <c r="C473" i="5"/>
  <c r="J472" i="5"/>
  <c r="I472" i="5"/>
  <c r="C472" i="5"/>
  <c r="J471" i="5"/>
  <c r="I471" i="5"/>
  <c r="C471" i="5"/>
  <c r="J470" i="5"/>
  <c r="I470" i="5"/>
  <c r="C470" i="5"/>
  <c r="J469" i="5"/>
  <c r="I469" i="5"/>
  <c r="C469" i="5"/>
  <c r="J468" i="5"/>
  <c r="I468" i="5"/>
  <c r="C468" i="5"/>
  <c r="J467" i="5"/>
  <c r="I467" i="5"/>
  <c r="C467" i="5"/>
  <c r="J466" i="5"/>
  <c r="I466" i="5"/>
  <c r="C466" i="5"/>
  <c r="J465" i="5"/>
  <c r="I465" i="5"/>
  <c r="C465" i="5"/>
  <c r="J464" i="5"/>
  <c r="I464" i="5"/>
  <c r="C464" i="5"/>
  <c r="J463" i="5"/>
  <c r="I463" i="5"/>
  <c r="C463" i="5"/>
  <c r="J462" i="5"/>
  <c r="I462" i="5"/>
  <c r="C462" i="5"/>
  <c r="J461" i="5"/>
  <c r="I461" i="5"/>
  <c r="C461" i="5"/>
  <c r="J460" i="5"/>
  <c r="I460" i="5"/>
  <c r="C460" i="5"/>
  <c r="J459" i="5"/>
  <c r="I459" i="5"/>
  <c r="C459" i="5"/>
  <c r="J458" i="5"/>
  <c r="I458" i="5"/>
  <c r="C458" i="5"/>
  <c r="J457" i="5"/>
  <c r="I457" i="5"/>
  <c r="C457" i="5"/>
  <c r="J456" i="5"/>
  <c r="I456" i="5"/>
  <c r="C456" i="5"/>
  <c r="J455" i="5"/>
  <c r="I455" i="5"/>
  <c r="C455" i="5"/>
  <c r="J454" i="5"/>
  <c r="I454" i="5"/>
  <c r="C454" i="5"/>
  <c r="J453" i="5"/>
  <c r="I453" i="5"/>
  <c r="C453" i="5"/>
  <c r="J452" i="5"/>
  <c r="I452" i="5"/>
  <c r="C452" i="5"/>
  <c r="J451" i="5"/>
  <c r="I451" i="5"/>
  <c r="C451" i="5"/>
  <c r="J450" i="5"/>
  <c r="I450" i="5"/>
  <c r="C450" i="5"/>
  <c r="J449" i="5"/>
  <c r="I449" i="5"/>
  <c r="C449" i="5"/>
  <c r="J448" i="5"/>
  <c r="I448" i="5"/>
  <c r="C448" i="5"/>
  <c r="J447" i="5"/>
  <c r="I447" i="5"/>
  <c r="C447" i="5"/>
  <c r="J446" i="5"/>
  <c r="I446" i="5"/>
  <c r="C446" i="5"/>
  <c r="J445" i="5"/>
  <c r="I445" i="5"/>
  <c r="C445" i="5"/>
  <c r="J444" i="5"/>
  <c r="I444" i="5"/>
  <c r="C444" i="5"/>
  <c r="J443" i="5"/>
  <c r="I443" i="5"/>
  <c r="C443" i="5"/>
  <c r="J442" i="5"/>
  <c r="I442" i="5"/>
  <c r="C442" i="5"/>
  <c r="J441" i="5"/>
  <c r="I441" i="5"/>
  <c r="C441" i="5"/>
  <c r="J440" i="5"/>
  <c r="I440" i="5"/>
  <c r="C440" i="5"/>
  <c r="J439" i="5"/>
  <c r="I439" i="5"/>
  <c r="C439" i="5"/>
  <c r="J438" i="5"/>
  <c r="I438" i="5"/>
  <c r="C438" i="5"/>
  <c r="J437" i="5"/>
  <c r="I437" i="5"/>
  <c r="C437" i="5"/>
  <c r="J436" i="5"/>
  <c r="I436" i="5"/>
  <c r="C436" i="5"/>
  <c r="J435" i="5"/>
  <c r="I435" i="5"/>
  <c r="C435" i="5"/>
  <c r="J434" i="5"/>
  <c r="I434" i="5"/>
  <c r="C434" i="5"/>
  <c r="J433" i="5"/>
  <c r="I433" i="5"/>
  <c r="C433" i="5"/>
  <c r="J432" i="5"/>
  <c r="I432" i="5"/>
  <c r="C432" i="5"/>
  <c r="J431" i="5"/>
  <c r="I431" i="5"/>
  <c r="C431" i="5"/>
  <c r="J430" i="5"/>
  <c r="I430" i="5"/>
  <c r="C430" i="5"/>
  <c r="J429" i="5"/>
  <c r="I429" i="5"/>
  <c r="C429" i="5"/>
  <c r="J428" i="5"/>
  <c r="I428" i="5"/>
  <c r="C428" i="5"/>
  <c r="J427" i="5"/>
  <c r="I427" i="5"/>
  <c r="C427" i="5"/>
  <c r="J426" i="5"/>
  <c r="I426" i="5"/>
  <c r="C426" i="5"/>
  <c r="J425" i="5"/>
  <c r="I425" i="5"/>
  <c r="C425" i="5"/>
  <c r="J424" i="5"/>
  <c r="I424" i="5"/>
  <c r="C424" i="5"/>
  <c r="J423" i="5"/>
  <c r="I423" i="5"/>
  <c r="C423" i="5"/>
  <c r="J422" i="5"/>
  <c r="I422" i="5"/>
  <c r="C422" i="5"/>
  <c r="J421" i="5"/>
  <c r="I421" i="5"/>
  <c r="C421" i="5"/>
  <c r="J420" i="5"/>
  <c r="I420" i="5"/>
  <c r="C420" i="5"/>
  <c r="J419" i="5"/>
  <c r="I419" i="5"/>
  <c r="C419" i="5"/>
  <c r="J418" i="5"/>
  <c r="I418" i="5"/>
  <c r="C418" i="5"/>
  <c r="J417" i="5"/>
  <c r="I417" i="5"/>
  <c r="C417" i="5"/>
  <c r="J416" i="5"/>
  <c r="I416" i="5"/>
  <c r="C416" i="5"/>
  <c r="J415" i="5"/>
  <c r="I415" i="5"/>
  <c r="C415" i="5"/>
  <c r="J414" i="5"/>
  <c r="I414" i="5"/>
  <c r="C414" i="5"/>
  <c r="J413" i="5"/>
  <c r="I413" i="5"/>
  <c r="C413" i="5"/>
  <c r="J412" i="5"/>
  <c r="I412" i="5"/>
  <c r="C412" i="5"/>
  <c r="J411" i="5"/>
  <c r="I411" i="5"/>
  <c r="C411" i="5"/>
  <c r="J410" i="5"/>
  <c r="I410" i="5"/>
  <c r="C410" i="5"/>
  <c r="J409" i="5"/>
  <c r="I409" i="5"/>
  <c r="C409" i="5"/>
  <c r="J408" i="5"/>
  <c r="I408" i="5"/>
  <c r="C408" i="5"/>
  <c r="J407" i="5"/>
  <c r="I407" i="5"/>
  <c r="C407" i="5"/>
  <c r="J406" i="5"/>
  <c r="I406" i="5"/>
  <c r="C406" i="5"/>
  <c r="J405" i="5"/>
  <c r="I405" i="5"/>
  <c r="C405" i="5"/>
  <c r="J404" i="5"/>
  <c r="I404" i="5"/>
  <c r="C404" i="5"/>
  <c r="J403" i="5"/>
  <c r="I403" i="5"/>
  <c r="C403" i="5"/>
  <c r="J402" i="5"/>
  <c r="I402" i="5"/>
  <c r="C402" i="5"/>
  <c r="J401" i="5"/>
  <c r="I401" i="5"/>
  <c r="C401" i="5"/>
  <c r="J400" i="5"/>
  <c r="I400" i="5"/>
  <c r="C400" i="5"/>
  <c r="J399" i="5"/>
  <c r="I399" i="5"/>
  <c r="C399" i="5"/>
  <c r="J398" i="5"/>
  <c r="I398" i="5"/>
  <c r="C398" i="5"/>
  <c r="J397" i="5"/>
  <c r="I397" i="5"/>
  <c r="C397" i="5"/>
  <c r="J396" i="5"/>
  <c r="I396" i="5"/>
  <c r="C396" i="5"/>
  <c r="J395" i="5"/>
  <c r="I395" i="5"/>
  <c r="C395" i="5"/>
  <c r="J394" i="5"/>
  <c r="I394" i="5"/>
  <c r="C394" i="5"/>
  <c r="J393" i="5"/>
  <c r="I393" i="5"/>
  <c r="C393" i="5"/>
  <c r="J392" i="5"/>
  <c r="I392" i="5"/>
  <c r="C392" i="5"/>
  <c r="J391" i="5"/>
  <c r="I391" i="5"/>
  <c r="C391" i="5"/>
  <c r="J390" i="5"/>
  <c r="I390" i="5"/>
  <c r="C390" i="5"/>
  <c r="J389" i="5"/>
  <c r="I389" i="5"/>
  <c r="C389" i="5"/>
  <c r="J388" i="5"/>
  <c r="I388" i="5"/>
  <c r="C388" i="5"/>
  <c r="J387" i="5"/>
  <c r="I387" i="5"/>
  <c r="C387" i="5"/>
  <c r="J386" i="5"/>
  <c r="I386" i="5"/>
  <c r="C386" i="5"/>
  <c r="J385" i="5"/>
  <c r="I385" i="5"/>
  <c r="C385" i="5"/>
  <c r="J384" i="5"/>
  <c r="I384" i="5"/>
  <c r="C384" i="5"/>
  <c r="J383" i="5"/>
  <c r="I383" i="5"/>
  <c r="C383" i="5"/>
  <c r="J382" i="5"/>
  <c r="I382" i="5"/>
  <c r="C382" i="5"/>
  <c r="J381" i="5"/>
  <c r="I381" i="5"/>
  <c r="C381" i="5"/>
  <c r="J380" i="5"/>
  <c r="I380" i="5"/>
  <c r="C380" i="5"/>
  <c r="J379" i="5"/>
  <c r="I379" i="5"/>
  <c r="C379" i="5"/>
  <c r="J378" i="5"/>
  <c r="I378" i="5"/>
  <c r="C378" i="5"/>
  <c r="J377" i="5"/>
  <c r="I377" i="5"/>
  <c r="C377" i="5"/>
  <c r="J376" i="5"/>
  <c r="I376" i="5"/>
  <c r="C376" i="5"/>
  <c r="J375" i="5"/>
  <c r="I375" i="5"/>
  <c r="C375" i="5"/>
  <c r="J374" i="5"/>
  <c r="I374" i="5"/>
  <c r="C374" i="5"/>
  <c r="J373" i="5"/>
  <c r="I373" i="5"/>
  <c r="C373" i="5"/>
  <c r="J372" i="5"/>
  <c r="I372" i="5"/>
  <c r="C372" i="5"/>
  <c r="J371" i="5"/>
  <c r="I371" i="5"/>
  <c r="C371" i="5"/>
  <c r="J370" i="5"/>
  <c r="I370" i="5"/>
  <c r="C370" i="5"/>
  <c r="J369" i="5"/>
  <c r="I369" i="5"/>
  <c r="C369" i="5"/>
  <c r="J368" i="5"/>
  <c r="I368" i="5"/>
  <c r="C368" i="5"/>
  <c r="J367" i="5"/>
  <c r="I367" i="5"/>
  <c r="C367" i="5"/>
  <c r="J366" i="5"/>
  <c r="I366" i="5"/>
  <c r="C366" i="5"/>
  <c r="J365" i="5"/>
  <c r="I365" i="5"/>
  <c r="C365" i="5"/>
  <c r="J364" i="5"/>
  <c r="I364" i="5"/>
  <c r="C364" i="5"/>
  <c r="J363" i="5"/>
  <c r="I363" i="5"/>
  <c r="C363" i="5"/>
  <c r="J362" i="5"/>
  <c r="I362" i="5"/>
  <c r="C362" i="5"/>
  <c r="J361" i="5"/>
  <c r="I361" i="5"/>
  <c r="C361" i="5"/>
  <c r="J360" i="5"/>
  <c r="I360" i="5"/>
  <c r="C360" i="5"/>
  <c r="J359" i="5"/>
  <c r="I359" i="5"/>
  <c r="C359" i="5"/>
  <c r="J358" i="5"/>
  <c r="I358" i="5"/>
  <c r="C358" i="5"/>
  <c r="J357" i="5"/>
  <c r="I357" i="5"/>
  <c r="C357" i="5"/>
  <c r="J356" i="5"/>
  <c r="I356" i="5"/>
  <c r="C356" i="5"/>
  <c r="J355" i="5"/>
  <c r="I355" i="5"/>
  <c r="C355" i="5"/>
  <c r="J354" i="5"/>
  <c r="I354" i="5"/>
  <c r="C354" i="5"/>
  <c r="J353" i="5"/>
  <c r="I353" i="5"/>
  <c r="C353" i="5"/>
  <c r="J352" i="5"/>
  <c r="I352" i="5"/>
  <c r="C352" i="5"/>
  <c r="J351" i="5"/>
  <c r="I351" i="5"/>
  <c r="C351" i="5"/>
  <c r="J350" i="5"/>
  <c r="I350" i="5"/>
  <c r="C350" i="5"/>
  <c r="J349" i="5"/>
  <c r="I349" i="5"/>
  <c r="C349" i="5"/>
  <c r="J348" i="5"/>
  <c r="I348" i="5"/>
  <c r="C348" i="5"/>
  <c r="J347" i="5"/>
  <c r="I347" i="5"/>
  <c r="C347" i="5"/>
  <c r="J346" i="5"/>
  <c r="I346" i="5"/>
  <c r="C346" i="5"/>
  <c r="J345" i="5"/>
  <c r="I345" i="5"/>
  <c r="C345" i="5"/>
  <c r="J344" i="5"/>
  <c r="I344" i="5"/>
  <c r="C344" i="5"/>
  <c r="J343" i="5"/>
  <c r="I343" i="5"/>
  <c r="C343" i="5"/>
  <c r="J342" i="5"/>
  <c r="I342" i="5"/>
  <c r="C342" i="5"/>
  <c r="J341" i="5"/>
  <c r="I341" i="5"/>
  <c r="C341" i="5"/>
  <c r="J340" i="5"/>
  <c r="I340" i="5"/>
  <c r="C340" i="5"/>
  <c r="J339" i="5"/>
  <c r="I339" i="5"/>
  <c r="C339" i="5"/>
  <c r="J338" i="5"/>
  <c r="I338" i="5"/>
  <c r="C338" i="5"/>
  <c r="J337" i="5"/>
  <c r="I337" i="5"/>
  <c r="C337" i="5"/>
  <c r="J336" i="5"/>
  <c r="I336" i="5"/>
  <c r="C336" i="5"/>
  <c r="J335" i="5"/>
  <c r="I335" i="5"/>
  <c r="C335" i="5"/>
  <c r="J334" i="5"/>
  <c r="I334" i="5"/>
  <c r="C334" i="5"/>
  <c r="J333" i="5"/>
  <c r="I333" i="5"/>
  <c r="C333" i="5"/>
  <c r="J332" i="5"/>
  <c r="I332" i="5"/>
  <c r="C332" i="5"/>
  <c r="J331" i="5"/>
  <c r="I331" i="5"/>
  <c r="C331" i="5"/>
  <c r="J330" i="5"/>
  <c r="I330" i="5"/>
  <c r="C330" i="5"/>
  <c r="J329" i="5"/>
  <c r="I329" i="5"/>
  <c r="C329" i="5"/>
  <c r="J328" i="5"/>
  <c r="I328" i="5"/>
  <c r="C328" i="5"/>
  <c r="J327" i="5"/>
  <c r="I327" i="5"/>
  <c r="C327" i="5"/>
  <c r="J326" i="5"/>
  <c r="I326" i="5"/>
  <c r="C326" i="5"/>
  <c r="J325" i="5"/>
  <c r="I325" i="5"/>
  <c r="C325" i="5"/>
  <c r="J324" i="5"/>
  <c r="I324" i="5"/>
  <c r="C324" i="5"/>
  <c r="J323" i="5"/>
  <c r="I323" i="5"/>
  <c r="C323" i="5"/>
  <c r="J322" i="5"/>
  <c r="I322" i="5"/>
  <c r="C322" i="5"/>
  <c r="J321" i="5"/>
  <c r="I321" i="5"/>
  <c r="C321" i="5"/>
  <c r="J320" i="5"/>
  <c r="I320" i="5"/>
  <c r="C320" i="5"/>
  <c r="J319" i="5"/>
  <c r="I319" i="5"/>
  <c r="C319" i="5"/>
  <c r="J318" i="5"/>
  <c r="I318" i="5"/>
  <c r="C318" i="5"/>
  <c r="J317" i="5"/>
  <c r="I317" i="5"/>
  <c r="C317" i="5"/>
  <c r="J316" i="5"/>
  <c r="I316" i="5"/>
  <c r="C316" i="5"/>
  <c r="J315" i="5"/>
  <c r="I315" i="5"/>
  <c r="C315" i="5"/>
  <c r="J314" i="5"/>
  <c r="I314" i="5"/>
  <c r="C314" i="5"/>
  <c r="J313" i="5"/>
  <c r="I313" i="5"/>
  <c r="C313" i="5"/>
  <c r="J312" i="5"/>
  <c r="I312" i="5"/>
  <c r="C312" i="5"/>
  <c r="J311" i="5"/>
  <c r="I311" i="5"/>
  <c r="C311" i="5"/>
  <c r="J310" i="5"/>
  <c r="I310" i="5"/>
  <c r="C310" i="5"/>
  <c r="J309" i="5"/>
  <c r="I309" i="5"/>
  <c r="C309" i="5"/>
  <c r="J308" i="5"/>
  <c r="I308" i="5"/>
  <c r="C308" i="5"/>
  <c r="J307" i="5"/>
  <c r="I307" i="5"/>
  <c r="C307" i="5"/>
  <c r="J306" i="5"/>
  <c r="I306" i="5"/>
  <c r="C306" i="5"/>
  <c r="J305" i="5"/>
  <c r="I305" i="5"/>
  <c r="C305" i="5"/>
  <c r="J304" i="5"/>
  <c r="I304" i="5"/>
  <c r="C304" i="5"/>
  <c r="J303" i="5"/>
  <c r="I303" i="5"/>
  <c r="C303" i="5"/>
  <c r="J302" i="5"/>
  <c r="I302" i="5"/>
  <c r="C302" i="5"/>
  <c r="J301" i="5"/>
  <c r="I301" i="5"/>
  <c r="C301" i="5"/>
  <c r="J300" i="5"/>
  <c r="I300" i="5"/>
  <c r="C300" i="5"/>
  <c r="J299" i="5"/>
  <c r="I299" i="5"/>
  <c r="C299" i="5"/>
  <c r="J298" i="5"/>
  <c r="I298" i="5"/>
  <c r="C298" i="5"/>
  <c r="J297" i="5"/>
  <c r="I297" i="5"/>
  <c r="C297" i="5"/>
  <c r="J296" i="5"/>
  <c r="I296" i="5"/>
  <c r="C296" i="5"/>
  <c r="J295" i="5"/>
  <c r="I295" i="5"/>
  <c r="C295" i="5"/>
  <c r="J294" i="5"/>
  <c r="I294" i="5"/>
  <c r="C294" i="5"/>
  <c r="J293" i="5"/>
  <c r="I293" i="5"/>
  <c r="C293" i="5"/>
  <c r="J292" i="5"/>
  <c r="I292" i="5"/>
  <c r="C292" i="5"/>
  <c r="J291" i="5"/>
  <c r="I291" i="5"/>
  <c r="C291" i="5"/>
  <c r="J290" i="5"/>
  <c r="I290" i="5"/>
  <c r="C290" i="5"/>
  <c r="J289" i="5"/>
  <c r="I289" i="5"/>
  <c r="C289" i="5"/>
  <c r="J288" i="5"/>
  <c r="I288" i="5"/>
  <c r="C288" i="5"/>
  <c r="J287" i="5"/>
  <c r="I287" i="5"/>
  <c r="C287" i="5"/>
  <c r="J286" i="5"/>
  <c r="I286" i="5"/>
  <c r="C286" i="5"/>
  <c r="J285" i="5"/>
  <c r="I285" i="5"/>
  <c r="C285" i="5"/>
  <c r="J284" i="5"/>
  <c r="I284" i="5"/>
  <c r="C284" i="5"/>
  <c r="J283" i="5"/>
  <c r="I283" i="5"/>
  <c r="C283" i="5"/>
  <c r="J282" i="5"/>
  <c r="I282" i="5"/>
  <c r="C282" i="5"/>
  <c r="J281" i="5"/>
  <c r="I281" i="5"/>
  <c r="C281" i="5"/>
  <c r="J280" i="5"/>
  <c r="I280" i="5"/>
  <c r="C280" i="5"/>
  <c r="J279" i="5"/>
  <c r="I279" i="5"/>
  <c r="C279" i="5"/>
  <c r="J278" i="5"/>
  <c r="I278" i="5"/>
  <c r="C278" i="5"/>
  <c r="J277" i="5"/>
  <c r="I277" i="5"/>
  <c r="C277" i="5"/>
  <c r="J276" i="5"/>
  <c r="I276" i="5"/>
  <c r="C276" i="5"/>
  <c r="J275" i="5"/>
  <c r="I275" i="5"/>
  <c r="C275" i="5"/>
  <c r="J274" i="5"/>
  <c r="I274" i="5"/>
  <c r="C274" i="5"/>
  <c r="J273" i="5"/>
  <c r="I273" i="5"/>
  <c r="C273" i="5"/>
  <c r="J272" i="5"/>
  <c r="I272" i="5"/>
  <c r="C272" i="5"/>
  <c r="J271" i="5"/>
  <c r="I271" i="5"/>
  <c r="C271" i="5"/>
  <c r="J270" i="5"/>
  <c r="I270" i="5"/>
  <c r="C270" i="5"/>
  <c r="J269" i="5"/>
  <c r="I269" i="5"/>
  <c r="C269" i="5"/>
  <c r="J268" i="5"/>
  <c r="I268" i="5"/>
  <c r="C268" i="5"/>
  <c r="J267" i="5"/>
  <c r="I267" i="5"/>
  <c r="C267" i="5"/>
  <c r="J266" i="5"/>
  <c r="I266" i="5"/>
  <c r="C266" i="5"/>
  <c r="J265" i="5"/>
  <c r="I265" i="5"/>
  <c r="C265" i="5"/>
  <c r="J264" i="5"/>
  <c r="I264" i="5"/>
  <c r="C264" i="5"/>
  <c r="J263" i="5"/>
  <c r="I263" i="5"/>
  <c r="C263" i="5"/>
  <c r="J262" i="5"/>
  <c r="I262" i="5"/>
  <c r="C262" i="5"/>
  <c r="J261" i="5"/>
  <c r="I261" i="5"/>
  <c r="C261" i="5"/>
  <c r="J260" i="5"/>
  <c r="I260" i="5"/>
  <c r="C260" i="5"/>
  <c r="J259" i="5"/>
  <c r="I259" i="5"/>
  <c r="C259" i="5"/>
  <c r="J258" i="5"/>
  <c r="I258" i="5"/>
  <c r="C258" i="5"/>
  <c r="J257" i="5"/>
  <c r="I257" i="5"/>
  <c r="C257" i="5"/>
  <c r="J256" i="5"/>
  <c r="I256" i="5"/>
  <c r="C256" i="5"/>
  <c r="J255" i="5"/>
  <c r="I255" i="5"/>
  <c r="C255" i="5"/>
  <c r="J254" i="5"/>
  <c r="I254" i="5"/>
  <c r="C254" i="5"/>
  <c r="J253" i="5"/>
  <c r="I253" i="5"/>
  <c r="C253" i="5"/>
  <c r="J252" i="5"/>
  <c r="I252" i="5"/>
  <c r="C252" i="5"/>
  <c r="J251" i="5"/>
  <c r="I251" i="5"/>
  <c r="C251" i="5"/>
  <c r="J250" i="5"/>
  <c r="I250" i="5"/>
  <c r="C250" i="5"/>
  <c r="J249" i="5"/>
  <c r="I249" i="5"/>
  <c r="C249" i="5"/>
  <c r="J248" i="5"/>
  <c r="I248" i="5"/>
  <c r="C248" i="5"/>
  <c r="J247" i="5"/>
  <c r="I247" i="5"/>
  <c r="C247" i="5"/>
  <c r="J246" i="5"/>
  <c r="I246" i="5"/>
  <c r="C246" i="5"/>
  <c r="J245" i="5"/>
  <c r="I245" i="5"/>
  <c r="C245" i="5"/>
  <c r="J244" i="5"/>
  <c r="I244" i="5"/>
  <c r="C244" i="5"/>
  <c r="J243" i="5"/>
  <c r="I243" i="5"/>
  <c r="C243" i="5"/>
  <c r="J242" i="5"/>
  <c r="I242" i="5"/>
  <c r="C242" i="5"/>
  <c r="J241" i="5"/>
  <c r="I241" i="5"/>
  <c r="C241" i="5"/>
  <c r="J240" i="5"/>
  <c r="I240" i="5"/>
  <c r="C240" i="5"/>
  <c r="J239" i="5"/>
  <c r="I239" i="5"/>
  <c r="C239" i="5"/>
  <c r="J238" i="5"/>
  <c r="I238" i="5"/>
  <c r="C238" i="5"/>
  <c r="J237" i="5"/>
  <c r="I237" i="5"/>
  <c r="C237" i="5"/>
  <c r="J236" i="5"/>
  <c r="I236" i="5"/>
  <c r="C236" i="5"/>
  <c r="J235" i="5"/>
  <c r="I235" i="5"/>
  <c r="C235" i="5"/>
  <c r="J234" i="5"/>
  <c r="I234" i="5"/>
  <c r="C234" i="5"/>
  <c r="J233" i="5"/>
  <c r="I233" i="5"/>
  <c r="C233" i="5"/>
  <c r="J232" i="5"/>
  <c r="I232" i="5"/>
  <c r="C232" i="5"/>
  <c r="J231" i="5"/>
  <c r="I231" i="5"/>
  <c r="C231" i="5"/>
  <c r="J230" i="5"/>
  <c r="I230" i="5"/>
  <c r="C230" i="5"/>
  <c r="J229" i="5"/>
  <c r="I229" i="5"/>
  <c r="C229" i="5"/>
  <c r="J228" i="5"/>
  <c r="I228" i="5"/>
  <c r="C228" i="5"/>
  <c r="J227" i="5"/>
  <c r="I227" i="5"/>
  <c r="C227" i="5"/>
  <c r="J226" i="5"/>
  <c r="I226" i="5"/>
  <c r="C226" i="5"/>
  <c r="J225" i="5"/>
  <c r="I225" i="5"/>
  <c r="C225" i="5"/>
  <c r="J224" i="5"/>
  <c r="I224" i="5"/>
  <c r="C224" i="5"/>
  <c r="J223" i="5"/>
  <c r="I223" i="5"/>
  <c r="C223" i="5"/>
  <c r="J222" i="5"/>
  <c r="I222" i="5"/>
  <c r="C222" i="5"/>
  <c r="J221" i="5"/>
  <c r="I221" i="5"/>
  <c r="C221" i="5"/>
  <c r="J220" i="5"/>
  <c r="I220" i="5"/>
  <c r="C220" i="5"/>
  <c r="J219" i="5"/>
  <c r="I219" i="5"/>
  <c r="C219" i="5"/>
  <c r="J218" i="5"/>
  <c r="I218" i="5"/>
  <c r="C218" i="5"/>
  <c r="J217" i="5"/>
  <c r="I217" i="5"/>
  <c r="C217" i="5"/>
  <c r="J216" i="5"/>
  <c r="I216" i="5"/>
  <c r="C216" i="5"/>
  <c r="J215" i="5"/>
  <c r="I215" i="5"/>
  <c r="C215" i="5"/>
  <c r="J214" i="5"/>
  <c r="I214" i="5"/>
  <c r="C214" i="5"/>
  <c r="J213" i="5"/>
  <c r="I213" i="5"/>
  <c r="C213" i="5"/>
  <c r="J212" i="5"/>
  <c r="I212" i="5"/>
  <c r="C212" i="5"/>
  <c r="J211" i="5"/>
  <c r="I211" i="5"/>
  <c r="C211" i="5"/>
  <c r="J210" i="5"/>
  <c r="I210" i="5"/>
  <c r="C210" i="5"/>
  <c r="J209" i="5"/>
  <c r="I209" i="5"/>
  <c r="C209" i="5"/>
  <c r="J208" i="5"/>
  <c r="I208" i="5"/>
  <c r="C208" i="5"/>
  <c r="J207" i="5"/>
  <c r="I207" i="5"/>
  <c r="C207" i="5"/>
  <c r="J206" i="5"/>
  <c r="I206" i="5"/>
  <c r="C206" i="5"/>
  <c r="J205" i="5"/>
  <c r="I205" i="5"/>
  <c r="C205" i="5"/>
  <c r="J204" i="5"/>
  <c r="I204" i="5"/>
  <c r="C204" i="5"/>
  <c r="J203" i="5"/>
  <c r="I203" i="5"/>
  <c r="C203" i="5"/>
  <c r="J202" i="5"/>
  <c r="I202" i="5"/>
  <c r="C202" i="5"/>
  <c r="J201" i="5"/>
  <c r="I201" i="5"/>
  <c r="C201" i="5"/>
  <c r="J200" i="5"/>
  <c r="I200" i="5"/>
  <c r="C200" i="5"/>
  <c r="J199" i="5"/>
  <c r="I199" i="5"/>
  <c r="C199" i="5"/>
  <c r="J198" i="5"/>
  <c r="I198" i="5"/>
  <c r="C198" i="5"/>
  <c r="J197" i="5"/>
  <c r="I197" i="5"/>
  <c r="C197" i="5"/>
  <c r="J196" i="5"/>
  <c r="I196" i="5"/>
  <c r="C196" i="5"/>
  <c r="J195" i="5"/>
  <c r="I195" i="5"/>
  <c r="C195" i="5"/>
  <c r="J194" i="5"/>
  <c r="I194" i="5"/>
  <c r="C194" i="5"/>
  <c r="J193" i="5"/>
  <c r="I193" i="5"/>
  <c r="C193" i="5"/>
  <c r="J192" i="5"/>
  <c r="I192" i="5"/>
  <c r="C192" i="5"/>
  <c r="J191" i="5"/>
  <c r="I191" i="5"/>
  <c r="C191" i="5"/>
  <c r="J190" i="5"/>
  <c r="I190" i="5"/>
  <c r="C190" i="5"/>
  <c r="J189" i="5"/>
  <c r="I189" i="5"/>
  <c r="C189" i="5"/>
  <c r="J188" i="5"/>
  <c r="I188" i="5"/>
  <c r="C188" i="5"/>
  <c r="J187" i="5"/>
  <c r="I187" i="5"/>
  <c r="C187" i="5"/>
  <c r="J186" i="5"/>
  <c r="I186" i="5"/>
  <c r="C186" i="5"/>
  <c r="J185" i="5"/>
  <c r="I185" i="5"/>
  <c r="C185" i="5"/>
  <c r="J184" i="5"/>
  <c r="I184" i="5"/>
  <c r="C184" i="5"/>
  <c r="J183" i="5"/>
  <c r="I183" i="5"/>
  <c r="C183" i="5"/>
  <c r="J182" i="5"/>
  <c r="I182" i="5"/>
  <c r="C182" i="5"/>
  <c r="J181" i="5"/>
  <c r="I181" i="5"/>
  <c r="C181" i="5"/>
  <c r="J180" i="5"/>
  <c r="I180" i="5"/>
  <c r="C180" i="5"/>
  <c r="J179" i="5"/>
  <c r="I179" i="5"/>
  <c r="C179" i="5"/>
  <c r="J178" i="5"/>
  <c r="I178" i="5"/>
  <c r="C178" i="5"/>
  <c r="J177" i="5"/>
  <c r="I177" i="5"/>
  <c r="C177" i="5"/>
  <c r="J176" i="5"/>
  <c r="I176" i="5"/>
  <c r="C176" i="5"/>
  <c r="J175" i="5"/>
  <c r="I175" i="5"/>
  <c r="C175" i="5"/>
  <c r="J174" i="5"/>
  <c r="I174" i="5"/>
  <c r="C174" i="5"/>
  <c r="J173" i="5"/>
  <c r="I173" i="5"/>
  <c r="C173" i="5"/>
  <c r="J172" i="5"/>
  <c r="I172" i="5"/>
  <c r="C172" i="5"/>
  <c r="J171" i="5"/>
  <c r="I171" i="5"/>
  <c r="C171" i="5"/>
  <c r="J170" i="5"/>
  <c r="I170" i="5"/>
  <c r="C170" i="5"/>
  <c r="J169" i="5"/>
  <c r="I169" i="5"/>
  <c r="C169" i="5"/>
  <c r="J168" i="5"/>
  <c r="I168" i="5"/>
  <c r="C168" i="5"/>
  <c r="J167" i="5"/>
  <c r="I167" i="5"/>
  <c r="C167" i="5"/>
  <c r="J166" i="5"/>
  <c r="I166" i="5"/>
  <c r="C166" i="5"/>
  <c r="J165" i="5"/>
  <c r="I165" i="5"/>
  <c r="C165" i="5"/>
  <c r="J164" i="5"/>
  <c r="I164" i="5"/>
  <c r="C164" i="5"/>
  <c r="J163" i="5"/>
  <c r="I163" i="5"/>
  <c r="C163" i="5"/>
  <c r="J162" i="5"/>
  <c r="I162" i="5"/>
  <c r="C162" i="5"/>
  <c r="J161" i="5"/>
  <c r="I161" i="5"/>
  <c r="C161" i="5"/>
  <c r="J160" i="5"/>
  <c r="I160" i="5"/>
  <c r="C160" i="5"/>
  <c r="J159" i="5"/>
  <c r="I159" i="5"/>
  <c r="C159" i="5"/>
  <c r="J158" i="5"/>
  <c r="I158" i="5"/>
  <c r="C158" i="5"/>
  <c r="J157" i="5"/>
  <c r="I157" i="5"/>
  <c r="C157" i="5"/>
  <c r="J156" i="5"/>
  <c r="I156" i="5"/>
  <c r="C156" i="5"/>
  <c r="J155" i="5"/>
  <c r="I155" i="5"/>
  <c r="C155" i="5"/>
  <c r="J154" i="5"/>
  <c r="I154" i="5"/>
  <c r="C154" i="5"/>
  <c r="J153" i="5"/>
  <c r="I153" i="5"/>
  <c r="C153" i="5"/>
  <c r="J152" i="5"/>
  <c r="I152" i="5"/>
  <c r="C152" i="5"/>
  <c r="J151" i="5"/>
  <c r="I151" i="5"/>
  <c r="C151" i="5"/>
  <c r="J150" i="5"/>
  <c r="I150" i="5"/>
  <c r="C150" i="5"/>
  <c r="J149" i="5"/>
  <c r="I149" i="5"/>
  <c r="C149" i="5"/>
  <c r="J148" i="5"/>
  <c r="I148" i="5"/>
  <c r="C148" i="5"/>
  <c r="J147" i="5"/>
  <c r="I147" i="5"/>
  <c r="C147" i="5"/>
  <c r="J146" i="5"/>
  <c r="I146" i="5"/>
  <c r="C146" i="5"/>
  <c r="J145" i="5"/>
  <c r="I145" i="5"/>
  <c r="C145" i="5"/>
  <c r="J144" i="5"/>
  <c r="I144" i="5"/>
  <c r="C144" i="5"/>
  <c r="J143" i="5"/>
  <c r="I143" i="5"/>
  <c r="C143" i="5"/>
  <c r="J142" i="5"/>
  <c r="I142" i="5"/>
  <c r="C142" i="5"/>
  <c r="J141" i="5"/>
  <c r="I141" i="5"/>
  <c r="C141" i="5"/>
  <c r="J140" i="5"/>
  <c r="I140" i="5"/>
  <c r="C140" i="5"/>
  <c r="J139" i="5"/>
  <c r="I139" i="5"/>
  <c r="C139" i="5"/>
  <c r="J138" i="5"/>
  <c r="I138" i="5"/>
  <c r="C138" i="5"/>
  <c r="J137" i="5"/>
  <c r="I137" i="5"/>
  <c r="C137" i="5"/>
  <c r="J136" i="5"/>
  <c r="I136" i="5"/>
  <c r="C136" i="5"/>
  <c r="J135" i="5"/>
  <c r="I135" i="5"/>
  <c r="C135" i="5"/>
  <c r="J134" i="5"/>
  <c r="I134" i="5"/>
  <c r="C134" i="5"/>
  <c r="J133" i="5"/>
  <c r="I133" i="5"/>
  <c r="C133" i="5"/>
  <c r="J132" i="5"/>
  <c r="I132" i="5"/>
  <c r="C132" i="5"/>
  <c r="J131" i="5"/>
  <c r="I131" i="5"/>
  <c r="C131" i="5"/>
  <c r="J130" i="5"/>
  <c r="I130" i="5"/>
  <c r="C130" i="5"/>
  <c r="J129" i="5"/>
  <c r="I129" i="5"/>
  <c r="C129" i="5"/>
  <c r="J128" i="5"/>
  <c r="I128" i="5"/>
  <c r="C128" i="5"/>
  <c r="J127" i="5"/>
  <c r="I127" i="5"/>
  <c r="C127" i="5"/>
  <c r="J126" i="5"/>
  <c r="I126" i="5"/>
  <c r="C126" i="5"/>
  <c r="J125" i="5"/>
  <c r="I125" i="5"/>
  <c r="C125" i="5"/>
  <c r="J124" i="5"/>
  <c r="I124" i="5"/>
  <c r="C124" i="5"/>
  <c r="J123" i="5"/>
  <c r="I123" i="5"/>
  <c r="C123" i="5"/>
  <c r="J122" i="5"/>
  <c r="I122" i="5"/>
  <c r="C122" i="5"/>
  <c r="J121" i="5"/>
  <c r="I121" i="5"/>
  <c r="C121" i="5"/>
  <c r="J120" i="5"/>
  <c r="I120" i="5"/>
  <c r="C120" i="5"/>
  <c r="J119" i="5"/>
  <c r="I119" i="5"/>
  <c r="C119" i="5"/>
  <c r="J118" i="5"/>
  <c r="I118" i="5"/>
  <c r="C118" i="5"/>
  <c r="J117" i="5"/>
  <c r="I117" i="5"/>
  <c r="C117" i="5"/>
  <c r="J116" i="5"/>
  <c r="I116" i="5"/>
  <c r="C116" i="5"/>
  <c r="J115" i="5"/>
  <c r="I115" i="5"/>
  <c r="C115" i="5"/>
  <c r="J114" i="5"/>
  <c r="I114" i="5"/>
  <c r="C114" i="5"/>
  <c r="J113" i="5"/>
  <c r="I113" i="5"/>
  <c r="C113" i="5"/>
  <c r="J112" i="5"/>
  <c r="I112" i="5"/>
  <c r="C112" i="5"/>
  <c r="J111" i="5"/>
  <c r="I111" i="5"/>
  <c r="C111" i="5"/>
  <c r="J110" i="5"/>
  <c r="I110" i="5"/>
  <c r="C110" i="5"/>
  <c r="J109" i="5"/>
  <c r="I109" i="5"/>
  <c r="C109" i="5"/>
  <c r="J108" i="5"/>
  <c r="I108" i="5"/>
  <c r="C108" i="5"/>
  <c r="J107" i="5"/>
  <c r="I107" i="5"/>
  <c r="C107" i="5"/>
  <c r="J106" i="5"/>
  <c r="I106" i="5"/>
  <c r="C106" i="5"/>
  <c r="J105" i="5"/>
  <c r="I105" i="5"/>
  <c r="C105" i="5"/>
  <c r="J104" i="5"/>
  <c r="I104" i="5"/>
  <c r="C104" i="5"/>
  <c r="J103" i="5"/>
  <c r="I103" i="5"/>
  <c r="C103" i="5"/>
  <c r="J102" i="5"/>
  <c r="I102" i="5"/>
  <c r="C102" i="5"/>
  <c r="J101" i="5"/>
  <c r="I101" i="5"/>
  <c r="C101" i="5"/>
  <c r="J100" i="5"/>
  <c r="I100" i="5"/>
  <c r="C100" i="5"/>
  <c r="J99" i="5"/>
  <c r="I99" i="5"/>
  <c r="C99" i="5"/>
  <c r="J98" i="5"/>
  <c r="I98" i="5"/>
  <c r="C98" i="5"/>
  <c r="J97" i="5"/>
  <c r="I97" i="5"/>
  <c r="C97" i="5"/>
  <c r="J96" i="5"/>
  <c r="I96" i="5"/>
  <c r="C96" i="5"/>
  <c r="J95" i="5"/>
  <c r="I95" i="5"/>
  <c r="C95" i="5"/>
  <c r="J94" i="5"/>
  <c r="I94" i="5"/>
  <c r="C94" i="5"/>
  <c r="J93" i="5"/>
  <c r="I93" i="5"/>
  <c r="C93" i="5"/>
  <c r="J92" i="5"/>
  <c r="I92" i="5"/>
  <c r="C92" i="5"/>
  <c r="J91" i="5"/>
  <c r="I91" i="5"/>
  <c r="C91" i="5"/>
  <c r="J90" i="5"/>
  <c r="I90" i="5"/>
  <c r="C90" i="5"/>
  <c r="J89" i="5"/>
  <c r="I89" i="5"/>
  <c r="C89" i="5"/>
  <c r="J88" i="5"/>
  <c r="I88" i="5"/>
  <c r="C88" i="5"/>
  <c r="J87" i="5"/>
  <c r="I87" i="5"/>
  <c r="C87" i="5"/>
  <c r="J86" i="5"/>
  <c r="I86" i="5"/>
  <c r="C86" i="5"/>
  <c r="J85" i="5"/>
  <c r="I85" i="5"/>
  <c r="C85" i="5"/>
  <c r="J84" i="5"/>
  <c r="I84" i="5"/>
  <c r="C84" i="5"/>
  <c r="J83" i="5"/>
  <c r="I83" i="5"/>
  <c r="C83" i="5"/>
  <c r="J82" i="5"/>
  <c r="I82" i="5"/>
  <c r="C82" i="5"/>
  <c r="J81" i="5"/>
  <c r="I81" i="5"/>
  <c r="C81" i="5"/>
  <c r="J80" i="5"/>
  <c r="I80" i="5"/>
  <c r="C80" i="5"/>
  <c r="J79" i="5"/>
  <c r="I79" i="5"/>
  <c r="C79" i="5"/>
  <c r="J78" i="5"/>
  <c r="I78" i="5"/>
  <c r="C78" i="5"/>
  <c r="J77" i="5"/>
  <c r="I77" i="5"/>
  <c r="C77" i="5"/>
  <c r="J76" i="5"/>
  <c r="I76" i="5"/>
  <c r="C76" i="5"/>
  <c r="J75" i="5"/>
  <c r="I75" i="5"/>
  <c r="C75" i="5"/>
  <c r="J74" i="5"/>
  <c r="I74" i="5"/>
  <c r="C74" i="5"/>
  <c r="J73" i="5"/>
  <c r="I73" i="5"/>
  <c r="C73" i="5"/>
  <c r="J72" i="5"/>
  <c r="I72" i="5"/>
  <c r="C72" i="5"/>
  <c r="J71" i="5"/>
  <c r="I71" i="5"/>
  <c r="C71" i="5"/>
  <c r="J70" i="5"/>
  <c r="I70" i="5"/>
  <c r="C70" i="5"/>
  <c r="J69" i="5"/>
  <c r="I69" i="5"/>
  <c r="C69" i="5"/>
  <c r="J68" i="5"/>
  <c r="I68" i="5"/>
  <c r="C68" i="5"/>
  <c r="J67" i="5"/>
  <c r="I67" i="5"/>
  <c r="C67" i="5"/>
  <c r="J66" i="5"/>
  <c r="I66" i="5"/>
  <c r="C66" i="5"/>
  <c r="J65" i="5"/>
  <c r="I65" i="5"/>
  <c r="C65" i="5"/>
  <c r="J64" i="5"/>
  <c r="I64" i="5"/>
  <c r="C64" i="5"/>
  <c r="J63" i="5"/>
  <c r="I63" i="5"/>
  <c r="C63" i="5"/>
  <c r="J62" i="5"/>
  <c r="I62" i="5"/>
  <c r="C62" i="5"/>
  <c r="J61" i="5"/>
  <c r="I61" i="5"/>
  <c r="C61" i="5"/>
  <c r="J60" i="5"/>
  <c r="I60" i="5"/>
  <c r="C60" i="5"/>
  <c r="J59" i="5"/>
  <c r="I59" i="5"/>
  <c r="C59" i="5"/>
  <c r="J58" i="5"/>
  <c r="I58" i="5"/>
  <c r="C58" i="5"/>
  <c r="J57" i="5"/>
  <c r="I57" i="5"/>
  <c r="C57" i="5"/>
  <c r="J56" i="5"/>
  <c r="I56" i="5"/>
  <c r="C56" i="5"/>
  <c r="J55" i="5"/>
  <c r="I55" i="5"/>
  <c r="C55" i="5"/>
  <c r="J54" i="5"/>
  <c r="I54" i="5"/>
  <c r="C54" i="5"/>
  <c r="J53" i="5"/>
  <c r="I53" i="5"/>
  <c r="C53" i="5"/>
  <c r="J52" i="5"/>
  <c r="I52" i="5"/>
  <c r="C52" i="5"/>
  <c r="J51" i="5"/>
  <c r="I51" i="5"/>
  <c r="C51" i="5"/>
  <c r="J50" i="5"/>
  <c r="I50" i="5"/>
  <c r="C50" i="5"/>
  <c r="J49" i="5"/>
  <c r="I49" i="5"/>
  <c r="C49" i="5"/>
  <c r="J48" i="5"/>
  <c r="I48" i="5"/>
  <c r="C48" i="5"/>
  <c r="J47" i="5"/>
  <c r="I47" i="5"/>
  <c r="C47" i="5"/>
  <c r="J46" i="5"/>
  <c r="I46" i="5"/>
  <c r="C46" i="5"/>
  <c r="J45" i="5"/>
  <c r="I45" i="5"/>
  <c r="C45" i="5"/>
  <c r="J44" i="5"/>
  <c r="I44" i="5"/>
  <c r="C44" i="5"/>
  <c r="J43" i="5"/>
  <c r="I43" i="5"/>
  <c r="C43" i="5"/>
  <c r="J42" i="5"/>
  <c r="I42" i="5"/>
  <c r="C42" i="5"/>
  <c r="J41" i="5"/>
  <c r="I41" i="5"/>
  <c r="C41" i="5"/>
  <c r="J40" i="5"/>
  <c r="I40" i="5"/>
  <c r="C40" i="5"/>
  <c r="J39" i="5"/>
  <c r="I39" i="5"/>
  <c r="C39" i="5"/>
  <c r="J38" i="5"/>
  <c r="I38" i="5"/>
  <c r="C38" i="5"/>
  <c r="J37" i="5"/>
  <c r="I37" i="5"/>
  <c r="C37" i="5"/>
  <c r="J36" i="5"/>
  <c r="I36" i="5"/>
  <c r="C36" i="5"/>
  <c r="J35" i="5"/>
  <c r="I35" i="5"/>
  <c r="C35" i="5"/>
  <c r="J34" i="5"/>
  <c r="I34" i="5"/>
  <c r="C34" i="5"/>
  <c r="J33" i="5"/>
  <c r="I33" i="5"/>
  <c r="C33" i="5"/>
  <c r="J32" i="5"/>
  <c r="I32" i="5"/>
  <c r="C32" i="5"/>
  <c r="J31" i="5"/>
  <c r="I31" i="5"/>
  <c r="C31" i="5"/>
  <c r="J30" i="5"/>
  <c r="I30" i="5"/>
  <c r="C30" i="5"/>
  <c r="J29" i="5"/>
  <c r="I29" i="5"/>
  <c r="C29" i="5"/>
  <c r="J28" i="5"/>
  <c r="I28" i="5"/>
  <c r="C28" i="5"/>
  <c r="J27" i="5"/>
  <c r="I27" i="5"/>
  <c r="C27" i="5"/>
  <c r="J26" i="5"/>
  <c r="I26" i="5"/>
  <c r="C26" i="5"/>
  <c r="J25" i="5"/>
  <c r="I25" i="5"/>
  <c r="C25" i="5"/>
  <c r="J24" i="5"/>
  <c r="I24" i="5"/>
  <c r="C24" i="5"/>
  <c r="J23" i="5"/>
  <c r="I23" i="5"/>
  <c r="C23" i="5"/>
  <c r="J22" i="5"/>
  <c r="I22" i="5"/>
  <c r="C22" i="5"/>
  <c r="J21" i="5"/>
  <c r="I21" i="5"/>
  <c r="C21" i="5"/>
  <c r="J20" i="5"/>
  <c r="I20" i="5"/>
  <c r="C20" i="5"/>
  <c r="J19" i="5"/>
  <c r="I19" i="5"/>
  <c r="C19" i="5"/>
  <c r="J18" i="5"/>
  <c r="I18" i="5"/>
  <c r="C18" i="5"/>
  <c r="J17" i="5"/>
  <c r="I17" i="5"/>
  <c r="C17" i="5"/>
  <c r="J16" i="5"/>
  <c r="I16" i="5"/>
  <c r="C16" i="5"/>
  <c r="J15" i="5"/>
  <c r="I15" i="5"/>
  <c r="C15" i="5"/>
  <c r="J14" i="5"/>
  <c r="I14" i="5"/>
  <c r="C14" i="5"/>
  <c r="J13" i="5"/>
  <c r="I13" i="5"/>
  <c r="C13" i="5"/>
  <c r="J12" i="5"/>
  <c r="I12" i="5"/>
  <c r="C12" i="5"/>
  <c r="J11" i="5"/>
  <c r="I11" i="5"/>
  <c r="C11" i="5"/>
  <c r="J10" i="5"/>
  <c r="I10" i="5"/>
  <c r="C10" i="5"/>
  <c r="J9" i="5"/>
  <c r="I9" i="5"/>
  <c r="C9" i="5"/>
  <c r="J8" i="5"/>
  <c r="I8" i="5"/>
  <c r="C8" i="5"/>
  <c r="J7" i="5"/>
  <c r="I7" i="5"/>
  <c r="C7" i="5"/>
  <c r="J6" i="5"/>
  <c r="I6" i="5"/>
  <c r="C6" i="5"/>
  <c r="J5" i="5"/>
  <c r="I5" i="5"/>
  <c r="C5" i="5"/>
  <c r="J4" i="5"/>
  <c r="I4" i="5"/>
  <c r="C4" i="5"/>
  <c r="J3" i="5"/>
  <c r="I3" i="5"/>
  <c r="C3" i="5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J711" i="4"/>
  <c r="I711" i="4"/>
  <c r="J710" i="4"/>
  <c r="I710" i="4"/>
  <c r="J709" i="4"/>
  <c r="I709" i="4"/>
  <c r="J708" i="4"/>
  <c r="I708" i="4"/>
  <c r="J707" i="4"/>
  <c r="I707" i="4"/>
  <c r="J706" i="4"/>
  <c r="I706" i="4"/>
  <c r="J705" i="4"/>
  <c r="I705" i="4"/>
  <c r="J704" i="4"/>
  <c r="I704" i="4"/>
  <c r="J703" i="4"/>
  <c r="I703" i="4"/>
  <c r="J702" i="4"/>
  <c r="I702" i="4"/>
  <c r="J701" i="4"/>
  <c r="I701" i="4"/>
  <c r="J700" i="4"/>
  <c r="I700" i="4"/>
  <c r="J699" i="4"/>
  <c r="I699" i="4"/>
  <c r="J698" i="4"/>
  <c r="I698" i="4"/>
  <c r="J697" i="4"/>
  <c r="I697" i="4"/>
  <c r="J696" i="4"/>
  <c r="I696" i="4"/>
  <c r="J695" i="4"/>
  <c r="I695" i="4"/>
  <c r="J694" i="4"/>
  <c r="I694" i="4"/>
  <c r="J693" i="4"/>
  <c r="I693" i="4"/>
  <c r="J692" i="4"/>
  <c r="I692" i="4"/>
  <c r="J691" i="4"/>
  <c r="I691" i="4"/>
  <c r="J690" i="4"/>
  <c r="I690" i="4"/>
  <c r="J689" i="4"/>
  <c r="I689" i="4"/>
  <c r="J688" i="4"/>
  <c r="I688" i="4"/>
  <c r="J687" i="4"/>
  <c r="I687" i="4"/>
  <c r="J686" i="4"/>
  <c r="I686" i="4"/>
  <c r="J685" i="4"/>
  <c r="I685" i="4"/>
  <c r="J684" i="4"/>
  <c r="I684" i="4"/>
  <c r="J683" i="4"/>
  <c r="I683" i="4"/>
  <c r="J682" i="4"/>
  <c r="I682" i="4"/>
  <c r="J681" i="4"/>
  <c r="I681" i="4"/>
  <c r="J680" i="4"/>
  <c r="I680" i="4"/>
  <c r="J679" i="4"/>
  <c r="I679" i="4"/>
  <c r="J678" i="4"/>
  <c r="I678" i="4"/>
  <c r="J677" i="4"/>
  <c r="I677" i="4"/>
  <c r="J676" i="4"/>
  <c r="I676" i="4"/>
  <c r="J675" i="4"/>
  <c r="I675" i="4"/>
  <c r="J674" i="4"/>
  <c r="I674" i="4"/>
  <c r="J673" i="4"/>
  <c r="I673" i="4"/>
  <c r="J672" i="4"/>
  <c r="I672" i="4"/>
  <c r="J671" i="4"/>
  <c r="I671" i="4"/>
  <c r="J670" i="4"/>
  <c r="I670" i="4"/>
  <c r="J669" i="4"/>
  <c r="I669" i="4"/>
  <c r="J668" i="4"/>
  <c r="I668" i="4"/>
  <c r="J667" i="4"/>
  <c r="I667" i="4"/>
  <c r="J666" i="4"/>
  <c r="I666" i="4"/>
  <c r="J665" i="4"/>
  <c r="I665" i="4"/>
  <c r="J664" i="4"/>
  <c r="I664" i="4"/>
  <c r="J663" i="4"/>
  <c r="I663" i="4"/>
  <c r="J662" i="4"/>
  <c r="I662" i="4"/>
  <c r="J661" i="4"/>
  <c r="I661" i="4"/>
  <c r="J660" i="4"/>
  <c r="I660" i="4"/>
  <c r="J659" i="4"/>
  <c r="I659" i="4"/>
  <c r="J658" i="4"/>
  <c r="I658" i="4"/>
  <c r="J657" i="4"/>
  <c r="I657" i="4"/>
  <c r="J656" i="4"/>
  <c r="I656" i="4"/>
  <c r="J655" i="4"/>
  <c r="I655" i="4"/>
  <c r="J654" i="4"/>
  <c r="I654" i="4"/>
  <c r="J653" i="4"/>
  <c r="I653" i="4"/>
  <c r="J652" i="4"/>
  <c r="I652" i="4"/>
  <c r="J651" i="4"/>
  <c r="I651" i="4"/>
  <c r="J650" i="4"/>
  <c r="I650" i="4"/>
  <c r="J649" i="4"/>
  <c r="I649" i="4"/>
  <c r="J648" i="4"/>
  <c r="I648" i="4"/>
  <c r="J647" i="4"/>
  <c r="I647" i="4"/>
  <c r="J646" i="4"/>
  <c r="I646" i="4"/>
  <c r="J645" i="4"/>
  <c r="I645" i="4"/>
  <c r="J644" i="4"/>
  <c r="I644" i="4"/>
  <c r="J643" i="4"/>
  <c r="I643" i="4"/>
  <c r="J642" i="4"/>
  <c r="I642" i="4"/>
  <c r="J641" i="4"/>
  <c r="I641" i="4"/>
  <c r="J640" i="4"/>
  <c r="I640" i="4"/>
  <c r="J639" i="4"/>
  <c r="I639" i="4"/>
  <c r="J638" i="4"/>
  <c r="I638" i="4"/>
  <c r="J637" i="4"/>
  <c r="I637" i="4"/>
  <c r="J636" i="4"/>
  <c r="I636" i="4"/>
  <c r="J635" i="4"/>
  <c r="I635" i="4"/>
  <c r="J634" i="4"/>
  <c r="I634" i="4"/>
  <c r="J633" i="4"/>
  <c r="I633" i="4"/>
  <c r="J632" i="4"/>
  <c r="I632" i="4"/>
  <c r="J631" i="4"/>
  <c r="I631" i="4"/>
  <c r="J630" i="4"/>
  <c r="I630" i="4"/>
  <c r="J629" i="4"/>
  <c r="I629" i="4"/>
  <c r="J628" i="4"/>
  <c r="I628" i="4"/>
  <c r="J627" i="4"/>
  <c r="I627" i="4"/>
  <c r="J626" i="4"/>
  <c r="I626" i="4"/>
  <c r="J625" i="4"/>
  <c r="I625" i="4"/>
  <c r="J624" i="4"/>
  <c r="I624" i="4"/>
  <c r="J623" i="4"/>
  <c r="I623" i="4"/>
  <c r="J622" i="4"/>
  <c r="I622" i="4"/>
  <c r="J621" i="4"/>
  <c r="I621" i="4"/>
  <c r="J620" i="4"/>
  <c r="I620" i="4"/>
  <c r="J619" i="4"/>
  <c r="I619" i="4"/>
  <c r="J618" i="4"/>
  <c r="I618" i="4"/>
  <c r="J617" i="4"/>
  <c r="I617" i="4"/>
  <c r="J616" i="4"/>
  <c r="I616" i="4"/>
  <c r="J615" i="4"/>
  <c r="I615" i="4"/>
  <c r="J614" i="4"/>
  <c r="I614" i="4"/>
  <c r="J613" i="4"/>
  <c r="I613" i="4"/>
  <c r="J612" i="4"/>
  <c r="I612" i="4"/>
  <c r="J611" i="4"/>
  <c r="I611" i="4"/>
  <c r="J610" i="4"/>
  <c r="I610" i="4"/>
  <c r="J609" i="4"/>
  <c r="I609" i="4"/>
  <c r="J608" i="4"/>
  <c r="I608" i="4"/>
  <c r="J607" i="4"/>
  <c r="I607" i="4"/>
  <c r="J606" i="4"/>
  <c r="I606" i="4"/>
  <c r="J605" i="4"/>
  <c r="I605" i="4"/>
  <c r="J604" i="4"/>
  <c r="I604" i="4"/>
  <c r="J603" i="4"/>
  <c r="I603" i="4"/>
  <c r="J602" i="4"/>
  <c r="I602" i="4"/>
  <c r="J601" i="4"/>
  <c r="I601" i="4"/>
  <c r="J600" i="4"/>
  <c r="I600" i="4"/>
  <c r="J599" i="4"/>
  <c r="I599" i="4"/>
  <c r="J598" i="4"/>
  <c r="I598" i="4"/>
  <c r="J597" i="4"/>
  <c r="I597" i="4"/>
  <c r="J596" i="4"/>
  <c r="I596" i="4"/>
  <c r="J595" i="4"/>
  <c r="I595" i="4"/>
  <c r="J594" i="4"/>
  <c r="I594" i="4"/>
  <c r="J593" i="4"/>
  <c r="I593" i="4"/>
  <c r="J592" i="4"/>
  <c r="I592" i="4"/>
  <c r="J591" i="4"/>
  <c r="I591" i="4"/>
  <c r="J590" i="4"/>
  <c r="I590" i="4"/>
  <c r="J589" i="4"/>
  <c r="I589" i="4"/>
  <c r="J588" i="4"/>
  <c r="I588" i="4"/>
  <c r="J587" i="4"/>
  <c r="I587" i="4"/>
  <c r="J586" i="4"/>
  <c r="I586" i="4"/>
  <c r="J585" i="4"/>
  <c r="I585" i="4"/>
  <c r="J584" i="4"/>
  <c r="I584" i="4"/>
  <c r="J583" i="4"/>
  <c r="I583" i="4"/>
  <c r="J582" i="4"/>
  <c r="I582" i="4"/>
  <c r="J581" i="4"/>
  <c r="I581" i="4"/>
  <c r="J580" i="4"/>
  <c r="I580" i="4"/>
  <c r="J579" i="4"/>
  <c r="I579" i="4"/>
  <c r="J578" i="4"/>
  <c r="I578" i="4"/>
  <c r="J577" i="4"/>
  <c r="I577" i="4"/>
  <c r="J576" i="4"/>
  <c r="I576" i="4"/>
  <c r="J575" i="4"/>
  <c r="I575" i="4"/>
  <c r="J574" i="4"/>
  <c r="I574" i="4"/>
  <c r="J573" i="4"/>
  <c r="I573" i="4"/>
  <c r="J572" i="4"/>
  <c r="I572" i="4"/>
  <c r="J571" i="4"/>
  <c r="I571" i="4"/>
  <c r="J570" i="4"/>
  <c r="I570" i="4"/>
  <c r="J569" i="4"/>
  <c r="I569" i="4"/>
  <c r="J568" i="4"/>
  <c r="I568" i="4"/>
  <c r="J567" i="4"/>
  <c r="I567" i="4"/>
  <c r="J566" i="4"/>
  <c r="I566" i="4"/>
  <c r="J565" i="4"/>
  <c r="I565" i="4"/>
  <c r="J564" i="4"/>
  <c r="I564" i="4"/>
  <c r="J563" i="4"/>
  <c r="I563" i="4"/>
  <c r="J562" i="4"/>
  <c r="I562" i="4"/>
  <c r="J561" i="4"/>
  <c r="I561" i="4"/>
  <c r="J560" i="4"/>
  <c r="I560" i="4"/>
  <c r="J559" i="4"/>
  <c r="I559" i="4"/>
  <c r="J558" i="4"/>
  <c r="I558" i="4"/>
  <c r="J557" i="4"/>
  <c r="I557" i="4"/>
  <c r="J556" i="4"/>
  <c r="I556" i="4"/>
  <c r="J555" i="4"/>
  <c r="I555" i="4"/>
  <c r="J554" i="4"/>
  <c r="I554" i="4"/>
  <c r="J553" i="4"/>
  <c r="I553" i="4"/>
  <c r="J552" i="4"/>
  <c r="I552" i="4"/>
  <c r="J551" i="4"/>
  <c r="I551" i="4"/>
  <c r="J550" i="4"/>
  <c r="I550" i="4"/>
  <c r="J549" i="4"/>
  <c r="I549" i="4"/>
  <c r="J548" i="4"/>
  <c r="I548" i="4"/>
  <c r="J547" i="4"/>
  <c r="I547" i="4"/>
  <c r="J546" i="4"/>
  <c r="I546" i="4"/>
  <c r="J545" i="4"/>
  <c r="I545" i="4"/>
  <c r="J544" i="4"/>
  <c r="I544" i="4"/>
  <c r="J543" i="4"/>
  <c r="I543" i="4"/>
  <c r="J542" i="4"/>
  <c r="I542" i="4"/>
  <c r="J541" i="4"/>
  <c r="I541" i="4"/>
  <c r="J540" i="4"/>
  <c r="I540" i="4"/>
  <c r="J539" i="4"/>
  <c r="I539" i="4"/>
  <c r="J538" i="4"/>
  <c r="I538" i="4"/>
  <c r="J537" i="4"/>
  <c r="I537" i="4"/>
  <c r="J536" i="4"/>
  <c r="I536" i="4"/>
  <c r="J535" i="4"/>
  <c r="I535" i="4"/>
  <c r="J534" i="4"/>
  <c r="I534" i="4"/>
  <c r="J533" i="4"/>
  <c r="I533" i="4"/>
  <c r="J532" i="4"/>
  <c r="I532" i="4"/>
  <c r="J531" i="4"/>
  <c r="I531" i="4"/>
  <c r="J530" i="4"/>
  <c r="I530" i="4"/>
  <c r="J529" i="4"/>
  <c r="I529" i="4"/>
  <c r="J528" i="4"/>
  <c r="I528" i="4"/>
  <c r="J527" i="4"/>
  <c r="I527" i="4"/>
  <c r="J526" i="4"/>
  <c r="I526" i="4"/>
  <c r="J525" i="4"/>
  <c r="I525" i="4"/>
  <c r="J524" i="4"/>
  <c r="I524" i="4"/>
  <c r="J523" i="4"/>
  <c r="I523" i="4"/>
  <c r="J522" i="4"/>
  <c r="I522" i="4"/>
  <c r="J521" i="4"/>
  <c r="I521" i="4"/>
  <c r="J520" i="4"/>
  <c r="I520" i="4"/>
  <c r="J519" i="4"/>
  <c r="I519" i="4"/>
  <c r="J518" i="4"/>
  <c r="I518" i="4"/>
  <c r="J517" i="4"/>
  <c r="I517" i="4"/>
  <c r="J516" i="4"/>
  <c r="I516" i="4"/>
  <c r="J515" i="4"/>
  <c r="I515" i="4"/>
  <c r="J514" i="4"/>
  <c r="I514" i="4"/>
  <c r="J513" i="4"/>
  <c r="I513" i="4"/>
  <c r="J512" i="4"/>
  <c r="I512" i="4"/>
  <c r="J511" i="4"/>
  <c r="I511" i="4"/>
  <c r="J510" i="4"/>
  <c r="I510" i="4"/>
  <c r="J509" i="4"/>
  <c r="I509" i="4"/>
  <c r="J508" i="4"/>
  <c r="I508" i="4"/>
  <c r="J507" i="4"/>
  <c r="I507" i="4"/>
  <c r="J506" i="4"/>
  <c r="I506" i="4"/>
  <c r="J505" i="4"/>
  <c r="I505" i="4"/>
  <c r="J504" i="4"/>
  <c r="I504" i="4"/>
  <c r="J503" i="4"/>
  <c r="I503" i="4"/>
  <c r="J502" i="4"/>
  <c r="I502" i="4"/>
  <c r="J501" i="4"/>
  <c r="I501" i="4"/>
  <c r="J500" i="4"/>
  <c r="I500" i="4"/>
  <c r="J499" i="4"/>
  <c r="I499" i="4"/>
  <c r="J498" i="4"/>
  <c r="I498" i="4"/>
  <c r="J497" i="4"/>
  <c r="I497" i="4"/>
  <c r="J496" i="4"/>
  <c r="I496" i="4"/>
  <c r="J495" i="4"/>
  <c r="I495" i="4"/>
  <c r="J494" i="4"/>
  <c r="I494" i="4"/>
  <c r="J493" i="4"/>
  <c r="I493" i="4"/>
  <c r="J492" i="4"/>
  <c r="I492" i="4"/>
  <c r="J491" i="4"/>
  <c r="I491" i="4"/>
  <c r="J490" i="4"/>
  <c r="I490" i="4"/>
  <c r="J489" i="4"/>
  <c r="I489" i="4"/>
  <c r="J488" i="4"/>
  <c r="I488" i="4"/>
  <c r="J487" i="4"/>
  <c r="I487" i="4"/>
  <c r="J486" i="4"/>
  <c r="I486" i="4"/>
  <c r="J485" i="4"/>
  <c r="I485" i="4"/>
  <c r="J484" i="4"/>
  <c r="I484" i="4"/>
  <c r="J483" i="4"/>
  <c r="I483" i="4"/>
  <c r="J482" i="4"/>
  <c r="I482" i="4"/>
  <c r="J481" i="4"/>
  <c r="I481" i="4"/>
  <c r="J480" i="4"/>
  <c r="I480" i="4"/>
  <c r="J479" i="4"/>
  <c r="I479" i="4"/>
  <c r="J478" i="4"/>
  <c r="I478" i="4"/>
  <c r="J477" i="4"/>
  <c r="I477" i="4"/>
  <c r="J476" i="4"/>
  <c r="I476" i="4"/>
  <c r="J475" i="4"/>
  <c r="I475" i="4"/>
  <c r="J474" i="4"/>
  <c r="I474" i="4"/>
  <c r="J473" i="4"/>
  <c r="I473" i="4"/>
  <c r="J472" i="4"/>
  <c r="I472" i="4"/>
  <c r="J471" i="4"/>
  <c r="I471" i="4"/>
  <c r="J470" i="4"/>
  <c r="I470" i="4"/>
  <c r="J469" i="4"/>
  <c r="I469" i="4"/>
  <c r="J468" i="4"/>
  <c r="I468" i="4"/>
  <c r="J467" i="4"/>
  <c r="I467" i="4"/>
  <c r="J466" i="4"/>
  <c r="I466" i="4"/>
  <c r="J465" i="4"/>
  <c r="I465" i="4"/>
  <c r="J464" i="4"/>
  <c r="I464" i="4"/>
  <c r="J463" i="4"/>
  <c r="I463" i="4"/>
  <c r="J462" i="4"/>
  <c r="I462" i="4"/>
  <c r="J461" i="4"/>
  <c r="I461" i="4"/>
  <c r="J460" i="4"/>
  <c r="I460" i="4"/>
  <c r="J459" i="4"/>
  <c r="I459" i="4"/>
  <c r="J458" i="4"/>
  <c r="I458" i="4"/>
  <c r="J457" i="4"/>
  <c r="I457" i="4"/>
  <c r="J456" i="4"/>
  <c r="I456" i="4"/>
  <c r="J455" i="4"/>
  <c r="I455" i="4"/>
  <c r="J454" i="4"/>
  <c r="I454" i="4"/>
  <c r="J453" i="4"/>
  <c r="I453" i="4"/>
  <c r="J452" i="4"/>
  <c r="I452" i="4"/>
  <c r="J451" i="4"/>
  <c r="I451" i="4"/>
  <c r="J450" i="4"/>
  <c r="I450" i="4"/>
  <c r="J449" i="4"/>
  <c r="I449" i="4"/>
  <c r="J448" i="4"/>
  <c r="I448" i="4"/>
  <c r="J447" i="4"/>
  <c r="I447" i="4"/>
  <c r="J446" i="4"/>
  <c r="I446" i="4"/>
  <c r="J445" i="4"/>
  <c r="I445" i="4"/>
  <c r="J444" i="4"/>
  <c r="I444" i="4"/>
  <c r="J443" i="4"/>
  <c r="I443" i="4"/>
  <c r="J442" i="4"/>
  <c r="I442" i="4"/>
  <c r="J441" i="4"/>
  <c r="I441" i="4"/>
  <c r="J440" i="4"/>
  <c r="I440" i="4"/>
  <c r="J439" i="4"/>
  <c r="I439" i="4"/>
  <c r="J438" i="4"/>
  <c r="I438" i="4"/>
  <c r="J437" i="4"/>
  <c r="I437" i="4"/>
  <c r="J436" i="4"/>
  <c r="I436" i="4"/>
  <c r="J435" i="4"/>
  <c r="I435" i="4"/>
  <c r="J434" i="4"/>
  <c r="I434" i="4"/>
  <c r="J433" i="4"/>
  <c r="I433" i="4"/>
  <c r="J432" i="4"/>
  <c r="I432" i="4"/>
  <c r="J431" i="4"/>
  <c r="I431" i="4"/>
  <c r="J430" i="4"/>
  <c r="I430" i="4"/>
  <c r="J429" i="4"/>
  <c r="I429" i="4"/>
  <c r="J428" i="4"/>
  <c r="I428" i="4"/>
  <c r="J427" i="4"/>
  <c r="I427" i="4"/>
  <c r="J426" i="4"/>
  <c r="I426" i="4"/>
  <c r="J425" i="4"/>
  <c r="I425" i="4"/>
  <c r="J424" i="4"/>
  <c r="I424" i="4"/>
  <c r="J423" i="4"/>
  <c r="I423" i="4"/>
  <c r="J422" i="4"/>
  <c r="I422" i="4"/>
  <c r="J421" i="4"/>
  <c r="I421" i="4"/>
  <c r="J420" i="4"/>
  <c r="I420" i="4"/>
  <c r="J419" i="4"/>
  <c r="I419" i="4"/>
  <c r="J418" i="4"/>
  <c r="I418" i="4"/>
  <c r="J417" i="4"/>
  <c r="I417" i="4"/>
  <c r="J416" i="4"/>
  <c r="I416" i="4"/>
  <c r="J415" i="4"/>
  <c r="I415" i="4"/>
  <c r="J414" i="4"/>
  <c r="I414" i="4"/>
  <c r="J413" i="4"/>
  <c r="I413" i="4"/>
  <c r="J412" i="4"/>
  <c r="I412" i="4"/>
  <c r="J411" i="4"/>
  <c r="I411" i="4"/>
  <c r="J410" i="4"/>
  <c r="I410" i="4"/>
  <c r="J409" i="4"/>
  <c r="I409" i="4"/>
  <c r="J408" i="4"/>
  <c r="I408" i="4"/>
  <c r="J407" i="4"/>
  <c r="I407" i="4"/>
  <c r="J406" i="4"/>
  <c r="I406" i="4"/>
  <c r="J405" i="4"/>
  <c r="I405" i="4"/>
  <c r="J404" i="4"/>
  <c r="I404" i="4"/>
  <c r="J403" i="4"/>
  <c r="I403" i="4"/>
  <c r="J402" i="4"/>
  <c r="I402" i="4"/>
  <c r="J401" i="4"/>
  <c r="I401" i="4"/>
  <c r="J400" i="4"/>
  <c r="I400" i="4"/>
  <c r="J399" i="4"/>
  <c r="I399" i="4"/>
  <c r="J398" i="4"/>
  <c r="I398" i="4"/>
  <c r="J397" i="4"/>
  <c r="I397" i="4"/>
  <c r="J396" i="4"/>
  <c r="I396" i="4"/>
  <c r="J395" i="4"/>
  <c r="I395" i="4"/>
  <c r="J394" i="4"/>
  <c r="I394" i="4"/>
  <c r="J393" i="4"/>
  <c r="I393" i="4"/>
  <c r="J392" i="4"/>
  <c r="I392" i="4"/>
  <c r="J391" i="4"/>
  <c r="I391" i="4"/>
  <c r="J390" i="4"/>
  <c r="I390" i="4"/>
  <c r="J389" i="4"/>
  <c r="I389" i="4"/>
  <c r="J388" i="4"/>
  <c r="I388" i="4"/>
  <c r="J387" i="4"/>
  <c r="I387" i="4"/>
  <c r="J386" i="4"/>
  <c r="I386" i="4"/>
  <c r="J385" i="4"/>
  <c r="I385" i="4"/>
  <c r="J384" i="4"/>
  <c r="I384" i="4"/>
  <c r="J383" i="4"/>
  <c r="I383" i="4"/>
  <c r="J382" i="4"/>
  <c r="I382" i="4"/>
  <c r="J381" i="4"/>
  <c r="I381" i="4"/>
  <c r="J380" i="4"/>
  <c r="I380" i="4"/>
  <c r="J379" i="4"/>
  <c r="I379" i="4"/>
  <c r="J378" i="4"/>
  <c r="I378" i="4"/>
  <c r="J377" i="4"/>
  <c r="I377" i="4"/>
  <c r="J376" i="4"/>
  <c r="I376" i="4"/>
  <c r="J375" i="4"/>
  <c r="I375" i="4"/>
  <c r="J374" i="4"/>
  <c r="I374" i="4"/>
  <c r="J373" i="4"/>
  <c r="I373" i="4"/>
  <c r="J372" i="4"/>
  <c r="I372" i="4"/>
  <c r="J371" i="4"/>
  <c r="I371" i="4"/>
  <c r="J370" i="4"/>
  <c r="I370" i="4"/>
  <c r="J369" i="4"/>
  <c r="I369" i="4"/>
  <c r="J368" i="4"/>
  <c r="I368" i="4"/>
  <c r="J367" i="4"/>
  <c r="I367" i="4"/>
  <c r="J366" i="4"/>
  <c r="I366" i="4"/>
  <c r="J365" i="4"/>
  <c r="I365" i="4"/>
  <c r="J364" i="4"/>
  <c r="I364" i="4"/>
  <c r="J363" i="4"/>
  <c r="I363" i="4"/>
  <c r="J362" i="4"/>
  <c r="I362" i="4"/>
  <c r="J361" i="4"/>
  <c r="I361" i="4"/>
  <c r="J360" i="4"/>
  <c r="I360" i="4"/>
  <c r="J359" i="4"/>
  <c r="I359" i="4"/>
  <c r="J358" i="4"/>
  <c r="I358" i="4"/>
  <c r="J357" i="4"/>
  <c r="I357" i="4"/>
  <c r="J356" i="4"/>
  <c r="I356" i="4"/>
  <c r="J355" i="4"/>
  <c r="I355" i="4"/>
  <c r="J354" i="4"/>
  <c r="I354" i="4"/>
  <c r="J353" i="4"/>
  <c r="I353" i="4"/>
  <c r="J352" i="4"/>
  <c r="I352" i="4"/>
  <c r="J351" i="4"/>
  <c r="I351" i="4"/>
  <c r="J350" i="4"/>
  <c r="I350" i="4"/>
  <c r="J349" i="4"/>
  <c r="I349" i="4"/>
  <c r="J348" i="4"/>
  <c r="I348" i="4"/>
  <c r="J347" i="4"/>
  <c r="I347" i="4"/>
  <c r="J346" i="4"/>
  <c r="I346" i="4"/>
  <c r="J345" i="4"/>
  <c r="I345" i="4"/>
  <c r="J344" i="4"/>
  <c r="I344" i="4"/>
  <c r="J343" i="4"/>
  <c r="I343" i="4"/>
  <c r="J342" i="4"/>
  <c r="I342" i="4"/>
  <c r="J341" i="4"/>
  <c r="I341" i="4"/>
  <c r="J340" i="4"/>
  <c r="I340" i="4"/>
  <c r="J339" i="4"/>
  <c r="I339" i="4"/>
  <c r="J338" i="4"/>
  <c r="I338" i="4"/>
  <c r="J337" i="4"/>
  <c r="I337" i="4"/>
  <c r="J336" i="4"/>
  <c r="I336" i="4"/>
  <c r="J335" i="4"/>
  <c r="I335" i="4"/>
  <c r="J334" i="4"/>
  <c r="I334" i="4"/>
  <c r="J333" i="4"/>
  <c r="I333" i="4"/>
  <c r="J332" i="4"/>
  <c r="I332" i="4"/>
  <c r="J331" i="4"/>
  <c r="I331" i="4"/>
  <c r="J330" i="4"/>
  <c r="I330" i="4"/>
  <c r="J329" i="4"/>
  <c r="I329" i="4"/>
  <c r="J328" i="4"/>
  <c r="I328" i="4"/>
  <c r="J327" i="4"/>
  <c r="I327" i="4"/>
  <c r="J326" i="4"/>
  <c r="I326" i="4"/>
  <c r="J325" i="4"/>
  <c r="I325" i="4"/>
  <c r="J324" i="4"/>
  <c r="I324" i="4"/>
  <c r="J323" i="4"/>
  <c r="I323" i="4"/>
  <c r="J322" i="4"/>
  <c r="I322" i="4"/>
  <c r="J321" i="4"/>
  <c r="I321" i="4"/>
  <c r="J320" i="4"/>
  <c r="I320" i="4"/>
  <c r="J319" i="4"/>
  <c r="I319" i="4"/>
  <c r="J318" i="4"/>
  <c r="I318" i="4"/>
  <c r="J317" i="4"/>
  <c r="I317" i="4"/>
  <c r="J316" i="4"/>
  <c r="I316" i="4"/>
  <c r="J315" i="4"/>
  <c r="I315" i="4"/>
  <c r="J314" i="4"/>
  <c r="I314" i="4"/>
  <c r="J313" i="4"/>
  <c r="I313" i="4"/>
  <c r="J312" i="4"/>
  <c r="I312" i="4"/>
  <c r="J311" i="4"/>
  <c r="I311" i="4"/>
  <c r="J310" i="4"/>
  <c r="I310" i="4"/>
  <c r="J309" i="4"/>
  <c r="I309" i="4"/>
  <c r="J308" i="4"/>
  <c r="I308" i="4"/>
  <c r="J307" i="4"/>
  <c r="I307" i="4"/>
  <c r="J306" i="4"/>
  <c r="I306" i="4"/>
  <c r="J305" i="4"/>
  <c r="I305" i="4"/>
  <c r="J304" i="4"/>
  <c r="I304" i="4"/>
  <c r="J303" i="4"/>
  <c r="I303" i="4"/>
  <c r="J302" i="4"/>
  <c r="I302" i="4"/>
  <c r="J301" i="4"/>
  <c r="I301" i="4"/>
  <c r="J300" i="4"/>
  <c r="I300" i="4"/>
  <c r="J299" i="4"/>
  <c r="I299" i="4"/>
  <c r="J298" i="4"/>
  <c r="I298" i="4"/>
  <c r="J297" i="4"/>
  <c r="I297" i="4"/>
  <c r="J296" i="4"/>
  <c r="I296" i="4"/>
  <c r="J295" i="4"/>
  <c r="I295" i="4"/>
  <c r="J294" i="4"/>
  <c r="I294" i="4"/>
  <c r="J293" i="4"/>
  <c r="I293" i="4"/>
  <c r="J292" i="4"/>
  <c r="I292" i="4"/>
  <c r="J291" i="4"/>
  <c r="I291" i="4"/>
  <c r="J290" i="4"/>
  <c r="I290" i="4"/>
  <c r="J289" i="4"/>
  <c r="I289" i="4"/>
  <c r="J288" i="4"/>
  <c r="I288" i="4"/>
  <c r="J287" i="4"/>
  <c r="I287" i="4"/>
  <c r="J286" i="4"/>
  <c r="I286" i="4"/>
  <c r="J285" i="4"/>
  <c r="I285" i="4"/>
  <c r="J284" i="4"/>
  <c r="I284" i="4"/>
  <c r="J283" i="4"/>
  <c r="I283" i="4"/>
  <c r="J282" i="4"/>
  <c r="I282" i="4"/>
  <c r="J281" i="4"/>
  <c r="I281" i="4"/>
  <c r="J280" i="4"/>
  <c r="I280" i="4"/>
  <c r="J279" i="4"/>
  <c r="I279" i="4"/>
  <c r="J278" i="4"/>
  <c r="I278" i="4"/>
  <c r="J277" i="4"/>
  <c r="I277" i="4"/>
  <c r="J276" i="4"/>
  <c r="I276" i="4"/>
  <c r="J275" i="4"/>
  <c r="I275" i="4"/>
  <c r="J274" i="4"/>
  <c r="I274" i="4"/>
  <c r="J273" i="4"/>
  <c r="I273" i="4"/>
  <c r="J272" i="4"/>
  <c r="I272" i="4"/>
  <c r="J271" i="4"/>
  <c r="I271" i="4"/>
  <c r="J270" i="4"/>
  <c r="I270" i="4"/>
  <c r="J269" i="4"/>
  <c r="I269" i="4"/>
  <c r="J268" i="4"/>
  <c r="I268" i="4"/>
  <c r="J267" i="4"/>
  <c r="I267" i="4"/>
  <c r="J266" i="4"/>
  <c r="I266" i="4"/>
  <c r="J265" i="4"/>
  <c r="I265" i="4"/>
  <c r="J264" i="4"/>
  <c r="I264" i="4"/>
  <c r="J263" i="4"/>
  <c r="I263" i="4"/>
  <c r="J262" i="4"/>
  <c r="I262" i="4"/>
  <c r="J261" i="4"/>
  <c r="I261" i="4"/>
  <c r="J260" i="4"/>
  <c r="I260" i="4"/>
  <c r="J259" i="4"/>
  <c r="I259" i="4"/>
  <c r="J258" i="4"/>
  <c r="I258" i="4"/>
  <c r="J257" i="4"/>
  <c r="I257" i="4"/>
  <c r="J256" i="4"/>
  <c r="I256" i="4"/>
  <c r="J255" i="4"/>
  <c r="I255" i="4"/>
  <c r="J254" i="4"/>
  <c r="I254" i="4"/>
  <c r="J253" i="4"/>
  <c r="I253" i="4"/>
  <c r="J252" i="4"/>
  <c r="I252" i="4"/>
  <c r="J251" i="4"/>
  <c r="I251" i="4"/>
  <c r="J250" i="4"/>
  <c r="I250" i="4"/>
  <c r="J249" i="4"/>
  <c r="I249" i="4"/>
  <c r="J248" i="4"/>
  <c r="I248" i="4"/>
  <c r="J247" i="4"/>
  <c r="I247" i="4"/>
  <c r="J246" i="4"/>
  <c r="I246" i="4"/>
  <c r="J245" i="4"/>
  <c r="I245" i="4"/>
  <c r="J244" i="4"/>
  <c r="I244" i="4"/>
  <c r="J243" i="4"/>
  <c r="I243" i="4"/>
  <c r="J242" i="4"/>
  <c r="I242" i="4"/>
  <c r="J241" i="4"/>
  <c r="I241" i="4"/>
  <c r="J240" i="4"/>
  <c r="I240" i="4"/>
  <c r="J239" i="4"/>
  <c r="I239" i="4"/>
  <c r="J238" i="4"/>
  <c r="I238" i="4"/>
  <c r="J237" i="4"/>
  <c r="I237" i="4"/>
  <c r="J236" i="4"/>
  <c r="I236" i="4"/>
  <c r="J235" i="4"/>
  <c r="I235" i="4"/>
  <c r="J234" i="4"/>
  <c r="I234" i="4"/>
  <c r="J233" i="4"/>
  <c r="I233" i="4"/>
  <c r="J232" i="4"/>
  <c r="I232" i="4"/>
  <c r="J231" i="4"/>
  <c r="I231" i="4"/>
  <c r="J230" i="4"/>
  <c r="I230" i="4"/>
  <c r="J229" i="4"/>
  <c r="I229" i="4"/>
  <c r="J228" i="4"/>
  <c r="I228" i="4"/>
  <c r="J227" i="4"/>
  <c r="I227" i="4"/>
  <c r="J226" i="4"/>
  <c r="I226" i="4"/>
  <c r="J225" i="4"/>
  <c r="I225" i="4"/>
  <c r="J224" i="4"/>
  <c r="I224" i="4"/>
  <c r="J223" i="4"/>
  <c r="I223" i="4"/>
  <c r="J222" i="4"/>
  <c r="I222" i="4"/>
  <c r="J221" i="4"/>
  <c r="I221" i="4"/>
  <c r="J220" i="4"/>
  <c r="I220" i="4"/>
  <c r="J219" i="4"/>
  <c r="I219" i="4"/>
  <c r="J218" i="4"/>
  <c r="I218" i="4"/>
  <c r="J217" i="4"/>
  <c r="I217" i="4"/>
  <c r="J216" i="4"/>
  <c r="I216" i="4"/>
  <c r="J215" i="4"/>
  <c r="I215" i="4"/>
  <c r="J214" i="4"/>
  <c r="I214" i="4"/>
  <c r="J213" i="4"/>
  <c r="I213" i="4"/>
  <c r="J212" i="4"/>
  <c r="I212" i="4"/>
  <c r="J211" i="4"/>
  <c r="I211" i="4"/>
  <c r="J210" i="4"/>
  <c r="I210" i="4"/>
  <c r="J209" i="4"/>
  <c r="I209" i="4"/>
  <c r="J208" i="4"/>
  <c r="I208" i="4"/>
  <c r="J207" i="4"/>
  <c r="I207" i="4"/>
  <c r="J206" i="4"/>
  <c r="I206" i="4"/>
  <c r="J205" i="4"/>
  <c r="I205" i="4"/>
  <c r="J204" i="4"/>
  <c r="I204" i="4"/>
  <c r="J203" i="4"/>
  <c r="I203" i="4"/>
  <c r="J202" i="4"/>
  <c r="I202" i="4"/>
  <c r="J201" i="4"/>
  <c r="I201" i="4"/>
  <c r="J200" i="4"/>
  <c r="I200" i="4"/>
  <c r="J199" i="4"/>
  <c r="I199" i="4"/>
  <c r="J198" i="4"/>
  <c r="I198" i="4"/>
  <c r="J197" i="4"/>
  <c r="I197" i="4"/>
  <c r="J196" i="4"/>
  <c r="I196" i="4"/>
  <c r="J195" i="4"/>
  <c r="I195" i="4"/>
  <c r="J194" i="4"/>
  <c r="I194" i="4"/>
  <c r="J193" i="4"/>
  <c r="I193" i="4"/>
  <c r="J192" i="4"/>
  <c r="I192" i="4"/>
  <c r="J191" i="4"/>
  <c r="I191" i="4"/>
  <c r="J190" i="4"/>
  <c r="I190" i="4"/>
  <c r="J189" i="4"/>
  <c r="I189" i="4"/>
  <c r="J188" i="4"/>
  <c r="I188" i="4"/>
  <c r="J187" i="4"/>
  <c r="I187" i="4"/>
  <c r="J186" i="4"/>
  <c r="I186" i="4"/>
  <c r="J185" i="4"/>
  <c r="I185" i="4"/>
  <c r="J184" i="4"/>
  <c r="I184" i="4"/>
  <c r="J183" i="4"/>
  <c r="I183" i="4"/>
  <c r="J182" i="4"/>
  <c r="I182" i="4"/>
  <c r="J181" i="4"/>
  <c r="I181" i="4"/>
  <c r="J180" i="4"/>
  <c r="I180" i="4"/>
  <c r="J179" i="4"/>
  <c r="I179" i="4"/>
  <c r="J178" i="4"/>
  <c r="I178" i="4"/>
  <c r="J177" i="4"/>
  <c r="I177" i="4"/>
  <c r="J176" i="4"/>
  <c r="I176" i="4"/>
  <c r="J175" i="4"/>
  <c r="I175" i="4"/>
  <c r="J174" i="4"/>
  <c r="I174" i="4"/>
  <c r="J173" i="4"/>
  <c r="I173" i="4"/>
  <c r="J172" i="4"/>
  <c r="I172" i="4"/>
  <c r="J171" i="4"/>
  <c r="I171" i="4"/>
  <c r="J170" i="4"/>
  <c r="I170" i="4"/>
  <c r="J169" i="4"/>
  <c r="I169" i="4"/>
  <c r="J168" i="4"/>
  <c r="I168" i="4"/>
  <c r="J167" i="4"/>
  <c r="I167" i="4"/>
  <c r="J166" i="4"/>
  <c r="I166" i="4"/>
  <c r="J165" i="4"/>
  <c r="I165" i="4"/>
  <c r="J164" i="4"/>
  <c r="I164" i="4"/>
  <c r="J163" i="4"/>
  <c r="I163" i="4"/>
  <c r="J162" i="4"/>
  <c r="I162" i="4"/>
  <c r="J161" i="4"/>
  <c r="I161" i="4"/>
  <c r="J160" i="4"/>
  <c r="I160" i="4"/>
  <c r="J159" i="4"/>
  <c r="I159" i="4"/>
  <c r="J158" i="4"/>
  <c r="I158" i="4"/>
  <c r="J157" i="4"/>
  <c r="I157" i="4"/>
  <c r="J156" i="4"/>
  <c r="I156" i="4"/>
  <c r="J155" i="4"/>
  <c r="I155" i="4"/>
  <c r="J154" i="4"/>
  <c r="I154" i="4"/>
  <c r="J153" i="4"/>
  <c r="I153" i="4"/>
  <c r="J152" i="4"/>
  <c r="I152" i="4"/>
  <c r="J151" i="4"/>
  <c r="I151" i="4"/>
  <c r="J150" i="4"/>
  <c r="I150" i="4"/>
  <c r="J149" i="4"/>
  <c r="I149" i="4"/>
  <c r="J148" i="4"/>
  <c r="I148" i="4"/>
  <c r="J147" i="4"/>
  <c r="I147" i="4"/>
  <c r="J146" i="4"/>
  <c r="I146" i="4"/>
  <c r="J145" i="4"/>
  <c r="I145" i="4"/>
  <c r="J144" i="4"/>
  <c r="I144" i="4"/>
  <c r="J143" i="4"/>
  <c r="I143" i="4"/>
  <c r="J142" i="4"/>
  <c r="I142" i="4"/>
  <c r="J141" i="4"/>
  <c r="I141" i="4"/>
  <c r="J140" i="4"/>
  <c r="I140" i="4"/>
  <c r="J139" i="4"/>
  <c r="I139" i="4"/>
  <c r="J138" i="4"/>
  <c r="I138" i="4"/>
  <c r="J137" i="4"/>
  <c r="I137" i="4"/>
  <c r="J136" i="4"/>
  <c r="I136" i="4"/>
  <c r="J135" i="4"/>
  <c r="I135" i="4"/>
  <c r="J134" i="4"/>
  <c r="I134" i="4"/>
  <c r="J133" i="4"/>
  <c r="I133" i="4"/>
  <c r="J132" i="4"/>
  <c r="I132" i="4"/>
  <c r="J131" i="4"/>
  <c r="I131" i="4"/>
  <c r="J130" i="4"/>
  <c r="I130" i="4"/>
  <c r="J129" i="4"/>
  <c r="I129" i="4"/>
  <c r="J128" i="4"/>
  <c r="I128" i="4"/>
  <c r="J127" i="4"/>
  <c r="I127" i="4"/>
  <c r="J126" i="4"/>
  <c r="I126" i="4"/>
  <c r="J125" i="4"/>
  <c r="I125" i="4"/>
  <c r="J124" i="4"/>
  <c r="I124" i="4"/>
  <c r="J123" i="4"/>
  <c r="I123" i="4"/>
  <c r="J122" i="4"/>
  <c r="I122" i="4"/>
  <c r="J121" i="4"/>
  <c r="I121" i="4"/>
  <c r="J120" i="4"/>
  <c r="I120" i="4"/>
  <c r="J119" i="4"/>
  <c r="I119" i="4"/>
  <c r="J118" i="4"/>
  <c r="I118" i="4"/>
  <c r="J117" i="4"/>
  <c r="I117" i="4"/>
  <c r="J116" i="4"/>
  <c r="I116" i="4"/>
  <c r="J115" i="4"/>
  <c r="I115" i="4"/>
  <c r="J114" i="4"/>
  <c r="I114" i="4"/>
  <c r="J113" i="4"/>
  <c r="I113" i="4"/>
  <c r="J112" i="4"/>
  <c r="I112" i="4"/>
  <c r="J111" i="4"/>
  <c r="I111" i="4"/>
  <c r="J110" i="4"/>
  <c r="I110" i="4"/>
  <c r="J109" i="4"/>
  <c r="I109" i="4"/>
  <c r="J108" i="4"/>
  <c r="I108" i="4"/>
  <c r="J107" i="4"/>
  <c r="I107" i="4"/>
  <c r="J106" i="4"/>
  <c r="I106" i="4"/>
  <c r="J105" i="4"/>
  <c r="I105" i="4"/>
  <c r="J104" i="4"/>
  <c r="I104" i="4"/>
  <c r="J103" i="4"/>
  <c r="I103" i="4"/>
  <c r="J102" i="4"/>
  <c r="I102" i="4"/>
  <c r="J101" i="4"/>
  <c r="I101" i="4"/>
  <c r="J100" i="4"/>
  <c r="I100" i="4"/>
  <c r="J99" i="4"/>
  <c r="I99" i="4"/>
  <c r="J98" i="4"/>
  <c r="I98" i="4"/>
  <c r="J97" i="4"/>
  <c r="I97" i="4"/>
  <c r="J96" i="4"/>
  <c r="I96" i="4"/>
  <c r="J95" i="4"/>
  <c r="I95" i="4"/>
  <c r="J94" i="4"/>
  <c r="I94" i="4"/>
  <c r="J93" i="4"/>
  <c r="I93" i="4"/>
  <c r="J92" i="4"/>
  <c r="I92" i="4"/>
  <c r="J91" i="4"/>
  <c r="I91" i="4"/>
  <c r="J90" i="4"/>
  <c r="I90" i="4"/>
  <c r="J89" i="4"/>
  <c r="I89" i="4"/>
  <c r="J88" i="4"/>
  <c r="I88" i="4"/>
  <c r="J87" i="4"/>
  <c r="I87" i="4"/>
  <c r="J86" i="4"/>
  <c r="I86" i="4"/>
  <c r="J85" i="4"/>
  <c r="I85" i="4"/>
  <c r="J84" i="4"/>
  <c r="I84" i="4"/>
  <c r="J83" i="4"/>
  <c r="I83" i="4"/>
  <c r="J82" i="4"/>
  <c r="I82" i="4"/>
  <c r="J81" i="4"/>
  <c r="I81" i="4"/>
  <c r="J80" i="4"/>
  <c r="I80" i="4"/>
  <c r="J79" i="4"/>
  <c r="I79" i="4"/>
  <c r="J78" i="4"/>
  <c r="I78" i="4"/>
  <c r="J77" i="4"/>
  <c r="I77" i="4"/>
  <c r="J76" i="4"/>
  <c r="I76" i="4"/>
  <c r="J75" i="4"/>
  <c r="I75" i="4"/>
  <c r="J74" i="4"/>
  <c r="I74" i="4"/>
  <c r="J73" i="4"/>
  <c r="I73" i="4"/>
  <c r="J72" i="4"/>
  <c r="I72" i="4"/>
  <c r="J71" i="4"/>
  <c r="I71" i="4"/>
  <c r="J70" i="4"/>
  <c r="I70" i="4"/>
  <c r="J69" i="4"/>
  <c r="I69" i="4"/>
  <c r="J68" i="4"/>
  <c r="I68" i="4"/>
  <c r="J67" i="4"/>
  <c r="I67" i="4"/>
  <c r="J66" i="4"/>
  <c r="I66" i="4"/>
  <c r="J65" i="4"/>
  <c r="I65" i="4"/>
  <c r="J64" i="4"/>
  <c r="I64" i="4"/>
  <c r="J63" i="4"/>
  <c r="I63" i="4"/>
  <c r="J62" i="4"/>
  <c r="I62" i="4"/>
  <c r="J61" i="4"/>
  <c r="I61" i="4"/>
  <c r="J60" i="4"/>
  <c r="I60" i="4"/>
  <c r="J59" i="4"/>
  <c r="I59" i="4"/>
  <c r="J58" i="4"/>
  <c r="I58" i="4"/>
  <c r="J57" i="4"/>
  <c r="I57" i="4"/>
  <c r="J56" i="4"/>
  <c r="I56" i="4"/>
  <c r="J55" i="4"/>
  <c r="I55" i="4"/>
  <c r="J54" i="4"/>
  <c r="I54" i="4"/>
  <c r="J53" i="4"/>
  <c r="I53" i="4"/>
  <c r="J52" i="4"/>
  <c r="I52" i="4"/>
  <c r="J51" i="4"/>
  <c r="I51" i="4"/>
  <c r="J50" i="4"/>
  <c r="I50" i="4"/>
  <c r="J49" i="4"/>
  <c r="I49" i="4"/>
  <c r="J48" i="4"/>
  <c r="I48" i="4"/>
  <c r="J47" i="4"/>
  <c r="I47" i="4"/>
  <c r="J46" i="4"/>
  <c r="I46" i="4"/>
  <c r="J45" i="4"/>
  <c r="I45" i="4"/>
  <c r="J44" i="4"/>
  <c r="I44" i="4"/>
  <c r="J43" i="4"/>
  <c r="I43" i="4"/>
  <c r="J42" i="4"/>
  <c r="I42" i="4"/>
  <c r="J41" i="4"/>
  <c r="I41" i="4"/>
  <c r="J40" i="4"/>
  <c r="I40" i="4"/>
  <c r="J39" i="4"/>
  <c r="I39" i="4"/>
  <c r="J38" i="4"/>
  <c r="I38" i="4"/>
  <c r="J37" i="4"/>
  <c r="I37" i="4"/>
  <c r="J36" i="4"/>
  <c r="I36" i="4"/>
  <c r="J35" i="4"/>
  <c r="I35" i="4"/>
  <c r="J34" i="4"/>
  <c r="I34" i="4"/>
  <c r="J33" i="4"/>
  <c r="I33" i="4"/>
  <c r="J32" i="4"/>
  <c r="I32" i="4"/>
  <c r="J31" i="4"/>
  <c r="I31" i="4"/>
  <c r="J30" i="4"/>
  <c r="I30" i="4"/>
  <c r="J29" i="4"/>
  <c r="I29" i="4"/>
  <c r="J28" i="4"/>
  <c r="I28" i="4"/>
  <c r="J27" i="4"/>
  <c r="I27" i="4"/>
  <c r="J26" i="4"/>
  <c r="I26" i="4"/>
  <c r="J25" i="4"/>
  <c r="I25" i="4"/>
  <c r="J24" i="4"/>
  <c r="I24" i="4"/>
  <c r="J23" i="4"/>
  <c r="I23" i="4"/>
  <c r="J22" i="4"/>
  <c r="I22" i="4"/>
  <c r="J21" i="4"/>
  <c r="I21" i="4"/>
  <c r="J20" i="4"/>
  <c r="I20" i="4"/>
  <c r="J19" i="4"/>
  <c r="I19" i="4"/>
  <c r="J18" i="4"/>
  <c r="I18" i="4"/>
  <c r="J17" i="4"/>
  <c r="I17" i="4"/>
  <c r="J16" i="4"/>
  <c r="I16" i="4"/>
  <c r="J15" i="4"/>
  <c r="I15" i="4"/>
  <c r="J14" i="4"/>
  <c r="I14" i="4"/>
  <c r="J13" i="4"/>
  <c r="I13" i="4"/>
  <c r="J12" i="4"/>
  <c r="I12" i="4"/>
  <c r="J11" i="4"/>
  <c r="I11" i="4"/>
  <c r="J10" i="4"/>
  <c r="I10" i="4"/>
  <c r="J9" i="4"/>
  <c r="I9" i="4"/>
  <c r="J8" i="4"/>
  <c r="I8" i="4"/>
  <c r="J7" i="4"/>
  <c r="I7" i="4"/>
  <c r="J6" i="4"/>
  <c r="I6" i="4"/>
  <c r="J5" i="4"/>
  <c r="I5" i="4"/>
  <c r="J4" i="4"/>
  <c r="I4" i="4"/>
  <c r="J3" i="4"/>
  <c r="I3" i="4"/>
  <c r="J711" i="3"/>
  <c r="I711" i="3"/>
  <c r="C711" i="3"/>
  <c r="J710" i="3"/>
  <c r="I710" i="3"/>
  <c r="C710" i="3"/>
  <c r="J709" i="3"/>
  <c r="I709" i="3"/>
  <c r="C709" i="3"/>
  <c r="J708" i="3"/>
  <c r="I708" i="3"/>
  <c r="C708" i="3"/>
  <c r="J707" i="3"/>
  <c r="I707" i="3"/>
  <c r="C707" i="3"/>
  <c r="J706" i="3"/>
  <c r="I706" i="3"/>
  <c r="C706" i="3"/>
  <c r="J705" i="3"/>
  <c r="I705" i="3"/>
  <c r="C705" i="3"/>
  <c r="J704" i="3"/>
  <c r="I704" i="3"/>
  <c r="C704" i="3"/>
  <c r="J703" i="3"/>
  <c r="I703" i="3"/>
  <c r="C703" i="3"/>
  <c r="J702" i="3"/>
  <c r="I702" i="3"/>
  <c r="C702" i="3"/>
  <c r="J701" i="3"/>
  <c r="I701" i="3"/>
  <c r="C701" i="3"/>
  <c r="J700" i="3"/>
  <c r="I700" i="3"/>
  <c r="C700" i="3"/>
  <c r="J699" i="3"/>
  <c r="I699" i="3"/>
  <c r="C699" i="3"/>
  <c r="J698" i="3"/>
  <c r="I698" i="3"/>
  <c r="C698" i="3"/>
  <c r="J697" i="3"/>
  <c r="I697" i="3"/>
  <c r="C697" i="3"/>
  <c r="J696" i="3"/>
  <c r="I696" i="3"/>
  <c r="C696" i="3"/>
  <c r="J695" i="3"/>
  <c r="I695" i="3"/>
  <c r="C695" i="3"/>
  <c r="J694" i="3"/>
  <c r="I694" i="3"/>
  <c r="C694" i="3"/>
  <c r="J693" i="3"/>
  <c r="I693" i="3"/>
  <c r="C693" i="3"/>
  <c r="J692" i="3"/>
  <c r="I692" i="3"/>
  <c r="C692" i="3"/>
  <c r="J691" i="3"/>
  <c r="I691" i="3"/>
  <c r="C691" i="3"/>
  <c r="J690" i="3"/>
  <c r="I690" i="3"/>
  <c r="C690" i="3"/>
  <c r="J689" i="3"/>
  <c r="I689" i="3"/>
  <c r="C689" i="3"/>
  <c r="J688" i="3"/>
  <c r="I688" i="3"/>
  <c r="C688" i="3"/>
  <c r="J687" i="3"/>
  <c r="I687" i="3"/>
  <c r="C687" i="3"/>
  <c r="J686" i="3"/>
  <c r="I686" i="3"/>
  <c r="C686" i="3"/>
  <c r="J685" i="3"/>
  <c r="I685" i="3"/>
  <c r="C685" i="3"/>
  <c r="J684" i="3"/>
  <c r="I684" i="3"/>
  <c r="C684" i="3"/>
  <c r="J683" i="3"/>
  <c r="I683" i="3"/>
  <c r="C683" i="3"/>
  <c r="J682" i="3"/>
  <c r="I682" i="3"/>
  <c r="C682" i="3"/>
  <c r="J681" i="3"/>
  <c r="I681" i="3"/>
  <c r="C681" i="3"/>
  <c r="J680" i="3"/>
  <c r="I680" i="3"/>
  <c r="C680" i="3"/>
  <c r="J679" i="3"/>
  <c r="I679" i="3"/>
  <c r="C679" i="3"/>
  <c r="J678" i="3"/>
  <c r="I678" i="3"/>
  <c r="C678" i="3"/>
  <c r="J677" i="3"/>
  <c r="I677" i="3"/>
  <c r="C677" i="3"/>
  <c r="J676" i="3"/>
  <c r="I676" i="3"/>
  <c r="C676" i="3"/>
  <c r="J675" i="3"/>
  <c r="I675" i="3"/>
  <c r="C675" i="3"/>
  <c r="J674" i="3"/>
  <c r="I674" i="3"/>
  <c r="C674" i="3"/>
  <c r="J673" i="3"/>
  <c r="I673" i="3"/>
  <c r="C673" i="3"/>
  <c r="J672" i="3"/>
  <c r="I672" i="3"/>
  <c r="C672" i="3"/>
  <c r="J671" i="3"/>
  <c r="I671" i="3"/>
  <c r="C671" i="3"/>
  <c r="J670" i="3"/>
  <c r="I670" i="3"/>
  <c r="C670" i="3"/>
  <c r="J669" i="3"/>
  <c r="I669" i="3"/>
  <c r="C669" i="3"/>
  <c r="J668" i="3"/>
  <c r="I668" i="3"/>
  <c r="C668" i="3"/>
  <c r="J667" i="3"/>
  <c r="I667" i="3"/>
  <c r="C667" i="3"/>
  <c r="J666" i="3"/>
  <c r="I666" i="3"/>
  <c r="C666" i="3"/>
  <c r="J665" i="3"/>
  <c r="I665" i="3"/>
  <c r="C665" i="3"/>
  <c r="J664" i="3"/>
  <c r="I664" i="3"/>
  <c r="C664" i="3"/>
  <c r="J663" i="3"/>
  <c r="I663" i="3"/>
  <c r="C663" i="3"/>
  <c r="J662" i="3"/>
  <c r="I662" i="3"/>
  <c r="C662" i="3"/>
  <c r="J661" i="3"/>
  <c r="I661" i="3"/>
  <c r="C661" i="3"/>
  <c r="J660" i="3"/>
  <c r="I660" i="3"/>
  <c r="C660" i="3"/>
  <c r="J659" i="3"/>
  <c r="I659" i="3"/>
  <c r="C659" i="3"/>
  <c r="J658" i="3"/>
  <c r="I658" i="3"/>
  <c r="C658" i="3"/>
  <c r="J657" i="3"/>
  <c r="I657" i="3"/>
  <c r="C657" i="3"/>
  <c r="J656" i="3"/>
  <c r="I656" i="3"/>
  <c r="C656" i="3"/>
  <c r="J655" i="3"/>
  <c r="I655" i="3"/>
  <c r="C655" i="3"/>
  <c r="J654" i="3"/>
  <c r="I654" i="3"/>
  <c r="C654" i="3"/>
  <c r="J653" i="3"/>
  <c r="I653" i="3"/>
  <c r="C653" i="3"/>
  <c r="J652" i="3"/>
  <c r="I652" i="3"/>
  <c r="C652" i="3"/>
  <c r="J651" i="3"/>
  <c r="I651" i="3"/>
  <c r="C651" i="3"/>
  <c r="J650" i="3"/>
  <c r="I650" i="3"/>
  <c r="C650" i="3"/>
  <c r="J649" i="3"/>
  <c r="I649" i="3"/>
  <c r="C649" i="3"/>
  <c r="J648" i="3"/>
  <c r="I648" i="3"/>
  <c r="C648" i="3"/>
  <c r="J647" i="3"/>
  <c r="I647" i="3"/>
  <c r="C647" i="3"/>
  <c r="J646" i="3"/>
  <c r="I646" i="3"/>
  <c r="C646" i="3"/>
  <c r="J645" i="3"/>
  <c r="I645" i="3"/>
  <c r="C645" i="3"/>
  <c r="J644" i="3"/>
  <c r="I644" i="3"/>
  <c r="C644" i="3"/>
  <c r="J643" i="3"/>
  <c r="I643" i="3"/>
  <c r="C643" i="3"/>
  <c r="J642" i="3"/>
  <c r="I642" i="3"/>
  <c r="C642" i="3"/>
  <c r="J641" i="3"/>
  <c r="I641" i="3"/>
  <c r="C641" i="3"/>
  <c r="J640" i="3"/>
  <c r="I640" i="3"/>
  <c r="C640" i="3"/>
  <c r="J639" i="3"/>
  <c r="I639" i="3"/>
  <c r="C639" i="3"/>
  <c r="J638" i="3"/>
  <c r="I638" i="3"/>
  <c r="C638" i="3"/>
  <c r="J637" i="3"/>
  <c r="I637" i="3"/>
  <c r="C637" i="3"/>
  <c r="J636" i="3"/>
  <c r="I636" i="3"/>
  <c r="C636" i="3"/>
  <c r="J635" i="3"/>
  <c r="I635" i="3"/>
  <c r="C635" i="3"/>
  <c r="J634" i="3"/>
  <c r="I634" i="3"/>
  <c r="C634" i="3"/>
  <c r="J633" i="3"/>
  <c r="I633" i="3"/>
  <c r="C633" i="3"/>
  <c r="J632" i="3"/>
  <c r="I632" i="3"/>
  <c r="C632" i="3"/>
  <c r="J631" i="3"/>
  <c r="I631" i="3"/>
  <c r="C631" i="3"/>
  <c r="J630" i="3"/>
  <c r="I630" i="3"/>
  <c r="C630" i="3"/>
  <c r="J629" i="3"/>
  <c r="I629" i="3"/>
  <c r="C629" i="3"/>
  <c r="J628" i="3"/>
  <c r="I628" i="3"/>
  <c r="C628" i="3"/>
  <c r="J627" i="3"/>
  <c r="I627" i="3"/>
  <c r="C627" i="3"/>
  <c r="J626" i="3"/>
  <c r="I626" i="3"/>
  <c r="C626" i="3"/>
  <c r="J625" i="3"/>
  <c r="I625" i="3"/>
  <c r="C625" i="3"/>
  <c r="J624" i="3"/>
  <c r="I624" i="3"/>
  <c r="C624" i="3"/>
  <c r="J623" i="3"/>
  <c r="I623" i="3"/>
  <c r="C623" i="3"/>
  <c r="J622" i="3"/>
  <c r="I622" i="3"/>
  <c r="C622" i="3"/>
  <c r="J621" i="3"/>
  <c r="I621" i="3"/>
  <c r="C621" i="3"/>
  <c r="J620" i="3"/>
  <c r="I620" i="3"/>
  <c r="C620" i="3"/>
  <c r="J619" i="3"/>
  <c r="I619" i="3"/>
  <c r="C619" i="3"/>
  <c r="J618" i="3"/>
  <c r="I618" i="3"/>
  <c r="C618" i="3"/>
  <c r="J617" i="3"/>
  <c r="I617" i="3"/>
  <c r="C617" i="3"/>
  <c r="J616" i="3"/>
  <c r="I616" i="3"/>
  <c r="C616" i="3"/>
  <c r="J615" i="3"/>
  <c r="I615" i="3"/>
  <c r="C615" i="3"/>
  <c r="J614" i="3"/>
  <c r="I614" i="3"/>
  <c r="C614" i="3"/>
  <c r="J613" i="3"/>
  <c r="I613" i="3"/>
  <c r="C613" i="3"/>
  <c r="J612" i="3"/>
  <c r="I612" i="3"/>
  <c r="C612" i="3"/>
  <c r="J611" i="3"/>
  <c r="I611" i="3"/>
  <c r="C611" i="3"/>
  <c r="J610" i="3"/>
  <c r="I610" i="3"/>
  <c r="C610" i="3"/>
  <c r="J609" i="3"/>
  <c r="I609" i="3"/>
  <c r="C609" i="3"/>
  <c r="J608" i="3"/>
  <c r="I608" i="3"/>
  <c r="C608" i="3"/>
  <c r="J607" i="3"/>
  <c r="I607" i="3"/>
  <c r="C607" i="3"/>
  <c r="J606" i="3"/>
  <c r="I606" i="3"/>
  <c r="C606" i="3"/>
  <c r="J605" i="3"/>
  <c r="I605" i="3"/>
  <c r="C605" i="3"/>
  <c r="J604" i="3"/>
  <c r="I604" i="3"/>
  <c r="C604" i="3"/>
  <c r="J603" i="3"/>
  <c r="I603" i="3"/>
  <c r="C603" i="3"/>
  <c r="J602" i="3"/>
  <c r="I602" i="3"/>
  <c r="C602" i="3"/>
  <c r="J601" i="3"/>
  <c r="I601" i="3"/>
  <c r="C601" i="3"/>
  <c r="J600" i="3"/>
  <c r="I600" i="3"/>
  <c r="C600" i="3"/>
  <c r="J599" i="3"/>
  <c r="I599" i="3"/>
  <c r="C599" i="3"/>
  <c r="J598" i="3"/>
  <c r="I598" i="3"/>
  <c r="C598" i="3"/>
  <c r="J597" i="3"/>
  <c r="I597" i="3"/>
  <c r="C597" i="3"/>
  <c r="J596" i="3"/>
  <c r="I596" i="3"/>
  <c r="C596" i="3"/>
  <c r="J595" i="3"/>
  <c r="I595" i="3"/>
  <c r="C595" i="3"/>
  <c r="J594" i="3"/>
  <c r="I594" i="3"/>
  <c r="C594" i="3"/>
  <c r="J593" i="3"/>
  <c r="I593" i="3"/>
  <c r="C593" i="3"/>
  <c r="J592" i="3"/>
  <c r="I592" i="3"/>
  <c r="C592" i="3"/>
  <c r="J591" i="3"/>
  <c r="I591" i="3"/>
  <c r="C591" i="3"/>
  <c r="J590" i="3"/>
  <c r="I590" i="3"/>
  <c r="C590" i="3"/>
  <c r="J589" i="3"/>
  <c r="I589" i="3"/>
  <c r="C589" i="3"/>
  <c r="J588" i="3"/>
  <c r="I588" i="3"/>
  <c r="C588" i="3"/>
  <c r="J587" i="3"/>
  <c r="I587" i="3"/>
  <c r="C587" i="3"/>
  <c r="J586" i="3"/>
  <c r="I586" i="3"/>
  <c r="C586" i="3"/>
  <c r="J585" i="3"/>
  <c r="I585" i="3"/>
  <c r="C585" i="3"/>
  <c r="J584" i="3"/>
  <c r="I584" i="3"/>
  <c r="C584" i="3"/>
  <c r="J583" i="3"/>
  <c r="I583" i="3"/>
  <c r="C583" i="3"/>
  <c r="J582" i="3"/>
  <c r="I582" i="3"/>
  <c r="C582" i="3"/>
  <c r="J581" i="3"/>
  <c r="I581" i="3"/>
  <c r="C581" i="3"/>
  <c r="J580" i="3"/>
  <c r="I580" i="3"/>
  <c r="C580" i="3"/>
  <c r="J579" i="3"/>
  <c r="I579" i="3"/>
  <c r="C579" i="3"/>
  <c r="J578" i="3"/>
  <c r="I578" i="3"/>
  <c r="C578" i="3"/>
  <c r="J577" i="3"/>
  <c r="I577" i="3"/>
  <c r="C577" i="3"/>
  <c r="J576" i="3"/>
  <c r="I576" i="3"/>
  <c r="C576" i="3"/>
  <c r="J575" i="3"/>
  <c r="I575" i="3"/>
  <c r="C575" i="3"/>
  <c r="J574" i="3"/>
  <c r="I574" i="3"/>
  <c r="C574" i="3"/>
  <c r="J573" i="3"/>
  <c r="I573" i="3"/>
  <c r="C573" i="3"/>
  <c r="J572" i="3"/>
  <c r="I572" i="3"/>
  <c r="C572" i="3"/>
  <c r="J571" i="3"/>
  <c r="I571" i="3"/>
  <c r="C571" i="3"/>
  <c r="J570" i="3"/>
  <c r="I570" i="3"/>
  <c r="C570" i="3"/>
  <c r="J569" i="3"/>
  <c r="I569" i="3"/>
  <c r="C569" i="3"/>
  <c r="J568" i="3"/>
  <c r="I568" i="3"/>
  <c r="C568" i="3"/>
  <c r="J567" i="3"/>
  <c r="I567" i="3"/>
  <c r="C567" i="3"/>
  <c r="J566" i="3"/>
  <c r="I566" i="3"/>
  <c r="C566" i="3"/>
  <c r="J565" i="3"/>
  <c r="I565" i="3"/>
  <c r="C565" i="3"/>
  <c r="J564" i="3"/>
  <c r="I564" i="3"/>
  <c r="C564" i="3"/>
  <c r="J563" i="3"/>
  <c r="I563" i="3"/>
  <c r="C563" i="3"/>
  <c r="J562" i="3"/>
  <c r="I562" i="3"/>
  <c r="C562" i="3"/>
  <c r="J561" i="3"/>
  <c r="I561" i="3"/>
  <c r="C561" i="3"/>
  <c r="J560" i="3"/>
  <c r="I560" i="3"/>
  <c r="C560" i="3"/>
  <c r="J559" i="3"/>
  <c r="I559" i="3"/>
  <c r="C559" i="3"/>
  <c r="J558" i="3"/>
  <c r="I558" i="3"/>
  <c r="C558" i="3"/>
  <c r="J557" i="3"/>
  <c r="I557" i="3"/>
  <c r="C557" i="3"/>
  <c r="J556" i="3"/>
  <c r="I556" i="3"/>
  <c r="C556" i="3"/>
  <c r="J555" i="3"/>
  <c r="I555" i="3"/>
  <c r="C555" i="3"/>
  <c r="J554" i="3"/>
  <c r="I554" i="3"/>
  <c r="C554" i="3"/>
  <c r="J553" i="3"/>
  <c r="I553" i="3"/>
  <c r="C553" i="3"/>
  <c r="J552" i="3"/>
  <c r="I552" i="3"/>
  <c r="C552" i="3"/>
  <c r="J551" i="3"/>
  <c r="I551" i="3"/>
  <c r="C551" i="3"/>
  <c r="J550" i="3"/>
  <c r="I550" i="3"/>
  <c r="C550" i="3"/>
  <c r="J549" i="3"/>
  <c r="I549" i="3"/>
  <c r="C549" i="3"/>
  <c r="J548" i="3"/>
  <c r="I548" i="3"/>
  <c r="C548" i="3"/>
  <c r="J547" i="3"/>
  <c r="I547" i="3"/>
  <c r="C547" i="3"/>
  <c r="J546" i="3"/>
  <c r="I546" i="3"/>
  <c r="C546" i="3"/>
  <c r="J545" i="3"/>
  <c r="I545" i="3"/>
  <c r="C545" i="3"/>
  <c r="J544" i="3"/>
  <c r="I544" i="3"/>
  <c r="C544" i="3"/>
  <c r="J543" i="3"/>
  <c r="I543" i="3"/>
  <c r="C543" i="3"/>
  <c r="J542" i="3"/>
  <c r="I542" i="3"/>
  <c r="C542" i="3"/>
  <c r="J541" i="3"/>
  <c r="I541" i="3"/>
  <c r="C541" i="3"/>
  <c r="J540" i="3"/>
  <c r="I540" i="3"/>
  <c r="C540" i="3"/>
  <c r="J539" i="3"/>
  <c r="I539" i="3"/>
  <c r="C539" i="3"/>
  <c r="J538" i="3"/>
  <c r="I538" i="3"/>
  <c r="C538" i="3"/>
  <c r="J537" i="3"/>
  <c r="I537" i="3"/>
  <c r="C537" i="3"/>
  <c r="J536" i="3"/>
  <c r="I536" i="3"/>
  <c r="C536" i="3"/>
  <c r="J535" i="3"/>
  <c r="I535" i="3"/>
  <c r="C535" i="3"/>
  <c r="J534" i="3"/>
  <c r="I534" i="3"/>
  <c r="C534" i="3"/>
  <c r="J533" i="3"/>
  <c r="I533" i="3"/>
  <c r="C533" i="3"/>
  <c r="J532" i="3"/>
  <c r="I532" i="3"/>
  <c r="C532" i="3"/>
  <c r="J531" i="3"/>
  <c r="I531" i="3"/>
  <c r="C531" i="3"/>
  <c r="J530" i="3"/>
  <c r="I530" i="3"/>
  <c r="C530" i="3"/>
  <c r="J529" i="3"/>
  <c r="I529" i="3"/>
  <c r="C529" i="3"/>
  <c r="J528" i="3"/>
  <c r="I528" i="3"/>
  <c r="C528" i="3"/>
  <c r="J527" i="3"/>
  <c r="I527" i="3"/>
  <c r="C527" i="3"/>
  <c r="J526" i="3"/>
  <c r="I526" i="3"/>
  <c r="C526" i="3"/>
  <c r="J525" i="3"/>
  <c r="I525" i="3"/>
  <c r="C525" i="3"/>
  <c r="J524" i="3"/>
  <c r="I524" i="3"/>
  <c r="C524" i="3"/>
  <c r="J523" i="3"/>
  <c r="I523" i="3"/>
  <c r="C523" i="3"/>
  <c r="J522" i="3"/>
  <c r="I522" i="3"/>
  <c r="C522" i="3"/>
  <c r="J521" i="3"/>
  <c r="I521" i="3"/>
  <c r="C521" i="3"/>
  <c r="J520" i="3"/>
  <c r="I520" i="3"/>
  <c r="C520" i="3"/>
  <c r="J519" i="3"/>
  <c r="I519" i="3"/>
  <c r="C519" i="3"/>
  <c r="J518" i="3"/>
  <c r="I518" i="3"/>
  <c r="C518" i="3"/>
  <c r="J517" i="3"/>
  <c r="I517" i="3"/>
  <c r="C517" i="3"/>
  <c r="J516" i="3"/>
  <c r="I516" i="3"/>
  <c r="C516" i="3"/>
  <c r="J515" i="3"/>
  <c r="I515" i="3"/>
  <c r="C515" i="3"/>
  <c r="J514" i="3"/>
  <c r="I514" i="3"/>
  <c r="C514" i="3"/>
  <c r="J513" i="3"/>
  <c r="I513" i="3"/>
  <c r="C513" i="3"/>
  <c r="J512" i="3"/>
  <c r="I512" i="3"/>
  <c r="C512" i="3"/>
  <c r="J511" i="3"/>
  <c r="I511" i="3"/>
  <c r="C511" i="3"/>
  <c r="J510" i="3"/>
  <c r="I510" i="3"/>
  <c r="C510" i="3"/>
  <c r="J509" i="3"/>
  <c r="I509" i="3"/>
  <c r="C509" i="3"/>
  <c r="J508" i="3"/>
  <c r="I508" i="3"/>
  <c r="C508" i="3"/>
  <c r="J507" i="3"/>
  <c r="I507" i="3"/>
  <c r="C507" i="3"/>
  <c r="J506" i="3"/>
  <c r="I506" i="3"/>
  <c r="C506" i="3"/>
  <c r="J505" i="3"/>
  <c r="I505" i="3"/>
  <c r="C505" i="3"/>
  <c r="J504" i="3"/>
  <c r="I504" i="3"/>
  <c r="C504" i="3"/>
  <c r="J503" i="3"/>
  <c r="I503" i="3"/>
  <c r="C503" i="3"/>
  <c r="J502" i="3"/>
  <c r="I502" i="3"/>
  <c r="C502" i="3"/>
  <c r="J501" i="3"/>
  <c r="I501" i="3"/>
  <c r="C501" i="3"/>
  <c r="J500" i="3"/>
  <c r="I500" i="3"/>
  <c r="C500" i="3"/>
  <c r="J499" i="3"/>
  <c r="I499" i="3"/>
  <c r="C499" i="3"/>
  <c r="J498" i="3"/>
  <c r="I498" i="3"/>
  <c r="C498" i="3"/>
  <c r="J497" i="3"/>
  <c r="I497" i="3"/>
  <c r="C497" i="3"/>
  <c r="J496" i="3"/>
  <c r="I496" i="3"/>
  <c r="C496" i="3"/>
  <c r="J495" i="3"/>
  <c r="I495" i="3"/>
  <c r="C495" i="3"/>
  <c r="J494" i="3"/>
  <c r="I494" i="3"/>
  <c r="C494" i="3"/>
  <c r="J493" i="3"/>
  <c r="I493" i="3"/>
  <c r="C493" i="3"/>
  <c r="J492" i="3"/>
  <c r="I492" i="3"/>
  <c r="C492" i="3"/>
  <c r="J491" i="3"/>
  <c r="I491" i="3"/>
  <c r="C491" i="3"/>
  <c r="J490" i="3"/>
  <c r="I490" i="3"/>
  <c r="C490" i="3"/>
  <c r="J489" i="3"/>
  <c r="I489" i="3"/>
  <c r="C489" i="3"/>
  <c r="J488" i="3"/>
  <c r="I488" i="3"/>
  <c r="C488" i="3"/>
  <c r="J487" i="3"/>
  <c r="I487" i="3"/>
  <c r="C487" i="3"/>
  <c r="J486" i="3"/>
  <c r="I486" i="3"/>
  <c r="C486" i="3"/>
  <c r="J485" i="3"/>
  <c r="I485" i="3"/>
  <c r="C485" i="3"/>
  <c r="J484" i="3"/>
  <c r="I484" i="3"/>
  <c r="C484" i="3"/>
  <c r="J483" i="3"/>
  <c r="I483" i="3"/>
  <c r="C483" i="3"/>
  <c r="J482" i="3"/>
  <c r="I482" i="3"/>
  <c r="C482" i="3"/>
  <c r="J481" i="3"/>
  <c r="I481" i="3"/>
  <c r="C481" i="3"/>
  <c r="J480" i="3"/>
  <c r="I480" i="3"/>
  <c r="C480" i="3"/>
  <c r="J479" i="3"/>
  <c r="I479" i="3"/>
  <c r="C479" i="3"/>
  <c r="J478" i="3"/>
  <c r="I478" i="3"/>
  <c r="C478" i="3"/>
  <c r="J477" i="3"/>
  <c r="I477" i="3"/>
  <c r="C477" i="3"/>
  <c r="J476" i="3"/>
  <c r="I476" i="3"/>
  <c r="C476" i="3"/>
  <c r="J475" i="3"/>
  <c r="I475" i="3"/>
  <c r="C475" i="3"/>
  <c r="J474" i="3"/>
  <c r="I474" i="3"/>
  <c r="C474" i="3"/>
  <c r="J473" i="3"/>
  <c r="I473" i="3"/>
  <c r="C473" i="3"/>
  <c r="J472" i="3"/>
  <c r="I472" i="3"/>
  <c r="C472" i="3"/>
  <c r="J471" i="3"/>
  <c r="I471" i="3"/>
  <c r="C471" i="3"/>
  <c r="J470" i="3"/>
  <c r="I470" i="3"/>
  <c r="C470" i="3"/>
  <c r="J469" i="3"/>
  <c r="I469" i="3"/>
  <c r="C469" i="3"/>
  <c r="J468" i="3"/>
  <c r="I468" i="3"/>
  <c r="C468" i="3"/>
  <c r="J467" i="3"/>
  <c r="I467" i="3"/>
  <c r="C467" i="3"/>
  <c r="J466" i="3"/>
  <c r="I466" i="3"/>
  <c r="C466" i="3"/>
  <c r="J465" i="3"/>
  <c r="I465" i="3"/>
  <c r="C465" i="3"/>
  <c r="J464" i="3"/>
  <c r="I464" i="3"/>
  <c r="C464" i="3"/>
  <c r="J463" i="3"/>
  <c r="I463" i="3"/>
  <c r="C463" i="3"/>
  <c r="J462" i="3"/>
  <c r="I462" i="3"/>
  <c r="C462" i="3"/>
  <c r="J461" i="3"/>
  <c r="I461" i="3"/>
  <c r="C461" i="3"/>
  <c r="J460" i="3"/>
  <c r="I460" i="3"/>
  <c r="C460" i="3"/>
  <c r="J459" i="3"/>
  <c r="I459" i="3"/>
  <c r="C459" i="3"/>
  <c r="J458" i="3"/>
  <c r="I458" i="3"/>
  <c r="C458" i="3"/>
  <c r="J457" i="3"/>
  <c r="I457" i="3"/>
  <c r="C457" i="3"/>
  <c r="J456" i="3"/>
  <c r="I456" i="3"/>
  <c r="C456" i="3"/>
  <c r="J455" i="3"/>
  <c r="I455" i="3"/>
  <c r="C455" i="3"/>
  <c r="J454" i="3"/>
  <c r="I454" i="3"/>
  <c r="C454" i="3"/>
  <c r="J453" i="3"/>
  <c r="I453" i="3"/>
  <c r="C453" i="3"/>
  <c r="J452" i="3"/>
  <c r="I452" i="3"/>
  <c r="C452" i="3"/>
  <c r="J451" i="3"/>
  <c r="I451" i="3"/>
  <c r="C451" i="3"/>
  <c r="J450" i="3"/>
  <c r="I450" i="3"/>
  <c r="C450" i="3"/>
  <c r="J449" i="3"/>
  <c r="I449" i="3"/>
  <c r="C449" i="3"/>
  <c r="J448" i="3"/>
  <c r="I448" i="3"/>
  <c r="C448" i="3"/>
  <c r="J447" i="3"/>
  <c r="I447" i="3"/>
  <c r="C447" i="3"/>
  <c r="J446" i="3"/>
  <c r="I446" i="3"/>
  <c r="C446" i="3"/>
  <c r="J445" i="3"/>
  <c r="I445" i="3"/>
  <c r="C445" i="3"/>
  <c r="J444" i="3"/>
  <c r="I444" i="3"/>
  <c r="C444" i="3"/>
  <c r="J443" i="3"/>
  <c r="I443" i="3"/>
  <c r="C443" i="3"/>
  <c r="J442" i="3"/>
  <c r="I442" i="3"/>
  <c r="C442" i="3"/>
  <c r="J441" i="3"/>
  <c r="I441" i="3"/>
  <c r="C441" i="3"/>
  <c r="J440" i="3"/>
  <c r="I440" i="3"/>
  <c r="C440" i="3"/>
  <c r="J439" i="3"/>
  <c r="I439" i="3"/>
  <c r="C439" i="3"/>
  <c r="J438" i="3"/>
  <c r="I438" i="3"/>
  <c r="C438" i="3"/>
  <c r="J437" i="3"/>
  <c r="I437" i="3"/>
  <c r="C437" i="3"/>
  <c r="J436" i="3"/>
  <c r="I436" i="3"/>
  <c r="C436" i="3"/>
  <c r="J435" i="3"/>
  <c r="I435" i="3"/>
  <c r="C435" i="3"/>
  <c r="J434" i="3"/>
  <c r="I434" i="3"/>
  <c r="C434" i="3"/>
  <c r="J433" i="3"/>
  <c r="I433" i="3"/>
  <c r="C433" i="3"/>
  <c r="J432" i="3"/>
  <c r="I432" i="3"/>
  <c r="C432" i="3"/>
  <c r="J431" i="3"/>
  <c r="I431" i="3"/>
  <c r="C431" i="3"/>
  <c r="J430" i="3"/>
  <c r="I430" i="3"/>
  <c r="C430" i="3"/>
  <c r="J429" i="3"/>
  <c r="I429" i="3"/>
  <c r="C429" i="3"/>
  <c r="J428" i="3"/>
  <c r="I428" i="3"/>
  <c r="C428" i="3"/>
  <c r="J427" i="3"/>
  <c r="I427" i="3"/>
  <c r="C427" i="3"/>
  <c r="J426" i="3"/>
  <c r="I426" i="3"/>
  <c r="C426" i="3"/>
  <c r="J425" i="3"/>
  <c r="I425" i="3"/>
  <c r="C425" i="3"/>
  <c r="J424" i="3"/>
  <c r="I424" i="3"/>
  <c r="C424" i="3"/>
  <c r="J423" i="3"/>
  <c r="I423" i="3"/>
  <c r="C423" i="3"/>
  <c r="J422" i="3"/>
  <c r="I422" i="3"/>
  <c r="C422" i="3"/>
  <c r="J421" i="3"/>
  <c r="I421" i="3"/>
  <c r="C421" i="3"/>
  <c r="J420" i="3"/>
  <c r="I420" i="3"/>
  <c r="C420" i="3"/>
  <c r="J419" i="3"/>
  <c r="I419" i="3"/>
  <c r="C419" i="3"/>
  <c r="J418" i="3"/>
  <c r="I418" i="3"/>
  <c r="C418" i="3"/>
  <c r="J417" i="3"/>
  <c r="I417" i="3"/>
  <c r="C417" i="3"/>
  <c r="J416" i="3"/>
  <c r="I416" i="3"/>
  <c r="C416" i="3"/>
  <c r="J415" i="3"/>
  <c r="I415" i="3"/>
  <c r="C415" i="3"/>
  <c r="J414" i="3"/>
  <c r="I414" i="3"/>
  <c r="C414" i="3"/>
  <c r="J413" i="3"/>
  <c r="I413" i="3"/>
  <c r="C413" i="3"/>
  <c r="J412" i="3"/>
  <c r="I412" i="3"/>
  <c r="C412" i="3"/>
  <c r="J411" i="3"/>
  <c r="I411" i="3"/>
  <c r="C411" i="3"/>
  <c r="J410" i="3"/>
  <c r="I410" i="3"/>
  <c r="C410" i="3"/>
  <c r="J409" i="3"/>
  <c r="I409" i="3"/>
  <c r="C409" i="3"/>
  <c r="J408" i="3"/>
  <c r="I408" i="3"/>
  <c r="C408" i="3"/>
  <c r="J407" i="3"/>
  <c r="I407" i="3"/>
  <c r="C407" i="3"/>
  <c r="J406" i="3"/>
  <c r="I406" i="3"/>
  <c r="C406" i="3"/>
  <c r="J405" i="3"/>
  <c r="I405" i="3"/>
  <c r="C405" i="3"/>
  <c r="J404" i="3"/>
  <c r="I404" i="3"/>
  <c r="C404" i="3"/>
  <c r="J403" i="3"/>
  <c r="I403" i="3"/>
  <c r="C403" i="3"/>
  <c r="J402" i="3"/>
  <c r="I402" i="3"/>
  <c r="C402" i="3"/>
  <c r="J401" i="3"/>
  <c r="I401" i="3"/>
  <c r="C401" i="3"/>
  <c r="J400" i="3"/>
  <c r="I400" i="3"/>
  <c r="C400" i="3"/>
  <c r="J399" i="3"/>
  <c r="I399" i="3"/>
  <c r="C399" i="3"/>
  <c r="J398" i="3"/>
  <c r="I398" i="3"/>
  <c r="C398" i="3"/>
  <c r="J397" i="3"/>
  <c r="I397" i="3"/>
  <c r="C397" i="3"/>
  <c r="J396" i="3"/>
  <c r="I396" i="3"/>
  <c r="C396" i="3"/>
  <c r="J395" i="3"/>
  <c r="I395" i="3"/>
  <c r="C395" i="3"/>
  <c r="J394" i="3"/>
  <c r="I394" i="3"/>
  <c r="C394" i="3"/>
  <c r="J393" i="3"/>
  <c r="I393" i="3"/>
  <c r="C393" i="3"/>
  <c r="J392" i="3"/>
  <c r="I392" i="3"/>
  <c r="C392" i="3"/>
  <c r="J391" i="3"/>
  <c r="I391" i="3"/>
  <c r="C391" i="3"/>
  <c r="J390" i="3"/>
  <c r="I390" i="3"/>
  <c r="C390" i="3"/>
  <c r="J389" i="3"/>
  <c r="I389" i="3"/>
  <c r="C389" i="3"/>
  <c r="J388" i="3"/>
  <c r="I388" i="3"/>
  <c r="C388" i="3"/>
  <c r="J387" i="3"/>
  <c r="I387" i="3"/>
  <c r="C387" i="3"/>
  <c r="J386" i="3"/>
  <c r="I386" i="3"/>
  <c r="C386" i="3"/>
  <c r="J385" i="3"/>
  <c r="I385" i="3"/>
  <c r="C385" i="3"/>
  <c r="J384" i="3"/>
  <c r="I384" i="3"/>
  <c r="C384" i="3"/>
  <c r="J383" i="3"/>
  <c r="I383" i="3"/>
  <c r="C383" i="3"/>
  <c r="J382" i="3"/>
  <c r="I382" i="3"/>
  <c r="C382" i="3"/>
  <c r="J381" i="3"/>
  <c r="I381" i="3"/>
  <c r="C381" i="3"/>
  <c r="J380" i="3"/>
  <c r="I380" i="3"/>
  <c r="C380" i="3"/>
  <c r="J379" i="3"/>
  <c r="I379" i="3"/>
  <c r="C379" i="3"/>
  <c r="J378" i="3"/>
  <c r="I378" i="3"/>
  <c r="C378" i="3"/>
  <c r="J377" i="3"/>
  <c r="I377" i="3"/>
  <c r="C377" i="3"/>
  <c r="J376" i="3"/>
  <c r="I376" i="3"/>
  <c r="C376" i="3"/>
  <c r="J375" i="3"/>
  <c r="I375" i="3"/>
  <c r="C375" i="3"/>
  <c r="J374" i="3"/>
  <c r="I374" i="3"/>
  <c r="C374" i="3"/>
  <c r="J373" i="3"/>
  <c r="I373" i="3"/>
  <c r="C373" i="3"/>
  <c r="J372" i="3"/>
  <c r="I372" i="3"/>
  <c r="C372" i="3"/>
  <c r="J371" i="3"/>
  <c r="I371" i="3"/>
  <c r="C371" i="3"/>
  <c r="J370" i="3"/>
  <c r="I370" i="3"/>
  <c r="C370" i="3"/>
  <c r="J369" i="3"/>
  <c r="I369" i="3"/>
  <c r="C369" i="3"/>
  <c r="J368" i="3"/>
  <c r="I368" i="3"/>
  <c r="C368" i="3"/>
  <c r="J367" i="3"/>
  <c r="I367" i="3"/>
  <c r="C367" i="3"/>
  <c r="J366" i="3"/>
  <c r="I366" i="3"/>
  <c r="C366" i="3"/>
  <c r="J365" i="3"/>
  <c r="I365" i="3"/>
  <c r="C365" i="3"/>
  <c r="J364" i="3"/>
  <c r="I364" i="3"/>
  <c r="C364" i="3"/>
  <c r="J363" i="3"/>
  <c r="I363" i="3"/>
  <c r="C363" i="3"/>
  <c r="J362" i="3"/>
  <c r="I362" i="3"/>
  <c r="C362" i="3"/>
  <c r="J361" i="3"/>
  <c r="I361" i="3"/>
  <c r="C361" i="3"/>
  <c r="J360" i="3"/>
  <c r="I360" i="3"/>
  <c r="C360" i="3"/>
  <c r="J359" i="3"/>
  <c r="I359" i="3"/>
  <c r="C359" i="3"/>
  <c r="J358" i="3"/>
  <c r="I358" i="3"/>
  <c r="C358" i="3"/>
  <c r="J357" i="3"/>
  <c r="I357" i="3"/>
  <c r="C357" i="3"/>
  <c r="J356" i="3"/>
  <c r="I356" i="3"/>
  <c r="C356" i="3"/>
  <c r="J355" i="3"/>
  <c r="I355" i="3"/>
  <c r="C355" i="3"/>
  <c r="J354" i="3"/>
  <c r="I354" i="3"/>
  <c r="C354" i="3"/>
  <c r="J353" i="3"/>
  <c r="I353" i="3"/>
  <c r="C353" i="3"/>
  <c r="J352" i="3"/>
  <c r="I352" i="3"/>
  <c r="C352" i="3"/>
  <c r="J351" i="3"/>
  <c r="I351" i="3"/>
  <c r="C351" i="3"/>
  <c r="J350" i="3"/>
  <c r="I350" i="3"/>
  <c r="C350" i="3"/>
  <c r="J349" i="3"/>
  <c r="I349" i="3"/>
  <c r="C349" i="3"/>
  <c r="J348" i="3"/>
  <c r="I348" i="3"/>
  <c r="C348" i="3"/>
  <c r="J347" i="3"/>
  <c r="I347" i="3"/>
  <c r="C347" i="3"/>
  <c r="J346" i="3"/>
  <c r="I346" i="3"/>
  <c r="C346" i="3"/>
  <c r="J345" i="3"/>
  <c r="I345" i="3"/>
  <c r="C345" i="3"/>
  <c r="J344" i="3"/>
  <c r="I344" i="3"/>
  <c r="C344" i="3"/>
  <c r="J343" i="3"/>
  <c r="I343" i="3"/>
  <c r="C343" i="3"/>
  <c r="J342" i="3"/>
  <c r="I342" i="3"/>
  <c r="C342" i="3"/>
  <c r="J341" i="3"/>
  <c r="I341" i="3"/>
  <c r="C341" i="3"/>
  <c r="J340" i="3"/>
  <c r="I340" i="3"/>
  <c r="C340" i="3"/>
  <c r="J339" i="3"/>
  <c r="I339" i="3"/>
  <c r="C339" i="3"/>
  <c r="J338" i="3"/>
  <c r="I338" i="3"/>
  <c r="C338" i="3"/>
  <c r="J337" i="3"/>
  <c r="I337" i="3"/>
  <c r="C337" i="3"/>
  <c r="J336" i="3"/>
  <c r="I336" i="3"/>
  <c r="C336" i="3"/>
  <c r="J335" i="3"/>
  <c r="I335" i="3"/>
  <c r="C335" i="3"/>
  <c r="J334" i="3"/>
  <c r="I334" i="3"/>
  <c r="C334" i="3"/>
  <c r="J333" i="3"/>
  <c r="I333" i="3"/>
  <c r="C333" i="3"/>
  <c r="J332" i="3"/>
  <c r="I332" i="3"/>
  <c r="C332" i="3"/>
  <c r="J331" i="3"/>
  <c r="I331" i="3"/>
  <c r="C331" i="3"/>
  <c r="J330" i="3"/>
  <c r="I330" i="3"/>
  <c r="C330" i="3"/>
  <c r="J329" i="3"/>
  <c r="I329" i="3"/>
  <c r="C329" i="3"/>
  <c r="J328" i="3"/>
  <c r="I328" i="3"/>
  <c r="C328" i="3"/>
  <c r="J327" i="3"/>
  <c r="I327" i="3"/>
  <c r="C327" i="3"/>
  <c r="J326" i="3"/>
  <c r="I326" i="3"/>
  <c r="C326" i="3"/>
  <c r="J325" i="3"/>
  <c r="I325" i="3"/>
  <c r="C325" i="3"/>
  <c r="J324" i="3"/>
  <c r="I324" i="3"/>
  <c r="C324" i="3"/>
  <c r="J323" i="3"/>
  <c r="I323" i="3"/>
  <c r="C323" i="3"/>
  <c r="J322" i="3"/>
  <c r="I322" i="3"/>
  <c r="C322" i="3"/>
  <c r="J321" i="3"/>
  <c r="I321" i="3"/>
  <c r="C321" i="3"/>
  <c r="J320" i="3"/>
  <c r="I320" i="3"/>
  <c r="C320" i="3"/>
  <c r="J319" i="3"/>
  <c r="I319" i="3"/>
  <c r="C319" i="3"/>
  <c r="J318" i="3"/>
  <c r="I318" i="3"/>
  <c r="C318" i="3"/>
  <c r="J317" i="3"/>
  <c r="I317" i="3"/>
  <c r="C317" i="3"/>
  <c r="J316" i="3"/>
  <c r="I316" i="3"/>
  <c r="C316" i="3"/>
  <c r="J315" i="3"/>
  <c r="I315" i="3"/>
  <c r="C315" i="3"/>
  <c r="J314" i="3"/>
  <c r="I314" i="3"/>
  <c r="C314" i="3"/>
  <c r="J313" i="3"/>
  <c r="I313" i="3"/>
  <c r="C313" i="3"/>
  <c r="J312" i="3"/>
  <c r="I312" i="3"/>
  <c r="C312" i="3"/>
  <c r="J311" i="3"/>
  <c r="I311" i="3"/>
  <c r="C311" i="3"/>
  <c r="J310" i="3"/>
  <c r="I310" i="3"/>
  <c r="C310" i="3"/>
  <c r="J309" i="3"/>
  <c r="I309" i="3"/>
  <c r="C309" i="3"/>
  <c r="J308" i="3"/>
  <c r="I308" i="3"/>
  <c r="C308" i="3"/>
  <c r="J307" i="3"/>
  <c r="I307" i="3"/>
  <c r="C307" i="3"/>
  <c r="J306" i="3"/>
  <c r="I306" i="3"/>
  <c r="C306" i="3"/>
  <c r="J305" i="3"/>
  <c r="I305" i="3"/>
  <c r="C305" i="3"/>
  <c r="J304" i="3"/>
  <c r="I304" i="3"/>
  <c r="C304" i="3"/>
  <c r="J303" i="3"/>
  <c r="I303" i="3"/>
  <c r="C303" i="3"/>
  <c r="J302" i="3"/>
  <c r="I302" i="3"/>
  <c r="C302" i="3"/>
  <c r="J301" i="3"/>
  <c r="I301" i="3"/>
  <c r="C301" i="3"/>
  <c r="J300" i="3"/>
  <c r="I300" i="3"/>
  <c r="C300" i="3"/>
  <c r="J299" i="3"/>
  <c r="I299" i="3"/>
  <c r="C299" i="3"/>
  <c r="J298" i="3"/>
  <c r="I298" i="3"/>
  <c r="C298" i="3"/>
  <c r="J297" i="3"/>
  <c r="I297" i="3"/>
  <c r="C297" i="3"/>
  <c r="J296" i="3"/>
  <c r="I296" i="3"/>
  <c r="C296" i="3"/>
  <c r="J295" i="3"/>
  <c r="I295" i="3"/>
  <c r="C295" i="3"/>
  <c r="J294" i="3"/>
  <c r="I294" i="3"/>
  <c r="C294" i="3"/>
  <c r="J293" i="3"/>
  <c r="I293" i="3"/>
  <c r="C293" i="3"/>
  <c r="J292" i="3"/>
  <c r="I292" i="3"/>
  <c r="C292" i="3"/>
  <c r="J291" i="3"/>
  <c r="I291" i="3"/>
  <c r="C291" i="3"/>
  <c r="J290" i="3"/>
  <c r="I290" i="3"/>
  <c r="C290" i="3"/>
  <c r="J289" i="3"/>
  <c r="I289" i="3"/>
  <c r="C289" i="3"/>
  <c r="J288" i="3"/>
  <c r="I288" i="3"/>
  <c r="C288" i="3"/>
  <c r="J287" i="3"/>
  <c r="I287" i="3"/>
  <c r="C287" i="3"/>
  <c r="J286" i="3"/>
  <c r="I286" i="3"/>
  <c r="C286" i="3"/>
  <c r="J285" i="3"/>
  <c r="I285" i="3"/>
  <c r="C285" i="3"/>
  <c r="J284" i="3"/>
  <c r="I284" i="3"/>
  <c r="C284" i="3"/>
  <c r="J283" i="3"/>
  <c r="I283" i="3"/>
  <c r="C283" i="3"/>
  <c r="J282" i="3"/>
  <c r="I282" i="3"/>
  <c r="C282" i="3"/>
  <c r="J281" i="3"/>
  <c r="I281" i="3"/>
  <c r="C281" i="3"/>
  <c r="J280" i="3"/>
  <c r="I280" i="3"/>
  <c r="C280" i="3"/>
  <c r="J279" i="3"/>
  <c r="I279" i="3"/>
  <c r="C279" i="3"/>
  <c r="J278" i="3"/>
  <c r="I278" i="3"/>
  <c r="C278" i="3"/>
  <c r="J277" i="3"/>
  <c r="I277" i="3"/>
  <c r="C277" i="3"/>
  <c r="J276" i="3"/>
  <c r="I276" i="3"/>
  <c r="C276" i="3"/>
  <c r="J275" i="3"/>
  <c r="I275" i="3"/>
  <c r="C275" i="3"/>
  <c r="J274" i="3"/>
  <c r="I274" i="3"/>
  <c r="C274" i="3"/>
  <c r="J273" i="3"/>
  <c r="I273" i="3"/>
  <c r="C273" i="3"/>
  <c r="J272" i="3"/>
  <c r="I272" i="3"/>
  <c r="C272" i="3"/>
  <c r="J271" i="3"/>
  <c r="I271" i="3"/>
  <c r="C271" i="3"/>
  <c r="J270" i="3"/>
  <c r="I270" i="3"/>
  <c r="C270" i="3"/>
  <c r="J269" i="3"/>
  <c r="I269" i="3"/>
  <c r="C269" i="3"/>
  <c r="J268" i="3"/>
  <c r="I268" i="3"/>
  <c r="C268" i="3"/>
  <c r="J267" i="3"/>
  <c r="I267" i="3"/>
  <c r="C267" i="3"/>
  <c r="J266" i="3"/>
  <c r="I266" i="3"/>
  <c r="C266" i="3"/>
  <c r="J265" i="3"/>
  <c r="I265" i="3"/>
  <c r="C265" i="3"/>
  <c r="J264" i="3"/>
  <c r="I264" i="3"/>
  <c r="C264" i="3"/>
  <c r="J263" i="3"/>
  <c r="I263" i="3"/>
  <c r="C263" i="3"/>
  <c r="J262" i="3"/>
  <c r="I262" i="3"/>
  <c r="C262" i="3"/>
  <c r="J261" i="3"/>
  <c r="I261" i="3"/>
  <c r="C261" i="3"/>
  <c r="J260" i="3"/>
  <c r="I260" i="3"/>
  <c r="C260" i="3"/>
  <c r="J259" i="3"/>
  <c r="I259" i="3"/>
  <c r="C259" i="3"/>
  <c r="J258" i="3"/>
  <c r="I258" i="3"/>
  <c r="C258" i="3"/>
  <c r="J257" i="3"/>
  <c r="I257" i="3"/>
  <c r="C257" i="3"/>
  <c r="J256" i="3"/>
  <c r="I256" i="3"/>
  <c r="C256" i="3"/>
  <c r="J255" i="3"/>
  <c r="I255" i="3"/>
  <c r="C255" i="3"/>
  <c r="J254" i="3"/>
  <c r="I254" i="3"/>
  <c r="C254" i="3"/>
  <c r="J253" i="3"/>
  <c r="I253" i="3"/>
  <c r="C253" i="3"/>
  <c r="J252" i="3"/>
  <c r="I252" i="3"/>
  <c r="C252" i="3"/>
  <c r="J251" i="3"/>
  <c r="I251" i="3"/>
  <c r="C251" i="3"/>
  <c r="J250" i="3"/>
  <c r="I250" i="3"/>
  <c r="C250" i="3"/>
  <c r="J249" i="3"/>
  <c r="I249" i="3"/>
  <c r="C249" i="3"/>
  <c r="J248" i="3"/>
  <c r="I248" i="3"/>
  <c r="C248" i="3"/>
  <c r="J247" i="3"/>
  <c r="I247" i="3"/>
  <c r="C247" i="3"/>
  <c r="J246" i="3"/>
  <c r="I246" i="3"/>
  <c r="C246" i="3"/>
  <c r="J245" i="3"/>
  <c r="I245" i="3"/>
  <c r="C245" i="3"/>
  <c r="J244" i="3"/>
  <c r="I244" i="3"/>
  <c r="C244" i="3"/>
  <c r="J243" i="3"/>
  <c r="I243" i="3"/>
  <c r="C243" i="3"/>
  <c r="J242" i="3"/>
  <c r="I242" i="3"/>
  <c r="C242" i="3"/>
  <c r="J241" i="3"/>
  <c r="I241" i="3"/>
  <c r="C241" i="3"/>
  <c r="J240" i="3"/>
  <c r="I240" i="3"/>
  <c r="C240" i="3"/>
  <c r="J239" i="3"/>
  <c r="I239" i="3"/>
  <c r="C239" i="3"/>
  <c r="J238" i="3"/>
  <c r="I238" i="3"/>
  <c r="C238" i="3"/>
  <c r="J237" i="3"/>
  <c r="I237" i="3"/>
  <c r="C237" i="3"/>
  <c r="J236" i="3"/>
  <c r="I236" i="3"/>
  <c r="C236" i="3"/>
  <c r="J235" i="3"/>
  <c r="I235" i="3"/>
  <c r="C235" i="3"/>
  <c r="J234" i="3"/>
  <c r="I234" i="3"/>
  <c r="C234" i="3"/>
  <c r="J233" i="3"/>
  <c r="I233" i="3"/>
  <c r="C233" i="3"/>
  <c r="J232" i="3"/>
  <c r="I232" i="3"/>
  <c r="C232" i="3"/>
  <c r="J231" i="3"/>
  <c r="I231" i="3"/>
  <c r="C231" i="3"/>
  <c r="J230" i="3"/>
  <c r="I230" i="3"/>
  <c r="C230" i="3"/>
  <c r="J229" i="3"/>
  <c r="I229" i="3"/>
  <c r="C229" i="3"/>
  <c r="J228" i="3"/>
  <c r="I228" i="3"/>
  <c r="C228" i="3"/>
  <c r="J227" i="3"/>
  <c r="I227" i="3"/>
  <c r="C227" i="3"/>
  <c r="J226" i="3"/>
  <c r="I226" i="3"/>
  <c r="C226" i="3"/>
  <c r="J225" i="3"/>
  <c r="I225" i="3"/>
  <c r="C225" i="3"/>
  <c r="J224" i="3"/>
  <c r="I224" i="3"/>
  <c r="C224" i="3"/>
  <c r="J223" i="3"/>
  <c r="I223" i="3"/>
  <c r="C223" i="3"/>
  <c r="J222" i="3"/>
  <c r="I222" i="3"/>
  <c r="C222" i="3"/>
  <c r="J221" i="3"/>
  <c r="I221" i="3"/>
  <c r="C221" i="3"/>
  <c r="J220" i="3"/>
  <c r="I220" i="3"/>
  <c r="C220" i="3"/>
  <c r="J219" i="3"/>
  <c r="I219" i="3"/>
  <c r="C219" i="3"/>
  <c r="J218" i="3"/>
  <c r="I218" i="3"/>
  <c r="C218" i="3"/>
  <c r="J217" i="3"/>
  <c r="I217" i="3"/>
  <c r="C217" i="3"/>
  <c r="J216" i="3"/>
  <c r="I216" i="3"/>
  <c r="C216" i="3"/>
  <c r="J215" i="3"/>
  <c r="I215" i="3"/>
  <c r="C215" i="3"/>
  <c r="J214" i="3"/>
  <c r="I214" i="3"/>
  <c r="C214" i="3"/>
  <c r="J213" i="3"/>
  <c r="I213" i="3"/>
  <c r="C213" i="3"/>
  <c r="J212" i="3"/>
  <c r="I212" i="3"/>
  <c r="C212" i="3"/>
  <c r="J211" i="3"/>
  <c r="I211" i="3"/>
  <c r="C211" i="3"/>
  <c r="J210" i="3"/>
  <c r="I210" i="3"/>
  <c r="C210" i="3"/>
  <c r="J209" i="3"/>
  <c r="I209" i="3"/>
  <c r="C209" i="3"/>
  <c r="J208" i="3"/>
  <c r="I208" i="3"/>
  <c r="C208" i="3"/>
  <c r="J207" i="3"/>
  <c r="I207" i="3"/>
  <c r="C207" i="3"/>
  <c r="J206" i="3"/>
  <c r="I206" i="3"/>
  <c r="C206" i="3"/>
  <c r="J205" i="3"/>
  <c r="I205" i="3"/>
  <c r="C205" i="3"/>
  <c r="J204" i="3"/>
  <c r="I204" i="3"/>
  <c r="C204" i="3"/>
  <c r="J203" i="3"/>
  <c r="I203" i="3"/>
  <c r="C203" i="3"/>
  <c r="J202" i="3"/>
  <c r="I202" i="3"/>
  <c r="C202" i="3"/>
  <c r="J201" i="3"/>
  <c r="I201" i="3"/>
  <c r="C201" i="3"/>
  <c r="J200" i="3"/>
  <c r="I200" i="3"/>
  <c r="C200" i="3"/>
  <c r="J199" i="3"/>
  <c r="I199" i="3"/>
  <c r="C199" i="3"/>
  <c r="J198" i="3"/>
  <c r="I198" i="3"/>
  <c r="C198" i="3"/>
  <c r="J197" i="3"/>
  <c r="I197" i="3"/>
  <c r="C197" i="3"/>
  <c r="J196" i="3"/>
  <c r="I196" i="3"/>
  <c r="C196" i="3"/>
  <c r="J195" i="3"/>
  <c r="I195" i="3"/>
  <c r="C195" i="3"/>
  <c r="J194" i="3"/>
  <c r="I194" i="3"/>
  <c r="C194" i="3"/>
  <c r="J193" i="3"/>
  <c r="I193" i="3"/>
  <c r="C193" i="3"/>
  <c r="J192" i="3"/>
  <c r="I192" i="3"/>
  <c r="C192" i="3"/>
  <c r="J191" i="3"/>
  <c r="I191" i="3"/>
  <c r="C191" i="3"/>
  <c r="J190" i="3"/>
  <c r="I190" i="3"/>
  <c r="C190" i="3"/>
  <c r="J189" i="3"/>
  <c r="I189" i="3"/>
  <c r="C189" i="3"/>
  <c r="J188" i="3"/>
  <c r="I188" i="3"/>
  <c r="C188" i="3"/>
  <c r="J187" i="3"/>
  <c r="I187" i="3"/>
  <c r="C187" i="3"/>
  <c r="J186" i="3"/>
  <c r="I186" i="3"/>
  <c r="C186" i="3"/>
  <c r="J185" i="3"/>
  <c r="I185" i="3"/>
  <c r="C185" i="3"/>
  <c r="J184" i="3"/>
  <c r="I184" i="3"/>
  <c r="C184" i="3"/>
  <c r="J183" i="3"/>
  <c r="I183" i="3"/>
  <c r="C183" i="3"/>
  <c r="J182" i="3"/>
  <c r="I182" i="3"/>
  <c r="C182" i="3"/>
  <c r="J181" i="3"/>
  <c r="I181" i="3"/>
  <c r="C181" i="3"/>
  <c r="J180" i="3"/>
  <c r="I180" i="3"/>
  <c r="C180" i="3"/>
  <c r="J179" i="3"/>
  <c r="I179" i="3"/>
  <c r="C179" i="3"/>
  <c r="J178" i="3"/>
  <c r="I178" i="3"/>
  <c r="C178" i="3"/>
  <c r="J177" i="3"/>
  <c r="I177" i="3"/>
  <c r="C177" i="3"/>
  <c r="J176" i="3"/>
  <c r="I176" i="3"/>
  <c r="C176" i="3"/>
  <c r="J175" i="3"/>
  <c r="I175" i="3"/>
  <c r="C175" i="3"/>
  <c r="J174" i="3"/>
  <c r="I174" i="3"/>
  <c r="C174" i="3"/>
  <c r="J173" i="3"/>
  <c r="I173" i="3"/>
  <c r="C173" i="3"/>
  <c r="J172" i="3"/>
  <c r="I172" i="3"/>
  <c r="C172" i="3"/>
  <c r="J171" i="3"/>
  <c r="I171" i="3"/>
  <c r="C171" i="3"/>
  <c r="J170" i="3"/>
  <c r="I170" i="3"/>
  <c r="C170" i="3"/>
  <c r="J169" i="3"/>
  <c r="I169" i="3"/>
  <c r="C169" i="3"/>
  <c r="J168" i="3"/>
  <c r="I168" i="3"/>
  <c r="C168" i="3"/>
  <c r="J167" i="3"/>
  <c r="I167" i="3"/>
  <c r="C167" i="3"/>
  <c r="J166" i="3"/>
  <c r="I166" i="3"/>
  <c r="C166" i="3"/>
  <c r="J165" i="3"/>
  <c r="I165" i="3"/>
  <c r="C165" i="3"/>
  <c r="J164" i="3"/>
  <c r="I164" i="3"/>
  <c r="C164" i="3"/>
  <c r="J163" i="3"/>
  <c r="I163" i="3"/>
  <c r="C163" i="3"/>
  <c r="J162" i="3"/>
  <c r="I162" i="3"/>
  <c r="C162" i="3"/>
  <c r="J161" i="3"/>
  <c r="I161" i="3"/>
  <c r="C161" i="3"/>
  <c r="J160" i="3"/>
  <c r="I160" i="3"/>
  <c r="C160" i="3"/>
  <c r="J159" i="3"/>
  <c r="I159" i="3"/>
  <c r="C159" i="3"/>
  <c r="J158" i="3"/>
  <c r="I158" i="3"/>
  <c r="C158" i="3"/>
  <c r="J157" i="3"/>
  <c r="I157" i="3"/>
  <c r="C157" i="3"/>
  <c r="J156" i="3"/>
  <c r="I156" i="3"/>
  <c r="C156" i="3"/>
  <c r="J155" i="3"/>
  <c r="I155" i="3"/>
  <c r="C155" i="3"/>
  <c r="J154" i="3"/>
  <c r="I154" i="3"/>
  <c r="C154" i="3"/>
  <c r="J153" i="3"/>
  <c r="I153" i="3"/>
  <c r="C153" i="3"/>
  <c r="J152" i="3"/>
  <c r="I152" i="3"/>
  <c r="C152" i="3"/>
  <c r="J151" i="3"/>
  <c r="I151" i="3"/>
  <c r="C151" i="3"/>
  <c r="J150" i="3"/>
  <c r="I150" i="3"/>
  <c r="C150" i="3"/>
  <c r="J149" i="3"/>
  <c r="I149" i="3"/>
  <c r="C149" i="3"/>
  <c r="J148" i="3"/>
  <c r="I148" i="3"/>
  <c r="C148" i="3"/>
  <c r="J147" i="3"/>
  <c r="I147" i="3"/>
  <c r="C147" i="3"/>
  <c r="J146" i="3"/>
  <c r="I146" i="3"/>
  <c r="C146" i="3"/>
  <c r="J145" i="3"/>
  <c r="I145" i="3"/>
  <c r="C145" i="3"/>
  <c r="J144" i="3"/>
  <c r="I144" i="3"/>
  <c r="C144" i="3"/>
  <c r="J143" i="3"/>
  <c r="I143" i="3"/>
  <c r="C143" i="3"/>
  <c r="J142" i="3"/>
  <c r="I142" i="3"/>
  <c r="C142" i="3"/>
  <c r="J141" i="3"/>
  <c r="I141" i="3"/>
  <c r="C141" i="3"/>
  <c r="J140" i="3"/>
  <c r="I140" i="3"/>
  <c r="C140" i="3"/>
  <c r="J139" i="3"/>
  <c r="I139" i="3"/>
  <c r="C139" i="3"/>
  <c r="J138" i="3"/>
  <c r="I138" i="3"/>
  <c r="C138" i="3"/>
  <c r="J137" i="3"/>
  <c r="I137" i="3"/>
  <c r="C137" i="3"/>
  <c r="J136" i="3"/>
  <c r="I136" i="3"/>
  <c r="C136" i="3"/>
  <c r="J135" i="3"/>
  <c r="I135" i="3"/>
  <c r="C135" i="3"/>
  <c r="J134" i="3"/>
  <c r="I134" i="3"/>
  <c r="C134" i="3"/>
  <c r="J133" i="3"/>
  <c r="I133" i="3"/>
  <c r="C133" i="3"/>
  <c r="J132" i="3"/>
  <c r="I132" i="3"/>
  <c r="C132" i="3"/>
  <c r="J131" i="3"/>
  <c r="I131" i="3"/>
  <c r="C131" i="3"/>
  <c r="J130" i="3"/>
  <c r="I130" i="3"/>
  <c r="C130" i="3"/>
  <c r="J129" i="3"/>
  <c r="I129" i="3"/>
  <c r="C129" i="3"/>
  <c r="J128" i="3"/>
  <c r="I128" i="3"/>
  <c r="C128" i="3"/>
  <c r="J127" i="3"/>
  <c r="I127" i="3"/>
  <c r="C127" i="3"/>
  <c r="J126" i="3"/>
  <c r="I126" i="3"/>
  <c r="C126" i="3"/>
  <c r="J125" i="3"/>
  <c r="I125" i="3"/>
  <c r="C125" i="3"/>
  <c r="J124" i="3"/>
  <c r="I124" i="3"/>
  <c r="C124" i="3"/>
  <c r="J123" i="3"/>
  <c r="I123" i="3"/>
  <c r="C123" i="3"/>
  <c r="J122" i="3"/>
  <c r="I122" i="3"/>
  <c r="C122" i="3"/>
  <c r="J121" i="3"/>
  <c r="I121" i="3"/>
  <c r="C121" i="3"/>
  <c r="J120" i="3"/>
  <c r="I120" i="3"/>
  <c r="C120" i="3"/>
  <c r="J119" i="3"/>
  <c r="I119" i="3"/>
  <c r="C119" i="3"/>
  <c r="J118" i="3"/>
  <c r="I118" i="3"/>
  <c r="C118" i="3"/>
  <c r="J117" i="3"/>
  <c r="I117" i="3"/>
  <c r="C117" i="3"/>
  <c r="J116" i="3"/>
  <c r="I116" i="3"/>
  <c r="C116" i="3"/>
  <c r="J115" i="3"/>
  <c r="I115" i="3"/>
  <c r="C115" i="3"/>
  <c r="J114" i="3"/>
  <c r="I114" i="3"/>
  <c r="C114" i="3"/>
  <c r="J113" i="3"/>
  <c r="I113" i="3"/>
  <c r="C113" i="3"/>
  <c r="J112" i="3"/>
  <c r="I112" i="3"/>
  <c r="C112" i="3"/>
  <c r="J111" i="3"/>
  <c r="I111" i="3"/>
  <c r="C111" i="3"/>
  <c r="J110" i="3"/>
  <c r="I110" i="3"/>
  <c r="C110" i="3"/>
  <c r="J109" i="3"/>
  <c r="I109" i="3"/>
  <c r="C109" i="3"/>
  <c r="J108" i="3"/>
  <c r="I108" i="3"/>
  <c r="C108" i="3"/>
  <c r="J107" i="3"/>
  <c r="I107" i="3"/>
  <c r="C107" i="3"/>
  <c r="J106" i="3"/>
  <c r="I106" i="3"/>
  <c r="C106" i="3"/>
  <c r="J105" i="3"/>
  <c r="I105" i="3"/>
  <c r="C105" i="3"/>
  <c r="J104" i="3"/>
  <c r="I104" i="3"/>
  <c r="C104" i="3"/>
  <c r="J103" i="3"/>
  <c r="I103" i="3"/>
  <c r="C103" i="3"/>
  <c r="J102" i="3"/>
  <c r="I102" i="3"/>
  <c r="C102" i="3"/>
  <c r="J101" i="3"/>
  <c r="I101" i="3"/>
  <c r="C101" i="3"/>
  <c r="J100" i="3"/>
  <c r="I100" i="3"/>
  <c r="C100" i="3"/>
  <c r="J99" i="3"/>
  <c r="I99" i="3"/>
  <c r="C99" i="3"/>
  <c r="J98" i="3"/>
  <c r="I98" i="3"/>
  <c r="C98" i="3"/>
  <c r="J97" i="3"/>
  <c r="I97" i="3"/>
  <c r="C97" i="3"/>
  <c r="J96" i="3"/>
  <c r="I96" i="3"/>
  <c r="C96" i="3"/>
  <c r="J95" i="3"/>
  <c r="I95" i="3"/>
  <c r="C95" i="3"/>
  <c r="J94" i="3"/>
  <c r="I94" i="3"/>
  <c r="C94" i="3"/>
  <c r="J93" i="3"/>
  <c r="I93" i="3"/>
  <c r="C93" i="3"/>
  <c r="J92" i="3"/>
  <c r="I92" i="3"/>
  <c r="C92" i="3"/>
  <c r="J91" i="3"/>
  <c r="I91" i="3"/>
  <c r="C91" i="3"/>
  <c r="J90" i="3"/>
  <c r="I90" i="3"/>
  <c r="C90" i="3"/>
  <c r="J89" i="3"/>
  <c r="I89" i="3"/>
  <c r="C89" i="3"/>
  <c r="J88" i="3"/>
  <c r="I88" i="3"/>
  <c r="C88" i="3"/>
  <c r="J87" i="3"/>
  <c r="I87" i="3"/>
  <c r="C87" i="3"/>
  <c r="J86" i="3"/>
  <c r="I86" i="3"/>
  <c r="C86" i="3"/>
  <c r="J85" i="3"/>
  <c r="I85" i="3"/>
  <c r="C85" i="3"/>
  <c r="J84" i="3"/>
  <c r="I84" i="3"/>
  <c r="C84" i="3"/>
  <c r="J83" i="3"/>
  <c r="I83" i="3"/>
  <c r="C83" i="3"/>
  <c r="J82" i="3"/>
  <c r="I82" i="3"/>
  <c r="C82" i="3"/>
  <c r="J81" i="3"/>
  <c r="I81" i="3"/>
  <c r="C81" i="3"/>
  <c r="J80" i="3"/>
  <c r="I80" i="3"/>
  <c r="C80" i="3"/>
  <c r="J79" i="3"/>
  <c r="I79" i="3"/>
  <c r="C79" i="3"/>
  <c r="J78" i="3"/>
  <c r="I78" i="3"/>
  <c r="C78" i="3"/>
  <c r="J77" i="3"/>
  <c r="I77" i="3"/>
  <c r="C77" i="3"/>
  <c r="J76" i="3"/>
  <c r="I76" i="3"/>
  <c r="C76" i="3"/>
  <c r="J75" i="3"/>
  <c r="I75" i="3"/>
  <c r="C75" i="3"/>
  <c r="J74" i="3"/>
  <c r="I74" i="3"/>
  <c r="C74" i="3"/>
  <c r="J73" i="3"/>
  <c r="I73" i="3"/>
  <c r="C73" i="3"/>
  <c r="J72" i="3"/>
  <c r="I72" i="3"/>
  <c r="C72" i="3"/>
  <c r="J71" i="3"/>
  <c r="I71" i="3"/>
  <c r="C71" i="3"/>
  <c r="J70" i="3"/>
  <c r="I70" i="3"/>
  <c r="C70" i="3"/>
  <c r="J69" i="3"/>
  <c r="I69" i="3"/>
  <c r="C69" i="3"/>
  <c r="J68" i="3"/>
  <c r="I68" i="3"/>
  <c r="C68" i="3"/>
  <c r="J67" i="3"/>
  <c r="I67" i="3"/>
  <c r="C67" i="3"/>
  <c r="J66" i="3"/>
  <c r="I66" i="3"/>
  <c r="C66" i="3"/>
  <c r="J65" i="3"/>
  <c r="I65" i="3"/>
  <c r="C65" i="3"/>
  <c r="J64" i="3"/>
  <c r="I64" i="3"/>
  <c r="C64" i="3"/>
  <c r="J63" i="3"/>
  <c r="I63" i="3"/>
  <c r="C63" i="3"/>
  <c r="J62" i="3"/>
  <c r="I62" i="3"/>
  <c r="C62" i="3"/>
  <c r="J61" i="3"/>
  <c r="I61" i="3"/>
  <c r="C61" i="3"/>
  <c r="J60" i="3"/>
  <c r="I60" i="3"/>
  <c r="C60" i="3"/>
  <c r="J59" i="3"/>
  <c r="I59" i="3"/>
  <c r="C59" i="3"/>
  <c r="J58" i="3"/>
  <c r="I58" i="3"/>
  <c r="C58" i="3"/>
  <c r="J57" i="3"/>
  <c r="I57" i="3"/>
  <c r="C57" i="3"/>
  <c r="J56" i="3"/>
  <c r="I56" i="3"/>
  <c r="C56" i="3"/>
  <c r="J55" i="3"/>
  <c r="I55" i="3"/>
  <c r="C55" i="3"/>
  <c r="J54" i="3"/>
  <c r="I54" i="3"/>
  <c r="C54" i="3"/>
  <c r="J53" i="3"/>
  <c r="I53" i="3"/>
  <c r="C53" i="3"/>
  <c r="J52" i="3"/>
  <c r="I52" i="3"/>
  <c r="C52" i="3"/>
  <c r="J51" i="3"/>
  <c r="I51" i="3"/>
  <c r="C51" i="3"/>
  <c r="J50" i="3"/>
  <c r="I50" i="3"/>
  <c r="C50" i="3"/>
  <c r="J49" i="3"/>
  <c r="I49" i="3"/>
  <c r="C49" i="3"/>
  <c r="J48" i="3"/>
  <c r="I48" i="3"/>
  <c r="C48" i="3"/>
  <c r="J47" i="3"/>
  <c r="I47" i="3"/>
  <c r="C47" i="3"/>
  <c r="J46" i="3"/>
  <c r="I46" i="3"/>
  <c r="C46" i="3"/>
  <c r="J45" i="3"/>
  <c r="I45" i="3"/>
  <c r="C45" i="3"/>
  <c r="J44" i="3"/>
  <c r="I44" i="3"/>
  <c r="C44" i="3"/>
  <c r="J43" i="3"/>
  <c r="I43" i="3"/>
  <c r="C43" i="3"/>
  <c r="J42" i="3"/>
  <c r="I42" i="3"/>
  <c r="C42" i="3"/>
  <c r="J41" i="3"/>
  <c r="I41" i="3"/>
  <c r="C41" i="3"/>
  <c r="J40" i="3"/>
  <c r="I40" i="3"/>
  <c r="C40" i="3"/>
  <c r="J39" i="3"/>
  <c r="I39" i="3"/>
  <c r="C39" i="3"/>
  <c r="J38" i="3"/>
  <c r="I38" i="3"/>
  <c r="C38" i="3"/>
  <c r="J37" i="3"/>
  <c r="I37" i="3"/>
  <c r="C37" i="3"/>
  <c r="J36" i="3"/>
  <c r="I36" i="3"/>
  <c r="C36" i="3"/>
  <c r="J35" i="3"/>
  <c r="I35" i="3"/>
  <c r="C35" i="3"/>
  <c r="J34" i="3"/>
  <c r="I34" i="3"/>
  <c r="C34" i="3"/>
  <c r="J33" i="3"/>
  <c r="I33" i="3"/>
  <c r="C33" i="3"/>
  <c r="J32" i="3"/>
  <c r="I32" i="3"/>
  <c r="C32" i="3"/>
  <c r="J31" i="3"/>
  <c r="I31" i="3"/>
  <c r="C31" i="3"/>
  <c r="J30" i="3"/>
  <c r="I30" i="3"/>
  <c r="C30" i="3"/>
  <c r="J29" i="3"/>
  <c r="I29" i="3"/>
  <c r="C29" i="3"/>
  <c r="J28" i="3"/>
  <c r="I28" i="3"/>
  <c r="C28" i="3"/>
  <c r="J27" i="3"/>
  <c r="I27" i="3"/>
  <c r="C27" i="3"/>
  <c r="J26" i="3"/>
  <c r="I26" i="3"/>
  <c r="C26" i="3"/>
  <c r="J25" i="3"/>
  <c r="I25" i="3"/>
  <c r="C25" i="3"/>
  <c r="J24" i="3"/>
  <c r="I24" i="3"/>
  <c r="C24" i="3"/>
  <c r="J23" i="3"/>
  <c r="I23" i="3"/>
  <c r="C23" i="3"/>
  <c r="J22" i="3"/>
  <c r="I22" i="3"/>
  <c r="C22" i="3"/>
  <c r="J21" i="3"/>
  <c r="I21" i="3"/>
  <c r="C21" i="3"/>
  <c r="J20" i="3"/>
  <c r="I20" i="3"/>
  <c r="C20" i="3"/>
  <c r="J19" i="3"/>
  <c r="I19" i="3"/>
  <c r="C19" i="3"/>
  <c r="J18" i="3"/>
  <c r="I18" i="3"/>
  <c r="C18" i="3"/>
  <c r="J17" i="3"/>
  <c r="I17" i="3"/>
  <c r="C17" i="3"/>
  <c r="J16" i="3"/>
  <c r="I16" i="3"/>
  <c r="C16" i="3"/>
  <c r="J15" i="3"/>
  <c r="I15" i="3"/>
  <c r="C15" i="3"/>
  <c r="J14" i="3"/>
  <c r="I14" i="3"/>
  <c r="C14" i="3"/>
  <c r="J13" i="3"/>
  <c r="I13" i="3"/>
  <c r="C13" i="3"/>
  <c r="J12" i="3"/>
  <c r="I12" i="3"/>
  <c r="C12" i="3"/>
  <c r="J11" i="3"/>
  <c r="I11" i="3"/>
  <c r="C11" i="3"/>
  <c r="J10" i="3"/>
  <c r="I10" i="3"/>
  <c r="C10" i="3"/>
  <c r="J9" i="3"/>
  <c r="I9" i="3"/>
  <c r="C9" i="3"/>
  <c r="J8" i="3"/>
  <c r="I8" i="3"/>
  <c r="C8" i="3"/>
  <c r="J7" i="3"/>
  <c r="I7" i="3"/>
  <c r="C7" i="3"/>
  <c r="J6" i="3"/>
  <c r="I6" i="3"/>
  <c r="C6" i="3"/>
  <c r="J5" i="3"/>
  <c r="I5" i="3"/>
  <c r="C5" i="3"/>
  <c r="J4" i="3"/>
  <c r="I4" i="3"/>
  <c r="C4" i="3"/>
  <c r="J3" i="3"/>
  <c r="I3" i="3"/>
  <c r="C3" i="3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I575" i="2"/>
  <c r="J575" i="2" s="1"/>
  <c r="I576" i="2"/>
  <c r="J576" i="2" s="1"/>
  <c r="I577" i="2"/>
  <c r="J577" i="2" s="1"/>
  <c r="I578" i="2"/>
  <c r="J578" i="2" s="1"/>
  <c r="I579" i="2"/>
  <c r="J579" i="2" s="1"/>
  <c r="I580" i="2"/>
  <c r="J580" i="2" s="1"/>
  <c r="I581" i="2"/>
  <c r="J581" i="2" s="1"/>
  <c r="I582" i="2"/>
  <c r="J582" i="2" s="1"/>
  <c r="I583" i="2"/>
  <c r="J583" i="2" s="1"/>
  <c r="I584" i="2"/>
  <c r="J584" i="2" s="1"/>
  <c r="I585" i="2"/>
  <c r="J585" i="2" s="1"/>
  <c r="I586" i="2"/>
  <c r="J586" i="2" s="1"/>
  <c r="I587" i="2"/>
  <c r="J587" i="2" s="1"/>
  <c r="I588" i="2"/>
  <c r="J588" i="2" s="1"/>
  <c r="I589" i="2"/>
  <c r="J589" i="2" s="1"/>
  <c r="I590" i="2"/>
  <c r="J590" i="2" s="1"/>
  <c r="I591" i="2"/>
  <c r="J591" i="2" s="1"/>
  <c r="I592" i="2"/>
  <c r="J592" i="2" s="1"/>
  <c r="I593" i="2"/>
  <c r="J593" i="2" s="1"/>
  <c r="I594" i="2"/>
  <c r="J594" i="2" s="1"/>
  <c r="I595" i="2"/>
  <c r="J595" i="2" s="1"/>
  <c r="I596" i="2"/>
  <c r="J596" i="2" s="1"/>
  <c r="I597" i="2"/>
  <c r="J597" i="2" s="1"/>
  <c r="I598" i="2"/>
  <c r="J598" i="2" s="1"/>
  <c r="I599" i="2"/>
  <c r="J599" i="2" s="1"/>
  <c r="I600" i="2"/>
  <c r="J600" i="2" s="1"/>
  <c r="I601" i="2"/>
  <c r="J601" i="2" s="1"/>
  <c r="I602" i="2"/>
  <c r="J602" i="2" s="1"/>
  <c r="I603" i="2"/>
  <c r="J603" i="2" s="1"/>
  <c r="I604" i="2"/>
  <c r="J604" i="2" s="1"/>
  <c r="I605" i="2"/>
  <c r="J605" i="2" s="1"/>
  <c r="I606" i="2"/>
  <c r="J606" i="2" s="1"/>
  <c r="I607" i="2"/>
  <c r="J607" i="2" s="1"/>
  <c r="I608" i="2"/>
  <c r="J608" i="2" s="1"/>
  <c r="I609" i="2"/>
  <c r="J609" i="2" s="1"/>
  <c r="I610" i="2"/>
  <c r="J610" i="2" s="1"/>
  <c r="I611" i="2"/>
  <c r="J611" i="2" s="1"/>
  <c r="I612" i="2"/>
  <c r="J612" i="2" s="1"/>
  <c r="I613" i="2"/>
  <c r="J613" i="2" s="1"/>
  <c r="I614" i="2"/>
  <c r="J614" i="2" s="1"/>
  <c r="I615" i="2"/>
  <c r="J615" i="2" s="1"/>
  <c r="I616" i="2"/>
  <c r="J616" i="2" s="1"/>
  <c r="I617" i="2"/>
  <c r="J617" i="2" s="1"/>
  <c r="I618" i="2"/>
  <c r="J618" i="2" s="1"/>
  <c r="I619" i="2"/>
  <c r="J619" i="2" s="1"/>
  <c r="I620" i="2"/>
  <c r="J620" i="2" s="1"/>
  <c r="I621" i="2"/>
  <c r="J621" i="2" s="1"/>
  <c r="I622" i="2"/>
  <c r="J622" i="2" s="1"/>
  <c r="I623" i="2"/>
  <c r="J623" i="2" s="1"/>
  <c r="I624" i="2"/>
  <c r="J624" i="2" s="1"/>
  <c r="I625" i="2"/>
  <c r="J625" i="2" s="1"/>
  <c r="I626" i="2"/>
  <c r="J626" i="2" s="1"/>
  <c r="I627" i="2"/>
  <c r="J627" i="2" s="1"/>
  <c r="I628" i="2"/>
  <c r="J628" i="2" s="1"/>
  <c r="I629" i="2"/>
  <c r="J629" i="2" s="1"/>
  <c r="I630" i="2"/>
  <c r="J630" i="2" s="1"/>
  <c r="I631" i="2"/>
  <c r="J631" i="2" s="1"/>
  <c r="I632" i="2"/>
  <c r="J632" i="2" s="1"/>
  <c r="I633" i="2"/>
  <c r="J633" i="2" s="1"/>
  <c r="I634" i="2"/>
  <c r="J634" i="2" s="1"/>
  <c r="I635" i="2"/>
  <c r="J635" i="2" s="1"/>
  <c r="I636" i="2"/>
  <c r="J636" i="2" s="1"/>
  <c r="I637" i="2"/>
  <c r="J637" i="2" s="1"/>
  <c r="I638" i="2"/>
  <c r="J638" i="2" s="1"/>
  <c r="I639" i="2"/>
  <c r="J639" i="2" s="1"/>
  <c r="I640" i="2"/>
  <c r="J640" i="2" s="1"/>
  <c r="I641" i="2"/>
  <c r="J641" i="2" s="1"/>
  <c r="I642" i="2"/>
  <c r="J642" i="2" s="1"/>
  <c r="I643" i="2"/>
  <c r="J643" i="2" s="1"/>
  <c r="I644" i="2"/>
  <c r="J644" i="2" s="1"/>
  <c r="I645" i="2"/>
  <c r="J645" i="2" s="1"/>
  <c r="I646" i="2"/>
  <c r="J646" i="2" s="1"/>
  <c r="I647" i="2"/>
  <c r="J647" i="2" s="1"/>
  <c r="I648" i="2"/>
  <c r="J648" i="2" s="1"/>
  <c r="I649" i="2"/>
  <c r="J649" i="2" s="1"/>
  <c r="I650" i="2"/>
  <c r="J650" i="2" s="1"/>
  <c r="I651" i="2"/>
  <c r="J651" i="2" s="1"/>
  <c r="I652" i="2"/>
  <c r="J652" i="2" s="1"/>
  <c r="I653" i="2"/>
  <c r="J653" i="2" s="1"/>
  <c r="I654" i="2"/>
  <c r="J654" i="2" s="1"/>
  <c r="I655" i="2"/>
  <c r="J655" i="2" s="1"/>
  <c r="I656" i="2"/>
  <c r="J656" i="2" s="1"/>
  <c r="I657" i="2"/>
  <c r="J657" i="2" s="1"/>
  <c r="I658" i="2"/>
  <c r="J658" i="2" s="1"/>
  <c r="I659" i="2"/>
  <c r="J659" i="2" s="1"/>
  <c r="I660" i="2"/>
  <c r="J660" i="2" s="1"/>
  <c r="I661" i="2"/>
  <c r="J661" i="2" s="1"/>
  <c r="I662" i="2"/>
  <c r="J662" i="2" s="1"/>
  <c r="I663" i="2"/>
  <c r="J663" i="2" s="1"/>
  <c r="I664" i="2"/>
  <c r="J664" i="2" s="1"/>
  <c r="I665" i="2"/>
  <c r="J665" i="2" s="1"/>
  <c r="I666" i="2"/>
  <c r="J666" i="2" s="1"/>
  <c r="I667" i="2"/>
  <c r="J667" i="2" s="1"/>
  <c r="I668" i="2"/>
  <c r="J668" i="2" s="1"/>
  <c r="I669" i="2"/>
  <c r="J669" i="2" s="1"/>
  <c r="I670" i="2"/>
  <c r="J670" i="2" s="1"/>
  <c r="I671" i="2"/>
  <c r="J671" i="2" s="1"/>
  <c r="I672" i="2"/>
  <c r="J672" i="2" s="1"/>
  <c r="I673" i="2"/>
  <c r="J673" i="2" s="1"/>
  <c r="I674" i="2"/>
  <c r="J674" i="2" s="1"/>
  <c r="I675" i="2"/>
  <c r="J675" i="2" s="1"/>
  <c r="I676" i="2"/>
  <c r="J676" i="2" s="1"/>
  <c r="I677" i="2"/>
  <c r="J677" i="2" s="1"/>
  <c r="I678" i="2"/>
  <c r="J678" i="2" s="1"/>
  <c r="I679" i="2"/>
  <c r="J679" i="2" s="1"/>
  <c r="I680" i="2"/>
  <c r="J680" i="2" s="1"/>
  <c r="I681" i="2"/>
  <c r="J681" i="2" s="1"/>
  <c r="I682" i="2"/>
  <c r="J682" i="2" s="1"/>
  <c r="I683" i="2"/>
  <c r="J683" i="2" s="1"/>
  <c r="I684" i="2"/>
  <c r="J684" i="2" s="1"/>
  <c r="I685" i="2"/>
  <c r="J685" i="2" s="1"/>
  <c r="I686" i="2"/>
  <c r="J686" i="2" s="1"/>
  <c r="I687" i="2"/>
  <c r="J687" i="2" s="1"/>
  <c r="I688" i="2"/>
  <c r="J688" i="2" s="1"/>
  <c r="I689" i="2"/>
  <c r="J689" i="2" s="1"/>
  <c r="I690" i="2"/>
  <c r="J690" i="2" s="1"/>
  <c r="I691" i="2"/>
  <c r="J691" i="2" s="1"/>
  <c r="I692" i="2"/>
  <c r="J692" i="2" s="1"/>
  <c r="I693" i="2"/>
  <c r="J693" i="2" s="1"/>
  <c r="I694" i="2"/>
  <c r="J694" i="2" s="1"/>
  <c r="I695" i="2"/>
  <c r="J695" i="2" s="1"/>
  <c r="I696" i="2"/>
  <c r="J696" i="2" s="1"/>
  <c r="I697" i="2"/>
  <c r="J697" i="2" s="1"/>
  <c r="I698" i="2"/>
  <c r="J698" i="2" s="1"/>
  <c r="I699" i="2"/>
  <c r="J699" i="2" s="1"/>
  <c r="I700" i="2"/>
  <c r="J700" i="2" s="1"/>
  <c r="I701" i="2"/>
  <c r="J701" i="2" s="1"/>
  <c r="I702" i="2"/>
  <c r="J702" i="2" s="1"/>
  <c r="I703" i="2"/>
  <c r="J703" i="2" s="1"/>
  <c r="I704" i="2"/>
  <c r="J704" i="2" s="1"/>
  <c r="I705" i="2"/>
  <c r="J705" i="2" s="1"/>
  <c r="I706" i="2"/>
  <c r="J706" i="2" s="1"/>
  <c r="I707" i="2"/>
  <c r="J707" i="2" s="1"/>
  <c r="I708" i="2"/>
  <c r="J708" i="2" s="1"/>
  <c r="I709" i="2"/>
  <c r="J709" i="2" s="1"/>
  <c r="I710" i="2"/>
  <c r="J710" i="2" s="1"/>
  <c r="I711" i="2"/>
  <c r="J711" i="2" s="1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574" i="2"/>
  <c r="I574" i="2"/>
  <c r="J574" i="2" s="1"/>
  <c r="C574" i="2"/>
  <c r="K573" i="2"/>
  <c r="I573" i="2"/>
  <c r="J573" i="2" s="1"/>
  <c r="C573" i="2"/>
  <c r="K572" i="2"/>
  <c r="I572" i="2"/>
  <c r="J572" i="2" s="1"/>
  <c r="C572" i="2"/>
  <c r="K571" i="2"/>
  <c r="I571" i="2"/>
  <c r="J571" i="2" s="1"/>
  <c r="C571" i="2"/>
  <c r="K570" i="2"/>
  <c r="I570" i="2"/>
  <c r="J570" i="2" s="1"/>
  <c r="C570" i="2"/>
  <c r="K569" i="2"/>
  <c r="I569" i="2"/>
  <c r="J569" i="2" s="1"/>
  <c r="C569" i="2"/>
  <c r="K568" i="2"/>
  <c r="I568" i="2"/>
  <c r="J568" i="2" s="1"/>
  <c r="C568" i="2"/>
  <c r="K567" i="2"/>
  <c r="I567" i="2"/>
  <c r="J567" i="2" s="1"/>
  <c r="C567" i="2"/>
  <c r="K566" i="2"/>
  <c r="I566" i="2"/>
  <c r="J566" i="2" s="1"/>
  <c r="C566" i="2"/>
  <c r="K565" i="2"/>
  <c r="I565" i="2"/>
  <c r="J565" i="2" s="1"/>
  <c r="C565" i="2"/>
  <c r="K564" i="2"/>
  <c r="I564" i="2"/>
  <c r="J564" i="2" s="1"/>
  <c r="C564" i="2"/>
  <c r="K563" i="2"/>
  <c r="I563" i="2"/>
  <c r="J563" i="2" s="1"/>
  <c r="C563" i="2"/>
  <c r="K562" i="2"/>
  <c r="I562" i="2"/>
  <c r="J562" i="2" s="1"/>
  <c r="C562" i="2"/>
  <c r="K561" i="2"/>
  <c r="I561" i="2"/>
  <c r="J561" i="2" s="1"/>
  <c r="C561" i="2"/>
  <c r="K560" i="2"/>
  <c r="I560" i="2"/>
  <c r="J560" i="2" s="1"/>
  <c r="C560" i="2"/>
  <c r="K559" i="2"/>
  <c r="I559" i="2"/>
  <c r="J559" i="2" s="1"/>
  <c r="C559" i="2"/>
  <c r="K558" i="2"/>
  <c r="I558" i="2"/>
  <c r="J558" i="2" s="1"/>
  <c r="C558" i="2"/>
  <c r="K557" i="2"/>
  <c r="I557" i="2"/>
  <c r="J557" i="2" s="1"/>
  <c r="C557" i="2"/>
  <c r="K556" i="2"/>
  <c r="I556" i="2"/>
  <c r="J556" i="2" s="1"/>
  <c r="C556" i="2"/>
  <c r="K555" i="2"/>
  <c r="I555" i="2"/>
  <c r="J555" i="2" s="1"/>
  <c r="C555" i="2"/>
  <c r="K554" i="2"/>
  <c r="I554" i="2"/>
  <c r="J554" i="2" s="1"/>
  <c r="C554" i="2"/>
  <c r="K553" i="2"/>
  <c r="I553" i="2"/>
  <c r="J553" i="2" s="1"/>
  <c r="C553" i="2"/>
  <c r="K552" i="2"/>
  <c r="I552" i="2"/>
  <c r="J552" i="2" s="1"/>
  <c r="C552" i="2"/>
  <c r="K551" i="2"/>
  <c r="I551" i="2"/>
  <c r="J551" i="2" s="1"/>
  <c r="C551" i="2"/>
  <c r="K550" i="2"/>
  <c r="I550" i="2"/>
  <c r="J550" i="2" s="1"/>
  <c r="C550" i="2"/>
  <c r="K549" i="2"/>
  <c r="I549" i="2"/>
  <c r="J549" i="2" s="1"/>
  <c r="C549" i="2"/>
  <c r="K548" i="2"/>
  <c r="I548" i="2"/>
  <c r="J548" i="2" s="1"/>
  <c r="C548" i="2"/>
  <c r="K547" i="2"/>
  <c r="I547" i="2"/>
  <c r="J547" i="2" s="1"/>
  <c r="C547" i="2"/>
  <c r="K546" i="2"/>
  <c r="I546" i="2"/>
  <c r="J546" i="2" s="1"/>
  <c r="C546" i="2"/>
  <c r="K545" i="2"/>
  <c r="I545" i="2"/>
  <c r="J545" i="2" s="1"/>
  <c r="C545" i="2"/>
  <c r="K544" i="2"/>
  <c r="I544" i="2"/>
  <c r="J544" i="2" s="1"/>
  <c r="C544" i="2"/>
  <c r="K543" i="2"/>
  <c r="I543" i="2"/>
  <c r="J543" i="2" s="1"/>
  <c r="C543" i="2"/>
  <c r="K542" i="2"/>
  <c r="I542" i="2"/>
  <c r="J542" i="2" s="1"/>
  <c r="C542" i="2"/>
  <c r="K541" i="2"/>
  <c r="I541" i="2"/>
  <c r="J541" i="2" s="1"/>
  <c r="C541" i="2"/>
  <c r="K540" i="2"/>
  <c r="I540" i="2"/>
  <c r="J540" i="2" s="1"/>
  <c r="C540" i="2"/>
  <c r="K539" i="2"/>
  <c r="I539" i="2"/>
  <c r="J539" i="2" s="1"/>
  <c r="C539" i="2"/>
  <c r="K538" i="2"/>
  <c r="I538" i="2"/>
  <c r="J538" i="2" s="1"/>
  <c r="C538" i="2"/>
  <c r="K537" i="2"/>
  <c r="I537" i="2"/>
  <c r="J537" i="2" s="1"/>
  <c r="C537" i="2"/>
  <c r="K536" i="2"/>
  <c r="I536" i="2"/>
  <c r="J536" i="2" s="1"/>
  <c r="C536" i="2"/>
  <c r="K535" i="2"/>
  <c r="I535" i="2"/>
  <c r="J535" i="2" s="1"/>
  <c r="C535" i="2"/>
  <c r="K534" i="2"/>
  <c r="I534" i="2"/>
  <c r="J534" i="2" s="1"/>
  <c r="C534" i="2"/>
  <c r="K533" i="2"/>
  <c r="I533" i="2"/>
  <c r="J533" i="2" s="1"/>
  <c r="C533" i="2"/>
  <c r="K532" i="2"/>
  <c r="I532" i="2"/>
  <c r="J532" i="2" s="1"/>
  <c r="C532" i="2"/>
  <c r="K531" i="2"/>
  <c r="I531" i="2"/>
  <c r="J531" i="2" s="1"/>
  <c r="C531" i="2"/>
  <c r="K530" i="2"/>
  <c r="I530" i="2"/>
  <c r="J530" i="2" s="1"/>
  <c r="C530" i="2"/>
  <c r="K529" i="2"/>
  <c r="I529" i="2"/>
  <c r="J529" i="2" s="1"/>
  <c r="C529" i="2"/>
  <c r="K528" i="2"/>
  <c r="I528" i="2"/>
  <c r="J528" i="2" s="1"/>
  <c r="C528" i="2"/>
  <c r="K527" i="2"/>
  <c r="I527" i="2"/>
  <c r="J527" i="2" s="1"/>
  <c r="C527" i="2"/>
  <c r="K526" i="2"/>
  <c r="I526" i="2"/>
  <c r="J526" i="2" s="1"/>
  <c r="C526" i="2"/>
  <c r="K525" i="2"/>
  <c r="I525" i="2"/>
  <c r="J525" i="2" s="1"/>
  <c r="C525" i="2"/>
  <c r="K524" i="2"/>
  <c r="I524" i="2"/>
  <c r="J524" i="2" s="1"/>
  <c r="C524" i="2"/>
  <c r="K523" i="2"/>
  <c r="I523" i="2"/>
  <c r="J523" i="2" s="1"/>
  <c r="C523" i="2"/>
  <c r="K522" i="2"/>
  <c r="I522" i="2"/>
  <c r="J522" i="2" s="1"/>
  <c r="C522" i="2"/>
  <c r="K521" i="2"/>
  <c r="I521" i="2"/>
  <c r="J521" i="2" s="1"/>
  <c r="C521" i="2"/>
  <c r="K520" i="2"/>
  <c r="I520" i="2"/>
  <c r="J520" i="2" s="1"/>
  <c r="C520" i="2"/>
  <c r="K519" i="2"/>
  <c r="I519" i="2"/>
  <c r="J519" i="2" s="1"/>
  <c r="C519" i="2"/>
  <c r="K518" i="2"/>
  <c r="I518" i="2"/>
  <c r="J518" i="2" s="1"/>
  <c r="C518" i="2"/>
  <c r="K517" i="2"/>
  <c r="I517" i="2"/>
  <c r="J517" i="2" s="1"/>
  <c r="C517" i="2"/>
  <c r="K516" i="2"/>
  <c r="I516" i="2"/>
  <c r="J516" i="2" s="1"/>
  <c r="C516" i="2"/>
  <c r="K515" i="2"/>
  <c r="I515" i="2"/>
  <c r="J515" i="2" s="1"/>
  <c r="C515" i="2"/>
  <c r="K514" i="2"/>
  <c r="I514" i="2"/>
  <c r="J514" i="2" s="1"/>
  <c r="C514" i="2"/>
  <c r="K513" i="2"/>
  <c r="I513" i="2"/>
  <c r="J513" i="2" s="1"/>
  <c r="C513" i="2"/>
  <c r="K512" i="2"/>
  <c r="I512" i="2"/>
  <c r="J512" i="2" s="1"/>
  <c r="C512" i="2"/>
  <c r="K511" i="2"/>
  <c r="I511" i="2"/>
  <c r="J511" i="2" s="1"/>
  <c r="C511" i="2"/>
  <c r="K510" i="2"/>
  <c r="I510" i="2"/>
  <c r="J510" i="2" s="1"/>
  <c r="C510" i="2"/>
  <c r="K509" i="2"/>
  <c r="I509" i="2"/>
  <c r="J509" i="2" s="1"/>
  <c r="C509" i="2"/>
  <c r="K508" i="2"/>
  <c r="I508" i="2"/>
  <c r="J508" i="2" s="1"/>
  <c r="C508" i="2"/>
  <c r="K507" i="2"/>
  <c r="I507" i="2"/>
  <c r="J507" i="2" s="1"/>
  <c r="C507" i="2"/>
  <c r="K506" i="2"/>
  <c r="I506" i="2"/>
  <c r="J506" i="2" s="1"/>
  <c r="C506" i="2"/>
  <c r="K505" i="2"/>
  <c r="I505" i="2"/>
  <c r="J505" i="2" s="1"/>
  <c r="C505" i="2"/>
  <c r="K504" i="2"/>
  <c r="I504" i="2"/>
  <c r="J504" i="2" s="1"/>
  <c r="C504" i="2"/>
  <c r="K503" i="2"/>
  <c r="I503" i="2"/>
  <c r="J503" i="2" s="1"/>
  <c r="C503" i="2"/>
  <c r="K502" i="2"/>
  <c r="I502" i="2"/>
  <c r="J502" i="2" s="1"/>
  <c r="C502" i="2"/>
  <c r="K501" i="2"/>
  <c r="I501" i="2"/>
  <c r="J501" i="2" s="1"/>
  <c r="C501" i="2"/>
  <c r="K500" i="2"/>
  <c r="I500" i="2"/>
  <c r="J500" i="2" s="1"/>
  <c r="C500" i="2"/>
  <c r="K499" i="2"/>
  <c r="I499" i="2"/>
  <c r="J499" i="2" s="1"/>
  <c r="C499" i="2"/>
  <c r="K498" i="2"/>
  <c r="I498" i="2"/>
  <c r="J498" i="2" s="1"/>
  <c r="C498" i="2"/>
  <c r="K497" i="2"/>
  <c r="I497" i="2"/>
  <c r="J497" i="2" s="1"/>
  <c r="C497" i="2"/>
  <c r="K496" i="2"/>
  <c r="I496" i="2"/>
  <c r="J496" i="2" s="1"/>
  <c r="C496" i="2"/>
  <c r="K495" i="2"/>
  <c r="I495" i="2"/>
  <c r="J495" i="2" s="1"/>
  <c r="C495" i="2"/>
  <c r="K494" i="2"/>
  <c r="I494" i="2"/>
  <c r="J494" i="2" s="1"/>
  <c r="C494" i="2"/>
  <c r="K493" i="2"/>
  <c r="I493" i="2"/>
  <c r="J493" i="2" s="1"/>
  <c r="C493" i="2"/>
  <c r="K492" i="2"/>
  <c r="I492" i="2"/>
  <c r="J492" i="2" s="1"/>
  <c r="C492" i="2"/>
  <c r="K491" i="2"/>
  <c r="I491" i="2"/>
  <c r="J491" i="2" s="1"/>
  <c r="C491" i="2"/>
  <c r="K490" i="2"/>
  <c r="I490" i="2"/>
  <c r="J490" i="2" s="1"/>
  <c r="C490" i="2"/>
  <c r="K489" i="2"/>
  <c r="I489" i="2"/>
  <c r="J489" i="2" s="1"/>
  <c r="C489" i="2"/>
  <c r="K488" i="2"/>
  <c r="I488" i="2"/>
  <c r="J488" i="2" s="1"/>
  <c r="C488" i="2"/>
  <c r="K487" i="2"/>
  <c r="I487" i="2"/>
  <c r="J487" i="2" s="1"/>
  <c r="C487" i="2"/>
  <c r="K486" i="2"/>
  <c r="I486" i="2"/>
  <c r="J486" i="2" s="1"/>
  <c r="C486" i="2"/>
  <c r="K485" i="2"/>
  <c r="I485" i="2"/>
  <c r="J485" i="2" s="1"/>
  <c r="C485" i="2"/>
  <c r="K484" i="2"/>
  <c r="I484" i="2"/>
  <c r="J484" i="2" s="1"/>
  <c r="C484" i="2"/>
  <c r="K483" i="2"/>
  <c r="I483" i="2"/>
  <c r="J483" i="2" s="1"/>
  <c r="C483" i="2"/>
  <c r="K482" i="2"/>
  <c r="I482" i="2"/>
  <c r="J482" i="2" s="1"/>
  <c r="C482" i="2"/>
  <c r="K481" i="2"/>
  <c r="I481" i="2"/>
  <c r="J481" i="2" s="1"/>
  <c r="C481" i="2"/>
  <c r="K480" i="2"/>
  <c r="I480" i="2"/>
  <c r="J480" i="2" s="1"/>
  <c r="C480" i="2"/>
  <c r="K479" i="2"/>
  <c r="I479" i="2"/>
  <c r="J479" i="2" s="1"/>
  <c r="C479" i="2"/>
  <c r="K478" i="2"/>
  <c r="I478" i="2"/>
  <c r="J478" i="2" s="1"/>
  <c r="C478" i="2"/>
  <c r="K477" i="2"/>
  <c r="I477" i="2"/>
  <c r="J477" i="2" s="1"/>
  <c r="C477" i="2"/>
  <c r="K476" i="2"/>
  <c r="I476" i="2"/>
  <c r="J476" i="2" s="1"/>
  <c r="C476" i="2"/>
  <c r="K475" i="2"/>
  <c r="I475" i="2"/>
  <c r="J475" i="2" s="1"/>
  <c r="C475" i="2"/>
  <c r="K474" i="2"/>
  <c r="I474" i="2"/>
  <c r="J474" i="2" s="1"/>
  <c r="C474" i="2"/>
  <c r="K473" i="2"/>
  <c r="I473" i="2"/>
  <c r="J473" i="2" s="1"/>
  <c r="C473" i="2"/>
  <c r="K472" i="2"/>
  <c r="I472" i="2"/>
  <c r="J472" i="2" s="1"/>
  <c r="C472" i="2"/>
  <c r="K471" i="2"/>
  <c r="I471" i="2"/>
  <c r="J471" i="2" s="1"/>
  <c r="C471" i="2"/>
  <c r="K470" i="2"/>
  <c r="I470" i="2"/>
  <c r="J470" i="2" s="1"/>
  <c r="C470" i="2"/>
  <c r="K469" i="2"/>
  <c r="I469" i="2"/>
  <c r="J469" i="2" s="1"/>
  <c r="C469" i="2"/>
  <c r="K468" i="2"/>
  <c r="I468" i="2"/>
  <c r="J468" i="2" s="1"/>
  <c r="C468" i="2"/>
  <c r="K467" i="2"/>
  <c r="I467" i="2"/>
  <c r="J467" i="2" s="1"/>
  <c r="C467" i="2"/>
  <c r="K466" i="2"/>
  <c r="I466" i="2"/>
  <c r="J466" i="2" s="1"/>
  <c r="C466" i="2"/>
  <c r="K465" i="2"/>
  <c r="I465" i="2"/>
  <c r="J465" i="2" s="1"/>
  <c r="C465" i="2"/>
  <c r="K464" i="2"/>
  <c r="I464" i="2"/>
  <c r="J464" i="2" s="1"/>
  <c r="C464" i="2"/>
  <c r="K463" i="2"/>
  <c r="I463" i="2"/>
  <c r="J463" i="2" s="1"/>
  <c r="C463" i="2"/>
  <c r="K462" i="2"/>
  <c r="I462" i="2"/>
  <c r="J462" i="2" s="1"/>
  <c r="C462" i="2"/>
  <c r="K461" i="2"/>
  <c r="I461" i="2"/>
  <c r="J461" i="2" s="1"/>
  <c r="C461" i="2"/>
  <c r="K460" i="2"/>
  <c r="I460" i="2"/>
  <c r="J460" i="2" s="1"/>
  <c r="C460" i="2"/>
  <c r="K459" i="2"/>
  <c r="I459" i="2"/>
  <c r="J459" i="2" s="1"/>
  <c r="C459" i="2"/>
  <c r="K458" i="2"/>
  <c r="I458" i="2"/>
  <c r="J458" i="2" s="1"/>
  <c r="C458" i="2"/>
  <c r="K457" i="2"/>
  <c r="I457" i="2"/>
  <c r="J457" i="2" s="1"/>
  <c r="C457" i="2"/>
  <c r="K456" i="2"/>
  <c r="I456" i="2"/>
  <c r="J456" i="2" s="1"/>
  <c r="C456" i="2"/>
  <c r="K455" i="2"/>
  <c r="I455" i="2"/>
  <c r="J455" i="2" s="1"/>
  <c r="C455" i="2"/>
  <c r="K454" i="2"/>
  <c r="I454" i="2"/>
  <c r="J454" i="2" s="1"/>
  <c r="C454" i="2"/>
  <c r="K453" i="2"/>
  <c r="I453" i="2"/>
  <c r="J453" i="2" s="1"/>
  <c r="C453" i="2"/>
  <c r="K452" i="2"/>
  <c r="I452" i="2"/>
  <c r="J452" i="2" s="1"/>
  <c r="C452" i="2"/>
  <c r="K451" i="2"/>
  <c r="I451" i="2"/>
  <c r="J451" i="2" s="1"/>
  <c r="C451" i="2"/>
  <c r="K450" i="2"/>
  <c r="I450" i="2"/>
  <c r="J450" i="2" s="1"/>
  <c r="C450" i="2"/>
  <c r="K449" i="2"/>
  <c r="I449" i="2"/>
  <c r="J449" i="2" s="1"/>
  <c r="C449" i="2"/>
  <c r="K448" i="2"/>
  <c r="I448" i="2"/>
  <c r="J448" i="2" s="1"/>
  <c r="C448" i="2"/>
  <c r="K447" i="2"/>
  <c r="I447" i="2"/>
  <c r="J447" i="2" s="1"/>
  <c r="C447" i="2"/>
  <c r="K446" i="2"/>
  <c r="I446" i="2"/>
  <c r="J446" i="2" s="1"/>
  <c r="C446" i="2"/>
  <c r="K445" i="2"/>
  <c r="I445" i="2"/>
  <c r="J445" i="2" s="1"/>
  <c r="C445" i="2"/>
  <c r="K444" i="2"/>
  <c r="I444" i="2"/>
  <c r="J444" i="2" s="1"/>
  <c r="C444" i="2"/>
  <c r="K443" i="2"/>
  <c r="I443" i="2"/>
  <c r="J443" i="2" s="1"/>
  <c r="C443" i="2"/>
  <c r="K442" i="2"/>
  <c r="I442" i="2"/>
  <c r="J442" i="2" s="1"/>
  <c r="C442" i="2"/>
  <c r="K441" i="2"/>
  <c r="I441" i="2"/>
  <c r="J441" i="2" s="1"/>
  <c r="C441" i="2"/>
  <c r="K440" i="2"/>
  <c r="I440" i="2"/>
  <c r="J440" i="2" s="1"/>
  <c r="C440" i="2"/>
  <c r="K439" i="2"/>
  <c r="I439" i="2"/>
  <c r="J439" i="2" s="1"/>
  <c r="C439" i="2"/>
  <c r="K438" i="2"/>
  <c r="I438" i="2"/>
  <c r="J438" i="2" s="1"/>
  <c r="C438" i="2"/>
  <c r="K437" i="2"/>
  <c r="I437" i="2"/>
  <c r="J437" i="2" s="1"/>
  <c r="C437" i="2"/>
  <c r="K436" i="2"/>
  <c r="I436" i="2"/>
  <c r="J436" i="2" s="1"/>
  <c r="C436" i="2"/>
  <c r="K435" i="2"/>
  <c r="I435" i="2"/>
  <c r="J435" i="2" s="1"/>
  <c r="C435" i="2"/>
  <c r="K434" i="2"/>
  <c r="I434" i="2"/>
  <c r="J434" i="2" s="1"/>
  <c r="C434" i="2"/>
  <c r="K433" i="2"/>
  <c r="I433" i="2"/>
  <c r="J433" i="2" s="1"/>
  <c r="C433" i="2"/>
  <c r="K432" i="2"/>
  <c r="I432" i="2"/>
  <c r="J432" i="2" s="1"/>
  <c r="C432" i="2"/>
  <c r="K431" i="2"/>
  <c r="I431" i="2"/>
  <c r="J431" i="2" s="1"/>
  <c r="C431" i="2"/>
  <c r="K430" i="2"/>
  <c r="I430" i="2"/>
  <c r="J430" i="2" s="1"/>
  <c r="C430" i="2"/>
  <c r="K429" i="2"/>
  <c r="I429" i="2"/>
  <c r="J429" i="2" s="1"/>
  <c r="C429" i="2"/>
  <c r="K428" i="2"/>
  <c r="I428" i="2"/>
  <c r="J428" i="2" s="1"/>
  <c r="C428" i="2"/>
  <c r="K427" i="2"/>
  <c r="I427" i="2"/>
  <c r="J427" i="2" s="1"/>
  <c r="C427" i="2"/>
  <c r="K426" i="2"/>
  <c r="I426" i="2"/>
  <c r="J426" i="2" s="1"/>
  <c r="C426" i="2"/>
  <c r="K425" i="2"/>
  <c r="I425" i="2"/>
  <c r="J425" i="2" s="1"/>
  <c r="C425" i="2"/>
  <c r="K424" i="2"/>
  <c r="I424" i="2"/>
  <c r="J424" i="2" s="1"/>
  <c r="C424" i="2"/>
  <c r="K423" i="2"/>
  <c r="I423" i="2"/>
  <c r="J423" i="2" s="1"/>
  <c r="C423" i="2"/>
  <c r="K422" i="2"/>
  <c r="I422" i="2"/>
  <c r="J422" i="2" s="1"/>
  <c r="C422" i="2"/>
  <c r="K421" i="2"/>
  <c r="I421" i="2"/>
  <c r="J421" i="2" s="1"/>
  <c r="C421" i="2"/>
  <c r="K420" i="2"/>
  <c r="I420" i="2"/>
  <c r="J420" i="2" s="1"/>
  <c r="C420" i="2"/>
  <c r="K419" i="2"/>
  <c r="I419" i="2"/>
  <c r="J419" i="2" s="1"/>
  <c r="C419" i="2"/>
  <c r="K418" i="2"/>
  <c r="I418" i="2"/>
  <c r="J418" i="2" s="1"/>
  <c r="C418" i="2"/>
  <c r="K417" i="2"/>
  <c r="I417" i="2"/>
  <c r="J417" i="2" s="1"/>
  <c r="C417" i="2"/>
  <c r="K416" i="2"/>
  <c r="I416" i="2"/>
  <c r="J416" i="2" s="1"/>
  <c r="C416" i="2"/>
  <c r="K415" i="2"/>
  <c r="I415" i="2"/>
  <c r="J415" i="2" s="1"/>
  <c r="C415" i="2"/>
  <c r="K414" i="2"/>
  <c r="I414" i="2"/>
  <c r="J414" i="2" s="1"/>
  <c r="C414" i="2"/>
  <c r="K413" i="2"/>
  <c r="I413" i="2"/>
  <c r="J413" i="2" s="1"/>
  <c r="C413" i="2"/>
  <c r="K412" i="2"/>
  <c r="I412" i="2"/>
  <c r="J412" i="2" s="1"/>
  <c r="C412" i="2"/>
  <c r="K411" i="2"/>
  <c r="I411" i="2"/>
  <c r="J411" i="2" s="1"/>
  <c r="C411" i="2"/>
  <c r="K410" i="2"/>
  <c r="I410" i="2"/>
  <c r="J410" i="2" s="1"/>
  <c r="C410" i="2"/>
  <c r="K409" i="2"/>
  <c r="I409" i="2"/>
  <c r="J409" i="2" s="1"/>
  <c r="C409" i="2"/>
  <c r="K408" i="2"/>
  <c r="I408" i="2"/>
  <c r="J408" i="2" s="1"/>
  <c r="C408" i="2"/>
  <c r="K407" i="2"/>
  <c r="I407" i="2"/>
  <c r="J407" i="2" s="1"/>
  <c r="C407" i="2"/>
  <c r="K406" i="2"/>
  <c r="I406" i="2"/>
  <c r="J406" i="2" s="1"/>
  <c r="C406" i="2"/>
  <c r="K405" i="2"/>
  <c r="I405" i="2"/>
  <c r="J405" i="2" s="1"/>
  <c r="C405" i="2"/>
  <c r="K404" i="2"/>
  <c r="I404" i="2"/>
  <c r="J404" i="2" s="1"/>
  <c r="C404" i="2"/>
  <c r="K403" i="2"/>
  <c r="I403" i="2"/>
  <c r="J403" i="2" s="1"/>
  <c r="C403" i="2"/>
  <c r="K402" i="2"/>
  <c r="I402" i="2"/>
  <c r="J402" i="2" s="1"/>
  <c r="C402" i="2"/>
  <c r="K401" i="2"/>
  <c r="I401" i="2"/>
  <c r="J401" i="2" s="1"/>
  <c r="C401" i="2"/>
  <c r="K400" i="2"/>
  <c r="I400" i="2"/>
  <c r="J400" i="2" s="1"/>
  <c r="C400" i="2"/>
  <c r="K399" i="2"/>
  <c r="I399" i="2"/>
  <c r="J399" i="2" s="1"/>
  <c r="C399" i="2"/>
  <c r="K398" i="2"/>
  <c r="I398" i="2"/>
  <c r="J398" i="2" s="1"/>
  <c r="C398" i="2"/>
  <c r="K397" i="2"/>
  <c r="I397" i="2"/>
  <c r="J397" i="2" s="1"/>
  <c r="C397" i="2"/>
  <c r="K396" i="2"/>
  <c r="I396" i="2"/>
  <c r="J396" i="2" s="1"/>
  <c r="C396" i="2"/>
  <c r="K395" i="2"/>
  <c r="I395" i="2"/>
  <c r="J395" i="2" s="1"/>
  <c r="C395" i="2"/>
  <c r="K394" i="2"/>
  <c r="I394" i="2"/>
  <c r="J394" i="2" s="1"/>
  <c r="C394" i="2"/>
  <c r="K393" i="2"/>
  <c r="I393" i="2"/>
  <c r="J393" i="2" s="1"/>
  <c r="C393" i="2"/>
  <c r="K392" i="2"/>
  <c r="I392" i="2"/>
  <c r="C392" i="2"/>
  <c r="K391" i="2"/>
  <c r="I391" i="2"/>
  <c r="J391" i="2" s="1"/>
  <c r="C391" i="2"/>
  <c r="K390" i="2"/>
  <c r="I390" i="2"/>
  <c r="J390" i="2" s="1"/>
  <c r="C390" i="2"/>
  <c r="K389" i="2"/>
  <c r="I389" i="2"/>
  <c r="J389" i="2" s="1"/>
  <c r="C389" i="2"/>
  <c r="K388" i="2"/>
  <c r="I388" i="2"/>
  <c r="J388" i="2" s="1"/>
  <c r="C388" i="2"/>
  <c r="K387" i="2"/>
  <c r="I387" i="2"/>
  <c r="J387" i="2" s="1"/>
  <c r="C387" i="2"/>
  <c r="K386" i="2"/>
  <c r="I386" i="2"/>
  <c r="J386" i="2" s="1"/>
  <c r="C386" i="2"/>
  <c r="K385" i="2"/>
  <c r="I385" i="2"/>
  <c r="J385" i="2" s="1"/>
  <c r="C385" i="2"/>
  <c r="K384" i="2"/>
  <c r="I384" i="2"/>
  <c r="J384" i="2" s="1"/>
  <c r="C384" i="2"/>
  <c r="K383" i="2"/>
  <c r="I383" i="2"/>
  <c r="J383" i="2" s="1"/>
  <c r="C383" i="2"/>
  <c r="K382" i="2"/>
  <c r="I382" i="2"/>
  <c r="J382" i="2" s="1"/>
  <c r="C382" i="2"/>
  <c r="K381" i="2"/>
  <c r="I381" i="2"/>
  <c r="J381" i="2" s="1"/>
  <c r="C381" i="2"/>
  <c r="K380" i="2"/>
  <c r="I380" i="2"/>
  <c r="J380" i="2" s="1"/>
  <c r="C380" i="2"/>
  <c r="K379" i="2"/>
  <c r="I379" i="2"/>
  <c r="J379" i="2" s="1"/>
  <c r="C379" i="2"/>
  <c r="K378" i="2"/>
  <c r="I378" i="2"/>
  <c r="J378" i="2" s="1"/>
  <c r="C378" i="2"/>
  <c r="K377" i="2"/>
  <c r="I377" i="2"/>
  <c r="J377" i="2" s="1"/>
  <c r="C377" i="2"/>
  <c r="K376" i="2"/>
  <c r="I376" i="2"/>
  <c r="J376" i="2" s="1"/>
  <c r="C376" i="2"/>
  <c r="K375" i="2"/>
  <c r="I375" i="2"/>
  <c r="J375" i="2" s="1"/>
  <c r="C375" i="2"/>
  <c r="K374" i="2"/>
  <c r="I374" i="2"/>
  <c r="J374" i="2" s="1"/>
  <c r="C374" i="2"/>
  <c r="K373" i="2"/>
  <c r="I373" i="2"/>
  <c r="J373" i="2" s="1"/>
  <c r="C373" i="2"/>
  <c r="K372" i="2"/>
  <c r="I372" i="2"/>
  <c r="J372" i="2" s="1"/>
  <c r="C372" i="2"/>
  <c r="K371" i="2"/>
  <c r="I371" i="2"/>
  <c r="J371" i="2" s="1"/>
  <c r="C371" i="2"/>
  <c r="K370" i="2"/>
  <c r="I370" i="2"/>
  <c r="J370" i="2" s="1"/>
  <c r="C370" i="2"/>
  <c r="K369" i="2"/>
  <c r="I369" i="2"/>
  <c r="J369" i="2" s="1"/>
  <c r="C369" i="2"/>
  <c r="K368" i="2"/>
  <c r="I368" i="2"/>
  <c r="J368" i="2" s="1"/>
  <c r="C368" i="2"/>
  <c r="K367" i="2"/>
  <c r="I367" i="2"/>
  <c r="J367" i="2" s="1"/>
  <c r="C367" i="2"/>
  <c r="K366" i="2"/>
  <c r="I366" i="2"/>
  <c r="J366" i="2" s="1"/>
  <c r="C366" i="2"/>
  <c r="K365" i="2"/>
  <c r="I365" i="2"/>
  <c r="J365" i="2" s="1"/>
  <c r="C365" i="2"/>
  <c r="K364" i="2"/>
  <c r="I364" i="2"/>
  <c r="J364" i="2" s="1"/>
  <c r="C364" i="2"/>
  <c r="K363" i="2"/>
  <c r="I363" i="2"/>
  <c r="J363" i="2" s="1"/>
  <c r="C363" i="2"/>
  <c r="K362" i="2"/>
  <c r="I362" i="2"/>
  <c r="J362" i="2" s="1"/>
  <c r="C362" i="2"/>
  <c r="K361" i="2"/>
  <c r="I361" i="2"/>
  <c r="J361" i="2" s="1"/>
  <c r="C361" i="2"/>
  <c r="K360" i="2"/>
  <c r="I360" i="2"/>
  <c r="J360" i="2" s="1"/>
  <c r="C360" i="2"/>
  <c r="K359" i="2"/>
  <c r="I359" i="2"/>
  <c r="J359" i="2" s="1"/>
  <c r="C359" i="2"/>
  <c r="K358" i="2"/>
  <c r="I358" i="2"/>
  <c r="J358" i="2" s="1"/>
  <c r="C358" i="2"/>
  <c r="K357" i="2"/>
  <c r="I357" i="2"/>
  <c r="J357" i="2" s="1"/>
  <c r="C357" i="2"/>
  <c r="K356" i="2"/>
  <c r="I356" i="2"/>
  <c r="J356" i="2" s="1"/>
  <c r="C356" i="2"/>
  <c r="K355" i="2"/>
  <c r="I355" i="2"/>
  <c r="J355" i="2" s="1"/>
  <c r="C355" i="2"/>
  <c r="K354" i="2"/>
  <c r="I354" i="2"/>
  <c r="J354" i="2" s="1"/>
  <c r="C354" i="2"/>
  <c r="K353" i="2"/>
  <c r="I353" i="2"/>
  <c r="J353" i="2" s="1"/>
  <c r="C353" i="2"/>
  <c r="K352" i="2"/>
  <c r="I352" i="2"/>
  <c r="J352" i="2" s="1"/>
  <c r="C352" i="2"/>
  <c r="K351" i="2"/>
  <c r="I351" i="2"/>
  <c r="J351" i="2" s="1"/>
  <c r="C351" i="2"/>
  <c r="K350" i="2"/>
  <c r="I350" i="2"/>
  <c r="J350" i="2" s="1"/>
  <c r="C350" i="2"/>
  <c r="K349" i="2"/>
  <c r="I349" i="2"/>
  <c r="J349" i="2" s="1"/>
  <c r="C349" i="2"/>
  <c r="K348" i="2"/>
  <c r="I348" i="2"/>
  <c r="J348" i="2" s="1"/>
  <c r="C348" i="2"/>
  <c r="K347" i="2"/>
  <c r="I347" i="2"/>
  <c r="J347" i="2" s="1"/>
  <c r="C347" i="2"/>
  <c r="K346" i="2"/>
  <c r="I346" i="2"/>
  <c r="J346" i="2" s="1"/>
  <c r="C346" i="2"/>
  <c r="K345" i="2"/>
  <c r="I345" i="2"/>
  <c r="J345" i="2" s="1"/>
  <c r="C345" i="2"/>
  <c r="K344" i="2"/>
  <c r="I344" i="2"/>
  <c r="J344" i="2" s="1"/>
  <c r="C344" i="2"/>
  <c r="K343" i="2"/>
  <c r="I343" i="2"/>
  <c r="J343" i="2" s="1"/>
  <c r="C343" i="2"/>
  <c r="K342" i="2"/>
  <c r="I342" i="2"/>
  <c r="J342" i="2" s="1"/>
  <c r="C342" i="2"/>
  <c r="K341" i="2"/>
  <c r="I341" i="2"/>
  <c r="J341" i="2" s="1"/>
  <c r="C341" i="2"/>
  <c r="K340" i="2"/>
  <c r="I340" i="2"/>
  <c r="J340" i="2" s="1"/>
  <c r="C340" i="2"/>
  <c r="K339" i="2"/>
  <c r="I339" i="2"/>
  <c r="J339" i="2" s="1"/>
  <c r="C339" i="2"/>
  <c r="K338" i="2"/>
  <c r="I338" i="2"/>
  <c r="J338" i="2" s="1"/>
  <c r="C338" i="2"/>
  <c r="K337" i="2"/>
  <c r="I337" i="2"/>
  <c r="J337" i="2" s="1"/>
  <c r="C337" i="2"/>
  <c r="K336" i="2"/>
  <c r="I336" i="2"/>
  <c r="J336" i="2" s="1"/>
  <c r="C336" i="2"/>
  <c r="K335" i="2"/>
  <c r="I335" i="2"/>
  <c r="J335" i="2" s="1"/>
  <c r="C335" i="2"/>
  <c r="K334" i="2"/>
  <c r="I334" i="2"/>
  <c r="J334" i="2" s="1"/>
  <c r="C334" i="2"/>
  <c r="K333" i="2"/>
  <c r="I333" i="2"/>
  <c r="J333" i="2" s="1"/>
  <c r="C333" i="2"/>
  <c r="K332" i="2"/>
  <c r="I332" i="2"/>
  <c r="J332" i="2" s="1"/>
  <c r="C332" i="2"/>
  <c r="K331" i="2"/>
  <c r="I331" i="2"/>
  <c r="J331" i="2" s="1"/>
  <c r="C331" i="2"/>
  <c r="K330" i="2"/>
  <c r="I330" i="2"/>
  <c r="J330" i="2" s="1"/>
  <c r="C330" i="2"/>
  <c r="K329" i="2"/>
  <c r="I329" i="2"/>
  <c r="J329" i="2" s="1"/>
  <c r="C329" i="2"/>
  <c r="K328" i="2"/>
  <c r="I328" i="2"/>
  <c r="J328" i="2" s="1"/>
  <c r="C328" i="2"/>
  <c r="K327" i="2"/>
  <c r="I327" i="2"/>
  <c r="J327" i="2" s="1"/>
  <c r="C327" i="2"/>
  <c r="K326" i="2"/>
  <c r="I326" i="2"/>
  <c r="J326" i="2" s="1"/>
  <c r="C326" i="2"/>
  <c r="K325" i="2"/>
  <c r="I325" i="2"/>
  <c r="J325" i="2" s="1"/>
  <c r="C325" i="2"/>
  <c r="K324" i="2"/>
  <c r="I324" i="2"/>
  <c r="J324" i="2" s="1"/>
  <c r="C324" i="2"/>
  <c r="K323" i="2"/>
  <c r="I323" i="2"/>
  <c r="J323" i="2" s="1"/>
  <c r="C323" i="2"/>
  <c r="K322" i="2"/>
  <c r="I322" i="2"/>
  <c r="J322" i="2" s="1"/>
  <c r="C322" i="2"/>
  <c r="K321" i="2"/>
  <c r="I321" i="2"/>
  <c r="J321" i="2" s="1"/>
  <c r="C321" i="2"/>
  <c r="K320" i="2"/>
  <c r="I320" i="2"/>
  <c r="J320" i="2" s="1"/>
  <c r="C320" i="2"/>
  <c r="K319" i="2"/>
  <c r="I319" i="2"/>
  <c r="J319" i="2" s="1"/>
  <c r="C319" i="2"/>
  <c r="K318" i="2"/>
  <c r="I318" i="2"/>
  <c r="J318" i="2" s="1"/>
  <c r="C318" i="2"/>
  <c r="K317" i="2"/>
  <c r="I317" i="2"/>
  <c r="J317" i="2" s="1"/>
  <c r="C317" i="2"/>
  <c r="K316" i="2"/>
  <c r="I316" i="2"/>
  <c r="J316" i="2" s="1"/>
  <c r="C316" i="2"/>
  <c r="K315" i="2"/>
  <c r="I315" i="2"/>
  <c r="J315" i="2" s="1"/>
  <c r="C315" i="2"/>
  <c r="K314" i="2"/>
  <c r="I314" i="2"/>
  <c r="J314" i="2" s="1"/>
  <c r="C314" i="2"/>
  <c r="K313" i="2"/>
  <c r="I313" i="2"/>
  <c r="J313" i="2" s="1"/>
  <c r="C313" i="2"/>
  <c r="K312" i="2"/>
  <c r="I312" i="2"/>
  <c r="J312" i="2" s="1"/>
  <c r="C312" i="2"/>
  <c r="K311" i="2"/>
  <c r="I311" i="2"/>
  <c r="J311" i="2" s="1"/>
  <c r="C311" i="2"/>
  <c r="K310" i="2"/>
  <c r="I310" i="2"/>
  <c r="J310" i="2" s="1"/>
  <c r="C310" i="2"/>
  <c r="K309" i="2"/>
  <c r="I309" i="2"/>
  <c r="J309" i="2" s="1"/>
  <c r="C309" i="2"/>
  <c r="K308" i="2"/>
  <c r="I308" i="2"/>
  <c r="J308" i="2" s="1"/>
  <c r="C308" i="2"/>
  <c r="K307" i="2"/>
  <c r="I307" i="2"/>
  <c r="J307" i="2" s="1"/>
  <c r="C307" i="2"/>
  <c r="K306" i="2"/>
  <c r="I306" i="2"/>
  <c r="J306" i="2" s="1"/>
  <c r="C306" i="2"/>
  <c r="K305" i="2"/>
  <c r="I305" i="2"/>
  <c r="J305" i="2" s="1"/>
  <c r="C305" i="2"/>
  <c r="K304" i="2"/>
  <c r="I304" i="2"/>
  <c r="J304" i="2" s="1"/>
  <c r="C304" i="2"/>
  <c r="K303" i="2"/>
  <c r="I303" i="2"/>
  <c r="J303" i="2" s="1"/>
  <c r="C303" i="2"/>
  <c r="K302" i="2"/>
  <c r="I302" i="2"/>
  <c r="J302" i="2" s="1"/>
  <c r="C302" i="2"/>
  <c r="K301" i="2"/>
  <c r="I301" i="2"/>
  <c r="J301" i="2" s="1"/>
  <c r="C301" i="2"/>
  <c r="K300" i="2"/>
  <c r="I300" i="2"/>
  <c r="J300" i="2" s="1"/>
  <c r="C300" i="2"/>
  <c r="K299" i="2"/>
  <c r="I299" i="2"/>
  <c r="J299" i="2" s="1"/>
  <c r="C299" i="2"/>
  <c r="K298" i="2"/>
  <c r="I298" i="2"/>
  <c r="J298" i="2" s="1"/>
  <c r="C298" i="2"/>
  <c r="K297" i="2"/>
  <c r="I297" i="2"/>
  <c r="J297" i="2" s="1"/>
  <c r="C297" i="2"/>
  <c r="K296" i="2"/>
  <c r="I296" i="2"/>
  <c r="J296" i="2" s="1"/>
  <c r="C296" i="2"/>
  <c r="K295" i="2"/>
  <c r="I295" i="2"/>
  <c r="J295" i="2" s="1"/>
  <c r="C295" i="2"/>
  <c r="K294" i="2"/>
  <c r="I294" i="2"/>
  <c r="J294" i="2" s="1"/>
  <c r="C294" i="2"/>
  <c r="K293" i="2"/>
  <c r="I293" i="2"/>
  <c r="J293" i="2" s="1"/>
  <c r="C293" i="2"/>
  <c r="K292" i="2"/>
  <c r="I292" i="2"/>
  <c r="J292" i="2" s="1"/>
  <c r="C292" i="2"/>
  <c r="K291" i="2"/>
  <c r="I291" i="2"/>
  <c r="J291" i="2" s="1"/>
  <c r="C291" i="2"/>
  <c r="K290" i="2"/>
  <c r="I290" i="2"/>
  <c r="J290" i="2" s="1"/>
  <c r="C290" i="2"/>
  <c r="K289" i="2"/>
  <c r="I289" i="2"/>
  <c r="J289" i="2" s="1"/>
  <c r="C289" i="2"/>
  <c r="K288" i="2"/>
  <c r="I288" i="2"/>
  <c r="J288" i="2" s="1"/>
  <c r="C288" i="2"/>
  <c r="K287" i="2"/>
  <c r="I287" i="2"/>
  <c r="J287" i="2" s="1"/>
  <c r="C287" i="2"/>
  <c r="K286" i="2"/>
  <c r="I286" i="2"/>
  <c r="J286" i="2" s="1"/>
  <c r="C286" i="2"/>
  <c r="K285" i="2"/>
  <c r="I285" i="2"/>
  <c r="J285" i="2" s="1"/>
  <c r="C285" i="2"/>
  <c r="K284" i="2"/>
  <c r="I284" i="2"/>
  <c r="J284" i="2" s="1"/>
  <c r="C284" i="2"/>
  <c r="K283" i="2"/>
  <c r="I283" i="2"/>
  <c r="J283" i="2" s="1"/>
  <c r="C283" i="2"/>
  <c r="K282" i="2"/>
  <c r="I282" i="2"/>
  <c r="J282" i="2" s="1"/>
  <c r="C282" i="2"/>
  <c r="K281" i="2"/>
  <c r="I281" i="2"/>
  <c r="J281" i="2" s="1"/>
  <c r="C281" i="2"/>
  <c r="K280" i="2"/>
  <c r="I280" i="2"/>
  <c r="J280" i="2" s="1"/>
  <c r="C280" i="2"/>
  <c r="K279" i="2"/>
  <c r="I279" i="2"/>
  <c r="J279" i="2" s="1"/>
  <c r="C279" i="2"/>
  <c r="K278" i="2"/>
  <c r="I278" i="2"/>
  <c r="J278" i="2" s="1"/>
  <c r="C278" i="2"/>
  <c r="K277" i="2"/>
  <c r="I277" i="2"/>
  <c r="J277" i="2" s="1"/>
  <c r="C277" i="2"/>
  <c r="K276" i="2"/>
  <c r="I276" i="2"/>
  <c r="J276" i="2" s="1"/>
  <c r="C276" i="2"/>
  <c r="K275" i="2"/>
  <c r="I275" i="2"/>
  <c r="J275" i="2" s="1"/>
  <c r="C275" i="2"/>
  <c r="K274" i="2"/>
  <c r="I274" i="2"/>
  <c r="J274" i="2" s="1"/>
  <c r="C274" i="2"/>
  <c r="K273" i="2"/>
  <c r="I273" i="2"/>
  <c r="J273" i="2" s="1"/>
  <c r="C273" i="2"/>
  <c r="K272" i="2"/>
  <c r="I272" i="2"/>
  <c r="J272" i="2" s="1"/>
  <c r="C272" i="2"/>
  <c r="K271" i="2"/>
  <c r="I271" i="2"/>
  <c r="J271" i="2" s="1"/>
  <c r="C271" i="2"/>
  <c r="K270" i="2"/>
  <c r="I270" i="2"/>
  <c r="J270" i="2" s="1"/>
  <c r="C270" i="2"/>
  <c r="K269" i="2"/>
  <c r="I269" i="2"/>
  <c r="J269" i="2" s="1"/>
  <c r="C269" i="2"/>
  <c r="K268" i="2"/>
  <c r="I268" i="2"/>
  <c r="J268" i="2" s="1"/>
  <c r="C268" i="2"/>
  <c r="K267" i="2"/>
  <c r="I267" i="2"/>
  <c r="J267" i="2" s="1"/>
  <c r="C267" i="2"/>
  <c r="K266" i="2"/>
  <c r="I266" i="2"/>
  <c r="J266" i="2" s="1"/>
  <c r="C266" i="2"/>
  <c r="K265" i="2"/>
  <c r="I265" i="2"/>
  <c r="J265" i="2" s="1"/>
  <c r="C265" i="2"/>
  <c r="K264" i="2"/>
  <c r="I264" i="2"/>
  <c r="J264" i="2" s="1"/>
  <c r="C264" i="2"/>
  <c r="K263" i="2"/>
  <c r="I263" i="2"/>
  <c r="J263" i="2" s="1"/>
  <c r="C263" i="2"/>
  <c r="K262" i="2"/>
  <c r="I262" i="2"/>
  <c r="J262" i="2" s="1"/>
  <c r="C262" i="2"/>
  <c r="K261" i="2"/>
  <c r="I261" i="2"/>
  <c r="J261" i="2" s="1"/>
  <c r="C261" i="2"/>
  <c r="K260" i="2"/>
  <c r="I260" i="2"/>
  <c r="J260" i="2" s="1"/>
  <c r="C260" i="2"/>
  <c r="K259" i="2"/>
  <c r="I259" i="2"/>
  <c r="J259" i="2" s="1"/>
  <c r="C259" i="2"/>
  <c r="K258" i="2"/>
  <c r="I258" i="2"/>
  <c r="J258" i="2" s="1"/>
  <c r="C258" i="2"/>
  <c r="K257" i="2"/>
  <c r="I257" i="2"/>
  <c r="J257" i="2" s="1"/>
  <c r="C257" i="2"/>
  <c r="K256" i="2"/>
  <c r="I256" i="2"/>
  <c r="J256" i="2" s="1"/>
  <c r="C256" i="2"/>
  <c r="K255" i="2"/>
  <c r="I255" i="2"/>
  <c r="J255" i="2" s="1"/>
  <c r="C255" i="2"/>
  <c r="K254" i="2"/>
  <c r="I254" i="2"/>
  <c r="J254" i="2" s="1"/>
  <c r="C254" i="2"/>
  <c r="K253" i="2"/>
  <c r="I253" i="2"/>
  <c r="J253" i="2" s="1"/>
  <c r="C253" i="2"/>
  <c r="K252" i="2"/>
  <c r="I252" i="2"/>
  <c r="J252" i="2" s="1"/>
  <c r="C252" i="2"/>
  <c r="K251" i="2"/>
  <c r="I251" i="2"/>
  <c r="J251" i="2" s="1"/>
  <c r="C251" i="2"/>
  <c r="K250" i="2"/>
  <c r="I250" i="2"/>
  <c r="J250" i="2" s="1"/>
  <c r="C250" i="2"/>
  <c r="K249" i="2"/>
  <c r="I249" i="2"/>
  <c r="J249" i="2" s="1"/>
  <c r="C249" i="2"/>
  <c r="K248" i="2"/>
  <c r="I248" i="2"/>
  <c r="J248" i="2" s="1"/>
  <c r="C248" i="2"/>
  <c r="K247" i="2"/>
  <c r="I247" i="2"/>
  <c r="J247" i="2" s="1"/>
  <c r="C247" i="2"/>
  <c r="K246" i="2"/>
  <c r="I246" i="2"/>
  <c r="J246" i="2" s="1"/>
  <c r="C246" i="2"/>
  <c r="K245" i="2"/>
  <c r="I245" i="2"/>
  <c r="J245" i="2" s="1"/>
  <c r="C245" i="2"/>
  <c r="K244" i="2"/>
  <c r="I244" i="2"/>
  <c r="J244" i="2" s="1"/>
  <c r="C244" i="2"/>
  <c r="K243" i="2"/>
  <c r="I243" i="2"/>
  <c r="J243" i="2" s="1"/>
  <c r="C243" i="2"/>
  <c r="K242" i="2"/>
  <c r="I242" i="2"/>
  <c r="J242" i="2" s="1"/>
  <c r="C242" i="2"/>
  <c r="K241" i="2"/>
  <c r="I241" i="2"/>
  <c r="J241" i="2" s="1"/>
  <c r="C241" i="2"/>
  <c r="K240" i="2"/>
  <c r="I240" i="2"/>
  <c r="J240" i="2" s="1"/>
  <c r="C240" i="2"/>
  <c r="K239" i="2"/>
  <c r="I239" i="2"/>
  <c r="J239" i="2" s="1"/>
  <c r="C239" i="2"/>
  <c r="K238" i="2"/>
  <c r="I238" i="2"/>
  <c r="J238" i="2" s="1"/>
  <c r="C238" i="2"/>
  <c r="K237" i="2"/>
  <c r="I237" i="2"/>
  <c r="J237" i="2" s="1"/>
  <c r="C237" i="2"/>
  <c r="K236" i="2"/>
  <c r="I236" i="2"/>
  <c r="J236" i="2" s="1"/>
  <c r="C236" i="2"/>
  <c r="K235" i="2"/>
  <c r="I235" i="2"/>
  <c r="J235" i="2" s="1"/>
  <c r="C235" i="2"/>
  <c r="K234" i="2"/>
  <c r="I234" i="2"/>
  <c r="J234" i="2" s="1"/>
  <c r="C234" i="2"/>
  <c r="K233" i="2"/>
  <c r="I233" i="2"/>
  <c r="J233" i="2" s="1"/>
  <c r="C233" i="2"/>
  <c r="K232" i="2"/>
  <c r="I232" i="2"/>
  <c r="J232" i="2" s="1"/>
  <c r="C232" i="2"/>
  <c r="K231" i="2"/>
  <c r="I231" i="2"/>
  <c r="J231" i="2" s="1"/>
  <c r="C231" i="2"/>
  <c r="K230" i="2"/>
  <c r="I230" i="2"/>
  <c r="J230" i="2" s="1"/>
  <c r="C230" i="2"/>
  <c r="K229" i="2"/>
  <c r="I229" i="2"/>
  <c r="J229" i="2" s="1"/>
  <c r="C229" i="2"/>
  <c r="K228" i="2"/>
  <c r="I228" i="2"/>
  <c r="J228" i="2" s="1"/>
  <c r="C228" i="2"/>
  <c r="K227" i="2"/>
  <c r="I227" i="2"/>
  <c r="J227" i="2" s="1"/>
  <c r="C227" i="2"/>
  <c r="K226" i="2"/>
  <c r="I226" i="2"/>
  <c r="J226" i="2" s="1"/>
  <c r="C226" i="2"/>
  <c r="K225" i="2"/>
  <c r="I225" i="2"/>
  <c r="J225" i="2" s="1"/>
  <c r="C225" i="2"/>
  <c r="K224" i="2"/>
  <c r="I224" i="2"/>
  <c r="J224" i="2" s="1"/>
  <c r="C224" i="2"/>
  <c r="K223" i="2"/>
  <c r="I223" i="2"/>
  <c r="J223" i="2" s="1"/>
  <c r="C223" i="2"/>
  <c r="K222" i="2"/>
  <c r="I222" i="2"/>
  <c r="J222" i="2" s="1"/>
  <c r="C222" i="2"/>
  <c r="K221" i="2"/>
  <c r="I221" i="2"/>
  <c r="J221" i="2" s="1"/>
  <c r="C221" i="2"/>
  <c r="K220" i="2"/>
  <c r="I220" i="2"/>
  <c r="J220" i="2" s="1"/>
  <c r="C220" i="2"/>
  <c r="K219" i="2"/>
  <c r="I219" i="2"/>
  <c r="J219" i="2" s="1"/>
  <c r="C219" i="2"/>
  <c r="K218" i="2"/>
  <c r="I218" i="2"/>
  <c r="J218" i="2" s="1"/>
  <c r="C218" i="2"/>
  <c r="K217" i="2"/>
  <c r="I217" i="2"/>
  <c r="J217" i="2" s="1"/>
  <c r="C217" i="2"/>
  <c r="K216" i="2"/>
  <c r="I216" i="2"/>
  <c r="J216" i="2" s="1"/>
  <c r="C216" i="2"/>
  <c r="K215" i="2"/>
  <c r="I215" i="2"/>
  <c r="J215" i="2" s="1"/>
  <c r="C215" i="2"/>
  <c r="K214" i="2"/>
  <c r="I214" i="2"/>
  <c r="J214" i="2" s="1"/>
  <c r="C214" i="2"/>
  <c r="K213" i="2"/>
  <c r="I213" i="2"/>
  <c r="J213" i="2" s="1"/>
  <c r="C213" i="2"/>
  <c r="K212" i="2"/>
  <c r="I212" i="2"/>
  <c r="J212" i="2" s="1"/>
  <c r="C212" i="2"/>
  <c r="K211" i="2"/>
  <c r="I211" i="2"/>
  <c r="J211" i="2" s="1"/>
  <c r="C211" i="2"/>
  <c r="K210" i="2"/>
  <c r="I210" i="2"/>
  <c r="J210" i="2" s="1"/>
  <c r="C210" i="2"/>
  <c r="K209" i="2"/>
  <c r="I209" i="2"/>
  <c r="J209" i="2" s="1"/>
  <c r="C209" i="2"/>
  <c r="K208" i="2"/>
  <c r="I208" i="2"/>
  <c r="J208" i="2" s="1"/>
  <c r="C208" i="2"/>
  <c r="K207" i="2"/>
  <c r="I207" i="2"/>
  <c r="J207" i="2" s="1"/>
  <c r="C207" i="2"/>
  <c r="K206" i="2"/>
  <c r="I206" i="2"/>
  <c r="J206" i="2" s="1"/>
  <c r="C206" i="2"/>
  <c r="K205" i="2"/>
  <c r="I205" i="2"/>
  <c r="J205" i="2" s="1"/>
  <c r="C205" i="2"/>
  <c r="K204" i="2"/>
  <c r="I204" i="2"/>
  <c r="J204" i="2" s="1"/>
  <c r="C204" i="2"/>
  <c r="K203" i="2"/>
  <c r="I203" i="2"/>
  <c r="J203" i="2" s="1"/>
  <c r="C203" i="2"/>
  <c r="K202" i="2"/>
  <c r="I202" i="2"/>
  <c r="J202" i="2" s="1"/>
  <c r="C202" i="2"/>
  <c r="K201" i="2"/>
  <c r="I201" i="2"/>
  <c r="J201" i="2" s="1"/>
  <c r="C201" i="2"/>
  <c r="K200" i="2"/>
  <c r="I200" i="2"/>
  <c r="J200" i="2" s="1"/>
  <c r="C200" i="2"/>
  <c r="K199" i="2"/>
  <c r="I199" i="2"/>
  <c r="J199" i="2" s="1"/>
  <c r="C199" i="2"/>
  <c r="K198" i="2"/>
  <c r="I198" i="2"/>
  <c r="J198" i="2" s="1"/>
  <c r="C198" i="2"/>
  <c r="K197" i="2"/>
  <c r="I197" i="2"/>
  <c r="J197" i="2" s="1"/>
  <c r="C197" i="2"/>
  <c r="K196" i="2"/>
  <c r="I196" i="2"/>
  <c r="J196" i="2" s="1"/>
  <c r="C196" i="2"/>
  <c r="K195" i="2"/>
  <c r="I195" i="2"/>
  <c r="J195" i="2" s="1"/>
  <c r="C195" i="2"/>
  <c r="K194" i="2"/>
  <c r="I194" i="2"/>
  <c r="J194" i="2" s="1"/>
  <c r="C194" i="2"/>
  <c r="K193" i="2"/>
  <c r="I193" i="2"/>
  <c r="J193" i="2" s="1"/>
  <c r="C193" i="2"/>
  <c r="K192" i="2"/>
  <c r="I192" i="2"/>
  <c r="J192" i="2" s="1"/>
  <c r="C192" i="2"/>
  <c r="K191" i="2"/>
  <c r="I191" i="2"/>
  <c r="J191" i="2" s="1"/>
  <c r="C191" i="2"/>
  <c r="K190" i="2"/>
  <c r="I190" i="2"/>
  <c r="J190" i="2" s="1"/>
  <c r="C190" i="2"/>
  <c r="K189" i="2"/>
  <c r="I189" i="2"/>
  <c r="J189" i="2" s="1"/>
  <c r="C189" i="2"/>
  <c r="K188" i="2"/>
  <c r="I188" i="2"/>
  <c r="J188" i="2" s="1"/>
  <c r="C188" i="2"/>
  <c r="K187" i="2"/>
  <c r="I187" i="2"/>
  <c r="J187" i="2" s="1"/>
  <c r="C187" i="2"/>
  <c r="K186" i="2"/>
  <c r="I186" i="2"/>
  <c r="J186" i="2" s="1"/>
  <c r="C186" i="2"/>
  <c r="K185" i="2"/>
  <c r="I185" i="2"/>
  <c r="J185" i="2" s="1"/>
  <c r="C185" i="2"/>
  <c r="K184" i="2"/>
  <c r="I184" i="2"/>
  <c r="J184" i="2" s="1"/>
  <c r="C184" i="2"/>
  <c r="K183" i="2"/>
  <c r="I183" i="2"/>
  <c r="J183" i="2" s="1"/>
  <c r="C183" i="2"/>
  <c r="K182" i="2"/>
  <c r="I182" i="2"/>
  <c r="J182" i="2" s="1"/>
  <c r="C182" i="2"/>
  <c r="K181" i="2"/>
  <c r="I181" i="2"/>
  <c r="J181" i="2" s="1"/>
  <c r="C181" i="2"/>
  <c r="K180" i="2"/>
  <c r="I180" i="2"/>
  <c r="J180" i="2" s="1"/>
  <c r="C180" i="2"/>
  <c r="K179" i="2"/>
  <c r="I179" i="2"/>
  <c r="J179" i="2" s="1"/>
  <c r="C179" i="2"/>
  <c r="K178" i="2"/>
  <c r="I178" i="2"/>
  <c r="J178" i="2" s="1"/>
  <c r="C178" i="2"/>
  <c r="K177" i="2"/>
  <c r="I177" i="2"/>
  <c r="J177" i="2" s="1"/>
  <c r="C177" i="2"/>
  <c r="K176" i="2"/>
  <c r="I176" i="2"/>
  <c r="J176" i="2" s="1"/>
  <c r="C176" i="2"/>
  <c r="K175" i="2"/>
  <c r="I175" i="2"/>
  <c r="J175" i="2" s="1"/>
  <c r="C175" i="2"/>
  <c r="K174" i="2"/>
  <c r="I174" i="2"/>
  <c r="J174" i="2" s="1"/>
  <c r="C174" i="2"/>
  <c r="K173" i="2"/>
  <c r="I173" i="2"/>
  <c r="J173" i="2" s="1"/>
  <c r="C173" i="2"/>
  <c r="K172" i="2"/>
  <c r="I172" i="2"/>
  <c r="J172" i="2" s="1"/>
  <c r="C172" i="2"/>
  <c r="K171" i="2"/>
  <c r="I171" i="2"/>
  <c r="J171" i="2" s="1"/>
  <c r="C171" i="2"/>
  <c r="K170" i="2"/>
  <c r="I170" i="2"/>
  <c r="J170" i="2" s="1"/>
  <c r="C170" i="2"/>
  <c r="K169" i="2"/>
  <c r="I169" i="2"/>
  <c r="J169" i="2" s="1"/>
  <c r="C169" i="2"/>
  <c r="K168" i="2"/>
  <c r="I168" i="2"/>
  <c r="J168" i="2" s="1"/>
  <c r="C168" i="2"/>
  <c r="K167" i="2"/>
  <c r="I167" i="2"/>
  <c r="J167" i="2" s="1"/>
  <c r="C167" i="2"/>
  <c r="K166" i="2"/>
  <c r="I166" i="2"/>
  <c r="J166" i="2" s="1"/>
  <c r="C166" i="2"/>
  <c r="K165" i="2"/>
  <c r="I165" i="2"/>
  <c r="J165" i="2" s="1"/>
  <c r="C165" i="2"/>
  <c r="K164" i="2"/>
  <c r="I164" i="2"/>
  <c r="J164" i="2" s="1"/>
  <c r="C164" i="2"/>
  <c r="K163" i="2"/>
  <c r="I163" i="2"/>
  <c r="J163" i="2" s="1"/>
  <c r="C163" i="2"/>
  <c r="K162" i="2"/>
  <c r="I162" i="2"/>
  <c r="J162" i="2" s="1"/>
  <c r="C162" i="2"/>
  <c r="K161" i="2"/>
  <c r="I161" i="2"/>
  <c r="J161" i="2" s="1"/>
  <c r="C161" i="2"/>
  <c r="K160" i="2"/>
  <c r="I160" i="2"/>
  <c r="J160" i="2" s="1"/>
  <c r="C160" i="2"/>
  <c r="K159" i="2"/>
  <c r="I159" i="2"/>
  <c r="J159" i="2" s="1"/>
  <c r="C159" i="2"/>
  <c r="K158" i="2"/>
  <c r="I158" i="2"/>
  <c r="J158" i="2" s="1"/>
  <c r="C158" i="2"/>
  <c r="K157" i="2"/>
  <c r="I157" i="2"/>
  <c r="J157" i="2" s="1"/>
  <c r="C157" i="2"/>
  <c r="K156" i="2"/>
  <c r="I156" i="2"/>
  <c r="J156" i="2" s="1"/>
  <c r="C156" i="2"/>
  <c r="K155" i="2"/>
  <c r="I155" i="2"/>
  <c r="J155" i="2" s="1"/>
  <c r="C155" i="2"/>
  <c r="K154" i="2"/>
  <c r="I154" i="2"/>
  <c r="J154" i="2" s="1"/>
  <c r="C154" i="2"/>
  <c r="K153" i="2"/>
  <c r="I153" i="2"/>
  <c r="J153" i="2" s="1"/>
  <c r="C153" i="2"/>
  <c r="K152" i="2"/>
  <c r="I152" i="2"/>
  <c r="J152" i="2" s="1"/>
  <c r="C152" i="2"/>
  <c r="K151" i="2"/>
  <c r="I151" i="2"/>
  <c r="J151" i="2" s="1"/>
  <c r="C151" i="2"/>
  <c r="K150" i="2"/>
  <c r="I150" i="2"/>
  <c r="J150" i="2" s="1"/>
  <c r="C150" i="2"/>
  <c r="K149" i="2"/>
  <c r="I149" i="2"/>
  <c r="J149" i="2" s="1"/>
  <c r="C149" i="2"/>
  <c r="K148" i="2"/>
  <c r="I148" i="2"/>
  <c r="J148" i="2" s="1"/>
  <c r="C148" i="2"/>
  <c r="K147" i="2"/>
  <c r="I147" i="2"/>
  <c r="J147" i="2" s="1"/>
  <c r="C147" i="2"/>
  <c r="K146" i="2"/>
  <c r="I146" i="2"/>
  <c r="J146" i="2" s="1"/>
  <c r="C146" i="2"/>
  <c r="K145" i="2"/>
  <c r="I145" i="2"/>
  <c r="J145" i="2" s="1"/>
  <c r="C145" i="2"/>
  <c r="K144" i="2"/>
  <c r="I144" i="2"/>
  <c r="J144" i="2" s="1"/>
  <c r="C144" i="2"/>
  <c r="K143" i="2"/>
  <c r="I143" i="2"/>
  <c r="J143" i="2" s="1"/>
  <c r="C143" i="2"/>
  <c r="K142" i="2"/>
  <c r="I142" i="2"/>
  <c r="J142" i="2" s="1"/>
  <c r="C142" i="2"/>
  <c r="K141" i="2"/>
  <c r="I141" i="2"/>
  <c r="J141" i="2" s="1"/>
  <c r="C141" i="2"/>
  <c r="K140" i="2"/>
  <c r="I140" i="2"/>
  <c r="J140" i="2" s="1"/>
  <c r="C140" i="2"/>
  <c r="K139" i="2"/>
  <c r="I139" i="2"/>
  <c r="J139" i="2" s="1"/>
  <c r="C139" i="2"/>
  <c r="K138" i="2"/>
  <c r="I138" i="2"/>
  <c r="J138" i="2" s="1"/>
  <c r="C138" i="2"/>
  <c r="K137" i="2"/>
  <c r="I137" i="2"/>
  <c r="J137" i="2" s="1"/>
  <c r="C137" i="2"/>
  <c r="K136" i="2"/>
  <c r="I136" i="2"/>
  <c r="J136" i="2" s="1"/>
  <c r="C136" i="2"/>
  <c r="K135" i="2"/>
  <c r="I135" i="2"/>
  <c r="J135" i="2" s="1"/>
  <c r="C135" i="2"/>
  <c r="K134" i="2"/>
  <c r="I134" i="2"/>
  <c r="J134" i="2" s="1"/>
  <c r="C134" i="2"/>
  <c r="K133" i="2"/>
  <c r="I133" i="2"/>
  <c r="J133" i="2" s="1"/>
  <c r="C133" i="2"/>
  <c r="K132" i="2"/>
  <c r="I132" i="2"/>
  <c r="J132" i="2" s="1"/>
  <c r="C132" i="2"/>
  <c r="K131" i="2"/>
  <c r="I131" i="2"/>
  <c r="J131" i="2" s="1"/>
  <c r="C131" i="2"/>
  <c r="K130" i="2"/>
  <c r="I130" i="2"/>
  <c r="J130" i="2" s="1"/>
  <c r="C130" i="2"/>
  <c r="K129" i="2"/>
  <c r="I129" i="2"/>
  <c r="J129" i="2" s="1"/>
  <c r="C129" i="2"/>
  <c r="K128" i="2"/>
  <c r="I128" i="2"/>
  <c r="J128" i="2" s="1"/>
  <c r="C128" i="2"/>
  <c r="K127" i="2"/>
  <c r="I127" i="2"/>
  <c r="J127" i="2" s="1"/>
  <c r="C127" i="2"/>
  <c r="K126" i="2"/>
  <c r="I126" i="2"/>
  <c r="J126" i="2" s="1"/>
  <c r="C126" i="2"/>
  <c r="K125" i="2"/>
  <c r="I125" i="2"/>
  <c r="J125" i="2" s="1"/>
  <c r="C125" i="2"/>
  <c r="K124" i="2"/>
  <c r="I124" i="2"/>
  <c r="J124" i="2" s="1"/>
  <c r="C124" i="2"/>
  <c r="K123" i="2"/>
  <c r="I123" i="2"/>
  <c r="J123" i="2" s="1"/>
  <c r="C123" i="2"/>
  <c r="K122" i="2"/>
  <c r="I122" i="2"/>
  <c r="J122" i="2" s="1"/>
  <c r="C122" i="2"/>
  <c r="K121" i="2"/>
  <c r="I121" i="2"/>
  <c r="J121" i="2" s="1"/>
  <c r="C121" i="2"/>
  <c r="K120" i="2"/>
  <c r="I120" i="2"/>
  <c r="J120" i="2" s="1"/>
  <c r="C120" i="2"/>
  <c r="K119" i="2"/>
  <c r="I119" i="2"/>
  <c r="J119" i="2" s="1"/>
  <c r="C119" i="2"/>
  <c r="K118" i="2"/>
  <c r="I118" i="2"/>
  <c r="J118" i="2" s="1"/>
  <c r="C118" i="2"/>
  <c r="K117" i="2"/>
  <c r="I117" i="2"/>
  <c r="J117" i="2" s="1"/>
  <c r="C117" i="2"/>
  <c r="K116" i="2"/>
  <c r="I116" i="2"/>
  <c r="J116" i="2" s="1"/>
  <c r="C116" i="2"/>
  <c r="K115" i="2"/>
  <c r="I115" i="2"/>
  <c r="J115" i="2" s="1"/>
  <c r="C115" i="2"/>
  <c r="K114" i="2"/>
  <c r="I114" i="2"/>
  <c r="J114" i="2" s="1"/>
  <c r="C114" i="2"/>
  <c r="K113" i="2"/>
  <c r="I113" i="2"/>
  <c r="J113" i="2" s="1"/>
  <c r="C113" i="2"/>
  <c r="K112" i="2"/>
  <c r="I112" i="2"/>
  <c r="J112" i="2" s="1"/>
  <c r="C112" i="2"/>
  <c r="K111" i="2"/>
  <c r="I111" i="2"/>
  <c r="J111" i="2" s="1"/>
  <c r="C111" i="2"/>
  <c r="K110" i="2"/>
  <c r="I110" i="2"/>
  <c r="J110" i="2" s="1"/>
  <c r="C110" i="2"/>
  <c r="K109" i="2"/>
  <c r="I109" i="2"/>
  <c r="J109" i="2" s="1"/>
  <c r="C109" i="2"/>
  <c r="K108" i="2"/>
  <c r="I108" i="2"/>
  <c r="J108" i="2" s="1"/>
  <c r="C108" i="2"/>
  <c r="K107" i="2"/>
  <c r="I107" i="2"/>
  <c r="J107" i="2" s="1"/>
  <c r="C107" i="2"/>
  <c r="K106" i="2"/>
  <c r="I106" i="2"/>
  <c r="J106" i="2" s="1"/>
  <c r="C106" i="2"/>
  <c r="K105" i="2"/>
  <c r="I105" i="2"/>
  <c r="J105" i="2" s="1"/>
  <c r="C105" i="2"/>
  <c r="K104" i="2"/>
  <c r="I104" i="2"/>
  <c r="J104" i="2" s="1"/>
  <c r="C104" i="2"/>
  <c r="K103" i="2"/>
  <c r="I103" i="2"/>
  <c r="J103" i="2" s="1"/>
  <c r="C103" i="2"/>
  <c r="K102" i="2"/>
  <c r="I102" i="2"/>
  <c r="J102" i="2" s="1"/>
  <c r="C102" i="2"/>
  <c r="K101" i="2"/>
  <c r="I101" i="2"/>
  <c r="J101" i="2" s="1"/>
  <c r="C101" i="2"/>
  <c r="K100" i="2"/>
  <c r="I100" i="2"/>
  <c r="J100" i="2" s="1"/>
  <c r="C100" i="2"/>
  <c r="K99" i="2"/>
  <c r="I99" i="2"/>
  <c r="J99" i="2" s="1"/>
  <c r="C99" i="2"/>
  <c r="K98" i="2"/>
  <c r="I98" i="2"/>
  <c r="J98" i="2" s="1"/>
  <c r="C98" i="2"/>
  <c r="K97" i="2"/>
  <c r="I97" i="2"/>
  <c r="J97" i="2" s="1"/>
  <c r="C97" i="2"/>
  <c r="K96" i="2"/>
  <c r="I96" i="2"/>
  <c r="J96" i="2" s="1"/>
  <c r="C96" i="2"/>
  <c r="K95" i="2"/>
  <c r="I95" i="2"/>
  <c r="J95" i="2" s="1"/>
  <c r="C95" i="2"/>
  <c r="K94" i="2"/>
  <c r="I94" i="2"/>
  <c r="J94" i="2" s="1"/>
  <c r="C94" i="2"/>
  <c r="K93" i="2"/>
  <c r="I93" i="2"/>
  <c r="J93" i="2" s="1"/>
  <c r="C93" i="2"/>
  <c r="K92" i="2"/>
  <c r="I92" i="2"/>
  <c r="J92" i="2" s="1"/>
  <c r="C92" i="2"/>
  <c r="K91" i="2"/>
  <c r="I91" i="2"/>
  <c r="J91" i="2" s="1"/>
  <c r="C91" i="2"/>
  <c r="K90" i="2"/>
  <c r="I90" i="2"/>
  <c r="J90" i="2" s="1"/>
  <c r="C90" i="2"/>
  <c r="K89" i="2"/>
  <c r="I89" i="2"/>
  <c r="J89" i="2" s="1"/>
  <c r="C89" i="2"/>
  <c r="K88" i="2"/>
  <c r="I88" i="2"/>
  <c r="J88" i="2" s="1"/>
  <c r="C88" i="2"/>
  <c r="K87" i="2"/>
  <c r="I87" i="2"/>
  <c r="J87" i="2" s="1"/>
  <c r="C87" i="2"/>
  <c r="K86" i="2"/>
  <c r="I86" i="2"/>
  <c r="J86" i="2" s="1"/>
  <c r="C86" i="2"/>
  <c r="K85" i="2"/>
  <c r="I85" i="2"/>
  <c r="J85" i="2" s="1"/>
  <c r="C85" i="2"/>
  <c r="K84" i="2"/>
  <c r="I84" i="2"/>
  <c r="J84" i="2" s="1"/>
  <c r="C84" i="2"/>
  <c r="K83" i="2"/>
  <c r="I83" i="2"/>
  <c r="J83" i="2" s="1"/>
  <c r="C83" i="2"/>
  <c r="K82" i="2"/>
  <c r="I82" i="2"/>
  <c r="J82" i="2" s="1"/>
  <c r="C82" i="2"/>
  <c r="K81" i="2"/>
  <c r="I81" i="2"/>
  <c r="J81" i="2" s="1"/>
  <c r="C81" i="2"/>
  <c r="K80" i="2"/>
  <c r="I80" i="2"/>
  <c r="J80" i="2" s="1"/>
  <c r="C80" i="2"/>
  <c r="K79" i="2"/>
  <c r="I79" i="2"/>
  <c r="J79" i="2" s="1"/>
  <c r="C79" i="2"/>
  <c r="K78" i="2"/>
  <c r="I78" i="2"/>
  <c r="J78" i="2" s="1"/>
  <c r="C78" i="2"/>
  <c r="K77" i="2"/>
  <c r="I77" i="2"/>
  <c r="J77" i="2" s="1"/>
  <c r="C77" i="2"/>
  <c r="K76" i="2"/>
  <c r="I76" i="2"/>
  <c r="J76" i="2" s="1"/>
  <c r="C76" i="2"/>
  <c r="K75" i="2"/>
  <c r="I75" i="2"/>
  <c r="J75" i="2" s="1"/>
  <c r="C75" i="2"/>
  <c r="K74" i="2"/>
  <c r="I74" i="2"/>
  <c r="J74" i="2" s="1"/>
  <c r="C74" i="2"/>
  <c r="K73" i="2"/>
  <c r="I73" i="2"/>
  <c r="J73" i="2" s="1"/>
  <c r="C73" i="2"/>
  <c r="K72" i="2"/>
  <c r="I72" i="2"/>
  <c r="J72" i="2" s="1"/>
  <c r="C72" i="2"/>
  <c r="K71" i="2"/>
  <c r="I71" i="2"/>
  <c r="J71" i="2" s="1"/>
  <c r="C71" i="2"/>
  <c r="K70" i="2"/>
  <c r="I70" i="2"/>
  <c r="J70" i="2" s="1"/>
  <c r="C70" i="2"/>
  <c r="K69" i="2"/>
  <c r="I69" i="2"/>
  <c r="J69" i="2" s="1"/>
  <c r="C69" i="2"/>
  <c r="K68" i="2"/>
  <c r="I68" i="2"/>
  <c r="J68" i="2" s="1"/>
  <c r="C68" i="2"/>
  <c r="K67" i="2"/>
  <c r="I67" i="2"/>
  <c r="J67" i="2" s="1"/>
  <c r="C67" i="2"/>
  <c r="K66" i="2"/>
  <c r="I66" i="2"/>
  <c r="J66" i="2" s="1"/>
  <c r="C66" i="2"/>
  <c r="K65" i="2"/>
  <c r="I65" i="2"/>
  <c r="J65" i="2" s="1"/>
  <c r="C65" i="2"/>
  <c r="K64" i="2"/>
  <c r="I64" i="2"/>
  <c r="J64" i="2" s="1"/>
  <c r="C64" i="2"/>
  <c r="K63" i="2"/>
  <c r="I63" i="2"/>
  <c r="J63" i="2" s="1"/>
  <c r="C63" i="2"/>
  <c r="K62" i="2"/>
  <c r="I62" i="2"/>
  <c r="J62" i="2" s="1"/>
  <c r="C62" i="2"/>
  <c r="K61" i="2"/>
  <c r="I61" i="2"/>
  <c r="J61" i="2" s="1"/>
  <c r="C61" i="2"/>
  <c r="K60" i="2"/>
  <c r="I60" i="2"/>
  <c r="J60" i="2" s="1"/>
  <c r="C60" i="2"/>
  <c r="K59" i="2"/>
  <c r="I59" i="2"/>
  <c r="J59" i="2" s="1"/>
  <c r="C59" i="2"/>
  <c r="K58" i="2"/>
  <c r="I58" i="2"/>
  <c r="J58" i="2" s="1"/>
  <c r="C58" i="2"/>
  <c r="K57" i="2"/>
  <c r="I57" i="2"/>
  <c r="J57" i="2" s="1"/>
  <c r="C57" i="2"/>
  <c r="K56" i="2"/>
  <c r="I56" i="2"/>
  <c r="J56" i="2" s="1"/>
  <c r="C56" i="2"/>
  <c r="K55" i="2"/>
  <c r="I55" i="2"/>
  <c r="J55" i="2" s="1"/>
  <c r="C55" i="2"/>
  <c r="K54" i="2"/>
  <c r="I54" i="2"/>
  <c r="J54" i="2" s="1"/>
  <c r="C54" i="2"/>
  <c r="K53" i="2"/>
  <c r="I53" i="2"/>
  <c r="J53" i="2" s="1"/>
  <c r="C53" i="2"/>
  <c r="K52" i="2"/>
  <c r="I52" i="2"/>
  <c r="J52" i="2" s="1"/>
  <c r="C52" i="2"/>
  <c r="K51" i="2"/>
  <c r="I51" i="2"/>
  <c r="J51" i="2" s="1"/>
  <c r="C51" i="2"/>
  <c r="K50" i="2"/>
  <c r="I50" i="2"/>
  <c r="J50" i="2" s="1"/>
  <c r="C50" i="2"/>
  <c r="K49" i="2"/>
  <c r="I49" i="2"/>
  <c r="J49" i="2" s="1"/>
  <c r="C49" i="2"/>
  <c r="K48" i="2"/>
  <c r="I48" i="2"/>
  <c r="J48" i="2" s="1"/>
  <c r="C48" i="2"/>
  <c r="K47" i="2"/>
  <c r="I47" i="2"/>
  <c r="J47" i="2" s="1"/>
  <c r="C47" i="2"/>
  <c r="K46" i="2"/>
  <c r="I46" i="2"/>
  <c r="J46" i="2" s="1"/>
  <c r="C46" i="2"/>
  <c r="K45" i="2"/>
  <c r="I45" i="2"/>
  <c r="J45" i="2" s="1"/>
  <c r="C45" i="2"/>
  <c r="K44" i="2"/>
  <c r="I44" i="2"/>
  <c r="J44" i="2" s="1"/>
  <c r="C44" i="2"/>
  <c r="K43" i="2"/>
  <c r="I43" i="2"/>
  <c r="J43" i="2" s="1"/>
  <c r="C43" i="2"/>
  <c r="K42" i="2"/>
  <c r="I42" i="2"/>
  <c r="J42" i="2" s="1"/>
  <c r="C42" i="2"/>
  <c r="K41" i="2"/>
  <c r="I41" i="2"/>
  <c r="J41" i="2" s="1"/>
  <c r="C41" i="2"/>
  <c r="K40" i="2"/>
  <c r="I40" i="2"/>
  <c r="J40" i="2" s="1"/>
  <c r="C40" i="2"/>
  <c r="K39" i="2"/>
  <c r="I39" i="2"/>
  <c r="J39" i="2" s="1"/>
  <c r="C39" i="2"/>
  <c r="K38" i="2"/>
  <c r="I38" i="2"/>
  <c r="J38" i="2" s="1"/>
  <c r="C38" i="2"/>
  <c r="K37" i="2"/>
  <c r="I37" i="2"/>
  <c r="J37" i="2" s="1"/>
  <c r="C37" i="2"/>
  <c r="K36" i="2"/>
  <c r="I36" i="2"/>
  <c r="J36" i="2" s="1"/>
  <c r="C36" i="2"/>
  <c r="K35" i="2"/>
  <c r="I35" i="2"/>
  <c r="J35" i="2" s="1"/>
  <c r="C35" i="2"/>
  <c r="K34" i="2"/>
  <c r="I34" i="2"/>
  <c r="J34" i="2" s="1"/>
  <c r="C34" i="2"/>
  <c r="K33" i="2"/>
  <c r="I33" i="2"/>
  <c r="J33" i="2" s="1"/>
  <c r="C33" i="2"/>
  <c r="K32" i="2"/>
  <c r="I32" i="2"/>
  <c r="J32" i="2" s="1"/>
  <c r="C32" i="2"/>
  <c r="K31" i="2"/>
  <c r="I31" i="2"/>
  <c r="J31" i="2" s="1"/>
  <c r="C31" i="2"/>
  <c r="K30" i="2"/>
  <c r="I30" i="2"/>
  <c r="J30" i="2" s="1"/>
  <c r="C30" i="2"/>
  <c r="K29" i="2"/>
  <c r="I29" i="2"/>
  <c r="J29" i="2" s="1"/>
  <c r="C29" i="2"/>
  <c r="K28" i="2"/>
  <c r="I28" i="2"/>
  <c r="J28" i="2" s="1"/>
  <c r="C28" i="2"/>
  <c r="K27" i="2"/>
  <c r="I27" i="2"/>
  <c r="J27" i="2" s="1"/>
  <c r="C27" i="2"/>
  <c r="K26" i="2"/>
  <c r="I26" i="2"/>
  <c r="J26" i="2" s="1"/>
  <c r="C26" i="2"/>
  <c r="K25" i="2"/>
  <c r="I25" i="2"/>
  <c r="J25" i="2" s="1"/>
  <c r="C25" i="2"/>
  <c r="K24" i="2"/>
  <c r="I24" i="2"/>
  <c r="J24" i="2" s="1"/>
  <c r="C24" i="2"/>
  <c r="K23" i="2"/>
  <c r="I23" i="2"/>
  <c r="J23" i="2" s="1"/>
  <c r="C23" i="2"/>
  <c r="K22" i="2"/>
  <c r="I22" i="2"/>
  <c r="J22" i="2" s="1"/>
  <c r="C22" i="2"/>
  <c r="K21" i="2"/>
  <c r="I21" i="2"/>
  <c r="J21" i="2" s="1"/>
  <c r="C21" i="2"/>
  <c r="K20" i="2"/>
  <c r="I20" i="2"/>
  <c r="J20" i="2" s="1"/>
  <c r="C20" i="2"/>
  <c r="K19" i="2"/>
  <c r="I19" i="2"/>
  <c r="J19" i="2" s="1"/>
  <c r="C19" i="2"/>
  <c r="K18" i="2"/>
  <c r="I18" i="2"/>
  <c r="J18" i="2" s="1"/>
  <c r="C18" i="2"/>
  <c r="K17" i="2"/>
  <c r="I17" i="2"/>
  <c r="J17" i="2" s="1"/>
  <c r="C17" i="2"/>
  <c r="K16" i="2"/>
  <c r="I16" i="2"/>
  <c r="J16" i="2" s="1"/>
  <c r="C16" i="2"/>
  <c r="K15" i="2"/>
  <c r="I15" i="2"/>
  <c r="J15" i="2" s="1"/>
  <c r="C15" i="2"/>
  <c r="K14" i="2"/>
  <c r="I14" i="2"/>
  <c r="J14" i="2" s="1"/>
  <c r="C14" i="2"/>
  <c r="K13" i="2"/>
  <c r="I13" i="2"/>
  <c r="J13" i="2" s="1"/>
  <c r="C13" i="2"/>
  <c r="K12" i="2"/>
  <c r="I12" i="2"/>
  <c r="J12" i="2" s="1"/>
  <c r="C12" i="2"/>
  <c r="K11" i="2"/>
  <c r="I11" i="2"/>
  <c r="J11" i="2" s="1"/>
  <c r="C11" i="2"/>
  <c r="K10" i="2"/>
  <c r="I10" i="2"/>
  <c r="J10" i="2" s="1"/>
  <c r="C10" i="2"/>
  <c r="K9" i="2"/>
  <c r="I9" i="2"/>
  <c r="J9" i="2" s="1"/>
  <c r="C9" i="2"/>
  <c r="K8" i="2"/>
  <c r="I8" i="2"/>
  <c r="J8" i="2" s="1"/>
  <c r="C8" i="2"/>
  <c r="K7" i="2"/>
  <c r="I7" i="2"/>
  <c r="J7" i="2" s="1"/>
  <c r="C7" i="2"/>
  <c r="K6" i="2"/>
  <c r="I6" i="2"/>
  <c r="J6" i="2" s="1"/>
  <c r="C6" i="2"/>
  <c r="K5" i="2"/>
  <c r="I5" i="2"/>
  <c r="J5" i="2" s="1"/>
  <c r="C5" i="2"/>
  <c r="K4" i="2"/>
  <c r="I4" i="2"/>
  <c r="J4" i="2" s="1"/>
  <c r="C4" i="2"/>
  <c r="K3" i="2"/>
  <c r="I3" i="2"/>
  <c r="J3" i="2" s="1"/>
  <c r="C3" i="2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L182" i="14" l="1"/>
  <c r="L405" i="14"/>
  <c r="L479" i="14"/>
  <c r="L344" i="14"/>
  <c r="L494" i="14"/>
  <c r="L626" i="14"/>
  <c r="L638" i="14"/>
  <c r="L657" i="14"/>
  <c r="L690" i="14"/>
  <c r="L56" i="14"/>
  <c r="L43" i="14"/>
  <c r="L83" i="14"/>
  <c r="L108" i="14"/>
  <c r="L435" i="14"/>
  <c r="L441" i="14"/>
  <c r="L607" i="14"/>
  <c r="L644" i="14"/>
  <c r="L674" i="14"/>
  <c r="L112" i="14"/>
  <c r="L148" i="14"/>
  <c r="L645" i="14"/>
  <c r="L315" i="14"/>
  <c r="L579" i="14"/>
  <c r="L96" i="14"/>
  <c r="L176" i="14"/>
  <c r="L255" i="14"/>
  <c r="L35" i="14"/>
  <c r="L122" i="14"/>
  <c r="L612" i="14"/>
  <c r="L652" i="14"/>
  <c r="L48" i="14"/>
  <c r="L60" i="14"/>
  <c r="L66" i="14"/>
  <c r="L86" i="14"/>
  <c r="L89" i="14"/>
  <c r="L142" i="14"/>
  <c r="L208" i="14"/>
  <c r="L307" i="14"/>
  <c r="L328" i="14"/>
  <c r="L410" i="14"/>
  <c r="L522" i="14"/>
  <c r="L541" i="14"/>
  <c r="L611" i="14"/>
  <c r="L656" i="14"/>
  <c r="L672" i="14"/>
  <c r="L38" i="14"/>
  <c r="L354" i="14"/>
  <c r="L380" i="14"/>
  <c r="L416" i="14"/>
  <c r="L487" i="14"/>
  <c r="L578" i="14"/>
  <c r="L614" i="14"/>
  <c r="L624" i="14"/>
  <c r="L678" i="14"/>
  <c r="L5" i="14"/>
  <c r="L41" i="14"/>
  <c r="L244" i="14"/>
  <c r="L313" i="14"/>
  <c r="L324" i="14"/>
  <c r="L369" i="14"/>
  <c r="L511" i="14"/>
  <c r="L515" i="14"/>
  <c r="L577" i="14"/>
  <c r="L600" i="14"/>
  <c r="L655" i="14"/>
  <c r="L671" i="14"/>
  <c r="L11" i="14"/>
  <c r="L17" i="14"/>
  <c r="L23" i="14"/>
  <c r="L71" i="14"/>
  <c r="L97" i="14"/>
  <c r="L140" i="14"/>
  <c r="L240" i="14"/>
  <c r="L252" i="14"/>
  <c r="L256" i="14"/>
  <c r="L265" i="14"/>
  <c r="L268" i="14"/>
  <c r="L277" i="14"/>
  <c r="L283" i="14"/>
  <c r="L368" i="14"/>
  <c r="L398" i="14"/>
  <c r="L472" i="14"/>
  <c r="L517" i="14"/>
  <c r="L527" i="14"/>
  <c r="L583" i="14"/>
  <c r="L619" i="14"/>
  <c r="L640" i="14"/>
  <c r="L660" i="14"/>
  <c r="L666" i="14"/>
  <c r="L682" i="14"/>
  <c r="L700" i="14"/>
  <c r="L704" i="14"/>
  <c r="L49" i="14"/>
  <c r="L55" i="14"/>
  <c r="J135" i="14"/>
  <c r="L135" i="14"/>
  <c r="L183" i="14"/>
  <c r="L19" i="14"/>
  <c r="L104" i="14"/>
  <c r="L110" i="14"/>
  <c r="L228" i="14"/>
  <c r="L231" i="14"/>
  <c r="L350" i="14"/>
  <c r="L399" i="14"/>
  <c r="L400" i="14"/>
  <c r="J400" i="14"/>
  <c r="L37" i="14"/>
  <c r="L338" i="14"/>
  <c r="L15" i="14"/>
  <c r="L45" i="14"/>
  <c r="L63" i="14"/>
  <c r="L81" i="14"/>
  <c r="L91" i="14"/>
  <c r="L100" i="14"/>
  <c r="L117" i="14"/>
  <c r="L128" i="14"/>
  <c r="L134" i="14"/>
  <c r="L161" i="14"/>
  <c r="L169" i="14"/>
  <c r="L172" i="14"/>
  <c r="L190" i="14"/>
  <c r="L200" i="14"/>
  <c r="L289" i="14"/>
  <c r="L309" i="14"/>
  <c r="L333" i="14"/>
  <c r="L469" i="14"/>
  <c r="L493" i="14"/>
  <c r="L506" i="14"/>
  <c r="L528" i="14"/>
  <c r="L548" i="14"/>
  <c r="L558" i="14"/>
  <c r="L595" i="14"/>
  <c r="L697" i="14"/>
  <c r="L437" i="14"/>
  <c r="L507" i="14"/>
  <c r="L70" i="14"/>
  <c r="L82" i="14"/>
  <c r="L121" i="14"/>
  <c r="L197" i="14"/>
  <c r="L221" i="14"/>
  <c r="L250" i="14"/>
  <c r="L419" i="14"/>
  <c r="L474" i="14"/>
  <c r="L510" i="14"/>
  <c r="L576" i="14"/>
  <c r="L14" i="14"/>
  <c r="L94" i="14"/>
  <c r="L99" i="14"/>
  <c r="L109" i="14"/>
  <c r="L154" i="14"/>
  <c r="L164" i="14"/>
  <c r="L178" i="14"/>
  <c r="L196" i="14"/>
  <c r="L206" i="14"/>
  <c r="L220" i="14"/>
  <c r="L285" i="14"/>
  <c r="L293" i="14"/>
  <c r="L308" i="14"/>
  <c r="L332" i="14"/>
  <c r="L353" i="14"/>
  <c r="L394" i="14"/>
  <c r="L496" i="14"/>
  <c r="L540" i="14"/>
  <c r="L582" i="14"/>
  <c r="L632" i="14"/>
  <c r="L636" i="14"/>
  <c r="J446" i="14"/>
  <c r="L446" i="14"/>
  <c r="L504" i="14"/>
  <c r="L529" i="14"/>
  <c r="L571" i="14"/>
  <c r="L585" i="14"/>
  <c r="L709" i="14"/>
  <c r="L20" i="14"/>
  <c r="L207" i="14"/>
  <c r="L314" i="14"/>
  <c r="L322" i="14"/>
  <c r="L334" i="14"/>
  <c r="L339" i="14"/>
  <c r="L395" i="14"/>
  <c r="L404" i="14"/>
  <c r="L420" i="14"/>
  <c r="L500" i="14"/>
  <c r="L559" i="14"/>
  <c r="L606" i="14"/>
  <c r="L13" i="14"/>
  <c r="L31" i="14"/>
  <c r="L68" i="14"/>
  <c r="L72" i="14"/>
  <c r="L87" i="14"/>
  <c r="L90" i="14"/>
  <c r="L105" i="14"/>
  <c r="L116" i="14"/>
  <c r="L146" i="14"/>
  <c r="L160" i="14"/>
  <c r="L171" i="14"/>
  <c r="L185" i="14"/>
  <c r="L281" i="14"/>
  <c r="L292" i="14"/>
  <c r="L352" i="14"/>
  <c r="L360" i="14"/>
  <c r="L455" i="14"/>
  <c r="L458" i="14"/>
  <c r="L468" i="14"/>
  <c r="L480" i="14"/>
  <c r="L533" i="14"/>
  <c r="J582" i="14"/>
  <c r="L648" i="14"/>
  <c r="L679" i="14"/>
  <c r="L686" i="14"/>
  <c r="L696" i="14"/>
  <c r="L703" i="14"/>
  <c r="L129" i="14"/>
  <c r="L152" i="14"/>
  <c r="L159" i="14"/>
  <c r="L166" i="14"/>
  <c r="L170" i="14"/>
  <c r="L173" i="14"/>
  <c r="L188" i="14"/>
  <c r="L195" i="14"/>
  <c r="L202" i="14"/>
  <c r="L209" i="14"/>
  <c r="L226" i="14"/>
  <c r="L232" i="14"/>
  <c r="L264" i="14"/>
  <c r="L267" i="14"/>
  <c r="L280" i="14"/>
  <c r="L287" i="14"/>
  <c r="L291" i="14"/>
  <c r="L299" i="14"/>
  <c r="L321" i="14"/>
  <c r="L327" i="14"/>
  <c r="L346" i="14"/>
  <c r="L351" i="14"/>
  <c r="L392" i="14"/>
  <c r="L393" i="14"/>
  <c r="L411" i="14"/>
  <c r="L423" i="14"/>
  <c r="L450" i="14"/>
  <c r="L457" i="14"/>
  <c r="L461" i="14"/>
  <c r="L473" i="14"/>
  <c r="L484" i="14"/>
  <c r="L492" i="14"/>
  <c r="L516" i="14"/>
  <c r="L570" i="14"/>
  <c r="L584" i="14"/>
  <c r="L589" i="14"/>
  <c r="L601" i="14"/>
  <c r="L631" i="14"/>
  <c r="L647" i="14"/>
  <c r="L650" i="14"/>
  <c r="L654" i="14"/>
  <c r="L692" i="14"/>
  <c r="L702" i="14"/>
  <c r="L241" i="14"/>
  <c r="L245" i="14"/>
  <c r="L253" i="14"/>
  <c r="L276" i="14"/>
  <c r="L290" i="14"/>
  <c r="L316" i="14"/>
  <c r="J327" i="14"/>
  <c r="L345" i="14"/>
  <c r="L370" i="14"/>
  <c r="L375" i="14"/>
  <c r="L387" i="14"/>
  <c r="L406" i="14"/>
  <c r="L436" i="14"/>
  <c r="L568" i="14"/>
  <c r="L588" i="14"/>
  <c r="L634" i="14"/>
  <c r="L684" i="14"/>
  <c r="L698" i="14"/>
  <c r="L710" i="14"/>
  <c r="L25" i="14"/>
  <c r="L93" i="14"/>
  <c r="L177" i="14"/>
  <c r="L243" i="14"/>
  <c r="L9" i="14"/>
  <c r="L61" i="14"/>
  <c r="L78" i="14"/>
  <c r="L158" i="14"/>
  <c r="L304" i="14"/>
  <c r="J304" i="14"/>
  <c r="L364" i="14"/>
  <c r="J364" i="14"/>
  <c r="J356" i="14"/>
  <c r="L356" i="14"/>
  <c r="L8" i="14"/>
  <c r="J17" i="14"/>
  <c r="L77" i="14"/>
  <c r="L194" i="14"/>
  <c r="J260" i="14"/>
  <c r="L260" i="14"/>
  <c r="L7" i="14"/>
  <c r="L67" i="14"/>
  <c r="L76" i="14"/>
  <c r="L80" i="14"/>
  <c r="L88" i="14"/>
  <c r="L16" i="14"/>
  <c r="L27" i="14"/>
  <c r="L44" i="14"/>
  <c r="L51" i="14"/>
  <c r="L52" i="14"/>
  <c r="L62" i="14"/>
  <c r="L69" i="14"/>
  <c r="L111" i="14"/>
  <c r="L120" i="14"/>
  <c r="L124" i="14"/>
  <c r="L133" i="14"/>
  <c r="L141" i="14"/>
  <c r="L145" i="14"/>
  <c r="L181" i="14"/>
  <c r="L214" i="14"/>
  <c r="L218" i="14"/>
  <c r="L224" i="14"/>
  <c r="J248" i="14"/>
  <c r="L248" i="14"/>
  <c r="L279" i="14"/>
  <c r="L294" i="14"/>
  <c r="L298" i="14"/>
  <c r="J363" i="14"/>
  <c r="L383" i="14"/>
  <c r="L384" i="14"/>
  <c r="L434" i="14"/>
  <c r="L547" i="14"/>
  <c r="L642" i="14"/>
  <c r="L326" i="14"/>
  <c r="L449" i="14"/>
  <c r="L10" i="14"/>
  <c r="L26" i="14"/>
  <c r="J31" i="14"/>
  <c r="L33" i="14"/>
  <c r="L50" i="14"/>
  <c r="L92" i="14"/>
  <c r="L123" i="14"/>
  <c r="L153" i="14"/>
  <c r="L189" i="14"/>
  <c r="L213" i="14"/>
  <c r="L233" i="14"/>
  <c r="L238" i="14"/>
  <c r="L242" i="14"/>
  <c r="L269" i="14"/>
  <c r="L274" i="14"/>
  <c r="J278" i="14"/>
  <c r="L278" i="14"/>
  <c r="L359" i="14"/>
  <c r="J362" i="14"/>
  <c r="L362" i="14"/>
  <c r="L426" i="14"/>
  <c r="L430" i="14"/>
  <c r="J440" i="14"/>
  <c r="L440" i="14"/>
  <c r="L491" i="14"/>
  <c r="J535" i="14"/>
  <c r="L535" i="14"/>
  <c r="L254" i="14"/>
  <c r="L445" i="14"/>
  <c r="J456" i="14"/>
  <c r="L456" i="14"/>
  <c r="J23" i="14"/>
  <c r="L32" i="14"/>
  <c r="L58" i="14"/>
  <c r="L79" i="14"/>
  <c r="L132" i="14"/>
  <c r="L157" i="14"/>
  <c r="L193" i="14"/>
  <c r="L212" i="14"/>
  <c r="J272" i="14"/>
  <c r="L272" i="14"/>
  <c r="J283" i="14"/>
  <c r="J305" i="14"/>
  <c r="L305" i="14"/>
  <c r="L470" i="14"/>
  <c r="L3" i="14"/>
  <c r="L21" i="14"/>
  <c r="L22" i="14"/>
  <c r="L29" i="14"/>
  <c r="L39" i="14"/>
  <c r="L54" i="14"/>
  <c r="L57" i="14"/>
  <c r="L84" i="14"/>
  <c r="L85" i="14"/>
  <c r="L95" i="14"/>
  <c r="L136" i="14"/>
  <c r="L165" i="14"/>
  <c r="L201" i="14"/>
  <c r="L230" i="14"/>
  <c r="L236" i="14"/>
  <c r="L257" i="14"/>
  <c r="L262" i="14"/>
  <c r="L266" i="14"/>
  <c r="J328" i="14"/>
  <c r="L549" i="14"/>
  <c r="L462" i="14"/>
  <c r="L505" i="14"/>
  <c r="L521" i="14"/>
  <c r="L708" i="14"/>
  <c r="L101" i="14"/>
  <c r="L113" i="14"/>
  <c r="L125" i="14"/>
  <c r="L144" i="14"/>
  <c r="L156" i="14"/>
  <c r="L168" i="14"/>
  <c r="L180" i="14"/>
  <c r="L192" i="14"/>
  <c r="L205" i="14"/>
  <c r="L225" i="14"/>
  <c r="L237" i="14"/>
  <c r="L249" i="14"/>
  <c r="L261" i="14"/>
  <c r="L273" i="14"/>
  <c r="L282" i="14"/>
  <c r="L297" i="14"/>
  <c r="L306" i="14"/>
  <c r="L358" i="14"/>
  <c r="L382" i="14"/>
  <c r="L389" i="14"/>
  <c r="L390" i="14"/>
  <c r="L396" i="14"/>
  <c r="L448" i="14"/>
  <c r="L499" i="14"/>
  <c r="L604" i="14"/>
  <c r="J604" i="14"/>
  <c r="L613" i="14"/>
  <c r="L625" i="14"/>
  <c r="L106" i="14"/>
  <c r="L118" i="14"/>
  <c r="L130" i="14"/>
  <c r="L137" i="14"/>
  <c r="L204" i="14"/>
  <c r="L217" i="14"/>
  <c r="L229" i="14"/>
  <c r="L303" i="14"/>
  <c r="L311" i="14"/>
  <c r="L340" i="14"/>
  <c r="L347" i="14"/>
  <c r="L348" i="14"/>
  <c r="L357" i="14"/>
  <c r="L376" i="14"/>
  <c r="L381" i="14"/>
  <c r="L388" i="14"/>
  <c r="L460" i="14"/>
  <c r="L498" i="14"/>
  <c r="L503" i="14"/>
  <c r="L508" i="14"/>
  <c r="L534" i="14"/>
  <c r="L546" i="14"/>
  <c r="L552" i="14"/>
  <c r="L569" i="14"/>
  <c r="L574" i="14"/>
  <c r="J574" i="14"/>
  <c r="J612" i="14"/>
  <c r="L676" i="14"/>
  <c r="J676" i="14"/>
  <c r="L685" i="14"/>
  <c r="L295" i="14"/>
  <c r="L575" i="14"/>
  <c r="L598" i="14"/>
  <c r="L605" i="14"/>
  <c r="L615" i="14"/>
  <c r="L637" i="14"/>
  <c r="L643" i="14"/>
  <c r="L677" i="14"/>
  <c r="L687" i="14"/>
  <c r="J610" i="14"/>
  <c r="J620" i="14"/>
  <c r="J648" i="14"/>
  <c r="J660" i="14"/>
  <c r="L662" i="14"/>
  <c r="J666" i="14"/>
  <c r="L668" i="14"/>
  <c r="J674" i="14"/>
  <c r="J682" i="14"/>
  <c r="L683" i="14"/>
  <c r="L418" i="14"/>
  <c r="L425" i="14"/>
  <c r="L429" i="14"/>
  <c r="L438" i="14"/>
  <c r="L459" i="14"/>
  <c r="L471" i="14"/>
  <c r="L476" i="14"/>
  <c r="L482" i="14"/>
  <c r="L483" i="14"/>
  <c r="L539" i="14"/>
  <c r="L554" i="14"/>
  <c r="L560" i="14"/>
  <c r="L566" i="14"/>
  <c r="L572" i="14"/>
  <c r="L573" i="14"/>
  <c r="L580" i="14"/>
  <c r="J634" i="14"/>
  <c r="L635" i="14"/>
  <c r="J640" i="14"/>
  <c r="L641" i="14"/>
  <c r="L646" i="14"/>
  <c r="L651" i="14"/>
  <c r="L661" i="14"/>
  <c r="L667" i="14"/>
  <c r="L693" i="14"/>
  <c r="J700" i="14"/>
  <c r="L412" i="14"/>
  <c r="L417" i="14"/>
  <c r="L424" i="14"/>
  <c r="L433" i="14"/>
  <c r="L442" i="14"/>
  <c r="L488" i="14"/>
  <c r="L553" i="14"/>
  <c r="L590" i="14"/>
  <c r="L596" i="14"/>
  <c r="L602" i="14"/>
  <c r="L608" i="14"/>
  <c r="L609" i="14"/>
  <c r="L616" i="14"/>
  <c r="L664" i="14"/>
  <c r="L670" i="14"/>
  <c r="L673" i="14"/>
  <c r="L680" i="14"/>
  <c r="L681" i="14"/>
  <c r="L688" i="14"/>
  <c r="L14" i="13"/>
  <c r="L44" i="13"/>
  <c r="L151" i="13"/>
  <c r="L188" i="13"/>
  <c r="L267" i="13"/>
  <c r="L332" i="13"/>
  <c r="L487" i="13"/>
  <c r="L499" i="13"/>
  <c r="L678" i="13"/>
  <c r="L681" i="13"/>
  <c r="L20" i="13"/>
  <c r="L30" i="13"/>
  <c r="L37" i="13"/>
  <c r="L84" i="13"/>
  <c r="L90" i="13"/>
  <c r="L108" i="13"/>
  <c r="L127" i="13"/>
  <c r="L204" i="13"/>
  <c r="L207" i="13"/>
  <c r="L318" i="13"/>
  <c r="L325" i="13"/>
  <c r="L380" i="13"/>
  <c r="L390" i="13"/>
  <c r="L464" i="13"/>
  <c r="L576" i="13"/>
  <c r="L595" i="13"/>
  <c r="L607" i="13"/>
  <c r="L631" i="13"/>
  <c r="L49" i="13"/>
  <c r="L74" i="13"/>
  <c r="L95" i="13"/>
  <c r="L126" i="13"/>
  <c r="L150" i="13"/>
  <c r="L670" i="13"/>
  <c r="L80" i="13"/>
  <c r="L113" i="13"/>
  <c r="L119" i="13"/>
  <c r="L140" i="13"/>
  <c r="L203" i="13"/>
  <c r="L276" i="13"/>
  <c r="L288" i="13"/>
  <c r="L523" i="13"/>
  <c r="L529" i="13"/>
  <c r="L572" i="13"/>
  <c r="L575" i="13"/>
  <c r="L600" i="13"/>
  <c r="L606" i="13"/>
  <c r="L695" i="13"/>
  <c r="L599" i="13"/>
  <c r="L679" i="13"/>
  <c r="L21" i="13"/>
  <c r="L25" i="13"/>
  <c r="L96" i="13"/>
  <c r="L128" i="13"/>
  <c r="L149" i="13"/>
  <c r="L162" i="13"/>
  <c r="L199" i="13"/>
  <c r="L219" i="13"/>
  <c r="L310" i="13"/>
  <c r="L314" i="13"/>
  <c r="L333" i="13"/>
  <c r="L475" i="13"/>
  <c r="L502" i="13"/>
  <c r="L548" i="13"/>
  <c r="L560" i="13"/>
  <c r="L563" i="13"/>
  <c r="L579" i="13"/>
  <c r="L596" i="13"/>
  <c r="L666" i="13"/>
  <c r="L697" i="13"/>
  <c r="L48" i="13"/>
  <c r="L86" i="13"/>
  <c r="L134" i="13"/>
  <c r="L138" i="13"/>
  <c r="L187" i="13"/>
  <c r="L225" i="13"/>
  <c r="L289" i="13"/>
  <c r="L326" i="13"/>
  <c r="L379" i="13"/>
  <c r="L429" i="13"/>
  <c r="L461" i="13"/>
  <c r="L471" i="13"/>
  <c r="L481" i="13"/>
  <c r="L498" i="13"/>
  <c r="L505" i="13"/>
  <c r="L512" i="13"/>
  <c r="L589" i="13"/>
  <c r="L645" i="13"/>
  <c r="L659" i="13"/>
  <c r="L83" i="13"/>
  <c r="L114" i="13"/>
  <c r="L167" i="13"/>
  <c r="L218" i="13"/>
  <c r="L274" i="13"/>
  <c r="L313" i="13"/>
  <c r="L366" i="13"/>
  <c r="L409" i="13"/>
  <c r="L428" i="13"/>
  <c r="L559" i="13"/>
  <c r="L581" i="13"/>
  <c r="L608" i="13"/>
  <c r="L26" i="13"/>
  <c r="L50" i="13"/>
  <c r="L59" i="13"/>
  <c r="L65" i="13"/>
  <c r="L72" i="13"/>
  <c r="L97" i="13"/>
  <c r="L125" i="13"/>
  <c r="L189" i="13"/>
  <c r="L200" i="13"/>
  <c r="L210" i="13"/>
  <c r="L217" i="13"/>
  <c r="L255" i="13"/>
  <c r="L259" i="13"/>
  <c r="L268" i="13"/>
  <c r="L286" i="13"/>
  <c r="L312" i="13"/>
  <c r="L427" i="13"/>
  <c r="L437" i="13"/>
  <c r="L507" i="13"/>
  <c r="L533" i="13"/>
  <c r="L577" i="13"/>
  <c r="L587" i="13"/>
  <c r="L692" i="13"/>
  <c r="L24" i="13"/>
  <c r="L43" i="13"/>
  <c r="L133" i="13"/>
  <c r="L183" i="13"/>
  <c r="L396" i="13"/>
  <c r="L417" i="13"/>
  <c r="L525" i="13"/>
  <c r="L13" i="13"/>
  <c r="L19" i="13"/>
  <c r="L32" i="13"/>
  <c r="L56" i="13"/>
  <c r="L68" i="13"/>
  <c r="L103" i="13"/>
  <c r="J103" i="13"/>
  <c r="L122" i="13"/>
  <c r="L157" i="13"/>
  <c r="J157" i="13"/>
  <c r="L369" i="13"/>
  <c r="L378" i="13"/>
  <c r="L448" i="13"/>
  <c r="J493" i="13"/>
  <c r="L493" i="13"/>
  <c r="L511" i="13"/>
  <c r="L557" i="13"/>
  <c r="J557" i="13"/>
  <c r="L574" i="13"/>
  <c r="L709" i="13"/>
  <c r="L36" i="13"/>
  <c r="L79" i="13"/>
  <c r="L194" i="13"/>
  <c r="L254" i="13"/>
  <c r="L477" i="13"/>
  <c r="L669" i="13"/>
  <c r="L8" i="13"/>
  <c r="L27" i="13"/>
  <c r="L42" i="13"/>
  <c r="L62" i="13"/>
  <c r="L110" i="13"/>
  <c r="L121" i="13"/>
  <c r="L164" i="13"/>
  <c r="L171" i="13"/>
  <c r="L175" i="13"/>
  <c r="L182" i="13"/>
  <c r="L229" i="13"/>
  <c r="L517" i="13"/>
  <c r="L551" i="13"/>
  <c r="L569" i="13"/>
  <c r="L649" i="13"/>
  <c r="L653" i="13"/>
  <c r="L324" i="13"/>
  <c r="L452" i="13"/>
  <c r="L522" i="13"/>
  <c r="L561" i="13"/>
  <c r="L7" i="13"/>
  <c r="L18" i="13"/>
  <c r="L22" i="13"/>
  <c r="L31" i="13"/>
  <c r="L38" i="13"/>
  <c r="L55" i="13"/>
  <c r="L89" i="13"/>
  <c r="L120" i="13"/>
  <c r="L143" i="13"/>
  <c r="L206" i="13"/>
  <c r="L228" i="13"/>
  <c r="L433" i="13"/>
  <c r="L439" i="13"/>
  <c r="L489" i="13"/>
  <c r="L534" i="13"/>
  <c r="L547" i="13"/>
  <c r="L609" i="13"/>
  <c r="L651" i="13"/>
  <c r="J651" i="13"/>
  <c r="L53" i="13"/>
  <c r="L238" i="13"/>
  <c r="J597" i="13"/>
  <c r="L597" i="13"/>
  <c r="L689" i="13"/>
  <c r="L92" i="13"/>
  <c r="L109" i="13"/>
  <c r="L116" i="13"/>
  <c r="L146" i="13"/>
  <c r="L174" i="13"/>
  <c r="L186" i="13"/>
  <c r="L190" i="13"/>
  <c r="L198" i="13"/>
  <c r="L205" i="13"/>
  <c r="L216" i="13"/>
  <c r="L227" i="13"/>
  <c r="L253" i="13"/>
  <c r="L320" i="13"/>
  <c r="L358" i="13"/>
  <c r="L404" i="13"/>
  <c r="L407" i="13"/>
  <c r="L416" i="13"/>
  <c r="L442" i="13"/>
  <c r="L447" i="13"/>
  <c r="L459" i="13"/>
  <c r="L482" i="13"/>
  <c r="L494" i="13"/>
  <c r="L510" i="13"/>
  <c r="L513" i="13"/>
  <c r="L521" i="13"/>
  <c r="L536" i="13"/>
  <c r="L553" i="13"/>
  <c r="L573" i="13"/>
  <c r="L578" i="13"/>
  <c r="L582" i="13"/>
  <c r="L586" i="13"/>
  <c r="L604" i="13"/>
  <c r="L672" i="13"/>
  <c r="L61" i="13"/>
  <c r="L78" i="13"/>
  <c r="L104" i="13"/>
  <c r="L107" i="13"/>
  <c r="L115" i="13"/>
  <c r="L132" i="13"/>
  <c r="L161" i="13"/>
  <c r="L169" i="13"/>
  <c r="L193" i="13"/>
  <c r="L196" i="13"/>
  <c r="L201" i="13"/>
  <c r="L211" i="13"/>
  <c r="L241" i="13"/>
  <c r="L264" i="13"/>
  <c r="L357" i="13"/>
  <c r="L364" i="13"/>
  <c r="L415" i="13"/>
  <c r="L422" i="13"/>
  <c r="L438" i="13"/>
  <c r="L454" i="13"/>
  <c r="L466" i="13"/>
  <c r="L469" i="13"/>
  <c r="L501" i="13"/>
  <c r="L509" i="13"/>
  <c r="L524" i="13"/>
  <c r="L545" i="13"/>
  <c r="L546" i="13"/>
  <c r="J553" i="13"/>
  <c r="L647" i="13"/>
  <c r="L680" i="13"/>
  <c r="L705" i="13"/>
  <c r="L77" i="13"/>
  <c r="L91" i="13"/>
  <c r="L98" i="13"/>
  <c r="L101" i="13"/>
  <c r="L102" i="13"/>
  <c r="L131" i="13"/>
  <c r="L145" i="13"/>
  <c r="L155" i="13"/>
  <c r="L156" i="13"/>
  <c r="L181" i="13"/>
  <c r="L240" i="13"/>
  <c r="L252" i="13"/>
  <c r="L277" i="13"/>
  <c r="L280" i="13"/>
  <c r="L302" i="13"/>
  <c r="L356" i="13"/>
  <c r="L360" i="13"/>
  <c r="L403" i="13"/>
  <c r="L410" i="13"/>
  <c r="L434" i="13"/>
  <c r="L476" i="13"/>
  <c r="L488" i="13"/>
  <c r="L500" i="13"/>
  <c r="L535" i="13"/>
  <c r="L549" i="13"/>
  <c r="L585" i="13"/>
  <c r="L611" i="13"/>
  <c r="L698" i="13"/>
  <c r="J705" i="13"/>
  <c r="L336" i="13"/>
  <c r="L373" i="13"/>
  <c r="J373" i="13"/>
  <c r="J445" i="13"/>
  <c r="L445" i="13"/>
  <c r="L58" i="13"/>
  <c r="L76" i="13"/>
  <c r="L94" i="13"/>
  <c r="L112" i="13"/>
  <c r="L130" i="13"/>
  <c r="L148" i="13"/>
  <c r="L166" i="13"/>
  <c r="L173" i="13"/>
  <c r="L179" i="13"/>
  <c r="L185" i="13"/>
  <c r="L191" i="13"/>
  <c r="L224" i="13"/>
  <c r="L258" i="13"/>
  <c r="J264" i="13"/>
  <c r="L266" i="13"/>
  <c r="L291" i="13"/>
  <c r="J310" i="13"/>
  <c r="L354" i="13"/>
  <c r="L363" i="13"/>
  <c r="L370" i="13"/>
  <c r="L15" i="13"/>
  <c r="L16" i="13"/>
  <c r="L57" i="13"/>
  <c r="L75" i="13"/>
  <c r="L93" i="13"/>
  <c r="L111" i="13"/>
  <c r="L129" i="13"/>
  <c r="L147" i="13"/>
  <c r="L165" i="13"/>
  <c r="L172" i="13"/>
  <c r="L178" i="13"/>
  <c r="L184" i="13"/>
  <c r="L223" i="13"/>
  <c r="L234" i="13"/>
  <c r="L256" i="13"/>
  <c r="L262" i="13"/>
  <c r="J262" i="13"/>
  <c r="L265" i="13"/>
  <c r="L272" i="13"/>
  <c r="L294" i="13"/>
  <c r="L298" i="13"/>
  <c r="J298" i="13"/>
  <c r="L300" i="13"/>
  <c r="L330" i="13"/>
  <c r="L567" i="13"/>
  <c r="J567" i="13"/>
  <c r="L202" i="13"/>
  <c r="L226" i="13"/>
  <c r="L239" i="13"/>
  <c r="L271" i="13"/>
  <c r="L282" i="13"/>
  <c r="L671" i="13"/>
  <c r="J671" i="13"/>
  <c r="L693" i="13"/>
  <c r="J693" i="13"/>
  <c r="L28" i="13"/>
  <c r="L152" i="13"/>
  <c r="L158" i="13"/>
  <c r="L163" i="13"/>
  <c r="J202" i="13"/>
  <c r="L221" i="13"/>
  <c r="J226" i="13"/>
  <c r="L236" i="13"/>
  <c r="L237" i="13"/>
  <c r="L270" i="13"/>
  <c r="L306" i="13"/>
  <c r="J306" i="13"/>
  <c r="L338" i="13"/>
  <c r="L374" i="13"/>
  <c r="J374" i="13"/>
  <c r="J451" i="13"/>
  <c r="L451" i="13"/>
  <c r="L273" i="13"/>
  <c r="L284" i="13"/>
  <c r="L301" i="13"/>
  <c r="L308" i="13"/>
  <c r="L319" i="13"/>
  <c r="L331" i="13"/>
  <c r="L350" i="13"/>
  <c r="L355" i="13"/>
  <c r="L362" i="13"/>
  <c r="L393" i="13"/>
  <c r="L394" i="13"/>
  <c r="L441" i="13"/>
  <c r="L463" i="13"/>
  <c r="L470" i="13"/>
  <c r="L593" i="13"/>
  <c r="L603" i="13"/>
  <c r="L641" i="13"/>
  <c r="J641" i="13"/>
  <c r="L220" i="13"/>
  <c r="L222" i="13"/>
  <c r="L242" i="13"/>
  <c r="L248" i="13"/>
  <c r="J280" i="13"/>
  <c r="L283" i="13"/>
  <c r="L296" i="13"/>
  <c r="L297" i="13"/>
  <c r="L307" i="13"/>
  <c r="L328" i="13"/>
  <c r="L344" i="13"/>
  <c r="L349" i="13"/>
  <c r="L361" i="13"/>
  <c r="L368" i="13"/>
  <c r="L392" i="13"/>
  <c r="L399" i="13"/>
  <c r="L400" i="13"/>
  <c r="L440" i="13"/>
  <c r="L473" i="13"/>
  <c r="L537" i="13"/>
  <c r="J555" i="13"/>
  <c r="L657" i="13"/>
  <c r="L235" i="13"/>
  <c r="L246" i="13"/>
  <c r="L247" i="13"/>
  <c r="L260" i="13"/>
  <c r="L261" i="13"/>
  <c r="L278" i="13"/>
  <c r="L292" i="13"/>
  <c r="L295" i="13"/>
  <c r="L304" i="13"/>
  <c r="L322" i="13"/>
  <c r="L334" i="13"/>
  <c r="L342" i="13"/>
  <c r="L343" i="13"/>
  <c r="L367" i="13"/>
  <c r="L372" i="13"/>
  <c r="L386" i="13"/>
  <c r="L391" i="13"/>
  <c r="L398" i="13"/>
  <c r="L405" i="13"/>
  <c r="L406" i="13"/>
  <c r="L411" i="13"/>
  <c r="L423" i="13"/>
  <c r="J543" i="13"/>
  <c r="L543" i="13"/>
  <c r="L570" i="13"/>
  <c r="L591" i="13"/>
  <c r="J695" i="13"/>
  <c r="L639" i="13"/>
  <c r="J639" i="13"/>
  <c r="L435" i="13"/>
  <c r="L446" i="13"/>
  <c r="L458" i="13"/>
  <c r="L474" i="13"/>
  <c r="L486" i="13"/>
  <c r="L497" i="13"/>
  <c r="L514" i="13"/>
  <c r="L520" i="13"/>
  <c r="L526" i="13"/>
  <c r="L613" i="13"/>
  <c r="L614" i="13"/>
  <c r="L643" i="13"/>
  <c r="L644" i="13"/>
  <c r="L661" i="13"/>
  <c r="L662" i="13"/>
  <c r="L674" i="13"/>
  <c r="L683" i="13"/>
  <c r="L685" i="13"/>
  <c r="L686" i="13"/>
  <c r="L485" i="13"/>
  <c r="L519" i="13"/>
  <c r="L531" i="13"/>
  <c r="L544" i="13"/>
  <c r="L554" i="13"/>
  <c r="L565" i="13"/>
  <c r="L566" i="13"/>
  <c r="L590" i="13"/>
  <c r="L601" i="13"/>
  <c r="L602" i="13"/>
  <c r="J611" i="13"/>
  <c r="L617" i="13"/>
  <c r="L619" i="13"/>
  <c r="L620" i="13"/>
  <c r="L625" i="13"/>
  <c r="L626" i="13"/>
  <c r="J683" i="13"/>
  <c r="L703" i="13"/>
  <c r="L704" i="13"/>
  <c r="L450" i="13"/>
  <c r="L478" i="13"/>
  <c r="L490" i="13"/>
  <c r="L518" i="13"/>
  <c r="L530" i="13"/>
  <c r="J599" i="13"/>
  <c r="J617" i="13"/>
  <c r="L623" i="13"/>
  <c r="L632" i="13"/>
  <c r="L637" i="13"/>
  <c r="L638" i="13"/>
  <c r="L655" i="13"/>
  <c r="L656" i="13"/>
  <c r="L449" i="13"/>
  <c r="L483" i="13"/>
  <c r="L495" i="13"/>
  <c r="L506" i="13"/>
  <c r="L550" i="13"/>
  <c r="L580" i="13"/>
  <c r="L584" i="13"/>
  <c r="L605" i="13"/>
  <c r="J623" i="13"/>
  <c r="L635" i="13"/>
  <c r="L665" i="13"/>
  <c r="L667" i="13"/>
  <c r="L668" i="13"/>
  <c r="L51" i="12"/>
  <c r="L198" i="12"/>
  <c r="L574" i="12"/>
  <c r="L615" i="12"/>
  <c r="L50" i="12"/>
  <c r="L668" i="12"/>
  <c r="L55" i="12"/>
  <c r="L248" i="12"/>
  <c r="L91" i="12"/>
  <c r="L250" i="12"/>
  <c r="L373" i="12"/>
  <c r="L515" i="12"/>
  <c r="L606" i="12"/>
  <c r="L622" i="12"/>
  <c r="L628" i="12"/>
  <c r="L634" i="12"/>
  <c r="L195" i="12"/>
  <c r="L578" i="12"/>
  <c r="L596" i="12"/>
  <c r="L693" i="12"/>
  <c r="L14" i="12"/>
  <c r="L34" i="12"/>
  <c r="L499" i="12"/>
  <c r="L533" i="12"/>
  <c r="L456" i="12"/>
  <c r="L536" i="12"/>
  <c r="L633" i="12"/>
  <c r="L646" i="12"/>
  <c r="L33" i="12"/>
  <c r="L46" i="12"/>
  <c r="L108" i="12"/>
  <c r="L190" i="12"/>
  <c r="L588" i="12"/>
  <c r="L642" i="12"/>
  <c r="L11" i="12"/>
  <c r="L44" i="12"/>
  <c r="L338" i="12"/>
  <c r="L624" i="12"/>
  <c r="L92" i="12"/>
  <c r="L197" i="12"/>
  <c r="L288" i="12"/>
  <c r="L328" i="12"/>
  <c r="L410" i="12"/>
  <c r="L547" i="12"/>
  <c r="L112" i="12"/>
  <c r="L136" i="12"/>
  <c r="L490" i="12"/>
  <c r="L524" i="12"/>
  <c r="L29" i="12"/>
  <c r="L143" i="12"/>
  <c r="L164" i="12"/>
  <c r="L221" i="12"/>
  <c r="L376" i="12"/>
  <c r="L500" i="12"/>
  <c r="L45" i="12"/>
  <c r="L144" i="12"/>
  <c r="L202" i="12"/>
  <c r="L208" i="12"/>
  <c r="L296" i="12"/>
  <c r="L479" i="12"/>
  <c r="L554" i="12"/>
  <c r="L597" i="12"/>
  <c r="L632" i="12"/>
  <c r="L651" i="12"/>
  <c r="L663" i="12"/>
  <c r="L126" i="12"/>
  <c r="L241" i="12"/>
  <c r="L610" i="12"/>
  <c r="L8" i="12"/>
  <c r="L60" i="12"/>
  <c r="L90" i="12"/>
  <c r="L201" i="12"/>
  <c r="L227" i="12"/>
  <c r="L258" i="12"/>
  <c r="L302" i="12"/>
  <c r="L391" i="12"/>
  <c r="L414" i="12"/>
  <c r="L579" i="12"/>
  <c r="L592" i="12"/>
  <c r="L678" i="12"/>
  <c r="L346" i="12"/>
  <c r="L239" i="12"/>
  <c r="L419" i="12"/>
  <c r="L437" i="12"/>
  <c r="L640" i="12"/>
  <c r="L25" i="12"/>
  <c r="L177" i="12"/>
  <c r="L458" i="12"/>
  <c r="L461" i="12"/>
  <c r="L62" i="12"/>
  <c r="L397" i="12"/>
  <c r="L438" i="12"/>
  <c r="L503" i="12"/>
  <c r="L604" i="12"/>
  <c r="L114" i="12"/>
  <c r="L431" i="12"/>
  <c r="L462" i="12"/>
  <c r="L560" i="12"/>
  <c r="L586" i="12"/>
  <c r="L286" i="12"/>
  <c r="L314" i="12"/>
  <c r="L320" i="12"/>
  <c r="L416" i="12"/>
  <c r="L38" i="12"/>
  <c r="L699" i="12"/>
  <c r="L641" i="12"/>
  <c r="L664" i="12"/>
  <c r="L28" i="12"/>
  <c r="L32" i="12"/>
  <c r="L53" i="12"/>
  <c r="L75" i="12"/>
  <c r="L107" i="12"/>
  <c r="L125" i="12"/>
  <c r="L163" i="12"/>
  <c r="L178" i="12"/>
  <c r="L196" i="12"/>
  <c r="L218" i="12"/>
  <c r="L222" i="12"/>
  <c r="L226" i="12"/>
  <c r="L233" i="12"/>
  <c r="L267" i="12"/>
  <c r="L321" i="12"/>
  <c r="L390" i="12"/>
  <c r="L404" i="12"/>
  <c r="L472" i="12"/>
  <c r="L476" i="12"/>
  <c r="L506" i="12"/>
  <c r="L510" i="12"/>
  <c r="L514" i="12"/>
  <c r="L518" i="12"/>
  <c r="L521" i="12"/>
  <c r="L532" i="12"/>
  <c r="L539" i="12"/>
  <c r="L542" i="12"/>
  <c r="L545" i="12"/>
  <c r="L650" i="12"/>
  <c r="L677" i="12"/>
  <c r="L614" i="12"/>
  <c r="L27" i="12"/>
  <c r="L52" i="12"/>
  <c r="L84" i="12"/>
  <c r="L142" i="12"/>
  <c r="L146" i="12"/>
  <c r="L162" i="12"/>
  <c r="L181" i="12"/>
  <c r="L188" i="12"/>
  <c r="L214" i="12"/>
  <c r="J221" i="12"/>
  <c r="L266" i="12"/>
  <c r="L290" i="12"/>
  <c r="L294" i="12"/>
  <c r="L351" i="12"/>
  <c r="L358" i="12"/>
  <c r="L471" i="12"/>
  <c r="L502" i="12"/>
  <c r="L528" i="12"/>
  <c r="L538" i="12"/>
  <c r="L573" i="12"/>
  <c r="L688" i="12"/>
  <c r="L706" i="12"/>
  <c r="L15" i="12"/>
  <c r="L26" i="12"/>
  <c r="L71" i="12"/>
  <c r="L74" i="12"/>
  <c r="L83" i="12"/>
  <c r="L116" i="12"/>
  <c r="L134" i="12"/>
  <c r="L169" i="12"/>
  <c r="L180" i="12"/>
  <c r="L183" i="12"/>
  <c r="L184" i="12"/>
  <c r="L203" i="12"/>
  <c r="L213" i="12"/>
  <c r="L217" i="12"/>
  <c r="L272" i="12"/>
  <c r="L273" i="12"/>
  <c r="L285" i="12"/>
  <c r="L347" i="12"/>
  <c r="L350" i="12"/>
  <c r="L370" i="12"/>
  <c r="L433" i="12"/>
  <c r="L440" i="12"/>
  <c r="L457" i="12"/>
  <c r="L491" i="12"/>
  <c r="L509" i="12"/>
  <c r="L520" i="12"/>
  <c r="L523" i="12"/>
  <c r="L541" i="12"/>
  <c r="L544" i="12"/>
  <c r="L551" i="12"/>
  <c r="L612" i="12"/>
  <c r="L630" i="12"/>
  <c r="L657" i="12"/>
  <c r="L700" i="12"/>
  <c r="L35" i="12"/>
  <c r="L137" i="12"/>
  <c r="L148" i="12"/>
  <c r="L154" i="12"/>
  <c r="L206" i="12"/>
  <c r="L209" i="12"/>
  <c r="L228" i="12"/>
  <c r="L235" i="12"/>
  <c r="L242" i="12"/>
  <c r="L249" i="12"/>
  <c r="L268" i="12"/>
  <c r="L284" i="12"/>
  <c r="L332" i="12"/>
  <c r="L339" i="12"/>
  <c r="L360" i="12"/>
  <c r="L429" i="12"/>
  <c r="L432" i="12"/>
  <c r="L452" i="12"/>
  <c r="L463" i="12"/>
  <c r="L470" i="12"/>
  <c r="L484" i="12"/>
  <c r="L497" i="12"/>
  <c r="L504" i="12"/>
  <c r="L508" i="12"/>
  <c r="L512" i="12"/>
  <c r="L543" i="12"/>
  <c r="L580" i="12"/>
  <c r="L598" i="12"/>
  <c r="L616" i="12"/>
  <c r="L652" i="12"/>
  <c r="L658" i="12"/>
  <c r="L687" i="12"/>
  <c r="L68" i="12"/>
  <c r="J68" i="12"/>
  <c r="L304" i="12"/>
  <c r="J9" i="12"/>
  <c r="L9" i="12"/>
  <c r="J8" i="12"/>
  <c r="L39" i="12"/>
  <c r="J39" i="12"/>
  <c r="L259" i="12"/>
  <c r="L69" i="12"/>
  <c r="J69" i="12"/>
  <c r="L422" i="12"/>
  <c r="J422" i="12"/>
  <c r="L124" i="12"/>
  <c r="L179" i="12"/>
  <c r="L669" i="12"/>
  <c r="L676" i="12"/>
  <c r="L681" i="12"/>
  <c r="L167" i="12"/>
  <c r="L236" i="12"/>
  <c r="L7" i="12"/>
  <c r="L10" i="12"/>
  <c r="L17" i="12"/>
  <c r="L21" i="12"/>
  <c r="L37" i="12"/>
  <c r="J38" i="12"/>
  <c r="L63" i="12"/>
  <c r="L67" i="12"/>
  <c r="L70" i="12"/>
  <c r="L77" i="12"/>
  <c r="L81" i="12"/>
  <c r="L101" i="12"/>
  <c r="L106" i="12"/>
  <c r="L119" i="12"/>
  <c r="L128" i="12"/>
  <c r="L132" i="12"/>
  <c r="L170" i="12"/>
  <c r="L173" i="12"/>
  <c r="L187" i="12"/>
  <c r="L205" i="12"/>
  <c r="L219" i="12"/>
  <c r="L251" i="12"/>
  <c r="L262" i="12"/>
  <c r="L293" i="12"/>
  <c r="L297" i="12"/>
  <c r="L308" i="12"/>
  <c r="L486" i="12"/>
  <c r="L16" i="12"/>
  <c r="L20" i="12"/>
  <c r="L47" i="12"/>
  <c r="L76" i="12"/>
  <c r="L85" i="12"/>
  <c r="L89" i="12"/>
  <c r="L100" i="12"/>
  <c r="L110" i="12"/>
  <c r="L118" i="12"/>
  <c r="L182" i="12"/>
  <c r="L200" i="12"/>
  <c r="L243" i="12"/>
  <c r="L274" i="12"/>
  <c r="L279" i="12"/>
  <c r="J566" i="12"/>
  <c r="L566" i="12"/>
  <c r="L675" i="12"/>
  <c r="L3" i="12"/>
  <c r="L19" i="12"/>
  <c r="J20" i="12"/>
  <c r="L43" i="12"/>
  <c r="L57" i="12"/>
  <c r="L58" i="12"/>
  <c r="L80" i="12"/>
  <c r="J89" i="12"/>
  <c r="L93" i="12"/>
  <c r="L109" i="12"/>
  <c r="L130" i="12"/>
  <c r="L138" i="12"/>
  <c r="L151" i="12"/>
  <c r="L172" i="12"/>
  <c r="L237" i="12"/>
  <c r="L278" i="12"/>
  <c r="L374" i="12"/>
  <c r="L505" i="12"/>
  <c r="L540" i="12"/>
  <c r="J543" i="12"/>
  <c r="L316" i="12"/>
  <c r="L56" i="12"/>
  <c r="L78" i="12"/>
  <c r="L120" i="12"/>
  <c r="L349" i="12"/>
  <c r="L396" i="12"/>
  <c r="L403" i="12"/>
  <c r="J403" i="12"/>
  <c r="L442" i="12"/>
  <c r="L535" i="12"/>
  <c r="L670" i="12"/>
  <c r="L453" i="12"/>
  <c r="L469" i="12"/>
  <c r="L517" i="12"/>
  <c r="L522" i="12"/>
  <c r="L527" i="12"/>
  <c r="L562" i="12"/>
  <c r="L567" i="12"/>
  <c r="L572" i="12"/>
  <c r="L659" i="12"/>
  <c r="L660" i="12"/>
  <c r="L665" i="12"/>
  <c r="L682" i="12"/>
  <c r="L686" i="12"/>
  <c r="L702" i="12"/>
  <c r="L312" i="12"/>
  <c r="L330" i="12"/>
  <c r="L369" i="12"/>
  <c r="L387" i="12"/>
  <c r="L388" i="12"/>
  <c r="L405" i="12"/>
  <c r="L406" i="12"/>
  <c r="L423" i="12"/>
  <c r="L424" i="12"/>
  <c r="L444" i="12"/>
  <c r="J452" i="12"/>
  <c r="J458" i="12"/>
  <c r="L485" i="12"/>
  <c r="L496" i="12"/>
  <c r="L526" i="12"/>
  <c r="L530" i="12"/>
  <c r="L534" i="12"/>
  <c r="L549" i="12"/>
  <c r="L561" i="12"/>
  <c r="L695" i="12"/>
  <c r="L696" i="12"/>
  <c r="L152" i="12"/>
  <c r="L155" i="12"/>
  <c r="L160" i="12"/>
  <c r="L161" i="12"/>
  <c r="L166" i="12"/>
  <c r="L185" i="12"/>
  <c r="L199" i="12"/>
  <c r="L215" i="12"/>
  <c r="L240" i="12"/>
  <c r="L264" i="12"/>
  <c r="L271" i="12"/>
  <c r="L287" i="12"/>
  <c r="L303" i="12"/>
  <c r="L307" i="12"/>
  <c r="L322" i="12"/>
  <c r="L325" i="12"/>
  <c r="L329" i="12"/>
  <c r="L340" i="12"/>
  <c r="L343" i="12"/>
  <c r="L352" i="12"/>
  <c r="L355" i="12"/>
  <c r="L368" i="12"/>
  <c r="L378" i="12"/>
  <c r="L402" i="12"/>
  <c r="L411" i="12"/>
  <c r="L415" i="12"/>
  <c r="L443" i="12"/>
  <c r="L448" i="12"/>
  <c r="L464" i="12"/>
  <c r="L467" i="12"/>
  <c r="L488" i="12"/>
  <c r="L548" i="12"/>
  <c r="L552" i="12"/>
  <c r="L587" i="12"/>
  <c r="L593" i="12"/>
  <c r="L605" i="12"/>
  <c r="L623" i="12"/>
  <c r="L694" i="12"/>
  <c r="L367" i="12"/>
  <c r="L413" i="12"/>
  <c r="L455" i="12"/>
  <c r="L546" i="12"/>
  <c r="L559" i="12"/>
  <c r="L569" i="12"/>
  <c r="L570" i="12"/>
  <c r="L6" i="14"/>
  <c r="J6" i="14"/>
  <c r="L28" i="14"/>
  <c r="J35" i="14"/>
  <c r="L42" i="14"/>
  <c r="J42" i="14"/>
  <c r="L74" i="14"/>
  <c r="J74" i="14"/>
  <c r="J296" i="14"/>
  <c r="L296" i="14"/>
  <c r="J313" i="14"/>
  <c r="L485" i="14"/>
  <c r="J5" i="14"/>
  <c r="L12" i="14"/>
  <c r="J12" i="14"/>
  <c r="L34" i="14"/>
  <c r="J41" i="14"/>
  <c r="L46" i="14"/>
  <c r="L59" i="14"/>
  <c r="J59" i="14"/>
  <c r="L64" i="14"/>
  <c r="L286" i="14"/>
  <c r="L454" i="14"/>
  <c r="J454" i="14"/>
  <c r="L30" i="14"/>
  <c r="J30" i="14"/>
  <c r="J320" i="14"/>
  <c r="L320" i="14"/>
  <c r="L65" i="14"/>
  <c r="J65" i="14"/>
  <c r="L4" i="14"/>
  <c r="J11" i="14"/>
  <c r="L18" i="14"/>
  <c r="J18" i="14"/>
  <c r="L40" i="14"/>
  <c r="J29" i="14"/>
  <c r="L36" i="14"/>
  <c r="J36" i="14"/>
  <c r="L47" i="14"/>
  <c r="J47" i="14"/>
  <c r="L319" i="14"/>
  <c r="J319" i="14"/>
  <c r="L24" i="14"/>
  <c r="J24" i="14"/>
  <c r="L53" i="14"/>
  <c r="J53" i="14"/>
  <c r="L107" i="14"/>
  <c r="L119" i="14"/>
  <c r="L131" i="14"/>
  <c r="L143" i="14"/>
  <c r="L155" i="14"/>
  <c r="L167" i="14"/>
  <c r="L179" i="14"/>
  <c r="L191" i="14"/>
  <c r="L203" i="14"/>
  <c r="L215" i="14"/>
  <c r="L227" i="14"/>
  <c r="L239" i="14"/>
  <c r="L251" i="14"/>
  <c r="L263" i="14"/>
  <c r="L275" i="14"/>
  <c r="J302" i="14"/>
  <c r="L302" i="14"/>
  <c r="L312" i="14"/>
  <c r="L337" i="14"/>
  <c r="J337" i="14"/>
  <c r="L373" i="14"/>
  <c r="J373" i="14"/>
  <c r="L409" i="14"/>
  <c r="J409" i="14"/>
  <c r="L466" i="14"/>
  <c r="J466" i="14"/>
  <c r="L514" i="14"/>
  <c r="J514" i="14"/>
  <c r="L694" i="14"/>
  <c r="J694" i="14"/>
  <c r="J48" i="14"/>
  <c r="J54" i="14"/>
  <c r="J60" i="14"/>
  <c r="J66" i="14"/>
  <c r="L73" i="14"/>
  <c r="L103" i="14"/>
  <c r="L115" i="14"/>
  <c r="L127" i="14"/>
  <c r="L139" i="14"/>
  <c r="L151" i="14"/>
  <c r="L163" i="14"/>
  <c r="L175" i="14"/>
  <c r="L187" i="14"/>
  <c r="L199" i="14"/>
  <c r="L211" i="14"/>
  <c r="L223" i="14"/>
  <c r="L235" i="14"/>
  <c r="L247" i="14"/>
  <c r="L259" i="14"/>
  <c r="L271" i="14"/>
  <c r="L284" i="14"/>
  <c r="J295" i="14"/>
  <c r="L301" i="14"/>
  <c r="J301" i="14"/>
  <c r="L343" i="14"/>
  <c r="J343" i="14"/>
  <c r="L379" i="14"/>
  <c r="J379" i="14"/>
  <c r="L415" i="14"/>
  <c r="J415" i="14"/>
  <c r="L497" i="14"/>
  <c r="L75" i="14"/>
  <c r="L102" i="14"/>
  <c r="L114" i="14"/>
  <c r="L126" i="14"/>
  <c r="L138" i="14"/>
  <c r="L150" i="14"/>
  <c r="L162" i="14"/>
  <c r="L174" i="14"/>
  <c r="L186" i="14"/>
  <c r="L198" i="14"/>
  <c r="L210" i="14"/>
  <c r="L222" i="14"/>
  <c r="L234" i="14"/>
  <c r="L246" i="14"/>
  <c r="L258" i="14"/>
  <c r="L270" i="14"/>
  <c r="L317" i="14"/>
  <c r="L349" i="14"/>
  <c r="J349" i="14"/>
  <c r="L385" i="14"/>
  <c r="J385" i="14"/>
  <c r="L421" i="14"/>
  <c r="J421" i="14"/>
  <c r="L509" i="14"/>
  <c r="L622" i="14"/>
  <c r="J622" i="14"/>
  <c r="L331" i="14"/>
  <c r="J331" i="14"/>
  <c r="L341" i="14"/>
  <c r="L342" i="14"/>
  <c r="L367" i="14"/>
  <c r="J367" i="14"/>
  <c r="L377" i="14"/>
  <c r="L378" i="14"/>
  <c r="L403" i="14"/>
  <c r="J403" i="14"/>
  <c r="L413" i="14"/>
  <c r="L414" i="14"/>
  <c r="L432" i="14"/>
  <c r="L444" i="14"/>
  <c r="L464" i="14"/>
  <c r="L475" i="14"/>
  <c r="L502" i="14"/>
  <c r="J502" i="14"/>
  <c r="L586" i="14"/>
  <c r="J586" i="14"/>
  <c r="L628" i="14"/>
  <c r="J628" i="14"/>
  <c r="L658" i="14"/>
  <c r="J658" i="14"/>
  <c r="L300" i="14"/>
  <c r="L318" i="14"/>
  <c r="L325" i="14"/>
  <c r="J325" i="14"/>
  <c r="L335" i="14"/>
  <c r="L336" i="14"/>
  <c r="L361" i="14"/>
  <c r="J361" i="14"/>
  <c r="L371" i="14"/>
  <c r="L372" i="14"/>
  <c r="L397" i="14"/>
  <c r="J397" i="14"/>
  <c r="L407" i="14"/>
  <c r="L408" i="14"/>
  <c r="L431" i="14"/>
  <c r="L443" i="14"/>
  <c r="L452" i="14"/>
  <c r="L463" i="14"/>
  <c r="L490" i="14"/>
  <c r="J490" i="14"/>
  <c r="L550" i="14"/>
  <c r="J550" i="14"/>
  <c r="L592" i="14"/>
  <c r="J592" i="14"/>
  <c r="L288" i="14"/>
  <c r="J307" i="14"/>
  <c r="L329" i="14"/>
  <c r="L330" i="14"/>
  <c r="L355" i="14"/>
  <c r="J355" i="14"/>
  <c r="L365" i="14"/>
  <c r="L366" i="14"/>
  <c r="L391" i="14"/>
  <c r="J391" i="14"/>
  <c r="L401" i="14"/>
  <c r="L402" i="14"/>
  <c r="L427" i="14"/>
  <c r="L439" i="14"/>
  <c r="L451" i="14"/>
  <c r="L478" i="14"/>
  <c r="J478" i="14"/>
  <c r="L512" i="14"/>
  <c r="L556" i="14"/>
  <c r="J556" i="14"/>
  <c r="L557" i="14"/>
  <c r="L593" i="14"/>
  <c r="L629" i="14"/>
  <c r="L707" i="14"/>
  <c r="J707" i="14"/>
  <c r="L453" i="14"/>
  <c r="L465" i="14"/>
  <c r="L477" i="14"/>
  <c r="L489" i="14"/>
  <c r="L501" i="14"/>
  <c r="L513" i="14"/>
  <c r="J544" i="14"/>
  <c r="L545" i="14"/>
  <c r="L567" i="14"/>
  <c r="L603" i="14"/>
  <c r="L639" i="14"/>
  <c r="J664" i="14"/>
  <c r="L665" i="14"/>
  <c r="L701" i="14"/>
  <c r="J701" i="14"/>
  <c r="L706" i="14"/>
  <c r="J706" i="14"/>
  <c r="L518" i="14"/>
  <c r="L519" i="14"/>
  <c r="L520" i="14"/>
  <c r="L524" i="14"/>
  <c r="L525" i="14"/>
  <c r="L526" i="14"/>
  <c r="L530" i="14"/>
  <c r="L531" i="14"/>
  <c r="L532" i="14"/>
  <c r="L536" i="14"/>
  <c r="L537" i="14"/>
  <c r="L538" i="14"/>
  <c r="L542" i="14"/>
  <c r="J562" i="14"/>
  <c r="L563" i="14"/>
  <c r="J598" i="14"/>
  <c r="L599" i="14"/>
  <c r="L675" i="14"/>
  <c r="L543" i="14"/>
  <c r="L551" i="14"/>
  <c r="L561" i="14"/>
  <c r="L587" i="14"/>
  <c r="L597" i="14"/>
  <c r="L623" i="14"/>
  <c r="L633" i="14"/>
  <c r="L659" i="14"/>
  <c r="L669" i="14"/>
  <c r="L695" i="14"/>
  <c r="L699" i="14"/>
  <c r="L555" i="14"/>
  <c r="J580" i="14"/>
  <c r="L581" i="14"/>
  <c r="L591" i="14"/>
  <c r="J616" i="14"/>
  <c r="L617" i="14"/>
  <c r="L627" i="14"/>
  <c r="J652" i="14"/>
  <c r="L653" i="14"/>
  <c r="L663" i="14"/>
  <c r="J688" i="14"/>
  <c r="L689" i="14"/>
  <c r="L705" i="14"/>
  <c r="L711" i="14"/>
  <c r="L621" i="14"/>
  <c r="L11" i="13"/>
  <c r="J11" i="13"/>
  <c r="L82" i="13"/>
  <c r="L100" i="13"/>
  <c r="L154" i="13"/>
  <c r="L232" i="13"/>
  <c r="J232" i="13"/>
  <c r="L9" i="13"/>
  <c r="L10" i="13"/>
  <c r="L35" i="13"/>
  <c r="J35" i="13"/>
  <c r="L45" i="13"/>
  <c r="L63" i="13"/>
  <c r="L81" i="13"/>
  <c r="L99" i="13"/>
  <c r="L117" i="13"/>
  <c r="L135" i="13"/>
  <c r="L153" i="13"/>
  <c r="L244" i="13"/>
  <c r="J244" i="13"/>
  <c r="L5" i="13"/>
  <c r="J5" i="13"/>
  <c r="L41" i="13"/>
  <c r="J41" i="13"/>
  <c r="L64" i="13"/>
  <c r="L136" i="13"/>
  <c r="L568" i="13"/>
  <c r="L3" i="13"/>
  <c r="L4" i="13"/>
  <c r="L29" i="13"/>
  <c r="J29" i="13"/>
  <c r="L39" i="13"/>
  <c r="L40" i="13"/>
  <c r="L52" i="13"/>
  <c r="L70" i="13"/>
  <c r="L88" i="13"/>
  <c r="L106" i="13"/>
  <c r="L124" i="13"/>
  <c r="L142" i="13"/>
  <c r="L160" i="13"/>
  <c r="L317" i="13"/>
  <c r="J317" i="13"/>
  <c r="L413" i="13"/>
  <c r="J413" i="13"/>
  <c r="L425" i="13"/>
  <c r="J425" i="13"/>
  <c r="L432" i="13"/>
  <c r="J432" i="13"/>
  <c r="J245" i="13"/>
  <c r="L245" i="13"/>
  <c r="J594" i="13"/>
  <c r="L594" i="13"/>
  <c r="L621" i="13"/>
  <c r="J621" i="13"/>
  <c r="L46" i="13"/>
  <c r="L118" i="13"/>
  <c r="L23" i="13"/>
  <c r="J23" i="13"/>
  <c r="L33" i="13"/>
  <c r="L34" i="13"/>
  <c r="L51" i="13"/>
  <c r="L69" i="13"/>
  <c r="L87" i="13"/>
  <c r="L105" i="13"/>
  <c r="L123" i="13"/>
  <c r="L141" i="13"/>
  <c r="L159" i="13"/>
  <c r="L281" i="13"/>
  <c r="J281" i="13"/>
  <c r="L316" i="13"/>
  <c r="J316" i="13"/>
  <c r="L17" i="13"/>
  <c r="J17" i="13"/>
  <c r="J233" i="13"/>
  <c r="L233" i="13"/>
  <c r="L212" i="13"/>
  <c r="L251" i="13"/>
  <c r="J251" i="13"/>
  <c r="L305" i="13"/>
  <c r="J305" i="13"/>
  <c r="J564" i="13"/>
  <c r="L564" i="13"/>
  <c r="J642" i="13"/>
  <c r="L642" i="13"/>
  <c r="J660" i="13"/>
  <c r="L660" i="13"/>
  <c r="J47" i="13"/>
  <c r="J53" i="13"/>
  <c r="J59" i="13"/>
  <c r="J65" i="13"/>
  <c r="J71" i="13"/>
  <c r="J77" i="13"/>
  <c r="J83" i="13"/>
  <c r="J89" i="13"/>
  <c r="J95" i="13"/>
  <c r="J101" i="13"/>
  <c r="J107" i="13"/>
  <c r="J113" i="13"/>
  <c r="J119" i="13"/>
  <c r="J125" i="13"/>
  <c r="J131" i="13"/>
  <c r="J137" i="13"/>
  <c r="J143" i="13"/>
  <c r="J149" i="13"/>
  <c r="J155" i="13"/>
  <c r="J161" i="13"/>
  <c r="J167" i="13"/>
  <c r="J206" i="13"/>
  <c r="L243" i="13"/>
  <c r="L250" i="13"/>
  <c r="J250" i="13"/>
  <c r="L269" i="13"/>
  <c r="J269" i="13"/>
  <c r="L275" i="13"/>
  <c r="J275" i="13"/>
  <c r="J304" i="13"/>
  <c r="L347" i="13"/>
  <c r="J347" i="13"/>
  <c r="L383" i="13"/>
  <c r="J383" i="13"/>
  <c r="L640" i="13"/>
  <c r="L658" i="13"/>
  <c r="J196" i="13"/>
  <c r="L197" i="13"/>
  <c r="J208" i="13"/>
  <c r="L209" i="13"/>
  <c r="J215" i="13"/>
  <c r="L215" i="13"/>
  <c r="L230" i="13"/>
  <c r="J268" i="13"/>
  <c r="J274" i="13"/>
  <c r="L303" i="13"/>
  <c r="L353" i="13"/>
  <c r="J353" i="13"/>
  <c r="L389" i="13"/>
  <c r="J389" i="13"/>
  <c r="J630" i="13"/>
  <c r="L630" i="13"/>
  <c r="J636" i="13"/>
  <c r="L636" i="13"/>
  <c r="J654" i="13"/>
  <c r="L654" i="13"/>
  <c r="L214" i="13"/>
  <c r="J214" i="13"/>
  <c r="L311" i="13"/>
  <c r="J311" i="13"/>
  <c r="L359" i="13"/>
  <c r="J359" i="13"/>
  <c r="L395" i="13"/>
  <c r="J395" i="13"/>
  <c r="L287" i="13"/>
  <c r="J287" i="13"/>
  <c r="L309" i="13"/>
  <c r="L323" i="13"/>
  <c r="J323" i="13"/>
  <c r="L341" i="13"/>
  <c r="J341" i="13"/>
  <c r="L351" i="13"/>
  <c r="L352" i="13"/>
  <c r="L377" i="13"/>
  <c r="J377" i="13"/>
  <c r="L387" i="13"/>
  <c r="L388" i="13"/>
  <c r="L420" i="13"/>
  <c r="J420" i="13"/>
  <c r="L460" i="13"/>
  <c r="L496" i="13"/>
  <c r="L532" i="13"/>
  <c r="L652" i="13"/>
  <c r="J702" i="13"/>
  <c r="L702" i="13"/>
  <c r="L711" i="13"/>
  <c r="J711" i="13"/>
  <c r="L195" i="13"/>
  <c r="L257" i="13"/>
  <c r="J257" i="13"/>
  <c r="L279" i="13"/>
  <c r="J286" i="13"/>
  <c r="L293" i="13"/>
  <c r="J293" i="13"/>
  <c r="L315" i="13"/>
  <c r="J322" i="13"/>
  <c r="L329" i="13"/>
  <c r="J329" i="13"/>
  <c r="L335" i="13"/>
  <c r="J335" i="13"/>
  <c r="L345" i="13"/>
  <c r="L346" i="13"/>
  <c r="L371" i="13"/>
  <c r="J371" i="13"/>
  <c r="L381" i="13"/>
  <c r="L382" i="13"/>
  <c r="J627" i="13"/>
  <c r="L628" i="13"/>
  <c r="J648" i="13"/>
  <c r="L648" i="13"/>
  <c r="J690" i="13"/>
  <c r="L690" i="13"/>
  <c r="L699" i="13"/>
  <c r="J699" i="13"/>
  <c r="L213" i="13"/>
  <c r="L231" i="13"/>
  <c r="L249" i="13"/>
  <c r="J256" i="13"/>
  <c r="L263" i="13"/>
  <c r="J263" i="13"/>
  <c r="L285" i="13"/>
  <c r="J292" i="13"/>
  <c r="L299" i="13"/>
  <c r="J299" i="13"/>
  <c r="L321" i="13"/>
  <c r="J328" i="13"/>
  <c r="L339" i="13"/>
  <c r="L340" i="13"/>
  <c r="L365" i="13"/>
  <c r="J365" i="13"/>
  <c r="L375" i="13"/>
  <c r="L376" i="13"/>
  <c r="L401" i="13"/>
  <c r="J401" i="13"/>
  <c r="J407" i="13"/>
  <c r="L408" i="13"/>
  <c r="L414" i="13"/>
  <c r="J414" i="13"/>
  <c r="L426" i="13"/>
  <c r="J426" i="13"/>
  <c r="L436" i="13"/>
  <c r="L472" i="13"/>
  <c r="L508" i="13"/>
  <c r="J558" i="13"/>
  <c r="L558" i="13"/>
  <c r="L646" i="13"/>
  <c r="L664" i="13"/>
  <c r="L687" i="13"/>
  <c r="J687" i="13"/>
  <c r="L430" i="13"/>
  <c r="L431" i="13"/>
  <c r="L444" i="13"/>
  <c r="L456" i="13"/>
  <c r="L468" i="13"/>
  <c r="L480" i="13"/>
  <c r="L492" i="13"/>
  <c r="L504" i="13"/>
  <c r="L516" i="13"/>
  <c r="L528" i="13"/>
  <c r="L540" i="13"/>
  <c r="L562" i="13"/>
  <c r="L598" i="13"/>
  <c r="J618" i="13"/>
  <c r="L618" i="13"/>
  <c r="L412" i="13"/>
  <c r="L418" i="13"/>
  <c r="L419" i="13"/>
  <c r="L424" i="13"/>
  <c r="L443" i="13"/>
  <c r="L455" i="13"/>
  <c r="L467" i="13"/>
  <c r="L479" i="13"/>
  <c r="L491" i="13"/>
  <c r="L503" i="13"/>
  <c r="L515" i="13"/>
  <c r="L527" i="13"/>
  <c r="L539" i="13"/>
  <c r="L556" i="13"/>
  <c r="L592" i="13"/>
  <c r="J624" i="13"/>
  <c r="L624" i="13"/>
  <c r="J633" i="13"/>
  <c r="L634" i="13"/>
  <c r="L538" i="13"/>
  <c r="L552" i="13"/>
  <c r="L588" i="13"/>
  <c r="L615" i="13"/>
  <c r="J615" i="13"/>
  <c r="J684" i="13"/>
  <c r="L684" i="13"/>
  <c r="J696" i="13"/>
  <c r="L696" i="13"/>
  <c r="J708" i="13"/>
  <c r="L708" i="13"/>
  <c r="L622" i="13"/>
  <c r="L688" i="13"/>
  <c r="L694" i="13"/>
  <c r="L700" i="13"/>
  <c r="L706" i="13"/>
  <c r="L616" i="13"/>
  <c r="L682" i="13"/>
  <c r="L610" i="13"/>
  <c r="L612" i="13"/>
  <c r="L676" i="13"/>
  <c r="L298" i="12"/>
  <c r="J298" i="12"/>
  <c r="L6" i="12"/>
  <c r="L24" i="12"/>
  <c r="L42" i="12"/>
  <c r="L66" i="12"/>
  <c r="L79" i="12"/>
  <c r="L115" i="12"/>
  <c r="L133" i="12"/>
  <c r="L301" i="12"/>
  <c r="L311" i="12"/>
  <c r="L344" i="12"/>
  <c r="L482" i="12"/>
  <c r="J482" i="12"/>
  <c r="L648" i="12"/>
  <c r="L701" i="12"/>
  <c r="L59" i="12"/>
  <c r="L82" i="12"/>
  <c r="L97" i="12"/>
  <c r="L98" i="12"/>
  <c r="L150" i="12"/>
  <c r="L168" i="12"/>
  <c r="L186" i="12"/>
  <c r="L204" i="12"/>
  <c r="L224" i="12"/>
  <c r="L234" i="12"/>
  <c r="L270" i="12"/>
  <c r="L357" i="12"/>
  <c r="L364" i="12"/>
  <c r="L421" i="12"/>
  <c r="L428" i="12"/>
  <c r="J468" i="12"/>
  <c r="L468" i="12"/>
  <c r="L494" i="12"/>
  <c r="L4" i="12"/>
  <c r="L5" i="12"/>
  <c r="L18" i="12"/>
  <c r="L22" i="12"/>
  <c r="L23" i="12"/>
  <c r="L36" i="12"/>
  <c r="L40" i="12"/>
  <c r="L41" i="12"/>
  <c r="L54" i="12"/>
  <c r="J63" i="12"/>
  <c r="L87" i="12"/>
  <c r="J90" i="12"/>
  <c r="J91" i="12"/>
  <c r="J93" i="12"/>
  <c r="L95" i="12"/>
  <c r="L96" i="12"/>
  <c r="L103" i="12"/>
  <c r="L104" i="12"/>
  <c r="L113" i="12"/>
  <c r="J120" i="12"/>
  <c r="L122" i="12"/>
  <c r="L131" i="12"/>
  <c r="J138" i="12"/>
  <c r="L140" i="12"/>
  <c r="L149" i="12"/>
  <c r="J155" i="12"/>
  <c r="L157" i="12"/>
  <c r="L158" i="12"/>
  <c r="J173" i="12"/>
  <c r="L175" i="12"/>
  <c r="L176" i="12"/>
  <c r="J191" i="12"/>
  <c r="L193" i="12"/>
  <c r="L194" i="12"/>
  <c r="J209" i="12"/>
  <c r="L211" i="12"/>
  <c r="J215" i="12"/>
  <c r="L223" i="12"/>
  <c r="L232" i="12"/>
  <c r="J239" i="12"/>
  <c r="L256" i="12"/>
  <c r="L310" i="12"/>
  <c r="L326" i="12"/>
  <c r="L334" i="12"/>
  <c r="L337" i="12"/>
  <c r="L356" i="12"/>
  <c r="L386" i="12"/>
  <c r="L420" i="12"/>
  <c r="L446" i="12"/>
  <c r="L474" i="12"/>
  <c r="L478" i="12"/>
  <c r="J550" i="12"/>
  <c r="L550" i="12"/>
  <c r="L13" i="12"/>
  <c r="L31" i="12"/>
  <c r="L49" i="12"/>
  <c r="L61" i="12"/>
  <c r="L64" i="12"/>
  <c r="L65" i="12"/>
  <c r="L73" i="12"/>
  <c r="L94" i="12"/>
  <c r="L102" i="12"/>
  <c r="L156" i="12"/>
  <c r="L174" i="12"/>
  <c r="L189" i="12"/>
  <c r="L192" i="12"/>
  <c r="L207" i="12"/>
  <c r="L210" i="12"/>
  <c r="L216" i="12"/>
  <c r="L231" i="12"/>
  <c r="L247" i="12"/>
  <c r="L252" i="12"/>
  <c r="J260" i="12"/>
  <c r="L260" i="12"/>
  <c r="L292" i="12"/>
  <c r="L375" i="12"/>
  <c r="L382" i="12"/>
  <c r="L385" i="12"/>
  <c r="J385" i="12"/>
  <c r="L439" i="12"/>
  <c r="L454" i="12"/>
  <c r="L585" i="12"/>
  <c r="J590" i="12"/>
  <c r="L590" i="12"/>
  <c r="J602" i="12"/>
  <c r="L602" i="12"/>
  <c r="L603" i="12"/>
  <c r="J608" i="12"/>
  <c r="L608" i="12"/>
  <c r="J620" i="12"/>
  <c r="L620" i="12"/>
  <c r="L12" i="12"/>
  <c r="L30" i="12"/>
  <c r="L48" i="12"/>
  <c r="L72" i="12"/>
  <c r="L225" i="12"/>
  <c r="L319" i="12"/>
  <c r="L584" i="12"/>
  <c r="L220" i="12"/>
  <c r="L238" i="12"/>
  <c r="L245" i="12"/>
  <c r="L246" i="12"/>
  <c r="L254" i="12"/>
  <c r="L255" i="12"/>
  <c r="L276" i="12"/>
  <c r="L282" i="12"/>
  <c r="L291" i="12"/>
  <c r="L300" i="12"/>
  <c r="L309" i="12"/>
  <c r="L318" i="12"/>
  <c r="L327" i="12"/>
  <c r="L336" i="12"/>
  <c r="L345" i="12"/>
  <c r="L362" i="12"/>
  <c r="L380" i="12"/>
  <c r="L394" i="12"/>
  <c r="L426" i="12"/>
  <c r="L445" i="12"/>
  <c r="L460" i="12"/>
  <c r="L493" i="12"/>
  <c r="L498" i="12"/>
  <c r="L511" i="12"/>
  <c r="L516" i="12"/>
  <c r="L529" i="12"/>
  <c r="L621" i="12"/>
  <c r="J626" i="12"/>
  <c r="L626" i="12"/>
  <c r="L684" i="12"/>
  <c r="L212" i="12"/>
  <c r="L229" i="12"/>
  <c r="L230" i="12"/>
  <c r="L244" i="12"/>
  <c r="L253" i="12"/>
  <c r="L261" i="12"/>
  <c r="L280" i="12"/>
  <c r="L384" i="12"/>
  <c r="L393" i="12"/>
  <c r="L435" i="12"/>
  <c r="L436" i="12"/>
  <c r="L451" i="12"/>
  <c r="L473" i="12"/>
  <c r="L475" i="12"/>
  <c r="L487" i="12"/>
  <c r="L492" i="12"/>
  <c r="L555" i="12"/>
  <c r="J555" i="12"/>
  <c r="L594" i="12"/>
  <c r="L639" i="12"/>
  <c r="J644" i="12"/>
  <c r="L644" i="12"/>
  <c r="L683" i="12"/>
  <c r="L295" i="12"/>
  <c r="L305" i="12"/>
  <c r="L306" i="12"/>
  <c r="L313" i="12"/>
  <c r="L315" i="12"/>
  <c r="L323" i="12"/>
  <c r="L324" i="12"/>
  <c r="L331" i="12"/>
  <c r="L333" i="12"/>
  <c r="L342" i="12"/>
  <c r="L348" i="12"/>
  <c r="L366" i="12"/>
  <c r="L392" i="12"/>
  <c r="L398" i="12"/>
  <c r="L412" i="12"/>
  <c r="L430" i="12"/>
  <c r="L434" i="12"/>
  <c r="J434" i="12"/>
  <c r="L449" i="12"/>
  <c r="L450" i="12"/>
  <c r="L466" i="12"/>
  <c r="L480" i="12"/>
  <c r="L481" i="12"/>
  <c r="L638" i="12"/>
  <c r="L666" i="12"/>
  <c r="L354" i="12"/>
  <c r="L361" i="12"/>
  <c r="L363" i="12"/>
  <c r="L372" i="12"/>
  <c r="L379" i="12"/>
  <c r="L381" i="12"/>
  <c r="L399" i="12"/>
  <c r="L400" i="12"/>
  <c r="L407" i="12"/>
  <c r="L408" i="12"/>
  <c r="L409" i="12"/>
  <c r="L418" i="12"/>
  <c r="L425" i="12"/>
  <c r="L427" i="12"/>
  <c r="L558" i="12"/>
  <c r="L656" i="12"/>
  <c r="L674" i="12"/>
  <c r="L692" i="12"/>
  <c r="L662" i="12"/>
  <c r="L680" i="12"/>
  <c r="L698" i="12"/>
  <c r="L568" i="12"/>
  <c r="L582" i="12"/>
  <c r="L591" i="12"/>
  <c r="L600" i="12"/>
  <c r="L609" i="12"/>
  <c r="L618" i="12"/>
  <c r="L627" i="12"/>
  <c r="L636" i="12"/>
  <c r="L645" i="12"/>
  <c r="L653" i="12"/>
  <c r="L654" i="12"/>
  <c r="L671" i="12"/>
  <c r="L672" i="12"/>
  <c r="L689" i="12"/>
  <c r="L690" i="12"/>
  <c r="L707" i="12"/>
  <c r="L704" i="12"/>
  <c r="L710" i="12"/>
  <c r="L123" i="12"/>
  <c r="J123" i="12"/>
  <c r="L141" i="12"/>
  <c r="J141" i="12"/>
  <c r="J6" i="12"/>
  <c r="J12" i="12"/>
  <c r="J18" i="12"/>
  <c r="J24" i="12"/>
  <c r="J30" i="12"/>
  <c r="J36" i="12"/>
  <c r="J42" i="12"/>
  <c r="J48" i="12"/>
  <c r="J54" i="12"/>
  <c r="J60" i="12"/>
  <c r="J66" i="12"/>
  <c r="J72" i="12"/>
  <c r="J78" i="12"/>
  <c r="J87" i="12"/>
  <c r="L165" i="12"/>
  <c r="J165" i="12"/>
  <c r="J7" i="12"/>
  <c r="J13" i="12"/>
  <c r="J19" i="12"/>
  <c r="J25" i="12"/>
  <c r="J31" i="12"/>
  <c r="J37" i="12"/>
  <c r="J43" i="12"/>
  <c r="J49" i="12"/>
  <c r="J55" i="12"/>
  <c r="J61" i="12"/>
  <c r="J67" i="12"/>
  <c r="J73" i="12"/>
  <c r="J79" i="12"/>
  <c r="L86" i="12"/>
  <c r="L111" i="12"/>
  <c r="J111" i="12"/>
  <c r="L121" i="12"/>
  <c r="L129" i="12"/>
  <c r="J129" i="12"/>
  <c r="L139" i="12"/>
  <c r="L147" i="12"/>
  <c r="J147" i="12"/>
  <c r="L88" i="12"/>
  <c r="L153" i="12"/>
  <c r="J153" i="12"/>
  <c r="L171" i="12"/>
  <c r="J171" i="12"/>
  <c r="L105" i="12"/>
  <c r="J105" i="12"/>
  <c r="L117" i="12"/>
  <c r="J117" i="12"/>
  <c r="L127" i="12"/>
  <c r="L135" i="12"/>
  <c r="J135" i="12"/>
  <c r="L145" i="12"/>
  <c r="L99" i="12"/>
  <c r="J99" i="12"/>
  <c r="L159" i="12"/>
  <c r="J159" i="12"/>
  <c r="L389" i="12"/>
  <c r="J389" i="12"/>
  <c r="J577" i="12"/>
  <c r="L577" i="12"/>
  <c r="J595" i="12"/>
  <c r="L595" i="12"/>
  <c r="J613" i="12"/>
  <c r="L613" i="12"/>
  <c r="J631" i="12"/>
  <c r="L631" i="12"/>
  <c r="J177" i="12"/>
  <c r="J183" i="12"/>
  <c r="J189" i="12"/>
  <c r="J195" i="12"/>
  <c r="J201" i="12"/>
  <c r="J207" i="12"/>
  <c r="J213" i="12"/>
  <c r="J219" i="12"/>
  <c r="J225" i="12"/>
  <c r="J231" i="12"/>
  <c r="J237" i="12"/>
  <c r="J244" i="12"/>
  <c r="J247" i="12"/>
  <c r="J250" i="12"/>
  <c r="J253" i="12"/>
  <c r="J256" i="12"/>
  <c r="L257" i="12"/>
  <c r="J268" i="12"/>
  <c r="L269" i="12"/>
  <c r="J280" i="12"/>
  <c r="L281" i="12"/>
  <c r="L289" i="12"/>
  <c r="J289" i="12"/>
  <c r="L299" i="12"/>
  <c r="L317" i="12"/>
  <c r="L335" i="12"/>
  <c r="L353" i="12"/>
  <c r="L371" i="12"/>
  <c r="L395" i="12"/>
  <c r="J395" i="12"/>
  <c r="L341" i="12"/>
  <c r="L359" i="12"/>
  <c r="L377" i="12"/>
  <c r="L263" i="12"/>
  <c r="L265" i="12"/>
  <c r="L275" i="12"/>
  <c r="L277" i="12"/>
  <c r="L383" i="12"/>
  <c r="J383" i="12"/>
  <c r="L401" i="12"/>
  <c r="J401" i="12"/>
  <c r="L283" i="12"/>
  <c r="J283" i="12"/>
  <c r="L365" i="12"/>
  <c r="L417" i="12"/>
  <c r="L557" i="12"/>
  <c r="L441" i="12"/>
  <c r="L459" i="12"/>
  <c r="L477" i="12"/>
  <c r="J295" i="12"/>
  <c r="J301" i="12"/>
  <c r="J307" i="12"/>
  <c r="J313" i="12"/>
  <c r="J319" i="12"/>
  <c r="J325" i="12"/>
  <c r="J331" i="12"/>
  <c r="J337" i="12"/>
  <c r="J343" i="12"/>
  <c r="J349" i="12"/>
  <c r="J355" i="12"/>
  <c r="J361" i="12"/>
  <c r="J367" i="12"/>
  <c r="J373" i="12"/>
  <c r="J379" i="12"/>
  <c r="L556" i="12"/>
  <c r="L447" i="12"/>
  <c r="L465" i="12"/>
  <c r="L483" i="12"/>
  <c r="L489" i="12"/>
  <c r="L495" i="12"/>
  <c r="L501" i="12"/>
  <c r="L507" i="12"/>
  <c r="L513" i="12"/>
  <c r="L519" i="12"/>
  <c r="L525" i="12"/>
  <c r="L531" i="12"/>
  <c r="L537" i="12"/>
  <c r="L553" i="12"/>
  <c r="J571" i="12"/>
  <c r="L571" i="12"/>
  <c r="J655" i="12"/>
  <c r="L655" i="12"/>
  <c r="J673" i="12"/>
  <c r="L673" i="12"/>
  <c r="J691" i="12"/>
  <c r="L691" i="12"/>
  <c r="J565" i="12"/>
  <c r="L565" i="12"/>
  <c r="L575" i="12"/>
  <c r="L576" i="12"/>
  <c r="J583" i="12"/>
  <c r="L583" i="12"/>
  <c r="J601" i="12"/>
  <c r="L601" i="12"/>
  <c r="L611" i="12"/>
  <c r="J619" i="12"/>
  <c r="L619" i="12"/>
  <c r="L629" i="12"/>
  <c r="J637" i="12"/>
  <c r="L637" i="12"/>
  <c r="L647" i="12"/>
  <c r="L709" i="12"/>
  <c r="J413" i="12"/>
  <c r="J419" i="12"/>
  <c r="J425" i="12"/>
  <c r="J431" i="12"/>
  <c r="J437" i="12"/>
  <c r="J443" i="12"/>
  <c r="J449" i="12"/>
  <c r="J455" i="12"/>
  <c r="J461" i="12"/>
  <c r="J467" i="12"/>
  <c r="J473" i="12"/>
  <c r="J479" i="12"/>
  <c r="J661" i="12"/>
  <c r="L661" i="12"/>
  <c r="J679" i="12"/>
  <c r="L679" i="12"/>
  <c r="J697" i="12"/>
  <c r="L697" i="12"/>
  <c r="L563" i="12"/>
  <c r="L564" i="12"/>
  <c r="L581" i="12"/>
  <c r="J589" i="12"/>
  <c r="L589" i="12"/>
  <c r="L599" i="12"/>
  <c r="J607" i="12"/>
  <c r="L607" i="12"/>
  <c r="L617" i="12"/>
  <c r="J625" i="12"/>
  <c r="L625" i="12"/>
  <c r="L635" i="12"/>
  <c r="J643" i="12"/>
  <c r="L643" i="12"/>
  <c r="J649" i="12"/>
  <c r="L649" i="12"/>
  <c r="J667" i="12"/>
  <c r="L667" i="12"/>
  <c r="J685" i="12"/>
  <c r="L685" i="12"/>
  <c r="J703" i="12"/>
  <c r="L703" i="12"/>
  <c r="J710" i="12"/>
  <c r="K659" i="6"/>
  <c r="K671" i="6"/>
  <c r="K677" i="6"/>
  <c r="K689" i="6"/>
  <c r="K695" i="6"/>
  <c r="K236" i="8"/>
  <c r="K398" i="8"/>
  <c r="K416" i="8"/>
  <c r="K698" i="6"/>
  <c r="K704" i="6"/>
  <c r="K656" i="6"/>
  <c r="K662" i="6"/>
  <c r="K668" i="6"/>
  <c r="K665" i="6"/>
  <c r="K674" i="6"/>
  <c r="K683" i="6"/>
  <c r="K692" i="6"/>
  <c r="K701" i="6"/>
  <c r="K707" i="6"/>
  <c r="K300" i="11"/>
  <c r="K306" i="11"/>
  <c r="K307" i="11"/>
  <c r="K313" i="11"/>
  <c r="K319" i="11"/>
  <c r="K343" i="11"/>
  <c r="K355" i="11"/>
  <c r="K373" i="11"/>
  <c r="K379" i="11"/>
  <c r="K391" i="11"/>
  <c r="K409" i="11"/>
  <c r="K415" i="11"/>
  <c r="K427" i="11"/>
  <c r="K445" i="11"/>
  <c r="K457" i="11"/>
  <c r="K465" i="11"/>
  <c r="K467" i="11"/>
  <c r="K479" i="11"/>
  <c r="K481" i="11"/>
  <c r="K493" i="11"/>
  <c r="K503" i="11"/>
  <c r="K515" i="11"/>
  <c r="K521" i="11"/>
  <c r="K527" i="11"/>
  <c r="K533" i="11"/>
  <c r="K539" i="11"/>
  <c r="K545" i="11"/>
  <c r="K551" i="11"/>
  <c r="K557" i="11"/>
  <c r="K563" i="11"/>
  <c r="K569" i="11"/>
  <c r="K575" i="11"/>
  <c r="K581" i="11"/>
  <c r="K587" i="11"/>
  <c r="K593" i="11"/>
  <c r="K599" i="11"/>
  <c r="K605" i="11"/>
  <c r="K611" i="11"/>
  <c r="K617" i="11"/>
  <c r="K623" i="11"/>
  <c r="K629" i="11"/>
  <c r="K635" i="11"/>
  <c r="K637" i="11"/>
  <c r="K641" i="11"/>
  <c r="K643" i="11"/>
  <c r="K647" i="11"/>
  <c r="K649" i="11"/>
  <c r="K653" i="11"/>
  <c r="K659" i="11"/>
  <c r="K665" i="11"/>
  <c r="K671" i="11"/>
  <c r="K677" i="11"/>
  <c r="K683" i="11"/>
  <c r="K689" i="11"/>
  <c r="K695" i="11"/>
  <c r="K701" i="11"/>
  <c r="K707" i="11"/>
  <c r="K336" i="11"/>
  <c r="K342" i="11"/>
  <c r="K348" i="11"/>
  <c r="K366" i="11"/>
  <c r="K372" i="11"/>
  <c r="K378" i="11"/>
  <c r="K384" i="11"/>
  <c r="K402" i="11"/>
  <c r="K414" i="11"/>
  <c r="K420" i="11"/>
  <c r="K438" i="11"/>
  <c r="K450" i="11"/>
  <c r="K474" i="11"/>
  <c r="K486" i="11"/>
  <c r="K510" i="11"/>
  <c r="K312" i="11"/>
  <c r="K578" i="1"/>
  <c r="M362" i="10"/>
  <c r="K101" i="10"/>
  <c r="K467" i="10"/>
  <c r="K473" i="10"/>
  <c r="K218" i="10"/>
  <c r="K212" i="10"/>
  <c r="K239" i="10"/>
  <c r="K362" i="10"/>
  <c r="K506" i="10"/>
  <c r="K458" i="10"/>
  <c r="K62" i="10"/>
  <c r="K53" i="10"/>
  <c r="K89" i="10"/>
  <c r="K215" i="10"/>
  <c r="K221" i="10"/>
  <c r="K272" i="10"/>
  <c r="K236" i="10"/>
  <c r="K263" i="10"/>
  <c r="K275" i="10"/>
  <c r="K509" i="10"/>
  <c r="K230" i="10"/>
  <c r="K476" i="10"/>
  <c r="K260" i="10"/>
  <c r="K224" i="10"/>
  <c r="K152" i="10"/>
  <c r="K4" i="11"/>
  <c r="K7" i="11"/>
  <c r="K10" i="11"/>
  <c r="K13" i="11"/>
  <c r="K16" i="11"/>
  <c r="K19" i="11"/>
  <c r="K22" i="11"/>
  <c r="K25" i="11"/>
  <c r="K28" i="11"/>
  <c r="K31" i="11"/>
  <c r="K34" i="11"/>
  <c r="K37" i="11"/>
  <c r="K40" i="11"/>
  <c r="K43" i="11"/>
  <c r="K46" i="11"/>
  <c r="K49" i="11"/>
  <c r="K52" i="11"/>
  <c r="K55" i="11"/>
  <c r="K58" i="11"/>
  <c r="K61" i="11"/>
  <c r="K64" i="11"/>
  <c r="K67" i="11"/>
  <c r="K70" i="11"/>
  <c r="K73" i="11"/>
  <c r="K76" i="11"/>
  <c r="K79" i="11"/>
  <c r="K82" i="11"/>
  <c r="K85" i="11"/>
  <c r="K88" i="11"/>
  <c r="K91" i="11"/>
  <c r="K94" i="11"/>
  <c r="K97" i="11"/>
  <c r="K100" i="11"/>
  <c r="K103" i="11"/>
  <c r="K106" i="11"/>
  <c r="K109" i="11"/>
  <c r="K112" i="11"/>
  <c r="K115" i="11"/>
  <c r="K118" i="11"/>
  <c r="K121" i="11"/>
  <c r="K124" i="11"/>
  <c r="K127" i="11"/>
  <c r="K130" i="11"/>
  <c r="K133" i="11"/>
  <c r="K136" i="11"/>
  <c r="K139" i="11"/>
  <c r="K142" i="11"/>
  <c r="K145" i="11"/>
  <c r="K148" i="11"/>
  <c r="K151" i="11"/>
  <c r="K157" i="11"/>
  <c r="K160" i="11"/>
  <c r="K163" i="11"/>
  <c r="K166" i="11"/>
  <c r="K169" i="11"/>
  <c r="K172" i="11"/>
  <c r="K175" i="11"/>
  <c r="K178" i="11"/>
  <c r="K181" i="11"/>
  <c r="K184" i="11"/>
  <c r="K187" i="11"/>
  <c r="K190" i="11"/>
  <c r="K193" i="11"/>
  <c r="K196" i="11"/>
  <c r="K199" i="11"/>
  <c r="K202" i="11"/>
  <c r="K205" i="11"/>
  <c r="K208" i="11"/>
  <c r="K211" i="11"/>
  <c r="K214" i="11"/>
  <c r="K217" i="11"/>
  <c r="K220" i="11"/>
  <c r="K223" i="11"/>
  <c r="K226" i="11"/>
  <c r="K229" i="11"/>
  <c r="K232" i="11"/>
  <c r="K235" i="11"/>
  <c r="K238" i="11"/>
  <c r="K241" i="11"/>
  <c r="K244" i="11"/>
  <c r="K247" i="11"/>
  <c r="K250" i="11"/>
  <c r="K253" i="11"/>
  <c r="K256" i="11"/>
  <c r="K259" i="11"/>
  <c r="K262" i="11"/>
  <c r="K268" i="11"/>
  <c r="K271" i="11"/>
  <c r="K274" i="11"/>
  <c r="K277" i="11"/>
  <c r="K280" i="11"/>
  <c r="K286" i="11"/>
  <c r="K289" i="11"/>
  <c r="K292" i="11"/>
  <c r="K3" i="11"/>
  <c r="K6" i="11"/>
  <c r="K9" i="11"/>
  <c r="K12" i="11"/>
  <c r="K15" i="11"/>
  <c r="K18" i="11"/>
  <c r="K21" i="11"/>
  <c r="K24" i="11"/>
  <c r="K27" i="11"/>
  <c r="K33" i="11"/>
  <c r="K39" i="11"/>
  <c r="K45" i="11"/>
  <c r="K51" i="11"/>
  <c r="K54" i="11"/>
  <c r="K57" i="11"/>
  <c r="K60" i="11"/>
  <c r="K63" i="11"/>
  <c r="K66" i="11"/>
  <c r="K69" i="11"/>
  <c r="K72" i="11"/>
  <c r="K75" i="11"/>
  <c r="K78" i="11"/>
  <c r="K81" i="11"/>
  <c r="K84" i="11"/>
  <c r="K87" i="11"/>
  <c r="K90" i="11"/>
  <c r="K93" i="11"/>
  <c r="K96" i="11"/>
  <c r="K99" i="11"/>
  <c r="K102" i="11"/>
  <c r="K105" i="11"/>
  <c r="K108" i="11"/>
  <c r="K111" i="11"/>
  <c r="K117" i="11"/>
  <c r="K120" i="11"/>
  <c r="K126" i="11"/>
  <c r="K129" i="11"/>
  <c r="K132" i="11"/>
  <c r="K135" i="11"/>
  <c r="K138" i="11"/>
  <c r="K141" i="11"/>
  <c r="K147" i="11"/>
  <c r="K153" i="11"/>
  <c r="K159" i="11"/>
  <c r="K162" i="11"/>
  <c r="K165" i="11"/>
  <c r="K168" i="11"/>
  <c r="K171" i="11"/>
  <c r="K174" i="11"/>
  <c r="K177" i="11"/>
  <c r="K180" i="11"/>
  <c r="K183" i="11"/>
  <c r="K186" i="11"/>
  <c r="K189" i="11"/>
  <c r="K192" i="11"/>
  <c r="K195" i="11"/>
  <c r="K198" i="11"/>
  <c r="K201" i="11"/>
  <c r="K207" i="11"/>
  <c r="K216" i="11"/>
  <c r="K225" i="11"/>
  <c r="K228" i="11"/>
  <c r="K231" i="11"/>
  <c r="K234" i="11"/>
  <c r="K237" i="11"/>
  <c r="K240" i="11"/>
  <c r="K246" i="11"/>
  <c r="K252" i="11"/>
  <c r="K264" i="11"/>
  <c r="K270" i="11"/>
  <c r="K5" i="11"/>
  <c r="K8" i="11"/>
  <c r="K11" i="11"/>
  <c r="K14" i="11"/>
  <c r="K17" i="11"/>
  <c r="K20" i="11"/>
  <c r="K23" i="11"/>
  <c r="K26" i="11"/>
  <c r="K29" i="11"/>
  <c r="K32" i="11"/>
  <c r="K35" i="11"/>
  <c r="K38" i="11"/>
  <c r="K41" i="11"/>
  <c r="K44" i="11"/>
  <c r="K47" i="11"/>
  <c r="K50" i="11"/>
  <c r="K53" i="11"/>
  <c r="K56" i="11"/>
  <c r="K59" i="11"/>
  <c r="K62" i="11"/>
  <c r="K65" i="11"/>
  <c r="K68" i="11"/>
  <c r="K71" i="11"/>
  <c r="K74" i="11"/>
  <c r="K77" i="11"/>
  <c r="K80" i="11"/>
  <c r="K83" i="11"/>
  <c r="K86" i="11"/>
  <c r="K89" i="11"/>
  <c r="K92" i="11"/>
  <c r="K95" i="11"/>
  <c r="K98" i="11"/>
  <c r="K104" i="11"/>
  <c r="K107" i="11"/>
  <c r="K110" i="11"/>
  <c r="K113" i="11"/>
  <c r="K116" i="11"/>
  <c r="K119" i="11"/>
  <c r="K122" i="11"/>
  <c r="K125" i="11"/>
  <c r="K128" i="11"/>
  <c r="K131" i="11"/>
  <c r="K134" i="11"/>
  <c r="K137" i="11"/>
  <c r="K140" i="11"/>
  <c r="K143" i="11"/>
  <c r="K146" i="11"/>
  <c r="K149" i="11"/>
  <c r="K152" i="11"/>
  <c r="K155" i="11"/>
  <c r="K158" i="11"/>
  <c r="K161" i="11"/>
  <c r="K164" i="11"/>
  <c r="K167" i="11"/>
  <c r="K170" i="11"/>
  <c r="K173" i="11"/>
  <c r="K176" i="11"/>
  <c r="K179" i="11"/>
  <c r="K182" i="11"/>
  <c r="K185" i="11"/>
  <c r="K188" i="11"/>
  <c r="K191" i="11"/>
  <c r="K194" i="11"/>
  <c r="K197" i="11"/>
  <c r="K200" i="11"/>
  <c r="K203" i="11"/>
  <c r="K206" i="11"/>
  <c r="K209" i="11"/>
  <c r="K212" i="11"/>
  <c r="K215" i="11"/>
  <c r="K218" i="11"/>
  <c r="K221" i="11"/>
  <c r="K224" i="11"/>
  <c r="K227" i="11"/>
  <c r="K230" i="11"/>
  <c r="K233" i="11"/>
  <c r="K236" i="11"/>
  <c r="K239" i="11"/>
  <c r="K242" i="11"/>
  <c r="K245" i="11"/>
  <c r="K248" i="11"/>
  <c r="K251" i="11"/>
  <c r="K254" i="11"/>
  <c r="K257" i="11"/>
  <c r="K260" i="11"/>
  <c r="K263" i="11"/>
  <c r="K266" i="11"/>
  <c r="K269" i="11"/>
  <c r="K272" i="11"/>
  <c r="K275" i="11"/>
  <c r="K278" i="11"/>
  <c r="K555" i="11"/>
  <c r="K279" i="11"/>
  <c r="K282" i="11"/>
  <c r="K288" i="11"/>
  <c r="K294" i="11"/>
  <c r="K303" i="11"/>
  <c r="K309" i="11"/>
  <c r="K315" i="11"/>
  <c r="K318" i="11"/>
  <c r="K324" i="11"/>
  <c r="K330" i="11"/>
  <c r="K339" i="11"/>
  <c r="K345" i="11"/>
  <c r="K354" i="11"/>
  <c r="K360" i="11"/>
  <c r="K375" i="11"/>
  <c r="K381" i="11"/>
  <c r="K396" i="11"/>
  <c r="K447" i="11"/>
  <c r="K462" i="11"/>
  <c r="K468" i="11"/>
  <c r="K483" i="11"/>
  <c r="K489" i="11"/>
  <c r="K498" i="11"/>
  <c r="K504" i="11"/>
  <c r="K428" i="11"/>
  <c r="K281" i="11"/>
  <c r="K287" i="11"/>
  <c r="K296" i="11"/>
  <c r="K302" i="11"/>
  <c r="K308" i="11"/>
  <c r="K311" i="11"/>
  <c r="K317" i="11"/>
  <c r="K323" i="11"/>
  <c r="K332" i="11"/>
  <c r="K338" i="11"/>
  <c r="K347" i="11"/>
  <c r="K353" i="11"/>
  <c r="K368" i="11"/>
  <c r="K374" i="11"/>
  <c r="K383" i="11"/>
  <c r="K389" i="11"/>
  <c r="K404" i="11"/>
  <c r="K410" i="11"/>
  <c r="K419" i="11"/>
  <c r="K425" i="11"/>
  <c r="K440" i="11"/>
  <c r="K446" i="11"/>
  <c r="K455" i="11"/>
  <c r="K461" i="11"/>
  <c r="K476" i="11"/>
  <c r="K482" i="11"/>
  <c r="K491" i="11"/>
  <c r="K497" i="11"/>
  <c r="K512" i="11"/>
  <c r="K518" i="11"/>
  <c r="K524" i="11"/>
  <c r="K530" i="11"/>
  <c r="K536" i="11"/>
  <c r="K542" i="11"/>
  <c r="K548" i="11"/>
  <c r="K554" i="11"/>
  <c r="K560" i="11"/>
  <c r="K566" i="11"/>
  <c r="K572" i="11"/>
  <c r="K578" i="11"/>
  <c r="K584" i="11"/>
  <c r="K590" i="11"/>
  <c r="K596" i="11"/>
  <c r="K602" i="11"/>
  <c r="K608" i="11"/>
  <c r="K614" i="11"/>
  <c r="K620" i="11"/>
  <c r="K626" i="11"/>
  <c r="K632" i="11"/>
  <c r="K295" i="11"/>
  <c r="K298" i="11"/>
  <c r="K301" i="11"/>
  <c r="K304" i="11"/>
  <c r="K310" i="11"/>
  <c r="K316" i="11"/>
  <c r="K322" i="11"/>
  <c r="K325" i="11"/>
  <c r="K328" i="11"/>
  <c r="K334" i="11"/>
  <c r="K340" i="11"/>
  <c r="K346" i="11"/>
  <c r="K352" i="11"/>
  <c r="K358" i="11"/>
  <c r="K361" i="11"/>
  <c r="K364" i="11"/>
  <c r="K367" i="11"/>
  <c r="K370" i="11"/>
  <c r="K376" i="11"/>
  <c r="K382" i="11"/>
  <c r="K388" i="11"/>
  <c r="K394" i="11"/>
  <c r="K397" i="11"/>
  <c r="K400" i="11"/>
  <c r="K403" i="11"/>
  <c r="K406" i="11"/>
  <c r="K412" i="11"/>
  <c r="K418" i="11"/>
  <c r="K424" i="11"/>
  <c r="K430" i="11"/>
  <c r="K433" i="11"/>
  <c r="K436" i="11"/>
  <c r="K439" i="11"/>
  <c r="K442" i="11"/>
  <c r="K448" i="11"/>
  <c r="K454" i="11"/>
  <c r="K460" i="11"/>
  <c r="K466" i="11"/>
  <c r="K469" i="11"/>
  <c r="K472" i="11"/>
  <c r="K475" i="11"/>
  <c r="K478" i="11"/>
  <c r="K484" i="11"/>
  <c r="K490" i="11"/>
  <c r="K496" i="11"/>
  <c r="K502" i="11"/>
  <c r="K505" i="11"/>
  <c r="K508" i="11"/>
  <c r="K511" i="11"/>
  <c r="K517" i="11"/>
  <c r="K523" i="11"/>
  <c r="K529" i="11"/>
  <c r="K535" i="11"/>
  <c r="K541" i="11"/>
  <c r="K547" i="11"/>
  <c r="K553" i="11"/>
  <c r="K559" i="11"/>
  <c r="K565" i="11"/>
  <c r="K571" i="11"/>
  <c r="K577" i="11"/>
  <c r="K583" i="11"/>
  <c r="K607" i="11"/>
  <c r="K613" i="11"/>
  <c r="K619" i="11"/>
  <c r="K631" i="11"/>
  <c r="M475" i="10"/>
  <c r="M481" i="10"/>
  <c r="M505" i="10"/>
  <c r="M511" i="10"/>
  <c r="M520" i="10"/>
  <c r="M523" i="10"/>
  <c r="M529" i="10"/>
  <c r="M227" i="10"/>
  <c r="M257" i="10"/>
  <c r="M533" i="10"/>
  <c r="M575" i="10"/>
  <c r="M617" i="10"/>
  <c r="M352" i="10"/>
  <c r="M388" i="10"/>
  <c r="M333" i="10"/>
  <c r="M339" i="10"/>
  <c r="M345" i="10"/>
  <c r="M375" i="10"/>
  <c r="M381" i="10"/>
  <c r="M384" i="10"/>
  <c r="M387" i="10"/>
  <c r="M405" i="10"/>
  <c r="M408" i="10"/>
  <c r="M411" i="10"/>
  <c r="M414" i="10"/>
  <c r="M420" i="10"/>
  <c r="M423" i="10"/>
  <c r="M426" i="10"/>
  <c r="M429" i="10"/>
  <c r="M471" i="10"/>
  <c r="M528" i="10"/>
  <c r="M167" i="10"/>
  <c r="M185" i="10"/>
  <c r="M38" i="10"/>
  <c r="M269" i="10"/>
  <c r="M287" i="10"/>
  <c r="M299" i="10"/>
  <c r="M302" i="10"/>
  <c r="M308" i="10"/>
  <c r="M353" i="10"/>
  <c r="M356" i="10"/>
  <c r="M371" i="10"/>
  <c r="M374" i="10"/>
  <c r="M380" i="10"/>
  <c r="M398" i="10"/>
  <c r="M534" i="10"/>
  <c r="M579" i="10"/>
  <c r="M603" i="10"/>
  <c r="M68" i="10"/>
  <c r="M74" i="10"/>
  <c r="M104" i="10"/>
  <c r="M110" i="10"/>
  <c r="M304" i="10"/>
  <c r="M325" i="10"/>
  <c r="M328" i="10"/>
  <c r="M346" i="10"/>
  <c r="M355" i="10"/>
  <c r="M358" i="10"/>
  <c r="M364" i="10"/>
  <c r="M409" i="10"/>
  <c r="M427" i="10"/>
  <c r="M430" i="10"/>
  <c r="M448" i="10"/>
  <c r="M451" i="10"/>
  <c r="M460" i="10"/>
  <c r="M527" i="10"/>
  <c r="M140" i="10"/>
  <c r="M312" i="10"/>
  <c r="M324" i="10"/>
  <c r="M399" i="10"/>
  <c r="M402" i="10"/>
  <c r="M541" i="10"/>
  <c r="M544" i="10"/>
  <c r="M689" i="11"/>
  <c r="M158" i="11"/>
  <c r="M161" i="11"/>
  <c r="M182" i="11"/>
  <c r="M185" i="11"/>
  <c r="M203" i="11"/>
  <c r="M665" i="11"/>
  <c r="M30" i="11"/>
  <c r="M36" i="11"/>
  <c r="M42" i="11"/>
  <c r="M48" i="11"/>
  <c r="M114" i="11"/>
  <c r="M144" i="11"/>
  <c r="M150" i="11"/>
  <c r="M156" i="11"/>
  <c r="M204" i="11"/>
  <c r="K432" i="11"/>
  <c r="M101" i="11"/>
  <c r="K101" i="11"/>
  <c r="M122" i="11"/>
  <c r="M154" i="11"/>
  <c r="K154" i="11"/>
  <c r="K283" i="11"/>
  <c r="K331" i="11"/>
  <c r="K574" i="11"/>
  <c r="K580" i="11"/>
  <c r="K586" i="11"/>
  <c r="K589" i="11"/>
  <c r="K595" i="11"/>
  <c r="K598" i="11"/>
  <c r="K601" i="11"/>
  <c r="K604" i="11"/>
  <c r="K610" i="11"/>
  <c r="K616" i="11"/>
  <c r="K622" i="11"/>
  <c r="K625" i="11"/>
  <c r="M703" i="11"/>
  <c r="K703" i="11"/>
  <c r="K337" i="11"/>
  <c r="K265" i="11"/>
  <c r="M125" i="11"/>
  <c r="M146" i="11"/>
  <c r="M58" i="11"/>
  <c r="M76" i="11"/>
  <c r="M103" i="11"/>
  <c r="K501" i="11"/>
  <c r="K429" i="11"/>
  <c r="K411" i="11"/>
  <c r="K276" i="11"/>
  <c r="K204" i="11"/>
  <c r="K156" i="11"/>
  <c r="K144" i="11"/>
  <c r="K48" i="11"/>
  <c r="K36" i="11"/>
  <c r="M123" i="11"/>
  <c r="K123" i="11"/>
  <c r="K213" i="11"/>
  <c r="K219" i="11"/>
  <c r="K243" i="11"/>
  <c r="K249" i="11"/>
  <c r="K255" i="11"/>
  <c r="K261" i="11"/>
  <c r="K267" i="11"/>
  <c r="K273" i="11"/>
  <c r="K618" i="11"/>
  <c r="K612" i="11"/>
  <c r="K582" i="11"/>
  <c r="K576" i="11"/>
  <c r="K570" i="11"/>
  <c r="K558" i="11"/>
  <c r="K552" i="11"/>
  <c r="K540" i="11"/>
  <c r="K534" i="11"/>
  <c r="M51" i="11"/>
  <c r="M339" i="11"/>
  <c r="K507" i="11"/>
  <c r="K453" i="11"/>
  <c r="K417" i="11"/>
  <c r="K426" i="11"/>
  <c r="K408" i="11"/>
  <c r="K390" i="11"/>
  <c r="K258" i="11"/>
  <c r="K222" i="11"/>
  <c r="K210" i="11"/>
  <c r="K150" i="11"/>
  <c r="K114" i="11"/>
  <c r="K42" i="11"/>
  <c r="K30" i="11"/>
  <c r="M15" i="11"/>
  <c r="M136" i="11"/>
  <c r="M205" i="11"/>
  <c r="M232" i="11"/>
  <c r="M69" i="11"/>
  <c r="M75" i="11"/>
  <c r="M361" i="11"/>
  <c r="M364" i="11"/>
  <c r="M415" i="11"/>
  <c r="M418" i="11"/>
  <c r="M421" i="11"/>
  <c r="M424" i="11"/>
  <c r="M427" i="11"/>
  <c r="M430" i="11"/>
  <c r="M11" i="11"/>
  <c r="M14" i="11"/>
  <c r="M17" i="11"/>
  <c r="M20" i="11"/>
  <c r="M162" i="11"/>
  <c r="M171" i="11"/>
  <c r="M192" i="11"/>
  <c r="M198" i="11"/>
  <c r="M21" i="11"/>
  <c r="M106" i="11"/>
  <c r="M208" i="11"/>
  <c r="M235" i="11"/>
  <c r="M85" i="11"/>
  <c r="M281" i="11"/>
  <c r="M27" i="11"/>
  <c r="M39" i="11"/>
  <c r="M45" i="11"/>
  <c r="M60" i="11"/>
  <c r="M66" i="11"/>
  <c r="M72" i="11"/>
  <c r="M82" i="11"/>
  <c r="M100" i="11"/>
  <c r="M118" i="11"/>
  <c r="M149" i="11"/>
  <c r="M164" i="11"/>
  <c r="M186" i="11"/>
  <c r="M285" i="11"/>
  <c r="M288" i="11"/>
  <c r="M38" i="11"/>
  <c r="M41" i="11"/>
  <c r="M44" i="11"/>
  <c r="M47" i="11"/>
  <c r="M50" i="11"/>
  <c r="M93" i="11"/>
  <c r="M250" i="11"/>
  <c r="M253" i="11"/>
  <c r="M335" i="11"/>
  <c r="M463" i="11"/>
  <c r="M469" i="11"/>
  <c r="M475" i="11"/>
  <c r="M481" i="11"/>
  <c r="M487" i="11"/>
  <c r="M493" i="11"/>
  <c r="M511" i="11"/>
  <c r="M553" i="11"/>
  <c r="M559" i="11"/>
  <c r="M4" i="11"/>
  <c r="M65" i="11"/>
  <c r="M68" i="11"/>
  <c r="M71" i="11"/>
  <c r="M74" i="11"/>
  <c r="M120" i="11"/>
  <c r="M126" i="11"/>
  <c r="M135" i="11"/>
  <c r="M178" i="11"/>
  <c r="M188" i="11"/>
  <c r="M191" i="11"/>
  <c r="M201" i="11"/>
  <c r="M228" i="11"/>
  <c r="M237" i="11"/>
  <c r="M240" i="11"/>
  <c r="M259" i="11"/>
  <c r="M405" i="11"/>
  <c r="M6" i="11"/>
  <c r="M12" i="11"/>
  <c r="M18" i="11"/>
  <c r="M31" i="11"/>
  <c r="M34" i="11"/>
  <c r="M83" i="11"/>
  <c r="M86" i="11"/>
  <c r="M89" i="11"/>
  <c r="M92" i="11"/>
  <c r="M128" i="11"/>
  <c r="M180" i="11"/>
  <c r="M190" i="11"/>
  <c r="M200" i="11"/>
  <c r="M3" i="11"/>
  <c r="M9" i="11"/>
  <c r="M56" i="11"/>
  <c r="M88" i="11"/>
  <c r="M131" i="11"/>
  <c r="M174" i="11"/>
  <c r="M177" i="11"/>
  <c r="M64" i="11"/>
  <c r="M67" i="11"/>
  <c r="M99" i="11"/>
  <c r="M115" i="11"/>
  <c r="M142" i="11"/>
  <c r="M152" i="11"/>
  <c r="M155" i="11"/>
  <c r="M246" i="11"/>
  <c r="M33" i="11"/>
  <c r="M167" i="11"/>
  <c r="M322" i="11"/>
  <c r="M325" i="11"/>
  <c r="M10" i="11"/>
  <c r="M13" i="11"/>
  <c r="M57" i="11"/>
  <c r="M63" i="11"/>
  <c r="M95" i="11"/>
  <c r="M98" i="11"/>
  <c r="M138" i="11"/>
  <c r="M141" i="11"/>
  <c r="M217" i="11"/>
  <c r="M439" i="11"/>
  <c r="M40" i="11"/>
  <c r="M81" i="11"/>
  <c r="M105" i="11"/>
  <c r="M124" i="11"/>
  <c r="M148" i="11"/>
  <c r="M184" i="11"/>
  <c r="M197" i="11"/>
  <c r="M207" i="11"/>
  <c r="M318" i="11"/>
  <c r="M341" i="11"/>
  <c r="M388" i="11"/>
  <c r="M628" i="11"/>
  <c r="M667" i="11"/>
  <c r="M679" i="11"/>
  <c r="M691" i="11"/>
  <c r="M29" i="11"/>
  <c r="M32" i="11"/>
  <c r="M46" i="11"/>
  <c r="M49" i="11"/>
  <c r="M84" i="11"/>
  <c r="M87" i="11"/>
  <c r="M94" i="11"/>
  <c r="M117" i="11"/>
  <c r="M130" i="11"/>
  <c r="M137" i="11"/>
  <c r="M151" i="11"/>
  <c r="M173" i="11"/>
  <c r="M187" i="11"/>
  <c r="M286" i="11"/>
  <c r="M289" i="11"/>
  <c r="M397" i="11"/>
  <c r="M400" i="11"/>
  <c r="M351" i="11"/>
  <c r="M414" i="11"/>
  <c r="M23" i="11"/>
  <c r="M78" i="11"/>
  <c r="M134" i="11"/>
  <c r="M194" i="11"/>
  <c r="M637" i="11"/>
  <c r="M5" i="11"/>
  <c r="M8" i="11"/>
  <c r="M22" i="11"/>
  <c r="M35" i="11"/>
  <c r="M52" i="11"/>
  <c r="M59" i="11"/>
  <c r="M62" i="11"/>
  <c r="M77" i="11"/>
  <c r="M90" i="11"/>
  <c r="M97" i="11"/>
  <c r="M104" i="11"/>
  <c r="M133" i="11"/>
  <c r="M140" i="11"/>
  <c r="M147" i="11"/>
  <c r="M166" i="11"/>
  <c r="M176" i="11"/>
  <c r="M183" i="11"/>
  <c r="M282" i="11"/>
  <c r="M591" i="11"/>
  <c r="M16" i="11"/>
  <c r="M26" i="11"/>
  <c r="M53" i="11"/>
  <c r="M70" i="11"/>
  <c r="M226" i="11"/>
  <c r="M391" i="11"/>
  <c r="M607" i="11"/>
  <c r="M631" i="11"/>
  <c r="M24" i="11"/>
  <c r="M28" i="11"/>
  <c r="M54" i="11"/>
  <c r="M79" i="11"/>
  <c r="M116" i="11"/>
  <c r="M119" i="11"/>
  <c r="M132" i="11"/>
  <c r="M143" i="11"/>
  <c r="M153" i="11"/>
  <c r="M159" i="11"/>
  <c r="M169" i="11"/>
  <c r="M172" i="11"/>
  <c r="M349" i="11"/>
  <c r="M358" i="11"/>
  <c r="M304" i="11"/>
  <c r="M307" i="11"/>
  <c r="M370" i="11"/>
  <c r="M373" i="11"/>
  <c r="M390" i="11"/>
  <c r="M403" i="11"/>
  <c r="M432" i="11"/>
  <c r="M639" i="11"/>
  <c r="M642" i="11"/>
  <c r="M669" i="11"/>
  <c r="M672" i="11"/>
  <c r="M693" i="11"/>
  <c r="M696" i="11"/>
  <c r="M702" i="11"/>
  <c r="M168" i="11"/>
  <c r="M179" i="11"/>
  <c r="M189" i="11"/>
  <c r="M195" i="11"/>
  <c r="M202" i="11"/>
  <c r="M209" i="11"/>
  <c r="M245" i="11"/>
  <c r="M264" i="11"/>
  <c r="M268" i="11"/>
  <c r="M271" i="11"/>
  <c r="M300" i="11"/>
  <c r="M313" i="11"/>
  <c r="M336" i="11"/>
  <c r="M340" i="11"/>
  <c r="M363" i="11"/>
  <c r="M376" i="11"/>
  <c r="M379" i="11"/>
  <c r="M382" i="11"/>
  <c r="M396" i="11"/>
  <c r="M412" i="11"/>
  <c r="M435" i="11"/>
  <c r="M529" i="11"/>
  <c r="M599" i="11"/>
  <c r="M605" i="11"/>
  <c r="M623" i="11"/>
  <c r="M629" i="11"/>
  <c r="M108" i="11"/>
  <c r="M111" i="11"/>
  <c r="M19" i="11"/>
  <c r="M37" i="11"/>
  <c r="M55" i="11"/>
  <c r="M73" i="11"/>
  <c r="M107" i="11"/>
  <c r="M110" i="11"/>
  <c r="M113" i="11"/>
  <c r="M160" i="11"/>
  <c r="M170" i="11"/>
  <c r="M7" i="11"/>
  <c r="M25" i="11"/>
  <c r="M43" i="11"/>
  <c r="M61" i="11"/>
  <c r="M80" i="11"/>
  <c r="M91" i="11"/>
  <c r="M109" i="11"/>
  <c r="M112" i="11"/>
  <c r="M196" i="11"/>
  <c r="M206" i="11"/>
  <c r="M129" i="11"/>
  <c r="M102" i="11"/>
  <c r="M165" i="11"/>
  <c r="M145" i="11"/>
  <c r="M222" i="11"/>
  <c r="M121" i="11"/>
  <c r="M157" i="11"/>
  <c r="M193" i="11"/>
  <c r="M216" i="11"/>
  <c r="M220" i="11"/>
  <c r="M223" i="11"/>
  <c r="M231" i="11"/>
  <c r="M234" i="11"/>
  <c r="M244" i="11"/>
  <c r="M295" i="11"/>
  <c r="M343" i="11"/>
  <c r="M346" i="11"/>
  <c r="M640" i="11"/>
  <c r="M649" i="11"/>
  <c r="M181" i="11"/>
  <c r="M277" i="11"/>
  <c r="M445" i="11"/>
  <c r="M96" i="11"/>
  <c r="M139" i="11"/>
  <c r="M175" i="11"/>
  <c r="M211" i="11"/>
  <c r="M263" i="11"/>
  <c r="M267" i="11"/>
  <c r="M270" i="11"/>
  <c r="M317" i="11"/>
  <c r="M321" i="11"/>
  <c r="M324" i="11"/>
  <c r="M378" i="11"/>
  <c r="M385" i="11"/>
  <c r="M681" i="11"/>
  <c r="M684" i="11"/>
  <c r="M687" i="11"/>
  <c r="M451" i="11"/>
  <c r="M586" i="11"/>
  <c r="M694" i="11"/>
  <c r="M697" i="11"/>
  <c r="M709" i="11"/>
  <c r="M215" i="11"/>
  <c r="M127" i="11"/>
  <c r="M163" i="11"/>
  <c r="M199" i="11"/>
  <c r="M227" i="11"/>
  <c r="M241" i="11"/>
  <c r="M249" i="11"/>
  <c r="M252" i="11"/>
  <c r="M299" i="11"/>
  <c r="M303" i="11"/>
  <c r="M306" i="11"/>
  <c r="M354" i="11"/>
  <c r="M417" i="11"/>
  <c r="M535" i="11"/>
  <c r="M541" i="11"/>
  <c r="M547" i="11"/>
  <c r="M255" i="11"/>
  <c r="M258" i="11"/>
  <c r="M262" i="11"/>
  <c r="M273" i="11"/>
  <c r="M276" i="11"/>
  <c r="M280" i="11"/>
  <c r="M291" i="11"/>
  <c r="M294" i="11"/>
  <c r="M298" i="11"/>
  <c r="M309" i="11"/>
  <c r="M312" i="11"/>
  <c r="M316" i="11"/>
  <c r="M327" i="11"/>
  <c r="M330" i="11"/>
  <c r="M334" i="11"/>
  <c r="M360" i="11"/>
  <c r="M367" i="11"/>
  <c r="M381" i="11"/>
  <c r="M406" i="11"/>
  <c r="M409" i="11"/>
  <c r="M423" i="11"/>
  <c r="M457" i="11"/>
  <c r="M499" i="11"/>
  <c r="M505" i="11"/>
  <c r="M627" i="11"/>
  <c r="M630" i="11"/>
  <c r="M633" i="11"/>
  <c r="M655" i="11"/>
  <c r="M674" i="11"/>
  <c r="M677" i="11"/>
  <c r="M683" i="11"/>
  <c r="M210" i="11"/>
  <c r="M214" i="11"/>
  <c r="M221" i="11"/>
  <c r="M229" i="11"/>
  <c r="M239" i="11"/>
  <c r="M247" i="11"/>
  <c r="M257" i="11"/>
  <c r="M265" i="11"/>
  <c r="M275" i="11"/>
  <c r="M283" i="11"/>
  <c r="M293" i="11"/>
  <c r="M301" i="11"/>
  <c r="M311" i="11"/>
  <c r="M319" i="11"/>
  <c r="M329" i="11"/>
  <c r="M352" i="11"/>
  <c r="M355" i="11"/>
  <c r="M369" i="11"/>
  <c r="M387" i="11"/>
  <c r="M394" i="11"/>
  <c r="M408" i="11"/>
  <c r="M433" i="11"/>
  <c r="M436" i="11"/>
  <c r="M517" i="11"/>
  <c r="M523" i="11"/>
  <c r="M565" i="11"/>
  <c r="M635" i="11"/>
  <c r="M660" i="11"/>
  <c r="M673" i="11"/>
  <c r="M571" i="11"/>
  <c r="M587" i="11"/>
  <c r="M644" i="11"/>
  <c r="M698" i="11"/>
  <c r="M212" i="11"/>
  <c r="M218" i="11"/>
  <c r="M345" i="11"/>
  <c r="M372" i="11"/>
  <c r="M399" i="11"/>
  <c r="M426" i="11"/>
  <c r="M622" i="11"/>
  <c r="M225" i="11"/>
  <c r="M233" i="11"/>
  <c r="M243" i="11"/>
  <c r="M256" i="11"/>
  <c r="M292" i="11"/>
  <c r="M297" i="11"/>
  <c r="M310" i="11"/>
  <c r="M315" i="11"/>
  <c r="M323" i="11"/>
  <c r="M328" i="11"/>
  <c r="M333" i="11"/>
  <c r="M658" i="11"/>
  <c r="M661" i="11"/>
  <c r="M213" i="11"/>
  <c r="M219" i="11"/>
  <c r="M238" i="11"/>
  <c r="M251" i="11"/>
  <c r="M261" i="11"/>
  <c r="M269" i="11"/>
  <c r="M274" i="11"/>
  <c r="M279" i="11"/>
  <c r="M287" i="11"/>
  <c r="M305" i="11"/>
  <c r="M648" i="11"/>
  <c r="M224" i="11"/>
  <c r="M230" i="11"/>
  <c r="M236" i="11"/>
  <c r="M242" i="11"/>
  <c r="M248" i="11"/>
  <c r="M254" i="11"/>
  <c r="M260" i="11"/>
  <c r="M266" i="11"/>
  <c r="M272" i="11"/>
  <c r="M278" i="11"/>
  <c r="M284" i="11"/>
  <c r="M290" i="11"/>
  <c r="M296" i="11"/>
  <c r="M302" i="11"/>
  <c r="M308" i="11"/>
  <c r="M314" i="11"/>
  <c r="M320" i="11"/>
  <c r="M326" i="11"/>
  <c r="M332" i="11"/>
  <c r="M348" i="11"/>
  <c r="M357" i="11"/>
  <c r="M366" i="11"/>
  <c r="M375" i="11"/>
  <c r="M384" i="11"/>
  <c r="M393" i="11"/>
  <c r="M402" i="11"/>
  <c r="M411" i="11"/>
  <c r="M420" i="11"/>
  <c r="M429" i="11"/>
  <c r="M438" i="11"/>
  <c r="M593" i="11"/>
  <c r="M653" i="11"/>
  <c r="M331" i="11"/>
  <c r="M337" i="11"/>
  <c r="M342" i="11"/>
  <c r="M347" i="11"/>
  <c r="M643" i="11"/>
  <c r="M682" i="11"/>
  <c r="M685" i="11"/>
  <c r="M707" i="11"/>
  <c r="M353" i="11"/>
  <c r="M359" i="11"/>
  <c r="M365" i="11"/>
  <c r="M371" i="11"/>
  <c r="M377" i="11"/>
  <c r="M383" i="11"/>
  <c r="M389" i="11"/>
  <c r="M395" i="11"/>
  <c r="M401" i="11"/>
  <c r="M407" i="11"/>
  <c r="M413" i="11"/>
  <c r="M419" i="11"/>
  <c r="M425" i="11"/>
  <c r="M431" i="11"/>
  <c r="M437" i="11"/>
  <c r="M581" i="11"/>
  <c r="M602" i="11"/>
  <c r="M617" i="11"/>
  <c r="M636" i="11"/>
  <c r="M646" i="11"/>
  <c r="M656" i="11"/>
  <c r="M659" i="11"/>
  <c r="M666" i="11"/>
  <c r="M676" i="11"/>
  <c r="M690" i="11"/>
  <c r="M700" i="11"/>
  <c r="M710" i="11"/>
  <c r="M338" i="11"/>
  <c r="M344" i="11"/>
  <c r="M350" i="11"/>
  <c r="M356" i="11"/>
  <c r="M362" i="11"/>
  <c r="M368" i="11"/>
  <c r="M374" i="11"/>
  <c r="M380" i="11"/>
  <c r="M386" i="11"/>
  <c r="M392" i="11"/>
  <c r="M398" i="11"/>
  <c r="M404" i="11"/>
  <c r="M410" i="11"/>
  <c r="M416" i="11"/>
  <c r="M422" i="11"/>
  <c r="M428" i="11"/>
  <c r="M434" i="11"/>
  <c r="M575" i="11"/>
  <c r="M611" i="11"/>
  <c r="M638" i="11"/>
  <c r="M641" i="11"/>
  <c r="M647" i="11"/>
  <c r="M651" i="11"/>
  <c r="M654" i="11"/>
  <c r="M664" i="11"/>
  <c r="M671" i="11"/>
  <c r="M678" i="11"/>
  <c r="M692" i="11"/>
  <c r="M695" i="11"/>
  <c r="M701" i="11"/>
  <c r="M705" i="11"/>
  <c r="M708" i="11"/>
  <c r="M444" i="11"/>
  <c r="M450" i="11"/>
  <c r="M456" i="11"/>
  <c r="M462" i="11"/>
  <c r="M468" i="11"/>
  <c r="M474" i="11"/>
  <c r="M480" i="11"/>
  <c r="M486" i="11"/>
  <c r="M492" i="11"/>
  <c r="M498" i="11"/>
  <c r="M504" i="11"/>
  <c r="M510" i="11"/>
  <c r="M516" i="11"/>
  <c r="M522" i="11"/>
  <c r="M528" i="11"/>
  <c r="M534" i="11"/>
  <c r="M540" i="11"/>
  <c r="M546" i="11"/>
  <c r="M552" i="11"/>
  <c r="M558" i="11"/>
  <c r="M564" i="11"/>
  <c r="M570" i="11"/>
  <c r="M580" i="11"/>
  <c r="M585" i="11"/>
  <c r="M596" i="11"/>
  <c r="M601" i="11"/>
  <c r="M616" i="11"/>
  <c r="M621" i="11"/>
  <c r="M634" i="11"/>
  <c r="M668" i="11"/>
  <c r="M688" i="11"/>
  <c r="M443" i="11"/>
  <c r="M449" i="11"/>
  <c r="M455" i="11"/>
  <c r="M461" i="11"/>
  <c r="M467" i="11"/>
  <c r="M473" i="11"/>
  <c r="M479" i="11"/>
  <c r="M485" i="11"/>
  <c r="M491" i="11"/>
  <c r="M497" i="11"/>
  <c r="M503" i="11"/>
  <c r="M509" i="11"/>
  <c r="M515" i="11"/>
  <c r="M521" i="11"/>
  <c r="M527" i="11"/>
  <c r="M533" i="11"/>
  <c r="M539" i="11"/>
  <c r="M545" i="11"/>
  <c r="M551" i="11"/>
  <c r="M557" i="11"/>
  <c r="M563" i="11"/>
  <c r="M569" i="11"/>
  <c r="M574" i="11"/>
  <c r="M579" i="11"/>
  <c r="M590" i="11"/>
  <c r="M595" i="11"/>
  <c r="M610" i="11"/>
  <c r="M615" i="11"/>
  <c r="M626" i="11"/>
  <c r="M663" i="11"/>
  <c r="M675" i="11"/>
  <c r="M680" i="11"/>
  <c r="M442" i="11"/>
  <c r="M448" i="11"/>
  <c r="M454" i="11"/>
  <c r="M460" i="11"/>
  <c r="M466" i="11"/>
  <c r="M472" i="11"/>
  <c r="M478" i="11"/>
  <c r="M484" i="11"/>
  <c r="M490" i="11"/>
  <c r="M496" i="11"/>
  <c r="M502" i="11"/>
  <c r="M508" i="11"/>
  <c r="M514" i="11"/>
  <c r="M520" i="11"/>
  <c r="M526" i="11"/>
  <c r="M532" i="11"/>
  <c r="M538" i="11"/>
  <c r="M544" i="11"/>
  <c r="M550" i="11"/>
  <c r="M556" i="11"/>
  <c r="M562" i="11"/>
  <c r="M568" i="11"/>
  <c r="M573" i="11"/>
  <c r="M584" i="11"/>
  <c r="M589" i="11"/>
  <c r="M604" i="11"/>
  <c r="M609" i="11"/>
  <c r="M620" i="11"/>
  <c r="M625" i="11"/>
  <c r="M650" i="11"/>
  <c r="M670" i="11"/>
  <c r="M704" i="11"/>
  <c r="M441" i="11"/>
  <c r="M447" i="11"/>
  <c r="M453" i="11"/>
  <c r="M459" i="11"/>
  <c r="M465" i="11"/>
  <c r="M471" i="11"/>
  <c r="M477" i="11"/>
  <c r="M483" i="11"/>
  <c r="M489" i="11"/>
  <c r="M495" i="11"/>
  <c r="M501" i="11"/>
  <c r="M507" i="11"/>
  <c r="M513" i="11"/>
  <c r="M519" i="11"/>
  <c r="M525" i="11"/>
  <c r="M531" i="11"/>
  <c r="M537" i="11"/>
  <c r="M543" i="11"/>
  <c r="M549" i="11"/>
  <c r="M555" i="11"/>
  <c r="M561" i="11"/>
  <c r="M567" i="11"/>
  <c r="M578" i="11"/>
  <c r="M583" i="11"/>
  <c r="M598" i="11"/>
  <c r="M603" i="11"/>
  <c r="M614" i="11"/>
  <c r="M619" i="11"/>
  <c r="M645" i="11"/>
  <c r="M657" i="11"/>
  <c r="M662" i="11"/>
  <c r="M699" i="11"/>
  <c r="M711" i="11"/>
  <c r="M440" i="11"/>
  <c r="M446" i="11"/>
  <c r="M452" i="11"/>
  <c r="M458" i="11"/>
  <c r="M464" i="11"/>
  <c r="M470" i="11"/>
  <c r="M476" i="11"/>
  <c r="M482" i="11"/>
  <c r="M488" i="11"/>
  <c r="M494" i="11"/>
  <c r="M500" i="11"/>
  <c r="M506" i="11"/>
  <c r="M512" i="11"/>
  <c r="M518" i="11"/>
  <c r="M524" i="11"/>
  <c r="M530" i="11"/>
  <c r="M536" i="11"/>
  <c r="M542" i="11"/>
  <c r="M548" i="11"/>
  <c r="M554" i="11"/>
  <c r="M560" i="11"/>
  <c r="M566" i="11"/>
  <c r="M572" i="11"/>
  <c r="M577" i="11"/>
  <c r="M592" i="11"/>
  <c r="M597" i="11"/>
  <c r="M608" i="11"/>
  <c r="M613" i="11"/>
  <c r="M632" i="11"/>
  <c r="M652" i="11"/>
  <c r="M686" i="11"/>
  <c r="M706" i="11"/>
  <c r="M576" i="11"/>
  <c r="M582" i="11"/>
  <c r="M588" i="11"/>
  <c r="M594" i="11"/>
  <c r="M600" i="11"/>
  <c r="M606" i="11"/>
  <c r="M612" i="11"/>
  <c r="M618" i="11"/>
  <c r="M624" i="11"/>
  <c r="M56" i="10"/>
  <c r="M307" i="10"/>
  <c r="M128" i="10"/>
  <c r="M14" i="10"/>
  <c r="M20" i="10"/>
  <c r="M337" i="10"/>
  <c r="M340" i="10"/>
  <c r="M62" i="10"/>
  <c r="M92" i="10"/>
  <c r="M98" i="10"/>
  <c r="M303" i="10"/>
  <c r="M315" i="10"/>
  <c r="M26" i="10"/>
  <c r="M286" i="10"/>
  <c r="M289" i="10"/>
  <c r="M330" i="10"/>
  <c r="M439" i="10"/>
  <c r="M493" i="10"/>
  <c r="M532" i="10"/>
  <c r="M538" i="10"/>
  <c r="M550" i="10"/>
  <c r="M559" i="10"/>
  <c r="M562" i="10"/>
  <c r="M583" i="10"/>
  <c r="M586" i="10"/>
  <c r="M592" i="10"/>
  <c r="M607" i="10"/>
  <c r="M610" i="10"/>
  <c r="M616" i="10"/>
  <c r="M622" i="10"/>
  <c r="M152" i="10"/>
  <c r="M233" i="10"/>
  <c r="M239" i="10"/>
  <c r="M275" i="10"/>
  <c r="M291" i="10"/>
  <c r="M294" i="10"/>
  <c r="M320" i="10"/>
  <c r="M348" i="10"/>
  <c r="M351" i="10"/>
  <c r="M361" i="10"/>
  <c r="M441" i="10"/>
  <c r="M463" i="10"/>
  <c r="M486" i="10"/>
  <c r="M537" i="10"/>
  <c r="M540" i="10"/>
  <c r="M543" i="10"/>
  <c r="M546" i="10"/>
  <c r="M549" i="10"/>
  <c r="M564" i="10"/>
  <c r="M567" i="10"/>
  <c r="M606" i="10"/>
  <c r="M609" i="10"/>
  <c r="M612" i="10"/>
  <c r="M615" i="10"/>
  <c r="M44" i="10"/>
  <c r="M50" i="10"/>
  <c r="M80" i="10"/>
  <c r="M86" i="10"/>
  <c r="M116" i="10"/>
  <c r="M122" i="10"/>
  <c r="M197" i="10"/>
  <c r="M281" i="10"/>
  <c r="M310" i="10"/>
  <c r="M316" i="10"/>
  <c r="M332" i="10"/>
  <c r="M335" i="10"/>
  <c r="M344" i="10"/>
  <c r="M370" i="10"/>
  <c r="M382" i="10"/>
  <c r="M394" i="10"/>
  <c r="M416" i="10"/>
  <c r="M422" i="10"/>
  <c r="M450" i="10"/>
  <c r="M453" i="10"/>
  <c r="M507" i="10"/>
  <c r="M587" i="10"/>
  <c r="M393" i="10"/>
  <c r="M403" i="10"/>
  <c r="M412" i="10"/>
  <c r="M418" i="10"/>
  <c r="M424" i="10"/>
  <c r="M376" i="10"/>
  <c r="M435" i="10"/>
  <c r="M558" i="10"/>
  <c r="M215" i="10"/>
  <c r="M8" i="10"/>
  <c r="M203" i="10"/>
  <c r="M298" i="10"/>
  <c r="M539" i="10"/>
  <c r="M173" i="10"/>
  <c r="M32" i="10"/>
  <c r="M158" i="10"/>
  <c r="M245" i="10"/>
  <c r="M314" i="10"/>
  <c r="M321" i="10"/>
  <c r="M334" i="10"/>
  <c r="M357" i="10"/>
  <c r="M397" i="10"/>
  <c r="M400" i="10"/>
  <c r="M404" i="10"/>
  <c r="M436" i="10"/>
  <c r="M582" i="10"/>
  <c r="M585" i="10"/>
  <c r="M146" i="10"/>
  <c r="M191" i="10"/>
  <c r="M221" i="10"/>
  <c r="M263" i="10"/>
  <c r="M292" i="10"/>
  <c r="M295" i="10"/>
  <c r="M306" i="10"/>
  <c r="M313" i="10"/>
  <c r="M327" i="10"/>
  <c r="M363" i="10"/>
  <c r="M373" i="10"/>
  <c r="M389" i="10"/>
  <c r="M392" i="10"/>
  <c r="M419" i="10"/>
  <c r="M443" i="10"/>
  <c r="M446" i="10"/>
  <c r="M456" i="10"/>
  <c r="M459" i="10"/>
  <c r="M487" i="10"/>
  <c r="M491" i="10"/>
  <c r="M499" i="10"/>
  <c r="M517" i="10"/>
  <c r="M552" i="10"/>
  <c r="M581" i="10"/>
  <c r="M593" i="10"/>
  <c r="M134" i="10"/>
  <c r="M179" i="10"/>
  <c r="M209" i="10"/>
  <c r="M251" i="10"/>
  <c r="M288" i="10"/>
  <c r="M309" i="10"/>
  <c r="M366" i="10"/>
  <c r="M369" i="10"/>
  <c r="M379" i="10"/>
  <c r="M438" i="10"/>
  <c r="M466" i="10"/>
  <c r="M469" i="10"/>
  <c r="M495" i="10"/>
  <c r="M502" i="10"/>
  <c r="M535" i="10"/>
  <c r="M542" i="10"/>
  <c r="M568" i="10"/>
  <c r="M297" i="10"/>
  <c r="M319" i="10"/>
  <c r="M322" i="10"/>
  <c r="M343" i="10"/>
  <c r="M365" i="10"/>
  <c r="M368" i="10"/>
  <c r="M417" i="10"/>
  <c r="M434" i="10"/>
  <c r="M473" i="10"/>
  <c r="M531" i="10"/>
  <c r="M547" i="10"/>
  <c r="M554" i="10"/>
  <c r="M557" i="10"/>
  <c r="M571" i="10"/>
  <c r="M574" i="10"/>
  <c r="M406" i="10"/>
  <c r="M553" i="10"/>
  <c r="M598" i="10"/>
  <c r="M7" i="10"/>
  <c r="M13" i="10"/>
  <c r="M19" i="10"/>
  <c r="M25" i="10"/>
  <c r="M31" i="10"/>
  <c r="M73" i="10"/>
  <c r="M85" i="10"/>
  <c r="M91" i="10"/>
  <c r="M109" i="10"/>
  <c r="M127" i="10"/>
  <c r="M133" i="10"/>
  <c r="M163" i="10"/>
  <c r="M171" i="10"/>
  <c r="M183" i="10"/>
  <c r="M195" i="10"/>
  <c r="M207" i="10"/>
  <c r="M219" i="10"/>
  <c r="M279" i="10"/>
  <c r="M452" i="10"/>
  <c r="M12" i="10"/>
  <c r="M18" i="10"/>
  <c r="M30" i="10"/>
  <c r="M48" i="10"/>
  <c r="M54" i="10"/>
  <c r="M60" i="10"/>
  <c r="M72" i="10"/>
  <c r="M84" i="10"/>
  <c r="M96" i="10"/>
  <c r="M102" i="10"/>
  <c r="M108" i="10"/>
  <c r="M132" i="10"/>
  <c r="M150" i="10"/>
  <c r="M156" i="10"/>
  <c r="M162" i="10"/>
  <c r="M190" i="10"/>
  <c r="M214" i="10"/>
  <c r="M226" i="10"/>
  <c r="M238" i="10"/>
  <c r="M250" i="10"/>
  <c r="M47" i="10"/>
  <c r="M119" i="10"/>
  <c r="M125" i="10"/>
  <c r="M131" i="10"/>
  <c r="M137" i="10"/>
  <c r="M290" i="10"/>
  <c r="M401" i="10"/>
  <c r="M561" i="10"/>
  <c r="M4" i="10"/>
  <c r="M10" i="10"/>
  <c r="M16" i="10"/>
  <c r="M22" i="10"/>
  <c r="M28" i="10"/>
  <c r="M34" i="10"/>
  <c r="M40" i="10"/>
  <c r="M46" i="10"/>
  <c r="M52" i="10"/>
  <c r="M58" i="10"/>
  <c r="M64" i="10"/>
  <c r="M70" i="10"/>
  <c r="M76" i="10"/>
  <c r="M82" i="10"/>
  <c r="M88" i="10"/>
  <c r="M94" i="10"/>
  <c r="M100" i="10"/>
  <c r="M106" i="10"/>
  <c r="M112" i="10"/>
  <c r="M118" i="10"/>
  <c r="M124" i="10"/>
  <c r="M130" i="10"/>
  <c r="M136" i="10"/>
  <c r="M142" i="10"/>
  <c r="M148" i="10"/>
  <c r="M154" i="10"/>
  <c r="M160" i="10"/>
  <c r="M165" i="10"/>
  <c r="M177" i="10"/>
  <c r="M189" i="10"/>
  <c r="M201" i="10"/>
  <c r="M213" i="10"/>
  <c r="M225" i="10"/>
  <c r="M237" i="10"/>
  <c r="M249" i="10"/>
  <c r="M261" i="10"/>
  <c r="M273" i="10"/>
  <c r="M285" i="10"/>
  <c r="M318" i="10"/>
  <c r="M396" i="10"/>
  <c r="M515" i="10"/>
  <c r="M526" i="10"/>
  <c r="M37" i="10"/>
  <c r="M43" i="10"/>
  <c r="M49" i="10"/>
  <c r="M55" i="10"/>
  <c r="M61" i="10"/>
  <c r="M67" i="10"/>
  <c r="M79" i="10"/>
  <c r="M97" i="10"/>
  <c r="M103" i="10"/>
  <c r="M115" i="10"/>
  <c r="M121" i="10"/>
  <c r="M139" i="10"/>
  <c r="M145" i="10"/>
  <c r="M151" i="10"/>
  <c r="M157" i="10"/>
  <c r="M231" i="10"/>
  <c r="M243" i="10"/>
  <c r="M255" i="10"/>
  <c r="M267" i="10"/>
  <c r="M301" i="10"/>
  <c r="M323" i="10"/>
  <c r="M331" i="10"/>
  <c r="M449" i="10"/>
  <c r="M6" i="10"/>
  <c r="M24" i="10"/>
  <c r="M36" i="10"/>
  <c r="M42" i="10"/>
  <c r="M66" i="10"/>
  <c r="M78" i="10"/>
  <c r="M90" i="10"/>
  <c r="M114" i="10"/>
  <c r="M120" i="10"/>
  <c r="M126" i="10"/>
  <c r="M138" i="10"/>
  <c r="M144" i="10"/>
  <c r="M166" i="10"/>
  <c r="M178" i="10"/>
  <c r="M202" i="10"/>
  <c r="M262" i="10"/>
  <c r="M274" i="10"/>
  <c r="M5" i="10"/>
  <c r="M11" i="10"/>
  <c r="M17" i="10"/>
  <c r="M23" i="10"/>
  <c r="M29" i="10"/>
  <c r="M35" i="10"/>
  <c r="M41" i="10"/>
  <c r="M53" i="10"/>
  <c r="M59" i="10"/>
  <c r="M65" i="10"/>
  <c r="M71" i="10"/>
  <c r="M77" i="10"/>
  <c r="M83" i="10"/>
  <c r="M89" i="10"/>
  <c r="M95" i="10"/>
  <c r="M101" i="10"/>
  <c r="M107" i="10"/>
  <c r="M113" i="10"/>
  <c r="M143" i="10"/>
  <c r="M149" i="10"/>
  <c r="M155" i="10"/>
  <c r="M161" i="10"/>
  <c r="M3" i="10"/>
  <c r="M9" i="10"/>
  <c r="M15" i="10"/>
  <c r="M21" i="10"/>
  <c r="M27" i="10"/>
  <c r="M33" i="10"/>
  <c r="M39" i="10"/>
  <c r="M45" i="10"/>
  <c r="M51" i="10"/>
  <c r="M57" i="10"/>
  <c r="M63" i="10"/>
  <c r="M69" i="10"/>
  <c r="M75" i="10"/>
  <c r="M81" i="10"/>
  <c r="M87" i="10"/>
  <c r="M93" i="10"/>
  <c r="M99" i="10"/>
  <c r="M105" i="10"/>
  <c r="M111" i="10"/>
  <c r="M117" i="10"/>
  <c r="M123" i="10"/>
  <c r="M129" i="10"/>
  <c r="M135" i="10"/>
  <c r="M141" i="10"/>
  <c r="M147" i="10"/>
  <c r="M153" i="10"/>
  <c r="M159" i="10"/>
  <c r="M172" i="10"/>
  <c r="M184" i="10"/>
  <c r="M196" i="10"/>
  <c r="M208" i="10"/>
  <c r="M220" i="10"/>
  <c r="M232" i="10"/>
  <c r="M244" i="10"/>
  <c r="M256" i="10"/>
  <c r="M268" i="10"/>
  <c r="M280" i="10"/>
  <c r="M338" i="10"/>
  <c r="M360" i="10"/>
  <c r="M391" i="10"/>
  <c r="M522" i="10"/>
  <c r="M654" i="10"/>
  <c r="M164" i="10"/>
  <c r="M170" i="10"/>
  <c r="M176" i="10"/>
  <c r="M182" i="10"/>
  <c r="M188" i="10"/>
  <c r="M194" i="10"/>
  <c r="M200" i="10"/>
  <c r="M206" i="10"/>
  <c r="M212" i="10"/>
  <c r="M218" i="10"/>
  <c r="M224" i="10"/>
  <c r="M230" i="10"/>
  <c r="M236" i="10"/>
  <c r="M242" i="10"/>
  <c r="M248" i="10"/>
  <c r="M254" i="10"/>
  <c r="M260" i="10"/>
  <c r="M266" i="10"/>
  <c r="M272" i="10"/>
  <c r="M278" i="10"/>
  <c r="M284" i="10"/>
  <c r="M293" i="10"/>
  <c r="M347" i="10"/>
  <c r="M350" i="10"/>
  <c r="M383" i="10"/>
  <c r="M386" i="10"/>
  <c r="M468" i="10"/>
  <c r="M480" i="10"/>
  <c r="M485" i="10"/>
  <c r="M490" i="10"/>
  <c r="M545" i="10"/>
  <c r="M548" i="10"/>
  <c r="M599" i="10"/>
  <c r="M672" i="10"/>
  <c r="M678" i="10"/>
  <c r="M690" i="10"/>
  <c r="M556" i="10"/>
  <c r="M630" i="10"/>
  <c r="M169" i="10"/>
  <c r="M175" i="10"/>
  <c r="M181" i="10"/>
  <c r="M187" i="10"/>
  <c r="M193" i="10"/>
  <c r="M199" i="10"/>
  <c r="M205" i="10"/>
  <c r="M211" i="10"/>
  <c r="M217" i="10"/>
  <c r="M223" i="10"/>
  <c r="M229" i="10"/>
  <c r="M235" i="10"/>
  <c r="M241" i="10"/>
  <c r="M247" i="10"/>
  <c r="M253" i="10"/>
  <c r="M259" i="10"/>
  <c r="M265" i="10"/>
  <c r="M271" i="10"/>
  <c r="M277" i="10"/>
  <c r="M283" i="10"/>
  <c r="M296" i="10"/>
  <c r="M300" i="10"/>
  <c r="M326" i="10"/>
  <c r="M342" i="10"/>
  <c r="M378" i="10"/>
  <c r="M421" i="10"/>
  <c r="M428" i="10"/>
  <c r="M432" i="10"/>
  <c r="M563" i="10"/>
  <c r="M588" i="10"/>
  <c r="M591" i="10"/>
  <c r="M605" i="10"/>
  <c r="M611" i="10"/>
  <c r="M367" i="10"/>
  <c r="M433" i="10"/>
  <c r="M510" i="10"/>
  <c r="M624" i="10"/>
  <c r="M168" i="10"/>
  <c r="M174" i="10"/>
  <c r="M180" i="10"/>
  <c r="M186" i="10"/>
  <c r="M192" i="10"/>
  <c r="M198" i="10"/>
  <c r="M204" i="10"/>
  <c r="M210" i="10"/>
  <c r="M216" i="10"/>
  <c r="M222" i="10"/>
  <c r="M228" i="10"/>
  <c r="M234" i="10"/>
  <c r="M240" i="10"/>
  <c r="M246" i="10"/>
  <c r="M252" i="10"/>
  <c r="M258" i="10"/>
  <c r="M264" i="10"/>
  <c r="M270" i="10"/>
  <c r="M276" i="10"/>
  <c r="M282" i="10"/>
  <c r="M317" i="10"/>
  <c r="M329" i="10"/>
  <c r="M349" i="10"/>
  <c r="M385" i="10"/>
  <c r="M410" i="10"/>
  <c r="M413" i="10"/>
  <c r="M479" i="10"/>
  <c r="M484" i="10"/>
  <c r="M489" i="10"/>
  <c r="M501" i="10"/>
  <c r="M536" i="10"/>
  <c r="M311" i="10"/>
  <c r="M336" i="10"/>
  <c r="M341" i="10"/>
  <c r="M354" i="10"/>
  <c r="M359" i="10"/>
  <c r="M372" i="10"/>
  <c r="M377" i="10"/>
  <c r="M390" i="10"/>
  <c r="M437" i="10"/>
  <c r="M474" i="10"/>
  <c r="M496" i="10"/>
  <c r="M509" i="10"/>
  <c r="M551" i="10"/>
  <c r="M555" i="10"/>
  <c r="M604" i="10"/>
  <c r="M623" i="10"/>
  <c r="M305" i="10"/>
  <c r="M407" i="10"/>
  <c r="M415" i="10"/>
  <c r="M465" i="10"/>
  <c r="M504" i="10"/>
  <c r="M516" i="10"/>
  <c r="M521" i="10"/>
  <c r="M525" i="10"/>
  <c r="M570" i="10"/>
  <c r="M573" i="10"/>
  <c r="M580" i="10"/>
  <c r="M395" i="10"/>
  <c r="M431" i="10"/>
  <c r="M462" i="10"/>
  <c r="M467" i="10"/>
  <c r="M478" i="10"/>
  <c r="M483" i="10"/>
  <c r="M498" i="10"/>
  <c r="M503" i="10"/>
  <c r="M514" i="10"/>
  <c r="M519" i="10"/>
  <c r="M530" i="10"/>
  <c r="M569" i="10"/>
  <c r="M594" i="10"/>
  <c r="M597" i="10"/>
  <c r="M619" i="10"/>
  <c r="M644" i="10"/>
  <c r="M662" i="10"/>
  <c r="M668" i="10"/>
  <c r="M708" i="10"/>
  <c r="M425" i="10"/>
  <c r="M440" i="10"/>
  <c r="M444" i="10"/>
  <c r="M447" i="10"/>
  <c r="M454" i="10"/>
  <c r="M457" i="10"/>
  <c r="M461" i="10"/>
  <c r="M472" i="10"/>
  <c r="M477" i="10"/>
  <c r="M492" i="10"/>
  <c r="M497" i="10"/>
  <c r="M508" i="10"/>
  <c r="M513" i="10"/>
  <c r="M524" i="10"/>
  <c r="M560" i="10"/>
  <c r="M600" i="10"/>
  <c r="M442" i="10"/>
  <c r="M445" i="10"/>
  <c r="M455" i="10"/>
  <c r="M458" i="10"/>
  <c r="M464" i="10"/>
  <c r="M470" i="10"/>
  <c r="M476" i="10"/>
  <c r="M482" i="10"/>
  <c r="M488" i="10"/>
  <c r="M494" i="10"/>
  <c r="M500" i="10"/>
  <c r="M506" i="10"/>
  <c r="M512" i="10"/>
  <c r="M518" i="10"/>
  <c r="M576" i="10"/>
  <c r="M595" i="10"/>
  <c r="M618" i="10"/>
  <c r="M621" i="10"/>
  <c r="M680" i="10"/>
  <c r="M698" i="10"/>
  <c r="M565" i="10"/>
  <c r="M577" i="10"/>
  <c r="M589" i="10"/>
  <c r="M601" i="10"/>
  <c r="M613" i="10"/>
  <c r="M625" i="10"/>
  <c r="M566" i="10"/>
  <c r="M578" i="10"/>
  <c r="M590" i="10"/>
  <c r="M602" i="10"/>
  <c r="M614" i="10"/>
  <c r="M626" i="10"/>
  <c r="M572" i="10"/>
  <c r="M584" i="10"/>
  <c r="M596" i="10"/>
  <c r="M608" i="10"/>
  <c r="M620" i="10"/>
  <c r="M636" i="10"/>
  <c r="M632" i="10"/>
  <c r="M642" i="10"/>
  <c r="M686" i="10"/>
  <c r="M696" i="10"/>
  <c r="M650" i="10"/>
  <c r="M660" i="10"/>
  <c r="M704" i="10"/>
  <c r="M656" i="10"/>
  <c r="M666" i="10"/>
  <c r="M692" i="10"/>
  <c r="M702" i="10"/>
  <c r="M638" i="10"/>
  <c r="M648" i="10"/>
  <c r="M674" i="10"/>
  <c r="M684" i="10"/>
  <c r="M710" i="10"/>
  <c r="M635" i="10"/>
  <c r="M628" i="10"/>
  <c r="M634" i="10"/>
  <c r="M640" i="10"/>
  <c r="M646" i="10"/>
  <c r="M652" i="10"/>
  <c r="M658" i="10"/>
  <c r="M664" i="10"/>
  <c r="M670" i="10"/>
  <c r="M676" i="10"/>
  <c r="M682" i="10"/>
  <c r="M688" i="10"/>
  <c r="M694" i="10"/>
  <c r="M700" i="10"/>
  <c r="M706" i="10"/>
  <c r="M627" i="10"/>
  <c r="M633" i="10"/>
  <c r="M639" i="10"/>
  <c r="M645" i="10"/>
  <c r="M651" i="10"/>
  <c r="M657" i="10"/>
  <c r="M663" i="10"/>
  <c r="M669" i="10"/>
  <c r="M675" i="10"/>
  <c r="M681" i="10"/>
  <c r="M687" i="10"/>
  <c r="M693" i="10"/>
  <c r="M699" i="10"/>
  <c r="M705" i="10"/>
  <c r="M711" i="10"/>
  <c r="M629" i="10"/>
  <c r="M653" i="10"/>
  <c r="M671" i="10"/>
  <c r="M677" i="10"/>
  <c r="M683" i="10"/>
  <c r="M695" i="10"/>
  <c r="M641" i="10"/>
  <c r="M647" i="10"/>
  <c r="M659" i="10"/>
  <c r="M665" i="10"/>
  <c r="M689" i="10"/>
  <c r="M701" i="10"/>
  <c r="M707" i="10"/>
  <c r="M631" i="10"/>
  <c r="M637" i="10"/>
  <c r="M643" i="10"/>
  <c r="M649" i="10"/>
  <c r="M655" i="10"/>
  <c r="M661" i="10"/>
  <c r="M667" i="10"/>
  <c r="M673" i="10"/>
  <c r="M679" i="10"/>
  <c r="M685" i="10"/>
  <c r="M691" i="10"/>
  <c r="M697" i="10"/>
  <c r="M703" i="10"/>
  <c r="M709" i="10"/>
  <c r="K411" i="6"/>
  <c r="K82" i="9"/>
  <c r="K424" i="9"/>
  <c r="K430" i="9"/>
  <c r="K71" i="9"/>
  <c r="K74" i="9"/>
  <c r="K83" i="9"/>
  <c r="K86" i="9"/>
  <c r="K113" i="9"/>
  <c r="K128" i="9"/>
  <c r="K191" i="9"/>
  <c r="K581" i="9"/>
  <c r="K590" i="9"/>
  <c r="K614" i="9"/>
  <c r="K626" i="9"/>
  <c r="K629" i="9"/>
  <c r="K632" i="9"/>
  <c r="K635" i="9"/>
  <c r="K638" i="9"/>
  <c r="K641" i="9"/>
  <c r="K644" i="9"/>
  <c r="K647" i="9"/>
  <c r="K650" i="9"/>
  <c r="K653" i="9"/>
  <c r="K656" i="9"/>
  <c r="K659" i="9"/>
  <c r="K662" i="9"/>
  <c r="K665" i="9"/>
  <c r="K668" i="9"/>
  <c r="K671" i="9"/>
  <c r="K674" i="9"/>
  <c r="K677" i="9"/>
  <c r="K680" i="9"/>
  <c r="K683" i="9"/>
  <c r="K686" i="9"/>
  <c r="K689" i="9"/>
  <c r="K692" i="9"/>
  <c r="K695" i="9"/>
  <c r="K698" i="9"/>
  <c r="K701" i="9"/>
  <c r="K704" i="9"/>
  <c r="K707" i="9"/>
  <c r="K153" i="9"/>
  <c r="K393" i="9"/>
  <c r="K165" i="9"/>
  <c r="K381" i="9"/>
  <c r="K402" i="9"/>
  <c r="K710" i="9"/>
  <c r="K375" i="9"/>
  <c r="K396" i="9"/>
  <c r="K387" i="9"/>
  <c r="K405" i="9"/>
  <c r="K385" i="8"/>
  <c r="K391" i="8"/>
  <c r="K394" i="8"/>
  <c r="K397" i="8"/>
  <c r="K711" i="8"/>
  <c r="K422" i="8"/>
  <c r="K524" i="8"/>
  <c r="K527" i="8"/>
  <c r="K530" i="8"/>
  <c r="K533" i="8"/>
  <c r="K542" i="8"/>
  <c r="K560" i="8"/>
  <c r="K563" i="8"/>
  <c r="K238" i="7"/>
  <c r="K247" i="7"/>
  <c r="K256" i="7"/>
  <c r="K265" i="7"/>
  <c r="K274" i="7"/>
  <c r="K283" i="7"/>
  <c r="K289" i="7"/>
  <c r="K361" i="7"/>
  <c r="K22" i="6"/>
  <c r="K25" i="6"/>
  <c r="K28" i="6"/>
  <c r="K40" i="6"/>
  <c r="K46" i="6"/>
  <c r="K52" i="6"/>
  <c r="K710" i="6"/>
  <c r="K414" i="6"/>
  <c r="K357" i="6"/>
  <c r="K670" i="1"/>
  <c r="K664" i="1"/>
  <c r="K652" i="1"/>
  <c r="K646" i="1"/>
  <c r="K634" i="1"/>
  <c r="K628" i="1"/>
  <c r="K622" i="1"/>
  <c r="K616" i="1"/>
  <c r="K610" i="1"/>
  <c r="K604" i="1"/>
  <c r="K598" i="1"/>
  <c r="K592" i="1"/>
  <c r="K586" i="1"/>
  <c r="K580" i="1"/>
  <c r="K677" i="1"/>
  <c r="K641" i="1"/>
  <c r="K689" i="1"/>
  <c r="K711" i="1"/>
  <c r="K687" i="1"/>
  <c r="K675" i="1"/>
  <c r="K657" i="1"/>
  <c r="K651" i="1"/>
  <c r="K710" i="1"/>
  <c r="K674" i="1"/>
  <c r="K656" i="1"/>
  <c r="K626" i="1"/>
  <c r="K608" i="1"/>
  <c r="K590" i="1"/>
  <c r="K704" i="5"/>
  <c r="K286" i="6"/>
  <c r="K292" i="6"/>
  <c r="K180" i="6"/>
  <c r="K351" i="6"/>
  <c r="K710" i="3"/>
  <c r="K424" i="4"/>
  <c r="K428" i="4"/>
  <c r="K556" i="4"/>
  <c r="K6" i="9"/>
  <c r="K18" i="9"/>
  <c r="K30" i="9"/>
  <c r="K42" i="9"/>
  <c r="K51" i="9"/>
  <c r="K63" i="9"/>
  <c r="K105" i="9"/>
  <c r="K108" i="9"/>
  <c r="K139" i="9"/>
  <c r="K142" i="9"/>
  <c r="K145" i="9"/>
  <c r="K148" i="9"/>
  <c r="K166" i="9"/>
  <c r="K431" i="9"/>
  <c r="K603" i="9"/>
  <c r="K627" i="9"/>
  <c r="K630" i="9"/>
  <c r="K633" i="9"/>
  <c r="K636" i="9"/>
  <c r="K639" i="9"/>
  <c r="K642" i="9"/>
  <c r="K645" i="9"/>
  <c r="K648" i="9"/>
  <c r="K651" i="9"/>
  <c r="K654" i="9"/>
  <c r="K657" i="9"/>
  <c r="K660" i="9"/>
  <c r="K663" i="9"/>
  <c r="K666" i="9"/>
  <c r="K669" i="9"/>
  <c r="K672" i="9"/>
  <c r="K675" i="9"/>
  <c r="K678" i="9"/>
  <c r="K681" i="9"/>
  <c r="K684" i="9"/>
  <c r="K687" i="9"/>
  <c r="K690" i="9"/>
  <c r="K693" i="9"/>
  <c r="K696" i="9"/>
  <c r="K699" i="9"/>
  <c r="K702" i="9"/>
  <c r="K705" i="9"/>
  <c r="K708" i="9"/>
  <c r="K711" i="9"/>
  <c r="K9" i="9"/>
  <c r="K21" i="9"/>
  <c r="K33" i="9"/>
  <c r="K45" i="9"/>
  <c r="K57" i="9"/>
  <c r="K66" i="9"/>
  <c r="K130" i="9"/>
  <c r="K218" i="9"/>
  <c r="K269" i="9"/>
  <c r="K462" i="9"/>
  <c r="K480" i="9"/>
  <c r="K495" i="9"/>
  <c r="K525" i="9"/>
  <c r="K391" i="9"/>
  <c r="K397" i="9"/>
  <c r="K461" i="9"/>
  <c r="K464" i="9"/>
  <c r="K542" i="9"/>
  <c r="K548" i="9"/>
  <c r="K557" i="9"/>
  <c r="K12" i="9"/>
  <c r="K24" i="9"/>
  <c r="K36" i="9"/>
  <c r="K48" i="9"/>
  <c r="K54" i="9"/>
  <c r="K118" i="9"/>
  <c r="K215" i="9"/>
  <c r="K224" i="9"/>
  <c r="K474" i="9"/>
  <c r="K418" i="9"/>
  <c r="K433" i="9"/>
  <c r="K3" i="9"/>
  <c r="K15" i="9"/>
  <c r="K27" i="9"/>
  <c r="K39" i="9"/>
  <c r="K60" i="9"/>
  <c r="K146" i="9"/>
  <c r="K158" i="9"/>
  <c r="K408" i="9"/>
  <c r="K538" i="9"/>
  <c r="K544" i="9"/>
  <c r="K682" i="8"/>
  <c r="K685" i="8"/>
  <c r="K688" i="8"/>
  <c r="K691" i="8"/>
  <c r="K694" i="8"/>
  <c r="K697" i="8"/>
  <c r="K700" i="8"/>
  <c r="K703" i="8"/>
  <c r="K706" i="8"/>
  <c r="K709" i="8"/>
  <c r="K648" i="8"/>
  <c r="K681" i="8"/>
  <c r="K684" i="8"/>
  <c r="K687" i="8"/>
  <c r="K690" i="8"/>
  <c r="K693" i="8"/>
  <c r="K696" i="8"/>
  <c r="K699" i="8"/>
  <c r="K702" i="8"/>
  <c r="K705" i="8"/>
  <c r="K708" i="8"/>
  <c r="K302" i="8"/>
  <c r="K326" i="8"/>
  <c r="K338" i="8"/>
  <c r="K350" i="8"/>
  <c r="K389" i="8"/>
  <c r="K384" i="7"/>
  <c r="K299" i="7"/>
  <c r="K317" i="7"/>
  <c r="K683" i="7"/>
  <c r="K686" i="7"/>
  <c r="K689" i="7"/>
  <c r="K692" i="7"/>
  <c r="K695" i="7"/>
  <c r="K698" i="7"/>
  <c r="K701" i="7"/>
  <c r="K707" i="7"/>
  <c r="K710" i="7"/>
  <c r="K232" i="7"/>
  <c r="K41" i="7"/>
  <c r="K47" i="7"/>
  <c r="K380" i="7"/>
  <c r="K181" i="7"/>
  <c r="K229" i="7"/>
  <c r="K385" i="7"/>
  <c r="K397" i="7"/>
  <c r="K433" i="7"/>
  <c r="K17" i="7"/>
  <c r="K20" i="7"/>
  <c r="K387" i="7"/>
  <c r="K390" i="7"/>
  <c r="K393" i="7"/>
  <c r="K396" i="7"/>
  <c r="K477" i="7"/>
  <c r="K489" i="7"/>
  <c r="K501" i="7"/>
  <c r="K160" i="7"/>
  <c r="K398" i="7"/>
  <c r="K422" i="7"/>
  <c r="K458" i="7"/>
  <c r="K467" i="7"/>
  <c r="K470" i="7"/>
  <c r="K473" i="7"/>
  <c r="K479" i="7"/>
  <c r="K620" i="7"/>
  <c r="K653" i="7"/>
  <c r="K656" i="7"/>
  <c r="K659" i="7"/>
  <c r="K662" i="7"/>
  <c r="K665" i="7"/>
  <c r="K668" i="7"/>
  <c r="K671" i="7"/>
  <c r="K674" i="7"/>
  <c r="K677" i="7"/>
  <c r="K680" i="7"/>
  <c r="K364" i="7"/>
  <c r="K379" i="7"/>
  <c r="K70" i="9"/>
  <c r="K152" i="9"/>
  <c r="K75" i="9"/>
  <c r="K78" i="9"/>
  <c r="K94" i="9"/>
  <c r="K116" i="9"/>
  <c r="K140" i="9"/>
  <c r="K156" i="9"/>
  <c r="K159" i="9"/>
  <c r="K296" i="9"/>
  <c r="K365" i="9"/>
  <c r="K368" i="9"/>
  <c r="K374" i="9"/>
  <c r="K445" i="9"/>
  <c r="K457" i="9"/>
  <c r="K568" i="9"/>
  <c r="K580" i="9"/>
  <c r="K87" i="9"/>
  <c r="K90" i="9"/>
  <c r="K109" i="9"/>
  <c r="K122" i="9"/>
  <c r="K126" i="9"/>
  <c r="K136" i="9"/>
  <c r="K168" i="9"/>
  <c r="K171" i="9"/>
  <c r="K174" i="9"/>
  <c r="K177" i="9"/>
  <c r="K180" i="9"/>
  <c r="K383" i="9"/>
  <c r="K386" i="9"/>
  <c r="K496" i="9"/>
  <c r="K499" i="9"/>
  <c r="K502" i="9"/>
  <c r="K505" i="9"/>
  <c r="K508" i="9"/>
  <c r="K511" i="9"/>
  <c r="K527" i="9"/>
  <c r="K534" i="9"/>
  <c r="K555" i="9"/>
  <c r="K151" i="9"/>
  <c r="K164" i="9"/>
  <c r="K367" i="9"/>
  <c r="K373" i="9"/>
  <c r="K410" i="9"/>
  <c r="K573" i="9"/>
  <c r="K95" i="9"/>
  <c r="K98" i="9"/>
  <c r="K101" i="9"/>
  <c r="K124" i="9"/>
  <c r="K134" i="9"/>
  <c r="K138" i="9"/>
  <c r="K144" i="9"/>
  <c r="K154" i="9"/>
  <c r="K157" i="9"/>
  <c r="K327" i="9"/>
  <c r="K330" i="9"/>
  <c r="K333" i="9"/>
  <c r="K336" i="9"/>
  <c r="K351" i="9"/>
  <c r="K354" i="9"/>
  <c r="K357" i="9"/>
  <c r="K360" i="9"/>
  <c r="K412" i="9"/>
  <c r="K437" i="9"/>
  <c r="K440" i="9"/>
  <c r="K443" i="9"/>
  <c r="K513" i="9"/>
  <c r="K516" i="9"/>
  <c r="K519" i="9"/>
  <c r="K26" i="7"/>
  <c r="K297" i="7"/>
  <c r="K300" i="7"/>
  <c r="K321" i="7"/>
  <c r="K324" i="7"/>
  <c r="K327" i="7"/>
  <c r="K330" i="7"/>
  <c r="K348" i="7"/>
  <c r="K412" i="7"/>
  <c r="K415" i="7"/>
  <c r="K421" i="7"/>
  <c r="K32" i="7"/>
  <c r="K65" i="7"/>
  <c r="K68" i="7"/>
  <c r="K101" i="7"/>
  <c r="K167" i="7"/>
  <c r="K170" i="7"/>
  <c r="K182" i="7"/>
  <c r="K188" i="7"/>
  <c r="K369" i="7"/>
  <c r="K375" i="7"/>
  <c r="K378" i="7"/>
  <c r="K463" i="7"/>
  <c r="K481" i="7"/>
  <c r="K568" i="7"/>
  <c r="K571" i="7"/>
  <c r="K580" i="7"/>
  <c r="K583" i="7"/>
  <c r="K586" i="7"/>
  <c r="K589" i="7"/>
  <c r="K49" i="7"/>
  <c r="K61" i="7"/>
  <c r="K64" i="7"/>
  <c r="K115" i="7"/>
  <c r="K121" i="7"/>
  <c r="K124" i="7"/>
  <c r="K130" i="7"/>
  <c r="K142" i="7"/>
  <c r="K408" i="7"/>
  <c r="K423" i="7"/>
  <c r="K432" i="7"/>
  <c r="K193" i="7"/>
  <c r="K214" i="7"/>
  <c r="K217" i="7"/>
  <c r="K313" i="7"/>
  <c r="K504" i="7"/>
  <c r="K434" i="7"/>
  <c r="K18" i="7"/>
  <c r="K21" i="7"/>
  <c r="K30" i="7"/>
  <c r="K33" i="7"/>
  <c r="K78" i="7"/>
  <c r="K81" i="7"/>
  <c r="K90" i="7"/>
  <c r="K93" i="7"/>
  <c r="K96" i="7"/>
  <c r="K99" i="7"/>
  <c r="K144" i="7"/>
  <c r="K566" i="7"/>
  <c r="K602" i="7"/>
  <c r="K53" i="7"/>
  <c r="K59" i="7"/>
  <c r="K162" i="7"/>
  <c r="K171" i="7"/>
  <c r="K189" i="7"/>
  <c r="K213" i="7"/>
  <c r="K292" i="7"/>
  <c r="K295" i="7"/>
  <c r="K307" i="7"/>
  <c r="K319" i="7"/>
  <c r="K331" i="7"/>
  <c r="K371" i="7"/>
  <c r="K399" i="7"/>
  <c r="K402" i="7"/>
  <c r="K405" i="7"/>
  <c r="K446" i="7"/>
  <c r="K469" i="7"/>
  <c r="K475" i="7"/>
  <c r="K485" i="7"/>
  <c r="K35" i="7"/>
  <c r="K44" i="7"/>
  <c r="K77" i="7"/>
  <c r="K231" i="7"/>
  <c r="K243" i="7"/>
  <c r="K261" i="7"/>
  <c r="K276" i="7"/>
  <c r="K279" i="7"/>
  <c r="K355" i="7"/>
  <c r="K386" i="7"/>
  <c r="K411" i="7"/>
  <c r="K414" i="7"/>
  <c r="K417" i="7"/>
  <c r="K420" i="7"/>
  <c r="K436" i="7"/>
  <c r="K518" i="7"/>
  <c r="K521" i="7"/>
  <c r="K560" i="7"/>
  <c r="K604" i="7"/>
  <c r="K607" i="7"/>
  <c r="K616" i="7"/>
  <c r="K619" i="7"/>
  <c r="K622" i="7"/>
  <c r="K625" i="7"/>
  <c r="K46" i="7"/>
  <c r="K70" i="7"/>
  <c r="K76" i="7"/>
  <c r="K94" i="7"/>
  <c r="K106" i="7"/>
  <c r="K145" i="7"/>
  <c r="K148" i="7"/>
  <c r="K199" i="7"/>
  <c r="K211" i="7"/>
  <c r="K236" i="7"/>
  <c r="K242" i="7"/>
  <c r="K254" i="7"/>
  <c r="K260" i="7"/>
  <c r="K272" i="7"/>
  <c r="K278" i="7"/>
  <c r="K308" i="7"/>
  <c r="K332" i="7"/>
  <c r="K354" i="7"/>
  <c r="K388" i="7"/>
  <c r="K391" i="7"/>
  <c r="K410" i="7"/>
  <c r="K435" i="7"/>
  <c r="K438" i="7"/>
  <c r="K441" i="7"/>
  <c r="K451" i="7"/>
  <c r="K461" i="7"/>
  <c r="K596" i="7"/>
  <c r="K163" i="7"/>
  <c r="K175" i="7"/>
  <c r="K184" i="7"/>
  <c r="K253" i="7"/>
  <c r="K271" i="7"/>
  <c r="K350" i="7"/>
  <c r="K409" i="7"/>
  <c r="K482" i="7"/>
  <c r="K574" i="7"/>
  <c r="K577" i="7"/>
  <c r="K590" i="7"/>
  <c r="K610" i="7"/>
  <c r="K613" i="7"/>
  <c r="K626" i="7"/>
  <c r="K704" i="7"/>
  <c r="K8" i="7"/>
  <c r="K40" i="7"/>
  <c r="K56" i="7"/>
  <c r="K114" i="7"/>
  <c r="K117" i="7"/>
  <c r="K126" i="7"/>
  <c r="K138" i="7"/>
  <c r="K151" i="7"/>
  <c r="K166" i="7"/>
  <c r="K195" i="7"/>
  <c r="K207" i="7"/>
  <c r="K220" i="7"/>
  <c r="K235" i="7"/>
  <c r="K267" i="7"/>
  <c r="K286" i="7"/>
  <c r="K301" i="7"/>
  <c r="K320" i="7"/>
  <c r="K333" i="7"/>
  <c r="K336" i="7"/>
  <c r="K345" i="7"/>
  <c r="K373" i="7"/>
  <c r="K401" i="7"/>
  <c r="K425" i="7"/>
  <c r="K453" i="7"/>
  <c r="K465" i="7"/>
  <c r="K23" i="7"/>
  <c r="K36" i="7"/>
  <c r="K39" i="7"/>
  <c r="K58" i="7"/>
  <c r="K73" i="7"/>
  <c r="K79" i="7"/>
  <c r="K85" i="7"/>
  <c r="K88" i="7"/>
  <c r="K97" i="7"/>
  <c r="K100" i="7"/>
  <c r="K113" i="7"/>
  <c r="K125" i="7"/>
  <c r="K131" i="7"/>
  <c r="K137" i="7"/>
  <c r="K156" i="7"/>
  <c r="K178" i="7"/>
  <c r="K200" i="7"/>
  <c r="K206" i="7"/>
  <c r="K225" i="7"/>
  <c r="K250" i="7"/>
  <c r="K269" i="7"/>
  <c r="K285" i="7"/>
  <c r="K294" i="7"/>
  <c r="K310" i="7"/>
  <c r="K357" i="7"/>
  <c r="K360" i="7"/>
  <c r="K366" i="7"/>
  <c r="K382" i="7"/>
  <c r="K400" i="7"/>
  <c r="K403" i="7"/>
  <c r="K424" i="7"/>
  <c r="K427" i="7"/>
  <c r="K452" i="7"/>
  <c r="K464" i="7"/>
  <c r="K476" i="7"/>
  <c r="K525" i="7"/>
  <c r="K528" i="7"/>
  <c r="K559" i="7"/>
  <c r="K572" i="7"/>
  <c r="K592" i="7"/>
  <c r="K595" i="7"/>
  <c r="K608" i="7"/>
  <c r="K389" i="7"/>
  <c r="K413" i="7"/>
  <c r="K437" i="7"/>
  <c r="K447" i="7"/>
  <c r="K459" i="7"/>
  <c r="K471" i="7"/>
  <c r="K483" i="7"/>
  <c r="K491" i="7"/>
  <c r="K494" i="7"/>
  <c r="K509" i="7"/>
  <c r="K512" i="7"/>
  <c r="K562" i="7"/>
  <c r="K565" i="7"/>
  <c r="K598" i="7"/>
  <c r="K601" i="7"/>
  <c r="K614" i="7"/>
  <c r="K633" i="7"/>
  <c r="K3" i="7"/>
  <c r="K9" i="7"/>
  <c r="K15" i="7"/>
  <c r="K22" i="7"/>
  <c r="K38" i="7"/>
  <c r="K48" i="7"/>
  <c r="K51" i="7"/>
  <c r="K54" i="7"/>
  <c r="K57" i="7"/>
  <c r="K112" i="7"/>
  <c r="K127" i="7"/>
  <c r="K133" i="7"/>
  <c r="K136" i="7"/>
  <c r="K149" i="7"/>
  <c r="K155" i="7"/>
  <c r="K158" i="7"/>
  <c r="K177" i="7"/>
  <c r="K196" i="7"/>
  <c r="K202" i="7"/>
  <c r="K218" i="7"/>
  <c r="K224" i="7"/>
  <c r="K249" i="7"/>
  <c r="K268" i="7"/>
  <c r="K280" i="7"/>
  <c r="K287" i="7"/>
  <c r="K302" i="7"/>
  <c r="K309" i="7"/>
  <c r="K312" i="7"/>
  <c r="K337" i="7"/>
  <c r="K343" i="7"/>
  <c r="K349" i="7"/>
  <c r="K381" i="7"/>
  <c r="K426" i="7"/>
  <c r="K429" i="7"/>
  <c r="K443" i="7"/>
  <c r="K5" i="9"/>
  <c r="K17" i="9"/>
  <c r="K29" i="9"/>
  <c r="K41" i="9"/>
  <c r="K53" i="9"/>
  <c r="K65" i="9"/>
  <c r="K73" i="9"/>
  <c r="K112" i="9"/>
  <c r="K133" i="9"/>
  <c r="K299" i="9"/>
  <c r="K616" i="9"/>
  <c r="K622" i="9"/>
  <c r="K69" i="9"/>
  <c r="K72" i="9"/>
  <c r="K81" i="9"/>
  <c r="K84" i="9"/>
  <c r="K93" i="9"/>
  <c r="K96" i="9"/>
  <c r="K100" i="9"/>
  <c r="K107" i="9"/>
  <c r="K111" i="9"/>
  <c r="K120" i="9"/>
  <c r="K147" i="9"/>
  <c r="K389" i="9"/>
  <c r="K401" i="9"/>
  <c r="K470" i="9"/>
  <c r="K476" i="9"/>
  <c r="K563" i="9"/>
  <c r="K14" i="9"/>
  <c r="K26" i="9"/>
  <c r="K38" i="9"/>
  <c r="K47" i="9"/>
  <c r="K59" i="9"/>
  <c r="K97" i="9"/>
  <c r="K305" i="9"/>
  <c r="K4" i="9"/>
  <c r="K7" i="9"/>
  <c r="K10" i="9"/>
  <c r="K13" i="9"/>
  <c r="K16" i="9"/>
  <c r="K19" i="9"/>
  <c r="K22" i="9"/>
  <c r="K25" i="9"/>
  <c r="K28" i="9"/>
  <c r="K31" i="9"/>
  <c r="K34" i="9"/>
  <c r="K37" i="9"/>
  <c r="K40" i="9"/>
  <c r="K43" i="9"/>
  <c r="K46" i="9"/>
  <c r="K49" i="9"/>
  <c r="K52" i="9"/>
  <c r="K55" i="9"/>
  <c r="K58" i="9"/>
  <c r="K61" i="9"/>
  <c r="K64" i="9"/>
  <c r="K68" i="9"/>
  <c r="K76" i="9"/>
  <c r="K80" i="9"/>
  <c r="K88" i="9"/>
  <c r="K92" i="9"/>
  <c r="K103" i="9"/>
  <c r="K110" i="9"/>
  <c r="K115" i="9"/>
  <c r="K132" i="9"/>
  <c r="K160" i="9"/>
  <c r="K163" i="9"/>
  <c r="K252" i="9"/>
  <c r="K255" i="9"/>
  <c r="K258" i="9"/>
  <c r="K450" i="9"/>
  <c r="K453" i="9"/>
  <c r="K606" i="9"/>
  <c r="K11" i="9"/>
  <c r="K20" i="9"/>
  <c r="K35" i="9"/>
  <c r="K50" i="9"/>
  <c r="K56" i="9"/>
  <c r="K77" i="9"/>
  <c r="K85" i="9"/>
  <c r="K104" i="9"/>
  <c r="K121" i="9"/>
  <c r="K67" i="9"/>
  <c r="K79" i="9"/>
  <c r="K91" i="9"/>
  <c r="K99" i="9"/>
  <c r="K102" i="9"/>
  <c r="K106" i="9"/>
  <c r="K114" i="9"/>
  <c r="K127" i="9"/>
  <c r="K143" i="9"/>
  <c r="K379" i="9"/>
  <c r="K382" i="9"/>
  <c r="K593" i="9"/>
  <c r="K599" i="9"/>
  <c r="K8" i="9"/>
  <c r="K23" i="9"/>
  <c r="K32" i="9"/>
  <c r="K44" i="9"/>
  <c r="K62" i="9"/>
  <c r="K89" i="9"/>
  <c r="K504" i="9"/>
  <c r="K540" i="9"/>
  <c r="K543" i="9"/>
  <c r="K586" i="9"/>
  <c r="K155" i="9"/>
  <c r="K167" i="9"/>
  <c r="K242" i="9"/>
  <c r="K323" i="9"/>
  <c r="K326" i="9"/>
  <c r="K329" i="9"/>
  <c r="K332" i="9"/>
  <c r="K369" i="9"/>
  <c r="K385" i="9"/>
  <c r="K426" i="9"/>
  <c r="K429" i="9"/>
  <c r="K439" i="9"/>
  <c r="K449" i="9"/>
  <c r="K456" i="9"/>
  <c r="K466" i="9"/>
  <c r="K520" i="9"/>
  <c r="K523" i="9"/>
  <c r="K536" i="9"/>
  <c r="K539" i="9"/>
  <c r="K546" i="9"/>
  <c r="K553" i="9"/>
  <c r="K569" i="9"/>
  <c r="K576" i="9"/>
  <c r="K589" i="9"/>
  <c r="K612" i="9"/>
  <c r="K615" i="9"/>
  <c r="K694" i="9"/>
  <c r="K697" i="9"/>
  <c r="K700" i="9"/>
  <c r="K703" i="9"/>
  <c r="K706" i="9"/>
  <c r="K709" i="9"/>
  <c r="K119" i="9"/>
  <c r="K125" i="9"/>
  <c r="K131" i="9"/>
  <c r="K137" i="9"/>
  <c r="K150" i="9"/>
  <c r="K162" i="9"/>
  <c r="K198" i="9"/>
  <c r="K201" i="9"/>
  <c r="K204" i="9"/>
  <c r="K245" i="9"/>
  <c r="K251" i="9"/>
  <c r="K273" i="9"/>
  <c r="K276" i="9"/>
  <c r="K279" i="9"/>
  <c r="K282" i="9"/>
  <c r="K285" i="9"/>
  <c r="K347" i="9"/>
  <c r="K350" i="9"/>
  <c r="K353" i="9"/>
  <c r="K356" i="9"/>
  <c r="K472" i="9"/>
  <c r="K478" i="9"/>
  <c r="K481" i="9"/>
  <c r="K552" i="9"/>
  <c r="K565" i="9"/>
  <c r="K572" i="9"/>
  <c r="K582" i="9"/>
  <c r="K595" i="9"/>
  <c r="K608" i="9"/>
  <c r="K611" i="9"/>
  <c r="K618" i="9"/>
  <c r="K371" i="9"/>
  <c r="K409" i="9"/>
  <c r="K416" i="9"/>
  <c r="K422" i="9"/>
  <c r="K435" i="9"/>
  <c r="K532" i="9"/>
  <c r="K117" i="9"/>
  <c r="K123" i="9"/>
  <c r="K129" i="9"/>
  <c r="K135" i="9"/>
  <c r="K141" i="9"/>
  <c r="K149" i="9"/>
  <c r="K161" i="9"/>
  <c r="K197" i="9"/>
  <c r="K200" i="9"/>
  <c r="K225" i="9"/>
  <c r="K228" i="9"/>
  <c r="K231" i="9"/>
  <c r="K272" i="9"/>
  <c r="K278" i="9"/>
  <c r="K300" i="9"/>
  <c r="K303" i="9"/>
  <c r="K306" i="9"/>
  <c r="K309" i="9"/>
  <c r="K312" i="9"/>
  <c r="K361" i="9"/>
  <c r="K364" i="9"/>
  <c r="K377" i="9"/>
  <c r="K441" i="9"/>
  <c r="K483" i="9"/>
  <c r="K531" i="9"/>
  <c r="K561" i="9"/>
  <c r="K584" i="9"/>
  <c r="K591" i="9"/>
  <c r="K597" i="9"/>
  <c r="K604" i="9"/>
  <c r="K610" i="9"/>
  <c r="K620" i="9"/>
  <c r="K623" i="9"/>
  <c r="K173" i="9"/>
  <c r="K207" i="9"/>
  <c r="K227" i="9"/>
  <c r="K234" i="9"/>
  <c r="K254" i="9"/>
  <c r="K261" i="9"/>
  <c r="K281" i="9"/>
  <c r="K288" i="9"/>
  <c r="K308" i="9"/>
  <c r="K315" i="9"/>
  <c r="K318" i="9"/>
  <c r="K339" i="9"/>
  <c r="K342" i="9"/>
  <c r="K363" i="9"/>
  <c r="K370" i="9"/>
  <c r="K388" i="9"/>
  <c r="K436" i="9"/>
  <c r="K179" i="9"/>
  <c r="K183" i="9"/>
  <c r="K186" i="9"/>
  <c r="K206" i="9"/>
  <c r="K210" i="9"/>
  <c r="K213" i="9"/>
  <c r="K233" i="9"/>
  <c r="K237" i="9"/>
  <c r="K240" i="9"/>
  <c r="K260" i="9"/>
  <c r="K264" i="9"/>
  <c r="K267" i="9"/>
  <c r="K287" i="9"/>
  <c r="K291" i="9"/>
  <c r="K294" i="9"/>
  <c r="K314" i="9"/>
  <c r="K321" i="9"/>
  <c r="K335" i="9"/>
  <c r="K338" i="9"/>
  <c r="K345" i="9"/>
  <c r="K359" i="9"/>
  <c r="K362" i="9"/>
  <c r="K380" i="9"/>
  <c r="K395" i="9"/>
  <c r="K399" i="9"/>
  <c r="K403" i="9"/>
  <c r="K407" i="9"/>
  <c r="K428" i="9"/>
  <c r="K182" i="9"/>
  <c r="K189" i="9"/>
  <c r="K209" i="9"/>
  <c r="K216" i="9"/>
  <c r="K236" i="9"/>
  <c r="K243" i="9"/>
  <c r="K263" i="9"/>
  <c r="K270" i="9"/>
  <c r="K290" i="9"/>
  <c r="K297" i="9"/>
  <c r="K317" i="9"/>
  <c r="K320" i="9"/>
  <c r="K324" i="9"/>
  <c r="K376" i="9"/>
  <c r="K414" i="9"/>
  <c r="K188" i="9"/>
  <c r="K192" i="9"/>
  <c r="K195" i="9"/>
  <c r="K219" i="9"/>
  <c r="K222" i="9"/>
  <c r="K246" i="9"/>
  <c r="K249" i="9"/>
  <c r="K420" i="9"/>
  <c r="K434" i="9"/>
  <c r="K442" i="9"/>
  <c r="K447" i="9"/>
  <c r="K451" i="9"/>
  <c r="K455" i="9"/>
  <c r="K459" i="9"/>
  <c r="K463" i="9"/>
  <c r="K468" i="9"/>
  <c r="K486" i="9"/>
  <c r="K490" i="9"/>
  <c r="K493" i="9"/>
  <c r="K507" i="9"/>
  <c r="K529" i="9"/>
  <c r="K533" i="9"/>
  <c r="K537" i="9"/>
  <c r="K545" i="9"/>
  <c r="K550" i="9"/>
  <c r="K554" i="9"/>
  <c r="K559" i="9"/>
  <c r="K567" i="9"/>
  <c r="K575" i="9"/>
  <c r="K579" i="9"/>
  <c r="K588" i="9"/>
  <c r="K601" i="9"/>
  <c r="K605" i="9"/>
  <c r="K609" i="9"/>
  <c r="K617" i="9"/>
  <c r="K621" i="9"/>
  <c r="K372" i="9"/>
  <c r="K384" i="9"/>
  <c r="K392" i="9"/>
  <c r="K400" i="9"/>
  <c r="K404" i="9"/>
  <c r="K413" i="9"/>
  <c r="K417" i="9"/>
  <c r="K421" i="9"/>
  <c r="K425" i="9"/>
  <c r="K438" i="9"/>
  <c r="K446" i="9"/>
  <c r="K454" i="9"/>
  <c r="K458" i="9"/>
  <c r="K467" i="9"/>
  <c r="K471" i="9"/>
  <c r="K475" i="9"/>
  <c r="K489" i="9"/>
  <c r="K514" i="9"/>
  <c r="K517" i="9"/>
  <c r="K524" i="9"/>
  <c r="K528" i="9"/>
  <c r="K541" i="9"/>
  <c r="K549" i="9"/>
  <c r="K558" i="9"/>
  <c r="K562" i="9"/>
  <c r="K566" i="9"/>
  <c r="K571" i="9"/>
  <c r="K583" i="9"/>
  <c r="K587" i="9"/>
  <c r="K592" i="9"/>
  <c r="K596" i="9"/>
  <c r="K600" i="9"/>
  <c r="K613" i="9"/>
  <c r="K625" i="9"/>
  <c r="K570" i="9"/>
  <c r="K574" i="9"/>
  <c r="K578" i="9"/>
  <c r="K624" i="9"/>
  <c r="K341" i="9"/>
  <c r="K344" i="9"/>
  <c r="K348" i="9"/>
  <c r="K366" i="9"/>
  <c r="K378" i="9"/>
  <c r="K390" i="9"/>
  <c r="K394" i="9"/>
  <c r="K398" i="9"/>
  <c r="K406" i="9"/>
  <c r="K411" i="9"/>
  <c r="K415" i="9"/>
  <c r="K419" i="9"/>
  <c r="K423" i="9"/>
  <c r="K427" i="9"/>
  <c r="K432" i="9"/>
  <c r="K444" i="9"/>
  <c r="K448" i="9"/>
  <c r="K452" i="9"/>
  <c r="K460" i="9"/>
  <c r="K465" i="9"/>
  <c r="K469" i="9"/>
  <c r="K473" i="9"/>
  <c r="K477" i="9"/>
  <c r="K484" i="9"/>
  <c r="K487" i="9"/>
  <c r="K498" i="9"/>
  <c r="K501" i="9"/>
  <c r="K522" i="9"/>
  <c r="K526" i="9"/>
  <c r="K530" i="9"/>
  <c r="K535" i="9"/>
  <c r="K547" i="9"/>
  <c r="K551" i="9"/>
  <c r="K556" i="9"/>
  <c r="K560" i="9"/>
  <c r="K564" i="9"/>
  <c r="K577" i="9"/>
  <c r="K585" i="9"/>
  <c r="K594" i="9"/>
  <c r="K598" i="9"/>
  <c r="K602" i="9"/>
  <c r="K607" i="9"/>
  <c r="K619" i="9"/>
  <c r="K237" i="8"/>
  <c r="K258" i="8"/>
  <c r="K4" i="8"/>
  <c r="K16" i="8"/>
  <c r="K28" i="8"/>
  <c r="K40" i="8"/>
  <c r="K52" i="8"/>
  <c r="K185" i="8"/>
  <c r="K191" i="8"/>
  <c r="K209" i="8"/>
  <c r="K255" i="8"/>
  <c r="K294" i="8"/>
  <c r="K333" i="8"/>
  <c r="K339" i="8"/>
  <c r="K342" i="8"/>
  <c r="K363" i="8"/>
  <c r="K366" i="8"/>
  <c r="K390" i="8"/>
  <c r="K481" i="8"/>
  <c r="K127" i="8"/>
  <c r="K130" i="8"/>
  <c r="K239" i="8"/>
  <c r="K242" i="8"/>
  <c r="K245" i="8"/>
  <c r="K248" i="8"/>
  <c r="K254" i="8"/>
  <c r="K272" i="8"/>
  <c r="K284" i="8"/>
  <c r="K480" i="8"/>
  <c r="K240" i="8"/>
  <c r="K291" i="8"/>
  <c r="K318" i="8"/>
  <c r="K357" i="8"/>
  <c r="K387" i="8"/>
  <c r="K393" i="8"/>
  <c r="K415" i="8"/>
  <c r="K427" i="8"/>
  <c r="K445" i="8"/>
  <c r="K463" i="8"/>
  <c r="K472" i="8"/>
  <c r="K475" i="8"/>
  <c r="K382" i="8"/>
  <c r="K656" i="8"/>
  <c r="K662" i="8"/>
  <c r="K668" i="8"/>
  <c r="K671" i="8"/>
  <c r="K674" i="8"/>
  <c r="K680" i="8"/>
  <c r="K683" i="8"/>
  <c r="K686" i="8"/>
  <c r="K689" i="8"/>
  <c r="K692" i="8"/>
  <c r="K695" i="8"/>
  <c r="K698" i="8"/>
  <c r="K701" i="8"/>
  <c r="K704" i="8"/>
  <c r="K707" i="8"/>
  <c r="K710" i="8"/>
  <c r="K24" i="8"/>
  <c r="K48" i="8"/>
  <c r="K290" i="8"/>
  <c r="K308" i="8"/>
  <c r="K368" i="8"/>
  <c r="K499" i="8"/>
  <c r="K505" i="8"/>
  <c r="K511" i="8"/>
  <c r="K535" i="8"/>
  <c r="K541" i="8"/>
  <c r="K547" i="8"/>
  <c r="K75" i="8"/>
  <c r="K123" i="8"/>
  <c r="K129" i="8"/>
  <c r="K141" i="8"/>
  <c r="K259" i="8"/>
  <c r="K277" i="8"/>
  <c r="K280" i="8"/>
  <c r="K383" i="8"/>
  <c r="K386" i="8"/>
  <c r="K405" i="8"/>
  <c r="K408" i="8"/>
  <c r="K423" i="8"/>
  <c r="K426" i="8"/>
  <c r="K459" i="8"/>
  <c r="K462" i="8"/>
  <c r="K465" i="8"/>
  <c r="K468" i="8"/>
  <c r="K477" i="8"/>
  <c r="K319" i="8"/>
  <c r="K322" i="8"/>
  <c r="K325" i="8"/>
  <c r="K331" i="8"/>
  <c r="K343" i="8"/>
  <c r="K346" i="8"/>
  <c r="K349" i="8"/>
  <c r="K355" i="8"/>
  <c r="K367" i="8"/>
  <c r="K370" i="8"/>
  <c r="K373" i="8"/>
  <c r="K395" i="8"/>
  <c r="K266" i="8"/>
  <c r="K79" i="8"/>
  <c r="K264" i="8"/>
  <c r="K267" i="8"/>
  <c r="K273" i="8"/>
  <c r="K276" i="8"/>
  <c r="K655" i="8"/>
  <c r="K658" i="8"/>
  <c r="K667" i="8"/>
  <c r="K673" i="8"/>
  <c r="K229" i="8"/>
  <c r="K147" i="8"/>
  <c r="K165" i="8"/>
  <c r="K183" i="8"/>
  <c r="K201" i="8"/>
  <c r="K241" i="8"/>
  <c r="K244" i="8"/>
  <c r="K247" i="8"/>
  <c r="K257" i="8"/>
  <c r="K260" i="8"/>
  <c r="K378" i="8"/>
  <c r="K381" i="8"/>
  <c r="K388" i="8"/>
  <c r="K630" i="8"/>
  <c r="K654" i="8"/>
  <c r="K305" i="8"/>
  <c r="K452" i="8"/>
  <c r="K458" i="8"/>
  <c r="K86" i="8"/>
  <c r="K89" i="8"/>
  <c r="K98" i="8"/>
  <c r="K101" i="8"/>
  <c r="K110" i="8"/>
  <c r="K113" i="8"/>
  <c r="K128" i="8"/>
  <c r="K131" i="8"/>
  <c r="K137" i="8"/>
  <c r="K143" i="8"/>
  <c r="K311" i="8"/>
  <c r="K314" i="8"/>
  <c r="K317" i="8"/>
  <c r="K320" i="8"/>
  <c r="K329" i="8"/>
  <c r="K332" i="8"/>
  <c r="K344" i="8"/>
  <c r="K356" i="8"/>
  <c r="K362" i="8"/>
  <c r="K374" i="8"/>
  <c r="K60" i="8"/>
  <c r="K69" i="8"/>
  <c r="K72" i="8"/>
  <c r="K91" i="8"/>
  <c r="K103" i="8"/>
  <c r="K109" i="8"/>
  <c r="K115" i="8"/>
  <c r="K149" i="8"/>
  <c r="K155" i="8"/>
  <c r="K167" i="8"/>
  <c r="K173" i="8"/>
  <c r="K219" i="8"/>
  <c r="K234" i="8"/>
  <c r="K263" i="8"/>
  <c r="K282" i="8"/>
  <c r="K298" i="8"/>
  <c r="K301" i="8"/>
  <c r="K304" i="8"/>
  <c r="K307" i="8"/>
  <c r="K380" i="8"/>
  <c r="K384" i="8"/>
  <c r="K392" i="8"/>
  <c r="K396" i="8"/>
  <c r="K464" i="8"/>
  <c r="K470" i="8"/>
  <c r="K632" i="8"/>
  <c r="K644" i="8"/>
  <c r="K660" i="8"/>
  <c r="K672" i="8"/>
  <c r="K451" i="8"/>
  <c r="K545" i="8"/>
  <c r="K81" i="8"/>
  <c r="K84" i="8"/>
  <c r="K99" i="8"/>
  <c r="K111" i="8"/>
  <c r="K227" i="8"/>
  <c r="K230" i="8"/>
  <c r="K262" i="8"/>
  <c r="K265" i="8"/>
  <c r="K278" i="8"/>
  <c r="K300" i="8"/>
  <c r="K312" i="8"/>
  <c r="K379" i="8"/>
  <c r="K36" i="8"/>
  <c r="K64" i="8"/>
  <c r="K87" i="8"/>
  <c r="K122" i="8"/>
  <c r="K125" i="8"/>
  <c r="K135" i="8"/>
  <c r="K161" i="8"/>
  <c r="K171" i="8"/>
  <c r="K197" i="8"/>
  <c r="K207" i="8"/>
  <c r="K250" i="8"/>
  <c r="K253" i="8"/>
  <c r="K283" i="8"/>
  <c r="K293" i="8"/>
  <c r="K335" i="8"/>
  <c r="K345" i="8"/>
  <c r="K354" i="8"/>
  <c r="K441" i="8"/>
  <c r="K444" i="8"/>
  <c r="K457" i="8"/>
  <c r="K669" i="8"/>
  <c r="K679" i="8"/>
  <c r="K177" i="8"/>
  <c r="K203" i="8"/>
  <c r="K213" i="8"/>
  <c r="K226" i="8"/>
  <c r="K246" i="8"/>
  <c r="K286" i="8"/>
  <c r="K289" i="8"/>
  <c r="K296" i="8"/>
  <c r="K404" i="8"/>
  <c r="K635" i="8"/>
  <c r="K641" i="8"/>
  <c r="K653" i="8"/>
  <c r="K153" i="8"/>
  <c r="K179" i="8"/>
  <c r="K189" i="8"/>
  <c r="K215" i="8"/>
  <c r="K225" i="8"/>
  <c r="K232" i="8"/>
  <c r="K275" i="8"/>
  <c r="K321" i="8"/>
  <c r="K330" i="8"/>
  <c r="K359" i="8"/>
  <c r="K369" i="8"/>
  <c r="K514" i="8"/>
  <c r="K517" i="8"/>
  <c r="K12" i="8"/>
  <c r="K159" i="8"/>
  <c r="K195" i="8"/>
  <c r="K221" i="8"/>
  <c r="K483" i="8"/>
  <c r="K501" i="8"/>
  <c r="K504" i="8"/>
  <c r="K550" i="8"/>
  <c r="K553" i="8"/>
  <c r="K235" i="8"/>
  <c r="K268" i="8"/>
  <c r="K271" i="8"/>
  <c r="K299" i="8"/>
  <c r="K303" i="8"/>
  <c r="K313" i="8"/>
  <c r="K327" i="8"/>
  <c r="K334" i="8"/>
  <c r="K337" i="8"/>
  <c r="K351" i="8"/>
  <c r="K358" i="8"/>
  <c r="K361" i="8"/>
  <c r="K375" i="8"/>
  <c r="K400" i="8"/>
  <c r="K403" i="8"/>
  <c r="K473" i="8"/>
  <c r="K479" i="8"/>
  <c r="K522" i="8"/>
  <c r="K537" i="8"/>
  <c r="K540" i="8"/>
  <c r="K631" i="8"/>
  <c r="K634" i="8"/>
  <c r="K637" i="8"/>
  <c r="K640" i="8"/>
  <c r="K643" i="8"/>
  <c r="K646" i="8"/>
  <c r="K249" i="8"/>
  <c r="K281" i="8"/>
  <c r="K285" i="8"/>
  <c r="K295" i="8"/>
  <c r="K309" i="8"/>
  <c r="K316" i="8"/>
  <c r="K347" i="8"/>
  <c r="K371" i="8"/>
  <c r="K434" i="8"/>
  <c r="K482" i="8"/>
  <c r="K488" i="8"/>
  <c r="K491" i="8"/>
  <c r="K633" i="8"/>
  <c r="K636" i="8"/>
  <c r="K642" i="8"/>
  <c r="K651" i="8"/>
  <c r="K677" i="8"/>
  <c r="K11" i="8"/>
  <c r="K23" i="8"/>
  <c r="K35" i="8"/>
  <c r="K44" i="8"/>
  <c r="K59" i="8"/>
  <c r="K176" i="8"/>
  <c r="K194" i="8"/>
  <c r="K252" i="8"/>
  <c r="K323" i="8"/>
  <c r="K341" i="8"/>
  <c r="K365" i="8"/>
  <c r="K3" i="8"/>
  <c r="K7" i="8"/>
  <c r="K15" i="8"/>
  <c r="K19" i="8"/>
  <c r="K27" i="8"/>
  <c r="K31" i="8"/>
  <c r="K39" i="8"/>
  <c r="K43" i="8"/>
  <c r="K51" i="8"/>
  <c r="K55" i="8"/>
  <c r="K63" i="8"/>
  <c r="K67" i="8"/>
  <c r="K78" i="8"/>
  <c r="K93" i="8"/>
  <c r="K96" i="8"/>
  <c r="K117" i="8"/>
  <c r="K233" i="8"/>
  <c r="K270" i="8"/>
  <c r="K440" i="8"/>
  <c r="K97" i="8"/>
  <c r="K121" i="8"/>
  <c r="K140" i="8"/>
  <c r="K158" i="8"/>
  <c r="K212" i="8"/>
  <c r="K348" i="8"/>
  <c r="K372" i="8"/>
  <c r="K6" i="8"/>
  <c r="K10" i="8"/>
  <c r="K18" i="8"/>
  <c r="K22" i="8"/>
  <c r="K30" i="8"/>
  <c r="K34" i="8"/>
  <c r="K42" i="8"/>
  <c r="K46" i="8"/>
  <c r="K54" i="8"/>
  <c r="K58" i="8"/>
  <c r="K66" i="8"/>
  <c r="K70" i="8"/>
  <c r="K74" i="8"/>
  <c r="K77" i="8"/>
  <c r="K85" i="8"/>
  <c r="K88" i="8"/>
  <c r="K146" i="8"/>
  <c r="K164" i="8"/>
  <c r="K182" i="8"/>
  <c r="K200" i="8"/>
  <c r="K218" i="8"/>
  <c r="K251" i="8"/>
  <c r="K288" i="8"/>
  <c r="K8" i="8"/>
  <c r="K20" i="8"/>
  <c r="K32" i="8"/>
  <c r="K47" i="8"/>
  <c r="K56" i="8"/>
  <c r="K5" i="8"/>
  <c r="K14" i="8"/>
  <c r="K17" i="8"/>
  <c r="K26" i="8"/>
  <c r="K29" i="8"/>
  <c r="K38" i="8"/>
  <c r="K41" i="8"/>
  <c r="K50" i="8"/>
  <c r="K53" i="8"/>
  <c r="K62" i="8"/>
  <c r="K65" i="8"/>
  <c r="K228" i="8"/>
  <c r="K269" i="8"/>
  <c r="K306" i="8"/>
  <c r="K336" i="8"/>
  <c r="K353" i="8"/>
  <c r="K360" i="8"/>
  <c r="K377" i="8"/>
  <c r="K9" i="8"/>
  <c r="K13" i="8"/>
  <c r="K21" i="8"/>
  <c r="K25" i="8"/>
  <c r="K33" i="8"/>
  <c r="K37" i="8"/>
  <c r="K45" i="8"/>
  <c r="K49" i="8"/>
  <c r="K57" i="8"/>
  <c r="K61" i="8"/>
  <c r="K73" i="8"/>
  <c r="K76" i="8"/>
  <c r="K105" i="8"/>
  <c r="K134" i="8"/>
  <c r="K152" i="8"/>
  <c r="K170" i="8"/>
  <c r="K188" i="8"/>
  <c r="K206" i="8"/>
  <c r="K224" i="8"/>
  <c r="K287" i="8"/>
  <c r="K324" i="8"/>
  <c r="K100" i="8"/>
  <c r="K108" i="8"/>
  <c r="K112" i="8"/>
  <c r="K120" i="8"/>
  <c r="K124" i="8"/>
  <c r="K133" i="8"/>
  <c r="K139" i="8"/>
  <c r="K145" i="8"/>
  <c r="K151" i="8"/>
  <c r="K157" i="8"/>
  <c r="K163" i="8"/>
  <c r="K169" i="8"/>
  <c r="K175" i="8"/>
  <c r="K181" i="8"/>
  <c r="K187" i="8"/>
  <c r="K193" i="8"/>
  <c r="K199" i="8"/>
  <c r="K205" i="8"/>
  <c r="K211" i="8"/>
  <c r="K217" i="8"/>
  <c r="K223" i="8"/>
  <c r="K238" i="8"/>
  <c r="K243" i="8"/>
  <c r="K256" i="8"/>
  <c r="K261" i="8"/>
  <c r="K274" i="8"/>
  <c r="K279" i="8"/>
  <c r="K292" i="8"/>
  <c r="K297" i="8"/>
  <c r="K310" i="8"/>
  <c r="K315" i="8"/>
  <c r="K328" i="8"/>
  <c r="K418" i="8"/>
  <c r="K421" i="8"/>
  <c r="K428" i="8"/>
  <c r="K678" i="8"/>
  <c r="K68" i="8"/>
  <c r="K71" i="8"/>
  <c r="K80" i="8"/>
  <c r="K83" i="8"/>
  <c r="K92" i="8"/>
  <c r="K95" i="8"/>
  <c r="K104" i="8"/>
  <c r="K107" i="8"/>
  <c r="K116" i="8"/>
  <c r="K119" i="8"/>
  <c r="K132" i="8"/>
  <c r="K138" i="8"/>
  <c r="K144" i="8"/>
  <c r="K150" i="8"/>
  <c r="K156" i="8"/>
  <c r="K162" i="8"/>
  <c r="K168" i="8"/>
  <c r="K174" i="8"/>
  <c r="K180" i="8"/>
  <c r="K186" i="8"/>
  <c r="K192" i="8"/>
  <c r="K198" i="8"/>
  <c r="K204" i="8"/>
  <c r="K210" i="8"/>
  <c r="K216" i="8"/>
  <c r="K222" i="8"/>
  <c r="K340" i="8"/>
  <c r="K352" i="8"/>
  <c r="K364" i="8"/>
  <c r="K376" i="8"/>
  <c r="K411" i="8"/>
  <c r="K414" i="8"/>
  <c r="K433" i="8"/>
  <c r="K82" i="8"/>
  <c r="K90" i="8"/>
  <c r="K94" i="8"/>
  <c r="K102" i="8"/>
  <c r="K106" i="8"/>
  <c r="K114" i="8"/>
  <c r="K118" i="8"/>
  <c r="K126" i="8"/>
  <c r="K136" i="8"/>
  <c r="K142" i="8"/>
  <c r="K148" i="8"/>
  <c r="K154" i="8"/>
  <c r="K160" i="8"/>
  <c r="K166" i="8"/>
  <c r="K172" i="8"/>
  <c r="K178" i="8"/>
  <c r="K184" i="8"/>
  <c r="K190" i="8"/>
  <c r="K196" i="8"/>
  <c r="K202" i="8"/>
  <c r="K208" i="8"/>
  <c r="K214" i="8"/>
  <c r="K220" i="8"/>
  <c r="K231" i="8"/>
  <c r="K407" i="8"/>
  <c r="K448" i="8"/>
  <c r="K484" i="8"/>
  <c r="K487" i="8"/>
  <c r="K493" i="8"/>
  <c r="K410" i="8"/>
  <c r="K430" i="8"/>
  <c r="K447" i="8"/>
  <c r="K450" i="8"/>
  <c r="K454" i="8"/>
  <c r="K476" i="8"/>
  <c r="K507" i="8"/>
  <c r="K510" i="8"/>
  <c r="K520" i="8"/>
  <c r="K523" i="8"/>
  <c r="K529" i="8"/>
  <c r="K566" i="8"/>
  <c r="K629" i="8"/>
  <c r="K670" i="8"/>
  <c r="K409" i="8"/>
  <c r="K412" i="8"/>
  <c r="K429" i="8"/>
  <c r="K432" i="8"/>
  <c r="K436" i="8"/>
  <c r="K439" i="8"/>
  <c r="K446" i="8"/>
  <c r="K466" i="8"/>
  <c r="K469" i="8"/>
  <c r="K494" i="8"/>
  <c r="K497" i="8"/>
  <c r="K543" i="8"/>
  <c r="K546" i="8"/>
  <c r="K556" i="8"/>
  <c r="K559" i="8"/>
  <c r="K565" i="8"/>
  <c r="K666" i="8"/>
  <c r="K490" i="8"/>
  <c r="K500" i="8"/>
  <c r="K503" i="8"/>
  <c r="K513" i="8"/>
  <c r="K516" i="8"/>
  <c r="K526" i="8"/>
  <c r="K536" i="8"/>
  <c r="K539" i="8"/>
  <c r="K549" i="8"/>
  <c r="K552" i="8"/>
  <c r="K562" i="8"/>
  <c r="K639" i="8"/>
  <c r="K649" i="8"/>
  <c r="K652" i="8"/>
  <c r="K659" i="8"/>
  <c r="K486" i="8"/>
  <c r="K496" i="8"/>
  <c r="K506" i="8"/>
  <c r="K509" i="8"/>
  <c r="K519" i="8"/>
  <c r="K532" i="8"/>
  <c r="K555" i="8"/>
  <c r="K558" i="8"/>
  <c r="K568" i="8"/>
  <c r="K638" i="8"/>
  <c r="K645" i="8"/>
  <c r="K665" i="8"/>
  <c r="K676" i="8"/>
  <c r="K489" i="8"/>
  <c r="K492" i="8"/>
  <c r="K502" i="8"/>
  <c r="K512" i="8"/>
  <c r="K515" i="8"/>
  <c r="K525" i="8"/>
  <c r="K528" i="8"/>
  <c r="K538" i="8"/>
  <c r="K548" i="8"/>
  <c r="K551" i="8"/>
  <c r="K561" i="8"/>
  <c r="K564" i="8"/>
  <c r="K399" i="8"/>
  <c r="K402" i="8"/>
  <c r="K406" i="8"/>
  <c r="K413" i="8"/>
  <c r="K417" i="8"/>
  <c r="K420" i="8"/>
  <c r="K424" i="8"/>
  <c r="K431" i="8"/>
  <c r="K435" i="8"/>
  <c r="K438" i="8"/>
  <c r="K442" i="8"/>
  <c r="K449" i="8"/>
  <c r="K453" i="8"/>
  <c r="K456" i="8"/>
  <c r="K460" i="8"/>
  <c r="K467" i="8"/>
  <c r="K471" i="8"/>
  <c r="K474" i="8"/>
  <c r="K478" i="8"/>
  <c r="K485" i="8"/>
  <c r="K495" i="8"/>
  <c r="K498" i="8"/>
  <c r="K508" i="8"/>
  <c r="K518" i="8"/>
  <c r="K521" i="8"/>
  <c r="K531" i="8"/>
  <c r="K534" i="8"/>
  <c r="K544" i="8"/>
  <c r="K554" i="8"/>
  <c r="K557" i="8"/>
  <c r="K567" i="8"/>
  <c r="K570" i="8"/>
  <c r="K573" i="8"/>
  <c r="K576" i="8"/>
  <c r="K579" i="8"/>
  <c r="K582" i="8"/>
  <c r="K585" i="8"/>
  <c r="K588" i="8"/>
  <c r="K591" i="8"/>
  <c r="K594" i="8"/>
  <c r="K597" i="8"/>
  <c r="K600" i="8"/>
  <c r="K603" i="8"/>
  <c r="K606" i="8"/>
  <c r="K609" i="8"/>
  <c r="K612" i="8"/>
  <c r="K615" i="8"/>
  <c r="K618" i="8"/>
  <c r="K621" i="8"/>
  <c r="K624" i="8"/>
  <c r="K627" i="8"/>
  <c r="K647" i="8"/>
  <c r="K650" i="8"/>
  <c r="K661" i="8"/>
  <c r="K675" i="8"/>
  <c r="K170" i="9"/>
  <c r="K169" i="9"/>
  <c r="K175" i="9"/>
  <c r="K185" i="9"/>
  <c r="K194" i="9"/>
  <c r="K203" i="9"/>
  <c r="K212" i="9"/>
  <c r="K221" i="9"/>
  <c r="K230" i="9"/>
  <c r="K239" i="9"/>
  <c r="K248" i="9"/>
  <c r="K257" i="9"/>
  <c r="K266" i="9"/>
  <c r="K275" i="9"/>
  <c r="K284" i="9"/>
  <c r="K293" i="9"/>
  <c r="K302" i="9"/>
  <c r="K311" i="9"/>
  <c r="K176" i="9"/>
  <c r="K172" i="9"/>
  <c r="K178" i="9"/>
  <c r="K184" i="9"/>
  <c r="K190" i="9"/>
  <c r="K196" i="9"/>
  <c r="K202" i="9"/>
  <c r="K208" i="9"/>
  <c r="K214" i="9"/>
  <c r="K220" i="9"/>
  <c r="K226" i="9"/>
  <c r="K232" i="9"/>
  <c r="K238" i="9"/>
  <c r="K244" i="9"/>
  <c r="K250" i="9"/>
  <c r="K256" i="9"/>
  <c r="K262" i="9"/>
  <c r="K268" i="9"/>
  <c r="K274" i="9"/>
  <c r="K280" i="9"/>
  <c r="K286" i="9"/>
  <c r="K292" i="9"/>
  <c r="K298" i="9"/>
  <c r="K304" i="9"/>
  <c r="K310" i="9"/>
  <c r="K316" i="9"/>
  <c r="K322" i="9"/>
  <c r="K328" i="9"/>
  <c r="K334" i="9"/>
  <c r="K340" i="9"/>
  <c r="K346" i="9"/>
  <c r="K352" i="9"/>
  <c r="K358" i="9"/>
  <c r="K492" i="9"/>
  <c r="K510" i="9"/>
  <c r="K181" i="9"/>
  <c r="K187" i="9"/>
  <c r="K193" i="9"/>
  <c r="K199" i="9"/>
  <c r="K205" i="9"/>
  <c r="K211" i="9"/>
  <c r="K217" i="9"/>
  <c r="K223" i="9"/>
  <c r="K229" i="9"/>
  <c r="K235" i="9"/>
  <c r="K241" i="9"/>
  <c r="K247" i="9"/>
  <c r="K253" i="9"/>
  <c r="K259" i="9"/>
  <c r="K265" i="9"/>
  <c r="K271" i="9"/>
  <c r="K277" i="9"/>
  <c r="K283" i="9"/>
  <c r="K289" i="9"/>
  <c r="K295" i="9"/>
  <c r="K301" i="9"/>
  <c r="K307" i="9"/>
  <c r="K313" i="9"/>
  <c r="K319" i="9"/>
  <c r="K325" i="9"/>
  <c r="K331" i="9"/>
  <c r="K337" i="9"/>
  <c r="K343" i="9"/>
  <c r="K349" i="9"/>
  <c r="K355" i="9"/>
  <c r="K479" i="9"/>
  <c r="K485" i="9"/>
  <c r="K491" i="9"/>
  <c r="K497" i="9"/>
  <c r="K503" i="9"/>
  <c r="K509" i="9"/>
  <c r="K515" i="9"/>
  <c r="K521" i="9"/>
  <c r="K482" i="9"/>
  <c r="K488" i="9"/>
  <c r="K494" i="9"/>
  <c r="K500" i="9"/>
  <c r="K506" i="9"/>
  <c r="K512" i="9"/>
  <c r="K518" i="9"/>
  <c r="K628" i="9"/>
  <c r="K631" i="9"/>
  <c r="K634" i="9"/>
  <c r="K637" i="9"/>
  <c r="K640" i="9"/>
  <c r="K643" i="9"/>
  <c r="K646" i="9"/>
  <c r="K649" i="9"/>
  <c r="K652" i="9"/>
  <c r="K655" i="9"/>
  <c r="K658" i="9"/>
  <c r="K661" i="9"/>
  <c r="K664" i="9"/>
  <c r="K667" i="9"/>
  <c r="K670" i="9"/>
  <c r="K673" i="9"/>
  <c r="K676" i="9"/>
  <c r="K679" i="9"/>
  <c r="K682" i="9"/>
  <c r="K685" i="9"/>
  <c r="K688" i="9"/>
  <c r="K691" i="9"/>
  <c r="K401" i="8"/>
  <c r="K419" i="8"/>
  <c r="K437" i="8"/>
  <c r="K455" i="8"/>
  <c r="K425" i="8"/>
  <c r="K443" i="8"/>
  <c r="K461" i="8"/>
  <c r="K571" i="8"/>
  <c r="K574" i="8"/>
  <c r="K577" i="8"/>
  <c r="K580" i="8"/>
  <c r="K583" i="8"/>
  <c r="K586" i="8"/>
  <c r="K589" i="8"/>
  <c r="K592" i="8"/>
  <c r="K595" i="8"/>
  <c r="K598" i="8"/>
  <c r="K601" i="8"/>
  <c r="K604" i="8"/>
  <c r="K607" i="8"/>
  <c r="K610" i="8"/>
  <c r="K613" i="8"/>
  <c r="K616" i="8"/>
  <c r="K619" i="8"/>
  <c r="K622" i="8"/>
  <c r="K625" i="8"/>
  <c r="K628" i="8"/>
  <c r="K663" i="8"/>
  <c r="K569" i="8"/>
  <c r="K572" i="8"/>
  <c r="K575" i="8"/>
  <c r="K578" i="8"/>
  <c r="K581" i="8"/>
  <c r="K584" i="8"/>
  <c r="K587" i="8"/>
  <c r="K590" i="8"/>
  <c r="K593" i="8"/>
  <c r="K596" i="8"/>
  <c r="K599" i="8"/>
  <c r="K602" i="8"/>
  <c r="K605" i="8"/>
  <c r="K608" i="8"/>
  <c r="K611" i="8"/>
  <c r="K614" i="8"/>
  <c r="K617" i="8"/>
  <c r="K620" i="8"/>
  <c r="K623" i="8"/>
  <c r="K626" i="8"/>
  <c r="K657" i="8"/>
  <c r="K664" i="8"/>
  <c r="K28" i="7"/>
  <c r="K34" i="7"/>
  <c r="K83" i="7"/>
  <c r="K105" i="7"/>
  <c r="K259" i="7"/>
  <c r="K19" i="7"/>
  <c r="K63" i="7"/>
  <c r="K147" i="7"/>
  <c r="K245" i="7"/>
  <c r="K5" i="7"/>
  <c r="K16" i="7"/>
  <c r="K24" i="7"/>
  <c r="K190" i="7"/>
  <c r="K216" i="7"/>
  <c r="K252" i="7"/>
  <c r="K288" i="7"/>
  <c r="K428" i="7"/>
  <c r="K89" i="7"/>
  <c r="K157" i="7"/>
  <c r="K209" i="7"/>
  <c r="K4" i="7"/>
  <c r="K7" i="7"/>
  <c r="K11" i="7"/>
  <c r="K27" i="7"/>
  <c r="K66" i="7"/>
  <c r="K69" i="7"/>
  <c r="K82" i="7"/>
  <c r="K140" i="7"/>
  <c r="K31" i="7"/>
  <c r="K118" i="7"/>
  <c r="K187" i="7"/>
  <c r="K262" i="7"/>
  <c r="K339" i="7"/>
  <c r="K60" i="7"/>
  <c r="K281" i="7"/>
  <c r="K14" i="7"/>
  <c r="K129" i="7"/>
  <c r="K143" i="7"/>
  <c r="K169" i="7"/>
  <c r="K172" i="7"/>
  <c r="K198" i="7"/>
  <c r="K205" i="7"/>
  <c r="K208" i="7"/>
  <c r="K234" i="7"/>
  <c r="K241" i="7"/>
  <c r="K244" i="7"/>
  <c r="K270" i="7"/>
  <c r="K277" i="7"/>
  <c r="K325" i="7"/>
  <c r="K12" i="7"/>
  <c r="K102" i="7"/>
  <c r="K180" i="7"/>
  <c r="K223" i="7"/>
  <c r="K226" i="7"/>
  <c r="K404" i="7"/>
  <c r="K154" i="7"/>
  <c r="K173" i="7"/>
  <c r="K6" i="7"/>
  <c r="K10" i="7"/>
  <c r="K13" i="7"/>
  <c r="K25" i="7"/>
  <c r="K29" i="7"/>
  <c r="K42" i="7"/>
  <c r="K45" i="7"/>
  <c r="K52" i="7"/>
  <c r="K109" i="7"/>
  <c r="K119" i="7"/>
  <c r="K132" i="7"/>
  <c r="K139" i="7"/>
  <c r="K165" i="7"/>
  <c r="K191" i="7"/>
  <c r="K227" i="7"/>
  <c r="K263" i="7"/>
  <c r="K150" i="7"/>
  <c r="K161" i="7"/>
  <c r="K176" i="7"/>
  <c r="K183" i="7"/>
  <c r="K194" i="7"/>
  <c r="K201" i="7"/>
  <c r="K212" i="7"/>
  <c r="K219" i="7"/>
  <c r="K230" i="7"/>
  <c r="K237" i="7"/>
  <c r="K248" i="7"/>
  <c r="K255" i="7"/>
  <c r="K266" i="7"/>
  <c r="K273" i="7"/>
  <c r="K284" i="7"/>
  <c r="K291" i="7"/>
  <c r="K315" i="7"/>
  <c r="K318" i="7"/>
  <c r="K328" i="7"/>
  <c r="K335" i="7"/>
  <c r="K338" i="7"/>
  <c r="K344" i="7"/>
  <c r="K351" i="7"/>
  <c r="K367" i="7"/>
  <c r="K445" i="7"/>
  <c r="K457" i="7"/>
  <c r="K37" i="7"/>
  <c r="K55" i="7"/>
  <c r="K72" i="7"/>
  <c r="K75" i="7"/>
  <c r="K91" i="7"/>
  <c r="K95" i="7"/>
  <c r="K108" i="7"/>
  <c r="K111" i="7"/>
  <c r="K128" i="7"/>
  <c r="K135" i="7"/>
  <c r="K146" i="7"/>
  <c r="K153" i="7"/>
  <c r="K164" i="7"/>
  <c r="K168" i="7"/>
  <c r="K179" i="7"/>
  <c r="K186" i="7"/>
  <c r="K197" i="7"/>
  <c r="K204" i="7"/>
  <c r="K215" i="7"/>
  <c r="K222" i="7"/>
  <c r="K233" i="7"/>
  <c r="K240" i="7"/>
  <c r="K251" i="7"/>
  <c r="K258" i="7"/>
  <c r="K290" i="7"/>
  <c r="K314" i="7"/>
  <c r="K392" i="7"/>
  <c r="K416" i="7"/>
  <c r="K440" i="7"/>
  <c r="K43" i="7"/>
  <c r="K67" i="7"/>
  <c r="K71" i="7"/>
  <c r="K74" i="7"/>
  <c r="K84" i="7"/>
  <c r="K87" i="7"/>
  <c r="K103" i="7"/>
  <c r="K107" i="7"/>
  <c r="K110" i="7"/>
  <c r="K120" i="7"/>
  <c r="K123" i="7"/>
  <c r="K134" i="7"/>
  <c r="K141" i="7"/>
  <c r="K152" i="7"/>
  <c r="K159" i="7"/>
  <c r="K174" i="7"/>
  <c r="K185" i="7"/>
  <c r="K192" i="7"/>
  <c r="K203" i="7"/>
  <c r="K210" i="7"/>
  <c r="K221" i="7"/>
  <c r="K228" i="7"/>
  <c r="K239" i="7"/>
  <c r="K246" i="7"/>
  <c r="K257" i="7"/>
  <c r="K264" i="7"/>
  <c r="K275" i="7"/>
  <c r="K282" i="7"/>
  <c r="K296" i="7"/>
  <c r="K303" i="7"/>
  <c r="K306" i="7"/>
  <c r="K326" i="7"/>
  <c r="K374" i="7"/>
  <c r="K439" i="7"/>
  <c r="K500" i="7"/>
  <c r="K507" i="7"/>
  <c r="K510" i="7"/>
  <c r="K527" i="7"/>
  <c r="K531" i="7"/>
  <c r="K534" i="7"/>
  <c r="K546" i="7"/>
  <c r="K558" i="7"/>
  <c r="K564" i="7"/>
  <c r="K570" i="7"/>
  <c r="K576" i="7"/>
  <c r="K582" i="7"/>
  <c r="K588" i="7"/>
  <c r="K594" i="7"/>
  <c r="K600" i="7"/>
  <c r="K606" i="7"/>
  <c r="K612" i="7"/>
  <c r="K618" i="7"/>
  <c r="K624" i="7"/>
  <c r="K635" i="7"/>
  <c r="K638" i="7"/>
  <c r="K641" i="7"/>
  <c r="K644" i="7"/>
  <c r="K647" i="7"/>
  <c r="K650" i="7"/>
  <c r="K346" i="7"/>
  <c r="K353" i="7"/>
  <c r="K356" i="7"/>
  <c r="K363" i="7"/>
  <c r="K395" i="7"/>
  <c r="K407" i="7"/>
  <c r="K419" i="7"/>
  <c r="K431" i="7"/>
  <c r="K444" i="7"/>
  <c r="K450" i="7"/>
  <c r="K456" i="7"/>
  <c r="K462" i="7"/>
  <c r="K468" i="7"/>
  <c r="K474" i="7"/>
  <c r="K480" i="7"/>
  <c r="K486" i="7"/>
  <c r="K503" i="7"/>
  <c r="K506" i="7"/>
  <c r="K513" i="7"/>
  <c r="K516" i="7"/>
  <c r="K563" i="7"/>
  <c r="K569" i="7"/>
  <c r="K575" i="7"/>
  <c r="K581" i="7"/>
  <c r="K587" i="7"/>
  <c r="K593" i="7"/>
  <c r="K599" i="7"/>
  <c r="K605" i="7"/>
  <c r="K611" i="7"/>
  <c r="K617" i="7"/>
  <c r="K623" i="7"/>
  <c r="K342" i="7"/>
  <c r="K362" i="7"/>
  <c r="K449" i="7"/>
  <c r="K455" i="7"/>
  <c r="K492" i="7"/>
  <c r="K372" i="7"/>
  <c r="K394" i="7"/>
  <c r="K406" i="7"/>
  <c r="K418" i="7"/>
  <c r="K430" i="7"/>
  <c r="K442" i="7"/>
  <c r="K448" i="7"/>
  <c r="K454" i="7"/>
  <c r="K460" i="7"/>
  <c r="K466" i="7"/>
  <c r="K472" i="7"/>
  <c r="K478" i="7"/>
  <c r="K484" i="7"/>
  <c r="K488" i="7"/>
  <c r="K495" i="7"/>
  <c r="K498" i="7"/>
  <c r="K519" i="7"/>
  <c r="K522" i="7"/>
  <c r="K540" i="7"/>
  <c r="K552" i="7"/>
  <c r="K561" i="7"/>
  <c r="K567" i="7"/>
  <c r="K573" i="7"/>
  <c r="K579" i="7"/>
  <c r="K585" i="7"/>
  <c r="K591" i="7"/>
  <c r="K597" i="7"/>
  <c r="K603" i="7"/>
  <c r="K609" i="7"/>
  <c r="K615" i="7"/>
  <c r="K621" i="7"/>
  <c r="K627" i="7"/>
  <c r="K630" i="7"/>
  <c r="K368" i="7"/>
  <c r="K578" i="7"/>
  <c r="K584" i="7"/>
  <c r="K86" i="7"/>
  <c r="K122" i="7"/>
  <c r="K92" i="7"/>
  <c r="K80" i="7"/>
  <c r="K116" i="7"/>
  <c r="K62" i="7"/>
  <c r="K98" i="7"/>
  <c r="K50" i="7"/>
  <c r="K104" i="7"/>
  <c r="K293" i="7"/>
  <c r="K304" i="7"/>
  <c r="K322" i="7"/>
  <c r="K347" i="7"/>
  <c r="K376" i="7"/>
  <c r="K340" i="7"/>
  <c r="K358" i="7"/>
  <c r="K311" i="7"/>
  <c r="K329" i="7"/>
  <c r="K365" i="7"/>
  <c r="K383" i="7"/>
  <c r="K298" i="7"/>
  <c r="K305" i="7"/>
  <c r="K316" i="7"/>
  <c r="K323" i="7"/>
  <c r="K334" i="7"/>
  <c r="K341" i="7"/>
  <c r="K352" i="7"/>
  <c r="K359" i="7"/>
  <c r="K370" i="7"/>
  <c r="K377" i="7"/>
  <c r="K497" i="7"/>
  <c r="K515" i="7"/>
  <c r="K533" i="7"/>
  <c r="K545" i="7"/>
  <c r="K557" i="7"/>
  <c r="K539" i="7"/>
  <c r="K551" i="7"/>
  <c r="K490" i="7"/>
  <c r="K496" i="7"/>
  <c r="K502" i="7"/>
  <c r="K508" i="7"/>
  <c r="K514" i="7"/>
  <c r="K520" i="7"/>
  <c r="K526" i="7"/>
  <c r="K532" i="7"/>
  <c r="K538" i="7"/>
  <c r="K544" i="7"/>
  <c r="K550" i="7"/>
  <c r="K556" i="7"/>
  <c r="K537" i="7"/>
  <c r="K543" i="7"/>
  <c r="K549" i="7"/>
  <c r="K555" i="7"/>
  <c r="K524" i="7"/>
  <c r="K530" i="7"/>
  <c r="K536" i="7"/>
  <c r="K542" i="7"/>
  <c r="K548" i="7"/>
  <c r="K554" i="7"/>
  <c r="K487" i="7"/>
  <c r="K493" i="7"/>
  <c r="K499" i="7"/>
  <c r="K505" i="7"/>
  <c r="K511" i="7"/>
  <c r="K517" i="7"/>
  <c r="K523" i="7"/>
  <c r="K529" i="7"/>
  <c r="K535" i="7"/>
  <c r="K541" i="7"/>
  <c r="K547" i="7"/>
  <c r="K553" i="7"/>
  <c r="K629" i="7"/>
  <c r="K628" i="7"/>
  <c r="K634" i="7"/>
  <c r="K637" i="7"/>
  <c r="K640" i="7"/>
  <c r="K643" i="7"/>
  <c r="K646" i="7"/>
  <c r="K649" i="7"/>
  <c r="K652" i="7"/>
  <c r="K655" i="7"/>
  <c r="K658" i="7"/>
  <c r="K661" i="7"/>
  <c r="K664" i="7"/>
  <c r="K667" i="7"/>
  <c r="K670" i="7"/>
  <c r="K673" i="7"/>
  <c r="K676" i="7"/>
  <c r="K679" i="7"/>
  <c r="K682" i="7"/>
  <c r="K685" i="7"/>
  <c r="K688" i="7"/>
  <c r="K691" i="7"/>
  <c r="K694" i="7"/>
  <c r="K697" i="7"/>
  <c r="K700" i="7"/>
  <c r="K703" i="7"/>
  <c r="K706" i="7"/>
  <c r="K709" i="7"/>
  <c r="K632" i="7"/>
  <c r="K636" i="7"/>
  <c r="K639" i="7"/>
  <c r="K642" i="7"/>
  <c r="K645" i="7"/>
  <c r="K648" i="7"/>
  <c r="K651" i="7"/>
  <c r="K654" i="7"/>
  <c r="K657" i="7"/>
  <c r="K660" i="7"/>
  <c r="K663" i="7"/>
  <c r="K666" i="7"/>
  <c r="K669" i="7"/>
  <c r="K672" i="7"/>
  <c r="K675" i="7"/>
  <c r="K678" i="7"/>
  <c r="K681" i="7"/>
  <c r="K684" i="7"/>
  <c r="K687" i="7"/>
  <c r="K690" i="7"/>
  <c r="K693" i="7"/>
  <c r="K696" i="7"/>
  <c r="K699" i="7"/>
  <c r="K702" i="7"/>
  <c r="K705" i="7"/>
  <c r="K708" i="7"/>
  <c r="K711" i="7"/>
  <c r="K631" i="7"/>
  <c r="K114" i="5"/>
  <c r="K138" i="5"/>
  <c r="K233" i="5"/>
  <c r="K275" i="5"/>
  <c r="K305" i="5"/>
  <c r="K76" i="5"/>
  <c r="K85" i="5"/>
  <c r="K139" i="5"/>
  <c r="K160" i="5"/>
  <c r="K163" i="5"/>
  <c r="K178" i="5"/>
  <c r="K181" i="5"/>
  <c r="K72" i="5"/>
  <c r="K232" i="5"/>
  <c r="K274" i="5"/>
  <c r="K210" i="5"/>
  <c r="K304" i="5"/>
  <c r="K406" i="5"/>
  <c r="K436" i="5"/>
  <c r="K19" i="5"/>
  <c r="K38" i="5"/>
  <c r="K56" i="5"/>
  <c r="K162" i="5"/>
  <c r="K171" i="5"/>
  <c r="K177" i="5"/>
  <c r="K356" i="5"/>
  <c r="K55" i="5"/>
  <c r="K74" i="5"/>
  <c r="K77" i="5"/>
  <c r="K164" i="5"/>
  <c r="K167" i="5"/>
  <c r="K170" i="5"/>
  <c r="K173" i="5"/>
  <c r="K650" i="5"/>
  <c r="K78" i="5"/>
  <c r="K159" i="5"/>
  <c r="K174" i="5"/>
  <c r="K180" i="5"/>
  <c r="K20" i="5"/>
  <c r="K270" i="5"/>
  <c r="K331" i="5"/>
  <c r="K334" i="5"/>
  <c r="K340" i="5"/>
  <c r="K343" i="5"/>
  <c r="K573" i="5"/>
  <c r="K579" i="5"/>
  <c r="K677" i="5"/>
  <c r="K10" i="5"/>
  <c r="K86" i="5"/>
  <c r="K89" i="5"/>
  <c r="K92" i="5"/>
  <c r="K95" i="5"/>
  <c r="K104" i="5"/>
  <c r="K107" i="5"/>
  <c r="K250" i="5"/>
  <c r="K293" i="5"/>
  <c r="K370" i="5"/>
  <c r="K630" i="5"/>
  <c r="K698" i="5"/>
  <c r="K31" i="5"/>
  <c r="K44" i="5"/>
  <c r="K88" i="5"/>
  <c r="K94" i="5"/>
  <c r="K121" i="5"/>
  <c r="K215" i="5"/>
  <c r="K246" i="5"/>
  <c r="K292" i="5"/>
  <c r="K317" i="5"/>
  <c r="K472" i="5"/>
  <c r="K491" i="5"/>
  <c r="K629" i="5"/>
  <c r="K660" i="5"/>
  <c r="K8" i="5"/>
  <c r="K87" i="5"/>
  <c r="K90" i="5"/>
  <c r="K93" i="5"/>
  <c r="K96" i="5"/>
  <c r="K102" i="5"/>
  <c r="K117" i="5"/>
  <c r="K120" i="5"/>
  <c r="K156" i="5"/>
  <c r="K214" i="5"/>
  <c r="K251" i="5"/>
  <c r="K399" i="5"/>
  <c r="K653" i="5"/>
  <c r="K656" i="5"/>
  <c r="K662" i="5"/>
  <c r="K32" i="5"/>
  <c r="K35" i="5"/>
  <c r="K52" i="5"/>
  <c r="K62" i="5"/>
  <c r="K65" i="5"/>
  <c r="K106" i="5"/>
  <c r="K112" i="5"/>
  <c r="K115" i="5"/>
  <c r="K128" i="5"/>
  <c r="K131" i="5"/>
  <c r="K147" i="5"/>
  <c r="K150" i="5"/>
  <c r="K153" i="5"/>
  <c r="K184" i="5"/>
  <c r="K187" i="5"/>
  <c r="K200" i="5"/>
  <c r="K209" i="5"/>
  <c r="K222" i="5"/>
  <c r="K238" i="5"/>
  <c r="K244" i="5"/>
  <c r="K263" i="5"/>
  <c r="K269" i="5"/>
  <c r="K282" i="5"/>
  <c r="K298" i="5"/>
  <c r="K311" i="5"/>
  <c r="K318" i="5"/>
  <c r="K583" i="5"/>
  <c r="K636" i="5"/>
  <c r="K674" i="5"/>
  <c r="K684" i="5"/>
  <c r="K4" i="5"/>
  <c r="K14" i="5"/>
  <c r="K24" i="5"/>
  <c r="K64" i="5"/>
  <c r="K67" i="5"/>
  <c r="K73" i="5"/>
  <c r="K80" i="5"/>
  <c r="K83" i="5"/>
  <c r="K105" i="5"/>
  <c r="K108" i="5"/>
  <c r="K124" i="5"/>
  <c r="K136" i="5"/>
  <c r="K140" i="5"/>
  <c r="K143" i="5"/>
  <c r="K146" i="5"/>
  <c r="K149" i="5"/>
  <c r="K189" i="5"/>
  <c r="K192" i="5"/>
  <c r="K208" i="5"/>
  <c r="K221" i="5"/>
  <c r="K234" i="5"/>
  <c r="K256" i="5"/>
  <c r="K262" i="5"/>
  <c r="K268" i="5"/>
  <c r="K287" i="5"/>
  <c r="K310" i="5"/>
  <c r="K376" i="5"/>
  <c r="K412" i="5"/>
  <c r="K560" i="5"/>
  <c r="K632" i="5"/>
  <c r="K638" i="5"/>
  <c r="K680" i="5"/>
  <c r="K686" i="5"/>
  <c r="K692" i="5"/>
  <c r="K316" i="5"/>
  <c r="K382" i="5"/>
  <c r="K424" i="5"/>
  <c r="K572" i="5"/>
  <c r="K16" i="5"/>
  <c r="K26" i="5"/>
  <c r="K36" i="5"/>
  <c r="K40" i="5"/>
  <c r="K47" i="5"/>
  <c r="K50" i="5"/>
  <c r="K60" i="5"/>
  <c r="K69" i="5"/>
  <c r="K79" i="5"/>
  <c r="K91" i="5"/>
  <c r="K97" i="5"/>
  <c r="K135" i="5"/>
  <c r="K142" i="5"/>
  <c r="K182" i="5"/>
  <c r="K185" i="5"/>
  <c r="K204" i="5"/>
  <c r="K220" i="5"/>
  <c r="K226" i="5"/>
  <c r="K239" i="5"/>
  <c r="K245" i="5"/>
  <c r="K280" i="5"/>
  <c r="K286" i="5"/>
  <c r="K306" i="5"/>
  <c r="K322" i="5"/>
  <c r="K375" i="5"/>
  <c r="K388" i="5"/>
  <c r="K394" i="5"/>
  <c r="K460" i="5"/>
  <c r="K581" i="5"/>
  <c r="K591" i="5"/>
  <c r="K216" i="6"/>
  <c r="K376" i="6"/>
  <c r="K379" i="6"/>
  <c r="K388" i="6"/>
  <c r="K391" i="6"/>
  <c r="K412" i="6"/>
  <c r="K332" i="6"/>
  <c r="K363" i="6"/>
  <c r="K369" i="6"/>
  <c r="K375" i="6"/>
  <c r="K387" i="6"/>
  <c r="K393" i="6"/>
  <c r="K399" i="6"/>
  <c r="K12" i="6"/>
  <c r="K111" i="6"/>
  <c r="K114" i="6"/>
  <c r="K389" i="6"/>
  <c r="K392" i="6"/>
  <c r="K3" i="6"/>
  <c r="K6" i="6"/>
  <c r="K159" i="6"/>
  <c r="K162" i="6"/>
  <c r="K204" i="6"/>
  <c r="K237" i="6"/>
  <c r="K240" i="6"/>
  <c r="K313" i="6"/>
  <c r="K319" i="6"/>
  <c r="K378" i="6"/>
  <c r="K381" i="6"/>
  <c r="K18" i="6"/>
  <c r="K42" i="6"/>
  <c r="K48" i="6"/>
  <c r="K331" i="6"/>
  <c r="K334" i="6"/>
  <c r="K356" i="6"/>
  <c r="K362" i="6"/>
  <c r="K368" i="6"/>
  <c r="K402" i="6"/>
  <c r="K405" i="6"/>
  <c r="K29" i="6"/>
  <c r="K35" i="6"/>
  <c r="K50" i="6"/>
  <c r="K301" i="6"/>
  <c r="K333" i="6"/>
  <c r="K401" i="6"/>
  <c r="K404" i="6"/>
  <c r="K7" i="6"/>
  <c r="K135" i="6"/>
  <c r="K138" i="6"/>
  <c r="K192" i="6"/>
  <c r="K228" i="6"/>
  <c r="K307" i="6"/>
  <c r="K51" i="6"/>
  <c r="K102" i="6"/>
  <c r="K123" i="6"/>
  <c r="K126" i="6"/>
  <c r="K147" i="6"/>
  <c r="K150" i="6"/>
  <c r="K171" i="6"/>
  <c r="K174" i="6"/>
  <c r="K186" i="6"/>
  <c r="K198" i="6"/>
  <c r="K210" i="6"/>
  <c r="K222" i="6"/>
  <c r="K231" i="6"/>
  <c r="K234" i="6"/>
  <c r="K243" i="6"/>
  <c r="K246" i="6"/>
  <c r="K255" i="6"/>
  <c r="K268" i="6"/>
  <c r="K260" i="6"/>
  <c r="K19" i="6"/>
  <c r="K249" i="6"/>
  <c r="K252" i="6"/>
  <c r="K274" i="6"/>
  <c r="K280" i="6"/>
  <c r="K325" i="6"/>
  <c r="K371" i="6"/>
  <c r="K374" i="6"/>
  <c r="K384" i="6"/>
  <c r="K394" i="6"/>
  <c r="K397" i="6"/>
  <c r="K407" i="6"/>
  <c r="K410" i="6"/>
  <c r="K377" i="6"/>
  <c r="K380" i="6"/>
  <c r="K390" i="6"/>
  <c r="K400" i="6"/>
  <c r="K403" i="6"/>
  <c r="K413" i="6"/>
  <c r="K416" i="6"/>
  <c r="K440" i="6"/>
  <c r="K339" i="6"/>
  <c r="K345" i="6"/>
  <c r="K370" i="6"/>
  <c r="K373" i="6"/>
  <c r="K383" i="6"/>
  <c r="K386" i="6"/>
  <c r="K396" i="6"/>
  <c r="K406" i="6"/>
  <c r="K409" i="6"/>
  <c r="K506" i="6"/>
  <c r="K509" i="6"/>
  <c r="K512" i="6"/>
  <c r="K515" i="6"/>
  <c r="K518" i="6"/>
  <c r="K521" i="6"/>
  <c r="K524" i="6"/>
  <c r="K527" i="6"/>
  <c r="K530" i="6"/>
  <c r="K533" i="6"/>
  <c r="K536" i="6"/>
  <c r="K539" i="6"/>
  <c r="K542" i="6"/>
  <c r="K545" i="6"/>
  <c r="K548" i="6"/>
  <c r="K551" i="6"/>
  <c r="K554" i="6"/>
  <c r="K557" i="6"/>
  <c r="K560" i="6"/>
  <c r="K563" i="6"/>
  <c r="K566" i="6"/>
  <c r="K569" i="6"/>
  <c r="K572" i="6"/>
  <c r="K338" i="6"/>
  <c r="K344" i="6"/>
  <c r="K350" i="6"/>
  <c r="K372" i="6"/>
  <c r="K382" i="6"/>
  <c r="K385" i="6"/>
  <c r="K395" i="6"/>
  <c r="K398" i="6"/>
  <c r="K408" i="6"/>
  <c r="K428" i="6"/>
  <c r="K451" i="6"/>
  <c r="K454" i="6"/>
  <c r="K457" i="6"/>
  <c r="K460" i="6"/>
  <c r="K463" i="6"/>
  <c r="K466" i="6"/>
  <c r="K469" i="6"/>
  <c r="K472" i="6"/>
  <c r="K475" i="6"/>
  <c r="K478" i="6"/>
  <c r="K481" i="6"/>
  <c r="K484" i="6"/>
  <c r="K487" i="6"/>
  <c r="K490" i="6"/>
  <c r="K493" i="6"/>
  <c r="K496" i="6"/>
  <c r="K179" i="6"/>
  <c r="K203" i="6"/>
  <c r="K221" i="6"/>
  <c r="K239" i="6"/>
  <c r="K306" i="6"/>
  <c r="K330" i="6"/>
  <c r="K14" i="6"/>
  <c r="K17" i="6"/>
  <c r="K24" i="6"/>
  <c r="K37" i="6"/>
  <c r="K105" i="6"/>
  <c r="K108" i="6"/>
  <c r="K117" i="6"/>
  <c r="K120" i="6"/>
  <c r="K129" i="6"/>
  <c r="K132" i="6"/>
  <c r="K141" i="6"/>
  <c r="K144" i="6"/>
  <c r="K153" i="6"/>
  <c r="K156" i="6"/>
  <c r="K165" i="6"/>
  <c r="K168" i="6"/>
  <c r="K178" i="6"/>
  <c r="K184" i="6"/>
  <c r="K190" i="6"/>
  <c r="K196" i="6"/>
  <c r="K202" i="6"/>
  <c r="K208" i="6"/>
  <c r="K214" i="6"/>
  <c r="K220" i="6"/>
  <c r="K226" i="6"/>
  <c r="K232" i="6"/>
  <c r="K238" i="6"/>
  <c r="K244" i="6"/>
  <c r="K250" i="6"/>
  <c r="K256" i="6"/>
  <c r="K259" i="6"/>
  <c r="K266" i="6"/>
  <c r="K278" i="6"/>
  <c r="K290" i="6"/>
  <c r="K299" i="6"/>
  <c r="K305" i="6"/>
  <c r="K311" i="6"/>
  <c r="K317" i="6"/>
  <c r="K323" i="6"/>
  <c r="K329" i="6"/>
  <c r="K423" i="6"/>
  <c r="K426" i="6"/>
  <c r="K435" i="6"/>
  <c r="K438" i="6"/>
  <c r="K11" i="6"/>
  <c r="K215" i="6"/>
  <c r="K227" i="6"/>
  <c r="K251" i="6"/>
  <c r="K300" i="6"/>
  <c r="K318" i="6"/>
  <c r="K10" i="6"/>
  <c r="K27" i="6"/>
  <c r="K177" i="6"/>
  <c r="K183" i="6"/>
  <c r="K189" i="6"/>
  <c r="K195" i="6"/>
  <c r="K201" i="6"/>
  <c r="K207" i="6"/>
  <c r="K213" i="6"/>
  <c r="K219" i="6"/>
  <c r="K225" i="6"/>
  <c r="K298" i="6"/>
  <c r="K304" i="6"/>
  <c r="K310" i="6"/>
  <c r="K316" i="6"/>
  <c r="K322" i="6"/>
  <c r="K328" i="6"/>
  <c r="K422" i="6"/>
  <c r="K434" i="6"/>
  <c r="K445" i="6"/>
  <c r="K448" i="6"/>
  <c r="K502" i="6"/>
  <c r="K575" i="6"/>
  <c r="K578" i="6"/>
  <c r="K191" i="6"/>
  <c r="K233" i="6"/>
  <c r="K245" i="6"/>
  <c r="K271" i="6"/>
  <c r="K324" i="6"/>
  <c r="K33" i="6"/>
  <c r="K36" i="6"/>
  <c r="K39" i="6"/>
  <c r="K176" i="6"/>
  <c r="K182" i="6"/>
  <c r="K188" i="6"/>
  <c r="K194" i="6"/>
  <c r="K200" i="6"/>
  <c r="K206" i="6"/>
  <c r="K212" i="6"/>
  <c r="K218" i="6"/>
  <c r="K224" i="6"/>
  <c r="K230" i="6"/>
  <c r="K236" i="6"/>
  <c r="K242" i="6"/>
  <c r="K248" i="6"/>
  <c r="K254" i="6"/>
  <c r="K262" i="6"/>
  <c r="K265" i="6"/>
  <c r="K277" i="6"/>
  <c r="K289" i="6"/>
  <c r="K303" i="6"/>
  <c r="K309" i="6"/>
  <c r="K315" i="6"/>
  <c r="K321" i="6"/>
  <c r="K327" i="6"/>
  <c r="K44" i="6"/>
  <c r="K173" i="6"/>
  <c r="K185" i="6"/>
  <c r="K197" i="6"/>
  <c r="K209" i="6"/>
  <c r="K283" i="6"/>
  <c r="K295" i="6"/>
  <c r="K312" i="6"/>
  <c r="K45" i="6"/>
  <c r="K175" i="6"/>
  <c r="K181" i="6"/>
  <c r="K187" i="6"/>
  <c r="K193" i="6"/>
  <c r="K199" i="6"/>
  <c r="K205" i="6"/>
  <c r="K211" i="6"/>
  <c r="K217" i="6"/>
  <c r="K223" i="6"/>
  <c r="K229" i="6"/>
  <c r="K235" i="6"/>
  <c r="K241" i="6"/>
  <c r="K247" i="6"/>
  <c r="K253" i="6"/>
  <c r="K272" i="6"/>
  <c r="K284" i="6"/>
  <c r="K296" i="6"/>
  <c r="K302" i="6"/>
  <c r="K308" i="6"/>
  <c r="K314" i="6"/>
  <c r="K320" i="6"/>
  <c r="K326" i="6"/>
  <c r="K417" i="6"/>
  <c r="K420" i="6"/>
  <c r="K429" i="6"/>
  <c r="K432" i="6"/>
  <c r="K441" i="6"/>
  <c r="K13" i="6"/>
  <c r="K101" i="6"/>
  <c r="K107" i="6"/>
  <c r="K113" i="6"/>
  <c r="K119" i="6"/>
  <c r="K125" i="6"/>
  <c r="K131" i="6"/>
  <c r="K137" i="6"/>
  <c r="K143" i="6"/>
  <c r="K149" i="6"/>
  <c r="K155" i="6"/>
  <c r="K161" i="6"/>
  <c r="K167" i="6"/>
  <c r="K5" i="6"/>
  <c r="K21" i="6"/>
  <c r="K43" i="6"/>
  <c r="K100" i="6"/>
  <c r="K106" i="6"/>
  <c r="K112" i="6"/>
  <c r="K118" i="6"/>
  <c r="K124" i="6"/>
  <c r="K130" i="6"/>
  <c r="K136" i="6"/>
  <c r="K142" i="6"/>
  <c r="K148" i="6"/>
  <c r="K154" i="6"/>
  <c r="K160" i="6"/>
  <c r="K166" i="6"/>
  <c r="K172" i="6"/>
  <c r="K4" i="6"/>
  <c r="K9" i="6"/>
  <c r="K16" i="6"/>
  <c r="K32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31" i="6"/>
  <c r="K34" i="6"/>
  <c r="K38" i="6"/>
  <c r="K104" i="6"/>
  <c r="K110" i="6"/>
  <c r="K116" i="6"/>
  <c r="K122" i="6"/>
  <c r="K128" i="6"/>
  <c r="K134" i="6"/>
  <c r="K140" i="6"/>
  <c r="K146" i="6"/>
  <c r="K152" i="6"/>
  <c r="K158" i="6"/>
  <c r="K164" i="6"/>
  <c r="K170" i="6"/>
  <c r="K23" i="6"/>
  <c r="K30" i="6"/>
  <c r="K53" i="6"/>
  <c r="K103" i="6"/>
  <c r="K109" i="6"/>
  <c r="K115" i="6"/>
  <c r="K121" i="6"/>
  <c r="K127" i="6"/>
  <c r="K133" i="6"/>
  <c r="K139" i="6"/>
  <c r="K145" i="6"/>
  <c r="K151" i="6"/>
  <c r="K157" i="6"/>
  <c r="K163" i="6"/>
  <c r="K169" i="6"/>
  <c r="K15" i="6"/>
  <c r="K258" i="6"/>
  <c r="K264" i="6"/>
  <c r="K270" i="6"/>
  <c r="K276" i="6"/>
  <c r="K282" i="6"/>
  <c r="K288" i="6"/>
  <c r="K294" i="6"/>
  <c r="K349" i="6"/>
  <c r="K367" i="6"/>
  <c r="K257" i="6"/>
  <c r="K263" i="6"/>
  <c r="K269" i="6"/>
  <c r="K275" i="6"/>
  <c r="K281" i="6"/>
  <c r="K287" i="6"/>
  <c r="K293" i="6"/>
  <c r="K337" i="6"/>
  <c r="K355" i="6"/>
  <c r="K261" i="6"/>
  <c r="K267" i="6"/>
  <c r="K273" i="6"/>
  <c r="K279" i="6"/>
  <c r="K285" i="6"/>
  <c r="K291" i="6"/>
  <c r="K297" i="6"/>
  <c r="K8" i="6"/>
  <c r="K26" i="6"/>
  <c r="K49" i="6"/>
  <c r="K343" i="6"/>
  <c r="K361" i="6"/>
  <c r="K47" i="6"/>
  <c r="K419" i="6"/>
  <c r="K336" i="6"/>
  <c r="K342" i="6"/>
  <c r="K348" i="6"/>
  <c r="K354" i="6"/>
  <c r="K360" i="6"/>
  <c r="K366" i="6"/>
  <c r="K335" i="6"/>
  <c r="K341" i="6"/>
  <c r="K347" i="6"/>
  <c r="K353" i="6"/>
  <c r="K359" i="6"/>
  <c r="K365" i="6"/>
  <c r="K20" i="6"/>
  <c r="K54" i="6"/>
  <c r="K340" i="6"/>
  <c r="K346" i="6"/>
  <c r="K352" i="6"/>
  <c r="K358" i="6"/>
  <c r="K364" i="6"/>
  <c r="K425" i="6"/>
  <c r="K431" i="6"/>
  <c r="K437" i="6"/>
  <c r="K443" i="6"/>
  <c r="K446" i="6"/>
  <c r="K449" i="6"/>
  <c r="K452" i="6"/>
  <c r="K455" i="6"/>
  <c r="K458" i="6"/>
  <c r="K461" i="6"/>
  <c r="K464" i="6"/>
  <c r="K467" i="6"/>
  <c r="K470" i="6"/>
  <c r="K473" i="6"/>
  <c r="K476" i="6"/>
  <c r="K479" i="6"/>
  <c r="K482" i="6"/>
  <c r="K485" i="6"/>
  <c r="K488" i="6"/>
  <c r="K491" i="6"/>
  <c r="K494" i="6"/>
  <c r="K600" i="6"/>
  <c r="K418" i="6"/>
  <c r="K424" i="6"/>
  <c r="K430" i="6"/>
  <c r="K436" i="6"/>
  <c r="K442" i="6"/>
  <c r="K41" i="6"/>
  <c r="K415" i="6"/>
  <c r="K421" i="6"/>
  <c r="K427" i="6"/>
  <c r="K433" i="6"/>
  <c r="K439" i="6"/>
  <c r="K444" i="6"/>
  <c r="K447" i="6"/>
  <c r="K450" i="6"/>
  <c r="K453" i="6"/>
  <c r="K456" i="6"/>
  <c r="K459" i="6"/>
  <c r="K462" i="6"/>
  <c r="K465" i="6"/>
  <c r="K468" i="6"/>
  <c r="K471" i="6"/>
  <c r="K474" i="6"/>
  <c r="K477" i="6"/>
  <c r="K480" i="6"/>
  <c r="K483" i="6"/>
  <c r="K486" i="6"/>
  <c r="K489" i="6"/>
  <c r="K492" i="6"/>
  <c r="K495" i="6"/>
  <c r="K501" i="6"/>
  <c r="K500" i="6"/>
  <c r="K505" i="6"/>
  <c r="K508" i="6"/>
  <c r="K511" i="6"/>
  <c r="K514" i="6"/>
  <c r="K517" i="6"/>
  <c r="K520" i="6"/>
  <c r="K523" i="6"/>
  <c r="K526" i="6"/>
  <c r="K529" i="6"/>
  <c r="K532" i="6"/>
  <c r="K535" i="6"/>
  <c r="K538" i="6"/>
  <c r="K541" i="6"/>
  <c r="K544" i="6"/>
  <c r="K547" i="6"/>
  <c r="K550" i="6"/>
  <c r="K553" i="6"/>
  <c r="K556" i="6"/>
  <c r="K559" i="6"/>
  <c r="K562" i="6"/>
  <c r="K565" i="6"/>
  <c r="K568" i="6"/>
  <c r="K571" i="6"/>
  <c r="K574" i="6"/>
  <c r="K577" i="6"/>
  <c r="K499" i="6"/>
  <c r="K618" i="6"/>
  <c r="K498" i="6"/>
  <c r="K504" i="6"/>
  <c r="K507" i="6"/>
  <c r="K510" i="6"/>
  <c r="K513" i="6"/>
  <c r="K516" i="6"/>
  <c r="K519" i="6"/>
  <c r="K522" i="6"/>
  <c r="K525" i="6"/>
  <c r="K528" i="6"/>
  <c r="K531" i="6"/>
  <c r="K534" i="6"/>
  <c r="K537" i="6"/>
  <c r="K540" i="6"/>
  <c r="K543" i="6"/>
  <c r="K546" i="6"/>
  <c r="K549" i="6"/>
  <c r="K552" i="6"/>
  <c r="K555" i="6"/>
  <c r="K558" i="6"/>
  <c r="K561" i="6"/>
  <c r="K564" i="6"/>
  <c r="K567" i="6"/>
  <c r="K570" i="6"/>
  <c r="K573" i="6"/>
  <c r="K576" i="6"/>
  <c r="K582" i="6"/>
  <c r="K497" i="6"/>
  <c r="K503" i="6"/>
  <c r="K614" i="6"/>
  <c r="K596" i="6"/>
  <c r="K580" i="6"/>
  <c r="K598" i="6"/>
  <c r="K616" i="6"/>
  <c r="K630" i="6"/>
  <c r="K633" i="6"/>
  <c r="K642" i="6"/>
  <c r="K645" i="6"/>
  <c r="K588" i="6"/>
  <c r="K602" i="6"/>
  <c r="K606" i="6"/>
  <c r="K620" i="6"/>
  <c r="K624" i="6"/>
  <c r="K590" i="6"/>
  <c r="K594" i="6"/>
  <c r="K608" i="6"/>
  <c r="K612" i="6"/>
  <c r="K626" i="6"/>
  <c r="K654" i="6"/>
  <c r="K592" i="6"/>
  <c r="K610" i="6"/>
  <c r="K584" i="6"/>
  <c r="K586" i="6"/>
  <c r="K604" i="6"/>
  <c r="K622" i="6"/>
  <c r="K583" i="6"/>
  <c r="K589" i="6"/>
  <c r="K595" i="6"/>
  <c r="K601" i="6"/>
  <c r="K607" i="6"/>
  <c r="K613" i="6"/>
  <c r="K619" i="6"/>
  <c r="K625" i="6"/>
  <c r="K636" i="6"/>
  <c r="K639" i="6"/>
  <c r="K581" i="6"/>
  <c r="K587" i="6"/>
  <c r="K593" i="6"/>
  <c r="K599" i="6"/>
  <c r="K605" i="6"/>
  <c r="K611" i="6"/>
  <c r="K617" i="6"/>
  <c r="K623" i="6"/>
  <c r="K648" i="6"/>
  <c r="K651" i="6"/>
  <c r="K579" i="6"/>
  <c r="K585" i="6"/>
  <c r="K591" i="6"/>
  <c r="K597" i="6"/>
  <c r="K603" i="6"/>
  <c r="K609" i="6"/>
  <c r="K615" i="6"/>
  <c r="K621" i="6"/>
  <c r="K627" i="6"/>
  <c r="K6" i="5"/>
  <c r="K13" i="5"/>
  <c r="K190" i="5"/>
  <c r="K281" i="5"/>
  <c r="K410" i="5"/>
  <c r="K423" i="5"/>
  <c r="K49" i="5"/>
  <c r="K127" i="5"/>
  <c r="K155" i="5"/>
  <c r="K34" i="5"/>
  <c r="K145" i="5"/>
  <c r="K151" i="5"/>
  <c r="K257" i="5"/>
  <c r="K386" i="5"/>
  <c r="K567" i="5"/>
  <c r="K70" i="5"/>
  <c r="K152" i="5"/>
  <c r="K7" i="5"/>
  <c r="K18" i="5"/>
  <c r="K29" i="5"/>
  <c r="K54" i="5"/>
  <c r="K81" i="5"/>
  <c r="K84" i="5"/>
  <c r="K144" i="5"/>
  <c r="K166" i="5"/>
  <c r="K169" i="5"/>
  <c r="K352" i="5"/>
  <c r="K355" i="5"/>
  <c r="K362" i="5"/>
  <c r="K690" i="5"/>
  <c r="K28" i="5"/>
  <c r="K63" i="5"/>
  <c r="K137" i="5"/>
  <c r="K172" i="5"/>
  <c r="K176" i="5"/>
  <c r="K332" i="5"/>
  <c r="K642" i="5"/>
  <c r="K5" i="5"/>
  <c r="K11" i="5"/>
  <c r="K17" i="5"/>
  <c r="K22" i="5"/>
  <c r="K37" i="5"/>
  <c r="K42" i="5"/>
  <c r="K53" i="5"/>
  <c r="K58" i="5"/>
  <c r="K100" i="5"/>
  <c r="K103" i="5"/>
  <c r="K109" i="5"/>
  <c r="K116" i="5"/>
  <c r="K119" i="5"/>
  <c r="K123" i="5"/>
  <c r="K130" i="5"/>
  <c r="K154" i="5"/>
  <c r="K158" i="5"/>
  <c r="K161" i="5"/>
  <c r="K165" i="5"/>
  <c r="K168" i="5"/>
  <c r="K227" i="5"/>
  <c r="K294" i="5"/>
  <c r="K364" i="5"/>
  <c r="K448" i="5"/>
  <c r="K486" i="5"/>
  <c r="K495" i="5"/>
  <c r="K559" i="5"/>
  <c r="K608" i="5"/>
  <c r="K619" i="5"/>
  <c r="K113" i="5"/>
  <c r="K134" i="5"/>
  <c r="K141" i="5"/>
  <c r="K148" i="5"/>
  <c r="K186" i="5"/>
  <c r="K344" i="5"/>
  <c r="K563" i="5"/>
  <c r="K126" i="5"/>
  <c r="K133" i="5"/>
  <c r="K175" i="5"/>
  <c r="K374" i="5"/>
  <c r="K458" i="5"/>
  <c r="K471" i="5"/>
  <c r="K615" i="5"/>
  <c r="K12" i="5"/>
  <c r="K23" i="5"/>
  <c r="K43" i="5"/>
  <c r="K48" i="5"/>
  <c r="K59" i="5"/>
  <c r="K66" i="5"/>
  <c r="K110" i="5"/>
  <c r="K179" i="5"/>
  <c r="K183" i="5"/>
  <c r="K3" i="5"/>
  <c r="K9" i="5"/>
  <c r="K15" i="5"/>
  <c r="K25" i="5"/>
  <c r="K30" i="5"/>
  <c r="K41" i="5"/>
  <c r="K46" i="5"/>
  <c r="K61" i="5"/>
  <c r="K68" i="5"/>
  <c r="K71" i="5"/>
  <c r="K75" i="5"/>
  <c r="K82" i="5"/>
  <c r="K99" i="5"/>
  <c r="K118" i="5"/>
  <c r="K122" i="5"/>
  <c r="K125" i="5"/>
  <c r="K129" i="5"/>
  <c r="K132" i="5"/>
  <c r="K157" i="5"/>
  <c r="K188" i="5"/>
  <c r="K195" i="5"/>
  <c r="K202" i="5"/>
  <c r="K258" i="5"/>
  <c r="K299" i="5"/>
  <c r="K400" i="5"/>
  <c r="K434" i="5"/>
  <c r="K447" i="5"/>
  <c r="K595" i="5"/>
  <c r="K607" i="5"/>
  <c r="K398" i="5"/>
  <c r="K422" i="5"/>
  <c r="K446" i="5"/>
  <c r="K470" i="5"/>
  <c r="K603" i="5"/>
  <c r="K666" i="5"/>
  <c r="K702" i="5"/>
  <c r="K21" i="5"/>
  <c r="K27" i="5"/>
  <c r="K33" i="5"/>
  <c r="K39" i="5"/>
  <c r="K45" i="5"/>
  <c r="K51" i="5"/>
  <c r="K57" i="5"/>
  <c r="K98" i="5"/>
  <c r="K101" i="5"/>
  <c r="K111" i="5"/>
  <c r="K198" i="5"/>
  <c r="K326" i="5"/>
  <c r="K330" i="5"/>
  <c r="K363" i="5"/>
  <c r="K387" i="5"/>
  <c r="K411" i="5"/>
  <c r="K435" i="5"/>
  <c r="K459" i="5"/>
  <c r="K490" i="5"/>
  <c r="K571" i="5"/>
  <c r="K585" i="5"/>
  <c r="K599" i="5"/>
  <c r="K623" i="5"/>
  <c r="K328" i="5"/>
  <c r="K350" i="5"/>
  <c r="K418" i="5"/>
  <c r="K430" i="5"/>
  <c r="K442" i="5"/>
  <c r="K454" i="5"/>
  <c r="K466" i="5"/>
  <c r="K478" i="5"/>
  <c r="K485" i="5"/>
  <c r="K614" i="5"/>
  <c r="K641" i="5"/>
  <c r="K648" i="5"/>
  <c r="K665" i="5"/>
  <c r="K672" i="5"/>
  <c r="K689" i="5"/>
  <c r="K701" i="5"/>
  <c r="K196" i="5"/>
  <c r="K216" i="5"/>
  <c r="K228" i="5"/>
  <c r="K240" i="5"/>
  <c r="K252" i="5"/>
  <c r="K264" i="5"/>
  <c r="K276" i="5"/>
  <c r="K288" i="5"/>
  <c r="K300" i="5"/>
  <c r="K312" i="5"/>
  <c r="K338" i="5"/>
  <c r="K342" i="5"/>
  <c r="K346" i="5"/>
  <c r="K354" i="5"/>
  <c r="K358" i="5"/>
  <c r="K369" i="5"/>
  <c r="K381" i="5"/>
  <c r="K393" i="5"/>
  <c r="K405" i="5"/>
  <c r="K417" i="5"/>
  <c r="K429" i="5"/>
  <c r="K441" i="5"/>
  <c r="K453" i="5"/>
  <c r="K465" i="5"/>
  <c r="K477" i="5"/>
  <c r="K484" i="5"/>
  <c r="K497" i="5"/>
  <c r="K578" i="5"/>
  <c r="K590" i="5"/>
  <c r="K613" i="5"/>
  <c r="K626" i="5"/>
  <c r="K644" i="5"/>
  <c r="K654" i="5"/>
  <c r="K668" i="5"/>
  <c r="K678" i="5"/>
  <c r="K696" i="5"/>
  <c r="K708" i="5"/>
  <c r="K368" i="5"/>
  <c r="K380" i="5"/>
  <c r="K392" i="5"/>
  <c r="K404" i="5"/>
  <c r="K416" i="5"/>
  <c r="K428" i="5"/>
  <c r="K440" i="5"/>
  <c r="K452" i="5"/>
  <c r="K464" i="5"/>
  <c r="K476" i="5"/>
  <c r="K492" i="5"/>
  <c r="K496" i="5"/>
  <c r="K561" i="5"/>
  <c r="K565" i="5"/>
  <c r="K569" i="5"/>
  <c r="K577" i="5"/>
  <c r="K589" i="5"/>
  <c r="K597" i="5"/>
  <c r="K601" i="5"/>
  <c r="K609" i="5"/>
  <c r="K617" i="5"/>
  <c r="K621" i="5"/>
  <c r="K625" i="5"/>
  <c r="K632" i="6"/>
  <c r="K638" i="6"/>
  <c r="K644" i="6"/>
  <c r="K650" i="6"/>
  <c r="K631" i="6"/>
  <c r="K637" i="6"/>
  <c r="K643" i="6"/>
  <c r="K649" i="6"/>
  <c r="K655" i="6"/>
  <c r="K658" i="6"/>
  <c r="K661" i="6"/>
  <c r="K664" i="6"/>
  <c r="K667" i="6"/>
  <c r="K670" i="6"/>
  <c r="K673" i="6"/>
  <c r="K676" i="6"/>
  <c r="K679" i="6"/>
  <c r="K682" i="6"/>
  <c r="K685" i="6"/>
  <c r="K688" i="6"/>
  <c r="K691" i="6"/>
  <c r="K694" i="6"/>
  <c r="K697" i="6"/>
  <c r="K700" i="6"/>
  <c r="K703" i="6"/>
  <c r="K706" i="6"/>
  <c r="K709" i="6"/>
  <c r="K629" i="6"/>
  <c r="K635" i="6"/>
  <c r="K641" i="6"/>
  <c r="K647" i="6"/>
  <c r="K653" i="6"/>
  <c r="K657" i="6"/>
  <c r="K660" i="6"/>
  <c r="K663" i="6"/>
  <c r="K666" i="6"/>
  <c r="K669" i="6"/>
  <c r="K672" i="6"/>
  <c r="K675" i="6"/>
  <c r="K678" i="6"/>
  <c r="K681" i="6"/>
  <c r="K684" i="6"/>
  <c r="K687" i="6"/>
  <c r="K690" i="6"/>
  <c r="K693" i="6"/>
  <c r="K696" i="6"/>
  <c r="K699" i="6"/>
  <c r="K702" i="6"/>
  <c r="K705" i="6"/>
  <c r="K708" i="6"/>
  <c r="K711" i="6"/>
  <c r="K628" i="6"/>
  <c r="K634" i="6"/>
  <c r="K640" i="6"/>
  <c r="K646" i="6"/>
  <c r="K652" i="6"/>
  <c r="K235" i="5"/>
  <c r="K259" i="5"/>
  <c r="K271" i="5"/>
  <c r="K373" i="5"/>
  <c r="K385" i="5"/>
  <c r="K421" i="5"/>
  <c r="K469" i="5"/>
  <c r="K206" i="5"/>
  <c r="K278" i="5"/>
  <c r="K349" i="5"/>
  <c r="K361" i="5"/>
  <c r="K377" i="5"/>
  <c r="K401" i="5"/>
  <c r="K425" i="5"/>
  <c r="K449" i="5"/>
  <c r="K194" i="5"/>
  <c r="K213" i="5"/>
  <c r="K237" i="5"/>
  <c r="K261" i="5"/>
  <c r="K273" i="5"/>
  <c r="K297" i="5"/>
  <c r="K321" i="5"/>
  <c r="K372" i="5"/>
  <c r="K384" i="5"/>
  <c r="K396" i="5"/>
  <c r="K480" i="5"/>
  <c r="K201" i="5"/>
  <c r="K205" i="5"/>
  <c r="K217" i="5"/>
  <c r="K229" i="5"/>
  <c r="K241" i="5"/>
  <c r="K253" i="5"/>
  <c r="K265" i="5"/>
  <c r="K277" i="5"/>
  <c r="K289" i="5"/>
  <c r="K301" i="5"/>
  <c r="K313" i="5"/>
  <c r="K211" i="5"/>
  <c r="K223" i="5"/>
  <c r="K247" i="5"/>
  <c r="K319" i="5"/>
  <c r="K397" i="5"/>
  <c r="K409" i="5"/>
  <c r="K433" i="5"/>
  <c r="K445" i="5"/>
  <c r="K610" i="5"/>
  <c r="K218" i="5"/>
  <c r="K230" i="5"/>
  <c r="K242" i="5"/>
  <c r="K254" i="5"/>
  <c r="K266" i="5"/>
  <c r="K290" i="5"/>
  <c r="K302" i="5"/>
  <c r="K314" i="5"/>
  <c r="K365" i="5"/>
  <c r="K389" i="5"/>
  <c r="K413" i="5"/>
  <c r="K437" i="5"/>
  <c r="K461" i="5"/>
  <c r="K473" i="5"/>
  <c r="K488" i="5"/>
  <c r="K605" i="5"/>
  <c r="K225" i="5"/>
  <c r="K249" i="5"/>
  <c r="K285" i="5"/>
  <c r="K309" i="5"/>
  <c r="K325" i="5"/>
  <c r="K408" i="5"/>
  <c r="K420" i="5"/>
  <c r="K432" i="5"/>
  <c r="K444" i="5"/>
  <c r="K456" i="5"/>
  <c r="K468" i="5"/>
  <c r="K483" i="5"/>
  <c r="K593" i="5"/>
  <c r="K612" i="5"/>
  <c r="K640" i="5"/>
  <c r="K212" i="5"/>
  <c r="K224" i="5"/>
  <c r="K236" i="5"/>
  <c r="K248" i="5"/>
  <c r="K260" i="5"/>
  <c r="K272" i="5"/>
  <c r="K284" i="5"/>
  <c r="K296" i="5"/>
  <c r="K308" i="5"/>
  <c r="K320" i="5"/>
  <c r="K283" i="5"/>
  <c r="K295" i="5"/>
  <c r="K307" i="5"/>
  <c r="K457" i="5"/>
  <c r="K481" i="5"/>
  <c r="K493" i="5"/>
  <c r="K337" i="5"/>
  <c r="K207" i="5"/>
  <c r="K219" i="5"/>
  <c r="K231" i="5"/>
  <c r="K243" i="5"/>
  <c r="K255" i="5"/>
  <c r="K267" i="5"/>
  <c r="K279" i="5"/>
  <c r="K291" i="5"/>
  <c r="K303" i="5"/>
  <c r="K315" i="5"/>
  <c r="K193" i="5"/>
  <c r="K199" i="5"/>
  <c r="K324" i="5"/>
  <c r="K336" i="5"/>
  <c r="K348" i="5"/>
  <c r="K360" i="5"/>
  <c r="K367" i="5"/>
  <c r="K379" i="5"/>
  <c r="K391" i="5"/>
  <c r="K403" i="5"/>
  <c r="K415" i="5"/>
  <c r="K427" i="5"/>
  <c r="K439" i="5"/>
  <c r="K451" i="5"/>
  <c r="K463" i="5"/>
  <c r="K475" i="5"/>
  <c r="K499" i="5"/>
  <c r="K502" i="5"/>
  <c r="K505" i="5"/>
  <c r="K508" i="5"/>
  <c r="K511" i="5"/>
  <c r="K514" i="5"/>
  <c r="K517" i="5"/>
  <c r="K520" i="5"/>
  <c r="K523" i="5"/>
  <c r="K526" i="5"/>
  <c r="K529" i="5"/>
  <c r="K532" i="5"/>
  <c r="K535" i="5"/>
  <c r="K538" i="5"/>
  <c r="K541" i="5"/>
  <c r="K544" i="5"/>
  <c r="K547" i="5"/>
  <c r="K550" i="5"/>
  <c r="K553" i="5"/>
  <c r="K556" i="5"/>
  <c r="K576" i="5"/>
  <c r="K588" i="5"/>
  <c r="K596" i="5"/>
  <c r="K371" i="5"/>
  <c r="K383" i="5"/>
  <c r="K395" i="5"/>
  <c r="K407" i="5"/>
  <c r="K419" i="5"/>
  <c r="K431" i="5"/>
  <c r="K443" i="5"/>
  <c r="K455" i="5"/>
  <c r="K467" i="5"/>
  <c r="K479" i="5"/>
  <c r="K494" i="5"/>
  <c r="K580" i="5"/>
  <c r="K584" i="5"/>
  <c r="K592" i="5"/>
  <c r="K191" i="5"/>
  <c r="K197" i="5"/>
  <c r="K203" i="5"/>
  <c r="K366" i="5"/>
  <c r="K378" i="5"/>
  <c r="K390" i="5"/>
  <c r="K402" i="5"/>
  <c r="K414" i="5"/>
  <c r="K426" i="5"/>
  <c r="K438" i="5"/>
  <c r="K450" i="5"/>
  <c r="K462" i="5"/>
  <c r="K474" i="5"/>
  <c r="K489" i="5"/>
  <c r="K498" i="5"/>
  <c r="K558" i="5"/>
  <c r="K575" i="5"/>
  <c r="K587" i="5"/>
  <c r="K323" i="5"/>
  <c r="K329" i="5"/>
  <c r="K335" i="5"/>
  <c r="K341" i="5"/>
  <c r="K347" i="5"/>
  <c r="K353" i="5"/>
  <c r="K359" i="5"/>
  <c r="K562" i="5"/>
  <c r="K566" i="5"/>
  <c r="K570" i="5"/>
  <c r="K616" i="5"/>
  <c r="K620" i="5"/>
  <c r="K624" i="5"/>
  <c r="K482" i="5"/>
  <c r="K487" i="5"/>
  <c r="K500" i="5"/>
  <c r="K503" i="5"/>
  <c r="K506" i="5"/>
  <c r="K509" i="5"/>
  <c r="K512" i="5"/>
  <c r="K515" i="5"/>
  <c r="K518" i="5"/>
  <c r="K521" i="5"/>
  <c r="K524" i="5"/>
  <c r="K527" i="5"/>
  <c r="K530" i="5"/>
  <c r="K533" i="5"/>
  <c r="K536" i="5"/>
  <c r="K539" i="5"/>
  <c r="K542" i="5"/>
  <c r="K545" i="5"/>
  <c r="K548" i="5"/>
  <c r="K551" i="5"/>
  <c r="K554" i="5"/>
  <c r="K557" i="5"/>
  <c r="K574" i="5"/>
  <c r="K594" i="5"/>
  <c r="K611" i="5"/>
  <c r="K327" i="5"/>
  <c r="K333" i="5"/>
  <c r="K339" i="5"/>
  <c r="K345" i="5"/>
  <c r="K351" i="5"/>
  <c r="K357" i="5"/>
  <c r="K598" i="5"/>
  <c r="K602" i="5"/>
  <c r="K606" i="5"/>
  <c r="K628" i="5"/>
  <c r="K564" i="5"/>
  <c r="K582" i="5"/>
  <c r="K600" i="5"/>
  <c r="K618" i="5"/>
  <c r="K501" i="5"/>
  <c r="K504" i="5"/>
  <c r="K507" i="5"/>
  <c r="K510" i="5"/>
  <c r="K513" i="5"/>
  <c r="K516" i="5"/>
  <c r="K519" i="5"/>
  <c r="K522" i="5"/>
  <c r="K525" i="5"/>
  <c r="K528" i="5"/>
  <c r="K531" i="5"/>
  <c r="K534" i="5"/>
  <c r="K537" i="5"/>
  <c r="K540" i="5"/>
  <c r="K543" i="5"/>
  <c r="K546" i="5"/>
  <c r="K549" i="5"/>
  <c r="K552" i="5"/>
  <c r="K555" i="5"/>
  <c r="K568" i="5"/>
  <c r="K586" i="5"/>
  <c r="K604" i="5"/>
  <c r="K622" i="5"/>
  <c r="K652" i="5"/>
  <c r="K664" i="5"/>
  <c r="K676" i="5"/>
  <c r="K688" i="5"/>
  <c r="K700" i="5"/>
  <c r="K635" i="5"/>
  <c r="K647" i="5"/>
  <c r="K659" i="5"/>
  <c r="K671" i="5"/>
  <c r="K683" i="5"/>
  <c r="K695" i="5"/>
  <c r="K707" i="5"/>
  <c r="K634" i="5"/>
  <c r="K646" i="5"/>
  <c r="K658" i="5"/>
  <c r="K670" i="5"/>
  <c r="K682" i="5"/>
  <c r="K694" i="5"/>
  <c r="K706" i="5"/>
  <c r="K627" i="5"/>
  <c r="K633" i="5"/>
  <c r="K639" i="5"/>
  <c r="K645" i="5"/>
  <c r="K651" i="5"/>
  <c r="K657" i="5"/>
  <c r="K663" i="5"/>
  <c r="K669" i="5"/>
  <c r="K675" i="5"/>
  <c r="K681" i="5"/>
  <c r="K687" i="5"/>
  <c r="K693" i="5"/>
  <c r="K699" i="5"/>
  <c r="K705" i="5"/>
  <c r="K711" i="5"/>
  <c r="K710" i="5"/>
  <c r="K631" i="5"/>
  <c r="K637" i="5"/>
  <c r="K643" i="5"/>
  <c r="K649" i="5"/>
  <c r="K655" i="5"/>
  <c r="K661" i="5"/>
  <c r="K667" i="5"/>
  <c r="K673" i="5"/>
  <c r="K679" i="5"/>
  <c r="K685" i="5"/>
  <c r="K691" i="5"/>
  <c r="K697" i="5"/>
  <c r="K703" i="5"/>
  <c r="K709" i="5"/>
  <c r="L218" i="2"/>
  <c r="L443" i="2"/>
  <c r="L497" i="2"/>
  <c r="L521" i="2"/>
  <c r="L110" i="2"/>
  <c r="K708" i="1"/>
  <c r="K702" i="1"/>
  <c r="K696" i="1"/>
  <c r="K690" i="1"/>
  <c r="K684" i="1"/>
  <c r="K678" i="1"/>
  <c r="K672" i="1"/>
  <c r="K666" i="1"/>
  <c r="K660" i="1"/>
  <c r="K654" i="1"/>
  <c r="K648" i="1"/>
  <c r="K642" i="1"/>
  <c r="K636" i="1"/>
  <c r="K630" i="1"/>
  <c r="K624" i="1"/>
  <c r="K618" i="1"/>
  <c r="K612" i="1"/>
  <c r="K606" i="1"/>
  <c r="K600" i="1"/>
  <c r="K594" i="1"/>
  <c r="K588" i="1"/>
  <c r="K582" i="1"/>
  <c r="K576" i="1"/>
  <c r="K707" i="1"/>
  <c r="K701" i="1"/>
  <c r="K695" i="1"/>
  <c r="K683" i="1"/>
  <c r="K671" i="1"/>
  <c r="K665" i="1"/>
  <c r="K659" i="1"/>
  <c r="K653" i="1"/>
  <c r="K647" i="1"/>
  <c r="K635" i="1"/>
  <c r="K629" i="1"/>
  <c r="K623" i="1"/>
  <c r="K617" i="1"/>
  <c r="K611" i="1"/>
  <c r="K605" i="1"/>
  <c r="K599" i="1"/>
  <c r="K593" i="1"/>
  <c r="K587" i="1"/>
  <c r="K581" i="1"/>
  <c r="K575" i="1"/>
  <c r="K632" i="1"/>
  <c r="K602" i="1"/>
  <c r="K603" i="1"/>
  <c r="K699" i="1"/>
  <c r="K669" i="1"/>
  <c r="K639" i="1"/>
  <c r="K621" i="1"/>
  <c r="K698" i="1"/>
  <c r="K668" i="1"/>
  <c r="K638" i="1"/>
  <c r="K620" i="1"/>
  <c r="K614" i="1"/>
  <c r="K584" i="1"/>
  <c r="K585" i="1"/>
  <c r="K681" i="1"/>
  <c r="K615" i="1"/>
  <c r="K591" i="1"/>
  <c r="K686" i="1"/>
  <c r="K704" i="1"/>
  <c r="K680" i="1"/>
  <c r="K644" i="1"/>
  <c r="K709" i="1"/>
  <c r="K703" i="1"/>
  <c r="K697" i="1"/>
  <c r="K691" i="1"/>
  <c r="K685" i="1"/>
  <c r="K679" i="1"/>
  <c r="K673" i="1"/>
  <c r="K667" i="1"/>
  <c r="K661" i="1"/>
  <c r="K655" i="1"/>
  <c r="K649" i="1"/>
  <c r="K643" i="1"/>
  <c r="K637" i="1"/>
  <c r="K631" i="1"/>
  <c r="K625" i="1"/>
  <c r="K619" i="1"/>
  <c r="K613" i="1"/>
  <c r="K607" i="1"/>
  <c r="K601" i="1"/>
  <c r="K595" i="1"/>
  <c r="K589" i="1"/>
  <c r="K583" i="1"/>
  <c r="K577" i="1"/>
  <c r="K705" i="1"/>
  <c r="K693" i="1"/>
  <c r="K645" i="1"/>
  <c r="K627" i="1"/>
  <c r="K609" i="1"/>
  <c r="K579" i="1"/>
  <c r="K650" i="1"/>
  <c r="K692" i="1"/>
  <c r="K663" i="1"/>
  <c r="K633" i="1"/>
  <c r="K597" i="1"/>
  <c r="K596" i="1"/>
  <c r="K662" i="1"/>
  <c r="K676" i="1"/>
  <c r="K658" i="1"/>
  <c r="K700" i="1"/>
  <c r="K688" i="1"/>
  <c r="K706" i="1"/>
  <c r="K694" i="1"/>
  <c r="K682" i="1"/>
  <c r="K640" i="1"/>
  <c r="K522" i="1"/>
  <c r="K468" i="1"/>
  <c r="K414" i="1"/>
  <c r="K360" i="1"/>
  <c r="K306" i="1"/>
  <c r="K252" i="1"/>
  <c r="K222" i="1"/>
  <c r="K198" i="1"/>
  <c r="K132" i="1"/>
  <c r="K90" i="1"/>
  <c r="K453" i="1"/>
  <c r="K249" i="1"/>
  <c r="K243" i="1"/>
  <c r="K237" i="1"/>
  <c r="K231" i="1"/>
  <c r="K225" i="1"/>
  <c r="K219" i="1"/>
  <c r="K213" i="1"/>
  <c r="K207" i="1"/>
  <c r="K201" i="1"/>
  <c r="K195" i="1"/>
  <c r="K189" i="1"/>
  <c r="K183" i="1"/>
  <c r="K177" i="1"/>
  <c r="K171" i="1"/>
  <c r="K165" i="1"/>
  <c r="K159" i="1"/>
  <c r="K153" i="1"/>
  <c r="K147" i="1"/>
  <c r="K141" i="1"/>
  <c r="K135" i="1"/>
  <c r="K129" i="1"/>
  <c r="K123" i="1"/>
  <c r="K117" i="1"/>
  <c r="K111" i="1"/>
  <c r="K105" i="1"/>
  <c r="K99" i="1"/>
  <c r="K93" i="1"/>
  <c r="K87" i="1"/>
  <c r="K81" i="1"/>
  <c r="K75" i="1"/>
  <c r="K69" i="1"/>
  <c r="K63" i="1"/>
  <c r="K57" i="1"/>
  <c r="K51" i="1"/>
  <c r="K45" i="1"/>
  <c r="K39" i="1"/>
  <c r="K33" i="1"/>
  <c r="K27" i="1"/>
  <c r="K21" i="1"/>
  <c r="K15" i="1"/>
  <c r="K9" i="1"/>
  <c r="K3" i="1"/>
  <c r="K465" i="1"/>
  <c r="K447" i="1"/>
  <c r="K62" i="1"/>
  <c r="K56" i="1"/>
  <c r="K44" i="1"/>
  <c r="K38" i="1"/>
  <c r="K26" i="1"/>
  <c r="K20" i="1"/>
  <c r="K8" i="1"/>
  <c r="K459" i="1"/>
  <c r="K557" i="1"/>
  <c r="K539" i="1"/>
  <c r="K521" i="1"/>
  <c r="K503" i="1"/>
  <c r="K485" i="1"/>
  <c r="K449" i="1"/>
  <c r="K431" i="1"/>
  <c r="K395" i="1"/>
  <c r="K377" i="1"/>
  <c r="K359" i="1"/>
  <c r="K341" i="1"/>
  <c r="K323" i="1"/>
  <c r="K287" i="1"/>
  <c r="K269" i="1"/>
  <c r="K233" i="1"/>
  <c r="K215" i="1"/>
  <c r="K197" i="1"/>
  <c r="K191" i="1"/>
  <c r="K161" i="1"/>
  <c r="K155" i="1"/>
  <c r="K125" i="1"/>
  <c r="K119" i="1"/>
  <c r="K89" i="1"/>
  <c r="K83" i="1"/>
  <c r="K175" i="1"/>
  <c r="K169" i="1"/>
  <c r="K139" i="1"/>
  <c r="K103" i="1"/>
  <c r="K97" i="1"/>
  <c r="K67" i="1"/>
  <c r="K61" i="1"/>
  <c r="K55" i="1"/>
  <c r="K49" i="1"/>
  <c r="K43" i="1"/>
  <c r="K37" i="1"/>
  <c r="K31" i="1"/>
  <c r="K25" i="1"/>
  <c r="K19" i="1"/>
  <c r="K13" i="1"/>
  <c r="K7" i="1"/>
  <c r="K232" i="1"/>
  <c r="K118" i="1"/>
  <c r="K82" i="1"/>
  <c r="L557" i="2"/>
  <c r="L4" i="2"/>
  <c r="L7" i="2"/>
  <c r="L10" i="2"/>
  <c r="L13" i="2"/>
  <c r="L16" i="2"/>
  <c r="L19" i="2"/>
  <c r="L22" i="2"/>
  <c r="L25" i="2"/>
  <c r="L28" i="2"/>
  <c r="L31" i="2"/>
  <c r="L34" i="2"/>
  <c r="L37" i="2"/>
  <c r="L40" i="2"/>
  <c r="L43" i="2"/>
  <c r="L46" i="2"/>
  <c r="L49" i="2"/>
  <c r="L52" i="2"/>
  <c r="L55" i="2"/>
  <c r="L58" i="2"/>
  <c r="L61" i="2"/>
  <c r="L64" i="2"/>
  <c r="L67" i="2"/>
  <c r="L70" i="2"/>
  <c r="L73" i="2"/>
  <c r="L76" i="2"/>
  <c r="L79" i="2"/>
  <c r="L82" i="2"/>
  <c r="L85" i="2"/>
  <c r="L88" i="2"/>
  <c r="L91" i="2"/>
  <c r="L94" i="2"/>
  <c r="L97" i="2"/>
  <c r="L100" i="2"/>
  <c r="L103" i="2"/>
  <c r="L106" i="2"/>
  <c r="L109" i="2"/>
  <c r="L112" i="2"/>
  <c r="L115" i="2"/>
  <c r="L118" i="2"/>
  <c r="L121" i="2"/>
  <c r="L124" i="2"/>
  <c r="L127" i="2"/>
  <c r="L130" i="2"/>
  <c r="L133" i="2"/>
  <c r="L136" i="2"/>
  <c r="L139" i="2"/>
  <c r="L142" i="2"/>
  <c r="L145" i="2"/>
  <c r="L148" i="2"/>
  <c r="L151" i="2"/>
  <c r="L154" i="2"/>
  <c r="L157" i="2"/>
  <c r="L160" i="2"/>
  <c r="L163" i="2"/>
  <c r="L166" i="2"/>
  <c r="L169" i="2"/>
  <c r="L172" i="2"/>
  <c r="L175" i="2"/>
  <c r="L178" i="2"/>
  <c r="L181" i="2"/>
  <c r="L184" i="2"/>
  <c r="L187" i="2"/>
  <c r="L190" i="2"/>
  <c r="L193" i="2"/>
  <c r="L196" i="2"/>
  <c r="L199" i="2"/>
  <c r="L202" i="2"/>
  <c r="L205" i="2"/>
  <c r="L208" i="2"/>
  <c r="L211" i="2"/>
  <c r="L214" i="2"/>
  <c r="L217" i="2"/>
  <c r="L220" i="2"/>
  <c r="L223" i="2"/>
  <c r="L226" i="2"/>
  <c r="L229" i="2"/>
  <c r="L232" i="2"/>
  <c r="L235" i="2"/>
  <c r="L238" i="2"/>
  <c r="L241" i="2"/>
  <c r="L244" i="2"/>
  <c r="L247" i="2"/>
  <c r="L250" i="2"/>
  <c r="L253" i="2"/>
  <c r="L256" i="2"/>
  <c r="L259" i="2"/>
  <c r="L262" i="2"/>
  <c r="L265" i="2"/>
  <c r="L268" i="2"/>
  <c r="L271" i="2"/>
  <c r="L274" i="2"/>
  <c r="L277" i="2"/>
  <c r="L280" i="2"/>
  <c r="L283" i="2"/>
  <c r="L286" i="2"/>
  <c r="L298" i="2"/>
  <c r="L316" i="2"/>
  <c r="L334" i="2"/>
  <c r="L352" i="2"/>
  <c r="L442" i="2"/>
  <c r="L460" i="2"/>
  <c r="L478" i="2"/>
  <c r="L496" i="2"/>
  <c r="L514" i="2"/>
  <c r="L520" i="2"/>
  <c r="L526" i="2"/>
  <c r="L532" i="2"/>
  <c r="L538" i="2"/>
  <c r="L544" i="2"/>
  <c r="L550" i="2"/>
  <c r="L556" i="2"/>
  <c r="L562" i="2"/>
  <c r="L568" i="2"/>
  <c r="L574" i="2"/>
  <c r="L617" i="2"/>
  <c r="L364" i="2"/>
  <c r="L376" i="2"/>
  <c r="L388" i="2"/>
  <c r="L400" i="2"/>
  <c r="L412" i="2"/>
  <c r="L424" i="2"/>
  <c r="L706" i="2"/>
  <c r="L688" i="2"/>
  <c r="L670" i="2"/>
  <c r="L652" i="2"/>
  <c r="L634" i="2"/>
  <c r="L616" i="2"/>
  <c r="L598" i="2"/>
  <c r="L580" i="2"/>
  <c r="L700" i="2"/>
  <c r="L694" i="2"/>
  <c r="L682" i="2"/>
  <c r="L664" i="2"/>
  <c r="L658" i="2"/>
  <c r="L646" i="2"/>
  <c r="L640" i="2"/>
  <c r="L622" i="2"/>
  <c r="L610" i="2"/>
  <c r="L592" i="2"/>
  <c r="L711" i="2"/>
  <c r="L705" i="2"/>
  <c r="L699" i="2"/>
  <c r="L693" i="2"/>
  <c r="L687" i="2"/>
  <c r="L681" i="2"/>
  <c r="L675" i="2"/>
  <c r="L669" i="2"/>
  <c r="L663" i="2"/>
  <c r="L657" i="2"/>
  <c r="L651" i="2"/>
  <c r="L645" i="2"/>
  <c r="L639" i="2"/>
  <c r="L633" i="2"/>
  <c r="L627" i="2"/>
  <c r="L621" i="2"/>
  <c r="L615" i="2"/>
  <c r="L609" i="2"/>
  <c r="L603" i="2"/>
  <c r="L597" i="2"/>
  <c r="L591" i="2"/>
  <c r="L579" i="2"/>
  <c r="L710" i="2"/>
  <c r="L704" i="2"/>
  <c r="L698" i="2"/>
  <c r="L692" i="2"/>
  <c r="L686" i="2"/>
  <c r="L680" i="2"/>
  <c r="L674" i="2"/>
  <c r="L668" i="2"/>
  <c r="L662" i="2"/>
  <c r="L656" i="2"/>
  <c r="L650" i="2"/>
  <c r="L644" i="2"/>
  <c r="L638" i="2"/>
  <c r="L632" i="2"/>
  <c r="L626" i="2"/>
  <c r="L620" i="2"/>
  <c r="L614" i="2"/>
  <c r="L608" i="2"/>
  <c r="L602" i="2"/>
  <c r="L596" i="2"/>
  <c r="L590" i="2"/>
  <c r="L584" i="2"/>
  <c r="L578" i="2"/>
  <c r="L545" i="2"/>
  <c r="L548" i="2"/>
  <c r="L551" i="2"/>
  <c r="L554" i="2"/>
  <c r="L560" i="2"/>
  <c r="L563" i="2"/>
  <c r="L566" i="2"/>
  <c r="L569" i="2"/>
  <c r="L572" i="2"/>
  <c r="L676" i="2"/>
  <c r="L628" i="2"/>
  <c r="L604" i="2"/>
  <c r="L586" i="2"/>
  <c r="L585" i="2"/>
  <c r="L708" i="2"/>
  <c r="L702" i="2"/>
  <c r="L696" i="2"/>
  <c r="L690" i="2"/>
  <c r="L684" i="2"/>
  <c r="L678" i="2"/>
  <c r="L672" i="2"/>
  <c r="L666" i="2"/>
  <c r="L660" i="2"/>
  <c r="L654" i="2"/>
  <c r="L648" i="2"/>
  <c r="L642" i="2"/>
  <c r="L636" i="2"/>
  <c r="L630" i="2"/>
  <c r="L624" i="2"/>
  <c r="L618" i="2"/>
  <c r="L612" i="2"/>
  <c r="L606" i="2"/>
  <c r="L600" i="2"/>
  <c r="L594" i="2"/>
  <c r="L588" i="2"/>
  <c r="L582" i="2"/>
  <c r="L576" i="2"/>
  <c r="K413" i="1"/>
  <c r="K251" i="1"/>
  <c r="K214" i="1"/>
  <c r="K190" i="1"/>
  <c r="K154" i="1"/>
  <c r="K112" i="1"/>
  <c r="K76" i="1"/>
  <c r="K133" i="1"/>
  <c r="K573" i="1"/>
  <c r="K567" i="1"/>
  <c r="K561" i="1"/>
  <c r="K555" i="1"/>
  <c r="K549" i="1"/>
  <c r="K543" i="1"/>
  <c r="K537" i="1"/>
  <c r="K531" i="1"/>
  <c r="K525" i="1"/>
  <c r="K519" i="1"/>
  <c r="K513" i="1"/>
  <c r="K507" i="1"/>
  <c r="K501" i="1"/>
  <c r="K495" i="1"/>
  <c r="K489" i="1"/>
  <c r="K483" i="1"/>
  <c r="K477" i="1"/>
  <c r="K471" i="1"/>
  <c r="K467" i="1"/>
  <c r="K305" i="1"/>
  <c r="K184" i="1"/>
  <c r="K148" i="1"/>
  <c r="K558" i="1"/>
  <c r="K540" i="1"/>
  <c r="K504" i="1"/>
  <c r="K486" i="1"/>
  <c r="K450" i="1"/>
  <c r="K432" i="1"/>
  <c r="K396" i="1"/>
  <c r="K378" i="1"/>
  <c r="K342" i="1"/>
  <c r="K324" i="1"/>
  <c r="K288" i="1"/>
  <c r="K270" i="1"/>
  <c r="K240" i="1"/>
  <c r="K204" i="1"/>
  <c r="K168" i="1"/>
  <c r="K162" i="1"/>
  <c r="K126" i="1"/>
  <c r="K96" i="1"/>
  <c r="K50" i="1"/>
  <c r="K32" i="1"/>
  <c r="K14" i="1"/>
  <c r="K574" i="1"/>
  <c r="K568" i="1"/>
  <c r="K562" i="1"/>
  <c r="K556" i="1"/>
  <c r="K550" i="1"/>
  <c r="K544" i="1"/>
  <c r="K538" i="1"/>
  <c r="K532" i="1"/>
  <c r="K526" i="1"/>
  <c r="K520" i="1"/>
  <c r="K514" i="1"/>
  <c r="K508" i="1"/>
  <c r="K502" i="1"/>
  <c r="K496" i="1"/>
  <c r="K490" i="1"/>
  <c r="K484" i="1"/>
  <c r="K478" i="1"/>
  <c r="K472" i="1"/>
  <c r="K466" i="1"/>
  <c r="K460" i="1"/>
  <c r="K454" i="1"/>
  <c r="K448" i="1"/>
  <c r="K442" i="1"/>
  <c r="K436" i="1"/>
  <c r="K430" i="1"/>
  <c r="K424" i="1"/>
  <c r="K418" i="1"/>
  <c r="K244" i="1"/>
  <c r="K238" i="1"/>
  <c r="K226" i="1"/>
  <c r="K220" i="1"/>
  <c r="K208" i="1"/>
  <c r="K202" i="1"/>
  <c r="K196" i="1"/>
  <c r="K178" i="1"/>
  <c r="K172" i="1"/>
  <c r="K166" i="1"/>
  <c r="K160" i="1"/>
  <c r="K142" i="1"/>
  <c r="K136" i="1"/>
  <c r="K130" i="1"/>
  <c r="K124" i="1"/>
  <c r="K106" i="1"/>
  <c r="K100" i="1"/>
  <c r="K94" i="1"/>
  <c r="K88" i="1"/>
  <c r="K70" i="1"/>
  <c r="K64" i="1"/>
  <c r="K58" i="1"/>
  <c r="K52" i="1"/>
  <c r="K46" i="1"/>
  <c r="K40" i="1"/>
  <c r="K34" i="1"/>
  <c r="K28" i="1"/>
  <c r="K22" i="1"/>
  <c r="K16" i="1"/>
  <c r="K10" i="1"/>
  <c r="K4" i="1"/>
  <c r="L671" i="2"/>
  <c r="L707" i="2"/>
  <c r="L701" i="2"/>
  <c r="L683" i="2"/>
  <c r="L665" i="2"/>
  <c r="L647" i="2"/>
  <c r="L629" i="2"/>
  <c r="L611" i="2"/>
  <c r="L593" i="2"/>
  <c r="L575" i="2"/>
  <c r="L581" i="2"/>
  <c r="L27" i="2"/>
  <c r="L33" i="2"/>
  <c r="L36" i="2"/>
  <c r="L42" i="2"/>
  <c r="L48" i="2"/>
  <c r="L54" i="2"/>
  <c r="L60" i="2"/>
  <c r="L72" i="2"/>
  <c r="L78" i="2"/>
  <c r="L84" i="2"/>
  <c r="L93" i="2"/>
  <c r="L99" i="2"/>
  <c r="L108" i="2"/>
  <c r="L114" i="2"/>
  <c r="L120" i="2"/>
  <c r="L126" i="2"/>
  <c r="L132" i="2"/>
  <c r="L135" i="2"/>
  <c r="L138" i="2"/>
  <c r="L141" i="2"/>
  <c r="L144" i="2"/>
  <c r="L147" i="2"/>
  <c r="L150" i="2"/>
  <c r="L153" i="2"/>
  <c r="L156" i="2"/>
  <c r="L159" i="2"/>
  <c r="L162" i="2"/>
  <c r="L165" i="2"/>
  <c r="L168" i="2"/>
  <c r="L171" i="2"/>
  <c r="L174" i="2"/>
  <c r="L177" i="2"/>
  <c r="L180" i="2"/>
  <c r="L183" i="2"/>
  <c r="L186" i="2"/>
  <c r="L189" i="2"/>
  <c r="L192" i="2"/>
  <c r="L195" i="2"/>
  <c r="L198" i="2"/>
  <c r="L375" i="2"/>
  <c r="L411" i="2"/>
  <c r="L471" i="2"/>
  <c r="L653" i="2"/>
  <c r="L599" i="2"/>
  <c r="L695" i="2"/>
  <c r="L677" i="2"/>
  <c r="L659" i="2"/>
  <c r="L641" i="2"/>
  <c r="L623" i="2"/>
  <c r="L605" i="2"/>
  <c r="L587" i="2"/>
  <c r="L689" i="2"/>
  <c r="L30" i="2"/>
  <c r="L39" i="2"/>
  <c r="L45" i="2"/>
  <c r="L51" i="2"/>
  <c r="L57" i="2"/>
  <c r="L63" i="2"/>
  <c r="L66" i="2"/>
  <c r="L69" i="2"/>
  <c r="L75" i="2"/>
  <c r="L81" i="2"/>
  <c r="L87" i="2"/>
  <c r="L90" i="2"/>
  <c r="L96" i="2"/>
  <c r="L102" i="2"/>
  <c r="L105" i="2"/>
  <c r="L111" i="2"/>
  <c r="L117" i="2"/>
  <c r="L123" i="2"/>
  <c r="L129" i="2"/>
  <c r="L635" i="2"/>
  <c r="L201" i="2"/>
  <c r="L216" i="2"/>
  <c r="L234" i="2"/>
  <c r="L270" i="2"/>
  <c r="L273" i="2"/>
  <c r="L276" i="2"/>
  <c r="L279" i="2"/>
  <c r="L282" i="2"/>
  <c r="L285" i="2"/>
  <c r="L291" i="2"/>
  <c r="L294" i="2"/>
  <c r="L297" i="2"/>
  <c r="L300" i="2"/>
  <c r="L303" i="2"/>
  <c r="L306" i="2"/>
  <c r="L309" i="2"/>
  <c r="L312" i="2"/>
  <c r="L315" i="2"/>
  <c r="L318" i="2"/>
  <c r="L321" i="2"/>
  <c r="L324" i="2"/>
  <c r="L327" i="2"/>
  <c r="L330" i="2"/>
  <c r="L333" i="2"/>
  <c r="L336" i="2"/>
  <c r="L339" i="2"/>
  <c r="L342" i="2"/>
  <c r="L345" i="2"/>
  <c r="L348" i="2"/>
  <c r="L351" i="2"/>
  <c r="L354" i="2"/>
  <c r="L357" i="2"/>
  <c r="L360" i="2"/>
  <c r="L363" i="2"/>
  <c r="L366" i="2"/>
  <c r="L369" i="2"/>
  <c r="L372" i="2"/>
  <c r="L378" i="2"/>
  <c r="L381" i="2"/>
  <c r="L384" i="2"/>
  <c r="L387" i="2"/>
  <c r="L390" i="2"/>
  <c r="L393" i="2"/>
  <c r="L396" i="2"/>
  <c r="L399" i="2"/>
  <c r="L402" i="2"/>
  <c r="L405" i="2"/>
  <c r="L408" i="2"/>
  <c r="L414" i="2"/>
  <c r="L417" i="2"/>
  <c r="L420" i="2"/>
  <c r="L423" i="2"/>
  <c r="L426" i="2"/>
  <c r="L429" i="2"/>
  <c r="L432" i="2"/>
  <c r="L435" i="2"/>
  <c r="L438" i="2"/>
  <c r="L441" i="2"/>
  <c r="L444" i="2"/>
  <c r="L447" i="2"/>
  <c r="L450" i="2"/>
  <c r="L453" i="2"/>
  <c r="L456" i="2"/>
  <c r="L459" i="2"/>
  <c r="L462" i="2"/>
  <c r="L465" i="2"/>
  <c r="L468" i="2"/>
  <c r="L474" i="2"/>
  <c r="L477" i="2"/>
  <c r="L480" i="2"/>
  <c r="L483" i="2"/>
  <c r="L486" i="2"/>
  <c r="L489" i="2"/>
  <c r="L492" i="2"/>
  <c r="L495" i="2"/>
  <c r="L507" i="2"/>
  <c r="L267" i="2"/>
  <c r="L539" i="2"/>
  <c r="L204" i="2"/>
  <c r="L210" i="2"/>
  <c r="L219" i="2"/>
  <c r="L225" i="2"/>
  <c r="L231" i="2"/>
  <c r="L237" i="2"/>
  <c r="L240" i="2"/>
  <c r="L249" i="2"/>
  <c r="L255" i="2"/>
  <c r="L258" i="2"/>
  <c r="L264" i="2"/>
  <c r="L288" i="2"/>
  <c r="L207" i="2"/>
  <c r="L213" i="2"/>
  <c r="L222" i="2"/>
  <c r="L228" i="2"/>
  <c r="L243" i="2"/>
  <c r="L246" i="2"/>
  <c r="L252" i="2"/>
  <c r="L261" i="2"/>
  <c r="K204" i="3"/>
  <c r="K111" i="4"/>
  <c r="K117" i="4"/>
  <c r="K121" i="4"/>
  <c r="K129" i="4"/>
  <c r="K151" i="4"/>
  <c r="K558" i="4"/>
  <c r="K459" i="4"/>
  <c r="K372" i="4"/>
  <c r="K460" i="4"/>
  <c r="K462" i="4"/>
  <c r="K466" i="4"/>
  <c r="K422" i="4"/>
  <c r="K468" i="4"/>
  <c r="K474" i="4"/>
  <c r="K480" i="4"/>
  <c r="K486" i="4"/>
  <c r="K29" i="4"/>
  <c r="K247" i="4"/>
  <c r="K261" i="4"/>
  <c r="K291" i="4"/>
  <c r="K461" i="4"/>
  <c r="K477" i="4"/>
  <c r="K519" i="4"/>
  <c r="K138" i="4"/>
  <c r="K154" i="4"/>
  <c r="K156" i="4"/>
  <c r="K158" i="4"/>
  <c r="K186" i="4"/>
  <c r="K198" i="4"/>
  <c r="K330" i="4"/>
  <c r="K494" i="4"/>
  <c r="K41" i="4"/>
  <c r="K237" i="4"/>
  <c r="K43" i="4"/>
  <c r="K49" i="4"/>
  <c r="K61" i="4"/>
  <c r="K77" i="4"/>
  <c r="K79" i="4"/>
  <c r="K133" i="4"/>
  <c r="K199" i="4"/>
  <c r="K211" i="4"/>
  <c r="K223" i="4"/>
  <c r="K235" i="4"/>
  <c r="K332" i="4"/>
  <c r="K338" i="4"/>
  <c r="K342" i="4"/>
  <c r="K4" i="4"/>
  <c r="K8" i="4"/>
  <c r="K14" i="4"/>
  <c r="K20" i="4"/>
  <c r="K26" i="4"/>
  <c r="K32" i="4"/>
  <c r="K38" i="4"/>
  <c r="K66" i="4"/>
  <c r="K293" i="4"/>
  <c r="K297" i="4"/>
  <c r="K303" i="4"/>
  <c r="K307" i="4"/>
  <c r="K319" i="4"/>
  <c r="K331" i="4"/>
  <c r="K355" i="4"/>
  <c r="K363" i="4"/>
  <c r="K270" i="4"/>
  <c r="K490" i="4"/>
  <c r="K500" i="4"/>
  <c r="K506" i="4"/>
  <c r="K538" i="4"/>
  <c r="K544" i="4"/>
  <c r="K34" i="4"/>
  <c r="K83" i="4"/>
  <c r="K91" i="4"/>
  <c r="K107" i="4"/>
  <c r="K321" i="4"/>
  <c r="K403" i="4"/>
  <c r="K440" i="4"/>
  <c r="K452" i="4"/>
  <c r="K11" i="4"/>
  <c r="K17" i="4"/>
  <c r="K23" i="4"/>
  <c r="K40" i="4"/>
  <c r="K141" i="4"/>
  <c r="K145" i="4"/>
  <c r="K189" i="4"/>
  <c r="K284" i="4"/>
  <c r="K345" i="4"/>
  <c r="K349" i="4"/>
  <c r="K365" i="4"/>
  <c r="K369" i="4"/>
  <c r="K390" i="4"/>
  <c r="K409" i="4"/>
  <c r="K411" i="4"/>
  <c r="K525" i="4"/>
  <c r="K31" i="4"/>
  <c r="K44" i="4"/>
  <c r="K46" i="4"/>
  <c r="K54" i="4"/>
  <c r="K60" i="4"/>
  <c r="K96" i="4"/>
  <c r="K114" i="4"/>
  <c r="K132" i="4"/>
  <c r="K259" i="4"/>
  <c r="K514" i="4"/>
  <c r="K516" i="4"/>
  <c r="K97" i="4"/>
  <c r="K325" i="4"/>
  <c r="K137" i="4"/>
  <c r="K195" i="4"/>
  <c r="K282" i="4"/>
  <c r="K521" i="4"/>
  <c r="K10" i="4"/>
  <c r="K271" i="4"/>
  <c r="K283" i="4"/>
  <c r="K414" i="4"/>
  <c r="K416" i="4"/>
  <c r="K418" i="4"/>
  <c r="K520" i="4"/>
  <c r="K522" i="4"/>
  <c r="K532" i="4"/>
  <c r="K534" i="4"/>
  <c r="K85" i="4"/>
  <c r="K405" i="4"/>
  <c r="K501" i="4"/>
  <c r="K147" i="4"/>
  <c r="K278" i="4"/>
  <c r="K290" i="4"/>
  <c r="K523" i="4"/>
  <c r="K47" i="4"/>
  <c r="K69" i="4"/>
  <c r="K73" i="4"/>
  <c r="K33" i="4"/>
  <c r="K68" i="4"/>
  <c r="K149" i="4"/>
  <c r="K163" i="4"/>
  <c r="K298" i="4"/>
  <c r="K13" i="4"/>
  <c r="K80" i="4"/>
  <c r="K84" i="4"/>
  <c r="K90" i="4"/>
  <c r="K102" i="4"/>
  <c r="K104" i="4"/>
  <c r="K108" i="4"/>
  <c r="K206" i="4"/>
  <c r="K210" i="4"/>
  <c r="K212" i="4"/>
  <c r="K214" i="4"/>
  <c r="K216" i="4"/>
  <c r="K218" i="4"/>
  <c r="K226" i="4"/>
  <c r="K228" i="4"/>
  <c r="K230" i="4"/>
  <c r="K263" i="4"/>
  <c r="K265" i="4"/>
  <c r="K267" i="4"/>
  <c r="K400" i="4"/>
  <c r="K402" i="4"/>
  <c r="K404" i="4"/>
  <c r="K406" i="4"/>
  <c r="K423" i="4"/>
  <c r="K539" i="4"/>
  <c r="K549" i="4"/>
  <c r="K551" i="4"/>
  <c r="K555" i="4"/>
  <c r="K19" i="4"/>
  <c r="K51" i="4"/>
  <c r="K57" i="4"/>
  <c r="K191" i="4"/>
  <c r="K193" i="4"/>
  <c r="K242" i="4"/>
  <c r="K246" i="4"/>
  <c r="K273" i="4"/>
  <c r="K277" i="4"/>
  <c r="K279" i="4"/>
  <c r="K351" i="4"/>
  <c r="K357" i="4"/>
  <c r="K361" i="4"/>
  <c r="K367" i="4"/>
  <c r="K435" i="4"/>
  <c r="K496" i="4"/>
  <c r="K153" i="4"/>
  <c r="K159" i="4"/>
  <c r="K175" i="4"/>
  <c r="K249" i="4"/>
  <c r="K302" i="4"/>
  <c r="K339" i="4"/>
  <c r="K470" i="4"/>
  <c r="K15" i="4"/>
  <c r="K28" i="4"/>
  <c r="K170" i="4"/>
  <c r="K174" i="4"/>
  <c r="K182" i="4"/>
  <c r="K184" i="4"/>
  <c r="K197" i="4"/>
  <c r="K512" i="4"/>
  <c r="K22" i="4"/>
  <c r="K35" i="4"/>
  <c r="K72" i="4"/>
  <c r="K253" i="4"/>
  <c r="K300" i="4"/>
  <c r="K333" i="4"/>
  <c r="K383" i="4"/>
  <c r="K5" i="4"/>
  <c r="K109" i="4"/>
  <c r="K115" i="4"/>
  <c r="K125" i="4"/>
  <c r="K127" i="4"/>
  <c r="K139" i="4"/>
  <c r="K188" i="4"/>
  <c r="K201" i="4"/>
  <c r="K205" i="4"/>
  <c r="K219" i="4"/>
  <c r="K309" i="4"/>
  <c r="K373" i="4"/>
  <c r="K430" i="4"/>
  <c r="K432" i="4"/>
  <c r="K442" i="4"/>
  <c r="K444" i="4"/>
  <c r="K454" i="4"/>
  <c r="K456" i="4"/>
  <c r="K479" i="4"/>
  <c r="K481" i="4"/>
  <c r="K483" i="4"/>
  <c r="K491" i="4"/>
  <c r="K530" i="4"/>
  <c r="K7" i="4"/>
  <c r="K37" i="4"/>
  <c r="K65" i="4"/>
  <c r="K120" i="4"/>
  <c r="K122" i="4"/>
  <c r="K126" i="4"/>
  <c r="K165" i="4"/>
  <c r="K194" i="4"/>
  <c r="K207" i="4"/>
  <c r="K213" i="4"/>
  <c r="K217" i="4"/>
  <c r="K254" i="4"/>
  <c r="K256" i="4"/>
  <c r="K258" i="4"/>
  <c r="K314" i="4"/>
  <c r="K318" i="4"/>
  <c r="K335" i="4"/>
  <c r="K337" i="4"/>
  <c r="K350" i="4"/>
  <c r="K354" i="4"/>
  <c r="K356" i="4"/>
  <c r="K358" i="4"/>
  <c r="K360" i="4"/>
  <c r="K362" i="4"/>
  <c r="K395" i="4"/>
  <c r="K410" i="4"/>
  <c r="K412" i="4"/>
  <c r="K429" i="4"/>
  <c r="K472" i="4"/>
  <c r="K495" i="4"/>
  <c r="K540" i="4"/>
  <c r="K16" i="4"/>
  <c r="K25" i="4"/>
  <c r="K87" i="4"/>
  <c r="K89" i="4"/>
  <c r="K93" i="4"/>
  <c r="K99" i="4"/>
  <c r="K103" i="4"/>
  <c r="K140" i="4"/>
  <c r="K146" i="4"/>
  <c r="K177" i="4"/>
  <c r="K181" i="4"/>
  <c r="K187" i="4"/>
  <c r="K221" i="4"/>
  <c r="K225" i="4"/>
  <c r="K231" i="4"/>
  <c r="K266" i="4"/>
  <c r="K281" i="4"/>
  <c r="K285" i="4"/>
  <c r="K289" i="4"/>
  <c r="K295" i="4"/>
  <c r="K326" i="4"/>
  <c r="K328" i="4"/>
  <c r="K341" i="4"/>
  <c r="K343" i="4"/>
  <c r="K381" i="4"/>
  <c r="K384" i="4"/>
  <c r="K426" i="4"/>
  <c r="K437" i="4"/>
  <c r="K441" i="4"/>
  <c r="K447" i="4"/>
  <c r="K453" i="4"/>
  <c r="K484" i="4"/>
  <c r="K503" i="4"/>
  <c r="K505" i="4"/>
  <c r="K507" i="4"/>
  <c r="K513" i="4"/>
  <c r="K546" i="4"/>
  <c r="K30" i="4"/>
  <c r="K48" i="4"/>
  <c r="K179" i="4"/>
  <c r="K239" i="4"/>
  <c r="K243" i="4"/>
  <c r="K272" i="4"/>
  <c r="K276" i="4"/>
  <c r="K316" i="4"/>
  <c r="K366" i="4"/>
  <c r="K553" i="4"/>
  <c r="K566" i="4"/>
  <c r="K570" i="4"/>
  <c r="K578" i="4"/>
  <c r="K590" i="4"/>
  <c r="K602" i="4"/>
  <c r="K614" i="4"/>
  <c r="K626" i="4"/>
  <c r="K630" i="4"/>
  <c r="K638" i="4"/>
  <c r="K642" i="4"/>
  <c r="K650" i="4"/>
  <c r="K654" i="4"/>
  <c r="K660" i="4"/>
  <c r="K668" i="4"/>
  <c r="K672" i="4"/>
  <c r="K680" i="4"/>
  <c r="K684" i="4"/>
  <c r="K692" i="4"/>
  <c r="K696" i="4"/>
  <c r="K708" i="4"/>
  <c r="K101" i="4"/>
  <c r="K183" i="4"/>
  <c r="K232" i="4"/>
  <c r="K234" i="4"/>
  <c r="K301" i="4"/>
  <c r="K327" i="4"/>
  <c r="K397" i="4"/>
  <c r="K399" i="4"/>
  <c r="K476" i="4"/>
  <c r="K24" i="4"/>
  <c r="K42" i="4"/>
  <c r="K56" i="4"/>
  <c r="K209" i="4"/>
  <c r="K260" i="4"/>
  <c r="K286" i="4"/>
  <c r="K353" i="4"/>
  <c r="K465" i="4"/>
  <c r="K167" i="4"/>
  <c r="K202" i="4"/>
  <c r="K311" i="4"/>
  <c r="K12" i="4"/>
  <c r="K74" i="4"/>
  <c r="K172" i="4"/>
  <c r="K222" i="4"/>
  <c r="K241" i="4"/>
  <c r="K274" i="4"/>
  <c r="K323" i="4"/>
  <c r="K560" i="4"/>
  <c r="K564" i="4"/>
  <c r="K572" i="4"/>
  <c r="K576" i="4"/>
  <c r="K584" i="4"/>
  <c r="K596" i="4"/>
  <c r="K608" i="4"/>
  <c r="K620" i="4"/>
  <c r="K632" i="4"/>
  <c r="K636" i="4"/>
  <c r="K644" i="4"/>
  <c r="K648" i="4"/>
  <c r="K656" i="4"/>
  <c r="K662" i="4"/>
  <c r="K666" i="4"/>
  <c r="K674" i="4"/>
  <c r="K678" i="4"/>
  <c r="K686" i="4"/>
  <c r="K690" i="4"/>
  <c r="K698" i="4"/>
  <c r="K702" i="4"/>
  <c r="K704" i="4"/>
  <c r="K710" i="4"/>
  <c r="K9" i="4"/>
  <c r="K27" i="4"/>
  <c r="K45" i="4"/>
  <c r="K157" i="4"/>
  <c r="K6" i="4"/>
  <c r="K67" i="4"/>
  <c r="K142" i="4"/>
  <c r="K144" i="4"/>
  <c r="K269" i="4"/>
  <c r="K288" i="4"/>
  <c r="K3" i="4"/>
  <c r="K21" i="4"/>
  <c r="K39" i="4"/>
  <c r="K119" i="4"/>
  <c r="K150" i="4"/>
  <c r="K169" i="4"/>
  <c r="K171" i="4"/>
  <c r="K200" i="4"/>
  <c r="K204" i="4"/>
  <c r="K244" i="4"/>
  <c r="K251" i="4"/>
  <c r="K294" i="4"/>
  <c r="K313" i="4"/>
  <c r="K315" i="4"/>
  <c r="K344" i="4"/>
  <c r="K346" i="4"/>
  <c r="K348" i="4"/>
  <c r="K434" i="4"/>
  <c r="K18" i="4"/>
  <c r="K36" i="4"/>
  <c r="K53" i="4"/>
  <c r="K81" i="4"/>
  <c r="K135" i="4"/>
  <c r="K160" i="4"/>
  <c r="K162" i="4"/>
  <c r="K229" i="4"/>
  <c r="K255" i="4"/>
  <c r="K304" i="4"/>
  <c r="K306" i="4"/>
  <c r="K413" i="4"/>
  <c r="K417" i="4"/>
  <c r="K531" i="4"/>
  <c r="K62" i="4"/>
  <c r="K71" i="4"/>
  <c r="K78" i="4"/>
  <c r="K148" i="4"/>
  <c r="K155" i="4"/>
  <c r="K176" i="4"/>
  <c r="K185" i="4"/>
  <c r="K190" i="4"/>
  <c r="K192" i="4"/>
  <c r="K220" i="4"/>
  <c r="K227" i="4"/>
  <c r="K248" i="4"/>
  <c r="K257" i="4"/>
  <c r="K262" i="4"/>
  <c r="K264" i="4"/>
  <c r="K292" i="4"/>
  <c r="K299" i="4"/>
  <c r="K320" i="4"/>
  <c r="K329" i="4"/>
  <c r="K334" i="4"/>
  <c r="K336" i="4"/>
  <c r="K364" i="4"/>
  <c r="K380" i="4"/>
  <c r="K392" i="4"/>
  <c r="K394" i="4"/>
  <c r="K446" i="4"/>
  <c r="K467" i="4"/>
  <c r="K478" i="4"/>
  <c r="K527" i="4"/>
  <c r="K557" i="4"/>
  <c r="K55" i="4"/>
  <c r="K98" i="4"/>
  <c r="K100" i="4"/>
  <c r="K116" i="4"/>
  <c r="K118" i="4"/>
  <c r="K134" i="4"/>
  <c r="K136" i="4"/>
  <c r="K143" i="4"/>
  <c r="K164" i="4"/>
  <c r="K173" i="4"/>
  <c r="K178" i="4"/>
  <c r="K180" i="4"/>
  <c r="K208" i="4"/>
  <c r="K215" i="4"/>
  <c r="K236" i="4"/>
  <c r="K245" i="4"/>
  <c r="K250" i="4"/>
  <c r="K252" i="4"/>
  <c r="K280" i="4"/>
  <c r="K287" i="4"/>
  <c r="K308" i="4"/>
  <c r="K317" i="4"/>
  <c r="K322" i="4"/>
  <c r="K324" i="4"/>
  <c r="K352" i="4"/>
  <c r="K359" i="4"/>
  <c r="K375" i="4"/>
  <c r="K382" i="4"/>
  <c r="K385" i="4"/>
  <c r="K387" i="4"/>
  <c r="K401" i="4"/>
  <c r="K458" i="4"/>
  <c r="K471" i="4"/>
  <c r="K518" i="4"/>
  <c r="K533" i="4"/>
  <c r="K537" i="4"/>
  <c r="K548" i="4"/>
  <c r="K550" i="4"/>
  <c r="K63" i="4"/>
  <c r="K86" i="4"/>
  <c r="K95" i="4"/>
  <c r="K113" i="4"/>
  <c r="K131" i="4"/>
  <c r="K152" i="4"/>
  <c r="K161" i="4"/>
  <c r="K166" i="4"/>
  <c r="K168" i="4"/>
  <c r="K196" i="4"/>
  <c r="K203" i="4"/>
  <c r="K224" i="4"/>
  <c r="K233" i="4"/>
  <c r="K238" i="4"/>
  <c r="K240" i="4"/>
  <c r="K268" i="4"/>
  <c r="K275" i="4"/>
  <c r="K296" i="4"/>
  <c r="K305" i="4"/>
  <c r="K310" i="4"/>
  <c r="K312" i="4"/>
  <c r="K340" i="4"/>
  <c r="K347" i="4"/>
  <c r="K368" i="4"/>
  <c r="K370" i="4"/>
  <c r="K389" i="4"/>
  <c r="K396" i="4"/>
  <c r="K431" i="4"/>
  <c r="K433" i="4"/>
  <c r="K464" i="4"/>
  <c r="K488" i="4"/>
  <c r="K492" i="4"/>
  <c r="K497" i="4"/>
  <c r="K499" i="4"/>
  <c r="K541" i="4"/>
  <c r="K543" i="4"/>
  <c r="K443" i="4"/>
  <c r="K445" i="4"/>
  <c r="K485" i="4"/>
  <c r="K487" i="4"/>
  <c r="K489" i="4"/>
  <c r="K552" i="4"/>
  <c r="K50" i="4"/>
  <c r="K59" i="4"/>
  <c r="K75" i="4"/>
  <c r="K92" i="4"/>
  <c r="K94" i="4"/>
  <c r="K105" i="4"/>
  <c r="K110" i="4"/>
  <c r="K123" i="4"/>
  <c r="K128" i="4"/>
  <c r="K374" i="4"/>
  <c r="K407" i="4"/>
  <c r="K420" i="4"/>
  <c r="K425" i="4"/>
  <c r="K427" i="4"/>
  <c r="K436" i="4"/>
  <c r="K438" i="4"/>
  <c r="K449" i="4"/>
  <c r="K451" i="4"/>
  <c r="K482" i="4"/>
  <c r="K502" i="4"/>
  <c r="K504" i="4"/>
  <c r="K508" i="4"/>
  <c r="K510" i="4"/>
  <c r="K515" i="4"/>
  <c r="K517" i="4"/>
  <c r="K536" i="4"/>
  <c r="K545" i="4"/>
  <c r="K535" i="4"/>
  <c r="K542" i="4"/>
  <c r="K547" i="4"/>
  <c r="K554" i="4"/>
  <c r="K559" i="4"/>
  <c r="K561" i="4"/>
  <c r="K563" i="4"/>
  <c r="K567" i="4"/>
  <c r="K569" i="4"/>
  <c r="K573" i="4"/>
  <c r="K575" i="4"/>
  <c r="K581" i="4"/>
  <c r="K587" i="4"/>
  <c r="K593" i="4"/>
  <c r="K599" i="4"/>
  <c r="K605" i="4"/>
  <c r="K611" i="4"/>
  <c r="K617" i="4"/>
  <c r="K623" i="4"/>
  <c r="K629" i="4"/>
  <c r="K633" i="4"/>
  <c r="K635" i="4"/>
  <c r="K639" i="4"/>
  <c r="K641" i="4"/>
  <c r="K645" i="4"/>
  <c r="K647" i="4"/>
  <c r="K651" i="4"/>
  <c r="K653" i="4"/>
  <c r="K657" i="4"/>
  <c r="K659" i="4"/>
  <c r="K663" i="4"/>
  <c r="K665" i="4"/>
  <c r="K669" i="4"/>
  <c r="K671" i="4"/>
  <c r="K675" i="4"/>
  <c r="K677" i="4"/>
  <c r="K681" i="4"/>
  <c r="K683" i="4"/>
  <c r="K687" i="4"/>
  <c r="K689" i="4"/>
  <c r="K693" i="4"/>
  <c r="K695" i="4"/>
  <c r="K699" i="4"/>
  <c r="K701" i="4"/>
  <c r="K705" i="4"/>
  <c r="K707" i="4"/>
  <c r="K371" i="4"/>
  <c r="K376" i="4"/>
  <c r="K386" i="4"/>
  <c r="K388" i="4"/>
  <c r="K391" i="4"/>
  <c r="K393" i="4"/>
  <c r="K398" i="4"/>
  <c r="K408" i="4"/>
  <c r="K419" i="4"/>
  <c r="K448" i="4"/>
  <c r="K450" i="4"/>
  <c r="K455" i="4"/>
  <c r="K473" i="4"/>
  <c r="K475" i="4"/>
  <c r="K498" i="4"/>
  <c r="K509" i="4"/>
  <c r="K524" i="4"/>
  <c r="K526" i="4"/>
  <c r="K528" i="4"/>
  <c r="K230" i="3"/>
  <c r="K362" i="3"/>
  <c r="K545" i="3"/>
  <c r="K551" i="3"/>
  <c r="K575" i="3"/>
  <c r="K608" i="3"/>
  <c r="K16" i="3"/>
  <c r="K694" i="3"/>
  <c r="K167" i="3"/>
  <c r="K365" i="3"/>
  <c r="K548" i="3"/>
  <c r="K578" i="3"/>
  <c r="K680" i="3"/>
  <c r="K205" i="3"/>
  <c r="K217" i="3"/>
  <c r="K328" i="3"/>
  <c r="K133" i="3"/>
  <c r="K695" i="3"/>
  <c r="K301" i="3"/>
  <c r="K198" i="3"/>
  <c r="K681" i="3"/>
  <c r="K63" i="3"/>
  <c r="K266" i="3"/>
  <c r="K336" i="3"/>
  <c r="K692" i="3"/>
  <c r="K613" i="3"/>
  <c r="K616" i="3"/>
  <c r="K622" i="3"/>
  <c r="K625" i="3"/>
  <c r="K628" i="3"/>
  <c r="K631" i="3"/>
  <c r="K634" i="3"/>
  <c r="K637" i="3"/>
  <c r="K646" i="3"/>
  <c r="K652" i="3"/>
  <c r="K655" i="3"/>
  <c r="K673" i="3"/>
  <c r="K150" i="3"/>
  <c r="K156" i="3"/>
  <c r="K489" i="3"/>
  <c r="K672" i="3"/>
  <c r="K389" i="3"/>
  <c r="K425" i="3"/>
  <c r="K434" i="3"/>
  <c r="K697" i="3"/>
  <c r="K64" i="3"/>
  <c r="K70" i="3"/>
  <c r="K264" i="3"/>
  <c r="K276" i="3"/>
  <c r="K331" i="3"/>
  <c r="K343" i="3"/>
  <c r="K470" i="3"/>
  <c r="K629" i="3"/>
  <c r="K653" i="3"/>
  <c r="K662" i="3"/>
  <c r="K671" i="3"/>
  <c r="K162" i="3"/>
  <c r="K143" i="3"/>
  <c r="K146" i="3"/>
  <c r="K194" i="3"/>
  <c r="K259" i="3"/>
  <c r="K294" i="3"/>
  <c r="K349" i="3"/>
  <c r="K371" i="3"/>
  <c r="K446" i="3"/>
  <c r="K475" i="3"/>
  <c r="K494" i="3"/>
  <c r="K15" i="3"/>
  <c r="K100" i="3"/>
  <c r="K109" i="3"/>
  <c r="K113" i="3"/>
  <c r="K116" i="3"/>
  <c r="K126" i="3"/>
  <c r="K181" i="3"/>
  <c r="K187" i="3"/>
  <c r="K215" i="3"/>
  <c r="K228" i="3"/>
  <c r="K319" i="3"/>
  <c r="K326" i="3"/>
  <c r="K332" i="3"/>
  <c r="K367" i="3"/>
  <c r="K403" i="3"/>
  <c r="K439" i="3"/>
  <c r="K478" i="3"/>
  <c r="K515" i="3"/>
  <c r="K624" i="3"/>
  <c r="K627" i="3"/>
  <c r="K678" i="3"/>
  <c r="K685" i="3"/>
  <c r="K688" i="3"/>
  <c r="K288" i="3"/>
  <c r="K355" i="3"/>
  <c r="K361" i="3"/>
  <c r="K443" i="3"/>
  <c r="K603" i="3"/>
  <c r="K676" i="3"/>
  <c r="K21" i="3"/>
  <c r="K27" i="3"/>
  <c r="K93" i="3"/>
  <c r="K174" i="3"/>
  <c r="K180" i="3"/>
  <c r="K246" i="3"/>
  <c r="K271" i="3"/>
  <c r="K296" i="3"/>
  <c r="K306" i="3"/>
  <c r="K341" i="3"/>
  <c r="K348" i="3"/>
  <c r="K452" i="3"/>
  <c r="K461" i="3"/>
  <c r="K554" i="3"/>
  <c r="K557" i="3"/>
  <c r="K560" i="3"/>
  <c r="K563" i="3"/>
  <c r="K566" i="3"/>
  <c r="K684" i="3"/>
  <c r="K687" i="3"/>
  <c r="K638" i="3"/>
  <c r="K644" i="3"/>
  <c r="K668" i="3"/>
  <c r="K674" i="3"/>
  <c r="K693" i="3"/>
  <c r="K191" i="3"/>
  <c r="K241" i="3"/>
  <c r="K272" i="3"/>
  <c r="K307" i="3"/>
  <c r="K346" i="3"/>
  <c r="K374" i="3"/>
  <c r="K407" i="3"/>
  <c r="K51" i="3"/>
  <c r="K131" i="3"/>
  <c r="K157" i="3"/>
  <c r="K163" i="3"/>
  <c r="K251" i="3"/>
  <c r="K254" i="3"/>
  <c r="K260" i="3"/>
  <c r="K283" i="3"/>
  <c r="K385" i="3"/>
  <c r="K421" i="3"/>
  <c r="K457" i="3"/>
  <c r="K513" i="3"/>
  <c r="K689" i="3"/>
  <c r="K696" i="3"/>
  <c r="K5" i="3"/>
  <c r="K139" i="3"/>
  <c r="K155" i="3"/>
  <c r="K203" i="3"/>
  <c r="K33" i="3"/>
  <c r="K258" i="3"/>
  <c r="K69" i="3"/>
  <c r="K75" i="3"/>
  <c r="K88" i="3"/>
  <c r="K169" i="3"/>
  <c r="K210" i="3"/>
  <c r="K216" i="3"/>
  <c r="K229" i="3"/>
  <c r="K320" i="3"/>
  <c r="K152" i="3"/>
  <c r="K39" i="3"/>
  <c r="K52" i="3"/>
  <c r="K4" i="3"/>
  <c r="K108" i="3"/>
  <c r="K115" i="3"/>
  <c r="K186" i="3"/>
  <c r="K337" i="3"/>
  <c r="K200" i="3"/>
  <c r="K698" i="3"/>
  <c r="K122" i="3"/>
  <c r="K145" i="3"/>
  <c r="K193" i="3"/>
  <c r="K252" i="3"/>
  <c r="K10" i="3"/>
  <c r="K179" i="3"/>
  <c r="K223" i="3"/>
  <c r="K236" i="3"/>
  <c r="K239" i="3"/>
  <c r="K242" i="3"/>
  <c r="K9" i="3"/>
  <c r="K22" i="3"/>
  <c r="K45" i="3"/>
  <c r="K58" i="3"/>
  <c r="K81" i="3"/>
  <c r="K94" i="3"/>
  <c r="K104" i="3"/>
  <c r="K118" i="3"/>
  <c r="K121" i="3"/>
  <c r="K128" i="3"/>
  <c r="K138" i="3"/>
  <c r="K151" i="3"/>
  <c r="K168" i="3"/>
  <c r="K175" i="3"/>
  <c r="K192" i="3"/>
  <c r="K199" i="3"/>
  <c r="K212" i="3"/>
  <c r="K222" i="3"/>
  <c r="K235" i="3"/>
  <c r="K248" i="3"/>
  <c r="K428" i="3"/>
  <c r="K500" i="3"/>
  <c r="K503" i="3"/>
  <c r="K506" i="3"/>
  <c r="K650" i="3"/>
  <c r="K700" i="3"/>
  <c r="K703" i="3"/>
  <c r="K87" i="3"/>
  <c r="K127" i="3"/>
  <c r="K134" i="3"/>
  <c r="K144" i="3"/>
  <c r="K164" i="3"/>
  <c r="K188" i="3"/>
  <c r="K218" i="3"/>
  <c r="K353" i="3"/>
  <c r="K397" i="3"/>
  <c r="K464" i="3"/>
  <c r="K57" i="3"/>
  <c r="K103" i="3"/>
  <c r="K110" i="3"/>
  <c r="K140" i="3"/>
  <c r="K211" i="3"/>
  <c r="K224" i="3"/>
  <c r="K234" i="3"/>
  <c r="K247" i="3"/>
  <c r="K289" i="3"/>
  <c r="K299" i="3"/>
  <c r="K312" i="3"/>
  <c r="K379" i="3"/>
  <c r="K383" i="3"/>
  <c r="K417" i="3"/>
  <c r="K609" i="3"/>
  <c r="K683" i="3"/>
  <c r="K686" i="3"/>
  <c r="K401" i="3"/>
  <c r="K415" i="3"/>
  <c r="K419" i="3"/>
  <c r="K433" i="3"/>
  <c r="K437" i="3"/>
  <c r="K451" i="3"/>
  <c r="K455" i="3"/>
  <c r="K469" i="3"/>
  <c r="K473" i="3"/>
  <c r="K495" i="3"/>
  <c r="K518" i="3"/>
  <c r="K521" i="3"/>
  <c r="K524" i="3"/>
  <c r="K527" i="3"/>
  <c r="K530" i="3"/>
  <c r="K604" i="3"/>
  <c r="K614" i="3"/>
  <c r="K617" i="3"/>
  <c r="K620" i="3"/>
  <c r="K639" i="3"/>
  <c r="K658" i="3"/>
  <c r="K691" i="3"/>
  <c r="K240" i="3"/>
  <c r="K253" i="3"/>
  <c r="K263" i="3"/>
  <c r="K270" i="3"/>
  <c r="K277" i="3"/>
  <c r="K287" i="3"/>
  <c r="K290" i="3"/>
  <c r="K300" i="3"/>
  <c r="K313" i="3"/>
  <c r="K323" i="3"/>
  <c r="K344" i="3"/>
  <c r="K350" i="3"/>
  <c r="K368" i="3"/>
  <c r="K386" i="3"/>
  <c r="K404" i="3"/>
  <c r="K411" i="3"/>
  <c r="K422" i="3"/>
  <c r="K429" i="3"/>
  <c r="K440" i="3"/>
  <c r="K458" i="3"/>
  <c r="K476" i="3"/>
  <c r="K479" i="3"/>
  <c r="K485" i="3"/>
  <c r="K488" i="3"/>
  <c r="K507" i="3"/>
  <c r="K539" i="3"/>
  <c r="K542" i="3"/>
  <c r="K610" i="3"/>
  <c r="K632" i="3"/>
  <c r="K641" i="3"/>
  <c r="K645" i="3"/>
  <c r="K651" i="3"/>
  <c r="K664" i="3"/>
  <c r="K667" i="3"/>
  <c r="K670" i="3"/>
  <c r="K690" i="3"/>
  <c r="K265" i="3"/>
  <c r="K275" i="3"/>
  <c r="K282" i="3"/>
  <c r="K295" i="3"/>
  <c r="K318" i="3"/>
  <c r="K325" i="3"/>
  <c r="K356" i="3"/>
  <c r="K359" i="3"/>
  <c r="K373" i="3"/>
  <c r="K377" i="3"/>
  <c r="K391" i="3"/>
  <c r="K395" i="3"/>
  <c r="K409" i="3"/>
  <c r="K413" i="3"/>
  <c r="K427" i="3"/>
  <c r="K431" i="3"/>
  <c r="K445" i="3"/>
  <c r="K449" i="3"/>
  <c r="K463" i="3"/>
  <c r="K467" i="3"/>
  <c r="K581" i="3"/>
  <c r="K587" i="3"/>
  <c r="K590" i="3"/>
  <c r="K593" i="3"/>
  <c r="K599" i="3"/>
  <c r="K602" i="3"/>
  <c r="K615" i="3"/>
  <c r="K621" i="3"/>
  <c r="K656" i="3"/>
  <c r="K675" i="3"/>
  <c r="K679" i="3"/>
  <c r="K682" i="3"/>
  <c r="K699" i="3"/>
  <c r="K702" i="3"/>
  <c r="K705" i="3"/>
  <c r="K708" i="3"/>
  <c r="K711" i="3"/>
  <c r="K106" i="4"/>
  <c r="K124" i="4"/>
  <c r="K64" i="4"/>
  <c r="K76" i="4"/>
  <c r="K88" i="4"/>
  <c r="K58" i="4"/>
  <c r="K70" i="4"/>
  <c r="K82" i="4"/>
  <c r="K112" i="4"/>
  <c r="K130" i="4"/>
  <c r="K52" i="4"/>
  <c r="K379" i="4"/>
  <c r="K493" i="4"/>
  <c r="K469" i="4"/>
  <c r="K378" i="4"/>
  <c r="K421" i="4"/>
  <c r="K511" i="4"/>
  <c r="K529" i="4"/>
  <c r="K377" i="4"/>
  <c r="K439" i="4"/>
  <c r="K457" i="4"/>
  <c r="K415" i="4"/>
  <c r="K463" i="4"/>
  <c r="K562" i="4"/>
  <c r="K565" i="4"/>
  <c r="K568" i="4"/>
  <c r="K571" i="4"/>
  <c r="K574" i="4"/>
  <c r="K577" i="4"/>
  <c r="K580" i="4"/>
  <c r="K583" i="4"/>
  <c r="K586" i="4"/>
  <c r="K589" i="4"/>
  <c r="K592" i="4"/>
  <c r="K595" i="4"/>
  <c r="K598" i="4"/>
  <c r="K601" i="4"/>
  <c r="K604" i="4"/>
  <c r="K607" i="4"/>
  <c r="K610" i="4"/>
  <c r="K613" i="4"/>
  <c r="K616" i="4"/>
  <c r="K619" i="4"/>
  <c r="K622" i="4"/>
  <c r="K625" i="4"/>
  <c r="K628" i="4"/>
  <c r="K579" i="4"/>
  <c r="K582" i="4"/>
  <c r="K585" i="4"/>
  <c r="K588" i="4"/>
  <c r="K591" i="4"/>
  <c r="K594" i="4"/>
  <c r="K597" i="4"/>
  <c r="K600" i="4"/>
  <c r="K603" i="4"/>
  <c r="K606" i="4"/>
  <c r="K609" i="4"/>
  <c r="K612" i="4"/>
  <c r="K615" i="4"/>
  <c r="K618" i="4"/>
  <c r="K621" i="4"/>
  <c r="K624" i="4"/>
  <c r="K627" i="4"/>
  <c r="K631" i="4"/>
  <c r="K634" i="4"/>
  <c r="K637" i="4"/>
  <c r="K640" i="4"/>
  <c r="K643" i="4"/>
  <c r="K646" i="4"/>
  <c r="K649" i="4"/>
  <c r="K652" i="4"/>
  <c r="K655" i="4"/>
  <c r="K658" i="4"/>
  <c r="K661" i="4"/>
  <c r="K664" i="4"/>
  <c r="K667" i="4"/>
  <c r="K670" i="4"/>
  <c r="K673" i="4"/>
  <c r="K676" i="4"/>
  <c r="K679" i="4"/>
  <c r="K682" i="4"/>
  <c r="K685" i="4"/>
  <c r="K688" i="4"/>
  <c r="K691" i="4"/>
  <c r="K694" i="4"/>
  <c r="K697" i="4"/>
  <c r="K700" i="4"/>
  <c r="K703" i="4"/>
  <c r="K706" i="4"/>
  <c r="K709" i="4"/>
  <c r="K711" i="4"/>
  <c r="K44" i="3"/>
  <c r="K62" i="3"/>
  <c r="K80" i="3"/>
  <c r="K26" i="3"/>
  <c r="K3" i="3"/>
  <c r="K14" i="3"/>
  <c r="K32" i="3"/>
  <c r="K50" i="3"/>
  <c r="K68" i="3"/>
  <c r="K8" i="3"/>
  <c r="K20" i="3"/>
  <c r="K38" i="3"/>
  <c r="K56" i="3"/>
  <c r="K74" i="3"/>
  <c r="K107" i="3"/>
  <c r="K112" i="3"/>
  <c r="K214" i="3"/>
  <c r="K130" i="3"/>
  <c r="K178" i="3"/>
  <c r="K202" i="3"/>
  <c r="K250" i="3"/>
  <c r="K286" i="3"/>
  <c r="K13" i="3"/>
  <c r="K19" i="3"/>
  <c r="K25" i="3"/>
  <c r="K31" i="3"/>
  <c r="K37" i="3"/>
  <c r="K43" i="3"/>
  <c r="K49" i="3"/>
  <c r="K55" i="3"/>
  <c r="K61" i="3"/>
  <c r="K67" i="3"/>
  <c r="K73" i="3"/>
  <c r="K79" i="3"/>
  <c r="K85" i="3"/>
  <c r="K91" i="3"/>
  <c r="K97" i="3"/>
  <c r="K137" i="3"/>
  <c r="K149" i="3"/>
  <c r="K161" i="3"/>
  <c r="K173" i="3"/>
  <c r="K185" i="3"/>
  <c r="K197" i="3"/>
  <c r="K209" i="3"/>
  <c r="K221" i="3"/>
  <c r="K233" i="3"/>
  <c r="K245" i="3"/>
  <c r="K257" i="3"/>
  <c r="K269" i="3"/>
  <c r="K281" i="3"/>
  <c r="K293" i="3"/>
  <c r="K305" i="3"/>
  <c r="K317" i="3"/>
  <c r="K340" i="3"/>
  <c r="K358" i="3"/>
  <c r="K125" i="3"/>
  <c r="K12" i="3"/>
  <c r="K18" i="3"/>
  <c r="K24" i="3"/>
  <c r="K30" i="3"/>
  <c r="K36" i="3"/>
  <c r="K42" i="3"/>
  <c r="K48" i="3"/>
  <c r="K54" i="3"/>
  <c r="K60" i="3"/>
  <c r="K66" i="3"/>
  <c r="K72" i="3"/>
  <c r="K78" i="3"/>
  <c r="K84" i="3"/>
  <c r="K90" i="3"/>
  <c r="K96" i="3"/>
  <c r="K101" i="3"/>
  <c r="K106" i="3"/>
  <c r="K114" i="3"/>
  <c r="K119" i="3"/>
  <c r="K124" i="3"/>
  <c r="K132" i="3"/>
  <c r="K335" i="3"/>
  <c r="K92" i="3"/>
  <c r="K98" i="3"/>
  <c r="K120" i="3"/>
  <c r="K154" i="3"/>
  <c r="K166" i="3"/>
  <c r="K190" i="3"/>
  <c r="K238" i="3"/>
  <c r="K262" i="3"/>
  <c r="K274" i="3"/>
  <c r="K298" i="3"/>
  <c r="K310" i="3"/>
  <c r="K6" i="3"/>
  <c r="K11" i="3"/>
  <c r="K17" i="3"/>
  <c r="K23" i="3"/>
  <c r="K29" i="3"/>
  <c r="K35" i="3"/>
  <c r="K41" i="3"/>
  <c r="K47" i="3"/>
  <c r="K53" i="3"/>
  <c r="K59" i="3"/>
  <c r="K65" i="3"/>
  <c r="K71" i="3"/>
  <c r="K77" i="3"/>
  <c r="K83" i="3"/>
  <c r="K89" i="3"/>
  <c r="K95" i="3"/>
  <c r="K136" i="3"/>
  <c r="K148" i="3"/>
  <c r="K160" i="3"/>
  <c r="K172" i="3"/>
  <c r="K184" i="3"/>
  <c r="K196" i="3"/>
  <c r="K208" i="3"/>
  <c r="K220" i="3"/>
  <c r="K232" i="3"/>
  <c r="K244" i="3"/>
  <c r="K256" i="3"/>
  <c r="K268" i="3"/>
  <c r="K280" i="3"/>
  <c r="K292" i="3"/>
  <c r="K304" i="3"/>
  <c r="K316" i="3"/>
  <c r="K86" i="3"/>
  <c r="K102" i="3"/>
  <c r="K142" i="3"/>
  <c r="K226" i="3"/>
  <c r="K322" i="3"/>
  <c r="K28" i="3"/>
  <c r="K34" i="3"/>
  <c r="K40" i="3"/>
  <c r="K46" i="3"/>
  <c r="K76" i="3"/>
  <c r="K82" i="3"/>
  <c r="K227" i="3"/>
  <c r="K311" i="3"/>
  <c r="K330" i="3"/>
  <c r="K99" i="3"/>
  <c r="K105" i="3"/>
  <c r="K111" i="3"/>
  <c r="K117" i="3"/>
  <c r="K123" i="3"/>
  <c r="K129" i="3"/>
  <c r="K135" i="3"/>
  <c r="K141" i="3"/>
  <c r="K147" i="3"/>
  <c r="K153" i="3"/>
  <c r="K159" i="3"/>
  <c r="K165" i="3"/>
  <c r="K171" i="3"/>
  <c r="K177" i="3"/>
  <c r="K183" i="3"/>
  <c r="K189" i="3"/>
  <c r="K195" i="3"/>
  <c r="K201" i="3"/>
  <c r="K207" i="3"/>
  <c r="K213" i="3"/>
  <c r="K219" i="3"/>
  <c r="K225" i="3"/>
  <c r="K231" i="3"/>
  <c r="K237" i="3"/>
  <c r="K243" i="3"/>
  <c r="K249" i="3"/>
  <c r="K255" i="3"/>
  <c r="K261" i="3"/>
  <c r="K267" i="3"/>
  <c r="K273" i="3"/>
  <c r="K279" i="3"/>
  <c r="K285" i="3"/>
  <c r="K291" i="3"/>
  <c r="K297" i="3"/>
  <c r="K303" i="3"/>
  <c r="K309" i="3"/>
  <c r="K315" i="3"/>
  <c r="K158" i="3"/>
  <c r="K170" i="3"/>
  <c r="K176" i="3"/>
  <c r="K182" i="3"/>
  <c r="K206" i="3"/>
  <c r="K278" i="3"/>
  <c r="K284" i="3"/>
  <c r="K302" i="3"/>
  <c r="K308" i="3"/>
  <c r="K314" i="3"/>
  <c r="K324" i="3"/>
  <c r="K329" i="3"/>
  <c r="K334" i="3"/>
  <c r="K342" i="3"/>
  <c r="K347" i="3"/>
  <c r="K352" i="3"/>
  <c r="K364" i="3"/>
  <c r="K370" i="3"/>
  <c r="K376" i="3"/>
  <c r="K382" i="3"/>
  <c r="K388" i="3"/>
  <c r="K394" i="3"/>
  <c r="K400" i="3"/>
  <c r="K406" i="3"/>
  <c r="K412" i="3"/>
  <c r="K418" i="3"/>
  <c r="K424" i="3"/>
  <c r="K430" i="3"/>
  <c r="K436" i="3"/>
  <c r="K442" i="3"/>
  <c r="K448" i="3"/>
  <c r="K454" i="3"/>
  <c r="K460" i="3"/>
  <c r="K466" i="3"/>
  <c r="K472" i="3"/>
  <c r="K484" i="3"/>
  <c r="K491" i="3"/>
  <c r="K509" i="3"/>
  <c r="K533" i="3"/>
  <c r="K536" i="3"/>
  <c r="K569" i="3"/>
  <c r="K572" i="3"/>
  <c r="K605" i="3"/>
  <c r="K612" i="3"/>
  <c r="K619" i="3"/>
  <c r="K623" i="3"/>
  <c r="K633" i="3"/>
  <c r="K640" i="3"/>
  <c r="K643" i="3"/>
  <c r="K657" i="3"/>
  <c r="K660" i="3"/>
  <c r="K321" i="3"/>
  <c r="K327" i="3"/>
  <c r="K333" i="3"/>
  <c r="K339" i="3"/>
  <c r="K345" i="3"/>
  <c r="K351" i="3"/>
  <c r="K357" i="3"/>
  <c r="K363" i="3"/>
  <c r="K369" i="3"/>
  <c r="K375" i="3"/>
  <c r="K381" i="3"/>
  <c r="K387" i="3"/>
  <c r="K393" i="3"/>
  <c r="K399" i="3"/>
  <c r="K405" i="3"/>
  <c r="K423" i="3"/>
  <c r="K435" i="3"/>
  <c r="K441" i="3"/>
  <c r="K447" i="3"/>
  <c r="K453" i="3"/>
  <c r="K459" i="3"/>
  <c r="K465" i="3"/>
  <c r="K471" i="3"/>
  <c r="K501" i="3"/>
  <c r="K512" i="3"/>
  <c r="K626" i="3"/>
  <c r="K635" i="3"/>
  <c r="K649" i="3"/>
  <c r="K659" i="3"/>
  <c r="K663" i="3"/>
  <c r="K701" i="3"/>
  <c r="K704" i="3"/>
  <c r="K707" i="3"/>
  <c r="K338" i="3"/>
  <c r="K380" i="3"/>
  <c r="K392" i="3"/>
  <c r="K398" i="3"/>
  <c r="K410" i="3"/>
  <c r="K416" i="3"/>
  <c r="K497" i="3"/>
  <c r="K584" i="3"/>
  <c r="K607" i="3"/>
  <c r="K611" i="3"/>
  <c r="K618" i="3"/>
  <c r="K642" i="3"/>
  <c r="K665" i="3"/>
  <c r="K669" i="3"/>
  <c r="K677" i="3"/>
  <c r="K706" i="3"/>
  <c r="K709" i="3"/>
  <c r="K354" i="3"/>
  <c r="K360" i="3"/>
  <c r="K366" i="3"/>
  <c r="K372" i="3"/>
  <c r="K378" i="3"/>
  <c r="K384" i="3"/>
  <c r="K390" i="3"/>
  <c r="K396" i="3"/>
  <c r="K402" i="3"/>
  <c r="K408" i="3"/>
  <c r="K414" i="3"/>
  <c r="K420" i="3"/>
  <c r="K426" i="3"/>
  <c r="K432" i="3"/>
  <c r="K438" i="3"/>
  <c r="K444" i="3"/>
  <c r="K450" i="3"/>
  <c r="K456" i="3"/>
  <c r="K462" i="3"/>
  <c r="K468" i="3"/>
  <c r="K474" i="3"/>
  <c r="K482" i="3"/>
  <c r="K596" i="3"/>
  <c r="K606" i="3"/>
  <c r="K647" i="3"/>
  <c r="K661" i="3"/>
  <c r="K566" i="1"/>
  <c r="K536" i="1"/>
  <c r="K500" i="1"/>
  <c r="K458" i="1"/>
  <c r="K416" i="1"/>
  <c r="K380" i="1"/>
  <c r="K344" i="1"/>
  <c r="K308" i="1"/>
  <c r="K278" i="1"/>
  <c r="K260" i="1"/>
  <c r="K254" i="1"/>
  <c r="K230" i="1"/>
  <c r="K224" i="1"/>
  <c r="K218" i="1"/>
  <c r="K212" i="1"/>
  <c r="K206" i="1"/>
  <c r="K200" i="1"/>
  <c r="K194" i="1"/>
  <c r="K188" i="1"/>
  <c r="K182" i="1"/>
  <c r="K176" i="1"/>
  <c r="K170" i="1"/>
  <c r="K164" i="1"/>
  <c r="K158" i="1"/>
  <c r="K152" i="1"/>
  <c r="K146" i="1"/>
  <c r="K140" i="1"/>
  <c r="K134" i="1"/>
  <c r="K128" i="1"/>
  <c r="K122" i="1"/>
  <c r="K116" i="1"/>
  <c r="K110" i="1"/>
  <c r="K104" i="1"/>
  <c r="K98" i="1"/>
  <c r="K92" i="1"/>
  <c r="K86" i="1"/>
  <c r="K80" i="1"/>
  <c r="K74" i="1"/>
  <c r="K68" i="1"/>
  <c r="K572" i="1"/>
  <c r="K554" i="1"/>
  <c r="K530" i="1"/>
  <c r="K512" i="1"/>
  <c r="K494" i="1"/>
  <c r="K476" i="1"/>
  <c r="K464" i="1"/>
  <c r="K440" i="1"/>
  <c r="K428" i="1"/>
  <c r="K404" i="1"/>
  <c r="K392" i="1"/>
  <c r="K368" i="1"/>
  <c r="K356" i="1"/>
  <c r="K332" i="1"/>
  <c r="K320" i="1"/>
  <c r="K296" i="1"/>
  <c r="K272" i="1"/>
  <c r="K266" i="1"/>
  <c r="K248" i="1"/>
  <c r="K571" i="1"/>
  <c r="K559" i="1"/>
  <c r="K541" i="1"/>
  <c r="K529" i="1"/>
  <c r="K517" i="1"/>
  <c r="K505" i="1"/>
  <c r="K493" i="1"/>
  <c r="K481" i="1"/>
  <c r="K463" i="1"/>
  <c r="K451" i="1"/>
  <c r="K445" i="1"/>
  <c r="K433" i="1"/>
  <c r="K427" i="1"/>
  <c r="K421" i="1"/>
  <c r="K415" i="1"/>
  <c r="K409" i="1"/>
  <c r="K403" i="1"/>
  <c r="K397" i="1"/>
  <c r="K391" i="1"/>
  <c r="K385" i="1"/>
  <c r="K379" i="1"/>
  <c r="K373" i="1"/>
  <c r="K367" i="1"/>
  <c r="K361" i="1"/>
  <c r="K355" i="1"/>
  <c r="K349" i="1"/>
  <c r="K343" i="1"/>
  <c r="K337" i="1"/>
  <c r="K331" i="1"/>
  <c r="K325" i="1"/>
  <c r="K319" i="1"/>
  <c r="K313" i="1"/>
  <c r="K307" i="1"/>
  <c r="K301" i="1"/>
  <c r="K295" i="1"/>
  <c r="K289" i="1"/>
  <c r="K283" i="1"/>
  <c r="K277" i="1"/>
  <c r="K271" i="1"/>
  <c r="K265" i="1"/>
  <c r="K259" i="1"/>
  <c r="K253" i="1"/>
  <c r="K247" i="1"/>
  <c r="K241" i="1"/>
  <c r="K235" i="1"/>
  <c r="K229" i="1"/>
  <c r="K223" i="1"/>
  <c r="K217" i="1"/>
  <c r="K211" i="1"/>
  <c r="K205" i="1"/>
  <c r="K199" i="1"/>
  <c r="K193" i="1"/>
  <c r="K187" i="1"/>
  <c r="K181" i="1"/>
  <c r="K163" i="1"/>
  <c r="K157" i="1"/>
  <c r="K151" i="1"/>
  <c r="K145" i="1"/>
  <c r="K127" i="1"/>
  <c r="K121" i="1"/>
  <c r="K115" i="1"/>
  <c r="K109" i="1"/>
  <c r="K91" i="1"/>
  <c r="K85" i="1"/>
  <c r="K79" i="1"/>
  <c r="K73" i="1"/>
  <c r="K548" i="1"/>
  <c r="K518" i="1"/>
  <c r="K482" i="1"/>
  <c r="K452" i="1"/>
  <c r="K422" i="1"/>
  <c r="K386" i="1"/>
  <c r="K350" i="1"/>
  <c r="K314" i="1"/>
  <c r="K284" i="1"/>
  <c r="K236" i="1"/>
  <c r="K547" i="1"/>
  <c r="K469" i="1"/>
  <c r="K570" i="1"/>
  <c r="K552" i="1"/>
  <c r="K516" i="1"/>
  <c r="K480" i="1"/>
  <c r="K456" i="1"/>
  <c r="K426" i="1"/>
  <c r="K408" i="1"/>
  <c r="K402" i="1"/>
  <c r="K384" i="1"/>
  <c r="K372" i="1"/>
  <c r="K366" i="1"/>
  <c r="K354" i="1"/>
  <c r="K348" i="1"/>
  <c r="K336" i="1"/>
  <c r="K330" i="1"/>
  <c r="K318" i="1"/>
  <c r="K312" i="1"/>
  <c r="K300" i="1"/>
  <c r="K294" i="1"/>
  <c r="K282" i="1"/>
  <c r="K276" i="1"/>
  <c r="K264" i="1"/>
  <c r="K258" i="1"/>
  <c r="K246" i="1"/>
  <c r="K234" i="1"/>
  <c r="K228" i="1"/>
  <c r="K216" i="1"/>
  <c r="K210" i="1"/>
  <c r="K192" i="1"/>
  <c r="K186" i="1"/>
  <c r="K180" i="1"/>
  <c r="K174" i="1"/>
  <c r="K156" i="1"/>
  <c r="K150" i="1"/>
  <c r="K144" i="1"/>
  <c r="K138" i="1"/>
  <c r="K120" i="1"/>
  <c r="K114" i="1"/>
  <c r="K108" i="1"/>
  <c r="K102" i="1"/>
  <c r="K84" i="1"/>
  <c r="K78" i="1"/>
  <c r="K72" i="1"/>
  <c r="K66" i="1"/>
  <c r="K60" i="1"/>
  <c r="K54" i="1"/>
  <c r="K48" i="1"/>
  <c r="K42" i="1"/>
  <c r="K36" i="1"/>
  <c r="K30" i="1"/>
  <c r="K24" i="1"/>
  <c r="K18" i="1"/>
  <c r="K12" i="1"/>
  <c r="K6" i="1"/>
  <c r="K560" i="1"/>
  <c r="K542" i="1"/>
  <c r="K524" i="1"/>
  <c r="K506" i="1"/>
  <c r="K488" i="1"/>
  <c r="K470" i="1"/>
  <c r="K446" i="1"/>
  <c r="K434" i="1"/>
  <c r="K410" i="1"/>
  <c r="K398" i="1"/>
  <c r="K374" i="1"/>
  <c r="K362" i="1"/>
  <c r="K338" i="1"/>
  <c r="K326" i="1"/>
  <c r="K302" i="1"/>
  <c r="K290" i="1"/>
  <c r="K242" i="1"/>
  <c r="K565" i="1"/>
  <c r="K553" i="1"/>
  <c r="K535" i="1"/>
  <c r="K523" i="1"/>
  <c r="K511" i="1"/>
  <c r="K499" i="1"/>
  <c r="K487" i="1"/>
  <c r="K475" i="1"/>
  <c r="K457" i="1"/>
  <c r="K439" i="1"/>
  <c r="K564" i="1"/>
  <c r="K546" i="1"/>
  <c r="K534" i="1"/>
  <c r="K528" i="1"/>
  <c r="K510" i="1"/>
  <c r="K498" i="1"/>
  <c r="K492" i="1"/>
  <c r="K474" i="1"/>
  <c r="K462" i="1"/>
  <c r="K444" i="1"/>
  <c r="K438" i="1"/>
  <c r="K420" i="1"/>
  <c r="K390" i="1"/>
  <c r="K569" i="1"/>
  <c r="K563" i="1"/>
  <c r="K551" i="1"/>
  <c r="K545" i="1"/>
  <c r="K533" i="1"/>
  <c r="K527" i="1"/>
  <c r="K515" i="1"/>
  <c r="K509" i="1"/>
  <c r="K497" i="1"/>
  <c r="K491" i="1"/>
  <c r="K479" i="1"/>
  <c r="K473" i="1"/>
  <c r="K461" i="1"/>
  <c r="K455" i="1"/>
  <c r="K443" i="1"/>
  <c r="K437" i="1"/>
  <c r="K425" i="1"/>
  <c r="K419" i="1"/>
  <c r="K407" i="1"/>
  <c r="K401" i="1"/>
  <c r="K389" i="1"/>
  <c r="K383" i="1"/>
  <c r="K371" i="1"/>
  <c r="K365" i="1"/>
  <c r="K353" i="1"/>
  <c r="K347" i="1"/>
  <c r="K335" i="1"/>
  <c r="K329" i="1"/>
  <c r="K317" i="1"/>
  <c r="K311" i="1"/>
  <c r="K299" i="1"/>
  <c r="K293" i="1"/>
  <c r="K281" i="1"/>
  <c r="K275" i="1"/>
  <c r="K263" i="1"/>
  <c r="K257" i="1"/>
  <c r="K245" i="1"/>
  <c r="K239" i="1"/>
  <c r="K227" i="1"/>
  <c r="K221" i="1"/>
  <c r="K209" i="1"/>
  <c r="K203" i="1"/>
  <c r="K185" i="1"/>
  <c r="K179" i="1"/>
  <c r="K173" i="1"/>
  <c r="K167" i="1"/>
  <c r="K149" i="1"/>
  <c r="K143" i="1"/>
  <c r="K137" i="1"/>
  <c r="K131" i="1"/>
  <c r="K113" i="1"/>
  <c r="K107" i="1"/>
  <c r="K101" i="1"/>
  <c r="K95" i="1"/>
  <c r="K77" i="1"/>
  <c r="K71" i="1"/>
  <c r="K65" i="1"/>
  <c r="K59" i="1"/>
  <c r="K53" i="1"/>
  <c r="K47" i="1"/>
  <c r="K41" i="1"/>
  <c r="K35" i="1"/>
  <c r="K29" i="1"/>
  <c r="K23" i="1"/>
  <c r="K17" i="1"/>
  <c r="K11" i="1"/>
  <c r="K5" i="1"/>
  <c r="K412" i="1"/>
  <c r="K406" i="1"/>
  <c r="K400" i="1"/>
  <c r="K394" i="1"/>
  <c r="K388" i="1"/>
  <c r="K382" i="1"/>
  <c r="K376" i="1"/>
  <c r="K370" i="1"/>
  <c r="K364" i="1"/>
  <c r="K358" i="1"/>
  <c r="K352" i="1"/>
  <c r="K346" i="1"/>
  <c r="K340" i="1"/>
  <c r="K334" i="1"/>
  <c r="K328" i="1"/>
  <c r="K322" i="1"/>
  <c r="K316" i="1"/>
  <c r="K310" i="1"/>
  <c r="K304" i="1"/>
  <c r="K298" i="1"/>
  <c r="K292" i="1"/>
  <c r="K286" i="1"/>
  <c r="K280" i="1"/>
  <c r="K274" i="1"/>
  <c r="K268" i="1"/>
  <c r="K262" i="1"/>
  <c r="K256" i="1"/>
  <c r="K250" i="1"/>
  <c r="K441" i="1"/>
  <c r="K435" i="1"/>
  <c r="K429" i="1"/>
  <c r="K423" i="1"/>
  <c r="K417" i="1"/>
  <c r="K411" i="1"/>
  <c r="K405" i="1"/>
  <c r="K399" i="1"/>
  <c r="K393" i="1"/>
  <c r="K387" i="1"/>
  <c r="K381" i="1"/>
  <c r="K375" i="1"/>
  <c r="K369" i="1"/>
  <c r="K363" i="1"/>
  <c r="K357" i="1"/>
  <c r="K351" i="1"/>
  <c r="K345" i="1"/>
  <c r="K339" i="1"/>
  <c r="K333" i="1"/>
  <c r="K327" i="1"/>
  <c r="K321" i="1"/>
  <c r="K315" i="1"/>
  <c r="K309" i="1"/>
  <c r="K303" i="1"/>
  <c r="K297" i="1"/>
  <c r="K291" i="1"/>
  <c r="K285" i="1"/>
  <c r="K279" i="1"/>
  <c r="K273" i="1"/>
  <c r="K267" i="1"/>
  <c r="K261" i="1"/>
  <c r="K255" i="1"/>
  <c r="K7" i="3"/>
  <c r="K511" i="3"/>
  <c r="K499" i="3"/>
  <c r="K487" i="3"/>
  <c r="K493" i="3"/>
  <c r="K505" i="3"/>
  <c r="K481" i="3"/>
  <c r="K517" i="3"/>
  <c r="K523" i="3"/>
  <c r="K529" i="3"/>
  <c r="K535" i="3"/>
  <c r="K541" i="3"/>
  <c r="K547" i="3"/>
  <c r="K553" i="3"/>
  <c r="K559" i="3"/>
  <c r="K565" i="3"/>
  <c r="K571" i="3"/>
  <c r="K577" i="3"/>
  <c r="K583" i="3"/>
  <c r="K589" i="3"/>
  <c r="K595" i="3"/>
  <c r="K601" i="3"/>
  <c r="K636" i="3"/>
  <c r="K654" i="3"/>
  <c r="K480" i="3"/>
  <c r="K486" i="3"/>
  <c r="K492" i="3"/>
  <c r="K498" i="3"/>
  <c r="K504" i="3"/>
  <c r="K510" i="3"/>
  <c r="K516" i="3"/>
  <c r="K522" i="3"/>
  <c r="K528" i="3"/>
  <c r="K534" i="3"/>
  <c r="K540" i="3"/>
  <c r="K546" i="3"/>
  <c r="K552" i="3"/>
  <c r="K558" i="3"/>
  <c r="K564" i="3"/>
  <c r="K570" i="3"/>
  <c r="K576" i="3"/>
  <c r="K582" i="3"/>
  <c r="K588" i="3"/>
  <c r="K594" i="3"/>
  <c r="K600" i="3"/>
  <c r="K490" i="3"/>
  <c r="K496" i="3"/>
  <c r="K502" i="3"/>
  <c r="K508" i="3"/>
  <c r="K514" i="3"/>
  <c r="K520" i="3"/>
  <c r="K526" i="3"/>
  <c r="K532" i="3"/>
  <c r="K538" i="3"/>
  <c r="K544" i="3"/>
  <c r="K550" i="3"/>
  <c r="K556" i="3"/>
  <c r="K562" i="3"/>
  <c r="K568" i="3"/>
  <c r="K574" i="3"/>
  <c r="K580" i="3"/>
  <c r="K586" i="3"/>
  <c r="K592" i="3"/>
  <c r="K598" i="3"/>
  <c r="K477" i="3"/>
  <c r="K483" i="3"/>
  <c r="K519" i="3"/>
  <c r="K525" i="3"/>
  <c r="K531" i="3"/>
  <c r="K537" i="3"/>
  <c r="K543" i="3"/>
  <c r="K549" i="3"/>
  <c r="K555" i="3"/>
  <c r="K561" i="3"/>
  <c r="K567" i="3"/>
  <c r="K573" i="3"/>
  <c r="K579" i="3"/>
  <c r="K585" i="3"/>
  <c r="K591" i="3"/>
  <c r="K597" i="3"/>
  <c r="K630" i="3"/>
  <c r="K648" i="3"/>
  <c r="K666" i="3"/>
  <c r="L5" i="2"/>
  <c r="L14" i="2"/>
  <c r="L20" i="2"/>
  <c r="L26" i="2"/>
  <c r="L32" i="2"/>
  <c r="L41" i="2"/>
  <c r="L44" i="2"/>
  <c r="L50" i="2"/>
  <c r="L56" i="2"/>
  <c r="L59" i="2"/>
  <c r="L65" i="2"/>
  <c r="L68" i="2"/>
  <c r="L71" i="2"/>
  <c r="L74" i="2"/>
  <c r="L77" i="2"/>
  <c r="L80" i="2"/>
  <c r="L83" i="2"/>
  <c r="L86" i="2"/>
  <c r="L89" i="2"/>
  <c r="L92" i="2"/>
  <c r="L95" i="2"/>
  <c r="L98" i="2"/>
  <c r="L101" i="2"/>
  <c r="L104" i="2"/>
  <c r="L140" i="2"/>
  <c r="L146" i="2"/>
  <c r="L176" i="2"/>
  <c r="L182" i="2"/>
  <c r="L212" i="2"/>
  <c r="L242" i="2"/>
  <c r="L260" i="2"/>
  <c r="L278" i="2"/>
  <c r="L296" i="2"/>
  <c r="L314" i="2"/>
  <c r="L332" i="2"/>
  <c r="L347" i="2"/>
  <c r="L350" i="2"/>
  <c r="L434" i="2"/>
  <c r="L452" i="2"/>
  <c r="L461" i="2"/>
  <c r="L470" i="2"/>
  <c r="L479" i="2"/>
  <c r="L488" i="2"/>
  <c r="L506" i="2"/>
  <c r="L515" i="2"/>
  <c r="L527" i="2"/>
  <c r="L533" i="2"/>
  <c r="L8" i="2"/>
  <c r="L11" i="2"/>
  <c r="L17" i="2"/>
  <c r="L23" i="2"/>
  <c r="L29" i="2"/>
  <c r="L35" i="2"/>
  <c r="L38" i="2"/>
  <c r="L47" i="2"/>
  <c r="L53" i="2"/>
  <c r="L62" i="2"/>
  <c r="L113" i="2"/>
  <c r="L122" i="2"/>
  <c r="L134" i="2"/>
  <c r="L143" i="2"/>
  <c r="L152" i="2"/>
  <c r="L161" i="2"/>
  <c r="L170" i="2"/>
  <c r="L179" i="2"/>
  <c r="L188" i="2"/>
  <c r="L197" i="2"/>
  <c r="L206" i="2"/>
  <c r="L227" i="2"/>
  <c r="L233" i="2"/>
  <c r="L245" i="2"/>
  <c r="L254" i="2"/>
  <c r="L269" i="2"/>
  <c r="L275" i="2"/>
  <c r="L284" i="2"/>
  <c r="L293" i="2"/>
  <c r="L302" i="2"/>
  <c r="L311" i="2"/>
  <c r="L320" i="2"/>
  <c r="L326" i="2"/>
  <c r="L338" i="2"/>
  <c r="L353" i="2"/>
  <c r="L365" i="2"/>
  <c r="L371" i="2"/>
  <c r="L386" i="2"/>
  <c r="L401" i="2"/>
  <c r="L413" i="2"/>
  <c r="L428" i="2"/>
  <c r="L440" i="2"/>
  <c r="L473" i="2"/>
  <c r="L491" i="2"/>
  <c r="L500" i="2"/>
  <c r="L512" i="2"/>
  <c r="L518" i="2"/>
  <c r="L530" i="2"/>
  <c r="L542" i="2"/>
  <c r="L116" i="2"/>
  <c r="L125" i="2"/>
  <c r="L131" i="2"/>
  <c r="L149" i="2"/>
  <c r="L158" i="2"/>
  <c r="L167" i="2"/>
  <c r="L185" i="2"/>
  <c r="L194" i="2"/>
  <c r="L203" i="2"/>
  <c r="L215" i="2"/>
  <c r="L224" i="2"/>
  <c r="L236" i="2"/>
  <c r="L248" i="2"/>
  <c r="L257" i="2"/>
  <c r="L266" i="2"/>
  <c r="L281" i="2"/>
  <c r="L290" i="2"/>
  <c r="L305" i="2"/>
  <c r="L323" i="2"/>
  <c r="L341" i="2"/>
  <c r="L362" i="2"/>
  <c r="L377" i="2"/>
  <c r="L389" i="2"/>
  <c r="L398" i="2"/>
  <c r="L407" i="2"/>
  <c r="L425" i="2"/>
  <c r="L437" i="2"/>
  <c r="L446" i="2"/>
  <c r="L455" i="2"/>
  <c r="L482" i="2"/>
  <c r="L289" i="2"/>
  <c r="L292" i="2"/>
  <c r="L295" i="2"/>
  <c r="L301" i="2"/>
  <c r="L304" i="2"/>
  <c r="L307" i="2"/>
  <c r="L310" i="2"/>
  <c r="L313" i="2"/>
  <c r="L319" i="2"/>
  <c r="L322" i="2"/>
  <c r="L325" i="2"/>
  <c r="L328" i="2"/>
  <c r="L331" i="2"/>
  <c r="L337" i="2"/>
  <c r="L340" i="2"/>
  <c r="L343" i="2"/>
  <c r="L346" i="2"/>
  <c r="L349" i="2"/>
  <c r="L355" i="2"/>
  <c r="L358" i="2"/>
  <c r="L361" i="2"/>
  <c r="L367" i="2"/>
  <c r="L370" i="2"/>
  <c r="L373" i="2"/>
  <c r="L379" i="2"/>
  <c r="L382" i="2"/>
  <c r="L385" i="2"/>
  <c r="L391" i="2"/>
  <c r="L394" i="2"/>
  <c r="L397" i="2"/>
  <c r="L403" i="2"/>
  <c r="L406" i="2"/>
  <c r="L409" i="2"/>
  <c r="L415" i="2"/>
  <c r="L418" i="2"/>
  <c r="L421" i="2"/>
  <c r="L427" i="2"/>
  <c r="L430" i="2"/>
  <c r="L433" i="2"/>
  <c r="L436" i="2"/>
  <c r="L439" i="2"/>
  <c r="L445" i="2"/>
  <c r="L448" i="2"/>
  <c r="L451" i="2"/>
  <c r="L454" i="2"/>
  <c r="L457" i="2"/>
  <c r="L463" i="2"/>
  <c r="L466" i="2"/>
  <c r="L469" i="2"/>
  <c r="L472" i="2"/>
  <c r="L475" i="2"/>
  <c r="L481" i="2"/>
  <c r="L484" i="2"/>
  <c r="L487" i="2"/>
  <c r="L490" i="2"/>
  <c r="L493" i="2"/>
  <c r="L499" i="2"/>
  <c r="L502" i="2"/>
  <c r="L505" i="2"/>
  <c r="L508" i="2"/>
  <c r="L511" i="2"/>
  <c r="L517" i="2"/>
  <c r="L523" i="2"/>
  <c r="L529" i="2"/>
  <c r="L535" i="2"/>
  <c r="L541" i="2"/>
  <c r="L547" i="2"/>
  <c r="L553" i="2"/>
  <c r="L559" i="2"/>
  <c r="L565" i="2"/>
  <c r="L571" i="2"/>
  <c r="L709" i="2"/>
  <c r="L703" i="2"/>
  <c r="L697" i="2"/>
  <c r="L691" i="2"/>
  <c r="L685" i="2"/>
  <c r="L679" i="2"/>
  <c r="L673" i="2"/>
  <c r="L667" i="2"/>
  <c r="L661" i="2"/>
  <c r="L655" i="2"/>
  <c r="L649" i="2"/>
  <c r="L643" i="2"/>
  <c r="L637" i="2"/>
  <c r="L631" i="2"/>
  <c r="L625" i="2"/>
  <c r="L619" i="2"/>
  <c r="L613" i="2"/>
  <c r="L607" i="2"/>
  <c r="L601" i="2"/>
  <c r="L595" i="2"/>
  <c r="L589" i="2"/>
  <c r="L583" i="2"/>
  <c r="L577" i="2"/>
  <c r="L356" i="2"/>
  <c r="L368" i="2"/>
  <c r="L380" i="2"/>
  <c r="L395" i="2"/>
  <c r="L404" i="2"/>
  <c r="L419" i="2"/>
  <c r="L422" i="2"/>
  <c r="L449" i="2"/>
  <c r="L464" i="2"/>
  <c r="L485" i="2"/>
  <c r="L107" i="2"/>
  <c r="L119" i="2"/>
  <c r="L128" i="2"/>
  <c r="L137" i="2"/>
  <c r="L155" i="2"/>
  <c r="L164" i="2"/>
  <c r="L173" i="2"/>
  <c r="L191" i="2"/>
  <c r="L200" i="2"/>
  <c r="L209" i="2"/>
  <c r="L221" i="2"/>
  <c r="L230" i="2"/>
  <c r="L239" i="2"/>
  <c r="L251" i="2"/>
  <c r="L263" i="2"/>
  <c r="L272" i="2"/>
  <c r="L287" i="2"/>
  <c r="L299" i="2"/>
  <c r="L308" i="2"/>
  <c r="L317" i="2"/>
  <c r="L329" i="2"/>
  <c r="L335" i="2"/>
  <c r="L344" i="2"/>
  <c r="L359" i="2"/>
  <c r="L374" i="2"/>
  <c r="L383" i="2"/>
  <c r="L392" i="2"/>
  <c r="L410" i="2"/>
  <c r="L416" i="2"/>
  <c r="L431" i="2"/>
  <c r="L458" i="2"/>
  <c r="L467" i="2"/>
  <c r="L476" i="2"/>
  <c r="L494" i="2"/>
  <c r="L503" i="2"/>
  <c r="L509" i="2"/>
  <c r="L524" i="2"/>
  <c r="L536" i="2"/>
  <c r="L3" i="2"/>
  <c r="L6" i="2"/>
  <c r="L9" i="2"/>
  <c r="L12" i="2"/>
  <c r="L15" i="2"/>
  <c r="L18" i="2"/>
  <c r="L21" i="2"/>
  <c r="L24" i="2"/>
  <c r="L498" i="2"/>
  <c r="L501" i="2"/>
  <c r="L504" i="2"/>
  <c r="L510" i="2"/>
  <c r="L513" i="2"/>
  <c r="L516" i="2"/>
  <c r="L519" i="2"/>
  <c r="L522" i="2"/>
  <c r="L525" i="2"/>
  <c r="L528" i="2"/>
  <c r="L531" i="2"/>
  <c r="L534" i="2"/>
  <c r="L537" i="2"/>
  <c r="L540" i="2"/>
  <c r="L543" i="2"/>
  <c r="L546" i="2"/>
  <c r="L549" i="2"/>
  <c r="L552" i="2"/>
  <c r="L555" i="2"/>
  <c r="L558" i="2"/>
  <c r="L561" i="2"/>
  <c r="L564" i="2"/>
  <c r="L567" i="2"/>
  <c r="L570" i="2"/>
  <c r="L573" i="2"/>
</calcChain>
</file>

<file path=xl/sharedStrings.xml><?xml version="1.0" encoding="utf-8"?>
<sst xmlns="http://schemas.openxmlformats.org/spreadsheetml/2006/main" count="10411" uniqueCount="746">
  <si>
    <t>Contingency id</t>
  </si>
  <si>
    <t>Share unsecure states</t>
  </si>
  <si>
    <t>Actual cost</t>
  </si>
  <si>
    <t>Estimated costs 1</t>
  </si>
  <si>
    <t>Estimated costs 2</t>
  </si>
  <si>
    <t>Estimated costs 3</t>
  </si>
  <si>
    <t>Estimated costs 4</t>
  </si>
  <si>
    <t>Estimated costs 5</t>
  </si>
  <si>
    <t>Estimated costs 6</t>
  </si>
  <si>
    <t>Estimated costs 7</t>
  </si>
  <si>
    <t>Estimated costs 8</t>
  </si>
  <si>
    <t>Estimated costs 9</t>
  </si>
  <si>
    <t>Estimated costs 10</t>
  </si>
  <si>
    <t>Estimated costs 11</t>
  </si>
  <si>
    <t>Estimated costs 12</t>
  </si>
  <si>
    <t>Estimated costs 13</t>
  </si>
  <si>
    <t>Estimated costs 14</t>
  </si>
  <si>
    <t>Estimated costs 15</t>
  </si>
  <si>
    <t>Estimated costs 16</t>
  </si>
  <si>
    <t>Estimated costs 17</t>
  </si>
  <si>
    <t>Estimated costs 18</t>
  </si>
  <si>
    <t>Estimated costs 19</t>
  </si>
  <si>
    <t>Estimated costs 20</t>
  </si>
  <si>
    <t>A34_end1_DELAYED</t>
  </si>
  <si>
    <t>CA-1_end2_DELAYED</t>
  </si>
  <si>
    <t>A25-1_end1-BREAKER_end1-A25-2</t>
  </si>
  <si>
    <t>CB-1_end2_DELAYED</t>
  </si>
  <si>
    <t>A23_end2-BREAKER_end2-A28</t>
  </si>
  <si>
    <t>C22_end1_DELAYED</t>
  </si>
  <si>
    <t>AB3_end1_DELAYED</t>
  </si>
  <si>
    <t>A25-1_end2_DELAYED</t>
  </si>
  <si>
    <t>A23_end1-BREAKER_end2-A28</t>
  </si>
  <si>
    <t>A34_end1-BREAKER_end1-CA-1</t>
  </si>
  <si>
    <t>CA-1_end2-BREAKER_end2-A34</t>
  </si>
  <si>
    <t>A28_end1-BREAKER_end1-A23</t>
  </si>
  <si>
    <t>A27_end2-BREAKER_end1-A24</t>
  </si>
  <si>
    <t>A27_end1-BREAKER_end1-A24</t>
  </si>
  <si>
    <t>CA-2_end2_DELAYED</t>
  </si>
  <si>
    <t>A25-1_end2-BREAKER_end2-A25-2</t>
  </si>
  <si>
    <t>B21_end2_DELAYED</t>
  </si>
  <si>
    <t>A34_end1-BREAKER_end1-A25-1</t>
  </si>
  <si>
    <t>A25-1_end2-BREAKER_end2-A34</t>
  </si>
  <si>
    <t>C18_end2_DELAYED</t>
  </si>
  <si>
    <t>A21_end2-BREAKER_end2-AB3</t>
  </si>
  <si>
    <t>A26_end1-BREAKER_end1-A24</t>
  </si>
  <si>
    <t>C20_end2_DELAYED</t>
  </si>
  <si>
    <t>A28_end2-BREAKER_end1-A23</t>
  </si>
  <si>
    <t>A34_end1-BREAKER_end1-A31-1</t>
  </si>
  <si>
    <t>A34_end1-BREAKER_end1-A31-2</t>
  </si>
  <si>
    <t>CA-1_end2-BREAKER_end2-A25-2</t>
  </si>
  <si>
    <t>CA-1_end2-BREAKER_end2-A31-1</t>
  </si>
  <si>
    <t>CA-1_end2-BREAKER_end2-A25-1</t>
  </si>
  <si>
    <t>CA-1_end2-BREAKER_end2-A31-2</t>
  </si>
  <si>
    <t>A34_end1-BREAKER_end1-A25-2</t>
  </si>
  <si>
    <t>B22_end2_DELAYED</t>
  </si>
  <si>
    <t>A28_end1_DELAYED</t>
  </si>
  <si>
    <t>AB3_end1-BREAKER_end1-A22</t>
  </si>
  <si>
    <t>A31-1_end2_DELAYED</t>
  </si>
  <si>
    <t>A22_end2-BREAKER_end2-AB3</t>
  </si>
  <si>
    <t>B21_end2-BREAKER_end2-B22</t>
  </si>
  <si>
    <t>A22_end2_DELAYED</t>
  </si>
  <si>
    <t>CB-1_end2-BREAKER_end2-B22</t>
  </si>
  <si>
    <t>A21_end2_DELAYED</t>
  </si>
  <si>
    <t>B33-1_end2_DELAYED</t>
  </si>
  <si>
    <t>B22_end2-BREAKER_end2-CB-1</t>
  </si>
  <si>
    <t>A30_end1-BREAKER_end2-A34</t>
  </si>
  <si>
    <t>C22_end2-BREAKER_end2-C21</t>
  </si>
  <si>
    <t>B21_end2-BREAKER_end2-CB-1</t>
  </si>
  <si>
    <t>A33-1_end2_DELAYED</t>
  </si>
  <si>
    <t>A25-1_end2-BREAKER_end2-CA-1</t>
  </si>
  <si>
    <t>C22_end1-BREAKER_end1-C18</t>
  </si>
  <si>
    <t>A30_end2-BREAKER_end2-A34</t>
  </si>
  <si>
    <t>CB-1_end2-BREAKER_end2-B33-2</t>
  </si>
  <si>
    <t>A31-1_end2-BREAKER_end2-A34</t>
  </si>
  <si>
    <t>B33-1_end2-BREAKER_end2-B33-2</t>
  </si>
  <si>
    <t>B23_end2-BREAKER_end2-B28</t>
  </si>
  <si>
    <t>A24_end1-BREAKER_end1-A26</t>
  </si>
  <si>
    <t>CB-1_end2-BREAKER_end2-B33-1</t>
  </si>
  <si>
    <t>CB-1_end2-BREAKER_end2-B21</t>
  </si>
  <si>
    <t>A34_end2-BREAKER_end2-A30</t>
  </si>
  <si>
    <t>A25-1_end2-BREAKER_end2-A31-1</t>
  </si>
  <si>
    <t>A25-1_end2-BREAKER_end2-A31-2</t>
  </si>
  <si>
    <t>A34_end1-BREAKER_end2-A30</t>
  </si>
  <si>
    <t>A29_end2-BREAKER_end2-A31-2</t>
  </si>
  <si>
    <t>A24_end1-BREAKER_end2-A27</t>
  </si>
  <si>
    <t>C22_end1-BREAKER_end1-C20</t>
  </si>
  <si>
    <t>CB-2_end2-BREAKER_end1-C27</t>
  </si>
  <si>
    <t>A24_end2-BREAKER_end2-A27</t>
  </si>
  <si>
    <t>B22_end2-BREAKER_end2-B21</t>
  </si>
  <si>
    <t>C20_end1-BREAKER_end2-C18</t>
  </si>
  <si>
    <t>C22_end2-BREAKER_end1-C18</t>
  </si>
  <si>
    <t>B21_end2-BREAKER_end2-B33-2</t>
  </si>
  <si>
    <t>AB3_end1-BREAKER_end1-A21</t>
  </si>
  <si>
    <t>B21_end2-BREAKER_end2-B33-1</t>
  </si>
  <si>
    <t>B22_end2-BREAKER_end2-B33-2</t>
  </si>
  <si>
    <t>B25-1_end2_DELAYED</t>
  </si>
  <si>
    <t>C18_end1-BREAKER_end2-C20</t>
  </si>
  <si>
    <t>CA-2_end2-BREAKER_end2-A31-2</t>
  </si>
  <si>
    <t>B28_end1-BREAKER_end1-B23</t>
  </si>
  <si>
    <t>AB3_end1-BREAKER_end1-A33-2</t>
  </si>
  <si>
    <t>A31-1_end1-BREAKER_end1-CA-2</t>
  </si>
  <si>
    <t>C18_end1-BREAKER_end2-C22</t>
  </si>
  <si>
    <t>AB3_end1-BREAKER_end1-A33-1</t>
  </si>
  <si>
    <t>C19_end1-BREAKER_end2-C23</t>
  </si>
  <si>
    <t>A29_end2_DELAYED</t>
  </si>
  <si>
    <t>C19_end2-BREAKER_end2-C23</t>
  </si>
  <si>
    <t>B22_end1-BREAKER_end2-B21</t>
  </si>
  <si>
    <t>C23_end2-BREAKER_end1-C19</t>
  </si>
  <si>
    <t>C23_end1-BREAKER_end1-C19</t>
  </si>
  <si>
    <t>B33-1_end2-BREAKER_end2-CB-1</t>
  </si>
  <si>
    <t>B19_end1-BREAKER_end2-B23</t>
  </si>
  <si>
    <t>A31-1_end2-BREAKER_end2-A31-2</t>
  </si>
  <si>
    <t>A19_end1-BREAKER_end2-A23</t>
  </si>
  <si>
    <t>A19_end2-BREAKER_end2-A23</t>
  </si>
  <si>
    <t>A31-1_end2-BREAKER_end2-CA-1</t>
  </si>
  <si>
    <t>B19_end2-BREAKER_end2-B23</t>
  </si>
  <si>
    <t>B23_end2-BREAKER_end1-B19</t>
  </si>
  <si>
    <t>B32-1_end2-BREAKER_end2-B32-2</t>
  </si>
  <si>
    <t>C18_end2-BREAKER_end2-C22</t>
  </si>
  <si>
    <t>C20_end2-BREAKER_end2-C22</t>
  </si>
  <si>
    <t>B23_end1-BREAKER_end1-B19</t>
  </si>
  <si>
    <t>A23_end2-BREAKER_end1-A19</t>
  </si>
  <si>
    <t>C22_end2_DELAYED</t>
  </si>
  <si>
    <t>A23_end1-BREAKER_end1-A19</t>
  </si>
  <si>
    <t>A22_end2-BREAKER_end2-A33-2</t>
  </si>
  <si>
    <t>A31-1_end2-BREAKER_end2-A25-1</t>
  </si>
  <si>
    <t>A31-1_end1_DELAYED</t>
  </si>
  <si>
    <t>B34_end1_DELAYED</t>
  </si>
  <si>
    <t>B33-1_end2-BREAKER_end2-B22</t>
  </si>
  <si>
    <t>B23_end2_DELAYED</t>
  </si>
  <si>
    <t>CA-2_end1_DELAYED</t>
  </si>
  <si>
    <t>CB-2_end1-BREAKER_end1-C27</t>
  </si>
  <si>
    <t>C20_end2-BREAKER_end2-C18</t>
  </si>
  <si>
    <t>A33-1_end2-BREAKER_end2-AB3</t>
  </si>
  <si>
    <t>CA-2_end2-BREAKER_end1-C33-1</t>
  </si>
  <si>
    <t>A21_end2-BREAKER_end2-A22</t>
  </si>
  <si>
    <t>A33-1_end2-BREAKER_end2-A33-2</t>
  </si>
  <si>
    <t>C21_end2_DELAYED</t>
  </si>
  <si>
    <t>C18_end2-BREAKER_end2-C20</t>
  </si>
  <si>
    <t>CA-2_end2-BREAKER_end2-A29</t>
  </si>
  <si>
    <t>C22_end2-BREAKER_end1-C20</t>
  </si>
  <si>
    <t>B21_end1-BREAKER_end2-B22</t>
  </si>
  <si>
    <t>A21_end2-BREAKER_end2-A33-2</t>
  </si>
  <si>
    <t>A22_end2-BREAKER_end2-A21</t>
  </si>
  <si>
    <t>B22_end2-BREAKER_end2-B33-1</t>
  </si>
  <si>
    <t>B25-1_end2-BREAKER_end2-B25-2</t>
  </si>
  <si>
    <t>B23_end2-BREAKER_end2-B24</t>
  </si>
  <si>
    <t>B31-1_end2_DELAYED</t>
  </si>
  <si>
    <t>C33-1_end2-BREAKER_end2-C33-2</t>
  </si>
  <si>
    <t>C23_end2_DELAYED</t>
  </si>
  <si>
    <t>B22_end1_DELAYED</t>
  </si>
  <si>
    <t>A22_end2-BREAKER_end2-A33-1</t>
  </si>
  <si>
    <t>C21_end2-BREAKER_end2-C33-1</t>
  </si>
  <si>
    <t>C20_end1-BREAKER_end2-C22</t>
  </si>
  <si>
    <t>B30_end2_DELAYED</t>
  </si>
  <si>
    <t>C27_end1-BREAKER_end2-CB-2</t>
  </si>
  <si>
    <t>B34_end1-BREAKER_end1-B25-1</t>
  </si>
  <si>
    <t>B25-1_end2-BREAKER_end2-B31-2</t>
  </si>
  <si>
    <t>A31-1_end2-BREAKER_end2-A25-2</t>
  </si>
  <si>
    <t>B25-1_end2-BREAKER_end2-B31-1</t>
  </si>
  <si>
    <t>B25-1_end2-BREAKER_end2-B34</t>
  </si>
  <si>
    <t>A33-1_end2-BREAKER_end2-A21</t>
  </si>
  <si>
    <t>A21_end2-BREAKER_end2-A33-1</t>
  </si>
  <si>
    <t>B34_end2_DELAYED</t>
  </si>
  <si>
    <t>A33-1_end2-BREAKER_end2-A22</t>
  </si>
  <si>
    <t>B30_end1_DELAYED</t>
  </si>
  <si>
    <t>B33-1_end2-BREAKER_end2-B21</t>
  </si>
  <si>
    <t>B22_end1-BREAKER_end1-B18</t>
  </si>
  <si>
    <t>B27_end1-BREAKER_end1-B23</t>
  </si>
  <si>
    <t>B27_end1_DELAYED</t>
  </si>
  <si>
    <t>B26_end1-BREAKER_end1-B24</t>
  </si>
  <si>
    <t>B20_end2-BREAKER_end2-B22</t>
  </si>
  <si>
    <t>B20_end2-BREAKER_end2-B18</t>
  </si>
  <si>
    <t>B23_end2-BREAKER_end2-B27</t>
  </si>
  <si>
    <t>Base</t>
  </si>
  <si>
    <t>A18_end1_DELAYED</t>
  </si>
  <si>
    <t>A18_end2_DELAYED</t>
  </si>
  <si>
    <t>A19_end1_DELAYED</t>
  </si>
  <si>
    <t>A19_end2_DELAYED</t>
  </si>
  <si>
    <t>A20_end1_DELAYED</t>
  </si>
  <si>
    <t>A20_end2_DELAYED</t>
  </si>
  <si>
    <t>A21_end1_DELAYED</t>
  </si>
  <si>
    <t>A22_end1_DELAYED</t>
  </si>
  <si>
    <t>AB2_end1_DELAYED</t>
  </si>
  <si>
    <t>AB2_end2_DELAYED</t>
  </si>
  <si>
    <t>A23_end1_DELAYED</t>
  </si>
  <si>
    <t>A23_end2_DELAYED</t>
  </si>
  <si>
    <t>A24_end1_DELAYED</t>
  </si>
  <si>
    <t>A24_end2_DELAYED</t>
  </si>
  <si>
    <t>A25-1_end1_DELAYED</t>
  </si>
  <si>
    <t>A26_end1_DELAYED</t>
  </si>
  <si>
    <t>A26_end2_DELAYED</t>
  </si>
  <si>
    <t>A27_end1_DELAYED</t>
  </si>
  <si>
    <t>A27_end2_DELAYED</t>
  </si>
  <si>
    <t>A28_end2_DELAYED</t>
  </si>
  <si>
    <t>A29_end1_DELAYED</t>
  </si>
  <si>
    <t>A30_end1_DELAYED</t>
  </si>
  <si>
    <t>A30_end2_DELAYED</t>
  </si>
  <si>
    <t>A32-1_end1_DELAYED</t>
  </si>
  <si>
    <t>A32-1_end2_DELAYED</t>
  </si>
  <si>
    <t>A33-1_end1_DELAYED</t>
  </si>
  <si>
    <t>A34_end2_DELAYED</t>
  </si>
  <si>
    <t>AB3_end2_DELAYED</t>
  </si>
  <si>
    <t>B18_end1_DELAYED</t>
  </si>
  <si>
    <t>B18_end2_DELAYED</t>
  </si>
  <si>
    <t>B19_end1_DELAYED</t>
  </si>
  <si>
    <t>B19_end2_DELAYED</t>
  </si>
  <si>
    <t>B20_end1_DELAYED</t>
  </si>
  <si>
    <t>B20_end2_DELAYED</t>
  </si>
  <si>
    <t>B21_end1_DELAYED</t>
  </si>
  <si>
    <t>B23_end1_DELAYED</t>
  </si>
  <si>
    <t>B24_end1_DELAYED</t>
  </si>
  <si>
    <t>B24_end2_DELAYED</t>
  </si>
  <si>
    <t>B25-1_end1_DELAYED</t>
  </si>
  <si>
    <t>B26_end1_DELAYED</t>
  </si>
  <si>
    <t>B26_end2_DELAYED</t>
  </si>
  <si>
    <t>B27_end2_DELAYED</t>
  </si>
  <si>
    <t>B28_end1_DELAYED</t>
  </si>
  <si>
    <t>B28_end2_DELAYED</t>
  </si>
  <si>
    <t>B29_end1_DELAYED</t>
  </si>
  <si>
    <t>B29_end2_DELAYED</t>
  </si>
  <si>
    <t>B31-1_end1_DELAYED</t>
  </si>
  <si>
    <t>B32-1_end1_DELAYED</t>
  </si>
  <si>
    <t>B32-1_end2_DELAYED</t>
  </si>
  <si>
    <t>B33-1_end1_DELAYED</t>
  </si>
  <si>
    <t>C18_end1_DELAYED</t>
  </si>
  <si>
    <t>C19_end1_DELAYED</t>
  </si>
  <si>
    <t>C19_end2_DELAYED</t>
  </si>
  <si>
    <t>C20_end1_DELAYED</t>
  </si>
  <si>
    <t>C21_end1_DELAYED</t>
  </si>
  <si>
    <t>C23_end1_DELAYED</t>
  </si>
  <si>
    <t>C24_end1_DELAYED</t>
  </si>
  <si>
    <t>C24_end2_DELAYED</t>
  </si>
  <si>
    <t>C25-1_end1_DELAYED</t>
  </si>
  <si>
    <t>C25-1_end2_DELAYED</t>
  </si>
  <si>
    <t>C26_end1_DELAYED</t>
  </si>
  <si>
    <t>C26_end2_DELAYED</t>
  </si>
  <si>
    <t>C27_end1_DELAYED</t>
  </si>
  <si>
    <t>C27_end2_DELAYED</t>
  </si>
  <si>
    <t>C28_end1_DELAYED</t>
  </si>
  <si>
    <t>C28_end2_DELAYED</t>
  </si>
  <si>
    <t>C29_end1_DELAYED</t>
  </si>
  <si>
    <t>C29_end2_DELAYED</t>
  </si>
  <si>
    <t>C30_end1_DELAYED</t>
  </si>
  <si>
    <t>C30_end2_DELAYED</t>
  </si>
  <si>
    <t>C31-1_end1_DELAYED</t>
  </si>
  <si>
    <t>C31-1_end2_DELAYED</t>
  </si>
  <si>
    <t>C32-1_end1_DELAYED</t>
  </si>
  <si>
    <t>C32-1_end2_DELAYED</t>
  </si>
  <si>
    <t>C33-1_end1_DELAYED</t>
  </si>
  <si>
    <t>C33-1_end2_DELAYED</t>
  </si>
  <si>
    <t>C34_end1_DELAYED</t>
  </si>
  <si>
    <t>C34_end2_DELAYED</t>
  </si>
  <si>
    <t>CA-1_end1_DELAYED</t>
  </si>
  <si>
    <t>CB-1_end1_DELAYED</t>
  </si>
  <si>
    <t>CB-2_end1_DELAYED</t>
  </si>
  <si>
    <t>CB-2_end2_DELAYED</t>
  </si>
  <si>
    <t>A18_end1-BREAKER_end1-A19</t>
  </si>
  <si>
    <t>A18_end1-BREAKER_end2-A20</t>
  </si>
  <si>
    <t>A18_end1-BREAKER_end2-A22</t>
  </si>
  <si>
    <t>A18_end1-BREAKER_end2-AB2</t>
  </si>
  <si>
    <t>A18_end2-BREAKER_end1-A19</t>
  </si>
  <si>
    <t>A18_end2-BREAKER_end2-A20</t>
  </si>
  <si>
    <t>A18_end2-BREAKER_end2-A22</t>
  </si>
  <si>
    <t>A18_end2-BREAKER_end2-AB2</t>
  </si>
  <si>
    <t>A19_end1-BREAKER_end1-A18</t>
  </si>
  <si>
    <t>A19_end2-BREAKER_end1-A18</t>
  </si>
  <si>
    <t>A20_end1-BREAKER_end1-A21</t>
  </si>
  <si>
    <t>A20_end1-BREAKER_end2-A18</t>
  </si>
  <si>
    <t>A20_end1-BREAKER_end2-A22</t>
  </si>
  <si>
    <t>A20_end1-BREAKER_end2-AB2</t>
  </si>
  <si>
    <t>A20_end2-BREAKER_end1-A21</t>
  </si>
  <si>
    <t>A20_end2-BREAKER_end2-A18</t>
  </si>
  <si>
    <t>A20_end2-BREAKER_end2-A22</t>
  </si>
  <si>
    <t>A20_end2-BREAKER_end2-AB2</t>
  </si>
  <si>
    <t>A21_end1-BREAKER_end1-A20</t>
  </si>
  <si>
    <t>A21_end1-BREAKER_end2-A22</t>
  </si>
  <si>
    <t>A21_end1-BREAKER_end2-A33-1</t>
  </si>
  <si>
    <t>A21_end1-BREAKER_end2-A33-2</t>
  </si>
  <si>
    <t>A21_end1-BREAKER_end2-AB3</t>
  </si>
  <si>
    <t>A21_end2-BREAKER_end1-A20</t>
  </si>
  <si>
    <t>A22_end1-BREAKER_end1-A18</t>
  </si>
  <si>
    <t>A22_end1-BREAKER_end1-A20</t>
  </si>
  <si>
    <t>A22_end1-BREAKER_end1-AB2</t>
  </si>
  <si>
    <t>A22_end1-BREAKER_end2-A21</t>
  </si>
  <si>
    <t>A22_end1-BREAKER_end2-A33-1</t>
  </si>
  <si>
    <t>A22_end1-BREAKER_end2-A33-2</t>
  </si>
  <si>
    <t>A22_end1-BREAKER_end2-AB3</t>
  </si>
  <si>
    <t>A22_end2-BREAKER_end1-A18</t>
  </si>
  <si>
    <t>A22_end2-BREAKER_end1-A20</t>
  </si>
  <si>
    <t>A22_end2-BREAKER_end1-AB2</t>
  </si>
  <si>
    <t>AB2_end1-BREAKER_end1-A18</t>
  </si>
  <si>
    <t>AB2_end1-BREAKER_end1-A20</t>
  </si>
  <si>
    <t>AB2_end1-BREAKER_end1-A22</t>
  </si>
  <si>
    <t>AB2_end1-BREAKER_end2-B24</t>
  </si>
  <si>
    <t>AB2_end1-BREAKER_end2-B25-1</t>
  </si>
  <si>
    <t>AB2_end1-BREAKER_end2-B25-2</t>
  </si>
  <si>
    <t>AB2_end1-BREAKER_end2-B26</t>
  </si>
  <si>
    <t>AB2_end2-BREAKER_end1-A18</t>
  </si>
  <si>
    <t>AB2_end2-BREAKER_end1-A20</t>
  </si>
  <si>
    <t>AB2_end2-BREAKER_end1-A22</t>
  </si>
  <si>
    <t>AB2_end2-BREAKER_end2-B24</t>
  </si>
  <si>
    <t>AB2_end2-BREAKER_end2-B25-1</t>
  </si>
  <si>
    <t>AB2_end2-BREAKER_end2-B25-2</t>
  </si>
  <si>
    <t>AB2_end2-BREAKER_end2-B26</t>
  </si>
  <si>
    <t>A23_end1-BREAKER_end2-A24</t>
  </si>
  <si>
    <t>A23_end1-BREAKER_end2-A27</t>
  </si>
  <si>
    <t>A23_end2-BREAKER_end2-A24</t>
  </si>
  <si>
    <t>A23_end2-BREAKER_end2-A27</t>
  </si>
  <si>
    <t>A24_end1-BREAKER_end1-A25-1</t>
  </si>
  <si>
    <t>A24_end1-BREAKER_end1-A25-2</t>
  </si>
  <si>
    <t>A24_end1-BREAKER_end2-A23</t>
  </si>
  <si>
    <t>A24_end1-BREAKER_end2-A28</t>
  </si>
  <si>
    <t>A24_end2-BREAKER_end1-A25-1</t>
  </si>
  <si>
    <t>A24_end2-BREAKER_end1-A25-2</t>
  </si>
  <si>
    <t>A24_end2-BREAKER_end1-A26</t>
  </si>
  <si>
    <t>A24_end2-BREAKER_end2-A23</t>
  </si>
  <si>
    <t>A24_end2-BREAKER_end2-A28</t>
  </si>
  <si>
    <t>A25-1_end1-BREAKER_end1-A24</t>
  </si>
  <si>
    <t>A25-1_end1-BREAKER_end1-A26</t>
  </si>
  <si>
    <t>A25-1_end1-BREAKER_end2-A25-2</t>
  </si>
  <si>
    <t>A25-1_end1-BREAKER_end2-A31-1</t>
  </si>
  <si>
    <t>A25-1_end1-BREAKER_end2-A31-2</t>
  </si>
  <si>
    <t>A25-1_end1-BREAKER_end2-A34</t>
  </si>
  <si>
    <t>A25-1_end1-BREAKER_end2-CA-1</t>
  </si>
  <si>
    <t>A25-1_end2-BREAKER_end1-A24</t>
  </si>
  <si>
    <t>A25-1_end2-BREAKER_end1-A25-2</t>
  </si>
  <si>
    <t>A25-1_end2-BREAKER_end1-A26</t>
  </si>
  <si>
    <t>A26_end1-BREAKER_end1-A25-1</t>
  </si>
  <si>
    <t>A26_end1-BREAKER_end1-A25-2</t>
  </si>
  <si>
    <t>A26_end2-BREAKER_end1-A24</t>
  </si>
  <si>
    <t>A26_end2-BREAKER_end1-A25-1</t>
  </si>
  <si>
    <t>A26_end2-BREAKER_end1-A25-2</t>
  </si>
  <si>
    <t>A27_end1-BREAKER_end1-A23</t>
  </si>
  <si>
    <t>A27_end1-BREAKER_end1-A28</t>
  </si>
  <si>
    <t>A27_end1-BREAKER_end2-A29</t>
  </si>
  <si>
    <t>A27_end1-BREAKER_end2-A30</t>
  </si>
  <si>
    <t>A27_end2-BREAKER_end1-A23</t>
  </si>
  <si>
    <t>A27_end2-BREAKER_end1-A28</t>
  </si>
  <si>
    <t>A27_end2-BREAKER_end2-A29</t>
  </si>
  <si>
    <t>A27_end2-BREAKER_end2-A30</t>
  </si>
  <si>
    <t>A28_end1-BREAKER_end1-A24</t>
  </si>
  <si>
    <t>A28_end1-BREAKER_end1-A27</t>
  </si>
  <si>
    <t>A28_end1-BREAKER_end2-A32-1</t>
  </si>
  <si>
    <t>A28_end1-BREAKER_end2-A32-2</t>
  </si>
  <si>
    <t>A28_end2-BREAKER_end1-A24</t>
  </si>
  <si>
    <t>A28_end2-BREAKER_end1-A27</t>
  </si>
  <si>
    <t>A28_end2-BREAKER_end2-A32-1</t>
  </si>
  <si>
    <t>A28_end2-BREAKER_end2-A32-2</t>
  </si>
  <si>
    <t>A29_end1-BREAKER_end1-A27</t>
  </si>
  <si>
    <t>A29_end1-BREAKER_end1-A30</t>
  </si>
  <si>
    <t>A29_end1-BREAKER_end2-A31-1</t>
  </si>
  <si>
    <t>A29_end1-BREAKER_end2-A31-2</t>
  </si>
  <si>
    <t>A29_end1-BREAKER_end2-CA-2</t>
  </si>
  <si>
    <t>A29_end2-BREAKER_end1-A27</t>
  </si>
  <si>
    <t>A29_end2-BREAKER_end1-A30</t>
  </si>
  <si>
    <t>A29_end2-BREAKER_end2-A31-1</t>
  </si>
  <si>
    <t>A29_end2-BREAKER_end2-CA-2</t>
  </si>
  <si>
    <t>A30_end1-BREAKER_end1-A27</t>
  </si>
  <si>
    <t>A30_end1-BREAKER_end1-A29</t>
  </si>
  <si>
    <t>A30_end2-BREAKER_end1-A27</t>
  </si>
  <si>
    <t>A30_end2-BREAKER_end1-A29</t>
  </si>
  <si>
    <t>A31-1_end1-BREAKER_end1-A29</t>
  </si>
  <si>
    <t>A31-1_end1-BREAKER_end1-A31-2</t>
  </si>
  <si>
    <t>A31-1_end1-BREAKER_end2-A25-1</t>
  </si>
  <si>
    <t>A31-1_end1-BREAKER_end2-A25-2</t>
  </si>
  <si>
    <t>A31-1_end1-BREAKER_end2-A31-2</t>
  </si>
  <si>
    <t>A31-1_end1-BREAKER_end2-A34</t>
  </si>
  <si>
    <t>A31-1_end1-BREAKER_end2-CA-1</t>
  </si>
  <si>
    <t>A31-1_end2-BREAKER_end1-A29</t>
  </si>
  <si>
    <t>A31-1_end2-BREAKER_end1-A31-2</t>
  </si>
  <si>
    <t>A31-1_end2-BREAKER_end1-CA-2</t>
  </si>
  <si>
    <t>A32-1_end1-BREAKER_end1-A28</t>
  </si>
  <si>
    <t>A32-1_end1-BREAKER_end1-A32-2</t>
  </si>
  <si>
    <t>A32-1_end1-BREAKER_end2-A32-2</t>
  </si>
  <si>
    <t>A32-1_end1-BREAKER_end2-A33-1</t>
  </si>
  <si>
    <t>A32-1_end1-BREAKER_end2-A33-2</t>
  </si>
  <si>
    <t>A32-1_end2-BREAKER_end1-A28</t>
  </si>
  <si>
    <t>A32-1_end2-BREAKER_end1-A32-2</t>
  </si>
  <si>
    <t>A32-1_end2-BREAKER_end2-A32-2</t>
  </si>
  <si>
    <t>A32-1_end2-BREAKER_end2-A33-1</t>
  </si>
  <si>
    <t>A32-1_end2-BREAKER_end2-A33-2</t>
  </si>
  <si>
    <t>A33-1_end1-BREAKER_end1-A32-1</t>
  </si>
  <si>
    <t>A33-1_end1-BREAKER_end1-A32-2</t>
  </si>
  <si>
    <t>A33-1_end1-BREAKER_end1-A33-2</t>
  </si>
  <si>
    <t>A33-1_end1-BREAKER_end2-A21</t>
  </si>
  <si>
    <t>A33-1_end1-BREAKER_end2-A22</t>
  </si>
  <si>
    <t>A33-1_end1-BREAKER_end2-A33-2</t>
  </si>
  <si>
    <t>A33-1_end1-BREAKER_end2-AB3</t>
  </si>
  <si>
    <t>A33-1_end2-BREAKER_end1-A32-1</t>
  </si>
  <si>
    <t>A33-1_end2-BREAKER_end1-A32-2</t>
  </si>
  <si>
    <t>A33-1_end2-BREAKER_end1-A33-2</t>
  </si>
  <si>
    <t>A34_end2-BREAKER_end1-A25-1</t>
  </si>
  <si>
    <t>A34_end2-BREAKER_end1-A25-2</t>
  </si>
  <si>
    <t>A34_end2-BREAKER_end1-A31-1</t>
  </si>
  <si>
    <t>A34_end2-BREAKER_end1-A31-2</t>
  </si>
  <si>
    <t>A34_end2-BREAKER_end1-CA-1</t>
  </si>
  <si>
    <t>AB3_end1-BREAKER_end2-B27</t>
  </si>
  <si>
    <t>AB3_end1-BREAKER_end2-B29</t>
  </si>
  <si>
    <t>AB3_end1-BREAKER_end2-B30</t>
  </si>
  <si>
    <t>AB3_end2-BREAKER_end1-A21</t>
  </si>
  <si>
    <t>AB3_end2-BREAKER_end1-A22</t>
  </si>
  <si>
    <t>AB3_end2-BREAKER_end1-A33-1</t>
  </si>
  <si>
    <t>AB3_end2-BREAKER_end1-A33-2</t>
  </si>
  <si>
    <t>AB3_end2-BREAKER_end2-B27</t>
  </si>
  <si>
    <t>AB3_end2-BREAKER_end2-B29</t>
  </si>
  <si>
    <t>AB3_end2-BREAKER_end2-B30</t>
  </si>
  <si>
    <t>B18_end1-BREAKER_end1-B19</t>
  </si>
  <si>
    <t>B18_end1-BREAKER_end2-B20</t>
  </si>
  <si>
    <t>B18_end1-BREAKER_end2-B22</t>
  </si>
  <si>
    <t>B18_end2-BREAKER_end1-B19</t>
  </si>
  <si>
    <t>B18_end2-BREAKER_end2-B20</t>
  </si>
  <si>
    <t>B18_end2-BREAKER_end2-B22</t>
  </si>
  <si>
    <t>B19_end1-BREAKER_end1-B18</t>
  </si>
  <si>
    <t>B19_end2-BREAKER_end1-B18</t>
  </si>
  <si>
    <t>B20_end1-BREAKER_end1-B21</t>
  </si>
  <si>
    <t>B20_end1-BREAKER_end2-B18</t>
  </si>
  <si>
    <t>B20_end1-BREAKER_end2-B22</t>
  </si>
  <si>
    <t>B20_end2-BREAKER_end1-B21</t>
  </si>
  <si>
    <t>B21_end1-BREAKER_end1-B20</t>
  </si>
  <si>
    <t>B21_end1-BREAKER_end2-B33-1</t>
  </si>
  <si>
    <t>B21_end1-BREAKER_end2-B33-2</t>
  </si>
  <si>
    <t>B21_end1-BREAKER_end2-CB-1</t>
  </si>
  <si>
    <t>B21_end2-BREAKER_end1-B20</t>
  </si>
  <si>
    <t>B22_end1-BREAKER_end1-B20</t>
  </si>
  <si>
    <t>B22_end1-BREAKER_end2-B33-1</t>
  </si>
  <si>
    <t>B22_end1-BREAKER_end2-B33-2</t>
  </si>
  <si>
    <t>B22_end1-BREAKER_end2-CB-1</t>
  </si>
  <si>
    <t>B22_end2-BREAKER_end1-B18</t>
  </si>
  <si>
    <t>B22_end2-BREAKER_end1-B20</t>
  </si>
  <si>
    <t>B23_end1-BREAKER_end2-B24</t>
  </si>
  <si>
    <t>B23_end1-BREAKER_end2-B27</t>
  </si>
  <si>
    <t>B23_end1-BREAKER_end2-B28</t>
  </si>
  <si>
    <t>B24_end1-BREAKER_end1-AB2</t>
  </si>
  <si>
    <t>B24_end1-BREAKER_end1-B25-1</t>
  </si>
  <si>
    <t>B24_end1-BREAKER_end1-B25-2</t>
  </si>
  <si>
    <t>B24_end1-BREAKER_end1-B26</t>
  </si>
  <si>
    <t>B24_end1-BREAKER_end2-B23</t>
  </si>
  <si>
    <t>B24_end1-BREAKER_end2-B27</t>
  </si>
  <si>
    <t>B24_end1-BREAKER_end2-B28</t>
  </si>
  <si>
    <t>B24_end2-BREAKER_end1-AB2</t>
  </si>
  <si>
    <t>B24_end2-BREAKER_end1-B25-1</t>
  </si>
  <si>
    <t>B24_end2-BREAKER_end1-B25-2</t>
  </si>
  <si>
    <t>B24_end2-BREAKER_end1-B26</t>
  </si>
  <si>
    <t>B24_end2-BREAKER_end2-B23</t>
  </si>
  <si>
    <t>B24_end2-BREAKER_end2-B27</t>
  </si>
  <si>
    <t>B24_end2-BREAKER_end2-B28</t>
  </si>
  <si>
    <t>B25-1_end1-BREAKER_end1-AB2</t>
  </si>
  <si>
    <t>B25-1_end1-BREAKER_end1-B24</t>
  </si>
  <si>
    <t>B25-1_end1-BREAKER_end1-B25-2</t>
  </si>
  <si>
    <t>B25-1_end1-BREAKER_end1-B26</t>
  </si>
  <si>
    <t>B25-1_end1-BREAKER_end2-B25-2</t>
  </si>
  <si>
    <t>B25-1_end1-BREAKER_end2-B31-1</t>
  </si>
  <si>
    <t>B25-1_end1-BREAKER_end2-B31-2</t>
  </si>
  <si>
    <t>B25-1_end1-BREAKER_end2-B34</t>
  </si>
  <si>
    <t>B25-1_end2-BREAKER_end1-AB2</t>
  </si>
  <si>
    <t>B25-1_end2-BREAKER_end1-B24</t>
  </si>
  <si>
    <t>B25-1_end2-BREAKER_end1-B25-2</t>
  </si>
  <si>
    <t>B25-1_end2-BREAKER_end1-B26</t>
  </si>
  <si>
    <t>B26_end1-BREAKER_end1-AB2</t>
  </si>
  <si>
    <t>B26_end1-BREAKER_end1-B25-1</t>
  </si>
  <si>
    <t>B26_end1-BREAKER_end1-B25-2</t>
  </si>
  <si>
    <t>B26_end2-BREAKER_end1-AB2</t>
  </si>
  <si>
    <t>B26_end2-BREAKER_end1-B24</t>
  </si>
  <si>
    <t>B26_end2-BREAKER_end1-B25-1</t>
  </si>
  <si>
    <t>B26_end2-BREAKER_end1-B25-2</t>
  </si>
  <si>
    <t>B27_end1-BREAKER_end1-B24</t>
  </si>
  <si>
    <t>B27_end1-BREAKER_end1-B28</t>
  </si>
  <si>
    <t>B27_end1-BREAKER_end2-AB3</t>
  </si>
  <si>
    <t>B27_end1-BREAKER_end2-B29</t>
  </si>
  <si>
    <t>B27_end1-BREAKER_end2-B30</t>
  </si>
  <si>
    <t>B27_end2-BREAKER_end1-B23</t>
  </si>
  <si>
    <t>B27_end2-BREAKER_end1-B24</t>
  </si>
  <si>
    <t>B27_end2-BREAKER_end1-B28</t>
  </si>
  <si>
    <t>B27_end2-BREAKER_end2-AB3</t>
  </si>
  <si>
    <t>B27_end2-BREAKER_end2-B29</t>
  </si>
  <si>
    <t>B27_end2-BREAKER_end2-B30</t>
  </si>
  <si>
    <t>B28_end1-BREAKER_end1-B24</t>
  </si>
  <si>
    <t>B28_end1-BREAKER_end1-B27</t>
  </si>
  <si>
    <t>B28_end1-BREAKER_end2-B32-1</t>
  </si>
  <si>
    <t>B28_end1-BREAKER_end2-B32-2</t>
  </si>
  <si>
    <t>B28_end2-BREAKER_end1-B23</t>
  </si>
  <si>
    <t>B28_end2-BREAKER_end1-B24</t>
  </si>
  <si>
    <t>B28_end2-BREAKER_end1-B27</t>
  </si>
  <si>
    <t>B28_end2-BREAKER_end2-B32-1</t>
  </si>
  <si>
    <t>B28_end2-BREAKER_end2-B32-2</t>
  </si>
  <si>
    <t>B29_end1-BREAKER_end1-AB3</t>
  </si>
  <si>
    <t>B29_end1-BREAKER_end1-B27</t>
  </si>
  <si>
    <t>B29_end1-BREAKER_end1-B30</t>
  </si>
  <si>
    <t>B29_end1-BREAKER_end2-B31-1</t>
  </si>
  <si>
    <t>B29_end1-BREAKER_end2-B31-2</t>
  </si>
  <si>
    <t>B29_end2-BREAKER_end1-AB3</t>
  </si>
  <si>
    <t>B29_end2-BREAKER_end1-B27</t>
  </si>
  <si>
    <t>B29_end2-BREAKER_end1-B30</t>
  </si>
  <si>
    <t>B29_end2-BREAKER_end2-B31-1</t>
  </si>
  <si>
    <t>B29_end2-BREAKER_end2-B31-2</t>
  </si>
  <si>
    <t>B30_end1-BREAKER_end1-AB3</t>
  </si>
  <si>
    <t>B30_end1-BREAKER_end1-B27</t>
  </si>
  <si>
    <t>B30_end1-BREAKER_end1-B29</t>
  </si>
  <si>
    <t>B30_end1-BREAKER_end2-B34</t>
  </si>
  <si>
    <t>B30_end2-BREAKER_end1-AB3</t>
  </si>
  <si>
    <t>B30_end2-BREAKER_end1-B27</t>
  </si>
  <si>
    <t>B30_end2-BREAKER_end1-B29</t>
  </si>
  <si>
    <t>B30_end2-BREAKER_end2-B34</t>
  </si>
  <si>
    <t>B31-1_end1-BREAKER_end1-B29</t>
  </si>
  <si>
    <t>B31-1_end1-BREAKER_end1-B31-2</t>
  </si>
  <si>
    <t>B31-1_end1-BREAKER_end2-B25-1</t>
  </si>
  <si>
    <t>B31-1_end1-BREAKER_end2-B25-2</t>
  </si>
  <si>
    <t>B31-1_end1-BREAKER_end2-B31-2</t>
  </si>
  <si>
    <t>B31-1_end1-BREAKER_end2-B34</t>
  </si>
  <si>
    <t>B31-1_end2-BREAKER_end1-B29</t>
  </si>
  <si>
    <t>B31-1_end2-BREAKER_end1-B31-2</t>
  </si>
  <si>
    <t>B31-1_end2-BREAKER_end2-B25-1</t>
  </si>
  <si>
    <t>B31-1_end2-BREAKER_end2-B25-2</t>
  </si>
  <si>
    <t>B31-1_end2-BREAKER_end2-B31-2</t>
  </si>
  <si>
    <t>B31-1_end2-BREAKER_end2-B34</t>
  </si>
  <si>
    <t>B32-1_end1-BREAKER_end1-B28</t>
  </si>
  <si>
    <t>B32-1_end1-BREAKER_end1-B32-2</t>
  </si>
  <si>
    <t>B32-1_end1-BREAKER_end2-B32-2</t>
  </si>
  <si>
    <t>B32-1_end1-BREAKER_end2-B33-1</t>
  </si>
  <si>
    <t>B32-1_end1-BREAKER_end2-B33-2</t>
  </si>
  <si>
    <t>B32-1_end1-BREAKER_end2-CB-2</t>
  </si>
  <si>
    <t>B32-1_end2-BREAKER_end1-B28</t>
  </si>
  <si>
    <t>B32-1_end2-BREAKER_end1-B32-2</t>
  </si>
  <si>
    <t>B32-1_end2-BREAKER_end2-B33-1</t>
  </si>
  <si>
    <t>B32-1_end2-BREAKER_end2-B33-2</t>
  </si>
  <si>
    <t>B32-1_end2-BREAKER_end2-CB-2</t>
  </si>
  <si>
    <t>B33-1_end1-BREAKER_end1-B32-1</t>
  </si>
  <si>
    <t>B33-1_end1-BREAKER_end1-B32-2</t>
  </si>
  <si>
    <t>B33-1_end1-BREAKER_end1-B33-2</t>
  </si>
  <si>
    <t>B33-1_end1-BREAKER_end1-CB-2</t>
  </si>
  <si>
    <t>B33-1_end1-BREAKER_end2-B21</t>
  </si>
  <si>
    <t>B33-1_end1-BREAKER_end2-B22</t>
  </si>
  <si>
    <t>B33-1_end1-BREAKER_end2-B33-2</t>
  </si>
  <si>
    <t>B33-1_end1-BREAKER_end2-CB-1</t>
  </si>
  <si>
    <t>B33-1_end2-BREAKER_end1-B32-1</t>
  </si>
  <si>
    <t>B33-1_end2-BREAKER_end1-B32-2</t>
  </si>
  <si>
    <t>B33-1_end2-BREAKER_end1-B33-2</t>
  </si>
  <si>
    <t>B33-1_end2-BREAKER_end1-CB-2</t>
  </si>
  <si>
    <t>B34_end1-BREAKER_end1-B25-2</t>
  </si>
  <si>
    <t>B34_end1-BREAKER_end1-B31-1</t>
  </si>
  <si>
    <t>B34_end1-BREAKER_end1-B31-2</t>
  </si>
  <si>
    <t>B34_end1-BREAKER_end2-B30</t>
  </si>
  <si>
    <t>B34_end2-BREAKER_end1-B25-1</t>
  </si>
  <si>
    <t>B34_end2-BREAKER_end1-B25-2</t>
  </si>
  <si>
    <t>B34_end2-BREAKER_end1-B31-1</t>
  </si>
  <si>
    <t>B34_end2-BREAKER_end1-B31-2</t>
  </si>
  <si>
    <t>B34_end2-BREAKER_end2-B30</t>
  </si>
  <si>
    <t>C18_end1-BREAKER_end1-C19</t>
  </si>
  <si>
    <t>C18_end2-BREAKER_end1-C19</t>
  </si>
  <si>
    <t>C19_end1-BREAKER_end1-C18</t>
  </si>
  <si>
    <t>C19_end2-BREAKER_end1-C18</t>
  </si>
  <si>
    <t>C20_end1-BREAKER_end1-C21</t>
  </si>
  <si>
    <t>C20_end2-BREAKER_end1-C21</t>
  </si>
  <si>
    <t>C21_end1-BREAKER_end1-C20</t>
  </si>
  <si>
    <t>C21_end1-BREAKER_end2-C22</t>
  </si>
  <si>
    <t>C21_end1-BREAKER_end2-C33-1</t>
  </si>
  <si>
    <t>C21_end1-BREAKER_end2-C33-2</t>
  </si>
  <si>
    <t>C21_end2-BREAKER_end1-C20</t>
  </si>
  <si>
    <t>C21_end2-BREAKER_end2-C22</t>
  </si>
  <si>
    <t>C21_end2-BREAKER_end2-C33-2</t>
  </si>
  <si>
    <t>C22_end1-BREAKER_end2-C21</t>
  </si>
  <si>
    <t>C22_end1-BREAKER_end2-C33-1</t>
  </si>
  <si>
    <t>C22_end1-BREAKER_end2-C33-2</t>
  </si>
  <si>
    <t>C22_end2-BREAKER_end2-C33-1</t>
  </si>
  <si>
    <t>C22_end2-BREAKER_end2-C33-2</t>
  </si>
  <si>
    <t>C23_end1-BREAKER_end2-C24</t>
  </si>
  <si>
    <t>C23_end1-BREAKER_end2-C27</t>
  </si>
  <si>
    <t>C23_end1-BREAKER_end2-C28</t>
  </si>
  <si>
    <t>C23_end2-BREAKER_end2-C24</t>
  </si>
  <si>
    <t>C23_end2-BREAKER_end2-C27</t>
  </si>
  <si>
    <t>C23_end2-BREAKER_end2-C28</t>
  </si>
  <si>
    <t>C24_end1-BREAKER_end1-C25-1</t>
  </si>
  <si>
    <t>C24_end1-BREAKER_end1-C25-2</t>
  </si>
  <si>
    <t>C24_end1-BREAKER_end1-C26</t>
  </si>
  <si>
    <t>C24_end1-BREAKER_end2-C23</t>
  </si>
  <si>
    <t>C24_end1-BREAKER_end2-C27</t>
  </si>
  <si>
    <t>C24_end1-BREAKER_end2-C28</t>
  </si>
  <si>
    <t>C24_end2-BREAKER_end1-C25-1</t>
  </si>
  <si>
    <t>C24_end2-BREAKER_end1-C25-2</t>
  </si>
  <si>
    <t>C24_end2-BREAKER_end1-C26</t>
  </si>
  <si>
    <t>C24_end2-BREAKER_end2-C23</t>
  </si>
  <si>
    <t>C24_end2-BREAKER_end2-C27</t>
  </si>
  <si>
    <t>C24_end2-BREAKER_end2-C28</t>
  </si>
  <si>
    <t>C25-1_end1-BREAKER_end1-C24</t>
  </si>
  <si>
    <t>C25-1_end1-BREAKER_end1-C25-2</t>
  </si>
  <si>
    <t>C25-1_end1-BREAKER_end1-C26</t>
  </si>
  <si>
    <t>C25-1_end1-BREAKER_end2-C25-2</t>
  </si>
  <si>
    <t>C25-1_end1-BREAKER_end2-C31-1</t>
  </si>
  <si>
    <t>C25-1_end1-BREAKER_end2-C31-2</t>
  </si>
  <si>
    <t>C25-1_end1-BREAKER_end2-C34</t>
  </si>
  <si>
    <t>C25-1_end2-BREAKER_end1-C24</t>
  </si>
  <si>
    <t>C25-1_end2-BREAKER_end1-C25-2</t>
  </si>
  <si>
    <t>C25-1_end2-BREAKER_end1-C26</t>
  </si>
  <si>
    <t>C25-1_end2-BREAKER_end2-C25-2</t>
  </si>
  <si>
    <t>Mean</t>
  </si>
  <si>
    <t>Diff 1</t>
  </si>
  <si>
    <t>Diff 1 (%)</t>
  </si>
  <si>
    <t>Area</t>
  </si>
  <si>
    <t>C25-1_end2-BREAKER_end2-C31-1</t>
  </si>
  <si>
    <t>C25-1_end2-BREAKER_end2-C31-2</t>
  </si>
  <si>
    <t>C25-1_end2-BREAKER_end2-C34</t>
  </si>
  <si>
    <t>C26_end1-BREAKER_end1-C24</t>
  </si>
  <si>
    <t>C26_end1-BREAKER_end1-C25-1</t>
  </si>
  <si>
    <t>C26_end1-BREAKER_end1-C25-2</t>
  </si>
  <si>
    <t>C26_end2-BREAKER_end1-C24</t>
  </si>
  <si>
    <t>C26_end2-BREAKER_end1-C25-1</t>
  </si>
  <si>
    <t>C26_end2-BREAKER_end1-C25-2</t>
  </si>
  <si>
    <t>C27_end1-BREAKER_end1-C23</t>
  </si>
  <si>
    <t>C27_end1-BREAKER_end1-C24</t>
  </si>
  <si>
    <t>C27_end1-BREAKER_end1-C28</t>
  </si>
  <si>
    <t>C27_end1-BREAKER_end2-C29</t>
  </si>
  <si>
    <t>C27_end1-BREAKER_end2-C30</t>
  </si>
  <si>
    <t>C27_end2-BREAKER_end1-C23</t>
  </si>
  <si>
    <t>C27_end2-BREAKER_end1-C24</t>
  </si>
  <si>
    <t>C27_end2-BREAKER_end1-C28</t>
  </si>
  <si>
    <t>C27_end2-BREAKER_end2-C29</t>
  </si>
  <si>
    <t>C27_end2-BREAKER_end2-C30</t>
  </si>
  <si>
    <t>C27_end2-BREAKER_end2-CB-2</t>
  </si>
  <si>
    <t>C28_end1-BREAKER_end1-C23</t>
  </si>
  <si>
    <t>C28_end1-BREAKER_end1-C24</t>
  </si>
  <si>
    <t>C28_end1-BREAKER_end1-C27</t>
  </si>
  <si>
    <t>C28_end1-BREAKER_end2-C32-1</t>
  </si>
  <si>
    <t>C28_end1-BREAKER_end2-C32-2</t>
  </si>
  <si>
    <t>C28_end2-BREAKER_end1-C23</t>
  </si>
  <si>
    <t>C28_end2-BREAKER_end1-C24</t>
  </si>
  <si>
    <t>C28_end2-BREAKER_end1-C27</t>
  </si>
  <si>
    <t>C28_end2-BREAKER_end2-C32-1</t>
  </si>
  <si>
    <t>C28_end2-BREAKER_end2-C32-2</t>
  </si>
  <si>
    <t>C29_end1-BREAKER_end1-C27</t>
  </si>
  <si>
    <t>C29_end1-BREAKER_end1-C30</t>
  </si>
  <si>
    <t>C29_end1-BREAKER_end1-CB-2</t>
  </si>
  <si>
    <t>C29_end1-BREAKER_end2-C31-1</t>
  </si>
  <si>
    <t>C29_end1-BREAKER_end2-C31-2</t>
  </si>
  <si>
    <t>C29_end1-BREAKER_end2-CB-1</t>
  </si>
  <si>
    <t>C29_end2-BREAKER_end1-C27</t>
  </si>
  <si>
    <t>C29_end2-BREAKER_end1-C30</t>
  </si>
  <si>
    <t>C29_end2-BREAKER_end1-CB-2</t>
  </si>
  <si>
    <t>C29_end2-BREAKER_end2-C31-1</t>
  </si>
  <si>
    <t>C29_end2-BREAKER_end2-C31-2</t>
  </si>
  <si>
    <t>C29_end2-BREAKER_end2-CB-1</t>
  </si>
  <si>
    <t>C30_end1-BREAKER_end1-C27</t>
  </si>
  <si>
    <t>C30_end1-BREAKER_end1-C29</t>
  </si>
  <si>
    <t>C30_end1-BREAKER_end1-CB-2</t>
  </si>
  <si>
    <t>C30_end1-BREAKER_end2-C34</t>
  </si>
  <si>
    <t>C30_end2-BREAKER_end1-C27</t>
  </si>
  <si>
    <t>C30_end2-BREAKER_end1-C29</t>
  </si>
  <si>
    <t>C30_end2-BREAKER_end1-CB-2</t>
  </si>
  <si>
    <t>C30_end2-BREAKER_end2-C34</t>
  </si>
  <si>
    <t>C31-1_end1-BREAKER_end1-C29</t>
  </si>
  <si>
    <t>C31-1_end1-BREAKER_end1-C31-2</t>
  </si>
  <si>
    <t>C31-1_end1-BREAKER_end1-CB-1</t>
  </si>
  <si>
    <t>C31-1_end1-BREAKER_end2-C25-1</t>
  </si>
  <si>
    <t>C31-1_end1-BREAKER_end2-C25-2</t>
  </si>
  <si>
    <t>C31-1_end1-BREAKER_end2-C31-2</t>
  </si>
  <si>
    <t>C31-1_end1-BREAKER_end2-C34</t>
  </si>
  <si>
    <t>C31-1_end2-BREAKER_end1-C29</t>
  </si>
  <si>
    <t>C31-1_end2-BREAKER_end1-C31-2</t>
  </si>
  <si>
    <t>C31-1_end2-BREAKER_end1-CB-1</t>
  </si>
  <si>
    <t>C31-1_end2-BREAKER_end2-C25-1</t>
  </si>
  <si>
    <t>C31-1_end2-BREAKER_end2-C25-2</t>
  </si>
  <si>
    <t>C31-1_end2-BREAKER_end2-C31-2</t>
  </si>
  <si>
    <t>C31-1_end2-BREAKER_end2-C34</t>
  </si>
  <si>
    <t>C32-1_end1-BREAKER_end1-C28</t>
  </si>
  <si>
    <t>C32-1_end1-BREAKER_end1-C32-2</t>
  </si>
  <si>
    <t>C32-1_end1-BREAKER_end2-C32-2</t>
  </si>
  <si>
    <t>C32-1_end1-BREAKER_end2-C33-1</t>
  </si>
  <si>
    <t>C32-1_end1-BREAKER_end2-C33-2</t>
  </si>
  <si>
    <t>C32-1_end1-BREAKER_end2-CA-2</t>
  </si>
  <si>
    <t>C32-1_end2-BREAKER_end1-C28</t>
  </si>
  <si>
    <t>C32-1_end2-BREAKER_end1-C32-2</t>
  </si>
  <si>
    <t>C32-1_end2-BREAKER_end2-C32-2</t>
  </si>
  <si>
    <t>C32-1_end2-BREAKER_end2-C33-1</t>
  </si>
  <si>
    <t>C32-1_end2-BREAKER_end2-C33-2</t>
  </si>
  <si>
    <t>C32-1_end2-BREAKER_end2-CA-2</t>
  </si>
  <si>
    <t>C33-1_end1-BREAKER_end1-C32-1</t>
  </si>
  <si>
    <t>C33-1_end1-BREAKER_end1-C32-2</t>
  </si>
  <si>
    <t>C33-1_end1-BREAKER_end1-C33-2</t>
  </si>
  <si>
    <t>C33-1_end1-BREAKER_end1-CA-2</t>
  </si>
  <si>
    <t>C33-1_end1-BREAKER_end2-C21</t>
  </si>
  <si>
    <t>C33-1_end1-BREAKER_end2-C22</t>
  </si>
  <si>
    <t>C33-1_end1-BREAKER_end2-C33-2</t>
  </si>
  <si>
    <t>C33-1_end2-BREAKER_end1-C32-1</t>
  </si>
  <si>
    <t>C33-1_end2-BREAKER_end1-C32-2</t>
  </si>
  <si>
    <t>C33-1_end2-BREAKER_end1-C33-2</t>
  </si>
  <si>
    <t>C33-1_end2-BREAKER_end1-CA-2</t>
  </si>
  <si>
    <t>C33-1_end2-BREAKER_end2-C21</t>
  </si>
  <si>
    <t>C33-1_end2-BREAKER_end2-C22</t>
  </si>
  <si>
    <t>C34_end1-BREAKER_end1-C25-1</t>
  </si>
  <si>
    <t>C34_end1-BREAKER_end1-C25-2</t>
  </si>
  <si>
    <t>C34_end1-BREAKER_end1-C31-1</t>
  </si>
  <si>
    <t>C34_end1-BREAKER_end1-C31-2</t>
  </si>
  <si>
    <t>C34_end1-BREAKER_end2-C30</t>
  </si>
  <si>
    <t>C34_end2-BREAKER_end1-C25-1</t>
  </si>
  <si>
    <t>C34_end2-BREAKER_end1-C25-2</t>
  </si>
  <si>
    <t>C34_end2-BREAKER_end1-C31-1</t>
  </si>
  <si>
    <t>C34_end2-BREAKER_end1-C31-2</t>
  </si>
  <si>
    <t>C34_end2-BREAKER_end2-C30</t>
  </si>
  <si>
    <t>CA-1_end1-BREAKER_end2-A25-1</t>
  </si>
  <si>
    <t>CA-1_end1-BREAKER_end2-A25-2</t>
  </si>
  <si>
    <t>CA-1_end1-BREAKER_end2-A31-1</t>
  </si>
  <si>
    <t>CA-1_end1-BREAKER_end2-A31-2</t>
  </si>
  <si>
    <t>CA-1_end1-BREAKER_end2-A34</t>
  </si>
  <si>
    <t>CA-2_end1-BREAKER_end1-C32-1</t>
  </si>
  <si>
    <t>CA-2_end1-BREAKER_end1-C32-2</t>
  </si>
  <si>
    <t>CA-2_end1-BREAKER_end1-C33-1</t>
  </si>
  <si>
    <t>CA-2_end1-BREAKER_end1-C33-2</t>
  </si>
  <si>
    <t>CA-2_end1-BREAKER_end2-A29</t>
  </si>
  <si>
    <t>CA-2_end1-BREAKER_end2-A31-1</t>
  </si>
  <si>
    <t>CA-2_end1-BREAKER_end2-A31-2</t>
  </si>
  <si>
    <t>CA-2_end2-BREAKER_end1-C32-1</t>
  </si>
  <si>
    <t>CA-2_end2-BREAKER_end1-C32-2</t>
  </si>
  <si>
    <t>CA-2_end2-BREAKER_end1-C33-2</t>
  </si>
  <si>
    <t>CA-2_end2-BREAKER_end2-A31-1</t>
  </si>
  <si>
    <t>CB-1_end1-BREAKER_end1-C29</t>
  </si>
  <si>
    <t>CB-1_end1-BREAKER_end1-C31-1</t>
  </si>
  <si>
    <t>CB-1_end1-BREAKER_end1-C31-2</t>
  </si>
  <si>
    <t>CB-1_end1-BREAKER_end2-B21</t>
  </si>
  <si>
    <t>CB-1_end1-BREAKER_end2-B22</t>
  </si>
  <si>
    <t>CB-1_end1-BREAKER_end2-B33-1</t>
  </si>
  <si>
    <t>CB-1_end1-BREAKER_end2-B33-2</t>
  </si>
  <si>
    <t>CB-1_end2-BREAKER_end1-C29</t>
  </si>
  <si>
    <t>CB-1_end2-BREAKER_end1-C31-1</t>
  </si>
  <si>
    <t>CB-1_end2-BREAKER_end1-C31-2</t>
  </si>
  <si>
    <t>CB-2_end1-BREAKER_end1-C29</t>
  </si>
  <si>
    <t>CB-2_end1-BREAKER_end1-C30</t>
  </si>
  <si>
    <t>CB-2_end1-BREAKER_end2-B32-1</t>
  </si>
  <si>
    <t>CB-2_end1-BREAKER_end2-B32-2</t>
  </si>
  <si>
    <t>CB-2_end1-BREAKER_end2-B33-1</t>
  </si>
  <si>
    <t>CB-2_end1-BREAKER_end2-B33-2</t>
  </si>
  <si>
    <t>CB-2_end2-BREAKER_end1-C29</t>
  </si>
  <si>
    <t>CB-2_end2-BREAKER_end1-C30</t>
  </si>
  <si>
    <t>CB-2_end2-BREAKER_end2-B32-1</t>
  </si>
  <si>
    <t>CB-2_end2-BREAKER_end2-B32-2</t>
  </si>
  <si>
    <t>CB-2_end2-BREAKER_end2-B33-1</t>
  </si>
  <si>
    <t>CB-2_end2-BREAKER_end2-B33-2</t>
  </si>
  <si>
    <t>Dev</t>
  </si>
  <si>
    <t>Dev (%)</t>
  </si>
  <si>
    <t>Speed up</t>
  </si>
  <si>
    <t>Nb samples</t>
  </si>
  <si>
    <t>Nb sampled clusters</t>
  </si>
  <si>
    <t>Speedup</t>
  </si>
  <si>
    <t>Rank</t>
  </si>
  <si>
    <t>Bias (%)</t>
  </si>
  <si>
    <t>Nb simulations</t>
  </si>
  <si>
    <t>Speedup all zones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</si>
</sst>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" fontId="0" fillId="0" borderId="0" xfId="0" applyNumberFormat="1"/>
    <xf numFmtId="164" fontId="0" fillId="0" borderId="0" xfId="0" applyNumberFormat="1"/>
    <xf numFmtId="164" fontId="8" fillId="4" borderId="0" xfId="8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90"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2" formatCode="0.00"/>
    </dxf>
    <dxf>
      <numFmt numFmtId="2" formatCode="0.00"/>
    </dxf>
    <dxf>
      <numFmt numFmtId="2" formatCode="0.00"/>
    </dxf>
    <dxf>
      <numFmt numFmtId="164" formatCode="0.000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2" formatCode="0.00"/>
    </dxf>
    <dxf>
      <numFmt numFmtId="2" formatCode="0.00"/>
    </dxf>
    <dxf>
      <numFmt numFmtId="2" formatCode="0.00"/>
    </dxf>
    <dxf>
      <numFmt numFmtId="164" formatCode="0.000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2" formatCode="0.00"/>
    </dxf>
    <dxf>
      <numFmt numFmtId="2" formatCode="0.00"/>
    </dxf>
    <dxf>
      <numFmt numFmtId="2" formatCode="0.00"/>
    </dxf>
    <dxf>
      <numFmt numFmtId="164" formatCode="0.000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0.000"/>
    </dxf>
    <dxf>
      <numFmt numFmtId="0" formatCode="General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2" formatCode="0.00"/>
    </dxf>
    <dxf>
      <numFmt numFmtId="2" formatCode="0.00"/>
    </dxf>
    <dxf>
      <numFmt numFmtId="2" formatCode="0.00"/>
    </dxf>
    <dxf>
      <numFmt numFmtId="164" formatCode="0.000"/>
    </dxf>
    <dxf>
      <numFmt numFmtId="0" formatCode="General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0.000"/>
    </dxf>
    <dxf>
      <numFmt numFmtId="0" formatCode="General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2" formatCode="0.00"/>
    </dxf>
    <dxf>
      <numFmt numFmtId="2" formatCode="0.00"/>
    </dxf>
    <dxf>
      <numFmt numFmtId="2" formatCode="0.00"/>
    </dxf>
    <dxf>
      <numFmt numFmtId="164" formatCode="0.000"/>
    </dxf>
    <dxf>
      <numFmt numFmtId="0" formatCode="General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2" formatCode="0.00"/>
    </dxf>
    <dxf>
      <numFmt numFmtId="2" formatCode="0.00"/>
    </dxf>
    <dxf>
      <numFmt numFmtId="2" formatCode="0.00"/>
    </dxf>
    <dxf>
      <numFmt numFmtId="164" formatCode="0.000"/>
    </dxf>
    <dxf>
      <numFmt numFmtId="0" formatCode="General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2" formatCode="0.00"/>
    </dxf>
    <dxf>
      <numFmt numFmtId="2" formatCode="0.00"/>
    </dxf>
    <dxf>
      <numFmt numFmtId="2" formatCode="0.00"/>
    </dxf>
    <dxf>
      <numFmt numFmtId="164" formatCode="0.000"/>
    </dxf>
    <dxf>
      <numFmt numFmtId="0" formatCode="General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2" formatCode="0.00"/>
    </dxf>
    <dxf>
      <numFmt numFmtId="2" formatCode="0.00"/>
    </dxf>
    <dxf>
      <numFmt numFmtId="2" formatCode="0.00"/>
    </dxf>
    <dxf>
      <numFmt numFmtId="164" formatCode="0.000"/>
    </dxf>
    <dxf>
      <numFmt numFmtId="0" formatCode="General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2" formatCode="0.00"/>
    </dxf>
    <dxf>
      <numFmt numFmtId="2" formatCode="0.00"/>
    </dxf>
    <dxf>
      <numFmt numFmtId="0" formatCode="General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2" formatCode="0.00"/>
    </dxf>
    <dxf>
      <numFmt numFmtId="164" formatCode="0.000"/>
    </dxf>
    <dxf>
      <numFmt numFmtId="164" formatCode="0.000"/>
    </dxf>
    <dxf>
      <numFmt numFmtId="2" formatCode="0.00"/>
    </dxf>
    <dxf>
      <numFmt numFmtId="2" formatCode="0.00"/>
    </dxf>
    <dxf>
      <numFmt numFmtId="0" formatCode="General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2" formatCode="0.00"/>
    </dxf>
    <dxf>
      <numFmt numFmtId="2" formatCode="0.00"/>
    </dxf>
    <dxf>
      <numFmt numFmtId="0" formatCode="General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2" formatCode="0.00"/>
    </dxf>
    <dxf>
      <numFmt numFmtId="2" formatCode="0.00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55FBC954-1A6D-4D38-BE63-5FB92A7CF5FA}" name="Table13131415" displayName="Table13131415" ref="A2:AH711" totalsRowShown="0">
  <autoFilter ref="A2:AH711" xr:uid="{60DD3A03-52BA-443B-AAAE-94AD15793738}"/>
  <tableColumns count="34">
    <tableColumn id="1" xr3:uid="{75076577-F0BE-4634-9ADA-6D67681853D8}" name="Contingency id"/>
    <tableColumn id="33" xr3:uid="{0122037A-24D9-4694-AA10-5D98046FBF81}" name="Rank"/>
    <tableColumn id="28" xr3:uid="{C8120554-5B9E-41A9-A515-EBC855A3576D}" name="Area" dataDxfId="31">
      <calculatedColumnFormula>LEFT(Table13131415[[#This Row],[Contingency id]])</calculatedColumnFormula>
    </tableColumn>
    <tableColumn id="2" xr3:uid="{BDAF3528-0F32-49D7-BCAB-3D0E3814EC21}" name="Share unsecure states" dataDxfId="30"/>
    <tableColumn id="30" xr3:uid="{826DEC0E-F09A-4057-BDEA-3966B14C18FB}" name="Speed up" dataDxfId="29"/>
    <tableColumn id="31" xr3:uid="{3D4E80E5-61A4-49EA-A08D-3885A9180C0A}" name="Nb samples" dataDxfId="28"/>
    <tableColumn id="32" xr3:uid="{10977129-DFA5-4CE0-8270-5A4ABB870E76}" name="Nb sampled clusters" dataDxfId="27"/>
    <tableColumn id="3" xr3:uid="{2FB02C64-6080-4472-A783-0EC2FFFB7E75}" name="Actual cost" dataDxfId="26"/>
    <tableColumn id="24" xr3:uid="{B089C7B0-B547-4EBB-9516-71E6670C8143}" name="Mean" dataDxfId="25">
      <calculatedColumnFormula>AVERAGE(Table13131415[[#This Row],[Estimated costs 1]:[Estimated costs 20]])</calculatedColumnFormula>
    </tableColumn>
    <tableColumn id="34" xr3:uid="{B2A6C8D4-53AE-4A2B-840D-49F90F35275F}" name="Bias (%)" dataDxfId="24">
      <calculatedColumnFormula>(Table13131415[[#This Row],[Mean]]-Table13131415[[#This Row],[Actual cost]])/Table13131415[[#This Row],[Actual cost]]*100</calculatedColumnFormula>
    </tableColumn>
    <tableColumn id="25" xr3:uid="{97D341D4-BB14-48B4-AC7E-757AE9B92EB1}" name="Dev" dataDxfId="23">
      <calculatedColumnFormula>_xlfn.STDEV.P(Table13131415[[#This Row],[Estimated costs 1]:[Estimated costs 20]])</calculatedColumnFormula>
    </tableColumn>
    <tableColumn id="29" xr3:uid="{00A5646F-E6E3-4015-9DD1-68EA797C2604}" name="Dev (%)" dataDxfId="22">
      <calculatedColumnFormula>Table13131415[[#This Row],[Dev]]/Table13131415[[#This Row],[Mean]]*100</calculatedColumnFormula>
    </tableColumn>
    <tableColumn id="26" xr3:uid="{EC39393C-BE66-4CC2-ABC7-87525D5D5FF0}" name="Diff 1" dataDxfId="21">
      <calculatedColumnFormula>Table13131415[[#This Row],[Estimated costs 1]]-Table13131415[[#This Row],[Actual cost]]</calculatedColumnFormula>
    </tableColumn>
    <tableColumn id="27" xr3:uid="{F2AA70FC-F4DB-40AB-A2C0-C230D212B2A9}" name="Diff 1 (%)" dataDxfId="20">
      <calculatedColumnFormula>Table13131415[[#This Row],[Diff 1]]/Table13131415[[#This Row],[Actual cost]]*100</calculatedColumnFormula>
    </tableColumn>
    <tableColumn id="4" xr3:uid="{F697F4F7-090C-4077-857B-19DF7B495448}" name="Estimated costs 1" dataDxfId="19"/>
    <tableColumn id="5" xr3:uid="{B4F33420-CC82-44C8-A3D1-E35E403CFD00}" name="Estimated costs 2" dataDxfId="18"/>
    <tableColumn id="6" xr3:uid="{C07F1089-8014-492F-A7AB-EEEBFDE127FA}" name="Estimated costs 3" dataDxfId="17"/>
    <tableColumn id="7" xr3:uid="{43A46C88-B819-44D0-9657-E13E4A1FE280}" name="Estimated costs 4" dataDxfId="16"/>
    <tableColumn id="8" xr3:uid="{82BDD91A-39D4-4162-952E-D240A23E708D}" name="Estimated costs 5" dataDxfId="15"/>
    <tableColumn id="9" xr3:uid="{B15B24C0-39A0-4074-84F2-88CF906F1F2C}" name="Estimated costs 6" dataDxfId="14"/>
    <tableColumn id="10" xr3:uid="{628C9568-C8BB-4D7B-A5F5-79167B79FBC1}" name="Estimated costs 7" dataDxfId="13"/>
    <tableColumn id="11" xr3:uid="{F1416384-E3AA-4A98-8E93-E38BAF7DCB90}" name="Estimated costs 8" dataDxfId="12"/>
    <tableColumn id="12" xr3:uid="{2F8B43C6-CCBB-4724-A10E-F1F58FABC3F9}" name="Estimated costs 9" dataDxfId="11"/>
    <tableColumn id="13" xr3:uid="{C0EBCC79-9E1B-4BD4-8AE9-AA5F4CEEF27B}" name="Estimated costs 10" dataDxfId="10"/>
    <tableColumn id="14" xr3:uid="{202D5613-8EF9-4CE2-8FFC-E12F5E91EEA0}" name="Estimated costs 11" dataDxfId="9"/>
    <tableColumn id="15" xr3:uid="{8E968726-2D00-433C-A1EC-93B7683A84A8}" name="Estimated costs 12" dataDxfId="8"/>
    <tableColumn id="16" xr3:uid="{01AC10D1-4361-4630-9CBE-C2174790FC23}" name="Estimated costs 13" dataDxfId="7"/>
    <tableColumn id="17" xr3:uid="{E4FEFCDE-91ED-49D8-8936-F9F6B9F0FA75}" name="Estimated costs 14" dataDxfId="6"/>
    <tableColumn id="18" xr3:uid="{B6137CDD-657C-4EA1-8DB2-6DFFEB9FBFA2}" name="Estimated costs 15" dataDxfId="5"/>
    <tableColumn id="19" xr3:uid="{CB4D0884-8719-401A-97C8-C2B741D722BF}" name="Estimated costs 16" dataDxfId="4"/>
    <tableColumn id="20" xr3:uid="{F22D11FA-5414-4A53-9BD3-A531BF88E00F}" name="Estimated costs 17" dataDxfId="3"/>
    <tableColumn id="21" xr3:uid="{B8BD19A0-1332-4DEA-A887-D7C5D00E5467}" name="Estimated costs 18" dataDxfId="2"/>
    <tableColumn id="22" xr3:uid="{C6E3B88B-6A13-45EA-BF5E-F65143189673}" name="Estimated costs 19" dataDxfId="1"/>
    <tableColumn id="23" xr3:uid="{99C7EBA8-5AEB-4B8D-97B4-9D0F36E32102}" name="Estimated costs 20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E54F00A6-D97A-4E5D-AFD3-E12EEE98B403}" name="Table131314" displayName="Table131314" ref="A2:AH711" totalsRowShown="0">
  <autoFilter ref="A2:AH711" xr:uid="{60DD3A03-52BA-443B-AAAE-94AD15793738}"/>
  <tableColumns count="34">
    <tableColumn id="1" xr3:uid="{DCEAD34E-FE1D-4EEE-8D4E-01828D068DB3}" name="Contingency id"/>
    <tableColumn id="33" xr3:uid="{3BD84F36-FFB4-467A-97CB-24219E82DC73}" name="Rank"/>
    <tableColumn id="28" xr3:uid="{A43A2355-5AC9-475C-BD5F-3B227CF4EFA1}" name="Area" dataDxfId="67">
      <calculatedColumnFormula>LEFT(Table131314[[#This Row],[Contingency id]])</calculatedColumnFormula>
    </tableColumn>
    <tableColumn id="2" xr3:uid="{4B1D7CF1-419D-4DA0-9701-5ACDB34B8212}" name="Share unsecure states" dataDxfId="66"/>
    <tableColumn id="30" xr3:uid="{623D29A6-D645-448B-9322-95B0216F662A}" name="Speed up" dataDxfId="65"/>
    <tableColumn id="31" xr3:uid="{D876930E-7BBC-42D9-9DA8-82C7F889CD6B}" name="Nb samples" dataDxfId="64"/>
    <tableColumn id="32" xr3:uid="{D9535E0C-6635-4186-A8FB-DC5D74DFEC26}" name="Nb sampled clusters" dataDxfId="63"/>
    <tableColumn id="3" xr3:uid="{C53B0FE6-AD9F-4FD7-884A-5B49DB78A5CE}" name="Actual cost" dataDxfId="62"/>
    <tableColumn id="24" xr3:uid="{914EE328-F514-4C58-A252-8F90D7746BD8}" name="Mean" dataDxfId="61">
      <calculatedColumnFormula>AVERAGE(Table131314[[#This Row],[Estimated costs 1]:[Estimated costs 20]])</calculatedColumnFormula>
    </tableColumn>
    <tableColumn id="34" xr3:uid="{331DC062-5F0D-4A61-A2C6-7E1197DDFF9F}" name="Bias (%)" dataDxfId="60">
      <calculatedColumnFormula>(Table131314[[#This Row],[Mean]]-Table131314[[#This Row],[Actual cost]])/Table131314[[#This Row],[Actual cost]]*100</calculatedColumnFormula>
    </tableColumn>
    <tableColumn id="25" xr3:uid="{EDE561DF-96D6-4B6C-8FAD-9A51EDCACFFE}" name="Dev" dataDxfId="59">
      <calculatedColumnFormula>_xlfn.STDEV.P(Table131314[[#This Row],[Estimated costs 1]:[Estimated costs 20]])</calculatedColumnFormula>
    </tableColumn>
    <tableColumn id="29" xr3:uid="{C1E1890D-8855-412D-9E42-90142D1E7E8B}" name="Dev (%)" dataDxfId="58">
      <calculatedColumnFormula>Table131314[[#This Row],[Dev]]/Table131314[[#This Row],[Mean]]*100</calculatedColumnFormula>
    </tableColumn>
    <tableColumn id="26" xr3:uid="{1A1FA66E-6EA9-48B6-AFD0-0595D36F3FE9}" name="Diff 1" dataDxfId="57">
      <calculatedColumnFormula>Table131314[[#This Row],[Estimated costs 1]]-Table131314[[#This Row],[Actual cost]]</calculatedColumnFormula>
    </tableColumn>
    <tableColumn id="27" xr3:uid="{F728F0E0-4E0D-4C84-9FC4-219DE1BBA902}" name="Diff 1 (%)" dataDxfId="56">
      <calculatedColumnFormula>Table131314[[#This Row],[Diff 1]]/Table131314[[#This Row],[Actual cost]]*100</calculatedColumnFormula>
    </tableColumn>
    <tableColumn id="4" xr3:uid="{18DABAAF-6790-4D10-9689-32ABA2FEBF7D}" name="Estimated costs 1" dataDxfId="55"/>
    <tableColumn id="5" xr3:uid="{D1A202E5-7A26-4F58-BB1C-26C3FB57177E}" name="Estimated costs 2" dataDxfId="54"/>
    <tableColumn id="6" xr3:uid="{09973F96-1D6E-4E90-BA7C-1F2F367EE0AC}" name="Estimated costs 3" dataDxfId="53"/>
    <tableColumn id="7" xr3:uid="{E157D349-A124-488E-AEB2-108C8C3C2F30}" name="Estimated costs 4" dataDxfId="52"/>
    <tableColumn id="8" xr3:uid="{E0EB8DD7-2EFC-4A8C-ACAA-C2498BACB916}" name="Estimated costs 5" dataDxfId="51"/>
    <tableColumn id="9" xr3:uid="{8C113ACC-6FF2-4B95-A6F6-97075DAB6933}" name="Estimated costs 6" dataDxfId="50"/>
    <tableColumn id="10" xr3:uid="{AB61FC0E-55ED-4641-8298-28CE9841D557}" name="Estimated costs 7" dataDxfId="49"/>
    <tableColumn id="11" xr3:uid="{43CFBB16-A6B2-4377-9CDD-F546955438BB}" name="Estimated costs 8" dataDxfId="48"/>
    <tableColumn id="12" xr3:uid="{AEA4FA88-AF1F-498B-A4B8-FD92A1CA26E1}" name="Estimated costs 9" dataDxfId="47"/>
    <tableColumn id="13" xr3:uid="{4123CF33-D311-46A1-981B-5F5E13139A76}" name="Estimated costs 10" dataDxfId="46"/>
    <tableColumn id="14" xr3:uid="{8D8AD0FD-A7F9-43C5-B6EA-BEB531DB5724}" name="Estimated costs 11" dataDxfId="45"/>
    <tableColumn id="15" xr3:uid="{9BD6F2EF-FB76-4679-A738-B58D7E274942}" name="Estimated costs 12" dataDxfId="44"/>
    <tableColumn id="16" xr3:uid="{FE1B8223-C601-4018-8B71-C9E5934D73CD}" name="Estimated costs 13" dataDxfId="43"/>
    <tableColumn id="17" xr3:uid="{766ED7C2-13BB-460E-88C3-C705692173A8}" name="Estimated costs 14" dataDxfId="42"/>
    <tableColumn id="18" xr3:uid="{7802B53D-C3F5-42FE-A9C0-F0B09A0A78E7}" name="Estimated costs 15" dataDxfId="41"/>
    <tableColumn id="19" xr3:uid="{A1B28C25-C2AD-4A94-9B90-94DEDACD1221}" name="Estimated costs 16" dataDxfId="40"/>
    <tableColumn id="20" xr3:uid="{18277C73-1595-4683-8E81-9EAD442CC0EC}" name="Estimated costs 17" dataDxfId="39"/>
    <tableColumn id="21" xr3:uid="{44CA57DE-1037-47F9-9CEF-76A4F2DD9FA7}" name="Estimated costs 18" dataDxfId="38"/>
    <tableColumn id="22" xr3:uid="{3E56F8B1-B81B-446A-8063-62BC782A3D34}" name="Estimated costs 19" dataDxfId="37"/>
    <tableColumn id="23" xr3:uid="{0130FF61-8C73-44AA-9615-8D1BA31AE24A}" name="Estimated costs 20" dataDxfId="3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9A8BF2B1-F809-4808-959F-C435A6FF59DC}" name="Table1313" displayName="Table1313" ref="A2:AH711" totalsRowShown="0">
  <autoFilter ref="A2:AH711" xr:uid="{60DD3A03-52BA-443B-AAAE-94AD15793738}"/>
  <tableColumns count="34">
    <tableColumn id="1" xr3:uid="{1F76F9CE-5FB8-4E9C-B3D4-2176265999B6}" name="Contingency id"/>
    <tableColumn id="33" xr3:uid="{FB569F68-79C1-41C0-9D3F-F8B0208E49D7}" name="Rank"/>
    <tableColumn id="28" xr3:uid="{2D297D10-00C8-4F3C-8C8F-5A35BD80C2E2}" name="Area" dataDxfId="103">
      <calculatedColumnFormula>LEFT(Table1313[[#This Row],[Contingency id]])</calculatedColumnFormula>
    </tableColumn>
    <tableColumn id="2" xr3:uid="{6536AB60-F2C2-4E86-9C96-BD6D8987C1D2}" name="Share unsecure states" dataDxfId="102"/>
    <tableColumn id="30" xr3:uid="{7BFC0B21-036F-4E24-88A6-4A2CD2AD8B5F}" name="Speed up" dataDxfId="101"/>
    <tableColumn id="31" xr3:uid="{B1BC66EA-7952-4919-93FE-A6D641C3F3DD}" name="Nb samples" dataDxfId="100"/>
    <tableColumn id="32" xr3:uid="{C6183F43-8A12-467A-8E35-31AAAB9BDCE6}" name="Nb sampled clusters" dataDxfId="99"/>
    <tableColumn id="3" xr3:uid="{484305FE-BA1B-479E-BF08-69713A7052C0}" name="Actual cost" dataDxfId="98"/>
    <tableColumn id="24" xr3:uid="{17424E87-910B-4161-A446-237461D270F9}" name="Mean" dataDxfId="97">
      <calculatedColumnFormula>AVERAGE(Table1313[[#This Row],[Estimated costs 1]:[Estimated costs 20]])</calculatedColumnFormula>
    </tableColumn>
    <tableColumn id="34" xr3:uid="{D52EE1F6-7495-4512-8FB2-64CE3E803BB6}" name="Bias (%)" dataDxfId="96">
      <calculatedColumnFormula>(Table1313[[#This Row],[Mean]]-Table1313[[#This Row],[Actual cost]])/Table1313[[#This Row],[Actual cost]]*100</calculatedColumnFormula>
    </tableColumn>
    <tableColumn id="25" xr3:uid="{61BF1A33-7F61-4381-831C-C77110C89C53}" name="Dev" dataDxfId="95">
      <calculatedColumnFormula>_xlfn.STDEV.P(Table1313[[#This Row],[Estimated costs 1]:[Estimated costs 20]])</calculatedColumnFormula>
    </tableColumn>
    <tableColumn id="29" xr3:uid="{996CD545-1AF4-4CD7-A189-D4DB97B2B76D}" name="Dev (%)" dataDxfId="94">
      <calculatedColumnFormula>Table1313[[#This Row],[Dev]]/Table1313[[#This Row],[Mean]]*100</calculatedColumnFormula>
    </tableColumn>
    <tableColumn id="26" xr3:uid="{74F7FB7D-206F-495B-B019-AD5F02CD67F1}" name="Diff 1" dataDxfId="93">
      <calculatedColumnFormula>Table1313[[#This Row],[Estimated costs 1]]-Table1313[[#This Row],[Actual cost]]</calculatedColumnFormula>
    </tableColumn>
    <tableColumn id="27" xr3:uid="{17187CDA-D0FA-4906-8CBF-7694E1864DE0}" name="Diff 1 (%)" dataDxfId="92">
      <calculatedColumnFormula>Table1313[[#This Row],[Diff 1]]/Table1313[[#This Row],[Actual cost]]*100</calculatedColumnFormula>
    </tableColumn>
    <tableColumn id="4" xr3:uid="{BAB9059C-6FA5-4C67-9C2C-DE4E3A431D00}" name="Estimated costs 1" dataDxfId="91"/>
    <tableColumn id="5" xr3:uid="{EE5A6A82-8314-409D-9D8F-38BDA615825B}" name="Estimated costs 2" dataDxfId="90"/>
    <tableColumn id="6" xr3:uid="{6FBFA873-8D85-4402-AF11-9C71F38368F5}" name="Estimated costs 3" dataDxfId="89"/>
    <tableColumn id="7" xr3:uid="{F17CD3B9-A75B-4C45-A8C1-7D8C2BBD3B87}" name="Estimated costs 4" dataDxfId="88"/>
    <tableColumn id="8" xr3:uid="{BCD11705-90AF-44CF-862A-9564D4486DA6}" name="Estimated costs 5" dataDxfId="87"/>
    <tableColumn id="9" xr3:uid="{0B034BF8-A481-4271-8E96-22639B4A5485}" name="Estimated costs 6" dataDxfId="86"/>
    <tableColumn id="10" xr3:uid="{4D6718F4-2BB6-4EFD-AF37-45AF55B4BCB5}" name="Estimated costs 7" dataDxfId="85"/>
    <tableColumn id="11" xr3:uid="{D5183A6D-4DC3-44B4-B46E-EDCF7253A5F9}" name="Estimated costs 8" dataDxfId="84"/>
    <tableColumn id="12" xr3:uid="{F6FE1403-9E47-4EE9-90E4-CF650711A9F3}" name="Estimated costs 9" dataDxfId="83"/>
    <tableColumn id="13" xr3:uid="{2ADBD1C9-1D6E-4396-914D-F44772F317F2}" name="Estimated costs 10" dataDxfId="82"/>
    <tableColumn id="14" xr3:uid="{94B733E5-5BC8-4031-B4A0-F4A47D3396F9}" name="Estimated costs 11" dataDxfId="81"/>
    <tableColumn id="15" xr3:uid="{1851CDC4-F2D2-4C18-A232-AEE058A61B3F}" name="Estimated costs 12" dataDxfId="80"/>
    <tableColumn id="16" xr3:uid="{78AF033F-191F-4994-927C-683B3D2852D2}" name="Estimated costs 13" dataDxfId="79"/>
    <tableColumn id="17" xr3:uid="{7EEDA59B-39F5-43DF-9880-39C50A18834B}" name="Estimated costs 14" dataDxfId="78"/>
    <tableColumn id="18" xr3:uid="{8463261E-E183-45EF-BCE5-7494F87A26EC}" name="Estimated costs 15" dataDxfId="77"/>
    <tableColumn id="19" xr3:uid="{2272CC8D-E091-4741-9DA8-42D23B5CF192}" name="Estimated costs 16" dataDxfId="76"/>
    <tableColumn id="20" xr3:uid="{D2C15E77-AC05-4EF9-938D-4DB70DB1F40D}" name="Estimated costs 17" dataDxfId="75"/>
    <tableColumn id="21" xr3:uid="{A8759941-E482-4A35-B1A2-A1E636E54F54}" name="Estimated costs 18" dataDxfId="74"/>
    <tableColumn id="22" xr3:uid="{83348A23-CF09-4AB4-9E1B-DCE2654DE25C}" name="Estimated costs 19" dataDxfId="73"/>
    <tableColumn id="23" xr3:uid="{5F5E064E-D011-411F-9BD1-30A19F0375A6}" name="Estimated costs 20" dataDxfId="7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0DD3A03-52BA-443B-AAAE-94AD15793738}" name="Table1" displayName="Table1" ref="A2:AG711" totalsRowShown="0">
  <autoFilter ref="A2:AG711" xr:uid="{60DD3A03-52BA-443B-AAAE-94AD15793738}">
    <filterColumn colId="2">
      <filters>
        <filter val="A"/>
      </filters>
    </filterColumn>
  </autoFilter>
  <tableColumns count="33">
    <tableColumn id="1" xr3:uid="{60B75FB0-1C49-4838-961D-E03A27D139EA}" name="Contingency id"/>
    <tableColumn id="33" xr3:uid="{6F89DD69-1302-46D1-B2D3-EF5DC2FF3437}" name="Rank"/>
    <tableColumn id="28" xr3:uid="{6B5B336D-EC39-4451-8311-A61D3DF75F1D}" name="Area" dataDxfId="489">
      <calculatedColumnFormula>LEFT(Table1[[#This Row],[Contingency id]])</calculatedColumnFormula>
    </tableColumn>
    <tableColumn id="2" xr3:uid="{6CE38515-C60F-489C-AFE4-296B28AAC595}" name="Share unsecure states" dataDxfId="488"/>
    <tableColumn id="30" xr3:uid="{CD112D28-DF81-42E3-B028-423F79983399}" name="Speed up" dataDxfId="487"/>
    <tableColumn id="31" xr3:uid="{E3A56E74-EE62-4866-B9E4-37FAFD64B12F}" name="Nb samples" dataDxfId="486"/>
    <tableColumn id="32" xr3:uid="{BC82877C-63E4-4EF4-8A2F-A6E5A18DAF06}" name="Nb sampled clusters" dataDxfId="485"/>
    <tableColumn id="3" xr3:uid="{89B3D81D-A282-4494-8FAA-930E1FD739D5}" name="Actual cost" dataDxfId="484"/>
    <tableColumn id="24" xr3:uid="{1F3BFAC3-3AF8-4D26-BB2B-3AE76A3A8A40}" name="Mean" dataDxfId="483">
      <calculatedColumnFormula>AVERAGE(Table1[[#This Row],[Estimated costs 1]:[Estimated costs 20]])</calculatedColumnFormula>
    </tableColumn>
    <tableColumn id="25" xr3:uid="{6020323E-B951-4330-99A6-5C908F66B947}" name="Dev" dataDxfId="482">
      <calculatedColumnFormula>_xlfn.STDEV.P(Table1[[#This Row],[Estimated costs 1]:[Estimated costs 20]])</calculatedColumnFormula>
    </tableColumn>
    <tableColumn id="29" xr3:uid="{1A8FE0EF-AF56-4D91-B6DE-834D7CE0E7B5}" name="Dev (%)" dataDxfId="481">
      <calculatedColumnFormula>Table1[[#This Row],[Dev]]/Table1[[#This Row],[Mean]]*100</calculatedColumnFormula>
    </tableColumn>
    <tableColumn id="26" xr3:uid="{95EBA078-A4C9-49FA-85E9-79A3861B22E4}" name="Diff 1" dataDxfId="480">
      <calculatedColumnFormula>Table1[[#This Row],[Estimated costs 1]]-Table1[[#This Row],[Actual cost]]</calculatedColumnFormula>
    </tableColumn>
    <tableColumn id="27" xr3:uid="{6F0517E3-8E22-4A79-B9DA-CFC3BEAE8B81}" name="Diff 1 (%)" dataDxfId="479">
      <calculatedColumnFormula>Table1[[#This Row],[Diff 1]]/Table1[[#This Row],[Actual cost]]*100</calculatedColumnFormula>
    </tableColumn>
    <tableColumn id="4" xr3:uid="{B730D1C3-5BF8-4D8A-843C-A06D5703E2E3}" name="Estimated costs 1" dataDxfId="478"/>
    <tableColumn id="5" xr3:uid="{6E7E09AF-8298-4BA0-9F60-1468BCBF09E0}" name="Estimated costs 2" dataDxfId="477"/>
    <tableColumn id="6" xr3:uid="{4B52F26B-A8A0-492E-A8F4-241B438036F4}" name="Estimated costs 3" dataDxfId="476"/>
    <tableColumn id="7" xr3:uid="{102AA99C-93EF-464C-967F-4C836A8B3B25}" name="Estimated costs 4" dataDxfId="475"/>
    <tableColumn id="8" xr3:uid="{9D8C06C7-622D-4381-AB8B-E399E04DB355}" name="Estimated costs 5" dataDxfId="474"/>
    <tableColumn id="9" xr3:uid="{F76F09FB-CB85-49D2-8C1E-0001F071AE47}" name="Estimated costs 6" dataDxfId="473"/>
    <tableColumn id="10" xr3:uid="{5F3B9DEF-342D-4475-BA6F-DF2E3CE88B31}" name="Estimated costs 7" dataDxfId="472"/>
    <tableColumn id="11" xr3:uid="{50F2303A-3271-42C4-842A-2682798517AD}" name="Estimated costs 8" dataDxfId="471"/>
    <tableColumn id="12" xr3:uid="{CBC46CFC-890D-483B-B975-E74224CD3329}" name="Estimated costs 9" dataDxfId="470"/>
    <tableColumn id="13" xr3:uid="{1A467527-086C-428E-9A03-3CD8DEA1552D}" name="Estimated costs 10" dataDxfId="469"/>
    <tableColumn id="14" xr3:uid="{F2DC629E-425B-4395-9A26-95781D773BF7}" name="Estimated costs 11" dataDxfId="468"/>
    <tableColumn id="15" xr3:uid="{E32AFA61-AB63-4CF4-AA95-A7364369A8F7}" name="Estimated costs 12" dataDxfId="467"/>
    <tableColumn id="16" xr3:uid="{6E1E3C16-3F44-412B-AAD5-214FAF2CDE10}" name="Estimated costs 13" dataDxfId="466"/>
    <tableColumn id="17" xr3:uid="{62A1A604-BF86-40A7-85FA-3D685E7477D0}" name="Estimated costs 14" dataDxfId="465"/>
    <tableColumn id="18" xr3:uid="{D2288996-1A62-429A-B39A-B5A068616D04}" name="Estimated costs 15" dataDxfId="464"/>
    <tableColumn id="19" xr3:uid="{A0B7F8A5-D846-44DF-8728-595CC9289B3E}" name="Estimated costs 16" dataDxfId="463"/>
    <tableColumn id="20" xr3:uid="{C6961BB1-07AE-4041-8B67-758995790C3C}" name="Estimated costs 17" dataDxfId="462"/>
    <tableColumn id="21" xr3:uid="{55FE16B8-5C37-4D94-88FA-AE878A30E0FE}" name="Estimated costs 18" dataDxfId="461"/>
    <tableColumn id="22" xr3:uid="{AD34CB81-7D4A-44AC-A6CF-DCB8064A4FC1}" name="Estimated costs 19" dataDxfId="460"/>
    <tableColumn id="23" xr3:uid="{890D6040-77AA-49DC-A6B6-A6A7EEA125C2}" name="Estimated costs 20" dataDxfId="459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C49C052-2FB9-4B28-A62A-DBB18AB40133}" name="Table112" displayName="Table112" ref="A2:AI711" totalsRowShown="0">
  <autoFilter ref="A2:AI711" xr:uid="{60DD3A03-52BA-443B-AAAE-94AD15793738}">
    <filterColumn colId="2">
      <filters>
        <filter val="A"/>
      </filters>
    </filterColumn>
  </autoFilter>
  <tableColumns count="35">
    <tableColumn id="1" xr3:uid="{C0CF854A-0C8A-4ADC-BBC8-58DE6263729B}" name="Contingency id"/>
    <tableColumn id="33" xr3:uid="{2CB5838E-F29D-48DA-B151-5F05E47BF24E}" name="Rank"/>
    <tableColumn id="28" xr3:uid="{BE76FDCA-FE8E-475A-B9A8-52D3B3C7206D}" name="Area" dataDxfId="458">
      <calculatedColumnFormula>LEFT(Table112[[#This Row],[Contingency id]])</calculatedColumnFormula>
    </tableColumn>
    <tableColumn id="2" xr3:uid="{00C077B8-FD17-42C5-9C5D-ACE28854BF33}" name="Share unsecure states" dataDxfId="457"/>
    <tableColumn id="30" xr3:uid="{F8D12A0C-3365-4C7C-B6BF-7777957316C1}" name="Speed up" dataDxfId="456"/>
    <tableColumn id="31" xr3:uid="{B5AD3A2B-6947-4F42-8A19-374C69C6500E}" name="Nb samples" dataDxfId="455"/>
    <tableColumn id="32" xr3:uid="{76683633-8FA8-4559-B031-F612DD4D942D}" name="Nb sampled clusters" dataDxfId="454"/>
    <tableColumn id="35" xr3:uid="{64A146E1-F7E4-450C-AA9A-10DB4B28F303}" name="Nb simulations"/>
    <tableColumn id="3" xr3:uid="{23DC6D38-8CD7-4757-B8D4-8182EE09FB6A}" name="Actual cost" dataDxfId="453"/>
    <tableColumn id="24" xr3:uid="{054FF575-1709-4B26-BE5A-FC54A2EF47B0}" name="Mean" dataDxfId="452">
      <calculatedColumnFormula>AVERAGE(Table112[[#This Row],[Estimated costs 1]:[Estimated costs 20]])</calculatedColumnFormula>
    </tableColumn>
    <tableColumn id="34" xr3:uid="{4412AB77-2B83-4FF9-A3F3-9BE73BA8C94A}" name="Bias (%)" dataDxfId="451">
      <calculatedColumnFormula>(Table112[[#This Row],[Mean]]-Table112[[#This Row],[Actual cost]])/Table112[[#This Row],[Actual cost]]*100</calculatedColumnFormula>
    </tableColumn>
    <tableColumn id="25" xr3:uid="{901CB3DC-19A3-4D42-A6BE-CD682CF4D662}" name="Dev" dataDxfId="450">
      <calculatedColumnFormula>_xlfn.STDEV.P(Table112[[#This Row],[Estimated costs 1]:[Estimated costs 20]])</calculatedColumnFormula>
    </tableColumn>
    <tableColumn id="29" xr3:uid="{51BA298F-2D1B-4FA9-A008-F0FE1DA0E3FE}" name="Dev (%)" dataDxfId="449">
      <calculatedColumnFormula>Table112[[#This Row],[Dev]]/Table112[[#This Row],[Mean]]*100</calculatedColumnFormula>
    </tableColumn>
    <tableColumn id="26" xr3:uid="{3F09573C-9339-422A-865D-F5CA7D666AAB}" name="Diff 1" dataDxfId="448">
      <calculatedColumnFormula>Table112[[#This Row],[Estimated costs 1]]-Table112[[#This Row],[Actual cost]]</calculatedColumnFormula>
    </tableColumn>
    <tableColumn id="27" xr3:uid="{44AD2255-8E65-415A-8448-F35D7C94904A}" name="Diff 1 (%)" dataDxfId="447">
      <calculatedColumnFormula>Table112[[#This Row],[Diff 1]]/Table112[[#This Row],[Actual cost]]*100</calculatedColumnFormula>
    </tableColumn>
    <tableColumn id="4" xr3:uid="{6B90C624-7E56-4175-A38B-194E1B2CE917}" name="Estimated costs 1" dataDxfId="446"/>
    <tableColumn id="5" xr3:uid="{B1ABB3C0-5C7E-4F2D-A737-65EC10F73405}" name="Estimated costs 2" dataDxfId="445"/>
    <tableColumn id="6" xr3:uid="{80C1C067-79B6-4996-B0BD-9A5DFF0B3BC8}" name="Estimated costs 3" dataDxfId="444"/>
    <tableColumn id="7" xr3:uid="{B71C6C7C-07A5-4F4C-96DA-0B01D3EC4AE3}" name="Estimated costs 4" dataDxfId="443"/>
    <tableColumn id="8" xr3:uid="{E49DD972-7436-4C4E-9324-070049113C6E}" name="Estimated costs 5" dataDxfId="442"/>
    <tableColumn id="9" xr3:uid="{25DF5AAB-8174-4A85-997E-815C195F74E1}" name="Estimated costs 6" dataDxfId="441"/>
    <tableColumn id="10" xr3:uid="{1EC9F844-E770-4524-9361-0E7B3704C21A}" name="Estimated costs 7" dataDxfId="440"/>
    <tableColumn id="11" xr3:uid="{289910A8-2456-4834-9CAF-199858DFBD19}" name="Estimated costs 8" dataDxfId="439"/>
    <tableColumn id="12" xr3:uid="{671DC9BD-BE45-4BEF-80B5-6A0CC6BD2346}" name="Estimated costs 9" dataDxfId="438"/>
    <tableColumn id="13" xr3:uid="{FA270437-7573-47C0-A83A-28BC02F319D8}" name="Estimated costs 10" dataDxfId="437"/>
    <tableColumn id="14" xr3:uid="{AC629F1C-8BF3-429D-81D2-968A39F1E0FD}" name="Estimated costs 11" dataDxfId="436"/>
    <tableColumn id="15" xr3:uid="{7072D509-7873-4B85-BDA3-216FA58638D9}" name="Estimated costs 12" dataDxfId="435"/>
    <tableColumn id="16" xr3:uid="{23F8C7EA-B116-4F30-8871-ADD6271B0698}" name="Estimated costs 13" dataDxfId="434"/>
    <tableColumn id="17" xr3:uid="{9B52C2E2-DD6F-41CD-B223-FE9448EC84FB}" name="Estimated costs 14" dataDxfId="433"/>
    <tableColumn id="18" xr3:uid="{BC87E357-DB14-41F7-80D2-62D5D9F155E0}" name="Estimated costs 15" dataDxfId="432"/>
    <tableColumn id="19" xr3:uid="{B2B2D62E-BC67-4EA0-9F17-DFD6EDF56459}" name="Estimated costs 16" dataDxfId="431"/>
    <tableColumn id="20" xr3:uid="{641A7165-3843-4F27-A62E-078235B364CD}" name="Estimated costs 17" dataDxfId="430"/>
    <tableColumn id="21" xr3:uid="{3F6B1DF9-BA7C-43A6-A950-105730E97C5D}" name="Estimated costs 18" dataDxfId="429"/>
    <tableColumn id="22" xr3:uid="{5AB25E16-D703-44D5-9591-B7719B574429}" name="Estimated costs 19" dataDxfId="428"/>
    <tableColumn id="23" xr3:uid="{9CC3615D-9749-4D74-B6C8-BF39FBA1E383}" name="Estimated costs 20" dataDxfId="427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78CE7F9-D0F4-4018-80DA-465866D03E0D}" name="Table16" displayName="Table16" ref="A2:AG711" totalsRowShown="0">
  <autoFilter ref="A2:AG711" xr:uid="{60DD3A03-52BA-443B-AAAE-94AD15793738}">
    <filterColumn colId="2">
      <filters>
        <filter val="B"/>
      </filters>
    </filterColumn>
  </autoFilter>
  <tableColumns count="33">
    <tableColumn id="1" xr3:uid="{334A1CFB-CD97-40E1-9CC4-E68AAA7CA6D4}" name="Contingency id"/>
    <tableColumn id="33" xr3:uid="{2E6A5F34-9529-49DE-BABE-39D2B508DC27}" name="Rank"/>
    <tableColumn id="28" xr3:uid="{622BD040-8FF0-4C4D-952A-FCCC347E8F31}" name="Area" dataDxfId="426">
      <calculatedColumnFormula>LEFT(Table16[[#This Row],[Contingency id]])</calculatedColumnFormula>
    </tableColumn>
    <tableColumn id="2" xr3:uid="{724C741F-BAB5-48BE-A672-9205047DE058}" name="Share unsecure states" dataDxfId="425"/>
    <tableColumn id="30" xr3:uid="{3F860962-9E5C-4639-BEE8-679B4C1C6D4D}" name="Speed up" dataDxfId="424"/>
    <tableColumn id="31" xr3:uid="{4FD516E5-3FFE-4881-B322-D37C7F3822B1}" name="Nb samples" dataDxfId="423"/>
    <tableColumn id="32" xr3:uid="{CD6579C1-68C6-4E5B-B7A3-11393D1A1242}" name="Nb sampled clusters" dataDxfId="422"/>
    <tableColumn id="3" xr3:uid="{8A90073C-9C7A-40B1-8B9C-DBEF4B27C7B7}" name="Actual cost" dataDxfId="421"/>
    <tableColumn id="24" xr3:uid="{02E63100-07CB-45F6-8C62-9D8DFC47E374}" name="Mean" dataDxfId="420">
      <calculatedColumnFormula>AVERAGE(Table16[[#This Row],[Estimated costs 1]:[Estimated costs 20]])</calculatedColumnFormula>
    </tableColumn>
    <tableColumn id="25" xr3:uid="{B45C3EF0-D4BD-4301-9C5D-D2ECA2168901}" name="Dev" dataDxfId="419">
      <calculatedColumnFormula>_xlfn.STDEV.P(Table16[[#This Row],[Estimated costs 1]:[Estimated costs 20]])</calculatedColumnFormula>
    </tableColumn>
    <tableColumn id="29" xr3:uid="{57B0D5C4-138E-4F8B-A10B-1805AE7A3716}" name="Dev (%)" dataDxfId="418">
      <calculatedColumnFormula>Table16[[#This Row],[Dev]]/Table16[[#This Row],[Mean]]*100</calculatedColumnFormula>
    </tableColumn>
    <tableColumn id="26" xr3:uid="{F1353449-C40B-4981-9001-4686C366DEDC}" name="Diff 1" dataDxfId="417">
      <calculatedColumnFormula>Table16[[#This Row],[Estimated costs 1]]-Table16[[#This Row],[Actual cost]]</calculatedColumnFormula>
    </tableColumn>
    <tableColumn id="27" xr3:uid="{35C2C76C-3864-4636-8064-8F79E45F0F81}" name="Diff 1 (%)" dataDxfId="416">
      <calculatedColumnFormula>Table16[[#This Row],[Diff 1]]/Table16[[#This Row],[Actual cost]]*100</calculatedColumnFormula>
    </tableColumn>
    <tableColumn id="4" xr3:uid="{259C5BD0-567C-4BA9-B5C4-5AD95EF89E21}" name="Estimated costs 1" dataDxfId="415"/>
    <tableColumn id="5" xr3:uid="{EF7E7F36-4694-4794-8CD3-8DA3FAA55FEB}" name="Estimated costs 2" dataDxfId="414"/>
    <tableColumn id="6" xr3:uid="{05D8D70F-F3D6-446F-BCA5-BF57518A7B39}" name="Estimated costs 3" dataDxfId="413"/>
    <tableColumn id="7" xr3:uid="{BD9971C1-4357-4123-8F78-F08ED311E3AD}" name="Estimated costs 4" dataDxfId="412"/>
    <tableColumn id="8" xr3:uid="{9211ED8D-1F37-4563-8E5B-CEF8D0922D0D}" name="Estimated costs 5" dataDxfId="411"/>
    <tableColumn id="9" xr3:uid="{E983C673-1A18-4BAB-8701-66BDFA103D23}" name="Estimated costs 6" dataDxfId="410"/>
    <tableColumn id="10" xr3:uid="{67D56587-38DA-4150-95CB-58A42B6C854A}" name="Estimated costs 7" dataDxfId="409"/>
    <tableColumn id="11" xr3:uid="{CC0F1439-A71B-44BA-B583-A2B98412097B}" name="Estimated costs 8" dataDxfId="408"/>
    <tableColumn id="12" xr3:uid="{AD67576A-D47D-4836-A775-C6B4F1E6D850}" name="Estimated costs 9" dataDxfId="407"/>
    <tableColumn id="13" xr3:uid="{3F31C1FB-781E-46C1-A065-B4168CF1A83F}" name="Estimated costs 10" dataDxfId="406"/>
    <tableColumn id="14" xr3:uid="{7738E508-105E-4860-B994-BC77BCA819FC}" name="Estimated costs 11" dataDxfId="405"/>
    <tableColumn id="15" xr3:uid="{BCDACDD8-F92B-4E63-96EA-472B7F5F96B5}" name="Estimated costs 12" dataDxfId="404"/>
    <tableColumn id="16" xr3:uid="{47056C7B-E887-4974-9EC0-5F00C4317055}" name="Estimated costs 13" dataDxfId="403"/>
    <tableColumn id="17" xr3:uid="{4277A4F3-5368-42F5-9F0A-917F99298CEB}" name="Estimated costs 14" dataDxfId="402"/>
    <tableColumn id="18" xr3:uid="{FDBFBF83-F407-413B-84F7-DF17865C007C}" name="Estimated costs 15" dataDxfId="401"/>
    <tableColumn id="19" xr3:uid="{7AABECAA-6AD0-48BA-8730-CB0A1826311D}" name="Estimated costs 16" dataDxfId="400"/>
    <tableColumn id="20" xr3:uid="{42696F36-1758-4E35-AA8E-377D742E49DF}" name="Estimated costs 17" dataDxfId="399"/>
    <tableColumn id="21" xr3:uid="{862CBFD5-1CB7-4450-89C2-1EF1D9647E36}" name="Estimated costs 18" dataDxfId="398"/>
    <tableColumn id="22" xr3:uid="{27EBDF42-2F68-4B79-8D21-190F8B1FFDAD}" name="Estimated costs 19" dataDxfId="397"/>
    <tableColumn id="23" xr3:uid="{84DB302F-D027-4DCE-9E2A-3FF27A6747E7}" name="Estimated costs 20" dataDxfId="396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A1802CF-FF93-4807-A616-74B7983A8C68}" name="Table167" displayName="Table167" ref="A2:AG711" totalsRowShown="0">
  <autoFilter ref="A2:AG711" xr:uid="{60DD3A03-52BA-443B-AAAE-94AD15793738}">
    <filterColumn colId="2">
      <filters>
        <filter val="C"/>
      </filters>
    </filterColumn>
  </autoFilter>
  <tableColumns count="33">
    <tableColumn id="1" xr3:uid="{DD5BB038-E075-4F39-B0EF-0DD47D2BD61C}" name="Contingency id"/>
    <tableColumn id="33" xr3:uid="{06416CED-E550-4114-BB61-D7EB15165F1E}" name="Rank"/>
    <tableColumn id="28" xr3:uid="{F929654A-86F9-4C5F-A3EC-F02F18237C98}" name="Area" dataDxfId="395">
      <calculatedColumnFormula>LEFT(Table167[[#This Row],[Contingency id]])</calculatedColumnFormula>
    </tableColumn>
    <tableColumn id="2" xr3:uid="{E1CDB907-7FE6-46CE-81B2-C74A8D87A1E7}" name="Share unsecure states" dataDxfId="394"/>
    <tableColumn id="30" xr3:uid="{0DC8C2C8-574A-422A-A4DD-06BF0249DBCE}" name="Speed up" dataDxfId="393"/>
    <tableColumn id="31" xr3:uid="{750A1457-AC47-4DFA-8A69-CAA25ABA590D}" name="Nb samples" dataDxfId="392"/>
    <tableColumn id="32" xr3:uid="{A08C73EC-3E58-47D1-AD0C-BBB3B73EAE46}" name="Nb sampled clusters" dataDxfId="391"/>
    <tableColumn id="3" xr3:uid="{3627C9F5-E0E4-4321-857E-7C50C7F95E4E}" name="Actual cost" dataDxfId="390"/>
    <tableColumn id="24" xr3:uid="{D93B1DF3-62DA-4A6E-940F-E66627BA8337}" name="Mean" dataDxfId="389">
      <calculatedColumnFormula>AVERAGE(Table167[[#This Row],[Estimated costs 1]:[Estimated costs 20]])</calculatedColumnFormula>
    </tableColumn>
    <tableColumn id="25" xr3:uid="{41CF30FA-131A-4F48-AA48-B32555A494DB}" name="Dev" dataDxfId="388">
      <calculatedColumnFormula>_xlfn.STDEV.P(Table167[[#This Row],[Estimated costs 1]:[Estimated costs 20]])</calculatedColumnFormula>
    </tableColumn>
    <tableColumn id="29" xr3:uid="{93D10161-1E64-415B-BA82-F301BFF10270}" name="Dev (%)" dataDxfId="387">
      <calculatedColumnFormula>Table167[[#This Row],[Dev]]/Table167[[#This Row],[Mean]]*100</calculatedColumnFormula>
    </tableColumn>
    <tableColumn id="26" xr3:uid="{BDBD5EB5-35A9-4C84-8924-F78644FC574D}" name="Diff 1" dataDxfId="386">
      <calculatedColumnFormula>Table167[[#This Row],[Estimated costs 1]]-Table167[[#This Row],[Actual cost]]</calculatedColumnFormula>
    </tableColumn>
    <tableColumn id="27" xr3:uid="{07B99862-373D-4B33-B1A9-2997C3FBBC29}" name="Diff 1 (%)" dataDxfId="385">
      <calculatedColumnFormula>Table167[[#This Row],[Diff 1]]/Table167[[#This Row],[Actual cost]]*100</calculatedColumnFormula>
    </tableColumn>
    <tableColumn id="4" xr3:uid="{3227011A-12FD-408A-8989-53C20E5873B3}" name="Estimated costs 1" dataDxfId="384"/>
    <tableColumn id="5" xr3:uid="{4F2A45E0-CB49-4356-A193-94F5C80E7B45}" name="Estimated costs 2" dataDxfId="383"/>
    <tableColumn id="6" xr3:uid="{233BFBBB-30AB-4A65-82D2-5FA17F7C6F5B}" name="Estimated costs 3" dataDxfId="382"/>
    <tableColumn id="7" xr3:uid="{0BFF5E2A-7022-4830-BDEF-7E09A7851FF8}" name="Estimated costs 4" dataDxfId="381"/>
    <tableColumn id="8" xr3:uid="{4E7247DD-5DA0-4238-B52C-79AD9304A7B7}" name="Estimated costs 5" dataDxfId="380"/>
    <tableColumn id="9" xr3:uid="{1642DB60-7BB0-48FF-94C8-48D4A0C85460}" name="Estimated costs 6" dataDxfId="379"/>
    <tableColumn id="10" xr3:uid="{C25CD01E-2755-4BF5-AB0F-C8D13E73291D}" name="Estimated costs 7" dataDxfId="378"/>
    <tableColumn id="11" xr3:uid="{6C34D057-5709-4D51-8DC3-52BAFB34331A}" name="Estimated costs 8" dataDxfId="377"/>
    <tableColumn id="12" xr3:uid="{C237ADD8-0793-463D-8AB3-E8345290E832}" name="Estimated costs 9" dataDxfId="376"/>
    <tableColumn id="13" xr3:uid="{DFB7C509-DC71-4F66-BAE5-29291BF4E466}" name="Estimated costs 10" dataDxfId="375"/>
    <tableColumn id="14" xr3:uid="{F1DB2EC5-C78F-445D-8842-785AFA44A525}" name="Estimated costs 11" dataDxfId="374"/>
    <tableColumn id="15" xr3:uid="{4DDD9EC9-A5E2-47FD-BFE2-1C06C5C2FCFE}" name="Estimated costs 12" dataDxfId="373"/>
    <tableColumn id="16" xr3:uid="{90C4B7AB-86DA-4ADD-871F-FA2E85CCFAAF}" name="Estimated costs 13" dataDxfId="372"/>
    <tableColumn id="17" xr3:uid="{D534460A-7A0B-47D7-9C7D-D3C621E19C99}" name="Estimated costs 14" dataDxfId="371"/>
    <tableColumn id="18" xr3:uid="{763B3CC9-B994-45A5-863C-D3C69EAA09B0}" name="Estimated costs 15" dataDxfId="370"/>
    <tableColumn id="19" xr3:uid="{73127F85-6ECD-471C-960C-3D01079DB354}" name="Estimated costs 16" dataDxfId="369"/>
    <tableColumn id="20" xr3:uid="{B4F06393-A560-496D-B5CC-6007A550A5EA}" name="Estimated costs 17" dataDxfId="368"/>
    <tableColumn id="21" xr3:uid="{8D03E6FA-0255-437C-B7D6-90DEADE249E5}" name="Estimated costs 18" dataDxfId="367"/>
    <tableColumn id="22" xr3:uid="{96E8CC0F-B228-41C5-8A97-BDAFF6AEE0EE}" name="Estimated costs 19" dataDxfId="366"/>
    <tableColumn id="23" xr3:uid="{B871433A-54C8-4591-91E3-B7B32513B8E7}" name="Estimated costs 20" dataDxfId="365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CE20DBF-04EC-4A5D-8D0C-DC231FB22FE9}" name="Table13" displayName="Table13" ref="A2:AH711" totalsRowShown="0">
  <autoFilter ref="A2:AH711" xr:uid="{60DD3A03-52BA-443B-AAAE-94AD15793738}">
    <filterColumn colId="2">
      <filters>
        <filter val="A"/>
      </filters>
    </filterColumn>
  </autoFilter>
  <tableColumns count="34">
    <tableColumn id="1" xr3:uid="{83CB118F-3B41-4949-824A-8BD29F753C37}" name="Contingency id"/>
    <tableColumn id="33" xr3:uid="{B388B308-61B5-45D6-8D2B-42AD4405D5D5}" name="Rank"/>
    <tableColumn id="28" xr3:uid="{47EE259F-CA9B-44CB-BD9B-28210383971E}" name="Area" dataDxfId="364">
      <calculatedColumnFormula>LEFT(Table13[[#This Row],[Contingency id]])</calculatedColumnFormula>
    </tableColumn>
    <tableColumn id="2" xr3:uid="{CC9B32BC-5D5C-4E1C-9C94-C9F2415BA7C5}" name="Share unsecure states" dataDxfId="363"/>
    <tableColumn id="30" xr3:uid="{9810BDC6-F397-47A3-BCB8-EA062F3E531F}" name="Speed up" dataDxfId="362"/>
    <tableColumn id="31" xr3:uid="{D93DD729-4A92-4DFE-922C-13465B3581CD}" name="Nb samples" dataDxfId="361"/>
    <tableColumn id="32" xr3:uid="{90AB62CF-0442-4EA8-BBEA-16640BBAA345}" name="Nb sampled clusters" dataDxfId="360"/>
    <tableColumn id="3" xr3:uid="{E6DA2C68-050B-47E9-99DE-7A1A9E76786C}" name="Actual cost" dataDxfId="359"/>
    <tableColumn id="24" xr3:uid="{2031ED01-C503-418E-A21E-255E0D71CF5A}" name="Mean" dataDxfId="358">
      <calculatedColumnFormula>AVERAGE(Table13[[#This Row],[Estimated costs 1]:[Estimated costs 20]])</calculatedColumnFormula>
    </tableColumn>
    <tableColumn id="34" xr3:uid="{EA350132-3C75-43B6-8097-44179F932138}" name="Bias (%)" dataDxfId="357">
      <calculatedColumnFormula>(Table13[[#This Row],[Mean]]-Table13[[#This Row],[Actual cost]])/Table13[[#This Row],[Actual cost]]*100</calculatedColumnFormula>
    </tableColumn>
    <tableColumn id="25" xr3:uid="{DCDCED09-4D71-42C9-8D5E-B6D9DAFF6133}" name="Dev" dataDxfId="356">
      <calculatedColumnFormula>_xlfn.STDEV.P(Table13[[#This Row],[Estimated costs 1]:[Estimated costs 20]])</calculatedColumnFormula>
    </tableColumn>
    <tableColumn id="29" xr3:uid="{D092AC31-B0CD-4F5B-B5A2-6C7739B34395}" name="Dev (%)" dataDxfId="355">
      <calculatedColumnFormula>Table13[[#This Row],[Dev]]/Table13[[#This Row],[Mean]]*100</calculatedColumnFormula>
    </tableColumn>
    <tableColumn id="26" xr3:uid="{E05F61EA-46C4-4C7E-B27B-806D936CC00E}" name="Diff 1" dataDxfId="354">
      <calculatedColumnFormula>Table13[[#This Row],[Estimated costs 1]]-Table13[[#This Row],[Actual cost]]</calculatedColumnFormula>
    </tableColumn>
    <tableColumn id="27" xr3:uid="{F775F2AC-6FDB-4472-8D55-4B1A1BA9C5AC}" name="Diff 1 (%)" dataDxfId="353">
      <calculatedColumnFormula>Table13[[#This Row],[Diff 1]]/Table13[[#This Row],[Actual cost]]*100</calculatedColumnFormula>
    </tableColumn>
    <tableColumn id="4" xr3:uid="{A6F81B26-B16F-48C2-9E66-1187182CBFCB}" name="Estimated costs 1" dataDxfId="352"/>
    <tableColumn id="5" xr3:uid="{C8DFD2B5-9D7F-4BCF-90BB-4E141C0AE488}" name="Estimated costs 2" dataDxfId="351"/>
    <tableColumn id="6" xr3:uid="{48A5A167-03BC-4095-9C26-3476D66A2F46}" name="Estimated costs 3" dataDxfId="350"/>
    <tableColumn id="7" xr3:uid="{6AF59FD1-C55E-4001-891E-68153233EA1E}" name="Estimated costs 4" dataDxfId="349"/>
    <tableColumn id="8" xr3:uid="{5F9462B4-FF65-4770-B551-43FEEA417DC4}" name="Estimated costs 5" dataDxfId="348"/>
    <tableColumn id="9" xr3:uid="{1E973561-C3B0-4530-822E-DD8731BBDBDE}" name="Estimated costs 6" dataDxfId="347"/>
    <tableColumn id="10" xr3:uid="{B2ED363D-39C8-4D27-AF23-1ABA109880B4}" name="Estimated costs 7" dataDxfId="346"/>
    <tableColumn id="11" xr3:uid="{60C8FF8B-05F3-40F7-841A-E30391EE58D5}" name="Estimated costs 8" dataDxfId="345"/>
    <tableColumn id="12" xr3:uid="{0E533F1B-CCAA-42ED-8B15-51674C20BD5D}" name="Estimated costs 9" dataDxfId="344"/>
    <tableColumn id="13" xr3:uid="{DA0AE0DA-C37D-4D42-922D-E14B590CC625}" name="Estimated costs 10" dataDxfId="343"/>
    <tableColumn id="14" xr3:uid="{0F528452-753C-4874-B5D0-6DFA138F66EA}" name="Estimated costs 11" dataDxfId="342"/>
    <tableColumn id="15" xr3:uid="{4EB726A9-0B87-4709-BE2B-CD7038BE8191}" name="Estimated costs 12" dataDxfId="341"/>
    <tableColumn id="16" xr3:uid="{BB47AC1D-B766-4DA6-9AA3-4E074BE3A7E0}" name="Estimated costs 13" dataDxfId="340"/>
    <tableColumn id="17" xr3:uid="{6050C8CD-80F4-4F47-BAF2-E826B8ED0D7A}" name="Estimated costs 14" dataDxfId="339"/>
    <tableColumn id="18" xr3:uid="{A6A81228-A408-4DC9-A256-3FA219CEE088}" name="Estimated costs 15" dataDxfId="338"/>
    <tableColumn id="19" xr3:uid="{3C057753-0A7B-48C9-9B9F-9C8C923A32A8}" name="Estimated costs 16" dataDxfId="337"/>
    <tableColumn id="20" xr3:uid="{3C082E72-0416-473E-8AB8-78A1F524B77E}" name="Estimated costs 17" dataDxfId="336"/>
    <tableColumn id="21" xr3:uid="{8DC5A761-20A8-44BD-BE47-CFED282A9EB0}" name="Estimated costs 18" dataDxfId="335"/>
    <tableColumn id="22" xr3:uid="{DA1F0574-0084-440B-A195-FAEB706CA127}" name="Estimated costs 19" dataDxfId="334"/>
    <tableColumn id="23" xr3:uid="{F4EB0FE6-DEE1-42AA-AC69-1858F8EF3CAA}" name="Estimated costs 20" dataDxfId="333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A81DDB67-9A62-40EC-9CFC-4BDF8DDBFC67}" name="Table1311" displayName="Table1311" ref="A2:AI711" totalsRowShown="0">
  <autoFilter ref="A2:AI711" xr:uid="{60DD3A03-52BA-443B-AAAE-94AD15793738}">
    <filterColumn colId="2">
      <filters>
        <filter val="A"/>
      </filters>
    </filterColumn>
  </autoFilter>
  <tableColumns count="35">
    <tableColumn id="1" xr3:uid="{DE134942-8697-4E83-B1DC-347A0FEF50A7}" name="Contingency id"/>
    <tableColumn id="33" xr3:uid="{63CB162F-80C9-4E78-A045-A1F66791ADE1}" name="Rank"/>
    <tableColumn id="28" xr3:uid="{E2F5543D-65A2-457D-9663-541B6D763971}" name="Area" dataDxfId="332">
      <calculatedColumnFormula>LEFT(Table1311[[#This Row],[Contingency id]])</calculatedColumnFormula>
    </tableColumn>
    <tableColumn id="2" xr3:uid="{5DD70FE2-B557-4D5A-9ECB-1B287F18F035}" name="Share unsecure states" dataDxfId="331"/>
    <tableColumn id="30" xr3:uid="{EF095812-8F1E-44EE-BED4-460DB8B80105}" name="Speed up" dataDxfId="330"/>
    <tableColumn id="31" xr3:uid="{FB989C99-C876-4BCE-9FD7-8E85DDE4FC53}" name="Nb samples" dataDxfId="329"/>
    <tableColumn id="32" xr3:uid="{84ED5343-B962-42AC-929F-290767DDF8E1}" name="Nb sampled clusters" dataDxfId="328"/>
    <tableColumn id="34" xr3:uid="{3A91CFDD-33C5-42A5-9950-91E8F0408B27}" name="Nb simulations"/>
    <tableColumn id="3" xr3:uid="{20D70E49-F114-4264-9CB9-44E42ADBFC65}" name="Actual cost" dataDxfId="327"/>
    <tableColumn id="24" xr3:uid="{A962B037-2238-4386-8248-1EFAC37DDFE2}" name="Mean" dataDxfId="326">
      <calculatedColumnFormula>AVERAGE(Table1311[[#This Row],[Estimated costs 1]:[Estimated costs 20]])</calculatedColumnFormula>
    </tableColumn>
    <tableColumn id="35" xr3:uid="{D934931B-F5EA-4A3D-9F64-6FCC8ACEDD54}" name="Bias (%)" dataDxfId="325">
      <calculatedColumnFormula>(Table1311[[#This Row],[Mean]]-Table1311[[#This Row],[Actual cost]])/Table1311[[#This Row],[Actual cost]]*100</calculatedColumnFormula>
    </tableColumn>
    <tableColumn id="25" xr3:uid="{58A8A296-0CE5-47E7-A079-C08249947A9E}" name="Dev" dataDxfId="324">
      <calculatedColumnFormula>_xlfn.STDEV.P(Table1311[[#This Row],[Estimated costs 1]:[Estimated costs 20]])</calculatedColumnFormula>
    </tableColumn>
    <tableColumn id="29" xr3:uid="{844DE0BB-BFFD-47FA-B06A-FDBFD0A36EB5}" name="Dev (%)" dataDxfId="323">
      <calculatedColumnFormula>Table1311[[#This Row],[Dev]]/Table1311[[#This Row],[Mean]]*100</calculatedColumnFormula>
    </tableColumn>
    <tableColumn id="26" xr3:uid="{7303A96D-85BD-4027-8619-AC9D3B79CA84}" name="Diff 1" dataDxfId="322">
      <calculatedColumnFormula>Table1311[[#This Row],[Estimated costs 1]]-Table1311[[#This Row],[Actual cost]]</calculatedColumnFormula>
    </tableColumn>
    <tableColumn id="27" xr3:uid="{3C0496A8-4B5C-4914-8646-8CF5AC5ED2DF}" name="Diff 1 (%)" dataDxfId="321">
      <calculatedColumnFormula>Table1311[[#This Row],[Diff 1]]/Table1311[[#This Row],[Actual cost]]*100</calculatedColumnFormula>
    </tableColumn>
    <tableColumn id="4" xr3:uid="{351F3979-32D5-41C4-9A70-180EC0BAC5D3}" name="Estimated costs 1" dataDxfId="320"/>
    <tableColumn id="5" xr3:uid="{5371A762-B9BC-40B1-9101-119DABF6F907}" name="Estimated costs 2" dataDxfId="319"/>
    <tableColumn id="6" xr3:uid="{09F5EF27-B6FB-4F73-8081-70982B408290}" name="Estimated costs 3" dataDxfId="318"/>
    <tableColumn id="7" xr3:uid="{6D412C40-C9B7-4359-A9A6-125855C6DC8D}" name="Estimated costs 4" dataDxfId="317"/>
    <tableColumn id="8" xr3:uid="{CC1150BB-3234-4236-86B9-A942DE2AFB20}" name="Estimated costs 5" dataDxfId="316"/>
    <tableColumn id="9" xr3:uid="{54B9EFA4-94B5-497D-8E63-E69B6F09F0E9}" name="Estimated costs 6" dataDxfId="315"/>
    <tableColumn id="10" xr3:uid="{47FB544E-74C8-4A8C-8587-BD7D5B0EDA32}" name="Estimated costs 7" dataDxfId="314"/>
    <tableColumn id="11" xr3:uid="{C6AAEA68-92A8-441B-998F-7F25EBE636A1}" name="Estimated costs 8" dataDxfId="313"/>
    <tableColumn id="12" xr3:uid="{4701C84E-7320-42FA-B50A-FD659A82D30E}" name="Estimated costs 9" dataDxfId="312"/>
    <tableColumn id="13" xr3:uid="{EB0DD076-1CE0-460C-B526-B4D8C84735F4}" name="Estimated costs 10" dataDxfId="311"/>
    <tableColumn id="14" xr3:uid="{EA54C65A-A0FB-4F84-B90D-1BAECB2898B5}" name="Estimated costs 11" dataDxfId="310"/>
    <tableColumn id="15" xr3:uid="{EDBC6965-14D4-49F1-A5A1-C22360D426A9}" name="Estimated costs 12" dataDxfId="309"/>
    <tableColumn id="16" xr3:uid="{393FB85F-D45A-4720-AFED-A81BC29E5593}" name="Estimated costs 13" dataDxfId="308"/>
    <tableColumn id="17" xr3:uid="{4AF35578-95E0-4383-A7FA-EA2C9D422FBC}" name="Estimated costs 14" dataDxfId="307"/>
    <tableColumn id="18" xr3:uid="{892A02FD-1A98-4B7E-8EE9-A6D0933EDEC2}" name="Estimated costs 15" dataDxfId="306"/>
    <tableColumn id="19" xr3:uid="{820103BC-5D08-49BC-86EA-974A1F17564A}" name="Estimated costs 16" dataDxfId="305"/>
    <tableColumn id="20" xr3:uid="{D6346AFA-F094-4673-A39F-0D16EE03B877}" name="Estimated costs 17" dataDxfId="304"/>
    <tableColumn id="21" xr3:uid="{B888CE3B-02EF-434F-9609-F8DEEE733205}" name="Estimated costs 18" dataDxfId="303"/>
    <tableColumn id="22" xr3:uid="{8871FEB3-AF7B-4F47-B1AA-AF8F8A2FA731}" name="Estimated costs 19" dataDxfId="302"/>
    <tableColumn id="23" xr3:uid="{A5B97539-B69C-4883-836F-DFA4FE9333DC}" name="Estimated costs 20" dataDxfId="301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07B48D6-CE9E-431F-9B5E-DB9810ABBCC8}" name="Table134" displayName="Table134" ref="A2:AG711" totalsRowShown="0">
  <autoFilter ref="A2:AG711" xr:uid="{60DD3A03-52BA-443B-AAAE-94AD15793738}">
    <filterColumn colId="2">
      <filters>
        <filter val="B"/>
      </filters>
    </filterColumn>
  </autoFilter>
  <tableColumns count="33">
    <tableColumn id="1" xr3:uid="{85777F2C-2353-48D2-990D-564C5A120D26}" name="Contingency id"/>
    <tableColumn id="33" xr3:uid="{6368AD0F-6576-4E72-AE26-B0CA76CF6070}" name="Rank"/>
    <tableColumn id="28" xr3:uid="{67BA2C37-BAFD-414B-A82C-AA61F1BDFA59}" name="Area" dataDxfId="300">
      <calculatedColumnFormula>LEFT(Table134[[#This Row],[Contingency id]])</calculatedColumnFormula>
    </tableColumn>
    <tableColumn id="2" xr3:uid="{87404BCC-F0B3-4498-A698-F57A78B1B3DE}" name="Share unsecure states" dataDxfId="299"/>
    <tableColumn id="30" xr3:uid="{500D6916-48E1-4BE1-9690-96AF484CBBD4}" name="Speed up" dataDxfId="298"/>
    <tableColumn id="31" xr3:uid="{6FE74F1C-4589-44D3-B26B-1A757B74B3B5}" name="Nb samples" dataDxfId="297"/>
    <tableColumn id="32" xr3:uid="{9411CC7A-93B6-423C-886C-058EB6BA881B}" name="Nb sampled clusters" dataDxfId="296"/>
    <tableColumn id="3" xr3:uid="{418B3031-AC97-4268-8B4C-9E303C93029D}" name="Actual cost" dataDxfId="295"/>
    <tableColumn id="24" xr3:uid="{7D1C662E-0C3C-4B14-B15D-696A5DAFF5B4}" name="Mean" dataDxfId="294">
      <calculatedColumnFormula>AVERAGE(Table134[[#This Row],[Estimated costs 1]:[Estimated costs 20]])</calculatedColumnFormula>
    </tableColumn>
    <tableColumn id="25" xr3:uid="{AFA8ABC6-4041-49E2-9743-C28857832724}" name="Dev" dataDxfId="293">
      <calculatedColumnFormula>_xlfn.STDEV.P(Table134[[#This Row],[Estimated costs 1]:[Estimated costs 20]])</calculatedColumnFormula>
    </tableColumn>
    <tableColumn id="29" xr3:uid="{3D1134B1-0BE0-4CF0-BF75-6AA8EABBA5A7}" name="Dev (%)" dataDxfId="292">
      <calculatedColumnFormula>Table134[[#This Row],[Dev]]/Table134[[#This Row],[Mean]]*100</calculatedColumnFormula>
    </tableColumn>
    <tableColumn id="26" xr3:uid="{431D7C13-9C2E-4260-B768-ECF0FE70BA9C}" name="Diff 1" dataDxfId="291">
      <calculatedColumnFormula>Table134[[#This Row],[Estimated costs 1]]-Table134[[#This Row],[Actual cost]]</calculatedColumnFormula>
    </tableColumn>
    <tableColumn id="27" xr3:uid="{7D3A0E51-2E85-47E8-BACD-FD9C261EA854}" name="Diff 1 (%)" dataDxfId="290">
      <calculatedColumnFormula>Table134[[#This Row],[Diff 1]]/Table134[[#This Row],[Actual cost]]*100</calculatedColumnFormula>
    </tableColumn>
    <tableColumn id="4" xr3:uid="{5D044A95-673C-4392-9387-76C892E39029}" name="Estimated costs 1" dataDxfId="289"/>
    <tableColumn id="5" xr3:uid="{E484AB2D-9A3C-48B5-9490-3CA8FB0D579A}" name="Estimated costs 2" dataDxfId="288"/>
    <tableColumn id="6" xr3:uid="{5FDB84EB-36B3-440F-9A6C-3BEAAE0802F4}" name="Estimated costs 3" dataDxfId="287"/>
    <tableColumn id="7" xr3:uid="{7E2FF9CC-B743-4FC6-ADE3-15B31C1DB4D6}" name="Estimated costs 4" dataDxfId="286"/>
    <tableColumn id="8" xr3:uid="{B7AC5DFC-E480-454E-A265-04010E93ED9A}" name="Estimated costs 5" dataDxfId="285"/>
    <tableColumn id="9" xr3:uid="{8513F9CF-0805-49C5-BFE1-C32AFDC33894}" name="Estimated costs 6" dataDxfId="284"/>
    <tableColumn id="10" xr3:uid="{8F3136BF-242C-4B69-8605-946ECABA9823}" name="Estimated costs 7" dataDxfId="283"/>
    <tableColumn id="11" xr3:uid="{DBC2EB42-580B-499E-B30D-E9B50D2E0CF1}" name="Estimated costs 8" dataDxfId="282"/>
    <tableColumn id="12" xr3:uid="{B85F0801-8236-4BE9-8F92-A8CE074519C9}" name="Estimated costs 9" dataDxfId="281"/>
    <tableColumn id="13" xr3:uid="{B9EF2FF4-3B34-4418-BC36-FEEEB5E9FE08}" name="Estimated costs 10" dataDxfId="280"/>
    <tableColumn id="14" xr3:uid="{240A6A57-64C2-4C4F-ABC9-D7424EAB1A47}" name="Estimated costs 11" dataDxfId="279"/>
    <tableColumn id="15" xr3:uid="{69794D4C-06EF-42B5-B01F-A576FD2E21F3}" name="Estimated costs 12" dataDxfId="278"/>
    <tableColumn id="16" xr3:uid="{BD08C437-3425-41FF-B3BC-FA49E82B4A66}" name="Estimated costs 13" dataDxfId="277"/>
    <tableColumn id="17" xr3:uid="{E8DEC351-DD51-4221-8B91-EC54E94D26E3}" name="Estimated costs 14" dataDxfId="276"/>
    <tableColumn id="18" xr3:uid="{0654A1D7-01D0-4949-9679-309B5B297D72}" name="Estimated costs 15" dataDxfId="275"/>
    <tableColumn id="19" xr3:uid="{3A9D2421-7F5C-4B64-96F1-0D36631932D2}" name="Estimated costs 16" dataDxfId="274"/>
    <tableColumn id="20" xr3:uid="{8C02A075-3BDE-40EE-BA17-0891DABE4A02}" name="Estimated costs 17" dataDxfId="273"/>
    <tableColumn id="21" xr3:uid="{DABACCDA-B1A9-4FD1-B1EB-F9F863730667}" name="Estimated costs 18" dataDxfId="272"/>
    <tableColumn id="22" xr3:uid="{F99F6375-2926-45A5-A669-9EF7C905C6C0}" name="Estimated costs 19" dataDxfId="271"/>
    <tableColumn id="23" xr3:uid="{64F8A4F4-6F92-4FE6-9A04-C3E02B711DB5}" name="Estimated costs 20" dataDxfId="270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63189FC-259C-4A4C-AE77-AACC7064E18A}" name="Table1345" displayName="Table1345" ref="A2:AG711" totalsRowShown="0">
  <autoFilter ref="A2:AG711" xr:uid="{60DD3A03-52BA-443B-AAAE-94AD15793738}">
    <filterColumn colId="2">
      <filters>
        <filter val="C"/>
      </filters>
    </filterColumn>
  </autoFilter>
  <tableColumns count="33">
    <tableColumn id="1" xr3:uid="{88804CE4-D400-40A2-AD41-D5E15B6E5FC2}" name="Contingency id"/>
    <tableColumn id="33" xr3:uid="{B54D0FAA-6511-4820-A3CF-6F98D9794A8F}" name="Rank"/>
    <tableColumn id="28" xr3:uid="{2D4AB41C-890E-4C6B-AB27-F854E74865E4}" name="Area" dataDxfId="269">
      <calculatedColumnFormula>LEFT(Table1345[[#This Row],[Contingency id]])</calculatedColumnFormula>
    </tableColumn>
    <tableColumn id="2" xr3:uid="{0DD021B1-6430-4B6C-8974-089956C058EC}" name="Share unsecure states" dataDxfId="268"/>
    <tableColumn id="30" xr3:uid="{418BD8FC-7DA7-4904-BDE4-AF477003DBD0}" name="Speed up" dataDxfId="267"/>
    <tableColumn id="31" xr3:uid="{58459339-BE16-44F1-BBE7-BEDB534C78FF}" name="Nb samples" dataDxfId="266"/>
    <tableColumn id="32" xr3:uid="{EECB7672-B35D-4DE1-85F2-7BDBFA3430A9}" name="Nb sampled clusters" dataDxfId="265"/>
    <tableColumn id="3" xr3:uid="{10B8E5F2-291B-4595-92D2-3F6C709AC7CA}" name="Actual cost" dataDxfId="264"/>
    <tableColumn id="24" xr3:uid="{A25B40FD-39E9-4F2F-B212-3FF65F5F6543}" name="Mean" dataDxfId="263">
      <calculatedColumnFormula>AVERAGE(Table1345[[#This Row],[Estimated costs 1]:[Estimated costs 20]])</calculatedColumnFormula>
    </tableColumn>
    <tableColumn id="25" xr3:uid="{86D5B1CF-93D4-46F1-963F-6F0C64D35E9A}" name="Dev" dataDxfId="262">
      <calculatedColumnFormula>_xlfn.STDEV.P(Table1345[[#This Row],[Estimated costs 1]:[Estimated costs 20]])</calculatedColumnFormula>
    </tableColumn>
    <tableColumn id="29" xr3:uid="{0F39E563-77EB-4CC6-A29A-DBF5C0DBC930}" name="Dev (%)" dataDxfId="261">
      <calculatedColumnFormula>Table1345[[#This Row],[Dev]]/Table1345[[#This Row],[Mean]]*100</calculatedColumnFormula>
    </tableColumn>
    <tableColumn id="26" xr3:uid="{4B1DF4AE-BC51-4332-A9A4-8198FE62F5F9}" name="Diff 1" dataDxfId="260">
      <calculatedColumnFormula>Table1345[[#This Row],[Estimated costs 1]]-Table1345[[#This Row],[Actual cost]]</calculatedColumnFormula>
    </tableColumn>
    <tableColumn id="27" xr3:uid="{ADD6D95A-125D-49C7-8563-B5EA7CC11CF0}" name="Diff 1 (%)" dataDxfId="259">
      <calculatedColumnFormula>Table1345[[#This Row],[Diff 1]]/Table1345[[#This Row],[Actual cost]]*100</calculatedColumnFormula>
    </tableColumn>
    <tableColumn id="4" xr3:uid="{1CD75D19-BC24-411B-8F98-13E1936D90BC}" name="Estimated costs 1" dataDxfId="258"/>
    <tableColumn id="5" xr3:uid="{13F24E60-5904-46D7-8395-C15AF372EB50}" name="Estimated costs 2" dataDxfId="257"/>
    <tableColumn id="6" xr3:uid="{FDAF6C29-35E0-4E4A-B548-9B713FDBCC24}" name="Estimated costs 3" dataDxfId="256"/>
    <tableColumn id="7" xr3:uid="{3462E620-E9E4-401D-B68E-923366C8A6B1}" name="Estimated costs 4" dataDxfId="255"/>
    <tableColumn id="8" xr3:uid="{11240FE3-8D70-4CF6-8D98-97E1236D69FA}" name="Estimated costs 5" dataDxfId="254"/>
    <tableColumn id="9" xr3:uid="{13B6AD23-CD0F-4745-85EF-1A594B82C27F}" name="Estimated costs 6" dataDxfId="253"/>
    <tableColumn id="10" xr3:uid="{FD19627B-0336-4ECE-BCD9-6E2163300674}" name="Estimated costs 7" dataDxfId="252"/>
    <tableColumn id="11" xr3:uid="{F2D07D2B-8AF6-4231-995A-491C10A8C424}" name="Estimated costs 8" dataDxfId="251"/>
    <tableColumn id="12" xr3:uid="{B7B2D041-8205-4A1A-93A6-8ADB413FDEF8}" name="Estimated costs 9" dataDxfId="250"/>
    <tableColumn id="13" xr3:uid="{5517BA32-0DB0-4022-8D47-C00189FDB0B4}" name="Estimated costs 10" dataDxfId="249"/>
    <tableColumn id="14" xr3:uid="{F848117F-92E2-41F4-AF5B-87FD02BE8E18}" name="Estimated costs 11" dataDxfId="248"/>
    <tableColumn id="15" xr3:uid="{CA41416F-33D4-4E51-B5A9-A9B935C78EAB}" name="Estimated costs 12" dataDxfId="247"/>
    <tableColumn id="16" xr3:uid="{4EC6F643-8023-4CE7-81AE-F02929B4ED16}" name="Estimated costs 13" dataDxfId="246"/>
    <tableColumn id="17" xr3:uid="{545B7CF0-D876-4367-92A9-B5A9C5A8A94F}" name="Estimated costs 14" dataDxfId="245"/>
    <tableColumn id="18" xr3:uid="{613B897B-BC03-488F-8F36-B27F7EA5B34B}" name="Estimated costs 15" dataDxfId="244"/>
    <tableColumn id="19" xr3:uid="{5CA50FEB-FE84-4687-9C9E-C9AE477B089A}" name="Estimated costs 16" dataDxfId="243"/>
    <tableColumn id="20" xr3:uid="{84912EB2-82CD-4168-838A-057909417647}" name="Estimated costs 17" dataDxfId="242"/>
    <tableColumn id="21" xr3:uid="{2300395A-14B1-4626-8A22-107096EAC334}" name="Estimated costs 18" dataDxfId="241"/>
    <tableColumn id="22" xr3:uid="{82F1C553-54FD-4CB9-867D-CD80F0E83D0B}" name="Estimated costs 19" dataDxfId="240"/>
    <tableColumn id="23" xr3:uid="{996D7CA3-A501-4E50-855B-0770203EA423}" name="Estimated costs 20" dataDxfId="239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C99BC47-F8EB-4319-8140-752E51133432}" name="Table13458" displayName="Table13458" ref="A2:AG711" totalsRowShown="0">
  <autoFilter ref="A2:AG711" xr:uid="{60DD3A03-52BA-443B-AAAE-94AD15793738}">
    <filterColumn colId="2">
      <filters>
        <filter val="A"/>
      </filters>
    </filterColumn>
  </autoFilter>
  <tableColumns count="33">
    <tableColumn id="1" xr3:uid="{2A8C4673-1213-4DE3-ABCA-940FC45B67D4}" name="Contingency id"/>
    <tableColumn id="33" xr3:uid="{F37F380F-B508-49F5-B1CA-09212577FF12}" name="Rank"/>
    <tableColumn id="28" xr3:uid="{F4C790E6-9E24-49A9-8BC2-C4359496C0EC}" name="Area" dataDxfId="238">
      <calculatedColumnFormula>LEFT(Table13458[[#This Row],[Contingency id]])</calculatedColumnFormula>
    </tableColumn>
    <tableColumn id="2" xr3:uid="{F61753BD-3260-433E-94B5-05A85170A2D8}" name="Share unsecure states" dataDxfId="237"/>
    <tableColumn id="30" xr3:uid="{8303CDE4-5622-474B-A04D-45C61D62C94B}" name="Speed up" dataDxfId="236"/>
    <tableColumn id="31" xr3:uid="{9D29A240-E3A8-4242-9614-E048C55FF790}" name="Nb samples" dataDxfId="235"/>
    <tableColumn id="32" xr3:uid="{73762B04-DEA2-48D3-9649-BB51426F2C17}" name="Nb sampled clusters" dataDxfId="234"/>
    <tableColumn id="3" xr3:uid="{6B4C0B28-CEED-44A7-B943-CCF17B9B6B46}" name="Actual cost" dataDxfId="233"/>
    <tableColumn id="24" xr3:uid="{632DABE3-2B59-40C3-9AD5-5979CC978DF8}" name="Mean" dataDxfId="232">
      <calculatedColumnFormula>AVERAGE(Table13458[[#This Row],[Estimated costs 1]:[Estimated costs 20]])</calculatedColumnFormula>
    </tableColumn>
    <tableColumn id="25" xr3:uid="{B85C627E-9BC5-4753-B4C7-808B99FFF059}" name="Dev" dataDxfId="231">
      <calculatedColumnFormula>_xlfn.STDEV.P(Table13458[[#This Row],[Estimated costs 1]:[Estimated costs 20]])</calculatedColumnFormula>
    </tableColumn>
    <tableColumn id="29" xr3:uid="{F46FB789-DAAF-4898-B926-7E403D91B64E}" name="Dev (%)" dataDxfId="230">
      <calculatedColumnFormula>Table13458[[#This Row],[Dev]]/Table13458[[#This Row],[Mean]]*100</calculatedColumnFormula>
    </tableColumn>
    <tableColumn id="26" xr3:uid="{9262C70E-9D59-4092-ABB4-67B86AEF9FFF}" name="Diff 1" dataDxfId="229">
      <calculatedColumnFormula>Table13458[[#This Row],[Estimated costs 1]]-Table13458[[#This Row],[Actual cost]]</calculatedColumnFormula>
    </tableColumn>
    <tableColumn id="27" xr3:uid="{06A44AF7-B2EA-4982-8924-4945B2C5E298}" name="Diff 1 (%)" dataDxfId="228">
      <calculatedColumnFormula>Table13458[[#This Row],[Diff 1]]/Table13458[[#This Row],[Actual cost]]*100</calculatedColumnFormula>
    </tableColumn>
    <tableColumn id="4" xr3:uid="{71FFC8E6-0F85-4450-84BF-7E2F844216C7}" name="Estimated costs 1" dataDxfId="227"/>
    <tableColumn id="5" xr3:uid="{D7384509-3963-4681-86DA-A7D2751C0737}" name="Estimated costs 2" dataDxfId="226"/>
    <tableColumn id="6" xr3:uid="{11FAB50E-C3D4-438F-898C-3AF0D2DDA23A}" name="Estimated costs 3" dataDxfId="225"/>
    <tableColumn id="7" xr3:uid="{828D2BC8-4AB9-44F6-85BC-5C0D5EFB5780}" name="Estimated costs 4" dataDxfId="224"/>
    <tableColumn id="8" xr3:uid="{36AAD06D-C3A0-413D-8B95-D1AF2E6BFAF5}" name="Estimated costs 5" dataDxfId="223"/>
    <tableColumn id="9" xr3:uid="{04AF11A7-F775-43E2-ABA3-BD956BA1263D}" name="Estimated costs 6" dataDxfId="222"/>
    <tableColumn id="10" xr3:uid="{7C64AEF1-5E32-4765-BD28-02C4743F5A29}" name="Estimated costs 7" dataDxfId="221"/>
    <tableColumn id="11" xr3:uid="{6564675D-2508-4C48-A93B-E268157EC8A1}" name="Estimated costs 8" dataDxfId="220"/>
    <tableColumn id="12" xr3:uid="{7C6F213E-59D1-4F3A-9118-308F26649E0F}" name="Estimated costs 9" dataDxfId="219"/>
    <tableColumn id="13" xr3:uid="{BA599BF0-99F2-473F-B21A-9649F7281497}" name="Estimated costs 10" dataDxfId="218"/>
    <tableColumn id="14" xr3:uid="{83C16F6C-36DB-420E-BA84-8D96053F3A76}" name="Estimated costs 11" dataDxfId="217"/>
    <tableColumn id="15" xr3:uid="{8893F5C4-3105-456A-A2D4-A281DDD731DE}" name="Estimated costs 12" dataDxfId="216"/>
    <tableColumn id="16" xr3:uid="{A03A258E-640E-4DE6-A2D6-8E9C75739EA9}" name="Estimated costs 13" dataDxfId="215"/>
    <tableColumn id="17" xr3:uid="{0996E2C6-B400-4E69-8BA0-5976DDECF825}" name="Estimated costs 14" dataDxfId="214"/>
    <tableColumn id="18" xr3:uid="{73F0660F-2C13-4062-864A-8720AF3A51E6}" name="Estimated costs 15" dataDxfId="213"/>
    <tableColumn id="19" xr3:uid="{C71F3924-5767-4028-BDE7-3422CC0EF440}" name="Estimated costs 16" dataDxfId="212"/>
    <tableColumn id="20" xr3:uid="{B4B6FA22-4EFB-4243-A347-F2586C4E38E9}" name="Estimated costs 17" dataDxfId="211"/>
    <tableColumn id="21" xr3:uid="{E0C49268-E25A-4C2B-A9A5-46CAC516D638}" name="Estimated costs 18" dataDxfId="210"/>
    <tableColumn id="22" xr3:uid="{FD20E405-395E-47F6-9B68-60B825DEAB74}" name="Estimated costs 19" dataDxfId="209"/>
    <tableColumn id="23" xr3:uid="{BE38CDF8-B301-431A-86C6-EE9699A91EC4}" name="Estimated costs 20" dataDxfId="208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A0F930-7384-4B48-8B77-F4677B9D46A2}" name="Table134589" displayName="Table134589" ref="A2:AG711" totalsRowShown="0">
  <autoFilter ref="A2:AG711" xr:uid="{60DD3A03-52BA-443B-AAAE-94AD15793738}">
    <filterColumn colId="2">
      <filters>
        <filter val="B"/>
      </filters>
    </filterColumn>
  </autoFilter>
  <tableColumns count="33">
    <tableColumn id="1" xr3:uid="{EA69CB89-F25C-4476-83CB-A1CE764468A7}" name="Contingency id"/>
    <tableColumn id="33" xr3:uid="{0C232191-1BDC-4775-A1C2-E4CB4A554381}" name="Rank"/>
    <tableColumn id="28" xr3:uid="{59E8B039-304A-450C-9F71-C780D824543B}" name="Area" dataDxfId="207">
      <calculatedColumnFormula>LEFT(Table134589[[#This Row],[Contingency id]])</calculatedColumnFormula>
    </tableColumn>
    <tableColumn id="2" xr3:uid="{992DD966-AF4A-4938-B263-92D28845F1FF}" name="Share unsecure states" dataDxfId="206"/>
    <tableColumn id="30" xr3:uid="{2853CFCC-E6AE-4BED-BC59-0EA4D624C78A}" name="Speed up" dataDxfId="205"/>
    <tableColumn id="31" xr3:uid="{A5845A73-E302-42D7-8B75-D3FF3351E110}" name="Nb samples" dataDxfId="204"/>
    <tableColumn id="32" xr3:uid="{9E2D7170-7F02-414B-AEA9-4CEB045E33B3}" name="Nb sampled clusters" dataDxfId="203"/>
    <tableColumn id="3" xr3:uid="{9A669DD9-2AF8-4840-89C0-7FFCD54EC314}" name="Actual cost" dataDxfId="202"/>
    <tableColumn id="24" xr3:uid="{A559E252-0F7E-4662-8CB2-5A29832C9070}" name="Mean" dataDxfId="201">
      <calculatedColumnFormula>AVERAGE(Table134589[[#This Row],[Estimated costs 1]:[Estimated costs 20]])</calculatedColumnFormula>
    </tableColumn>
    <tableColumn id="25" xr3:uid="{232A99AC-0881-4110-AD87-C49BFBF69A7C}" name="Dev" dataDxfId="200">
      <calculatedColumnFormula>_xlfn.STDEV.P(Table134589[[#This Row],[Estimated costs 1]:[Estimated costs 20]])</calculatedColumnFormula>
    </tableColumn>
    <tableColumn id="29" xr3:uid="{726D6BFA-E027-460D-AD18-0C783795E29E}" name="Dev (%)" dataDxfId="199">
      <calculatedColumnFormula>Table134589[[#This Row],[Dev]]/Table134589[[#This Row],[Mean]]*100</calculatedColumnFormula>
    </tableColumn>
    <tableColumn id="26" xr3:uid="{BF749146-4DF1-4345-BF15-804A63CED015}" name="Diff 1" dataDxfId="198">
      <calculatedColumnFormula>Table134589[[#This Row],[Estimated costs 1]]-Table134589[[#This Row],[Actual cost]]</calculatedColumnFormula>
    </tableColumn>
    <tableColumn id="27" xr3:uid="{04311A59-280C-4822-925A-931C7FBC2BCE}" name="Diff 1 (%)" dataDxfId="197">
      <calculatedColumnFormula>Table134589[[#This Row],[Diff 1]]/Table134589[[#This Row],[Actual cost]]*100</calculatedColumnFormula>
    </tableColumn>
    <tableColumn id="4" xr3:uid="{99975F6C-FA55-4F66-86A6-F95C0D72EDB4}" name="Estimated costs 1" dataDxfId="196"/>
    <tableColumn id="5" xr3:uid="{10402F23-8DC2-4F2F-ABEB-4BF414B79832}" name="Estimated costs 2" dataDxfId="195"/>
    <tableColumn id="6" xr3:uid="{757714B5-E514-4830-9DA3-DBC304BF9279}" name="Estimated costs 3" dataDxfId="194"/>
    <tableColumn id="7" xr3:uid="{E8290905-AC90-4B45-8A06-4BA3A2516875}" name="Estimated costs 4" dataDxfId="193"/>
    <tableColumn id="8" xr3:uid="{1B7C5D8C-50AA-46E6-BC85-4BB06676B098}" name="Estimated costs 5" dataDxfId="192"/>
    <tableColumn id="9" xr3:uid="{15D1F1A6-781A-4007-B59D-3C57FFCD3D44}" name="Estimated costs 6" dataDxfId="191"/>
    <tableColumn id="10" xr3:uid="{4ED8F908-AF04-45D8-BA9C-004E9352C460}" name="Estimated costs 7" dataDxfId="190"/>
    <tableColumn id="11" xr3:uid="{9152D227-362C-4D01-9487-2922CE228156}" name="Estimated costs 8" dataDxfId="189"/>
    <tableColumn id="12" xr3:uid="{9C9A6837-030E-4A47-A353-4E23860636F8}" name="Estimated costs 9" dataDxfId="188"/>
    <tableColumn id="13" xr3:uid="{97D05DC8-2710-4F35-BBC4-E6635CDECD13}" name="Estimated costs 10" dataDxfId="187"/>
    <tableColumn id="14" xr3:uid="{22CCB2CF-9EDC-4911-A6A1-CFEAA3B2897B}" name="Estimated costs 11" dataDxfId="186"/>
    <tableColumn id="15" xr3:uid="{C07EF25A-476C-40C2-AF79-8B8AC6F4E4DA}" name="Estimated costs 12" dataDxfId="185"/>
    <tableColumn id="16" xr3:uid="{FACB4777-DD78-45AA-9BBA-263E41DE3F5C}" name="Estimated costs 13" dataDxfId="184"/>
    <tableColumn id="17" xr3:uid="{A171C6BE-BEEB-4003-9895-1C7D73429778}" name="Estimated costs 14" dataDxfId="183"/>
    <tableColumn id="18" xr3:uid="{82FBA001-35D6-4497-ABD2-286E1265D12C}" name="Estimated costs 15" dataDxfId="182"/>
    <tableColumn id="19" xr3:uid="{A1BDBE1A-3CC9-481D-AB03-45A4E3F21A8E}" name="Estimated costs 16" dataDxfId="181"/>
    <tableColumn id="20" xr3:uid="{3720D6B1-BD32-4111-BDE2-65D25167CD4B}" name="Estimated costs 17" dataDxfId="180"/>
    <tableColumn id="21" xr3:uid="{BDBC49C3-4866-47F2-A0FE-6509F33ACAF7}" name="Estimated costs 18" dataDxfId="179"/>
    <tableColumn id="22" xr3:uid="{9143B373-45DA-4E18-9091-0D0FC3DA28DE}" name="Estimated costs 19" dataDxfId="178"/>
    <tableColumn id="23" xr3:uid="{DEA196A1-F6F2-4F37-ABEB-D54EF2B66F0E}" name="Estimated costs 20" dataDxfId="177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9BDA0379-4BD2-4D8D-B083-AE9D2932C0D5}" name="Table13458910" displayName="Table13458910" ref="A2:AG711" totalsRowShown="0">
  <autoFilter ref="A2:AG711" xr:uid="{60DD3A03-52BA-443B-AAAE-94AD15793738}">
    <filterColumn colId="2">
      <filters>
        <filter val="C"/>
      </filters>
    </filterColumn>
  </autoFilter>
  <tableColumns count="33">
    <tableColumn id="1" xr3:uid="{2BEA739D-AF20-4060-B262-AE0913BA0580}" name="Contingency id"/>
    <tableColumn id="33" xr3:uid="{1E7AD025-9D45-4344-BCDA-776BAB8A6010}" name="Rank"/>
    <tableColumn id="28" xr3:uid="{D951C9F6-68D2-48E4-957B-1938F3886BD2}" name="Area" dataDxfId="176">
      <calculatedColumnFormula>LEFT(Table13458910[[#This Row],[Contingency id]])</calculatedColumnFormula>
    </tableColumn>
    <tableColumn id="2" xr3:uid="{036C2677-F604-4B4B-A197-1CC6DB37EEFC}" name="Share unsecure states" dataDxfId="175"/>
    <tableColumn id="30" xr3:uid="{1846D73D-192F-479B-9DEF-1F31235655BC}" name="Speed up" dataDxfId="174"/>
    <tableColumn id="31" xr3:uid="{12EE37F5-3EEC-4938-B822-41BDAC0C61D3}" name="Nb samples" dataDxfId="173"/>
    <tableColumn id="32" xr3:uid="{0D8DCCA0-0EE7-49AC-BE19-931911816E32}" name="Nb sampled clusters" dataDxfId="172"/>
    <tableColumn id="3" xr3:uid="{C4DF2E8C-F5A0-4671-A00D-D4D2C965FEA5}" name="Actual cost" dataDxfId="171"/>
    <tableColumn id="24" xr3:uid="{25AB5914-5D35-48BC-8F76-C95AC82954CA}" name="Mean" dataDxfId="170">
      <calculatedColumnFormula>AVERAGE(Table13458910[[#This Row],[Estimated costs 1]:[Estimated costs 20]])</calculatedColumnFormula>
    </tableColumn>
    <tableColumn id="25" xr3:uid="{549BBFC0-F01E-4748-AB27-0C9DA3DA99F0}" name="Dev" dataDxfId="169">
      <calculatedColumnFormula>_xlfn.STDEV.P(Table13458910[[#This Row],[Estimated costs 1]:[Estimated costs 20]])</calculatedColumnFormula>
    </tableColumn>
    <tableColumn id="29" xr3:uid="{488824D5-EF57-4448-A8B8-B3002A58B89F}" name="Dev (%)" dataDxfId="168">
      <calculatedColumnFormula>Table13458910[[#This Row],[Dev]]/Table13458910[[#This Row],[Mean]]*100</calculatedColumnFormula>
    </tableColumn>
    <tableColumn id="26" xr3:uid="{ACDCC5DE-7B94-484E-A4F4-47D10EB4F7E4}" name="Diff 1" dataDxfId="167">
      <calculatedColumnFormula>Table13458910[[#This Row],[Estimated costs 1]]-Table13458910[[#This Row],[Actual cost]]</calculatedColumnFormula>
    </tableColumn>
    <tableColumn id="27" xr3:uid="{F212A94A-D314-4AAC-A874-136D12B9DFF9}" name="Diff 1 (%)" dataDxfId="166">
      <calculatedColumnFormula>Table13458910[[#This Row],[Diff 1]]/Table13458910[[#This Row],[Actual cost]]*100</calculatedColumnFormula>
    </tableColumn>
    <tableColumn id="4" xr3:uid="{3BC8A94D-FE7D-465A-BE66-3BC03B425D13}" name="Estimated costs 1" dataDxfId="165"/>
    <tableColumn id="5" xr3:uid="{99412579-7954-42D6-BCDD-5BC8D79E918B}" name="Estimated costs 2" dataDxfId="164"/>
    <tableColumn id="6" xr3:uid="{B596396F-619D-4127-87BB-4280622EEF14}" name="Estimated costs 3" dataDxfId="163"/>
    <tableColumn id="7" xr3:uid="{5A6F5980-4102-4CB2-9E64-6DAB1AEBDF75}" name="Estimated costs 4" dataDxfId="162"/>
    <tableColumn id="8" xr3:uid="{8B02512F-9BB4-482E-97A1-C030844A072E}" name="Estimated costs 5" dataDxfId="161"/>
    <tableColumn id="9" xr3:uid="{CA792A6D-5086-4215-A618-74E5EC00538A}" name="Estimated costs 6" dataDxfId="160"/>
    <tableColumn id="10" xr3:uid="{C21DD4E6-E19A-411B-9F9D-EC0A374A14D0}" name="Estimated costs 7" dataDxfId="159"/>
    <tableColumn id="11" xr3:uid="{E9DE93F6-4EA1-4EBE-B936-7386773F2CA1}" name="Estimated costs 8" dataDxfId="158"/>
    <tableColumn id="12" xr3:uid="{DD977032-8D38-432F-A8D7-F22E2F2304B3}" name="Estimated costs 9" dataDxfId="157"/>
    <tableColumn id="13" xr3:uid="{81573AF2-7621-47EF-8F33-87ECDC6B2529}" name="Estimated costs 10" dataDxfId="156"/>
    <tableColumn id="14" xr3:uid="{F1EA0012-2CDE-4871-9E5A-6A6D0FC286DA}" name="Estimated costs 11" dataDxfId="155"/>
    <tableColumn id="15" xr3:uid="{2AB9DC87-A086-4C98-BDDA-29361FD0046F}" name="Estimated costs 12" dataDxfId="154"/>
    <tableColumn id="16" xr3:uid="{24A72B82-AA74-4AA3-9BB5-035A8888BA0C}" name="Estimated costs 13" dataDxfId="153"/>
    <tableColumn id="17" xr3:uid="{3A32B60A-DAB4-4DAF-AF43-E2DE35312D93}" name="Estimated costs 14" dataDxfId="152"/>
    <tableColumn id="18" xr3:uid="{E79C524D-4519-418A-B2C1-E378EE108D7F}" name="Estimated costs 15" dataDxfId="151"/>
    <tableColumn id="19" xr3:uid="{D2A55241-1758-4D3F-AF58-96B86FA0CE25}" name="Estimated costs 16" dataDxfId="150"/>
    <tableColumn id="20" xr3:uid="{23863F47-984A-4308-881C-F3C698FD56C6}" name="Estimated costs 17" dataDxfId="149"/>
    <tableColumn id="21" xr3:uid="{8D03637B-FA04-4DD9-B614-B7F75CAF7333}" name="Estimated costs 18" dataDxfId="148"/>
    <tableColumn id="22" xr3:uid="{E65C2EC3-5051-4BC2-BB0A-E5BDC2AB5053}" name="Estimated costs 19" dataDxfId="147"/>
    <tableColumn id="23" xr3:uid="{EE829CE8-EB4F-439C-8178-969DC417CA6C}" name="Estimated costs 20" dataDxfId="14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68B93-D7E9-4E60-8CE7-00C356099A19}">
  <dimension ref="A1:AH711"/>
  <sheetViews>
    <sheetView workbookViewId="0">
      <selection activeCell="F11" sqref="F11:N31"/>
    </sheetView>
  </sheetViews>
  <sheetFormatPr defaultRowHeight="14.4" x14ac:dyDescent="0.3"/>
  <cols>
    <col min="1" max="1" width="30" bestFit="1" customWidth="1"/>
    <col min="2" max="2" width="7.44140625" bestFit="1" customWidth="1"/>
    <col min="3" max="3" width="7.109375" bestFit="1" customWidth="1"/>
    <col min="4" max="4" width="22.33203125" customWidth="1"/>
    <col min="5" max="5" width="11.33203125" bestFit="1" customWidth="1"/>
    <col min="6" max="7" width="11.33203125" customWidth="1"/>
    <col min="8" max="14" width="12.5546875" customWidth="1"/>
    <col min="15" max="23" width="18.33203125" customWidth="1"/>
    <col min="24" max="34" width="19.33203125" customWidth="1"/>
  </cols>
  <sheetData>
    <row r="1" spans="1:34" x14ac:dyDescent="0.3">
      <c r="A1" t="s">
        <v>741</v>
      </c>
      <c r="C1">
        <f>152138/107124</f>
        <v>1.4202046226802585</v>
      </c>
    </row>
    <row r="2" spans="1:34" x14ac:dyDescent="0.3">
      <c r="A2" t="s">
        <v>0</v>
      </c>
      <c r="B2" t="s">
        <v>742</v>
      </c>
      <c r="C2" t="s">
        <v>598</v>
      </c>
      <c r="D2" t="s">
        <v>1</v>
      </c>
      <c r="E2" s="1" t="s">
        <v>738</v>
      </c>
      <c r="F2" t="s">
        <v>739</v>
      </c>
      <c r="G2" t="s">
        <v>740</v>
      </c>
      <c r="H2" t="s">
        <v>2</v>
      </c>
      <c r="I2" t="s">
        <v>595</v>
      </c>
      <c r="J2" t="s">
        <v>743</v>
      </c>
      <c r="K2" t="s">
        <v>736</v>
      </c>
      <c r="L2" t="s">
        <v>737</v>
      </c>
      <c r="M2" t="s">
        <v>596</v>
      </c>
      <c r="N2" t="s">
        <v>597</v>
      </c>
      <c r="O2" t="s">
        <v>3</v>
      </c>
      <c r="P2" t="s">
        <v>4</v>
      </c>
      <c r="Q2" t="s">
        <v>5</v>
      </c>
      <c r="R2" t="s">
        <v>6</v>
      </c>
      <c r="S2" t="s">
        <v>7</v>
      </c>
      <c r="T2" t="s">
        <v>8</v>
      </c>
      <c r="U2" t="s">
        <v>9</v>
      </c>
      <c r="V2" t="s">
        <v>10</v>
      </c>
      <c r="W2" t="s">
        <v>11</v>
      </c>
      <c r="X2" t="s">
        <v>12</v>
      </c>
      <c r="Y2" t="s">
        <v>13</v>
      </c>
      <c r="Z2" t="s">
        <v>14</v>
      </c>
      <c r="AA2" t="s">
        <v>15</v>
      </c>
      <c r="AB2" t="s">
        <v>16</v>
      </c>
      <c r="AC2" t="s">
        <v>17</v>
      </c>
      <c r="AD2" t="s">
        <v>18</v>
      </c>
      <c r="AE2" t="s">
        <v>19</v>
      </c>
      <c r="AF2" t="s">
        <v>20</v>
      </c>
      <c r="AG2" t="s">
        <v>21</v>
      </c>
      <c r="AH2" t="s">
        <v>22</v>
      </c>
    </row>
    <row r="3" spans="1:34" x14ac:dyDescent="0.3">
      <c r="A3" t="s">
        <v>23</v>
      </c>
      <c r="B3">
        <v>1</v>
      </c>
      <c r="C3" t="str">
        <f>LEFT(Table13131415[[#This Row],[Contingency id]])</f>
        <v>A</v>
      </c>
      <c r="D3" s="1">
        <v>20.370370370370299</v>
      </c>
      <c r="E3" s="1">
        <v>1.9171597633135999</v>
      </c>
      <c r="F3">
        <v>1296</v>
      </c>
      <c r="G3">
        <v>676</v>
      </c>
      <c r="H3" s="2">
        <v>1.3887599537037001</v>
      </c>
      <c r="I3" s="2">
        <f>AVERAGE(Table13131415[[#This Row],[Estimated costs 1]:[Estimated costs 20]])</f>
        <v>1.395912777777772</v>
      </c>
      <c r="J3" s="2">
        <f>(Table13131415[[#This Row],[Mean]]-Table13131415[[#This Row],[Actual cost]])/Table13131415[[#This Row],[Actual cost]]*100</f>
        <v>0.5150511472480156</v>
      </c>
      <c r="K3" s="2">
        <f>_xlfn.STDEV.P(Table13131415[[#This Row],[Estimated costs 1]:[Estimated costs 20]])</f>
        <v>8.5596562162499237E-2</v>
      </c>
      <c r="L3" s="2">
        <f>Table13131415[[#This Row],[Dev]]/Table13131415[[#This Row],[Mean]]*100</f>
        <v>6.1319420185238913</v>
      </c>
      <c r="M3" s="2">
        <f>Table13131415[[#This Row],[Estimated costs 1]]-Table13131415[[#This Row],[Actual cost]]</f>
        <v>1.1143441358019812E-2</v>
      </c>
      <c r="N3" s="2">
        <f>Table13131415[[#This Row],[Diff 1]]/Table13131415[[#This Row],[Actual cost]]*100</f>
        <v>0.80240226745459053</v>
      </c>
      <c r="O3">
        <v>1.3999033950617199</v>
      </c>
      <c r="P3">
        <v>1.37485802469135</v>
      </c>
      <c r="Q3">
        <v>1.4349020061728299</v>
      </c>
      <c r="R3">
        <v>1.4438424382716</v>
      </c>
      <c r="S3">
        <v>1.4574134259259199</v>
      </c>
      <c r="T3">
        <v>1.43317037037037</v>
      </c>
      <c r="U3">
        <v>1.21760339506172</v>
      </c>
      <c r="V3">
        <v>1.6196641975308601</v>
      </c>
      <c r="W3">
        <v>1.2573725308641901</v>
      </c>
      <c r="X3">
        <v>1.4999319444444399</v>
      </c>
      <c r="Y3">
        <v>1.3618063271604901</v>
      </c>
      <c r="Z3">
        <v>1.4441612654320899</v>
      </c>
      <c r="AA3">
        <v>1.3283287037036999</v>
      </c>
      <c r="AB3">
        <v>1.3126703703703699</v>
      </c>
      <c r="AC3">
        <v>1.3705538580246901</v>
      </c>
      <c r="AD3">
        <v>1.3948865740740699</v>
      </c>
      <c r="AE3">
        <v>1.4529930555555499</v>
      </c>
      <c r="AF3">
        <v>1.3252376543209801</v>
      </c>
      <c r="AG3">
        <v>1.3687237654320901</v>
      </c>
      <c r="AH3">
        <v>1.42023225308641</v>
      </c>
    </row>
    <row r="4" spans="1:34" x14ac:dyDescent="0.3">
      <c r="A4" t="s">
        <v>24</v>
      </c>
      <c r="B4">
        <v>2</v>
      </c>
      <c r="C4" t="str">
        <f>LEFT(Table13131415[[#This Row],[Contingency id]])</f>
        <v>C</v>
      </c>
      <c r="D4">
        <v>11.4734299516908</v>
      </c>
      <c r="E4" s="1">
        <v>2.91207502930832</v>
      </c>
      <c r="F4">
        <v>2484</v>
      </c>
      <c r="G4">
        <v>853</v>
      </c>
      <c r="H4">
        <v>1.0069047504025701</v>
      </c>
      <c r="I4" s="2">
        <f>AVERAGE(Table13131415[[#This Row],[Estimated costs 1]:[Estimated costs 20]])</f>
        <v>0.95344570048308996</v>
      </c>
      <c r="J4" s="2">
        <f>(Table13131415[[#This Row],[Mean]]-Table13131415[[#This Row],[Actual cost]])/Table13131415[[#This Row],[Actual cost]]*100</f>
        <v>-5.3092459736739448</v>
      </c>
      <c r="K4" s="2">
        <f>_xlfn.STDEV.P(Table13131415[[#This Row],[Estimated costs 1]:[Estimated costs 20]])</f>
        <v>0.14645076532898693</v>
      </c>
      <c r="L4" s="2">
        <f>Table13131415[[#This Row],[Dev]]/Table13131415[[#This Row],[Mean]]*100</f>
        <v>15.360157925593828</v>
      </c>
      <c r="M4" s="2">
        <f>Table13131415[[#This Row],[Estimated costs 1]]-Table13131415[[#This Row],[Actual cost]]</f>
        <v>-0.22377512077294115</v>
      </c>
      <c r="N4" s="2">
        <f>Table13131415[[#This Row],[Diff 1]]/Table13131415[[#This Row],[Actual cost]]*100</f>
        <v>-22.22406048670182</v>
      </c>
      <c r="O4">
        <v>0.78312962962962895</v>
      </c>
      <c r="P4">
        <v>0.93114227053140097</v>
      </c>
      <c r="Q4">
        <v>0.99711376811594199</v>
      </c>
      <c r="R4">
        <v>1.2761418679549099</v>
      </c>
      <c r="S4">
        <v>0.91601006441223798</v>
      </c>
      <c r="T4">
        <v>0.80667874396135197</v>
      </c>
      <c r="U4">
        <v>0.99287157809983895</v>
      </c>
      <c r="V4">
        <v>0.98677471819645701</v>
      </c>
      <c r="W4">
        <v>1.12830942028985</v>
      </c>
      <c r="X4">
        <v>1.12928486312399</v>
      </c>
      <c r="Y4">
        <v>0.947120933977455</v>
      </c>
      <c r="Z4">
        <v>1.00949355877616</v>
      </c>
      <c r="AA4">
        <v>1.0303832528180299</v>
      </c>
      <c r="AB4">
        <v>0.862371014492753</v>
      </c>
      <c r="AC4">
        <v>0.86471135265700405</v>
      </c>
      <c r="AD4">
        <v>0.71828985507246301</v>
      </c>
      <c r="AE4">
        <v>0.83393880837359002</v>
      </c>
      <c r="AF4">
        <v>0.70539790660225399</v>
      </c>
      <c r="AG4">
        <v>1.17597077294685</v>
      </c>
      <c r="AH4">
        <v>0.97377962962962905</v>
      </c>
    </row>
    <row r="5" spans="1:34" x14ac:dyDescent="0.3">
      <c r="A5" t="s">
        <v>25</v>
      </c>
      <c r="B5">
        <v>3</v>
      </c>
      <c r="C5" t="str">
        <f>LEFT(Table13131415[[#This Row],[Contingency id]])</f>
        <v>A</v>
      </c>
      <c r="D5" s="1">
        <v>11.911911911911901</v>
      </c>
      <c r="E5" s="1">
        <v>1.73739130434782</v>
      </c>
      <c r="F5">
        <v>999</v>
      </c>
      <c r="G5">
        <v>575</v>
      </c>
      <c r="H5" s="2">
        <v>0.82649249249249201</v>
      </c>
      <c r="I5" s="2">
        <f>AVERAGE(Table13131415[[#This Row],[Estimated costs 1]:[Estimated costs 20]])</f>
        <v>0.83308978978978931</v>
      </c>
      <c r="J5" s="2">
        <f>(Table13131415[[#This Row],[Mean]]-Table13131415[[#This Row],[Actual cost]])/Table13131415[[#This Row],[Actual cost]]*100</f>
        <v>0.79822833930427139</v>
      </c>
      <c r="K5" s="2">
        <f>_xlfn.STDEV.P(Table13131415[[#This Row],[Estimated costs 1]:[Estimated costs 20]])</f>
        <v>7.0136955859746067E-2</v>
      </c>
      <c r="L5" s="2">
        <f>Table13131415[[#This Row],[Dev]]/Table13131415[[#This Row],[Mean]]*100</f>
        <v>8.4188951442369113</v>
      </c>
      <c r="M5" s="2">
        <f>Table13131415[[#This Row],[Estimated costs 1]]-Table13131415[[#This Row],[Actual cost]]</f>
        <v>-2.4678678678679011E-2</v>
      </c>
      <c r="N5" s="2">
        <f>Table13131415[[#This Row],[Diff 1]]/Table13131415[[#This Row],[Actual cost]]*100</f>
        <v>-2.9859531578144609</v>
      </c>
      <c r="O5">
        <v>0.801813813813813</v>
      </c>
      <c r="P5">
        <v>0.87642142142142099</v>
      </c>
      <c r="Q5">
        <v>0.80742642642642604</v>
      </c>
      <c r="R5">
        <v>0.74620720720720701</v>
      </c>
      <c r="S5">
        <v>0.72851151151151095</v>
      </c>
      <c r="T5">
        <v>0.800536536536536</v>
      </c>
      <c r="U5">
        <v>0.79057357357357305</v>
      </c>
      <c r="V5">
        <v>0.93037537537537496</v>
      </c>
      <c r="W5">
        <v>0.83633633633633597</v>
      </c>
      <c r="X5">
        <v>0.713409409409409</v>
      </c>
      <c r="Y5">
        <v>0.96356256256256201</v>
      </c>
      <c r="Z5">
        <v>0.84710110110110104</v>
      </c>
      <c r="AA5">
        <v>0.85432732732732697</v>
      </c>
      <c r="AB5">
        <v>0.89518518518518497</v>
      </c>
      <c r="AC5">
        <v>0.83997597597597595</v>
      </c>
      <c r="AD5">
        <v>0.87981981981981905</v>
      </c>
      <c r="AE5">
        <v>0.74288888888888804</v>
      </c>
      <c r="AF5">
        <v>0.96367567567567503</v>
      </c>
      <c r="AG5">
        <v>0.80572572572572498</v>
      </c>
      <c r="AH5">
        <v>0.83792192192192105</v>
      </c>
    </row>
    <row r="6" spans="1:34" x14ac:dyDescent="0.3">
      <c r="A6" t="s">
        <v>26</v>
      </c>
      <c r="B6">
        <v>4</v>
      </c>
      <c r="C6" t="str">
        <f>LEFT(Table13131415[[#This Row],[Contingency id]])</f>
        <v>C</v>
      </c>
      <c r="D6">
        <v>8.4701247537754405</v>
      </c>
      <c r="E6" s="1">
        <v>2.1390449438202199</v>
      </c>
      <c r="F6">
        <v>1523</v>
      </c>
      <c r="G6">
        <v>712</v>
      </c>
      <c r="H6">
        <v>0.43501076822061702</v>
      </c>
      <c r="I6" s="2">
        <f>AVERAGE(Table13131415[[#This Row],[Estimated costs 1]:[Estimated costs 20]])</f>
        <v>0.44143026920551504</v>
      </c>
      <c r="J6" s="2">
        <f>(Table13131415[[#This Row],[Mean]]-Table13131415[[#This Row],[Actual cost]])/Table13131415[[#This Row],[Actual cost]]*100</f>
        <v>1.4757108223220694</v>
      </c>
      <c r="K6" s="2">
        <f>_xlfn.STDEV.P(Table13131415[[#This Row],[Estimated costs 1]:[Estimated costs 20]])</f>
        <v>5.3196522333331012E-2</v>
      </c>
      <c r="L6" s="2">
        <f>Table13131415[[#This Row],[Dev]]/Table13131415[[#This Row],[Mean]]*100</f>
        <v>12.050945765244862</v>
      </c>
      <c r="M6" s="2">
        <f>Table13131415[[#This Row],[Estimated costs 1]]-Table13131415[[#This Row],[Actual cost]]</f>
        <v>-1.4701313197637011E-2</v>
      </c>
      <c r="N6" s="2">
        <f>Table13131415[[#This Row],[Diff 1]]/Table13131415[[#This Row],[Actual cost]]*100</f>
        <v>-3.3795285706999323</v>
      </c>
      <c r="O6">
        <v>0.42030945502298001</v>
      </c>
      <c r="P6">
        <v>0.44743736047275101</v>
      </c>
      <c r="Q6">
        <v>0.46279389363099099</v>
      </c>
      <c r="R6">
        <v>0.41905128036769501</v>
      </c>
      <c r="S6">
        <v>0.477855482600131</v>
      </c>
      <c r="T6">
        <v>0.45048726198292799</v>
      </c>
      <c r="U6">
        <v>0.49164655285620401</v>
      </c>
      <c r="V6">
        <v>0.39151654629021598</v>
      </c>
      <c r="W6">
        <v>0.35527373604727502</v>
      </c>
      <c r="X6">
        <v>0.38133138542350598</v>
      </c>
      <c r="Y6">
        <v>0.471669533814839</v>
      </c>
      <c r="Z6">
        <v>0.32243893630991399</v>
      </c>
      <c r="AA6">
        <v>0.54589921208141801</v>
      </c>
      <c r="AB6">
        <v>0.44136736703873902</v>
      </c>
      <c r="AC6">
        <v>0.490764084044648</v>
      </c>
      <c r="AD6">
        <v>0.460020026263952</v>
      </c>
      <c r="AE6">
        <v>0.40234333552199603</v>
      </c>
      <c r="AF6">
        <v>0.46672232435981598</v>
      </c>
      <c r="AG6">
        <v>0.41158759028233699</v>
      </c>
      <c r="AH6">
        <v>0.51809001969796398</v>
      </c>
    </row>
    <row r="7" spans="1:34" x14ac:dyDescent="0.3">
      <c r="A7" t="s">
        <v>27</v>
      </c>
      <c r="B7">
        <v>5</v>
      </c>
      <c r="C7" t="str">
        <f>LEFT(Table13131415[[#This Row],[Contingency id]])</f>
        <v>A</v>
      </c>
      <c r="D7" s="1">
        <v>15.8158158158158</v>
      </c>
      <c r="E7" s="1">
        <v>1.7434554973821901</v>
      </c>
      <c r="F7">
        <v>999</v>
      </c>
      <c r="G7">
        <v>573</v>
      </c>
      <c r="H7" s="2">
        <v>0.40960076076076002</v>
      </c>
      <c r="I7" s="2">
        <f>AVERAGE(Table13131415[[#This Row],[Estimated costs 1]:[Estimated costs 20]])</f>
        <v>0.40404899799799754</v>
      </c>
      <c r="J7" s="2">
        <f>(Table13131415[[#This Row],[Mean]]-Table13131415[[#This Row],[Actual cost]])/Table13131415[[#This Row],[Actual cost]]*100</f>
        <v>-1.3554083133173569</v>
      </c>
      <c r="K7" s="2">
        <f>_xlfn.STDEV.P(Table13131415[[#This Row],[Estimated costs 1]:[Estimated costs 20]])</f>
        <v>3.064610867995227E-2</v>
      </c>
      <c r="L7" s="2">
        <f>Table13131415[[#This Row],[Dev]]/Table13131415[[#This Row],[Mean]]*100</f>
        <v>7.5847505703019094</v>
      </c>
      <c r="M7" s="2">
        <f>Table13131415[[#This Row],[Estimated costs 1]]-Table13131415[[#This Row],[Actual cost]]</f>
        <v>1.9238778778778998E-2</v>
      </c>
      <c r="N7" s="2">
        <f>Table13131415[[#This Row],[Diff 1]]/Table13131415[[#This Row],[Actual cost]]*100</f>
        <v>4.6969587515038826</v>
      </c>
      <c r="O7">
        <v>0.42883953953953902</v>
      </c>
      <c r="P7">
        <v>0.39222972972972903</v>
      </c>
      <c r="Q7">
        <v>0.435211511511511</v>
      </c>
      <c r="R7">
        <v>0.45776666666666599</v>
      </c>
      <c r="S7">
        <v>0.41602382382382302</v>
      </c>
      <c r="T7">
        <v>0.41749611611611598</v>
      </c>
      <c r="U7">
        <v>0.43056248248248202</v>
      </c>
      <c r="V7">
        <v>0.41671713713713698</v>
      </c>
      <c r="W7">
        <v>0.39710922922922898</v>
      </c>
      <c r="X7">
        <v>0.39834764764764702</v>
      </c>
      <c r="Y7">
        <v>0.40299221221221199</v>
      </c>
      <c r="Z7">
        <v>0.44086628628628599</v>
      </c>
      <c r="AA7">
        <v>0.36391441441441402</v>
      </c>
      <c r="AB7">
        <v>0.39475997997998002</v>
      </c>
      <c r="AC7">
        <v>0.34677847847847798</v>
      </c>
      <c r="AD7">
        <v>0.441395815815815</v>
      </c>
      <c r="AE7">
        <v>0.384011311311311</v>
      </c>
      <c r="AF7">
        <v>0.33934736736736698</v>
      </c>
      <c r="AG7">
        <v>0.38150650650650603</v>
      </c>
      <c r="AH7">
        <v>0.39510370370370301</v>
      </c>
    </row>
    <row r="8" spans="1:34" x14ac:dyDescent="0.3">
      <c r="A8" t="s">
        <v>28</v>
      </c>
      <c r="B8">
        <v>6</v>
      </c>
      <c r="C8" t="str">
        <f>LEFT(Table13131415[[#This Row],[Contingency id]])</f>
        <v>C</v>
      </c>
      <c r="D8">
        <v>12.2633744855967</v>
      </c>
      <c r="E8" s="1">
        <v>1.8577981651376101</v>
      </c>
      <c r="F8">
        <v>1215</v>
      </c>
      <c r="G8">
        <v>654</v>
      </c>
      <c r="H8">
        <v>0.37181950617283899</v>
      </c>
      <c r="I8" s="2">
        <f>AVERAGE(Table13131415[[#This Row],[Estimated costs 1]:[Estimated costs 20]])</f>
        <v>0.36826099176954691</v>
      </c>
      <c r="J8" s="2">
        <f>(Table13131415[[#This Row],[Mean]]-Table13131415[[#This Row],[Actual cost]])/Table13131415[[#This Row],[Actual cost]]*100</f>
        <v>-0.95705425460866389</v>
      </c>
      <c r="K8" s="2">
        <f>_xlfn.STDEV.P(Table13131415[[#This Row],[Estimated costs 1]:[Estimated costs 20]])</f>
        <v>3.1091728754888963E-2</v>
      </c>
      <c r="L8" s="2">
        <f>Table13131415[[#This Row],[Dev]]/Table13131415[[#This Row],[Mean]]*100</f>
        <v>8.4428515237220054</v>
      </c>
      <c r="M8" s="2">
        <f>Table13131415[[#This Row],[Estimated costs 1]]-Table13131415[[#This Row],[Actual cost]]</f>
        <v>-1.8021975308641969E-2</v>
      </c>
      <c r="N8" s="2">
        <f>Table13131415[[#This Row],[Diff 1]]/Table13131415[[#This Row],[Actual cost]]*100</f>
        <v>-4.8469687602308085</v>
      </c>
      <c r="O8">
        <v>0.35379753086419702</v>
      </c>
      <c r="P8">
        <v>0.34635860082304498</v>
      </c>
      <c r="Q8">
        <v>0.34425399176954702</v>
      </c>
      <c r="R8">
        <v>0.38392098765431998</v>
      </c>
      <c r="S8">
        <v>0.36089135802469102</v>
      </c>
      <c r="T8">
        <v>0.38797991769547302</v>
      </c>
      <c r="U8">
        <v>0.37000279835390898</v>
      </c>
      <c r="V8">
        <v>0.33097489711934103</v>
      </c>
      <c r="W8">
        <v>0.37471786008230401</v>
      </c>
      <c r="X8">
        <v>0.37801654320987599</v>
      </c>
      <c r="Y8">
        <v>0.405584362139917</v>
      </c>
      <c r="Z8">
        <v>0.41679267489711902</v>
      </c>
      <c r="AA8">
        <v>0.37403506172839501</v>
      </c>
      <c r="AB8">
        <v>0.39821572016460899</v>
      </c>
      <c r="AC8">
        <v>0.40378855967078098</v>
      </c>
      <c r="AD8">
        <v>0.37183012345679001</v>
      </c>
      <c r="AE8">
        <v>0.38056880658436198</v>
      </c>
      <c r="AF8">
        <v>0.306752016460905</v>
      </c>
      <c r="AG8">
        <v>0.38405440329218099</v>
      </c>
      <c r="AH8">
        <v>0.29268362139917597</v>
      </c>
    </row>
    <row r="9" spans="1:34" x14ac:dyDescent="0.3">
      <c r="A9" t="s">
        <v>29</v>
      </c>
      <c r="B9">
        <v>7</v>
      </c>
      <c r="C9" t="str">
        <f>LEFT(Table13131415[[#This Row],[Contingency id]])</f>
        <v>A</v>
      </c>
      <c r="D9" s="1">
        <v>6.9510268562401203</v>
      </c>
      <c r="E9" s="1">
        <v>1.9269406392694</v>
      </c>
      <c r="F9">
        <v>1266</v>
      </c>
      <c r="G9">
        <v>657</v>
      </c>
      <c r="H9" s="2">
        <v>0.347965639810426</v>
      </c>
      <c r="I9" s="2">
        <f>AVERAGE(Table13131415[[#This Row],[Estimated costs 1]:[Estimated costs 20]])</f>
        <v>0.3559250394944703</v>
      </c>
      <c r="J9" s="2">
        <f>(Table13131415[[#This Row],[Mean]]-Table13131415[[#This Row],[Actual cost]])/Table13131415[[#This Row],[Actual cost]]*100</f>
        <v>2.2874096673397504</v>
      </c>
      <c r="K9" s="2">
        <f>_xlfn.STDEV.P(Table13131415[[#This Row],[Estimated costs 1]:[Estimated costs 20]])</f>
        <v>4.9554794387409583E-2</v>
      </c>
      <c r="L9" s="2">
        <f>Table13131415[[#This Row],[Dev]]/Table13131415[[#This Row],[Mean]]*100</f>
        <v>13.922817697173977</v>
      </c>
      <c r="M9" s="2">
        <f>Table13131415[[#This Row],[Estimated costs 1]]-Table13131415[[#This Row],[Actual cost]]</f>
        <v>-2.4074249605054998E-2</v>
      </c>
      <c r="N9" s="2">
        <f>Table13131415[[#This Row],[Diff 1]]/Table13131415[[#This Row],[Actual cost]]*100</f>
        <v>-6.9185709307881122</v>
      </c>
      <c r="O9">
        <v>0.323891390205371</v>
      </c>
      <c r="P9">
        <v>0.36656358609794598</v>
      </c>
      <c r="Q9">
        <v>0.30152804107424902</v>
      </c>
      <c r="R9">
        <v>0.43114968404423298</v>
      </c>
      <c r="S9">
        <v>0.27430450236966802</v>
      </c>
      <c r="T9">
        <v>0.39058254344391702</v>
      </c>
      <c r="U9">
        <v>0.36103672985781898</v>
      </c>
      <c r="V9">
        <v>0.35000592417061599</v>
      </c>
      <c r="W9">
        <v>0.39276500789889401</v>
      </c>
      <c r="X9">
        <v>0.33552409162717201</v>
      </c>
      <c r="Y9">
        <v>0.36662045813585997</v>
      </c>
      <c r="Z9">
        <v>0.42923262243285898</v>
      </c>
      <c r="AA9">
        <v>0.48334083728277999</v>
      </c>
      <c r="AB9">
        <v>0.32869233807266901</v>
      </c>
      <c r="AC9">
        <v>0.36713388625592402</v>
      </c>
      <c r="AD9">
        <v>0.30308333333333298</v>
      </c>
      <c r="AE9">
        <v>0.336795813586097</v>
      </c>
      <c r="AF9">
        <v>0.35211097946287501</v>
      </c>
      <c r="AG9">
        <v>0.30711650868878299</v>
      </c>
      <c r="AH9">
        <v>0.31702251184834102</v>
      </c>
    </row>
    <row r="10" spans="1:34" x14ac:dyDescent="0.3">
      <c r="A10" t="s">
        <v>30</v>
      </c>
      <c r="B10">
        <v>8</v>
      </c>
      <c r="C10" t="str">
        <f>LEFT(Table13131415[[#This Row],[Contingency id]])</f>
        <v>A</v>
      </c>
      <c r="D10" s="1">
        <v>6.8283343969368202</v>
      </c>
      <c r="E10" s="1">
        <v>2.1377899045020401</v>
      </c>
      <c r="F10">
        <v>1567</v>
      </c>
      <c r="G10">
        <v>733</v>
      </c>
      <c r="H10" s="2">
        <v>0.33338034460753002</v>
      </c>
      <c r="I10" s="2">
        <f>AVERAGE(Table13131415[[#This Row],[Estimated costs 1]:[Estimated costs 20]])</f>
        <v>0.34298423739629819</v>
      </c>
      <c r="J10" s="2">
        <f>(Table13131415[[#This Row],[Mean]]-Table13131415[[#This Row],[Actual cost]])/Table13131415[[#This Row],[Actual cost]]*100</f>
        <v>2.8807615518168261</v>
      </c>
      <c r="K10" s="2">
        <f>_xlfn.STDEV.P(Table13131415[[#This Row],[Estimated costs 1]:[Estimated costs 20]])</f>
        <v>6.0890304048801733E-2</v>
      </c>
      <c r="L10" s="2">
        <f>Table13131415[[#This Row],[Dev]]/Table13131415[[#This Row],[Mean]]*100</f>
        <v>17.75309107819044</v>
      </c>
      <c r="M10" s="2">
        <f>Table13131415[[#This Row],[Estimated costs 1]]-Table13131415[[#This Row],[Actual cost]]</f>
        <v>-4.5968730057435014E-2</v>
      </c>
      <c r="N10" s="2">
        <f>Table13131415[[#This Row],[Diff 1]]/Table13131415[[#This Row],[Actual cost]]*100</f>
        <v>-13.788674347778787</v>
      </c>
      <c r="O10">
        <v>0.28741161455009501</v>
      </c>
      <c r="P10">
        <v>0.300724952137843</v>
      </c>
      <c r="Q10">
        <v>0.27819910657306901</v>
      </c>
      <c r="R10">
        <v>0.26829865985960399</v>
      </c>
      <c r="S10">
        <v>0.38806700701978297</v>
      </c>
      <c r="T10">
        <v>0.28037587747287801</v>
      </c>
      <c r="U10">
        <v>0.40934014039566002</v>
      </c>
      <c r="V10">
        <v>0.33647862156987801</v>
      </c>
      <c r="W10">
        <v>0.388820676451818</v>
      </c>
      <c r="X10">
        <v>0.33319655392469599</v>
      </c>
      <c r="Y10">
        <v>0.31620038289725499</v>
      </c>
      <c r="Z10">
        <v>0.40446841097638803</v>
      </c>
      <c r="AA10">
        <v>0.41365603063178003</v>
      </c>
      <c r="AB10">
        <v>0.35600765794511802</v>
      </c>
      <c r="AC10">
        <v>0.33425909380982699</v>
      </c>
      <c r="AD10">
        <v>0.41020038289725502</v>
      </c>
      <c r="AE10">
        <v>0.33768474792597297</v>
      </c>
      <c r="AF10">
        <v>0.48346139119336301</v>
      </c>
      <c r="AG10">
        <v>0.24227249521378399</v>
      </c>
      <c r="AH10">
        <v>0.290560944479897</v>
      </c>
    </row>
    <row r="11" spans="1:34" x14ac:dyDescent="0.3">
      <c r="A11" t="s">
        <v>31</v>
      </c>
      <c r="B11">
        <v>9</v>
      </c>
      <c r="C11" t="str">
        <f>LEFT(Table13131415[[#This Row],[Contingency id]])</f>
        <v>A</v>
      </c>
      <c r="D11" s="1">
        <v>10.9890109890109</v>
      </c>
      <c r="E11" s="1">
        <v>1.0459770114942499</v>
      </c>
      <c r="F11">
        <v>91</v>
      </c>
      <c r="G11">
        <v>87</v>
      </c>
      <c r="H11" s="2">
        <v>0.30554945054944999</v>
      </c>
      <c r="I11" s="2">
        <f>AVERAGE(Table13131415[[#This Row],[Estimated costs 1]:[Estimated costs 20]])</f>
        <v>0.30554945054945004</v>
      </c>
      <c r="J11" s="2">
        <f>(Table13131415[[#This Row],[Mean]]-Table13131415[[#This Row],[Actual cost]])/Table13131415[[#This Row],[Actual cost]]*100</f>
        <v>1.8167648847489556E-14</v>
      </c>
      <c r="K11" s="2">
        <f>_xlfn.STDEV.P(Table13131415[[#This Row],[Estimated costs 1]:[Estimated costs 20]])</f>
        <v>5.5511151231257827E-17</v>
      </c>
      <c r="L11" s="2">
        <f>Table13131415[[#This Row],[Dev]]/Table13131415[[#This Row],[Mean]]*100</f>
        <v>1.8167648847489556E-14</v>
      </c>
      <c r="M11" s="2">
        <f>Table13131415[[#This Row],[Estimated costs 1]]-Table13131415[[#This Row],[Actual cost]]</f>
        <v>0</v>
      </c>
      <c r="N11" s="2">
        <f>Table13131415[[#This Row],[Diff 1]]/Table13131415[[#This Row],[Actual cost]]*100</f>
        <v>0</v>
      </c>
      <c r="O11">
        <v>0.30554945054944999</v>
      </c>
      <c r="P11">
        <v>0.30554945054944999</v>
      </c>
      <c r="Q11">
        <v>0.30554945054944999</v>
      </c>
      <c r="R11">
        <v>0.30554945054944999</v>
      </c>
      <c r="S11">
        <v>0.30554945054944999</v>
      </c>
      <c r="T11">
        <v>0.30554945054944999</v>
      </c>
      <c r="U11">
        <v>0.30554945054944999</v>
      </c>
      <c r="V11">
        <v>0.30554945054944999</v>
      </c>
      <c r="W11">
        <v>0.30554945054944999</v>
      </c>
      <c r="X11">
        <v>0.30554945054944999</v>
      </c>
      <c r="Y11">
        <v>0.30554945054944999</v>
      </c>
      <c r="Z11">
        <v>0.30554945054944999</v>
      </c>
      <c r="AA11">
        <v>0.30554945054944999</v>
      </c>
      <c r="AB11">
        <v>0.30554945054944999</v>
      </c>
      <c r="AC11">
        <v>0.30554945054944999</v>
      </c>
      <c r="AD11">
        <v>0.30554945054944999</v>
      </c>
      <c r="AE11">
        <v>0.30554945054944999</v>
      </c>
      <c r="AF11">
        <v>0.30554945054944999</v>
      </c>
      <c r="AG11">
        <v>0.30554945054944999</v>
      </c>
      <c r="AH11">
        <v>0.30554945054944999</v>
      </c>
    </row>
    <row r="12" spans="1:34" x14ac:dyDescent="0.3">
      <c r="A12" t="s">
        <v>32</v>
      </c>
      <c r="B12">
        <v>10</v>
      </c>
      <c r="C12" t="str">
        <f>LEFT(Table13131415[[#This Row],[Contingency id]])</f>
        <v>A</v>
      </c>
      <c r="D12" s="1">
        <v>37.737737737737703</v>
      </c>
      <c r="E12" s="1">
        <v>1.665</v>
      </c>
      <c r="F12">
        <v>999</v>
      </c>
      <c r="G12">
        <v>600</v>
      </c>
      <c r="H12" s="2">
        <v>0.28813013013013</v>
      </c>
      <c r="I12" s="2">
        <f>AVERAGE(Table13131415[[#This Row],[Estimated costs 1]:[Estimated costs 20]])</f>
        <v>0.28661059059059013</v>
      </c>
      <c r="J12" s="2">
        <f>(Table13131415[[#This Row],[Mean]]-Table13131415[[#This Row],[Actual cost]])/Table13131415[[#This Row],[Actual cost]]*100</f>
        <v>-0.52737960408846951</v>
      </c>
      <c r="K12" s="2">
        <f>_xlfn.STDEV.P(Table13131415[[#This Row],[Estimated costs 1]:[Estimated costs 20]])</f>
        <v>1.0924810188485241E-2</v>
      </c>
      <c r="L12" s="2">
        <f>Table13131415[[#This Row],[Dev]]/Table13131415[[#This Row],[Mean]]*100</f>
        <v>3.8117259260983918</v>
      </c>
      <c r="M12" s="2">
        <f>Table13131415[[#This Row],[Estimated costs 1]]-Table13131415[[#This Row],[Actual cost]]</f>
        <v>-1.1954554554555019E-2</v>
      </c>
      <c r="N12" s="2">
        <f>Table13131415[[#This Row],[Diff 1]]/Table13131415[[#This Row],[Actual cost]]*100</f>
        <v>-4.1490123053621328</v>
      </c>
      <c r="O12">
        <v>0.27617557557557498</v>
      </c>
      <c r="P12">
        <v>0.299644344344344</v>
      </c>
      <c r="Q12">
        <v>0.27944514514514501</v>
      </c>
      <c r="R12">
        <v>0.27841631631631603</v>
      </c>
      <c r="S12">
        <v>0.26989609609609599</v>
      </c>
      <c r="T12">
        <v>0.29941601601601597</v>
      </c>
      <c r="U12">
        <v>0.28025755755755699</v>
      </c>
      <c r="V12">
        <v>0.28614824824824803</v>
      </c>
      <c r="W12">
        <v>0.28331041041041</v>
      </c>
      <c r="X12">
        <v>0.283679679679679</v>
      </c>
      <c r="Y12">
        <v>0.29936426426426399</v>
      </c>
      <c r="Z12">
        <v>0.28947847847847802</v>
      </c>
      <c r="AA12">
        <v>0.26717437437437402</v>
      </c>
      <c r="AB12">
        <v>0.292347947947947</v>
      </c>
      <c r="AC12">
        <v>0.29404884884884802</v>
      </c>
      <c r="AD12">
        <v>0.29895005005004999</v>
      </c>
      <c r="AE12">
        <v>0.28703583583583497</v>
      </c>
      <c r="AF12">
        <v>0.27240130130130102</v>
      </c>
      <c r="AG12">
        <v>0.286163863863863</v>
      </c>
      <c r="AH12">
        <v>0.30885745745745702</v>
      </c>
    </row>
    <row r="13" spans="1:34" x14ac:dyDescent="0.3">
      <c r="A13" t="s">
        <v>33</v>
      </c>
      <c r="B13">
        <v>11</v>
      </c>
      <c r="C13" t="str">
        <f>LEFT(Table13131415[[#This Row],[Contingency id]])</f>
        <v>C</v>
      </c>
      <c r="D13">
        <v>29.870129870129801</v>
      </c>
      <c r="E13" s="1">
        <v>1.0845070422535199</v>
      </c>
      <c r="F13">
        <v>154</v>
      </c>
      <c r="G13">
        <v>142</v>
      </c>
      <c r="H13">
        <v>0.25110064935064902</v>
      </c>
      <c r="I13" s="2">
        <f>AVERAGE(Table13131415[[#This Row],[Estimated costs 1]:[Estimated costs 20]])</f>
        <v>0.24768525974025915</v>
      </c>
      <c r="J13" s="2">
        <f>(Table13131415[[#This Row],[Mean]]-Table13131415[[#This Row],[Actual cost]])/Table13131415[[#This Row],[Actual cost]]*100</f>
        <v>-1.3601675739278771</v>
      </c>
      <c r="K13" s="2">
        <f>_xlfn.STDEV.P(Table13131415[[#This Row],[Estimated costs 1]:[Estimated costs 20]])</f>
        <v>9.0901024250180165E-3</v>
      </c>
      <c r="L13" s="2">
        <f>Table13131415[[#This Row],[Dev]]/Table13131415[[#This Row],[Mean]]*100</f>
        <v>3.6700215566120331</v>
      </c>
      <c r="M13" s="2">
        <f>Table13131415[[#This Row],[Estimated costs 1]]-Table13131415[[#This Row],[Actual cost]]</f>
        <v>-1.5798701298700146E-3</v>
      </c>
      <c r="N13" s="2">
        <f>Table13131415[[#This Row],[Diff 1]]/Table13131415[[#This Row],[Actual cost]]*100</f>
        <v>-0.62917803436812625</v>
      </c>
      <c r="O13">
        <v>0.249520779220779</v>
      </c>
      <c r="P13">
        <v>0.25295714285714199</v>
      </c>
      <c r="Q13">
        <v>0.25600909090909002</v>
      </c>
      <c r="R13">
        <v>0.23424415584415501</v>
      </c>
      <c r="S13">
        <v>0.234633766233766</v>
      </c>
      <c r="T13">
        <v>0.24396233766233699</v>
      </c>
      <c r="U13">
        <v>0.26498311688311599</v>
      </c>
      <c r="V13">
        <v>0.24869350649350599</v>
      </c>
      <c r="W13">
        <v>0.25526493506493497</v>
      </c>
      <c r="X13">
        <v>0.25182857142857101</v>
      </c>
      <c r="Y13">
        <v>0.24869350649350599</v>
      </c>
      <c r="Z13">
        <v>0.24318701298701301</v>
      </c>
      <c r="AA13">
        <v>0.243218181818181</v>
      </c>
      <c r="AB13">
        <v>0.243931168831168</v>
      </c>
      <c r="AC13">
        <v>0.243931168831168</v>
      </c>
      <c r="AD13">
        <v>0.23416103896103799</v>
      </c>
      <c r="AE13">
        <v>0.26503506493506401</v>
      </c>
      <c r="AF13">
        <v>0.25648181818181798</v>
      </c>
      <c r="AG13">
        <v>0.24872467532467499</v>
      </c>
      <c r="AH13">
        <v>0.23424415584415501</v>
      </c>
    </row>
    <row r="14" spans="1:34" x14ac:dyDescent="0.3">
      <c r="A14" t="s">
        <v>34</v>
      </c>
      <c r="B14">
        <v>12</v>
      </c>
      <c r="C14" t="str">
        <f>LEFT(Table13131415[[#This Row],[Contingency id]])</f>
        <v>A</v>
      </c>
      <c r="D14" s="1">
        <v>15</v>
      </c>
      <c r="E14" s="1">
        <v>1</v>
      </c>
      <c r="F14">
        <v>40</v>
      </c>
      <c r="G14">
        <v>40</v>
      </c>
      <c r="H14" s="2">
        <v>0.2282575</v>
      </c>
      <c r="I14" s="2">
        <f>AVERAGE(Table13131415[[#This Row],[Estimated costs 1]:[Estimated costs 20]])</f>
        <v>0.22825749999999986</v>
      </c>
      <c r="J14" s="2">
        <f>(Table13131415[[#This Row],[Mean]]-Table13131415[[#This Row],[Actual cost]])/Table13131415[[#This Row],[Actual cost]]*100</f>
        <v>-6.0798825045461632E-14</v>
      </c>
      <c r="K14" s="2">
        <f>_xlfn.STDEV.P(Table13131415[[#This Row],[Estimated costs 1]:[Estimated costs 20]])</f>
        <v>1.3877787807814457E-16</v>
      </c>
      <c r="L14" s="2">
        <f>Table13131415[[#This Row],[Dev]]/Table13131415[[#This Row],[Mean]]*100</f>
        <v>6.0798825045461657E-14</v>
      </c>
      <c r="M14" s="2">
        <f>Table13131415[[#This Row],[Estimated costs 1]]-Table13131415[[#This Row],[Actual cost]]</f>
        <v>0</v>
      </c>
      <c r="N14" s="2">
        <f>Table13131415[[#This Row],[Diff 1]]/Table13131415[[#This Row],[Actual cost]]*100</f>
        <v>0</v>
      </c>
      <c r="O14">
        <v>0.2282575</v>
      </c>
      <c r="P14">
        <v>0.2282575</v>
      </c>
      <c r="Q14">
        <v>0.2282575</v>
      </c>
      <c r="R14">
        <v>0.2282575</v>
      </c>
      <c r="S14">
        <v>0.2282575</v>
      </c>
      <c r="T14">
        <v>0.2282575</v>
      </c>
      <c r="U14">
        <v>0.2282575</v>
      </c>
      <c r="V14">
        <v>0.2282575</v>
      </c>
      <c r="W14">
        <v>0.2282575</v>
      </c>
      <c r="X14">
        <v>0.2282575</v>
      </c>
      <c r="Y14">
        <v>0.2282575</v>
      </c>
      <c r="Z14">
        <v>0.2282575</v>
      </c>
      <c r="AA14">
        <v>0.2282575</v>
      </c>
      <c r="AB14">
        <v>0.2282575</v>
      </c>
      <c r="AC14">
        <v>0.2282575</v>
      </c>
      <c r="AD14">
        <v>0.2282575</v>
      </c>
      <c r="AE14">
        <v>0.2282575</v>
      </c>
      <c r="AF14">
        <v>0.2282575</v>
      </c>
      <c r="AG14">
        <v>0.2282575</v>
      </c>
      <c r="AH14">
        <v>0.2282575</v>
      </c>
    </row>
    <row r="15" spans="1:34" x14ac:dyDescent="0.3">
      <c r="A15" t="s">
        <v>35</v>
      </c>
      <c r="B15">
        <v>13</v>
      </c>
      <c r="C15" t="str">
        <f>LEFT(Table13131415[[#This Row],[Contingency id]])</f>
        <v>A</v>
      </c>
      <c r="D15" s="1">
        <v>10.6382978723404</v>
      </c>
      <c r="E15" s="1">
        <v>1</v>
      </c>
      <c r="F15">
        <v>47</v>
      </c>
      <c r="G15">
        <v>47</v>
      </c>
      <c r="H15" s="2">
        <v>0.226617021276595</v>
      </c>
      <c r="I15" s="2">
        <f>AVERAGE(Table13131415[[#This Row],[Estimated costs 1]:[Estimated costs 20]])</f>
        <v>0.22661702127659486</v>
      </c>
      <c r="J15" s="2">
        <f>(Table13131415[[#This Row],[Mean]]-Table13131415[[#This Row],[Actual cost]])/Table13131415[[#This Row],[Actual cost]]*100</f>
        <v>-6.1238947231929555E-14</v>
      </c>
      <c r="K15" s="2">
        <f>_xlfn.STDEV.P(Table13131415[[#This Row],[Estimated costs 1]:[Estimated costs 20]])</f>
        <v>1.3877787807814457E-16</v>
      </c>
      <c r="L15" s="2">
        <f>Table13131415[[#This Row],[Dev]]/Table13131415[[#This Row],[Mean]]*100</f>
        <v>6.1238947231929593E-14</v>
      </c>
      <c r="M15" s="2">
        <f>Table13131415[[#This Row],[Estimated costs 1]]-Table13131415[[#This Row],[Actual cost]]</f>
        <v>0</v>
      </c>
      <c r="N15" s="2">
        <f>Table13131415[[#This Row],[Diff 1]]/Table13131415[[#This Row],[Actual cost]]*100</f>
        <v>0</v>
      </c>
      <c r="O15">
        <v>0.226617021276595</v>
      </c>
      <c r="P15">
        <v>0.226617021276595</v>
      </c>
      <c r="Q15">
        <v>0.226617021276595</v>
      </c>
      <c r="R15">
        <v>0.226617021276595</v>
      </c>
      <c r="S15">
        <v>0.226617021276595</v>
      </c>
      <c r="T15">
        <v>0.226617021276595</v>
      </c>
      <c r="U15">
        <v>0.226617021276595</v>
      </c>
      <c r="V15">
        <v>0.226617021276595</v>
      </c>
      <c r="W15">
        <v>0.226617021276595</v>
      </c>
      <c r="X15">
        <v>0.226617021276595</v>
      </c>
      <c r="Y15">
        <v>0.226617021276595</v>
      </c>
      <c r="Z15">
        <v>0.226617021276595</v>
      </c>
      <c r="AA15">
        <v>0.226617021276595</v>
      </c>
      <c r="AB15">
        <v>0.226617021276595</v>
      </c>
      <c r="AC15">
        <v>0.226617021276595</v>
      </c>
      <c r="AD15">
        <v>0.226617021276595</v>
      </c>
      <c r="AE15">
        <v>0.226617021276595</v>
      </c>
      <c r="AF15">
        <v>0.226617021276595</v>
      </c>
      <c r="AG15">
        <v>0.226617021276595</v>
      </c>
      <c r="AH15">
        <v>0.226617021276595</v>
      </c>
    </row>
    <row r="16" spans="1:34" x14ac:dyDescent="0.3">
      <c r="A16" t="s">
        <v>36</v>
      </c>
      <c r="B16">
        <v>14</v>
      </c>
      <c r="C16" t="str">
        <f>LEFT(Table13131415[[#This Row],[Contingency id]])</f>
        <v>A</v>
      </c>
      <c r="D16" s="1">
        <v>11.864406779661</v>
      </c>
      <c r="E16" s="1">
        <v>1.0727272727272701</v>
      </c>
      <c r="F16">
        <v>59</v>
      </c>
      <c r="G16">
        <v>55</v>
      </c>
      <c r="H16" s="2">
        <v>0.224203389830508</v>
      </c>
      <c r="I16" s="2">
        <f>AVERAGE(Table13131415[[#This Row],[Estimated costs 1]:[Estimated costs 20]])</f>
        <v>0.22521016949152459</v>
      </c>
      <c r="J16" s="2">
        <f>(Table13131415[[#This Row],[Mean]]-Table13131415[[#This Row],[Actual cost]])/Table13131415[[#This Row],[Actual cost]]*100</f>
        <v>0.44904747505275788</v>
      </c>
      <c r="K16" s="2">
        <f>_xlfn.STDEV.P(Table13131415[[#This Row],[Estimated costs 1]:[Estimated costs 20]])</f>
        <v>1.0017331146463481E-2</v>
      </c>
      <c r="L16" s="2">
        <f>Table13131415[[#This Row],[Dev]]/Table13131415[[#This Row],[Mean]]*100</f>
        <v>4.4479923660110146</v>
      </c>
      <c r="M16" s="2">
        <f>Table13131415[[#This Row],[Estimated costs 1]]-Table13131415[[#This Row],[Actual cost]]</f>
        <v>-1.0067796610169988E-2</v>
      </c>
      <c r="N16" s="2">
        <f>Table13131415[[#This Row],[Diff 1]]/Table13131415[[#This Row],[Actual cost]]*100</f>
        <v>-4.4904747505294118</v>
      </c>
      <c r="O16">
        <v>0.21413559322033801</v>
      </c>
      <c r="P16">
        <v>0.23427118644067699</v>
      </c>
      <c r="Q16">
        <v>0.23427118644067799</v>
      </c>
      <c r="R16">
        <v>0.21413559322033801</v>
      </c>
      <c r="S16">
        <v>0.21413559322033801</v>
      </c>
      <c r="T16">
        <v>0.23427118644067799</v>
      </c>
      <c r="U16">
        <v>0.21413559322033801</v>
      </c>
      <c r="V16">
        <v>0.21413559322033801</v>
      </c>
      <c r="W16">
        <v>0.21413559322033801</v>
      </c>
      <c r="X16">
        <v>0.21413559322033801</v>
      </c>
      <c r="Y16">
        <v>0.21413559322033801</v>
      </c>
      <c r="Z16">
        <v>0.23427118644067699</v>
      </c>
      <c r="AA16">
        <v>0.23427118644067699</v>
      </c>
      <c r="AB16">
        <v>0.23427118644067699</v>
      </c>
      <c r="AC16">
        <v>0.23427118644067799</v>
      </c>
      <c r="AD16">
        <v>0.21413559322033801</v>
      </c>
      <c r="AE16">
        <v>0.23427118644067699</v>
      </c>
      <c r="AF16">
        <v>0.23427118644067699</v>
      </c>
      <c r="AG16">
        <v>0.23427118644067799</v>
      </c>
      <c r="AH16">
        <v>0.23427118644067799</v>
      </c>
    </row>
    <row r="17" spans="1:34" x14ac:dyDescent="0.3">
      <c r="A17" t="s">
        <v>37</v>
      </c>
      <c r="B17">
        <v>15</v>
      </c>
      <c r="C17" t="str">
        <f>LEFT(Table13131415[[#This Row],[Contingency id]])</f>
        <v>C</v>
      </c>
      <c r="D17">
        <v>0.51993067590987796</v>
      </c>
      <c r="E17" s="1">
        <v>2.2050955414012701</v>
      </c>
      <c r="F17">
        <v>1731</v>
      </c>
      <c r="G17">
        <v>785</v>
      </c>
      <c r="H17">
        <v>0.21645291738879199</v>
      </c>
      <c r="I17" s="2">
        <f>AVERAGE(Table13131415[[#This Row],[Estimated costs 1]:[Estimated costs 20]])</f>
        <v>0.23435528596187125</v>
      </c>
      <c r="J17" s="2">
        <f>(Table13131415[[#This Row],[Mean]]-Table13131415[[#This Row],[Actual cost]])/Table13131415[[#This Row],[Actual cost]]*100</f>
        <v>8.2707910750507825</v>
      </c>
      <c r="K17" s="2">
        <f>_xlfn.STDEV.P(Table13131415[[#This Row],[Estimated costs 1]:[Estimated costs 20]])</f>
        <v>8.2444076066636826E-2</v>
      </c>
      <c r="L17" s="2">
        <f>Table13131415[[#This Row],[Dev]]/Table13131415[[#This Row],[Mean]]*100</f>
        <v>35.179098149315983</v>
      </c>
      <c r="M17" s="2">
        <f>Table13131415[[#This Row],[Estimated costs 1]]-Table13131415[[#This Row],[Actual cost]]</f>
        <v>-7.7475447718081986E-2</v>
      </c>
      <c r="N17" s="2">
        <f>Table13131415[[#This Row],[Diff 1]]/Table13131415[[#This Row],[Actual cost]]*100</f>
        <v>-35.793210206042566</v>
      </c>
      <c r="O17">
        <v>0.13897746967071001</v>
      </c>
      <c r="P17">
        <v>0.211548238012709</v>
      </c>
      <c r="Q17">
        <v>0.370265742345465</v>
      </c>
      <c r="R17">
        <v>0.10409589832466699</v>
      </c>
      <c r="S17">
        <v>0.12532062391681101</v>
      </c>
      <c r="T17">
        <v>0.20708261120739399</v>
      </c>
      <c r="U17">
        <v>0.25506643558636599</v>
      </c>
      <c r="V17">
        <v>0.12532062391681101</v>
      </c>
      <c r="W17">
        <v>0.35269786250722102</v>
      </c>
      <c r="X17">
        <v>0.21182553437319401</v>
      </c>
      <c r="Y17">
        <v>0.32228191796649303</v>
      </c>
      <c r="Z17">
        <v>0.21182553437319401</v>
      </c>
      <c r="AA17">
        <v>0.40068168688619299</v>
      </c>
      <c r="AB17">
        <v>0.20708261120739399</v>
      </c>
      <c r="AC17">
        <v>0.21182553437319401</v>
      </c>
      <c r="AD17">
        <v>0.335938763720392</v>
      </c>
      <c r="AE17">
        <v>0.255343731946851</v>
      </c>
      <c r="AF17">
        <v>0.22073945696129399</v>
      </c>
      <c r="AG17">
        <v>0.177221259387637</v>
      </c>
      <c r="AH17">
        <v>0.24196418255343699</v>
      </c>
    </row>
    <row r="18" spans="1:34" x14ac:dyDescent="0.3">
      <c r="A18" t="s">
        <v>38</v>
      </c>
      <c r="B18">
        <v>16</v>
      </c>
      <c r="C18" t="str">
        <f>LEFT(Table13131415[[#This Row],[Contingency id]])</f>
        <v>A</v>
      </c>
      <c r="D18" s="1">
        <v>14.965986394557801</v>
      </c>
      <c r="E18" s="1">
        <v>1.0888888888888799</v>
      </c>
      <c r="F18">
        <v>147</v>
      </c>
      <c r="G18">
        <v>135</v>
      </c>
      <c r="H18" s="2">
        <v>0.20538027210884299</v>
      </c>
      <c r="I18" s="2">
        <f>AVERAGE(Table13131415[[#This Row],[Estimated costs 1]:[Estimated costs 20]])</f>
        <v>0.20483741496598587</v>
      </c>
      <c r="J18" s="2">
        <f>(Table13131415[[#This Row],[Mean]]-Table13131415[[#This Row],[Actual cost]])/Table13131415[[#This Row],[Actual cost]]*100</f>
        <v>-0.26431805610298881</v>
      </c>
      <c r="K18" s="2">
        <f>_xlfn.STDEV.P(Table13131415[[#This Row],[Estimated costs 1]:[Estimated costs 20]])</f>
        <v>1.0426006314187594E-2</v>
      </c>
      <c r="L18" s="2">
        <f>Table13131415[[#This Row],[Dev]]/Table13131415[[#This Row],[Mean]]*100</f>
        <v>5.0898935216102377</v>
      </c>
      <c r="M18" s="2">
        <f>Table13131415[[#This Row],[Estimated costs 1]]-Table13131415[[#This Row],[Actual cost]]</f>
        <v>-1.1440816326530989E-2</v>
      </c>
      <c r="N18" s="2">
        <f>Table13131415[[#This Row],[Diff 1]]/Table13131415[[#This Row],[Actual cost]]*100</f>
        <v>-5.570552716216012</v>
      </c>
      <c r="O18">
        <v>0.193939455782312</v>
      </c>
      <c r="P18">
        <v>0.21410680272108801</v>
      </c>
      <c r="Q18">
        <v>0.21410680272108801</v>
      </c>
      <c r="R18">
        <v>0.193939455782312</v>
      </c>
      <c r="S18">
        <v>0.21410680272108801</v>
      </c>
      <c r="T18">
        <v>0.21682108843537401</v>
      </c>
      <c r="U18">
        <v>0.19665374149659801</v>
      </c>
      <c r="V18">
        <v>0.21410680272108801</v>
      </c>
      <c r="W18">
        <v>0.21410680272108801</v>
      </c>
      <c r="X18">
        <v>0.21682108843537401</v>
      </c>
      <c r="Y18">
        <v>0.193939455782312</v>
      </c>
      <c r="Z18">
        <v>0.21682108843537401</v>
      </c>
      <c r="AA18">
        <v>0.193939455782312</v>
      </c>
      <c r="AB18">
        <v>0.193939455782312</v>
      </c>
      <c r="AC18">
        <v>0.21410680272108801</v>
      </c>
      <c r="AD18">
        <v>0.193939455782312</v>
      </c>
      <c r="AE18">
        <v>0.193939455782312</v>
      </c>
      <c r="AF18">
        <v>0.193939455782312</v>
      </c>
      <c r="AG18">
        <v>0.19665374149659801</v>
      </c>
      <c r="AH18">
        <v>0.21682108843537401</v>
      </c>
    </row>
    <row r="19" spans="1:34" x14ac:dyDescent="0.3">
      <c r="A19" t="s">
        <v>39</v>
      </c>
      <c r="B19">
        <v>17</v>
      </c>
      <c r="C19" t="str">
        <f>LEFT(Table13131415[[#This Row],[Contingency id]])</f>
        <v>B</v>
      </c>
      <c r="D19">
        <v>5.3914327917282101</v>
      </c>
      <c r="E19" s="1">
        <v>1.9970501474926201</v>
      </c>
      <c r="F19">
        <v>1354</v>
      </c>
      <c r="G19">
        <v>678</v>
      </c>
      <c r="H19">
        <v>0.201785745937961</v>
      </c>
      <c r="I19" s="2">
        <f>AVERAGE(Table13131415[[#This Row],[Estimated costs 1]:[Estimated costs 20]])</f>
        <v>0.20750181683899496</v>
      </c>
      <c r="J19" s="2">
        <f>(Table13131415[[#This Row],[Mean]]-Table13131415[[#This Row],[Actual cost]])/Table13131415[[#This Row],[Actual cost]]*100</f>
        <v>2.8327426570513881</v>
      </c>
      <c r="K19" s="2">
        <f>_xlfn.STDEV.P(Table13131415[[#This Row],[Estimated costs 1]:[Estimated costs 20]])</f>
        <v>2.3534227838196989E-2</v>
      </c>
      <c r="L19" s="2">
        <f>Table13131415[[#This Row],[Dev]]/Table13131415[[#This Row],[Mean]]*100</f>
        <v>11.341697242322313</v>
      </c>
      <c r="M19" s="2">
        <f>Table13131415[[#This Row],[Estimated costs 1]]-Table13131415[[#This Row],[Actual cost]]</f>
        <v>9.1640324963069841E-3</v>
      </c>
      <c r="N19" s="2">
        <f>Table13131415[[#This Row],[Diff 1]]/Table13131415[[#This Row],[Actual cost]]*100</f>
        <v>4.5414667194205407</v>
      </c>
      <c r="O19">
        <v>0.21094977843426799</v>
      </c>
      <c r="P19">
        <v>0.20932747415066399</v>
      </c>
      <c r="Q19">
        <v>0.15030649926144701</v>
      </c>
      <c r="R19">
        <v>0.23132385524372201</v>
      </c>
      <c r="S19">
        <v>0.19958714918759199</v>
      </c>
      <c r="T19">
        <v>0.19304682422451899</v>
      </c>
      <c r="U19">
        <v>0.205003249630723</v>
      </c>
      <c r="V19">
        <v>0.191420531757754</v>
      </c>
      <c r="W19">
        <v>0.199326735598227</v>
      </c>
      <c r="X19">
        <v>0.19284010339734101</v>
      </c>
      <c r="Y19">
        <v>0.210898375184638</v>
      </c>
      <c r="Z19">
        <v>0.24533596750369199</v>
      </c>
      <c r="AA19">
        <v>0.237254800590841</v>
      </c>
      <c r="AB19">
        <v>0.254615214180206</v>
      </c>
      <c r="AC19">
        <v>0.205649483013293</v>
      </c>
      <c r="AD19">
        <v>0.23248596750369199</v>
      </c>
      <c r="AE19">
        <v>0.19089143279172799</v>
      </c>
      <c r="AF19">
        <v>0.21601661742983699</v>
      </c>
      <c r="AG19">
        <v>0.19077400295420899</v>
      </c>
      <c r="AH19">
        <v>0.182982274741506</v>
      </c>
    </row>
    <row r="20" spans="1:34" x14ac:dyDescent="0.3">
      <c r="A20" t="s">
        <v>40</v>
      </c>
      <c r="B20">
        <v>18</v>
      </c>
      <c r="C20" t="str">
        <f>LEFT(Table13131415[[#This Row],[Contingency id]])</f>
        <v>A</v>
      </c>
      <c r="D20" s="1">
        <v>25.525525525525499</v>
      </c>
      <c r="E20" s="1">
        <v>1.68465430016863</v>
      </c>
      <c r="F20">
        <v>999</v>
      </c>
      <c r="G20">
        <v>593</v>
      </c>
      <c r="H20" s="2">
        <v>0.19569049049049</v>
      </c>
      <c r="I20" s="2">
        <f>AVERAGE(Table13131415[[#This Row],[Estimated costs 1]:[Estimated costs 20]])</f>
        <v>0.19997166166166119</v>
      </c>
      <c r="J20" s="2">
        <f>(Table13131415[[#This Row],[Mean]]-Table13131415[[#This Row],[Actual cost]])/Table13131415[[#This Row],[Actual cost]]*100</f>
        <v>2.1877257093283444</v>
      </c>
      <c r="K20" s="2">
        <f>_xlfn.STDEV.P(Table13131415[[#This Row],[Estimated costs 1]:[Estimated costs 20]])</f>
        <v>1.4826864734889622E-2</v>
      </c>
      <c r="L20" s="2">
        <f>Table13131415[[#This Row],[Dev]]/Table13131415[[#This Row],[Mean]]*100</f>
        <v>7.4144829380753441</v>
      </c>
      <c r="M20" s="2">
        <f>Table13131415[[#This Row],[Estimated costs 1]]-Table13131415[[#This Row],[Actual cost]]</f>
        <v>1.5843443443442989E-2</v>
      </c>
      <c r="N20" s="2">
        <f>Table13131415[[#This Row],[Diff 1]]/Table13131415[[#This Row],[Actual cost]]*100</f>
        <v>8.0961744250995871</v>
      </c>
      <c r="O20">
        <v>0.21153393393393299</v>
      </c>
      <c r="P20">
        <v>0.189685085085085</v>
      </c>
      <c r="Q20">
        <v>0.20013053053053001</v>
      </c>
      <c r="R20">
        <v>0.179412112112112</v>
      </c>
      <c r="S20">
        <v>0.181778878878878</v>
      </c>
      <c r="T20">
        <v>0.21085395395395301</v>
      </c>
      <c r="U20">
        <v>0.189537937937937</v>
      </c>
      <c r="V20">
        <v>0.21818098098097999</v>
      </c>
      <c r="W20">
        <v>0.17903413413413399</v>
      </c>
      <c r="X20">
        <v>0.18335435435435399</v>
      </c>
      <c r="Y20">
        <v>0.20655805805805799</v>
      </c>
      <c r="Z20">
        <v>0.21622182182182101</v>
      </c>
      <c r="AA20">
        <v>0.187568068068068</v>
      </c>
      <c r="AB20">
        <v>0.19700190190190101</v>
      </c>
      <c r="AC20">
        <v>0.19505025025025</v>
      </c>
      <c r="AD20">
        <v>0.204297997997998</v>
      </c>
      <c r="AE20">
        <v>0.215246446446446</v>
      </c>
      <c r="AF20">
        <v>0.185591391391391</v>
      </c>
      <c r="AG20">
        <v>0.222938238238238</v>
      </c>
      <c r="AH20">
        <v>0.225457157157157</v>
      </c>
    </row>
    <row r="21" spans="1:34" x14ac:dyDescent="0.3">
      <c r="A21" t="s">
        <v>41</v>
      </c>
      <c r="B21">
        <v>19</v>
      </c>
      <c r="C21" t="str">
        <f>LEFT(Table13131415[[#This Row],[Contingency id]])</f>
        <v>A</v>
      </c>
      <c r="D21" s="1">
        <v>21.830985915492899</v>
      </c>
      <c r="E21" s="1">
        <v>1.0839694656488501</v>
      </c>
      <c r="F21">
        <v>142</v>
      </c>
      <c r="G21">
        <v>131</v>
      </c>
      <c r="H21" s="2">
        <v>0.19332183098591499</v>
      </c>
      <c r="I21" s="2">
        <f>AVERAGE(Table13131415[[#This Row],[Estimated costs 1]:[Estimated costs 20]])</f>
        <v>0.18879809859154878</v>
      </c>
      <c r="J21" s="2">
        <f>(Table13131415[[#This Row],[Mean]]-Table13131415[[#This Row],[Actual cost]])/Table13131415[[#This Row],[Actual cost]]*100</f>
        <v>-2.3400008014075753</v>
      </c>
      <c r="K21" s="2">
        <f>_xlfn.STDEV.P(Table13131415[[#This Row],[Estimated costs 1]:[Estimated costs 20]])</f>
        <v>1.0515265268406062E-2</v>
      </c>
      <c r="L21" s="2">
        <f>Table13131415[[#This Row],[Dev]]/Table13131415[[#This Row],[Mean]]*100</f>
        <v>5.5695821869239737</v>
      </c>
      <c r="M21" s="2">
        <f>Table13131415[[#This Row],[Estimated costs 1]]-Table13131415[[#This Row],[Actual cost]]</f>
        <v>5.5556338028170116E-3</v>
      </c>
      <c r="N21" s="2">
        <f>Table13131415[[#This Row],[Diff 1]]/Table13131415[[#This Row],[Actual cost]]*100</f>
        <v>2.87377466604989</v>
      </c>
      <c r="O21">
        <v>0.198877464788732</v>
      </c>
      <c r="P21">
        <v>0.19057605633802799</v>
      </c>
      <c r="Q21">
        <v>0.20598450704225299</v>
      </c>
      <c r="R21">
        <v>0.18065915492957699</v>
      </c>
      <c r="S21">
        <v>0.21019859154929499</v>
      </c>
      <c r="T21">
        <v>0.20608591549295699</v>
      </c>
      <c r="U21">
        <v>0.19596619718309799</v>
      </c>
      <c r="V21">
        <v>0.177747887323943</v>
      </c>
      <c r="W21">
        <v>0.177747887323943</v>
      </c>
      <c r="X21">
        <v>0.19315633802816901</v>
      </c>
      <c r="Y21">
        <v>0.18065915492957699</v>
      </c>
      <c r="Z21">
        <v>0.19067746478873199</v>
      </c>
      <c r="AA21">
        <v>0.17353380281690101</v>
      </c>
      <c r="AB21">
        <v>0.18055774647887299</v>
      </c>
      <c r="AC21">
        <v>0.19067746478873199</v>
      </c>
      <c r="AD21">
        <v>0.18904366197183001</v>
      </c>
      <c r="AE21">
        <v>0.18894225352112601</v>
      </c>
      <c r="AF21">
        <v>0.19057605633802799</v>
      </c>
      <c r="AG21">
        <v>0.17363521126760501</v>
      </c>
      <c r="AH21">
        <v>0.18065915492957699</v>
      </c>
    </row>
    <row r="22" spans="1:34" x14ac:dyDescent="0.3">
      <c r="A22" t="s">
        <v>42</v>
      </c>
      <c r="B22">
        <v>20</v>
      </c>
      <c r="C22" t="str">
        <f>LEFT(Table13131415[[#This Row],[Contingency id]])</f>
        <v>C</v>
      </c>
      <c r="D22">
        <v>11.3464447806354</v>
      </c>
      <c r="E22" s="1">
        <v>1.45274725274725</v>
      </c>
      <c r="F22">
        <v>661</v>
      </c>
      <c r="G22">
        <v>455</v>
      </c>
      <c r="H22">
        <v>0.17749909228441699</v>
      </c>
      <c r="I22" s="2">
        <f>AVERAGE(Table13131415[[#This Row],[Estimated costs 1]:[Estimated costs 20]])</f>
        <v>0.17482655068078617</v>
      </c>
      <c r="J22" s="2">
        <f>(Table13131415[[#This Row],[Mean]]-Table13131415[[#This Row],[Actual cost]])/Table13131415[[#This Row],[Actual cost]]*100</f>
        <v>-1.5056649412879506</v>
      </c>
      <c r="K22" s="2">
        <f>_xlfn.STDEV.P(Table13131415[[#This Row],[Estimated costs 1]:[Estimated costs 20]])</f>
        <v>1.8257502788264286E-2</v>
      </c>
      <c r="L22" s="2">
        <f>Table13131415[[#This Row],[Dev]]/Table13131415[[#This Row],[Mean]]*100</f>
        <v>10.443209407935099</v>
      </c>
      <c r="M22" s="2">
        <f>Table13131415[[#This Row],[Estimated costs 1]]-Table13131415[[#This Row],[Actual cost]]</f>
        <v>7.9425113464501318E-4</v>
      </c>
      <c r="N22" s="2">
        <f>Table13131415[[#This Row],[Diff 1]]/Table13131415[[#This Row],[Actual cost]]*100</f>
        <v>0.44746771626997339</v>
      </c>
      <c r="O22">
        <v>0.178293343419062</v>
      </c>
      <c r="P22">
        <v>0.202027080181543</v>
      </c>
      <c r="Q22">
        <v>0.149748714069591</v>
      </c>
      <c r="R22">
        <v>0.13098774583963599</v>
      </c>
      <c r="S22">
        <v>0.190521785173978</v>
      </c>
      <c r="T22">
        <v>0.165828895612708</v>
      </c>
      <c r="U22">
        <v>0.19224644478063499</v>
      </c>
      <c r="V22">
        <v>0.19353237518910699</v>
      </c>
      <c r="W22">
        <v>0.20724039334341901</v>
      </c>
      <c r="X22">
        <v>0.185845537065052</v>
      </c>
      <c r="Y22">
        <v>0.149228290468986</v>
      </c>
      <c r="Z22">
        <v>0.17145219364598999</v>
      </c>
      <c r="AA22">
        <v>0.176011951588502</v>
      </c>
      <c r="AB22">
        <v>0.17545370650529499</v>
      </c>
      <c r="AC22">
        <v>0.17317685325264701</v>
      </c>
      <c r="AD22">
        <v>0.169004387291981</v>
      </c>
      <c r="AE22">
        <v>0.15433721633888001</v>
      </c>
      <c r="AF22">
        <v>0.18341588502269199</v>
      </c>
      <c r="AG22">
        <v>0.171679122541603</v>
      </c>
      <c r="AH22">
        <v>0.17649909228441699</v>
      </c>
    </row>
    <row r="23" spans="1:34" x14ac:dyDescent="0.3">
      <c r="A23" t="s">
        <v>43</v>
      </c>
      <c r="B23">
        <v>21</v>
      </c>
      <c r="C23" t="str">
        <f>LEFT(Table13131415[[#This Row],[Contingency id]])</f>
        <v>A</v>
      </c>
      <c r="D23" s="1">
        <v>9.7826086956521703</v>
      </c>
      <c r="E23" s="1">
        <v>1.1358024691358</v>
      </c>
      <c r="F23">
        <v>184</v>
      </c>
      <c r="G23">
        <v>162</v>
      </c>
      <c r="H23" s="2">
        <v>0.17723749999999999</v>
      </c>
      <c r="I23" s="2">
        <f>AVERAGE(Table13131415[[#This Row],[Estimated costs 1]:[Estimated costs 20]])</f>
        <v>0.16836880434782556</v>
      </c>
      <c r="J23" s="2">
        <f>(Table13131415[[#This Row],[Mean]]-Table13131415[[#This Row],[Actual cost]])/Table13131415[[#This Row],[Actual cost]]*100</f>
        <v>-5.0038483121091399</v>
      </c>
      <c r="K23" s="2">
        <f>_xlfn.STDEV.P(Table13131415[[#This Row],[Estimated costs 1]:[Estimated costs 20]])</f>
        <v>4.2217006320307317E-2</v>
      </c>
      <c r="L23" s="2">
        <f>Table13131415[[#This Row],[Dev]]/Table13131415[[#This Row],[Mean]]*100</f>
        <v>25.074126103011992</v>
      </c>
      <c r="M23" s="2">
        <f>Table13131415[[#This Row],[Estimated costs 1]]-Table13131415[[#This Row],[Actual cost]]</f>
        <v>-3.300054347826098E-2</v>
      </c>
      <c r="N23" s="2">
        <f>Table13131415[[#This Row],[Diff 1]]/Table13131415[[#This Row],[Actual cost]]*100</f>
        <v>-18.619391200090828</v>
      </c>
      <c r="O23">
        <v>0.14423695652173901</v>
      </c>
      <c r="P23">
        <v>0.14919130434782599</v>
      </c>
      <c r="Q23">
        <v>0.14905652173913</v>
      </c>
      <c r="R23">
        <v>0.141033695652173</v>
      </c>
      <c r="S23">
        <v>0.14585326086956499</v>
      </c>
      <c r="T23">
        <v>0.14905652173913</v>
      </c>
      <c r="U23">
        <v>0.141033695652173</v>
      </c>
      <c r="V23">
        <v>0.14423695652173901</v>
      </c>
      <c r="W23">
        <v>0.141033695652173</v>
      </c>
      <c r="X23">
        <v>0.144371739130434</v>
      </c>
      <c r="Y23">
        <v>0.240611956521739</v>
      </c>
      <c r="Z23">
        <v>0.141033695652173</v>
      </c>
      <c r="AA23">
        <v>0.245566304347826</v>
      </c>
      <c r="AB23">
        <v>0.23740869565217301</v>
      </c>
      <c r="AC23">
        <v>0.23740869565217301</v>
      </c>
      <c r="AD23">
        <v>0.24543152173912999</v>
      </c>
      <c r="AE23">
        <v>0.144371739130434</v>
      </c>
      <c r="AF23">
        <v>0.141033695652173</v>
      </c>
      <c r="AG23">
        <v>0.14423695652173901</v>
      </c>
      <c r="AH23">
        <v>0.14116847826086901</v>
      </c>
    </row>
    <row r="24" spans="1:34" x14ac:dyDescent="0.3">
      <c r="A24" t="s">
        <v>44</v>
      </c>
      <c r="B24">
        <v>22</v>
      </c>
      <c r="C24" t="str">
        <f>LEFT(Table13131415[[#This Row],[Contingency id]])</f>
        <v>A</v>
      </c>
      <c r="D24" s="1">
        <v>6.4516129032257998</v>
      </c>
      <c r="E24" s="1">
        <v>1.0689655172413699</v>
      </c>
      <c r="F24">
        <v>93</v>
      </c>
      <c r="G24">
        <v>87</v>
      </c>
      <c r="H24" s="2">
        <v>0.175393548387096</v>
      </c>
      <c r="I24" s="2">
        <f>AVERAGE(Table13131415[[#This Row],[Estimated costs 1]:[Estimated costs 20]])</f>
        <v>0.17439354838709603</v>
      </c>
      <c r="J24" s="2">
        <f>(Table13131415[[#This Row],[Mean]]-Table13131415[[#This Row],[Actual cost]])/Table13131415[[#This Row],[Actual cost]]*100</f>
        <v>-0.57014639888176455</v>
      </c>
      <c r="K24" s="2">
        <f>_xlfn.STDEV.P(Table13131415[[#This Row],[Estimated costs 1]:[Estimated costs 20]])</f>
        <v>4.89897948556636E-3</v>
      </c>
      <c r="L24" s="2">
        <f>Table13131415[[#This Row],[Dev]]/Table13131415[[#This Row],[Mean]]*100</f>
        <v>2.8091517896592393</v>
      </c>
      <c r="M24" s="2">
        <f>Table13131415[[#This Row],[Estimated costs 1]]-Table13131415[[#This Row],[Actual cost]]</f>
        <v>-5.0000000000000044E-3</v>
      </c>
      <c r="N24" s="2">
        <f>Table13131415[[#This Row],[Diff 1]]/Table13131415[[#This Row],[Actual cost]]*100</f>
        <v>-2.850731994408902</v>
      </c>
      <c r="O24">
        <v>0.170393548387096</v>
      </c>
      <c r="P24">
        <v>0.18039354838709601</v>
      </c>
      <c r="Q24">
        <v>0.170393548387096</v>
      </c>
      <c r="R24">
        <v>0.170393548387096</v>
      </c>
      <c r="S24">
        <v>0.170393548387096</v>
      </c>
      <c r="T24">
        <v>0.18039354838709601</v>
      </c>
      <c r="U24">
        <v>0.170393548387096</v>
      </c>
      <c r="V24">
        <v>0.170393548387096</v>
      </c>
      <c r="W24">
        <v>0.18039354838709601</v>
      </c>
      <c r="X24">
        <v>0.18039354838709601</v>
      </c>
      <c r="Y24">
        <v>0.18039354838709601</v>
      </c>
      <c r="Z24">
        <v>0.18039354838709601</v>
      </c>
      <c r="AA24">
        <v>0.170393548387096</v>
      </c>
      <c r="AB24">
        <v>0.18039354838709601</v>
      </c>
      <c r="AC24">
        <v>0.170393548387096</v>
      </c>
      <c r="AD24">
        <v>0.18039354838709601</v>
      </c>
      <c r="AE24">
        <v>0.170393548387096</v>
      </c>
      <c r="AF24">
        <v>0.170393548387096</v>
      </c>
      <c r="AG24">
        <v>0.170393548387096</v>
      </c>
      <c r="AH24">
        <v>0.170393548387096</v>
      </c>
    </row>
    <row r="25" spans="1:34" x14ac:dyDescent="0.3">
      <c r="A25" t="s">
        <v>45</v>
      </c>
      <c r="B25">
        <v>23</v>
      </c>
      <c r="C25" t="str">
        <f>LEFT(Table13131415[[#This Row],[Contingency id]])</f>
        <v>C</v>
      </c>
      <c r="D25">
        <v>11.1280487804878</v>
      </c>
      <c r="E25" s="1">
        <v>1.44812362030905</v>
      </c>
      <c r="F25">
        <v>656</v>
      </c>
      <c r="G25">
        <v>453</v>
      </c>
      <c r="H25">
        <v>0.16903201219512101</v>
      </c>
      <c r="I25" s="2">
        <f>AVERAGE(Table13131415[[#This Row],[Estimated costs 1]:[Estimated costs 20]])</f>
        <v>0.1676176067073166</v>
      </c>
      <c r="J25" s="2">
        <f>(Table13131415[[#This Row],[Mean]]-Table13131415[[#This Row],[Actual cost]])/Table13131415[[#This Row],[Actual cost]]*100</f>
        <v>-0.83676782251855686</v>
      </c>
      <c r="K25" s="2">
        <f>_xlfn.STDEV.P(Table13131415[[#This Row],[Estimated costs 1]:[Estimated costs 20]])</f>
        <v>1.5292742380326539E-2</v>
      </c>
      <c r="L25" s="2">
        <f>Table13131415[[#This Row],[Dev]]/Table13131415[[#This Row],[Mean]]*100</f>
        <v>9.1235895087261163</v>
      </c>
      <c r="M25" s="2">
        <f>Table13131415[[#This Row],[Estimated costs 1]]-Table13131415[[#This Row],[Actual cost]]</f>
        <v>-2.0785060975609004E-2</v>
      </c>
      <c r="N25" s="2">
        <f>Table13131415[[#This Row],[Diff 1]]/Table13131415[[#This Row],[Actual cost]]*100</f>
        <v>-12.296523425169845</v>
      </c>
      <c r="O25">
        <v>0.14824695121951201</v>
      </c>
      <c r="P25">
        <v>0.15633536585365801</v>
      </c>
      <c r="Q25">
        <v>0.184365853658536</v>
      </c>
      <c r="R25">
        <v>0.18203048780487799</v>
      </c>
      <c r="S25">
        <v>0.154160060975609</v>
      </c>
      <c r="T25">
        <v>0.171932926829268</v>
      </c>
      <c r="U25">
        <v>0.14765853658536501</v>
      </c>
      <c r="V25">
        <v>0.1831875</v>
      </c>
      <c r="W25">
        <v>0.155942073170731</v>
      </c>
      <c r="X25">
        <v>0.16009756097560901</v>
      </c>
      <c r="Y25">
        <v>0.17965091463414601</v>
      </c>
      <c r="Z25">
        <v>0.167568597560975</v>
      </c>
      <c r="AA25">
        <v>0.18369664634146299</v>
      </c>
      <c r="AB25">
        <v>0.204708841463414</v>
      </c>
      <c r="AC25">
        <v>0.168682926829268</v>
      </c>
      <c r="AD25">
        <v>0.14305640243902401</v>
      </c>
      <c r="AE25">
        <v>0.152128048780487</v>
      </c>
      <c r="AF25">
        <v>0.16982621951219501</v>
      </c>
      <c r="AG25">
        <v>0.17250152439024299</v>
      </c>
      <c r="AH25">
        <v>0.166574695121951</v>
      </c>
    </row>
    <row r="26" spans="1:34" x14ac:dyDescent="0.3">
      <c r="A26" t="s">
        <v>46</v>
      </c>
      <c r="B26">
        <v>24</v>
      </c>
      <c r="C26" t="str">
        <f>LEFT(Table13131415[[#This Row],[Contingency id]])</f>
        <v>A</v>
      </c>
      <c r="D26" s="1">
        <v>16.2162162162162</v>
      </c>
      <c r="E26" s="1">
        <v>1.0571428571428501</v>
      </c>
      <c r="F26">
        <v>37</v>
      </c>
      <c r="G26">
        <v>35</v>
      </c>
      <c r="H26" s="2">
        <v>0.16483513513513501</v>
      </c>
      <c r="I26" s="2">
        <f>AVERAGE(Table13131415[[#This Row],[Estimated costs 1]:[Estimated costs 20]])</f>
        <v>0.16483513513513504</v>
      </c>
      <c r="J26" s="2">
        <f>(Table13131415[[#This Row],[Mean]]-Table13131415[[#This Row],[Actual cost]])/Table13131415[[#This Row],[Actual cost]]*100</f>
        <v>1.6838385574091569E-14</v>
      </c>
      <c r="K26" s="2">
        <f>_xlfn.STDEV.P(Table13131415[[#This Row],[Estimated costs 1]:[Estimated costs 20]])</f>
        <v>2.7755575615628914E-17</v>
      </c>
      <c r="L26" s="2">
        <f>Table13131415[[#This Row],[Dev]]/Table13131415[[#This Row],[Mean]]*100</f>
        <v>1.6838385574091565E-14</v>
      </c>
      <c r="M26" s="2">
        <f>Table13131415[[#This Row],[Estimated costs 1]]-Table13131415[[#This Row],[Actual cost]]</f>
        <v>0</v>
      </c>
      <c r="N26" s="2">
        <f>Table13131415[[#This Row],[Diff 1]]/Table13131415[[#This Row],[Actual cost]]*100</f>
        <v>0</v>
      </c>
      <c r="O26">
        <v>0.16483513513513501</v>
      </c>
      <c r="P26">
        <v>0.16483513513513501</v>
      </c>
      <c r="Q26">
        <v>0.16483513513513501</v>
      </c>
      <c r="R26">
        <v>0.16483513513513501</v>
      </c>
      <c r="S26">
        <v>0.16483513513513501</v>
      </c>
      <c r="T26">
        <v>0.16483513513513501</v>
      </c>
      <c r="U26">
        <v>0.16483513513513501</v>
      </c>
      <c r="V26">
        <v>0.16483513513513501</v>
      </c>
      <c r="W26">
        <v>0.16483513513513501</v>
      </c>
      <c r="X26">
        <v>0.16483513513513501</v>
      </c>
      <c r="Y26">
        <v>0.16483513513513501</v>
      </c>
      <c r="Z26">
        <v>0.16483513513513501</v>
      </c>
      <c r="AA26">
        <v>0.16483513513513501</v>
      </c>
      <c r="AB26">
        <v>0.16483513513513501</v>
      </c>
      <c r="AC26">
        <v>0.16483513513513501</v>
      </c>
      <c r="AD26">
        <v>0.16483513513513501</v>
      </c>
      <c r="AE26">
        <v>0.16483513513513501</v>
      </c>
      <c r="AF26">
        <v>0.16483513513513501</v>
      </c>
      <c r="AG26">
        <v>0.16483513513513501</v>
      </c>
      <c r="AH26">
        <v>0.16483513513513501</v>
      </c>
    </row>
    <row r="27" spans="1:34" x14ac:dyDescent="0.3">
      <c r="A27" t="s">
        <v>47</v>
      </c>
      <c r="B27">
        <v>25</v>
      </c>
      <c r="C27" t="str">
        <f>LEFT(Table13131415[[#This Row],[Contingency id]])</f>
        <v>A</v>
      </c>
      <c r="D27" s="1">
        <v>26.595744680850999</v>
      </c>
      <c r="E27" s="1">
        <v>1.0681818181818099</v>
      </c>
      <c r="F27">
        <v>94</v>
      </c>
      <c r="G27">
        <v>88</v>
      </c>
      <c r="H27" s="2">
        <v>0.15831808510638201</v>
      </c>
      <c r="I27" s="2">
        <f>AVERAGE(Table13131415[[#This Row],[Estimated costs 1]:[Estimated costs 20]])</f>
        <v>0.15891648936170161</v>
      </c>
      <c r="J27" s="2">
        <f>(Table13131415[[#This Row],[Mean]]-Table13131415[[#This Row],[Actual cost]])/Table13131415[[#This Row],[Actual cost]]*100</f>
        <v>0.37797593049303069</v>
      </c>
      <c r="K27" s="2">
        <f>_xlfn.STDEV.P(Table13131415[[#This Row],[Estimated costs 1]:[Estimated costs 20]])</f>
        <v>5.3355339501141609E-3</v>
      </c>
      <c r="L27" s="2">
        <f>Table13131415[[#This Row],[Dev]]/Table13131415[[#This Row],[Mean]]*100</f>
        <v>3.3574451408690682</v>
      </c>
      <c r="M27" s="2">
        <f>Table13131415[[#This Row],[Estimated costs 1]]-Table13131415[[#This Row],[Actual cost]]</f>
        <v>6.0648936170219769E-3</v>
      </c>
      <c r="N27" s="2">
        <f>Table13131415[[#This Row],[Diff 1]]/Table13131415[[#This Row],[Actual cost]]*100</f>
        <v>3.8308280528700589</v>
      </c>
      <c r="O27">
        <v>0.16438297872340399</v>
      </c>
      <c r="P27">
        <v>0.15587446808510599</v>
      </c>
      <c r="Q27">
        <v>0.16438297872340399</v>
      </c>
      <c r="R27">
        <v>0.16264042553191399</v>
      </c>
      <c r="S27">
        <v>0.15217234042553099</v>
      </c>
      <c r="T27">
        <v>0.153995744680851</v>
      </c>
      <c r="U27">
        <v>0.153995744680851</v>
      </c>
      <c r="V27">
        <v>0.166342553191489</v>
      </c>
      <c r="W27">
        <v>0.155793617021276</v>
      </c>
      <c r="X27">
        <v>0.16272127659574401</v>
      </c>
      <c r="Y27">
        <v>0.150293617021276</v>
      </c>
      <c r="Z27">
        <v>0.16438297872340399</v>
      </c>
      <c r="AA27">
        <v>0.16084255319148899</v>
      </c>
      <c r="AB27">
        <v>0.16438297872340399</v>
      </c>
      <c r="AC27">
        <v>0.16264042553191399</v>
      </c>
      <c r="AD27">
        <v>0.15217234042553099</v>
      </c>
      <c r="AE27">
        <v>0.15037446808510599</v>
      </c>
      <c r="AF27">
        <v>0.16438297872340399</v>
      </c>
      <c r="AG27">
        <v>0.160761702127659</v>
      </c>
      <c r="AH27">
        <v>0.155793617021276</v>
      </c>
    </row>
    <row r="28" spans="1:34" x14ac:dyDescent="0.3">
      <c r="A28" t="s">
        <v>48</v>
      </c>
      <c r="B28">
        <v>26</v>
      </c>
      <c r="C28" t="str">
        <f>LEFT(Table13131415[[#This Row],[Contingency id]])</f>
        <v>A</v>
      </c>
      <c r="D28" s="1">
        <v>23.655913978494599</v>
      </c>
      <c r="E28" s="1">
        <v>1.0689655172413699</v>
      </c>
      <c r="F28">
        <v>93</v>
      </c>
      <c r="G28">
        <v>87</v>
      </c>
      <c r="H28" s="2">
        <v>0.15088064516128999</v>
      </c>
      <c r="I28" s="2">
        <f>AVERAGE(Table13131415[[#This Row],[Estimated costs 1]:[Estimated costs 20]])</f>
        <v>0.15088064516128993</v>
      </c>
      <c r="J28" s="2">
        <f>(Table13131415[[#This Row],[Mean]]-Table13131415[[#This Row],[Actual cost]])/Table13131415[[#This Row],[Actual cost]]*100</f>
        <v>-3.6791432838795808E-14</v>
      </c>
      <c r="K28" s="2">
        <f>_xlfn.STDEV.P(Table13131415[[#This Row],[Estimated costs 1]:[Estimated costs 20]])</f>
        <v>6.8817204301099832E-4</v>
      </c>
      <c r="L28" s="2">
        <f>Table13131415[[#This Row],[Dev]]/Table13131415[[#This Row],[Mean]]*100</f>
        <v>0.45610359252861704</v>
      </c>
      <c r="M28" s="2">
        <f>Table13131415[[#This Row],[Estimated costs 1]]-Table13131415[[#This Row],[Actual cost]]</f>
        <v>6.8817204301099832E-4</v>
      </c>
      <c r="N28" s="2">
        <f>Table13131415[[#This Row],[Diff 1]]/Table13131415[[#This Row],[Actual cost]]*100</f>
        <v>0.45610359252861687</v>
      </c>
      <c r="O28">
        <v>0.15156881720430099</v>
      </c>
      <c r="P28">
        <v>0.15019247311827899</v>
      </c>
      <c r="Q28">
        <v>0.15019247311827899</v>
      </c>
      <c r="R28">
        <v>0.15156881720430099</v>
      </c>
      <c r="S28">
        <v>0.15019247311827899</v>
      </c>
      <c r="T28">
        <v>0.15156881720430099</v>
      </c>
      <c r="U28">
        <v>0.15019247311827899</v>
      </c>
      <c r="V28">
        <v>0.15156881720430099</v>
      </c>
      <c r="W28">
        <v>0.15156881720430099</v>
      </c>
      <c r="X28">
        <v>0.15019247311827899</v>
      </c>
      <c r="Y28">
        <v>0.15019247311827899</v>
      </c>
      <c r="Z28">
        <v>0.15156881720430099</v>
      </c>
      <c r="AA28">
        <v>0.15019247311827899</v>
      </c>
      <c r="AB28">
        <v>0.15156881720430099</v>
      </c>
      <c r="AC28">
        <v>0.15019247311827899</v>
      </c>
      <c r="AD28">
        <v>0.15156881720430099</v>
      </c>
      <c r="AE28">
        <v>0.15156881720430099</v>
      </c>
      <c r="AF28">
        <v>0.15019247311827899</v>
      </c>
      <c r="AG28">
        <v>0.15019247311827899</v>
      </c>
      <c r="AH28">
        <v>0.15156881720430099</v>
      </c>
    </row>
    <row r="29" spans="1:34" x14ac:dyDescent="0.3">
      <c r="A29" t="s">
        <v>49</v>
      </c>
      <c r="B29">
        <v>27</v>
      </c>
      <c r="C29" t="str">
        <f>LEFT(Table13131415[[#This Row],[Contingency id]])</f>
        <v>C</v>
      </c>
      <c r="D29">
        <v>18.934911242603501</v>
      </c>
      <c r="E29" s="1">
        <v>1.11184210526315</v>
      </c>
      <c r="F29">
        <v>169</v>
      </c>
      <c r="G29">
        <v>152</v>
      </c>
      <c r="H29">
        <v>0.15031834319526599</v>
      </c>
      <c r="I29" s="2">
        <f>AVERAGE(Table13131415[[#This Row],[Estimated costs 1]:[Estimated costs 20]])</f>
        <v>0.1474420118343191</v>
      </c>
      <c r="J29" s="2">
        <f>(Table13131415[[#This Row],[Mean]]-Table13131415[[#This Row],[Actual cost]])/Table13131415[[#This Row],[Actual cost]]*100</f>
        <v>-1.9134932569144218</v>
      </c>
      <c r="K29" s="2">
        <f>_xlfn.STDEV.P(Table13131415[[#This Row],[Estimated costs 1]:[Estimated costs 20]])</f>
        <v>1.1773082189233517E-2</v>
      </c>
      <c r="L29" s="2">
        <f>Table13131415[[#This Row],[Dev]]/Table13131415[[#This Row],[Mean]]*100</f>
        <v>7.9848898172001022</v>
      </c>
      <c r="M29" s="2">
        <f>Table13131415[[#This Row],[Estimated costs 1]]-Table13131415[[#This Row],[Actual cost]]</f>
        <v>6.2763313609470184E-3</v>
      </c>
      <c r="N29" s="2">
        <f>Table13131415[[#This Row],[Diff 1]]/Table13131415[[#This Row],[Actual cost]]*100</f>
        <v>4.1753595918722715</v>
      </c>
      <c r="O29">
        <v>0.15659467455621301</v>
      </c>
      <c r="P29">
        <v>0.13596272189349101</v>
      </c>
      <c r="Q29">
        <v>0.15664674556213001</v>
      </c>
      <c r="R29">
        <v>0.164673964497041</v>
      </c>
      <c r="S29">
        <v>0.13373431952662701</v>
      </c>
      <c r="T29">
        <v>0.144042011834319</v>
      </c>
      <c r="U29">
        <v>0.144042011834319</v>
      </c>
      <c r="V29">
        <v>0.164673964497041</v>
      </c>
      <c r="W29">
        <v>0.15441834319526601</v>
      </c>
      <c r="X29">
        <v>0.13591065088757301</v>
      </c>
      <c r="Y29">
        <v>0.13596272189349101</v>
      </c>
      <c r="Z29">
        <v>0.13591065088757301</v>
      </c>
      <c r="AA29">
        <v>0.164673964497041</v>
      </c>
      <c r="AB29">
        <v>0.13591065088757301</v>
      </c>
      <c r="AC29">
        <v>0.15664674556213001</v>
      </c>
      <c r="AD29">
        <v>0.166954437869822</v>
      </c>
      <c r="AE29">
        <v>0.146218343195266</v>
      </c>
      <c r="AF29">
        <v>0.146270414201183</v>
      </c>
      <c r="AG29">
        <v>0.13368224852071001</v>
      </c>
      <c r="AH29">
        <v>0.13591065088757301</v>
      </c>
    </row>
    <row r="30" spans="1:34" x14ac:dyDescent="0.3">
      <c r="A30" t="s">
        <v>50</v>
      </c>
      <c r="B30">
        <v>28</v>
      </c>
      <c r="C30" t="str">
        <f>LEFT(Table13131415[[#This Row],[Contingency id]])</f>
        <v>C</v>
      </c>
      <c r="D30">
        <v>19.871794871794801</v>
      </c>
      <c r="E30" s="1">
        <v>1.1386861313868599</v>
      </c>
      <c r="F30">
        <v>156</v>
      </c>
      <c r="G30">
        <v>137</v>
      </c>
      <c r="H30">
        <v>0.149808974358974</v>
      </c>
      <c r="I30" s="2">
        <f>AVERAGE(Table13131415[[#This Row],[Estimated costs 1]:[Estimated costs 20]])</f>
        <v>0.14599358974358934</v>
      </c>
      <c r="J30" s="2">
        <f>(Table13131415[[#This Row],[Mean]]-Table13131415[[#This Row],[Actual cost]])/Table13131415[[#This Row],[Actual cost]]*100</f>
        <v>-2.5468331464857346</v>
      </c>
      <c r="K30" s="2">
        <f>_xlfn.STDEV.P(Table13131415[[#This Row],[Estimated costs 1]:[Estimated costs 20]])</f>
        <v>2.1316128726713471E-2</v>
      </c>
      <c r="L30" s="2">
        <f>Table13131415[[#This Row],[Dev]]/Table13131415[[#This Row],[Mean]]*100</f>
        <v>14.600729226640222</v>
      </c>
      <c r="M30" s="2">
        <f>Table13131415[[#This Row],[Estimated costs 1]]-Table13131415[[#This Row],[Actual cost]]</f>
        <v>4.2193589743589999E-2</v>
      </c>
      <c r="N30" s="2">
        <f>Table13131415[[#This Row],[Diff 1]]/Table13131415[[#This Row],[Actual cost]]*100</f>
        <v>28.164927985212174</v>
      </c>
      <c r="O30">
        <v>0.192002564102564</v>
      </c>
      <c r="P30">
        <v>0.13515128205128199</v>
      </c>
      <c r="Q30">
        <v>0.18644487179487099</v>
      </c>
      <c r="R30">
        <v>0.13414102564102501</v>
      </c>
      <c r="S30">
        <v>0.137640384615384</v>
      </c>
      <c r="T30">
        <v>0.134178205128205</v>
      </c>
      <c r="U30">
        <v>0.13503525641025599</v>
      </c>
      <c r="V30">
        <v>0.13851089743589701</v>
      </c>
      <c r="W30">
        <v>0.14016794871794799</v>
      </c>
      <c r="X30">
        <v>0.131380769230769</v>
      </c>
      <c r="Y30">
        <v>0.13485320512820501</v>
      </c>
      <c r="Z30">
        <v>0.18868782051281999</v>
      </c>
      <c r="AA30">
        <v>0.13135384615384599</v>
      </c>
      <c r="AB30">
        <v>0.185927564102564</v>
      </c>
      <c r="AC30">
        <v>0.14138717948717899</v>
      </c>
      <c r="AD30">
        <v>0.133958974358974</v>
      </c>
      <c r="AE30">
        <v>0.131380769230769</v>
      </c>
      <c r="AF30">
        <v>0.13537051282051199</v>
      </c>
      <c r="AG30">
        <v>0.13693846153846101</v>
      </c>
      <c r="AH30">
        <v>0.13536025641025601</v>
      </c>
    </row>
    <row r="31" spans="1:34" x14ac:dyDescent="0.3">
      <c r="A31" t="s">
        <v>51</v>
      </c>
      <c r="B31">
        <v>29</v>
      </c>
      <c r="C31" t="str">
        <f>LEFT(Table13131415[[#This Row],[Contingency id]])</f>
        <v>C</v>
      </c>
      <c r="D31">
        <v>18.681318681318601</v>
      </c>
      <c r="E31" s="1">
        <v>1.13043478260869</v>
      </c>
      <c r="F31">
        <v>182</v>
      </c>
      <c r="G31">
        <v>161</v>
      </c>
      <c r="H31">
        <v>0.14589175824175801</v>
      </c>
      <c r="I31" s="2">
        <f>AVERAGE(Table13131415[[#This Row],[Estimated costs 1]:[Estimated costs 20]])</f>
        <v>0.14288054945054879</v>
      </c>
      <c r="J31" s="2">
        <f>(Table13131415[[#This Row],[Mean]]-Table13131415[[#This Row],[Actual cost]])/Table13131415[[#This Row],[Actual cost]]*100</f>
        <v>-2.064001988528601</v>
      </c>
      <c r="K31" s="2">
        <f>_xlfn.STDEV.P(Table13131415[[#This Row],[Estimated costs 1]:[Estimated costs 20]])</f>
        <v>2.7776479493955664E-2</v>
      </c>
      <c r="L31" s="2">
        <f>Table13131415[[#This Row],[Dev]]/Table13131415[[#This Row],[Mean]]*100</f>
        <v>19.440350419123462</v>
      </c>
      <c r="M31" s="2">
        <f>Table13131415[[#This Row],[Estimated costs 1]]-Table13131415[[#This Row],[Actual cost]]</f>
        <v>3.068516483516498E-2</v>
      </c>
      <c r="N31" s="2">
        <f>Table13131415[[#This Row],[Diff 1]]/Table13131415[[#This Row],[Actual cost]]*100</f>
        <v>21.03282954772293</v>
      </c>
      <c r="O31">
        <v>0.17657692307692299</v>
      </c>
      <c r="P31">
        <v>0.111682417582417</v>
      </c>
      <c r="Q31">
        <v>0.123390109890109</v>
      </c>
      <c r="R31">
        <v>0.12922527472527401</v>
      </c>
      <c r="S31">
        <v>0.17657692307692299</v>
      </c>
      <c r="T31">
        <v>0.17657692307692299</v>
      </c>
      <c r="U31">
        <v>0.168380219780219</v>
      </c>
      <c r="V31">
        <v>0.17659010989010901</v>
      </c>
      <c r="W31">
        <v>0.11166923076922999</v>
      </c>
      <c r="X31">
        <v>0.16486923076922999</v>
      </c>
      <c r="Y31">
        <v>0.123390109890109</v>
      </c>
      <c r="Z31">
        <v>0.18011428571428501</v>
      </c>
      <c r="AA31">
        <v>0.11520659340659301</v>
      </c>
      <c r="AB31">
        <v>0.16255824175824099</v>
      </c>
      <c r="AC31">
        <v>0.11166923076922999</v>
      </c>
      <c r="AD31">
        <v>0.12107912087912</v>
      </c>
      <c r="AE31">
        <v>0.17427912087912001</v>
      </c>
      <c r="AF31">
        <v>0.117504395604395</v>
      </c>
      <c r="AG31">
        <v>0.115193406593406</v>
      </c>
      <c r="AH31">
        <v>0.12107912087912</v>
      </c>
    </row>
    <row r="32" spans="1:34" x14ac:dyDescent="0.3">
      <c r="A32" t="s">
        <v>52</v>
      </c>
      <c r="B32">
        <v>30</v>
      </c>
      <c r="C32" t="str">
        <f>LEFT(Table13131415[[#This Row],[Contingency id]])</f>
        <v>C</v>
      </c>
      <c r="D32">
        <v>16.470588235294102</v>
      </c>
      <c r="E32" s="1">
        <v>1.1184210526315701</v>
      </c>
      <c r="F32">
        <v>170</v>
      </c>
      <c r="G32">
        <v>152</v>
      </c>
      <c r="H32">
        <v>0.13615764705882299</v>
      </c>
      <c r="I32" s="2">
        <f>AVERAGE(Table13131415[[#This Row],[Estimated costs 1]:[Estimated costs 20]])</f>
        <v>0.14031264705882307</v>
      </c>
      <c r="J32" s="2">
        <f>(Table13131415[[#This Row],[Mean]]-Table13131415[[#This Row],[Actual cost]])/Table13131415[[#This Row],[Actual cost]]*100</f>
        <v>3.0516097257504948</v>
      </c>
      <c r="K32" s="2">
        <f>_xlfn.STDEV.P(Table13131415[[#This Row],[Estimated costs 1]:[Estimated costs 20]])</f>
        <v>1.765065352750712E-2</v>
      </c>
      <c r="L32" s="2">
        <f>Table13131415[[#This Row],[Dev]]/Table13131415[[#This Row],[Mean]]*100</f>
        <v>12.579517169330758</v>
      </c>
      <c r="M32" s="2">
        <f>Table13131415[[#This Row],[Estimated costs 1]]-Table13131415[[#This Row],[Actual cost]]</f>
        <v>-9.4470588235290032E-3</v>
      </c>
      <c r="N32" s="2">
        <f>Table13131415[[#This Row],[Diff 1]]/Table13131415[[#This Row],[Actual cost]]*100</f>
        <v>-6.9383240879946113</v>
      </c>
      <c r="O32">
        <v>0.12671058823529399</v>
      </c>
      <c r="P32">
        <v>0.13458117647058801</v>
      </c>
      <c r="Q32">
        <v>0.13179294117647</v>
      </c>
      <c r="R32">
        <v>0.17043999999999901</v>
      </c>
      <c r="S32">
        <v>0.16939294117647</v>
      </c>
      <c r="T32">
        <v>0.16939294117647</v>
      </c>
      <c r="U32">
        <v>0.124969411764705</v>
      </c>
      <c r="V32">
        <v>0.13415647058823499</v>
      </c>
      <c r="W32">
        <v>0.14734588235294099</v>
      </c>
      <c r="X32">
        <v>0.14734588235294099</v>
      </c>
      <c r="Y32">
        <v>0.145604705882352</v>
      </c>
      <c r="Z32">
        <v>9.9709411764705796E-2</v>
      </c>
      <c r="AA32">
        <v>0.13136823529411701</v>
      </c>
      <c r="AB32">
        <v>0.13599294117647001</v>
      </c>
      <c r="AC32">
        <v>0.15384</v>
      </c>
      <c r="AD32">
        <v>0.13878117647058799</v>
      </c>
      <c r="AE32">
        <v>0.13415647058823499</v>
      </c>
      <c r="AF32">
        <v>0.14094705882352901</v>
      </c>
      <c r="AG32">
        <v>0.113521176470588</v>
      </c>
      <c r="AH32">
        <v>0.15620352941176399</v>
      </c>
    </row>
    <row r="33" spans="1:34" x14ac:dyDescent="0.3">
      <c r="A33" t="s">
        <v>53</v>
      </c>
      <c r="B33">
        <v>31</v>
      </c>
      <c r="C33" t="str">
        <f>LEFT(Table13131415[[#This Row],[Contingency id]])</f>
        <v>A</v>
      </c>
      <c r="D33" s="1">
        <v>25.274725274725199</v>
      </c>
      <c r="E33" s="1">
        <v>1.1375</v>
      </c>
      <c r="F33">
        <v>91</v>
      </c>
      <c r="G33">
        <v>80</v>
      </c>
      <c r="H33" s="2">
        <v>0.130953846153846</v>
      </c>
      <c r="I33" s="2">
        <f>AVERAGE(Table13131415[[#This Row],[Estimated costs 1]:[Estimated costs 20]])</f>
        <v>0.13618274725274687</v>
      </c>
      <c r="J33" s="2">
        <f>(Table13131415[[#This Row],[Mean]]-Table13131415[[#This Row],[Actual cost]])/Table13131415[[#This Row],[Actual cost]]*100</f>
        <v>3.9929343447903762</v>
      </c>
      <c r="K33" s="2">
        <f>_xlfn.STDEV.P(Table13131415[[#This Row],[Estimated costs 1]:[Estimated costs 20]])</f>
        <v>7.1931985369938804E-3</v>
      </c>
      <c r="L33" s="2">
        <f>Table13131415[[#This Row],[Dev]]/Table13131415[[#This Row],[Mean]]*100</f>
        <v>5.282018965033612</v>
      </c>
      <c r="M33" s="2">
        <f>Table13131415[[#This Row],[Estimated costs 1]]-Table13131415[[#This Row],[Actual cost]]</f>
        <v>-5.5516483516490078E-3</v>
      </c>
      <c r="N33" s="2">
        <f>Table13131415[[#This Row],[Diff 1]]/Table13131415[[#This Row],[Actual cost]]*100</f>
        <v>-4.2393931256718265</v>
      </c>
      <c r="O33">
        <v>0.125402197802197</v>
      </c>
      <c r="P33">
        <v>0.14417362637362599</v>
      </c>
      <c r="Q33">
        <v>0.13650549450549401</v>
      </c>
      <c r="R33">
        <v>0.14220879120879101</v>
      </c>
      <c r="S33">
        <v>0.14220879120879101</v>
      </c>
      <c r="T33">
        <v>0.11969890109890099</v>
      </c>
      <c r="U33">
        <v>0.13454065934065901</v>
      </c>
      <c r="V33">
        <v>0.13454065934065901</v>
      </c>
      <c r="W33">
        <v>0.14417362637362599</v>
      </c>
      <c r="X33">
        <v>0.13454065934065901</v>
      </c>
      <c r="Y33">
        <v>0.125402197802197</v>
      </c>
      <c r="Z33">
        <v>0.13650549450549401</v>
      </c>
      <c r="AA33">
        <v>0.14220879120879101</v>
      </c>
      <c r="AB33">
        <v>0.13454065934065901</v>
      </c>
      <c r="AC33">
        <v>0.13650549450549401</v>
      </c>
      <c r="AD33">
        <v>0.125402197802197</v>
      </c>
      <c r="AE33">
        <v>0.14417362637362599</v>
      </c>
      <c r="AF33">
        <v>0.13454065934065901</v>
      </c>
      <c r="AG33">
        <v>0.14220879120879101</v>
      </c>
      <c r="AH33">
        <v>0.14417362637362599</v>
      </c>
    </row>
    <row r="34" spans="1:34" x14ac:dyDescent="0.3">
      <c r="A34" t="s">
        <v>54</v>
      </c>
      <c r="B34">
        <v>32</v>
      </c>
      <c r="C34" t="str">
        <f>LEFT(Table13131415[[#This Row],[Contingency id]])</f>
        <v>B</v>
      </c>
      <c r="D34">
        <v>4.6666666666666599</v>
      </c>
      <c r="E34" s="1">
        <v>1.85758513931888</v>
      </c>
      <c r="F34">
        <v>1200</v>
      </c>
      <c r="G34">
        <v>646</v>
      </c>
      <c r="H34">
        <v>0.124539916666666</v>
      </c>
      <c r="I34" s="2">
        <f>AVERAGE(Table13131415[[#This Row],[Estimated costs 1]:[Estimated costs 20]])</f>
        <v>0.12482924999999956</v>
      </c>
      <c r="J34" s="2">
        <f>(Table13131415[[#This Row],[Mean]]-Table13131415[[#This Row],[Actual cost]])/Table13131415[[#This Row],[Actual cost]]*100</f>
        <v>0.23232176564560048</v>
      </c>
      <c r="K34" s="2">
        <f>_xlfn.STDEV.P(Table13131415[[#This Row],[Estimated costs 1]:[Estimated costs 20]])</f>
        <v>1.4509216450290753E-2</v>
      </c>
      <c r="L34" s="2">
        <f>Table13131415[[#This Row],[Dev]]/Table13131415[[#This Row],[Mean]]*100</f>
        <v>11.62325052044357</v>
      </c>
      <c r="M34" s="2">
        <f>Table13131415[[#This Row],[Estimated costs 1]]-Table13131415[[#This Row],[Actual cost]]</f>
        <v>9.3683333333340058E-3</v>
      </c>
      <c r="N34" s="2">
        <f>Table13131415[[#This Row],[Diff 1]]/Table13131415[[#This Row],[Actual cost]]*100</f>
        <v>7.5223539440841041</v>
      </c>
      <c r="O34">
        <v>0.13390825000000001</v>
      </c>
      <c r="P34">
        <v>0.12961166666666599</v>
      </c>
      <c r="Q34">
        <v>0.14427816666666601</v>
      </c>
      <c r="R34">
        <v>0.124022166666666</v>
      </c>
      <c r="S34">
        <v>0.13266149999999999</v>
      </c>
      <c r="T34">
        <v>0.129158416666666</v>
      </c>
      <c r="U34">
        <v>9.3338083333333294E-2</v>
      </c>
      <c r="V34">
        <v>0.13830316666666601</v>
      </c>
      <c r="W34">
        <v>0.126624083333333</v>
      </c>
      <c r="X34">
        <v>0.13573458333333299</v>
      </c>
      <c r="Y34">
        <v>0.13560949999999999</v>
      </c>
      <c r="Z34">
        <v>0.11797674999999901</v>
      </c>
      <c r="AA34">
        <v>0.119698333333333</v>
      </c>
      <c r="AB34">
        <v>0.12995008333333299</v>
      </c>
      <c r="AC34">
        <v>0.100261166666666</v>
      </c>
      <c r="AD34">
        <v>0.114973333333333</v>
      </c>
      <c r="AE34">
        <v>0.107049166666666</v>
      </c>
      <c r="AF34">
        <v>0.132526333333333</v>
      </c>
      <c r="AG34">
        <v>0.102449416666666</v>
      </c>
      <c r="AH34">
        <v>0.148450833333333</v>
      </c>
    </row>
    <row r="35" spans="1:34" x14ac:dyDescent="0.3">
      <c r="A35" t="s">
        <v>55</v>
      </c>
      <c r="B35">
        <v>33</v>
      </c>
      <c r="C35" t="str">
        <f>LEFT(Table13131415[[#This Row],[Contingency id]])</f>
        <v>A</v>
      </c>
      <c r="D35" s="1">
        <v>1.02827763496143</v>
      </c>
      <c r="E35" s="1">
        <v>1.29235880398671</v>
      </c>
      <c r="F35">
        <v>389</v>
      </c>
      <c r="G35">
        <v>301</v>
      </c>
      <c r="H35" s="2">
        <v>0.121043701799485</v>
      </c>
      <c r="I35" s="2">
        <f>AVERAGE(Table13131415[[#This Row],[Estimated costs 1]:[Estimated costs 20]])</f>
        <v>0.11999151670951072</v>
      </c>
      <c r="J35" s="2">
        <f>(Table13131415[[#This Row],[Mean]]-Table13131415[[#This Row],[Actual cost]])/Table13131415[[#This Row],[Actual cost]]*100</f>
        <v>-0.86926050206005168</v>
      </c>
      <c r="K35" s="2">
        <f>_xlfn.STDEV.P(Table13131415[[#This Row],[Estimated costs 1]:[Estimated costs 20]])</f>
        <v>1.0469109460353279E-2</v>
      </c>
      <c r="L35" s="2">
        <f>Table13131415[[#This Row],[Dev]]/Table13131415[[#This Row],[Mean]]*100</f>
        <v>8.7248746806810544</v>
      </c>
      <c r="M35" s="2">
        <f>Table13131415[[#This Row],[Estimated costs 1]]-Table13131415[[#This Row],[Actual cost]]</f>
        <v>-1.0521850899743002E-2</v>
      </c>
      <c r="N35" s="2">
        <f>Table13131415[[#This Row],[Diff 1]]/Table13131415[[#This Row],[Actual cost]]*100</f>
        <v>-8.692605020600725</v>
      </c>
      <c r="O35">
        <v>0.11052185089974199</v>
      </c>
      <c r="P35">
        <v>0.11052185089974199</v>
      </c>
      <c r="Q35">
        <v>0.11052185089974199</v>
      </c>
      <c r="R35">
        <v>0.13156555269922801</v>
      </c>
      <c r="S35">
        <v>0.11052185089974199</v>
      </c>
      <c r="T35">
        <v>0.11052185089974199</v>
      </c>
      <c r="U35">
        <v>0.13156555269922801</v>
      </c>
      <c r="V35">
        <v>0.11052185089974199</v>
      </c>
      <c r="W35">
        <v>0.13156555269922801</v>
      </c>
      <c r="X35">
        <v>0.11052185089974199</v>
      </c>
      <c r="Y35">
        <v>0.13156555269922801</v>
      </c>
      <c r="Z35">
        <v>0.11052185089974199</v>
      </c>
      <c r="AA35">
        <v>0.13156555269922801</v>
      </c>
      <c r="AB35">
        <v>0.11052185089974199</v>
      </c>
      <c r="AC35">
        <v>0.11052185089974199</v>
      </c>
      <c r="AD35">
        <v>0.13156555269922801</v>
      </c>
      <c r="AE35">
        <v>0.13156555269922801</v>
      </c>
      <c r="AF35">
        <v>0.11052185089974199</v>
      </c>
      <c r="AG35">
        <v>0.13156555269922801</v>
      </c>
      <c r="AH35">
        <v>0.13156555269922801</v>
      </c>
    </row>
    <row r="36" spans="1:34" x14ac:dyDescent="0.3">
      <c r="A36" t="s">
        <v>56</v>
      </c>
      <c r="B36">
        <v>34</v>
      </c>
      <c r="C36" t="str">
        <f>LEFT(Table13131415[[#This Row],[Contingency id]])</f>
        <v>A</v>
      </c>
      <c r="D36" s="1">
        <v>18.348623853210999</v>
      </c>
      <c r="E36" s="1">
        <v>1.1010101010101001</v>
      </c>
      <c r="F36">
        <v>109</v>
      </c>
      <c r="G36">
        <v>99</v>
      </c>
      <c r="H36" s="2">
        <v>0.11618954128440299</v>
      </c>
      <c r="I36" s="2">
        <f>AVERAGE(Table13131415[[#This Row],[Estimated costs 1]:[Estimated costs 20]])</f>
        <v>0.11632339449541229</v>
      </c>
      <c r="J36" s="2">
        <f>(Table13131415[[#This Row],[Mean]]-Table13131415[[#This Row],[Actual cost]])/Table13131415[[#This Row],[Actual cost]]*100</f>
        <v>0.11520246102156248</v>
      </c>
      <c r="K36" s="2">
        <f>_xlfn.STDEV.P(Table13131415[[#This Row],[Estimated costs 1]:[Estimated costs 20]])</f>
        <v>4.6495092601882282E-3</v>
      </c>
      <c r="L36" s="2">
        <f>Table13131415[[#This Row],[Dev]]/Table13131415[[#This Row],[Mean]]*100</f>
        <v>3.9970543159928171</v>
      </c>
      <c r="M36" s="2">
        <f>Table13131415[[#This Row],[Estimated costs 1]]-Table13131415[[#This Row],[Actual cost]]</f>
        <v>3.2449541284410022E-3</v>
      </c>
      <c r="N36" s="2">
        <f>Table13131415[[#This Row],[Diff 1]]/Table13131415[[#This Row],[Actual cost]]*100</f>
        <v>2.7928108610896092</v>
      </c>
      <c r="O36">
        <v>0.119434495412844</v>
      </c>
      <c r="P36">
        <v>0.109186788990825</v>
      </c>
      <c r="Q36">
        <v>0.118603302752293</v>
      </c>
      <c r="R36">
        <v>0.11484550458715501</v>
      </c>
      <c r="S36">
        <v>0.123192293577981</v>
      </c>
      <c r="T36">
        <v>0.118456513761467</v>
      </c>
      <c r="U36">
        <v>0.123339082568807</v>
      </c>
      <c r="V36">
        <v>0.11469871559633001</v>
      </c>
      <c r="W36">
        <v>0.118603302752293</v>
      </c>
      <c r="X36">
        <v>0.11279779816513701</v>
      </c>
      <c r="Y36">
        <v>0.109039999999999</v>
      </c>
      <c r="Z36">
        <v>0.119434495412844</v>
      </c>
      <c r="AA36">
        <v>0.119581284403669</v>
      </c>
      <c r="AB36">
        <v>0.109186788990825</v>
      </c>
      <c r="AC36">
        <v>0.113922568807339</v>
      </c>
      <c r="AD36">
        <v>0.113775779816513</v>
      </c>
      <c r="AE36">
        <v>0.10904</v>
      </c>
      <c r="AF36">
        <v>0.118456513761467</v>
      </c>
      <c r="AG36">
        <v>0.117680366972477</v>
      </c>
      <c r="AH36">
        <v>0.123192293577981</v>
      </c>
    </row>
    <row r="37" spans="1:34" x14ac:dyDescent="0.3">
      <c r="A37" t="s">
        <v>57</v>
      </c>
      <c r="B37">
        <v>35</v>
      </c>
      <c r="C37" t="str">
        <f>LEFT(Table13131415[[#This Row],[Contingency id]])</f>
        <v>A</v>
      </c>
      <c r="D37" s="1">
        <v>4.9450549450549399</v>
      </c>
      <c r="E37" s="1">
        <v>1.54564755838641</v>
      </c>
      <c r="F37">
        <v>728</v>
      </c>
      <c r="G37">
        <v>471</v>
      </c>
      <c r="H37" s="2">
        <v>0.10609876373626299</v>
      </c>
      <c r="I37" s="2">
        <f>AVERAGE(Table13131415[[#This Row],[Estimated costs 1]:[Estimated costs 20]])</f>
        <v>0.10259157967032947</v>
      </c>
      <c r="J37" s="2">
        <f>(Table13131415[[#This Row],[Mean]]-Table13131415[[#This Row],[Actual cost]])/Table13131415[[#This Row],[Actual cost]]*100</f>
        <v>-3.3055842899843473</v>
      </c>
      <c r="K37" s="2">
        <f>_xlfn.STDEV.P(Table13131415[[#This Row],[Estimated costs 1]:[Estimated costs 20]])</f>
        <v>2.0442591312208384E-2</v>
      </c>
      <c r="L37" s="2">
        <f>Table13131415[[#This Row],[Dev]]/Table13131415[[#This Row],[Mean]]*100</f>
        <v>19.92618826798374</v>
      </c>
      <c r="M37" s="2">
        <f>Table13131415[[#This Row],[Estimated costs 1]]-Table13131415[[#This Row],[Actual cost]]</f>
        <v>-1.0638736263729881E-3</v>
      </c>
      <c r="N37" s="2">
        <f>Table13131415[[#This Row],[Diff 1]]/Table13131415[[#This Row],[Actual cost]]*100</f>
        <v>-1.0027200967369725</v>
      </c>
      <c r="O37">
        <v>0.10503489010989001</v>
      </c>
      <c r="P37">
        <v>9.8112774725274701E-2</v>
      </c>
      <c r="Q37">
        <v>8.6665247252747199E-2</v>
      </c>
      <c r="R37">
        <v>8.4519230769230694E-2</v>
      </c>
      <c r="S37">
        <v>9.6190384615384594E-2</v>
      </c>
      <c r="T37">
        <v>9.3952884615384605E-2</v>
      </c>
      <c r="U37">
        <v>0.10470206043956</v>
      </c>
      <c r="V37">
        <v>0.13493461538461499</v>
      </c>
      <c r="W37">
        <v>9.4710027472527394E-2</v>
      </c>
      <c r="X37">
        <v>8.5079395604395605E-2</v>
      </c>
      <c r="Y37">
        <v>0.105701098901098</v>
      </c>
      <c r="Z37">
        <v>9.4036538461538394E-2</v>
      </c>
      <c r="AA37">
        <v>9.7495054945054893E-2</v>
      </c>
      <c r="AB37">
        <v>9.3495329670329599E-2</v>
      </c>
      <c r="AC37">
        <v>9.3710576923076896E-2</v>
      </c>
      <c r="AD37">
        <v>9.5126648351648302E-2</v>
      </c>
      <c r="AE37">
        <v>0.10871923076923</v>
      </c>
      <c r="AF37">
        <v>0.15648942307692301</v>
      </c>
      <c r="AG37">
        <v>7.4251373626373601E-2</v>
      </c>
      <c r="AH37">
        <v>0.14890480769230699</v>
      </c>
    </row>
    <row r="38" spans="1:34" x14ac:dyDescent="0.3">
      <c r="A38" t="s">
        <v>58</v>
      </c>
      <c r="B38">
        <v>36</v>
      </c>
      <c r="C38" t="str">
        <f>LEFT(Table13131415[[#This Row],[Contingency id]])</f>
        <v>A</v>
      </c>
      <c r="D38" s="1">
        <v>11.363636363636299</v>
      </c>
      <c r="E38" s="1">
        <v>1.1092436974789901</v>
      </c>
      <c r="F38">
        <v>132</v>
      </c>
      <c r="G38">
        <v>119</v>
      </c>
      <c r="H38" s="2">
        <v>0.10439924242424201</v>
      </c>
      <c r="I38" s="2">
        <f>AVERAGE(Table13131415[[#This Row],[Estimated costs 1]:[Estimated costs 20]])</f>
        <v>0.1041474242424236</v>
      </c>
      <c r="J38" s="2">
        <f>(Table13131415[[#This Row],[Mean]]-Table13131415[[#This Row],[Actual cost]])/Table13131415[[#This Row],[Actual cost]]*100</f>
        <v>-0.24120690530981767</v>
      </c>
      <c r="K38" s="2">
        <f>_xlfn.STDEV.P(Table13131415[[#This Row],[Estimated costs 1]:[Estimated costs 20]])</f>
        <v>3.3208637286881589E-4</v>
      </c>
      <c r="L38" s="2">
        <f>Table13131415[[#This Row],[Dev]]/Table13131415[[#This Row],[Mean]]*100</f>
        <v>0.31886182042852984</v>
      </c>
      <c r="M38" s="2">
        <f>Table13131415[[#This Row],[Estimated costs 1]]-Table13131415[[#This Row],[Actual cost]]</f>
        <v>4.0757575757599529E-4</v>
      </c>
      <c r="N38" s="2">
        <f>Table13131415[[#This Row],[Diff 1]]/Table13131415[[#This Row],[Actual cost]]*100</f>
        <v>0.39040106816077264</v>
      </c>
      <c r="O38">
        <v>0.104806818181818</v>
      </c>
      <c r="P38">
        <v>0.104825</v>
      </c>
      <c r="Q38">
        <v>0.103973484848484</v>
      </c>
      <c r="R38">
        <v>0.103973484848484</v>
      </c>
      <c r="S38">
        <v>0.103991666666666</v>
      </c>
      <c r="T38">
        <v>0.103973484848484</v>
      </c>
      <c r="U38">
        <v>0.103973484848484</v>
      </c>
      <c r="V38">
        <v>0.103973484848484</v>
      </c>
      <c r="W38">
        <v>0.104806818181818</v>
      </c>
      <c r="X38">
        <v>0.103991666666666</v>
      </c>
      <c r="Y38">
        <v>0.103991666666666</v>
      </c>
      <c r="Z38">
        <v>0.103973484848484</v>
      </c>
      <c r="AA38">
        <v>0.103973484848484</v>
      </c>
      <c r="AB38">
        <v>0.103991666666666</v>
      </c>
      <c r="AC38">
        <v>0.103991666666666</v>
      </c>
      <c r="AD38">
        <v>0.103991666666666</v>
      </c>
      <c r="AE38">
        <v>0.103991666666666</v>
      </c>
      <c r="AF38">
        <v>0.104806818181818</v>
      </c>
      <c r="AG38">
        <v>0.103973484848484</v>
      </c>
      <c r="AH38">
        <v>0.103973484848484</v>
      </c>
    </row>
    <row r="39" spans="1:34" x14ac:dyDescent="0.3">
      <c r="A39" t="s">
        <v>59</v>
      </c>
      <c r="B39">
        <v>37</v>
      </c>
      <c r="C39" t="str">
        <f>LEFT(Table13131415[[#This Row],[Contingency id]])</f>
        <v>B</v>
      </c>
      <c r="D39">
        <v>28.378378378378301</v>
      </c>
      <c r="E39" s="1">
        <v>1.11278195488721</v>
      </c>
      <c r="F39">
        <v>148</v>
      </c>
      <c r="G39">
        <v>133</v>
      </c>
      <c r="H39">
        <v>9.41722972972973E-2</v>
      </c>
      <c r="I39" s="2">
        <f>AVERAGE(Table13131415[[#This Row],[Estimated costs 1]:[Estimated costs 20]])</f>
        <v>9.5443206081080964E-2</v>
      </c>
      <c r="J39" s="2">
        <f>(Table13131415[[#This Row],[Mean]]-Table13131415[[#This Row],[Actual cost]])/Table13131415[[#This Row],[Actual cost]]*100</f>
        <v>1.3495569506725187</v>
      </c>
      <c r="K39" s="2">
        <f>_xlfn.STDEV.P(Table13131415[[#This Row],[Estimated costs 1]:[Estimated costs 20]])</f>
        <v>4.9750486046144992E-3</v>
      </c>
      <c r="L39" s="2">
        <f>Table13131415[[#This Row],[Dev]]/Table13131415[[#This Row],[Mean]]*100</f>
        <v>5.2125749007091118</v>
      </c>
      <c r="M39" s="2">
        <f>Table13131415[[#This Row],[Estimated costs 1]]-Table13131415[[#This Row],[Actual cost]]</f>
        <v>4.7581756756756022E-3</v>
      </c>
      <c r="N39" s="2">
        <f>Table13131415[[#This Row],[Diff 1]]/Table13131415[[#This Row],[Actual cost]]*100</f>
        <v>5.0526278026905045</v>
      </c>
      <c r="O39">
        <v>9.8930472972972902E-2</v>
      </c>
      <c r="P39">
        <v>8.9543108108108102E-2</v>
      </c>
      <c r="Q39">
        <v>8.7050743243243203E-2</v>
      </c>
      <c r="R39">
        <v>8.7050743243243203E-2</v>
      </c>
      <c r="S39">
        <v>9.8930472972972902E-2</v>
      </c>
      <c r="T39">
        <v>9.7771013513513499E-2</v>
      </c>
      <c r="U39">
        <v>9.7771013513513499E-2</v>
      </c>
      <c r="V39">
        <v>0.10103587837837801</v>
      </c>
      <c r="W39">
        <v>9.0315608108108097E-2</v>
      </c>
      <c r="X39">
        <v>0.10132418918918901</v>
      </c>
      <c r="Y39">
        <v>0.100937229729729</v>
      </c>
      <c r="Z39">
        <v>9.9218783783783696E-2</v>
      </c>
      <c r="AA39">
        <v>9.02169594594594E-2</v>
      </c>
      <c r="AB39">
        <v>0.10132418918918901</v>
      </c>
      <c r="AC39">
        <v>9.9218783783783696E-2</v>
      </c>
      <c r="AD39">
        <v>9.2322364864864795E-2</v>
      </c>
      <c r="AE39">
        <v>9.8831824324324302E-2</v>
      </c>
      <c r="AF39">
        <v>9.6151216216216195E-2</v>
      </c>
      <c r="AG39">
        <v>9.0315608108108097E-2</v>
      </c>
      <c r="AH39">
        <v>9.0603918918918905E-2</v>
      </c>
    </row>
    <row r="40" spans="1:34" x14ac:dyDescent="0.3">
      <c r="A40" t="s">
        <v>60</v>
      </c>
      <c r="B40">
        <v>38</v>
      </c>
      <c r="C40" t="str">
        <f>LEFT(Table13131415[[#This Row],[Contingency id]])</f>
        <v>A</v>
      </c>
      <c r="D40" s="1">
        <v>3.9562289562289501</v>
      </c>
      <c r="E40" s="1">
        <v>1.8533541341653601</v>
      </c>
      <c r="F40">
        <v>1188</v>
      </c>
      <c r="G40">
        <v>641</v>
      </c>
      <c r="H40" s="2">
        <v>9.2878787878787797E-2</v>
      </c>
      <c r="I40" s="2">
        <f>AVERAGE(Table13131415[[#This Row],[Estimated costs 1]:[Estimated costs 20]])</f>
        <v>8.9984259259259125E-2</v>
      </c>
      <c r="J40" s="2">
        <f>(Table13131415[[#This Row],[Mean]]-Table13131415[[#This Row],[Actual cost]])/Table13131415[[#This Row],[Actual cost]]*100</f>
        <v>-3.116458220047186</v>
      </c>
      <c r="K40" s="2">
        <f>_xlfn.STDEV.P(Table13131415[[#This Row],[Estimated costs 1]:[Estimated costs 20]])</f>
        <v>1.2408629864933929E-2</v>
      </c>
      <c r="L40" s="2">
        <f>Table13131415[[#This Row],[Dev]]/Table13131415[[#This Row],[Mean]]*100</f>
        <v>13.789778309095896</v>
      </c>
      <c r="M40" s="2">
        <f>Table13131415[[#This Row],[Estimated costs 1]]-Table13131415[[#This Row],[Actual cost]]</f>
        <v>-1.3648989898989897E-2</v>
      </c>
      <c r="N40" s="2">
        <f>Table13131415[[#This Row],[Diff 1]]/Table13131415[[#This Row],[Actual cost]]*100</f>
        <v>-14.695486677542153</v>
      </c>
      <c r="O40">
        <v>7.92297979797979E-2</v>
      </c>
      <c r="P40">
        <v>0.10187037037037</v>
      </c>
      <c r="Q40">
        <v>9.0715488215488194E-2</v>
      </c>
      <c r="R40">
        <v>6.3628787878787799E-2</v>
      </c>
      <c r="S40">
        <v>8.6955387205387202E-2</v>
      </c>
      <c r="T40">
        <v>8.7994107744107694E-2</v>
      </c>
      <c r="U40">
        <v>9.7256734006734E-2</v>
      </c>
      <c r="V40">
        <v>7.7505892255892203E-2</v>
      </c>
      <c r="W40">
        <v>7.7888888888888799E-2</v>
      </c>
      <c r="X40">
        <v>0.102773569023569</v>
      </c>
      <c r="Y40">
        <v>0.10712205387205299</v>
      </c>
      <c r="Z40">
        <v>7.9714646464646405E-2</v>
      </c>
      <c r="AA40">
        <v>0.10607744107744101</v>
      </c>
      <c r="AB40">
        <v>9.4622895622895595E-2</v>
      </c>
      <c r="AC40">
        <v>0.10527356902356901</v>
      </c>
      <c r="AD40">
        <v>0.10747138047138</v>
      </c>
      <c r="AE40">
        <v>7.4725589225589195E-2</v>
      </c>
      <c r="AF40">
        <v>7.8977272727272702E-2</v>
      </c>
      <c r="AG40">
        <v>9.3300505050504995E-2</v>
      </c>
      <c r="AH40">
        <v>8.6580808080807994E-2</v>
      </c>
    </row>
    <row r="41" spans="1:34" x14ac:dyDescent="0.3">
      <c r="A41" t="s">
        <v>61</v>
      </c>
      <c r="B41">
        <v>39</v>
      </c>
      <c r="C41" t="str">
        <f>LEFT(Table13131415[[#This Row],[Contingency id]])</f>
        <v>C</v>
      </c>
      <c r="D41">
        <v>20</v>
      </c>
      <c r="E41" s="1">
        <v>1.1111111111111101</v>
      </c>
      <c r="F41">
        <v>140</v>
      </c>
      <c r="G41">
        <v>126</v>
      </c>
      <c r="H41">
        <v>8.9756142857142798E-2</v>
      </c>
      <c r="I41" s="2">
        <f>AVERAGE(Table13131415[[#This Row],[Estimated costs 1]:[Estimated costs 20]])</f>
        <v>9.1704107142856983E-2</v>
      </c>
      <c r="J41" s="2">
        <f>(Table13131415[[#This Row],[Mean]]-Table13131415[[#This Row],[Actual cost]])/Table13131415[[#This Row],[Actual cost]]*100</f>
        <v>2.1702852013311151</v>
      </c>
      <c r="K41" s="2">
        <f>_xlfn.STDEV.P(Table13131415[[#This Row],[Estimated costs 1]:[Estimated costs 20]])</f>
        <v>9.9505887075222108E-3</v>
      </c>
      <c r="L41" s="2">
        <f>Table13131415[[#This Row],[Dev]]/Table13131415[[#This Row],[Mean]]*100</f>
        <v>10.850755781331744</v>
      </c>
      <c r="M41" s="2">
        <f>Table13131415[[#This Row],[Estimated costs 1]]-Table13131415[[#This Row],[Actual cost]]</f>
        <v>2.5864285714286006E-3</v>
      </c>
      <c r="N41" s="2">
        <f>Table13131415[[#This Row],[Diff 1]]/Table13131415[[#This Row],[Actual cost]]*100</f>
        <v>2.8816173345875598</v>
      </c>
      <c r="O41">
        <v>9.2342571428571399E-2</v>
      </c>
      <c r="P41">
        <v>8.9421857142857095E-2</v>
      </c>
      <c r="Q41">
        <v>9.9242571428571402E-2</v>
      </c>
      <c r="R41">
        <v>0.11107542857142801</v>
      </c>
      <c r="S41">
        <v>8.4107571428571407E-2</v>
      </c>
      <c r="T41">
        <v>8.2521857142857105E-2</v>
      </c>
      <c r="U41">
        <v>0.105761142857142</v>
      </c>
      <c r="V41">
        <v>9.1646142857142801E-2</v>
      </c>
      <c r="W41">
        <v>9.1249714285714198E-2</v>
      </c>
      <c r="X41">
        <v>7.8081857142857106E-2</v>
      </c>
      <c r="Y41">
        <v>0.102840428571428</v>
      </c>
      <c r="Z41">
        <v>8.4731142857142797E-2</v>
      </c>
      <c r="AA41">
        <v>9.1500428571428497E-2</v>
      </c>
      <c r="AB41">
        <v>9.2342571428571399E-2</v>
      </c>
      <c r="AC41">
        <v>9.1007571428571396E-2</v>
      </c>
      <c r="AD41">
        <v>9.7671857142857102E-2</v>
      </c>
      <c r="AE41">
        <v>8.3014714285714206E-2</v>
      </c>
      <c r="AF41">
        <v>9.3231857142857102E-2</v>
      </c>
      <c r="AG41">
        <v>0.104426142857142</v>
      </c>
      <c r="AH41">
        <v>6.7864714285714195E-2</v>
      </c>
    </row>
    <row r="42" spans="1:34" x14ac:dyDescent="0.3">
      <c r="A42" t="s">
        <v>62</v>
      </c>
      <c r="B42">
        <v>40</v>
      </c>
      <c r="C42" t="str">
        <f>LEFT(Table13131415[[#This Row],[Contingency id]])</f>
        <v>A</v>
      </c>
      <c r="D42" s="1">
        <v>3.1555221637866202</v>
      </c>
      <c r="E42" s="1">
        <v>2.0075414781297098</v>
      </c>
      <c r="F42">
        <v>1331</v>
      </c>
      <c r="G42">
        <v>663</v>
      </c>
      <c r="H42" s="2">
        <v>8.5193839218632605E-2</v>
      </c>
      <c r="I42" s="2">
        <f>AVERAGE(Table13131415[[#This Row],[Estimated costs 1]:[Estimated costs 20]])</f>
        <v>8.4559654395191558E-2</v>
      </c>
      <c r="J42" s="2">
        <f>(Table13131415[[#This Row],[Mean]]-Table13131415[[#This Row],[Actual cost]])/Table13131415[[#This Row],[Actual cost]]*100</f>
        <v>-0.74440221177677124</v>
      </c>
      <c r="K42" s="2">
        <f>_xlfn.STDEV.P(Table13131415[[#This Row],[Estimated costs 1]:[Estimated costs 20]])</f>
        <v>9.9050669944222257E-3</v>
      </c>
      <c r="L42" s="2">
        <f>Table13131415[[#This Row],[Dev]]/Table13131415[[#This Row],[Mean]]*100</f>
        <v>11.713703261050073</v>
      </c>
      <c r="M42" s="2">
        <f>Table13131415[[#This Row],[Estimated costs 1]]-Table13131415[[#This Row],[Actual cost]]</f>
        <v>6.2141247182568998E-3</v>
      </c>
      <c r="N42" s="2">
        <f>Table13131415[[#This Row],[Diff 1]]/Table13131415[[#This Row],[Actual cost]]*100</f>
        <v>7.2941010468017726</v>
      </c>
      <c r="O42">
        <v>9.1407963936889505E-2</v>
      </c>
      <c r="P42">
        <v>7.6592787377911295E-2</v>
      </c>
      <c r="Q42">
        <v>8.5015026296017995E-2</v>
      </c>
      <c r="R42">
        <v>9.8226145755071298E-2</v>
      </c>
      <c r="S42">
        <v>8.1030052592035995E-2</v>
      </c>
      <c r="T42">
        <v>8.2009767092411701E-2</v>
      </c>
      <c r="U42">
        <v>9.6966190833959395E-2</v>
      </c>
      <c r="V42">
        <v>9.0022539444026994E-2</v>
      </c>
      <c r="W42">
        <v>0.103640120210368</v>
      </c>
      <c r="X42">
        <v>8.8909090909090896E-2</v>
      </c>
      <c r="Y42">
        <v>7.1422238918106604E-2</v>
      </c>
      <c r="Z42">
        <v>7.2558978211870698E-2</v>
      </c>
      <c r="AA42">
        <v>7.9788129226145699E-2</v>
      </c>
      <c r="AB42">
        <v>9.07806160781367E-2</v>
      </c>
      <c r="AC42">
        <v>7.3479338842975195E-2</v>
      </c>
      <c r="AD42">
        <v>6.8236664162283994E-2</v>
      </c>
      <c r="AE42">
        <v>7.4043576258452204E-2</v>
      </c>
      <c r="AF42">
        <v>9.7622839969947403E-2</v>
      </c>
      <c r="AG42">
        <v>8.8630353117956404E-2</v>
      </c>
      <c r="AH42">
        <v>8.0810668670172794E-2</v>
      </c>
    </row>
    <row r="43" spans="1:34" x14ac:dyDescent="0.3">
      <c r="A43" t="s">
        <v>63</v>
      </c>
      <c r="B43">
        <v>41</v>
      </c>
      <c r="C43" t="str">
        <f>LEFT(Table13131415[[#This Row],[Contingency id]])</f>
        <v>B</v>
      </c>
      <c r="D43">
        <v>3.5593220338983</v>
      </c>
      <c r="E43" s="1">
        <v>1.4285714285714199</v>
      </c>
      <c r="F43">
        <v>590</v>
      </c>
      <c r="G43">
        <v>413</v>
      </c>
      <c r="H43">
        <v>8.0925593220338904E-2</v>
      </c>
      <c r="I43" s="2">
        <f>AVERAGE(Table13131415[[#This Row],[Estimated costs 1]:[Estimated costs 20]])</f>
        <v>8.6361822033898222E-2</v>
      </c>
      <c r="J43" s="2">
        <f>(Table13131415[[#This Row],[Mean]]-Table13131415[[#This Row],[Actual cost]])/Table13131415[[#This Row],[Actual cost]]*100</f>
        <v>6.7175643665137059</v>
      </c>
      <c r="K43" s="2">
        <f>_xlfn.STDEV.P(Table13131415[[#This Row],[Estimated costs 1]:[Estimated costs 20]])</f>
        <v>1.0548920810664893E-2</v>
      </c>
      <c r="L43" s="2">
        <f>Table13131415[[#This Row],[Dev]]/Table13131415[[#This Row],[Mean]]*100</f>
        <v>12.214796494826491</v>
      </c>
      <c r="M43" s="2">
        <f>Table13131415[[#This Row],[Estimated costs 1]]-Table13131415[[#This Row],[Actual cost]]</f>
        <v>-3.447457627118039E-4</v>
      </c>
      <c r="N43" s="2">
        <f>Table13131415[[#This Row],[Diff 1]]/Table13131415[[#This Row],[Actual cost]]*100</f>
        <v>-0.42600338038073166</v>
      </c>
      <c r="O43">
        <v>8.05808474576271E-2</v>
      </c>
      <c r="P43">
        <v>8.05808474576271E-2</v>
      </c>
      <c r="Q43">
        <v>9.26657627118644E-2</v>
      </c>
      <c r="R43">
        <v>9.9164067796610106E-2</v>
      </c>
      <c r="S43">
        <v>8.02386440677966E-2</v>
      </c>
      <c r="T43">
        <v>9.8870677966101703E-2</v>
      </c>
      <c r="U43">
        <v>8.9933559322033896E-2</v>
      </c>
      <c r="V43">
        <v>9.3336949152542301E-2</v>
      </c>
      <c r="W43">
        <v>8.3435254237288106E-2</v>
      </c>
      <c r="X43">
        <v>8.0031864406779604E-2</v>
      </c>
      <c r="Y43">
        <v>9.2077627118644007E-2</v>
      </c>
      <c r="Z43">
        <v>6.9077627118644E-2</v>
      </c>
      <c r="AA43">
        <v>9.9164067796610106E-2</v>
      </c>
      <c r="AB43">
        <v>7.6835254237288098E-2</v>
      </c>
      <c r="AC43">
        <v>7.0336949152542294E-2</v>
      </c>
      <c r="AD43">
        <v>0.10479949152542301</v>
      </c>
      <c r="AE43">
        <v>7.0214745762711805E-2</v>
      </c>
      <c r="AF43">
        <v>7.9779322033898301E-2</v>
      </c>
      <c r="AG43">
        <v>8.6948813559322005E-2</v>
      </c>
      <c r="AH43">
        <v>9.9164067796610106E-2</v>
      </c>
    </row>
    <row r="44" spans="1:34" x14ac:dyDescent="0.3">
      <c r="A44" t="s">
        <v>64</v>
      </c>
      <c r="B44">
        <v>42</v>
      </c>
      <c r="C44" t="str">
        <f>LEFT(Table13131415[[#This Row],[Contingency id]])</f>
        <v>B</v>
      </c>
      <c r="D44">
        <v>11.5702479338842</v>
      </c>
      <c r="E44" s="1">
        <v>1.1000000000000001</v>
      </c>
      <c r="F44">
        <v>121</v>
      </c>
      <c r="G44">
        <v>110</v>
      </c>
      <c r="H44">
        <v>7.8087355371900799E-2</v>
      </c>
      <c r="I44" s="2">
        <f>AVERAGE(Table13131415[[#This Row],[Estimated costs 1]:[Estimated costs 20]])</f>
        <v>7.79908264462809E-2</v>
      </c>
      <c r="J44" s="2">
        <f>(Table13131415[[#This Row],[Mean]]-Table13131415[[#This Row],[Actual cost]])/Table13131415[[#This Row],[Actual cost]]*100</f>
        <v>-0.12361658960041301</v>
      </c>
      <c r="K44" s="2">
        <f>_xlfn.STDEV.P(Table13131415[[#This Row],[Estimated costs 1]:[Estimated costs 20]])</f>
        <v>9.6045068309135698E-4</v>
      </c>
      <c r="L44" s="2">
        <f>Table13131415[[#This Row],[Dev]]/Table13131415[[#This Row],[Mean]]*100</f>
        <v>1.2314918649476081</v>
      </c>
      <c r="M44" s="2">
        <f>Table13131415[[#This Row],[Estimated costs 1]]-Table13131415[[#This Row],[Actual cost]]</f>
        <v>9.6528925619830674E-4</v>
      </c>
      <c r="N44" s="2">
        <f>Table13131415[[#This Row],[Diff 1]]/Table13131415[[#This Row],[Actual cost]]*100</f>
        <v>1.2361658960032593</v>
      </c>
      <c r="O44">
        <v>7.9052644628099106E-2</v>
      </c>
      <c r="P44">
        <v>7.9052644628099106E-2</v>
      </c>
      <c r="Q44">
        <v>7.7122066115702395E-2</v>
      </c>
      <c r="R44">
        <v>7.9052644628099106E-2</v>
      </c>
      <c r="S44">
        <v>7.7122066115702395E-2</v>
      </c>
      <c r="T44">
        <v>7.7122066115702395E-2</v>
      </c>
      <c r="U44">
        <v>7.9052644628099106E-2</v>
      </c>
      <c r="V44">
        <v>7.9052644628099106E-2</v>
      </c>
      <c r="W44">
        <v>7.9052644628099106E-2</v>
      </c>
      <c r="X44">
        <v>7.7122066115702395E-2</v>
      </c>
      <c r="Y44">
        <v>7.7122066115702395E-2</v>
      </c>
      <c r="Z44">
        <v>7.7122066115702395E-2</v>
      </c>
      <c r="AA44">
        <v>7.7122066115702395E-2</v>
      </c>
      <c r="AB44">
        <v>7.9052644628099106E-2</v>
      </c>
      <c r="AC44">
        <v>7.7122066115702395E-2</v>
      </c>
      <c r="AD44">
        <v>7.7122066115702395E-2</v>
      </c>
      <c r="AE44">
        <v>7.7122066115702395E-2</v>
      </c>
      <c r="AF44">
        <v>7.9052644628099106E-2</v>
      </c>
      <c r="AG44">
        <v>7.7122066115702395E-2</v>
      </c>
      <c r="AH44">
        <v>7.9052644628099106E-2</v>
      </c>
    </row>
    <row r="45" spans="1:34" x14ac:dyDescent="0.3">
      <c r="A45" t="s">
        <v>65</v>
      </c>
      <c r="B45">
        <v>43</v>
      </c>
      <c r="C45" t="str">
        <f>LEFT(Table13131415[[#This Row],[Contingency id]])</f>
        <v>A</v>
      </c>
      <c r="D45" s="1">
        <v>26.950354609929001</v>
      </c>
      <c r="E45" s="1">
        <v>1.11904761904761</v>
      </c>
      <c r="F45">
        <v>141</v>
      </c>
      <c r="G45">
        <v>126</v>
      </c>
      <c r="H45" s="2">
        <v>7.5466666666666599E-2</v>
      </c>
      <c r="I45" s="2">
        <f>AVERAGE(Table13131415[[#This Row],[Estimated costs 1]:[Estimated costs 20]])</f>
        <v>7.5592588652482223E-2</v>
      </c>
      <c r="J45" s="2">
        <f>(Table13131415[[#This Row],[Mean]]-Table13131415[[#This Row],[Actual cost]])/Table13131415[[#This Row],[Actual cost]]*100</f>
        <v>0.16685775505603986</v>
      </c>
      <c r="K45" s="2">
        <f>_xlfn.STDEV.P(Table13131415[[#This Row],[Estimated costs 1]:[Estimated costs 20]])</f>
        <v>2.1653940787468395E-3</v>
      </c>
      <c r="L45" s="2">
        <f>Table13131415[[#This Row],[Dev]]/Table13131415[[#This Row],[Mean]]*100</f>
        <v>2.8645587052213415</v>
      </c>
      <c r="M45" s="2">
        <f>Table13131415[[#This Row],[Estimated costs 1]]-Table13131415[[#This Row],[Actual cost]]</f>
        <v>-1.1340425531914944E-3</v>
      </c>
      <c r="N45" s="2">
        <f>Table13131415[[#This Row],[Diff 1]]/Table13131415[[#This Row],[Actual cost]]*100</f>
        <v>-1.5027065634162924</v>
      </c>
      <c r="O45">
        <v>7.4332624113475104E-2</v>
      </c>
      <c r="P45">
        <v>7.8441134751773001E-2</v>
      </c>
      <c r="Q45">
        <v>7.7853900709219798E-2</v>
      </c>
      <c r="R45">
        <v>7.4226241134751694E-2</v>
      </c>
      <c r="S45">
        <v>7.49007092198581E-2</v>
      </c>
      <c r="T45">
        <v>7.4041843971631202E-2</v>
      </c>
      <c r="U45">
        <v>7.5013475177304903E-2</v>
      </c>
      <c r="V45">
        <v>7.9297872340425499E-2</v>
      </c>
      <c r="W45">
        <v>7.5014893617021197E-2</v>
      </c>
      <c r="X45">
        <v>7.83723404255319E-2</v>
      </c>
      <c r="Y45">
        <v>7.2163120567375796E-2</v>
      </c>
      <c r="Z45">
        <v>7.83723404255319E-2</v>
      </c>
      <c r="AA45">
        <v>7.4392198581560195E-2</v>
      </c>
      <c r="AB45">
        <v>7.6342553191489304E-2</v>
      </c>
      <c r="AC45">
        <v>7.6002127659574398E-2</v>
      </c>
      <c r="AD45">
        <v>7.2469503546099198E-2</v>
      </c>
      <c r="AE45">
        <v>7.8991489361702097E-2</v>
      </c>
      <c r="AF45">
        <v>7.4026241134751702E-2</v>
      </c>
      <c r="AG45">
        <v>7.3458156028368804E-2</v>
      </c>
      <c r="AH45">
        <v>7.4139007092198506E-2</v>
      </c>
    </row>
    <row r="46" spans="1:34" x14ac:dyDescent="0.3">
      <c r="A46" t="s">
        <v>66</v>
      </c>
      <c r="B46">
        <v>44</v>
      </c>
      <c r="C46" t="str">
        <f>LEFT(Table13131415[[#This Row],[Contingency id]])</f>
        <v>C</v>
      </c>
      <c r="D46">
        <v>0.70422535211267601</v>
      </c>
      <c r="E46" s="1">
        <v>1.1359999999999999</v>
      </c>
      <c r="F46">
        <v>142</v>
      </c>
      <c r="G46">
        <v>125</v>
      </c>
      <c r="H46">
        <v>7.4014084507042194E-2</v>
      </c>
      <c r="I46" s="2">
        <f>AVERAGE(Table13131415[[#This Row],[Estimated costs 1]:[Estimated costs 20]])</f>
        <v>7.4014084507042208E-2</v>
      </c>
      <c r="J46" s="2">
        <f>(Table13131415[[#This Row],[Mean]]-Table13131415[[#This Row],[Actual cost]])/Table13131415[[#This Row],[Actual cost]]*100</f>
        <v>1.8750198560510508E-14</v>
      </c>
      <c r="K46" s="2">
        <f>_xlfn.STDEV.P(Table13131415[[#This Row],[Estimated costs 1]:[Estimated costs 20]])</f>
        <v>1.3877787807814457E-17</v>
      </c>
      <c r="L46" s="2">
        <f>Table13131415[[#This Row],[Dev]]/Table13131415[[#This Row],[Mean]]*100</f>
        <v>1.8750198560510505E-14</v>
      </c>
      <c r="M46" s="2">
        <f>Table13131415[[#This Row],[Estimated costs 1]]-Table13131415[[#This Row],[Actual cost]]</f>
        <v>0</v>
      </c>
      <c r="N46" s="2">
        <f>Table13131415[[#This Row],[Diff 1]]/Table13131415[[#This Row],[Actual cost]]*100</f>
        <v>0</v>
      </c>
      <c r="O46">
        <v>7.4014084507042194E-2</v>
      </c>
      <c r="P46">
        <v>7.4014084507042194E-2</v>
      </c>
      <c r="Q46">
        <v>7.4014084507042194E-2</v>
      </c>
      <c r="R46">
        <v>7.4014084507042194E-2</v>
      </c>
      <c r="S46">
        <v>7.4014084507042194E-2</v>
      </c>
      <c r="T46">
        <v>7.4014084507042194E-2</v>
      </c>
      <c r="U46">
        <v>7.4014084507042194E-2</v>
      </c>
      <c r="V46">
        <v>7.4014084507042194E-2</v>
      </c>
      <c r="W46">
        <v>7.4014084507042194E-2</v>
      </c>
      <c r="X46">
        <v>7.4014084507042194E-2</v>
      </c>
      <c r="Y46">
        <v>7.4014084507042194E-2</v>
      </c>
      <c r="Z46">
        <v>7.4014084507042194E-2</v>
      </c>
      <c r="AA46">
        <v>7.4014084507042194E-2</v>
      </c>
      <c r="AB46">
        <v>7.4014084507042194E-2</v>
      </c>
      <c r="AC46">
        <v>7.4014084507042194E-2</v>
      </c>
      <c r="AD46">
        <v>7.4014084507042194E-2</v>
      </c>
      <c r="AE46">
        <v>7.4014084507042194E-2</v>
      </c>
      <c r="AF46">
        <v>7.4014084507042194E-2</v>
      </c>
      <c r="AG46">
        <v>7.4014084507042194E-2</v>
      </c>
      <c r="AH46">
        <v>7.4014084507042194E-2</v>
      </c>
    </row>
    <row r="47" spans="1:34" x14ac:dyDescent="0.3">
      <c r="A47" t="s">
        <v>67</v>
      </c>
      <c r="B47">
        <v>45</v>
      </c>
      <c r="C47" t="str">
        <f>LEFT(Table13131415[[#This Row],[Contingency id]])</f>
        <v>B</v>
      </c>
      <c r="D47">
        <v>20.8955223880597</v>
      </c>
      <c r="E47" s="1">
        <v>1.1452991452991399</v>
      </c>
      <c r="F47">
        <v>134</v>
      </c>
      <c r="G47">
        <v>117</v>
      </c>
      <c r="H47">
        <v>7.0814626865671595E-2</v>
      </c>
      <c r="I47" s="2">
        <f>AVERAGE(Table13131415[[#This Row],[Estimated costs 1]:[Estimated costs 20]])</f>
        <v>7.3569537313432798E-2</v>
      </c>
      <c r="J47" s="2">
        <f>(Table13131415[[#This Row],[Mean]]-Table13131415[[#This Row],[Actual cost]])/Table13131415[[#This Row],[Actual cost]]*100</f>
        <v>3.8903127357953848</v>
      </c>
      <c r="K47" s="2">
        <f>_xlfn.STDEV.P(Table13131415[[#This Row],[Estimated costs 1]:[Estimated costs 20]])</f>
        <v>3.8248793381248096E-3</v>
      </c>
      <c r="L47" s="2">
        <f>Table13131415[[#This Row],[Dev]]/Table13131415[[#This Row],[Mean]]*100</f>
        <v>5.1989987674238627</v>
      </c>
      <c r="M47" s="2">
        <f>Table13131415[[#This Row],[Estimated costs 1]]-Table13131415[[#This Row],[Actual cost]]</f>
        <v>6.2970149253729901E-4</v>
      </c>
      <c r="N47" s="2">
        <f>Table13131415[[#This Row],[Diff 1]]/Table13131415[[#This Row],[Actual cost]]*100</f>
        <v>0.88922517904638687</v>
      </c>
      <c r="O47">
        <v>7.1444328358208894E-2</v>
      </c>
      <c r="P47">
        <v>7.7180447761193996E-2</v>
      </c>
      <c r="Q47">
        <v>7.69073134328358E-2</v>
      </c>
      <c r="R47">
        <v>6.95894029850746E-2</v>
      </c>
      <c r="S47">
        <v>7.5284925373134304E-2</v>
      </c>
      <c r="T47">
        <v>7.7161044776119403E-2</v>
      </c>
      <c r="U47">
        <v>7.7161044776119403E-2</v>
      </c>
      <c r="V47">
        <v>7.1444328358208894E-2</v>
      </c>
      <c r="W47">
        <v>7.55580597014925E-2</v>
      </c>
      <c r="X47">
        <v>7.1717462686567104E-2</v>
      </c>
      <c r="Y47">
        <v>6.1801044776119397E-2</v>
      </c>
      <c r="Z47">
        <v>7.7180447761193996E-2</v>
      </c>
      <c r="AA47">
        <v>7.52267164179104E-2</v>
      </c>
      <c r="AB47">
        <v>7.52267164179104E-2</v>
      </c>
      <c r="AC47">
        <v>6.95894029850746E-2</v>
      </c>
      <c r="AD47">
        <v>7.5284925373134304E-2</v>
      </c>
      <c r="AE47">
        <v>7.5284925373134304E-2</v>
      </c>
      <c r="AF47">
        <v>7.1521940298507405E-2</v>
      </c>
      <c r="AG47">
        <v>6.9918955223880599E-2</v>
      </c>
      <c r="AH47">
        <v>7.69073134328358E-2</v>
      </c>
    </row>
    <row r="48" spans="1:34" x14ac:dyDescent="0.3">
      <c r="A48" t="s">
        <v>68</v>
      </c>
      <c r="B48">
        <v>46</v>
      </c>
      <c r="C48" t="str">
        <f>LEFT(Table13131415[[#This Row],[Contingency id]])</f>
        <v>A</v>
      </c>
      <c r="D48" s="1">
        <v>3.2733224222585902</v>
      </c>
      <c r="E48" s="1">
        <v>1.45130641330166</v>
      </c>
      <c r="F48">
        <v>611</v>
      </c>
      <c r="G48">
        <v>421</v>
      </c>
      <c r="H48" s="2">
        <v>6.76204582651391E-2</v>
      </c>
      <c r="I48" s="2">
        <f>AVERAGE(Table13131415[[#This Row],[Estimated costs 1]:[Estimated costs 20]])</f>
        <v>6.7517929623567868E-2</v>
      </c>
      <c r="J48" s="2">
        <f>(Table13131415[[#This Row],[Mean]]-Table13131415[[#This Row],[Actual cost]])/Table13131415[[#This Row],[Actual cost]]*100</f>
        <v>-0.1516237011722362</v>
      </c>
      <c r="K48" s="2">
        <f>_xlfn.STDEV.P(Table13131415[[#This Row],[Estimated costs 1]:[Estimated costs 20]])</f>
        <v>4.3069250175630635E-3</v>
      </c>
      <c r="L48" s="2">
        <f>Table13131415[[#This Row],[Dev]]/Table13131415[[#This Row],[Mean]]*100</f>
        <v>6.3789352570131008</v>
      </c>
      <c r="M48" s="2">
        <f>Table13131415[[#This Row],[Estimated costs 1]]-Table13131415[[#This Row],[Actual cost]]</f>
        <v>8.6808510638290703E-4</v>
      </c>
      <c r="N48" s="2">
        <f>Table13131415[[#This Row],[Diff 1]]/Table13131415[[#This Row],[Actual cost]]*100</f>
        <v>1.2837610519868921</v>
      </c>
      <c r="O48">
        <v>6.8488543371522007E-2</v>
      </c>
      <c r="P48">
        <v>6.9664484451718495E-2</v>
      </c>
      <c r="Q48">
        <v>6.7954173486088301E-2</v>
      </c>
      <c r="R48">
        <v>6.6400981996726602E-2</v>
      </c>
      <c r="S48">
        <v>6.2469721767594098E-2</v>
      </c>
      <c r="T48">
        <v>7.4420130932896802E-2</v>
      </c>
      <c r="U48">
        <v>7.3595744680851005E-2</v>
      </c>
      <c r="V48">
        <v>7.7997872340425503E-2</v>
      </c>
      <c r="W48">
        <v>6.9880523731587499E-2</v>
      </c>
      <c r="X48">
        <v>6.6871849427168506E-2</v>
      </c>
      <c r="Y48">
        <v>6.2406219312602297E-2</v>
      </c>
      <c r="Z48">
        <v>6.1299018003273302E-2</v>
      </c>
      <c r="AA48">
        <v>6.6866612111292897E-2</v>
      </c>
      <c r="AB48">
        <v>6.5225040916530197E-2</v>
      </c>
      <c r="AC48">
        <v>6.9880523731587499E-2</v>
      </c>
      <c r="AD48">
        <v>6.8876759410801902E-2</v>
      </c>
      <c r="AE48">
        <v>6.4945499181669405E-2</v>
      </c>
      <c r="AF48">
        <v>6.0381669394435303E-2</v>
      </c>
      <c r="AG48">
        <v>6.6400981996726602E-2</v>
      </c>
      <c r="AH48">
        <v>6.6332242225859206E-2</v>
      </c>
    </row>
    <row r="49" spans="1:34" x14ac:dyDescent="0.3">
      <c r="A49" t="s">
        <v>69</v>
      </c>
      <c r="B49">
        <v>47</v>
      </c>
      <c r="C49" t="str">
        <f>LEFT(Table13131415[[#This Row],[Contingency id]])</f>
        <v>A</v>
      </c>
      <c r="D49" s="1">
        <v>13.1944444444444</v>
      </c>
      <c r="E49" s="1">
        <v>1.0827067669172901</v>
      </c>
      <c r="F49">
        <v>144</v>
      </c>
      <c r="G49">
        <v>133</v>
      </c>
      <c r="H49" s="2">
        <v>6.24097222222222E-2</v>
      </c>
      <c r="I49" s="2">
        <f>AVERAGE(Table13131415[[#This Row],[Estimated costs 1]:[Estimated costs 20]])</f>
        <v>6.1913194444444396E-2</v>
      </c>
      <c r="J49" s="2">
        <f>(Table13131415[[#This Row],[Mean]]-Table13131415[[#This Row],[Actual cost]])/Table13131415[[#This Row],[Actual cost]]*100</f>
        <v>-0.79559363525096038</v>
      </c>
      <c r="K49" s="2">
        <f>_xlfn.STDEV.P(Table13131415[[#This Row],[Estimated costs 1]:[Estimated costs 20]])</f>
        <v>7.768200794031334E-3</v>
      </c>
      <c r="L49" s="2">
        <f>Table13131415[[#This Row],[Dev]]/Table13131415[[#This Row],[Mean]]*100</f>
        <v>12.546922935791743</v>
      </c>
      <c r="M49" s="2">
        <f>Table13131415[[#This Row],[Estimated costs 1]]-Table13131415[[#This Row],[Actual cost]]</f>
        <v>2.7013888888889059E-3</v>
      </c>
      <c r="N49" s="2">
        <f>Table13131415[[#This Row],[Diff 1]]/Table13131415[[#This Row],[Actual cost]]*100</f>
        <v>4.3284744631134151</v>
      </c>
      <c r="O49">
        <v>6.5111111111111106E-2</v>
      </c>
      <c r="P49">
        <v>6.5111111111111106E-2</v>
      </c>
      <c r="Q49">
        <v>5.9708333333333301E-2</v>
      </c>
      <c r="R49">
        <v>4.9777777777777699E-2</v>
      </c>
      <c r="S49">
        <v>5.9708333333333301E-2</v>
      </c>
      <c r="T49">
        <v>6.5111111111111106E-2</v>
      </c>
      <c r="U49">
        <v>6.5111111111111106E-2</v>
      </c>
      <c r="V49">
        <v>5.9708333333333301E-2</v>
      </c>
      <c r="W49">
        <v>7.5041666666666604E-2</v>
      </c>
      <c r="X49">
        <v>4.9777777777777699E-2</v>
      </c>
      <c r="Y49">
        <v>5.9708333333333301E-2</v>
      </c>
      <c r="Z49">
        <v>6.5111111111111106E-2</v>
      </c>
      <c r="AA49">
        <v>4.9777777777777699E-2</v>
      </c>
      <c r="AB49">
        <v>7.5041666666666604E-2</v>
      </c>
      <c r="AC49">
        <v>5.9708333333333301E-2</v>
      </c>
      <c r="AD49">
        <v>5.9708333333333301E-2</v>
      </c>
      <c r="AE49">
        <v>6.5111111111111106E-2</v>
      </c>
      <c r="AF49">
        <v>6.5111111111111106E-2</v>
      </c>
      <c r="AG49">
        <v>7.5041666666666604E-2</v>
      </c>
      <c r="AH49">
        <v>4.9777777777777699E-2</v>
      </c>
    </row>
    <row r="50" spans="1:34" x14ac:dyDescent="0.3">
      <c r="A50" t="s">
        <v>70</v>
      </c>
      <c r="B50">
        <v>48</v>
      </c>
      <c r="C50" t="str">
        <f>LEFT(Table13131415[[#This Row],[Contingency id]])</f>
        <v>C</v>
      </c>
      <c r="D50">
        <v>17.948717948717899</v>
      </c>
      <c r="E50" s="1">
        <v>1.0636363636363599</v>
      </c>
      <c r="F50">
        <v>117</v>
      </c>
      <c r="G50">
        <v>110</v>
      </c>
      <c r="H50">
        <v>6.1565042735042701E-2</v>
      </c>
      <c r="I50" s="2">
        <f>AVERAGE(Table13131415[[#This Row],[Estimated costs 1]:[Estimated costs 20]])</f>
        <v>6.1252435897435856E-2</v>
      </c>
      <c r="J50" s="2">
        <f>(Table13131415[[#This Row],[Mean]]-Table13131415[[#This Row],[Actual cost]])/Table13131415[[#This Row],[Actual cost]]*100</f>
        <v>-0.50776678406967113</v>
      </c>
      <c r="K50" s="2">
        <f>_xlfn.STDEV.P(Table13131415[[#This Row],[Estimated costs 1]:[Estimated costs 20]])</f>
        <v>5.4145092552849777E-4</v>
      </c>
      <c r="L50" s="2">
        <f>Table13131415[[#This Row],[Dev]]/Table13131415[[#This Row],[Mean]]*100</f>
        <v>0.88396635594236661</v>
      </c>
      <c r="M50" s="2">
        <f>Table13131415[[#This Row],[Estimated costs 1]]-Table13131415[[#This Row],[Actual cost]]</f>
        <v>-6.2521367521370386E-4</v>
      </c>
      <c r="N50" s="2">
        <f>Table13131415[[#This Row],[Diff 1]]/Table13131415[[#This Row],[Actual cost]]*100</f>
        <v>-1.0155335681393647</v>
      </c>
      <c r="O50">
        <v>6.0939829059828997E-2</v>
      </c>
      <c r="P50">
        <v>6.0939829059828997E-2</v>
      </c>
      <c r="Q50">
        <v>6.0939829059828997E-2</v>
      </c>
      <c r="R50">
        <v>6.0939829059828997E-2</v>
      </c>
      <c r="S50">
        <v>6.0939829059828997E-2</v>
      </c>
      <c r="T50">
        <v>6.2190256410256398E-2</v>
      </c>
      <c r="U50">
        <v>6.0939829059828997E-2</v>
      </c>
      <c r="V50">
        <v>6.2190256410256398E-2</v>
      </c>
      <c r="W50">
        <v>6.0939829059828997E-2</v>
      </c>
      <c r="X50">
        <v>6.2190256410256398E-2</v>
      </c>
      <c r="Y50">
        <v>6.0939829059828997E-2</v>
      </c>
      <c r="Z50">
        <v>6.0939829059828997E-2</v>
      </c>
      <c r="AA50">
        <v>6.2190256410256398E-2</v>
      </c>
      <c r="AB50">
        <v>6.0939829059828997E-2</v>
      </c>
      <c r="AC50">
        <v>6.0939829059828997E-2</v>
      </c>
      <c r="AD50">
        <v>6.0939829059828997E-2</v>
      </c>
      <c r="AE50">
        <v>6.0939829059828997E-2</v>
      </c>
      <c r="AF50">
        <v>6.0939829059828997E-2</v>
      </c>
      <c r="AG50">
        <v>6.0939829059828997E-2</v>
      </c>
      <c r="AH50">
        <v>6.2190256410256398E-2</v>
      </c>
    </row>
    <row r="51" spans="1:34" x14ac:dyDescent="0.3">
      <c r="A51" t="s">
        <v>71</v>
      </c>
      <c r="B51">
        <v>49</v>
      </c>
      <c r="C51" t="str">
        <f>LEFT(Table13131415[[#This Row],[Contingency id]])</f>
        <v>A</v>
      </c>
      <c r="D51" s="1">
        <v>23.239436619718301</v>
      </c>
      <c r="E51" s="1">
        <v>1.10077519379844</v>
      </c>
      <c r="F51">
        <v>142</v>
      </c>
      <c r="G51">
        <v>129</v>
      </c>
      <c r="H51" s="2">
        <v>6.1104929577464703E-2</v>
      </c>
      <c r="I51" s="2">
        <f>AVERAGE(Table13131415[[#This Row],[Estimated costs 1]:[Estimated costs 20]])</f>
        <v>6.0468802816901333E-2</v>
      </c>
      <c r="J51" s="2">
        <f>(Table13131415[[#This Row],[Mean]]-Table13131415[[#This Row],[Actual cost]])/Table13131415[[#This Row],[Actual cost]]*100</f>
        <v>-1.0410400027659494</v>
      </c>
      <c r="K51" s="2">
        <f>_xlfn.STDEV.P(Table13131415[[#This Row],[Estimated costs 1]:[Estimated costs 20]])</f>
        <v>1.3872121407012209E-3</v>
      </c>
      <c r="L51" s="2">
        <f>Table13131415[[#This Row],[Dev]]/Table13131415[[#This Row],[Mean]]*100</f>
        <v>2.2940955932295855</v>
      </c>
      <c r="M51" s="2">
        <f>Table13131415[[#This Row],[Estimated costs 1]]-Table13131415[[#This Row],[Actual cost]]</f>
        <v>-1.4014084507042029E-3</v>
      </c>
      <c r="N51" s="2">
        <f>Table13131415[[#This Row],[Diff 1]]/Table13131415[[#This Row],[Actual cost]]*100</f>
        <v>-2.2934458159019591</v>
      </c>
      <c r="O51">
        <v>5.97035211267605E-2</v>
      </c>
      <c r="P51">
        <v>5.9954225352112603E-2</v>
      </c>
      <c r="Q51">
        <v>5.9472535211267601E-2</v>
      </c>
      <c r="R51">
        <v>5.9965492957746398E-2</v>
      </c>
      <c r="S51">
        <v>6.3071126760563298E-2</v>
      </c>
      <c r="T51">
        <v>6.2792253521126704E-2</v>
      </c>
      <c r="U51">
        <v>6.3054225352112594E-2</v>
      </c>
      <c r="V51">
        <v>5.9720422535211197E-2</v>
      </c>
      <c r="W51">
        <v>6.2227464788732402E-2</v>
      </c>
      <c r="X51">
        <v>6.0009154929577403E-2</v>
      </c>
      <c r="Y51">
        <v>5.9893661971830901E-2</v>
      </c>
      <c r="Z51">
        <v>5.9720422535211197E-2</v>
      </c>
      <c r="AA51">
        <v>6.2982394366197098E-2</v>
      </c>
      <c r="AB51">
        <v>5.96485915492957E-2</v>
      </c>
      <c r="AC51">
        <v>5.9764084507042202E-2</v>
      </c>
      <c r="AD51">
        <v>5.9893661971830901E-2</v>
      </c>
      <c r="AE51">
        <v>5.9227464788732302E-2</v>
      </c>
      <c r="AF51">
        <v>5.9692253521126698E-2</v>
      </c>
      <c r="AG51">
        <v>5.9444366197182998E-2</v>
      </c>
      <c r="AH51">
        <v>5.9138732394366199E-2</v>
      </c>
    </row>
    <row r="52" spans="1:34" x14ac:dyDescent="0.3">
      <c r="A52" t="s">
        <v>72</v>
      </c>
      <c r="B52">
        <v>50</v>
      </c>
      <c r="C52" t="str">
        <f>LEFT(Table13131415[[#This Row],[Contingency id]])</f>
        <v>C</v>
      </c>
      <c r="D52">
        <v>13.5416666666666</v>
      </c>
      <c r="E52" s="1">
        <v>1.12280701754385</v>
      </c>
      <c r="F52">
        <v>192</v>
      </c>
      <c r="G52">
        <v>171</v>
      </c>
      <c r="H52">
        <v>5.7525468750000003E-2</v>
      </c>
      <c r="I52" s="2">
        <f>AVERAGE(Table13131415[[#This Row],[Estimated costs 1]:[Estimated costs 20]])</f>
        <v>5.7525468749999961E-2</v>
      </c>
      <c r="J52" s="2">
        <f>(Table13131415[[#This Row],[Mean]]-Table13131415[[#This Row],[Actual cost]])/Table13131415[[#This Row],[Actual cost]]*100</f>
        <v>-7.2373792562000397E-14</v>
      </c>
      <c r="K52" s="2">
        <f>_xlfn.STDEV.P(Table13131415[[#This Row],[Estimated costs 1]:[Estimated costs 20]])</f>
        <v>2.4374999999999957E-3</v>
      </c>
      <c r="L52" s="2">
        <f>Table13131415[[#This Row],[Dev]]/Table13131415[[#This Row],[Mean]]*100</f>
        <v>4.2372536077769851</v>
      </c>
      <c r="M52" s="2">
        <f>Table13131415[[#This Row],[Estimated costs 1]]-Table13131415[[#This Row],[Actual cost]]</f>
        <v>-2.4375000000000022E-3</v>
      </c>
      <c r="N52" s="2">
        <f>Table13131415[[#This Row],[Diff 1]]/Table13131415[[#This Row],[Actual cost]]*100</f>
        <v>-4.237253607776994</v>
      </c>
      <c r="O52">
        <v>5.5087968750000001E-2</v>
      </c>
      <c r="P52">
        <v>5.9962968749999998E-2</v>
      </c>
      <c r="Q52">
        <v>5.5087968750000001E-2</v>
      </c>
      <c r="R52">
        <v>5.9962968749999901E-2</v>
      </c>
      <c r="S52">
        <v>5.9962968749999901E-2</v>
      </c>
      <c r="T52">
        <v>5.5087968750000001E-2</v>
      </c>
      <c r="U52">
        <v>5.5087968750000001E-2</v>
      </c>
      <c r="V52">
        <v>5.9962968749999901E-2</v>
      </c>
      <c r="W52">
        <v>5.5087968750000001E-2</v>
      </c>
      <c r="X52">
        <v>5.5087968749999897E-2</v>
      </c>
      <c r="Y52">
        <v>5.9962968749999998E-2</v>
      </c>
      <c r="Z52">
        <v>5.9962968749999901E-2</v>
      </c>
      <c r="AA52">
        <v>5.9962968749999998E-2</v>
      </c>
      <c r="AB52">
        <v>5.5087968749999897E-2</v>
      </c>
      <c r="AC52">
        <v>5.9962968749999901E-2</v>
      </c>
      <c r="AD52">
        <v>5.5087968749999897E-2</v>
      </c>
      <c r="AE52">
        <v>5.5087968749999897E-2</v>
      </c>
      <c r="AF52">
        <v>5.5087968750000001E-2</v>
      </c>
      <c r="AG52">
        <v>5.9962968749999998E-2</v>
      </c>
      <c r="AH52">
        <v>5.9962968749999998E-2</v>
      </c>
    </row>
    <row r="53" spans="1:34" x14ac:dyDescent="0.3">
      <c r="A53" t="s">
        <v>73</v>
      </c>
      <c r="B53">
        <v>51</v>
      </c>
      <c r="C53" t="str">
        <f>LEFT(Table13131415[[#This Row],[Contingency id]])</f>
        <v>A</v>
      </c>
      <c r="D53" s="1">
        <v>16.438356164383499</v>
      </c>
      <c r="E53" s="1">
        <v>1.04285714285714</v>
      </c>
      <c r="F53">
        <v>73</v>
      </c>
      <c r="G53">
        <v>70</v>
      </c>
      <c r="H53" s="2">
        <v>5.3174657534246501E-2</v>
      </c>
      <c r="I53" s="2">
        <f>AVERAGE(Table13131415[[#This Row],[Estimated costs 1]:[Estimated costs 20]])</f>
        <v>5.3661643835616391E-2</v>
      </c>
      <c r="J53" s="2">
        <f>(Table13131415[[#This Row],[Mean]]-Table13131415[[#This Row],[Actual cost]])/Table13131415[[#This Row],[Actual cost]]*100</f>
        <v>0.91582404843181442</v>
      </c>
      <c r="K53" s="2">
        <f>_xlfn.STDEV.P(Table13131415[[#This Row],[Estimated costs 1]:[Estimated costs 20]])</f>
        <v>1.5485177447658648E-3</v>
      </c>
      <c r="L53" s="2">
        <f>Table13131415[[#This Row],[Dev]]/Table13131415[[#This Row],[Mean]]*100</f>
        <v>2.8857068738138061</v>
      </c>
      <c r="M53" s="2">
        <f>Table13131415[[#This Row],[Estimated costs 1]]-Table13131415[[#This Row],[Actual cost]]</f>
        <v>1.6232876712328967E-3</v>
      </c>
      <c r="N53" s="2">
        <f>Table13131415[[#This Row],[Diff 1]]/Table13131415[[#This Row],[Actual cost]]*100</f>
        <v>3.052746828105922</v>
      </c>
      <c r="O53">
        <v>5.4797945205479398E-2</v>
      </c>
      <c r="P53">
        <v>5.4797945205479398E-2</v>
      </c>
      <c r="Q53">
        <v>5.1551369863013598E-2</v>
      </c>
      <c r="R53">
        <v>5.1551369863013702E-2</v>
      </c>
      <c r="S53">
        <v>5.4797945205479398E-2</v>
      </c>
      <c r="T53">
        <v>5.4797945205479398E-2</v>
      </c>
      <c r="U53">
        <v>5.1551369863013598E-2</v>
      </c>
      <c r="V53">
        <v>5.4797945205479398E-2</v>
      </c>
      <c r="W53">
        <v>5.1551369863013702E-2</v>
      </c>
      <c r="X53">
        <v>5.1551369863013598E-2</v>
      </c>
      <c r="Y53">
        <v>5.4797945205479398E-2</v>
      </c>
      <c r="Z53">
        <v>5.4797945205479398E-2</v>
      </c>
      <c r="AA53">
        <v>5.4797945205479398E-2</v>
      </c>
      <c r="AB53">
        <v>5.4797945205479398E-2</v>
      </c>
      <c r="AC53">
        <v>5.4797945205479398E-2</v>
      </c>
      <c r="AD53">
        <v>5.4797945205479398E-2</v>
      </c>
      <c r="AE53">
        <v>5.4797945205479398E-2</v>
      </c>
      <c r="AF53">
        <v>5.4797945205479398E-2</v>
      </c>
      <c r="AG53">
        <v>5.1551369863013598E-2</v>
      </c>
      <c r="AH53">
        <v>5.1551369863013702E-2</v>
      </c>
    </row>
    <row r="54" spans="1:34" x14ac:dyDescent="0.3">
      <c r="A54" t="s">
        <v>74</v>
      </c>
      <c r="B54">
        <v>52</v>
      </c>
      <c r="C54" t="str">
        <f>LEFT(Table13131415[[#This Row],[Contingency id]])</f>
        <v>B</v>
      </c>
      <c r="D54">
        <v>26.6666666666666</v>
      </c>
      <c r="E54" s="1">
        <v>1.0169491525423699</v>
      </c>
      <c r="F54">
        <v>60</v>
      </c>
      <c r="G54">
        <v>59</v>
      </c>
      <c r="H54">
        <v>5.2759E-2</v>
      </c>
      <c r="I54" s="2">
        <f>AVERAGE(Table13131415[[#This Row],[Estimated costs 1]:[Estimated costs 20]])</f>
        <v>5.275899999999998E-2</v>
      </c>
      <c r="J54" s="2">
        <f>(Table13131415[[#This Row],[Mean]]-Table13131415[[#This Row],[Actual cost]])/Table13131415[[#This Row],[Actual cost]]*100</f>
        <v>-3.9456171860197664E-14</v>
      </c>
      <c r="K54" s="2">
        <f>_xlfn.STDEV.P(Table13131415[[#This Row],[Estimated costs 1]:[Estimated costs 20]])</f>
        <v>4.2207643840401622E-17</v>
      </c>
      <c r="L54" s="2">
        <f>Table13131415[[#This Row],[Dev]]/Table13131415[[#This Row],[Mean]]*100</f>
        <v>8.0000841260072477E-14</v>
      </c>
      <c r="M54" s="2">
        <f>Table13131415[[#This Row],[Estimated costs 1]]-Table13131415[[#This Row],[Actual cost]]</f>
        <v>0</v>
      </c>
      <c r="N54" s="2">
        <f>Table13131415[[#This Row],[Diff 1]]/Table13131415[[#This Row],[Actual cost]]*100</f>
        <v>0</v>
      </c>
      <c r="O54">
        <v>5.2759E-2</v>
      </c>
      <c r="P54">
        <v>5.2759E-2</v>
      </c>
      <c r="Q54">
        <v>5.2758999999999903E-2</v>
      </c>
      <c r="R54">
        <v>5.2758999999999903E-2</v>
      </c>
      <c r="S54">
        <v>5.2759E-2</v>
      </c>
      <c r="T54">
        <v>5.2759E-2</v>
      </c>
      <c r="U54">
        <v>5.2759E-2</v>
      </c>
      <c r="V54">
        <v>5.2759E-2</v>
      </c>
      <c r="W54">
        <v>5.2759E-2</v>
      </c>
      <c r="X54">
        <v>5.2759E-2</v>
      </c>
      <c r="Y54">
        <v>5.2759E-2</v>
      </c>
      <c r="Z54">
        <v>5.2758999999999903E-2</v>
      </c>
      <c r="AA54">
        <v>5.2759E-2</v>
      </c>
      <c r="AB54">
        <v>5.2758999999999903E-2</v>
      </c>
      <c r="AC54">
        <v>5.2759E-2</v>
      </c>
      <c r="AD54">
        <v>5.2759E-2</v>
      </c>
      <c r="AE54">
        <v>5.2759E-2</v>
      </c>
      <c r="AF54">
        <v>5.2758999999999903E-2</v>
      </c>
      <c r="AG54">
        <v>5.2759E-2</v>
      </c>
      <c r="AH54">
        <v>5.2759E-2</v>
      </c>
    </row>
    <row r="55" spans="1:34" x14ac:dyDescent="0.3">
      <c r="A55" t="s">
        <v>75</v>
      </c>
      <c r="B55">
        <v>53</v>
      </c>
      <c r="C55" t="str">
        <f>LEFT(Table13131415[[#This Row],[Contingency id]])</f>
        <v>B</v>
      </c>
      <c r="D55">
        <v>3.5714285714285698</v>
      </c>
      <c r="E55" s="1">
        <v>1.0181818181818101</v>
      </c>
      <c r="F55">
        <v>56</v>
      </c>
      <c r="G55">
        <v>55</v>
      </c>
      <c r="H55">
        <v>5.2726249999999898E-2</v>
      </c>
      <c r="I55" s="2">
        <f>AVERAGE(Table13131415[[#This Row],[Estimated costs 1]:[Estimated costs 20]])</f>
        <v>5.2726249999999884E-2</v>
      </c>
      <c r="J55" s="2">
        <f>(Table13131415[[#This Row],[Mean]]-Table13131415[[#This Row],[Actual cost]])/Table13131415[[#This Row],[Actual cost]]*100</f>
        <v>-2.6320452920157386E-14</v>
      </c>
      <c r="K55" s="2">
        <f>_xlfn.STDEV.P(Table13131415[[#This Row],[Estimated costs 1]:[Estimated costs 20]])</f>
        <v>1.3877787807814457E-17</v>
      </c>
      <c r="L55" s="2">
        <f>Table13131415[[#This Row],[Dev]]/Table13131415[[#This Row],[Mean]]*100</f>
        <v>2.6320452920157396E-14</v>
      </c>
      <c r="M55" s="2">
        <f>Table13131415[[#This Row],[Estimated costs 1]]-Table13131415[[#This Row],[Actual cost]]</f>
        <v>0</v>
      </c>
      <c r="N55" s="2">
        <f>Table13131415[[#This Row],[Diff 1]]/Table13131415[[#This Row],[Actual cost]]*100</f>
        <v>0</v>
      </c>
      <c r="O55">
        <v>5.2726249999999898E-2</v>
      </c>
      <c r="P55">
        <v>5.2726249999999898E-2</v>
      </c>
      <c r="Q55">
        <v>5.2726249999999898E-2</v>
      </c>
      <c r="R55">
        <v>5.2726249999999898E-2</v>
      </c>
      <c r="S55">
        <v>5.2726249999999898E-2</v>
      </c>
      <c r="T55">
        <v>5.2726249999999898E-2</v>
      </c>
      <c r="U55">
        <v>5.2726249999999898E-2</v>
      </c>
      <c r="V55">
        <v>5.2726249999999898E-2</v>
      </c>
      <c r="W55">
        <v>5.2726249999999898E-2</v>
      </c>
      <c r="X55">
        <v>5.2726249999999898E-2</v>
      </c>
      <c r="Y55">
        <v>5.2726249999999898E-2</v>
      </c>
      <c r="Z55">
        <v>5.2726249999999898E-2</v>
      </c>
      <c r="AA55">
        <v>5.2726249999999898E-2</v>
      </c>
      <c r="AB55">
        <v>5.2726249999999898E-2</v>
      </c>
      <c r="AC55">
        <v>5.2726249999999898E-2</v>
      </c>
      <c r="AD55">
        <v>5.2726249999999898E-2</v>
      </c>
      <c r="AE55">
        <v>5.2726249999999898E-2</v>
      </c>
      <c r="AF55">
        <v>5.2726249999999898E-2</v>
      </c>
      <c r="AG55">
        <v>5.2726249999999898E-2</v>
      </c>
      <c r="AH55">
        <v>5.2726249999999898E-2</v>
      </c>
    </row>
    <row r="56" spans="1:34" x14ac:dyDescent="0.3">
      <c r="A56" t="s">
        <v>76</v>
      </c>
      <c r="B56">
        <v>54</v>
      </c>
      <c r="C56" t="str">
        <f>LEFT(Table13131415[[#This Row],[Contingency id]])</f>
        <v>A</v>
      </c>
      <c r="D56" s="1">
        <v>4</v>
      </c>
      <c r="E56" s="1">
        <v>1</v>
      </c>
      <c r="F56">
        <v>25</v>
      </c>
      <c r="G56">
        <v>25</v>
      </c>
      <c r="H56" s="2">
        <v>5.0160000000000003E-2</v>
      </c>
      <c r="I56" s="2">
        <f>AVERAGE(Table13131415[[#This Row],[Estimated costs 1]:[Estimated costs 20]])</f>
        <v>5.0159999999999996E-2</v>
      </c>
      <c r="J56" s="2">
        <f>(Table13131415[[#This Row],[Mean]]-Table13131415[[#This Row],[Actual cost]])/Table13131415[[#This Row],[Actual cost]]*100</f>
        <v>-1.38335205420798E-14</v>
      </c>
      <c r="K56" s="2">
        <f>_xlfn.STDEV.P(Table13131415[[#This Row],[Estimated costs 1]:[Estimated costs 20]])</f>
        <v>6.9388939039072284E-18</v>
      </c>
      <c r="L56" s="2">
        <f>Table13131415[[#This Row],[Dev]]/Table13131415[[#This Row],[Mean]]*100</f>
        <v>1.3833520542079803E-14</v>
      </c>
      <c r="M56" s="2">
        <f>Table13131415[[#This Row],[Estimated costs 1]]-Table13131415[[#This Row],[Actual cost]]</f>
        <v>0</v>
      </c>
      <c r="N56" s="2">
        <f>Table13131415[[#This Row],[Diff 1]]/Table13131415[[#This Row],[Actual cost]]*100</f>
        <v>0</v>
      </c>
      <c r="O56">
        <v>5.0160000000000003E-2</v>
      </c>
      <c r="P56">
        <v>5.0160000000000003E-2</v>
      </c>
      <c r="Q56">
        <v>5.0160000000000003E-2</v>
      </c>
      <c r="R56">
        <v>5.0160000000000003E-2</v>
      </c>
      <c r="S56">
        <v>5.0160000000000003E-2</v>
      </c>
      <c r="T56">
        <v>5.0160000000000003E-2</v>
      </c>
      <c r="U56">
        <v>5.0160000000000003E-2</v>
      </c>
      <c r="V56">
        <v>5.0160000000000003E-2</v>
      </c>
      <c r="W56">
        <v>5.0160000000000003E-2</v>
      </c>
      <c r="X56">
        <v>5.0160000000000003E-2</v>
      </c>
      <c r="Y56">
        <v>5.0160000000000003E-2</v>
      </c>
      <c r="Z56">
        <v>5.0160000000000003E-2</v>
      </c>
      <c r="AA56">
        <v>5.0160000000000003E-2</v>
      </c>
      <c r="AB56">
        <v>5.0160000000000003E-2</v>
      </c>
      <c r="AC56">
        <v>5.0160000000000003E-2</v>
      </c>
      <c r="AD56">
        <v>5.0160000000000003E-2</v>
      </c>
      <c r="AE56">
        <v>5.0160000000000003E-2</v>
      </c>
      <c r="AF56">
        <v>5.0160000000000003E-2</v>
      </c>
      <c r="AG56">
        <v>5.0160000000000003E-2</v>
      </c>
      <c r="AH56">
        <v>5.0160000000000003E-2</v>
      </c>
    </row>
    <row r="57" spans="1:34" x14ac:dyDescent="0.3">
      <c r="A57" t="s">
        <v>77</v>
      </c>
      <c r="B57">
        <v>55</v>
      </c>
      <c r="C57" t="str">
        <f>LEFT(Table13131415[[#This Row],[Contingency id]])</f>
        <v>C</v>
      </c>
      <c r="D57">
        <v>14.0625</v>
      </c>
      <c r="E57" s="1">
        <v>1.1034482758620601</v>
      </c>
      <c r="F57">
        <v>192</v>
      </c>
      <c r="G57">
        <v>174</v>
      </c>
      <c r="H57">
        <v>4.9992708333333302E-2</v>
      </c>
      <c r="I57" s="2">
        <f>AVERAGE(Table13131415[[#This Row],[Estimated costs 1]:[Estimated costs 20]])</f>
        <v>4.9911197916666636E-2</v>
      </c>
      <c r="J57" s="2">
        <f>(Table13131415[[#This Row],[Mean]]-Table13131415[[#This Row],[Actual cost]])/Table13131415[[#This Row],[Actual cost]]*100</f>
        <v>-0.16304461067238921</v>
      </c>
      <c r="K57" s="2">
        <f>_xlfn.STDEV.P(Table13131415[[#This Row],[Estimated costs 1]:[Estimated costs 20]])</f>
        <v>3.2677232738441446E-3</v>
      </c>
      <c r="L57" s="2">
        <f>Table13131415[[#This Row],[Dev]]/Table13131415[[#This Row],[Mean]]*100</f>
        <v>6.5470744246612593</v>
      </c>
      <c r="M57" s="2">
        <f>Table13131415[[#This Row],[Estimated costs 1]]-Table13131415[[#This Row],[Actual cost]]</f>
        <v>1.6854166666666962E-3</v>
      </c>
      <c r="N57" s="2">
        <f>Table13131415[[#This Row],[Diff 1]]/Table13131415[[#This Row],[Actual cost]]*100</f>
        <v>3.3713249848936915</v>
      </c>
      <c r="O57">
        <v>5.1678124999999998E-2</v>
      </c>
      <c r="P57">
        <v>4.81895833333333E-2</v>
      </c>
      <c r="Q57">
        <v>5.2192708333333303E-2</v>
      </c>
      <c r="R57">
        <v>5.4495833333333299E-2</v>
      </c>
      <c r="S57">
        <v>4.5443749999999998E-2</v>
      </c>
      <c r="T57">
        <v>5.2192708333333303E-2</v>
      </c>
      <c r="U57">
        <v>4.5326041666666601E-2</v>
      </c>
      <c r="V57">
        <v>4.8353124999999997E-2</v>
      </c>
      <c r="W57">
        <v>5.4495833333333299E-2</v>
      </c>
      <c r="X57">
        <v>5.4613541666666598E-2</v>
      </c>
      <c r="Y57">
        <v>4.7746875000000001E-2</v>
      </c>
      <c r="Z57">
        <v>4.7675000000000002E-2</v>
      </c>
      <c r="AA57">
        <v>5.2238541666666603E-2</v>
      </c>
      <c r="AB57">
        <v>4.5371874999999999E-2</v>
      </c>
      <c r="AC57">
        <v>4.81895833333333E-2</v>
      </c>
      <c r="AD57">
        <v>5.1795833333333298E-2</v>
      </c>
      <c r="AE57">
        <v>5.4495833333333299E-2</v>
      </c>
      <c r="AF57">
        <v>4.7746875000000001E-2</v>
      </c>
      <c r="AG57">
        <v>5.0656249999999903E-2</v>
      </c>
      <c r="AH57">
        <v>4.5326041666666601E-2</v>
      </c>
    </row>
    <row r="58" spans="1:34" x14ac:dyDescent="0.3">
      <c r="A58" t="s">
        <v>78</v>
      </c>
      <c r="B58">
        <v>56</v>
      </c>
      <c r="C58" t="str">
        <f>LEFT(Table13131415[[#This Row],[Contingency id]])</f>
        <v>C</v>
      </c>
      <c r="D58">
        <v>13.9896373056994</v>
      </c>
      <c r="E58" s="1">
        <v>1.08426966292134</v>
      </c>
      <c r="F58">
        <v>193</v>
      </c>
      <c r="G58">
        <v>178</v>
      </c>
      <c r="H58">
        <v>4.9483730569948099E-2</v>
      </c>
      <c r="I58" s="2">
        <f>AVERAGE(Table13131415[[#This Row],[Estimated costs 1]:[Estimated costs 20]])</f>
        <v>4.9223730569948117E-2</v>
      </c>
      <c r="J58" s="2">
        <f>(Table13131415[[#This Row],[Mean]]-Table13131415[[#This Row],[Actual cost]])/Table13131415[[#This Row],[Actual cost]]*100</f>
        <v>-0.52542521957284027</v>
      </c>
      <c r="K58" s="2">
        <f>_xlfn.STDEV.P(Table13131415[[#This Row],[Estimated costs 1]:[Estimated costs 20]])</f>
        <v>3.574409042065553E-3</v>
      </c>
      <c r="L58" s="2">
        <f>Table13131415[[#This Row],[Dev]]/Table13131415[[#This Row],[Mean]]*100</f>
        <v>7.2615565717560377</v>
      </c>
      <c r="M58" s="2">
        <f>Table13131415[[#This Row],[Estimated costs 1]]-Table13131415[[#This Row],[Actual cost]]</f>
        <v>5.2000000000000032E-3</v>
      </c>
      <c r="N58" s="2">
        <f>Table13131415[[#This Row],[Diff 1]]/Table13131415[[#This Row],[Actual cost]]*100</f>
        <v>10.508504391457519</v>
      </c>
      <c r="O58">
        <v>5.4683730569948102E-2</v>
      </c>
      <c r="P58">
        <v>4.6883730569948101E-2</v>
      </c>
      <c r="Q58">
        <v>4.6883730569948101E-2</v>
      </c>
      <c r="R58">
        <v>4.6883730569948101E-2</v>
      </c>
      <c r="S58">
        <v>4.6883730569948101E-2</v>
      </c>
      <c r="T58">
        <v>4.6883730569948101E-2</v>
      </c>
      <c r="U58">
        <v>4.6883730569948101E-2</v>
      </c>
      <c r="V58">
        <v>4.6883730569948101E-2</v>
      </c>
      <c r="W58">
        <v>4.6883730569948101E-2</v>
      </c>
      <c r="X58">
        <v>5.4683730569948102E-2</v>
      </c>
      <c r="Y58">
        <v>5.4683730569948102E-2</v>
      </c>
      <c r="Z58">
        <v>4.6883730569948101E-2</v>
      </c>
      <c r="AA58">
        <v>4.6883730569948101E-2</v>
      </c>
      <c r="AB58">
        <v>4.6883730569948101E-2</v>
      </c>
      <c r="AC58">
        <v>5.4683730569948102E-2</v>
      </c>
      <c r="AD58">
        <v>4.6883730569948101E-2</v>
      </c>
      <c r="AE58">
        <v>4.6883730569948101E-2</v>
      </c>
      <c r="AF58">
        <v>4.6883730569948198E-2</v>
      </c>
      <c r="AG58">
        <v>5.4683730569948102E-2</v>
      </c>
      <c r="AH58">
        <v>5.4683730569948102E-2</v>
      </c>
    </row>
    <row r="59" spans="1:34" x14ac:dyDescent="0.3">
      <c r="A59" t="s">
        <v>79</v>
      </c>
      <c r="B59">
        <v>57</v>
      </c>
      <c r="C59" t="str">
        <f>LEFT(Table13131415[[#This Row],[Contingency id]])</f>
        <v>A</v>
      </c>
      <c r="D59" s="1">
        <v>24.7524752475247</v>
      </c>
      <c r="E59" s="1">
        <v>1.0631578947368401</v>
      </c>
      <c r="F59">
        <v>101</v>
      </c>
      <c r="G59">
        <v>95</v>
      </c>
      <c r="H59" s="2">
        <v>4.5050495049504903E-2</v>
      </c>
      <c r="I59" s="2">
        <f>AVERAGE(Table13131415[[#This Row],[Estimated costs 1]:[Estimated costs 20]])</f>
        <v>4.5211881188118759E-2</v>
      </c>
      <c r="J59" s="2">
        <f>(Table13131415[[#This Row],[Mean]]-Table13131415[[#This Row],[Actual cost]])/Table13131415[[#This Row],[Actual cost]]*100</f>
        <v>0.3582338849695495</v>
      </c>
      <c r="K59" s="2">
        <f>_xlfn.STDEV.P(Table13131415[[#This Row],[Estimated costs 1]:[Estimated costs 20]])</f>
        <v>1.5910065471749662E-3</v>
      </c>
      <c r="L59" s="2">
        <f>Table13131415[[#This Row],[Dev]]/Table13131415[[#This Row],[Mean]]*100</f>
        <v>3.5190009912550759</v>
      </c>
      <c r="M59" s="2">
        <f>Table13131415[[#This Row],[Estimated costs 1]]-Table13131415[[#This Row],[Actual cost]]</f>
        <v>-1.6138613861386014E-3</v>
      </c>
      <c r="N59" s="2">
        <f>Table13131415[[#This Row],[Diff 1]]/Table13131415[[#This Row],[Actual cost]]*100</f>
        <v>-3.5823388496955868</v>
      </c>
      <c r="O59">
        <v>4.3436633663366302E-2</v>
      </c>
      <c r="P59">
        <v>4.3486138613861303E-2</v>
      </c>
      <c r="Q59">
        <v>4.6664356435643498E-2</v>
      </c>
      <c r="R59">
        <v>4.6614851485148497E-2</v>
      </c>
      <c r="S59">
        <v>4.6664356435643498E-2</v>
      </c>
      <c r="T59">
        <v>4.6664356435643498E-2</v>
      </c>
      <c r="U59">
        <v>4.3436633663366302E-2</v>
      </c>
      <c r="V59">
        <v>4.3436633663366302E-2</v>
      </c>
      <c r="W59">
        <v>4.3436633663366302E-2</v>
      </c>
      <c r="X59">
        <v>4.6664356435643498E-2</v>
      </c>
      <c r="Y59">
        <v>4.3436633663366302E-2</v>
      </c>
      <c r="Z59">
        <v>4.6614851485148497E-2</v>
      </c>
      <c r="AA59">
        <v>4.3486138613861303E-2</v>
      </c>
      <c r="AB59">
        <v>4.6664356435643498E-2</v>
      </c>
      <c r="AC59">
        <v>4.6664356435643498E-2</v>
      </c>
      <c r="AD59">
        <v>4.6664356435643498E-2</v>
      </c>
      <c r="AE59">
        <v>4.3436633663366302E-2</v>
      </c>
      <c r="AF59">
        <v>4.6664356435643498E-2</v>
      </c>
      <c r="AG59">
        <v>4.3486138613861303E-2</v>
      </c>
      <c r="AH59">
        <v>4.6614851485148497E-2</v>
      </c>
    </row>
    <row r="60" spans="1:34" x14ac:dyDescent="0.3">
      <c r="A60" t="s">
        <v>80</v>
      </c>
      <c r="B60">
        <v>58</v>
      </c>
      <c r="C60" t="str">
        <f>LEFT(Table13131415[[#This Row],[Contingency id]])</f>
        <v>A</v>
      </c>
      <c r="D60" s="1">
        <v>7.6433121019108201</v>
      </c>
      <c r="E60" s="1">
        <v>1.0979020979020899</v>
      </c>
      <c r="F60">
        <v>157</v>
      </c>
      <c r="G60">
        <v>143</v>
      </c>
      <c r="H60" s="2">
        <v>4.4094904458598698E-2</v>
      </c>
      <c r="I60" s="2">
        <f>AVERAGE(Table13131415[[#This Row],[Estimated costs 1]:[Estimated costs 20]])</f>
        <v>4.3954076433120978E-2</v>
      </c>
      <c r="J60" s="2">
        <f>(Table13131415[[#This Row],[Mean]]-Table13131415[[#This Row],[Actual cost]])/Table13131415[[#This Row],[Actual cost]]*100</f>
        <v>-0.31937482846786769</v>
      </c>
      <c r="K60" s="2">
        <f>_xlfn.STDEV.P(Table13131415[[#This Row],[Estimated costs 1]:[Estimated costs 20]])</f>
        <v>1.4012211614285192E-3</v>
      </c>
      <c r="L60" s="2">
        <f>Table13131415[[#This Row],[Dev]]/Table13131415[[#This Row],[Mean]]*100</f>
        <v>3.1879208372415002</v>
      </c>
      <c r="M60" s="2">
        <f>Table13131415[[#This Row],[Estimated costs 1]]-Table13131415[[#This Row],[Actual cost]]</f>
        <v>-1.4082802547771001E-3</v>
      </c>
      <c r="N60" s="2">
        <f>Table13131415[[#This Row],[Diff 1]]/Table13131415[[#This Row],[Actual cost]]*100</f>
        <v>-3.1937482846784562</v>
      </c>
      <c r="O60">
        <v>4.2686624203821598E-2</v>
      </c>
      <c r="P60">
        <v>4.5503184713375798E-2</v>
      </c>
      <c r="Q60">
        <v>4.5503184713375798E-2</v>
      </c>
      <c r="R60">
        <v>4.2686624203821598E-2</v>
      </c>
      <c r="S60">
        <v>4.2686624203821598E-2</v>
      </c>
      <c r="T60">
        <v>4.2686624203821598E-2</v>
      </c>
      <c r="U60">
        <v>4.2686624203821598E-2</v>
      </c>
      <c r="V60">
        <v>4.2686624203821598E-2</v>
      </c>
      <c r="W60">
        <v>4.2686624203821598E-2</v>
      </c>
      <c r="X60">
        <v>4.2686624203821598E-2</v>
      </c>
      <c r="Y60">
        <v>4.5503184713375701E-2</v>
      </c>
      <c r="Z60">
        <v>4.2686624203821598E-2</v>
      </c>
      <c r="AA60">
        <v>4.5503184713375798E-2</v>
      </c>
      <c r="AB60">
        <v>4.5503184713375798E-2</v>
      </c>
      <c r="AC60">
        <v>4.5503184713375798E-2</v>
      </c>
      <c r="AD60">
        <v>4.2686624203821598E-2</v>
      </c>
      <c r="AE60">
        <v>4.5503184713375798E-2</v>
      </c>
      <c r="AF60">
        <v>4.2686624203821598E-2</v>
      </c>
      <c r="AG60">
        <v>4.5503184713375798E-2</v>
      </c>
      <c r="AH60">
        <v>4.5503184713375798E-2</v>
      </c>
    </row>
    <row r="61" spans="1:34" x14ac:dyDescent="0.3">
      <c r="A61" t="s">
        <v>81</v>
      </c>
      <c r="B61">
        <v>59</v>
      </c>
      <c r="C61" t="str">
        <f>LEFT(Table13131415[[#This Row],[Contingency id]])</f>
        <v>A</v>
      </c>
      <c r="D61" s="1">
        <v>12.030075187969899</v>
      </c>
      <c r="E61" s="1">
        <v>1.0991735537189999</v>
      </c>
      <c r="F61">
        <v>133</v>
      </c>
      <c r="G61">
        <v>121</v>
      </c>
      <c r="H61" s="2">
        <v>4.3963909774435997E-2</v>
      </c>
      <c r="I61" s="2">
        <f>AVERAGE(Table13131415[[#This Row],[Estimated costs 1]:[Estimated costs 20]])</f>
        <v>4.2978308270676634E-2</v>
      </c>
      <c r="J61" s="2">
        <f>(Table13131415[[#This Row],[Mean]]-Table13131415[[#This Row],[Actual cost]])/Table13131415[[#This Row],[Actual cost]]*100</f>
        <v>-2.2418422492816319</v>
      </c>
      <c r="K61" s="2">
        <f>_xlfn.STDEV.P(Table13131415[[#This Row],[Estimated costs 1]:[Estimated costs 20]])</f>
        <v>2.4116452718735103E-3</v>
      </c>
      <c r="L61" s="2">
        <f>Table13131415[[#This Row],[Dev]]/Table13131415[[#This Row],[Mean]]*100</f>
        <v>5.6113080502960013</v>
      </c>
      <c r="M61" s="2">
        <f>Table13131415[[#This Row],[Estimated costs 1]]-Table13131415[[#This Row],[Actual cost]]</f>
        <v>-7.7443609022495585E-5</v>
      </c>
      <c r="N61" s="2">
        <f>Table13131415[[#This Row],[Diff 1]]/Table13131415[[#This Row],[Actual cost]]*100</f>
        <v>-0.17615268846613652</v>
      </c>
      <c r="O61">
        <v>4.3886466165413501E-2</v>
      </c>
      <c r="P61">
        <v>4.2378947368421002E-2</v>
      </c>
      <c r="Q61">
        <v>4.2378947368421002E-2</v>
      </c>
      <c r="R61">
        <v>3.9490225563909701E-2</v>
      </c>
      <c r="S61">
        <v>4.2378947368421002E-2</v>
      </c>
      <c r="T61">
        <v>4.6775187969924803E-2</v>
      </c>
      <c r="U61">
        <v>3.9490225563909701E-2</v>
      </c>
      <c r="V61">
        <v>3.9490225563909701E-2</v>
      </c>
      <c r="W61">
        <v>4.4181954887218003E-2</v>
      </c>
      <c r="X61">
        <v>4.4181954887218003E-2</v>
      </c>
      <c r="Y61">
        <v>4.3886466165413501E-2</v>
      </c>
      <c r="Z61">
        <v>4.3886466165413501E-2</v>
      </c>
      <c r="AA61">
        <v>4.7070676691729298E-2</v>
      </c>
      <c r="AB61">
        <v>4.2378947368421002E-2</v>
      </c>
      <c r="AC61">
        <v>4.6775187969924803E-2</v>
      </c>
      <c r="AD61">
        <v>4.3886466165413501E-2</v>
      </c>
      <c r="AE61">
        <v>3.9490225563909701E-2</v>
      </c>
      <c r="AF61">
        <v>4.4181954887218003E-2</v>
      </c>
      <c r="AG61">
        <v>4.3886466165413501E-2</v>
      </c>
      <c r="AH61">
        <v>3.9490225563909701E-2</v>
      </c>
    </row>
    <row r="62" spans="1:34" x14ac:dyDescent="0.3">
      <c r="A62" t="s">
        <v>82</v>
      </c>
      <c r="B62">
        <v>60</v>
      </c>
      <c r="C62" t="str">
        <f>LEFT(Table13131415[[#This Row],[Contingency id]])</f>
        <v>A</v>
      </c>
      <c r="D62" s="1">
        <v>25.4901960784313</v>
      </c>
      <c r="E62" s="1">
        <v>1.0967741935483799</v>
      </c>
      <c r="F62">
        <v>102</v>
      </c>
      <c r="G62">
        <v>93</v>
      </c>
      <c r="H62" s="2">
        <v>4.3907843137254897E-2</v>
      </c>
      <c r="I62" s="2">
        <f>AVERAGE(Table13131415[[#This Row],[Estimated costs 1]:[Estimated costs 20]])</f>
        <v>4.4266764705882297E-2</v>
      </c>
      <c r="J62" s="2">
        <f>(Table13131415[[#This Row],[Mean]]-Table13131415[[#This Row],[Actual cost]])/Table13131415[[#This Row],[Actual cost]]*100</f>
        <v>0.81744295092204766</v>
      </c>
      <c r="K62" s="2">
        <f>_xlfn.STDEV.P(Table13131415[[#This Row],[Estimated costs 1]:[Estimated costs 20]])</f>
        <v>4.370541644426594E-3</v>
      </c>
      <c r="L62" s="2">
        <f>Table13131415[[#This Row],[Dev]]/Table13131415[[#This Row],[Mean]]*100</f>
        <v>9.8731896795833016</v>
      </c>
      <c r="M62" s="2">
        <f>Table13131415[[#This Row],[Estimated costs 1]]-Table13131415[[#This Row],[Actual cost]]</f>
        <v>1.9931372549019041E-3</v>
      </c>
      <c r="N62" s="2">
        <f>Table13131415[[#This Row],[Diff 1]]/Table13131415[[#This Row],[Actual cost]]*100</f>
        <v>4.5393649801275897</v>
      </c>
      <c r="O62">
        <v>4.5900980392156801E-2</v>
      </c>
      <c r="P62">
        <v>4.9649999999999903E-2</v>
      </c>
      <c r="Q62">
        <v>4.5688235294117599E-2</v>
      </c>
      <c r="R62">
        <v>4.47598039215686E-2</v>
      </c>
      <c r="S62">
        <v>4.1567647058823501E-2</v>
      </c>
      <c r="T62">
        <v>4.8508823529411702E-2</v>
      </c>
      <c r="U62">
        <v>4.0426470588235203E-2</v>
      </c>
      <c r="V62">
        <v>4.965E-2</v>
      </c>
      <c r="W62">
        <v>4.8508823529411702E-2</v>
      </c>
      <c r="X62">
        <v>4.8508823529411702E-2</v>
      </c>
      <c r="Y62">
        <v>4.47598039215686E-2</v>
      </c>
      <c r="Z62">
        <v>3.76058823529411E-2</v>
      </c>
      <c r="AA62">
        <v>4.1354901960784299E-2</v>
      </c>
      <c r="AB62">
        <v>3.76058823529411E-2</v>
      </c>
      <c r="AC62">
        <v>3.76058823529411E-2</v>
      </c>
      <c r="AD62">
        <v>4.965E-2</v>
      </c>
      <c r="AE62">
        <v>4.5900980392156801E-2</v>
      </c>
      <c r="AF62">
        <v>4.1567647058823501E-2</v>
      </c>
      <c r="AG62">
        <v>3.76058823529411E-2</v>
      </c>
      <c r="AH62">
        <v>4.8508823529411702E-2</v>
      </c>
    </row>
    <row r="63" spans="1:34" x14ac:dyDescent="0.3">
      <c r="A63" t="s">
        <v>83</v>
      </c>
      <c r="B63">
        <v>61</v>
      </c>
      <c r="C63" t="str">
        <f>LEFT(Table13131415[[#This Row],[Contingency id]])</f>
        <v>A</v>
      </c>
      <c r="D63" s="1">
        <v>4.3478260869565197</v>
      </c>
      <c r="E63" s="1">
        <v>1</v>
      </c>
      <c r="F63">
        <v>23</v>
      </c>
      <c r="G63">
        <v>23</v>
      </c>
      <c r="H63" s="2">
        <v>4.3469565217391301E-2</v>
      </c>
      <c r="I63" s="2">
        <f>AVERAGE(Table13131415[[#This Row],[Estimated costs 1]:[Estimated costs 20]])</f>
        <v>4.3469565217391308E-2</v>
      </c>
      <c r="J63" s="2">
        <f>(Table13131415[[#This Row],[Mean]]-Table13131415[[#This Row],[Actual cost]])/Table13131415[[#This Row],[Actual cost]]*100</f>
        <v>1.5962648508688364E-14</v>
      </c>
      <c r="K63" s="2">
        <f>_xlfn.STDEV.P(Table13131415[[#This Row],[Estimated costs 1]:[Estimated costs 20]])</f>
        <v>6.9388939039072284E-18</v>
      </c>
      <c r="L63" s="2">
        <f>Table13131415[[#This Row],[Dev]]/Table13131415[[#This Row],[Mean]]*100</f>
        <v>1.5962648508688361E-14</v>
      </c>
      <c r="M63" s="2">
        <f>Table13131415[[#This Row],[Estimated costs 1]]-Table13131415[[#This Row],[Actual cost]]</f>
        <v>0</v>
      </c>
      <c r="N63" s="2">
        <f>Table13131415[[#This Row],[Diff 1]]/Table13131415[[#This Row],[Actual cost]]*100</f>
        <v>0</v>
      </c>
      <c r="O63">
        <v>4.3469565217391301E-2</v>
      </c>
      <c r="P63">
        <v>4.3469565217391301E-2</v>
      </c>
      <c r="Q63">
        <v>4.3469565217391301E-2</v>
      </c>
      <c r="R63">
        <v>4.3469565217391301E-2</v>
      </c>
      <c r="S63">
        <v>4.3469565217391301E-2</v>
      </c>
      <c r="T63">
        <v>4.3469565217391301E-2</v>
      </c>
      <c r="U63">
        <v>4.3469565217391301E-2</v>
      </c>
      <c r="V63">
        <v>4.3469565217391301E-2</v>
      </c>
      <c r="W63">
        <v>4.3469565217391301E-2</v>
      </c>
      <c r="X63">
        <v>4.3469565217391301E-2</v>
      </c>
      <c r="Y63">
        <v>4.3469565217391301E-2</v>
      </c>
      <c r="Z63">
        <v>4.3469565217391301E-2</v>
      </c>
      <c r="AA63">
        <v>4.3469565217391301E-2</v>
      </c>
      <c r="AB63">
        <v>4.3469565217391301E-2</v>
      </c>
      <c r="AC63">
        <v>4.3469565217391301E-2</v>
      </c>
      <c r="AD63">
        <v>4.3469565217391301E-2</v>
      </c>
      <c r="AE63">
        <v>4.3469565217391301E-2</v>
      </c>
      <c r="AF63">
        <v>4.3469565217391301E-2</v>
      </c>
      <c r="AG63">
        <v>4.3469565217391301E-2</v>
      </c>
      <c r="AH63">
        <v>4.3469565217391301E-2</v>
      </c>
    </row>
    <row r="64" spans="1:34" x14ac:dyDescent="0.3">
      <c r="A64" t="s">
        <v>84</v>
      </c>
      <c r="B64">
        <v>62</v>
      </c>
      <c r="C64" t="str">
        <f>LEFT(Table13131415[[#This Row],[Contingency id]])</f>
        <v>A</v>
      </c>
      <c r="D64" s="1">
        <v>2.8571428571428501</v>
      </c>
      <c r="E64" s="1">
        <v>1.02941176470588</v>
      </c>
      <c r="F64">
        <v>35</v>
      </c>
      <c r="G64">
        <v>34</v>
      </c>
      <c r="H64" s="2">
        <v>4.1342857142857098E-2</v>
      </c>
      <c r="I64" s="2">
        <f>AVERAGE(Table13131415[[#This Row],[Estimated costs 1]:[Estimated costs 20]])</f>
        <v>4.1342857142857112E-2</v>
      </c>
      <c r="J64" s="2">
        <f>(Table13131415[[#This Row],[Mean]]-Table13131415[[#This Row],[Actual cost]])/Table13131415[[#This Row],[Actual cost]]*100</f>
        <v>3.3567558622909922E-14</v>
      </c>
      <c r="K64" s="2">
        <f>_xlfn.STDEV.P(Table13131415[[#This Row],[Estimated costs 1]:[Estimated costs 20]])</f>
        <v>1.3877787807814457E-17</v>
      </c>
      <c r="L64" s="2">
        <f>Table13131415[[#This Row],[Dev]]/Table13131415[[#This Row],[Mean]]*100</f>
        <v>3.3567558622909903E-14</v>
      </c>
      <c r="M64" s="2">
        <f>Table13131415[[#This Row],[Estimated costs 1]]-Table13131415[[#This Row],[Actual cost]]</f>
        <v>0</v>
      </c>
      <c r="N64" s="2">
        <f>Table13131415[[#This Row],[Diff 1]]/Table13131415[[#This Row],[Actual cost]]*100</f>
        <v>0</v>
      </c>
      <c r="O64">
        <v>4.1342857142857098E-2</v>
      </c>
      <c r="P64">
        <v>4.1342857142857098E-2</v>
      </c>
      <c r="Q64">
        <v>4.1342857142857098E-2</v>
      </c>
      <c r="R64">
        <v>4.1342857142857098E-2</v>
      </c>
      <c r="S64">
        <v>4.1342857142857098E-2</v>
      </c>
      <c r="T64">
        <v>4.1342857142857098E-2</v>
      </c>
      <c r="U64">
        <v>4.1342857142857098E-2</v>
      </c>
      <c r="V64">
        <v>4.1342857142857098E-2</v>
      </c>
      <c r="W64">
        <v>4.1342857142857098E-2</v>
      </c>
      <c r="X64">
        <v>4.1342857142857098E-2</v>
      </c>
      <c r="Y64">
        <v>4.1342857142857098E-2</v>
      </c>
      <c r="Z64">
        <v>4.1342857142857098E-2</v>
      </c>
      <c r="AA64">
        <v>4.1342857142857098E-2</v>
      </c>
      <c r="AB64">
        <v>4.1342857142857098E-2</v>
      </c>
      <c r="AC64">
        <v>4.1342857142857098E-2</v>
      </c>
      <c r="AD64">
        <v>4.1342857142857098E-2</v>
      </c>
      <c r="AE64">
        <v>4.1342857142857098E-2</v>
      </c>
      <c r="AF64">
        <v>4.1342857142857098E-2</v>
      </c>
      <c r="AG64">
        <v>4.1342857142857098E-2</v>
      </c>
      <c r="AH64">
        <v>4.1342857142857098E-2</v>
      </c>
    </row>
    <row r="65" spans="1:34" x14ac:dyDescent="0.3">
      <c r="A65" t="s">
        <v>85</v>
      </c>
      <c r="B65">
        <v>63</v>
      </c>
      <c r="C65" t="str">
        <f>LEFT(Table13131415[[#This Row],[Contingency id]])</f>
        <v>C</v>
      </c>
      <c r="D65">
        <v>17.647058823529399</v>
      </c>
      <c r="E65" s="1">
        <v>1.1018518518518501</v>
      </c>
      <c r="F65">
        <v>119</v>
      </c>
      <c r="G65">
        <v>108</v>
      </c>
      <c r="H65">
        <v>4.0037058823529398E-2</v>
      </c>
      <c r="I65" s="2">
        <f>AVERAGE(Table13131415[[#This Row],[Estimated costs 1]:[Estimated costs 20]])</f>
        <v>4.0138655462184827E-2</v>
      </c>
      <c r="J65" s="2">
        <f>(Table13131415[[#This Row],[Mean]]-Table13131415[[#This Row],[Actual cost]])/Table13131415[[#This Row],[Actual cost]]*100</f>
        <v>0.25375649870594935</v>
      </c>
      <c r="K65" s="2">
        <f>_xlfn.STDEV.P(Table13131415[[#This Row],[Estimated costs 1]:[Estimated costs 20]])</f>
        <v>1.8615436261303505E-3</v>
      </c>
      <c r="L65" s="2">
        <f>Table13131415[[#This Row],[Dev]]/Table13131415[[#This Row],[Mean]]*100</f>
        <v>4.6377827176700919</v>
      </c>
      <c r="M65" s="2">
        <f>Table13131415[[#This Row],[Estimated costs 1]]-Table13131415[[#This Row],[Actual cost]]</f>
        <v>-1.4831932773110013E-3</v>
      </c>
      <c r="N65" s="2">
        <f>Table13131415[[#This Row],[Diff 1]]/Table13131415[[#This Row],[Actual cost]]*100</f>
        <v>-3.704551035700312</v>
      </c>
      <c r="O65">
        <v>3.8553865546218397E-2</v>
      </c>
      <c r="P65">
        <v>3.7619411764705797E-2</v>
      </c>
      <c r="Q65">
        <v>3.8553865546218397E-2</v>
      </c>
      <c r="R65">
        <v>4.2454705882352901E-2</v>
      </c>
      <c r="S65">
        <v>3.8553865546218397E-2</v>
      </c>
      <c r="T65">
        <v>4.1520252100840302E-2</v>
      </c>
      <c r="U65">
        <v>3.7619411764705797E-2</v>
      </c>
      <c r="V65">
        <v>3.8553865546218397E-2</v>
      </c>
      <c r="W65">
        <v>4.1520252100840302E-2</v>
      </c>
      <c r="X65">
        <v>4.1520252100840302E-2</v>
      </c>
      <c r="Y65">
        <v>4.1520252100840302E-2</v>
      </c>
      <c r="Z65">
        <v>4.2454705882352901E-2</v>
      </c>
      <c r="AA65">
        <v>3.7619411764705797E-2</v>
      </c>
      <c r="AB65">
        <v>4.1520252100840302E-2</v>
      </c>
      <c r="AC65">
        <v>4.2454705882352901E-2</v>
      </c>
      <c r="AD65">
        <v>4.1520252100840302E-2</v>
      </c>
      <c r="AE65">
        <v>4.1520252100840302E-2</v>
      </c>
      <c r="AF65">
        <v>3.7619411764705797E-2</v>
      </c>
      <c r="AG65">
        <v>4.1520252100840302E-2</v>
      </c>
      <c r="AH65">
        <v>3.8553865546218397E-2</v>
      </c>
    </row>
    <row r="66" spans="1:34" x14ac:dyDescent="0.3">
      <c r="A66" t="s">
        <v>86</v>
      </c>
      <c r="B66">
        <v>64</v>
      </c>
      <c r="C66" t="str">
        <f>LEFT(Table13131415[[#This Row],[Contingency id]])</f>
        <v>C</v>
      </c>
      <c r="D66">
        <v>4.6783625730994096</v>
      </c>
      <c r="E66" s="1">
        <v>1.125</v>
      </c>
      <c r="F66">
        <v>171</v>
      </c>
      <c r="G66">
        <v>152</v>
      </c>
      <c r="H66">
        <v>3.9396491228070103E-2</v>
      </c>
      <c r="I66" s="2">
        <f>AVERAGE(Table13131415[[#This Row],[Estimated costs 1]:[Estimated costs 20]])</f>
        <v>3.9962222222222184E-2</v>
      </c>
      <c r="J66" s="2">
        <f>(Table13131415[[#This Row],[Mean]]-Table13131415[[#This Row],[Actual cost]])/Table13131415[[#This Row],[Actual cost]]*100</f>
        <v>1.4359933499585256</v>
      </c>
      <c r="K66" s="2">
        <f>_xlfn.STDEV.P(Table13131415[[#This Row],[Estimated costs 1]:[Estimated costs 20]])</f>
        <v>5.920793737463249E-3</v>
      </c>
      <c r="L66" s="2">
        <f>Table13131415[[#This Row],[Dev]]/Table13131415[[#This Row],[Mean]]*100</f>
        <v>14.815977211024103</v>
      </c>
      <c r="M66" s="2">
        <f>Table13131415[[#This Row],[Estimated costs 1]]-Table13131415[[#This Row],[Actual cost]]</f>
        <v>-7.595321637426905E-3</v>
      </c>
      <c r="N66" s="2">
        <f>Table13131415[[#This Row],[Diff 1]]/Table13131415[[#This Row],[Actual cost]]*100</f>
        <v>-19.279182994893766</v>
      </c>
      <c r="O66">
        <v>3.1801169590643198E-2</v>
      </c>
      <c r="P66">
        <v>3.02093567251462E-2</v>
      </c>
      <c r="Q66">
        <v>4.4609941520467801E-2</v>
      </c>
      <c r="R66">
        <v>4.4609941520467801E-2</v>
      </c>
      <c r="S66">
        <v>4.4609941520467801E-2</v>
      </c>
      <c r="T66">
        <v>4.4609941520467801E-2</v>
      </c>
      <c r="U66">
        <v>4.2574269005847903E-2</v>
      </c>
      <c r="V66">
        <v>4.4166081871344999E-2</v>
      </c>
      <c r="W66">
        <v>4.4166081871344999E-2</v>
      </c>
      <c r="X66">
        <v>3.1801169590643198E-2</v>
      </c>
      <c r="Y66">
        <v>4.3018128654970698E-2</v>
      </c>
      <c r="Z66">
        <v>4.2574269005847903E-2</v>
      </c>
      <c r="AA66">
        <v>3.02093567251462E-2</v>
      </c>
      <c r="AB66">
        <v>4.3018128654970698E-2</v>
      </c>
      <c r="AC66">
        <v>3.02093567251462E-2</v>
      </c>
      <c r="AD66">
        <v>4.3018128654970698E-2</v>
      </c>
      <c r="AE66">
        <v>4.4609941520467801E-2</v>
      </c>
      <c r="AF66">
        <v>4.4609941520467801E-2</v>
      </c>
      <c r="AG66">
        <v>3.1801169590643198E-2</v>
      </c>
      <c r="AH66">
        <v>4.3018128654970698E-2</v>
      </c>
    </row>
    <row r="67" spans="1:34" x14ac:dyDescent="0.3">
      <c r="A67" t="s">
        <v>87</v>
      </c>
      <c r="B67">
        <v>65</v>
      </c>
      <c r="C67" t="str">
        <f>LEFT(Table13131415[[#This Row],[Contingency id]])</f>
        <v>A</v>
      </c>
      <c r="D67" s="1">
        <v>4.1666666666666599</v>
      </c>
      <c r="E67" s="1">
        <v>1.0434782608695601</v>
      </c>
      <c r="F67">
        <v>24</v>
      </c>
      <c r="G67">
        <v>23</v>
      </c>
      <c r="H67" s="2">
        <v>3.9308333333333299E-2</v>
      </c>
      <c r="I67" s="2">
        <f>AVERAGE(Table13131415[[#This Row],[Estimated costs 1]:[Estimated costs 20]])</f>
        <v>3.9308333333333292E-2</v>
      </c>
      <c r="J67" s="2">
        <f>(Table13131415[[#This Row],[Mean]]-Table13131415[[#This Row],[Actual cost]])/Table13131415[[#This Row],[Actual cost]]*100</f>
        <v>-1.7652475481638078E-14</v>
      </c>
      <c r="K67" s="2">
        <f>_xlfn.STDEV.P(Table13131415[[#This Row],[Estimated costs 1]:[Estimated costs 20]])</f>
        <v>6.9388939039072284E-18</v>
      </c>
      <c r="L67" s="2">
        <f>Table13131415[[#This Row],[Dev]]/Table13131415[[#This Row],[Mean]]*100</f>
        <v>1.7652475481638081E-14</v>
      </c>
      <c r="M67" s="2">
        <f>Table13131415[[#This Row],[Estimated costs 1]]-Table13131415[[#This Row],[Actual cost]]</f>
        <v>0</v>
      </c>
      <c r="N67" s="2">
        <f>Table13131415[[#This Row],[Diff 1]]/Table13131415[[#This Row],[Actual cost]]*100</f>
        <v>0</v>
      </c>
      <c r="O67">
        <v>3.9308333333333299E-2</v>
      </c>
      <c r="P67">
        <v>3.9308333333333299E-2</v>
      </c>
      <c r="Q67">
        <v>3.9308333333333299E-2</v>
      </c>
      <c r="R67">
        <v>3.9308333333333299E-2</v>
      </c>
      <c r="S67">
        <v>3.9308333333333299E-2</v>
      </c>
      <c r="T67">
        <v>3.9308333333333299E-2</v>
      </c>
      <c r="U67">
        <v>3.9308333333333299E-2</v>
      </c>
      <c r="V67">
        <v>3.9308333333333299E-2</v>
      </c>
      <c r="W67">
        <v>3.9308333333333299E-2</v>
      </c>
      <c r="X67">
        <v>3.9308333333333299E-2</v>
      </c>
      <c r="Y67">
        <v>3.9308333333333299E-2</v>
      </c>
      <c r="Z67">
        <v>3.9308333333333299E-2</v>
      </c>
      <c r="AA67">
        <v>3.9308333333333299E-2</v>
      </c>
      <c r="AB67">
        <v>3.9308333333333299E-2</v>
      </c>
      <c r="AC67">
        <v>3.9308333333333299E-2</v>
      </c>
      <c r="AD67">
        <v>3.9308333333333299E-2</v>
      </c>
      <c r="AE67">
        <v>3.9308333333333299E-2</v>
      </c>
      <c r="AF67">
        <v>3.9308333333333299E-2</v>
      </c>
      <c r="AG67">
        <v>3.9308333333333299E-2</v>
      </c>
      <c r="AH67">
        <v>3.9308333333333299E-2</v>
      </c>
    </row>
    <row r="68" spans="1:34" x14ac:dyDescent="0.3">
      <c r="A68" t="s">
        <v>88</v>
      </c>
      <c r="B68">
        <v>66</v>
      </c>
      <c r="C68" t="str">
        <f>LEFT(Table13131415[[#This Row],[Contingency id]])</f>
        <v>B</v>
      </c>
      <c r="D68">
        <v>14.6551724137931</v>
      </c>
      <c r="E68" s="1">
        <v>1.1153846153846101</v>
      </c>
      <c r="F68">
        <v>116</v>
      </c>
      <c r="G68">
        <v>104</v>
      </c>
      <c r="H68">
        <v>3.83236206896551E-2</v>
      </c>
      <c r="I68" s="2">
        <f>AVERAGE(Table13131415[[#This Row],[Estimated costs 1]:[Estimated costs 20]])</f>
        <v>3.8460086206896497E-2</v>
      </c>
      <c r="J68" s="2">
        <f>(Table13131415[[#This Row],[Mean]]-Table13131415[[#This Row],[Actual cost]])/Table13131415[[#This Row],[Actual cost]]*100</f>
        <v>0.35608722449920999</v>
      </c>
      <c r="K68" s="2">
        <f>_xlfn.STDEV.P(Table13131415[[#This Row],[Estimated costs 1]:[Estimated costs 20]])</f>
        <v>1.1934419358336237E-2</v>
      </c>
      <c r="L68" s="2">
        <f>Table13131415[[#This Row],[Dev]]/Table13131415[[#This Row],[Mean]]*100</f>
        <v>31.030662006670717</v>
      </c>
      <c r="M68" s="2">
        <f>Table13131415[[#This Row],[Estimated costs 1]]-Table13131415[[#This Row],[Actual cost]]</f>
        <v>-1.4562068965517198E-2</v>
      </c>
      <c r="N68" s="2">
        <f>Table13131415[[#This Row],[Diff 1]]/Table13131415[[#This Row],[Actual cost]]*100</f>
        <v>-37.997633583321672</v>
      </c>
      <c r="O68">
        <v>2.3761551724137901E-2</v>
      </c>
      <c r="P68">
        <v>2.8394310344827499E-2</v>
      </c>
      <c r="Q68">
        <v>3.2525344827586199E-2</v>
      </c>
      <c r="R68">
        <v>3.7158103448275803E-2</v>
      </c>
      <c r="S68">
        <v>5.6116724137931E-2</v>
      </c>
      <c r="T68">
        <v>5.6116724137931E-2</v>
      </c>
      <c r="U68">
        <v>3.2525344827586199E-2</v>
      </c>
      <c r="V68">
        <v>4.7352931034482702E-2</v>
      </c>
      <c r="W68">
        <v>5.6116724137931E-2</v>
      </c>
      <c r="X68">
        <v>6.0749482758620597E-2</v>
      </c>
      <c r="Y68">
        <v>2.3761551724137901E-2</v>
      </c>
      <c r="Z68">
        <v>3.2525344827586199E-2</v>
      </c>
      <c r="AA68">
        <v>3.7158103448275803E-2</v>
      </c>
      <c r="AB68">
        <v>4.7352931034482702E-2</v>
      </c>
      <c r="AC68">
        <v>2.3761551724137901E-2</v>
      </c>
      <c r="AD68">
        <v>3.7158103448275803E-2</v>
      </c>
      <c r="AE68">
        <v>3.7158103448275803E-2</v>
      </c>
      <c r="AF68">
        <v>4.7352931034482702E-2</v>
      </c>
      <c r="AG68">
        <v>2.3761551724137901E-2</v>
      </c>
      <c r="AH68">
        <v>2.8394310344827499E-2</v>
      </c>
    </row>
    <row r="69" spans="1:34" x14ac:dyDescent="0.3">
      <c r="A69" t="s">
        <v>89</v>
      </c>
      <c r="B69">
        <v>67</v>
      </c>
      <c r="C69" t="str">
        <f>LEFT(Table13131415[[#This Row],[Contingency id]])</f>
        <v>C</v>
      </c>
      <c r="D69">
        <v>17.1875</v>
      </c>
      <c r="E69" s="1">
        <v>1.06666666666666</v>
      </c>
      <c r="F69">
        <v>64</v>
      </c>
      <c r="G69">
        <v>60</v>
      </c>
      <c r="H69">
        <v>3.7750937499999998E-2</v>
      </c>
      <c r="I69" s="2">
        <f>AVERAGE(Table13131415[[#This Row],[Estimated costs 1]:[Estimated costs 20]])</f>
        <v>3.7349374999999983E-2</v>
      </c>
      <c r="J69" s="2">
        <f>(Table13131415[[#This Row],[Mean]]-Table13131415[[#This Row],[Actual cost]])/Table13131415[[#This Row],[Actual cost]]*100</f>
        <v>-1.0637153050835222</v>
      </c>
      <c r="K69" s="2">
        <f>_xlfn.STDEV.P(Table13131415[[#This Row],[Estimated costs 1]:[Estimated costs 20]])</f>
        <v>4.2277228074601427E-3</v>
      </c>
      <c r="L69" s="2">
        <f>Table13131415[[#This Row],[Dev]]/Table13131415[[#This Row],[Mean]]*100</f>
        <v>11.319393717994329</v>
      </c>
      <c r="M69" s="2">
        <f>Table13131415[[#This Row],[Estimated costs 1]]-Table13131415[[#This Row],[Actual cost]]</f>
        <v>5.8562500000000003E-3</v>
      </c>
      <c r="N69" s="2">
        <f>Table13131415[[#This Row],[Diff 1]]/Table13131415[[#This Row],[Actual cost]]*100</f>
        <v>15.512859779972354</v>
      </c>
      <c r="O69">
        <v>4.3607187499999998E-2</v>
      </c>
      <c r="P69">
        <v>3.5575937500000002E-2</v>
      </c>
      <c r="Q69">
        <v>3.9925937499999897E-2</v>
      </c>
      <c r="R69">
        <v>4.3607187499999998E-2</v>
      </c>
      <c r="S69">
        <v>4.3607187499999998E-2</v>
      </c>
      <c r="T69">
        <v>3.1894687499999998E-2</v>
      </c>
      <c r="U69">
        <v>3.1894687499999998E-2</v>
      </c>
      <c r="V69">
        <v>3.1894687499999998E-2</v>
      </c>
      <c r="W69">
        <v>3.5575937500000002E-2</v>
      </c>
      <c r="X69">
        <v>3.5575937500000002E-2</v>
      </c>
      <c r="Y69">
        <v>3.5575937500000002E-2</v>
      </c>
      <c r="Z69">
        <v>3.1894687499999998E-2</v>
      </c>
      <c r="AA69">
        <v>3.1894687499999998E-2</v>
      </c>
      <c r="AB69">
        <v>3.9925937500000001E-2</v>
      </c>
      <c r="AC69">
        <v>3.9925937499999897E-2</v>
      </c>
      <c r="AD69">
        <v>3.5575937500000002E-2</v>
      </c>
      <c r="AE69">
        <v>3.9925937499999897E-2</v>
      </c>
      <c r="AF69">
        <v>4.3607187499999998E-2</v>
      </c>
      <c r="AG69">
        <v>3.5575937500000002E-2</v>
      </c>
      <c r="AH69">
        <v>3.9925937500000001E-2</v>
      </c>
    </row>
    <row r="70" spans="1:34" x14ac:dyDescent="0.3">
      <c r="A70" t="s">
        <v>90</v>
      </c>
      <c r="B70">
        <v>68</v>
      </c>
      <c r="C70" t="str">
        <f>LEFT(Table13131415[[#This Row],[Contingency id]])</f>
        <v>C</v>
      </c>
      <c r="D70">
        <v>9.3220338983050794</v>
      </c>
      <c r="E70" s="1">
        <v>1.10280373831775</v>
      </c>
      <c r="F70">
        <v>118</v>
      </c>
      <c r="G70">
        <v>107</v>
      </c>
      <c r="H70">
        <v>3.6800847457627101E-2</v>
      </c>
      <c r="I70" s="2">
        <f>AVERAGE(Table13131415[[#This Row],[Estimated costs 1]:[Estimated costs 20]])</f>
        <v>3.7052966101694854E-2</v>
      </c>
      <c r="J70" s="2">
        <f>(Table13131415[[#This Row],[Mean]]-Table13131415[[#This Row],[Actual cost]])/Table13131415[[#This Row],[Actual cost]]*100</f>
        <v>0.68508923431191437</v>
      </c>
      <c r="K70" s="2">
        <f>_xlfn.STDEV.P(Table13131415[[#This Row],[Estimated costs 1]:[Estimated costs 20]])</f>
        <v>2.5085488350781154E-3</v>
      </c>
      <c r="L70" s="2">
        <f>Table13131415[[#This Row],[Dev]]/Table13131415[[#This Row],[Mean]]*100</f>
        <v>6.7701701078213299</v>
      </c>
      <c r="M70" s="2">
        <f>Table13131415[[#This Row],[Estimated costs 1]]-Table13131415[[#This Row],[Actual cost]]</f>
        <v>2.5211864406778986E-3</v>
      </c>
      <c r="N70" s="2">
        <f>Table13131415[[#This Row],[Diff 1]]/Table13131415[[#This Row],[Actual cost]]*100</f>
        <v>6.8508923431201421</v>
      </c>
      <c r="O70">
        <v>3.9322033898304999E-2</v>
      </c>
      <c r="P70">
        <v>3.4279661016949098E-2</v>
      </c>
      <c r="Q70">
        <v>3.4279661016949098E-2</v>
      </c>
      <c r="R70">
        <v>3.4279661016949098E-2</v>
      </c>
      <c r="S70">
        <v>3.9322033898304999E-2</v>
      </c>
      <c r="T70">
        <v>3.4279661016949098E-2</v>
      </c>
      <c r="U70">
        <v>3.9322033898304999E-2</v>
      </c>
      <c r="V70">
        <v>3.4279661016949098E-2</v>
      </c>
      <c r="W70">
        <v>3.9322033898304999E-2</v>
      </c>
      <c r="X70">
        <v>3.9322033898304999E-2</v>
      </c>
      <c r="Y70">
        <v>3.4279661016949098E-2</v>
      </c>
      <c r="Z70">
        <v>3.9322033898304999E-2</v>
      </c>
      <c r="AA70">
        <v>3.9322033898304999E-2</v>
      </c>
      <c r="AB70">
        <v>3.4279661016949098E-2</v>
      </c>
      <c r="AC70">
        <v>3.9322033898304999E-2</v>
      </c>
      <c r="AD70">
        <v>3.9322033898304999E-2</v>
      </c>
      <c r="AE70">
        <v>3.4279661016949098E-2</v>
      </c>
      <c r="AF70">
        <v>3.4279661016949098E-2</v>
      </c>
      <c r="AG70">
        <v>3.9322033898304999E-2</v>
      </c>
      <c r="AH70">
        <v>3.9322033898304999E-2</v>
      </c>
    </row>
    <row r="71" spans="1:34" x14ac:dyDescent="0.3">
      <c r="A71" t="s">
        <v>91</v>
      </c>
      <c r="B71">
        <v>69</v>
      </c>
      <c r="C71" t="str">
        <f>LEFT(Table13131415[[#This Row],[Contingency id]])</f>
        <v>B</v>
      </c>
      <c r="D71">
        <v>9.9236641221373993</v>
      </c>
      <c r="E71" s="1">
        <v>1.07377049180327</v>
      </c>
      <c r="F71">
        <v>131</v>
      </c>
      <c r="G71">
        <v>122</v>
      </c>
      <c r="H71">
        <v>3.64779389312977E-2</v>
      </c>
      <c r="I71" s="2">
        <f>AVERAGE(Table13131415[[#This Row],[Estimated costs 1]:[Estimated costs 20]])</f>
        <v>3.6477938931297652E-2</v>
      </c>
      <c r="J71" s="2">
        <f>(Table13131415[[#This Row],[Mean]]-Table13131415[[#This Row],[Actual cost]])/Table13131415[[#This Row],[Actual cost]]*100</f>
        <v>-1.3315515829672081E-13</v>
      </c>
      <c r="K71" s="2">
        <f>_xlfn.STDEV.P(Table13131415[[#This Row],[Estimated costs 1]:[Estimated costs 20]])</f>
        <v>1.5183206106870496E-3</v>
      </c>
      <c r="L71" s="2">
        <f>Table13131415[[#This Row],[Dev]]/Table13131415[[#This Row],[Mean]]*100</f>
        <v>4.1622982415389371</v>
      </c>
      <c r="M71" s="2">
        <f>Table13131415[[#This Row],[Estimated costs 1]]-Table13131415[[#This Row],[Actual cost]]</f>
        <v>1.5183206106869976E-3</v>
      </c>
      <c r="N71" s="2">
        <f>Table13131415[[#This Row],[Diff 1]]/Table13131415[[#This Row],[Actual cost]]*100</f>
        <v>4.1622982415387897</v>
      </c>
      <c r="O71">
        <v>3.7996259541984698E-2</v>
      </c>
      <c r="P71">
        <v>3.4959618320610598E-2</v>
      </c>
      <c r="Q71">
        <v>3.4959618320610598E-2</v>
      </c>
      <c r="R71">
        <v>3.7996259541984698E-2</v>
      </c>
      <c r="S71">
        <v>3.7996259541984698E-2</v>
      </c>
      <c r="T71">
        <v>3.4959618320610598E-2</v>
      </c>
      <c r="U71">
        <v>3.7996259541984698E-2</v>
      </c>
      <c r="V71">
        <v>3.4959618320610598E-2</v>
      </c>
      <c r="W71">
        <v>3.7996259541984698E-2</v>
      </c>
      <c r="X71">
        <v>3.7996259541984698E-2</v>
      </c>
      <c r="Y71">
        <v>3.4959618320610598E-2</v>
      </c>
      <c r="Z71">
        <v>3.7996259541984698E-2</v>
      </c>
      <c r="AA71">
        <v>3.7996259541984698E-2</v>
      </c>
      <c r="AB71">
        <v>3.4959618320610598E-2</v>
      </c>
      <c r="AC71">
        <v>3.7996259541984698E-2</v>
      </c>
      <c r="AD71">
        <v>3.4959618320610598E-2</v>
      </c>
      <c r="AE71">
        <v>3.4959618320610598E-2</v>
      </c>
      <c r="AF71">
        <v>3.7996259541984698E-2</v>
      </c>
      <c r="AG71">
        <v>3.4959618320610598E-2</v>
      </c>
      <c r="AH71">
        <v>3.4959618320610598E-2</v>
      </c>
    </row>
    <row r="72" spans="1:34" x14ac:dyDescent="0.3">
      <c r="A72" t="s">
        <v>92</v>
      </c>
      <c r="B72">
        <v>70</v>
      </c>
      <c r="C72" t="str">
        <f>LEFT(Table13131415[[#This Row],[Contingency id]])</f>
        <v>A</v>
      </c>
      <c r="D72" s="1">
        <v>9.0909090909090899</v>
      </c>
      <c r="E72" s="1">
        <v>1.1000000000000001</v>
      </c>
      <c r="F72">
        <v>99</v>
      </c>
      <c r="G72">
        <v>90</v>
      </c>
      <c r="H72" s="2">
        <v>3.6110101010101002E-2</v>
      </c>
      <c r="I72" s="2">
        <f>AVERAGE(Table13131415[[#This Row],[Estimated costs 1]:[Estimated costs 20]])</f>
        <v>3.6110101010100988E-2</v>
      </c>
      <c r="J72" s="2">
        <f>(Table13131415[[#This Row],[Mean]]-Table13131415[[#This Row],[Actual cost]])/Table13131415[[#This Row],[Actual cost]]*100</f>
        <v>-3.8431872023654692E-14</v>
      </c>
      <c r="K72" s="2">
        <f>_xlfn.STDEV.P(Table13131415[[#This Row],[Estimated costs 1]:[Estimated costs 20]])</f>
        <v>2.8070707070706994E-3</v>
      </c>
      <c r="L72" s="2">
        <f>Table13131415[[#This Row],[Dev]]/Table13131415[[#This Row],[Mean]]*100</f>
        <v>7.7736440180144735</v>
      </c>
      <c r="M72" s="2">
        <f>Table13131415[[#This Row],[Estimated costs 1]]-Table13131415[[#This Row],[Actual cost]]</f>
        <v>2.8070707070706954E-3</v>
      </c>
      <c r="N72" s="2">
        <f>Table13131415[[#This Row],[Diff 1]]/Table13131415[[#This Row],[Actual cost]]*100</f>
        <v>7.7736440180144601</v>
      </c>
      <c r="O72">
        <v>3.8917171717171697E-2</v>
      </c>
      <c r="P72">
        <v>3.8917171717171697E-2</v>
      </c>
      <c r="Q72">
        <v>3.8917171717171697E-2</v>
      </c>
      <c r="R72">
        <v>3.33030303030303E-2</v>
      </c>
      <c r="S72">
        <v>3.8917171717171697E-2</v>
      </c>
      <c r="T72">
        <v>3.33030303030303E-2</v>
      </c>
      <c r="U72">
        <v>3.8917171717171697E-2</v>
      </c>
      <c r="V72">
        <v>3.8917171717171697E-2</v>
      </c>
      <c r="W72">
        <v>3.8917171717171697E-2</v>
      </c>
      <c r="X72">
        <v>3.33030303030303E-2</v>
      </c>
      <c r="Y72">
        <v>3.8917171717171697E-2</v>
      </c>
      <c r="Z72">
        <v>3.33030303030303E-2</v>
      </c>
      <c r="AA72">
        <v>3.8917171717171697E-2</v>
      </c>
      <c r="AB72">
        <v>3.33030303030303E-2</v>
      </c>
      <c r="AC72">
        <v>3.33030303030303E-2</v>
      </c>
      <c r="AD72">
        <v>3.8917171717171697E-2</v>
      </c>
      <c r="AE72">
        <v>3.33030303030303E-2</v>
      </c>
      <c r="AF72">
        <v>3.33030303030303E-2</v>
      </c>
      <c r="AG72">
        <v>3.33030303030303E-2</v>
      </c>
      <c r="AH72">
        <v>3.33030303030303E-2</v>
      </c>
    </row>
    <row r="73" spans="1:34" x14ac:dyDescent="0.3">
      <c r="A73" t="s">
        <v>93</v>
      </c>
      <c r="B73">
        <v>71</v>
      </c>
      <c r="C73" t="str">
        <f>LEFT(Table13131415[[#This Row],[Contingency id]])</f>
        <v>B</v>
      </c>
      <c r="D73">
        <v>9.1549295774647899</v>
      </c>
      <c r="E73" s="1">
        <v>1.11811023622047</v>
      </c>
      <c r="F73">
        <v>142</v>
      </c>
      <c r="G73">
        <v>127</v>
      </c>
      <c r="H73">
        <v>3.5788873239436601E-2</v>
      </c>
      <c r="I73" s="2">
        <f>AVERAGE(Table13131415[[#This Row],[Estimated costs 1]:[Estimated costs 20]])</f>
        <v>3.5992077464788677E-2</v>
      </c>
      <c r="J73" s="2">
        <f>(Table13131415[[#This Row],[Mean]]-Table13131415[[#This Row],[Actual cost]])/Table13131415[[#This Row],[Actual cost]]*100</f>
        <v>0.56778603783524617</v>
      </c>
      <c r="K73" s="2">
        <f>_xlfn.STDEV.P(Table13131415[[#This Row],[Estimated costs 1]:[Estimated costs 20]])</f>
        <v>1.9434898815809682E-3</v>
      </c>
      <c r="L73" s="2">
        <f>Table13131415[[#This Row],[Dev]]/Table13131415[[#This Row],[Mean]]*100</f>
        <v>5.3997713343507305</v>
      </c>
      <c r="M73" s="2">
        <f>Table13131415[[#This Row],[Estimated costs 1]]-Table13131415[[#This Row],[Actual cost]]</f>
        <v>1.6654929577464006E-3</v>
      </c>
      <c r="N73" s="2">
        <f>Table13131415[[#This Row],[Diff 1]]/Table13131415[[#This Row],[Actual cost]]*100</f>
        <v>4.6536613393884521</v>
      </c>
      <c r="O73">
        <v>3.7454366197183002E-2</v>
      </c>
      <c r="P73">
        <v>3.44945070422535E-2</v>
      </c>
      <c r="Q73">
        <v>3.7454366197183002E-2</v>
      </c>
      <c r="R73">
        <v>3.3381126760563297E-2</v>
      </c>
      <c r="S73">
        <v>3.3381126760563297E-2</v>
      </c>
      <c r="T73">
        <v>3.3381126760563297E-2</v>
      </c>
      <c r="U73">
        <v>3.7454366197183002E-2</v>
      </c>
      <c r="V73">
        <v>3.3381126760563297E-2</v>
      </c>
      <c r="W73">
        <v>3.3381126760563297E-2</v>
      </c>
      <c r="X73">
        <v>3.44945070422535E-2</v>
      </c>
      <c r="Y73">
        <v>3.3381126760563297E-2</v>
      </c>
      <c r="Z73">
        <v>3.7454366197183002E-2</v>
      </c>
      <c r="AA73">
        <v>3.7454366197183099E-2</v>
      </c>
      <c r="AB73">
        <v>3.7454366197183099E-2</v>
      </c>
      <c r="AC73">
        <v>3.7454366197183099E-2</v>
      </c>
      <c r="AD73">
        <v>3.7454366197183002E-2</v>
      </c>
      <c r="AE73">
        <v>3.7454366197183099E-2</v>
      </c>
      <c r="AF73">
        <v>3.8567746478873198E-2</v>
      </c>
      <c r="AG73">
        <v>3.7454366197183002E-2</v>
      </c>
      <c r="AH73">
        <v>3.7454366197183002E-2</v>
      </c>
    </row>
    <row r="74" spans="1:34" x14ac:dyDescent="0.3">
      <c r="A74" t="s">
        <v>94</v>
      </c>
      <c r="B74">
        <v>72</v>
      </c>
      <c r="C74" t="str">
        <f>LEFT(Table13131415[[#This Row],[Contingency id]])</f>
        <v>B</v>
      </c>
      <c r="D74">
        <v>9.3220338983050794</v>
      </c>
      <c r="E74" s="1">
        <v>1.0727272727272701</v>
      </c>
      <c r="F74">
        <v>118</v>
      </c>
      <c r="G74">
        <v>110</v>
      </c>
      <c r="H74">
        <v>3.5615593220338901E-2</v>
      </c>
      <c r="I74" s="2">
        <f>AVERAGE(Table13131415[[#This Row],[Estimated costs 1]:[Estimated costs 20]])</f>
        <v>3.6563288135593189E-2</v>
      </c>
      <c r="J74" s="2">
        <f>(Table13131415[[#This Row],[Mean]]-Table13131415[[#This Row],[Actual cost]])/Table13131415[[#This Row],[Actual cost]]*100</f>
        <v>2.6608988635716178</v>
      </c>
      <c r="K74" s="2">
        <f>_xlfn.STDEV.P(Table13131415[[#This Row],[Estimated costs 1]:[Estimated costs 20]])</f>
        <v>3.013477768815082E-3</v>
      </c>
      <c r="L74" s="2">
        <f>Table13131415[[#This Row],[Dev]]/Table13131415[[#This Row],[Mean]]*100</f>
        <v>8.2418128195684837</v>
      </c>
      <c r="M74" s="2">
        <f>Table13131415[[#This Row],[Estimated costs 1]]-Table13131415[[#This Row],[Actual cost]]</f>
        <v>-3.1589830508473998E-3</v>
      </c>
      <c r="N74" s="2">
        <f>Table13131415[[#This Row],[Diff 1]]/Table13131415[[#This Row],[Actual cost]]*100</f>
        <v>-8.8696628785714235</v>
      </c>
      <c r="O74">
        <v>3.2456610169491501E-2</v>
      </c>
      <c r="P74">
        <v>3.2456610169491501E-2</v>
      </c>
      <c r="Q74">
        <v>3.2456610169491501E-2</v>
      </c>
      <c r="R74">
        <v>3.2456610169491501E-2</v>
      </c>
      <c r="S74">
        <v>3.8774576271186398E-2</v>
      </c>
      <c r="T74">
        <v>3.8774576271186398E-2</v>
      </c>
      <c r="U74">
        <v>3.2456610169491501E-2</v>
      </c>
      <c r="V74">
        <v>3.2456610169491501E-2</v>
      </c>
      <c r="W74">
        <v>3.8774576271186398E-2</v>
      </c>
      <c r="X74">
        <v>3.8774576271186398E-2</v>
      </c>
      <c r="Y74">
        <v>3.8774576271186398E-2</v>
      </c>
      <c r="Z74">
        <v>3.8774576271186398E-2</v>
      </c>
      <c r="AA74">
        <v>3.8774576271186398E-2</v>
      </c>
      <c r="AB74">
        <v>3.8774576271186398E-2</v>
      </c>
      <c r="AC74">
        <v>3.8774576271186398E-2</v>
      </c>
      <c r="AD74">
        <v>3.8774576271186398E-2</v>
      </c>
      <c r="AE74">
        <v>3.8774576271186398E-2</v>
      </c>
      <c r="AF74">
        <v>3.8774576271186398E-2</v>
      </c>
      <c r="AG74">
        <v>3.8774576271186398E-2</v>
      </c>
      <c r="AH74">
        <v>3.2456610169491501E-2</v>
      </c>
    </row>
    <row r="75" spans="1:34" x14ac:dyDescent="0.3">
      <c r="A75" t="s">
        <v>95</v>
      </c>
      <c r="B75">
        <v>73</v>
      </c>
      <c r="C75" t="str">
        <f>LEFT(Table13131415[[#This Row],[Contingency id]])</f>
        <v>B</v>
      </c>
      <c r="D75">
        <v>1.03780578206078</v>
      </c>
      <c r="E75" s="1">
        <v>1.9722222222222201</v>
      </c>
      <c r="F75">
        <v>1349</v>
      </c>
      <c r="G75">
        <v>684</v>
      </c>
      <c r="H75">
        <v>3.5133432171979201E-2</v>
      </c>
      <c r="I75" s="2">
        <f>AVERAGE(Table13131415[[#This Row],[Estimated costs 1]:[Estimated costs 20]])</f>
        <v>4.304799851742027E-2</v>
      </c>
      <c r="J75" s="2">
        <f>(Table13131415[[#This Row],[Mean]]-Table13131415[[#This Row],[Actual cost]])/Table13131415[[#This Row],[Actual cost]]*100</f>
        <v>22.527165312796743</v>
      </c>
      <c r="K75" s="2">
        <f>_xlfn.STDEV.P(Table13131415[[#This Row],[Estimated costs 1]:[Estimated costs 20]])</f>
        <v>1.5876722062484683E-2</v>
      </c>
      <c r="L75" s="2">
        <f>Table13131415[[#This Row],[Dev]]/Table13131415[[#This Row],[Mean]]*100</f>
        <v>36.881440738899478</v>
      </c>
      <c r="M75" s="2">
        <f>Table13131415[[#This Row],[Estimated costs 1]]-Table13131415[[#This Row],[Actual cost]]</f>
        <v>-1.554484803558201E-3</v>
      </c>
      <c r="N75" s="2">
        <f>Table13131415[[#This Row],[Diff 1]]/Table13131415[[#This Row],[Actual cost]]*100</f>
        <v>-4.4245173541513143</v>
      </c>
      <c r="O75">
        <v>3.3578947368421E-2</v>
      </c>
      <c r="P75">
        <v>4.72083024462564E-2</v>
      </c>
      <c r="Q75">
        <v>6.6856189770200095E-2</v>
      </c>
      <c r="R75">
        <v>4.0552260934025197E-2</v>
      </c>
      <c r="S75">
        <v>3.3554484803558098E-2</v>
      </c>
      <c r="T75">
        <v>4.3056338028169001E-2</v>
      </c>
      <c r="U75">
        <v>7.3806523350630093E-2</v>
      </c>
      <c r="V75">
        <v>4.9961452928094799E-2</v>
      </c>
      <c r="W75">
        <v>6.4361749444032598E-2</v>
      </c>
      <c r="X75">
        <v>3.9145292809488502E-2</v>
      </c>
      <c r="Y75">
        <v>2.41097108969607E-2</v>
      </c>
      <c r="Z75">
        <v>3.0515196441808699E-2</v>
      </c>
      <c r="AA75">
        <v>1.5845070422535201E-2</v>
      </c>
      <c r="AB75">
        <v>4.0233506300963597E-2</v>
      </c>
      <c r="AC75">
        <v>2.6636767976278699E-2</v>
      </c>
      <c r="AD75">
        <v>3.7395848776871701E-2</v>
      </c>
      <c r="AE75">
        <v>7.3891030392883597E-2</v>
      </c>
      <c r="AF75">
        <v>3.3601927353595198E-2</v>
      </c>
      <c r="AG75">
        <v>5.33810229799851E-2</v>
      </c>
      <c r="AH75">
        <v>3.32683469236471E-2</v>
      </c>
    </row>
    <row r="76" spans="1:34" x14ac:dyDescent="0.3">
      <c r="A76" t="s">
        <v>96</v>
      </c>
      <c r="B76">
        <v>74</v>
      </c>
      <c r="C76" t="str">
        <f>LEFT(Table13131415[[#This Row],[Contingency id]])</f>
        <v>C</v>
      </c>
      <c r="D76">
        <v>16.417910447761098</v>
      </c>
      <c r="E76" s="1">
        <v>1.03076923076923</v>
      </c>
      <c r="F76">
        <v>67</v>
      </c>
      <c r="G76">
        <v>65</v>
      </c>
      <c r="H76">
        <v>3.3334328358208903E-2</v>
      </c>
      <c r="I76" s="2">
        <f>AVERAGE(Table13131415[[#This Row],[Estimated costs 1]:[Estimated costs 20]])</f>
        <v>3.3334328358208917E-2</v>
      </c>
      <c r="J76" s="2">
        <f>(Table13131415[[#This Row],[Mean]]-Table13131415[[#This Row],[Actual cost]])/Table13131415[[#This Row],[Actual cost]]*100</f>
        <v>4.1632120673572581E-14</v>
      </c>
      <c r="K76" s="2">
        <f>_xlfn.STDEV.P(Table13131415[[#This Row],[Estimated costs 1]:[Estimated costs 20]])</f>
        <v>1.3877787807814457E-17</v>
      </c>
      <c r="L76" s="2">
        <f>Table13131415[[#This Row],[Dev]]/Table13131415[[#This Row],[Mean]]*100</f>
        <v>4.1632120673572562E-14</v>
      </c>
      <c r="M76" s="2">
        <f>Table13131415[[#This Row],[Estimated costs 1]]-Table13131415[[#This Row],[Actual cost]]</f>
        <v>0</v>
      </c>
      <c r="N76" s="2">
        <f>Table13131415[[#This Row],[Diff 1]]/Table13131415[[#This Row],[Actual cost]]*100</f>
        <v>0</v>
      </c>
      <c r="O76">
        <v>3.3334328358208903E-2</v>
      </c>
      <c r="P76">
        <v>3.3334328358208903E-2</v>
      </c>
      <c r="Q76">
        <v>3.3334328358208903E-2</v>
      </c>
      <c r="R76">
        <v>3.3334328358208903E-2</v>
      </c>
      <c r="S76">
        <v>3.3334328358208903E-2</v>
      </c>
      <c r="T76">
        <v>3.3334328358208903E-2</v>
      </c>
      <c r="U76">
        <v>3.3334328358208903E-2</v>
      </c>
      <c r="V76">
        <v>3.3334328358208903E-2</v>
      </c>
      <c r="W76">
        <v>3.3334328358208903E-2</v>
      </c>
      <c r="X76">
        <v>3.3334328358208903E-2</v>
      </c>
      <c r="Y76">
        <v>3.3334328358208903E-2</v>
      </c>
      <c r="Z76">
        <v>3.3334328358208903E-2</v>
      </c>
      <c r="AA76">
        <v>3.3334328358208903E-2</v>
      </c>
      <c r="AB76">
        <v>3.3334328358208903E-2</v>
      </c>
      <c r="AC76">
        <v>3.3334328358208903E-2</v>
      </c>
      <c r="AD76">
        <v>3.3334328358208903E-2</v>
      </c>
      <c r="AE76">
        <v>3.3334328358208903E-2</v>
      </c>
      <c r="AF76">
        <v>3.3334328358208903E-2</v>
      </c>
      <c r="AG76">
        <v>3.3334328358208903E-2</v>
      </c>
      <c r="AH76">
        <v>3.3334328358208903E-2</v>
      </c>
    </row>
    <row r="77" spans="1:34" x14ac:dyDescent="0.3">
      <c r="A77" t="s">
        <v>97</v>
      </c>
      <c r="B77">
        <v>75</v>
      </c>
      <c r="C77" t="str">
        <f>LEFT(Table13131415[[#This Row],[Contingency id]])</f>
        <v>C</v>
      </c>
      <c r="D77">
        <v>1.0869565217391299</v>
      </c>
      <c r="E77" s="1">
        <v>1.0823529411764701</v>
      </c>
      <c r="F77">
        <v>184</v>
      </c>
      <c r="G77">
        <v>170</v>
      </c>
      <c r="H77">
        <v>3.1554347826086897E-2</v>
      </c>
      <c r="I77" s="2">
        <f>AVERAGE(Table13131415[[#This Row],[Estimated costs 1]:[Estimated costs 20]])</f>
        <v>3.1554347826086897E-2</v>
      </c>
      <c r="J77" s="2">
        <f>(Table13131415[[#This Row],[Mean]]-Table13131415[[#This Row],[Actual cost]])/Table13131415[[#This Row],[Actual cost]]*100</f>
        <v>0</v>
      </c>
      <c r="K77" s="2">
        <f>_xlfn.STDEV.P(Table13131415[[#This Row],[Estimated costs 1]:[Estimated costs 20]])</f>
        <v>0</v>
      </c>
      <c r="L77" s="2">
        <f>Table13131415[[#This Row],[Dev]]/Table13131415[[#This Row],[Mean]]*100</f>
        <v>0</v>
      </c>
      <c r="M77" s="2">
        <f>Table13131415[[#This Row],[Estimated costs 1]]-Table13131415[[#This Row],[Actual cost]]</f>
        <v>0</v>
      </c>
      <c r="N77" s="2">
        <f>Table13131415[[#This Row],[Diff 1]]/Table13131415[[#This Row],[Actual cost]]*100</f>
        <v>0</v>
      </c>
      <c r="O77">
        <v>3.1554347826086897E-2</v>
      </c>
      <c r="P77">
        <v>3.1554347826086897E-2</v>
      </c>
      <c r="Q77">
        <v>3.1554347826086897E-2</v>
      </c>
      <c r="R77">
        <v>3.1554347826086897E-2</v>
      </c>
      <c r="S77">
        <v>3.1554347826086897E-2</v>
      </c>
      <c r="T77">
        <v>3.1554347826086897E-2</v>
      </c>
      <c r="U77">
        <v>3.1554347826086897E-2</v>
      </c>
      <c r="V77">
        <v>3.1554347826086897E-2</v>
      </c>
      <c r="W77">
        <v>3.1554347826086897E-2</v>
      </c>
      <c r="X77">
        <v>3.1554347826086897E-2</v>
      </c>
      <c r="Y77">
        <v>3.1554347826086897E-2</v>
      </c>
      <c r="Z77">
        <v>3.1554347826086897E-2</v>
      </c>
      <c r="AA77">
        <v>3.1554347826086897E-2</v>
      </c>
      <c r="AB77">
        <v>3.1554347826086897E-2</v>
      </c>
      <c r="AC77">
        <v>3.1554347826086897E-2</v>
      </c>
      <c r="AD77">
        <v>3.1554347826086897E-2</v>
      </c>
      <c r="AE77">
        <v>3.1554347826086897E-2</v>
      </c>
      <c r="AF77">
        <v>3.1554347826086897E-2</v>
      </c>
      <c r="AG77">
        <v>3.1554347826086897E-2</v>
      </c>
      <c r="AH77">
        <v>3.1554347826086897E-2</v>
      </c>
    </row>
    <row r="78" spans="1:34" x14ac:dyDescent="0.3">
      <c r="A78" t="s">
        <v>98</v>
      </c>
      <c r="B78">
        <v>76</v>
      </c>
      <c r="C78" t="str">
        <f>LEFT(Table13131415[[#This Row],[Contingency id]])</f>
        <v>B</v>
      </c>
      <c r="D78">
        <v>3.125</v>
      </c>
      <c r="E78" s="1">
        <v>1</v>
      </c>
      <c r="F78">
        <v>32</v>
      </c>
      <c r="G78">
        <v>32</v>
      </c>
      <c r="H78">
        <v>2.9578125E-2</v>
      </c>
      <c r="I78" s="2">
        <f>AVERAGE(Table13131415[[#This Row],[Estimated costs 1]:[Estimated costs 20]])</f>
        <v>2.9578125000000004E-2</v>
      </c>
      <c r="J78" s="2">
        <f>(Table13131415[[#This Row],[Mean]]-Table13131415[[#This Row],[Actual cost]])/Table13131415[[#This Row],[Actual cost]]*100</f>
        <v>1.1729773107502975E-14</v>
      </c>
      <c r="K78" s="2">
        <f>_xlfn.STDEV.P(Table13131415[[#This Row],[Estimated costs 1]:[Estimated costs 20]])</f>
        <v>3.4694469519536142E-18</v>
      </c>
      <c r="L78" s="2">
        <f>Table13131415[[#This Row],[Dev]]/Table13131415[[#This Row],[Mean]]*100</f>
        <v>1.1729773107502974E-14</v>
      </c>
      <c r="M78" s="2">
        <f>Table13131415[[#This Row],[Estimated costs 1]]-Table13131415[[#This Row],[Actual cost]]</f>
        <v>0</v>
      </c>
      <c r="N78" s="2">
        <f>Table13131415[[#This Row],[Diff 1]]/Table13131415[[#This Row],[Actual cost]]*100</f>
        <v>0</v>
      </c>
      <c r="O78">
        <v>2.9578125E-2</v>
      </c>
      <c r="P78">
        <v>2.9578125E-2</v>
      </c>
      <c r="Q78">
        <v>2.9578125E-2</v>
      </c>
      <c r="R78">
        <v>2.9578125E-2</v>
      </c>
      <c r="S78">
        <v>2.9578125E-2</v>
      </c>
      <c r="T78">
        <v>2.9578125E-2</v>
      </c>
      <c r="U78">
        <v>2.9578125E-2</v>
      </c>
      <c r="V78">
        <v>2.9578125E-2</v>
      </c>
      <c r="W78">
        <v>2.9578125E-2</v>
      </c>
      <c r="X78">
        <v>2.9578125E-2</v>
      </c>
      <c r="Y78">
        <v>2.9578125E-2</v>
      </c>
      <c r="Z78">
        <v>2.9578125E-2</v>
      </c>
      <c r="AA78">
        <v>2.9578125E-2</v>
      </c>
      <c r="AB78">
        <v>2.9578125E-2</v>
      </c>
      <c r="AC78">
        <v>2.9578125E-2</v>
      </c>
      <c r="AD78">
        <v>2.9578125E-2</v>
      </c>
      <c r="AE78">
        <v>2.9578125E-2</v>
      </c>
      <c r="AF78">
        <v>2.9578125E-2</v>
      </c>
      <c r="AG78">
        <v>2.9578125E-2</v>
      </c>
      <c r="AH78">
        <v>2.9578125E-2</v>
      </c>
    </row>
    <row r="79" spans="1:34" x14ac:dyDescent="0.3">
      <c r="A79" t="s">
        <v>99</v>
      </c>
      <c r="B79">
        <v>77</v>
      </c>
      <c r="C79" t="str">
        <f>LEFT(Table13131415[[#This Row],[Contingency id]])</f>
        <v>A</v>
      </c>
      <c r="D79" s="1">
        <v>12.9629629629629</v>
      </c>
      <c r="E79" s="1">
        <v>1.0909090909090899</v>
      </c>
      <c r="F79">
        <v>108</v>
      </c>
      <c r="G79">
        <v>99</v>
      </c>
      <c r="H79" s="2">
        <v>2.93074074074074E-2</v>
      </c>
      <c r="I79" s="2">
        <f>AVERAGE(Table13131415[[#This Row],[Estimated costs 1]:[Estimated costs 20]])</f>
        <v>2.9307407407407404E-2</v>
      </c>
      <c r="J79" s="2">
        <f>(Table13131415[[#This Row],[Mean]]-Table13131415[[#This Row],[Actual cost]])/Table13131415[[#This Row],[Actual cost]]*100</f>
        <v>1.183812305102333E-14</v>
      </c>
      <c r="K79" s="2">
        <f>_xlfn.STDEV.P(Table13131415[[#This Row],[Estimated costs 1]:[Estimated costs 20]])</f>
        <v>3.4694469519536142E-18</v>
      </c>
      <c r="L79" s="2">
        <f>Table13131415[[#This Row],[Dev]]/Table13131415[[#This Row],[Mean]]*100</f>
        <v>1.1838123051023328E-14</v>
      </c>
      <c r="M79" s="2">
        <f>Table13131415[[#This Row],[Estimated costs 1]]-Table13131415[[#This Row],[Actual cost]]</f>
        <v>0</v>
      </c>
      <c r="N79" s="2">
        <f>Table13131415[[#This Row],[Diff 1]]/Table13131415[[#This Row],[Actual cost]]*100</f>
        <v>0</v>
      </c>
      <c r="O79">
        <v>2.93074074074074E-2</v>
      </c>
      <c r="P79">
        <v>2.93074074074074E-2</v>
      </c>
      <c r="Q79">
        <v>2.93074074074074E-2</v>
      </c>
      <c r="R79">
        <v>2.93074074074074E-2</v>
      </c>
      <c r="S79">
        <v>2.93074074074074E-2</v>
      </c>
      <c r="T79">
        <v>2.93074074074074E-2</v>
      </c>
      <c r="U79">
        <v>2.93074074074074E-2</v>
      </c>
      <c r="V79">
        <v>2.93074074074074E-2</v>
      </c>
      <c r="W79">
        <v>2.93074074074074E-2</v>
      </c>
      <c r="X79">
        <v>2.93074074074074E-2</v>
      </c>
      <c r="Y79">
        <v>2.93074074074074E-2</v>
      </c>
      <c r="Z79">
        <v>2.93074074074074E-2</v>
      </c>
      <c r="AA79">
        <v>2.93074074074074E-2</v>
      </c>
      <c r="AB79">
        <v>2.93074074074074E-2</v>
      </c>
      <c r="AC79">
        <v>2.93074074074074E-2</v>
      </c>
      <c r="AD79">
        <v>2.93074074074074E-2</v>
      </c>
      <c r="AE79">
        <v>2.93074074074074E-2</v>
      </c>
      <c r="AF79">
        <v>2.93074074074074E-2</v>
      </c>
      <c r="AG79">
        <v>2.93074074074074E-2</v>
      </c>
      <c r="AH79">
        <v>2.93074074074074E-2</v>
      </c>
    </row>
    <row r="80" spans="1:34" x14ac:dyDescent="0.3">
      <c r="A80" t="s">
        <v>100</v>
      </c>
      <c r="B80">
        <v>78</v>
      </c>
      <c r="C80" t="str">
        <f>LEFT(Table13131415[[#This Row],[Contingency id]])</f>
        <v>A</v>
      </c>
      <c r="D80" s="1">
        <v>1.40845070422535</v>
      </c>
      <c r="E80" s="1">
        <v>1.0289855072463701</v>
      </c>
      <c r="F80">
        <v>71</v>
      </c>
      <c r="G80">
        <v>69</v>
      </c>
      <c r="H80" s="2">
        <v>2.9112676056338001E-2</v>
      </c>
      <c r="I80" s="2">
        <f>AVERAGE(Table13131415[[#This Row],[Estimated costs 1]:[Estimated costs 20]])</f>
        <v>2.9112676056338004E-2</v>
      </c>
      <c r="J80" s="2">
        <f>(Table13131415[[#This Row],[Mean]]-Table13131415[[#This Row],[Actual cost]])/Table13131415[[#This Row],[Actual cost]]*100</f>
        <v>1.1917306898340922E-14</v>
      </c>
      <c r="K80" s="2">
        <f>_xlfn.STDEV.P(Table13131415[[#This Row],[Estimated costs 1]:[Estimated costs 20]])</f>
        <v>3.4694469519536142E-18</v>
      </c>
      <c r="L80" s="2">
        <f>Table13131415[[#This Row],[Dev]]/Table13131415[[#This Row],[Mean]]*100</f>
        <v>1.1917306898340918E-14</v>
      </c>
      <c r="M80" s="2">
        <f>Table13131415[[#This Row],[Estimated costs 1]]-Table13131415[[#This Row],[Actual cost]]</f>
        <v>0</v>
      </c>
      <c r="N80" s="2">
        <f>Table13131415[[#This Row],[Diff 1]]/Table13131415[[#This Row],[Actual cost]]*100</f>
        <v>0</v>
      </c>
      <c r="O80">
        <v>2.9112676056338001E-2</v>
      </c>
      <c r="P80">
        <v>2.9112676056338001E-2</v>
      </c>
      <c r="Q80">
        <v>2.9112676056338001E-2</v>
      </c>
      <c r="R80">
        <v>2.9112676056338001E-2</v>
      </c>
      <c r="S80">
        <v>2.9112676056338001E-2</v>
      </c>
      <c r="T80">
        <v>2.9112676056338001E-2</v>
      </c>
      <c r="U80">
        <v>2.9112676056338001E-2</v>
      </c>
      <c r="V80">
        <v>2.9112676056338001E-2</v>
      </c>
      <c r="W80">
        <v>2.9112676056338001E-2</v>
      </c>
      <c r="X80">
        <v>2.9112676056338001E-2</v>
      </c>
      <c r="Y80">
        <v>2.9112676056338001E-2</v>
      </c>
      <c r="Z80">
        <v>2.9112676056338001E-2</v>
      </c>
      <c r="AA80">
        <v>2.9112676056338001E-2</v>
      </c>
      <c r="AB80">
        <v>2.9112676056338001E-2</v>
      </c>
      <c r="AC80">
        <v>2.9112676056338001E-2</v>
      </c>
      <c r="AD80">
        <v>2.9112676056338001E-2</v>
      </c>
      <c r="AE80">
        <v>2.9112676056338001E-2</v>
      </c>
      <c r="AF80">
        <v>2.9112676056338001E-2</v>
      </c>
      <c r="AG80">
        <v>2.9112676056338001E-2</v>
      </c>
      <c r="AH80">
        <v>2.9112676056338001E-2</v>
      </c>
    </row>
    <row r="81" spans="1:34" x14ac:dyDescent="0.3">
      <c r="A81" t="s">
        <v>101</v>
      </c>
      <c r="B81">
        <v>79</v>
      </c>
      <c r="C81" t="str">
        <f>LEFT(Table13131415[[#This Row],[Contingency id]])</f>
        <v>C</v>
      </c>
      <c r="D81">
        <v>12.5</v>
      </c>
      <c r="E81" s="1">
        <v>1.0322580645161199</v>
      </c>
      <c r="F81">
        <v>64</v>
      </c>
      <c r="G81">
        <v>62</v>
      </c>
      <c r="H81">
        <v>2.7507812499999999E-2</v>
      </c>
      <c r="I81" s="2">
        <f>AVERAGE(Table13131415[[#This Row],[Estimated costs 1]:[Estimated costs 20]])</f>
        <v>2.7507812499999999E-2</v>
      </c>
      <c r="J81" s="2">
        <f>(Table13131415[[#This Row],[Mean]]-Table13131415[[#This Row],[Actual cost]])/Table13131415[[#This Row],[Actual cost]]*100</f>
        <v>0</v>
      </c>
      <c r="K81" s="2">
        <f>_xlfn.STDEV.P(Table13131415[[#This Row],[Estimated costs 1]:[Estimated costs 20]])</f>
        <v>0</v>
      </c>
      <c r="L81" s="2">
        <f>Table13131415[[#This Row],[Dev]]/Table13131415[[#This Row],[Mean]]*100</f>
        <v>0</v>
      </c>
      <c r="M81" s="2">
        <f>Table13131415[[#This Row],[Estimated costs 1]]-Table13131415[[#This Row],[Actual cost]]</f>
        <v>0</v>
      </c>
      <c r="N81" s="2">
        <f>Table13131415[[#This Row],[Diff 1]]/Table13131415[[#This Row],[Actual cost]]*100</f>
        <v>0</v>
      </c>
      <c r="O81">
        <v>2.7507812499999999E-2</v>
      </c>
      <c r="P81">
        <v>2.7507812499999999E-2</v>
      </c>
      <c r="Q81">
        <v>2.7507812499999999E-2</v>
      </c>
      <c r="R81">
        <v>2.7507812499999999E-2</v>
      </c>
      <c r="S81">
        <v>2.7507812499999999E-2</v>
      </c>
      <c r="T81">
        <v>2.7507812499999999E-2</v>
      </c>
      <c r="U81">
        <v>2.7507812499999999E-2</v>
      </c>
      <c r="V81">
        <v>2.7507812499999999E-2</v>
      </c>
      <c r="W81">
        <v>2.7507812499999999E-2</v>
      </c>
      <c r="X81">
        <v>2.7507812499999999E-2</v>
      </c>
      <c r="Y81">
        <v>2.7507812499999999E-2</v>
      </c>
      <c r="Z81">
        <v>2.7507812499999999E-2</v>
      </c>
      <c r="AA81">
        <v>2.7507812499999999E-2</v>
      </c>
      <c r="AB81">
        <v>2.7507812499999999E-2</v>
      </c>
      <c r="AC81">
        <v>2.7507812499999999E-2</v>
      </c>
      <c r="AD81">
        <v>2.7507812499999999E-2</v>
      </c>
      <c r="AE81">
        <v>2.7507812499999999E-2</v>
      </c>
      <c r="AF81">
        <v>2.7507812499999999E-2</v>
      </c>
      <c r="AG81">
        <v>2.7507812499999999E-2</v>
      </c>
      <c r="AH81">
        <v>2.7507812499999999E-2</v>
      </c>
    </row>
    <row r="82" spans="1:34" x14ac:dyDescent="0.3">
      <c r="A82" t="s">
        <v>102</v>
      </c>
      <c r="B82">
        <v>80</v>
      </c>
      <c r="C82" t="str">
        <f>LEFT(Table13131415[[#This Row],[Contingency id]])</f>
        <v>A</v>
      </c>
      <c r="D82" s="1">
        <v>9.6491228070175392</v>
      </c>
      <c r="E82" s="1">
        <v>1.1176470588235199</v>
      </c>
      <c r="F82">
        <v>114</v>
      </c>
      <c r="G82">
        <v>102</v>
      </c>
      <c r="H82" s="2">
        <v>2.5331578947368399E-2</v>
      </c>
      <c r="I82" s="2">
        <f>AVERAGE(Table13131415[[#This Row],[Estimated costs 1]:[Estimated costs 20]])</f>
        <v>2.3709868421052577E-2</v>
      </c>
      <c r="J82" s="2">
        <f>(Table13131415[[#This Row],[Mean]]-Table13131415[[#This Row],[Actual cost]])/Table13131415[[#This Row],[Actual cost]]*100</f>
        <v>-6.4019322667776146</v>
      </c>
      <c r="K82" s="2">
        <f>_xlfn.STDEV.P(Table13131415[[#This Row],[Estimated costs 1]:[Estimated costs 20]])</f>
        <v>6.0950857390048366E-3</v>
      </c>
      <c r="L82" s="2">
        <f>Table13131415[[#This Row],[Dev]]/Table13131415[[#This Row],[Mean]]*100</f>
        <v>25.706957249888656</v>
      </c>
      <c r="M82" s="2">
        <f>Table13131415[[#This Row],[Estimated costs 1]]-Table13131415[[#This Row],[Actual cost]]</f>
        <v>-6.0728070175438999E-3</v>
      </c>
      <c r="N82" s="2">
        <f>Table13131415[[#This Row],[Diff 1]]/Table13131415[[#This Row],[Actual cost]]*100</f>
        <v>-23.973266846734717</v>
      </c>
      <c r="O82">
        <v>1.92587719298245E-2</v>
      </c>
      <c r="P82">
        <v>3.1266666666666602E-2</v>
      </c>
      <c r="Q82">
        <v>1.92587719298245E-2</v>
      </c>
      <c r="R82">
        <v>1.92587719298245E-2</v>
      </c>
      <c r="S82">
        <v>3.5407017543859602E-2</v>
      </c>
      <c r="T82">
        <v>2.3399122807017499E-2</v>
      </c>
      <c r="U82">
        <v>2.3399122807017499E-2</v>
      </c>
      <c r="V82">
        <v>1.92587719298245E-2</v>
      </c>
      <c r="W82">
        <v>3.5407017543859602E-2</v>
      </c>
      <c r="X82">
        <v>3.5407017543859602E-2</v>
      </c>
      <c r="Y82">
        <v>1.92587719298245E-2</v>
      </c>
      <c r="Z82">
        <v>1.92587719298245E-2</v>
      </c>
      <c r="AA82">
        <v>1.92587719298245E-2</v>
      </c>
      <c r="AB82">
        <v>1.92587719298245E-2</v>
      </c>
      <c r="AC82">
        <v>2.3399122807017499E-2</v>
      </c>
      <c r="AD82">
        <v>1.92587719298245E-2</v>
      </c>
      <c r="AE82">
        <v>1.92587719298245E-2</v>
      </c>
      <c r="AF82">
        <v>1.92587719298245E-2</v>
      </c>
      <c r="AG82">
        <v>3.1266666666666602E-2</v>
      </c>
      <c r="AH82">
        <v>2.3399122807017499E-2</v>
      </c>
    </row>
    <row r="83" spans="1:34" x14ac:dyDescent="0.3">
      <c r="A83" t="s">
        <v>103</v>
      </c>
      <c r="B83">
        <v>81</v>
      </c>
      <c r="C83" t="str">
        <f>LEFT(Table13131415[[#This Row],[Contingency id]])</f>
        <v>C</v>
      </c>
      <c r="D83">
        <v>100</v>
      </c>
      <c r="E83" s="1">
        <v>1.0178571428571399</v>
      </c>
      <c r="F83">
        <v>57</v>
      </c>
      <c r="G83">
        <v>56</v>
      </c>
      <c r="H83">
        <v>2.4998771929824502E-2</v>
      </c>
      <c r="I83" s="2">
        <f>AVERAGE(Table13131415[[#This Row],[Estimated costs 1]:[Estimated costs 20]])</f>
        <v>2.5014631578947309E-2</v>
      </c>
      <c r="J83" s="2">
        <f>(Table13131415[[#This Row],[Mean]]-Table13131415[[#This Row],[Actual cost]])/Table13131415[[#This Row],[Actual cost]]*100</f>
        <v>6.344171292625149E-2</v>
      </c>
      <c r="K83" s="2">
        <f>_xlfn.STDEV.P(Table13131415[[#This Row],[Estimated costs 1]:[Estimated costs 20]])</f>
        <v>1.5780151634114833E-4</v>
      </c>
      <c r="L83" s="2">
        <f>Table13131415[[#This Row],[Dev]]/Table13131415[[#This Row],[Mean]]*100</f>
        <v>0.63083685979191662</v>
      </c>
      <c r="M83" s="2">
        <f>Table13131415[[#This Row],[Estimated costs 1]]-Table13131415[[#This Row],[Actual cost]]</f>
        <v>-1.5859649122810029E-4</v>
      </c>
      <c r="N83" s="2">
        <f>Table13131415[[#This Row],[Diff 1]]/Table13131415[[#This Row],[Actual cost]]*100</f>
        <v>-0.63441712926261218</v>
      </c>
      <c r="O83">
        <v>2.4840175438596401E-2</v>
      </c>
      <c r="P83">
        <v>2.5157368421052598E-2</v>
      </c>
      <c r="Q83">
        <v>2.5157368421052598E-2</v>
      </c>
      <c r="R83">
        <v>2.5157368421052598E-2</v>
      </c>
      <c r="S83">
        <v>2.4840175438596401E-2</v>
      </c>
      <c r="T83">
        <v>2.4840175438596401E-2</v>
      </c>
      <c r="U83">
        <v>2.5157368421052598E-2</v>
      </c>
      <c r="V83">
        <v>2.4840175438596401E-2</v>
      </c>
      <c r="W83">
        <v>2.5157368421052598E-2</v>
      </c>
      <c r="X83">
        <v>2.5157368421052598E-2</v>
      </c>
      <c r="Y83">
        <v>2.5157368421052598E-2</v>
      </c>
      <c r="Z83">
        <v>2.5157368421052598E-2</v>
      </c>
      <c r="AA83">
        <v>2.4840175438596401E-2</v>
      </c>
      <c r="AB83">
        <v>2.5157368421052598E-2</v>
      </c>
      <c r="AC83">
        <v>2.4840175438596401E-2</v>
      </c>
      <c r="AD83">
        <v>2.5157368421052598E-2</v>
      </c>
      <c r="AE83">
        <v>2.5157368421052598E-2</v>
      </c>
      <c r="AF83">
        <v>2.4840175438596401E-2</v>
      </c>
      <c r="AG83">
        <v>2.4840175438596401E-2</v>
      </c>
      <c r="AH83">
        <v>2.4840175438596401E-2</v>
      </c>
    </row>
    <row r="84" spans="1:34" x14ac:dyDescent="0.3">
      <c r="A84" t="s">
        <v>104</v>
      </c>
      <c r="B84">
        <v>82</v>
      </c>
      <c r="C84" t="str">
        <f>LEFT(Table13131415[[#This Row],[Contingency id]])</f>
        <v>A</v>
      </c>
      <c r="D84" s="1">
        <v>1.0152284263959299</v>
      </c>
      <c r="E84" s="1">
        <v>1.1321839080459699</v>
      </c>
      <c r="F84">
        <v>197</v>
      </c>
      <c r="G84">
        <v>174</v>
      </c>
      <c r="H84" s="2">
        <v>2.4329949238578601E-2</v>
      </c>
      <c r="I84" s="2">
        <f>AVERAGE(Table13131415[[#This Row],[Estimated costs 1]:[Estimated costs 20]])</f>
        <v>2.4329949238578608E-2</v>
      </c>
      <c r="J84" s="2">
        <f>(Table13131415[[#This Row],[Mean]]-Table13131415[[#This Row],[Actual cost]])/Table13131415[[#This Row],[Actual cost]]*100</f>
        <v>2.8519968684951567E-14</v>
      </c>
      <c r="K84" s="2">
        <f>_xlfn.STDEV.P(Table13131415[[#This Row],[Estimated costs 1]:[Estimated costs 20]])</f>
        <v>6.9388939039072284E-18</v>
      </c>
      <c r="L84" s="2">
        <f>Table13131415[[#This Row],[Dev]]/Table13131415[[#This Row],[Mean]]*100</f>
        <v>2.8519968684951554E-14</v>
      </c>
      <c r="M84" s="2">
        <f>Table13131415[[#This Row],[Estimated costs 1]]-Table13131415[[#This Row],[Actual cost]]</f>
        <v>0</v>
      </c>
      <c r="N84" s="2">
        <f>Table13131415[[#This Row],[Diff 1]]/Table13131415[[#This Row],[Actual cost]]*100</f>
        <v>0</v>
      </c>
      <c r="O84">
        <v>2.4329949238578601E-2</v>
      </c>
      <c r="P84">
        <v>2.4329949238578601E-2</v>
      </c>
      <c r="Q84">
        <v>2.4329949238578601E-2</v>
      </c>
      <c r="R84">
        <v>2.4329949238578601E-2</v>
      </c>
      <c r="S84">
        <v>2.4329949238578601E-2</v>
      </c>
      <c r="T84">
        <v>2.4329949238578601E-2</v>
      </c>
      <c r="U84">
        <v>2.4329949238578601E-2</v>
      </c>
      <c r="V84">
        <v>2.4329949238578601E-2</v>
      </c>
      <c r="W84">
        <v>2.4329949238578601E-2</v>
      </c>
      <c r="X84">
        <v>2.4329949238578601E-2</v>
      </c>
      <c r="Y84">
        <v>2.4329949238578601E-2</v>
      </c>
      <c r="Z84">
        <v>2.4329949238578601E-2</v>
      </c>
      <c r="AA84">
        <v>2.4329949238578601E-2</v>
      </c>
      <c r="AB84">
        <v>2.4329949238578601E-2</v>
      </c>
      <c r="AC84">
        <v>2.4329949238578601E-2</v>
      </c>
      <c r="AD84">
        <v>2.4329949238578601E-2</v>
      </c>
      <c r="AE84">
        <v>2.4329949238578601E-2</v>
      </c>
      <c r="AF84">
        <v>2.4329949238578601E-2</v>
      </c>
      <c r="AG84">
        <v>2.4329949238578601E-2</v>
      </c>
      <c r="AH84">
        <v>2.4329949238578601E-2</v>
      </c>
    </row>
    <row r="85" spans="1:34" x14ac:dyDescent="0.3">
      <c r="A85" t="s">
        <v>105</v>
      </c>
      <c r="B85">
        <v>83</v>
      </c>
      <c r="C85" t="str">
        <f>LEFT(Table13131415[[#This Row],[Contingency id]])</f>
        <v>C</v>
      </c>
      <c r="D85">
        <v>100</v>
      </c>
      <c r="E85" s="1">
        <v>1.05555555555555</v>
      </c>
      <c r="F85">
        <v>57</v>
      </c>
      <c r="G85">
        <v>54</v>
      </c>
      <c r="H85">
        <v>2.4305964912280702E-2</v>
      </c>
      <c r="I85" s="2">
        <f>AVERAGE(Table13131415[[#This Row],[Estimated costs 1]:[Estimated costs 20]])</f>
        <v>2.4315149122806985E-2</v>
      </c>
      <c r="J85" s="2">
        <f>(Table13131415[[#This Row],[Mean]]-Table13131415[[#This Row],[Actual cost]])/Table13131415[[#This Row],[Actual cost]]*100</f>
        <v>3.7785829772355298E-2</v>
      </c>
      <c r="K85" s="2">
        <f>_xlfn.STDEV.P(Table13131415[[#This Row],[Estimated costs 1]:[Estimated costs 20]])</f>
        <v>6.0795847239373124E-5</v>
      </c>
      <c r="L85" s="2">
        <f>Table13131415[[#This Row],[Dev]]/Table13131415[[#This Row],[Mean]]*100</f>
        <v>0.2500327961482588</v>
      </c>
      <c r="M85" s="2">
        <f>Table13131415[[#This Row],[Estimated costs 1]]-Table13131415[[#This Row],[Actual cost]]</f>
        <v>8.1403508771896865E-5</v>
      </c>
      <c r="N85" s="2">
        <f>Table13131415[[#This Row],[Diff 1]]/Table13131415[[#This Row],[Actual cost]]*100</f>
        <v>0.33491165261563988</v>
      </c>
      <c r="O85">
        <v>2.4387368421052599E-2</v>
      </c>
      <c r="P85">
        <v>2.4369999999999999E-2</v>
      </c>
      <c r="Q85">
        <v>2.42170175438596E-2</v>
      </c>
      <c r="R85">
        <v>2.4369999999999999E-2</v>
      </c>
      <c r="S85">
        <v>2.4369999999999999E-2</v>
      </c>
      <c r="T85">
        <v>2.4330000000000001E-2</v>
      </c>
      <c r="U85">
        <v>2.4274385964912201E-2</v>
      </c>
      <c r="V85">
        <v>2.42170175438596E-2</v>
      </c>
      <c r="W85">
        <v>2.4257017543859598E-2</v>
      </c>
      <c r="X85">
        <v>2.4387368421052599E-2</v>
      </c>
      <c r="Y85">
        <v>2.4387368421052599E-2</v>
      </c>
      <c r="Z85">
        <v>2.4369999999999999E-2</v>
      </c>
      <c r="AA85">
        <v>2.4369999999999999E-2</v>
      </c>
      <c r="AB85">
        <v>2.4257017543859598E-2</v>
      </c>
      <c r="AC85">
        <v>2.4330000000000001E-2</v>
      </c>
      <c r="AD85">
        <v>2.43299999999999E-2</v>
      </c>
      <c r="AE85">
        <v>2.4257017543859598E-2</v>
      </c>
      <c r="AF85">
        <v>2.42170175438596E-2</v>
      </c>
      <c r="AG85">
        <v>2.43299999999999E-2</v>
      </c>
      <c r="AH85">
        <v>2.4274385964912201E-2</v>
      </c>
    </row>
    <row r="86" spans="1:34" x14ac:dyDescent="0.3">
      <c r="A86" t="s">
        <v>106</v>
      </c>
      <c r="B86">
        <v>84</v>
      </c>
      <c r="C86" t="str">
        <f>LEFT(Table13131415[[#This Row],[Contingency id]])</f>
        <v>B</v>
      </c>
      <c r="D86">
        <v>7.4380165289256199</v>
      </c>
      <c r="E86" s="1">
        <v>1.0254237288135499</v>
      </c>
      <c r="F86">
        <v>121</v>
      </c>
      <c r="G86">
        <v>118</v>
      </c>
      <c r="H86">
        <v>2.3538099173553699E-2</v>
      </c>
      <c r="I86" s="2">
        <f>AVERAGE(Table13131415[[#This Row],[Estimated costs 1]:[Estimated costs 20]])</f>
        <v>2.3538099173553702E-2</v>
      </c>
      <c r="J86" s="2">
        <f>(Table13131415[[#This Row],[Mean]]-Table13131415[[#This Row],[Actual cost]])/Table13131415[[#This Row],[Actual cost]]*100</f>
        <v>1.4739707426552614E-14</v>
      </c>
      <c r="K86" s="2">
        <f>_xlfn.STDEV.P(Table13131415[[#This Row],[Estimated costs 1]:[Estimated costs 20]])</f>
        <v>3.4694469519536142E-18</v>
      </c>
      <c r="L86" s="2">
        <f>Table13131415[[#This Row],[Dev]]/Table13131415[[#This Row],[Mean]]*100</f>
        <v>1.4739707426552611E-14</v>
      </c>
      <c r="M86" s="2">
        <f>Table13131415[[#This Row],[Estimated costs 1]]-Table13131415[[#This Row],[Actual cost]]</f>
        <v>0</v>
      </c>
      <c r="N86" s="2">
        <f>Table13131415[[#This Row],[Diff 1]]/Table13131415[[#This Row],[Actual cost]]*100</f>
        <v>0</v>
      </c>
      <c r="O86">
        <v>2.3538099173553699E-2</v>
      </c>
      <c r="P86">
        <v>2.3538099173553699E-2</v>
      </c>
      <c r="Q86">
        <v>2.3538099173553699E-2</v>
      </c>
      <c r="R86">
        <v>2.3538099173553699E-2</v>
      </c>
      <c r="S86">
        <v>2.3538099173553699E-2</v>
      </c>
      <c r="T86">
        <v>2.3538099173553699E-2</v>
      </c>
      <c r="U86">
        <v>2.3538099173553699E-2</v>
      </c>
      <c r="V86">
        <v>2.3538099173553699E-2</v>
      </c>
      <c r="W86">
        <v>2.3538099173553699E-2</v>
      </c>
      <c r="X86">
        <v>2.3538099173553699E-2</v>
      </c>
      <c r="Y86">
        <v>2.3538099173553699E-2</v>
      </c>
      <c r="Z86">
        <v>2.3538099173553699E-2</v>
      </c>
      <c r="AA86">
        <v>2.3538099173553699E-2</v>
      </c>
      <c r="AB86">
        <v>2.3538099173553699E-2</v>
      </c>
      <c r="AC86">
        <v>2.3538099173553699E-2</v>
      </c>
      <c r="AD86">
        <v>2.3538099173553699E-2</v>
      </c>
      <c r="AE86">
        <v>2.3538099173553699E-2</v>
      </c>
      <c r="AF86">
        <v>2.3538099173553699E-2</v>
      </c>
      <c r="AG86">
        <v>2.3538099173553699E-2</v>
      </c>
      <c r="AH86">
        <v>2.3538099173553699E-2</v>
      </c>
    </row>
    <row r="87" spans="1:34" x14ac:dyDescent="0.3">
      <c r="A87" t="s">
        <v>107</v>
      </c>
      <c r="B87">
        <v>85</v>
      </c>
      <c r="C87" t="str">
        <f>LEFT(Table13131415[[#This Row],[Contingency id]])</f>
        <v>C</v>
      </c>
      <c r="D87">
        <v>100</v>
      </c>
      <c r="E87" s="1">
        <v>1.01351351351351</v>
      </c>
      <c r="F87">
        <v>75</v>
      </c>
      <c r="G87">
        <v>74</v>
      </c>
      <c r="H87">
        <v>2.33634666666666E-2</v>
      </c>
      <c r="I87" s="2">
        <f>AVERAGE(Table13131415[[#This Row],[Estimated costs 1]:[Estimated costs 20]])</f>
        <v>2.3388906666666605E-2</v>
      </c>
      <c r="J87" s="2">
        <f>(Table13131415[[#This Row],[Mean]]-Table13131415[[#This Row],[Actual cost]])/Table13131415[[#This Row],[Actual cost]]*100</f>
        <v>0.10888795041833881</v>
      </c>
      <c r="K87" s="2">
        <f>_xlfn.STDEV.P(Table13131415[[#This Row],[Estimated costs 1]:[Estimated costs 20]])</f>
        <v>1.2463003811280903E-4</v>
      </c>
      <c r="L87" s="2">
        <f>Table13131415[[#This Row],[Dev]]/Table13131415[[#This Row],[Mean]]*100</f>
        <v>0.53285961541087867</v>
      </c>
      <c r="M87" s="2">
        <f>Table13131415[[#This Row],[Estimated costs 1]]-Table13131415[[#This Row],[Actual cost]]</f>
        <v>1.2720000000000092E-4</v>
      </c>
      <c r="N87" s="2">
        <f>Table13131415[[#This Row],[Diff 1]]/Table13131415[[#This Row],[Actual cost]]*100</f>
        <v>0.54443975209159012</v>
      </c>
      <c r="O87">
        <v>2.3490666666666601E-2</v>
      </c>
      <c r="P87">
        <v>2.3490666666666601E-2</v>
      </c>
      <c r="Q87">
        <v>2.3490666666666601E-2</v>
      </c>
      <c r="R87">
        <v>2.3490666666666601E-2</v>
      </c>
      <c r="S87">
        <v>2.3490666666666601E-2</v>
      </c>
      <c r="T87">
        <v>2.3236266666666599E-2</v>
      </c>
      <c r="U87">
        <v>2.3236266666666599E-2</v>
      </c>
      <c r="V87">
        <v>2.3490666666666601E-2</v>
      </c>
      <c r="W87">
        <v>2.3236266666666599E-2</v>
      </c>
      <c r="X87">
        <v>2.3490666666666601E-2</v>
      </c>
      <c r="Y87">
        <v>2.3490666666666601E-2</v>
      </c>
      <c r="Z87">
        <v>2.3490666666666601E-2</v>
      </c>
      <c r="AA87">
        <v>2.3490666666666601E-2</v>
      </c>
      <c r="AB87">
        <v>2.3490666666666601E-2</v>
      </c>
      <c r="AC87">
        <v>2.3236266666666599E-2</v>
      </c>
      <c r="AD87">
        <v>2.3236266666666599E-2</v>
      </c>
      <c r="AE87">
        <v>2.3236266666666599E-2</v>
      </c>
      <c r="AF87">
        <v>2.3236266666666599E-2</v>
      </c>
      <c r="AG87">
        <v>2.3236266666666599E-2</v>
      </c>
      <c r="AH87">
        <v>2.3490666666666601E-2</v>
      </c>
    </row>
    <row r="88" spans="1:34" x14ac:dyDescent="0.3">
      <c r="A88" t="s">
        <v>108</v>
      </c>
      <c r="B88">
        <v>86</v>
      </c>
      <c r="C88" t="str">
        <f>LEFT(Table13131415[[#This Row],[Contingency id]])</f>
        <v>C</v>
      </c>
      <c r="D88">
        <v>100</v>
      </c>
      <c r="E88" s="1">
        <v>1.0377358490566</v>
      </c>
      <c r="F88">
        <v>55</v>
      </c>
      <c r="G88">
        <v>53</v>
      </c>
      <c r="H88">
        <v>2.3251636363636301E-2</v>
      </c>
      <c r="I88" s="2">
        <f>AVERAGE(Table13131415[[#This Row],[Estimated costs 1]:[Estimated costs 20]])</f>
        <v>2.3234599999999977E-2</v>
      </c>
      <c r="J88" s="2">
        <f>(Table13131415[[#This Row],[Mean]]-Table13131415[[#This Row],[Actual cost]])/Table13131415[[#This Row],[Actual cost]]*100</f>
        <v>-7.3269525507320743E-2</v>
      </c>
      <c r="K88" s="2">
        <f>_xlfn.STDEV.P(Table13131415[[#This Row],[Estimated costs 1]:[Estimated costs 20]])</f>
        <v>5.2184323664902009E-5</v>
      </c>
      <c r="L88" s="2">
        <f>Table13131415[[#This Row],[Dev]]/Table13131415[[#This Row],[Mean]]*100</f>
        <v>0.22459746957082136</v>
      </c>
      <c r="M88" s="2">
        <f>Table13131415[[#This Row],[Estimated costs 1]]-Table13131415[[#This Row],[Actual cost]]</f>
        <v>-5.2545454545402381E-5</v>
      </c>
      <c r="N88" s="2">
        <f>Table13131415[[#This Row],[Diff 1]]/Table13131415[[#This Row],[Actual cost]]*100</f>
        <v>-0.22598604985745982</v>
      </c>
      <c r="O88">
        <v>2.3199090909090898E-2</v>
      </c>
      <c r="P88">
        <v>2.3193999999999899E-2</v>
      </c>
      <c r="Q88">
        <v>2.3193999999999999E-2</v>
      </c>
      <c r="R88">
        <v>2.3199090909090898E-2</v>
      </c>
      <c r="S88">
        <v>2.3193999999999999E-2</v>
      </c>
      <c r="T88">
        <v>2.3199090909090898E-2</v>
      </c>
      <c r="U88">
        <v>2.33041818181818E-2</v>
      </c>
      <c r="V88">
        <v>2.33041818181818E-2</v>
      </c>
      <c r="W88">
        <v>2.3199090909090898E-2</v>
      </c>
      <c r="X88">
        <v>2.33041818181818E-2</v>
      </c>
      <c r="Y88">
        <v>2.3193999999999999E-2</v>
      </c>
      <c r="Z88">
        <v>2.3199090909090898E-2</v>
      </c>
      <c r="AA88">
        <v>2.3193999999999999E-2</v>
      </c>
      <c r="AB88">
        <v>2.33041818181818E-2</v>
      </c>
      <c r="AC88">
        <v>2.3193999999999999E-2</v>
      </c>
      <c r="AD88">
        <v>2.3309272727272699E-2</v>
      </c>
      <c r="AE88">
        <v>2.3199090909090898E-2</v>
      </c>
      <c r="AF88">
        <v>2.33041818181818E-2</v>
      </c>
      <c r="AG88">
        <v>2.3193999999999999E-2</v>
      </c>
      <c r="AH88">
        <v>2.3309272727272699E-2</v>
      </c>
    </row>
    <row r="89" spans="1:34" x14ac:dyDescent="0.3">
      <c r="A89" t="s">
        <v>109</v>
      </c>
      <c r="B89">
        <v>87</v>
      </c>
      <c r="C89" t="str">
        <f>LEFT(Table13131415[[#This Row],[Contingency id]])</f>
        <v>B</v>
      </c>
      <c r="D89">
        <v>13.559322033898299</v>
      </c>
      <c r="E89" s="1">
        <v>1.0535714285714199</v>
      </c>
      <c r="F89">
        <v>59</v>
      </c>
      <c r="G89">
        <v>56</v>
      </c>
      <c r="H89">
        <v>2.2837457627118599E-2</v>
      </c>
      <c r="I89" s="2">
        <f>AVERAGE(Table13131415[[#This Row],[Estimated costs 1]:[Estimated costs 20]])</f>
        <v>2.2837457627118592E-2</v>
      </c>
      <c r="J89" s="2">
        <f>(Table13131415[[#This Row],[Mean]]-Table13131415[[#This Row],[Actual cost]])/Table13131415[[#This Row],[Actual cost]]*100</f>
        <v>-3.0383828257956176E-14</v>
      </c>
      <c r="K89" s="2">
        <f>_xlfn.STDEV.P(Table13131415[[#This Row],[Estimated costs 1]:[Estimated costs 20]])</f>
        <v>6.9388939039072284E-18</v>
      </c>
      <c r="L89" s="2">
        <f>Table13131415[[#This Row],[Dev]]/Table13131415[[#This Row],[Mean]]*100</f>
        <v>3.0383828257956182E-14</v>
      </c>
      <c r="M89" s="2">
        <f>Table13131415[[#This Row],[Estimated costs 1]]-Table13131415[[#This Row],[Actual cost]]</f>
        <v>0</v>
      </c>
      <c r="N89" s="2">
        <f>Table13131415[[#This Row],[Diff 1]]/Table13131415[[#This Row],[Actual cost]]*100</f>
        <v>0</v>
      </c>
      <c r="O89">
        <v>2.2837457627118599E-2</v>
      </c>
      <c r="P89">
        <v>2.2837457627118599E-2</v>
      </c>
      <c r="Q89">
        <v>2.2837457627118599E-2</v>
      </c>
      <c r="R89">
        <v>2.2837457627118599E-2</v>
      </c>
      <c r="S89">
        <v>2.2837457627118599E-2</v>
      </c>
      <c r="T89">
        <v>2.2837457627118599E-2</v>
      </c>
      <c r="U89">
        <v>2.2837457627118599E-2</v>
      </c>
      <c r="V89">
        <v>2.2837457627118599E-2</v>
      </c>
      <c r="W89">
        <v>2.2837457627118599E-2</v>
      </c>
      <c r="X89">
        <v>2.2837457627118599E-2</v>
      </c>
      <c r="Y89">
        <v>2.2837457627118599E-2</v>
      </c>
      <c r="Z89">
        <v>2.2837457627118599E-2</v>
      </c>
      <c r="AA89">
        <v>2.2837457627118599E-2</v>
      </c>
      <c r="AB89">
        <v>2.2837457627118599E-2</v>
      </c>
      <c r="AC89">
        <v>2.2837457627118599E-2</v>
      </c>
      <c r="AD89">
        <v>2.2837457627118599E-2</v>
      </c>
      <c r="AE89">
        <v>2.2837457627118599E-2</v>
      </c>
      <c r="AF89">
        <v>2.2837457627118599E-2</v>
      </c>
      <c r="AG89">
        <v>2.2837457627118599E-2</v>
      </c>
      <c r="AH89">
        <v>2.2837457627118599E-2</v>
      </c>
    </row>
    <row r="90" spans="1:34" x14ac:dyDescent="0.3">
      <c r="A90" t="s">
        <v>110</v>
      </c>
      <c r="B90">
        <v>88</v>
      </c>
      <c r="C90" t="str">
        <f>LEFT(Table13131415[[#This Row],[Contingency id]])</f>
        <v>B</v>
      </c>
      <c r="D90">
        <v>100</v>
      </c>
      <c r="E90" s="1">
        <v>1.0447761194029801</v>
      </c>
      <c r="F90">
        <v>70</v>
      </c>
      <c r="G90">
        <v>67</v>
      </c>
      <c r="H90">
        <v>2.2575857142857099E-2</v>
      </c>
      <c r="I90" s="2">
        <f>AVERAGE(Table13131415[[#This Row],[Estimated costs 1]:[Estimated costs 20]])</f>
        <v>2.2577928571428534E-2</v>
      </c>
      <c r="J90" s="2">
        <f>(Table13131415[[#This Row],[Mean]]-Table13131415[[#This Row],[Actual cost]])/Table13131415[[#This Row],[Actual cost]]*100</f>
        <v>9.1754149502580422E-3</v>
      </c>
      <c r="K90" s="2">
        <f>_xlfn.STDEV.P(Table13131415[[#This Row],[Estimated costs 1]:[Estimated costs 20]])</f>
        <v>6.6441987892450294E-5</v>
      </c>
      <c r="L90" s="2">
        <f>Table13131415[[#This Row],[Dev]]/Table13131415[[#This Row],[Mean]]*100</f>
        <v>0.29427849274237661</v>
      </c>
      <c r="M90" s="2">
        <f>Table13131415[[#This Row],[Estimated costs 1]]-Table13131415[[#This Row],[Actual cost]]</f>
        <v>4.5428571428602488E-5</v>
      </c>
      <c r="N90" s="2">
        <f>Table13131415[[#This Row],[Diff 1]]/Table13131415[[#This Row],[Actual cost]]*100</f>
        <v>0.20122634166727923</v>
      </c>
      <c r="O90">
        <v>2.2621285714285701E-2</v>
      </c>
      <c r="P90">
        <v>2.2688714285714201E-2</v>
      </c>
      <c r="Q90">
        <v>2.2664428571428499E-2</v>
      </c>
      <c r="R90">
        <v>2.2596999999999999E-2</v>
      </c>
      <c r="S90">
        <v>2.2463E-2</v>
      </c>
      <c r="T90">
        <v>2.2596999999999999E-2</v>
      </c>
      <c r="U90">
        <v>2.2487285714285699E-2</v>
      </c>
      <c r="V90">
        <v>2.2596999999999999E-2</v>
      </c>
      <c r="W90">
        <v>2.2554714285714199E-2</v>
      </c>
      <c r="X90">
        <v>2.2463E-2</v>
      </c>
      <c r="Y90">
        <v>2.2688714285714201E-2</v>
      </c>
      <c r="Z90">
        <v>2.2596999999999999E-2</v>
      </c>
      <c r="AA90">
        <v>2.2621285714285701E-2</v>
      </c>
      <c r="AB90">
        <v>2.25304285714285E-2</v>
      </c>
      <c r="AC90">
        <v>2.2596999999999999E-2</v>
      </c>
      <c r="AD90">
        <v>2.25304285714285E-2</v>
      </c>
      <c r="AE90">
        <v>2.2554714285714199E-2</v>
      </c>
      <c r="AF90">
        <v>2.2596999999999898E-2</v>
      </c>
      <c r="AG90">
        <v>2.2621285714285701E-2</v>
      </c>
      <c r="AH90">
        <v>2.2487285714285699E-2</v>
      </c>
    </row>
    <row r="91" spans="1:34" x14ac:dyDescent="0.3">
      <c r="A91" t="s">
        <v>111</v>
      </c>
      <c r="B91">
        <v>89</v>
      </c>
      <c r="C91" t="str">
        <f>LEFT(Table13131415[[#This Row],[Contingency id]])</f>
        <v>A</v>
      </c>
      <c r="D91" s="1">
        <v>10.8108108108108</v>
      </c>
      <c r="E91" s="1">
        <v>1.0724637681159399</v>
      </c>
      <c r="F91">
        <v>74</v>
      </c>
      <c r="G91">
        <v>69</v>
      </c>
      <c r="H91" s="2">
        <v>2.2090135135135101E-2</v>
      </c>
      <c r="I91" s="2">
        <f>AVERAGE(Table13131415[[#This Row],[Estimated costs 1]:[Estimated costs 20]])</f>
        <v>2.2387702702702617E-2</v>
      </c>
      <c r="J91" s="2">
        <f>(Table13131415[[#This Row],[Mean]]-Table13131415[[#This Row],[Actual cost]])/Table13131415[[#This Row],[Actual cost]]*100</f>
        <v>1.3470608746717203</v>
      </c>
      <c r="K91" s="2">
        <f>_xlfn.STDEV.P(Table13131415[[#This Row],[Estimated costs 1]:[Estimated costs 20]])</f>
        <v>1.457777409083406E-3</v>
      </c>
      <c r="L91" s="2">
        <f>Table13131415[[#This Row],[Dev]]/Table13131415[[#This Row],[Mean]]*100</f>
        <v>6.5115095927525637</v>
      </c>
      <c r="M91" s="2">
        <f>Table13131415[[#This Row],[Estimated costs 1]]-Table13131415[[#This Row],[Actual cost]]</f>
        <v>-1.487837837837902E-3</v>
      </c>
      <c r="N91" s="2">
        <f>Table13131415[[#This Row],[Diff 1]]/Table13131415[[#This Row],[Actual cost]]*100</f>
        <v>-6.7353043733600613</v>
      </c>
      <c r="O91">
        <v>2.0602297297297199E-2</v>
      </c>
      <c r="P91">
        <v>2.3577972972972899E-2</v>
      </c>
      <c r="Q91">
        <v>2.3577972972972899E-2</v>
      </c>
      <c r="R91">
        <v>2.0602297297297199E-2</v>
      </c>
      <c r="S91">
        <v>2.3577972972972899E-2</v>
      </c>
      <c r="T91">
        <v>2.3577972972972899E-2</v>
      </c>
      <c r="U91">
        <v>2.3577972972972899E-2</v>
      </c>
      <c r="V91">
        <v>2.0602297297297199E-2</v>
      </c>
      <c r="W91">
        <v>2.3577972972972899E-2</v>
      </c>
      <c r="X91">
        <v>2.3577972972972899E-2</v>
      </c>
      <c r="Y91">
        <v>2.0602297297297199E-2</v>
      </c>
      <c r="Z91">
        <v>2.3577972972972899E-2</v>
      </c>
      <c r="AA91">
        <v>2.0602297297297199E-2</v>
      </c>
      <c r="AB91">
        <v>2.3577972972972899E-2</v>
      </c>
      <c r="AC91">
        <v>2.0602297297297199E-2</v>
      </c>
      <c r="AD91">
        <v>2.3577972972972899E-2</v>
      </c>
      <c r="AE91">
        <v>2.0602297297297199E-2</v>
      </c>
      <c r="AF91">
        <v>2.0602297297297199E-2</v>
      </c>
      <c r="AG91">
        <v>2.3577972972972899E-2</v>
      </c>
      <c r="AH91">
        <v>2.3577972972972899E-2</v>
      </c>
    </row>
    <row r="92" spans="1:34" x14ac:dyDescent="0.3">
      <c r="A92" t="s">
        <v>112</v>
      </c>
      <c r="B92">
        <v>90</v>
      </c>
      <c r="C92" t="str">
        <f>LEFT(Table13131415[[#This Row],[Contingency id]])</f>
        <v>A</v>
      </c>
      <c r="D92" s="1">
        <v>100</v>
      </c>
      <c r="E92" s="1">
        <v>1.0281690140844999</v>
      </c>
      <c r="F92">
        <v>73</v>
      </c>
      <c r="G92">
        <v>71</v>
      </c>
      <c r="H92" s="2">
        <v>2.1432328767123199E-2</v>
      </c>
      <c r="I92" s="2">
        <f>AVERAGE(Table13131415[[#This Row],[Estimated costs 1]:[Estimated costs 20]])</f>
        <v>2.1435369863013656E-2</v>
      </c>
      <c r="J92" s="2">
        <f>(Table13131415[[#This Row],[Mean]]-Table13131415[[#This Row],[Actual cost]])/Table13131415[[#This Row],[Actual cost]]*100</f>
        <v>1.4189292836541963E-2</v>
      </c>
      <c r="K92" s="2">
        <f>_xlfn.STDEV.P(Table13131415[[#This Row],[Estimated costs 1]:[Estimated costs 20]])</f>
        <v>4.5523406717927272E-5</v>
      </c>
      <c r="L92" s="2">
        <f>Table13131415[[#This Row],[Dev]]/Table13131415[[#This Row],[Mean]]*100</f>
        <v>0.21237518647381537</v>
      </c>
      <c r="M92" s="2">
        <f>Table13131415[[#This Row],[Estimated costs 1]]-Table13131415[[#This Row],[Actual cost]]</f>
        <v>-5.0410958904099218E-5</v>
      </c>
      <c r="N92" s="2">
        <f>Table13131415[[#This Row],[Diff 1]]/Table13131415[[#This Row],[Actual cost]]*100</f>
        <v>-0.23520989926875657</v>
      </c>
      <c r="O92">
        <v>2.13819178082191E-2</v>
      </c>
      <c r="P92">
        <v>2.1392054794520499E-2</v>
      </c>
      <c r="Q92">
        <v>2.1482739726027399E-2</v>
      </c>
      <c r="R92">
        <v>2.1482739726027399E-2</v>
      </c>
      <c r="S92">
        <v>2.1392054794520499E-2</v>
      </c>
      <c r="T92">
        <v>2.1392054794520499E-2</v>
      </c>
      <c r="U92">
        <v>2.1472602739726E-2</v>
      </c>
      <c r="V92">
        <v>2.1482739726027399E-2</v>
      </c>
      <c r="W92">
        <v>2.1482739726027301E-2</v>
      </c>
      <c r="X92">
        <v>2.1482739726027399E-2</v>
      </c>
      <c r="Y92">
        <v>2.1482739726027301E-2</v>
      </c>
      <c r="Z92">
        <v>2.1392054794520499E-2</v>
      </c>
      <c r="AA92">
        <v>2.1392054794520499E-2</v>
      </c>
      <c r="AB92">
        <v>2.1392054794520499E-2</v>
      </c>
      <c r="AC92">
        <v>2.1392054794520499E-2</v>
      </c>
      <c r="AD92">
        <v>2.1482739726027399E-2</v>
      </c>
      <c r="AE92">
        <v>2.1482739726027399E-2</v>
      </c>
      <c r="AF92">
        <v>2.1392054794520499E-2</v>
      </c>
      <c r="AG92">
        <v>2.13819178082191E-2</v>
      </c>
      <c r="AH92">
        <v>2.1472602739726E-2</v>
      </c>
    </row>
    <row r="93" spans="1:34" x14ac:dyDescent="0.3">
      <c r="A93" t="s">
        <v>113</v>
      </c>
      <c r="B93">
        <v>91</v>
      </c>
      <c r="C93" t="str">
        <f>LEFT(Table13131415[[#This Row],[Contingency id]])</f>
        <v>A</v>
      </c>
      <c r="D93" s="1">
        <v>100</v>
      </c>
      <c r="E93" s="1">
        <v>1.0178571428571399</v>
      </c>
      <c r="F93">
        <v>57</v>
      </c>
      <c r="G93">
        <v>56</v>
      </c>
      <c r="H93" s="2">
        <v>2.1411929824561401E-2</v>
      </c>
      <c r="I93" s="2">
        <f>AVERAGE(Table13131415[[#This Row],[Estimated costs 1]:[Estimated costs 20]])</f>
        <v>2.1413824561403443E-2</v>
      </c>
      <c r="J93" s="2">
        <f>(Table13131415[[#This Row],[Mean]]-Table13131415[[#This Row],[Actual cost]])/Table13131415[[#This Row],[Actual cost]]*100</f>
        <v>8.8489774511946295E-3</v>
      </c>
      <c r="K93" s="2">
        <f>_xlfn.STDEV.P(Table13131415[[#This Row],[Estimated costs 1]:[Estimated costs 20]])</f>
        <v>6.0248791668106992E-6</v>
      </c>
      <c r="L93" s="2">
        <f>Table13131415[[#This Row],[Dev]]/Table13131415[[#This Row],[Mean]]*100</f>
        <v>2.8135465243653953E-2</v>
      </c>
      <c r="M93" s="2">
        <f>Table13131415[[#This Row],[Estimated costs 1]]-Table13131415[[#This Row],[Actual cost]]</f>
        <v>6.3157894735973996E-6</v>
      </c>
      <c r="N93" s="2">
        <f>Table13131415[[#This Row],[Diff 1]]/Table13131415[[#This Row],[Actual cost]]*100</f>
        <v>2.9496591504576217E-2</v>
      </c>
      <c r="O93">
        <v>2.1418245614034999E-2</v>
      </c>
      <c r="P93">
        <v>2.1418245614034999E-2</v>
      </c>
      <c r="Q93">
        <v>2.1418245614034999E-2</v>
      </c>
      <c r="R93">
        <v>2.1418245614034999E-2</v>
      </c>
      <c r="S93">
        <v>2.14056140350877E-2</v>
      </c>
      <c r="T93">
        <v>2.1418245614034999E-2</v>
      </c>
      <c r="U93">
        <v>2.1418245614034999E-2</v>
      </c>
      <c r="V93">
        <v>2.1418245614034999E-2</v>
      </c>
      <c r="W93">
        <v>2.1418245614034999E-2</v>
      </c>
      <c r="X93">
        <v>2.14056140350877E-2</v>
      </c>
      <c r="Y93">
        <v>2.14056140350877E-2</v>
      </c>
      <c r="Z93">
        <v>2.1418245614034999E-2</v>
      </c>
      <c r="AA93">
        <v>2.1418245614034999E-2</v>
      </c>
      <c r="AB93">
        <v>2.14056140350877E-2</v>
      </c>
      <c r="AC93">
        <v>2.1418245614034999E-2</v>
      </c>
      <c r="AD93">
        <v>2.14056140350877E-2</v>
      </c>
      <c r="AE93">
        <v>2.1418245614034999E-2</v>
      </c>
      <c r="AF93">
        <v>2.14056140350877E-2</v>
      </c>
      <c r="AG93">
        <v>2.14056140350877E-2</v>
      </c>
      <c r="AH93">
        <v>2.1418245614034999E-2</v>
      </c>
    </row>
    <row r="94" spans="1:34" x14ac:dyDescent="0.3">
      <c r="A94" t="s">
        <v>114</v>
      </c>
      <c r="B94">
        <v>92</v>
      </c>
      <c r="C94" t="str">
        <f>LEFT(Table13131415[[#This Row],[Contingency id]])</f>
        <v>A</v>
      </c>
      <c r="D94" s="1">
        <v>12.5</v>
      </c>
      <c r="E94" s="1">
        <v>1.07462686567164</v>
      </c>
      <c r="F94">
        <v>72</v>
      </c>
      <c r="G94">
        <v>67</v>
      </c>
      <c r="H94" s="2">
        <v>2.1278611111111099E-2</v>
      </c>
      <c r="I94" s="2">
        <f>AVERAGE(Table13131415[[#This Row],[Estimated costs 1]:[Estimated costs 20]])</f>
        <v>2.1268055555555491E-2</v>
      </c>
      <c r="J94" s="2">
        <f>(Table13131415[[#This Row],[Mean]]-Table13131415[[#This Row],[Actual cost]])/Table13131415[[#This Row],[Actual cost]]*100</f>
        <v>-4.9606412281746816E-2</v>
      </c>
      <c r="K94" s="2">
        <f>_xlfn.STDEV.P(Table13131415[[#This Row],[Estimated costs 1]:[Estimated costs 20]])</f>
        <v>5.1711450125394301E-5</v>
      </c>
      <c r="L94" s="2">
        <f>Table13131415[[#This Row],[Dev]]/Table13131415[[#This Row],[Mean]]*100</f>
        <v>0.2431414098496964</v>
      </c>
      <c r="M94" s="2">
        <f>Table13131415[[#This Row],[Estimated costs 1]]-Table13131415[[#This Row],[Actual cost]]</f>
        <v>5.2777777777700263E-5</v>
      </c>
      <c r="N94" s="2">
        <f>Table13131415[[#This Row],[Diff 1]]/Table13131415[[#This Row],[Actual cost]]*100</f>
        <v>0.24803206140715253</v>
      </c>
      <c r="O94">
        <v>2.1331388888888799E-2</v>
      </c>
      <c r="P94">
        <v>2.1225833333333301E-2</v>
      </c>
      <c r="Q94">
        <v>2.1225833333333301E-2</v>
      </c>
      <c r="R94">
        <v>2.1225833333333301E-2</v>
      </c>
      <c r="S94">
        <v>2.1225833333333301E-2</v>
      </c>
      <c r="T94">
        <v>2.1225833333333301E-2</v>
      </c>
      <c r="U94">
        <v>2.1331388888888799E-2</v>
      </c>
      <c r="V94">
        <v>2.1331388888888799E-2</v>
      </c>
      <c r="W94">
        <v>2.1331388888888799E-2</v>
      </c>
      <c r="X94">
        <v>2.1225833333333301E-2</v>
      </c>
      <c r="Y94">
        <v>2.1331388888888799E-2</v>
      </c>
      <c r="Z94">
        <v>2.1331388888888799E-2</v>
      </c>
      <c r="AA94">
        <v>2.1225833333333301E-2</v>
      </c>
      <c r="AB94">
        <v>2.1225833333333301E-2</v>
      </c>
      <c r="AC94">
        <v>2.1225833333333301E-2</v>
      </c>
      <c r="AD94">
        <v>2.1225833333333301E-2</v>
      </c>
      <c r="AE94">
        <v>2.1225833333333301E-2</v>
      </c>
      <c r="AF94">
        <v>2.1225833333333301E-2</v>
      </c>
      <c r="AG94">
        <v>2.1331388888888799E-2</v>
      </c>
      <c r="AH94">
        <v>2.1331388888888799E-2</v>
      </c>
    </row>
    <row r="95" spans="1:34" x14ac:dyDescent="0.3">
      <c r="A95" t="s">
        <v>115</v>
      </c>
      <c r="B95">
        <v>93</v>
      </c>
      <c r="C95" t="str">
        <f>LEFT(Table13131415[[#This Row],[Contingency id]])</f>
        <v>B</v>
      </c>
      <c r="D95">
        <v>100</v>
      </c>
      <c r="E95" s="1">
        <v>1.0909090909090899</v>
      </c>
      <c r="F95">
        <v>72</v>
      </c>
      <c r="G95">
        <v>66</v>
      </c>
      <c r="H95">
        <v>2.10063888888888E-2</v>
      </c>
      <c r="I95" s="2">
        <f>AVERAGE(Table13131415[[#This Row],[Estimated costs 1]:[Estimated costs 20]])</f>
        <v>2.0992791666666625E-2</v>
      </c>
      <c r="J95" s="2">
        <f>(Table13131415[[#This Row],[Mean]]-Table13131415[[#This Row],[Actual cost]])/Table13131415[[#This Row],[Actual cost]]*100</f>
        <v>-6.4728984567963818E-2</v>
      </c>
      <c r="K95" s="2">
        <f>_xlfn.STDEV.P(Table13131415[[#This Row],[Estimated costs 1]:[Estimated costs 20]])</f>
        <v>5.6038076437386464E-5</v>
      </c>
      <c r="L95" s="2">
        <f>Table13131415[[#This Row],[Dev]]/Table13131415[[#This Row],[Mean]]*100</f>
        <v>0.26693961111597392</v>
      </c>
      <c r="M95" s="2">
        <f>Table13131415[[#This Row],[Estimated costs 1]]-Table13131415[[#This Row],[Actual cost]]</f>
        <v>6.5277777777799501E-5</v>
      </c>
      <c r="N95" s="2">
        <f>Table13131415[[#This Row],[Diff 1]]/Table13131415[[#This Row],[Actual cost]]*100</f>
        <v>0.31075201988823398</v>
      </c>
      <c r="O95">
        <v>2.10716666666666E-2</v>
      </c>
      <c r="P95">
        <v>2.0983611111111099E-2</v>
      </c>
      <c r="Q95">
        <v>2.1021388888888801E-2</v>
      </c>
      <c r="R95">
        <v>2.1050555555555499E-2</v>
      </c>
      <c r="S95">
        <v>2.0973055555555498E-2</v>
      </c>
      <c r="T95">
        <v>2.0944166666666601E-2</v>
      </c>
      <c r="U95">
        <v>2.10475E-2</v>
      </c>
      <c r="V95">
        <v>2.0995E-2</v>
      </c>
      <c r="W95">
        <v>2.0906944444444402E-2</v>
      </c>
      <c r="X95">
        <v>2.0944166666666601E-2</v>
      </c>
      <c r="Y95">
        <v>2.10791666666666E-2</v>
      </c>
      <c r="Z95">
        <v>2.0995E-2</v>
      </c>
      <c r="AA95">
        <v>2.0933611111111101E-2</v>
      </c>
      <c r="AB95">
        <v>2.10686111111111E-2</v>
      </c>
      <c r="AC95">
        <v>2.0893055555555502E-2</v>
      </c>
      <c r="AD95">
        <v>2.1017777777777701E-2</v>
      </c>
      <c r="AE95">
        <v>2.10058333333333E-2</v>
      </c>
      <c r="AF95">
        <v>2.0955000000000001E-2</v>
      </c>
      <c r="AG95">
        <v>2.10475E-2</v>
      </c>
      <c r="AH95">
        <v>2.09222222222222E-2</v>
      </c>
    </row>
    <row r="96" spans="1:34" x14ac:dyDescent="0.3">
      <c r="A96" t="s">
        <v>116</v>
      </c>
      <c r="B96">
        <v>94</v>
      </c>
      <c r="C96" t="str">
        <f>LEFT(Table13131415[[#This Row],[Contingency id]])</f>
        <v>B</v>
      </c>
      <c r="D96">
        <v>100</v>
      </c>
      <c r="E96" s="1">
        <v>1.06122448979591</v>
      </c>
      <c r="F96">
        <v>52</v>
      </c>
      <c r="G96">
        <v>49</v>
      </c>
      <c r="H96">
        <v>2.10080769230769E-2</v>
      </c>
      <c r="I96" s="2">
        <f>AVERAGE(Table13131415[[#This Row],[Estimated costs 1]:[Estimated costs 20]])</f>
        <v>2.101134615384612E-2</v>
      </c>
      <c r="J96" s="2">
        <f>(Table13131415[[#This Row],[Mean]]-Table13131415[[#This Row],[Actual cost]])/Table13131415[[#This Row],[Actual cost]]*100</f>
        <v>1.5561780267610872E-2</v>
      </c>
      <c r="K96" s="2">
        <f>_xlfn.STDEV.P(Table13131415[[#This Row],[Estimated costs 1]:[Estimated costs 20]])</f>
        <v>2.1556714449790632E-4</v>
      </c>
      <c r="L96" s="2">
        <f>Table13131415[[#This Row],[Dev]]/Table13131415[[#This Row],[Mean]]*100</f>
        <v>1.0259558950650423</v>
      </c>
      <c r="M96" s="2">
        <f>Table13131415[[#This Row],[Estimated costs 1]]-Table13131415[[#This Row],[Actual cost]]</f>
        <v>-2.4000000000000063E-4</v>
      </c>
      <c r="N96" s="2">
        <f>Table13131415[[#This Row],[Diff 1]]/Table13131415[[#This Row],[Actual cost]]*100</f>
        <v>-1.1424177514142955</v>
      </c>
      <c r="O96">
        <v>2.07680769230769E-2</v>
      </c>
      <c r="P96">
        <v>2.07680769230769E-2</v>
      </c>
      <c r="Q96">
        <v>2.1248076923076901E-2</v>
      </c>
      <c r="R96">
        <v>2.1248076923076901E-2</v>
      </c>
      <c r="S96">
        <v>2.0823846153846099E-2</v>
      </c>
      <c r="T96">
        <v>2.0856538461538399E-2</v>
      </c>
      <c r="U96">
        <v>2.1215384615384601E-2</v>
      </c>
      <c r="V96">
        <v>2.0856538461538399E-2</v>
      </c>
      <c r="W96">
        <v>2.1215384615384601E-2</v>
      </c>
      <c r="X96">
        <v>2.1192307692307601E-2</v>
      </c>
      <c r="Y96">
        <v>2.0800769230769199E-2</v>
      </c>
      <c r="Z96">
        <v>2.1248076923076901E-2</v>
      </c>
      <c r="AA96">
        <v>2.1248076923076901E-2</v>
      </c>
      <c r="AB96">
        <v>2.0800769230769199E-2</v>
      </c>
      <c r="AC96">
        <v>2.07680769230769E-2</v>
      </c>
      <c r="AD96">
        <v>2.1248076923076901E-2</v>
      </c>
      <c r="AE96">
        <v>2.1192307692307601E-2</v>
      </c>
      <c r="AF96">
        <v>2.07680769230769E-2</v>
      </c>
      <c r="AG96">
        <v>2.07680769230769E-2</v>
      </c>
      <c r="AH96">
        <v>2.1192307692307601E-2</v>
      </c>
    </row>
    <row r="97" spans="1:34" x14ac:dyDescent="0.3">
      <c r="A97" t="s">
        <v>117</v>
      </c>
      <c r="B97">
        <v>95</v>
      </c>
      <c r="C97" t="str">
        <f>LEFT(Table13131415[[#This Row],[Contingency id]])</f>
        <v>B</v>
      </c>
      <c r="D97">
        <v>0.91743119266054995</v>
      </c>
      <c r="E97" s="1">
        <v>1.05825242718446</v>
      </c>
      <c r="F97">
        <v>109</v>
      </c>
      <c r="G97">
        <v>103</v>
      </c>
      <c r="H97">
        <v>2.0944954128440298E-2</v>
      </c>
      <c r="I97" s="2">
        <f>AVERAGE(Table13131415[[#This Row],[Estimated costs 1]:[Estimated costs 20]])</f>
        <v>2.0944954128440288E-2</v>
      </c>
      <c r="J97" s="2">
        <f>(Table13131415[[#This Row],[Mean]]-Table13131415[[#This Row],[Actual cost]])/Table13131415[[#This Row],[Actual cost]]*100</f>
        <v>-4.9693786828245096E-14</v>
      </c>
      <c r="K97" s="2">
        <f>_xlfn.STDEV.P(Table13131415[[#This Row],[Estimated costs 1]:[Estimated costs 20]])</f>
        <v>1.0408340855860843E-17</v>
      </c>
      <c r="L97" s="2">
        <f>Table13131415[[#This Row],[Dev]]/Table13131415[[#This Row],[Mean]]*100</f>
        <v>4.9693786828245127E-14</v>
      </c>
      <c r="M97" s="2">
        <f>Table13131415[[#This Row],[Estimated costs 1]]-Table13131415[[#This Row],[Actual cost]]</f>
        <v>0</v>
      </c>
      <c r="N97" s="2">
        <f>Table13131415[[#This Row],[Diff 1]]/Table13131415[[#This Row],[Actual cost]]*100</f>
        <v>0</v>
      </c>
      <c r="O97">
        <v>2.0944954128440298E-2</v>
      </c>
      <c r="P97">
        <v>2.0944954128440298E-2</v>
      </c>
      <c r="Q97">
        <v>2.0944954128440298E-2</v>
      </c>
      <c r="R97">
        <v>2.0944954128440298E-2</v>
      </c>
      <c r="S97">
        <v>2.0944954128440298E-2</v>
      </c>
      <c r="T97">
        <v>2.0944954128440298E-2</v>
      </c>
      <c r="U97">
        <v>2.0944954128440298E-2</v>
      </c>
      <c r="V97">
        <v>2.0944954128440298E-2</v>
      </c>
      <c r="W97">
        <v>2.0944954128440298E-2</v>
      </c>
      <c r="X97">
        <v>2.0944954128440298E-2</v>
      </c>
      <c r="Y97">
        <v>2.0944954128440298E-2</v>
      </c>
      <c r="Z97">
        <v>2.0944954128440298E-2</v>
      </c>
      <c r="AA97">
        <v>2.0944954128440298E-2</v>
      </c>
      <c r="AB97">
        <v>2.0944954128440298E-2</v>
      </c>
      <c r="AC97">
        <v>2.0944954128440298E-2</v>
      </c>
      <c r="AD97">
        <v>2.0944954128440298E-2</v>
      </c>
      <c r="AE97">
        <v>2.0944954128440298E-2</v>
      </c>
      <c r="AF97">
        <v>2.0944954128440298E-2</v>
      </c>
      <c r="AG97">
        <v>2.0944954128440298E-2</v>
      </c>
      <c r="AH97">
        <v>2.0944954128440298E-2</v>
      </c>
    </row>
    <row r="98" spans="1:34" x14ac:dyDescent="0.3">
      <c r="A98" t="s">
        <v>118</v>
      </c>
      <c r="B98">
        <v>96</v>
      </c>
      <c r="C98" t="str">
        <f>LEFT(Table13131415[[#This Row],[Contingency id]])</f>
        <v>C</v>
      </c>
      <c r="D98">
        <v>18.75</v>
      </c>
      <c r="E98" s="1">
        <v>1.01587301587301</v>
      </c>
      <c r="F98">
        <v>64</v>
      </c>
      <c r="G98">
        <v>63</v>
      </c>
      <c r="H98">
        <v>2.092140625E-2</v>
      </c>
      <c r="I98" s="2">
        <f>AVERAGE(Table13131415[[#This Row],[Estimated costs 1]:[Estimated costs 20]])</f>
        <v>2.0921406249999972E-2</v>
      </c>
      <c r="J98" s="2">
        <f>(Table13131415[[#This Row],[Mean]]-Table13131415[[#This Row],[Actual cost]])/Table13131415[[#This Row],[Actual cost]]*100</f>
        <v>-1.3266591778757182E-13</v>
      </c>
      <c r="K98" s="2">
        <f>_xlfn.STDEV.P(Table13131415[[#This Row],[Estimated costs 1]:[Estimated costs 20]])</f>
        <v>4.3644760116427499E-17</v>
      </c>
      <c r="L98" s="2">
        <f>Table13131415[[#This Row],[Dev]]/Table13131415[[#This Row],[Mean]]*100</f>
        <v>2.0861293736613693E-13</v>
      </c>
      <c r="M98" s="2">
        <f>Table13131415[[#This Row],[Estimated costs 1]]-Table13131415[[#This Row],[Actual cost]]</f>
        <v>0</v>
      </c>
      <c r="N98" s="2">
        <f>Table13131415[[#This Row],[Diff 1]]/Table13131415[[#This Row],[Actual cost]]*100</f>
        <v>0</v>
      </c>
      <c r="O98">
        <v>2.092140625E-2</v>
      </c>
      <c r="P98">
        <v>2.092140625E-2</v>
      </c>
      <c r="Q98">
        <v>2.092140625E-2</v>
      </c>
      <c r="R98">
        <v>2.092140625E-2</v>
      </c>
      <c r="S98">
        <v>2.092140625E-2</v>
      </c>
      <c r="T98">
        <v>2.0921406249999899E-2</v>
      </c>
      <c r="U98">
        <v>2.0921406249999899E-2</v>
      </c>
      <c r="V98">
        <v>2.092140625E-2</v>
      </c>
      <c r="W98">
        <v>2.092140625E-2</v>
      </c>
      <c r="X98">
        <v>2.092140625E-2</v>
      </c>
      <c r="Y98">
        <v>2.0921406249999899E-2</v>
      </c>
      <c r="Z98">
        <v>2.092140625E-2</v>
      </c>
      <c r="AA98">
        <v>2.0921406249999899E-2</v>
      </c>
      <c r="AB98">
        <v>2.092140625E-2</v>
      </c>
      <c r="AC98">
        <v>2.092140625E-2</v>
      </c>
      <c r="AD98">
        <v>2.092140625E-2</v>
      </c>
      <c r="AE98">
        <v>2.092140625E-2</v>
      </c>
      <c r="AF98">
        <v>2.092140625E-2</v>
      </c>
      <c r="AG98">
        <v>2.0921406249999899E-2</v>
      </c>
      <c r="AH98">
        <v>2.092140625E-2</v>
      </c>
    </row>
    <row r="99" spans="1:34" x14ac:dyDescent="0.3">
      <c r="A99" t="s">
        <v>119</v>
      </c>
      <c r="B99">
        <v>97</v>
      </c>
      <c r="C99" t="str">
        <f>LEFT(Table13131415[[#This Row],[Contingency id]])</f>
        <v>C</v>
      </c>
      <c r="D99">
        <v>16.438356164383499</v>
      </c>
      <c r="E99" s="1">
        <v>1.0579710144927501</v>
      </c>
      <c r="F99">
        <v>73</v>
      </c>
      <c r="G99">
        <v>69</v>
      </c>
      <c r="H99">
        <v>2.0826438356164299E-2</v>
      </c>
      <c r="I99" s="2">
        <f>AVERAGE(Table13131415[[#This Row],[Estimated costs 1]:[Estimated costs 20]])</f>
        <v>2.0320547945205401E-2</v>
      </c>
      <c r="J99" s="2">
        <f>(Table13131415[[#This Row],[Mean]]-Table13131415[[#This Row],[Actual cost]])/Table13131415[[#This Row],[Actual cost]]*100</f>
        <v>-2.4290778975616907</v>
      </c>
      <c r="K99" s="2">
        <f>_xlfn.STDEV.P(Table13131415[[#This Row],[Estimated costs 1]:[Estimated costs 20]])</f>
        <v>1.6086289821154189E-3</v>
      </c>
      <c r="L99" s="2">
        <f>Table13131415[[#This Row],[Dev]]/Table13131415[[#This Row],[Mean]]*100</f>
        <v>7.9162677426470287</v>
      </c>
      <c r="M99" s="2">
        <f>Table13131415[[#This Row],[Estimated costs 1]]-Table13131415[[#This Row],[Actual cost]]</f>
        <v>1.6863013698630025E-3</v>
      </c>
      <c r="N99" s="2">
        <f>Table13131415[[#This Row],[Diff 1]]/Table13131415[[#This Row],[Actual cost]]*100</f>
        <v>8.0969263252056916</v>
      </c>
      <c r="O99">
        <v>2.2512739726027301E-2</v>
      </c>
      <c r="P99">
        <v>1.91401369863013E-2</v>
      </c>
      <c r="Q99">
        <v>1.91401369863013E-2</v>
      </c>
      <c r="R99">
        <v>1.91401369863013E-2</v>
      </c>
      <c r="S99">
        <v>1.91401369863013E-2</v>
      </c>
      <c r="T99">
        <v>1.91401369863013E-2</v>
      </c>
      <c r="U99">
        <v>2.2512739726027301E-2</v>
      </c>
      <c r="V99">
        <v>1.91401369863013E-2</v>
      </c>
      <c r="W99">
        <v>1.91401369863013E-2</v>
      </c>
      <c r="X99">
        <v>2.2512739726027398E-2</v>
      </c>
      <c r="Y99">
        <v>1.91401369863013E-2</v>
      </c>
      <c r="Z99">
        <v>1.91401369863013E-2</v>
      </c>
      <c r="AA99">
        <v>1.91401369863013E-2</v>
      </c>
      <c r="AB99">
        <v>2.2512739726027301E-2</v>
      </c>
      <c r="AC99">
        <v>2.2512739726027301E-2</v>
      </c>
      <c r="AD99">
        <v>1.91401369863013E-2</v>
      </c>
      <c r="AE99">
        <v>1.91401369863013E-2</v>
      </c>
      <c r="AF99">
        <v>2.2512739726027301E-2</v>
      </c>
      <c r="AG99">
        <v>1.91401369863013E-2</v>
      </c>
      <c r="AH99">
        <v>2.2512739726027301E-2</v>
      </c>
    </row>
    <row r="100" spans="1:34" x14ac:dyDescent="0.3">
      <c r="A100" t="s">
        <v>120</v>
      </c>
      <c r="B100">
        <v>98</v>
      </c>
      <c r="C100" t="str">
        <f>LEFT(Table13131415[[#This Row],[Contingency id]])</f>
        <v>B</v>
      </c>
      <c r="D100">
        <v>100</v>
      </c>
      <c r="E100" s="1">
        <v>1</v>
      </c>
      <c r="F100">
        <v>52</v>
      </c>
      <c r="G100">
        <v>52</v>
      </c>
      <c r="H100">
        <v>2.0707692307692298E-2</v>
      </c>
      <c r="I100" s="2">
        <f>AVERAGE(Table13131415[[#This Row],[Estimated costs 1]:[Estimated costs 20]])</f>
        <v>2.0707692307692302E-2</v>
      </c>
      <c r="J100" s="2">
        <f>(Table13131415[[#This Row],[Mean]]-Table13131415[[#This Row],[Actual cost]])/Table13131415[[#This Row],[Actual cost]]*100</f>
        <v>1.6754387212257431E-14</v>
      </c>
      <c r="K100" s="2">
        <f>_xlfn.STDEV.P(Table13131415[[#This Row],[Estimated costs 1]:[Estimated costs 20]])</f>
        <v>3.4694469519536142E-18</v>
      </c>
      <c r="L100" s="2">
        <f>Table13131415[[#This Row],[Dev]]/Table13131415[[#This Row],[Mean]]*100</f>
        <v>1.6754387212257428E-14</v>
      </c>
      <c r="M100" s="2">
        <f>Table13131415[[#This Row],[Estimated costs 1]]-Table13131415[[#This Row],[Actual cost]]</f>
        <v>0</v>
      </c>
      <c r="N100" s="2">
        <f>Table13131415[[#This Row],[Diff 1]]/Table13131415[[#This Row],[Actual cost]]*100</f>
        <v>0</v>
      </c>
      <c r="O100">
        <v>2.0707692307692298E-2</v>
      </c>
      <c r="P100">
        <v>2.0707692307692298E-2</v>
      </c>
      <c r="Q100">
        <v>2.0707692307692298E-2</v>
      </c>
      <c r="R100">
        <v>2.0707692307692298E-2</v>
      </c>
      <c r="S100">
        <v>2.0707692307692298E-2</v>
      </c>
      <c r="T100">
        <v>2.0707692307692298E-2</v>
      </c>
      <c r="U100">
        <v>2.0707692307692298E-2</v>
      </c>
      <c r="V100">
        <v>2.0707692307692298E-2</v>
      </c>
      <c r="W100">
        <v>2.0707692307692298E-2</v>
      </c>
      <c r="X100">
        <v>2.0707692307692298E-2</v>
      </c>
      <c r="Y100">
        <v>2.0707692307692298E-2</v>
      </c>
      <c r="Z100">
        <v>2.0707692307692298E-2</v>
      </c>
      <c r="AA100">
        <v>2.0707692307692298E-2</v>
      </c>
      <c r="AB100">
        <v>2.0707692307692298E-2</v>
      </c>
      <c r="AC100">
        <v>2.0707692307692298E-2</v>
      </c>
      <c r="AD100">
        <v>2.0707692307692298E-2</v>
      </c>
      <c r="AE100">
        <v>2.0707692307692298E-2</v>
      </c>
      <c r="AF100">
        <v>2.0707692307692298E-2</v>
      </c>
      <c r="AG100">
        <v>2.0707692307692298E-2</v>
      </c>
      <c r="AH100">
        <v>2.0707692307692298E-2</v>
      </c>
    </row>
    <row r="101" spans="1:34" x14ac:dyDescent="0.3">
      <c r="A101" t="s">
        <v>121</v>
      </c>
      <c r="B101">
        <v>99</v>
      </c>
      <c r="C101" t="str">
        <f>LEFT(Table13131415[[#This Row],[Contingency id]])</f>
        <v>A</v>
      </c>
      <c r="D101" s="1">
        <v>100</v>
      </c>
      <c r="E101" s="1">
        <v>1.0196078431372499</v>
      </c>
      <c r="F101">
        <v>52</v>
      </c>
      <c r="G101">
        <v>51</v>
      </c>
      <c r="H101" s="2">
        <v>2.0585192307692301E-2</v>
      </c>
      <c r="I101" s="2">
        <f>AVERAGE(Table13131415[[#This Row],[Estimated costs 1]:[Estimated costs 20]])</f>
        <v>2.0580288461538414E-2</v>
      </c>
      <c r="J101" s="2">
        <f>(Table13131415[[#This Row],[Mean]]-Table13131415[[#This Row],[Actual cost]])/Table13131415[[#This Row],[Actual cost]]*100</f>
        <v>-2.38222022927355E-2</v>
      </c>
      <c r="K101" s="2">
        <f>_xlfn.STDEV.P(Table13131415[[#This Row],[Estimated costs 1]:[Estimated costs 20]])</f>
        <v>4.8792653165793251E-5</v>
      </c>
      <c r="L101" s="2">
        <f>Table13131415[[#This Row],[Dev]]/Table13131415[[#This Row],[Mean]]*100</f>
        <v>0.23708439877788726</v>
      </c>
      <c r="M101" s="2">
        <f>Table13131415[[#This Row],[Estimated costs 1]]-Table13131415[[#This Row],[Actual cost]]</f>
        <v>-4.9038461538499639E-5</v>
      </c>
      <c r="N101" s="2">
        <f>Table13131415[[#This Row],[Diff 1]]/Table13131415[[#This Row],[Actual cost]]*100</f>
        <v>-0.23822202292555161</v>
      </c>
      <c r="O101">
        <v>2.0536153846153801E-2</v>
      </c>
      <c r="P101">
        <v>2.0536153846153801E-2</v>
      </c>
      <c r="Q101">
        <v>2.0536153846153801E-2</v>
      </c>
      <c r="R101">
        <v>2.06342307692307E-2</v>
      </c>
      <c r="S101">
        <v>2.06342307692307E-2</v>
      </c>
      <c r="T101">
        <v>2.06342307692307E-2</v>
      </c>
      <c r="U101">
        <v>2.0536153846153801E-2</v>
      </c>
      <c r="V101">
        <v>2.0536153846153801E-2</v>
      </c>
      <c r="W101">
        <v>2.06342307692307E-2</v>
      </c>
      <c r="X101">
        <v>2.0536153846153801E-2</v>
      </c>
      <c r="Y101">
        <v>2.06342307692307E-2</v>
      </c>
      <c r="Z101">
        <v>2.0536153846153801E-2</v>
      </c>
      <c r="AA101">
        <v>2.06342307692307E-2</v>
      </c>
      <c r="AB101">
        <v>2.0536153846153801E-2</v>
      </c>
      <c r="AC101">
        <v>2.06342307692307E-2</v>
      </c>
      <c r="AD101">
        <v>2.06342307692307E-2</v>
      </c>
      <c r="AE101">
        <v>2.0536153846153801E-2</v>
      </c>
      <c r="AF101">
        <v>2.0536153846153801E-2</v>
      </c>
      <c r="AG101">
        <v>2.06342307692307E-2</v>
      </c>
      <c r="AH101">
        <v>2.0536153846153801E-2</v>
      </c>
    </row>
    <row r="102" spans="1:34" x14ac:dyDescent="0.3">
      <c r="A102" t="s">
        <v>122</v>
      </c>
      <c r="B102">
        <v>100</v>
      </c>
      <c r="C102" t="str">
        <f>LEFT(Table13131415[[#This Row],[Contingency id]])</f>
        <v>C</v>
      </c>
      <c r="D102">
        <v>0.33698399326032002</v>
      </c>
      <c r="E102" s="1">
        <v>1.87519747235387</v>
      </c>
      <c r="F102">
        <v>1187</v>
      </c>
      <c r="G102">
        <v>633</v>
      </c>
      <c r="H102">
        <v>2.02881213142375E-2</v>
      </c>
      <c r="I102" s="2">
        <f>AVERAGE(Table13131415[[#This Row],[Estimated costs 1]:[Estimated costs 20]])</f>
        <v>2.1089806234203843E-2</v>
      </c>
      <c r="J102" s="2">
        <f>(Table13131415[[#This Row],[Mean]]-Table13131415[[#This Row],[Actual cost]])/Table13131415[[#This Row],[Actual cost]]*100</f>
        <v>3.9514990449300424</v>
      </c>
      <c r="K102" s="2">
        <f>_xlfn.STDEV.P(Table13131415[[#This Row],[Estimated costs 1]:[Estimated costs 20]])</f>
        <v>9.4724124392794005E-3</v>
      </c>
      <c r="L102" s="2">
        <f>Table13131415[[#This Row],[Dev]]/Table13131415[[#This Row],[Mean]]*100</f>
        <v>44.914648973478307</v>
      </c>
      <c r="M102" s="2">
        <f>Table13131415[[#This Row],[Estimated costs 1]]-Table13131415[[#This Row],[Actual cost]]</f>
        <v>3.1508003369840054E-4</v>
      </c>
      <c r="N102" s="2">
        <f>Table13131415[[#This Row],[Diff 1]]/Table13131415[[#This Row],[Actual cost]]*100</f>
        <v>1.5530271572128678</v>
      </c>
      <c r="O102">
        <v>2.06032013479359E-2</v>
      </c>
      <c r="P102">
        <v>3.1413647851726997E-2</v>
      </c>
      <c r="Q102">
        <v>9.8197135636057201E-3</v>
      </c>
      <c r="R102">
        <v>0</v>
      </c>
      <c r="S102">
        <v>2.15939342881213E-2</v>
      </c>
      <c r="T102">
        <v>0</v>
      </c>
      <c r="U102">
        <v>2.15939342881213E-2</v>
      </c>
      <c r="V102">
        <v>2.06032013479359E-2</v>
      </c>
      <c r="W102">
        <v>3.0422914911541699E-2</v>
      </c>
      <c r="X102">
        <v>1.9315922493681501E-2</v>
      </c>
      <c r="Y102">
        <v>2.15939342881213E-2</v>
      </c>
      <c r="Z102">
        <v>3.1413647851726997E-2</v>
      </c>
      <c r="AA102">
        <v>2.9135636057287199E-2</v>
      </c>
      <c r="AB102">
        <v>2.9135636057287199E-2</v>
      </c>
      <c r="AC102">
        <v>3.1413647851726997E-2</v>
      </c>
      <c r="AD102">
        <v>2.15939342881213E-2</v>
      </c>
      <c r="AE102">
        <v>2.15939342881213E-2</v>
      </c>
      <c r="AF102">
        <v>1.9315922493681501E-2</v>
      </c>
      <c r="AG102">
        <v>9.8197135636057201E-3</v>
      </c>
      <c r="AH102">
        <v>3.1413647851726997E-2</v>
      </c>
    </row>
    <row r="103" spans="1:34" x14ac:dyDescent="0.3">
      <c r="A103" t="s">
        <v>123</v>
      </c>
      <c r="B103">
        <v>101</v>
      </c>
      <c r="C103" t="str">
        <f>LEFT(Table13131415[[#This Row],[Contingency id]])</f>
        <v>A</v>
      </c>
      <c r="D103" s="1">
        <v>100</v>
      </c>
      <c r="E103" s="1">
        <v>1.04</v>
      </c>
      <c r="F103">
        <v>52</v>
      </c>
      <c r="G103">
        <v>50</v>
      </c>
      <c r="H103" s="2">
        <v>2.0132692307692299E-2</v>
      </c>
      <c r="I103" s="2">
        <f>AVERAGE(Table13131415[[#This Row],[Estimated costs 1]:[Estimated costs 20]])</f>
        <v>2.0158942307692256E-2</v>
      </c>
      <c r="J103" s="2">
        <f>(Table13131415[[#This Row],[Mean]]-Table13131415[[#This Row],[Actual cost]])/Table13131415[[#This Row],[Actual cost]]*100</f>
        <v>0.13038494603092535</v>
      </c>
      <c r="K103" s="2">
        <f>_xlfn.STDEV.P(Table13131415[[#This Row],[Estimated costs 1]:[Estimated costs 20]])</f>
        <v>1.2310371553329343E-4</v>
      </c>
      <c r="L103" s="2">
        <f>Table13131415[[#This Row],[Dev]]/Table13131415[[#This Row],[Mean]]*100</f>
        <v>0.61066554809435347</v>
      </c>
      <c r="M103" s="2">
        <f>Table13131415[[#This Row],[Estimated costs 1]]-Table13131415[[#This Row],[Actual cost]]</f>
        <v>1.0730769230770168E-4</v>
      </c>
      <c r="N103" s="2">
        <f>Table13131415[[#This Row],[Diff 1]]/Table13131415[[#This Row],[Actual cost]]*100</f>
        <v>0.53300219696250739</v>
      </c>
      <c r="O103">
        <v>2.0240000000000001E-2</v>
      </c>
      <c r="P103">
        <v>2.02399999999999E-2</v>
      </c>
      <c r="Q103">
        <v>2.0271923076923E-2</v>
      </c>
      <c r="R103">
        <v>2.0025384615384601E-2</v>
      </c>
      <c r="S103">
        <v>2.0240000000000001E-2</v>
      </c>
      <c r="T103">
        <v>1.9993461538461502E-2</v>
      </c>
      <c r="U103">
        <v>2.0025384615384601E-2</v>
      </c>
      <c r="V103">
        <v>2.02399999999999E-2</v>
      </c>
      <c r="W103">
        <v>1.9993461538461502E-2</v>
      </c>
      <c r="X103">
        <v>2.0271923076923E-2</v>
      </c>
      <c r="Y103">
        <v>2.0025384615384601E-2</v>
      </c>
      <c r="Z103">
        <v>2.0271923076923E-2</v>
      </c>
      <c r="AA103">
        <v>1.9993461538461502E-2</v>
      </c>
      <c r="AB103">
        <v>2.0271923076923E-2</v>
      </c>
      <c r="AC103">
        <v>2.0240000000000001E-2</v>
      </c>
      <c r="AD103">
        <v>2.0271923076923E-2</v>
      </c>
      <c r="AE103">
        <v>1.9993461538461502E-2</v>
      </c>
      <c r="AF103">
        <v>2.0271923076923E-2</v>
      </c>
      <c r="AG103">
        <v>2.0025384615384601E-2</v>
      </c>
      <c r="AH103">
        <v>2.0271923076923E-2</v>
      </c>
    </row>
    <row r="104" spans="1:34" x14ac:dyDescent="0.3">
      <c r="A104" t="s">
        <v>124</v>
      </c>
      <c r="B104">
        <v>102</v>
      </c>
      <c r="C104" t="str">
        <f>LEFT(Table13131415[[#This Row],[Contingency id]])</f>
        <v>A</v>
      </c>
      <c r="D104" s="1">
        <v>8.3333333333333304</v>
      </c>
      <c r="E104" s="1">
        <v>1.08108108108108</v>
      </c>
      <c r="F104">
        <v>120</v>
      </c>
      <c r="G104">
        <v>111</v>
      </c>
      <c r="H104" s="2">
        <v>1.91083333333333E-2</v>
      </c>
      <c r="I104" s="2">
        <f>AVERAGE(Table13131415[[#This Row],[Estimated costs 1]:[Estimated costs 20]])</f>
        <v>1.9300999999999961E-2</v>
      </c>
      <c r="J104" s="2">
        <f>(Table13131415[[#This Row],[Mean]]-Table13131415[[#This Row],[Actual cost]])/Table13131415[[#This Row],[Actual cost]]*100</f>
        <v>1.0082860880941689</v>
      </c>
      <c r="K104" s="2">
        <f>_xlfn.STDEV.P(Table13131415[[#This Row],[Estimated costs 1]:[Estimated costs 20]])</f>
        <v>2.1940434767291402E-3</v>
      </c>
      <c r="L104" s="2">
        <f>Table13131415[[#This Row],[Dev]]/Table13131415[[#This Row],[Mean]]*100</f>
        <v>11.367511925439846</v>
      </c>
      <c r="M104" s="2">
        <f>Table13131415[[#This Row],[Estimated costs 1]]-Table13131415[[#This Row],[Actual cost]]</f>
        <v>1.349999999999997E-4</v>
      </c>
      <c r="N104" s="2">
        <f>Table13131415[[#This Row],[Diff 1]]/Table13131415[[#This Row],[Actual cost]]*100</f>
        <v>0.70649803750545104</v>
      </c>
      <c r="O104">
        <v>1.92433333333333E-2</v>
      </c>
      <c r="P104">
        <v>1.92433333333333E-2</v>
      </c>
      <c r="Q104">
        <v>1.89733333333333E-2</v>
      </c>
      <c r="R104">
        <v>1.89733333333333E-2</v>
      </c>
      <c r="S104">
        <v>1.89733333333333E-2</v>
      </c>
      <c r="T104">
        <v>1.89733333333333E-2</v>
      </c>
      <c r="U104">
        <v>1.5389999999999999E-2</v>
      </c>
      <c r="V104">
        <v>2.2826666666666599E-2</v>
      </c>
      <c r="W104">
        <v>1.5389999999999999E-2</v>
      </c>
      <c r="X104">
        <v>1.5389999999999999E-2</v>
      </c>
      <c r="Y104">
        <v>1.92433333333333E-2</v>
      </c>
      <c r="Z104">
        <v>2.2826666666666599E-2</v>
      </c>
      <c r="AA104">
        <v>1.89733333333333E-2</v>
      </c>
      <c r="AB104">
        <v>1.92433333333333E-2</v>
      </c>
      <c r="AC104">
        <v>2.2826666666666599E-2</v>
      </c>
      <c r="AD104">
        <v>1.89733333333333E-2</v>
      </c>
      <c r="AE104">
        <v>1.92433333333333E-2</v>
      </c>
      <c r="AF104">
        <v>1.92433333333333E-2</v>
      </c>
      <c r="AG104">
        <v>1.92433333333333E-2</v>
      </c>
      <c r="AH104">
        <v>2.2826666666666599E-2</v>
      </c>
    </row>
    <row r="105" spans="1:34" x14ac:dyDescent="0.3">
      <c r="A105" t="s">
        <v>125</v>
      </c>
      <c r="B105">
        <v>103</v>
      </c>
      <c r="C105" t="str">
        <f>LEFT(Table13131415[[#This Row],[Contingency id]])</f>
        <v>A</v>
      </c>
      <c r="D105" s="1">
        <v>8.4507042253521103</v>
      </c>
      <c r="E105" s="1">
        <v>1.0597014925373101</v>
      </c>
      <c r="F105">
        <v>71</v>
      </c>
      <c r="G105">
        <v>67</v>
      </c>
      <c r="H105" s="2">
        <v>1.8184507042253498E-2</v>
      </c>
      <c r="I105" s="2">
        <f>AVERAGE(Table13131415[[#This Row],[Estimated costs 1]:[Estimated costs 20]])</f>
        <v>1.8184507042253498E-2</v>
      </c>
      <c r="J105" s="2">
        <f>(Table13131415[[#This Row],[Mean]]-Table13131415[[#This Row],[Actual cost]])/Table13131415[[#This Row],[Actual cost]]*100</f>
        <v>0</v>
      </c>
      <c r="K105" s="2">
        <f>_xlfn.STDEV.P(Table13131415[[#This Row],[Estimated costs 1]:[Estimated costs 20]])</f>
        <v>0</v>
      </c>
      <c r="L105" s="2">
        <f>Table13131415[[#This Row],[Dev]]/Table13131415[[#This Row],[Mean]]*100</f>
        <v>0</v>
      </c>
      <c r="M105" s="2">
        <f>Table13131415[[#This Row],[Estimated costs 1]]-Table13131415[[#This Row],[Actual cost]]</f>
        <v>0</v>
      </c>
      <c r="N105" s="2">
        <f>Table13131415[[#This Row],[Diff 1]]/Table13131415[[#This Row],[Actual cost]]*100</f>
        <v>0</v>
      </c>
      <c r="O105">
        <v>1.8184507042253498E-2</v>
      </c>
      <c r="P105">
        <v>1.8184507042253498E-2</v>
      </c>
      <c r="Q105">
        <v>1.8184507042253498E-2</v>
      </c>
      <c r="R105">
        <v>1.8184507042253498E-2</v>
      </c>
      <c r="S105">
        <v>1.8184507042253498E-2</v>
      </c>
      <c r="T105">
        <v>1.8184507042253498E-2</v>
      </c>
      <c r="U105">
        <v>1.8184507042253498E-2</v>
      </c>
      <c r="V105">
        <v>1.8184507042253498E-2</v>
      </c>
      <c r="W105">
        <v>1.8184507042253498E-2</v>
      </c>
      <c r="X105">
        <v>1.8184507042253498E-2</v>
      </c>
      <c r="Y105">
        <v>1.8184507042253498E-2</v>
      </c>
      <c r="Z105">
        <v>1.8184507042253498E-2</v>
      </c>
      <c r="AA105">
        <v>1.8184507042253498E-2</v>
      </c>
      <c r="AB105">
        <v>1.8184507042253498E-2</v>
      </c>
      <c r="AC105">
        <v>1.8184507042253498E-2</v>
      </c>
      <c r="AD105">
        <v>1.8184507042253498E-2</v>
      </c>
      <c r="AE105">
        <v>1.8184507042253498E-2</v>
      </c>
      <c r="AF105">
        <v>1.8184507042253498E-2</v>
      </c>
      <c r="AG105">
        <v>1.8184507042253498E-2</v>
      </c>
      <c r="AH105">
        <v>1.8184507042253498E-2</v>
      </c>
    </row>
    <row r="106" spans="1:34" x14ac:dyDescent="0.3">
      <c r="A106" t="s">
        <v>126</v>
      </c>
      <c r="B106">
        <v>104</v>
      </c>
      <c r="C106" t="str">
        <f>LEFT(Table13131415[[#This Row],[Contingency id]])</f>
        <v>A</v>
      </c>
      <c r="D106" s="1">
        <v>0.14044943820224701</v>
      </c>
      <c r="E106" s="1">
        <v>1.4501018329938899</v>
      </c>
      <c r="F106">
        <v>712</v>
      </c>
      <c r="G106">
        <v>491</v>
      </c>
      <c r="H106" s="2">
        <v>1.7022471910112299E-2</v>
      </c>
      <c r="I106" s="2">
        <f>AVERAGE(Table13131415[[#This Row],[Estimated costs 1]:[Estimated costs 20]])</f>
        <v>1.7022471910112299E-2</v>
      </c>
      <c r="J106" s="2">
        <f>(Table13131415[[#This Row],[Mean]]-Table13131415[[#This Row],[Actual cost]])/Table13131415[[#This Row],[Actual cost]]*100</f>
        <v>0</v>
      </c>
      <c r="K106" s="2">
        <f>_xlfn.STDEV.P(Table13131415[[#This Row],[Estimated costs 1]:[Estimated costs 20]])</f>
        <v>0</v>
      </c>
      <c r="L106" s="2">
        <f>Table13131415[[#This Row],[Dev]]/Table13131415[[#This Row],[Mean]]*100</f>
        <v>0</v>
      </c>
      <c r="M106" s="2">
        <f>Table13131415[[#This Row],[Estimated costs 1]]-Table13131415[[#This Row],[Actual cost]]</f>
        <v>0</v>
      </c>
      <c r="N106" s="2">
        <f>Table13131415[[#This Row],[Diff 1]]/Table13131415[[#This Row],[Actual cost]]*100</f>
        <v>0</v>
      </c>
      <c r="O106">
        <v>1.7022471910112299E-2</v>
      </c>
      <c r="P106">
        <v>1.7022471910112299E-2</v>
      </c>
      <c r="Q106">
        <v>1.7022471910112299E-2</v>
      </c>
      <c r="R106">
        <v>1.7022471910112299E-2</v>
      </c>
      <c r="S106">
        <v>1.7022471910112299E-2</v>
      </c>
      <c r="T106">
        <v>1.7022471910112299E-2</v>
      </c>
      <c r="U106">
        <v>1.7022471910112299E-2</v>
      </c>
      <c r="V106">
        <v>1.7022471910112299E-2</v>
      </c>
      <c r="W106">
        <v>1.7022471910112299E-2</v>
      </c>
      <c r="X106">
        <v>1.7022471910112299E-2</v>
      </c>
      <c r="Y106">
        <v>1.7022471910112299E-2</v>
      </c>
      <c r="Z106">
        <v>1.7022471910112299E-2</v>
      </c>
      <c r="AA106">
        <v>1.7022471910112299E-2</v>
      </c>
      <c r="AB106">
        <v>1.7022471910112299E-2</v>
      </c>
      <c r="AC106">
        <v>1.7022471910112299E-2</v>
      </c>
      <c r="AD106">
        <v>1.7022471910112299E-2</v>
      </c>
      <c r="AE106">
        <v>1.7022471910112299E-2</v>
      </c>
      <c r="AF106">
        <v>1.7022471910112299E-2</v>
      </c>
      <c r="AG106">
        <v>1.7022471910112299E-2</v>
      </c>
      <c r="AH106">
        <v>1.7022471910112299E-2</v>
      </c>
    </row>
    <row r="107" spans="1:34" x14ac:dyDescent="0.3">
      <c r="A107" t="s">
        <v>127</v>
      </c>
      <c r="B107">
        <v>105</v>
      </c>
      <c r="C107" t="str">
        <f>LEFT(Table13131415[[#This Row],[Contingency id]])</f>
        <v>B</v>
      </c>
      <c r="D107">
        <v>0.86767895878524903</v>
      </c>
      <c r="E107" s="1">
        <v>1.60627177700348</v>
      </c>
      <c r="F107">
        <v>922</v>
      </c>
      <c r="G107">
        <v>574</v>
      </c>
      <c r="H107">
        <v>1.6908893709327501E-2</v>
      </c>
      <c r="I107" s="2">
        <f>AVERAGE(Table13131415[[#This Row],[Estimated costs 1]:[Estimated costs 20]])</f>
        <v>1.823817787418652E-2</v>
      </c>
      <c r="J107" s="2">
        <f>(Table13131415[[#This Row],[Mean]]-Table13131415[[#This Row],[Actual cost]])/Table13131415[[#This Row],[Actual cost]]*100</f>
        <v>7.8614496472098709</v>
      </c>
      <c r="K107" s="2">
        <f>_xlfn.STDEV.P(Table13131415[[#This Row],[Estimated costs 1]:[Estimated costs 20]])</f>
        <v>5.1972331435873667E-3</v>
      </c>
      <c r="L107" s="2">
        <f>Table13131415[[#This Row],[Dev]]/Table13131415[[#This Row],[Mean]]*100</f>
        <v>28.496449477791813</v>
      </c>
      <c r="M107" s="2">
        <f>Table13131415[[#This Row],[Estimated costs 1]]-Table13131415[[#This Row],[Actual cost]]</f>
        <v>5.6019522776573002E-3</v>
      </c>
      <c r="N107" s="2">
        <f>Table13131415[[#This Row],[Diff 1]]/Table13131415[[#This Row],[Actual cost]]*100</f>
        <v>33.130211674150388</v>
      </c>
      <c r="O107">
        <v>2.2510845986984801E-2</v>
      </c>
      <c r="P107">
        <v>2.7187635574837301E-2</v>
      </c>
      <c r="Q107">
        <v>2.2510845986984801E-2</v>
      </c>
      <c r="R107">
        <v>2.1703904555314499E-2</v>
      </c>
      <c r="S107">
        <v>1.6528199566160501E-2</v>
      </c>
      <c r="T107">
        <v>1.5278741865509701E-2</v>
      </c>
      <c r="U107">
        <v>9.2960954446854593E-3</v>
      </c>
      <c r="V107">
        <v>1.8788503253796E-2</v>
      </c>
      <c r="W107">
        <v>1.7040130151843799E-2</v>
      </c>
      <c r="X107">
        <v>1.1556399132321E-2</v>
      </c>
      <c r="Y107">
        <v>2.1703904555314499E-2</v>
      </c>
      <c r="Z107">
        <v>2.2011930585683299E-2</v>
      </c>
      <c r="AA107">
        <v>1.3612798264642E-2</v>
      </c>
      <c r="AB107">
        <v>1.4779826464208201E-2</v>
      </c>
      <c r="AC107">
        <v>2.7686550976138799E-2</v>
      </c>
      <c r="AD107">
        <v>1.7847071583514101E-2</v>
      </c>
      <c r="AE107">
        <v>1.3612798264642E-2</v>
      </c>
      <c r="AF107">
        <v>1.8788503253796E-2</v>
      </c>
      <c r="AG107">
        <v>2.3022776572668099E-2</v>
      </c>
      <c r="AH107">
        <v>9.2960954446854593E-3</v>
      </c>
    </row>
    <row r="108" spans="1:34" x14ac:dyDescent="0.3">
      <c r="A108" t="s">
        <v>128</v>
      </c>
      <c r="B108">
        <v>106</v>
      </c>
      <c r="C108" t="str">
        <f>LEFT(Table13131415[[#This Row],[Contingency id]])</f>
        <v>B</v>
      </c>
      <c r="D108">
        <v>11.6666666666666</v>
      </c>
      <c r="E108" s="1">
        <v>1.0169491525423699</v>
      </c>
      <c r="F108">
        <v>60</v>
      </c>
      <c r="G108">
        <v>59</v>
      </c>
      <c r="H108">
        <v>1.6268666666666601E-2</v>
      </c>
      <c r="I108" s="2">
        <f>AVERAGE(Table13131415[[#This Row],[Estimated costs 1]:[Estimated costs 20]])</f>
        <v>1.6268666666666601E-2</v>
      </c>
      <c r="J108" s="2">
        <f>(Table13131415[[#This Row],[Mean]]-Table13131415[[#This Row],[Actual cost]])/Table13131415[[#This Row],[Actual cost]]*100</f>
        <v>0</v>
      </c>
      <c r="K108" s="2">
        <f>_xlfn.STDEV.P(Table13131415[[#This Row],[Estimated costs 1]:[Estimated costs 20]])</f>
        <v>0</v>
      </c>
      <c r="L108" s="2">
        <f>Table13131415[[#This Row],[Dev]]/Table13131415[[#This Row],[Mean]]*100</f>
        <v>0</v>
      </c>
      <c r="M108" s="2">
        <f>Table13131415[[#This Row],[Estimated costs 1]]-Table13131415[[#This Row],[Actual cost]]</f>
        <v>0</v>
      </c>
      <c r="N108" s="2">
        <f>Table13131415[[#This Row],[Diff 1]]/Table13131415[[#This Row],[Actual cost]]*100</f>
        <v>0</v>
      </c>
      <c r="O108">
        <v>1.6268666666666601E-2</v>
      </c>
      <c r="P108">
        <v>1.6268666666666601E-2</v>
      </c>
      <c r="Q108">
        <v>1.6268666666666601E-2</v>
      </c>
      <c r="R108">
        <v>1.6268666666666601E-2</v>
      </c>
      <c r="S108">
        <v>1.6268666666666601E-2</v>
      </c>
      <c r="T108">
        <v>1.6268666666666601E-2</v>
      </c>
      <c r="U108">
        <v>1.6268666666666601E-2</v>
      </c>
      <c r="V108">
        <v>1.6268666666666601E-2</v>
      </c>
      <c r="W108">
        <v>1.6268666666666601E-2</v>
      </c>
      <c r="X108">
        <v>1.6268666666666601E-2</v>
      </c>
      <c r="Y108">
        <v>1.6268666666666601E-2</v>
      </c>
      <c r="Z108">
        <v>1.6268666666666601E-2</v>
      </c>
      <c r="AA108">
        <v>1.6268666666666601E-2</v>
      </c>
      <c r="AB108">
        <v>1.6268666666666601E-2</v>
      </c>
      <c r="AC108">
        <v>1.6268666666666601E-2</v>
      </c>
      <c r="AD108">
        <v>1.6268666666666601E-2</v>
      </c>
      <c r="AE108">
        <v>1.6268666666666601E-2</v>
      </c>
      <c r="AF108">
        <v>1.6268666666666601E-2</v>
      </c>
      <c r="AG108">
        <v>1.6268666666666601E-2</v>
      </c>
      <c r="AH108">
        <v>1.6268666666666601E-2</v>
      </c>
    </row>
    <row r="109" spans="1:34" x14ac:dyDescent="0.3">
      <c r="A109" t="s">
        <v>129</v>
      </c>
      <c r="B109">
        <v>107</v>
      </c>
      <c r="C109" t="str">
        <f>LEFT(Table13131415[[#This Row],[Contingency id]])</f>
        <v>B</v>
      </c>
      <c r="D109">
        <v>1.89035916824196</v>
      </c>
      <c r="E109" s="1">
        <v>1.3957783641160899</v>
      </c>
      <c r="F109">
        <v>529</v>
      </c>
      <c r="G109">
        <v>379</v>
      </c>
      <c r="H109">
        <v>1.5856332703213599E-2</v>
      </c>
      <c r="I109" s="2">
        <f>AVERAGE(Table13131415[[#This Row],[Estimated costs 1]:[Estimated costs 20]])</f>
        <v>1.6590661625708842E-2</v>
      </c>
      <c r="J109" s="2">
        <f>(Table13131415[[#This Row],[Mean]]-Table13131415[[#This Row],[Actual cost]])/Table13131415[[#This Row],[Actual cost]]*100</f>
        <v>4.6311397234142069</v>
      </c>
      <c r="K109" s="2">
        <f>_xlfn.STDEV.P(Table13131415[[#This Row],[Estimated costs 1]:[Estimated costs 20]])</f>
        <v>4.7202315755820838E-3</v>
      </c>
      <c r="L109" s="2">
        <f>Table13131415[[#This Row],[Dev]]/Table13131415[[#This Row],[Mean]]*100</f>
        <v>28.451135235424406</v>
      </c>
      <c r="M109" s="2">
        <f>Table13131415[[#This Row],[Estimated costs 1]]-Table13131415[[#This Row],[Actual cost]]</f>
        <v>7.225141776937602E-3</v>
      </c>
      <c r="N109" s="2">
        <f>Table13131415[[#This Row],[Diff 1]]/Table13131415[[#This Row],[Actual cost]]*100</f>
        <v>45.566285169289394</v>
      </c>
      <c r="O109">
        <v>2.3081474480151201E-2</v>
      </c>
      <c r="P109">
        <v>1.4727977315689899E-2</v>
      </c>
      <c r="Q109">
        <v>2.1646691871455501E-2</v>
      </c>
      <c r="R109">
        <v>1.0636483931946999E-2</v>
      </c>
      <c r="S109">
        <v>8.8648393194706993E-3</v>
      </c>
      <c r="T109">
        <v>2.3754820415879001E-2</v>
      </c>
      <c r="U109">
        <v>1.4516257088846799E-2</v>
      </c>
      <c r="V109">
        <v>2.2869754253308099E-2</v>
      </c>
      <c r="W109">
        <v>1.0636483931946999E-2</v>
      </c>
      <c r="X109">
        <v>1.9875047258979199E-2</v>
      </c>
      <c r="Y109">
        <v>1.5401323251417701E-2</v>
      </c>
      <c r="Z109">
        <v>2.1098109640831701E-2</v>
      </c>
      <c r="AA109">
        <v>1.9875047258979199E-2</v>
      </c>
      <c r="AB109">
        <v>1.0636483931946999E-2</v>
      </c>
      <c r="AC109">
        <v>1.7218336483931899E-2</v>
      </c>
      <c r="AD109">
        <v>1.4727977315689899E-2</v>
      </c>
      <c r="AE109">
        <v>1.7218336483931899E-2</v>
      </c>
      <c r="AF109">
        <v>1.8989981096408301E-2</v>
      </c>
      <c r="AG109">
        <v>8.8648393194706993E-3</v>
      </c>
      <c r="AH109">
        <v>1.7172967863894099E-2</v>
      </c>
    </row>
    <row r="110" spans="1:34" x14ac:dyDescent="0.3">
      <c r="A110" t="s">
        <v>130</v>
      </c>
      <c r="B110">
        <v>108</v>
      </c>
      <c r="C110" t="str">
        <f>LEFT(Table13131415[[#This Row],[Contingency id]])</f>
        <v>C</v>
      </c>
      <c r="D110">
        <v>7.5075075075075007E-2</v>
      </c>
      <c r="E110" s="1">
        <v>1.92764109985528</v>
      </c>
      <c r="F110">
        <v>1332</v>
      </c>
      <c r="G110">
        <v>691</v>
      </c>
      <c r="H110">
        <v>1.47522522522522E-2</v>
      </c>
      <c r="I110" s="2">
        <f>AVERAGE(Table13131415[[#This Row],[Estimated costs 1]:[Estimated costs 20]])</f>
        <v>1.4752252252252202E-2</v>
      </c>
      <c r="J110" s="2">
        <f>(Table13131415[[#This Row],[Mean]]-Table13131415[[#This Row],[Actual cost]])/Table13131415[[#This Row],[Actual cost]]*100</f>
        <v>1.1759041577613818E-14</v>
      </c>
      <c r="K110" s="2">
        <f>_xlfn.STDEV.P(Table13131415[[#This Row],[Estimated costs 1]:[Estimated costs 20]])</f>
        <v>1.7347234759768071E-18</v>
      </c>
      <c r="L110" s="2">
        <f>Table13131415[[#This Row],[Dev]]/Table13131415[[#This Row],[Mean]]*100</f>
        <v>1.1759041577613816E-14</v>
      </c>
      <c r="M110" s="2">
        <f>Table13131415[[#This Row],[Estimated costs 1]]-Table13131415[[#This Row],[Actual cost]]</f>
        <v>0</v>
      </c>
      <c r="N110" s="2">
        <f>Table13131415[[#This Row],[Diff 1]]/Table13131415[[#This Row],[Actual cost]]*100</f>
        <v>0</v>
      </c>
      <c r="O110">
        <v>1.47522522522522E-2</v>
      </c>
      <c r="P110">
        <v>1.47522522522522E-2</v>
      </c>
      <c r="Q110">
        <v>1.47522522522522E-2</v>
      </c>
      <c r="R110">
        <v>1.47522522522522E-2</v>
      </c>
      <c r="S110">
        <v>1.47522522522522E-2</v>
      </c>
      <c r="T110">
        <v>1.47522522522522E-2</v>
      </c>
      <c r="U110">
        <v>1.47522522522522E-2</v>
      </c>
      <c r="V110">
        <v>1.47522522522522E-2</v>
      </c>
      <c r="W110">
        <v>1.47522522522522E-2</v>
      </c>
      <c r="X110">
        <v>1.47522522522522E-2</v>
      </c>
      <c r="Y110">
        <v>1.47522522522522E-2</v>
      </c>
      <c r="Z110">
        <v>1.47522522522522E-2</v>
      </c>
      <c r="AA110">
        <v>1.47522522522522E-2</v>
      </c>
      <c r="AB110">
        <v>1.47522522522522E-2</v>
      </c>
      <c r="AC110">
        <v>1.47522522522522E-2</v>
      </c>
      <c r="AD110">
        <v>1.47522522522522E-2</v>
      </c>
      <c r="AE110">
        <v>1.47522522522522E-2</v>
      </c>
      <c r="AF110">
        <v>1.47522522522522E-2</v>
      </c>
      <c r="AG110">
        <v>1.47522522522522E-2</v>
      </c>
      <c r="AH110">
        <v>1.47522522522522E-2</v>
      </c>
    </row>
    <row r="111" spans="1:34" x14ac:dyDescent="0.3">
      <c r="A111" t="s">
        <v>131</v>
      </c>
      <c r="B111">
        <v>109</v>
      </c>
      <c r="C111" t="str">
        <f>LEFT(Table13131415[[#This Row],[Contingency id]])</f>
        <v>C</v>
      </c>
      <c r="D111">
        <v>1.8518518518518501</v>
      </c>
      <c r="E111" s="1">
        <v>1.1824817518248101</v>
      </c>
      <c r="F111">
        <v>162</v>
      </c>
      <c r="G111">
        <v>137</v>
      </c>
      <c r="H111">
        <v>1.4377160493827101E-2</v>
      </c>
      <c r="I111" s="2">
        <f>AVERAGE(Table13131415[[#This Row],[Estimated costs 1]:[Estimated costs 20]])</f>
        <v>1.3511512345678978E-2</v>
      </c>
      <c r="J111" s="2">
        <f>(Table13131415[[#This Row],[Mean]]-Table13131415[[#This Row],[Actual cost]])/Table13131415[[#This Row],[Actual cost]]*100</f>
        <v>-6.0209952342104849</v>
      </c>
      <c r="K111" s="2">
        <f>_xlfn.STDEV.P(Table13131415[[#This Row],[Estimated costs 1]:[Estimated costs 20]])</f>
        <v>7.6469078505735514E-3</v>
      </c>
      <c r="L111" s="2">
        <f>Table13131415[[#This Row],[Dev]]/Table13131415[[#This Row],[Mean]]*100</f>
        <v>56.595499119083101</v>
      </c>
      <c r="M111" s="2">
        <f>Table13131415[[#This Row],[Estimated costs 1]]-Table13131415[[#This Row],[Actual cost]]</f>
        <v>-1.4377160493827101E-2</v>
      </c>
      <c r="N111" s="2">
        <f>Table13131415[[#This Row],[Diff 1]]/Table13131415[[#This Row],[Actual cost]]*100</f>
        <v>-100</v>
      </c>
      <c r="O111">
        <v>0</v>
      </c>
      <c r="P111">
        <v>1.31518518518518E-2</v>
      </c>
      <c r="Q111">
        <v>2.39413580246913E-2</v>
      </c>
      <c r="R111">
        <v>1.20765432098765E-2</v>
      </c>
      <c r="S111">
        <v>1.31518518518518E-2</v>
      </c>
      <c r="T111">
        <v>1.20765432098765E-2</v>
      </c>
      <c r="U111">
        <v>1.18648148148148E-2</v>
      </c>
      <c r="V111">
        <v>1.18648148148148E-2</v>
      </c>
      <c r="W111">
        <v>1.18648148148148E-2</v>
      </c>
      <c r="X111">
        <v>2.52283950617283E-2</v>
      </c>
      <c r="Y111">
        <v>1.31518518518518E-2</v>
      </c>
      <c r="Z111">
        <v>0</v>
      </c>
      <c r="AA111">
        <v>2.52283950617283E-2</v>
      </c>
      <c r="AB111">
        <v>1.18648148148148E-2</v>
      </c>
      <c r="AC111">
        <v>1.18648148148148E-2</v>
      </c>
      <c r="AD111">
        <v>1.31518518518518E-2</v>
      </c>
      <c r="AE111">
        <v>2.39413580246913E-2</v>
      </c>
      <c r="AF111">
        <v>2.39413580246913E-2</v>
      </c>
      <c r="AG111">
        <v>1.18648148148148E-2</v>
      </c>
      <c r="AH111">
        <v>0</v>
      </c>
    </row>
    <row r="112" spans="1:34" x14ac:dyDescent="0.3">
      <c r="A112" t="s">
        <v>132</v>
      </c>
      <c r="B112">
        <v>110</v>
      </c>
      <c r="C112" t="str">
        <f>LEFT(Table13131415[[#This Row],[Contingency id]])</f>
        <v>C</v>
      </c>
      <c r="D112">
        <v>15.625</v>
      </c>
      <c r="E112" s="1">
        <v>1.0322580645161199</v>
      </c>
      <c r="F112">
        <v>64</v>
      </c>
      <c r="G112">
        <v>62</v>
      </c>
      <c r="H112">
        <v>1.4233906249999999E-2</v>
      </c>
      <c r="I112" s="2">
        <f>AVERAGE(Table13131415[[#This Row],[Estimated costs 1]:[Estimated costs 20]])</f>
        <v>1.4233906249999952E-2</v>
      </c>
      <c r="J112" s="2">
        <f>(Table13131415[[#This Row],[Mean]]-Table13131415[[#This Row],[Actual cost]])/Table13131415[[#This Row],[Actual cost]]*100</f>
        <v>-3.2905607939755676E-13</v>
      </c>
      <c r="K112" s="2">
        <f>_xlfn.STDEV.P(Table13131415[[#This Row],[Estimated costs 1]:[Estimated costs 20]])</f>
        <v>5.7062499999995561E-4</v>
      </c>
      <c r="L112" s="2">
        <f>Table13131415[[#This Row],[Dev]]/Table13131415[[#This Row],[Mean]]*100</f>
        <v>4.0089135756388554</v>
      </c>
      <c r="M112" s="2">
        <f>Table13131415[[#This Row],[Estimated costs 1]]-Table13131415[[#This Row],[Actual cost]]</f>
        <v>5.7062499999990107E-4</v>
      </c>
      <c r="N112" s="2">
        <f>Table13131415[[#This Row],[Diff 1]]/Table13131415[[#This Row],[Actual cost]]*100</f>
        <v>4.0089135756384593</v>
      </c>
      <c r="O112">
        <v>1.48045312499999E-2</v>
      </c>
      <c r="P112">
        <v>1.3663281249999999E-2</v>
      </c>
      <c r="Q112">
        <v>1.3663281249999999E-2</v>
      </c>
      <c r="R112">
        <v>1.3663281249999999E-2</v>
      </c>
      <c r="S112">
        <v>1.3663281249999999E-2</v>
      </c>
      <c r="T112">
        <v>1.3663281249999999E-2</v>
      </c>
      <c r="U112">
        <v>1.48045312499999E-2</v>
      </c>
      <c r="V112">
        <v>1.3663281249999999E-2</v>
      </c>
      <c r="W112">
        <v>1.3663281249999999E-2</v>
      </c>
      <c r="X112">
        <v>1.3663281249999999E-2</v>
      </c>
      <c r="Y112">
        <v>1.4804531250000001E-2</v>
      </c>
      <c r="Z112">
        <v>1.3663281249999999E-2</v>
      </c>
      <c r="AA112">
        <v>1.3663281249999999E-2</v>
      </c>
      <c r="AB112">
        <v>1.48045312499999E-2</v>
      </c>
      <c r="AC112">
        <v>1.48045312499999E-2</v>
      </c>
      <c r="AD112">
        <v>1.48045312499999E-2</v>
      </c>
      <c r="AE112">
        <v>1.48045312499999E-2</v>
      </c>
      <c r="AF112">
        <v>1.48045312499999E-2</v>
      </c>
      <c r="AG112">
        <v>1.48045312499999E-2</v>
      </c>
      <c r="AH112">
        <v>1.48045312499999E-2</v>
      </c>
    </row>
    <row r="113" spans="1:34" x14ac:dyDescent="0.3">
      <c r="A113" t="s">
        <v>133</v>
      </c>
      <c r="B113">
        <v>111</v>
      </c>
      <c r="C113" t="str">
        <f>LEFT(Table13131415[[#This Row],[Contingency id]])</f>
        <v>A</v>
      </c>
      <c r="D113" s="1">
        <v>11.6666666666666</v>
      </c>
      <c r="E113" s="1">
        <v>1.0169491525423699</v>
      </c>
      <c r="F113">
        <v>60</v>
      </c>
      <c r="G113">
        <v>59</v>
      </c>
      <c r="H113" s="2">
        <v>1.30108333333333E-2</v>
      </c>
      <c r="I113" s="2">
        <f>AVERAGE(Table13131415[[#This Row],[Estimated costs 1]:[Estimated costs 20]])</f>
        <v>1.3010833333333301E-2</v>
      </c>
      <c r="J113" s="2">
        <f>(Table13131415[[#This Row],[Mean]]-Table13131415[[#This Row],[Actual cost]])/Table13131415[[#This Row],[Actual cost]]*100</f>
        <v>1.333291597497069E-14</v>
      </c>
      <c r="K113" s="2">
        <f>_xlfn.STDEV.P(Table13131415[[#This Row],[Estimated costs 1]:[Estimated costs 20]])</f>
        <v>1.7347234759768071E-18</v>
      </c>
      <c r="L113" s="2">
        <f>Table13131415[[#This Row],[Dev]]/Table13131415[[#This Row],[Mean]]*100</f>
        <v>1.3332915974970687E-14</v>
      </c>
      <c r="M113" s="2">
        <f>Table13131415[[#This Row],[Estimated costs 1]]-Table13131415[[#This Row],[Actual cost]]</f>
        <v>0</v>
      </c>
      <c r="N113" s="2">
        <f>Table13131415[[#This Row],[Diff 1]]/Table13131415[[#This Row],[Actual cost]]*100</f>
        <v>0</v>
      </c>
      <c r="O113">
        <v>1.30108333333333E-2</v>
      </c>
      <c r="P113">
        <v>1.30108333333333E-2</v>
      </c>
      <c r="Q113">
        <v>1.30108333333333E-2</v>
      </c>
      <c r="R113">
        <v>1.30108333333333E-2</v>
      </c>
      <c r="S113">
        <v>1.30108333333333E-2</v>
      </c>
      <c r="T113">
        <v>1.30108333333333E-2</v>
      </c>
      <c r="U113">
        <v>1.30108333333333E-2</v>
      </c>
      <c r="V113">
        <v>1.30108333333333E-2</v>
      </c>
      <c r="W113">
        <v>1.30108333333333E-2</v>
      </c>
      <c r="X113">
        <v>1.30108333333333E-2</v>
      </c>
      <c r="Y113">
        <v>1.30108333333333E-2</v>
      </c>
      <c r="Z113">
        <v>1.30108333333333E-2</v>
      </c>
      <c r="AA113">
        <v>1.30108333333333E-2</v>
      </c>
      <c r="AB113">
        <v>1.30108333333333E-2</v>
      </c>
      <c r="AC113">
        <v>1.30108333333333E-2</v>
      </c>
      <c r="AD113">
        <v>1.30108333333333E-2</v>
      </c>
      <c r="AE113">
        <v>1.30108333333333E-2</v>
      </c>
      <c r="AF113">
        <v>1.30108333333333E-2</v>
      </c>
      <c r="AG113">
        <v>1.30108333333333E-2</v>
      </c>
      <c r="AH113">
        <v>1.30108333333333E-2</v>
      </c>
    </row>
    <row r="114" spans="1:34" x14ac:dyDescent="0.3">
      <c r="A114" t="s">
        <v>134</v>
      </c>
      <c r="B114">
        <v>112</v>
      </c>
      <c r="C114" t="str">
        <f>LEFT(Table13131415[[#This Row],[Contingency id]])</f>
        <v>C</v>
      </c>
      <c r="D114">
        <v>0.71942446043165398</v>
      </c>
      <c r="E114" s="1">
        <v>1.130081300813</v>
      </c>
      <c r="F114">
        <v>139</v>
      </c>
      <c r="G114">
        <v>123</v>
      </c>
      <c r="H114">
        <v>1.29424460431654E-2</v>
      </c>
      <c r="I114" s="2">
        <f>AVERAGE(Table13131415[[#This Row],[Estimated costs 1]:[Estimated costs 20]])</f>
        <v>1.2942446043165407E-2</v>
      </c>
      <c r="J114" s="2">
        <f>(Table13131415[[#This Row],[Mean]]-Table13131415[[#This Row],[Actual cost]])/Table13131415[[#This Row],[Actual cost]]*100</f>
        <v>5.3613465961262359E-14</v>
      </c>
      <c r="K114" s="2">
        <f>_xlfn.STDEV.P(Table13131415[[#This Row],[Estimated costs 1]:[Estimated costs 20]])</f>
        <v>6.9388939039072284E-18</v>
      </c>
      <c r="L114" s="2">
        <f>Table13131415[[#This Row],[Dev]]/Table13131415[[#This Row],[Mean]]*100</f>
        <v>5.3613465961262328E-14</v>
      </c>
      <c r="M114" s="2">
        <f>Table13131415[[#This Row],[Estimated costs 1]]-Table13131415[[#This Row],[Actual cost]]</f>
        <v>0</v>
      </c>
      <c r="N114" s="2">
        <f>Table13131415[[#This Row],[Diff 1]]/Table13131415[[#This Row],[Actual cost]]*100</f>
        <v>0</v>
      </c>
      <c r="O114">
        <v>1.29424460431654E-2</v>
      </c>
      <c r="P114">
        <v>1.29424460431654E-2</v>
      </c>
      <c r="Q114">
        <v>1.29424460431654E-2</v>
      </c>
      <c r="R114">
        <v>1.29424460431654E-2</v>
      </c>
      <c r="S114">
        <v>1.29424460431654E-2</v>
      </c>
      <c r="T114">
        <v>1.29424460431654E-2</v>
      </c>
      <c r="U114">
        <v>1.29424460431654E-2</v>
      </c>
      <c r="V114">
        <v>1.29424460431654E-2</v>
      </c>
      <c r="W114">
        <v>1.29424460431654E-2</v>
      </c>
      <c r="X114">
        <v>1.29424460431654E-2</v>
      </c>
      <c r="Y114">
        <v>1.29424460431654E-2</v>
      </c>
      <c r="Z114">
        <v>1.29424460431654E-2</v>
      </c>
      <c r="AA114">
        <v>1.29424460431654E-2</v>
      </c>
      <c r="AB114">
        <v>1.29424460431654E-2</v>
      </c>
      <c r="AC114">
        <v>1.29424460431654E-2</v>
      </c>
      <c r="AD114">
        <v>1.29424460431654E-2</v>
      </c>
      <c r="AE114">
        <v>1.29424460431654E-2</v>
      </c>
      <c r="AF114">
        <v>1.29424460431654E-2</v>
      </c>
      <c r="AG114">
        <v>1.29424460431654E-2</v>
      </c>
      <c r="AH114">
        <v>1.29424460431654E-2</v>
      </c>
    </row>
    <row r="115" spans="1:34" x14ac:dyDescent="0.3">
      <c r="A115" t="s">
        <v>135</v>
      </c>
      <c r="B115">
        <v>113</v>
      </c>
      <c r="C115" t="str">
        <f>LEFT(Table13131415[[#This Row],[Contingency id]])</f>
        <v>A</v>
      </c>
      <c r="D115" s="1">
        <v>5.3846153846153797</v>
      </c>
      <c r="E115" s="1">
        <v>1.0833333333333299</v>
      </c>
      <c r="F115">
        <v>130</v>
      </c>
      <c r="G115">
        <v>120</v>
      </c>
      <c r="H115" s="2">
        <v>1.28207692307692E-2</v>
      </c>
      <c r="I115" s="2">
        <f>AVERAGE(Table13131415[[#This Row],[Estimated costs 1]:[Estimated costs 20]])</f>
        <v>1.2820769230769196E-2</v>
      </c>
      <c r="J115" s="2">
        <f>(Table13131415[[#This Row],[Mean]]-Table13131415[[#This Row],[Actual cost]])/Table13131415[[#This Row],[Actual cost]]*100</f>
        <v>-2.7061145002338208E-14</v>
      </c>
      <c r="K115" s="2">
        <f>_xlfn.STDEV.P(Table13131415[[#This Row],[Estimated costs 1]:[Estimated costs 20]])</f>
        <v>3.4694469519536142E-18</v>
      </c>
      <c r="L115" s="2">
        <f>Table13131415[[#This Row],[Dev]]/Table13131415[[#This Row],[Mean]]*100</f>
        <v>2.7061145002338215E-14</v>
      </c>
      <c r="M115" s="2">
        <f>Table13131415[[#This Row],[Estimated costs 1]]-Table13131415[[#This Row],[Actual cost]]</f>
        <v>0</v>
      </c>
      <c r="N115" s="2">
        <f>Table13131415[[#This Row],[Diff 1]]/Table13131415[[#This Row],[Actual cost]]*100</f>
        <v>0</v>
      </c>
      <c r="O115">
        <v>1.28207692307692E-2</v>
      </c>
      <c r="P115">
        <v>1.28207692307692E-2</v>
      </c>
      <c r="Q115">
        <v>1.28207692307692E-2</v>
      </c>
      <c r="R115">
        <v>1.28207692307692E-2</v>
      </c>
      <c r="S115">
        <v>1.28207692307692E-2</v>
      </c>
      <c r="T115">
        <v>1.28207692307692E-2</v>
      </c>
      <c r="U115">
        <v>1.28207692307692E-2</v>
      </c>
      <c r="V115">
        <v>1.28207692307692E-2</v>
      </c>
      <c r="W115">
        <v>1.28207692307692E-2</v>
      </c>
      <c r="X115">
        <v>1.28207692307692E-2</v>
      </c>
      <c r="Y115">
        <v>1.28207692307692E-2</v>
      </c>
      <c r="Z115">
        <v>1.28207692307692E-2</v>
      </c>
      <c r="AA115">
        <v>1.28207692307692E-2</v>
      </c>
      <c r="AB115">
        <v>1.28207692307692E-2</v>
      </c>
      <c r="AC115">
        <v>1.28207692307692E-2</v>
      </c>
      <c r="AD115">
        <v>1.28207692307692E-2</v>
      </c>
      <c r="AE115">
        <v>1.28207692307692E-2</v>
      </c>
      <c r="AF115">
        <v>1.28207692307692E-2</v>
      </c>
      <c r="AG115">
        <v>1.28207692307692E-2</v>
      </c>
      <c r="AH115">
        <v>1.28207692307692E-2</v>
      </c>
    </row>
    <row r="116" spans="1:34" x14ac:dyDescent="0.3">
      <c r="A116" t="s">
        <v>136</v>
      </c>
      <c r="B116">
        <v>114</v>
      </c>
      <c r="C116" t="str">
        <f>LEFT(Table13131415[[#This Row],[Contingency id]])</f>
        <v>A</v>
      </c>
      <c r="D116" s="1">
        <v>11.6666666666666</v>
      </c>
      <c r="E116" s="1">
        <v>1.03448275862068</v>
      </c>
      <c r="F116">
        <v>60</v>
      </c>
      <c r="G116">
        <v>58</v>
      </c>
      <c r="H116" s="2">
        <v>1.27318333333333E-2</v>
      </c>
      <c r="I116" s="2">
        <f>AVERAGE(Table13131415[[#This Row],[Estimated costs 1]:[Estimated costs 20]])</f>
        <v>1.27318333333333E-2</v>
      </c>
      <c r="J116" s="2">
        <f>(Table13131415[[#This Row],[Mean]]-Table13131415[[#This Row],[Actual cost]])/Table13131415[[#This Row],[Actual cost]]*100</f>
        <v>0</v>
      </c>
      <c r="K116" s="2">
        <f>_xlfn.STDEV.P(Table13131415[[#This Row],[Estimated costs 1]:[Estimated costs 20]])</f>
        <v>0</v>
      </c>
      <c r="L116" s="2">
        <f>Table13131415[[#This Row],[Dev]]/Table13131415[[#This Row],[Mean]]*100</f>
        <v>0</v>
      </c>
      <c r="M116" s="2">
        <f>Table13131415[[#This Row],[Estimated costs 1]]-Table13131415[[#This Row],[Actual cost]]</f>
        <v>0</v>
      </c>
      <c r="N116" s="2">
        <f>Table13131415[[#This Row],[Diff 1]]/Table13131415[[#This Row],[Actual cost]]*100</f>
        <v>0</v>
      </c>
      <c r="O116">
        <v>1.27318333333333E-2</v>
      </c>
      <c r="P116">
        <v>1.27318333333333E-2</v>
      </c>
      <c r="Q116">
        <v>1.27318333333333E-2</v>
      </c>
      <c r="R116">
        <v>1.27318333333333E-2</v>
      </c>
      <c r="S116">
        <v>1.27318333333333E-2</v>
      </c>
      <c r="T116">
        <v>1.27318333333333E-2</v>
      </c>
      <c r="U116">
        <v>1.27318333333333E-2</v>
      </c>
      <c r="V116">
        <v>1.27318333333333E-2</v>
      </c>
      <c r="W116">
        <v>1.27318333333333E-2</v>
      </c>
      <c r="X116">
        <v>1.27318333333333E-2</v>
      </c>
      <c r="Y116">
        <v>1.27318333333333E-2</v>
      </c>
      <c r="Z116">
        <v>1.27318333333333E-2</v>
      </c>
      <c r="AA116">
        <v>1.27318333333333E-2</v>
      </c>
      <c r="AB116">
        <v>1.27318333333333E-2</v>
      </c>
      <c r="AC116">
        <v>1.27318333333333E-2</v>
      </c>
      <c r="AD116">
        <v>1.27318333333333E-2</v>
      </c>
      <c r="AE116">
        <v>1.27318333333333E-2</v>
      </c>
      <c r="AF116">
        <v>1.27318333333333E-2</v>
      </c>
      <c r="AG116">
        <v>1.27318333333333E-2</v>
      </c>
      <c r="AH116">
        <v>1.27318333333333E-2</v>
      </c>
    </row>
    <row r="117" spans="1:34" x14ac:dyDescent="0.3">
      <c r="A117" t="s">
        <v>137</v>
      </c>
      <c r="B117">
        <v>115</v>
      </c>
      <c r="C117" t="str">
        <f>LEFT(Table13131415[[#This Row],[Contingency id]])</f>
        <v>C</v>
      </c>
      <c r="D117">
        <v>0.30143180105501099</v>
      </c>
      <c r="E117" s="1">
        <v>1.98950524737631</v>
      </c>
      <c r="F117">
        <v>1327</v>
      </c>
      <c r="G117">
        <v>667</v>
      </c>
      <c r="H117">
        <v>1.2458176337603599E-2</v>
      </c>
      <c r="I117" s="2">
        <f>AVERAGE(Table13131415[[#This Row],[Estimated costs 1]:[Estimated costs 20]])</f>
        <v>1.579039186134136E-2</v>
      </c>
      <c r="J117" s="2">
        <f>(Table13131415[[#This Row],[Mean]]-Table13131415[[#This Row],[Actual cost]])/Table13131415[[#This Row],[Actual cost]]*100</f>
        <v>26.747217517541827</v>
      </c>
      <c r="K117" s="2">
        <f>_xlfn.STDEV.P(Table13131415[[#This Row],[Estimated costs 1]:[Estimated costs 20]])</f>
        <v>1.6461687554303869E-2</v>
      </c>
      <c r="L117" s="2">
        <f>Table13131415[[#This Row],[Dev]]/Table13131415[[#This Row],[Mean]]*100</f>
        <v>104.25129217094353</v>
      </c>
      <c r="M117" s="2">
        <f>Table13131415[[#This Row],[Estimated costs 1]]-Table13131415[[#This Row],[Actual cost]]</f>
        <v>3.1902034664657103E-2</v>
      </c>
      <c r="N117" s="2">
        <f>Table13131415[[#This Row],[Diff 1]]/Table13131415[[#This Row],[Actual cost]]*100</f>
        <v>256.07307040890419</v>
      </c>
      <c r="O117">
        <v>4.4360211002260702E-2</v>
      </c>
      <c r="P117">
        <v>1.6546345139412201E-2</v>
      </c>
      <c r="Q117">
        <v>0</v>
      </c>
      <c r="R117">
        <v>3.4091936699321701E-3</v>
      </c>
      <c r="S117">
        <v>1.30565184626978E-2</v>
      </c>
      <c r="T117">
        <v>5.0598342125094203E-2</v>
      </c>
      <c r="U117">
        <v>0</v>
      </c>
      <c r="V117">
        <v>1.6546345139412201E-2</v>
      </c>
      <c r="W117">
        <v>5.1259231348907301E-2</v>
      </c>
      <c r="X117">
        <v>1.30565184626978E-2</v>
      </c>
      <c r="Y117">
        <v>1.30565184626978E-2</v>
      </c>
      <c r="Z117">
        <v>1.03082140165787E-2</v>
      </c>
      <c r="AA117">
        <v>4.0951017332328497E-2</v>
      </c>
      <c r="AB117">
        <v>0</v>
      </c>
      <c r="AC117">
        <v>9.6473247927656297E-3</v>
      </c>
      <c r="AD117">
        <v>3.4091936699321701E-3</v>
      </c>
      <c r="AE117">
        <v>1.03082140165787E-2</v>
      </c>
      <c r="AF117">
        <v>9.6473247927656297E-3</v>
      </c>
      <c r="AG117">
        <v>9.6473247927656297E-3</v>
      </c>
      <c r="AH117">
        <v>0</v>
      </c>
    </row>
    <row r="118" spans="1:34" x14ac:dyDescent="0.3">
      <c r="A118" t="s">
        <v>138</v>
      </c>
      <c r="B118">
        <v>116</v>
      </c>
      <c r="C118" t="str">
        <f>LEFT(Table13131415[[#This Row],[Contingency id]])</f>
        <v>C</v>
      </c>
      <c r="D118">
        <v>14.0625</v>
      </c>
      <c r="E118" s="1">
        <v>1.0491803278688501</v>
      </c>
      <c r="F118">
        <v>64</v>
      </c>
      <c r="G118">
        <v>61</v>
      </c>
      <c r="H118">
        <v>1.229546875E-2</v>
      </c>
      <c r="I118" s="2">
        <f>AVERAGE(Table13131415[[#This Row],[Estimated costs 1]:[Estimated costs 20]])</f>
        <v>1.2299624999999984E-2</v>
      </c>
      <c r="J118" s="2">
        <f>(Table13131415[[#This Row],[Mean]]-Table13131415[[#This Row],[Actual cost]])/Table13131415[[#This Row],[Actual cost]]*100</f>
        <v>3.3803103277247622E-2</v>
      </c>
      <c r="K118" s="2">
        <f>_xlfn.STDEV.P(Table13131415[[#This Row],[Estimated costs 1]:[Estimated costs 20]])</f>
        <v>2.0361383486873659E-5</v>
      </c>
      <c r="L118" s="2">
        <f>Table13131415[[#This Row],[Dev]]/Table13131415[[#This Row],[Mean]]*100</f>
        <v>0.16554475024135845</v>
      </c>
      <c r="M118" s="2">
        <f>Table13131415[[#This Row],[Estimated costs 1]]-Table13131415[[#This Row],[Actual cost]]</f>
        <v>-2.0781250000000834E-5</v>
      </c>
      <c r="N118" s="2">
        <f>Table13131415[[#This Row],[Diff 1]]/Table13131415[[#This Row],[Actual cost]]*100</f>
        <v>-0.16901551638688711</v>
      </c>
      <c r="O118">
        <v>1.2274687499999999E-2</v>
      </c>
      <c r="P118">
        <v>1.23162499999999E-2</v>
      </c>
      <c r="Q118">
        <v>1.2316250000000001E-2</v>
      </c>
      <c r="R118">
        <v>1.2274687499999999E-2</v>
      </c>
      <c r="S118">
        <v>1.23162499999999E-2</v>
      </c>
      <c r="T118">
        <v>1.2274687499999999E-2</v>
      </c>
      <c r="U118">
        <v>1.2316250000000001E-2</v>
      </c>
      <c r="V118">
        <v>1.2274687499999999E-2</v>
      </c>
      <c r="W118">
        <v>1.2316250000000001E-2</v>
      </c>
      <c r="X118">
        <v>1.23162499999999E-2</v>
      </c>
      <c r="Y118">
        <v>1.2274687499999999E-2</v>
      </c>
      <c r="Z118">
        <v>1.2316250000000001E-2</v>
      </c>
      <c r="AA118">
        <v>1.2316250000000001E-2</v>
      </c>
      <c r="AB118">
        <v>1.2316250000000001E-2</v>
      </c>
      <c r="AC118">
        <v>1.2274687499999999E-2</v>
      </c>
      <c r="AD118">
        <v>1.2316250000000001E-2</v>
      </c>
      <c r="AE118">
        <v>1.2274687499999999E-2</v>
      </c>
      <c r="AF118">
        <v>1.2316250000000001E-2</v>
      </c>
      <c r="AG118">
        <v>1.2274687499999999E-2</v>
      </c>
      <c r="AH118">
        <v>1.2316250000000001E-2</v>
      </c>
    </row>
    <row r="119" spans="1:34" x14ac:dyDescent="0.3">
      <c r="A119" t="s">
        <v>139</v>
      </c>
      <c r="B119">
        <v>117</v>
      </c>
      <c r="C119" t="str">
        <f>LEFT(Table13131415[[#This Row],[Contingency id]])</f>
        <v>C</v>
      </c>
      <c r="D119">
        <v>0.625</v>
      </c>
      <c r="E119" s="1">
        <v>1.1428571428571399</v>
      </c>
      <c r="F119">
        <v>160</v>
      </c>
      <c r="G119">
        <v>140</v>
      </c>
      <c r="H119">
        <v>1.19875E-2</v>
      </c>
      <c r="I119" s="2">
        <f>AVERAGE(Table13131415[[#This Row],[Estimated costs 1]:[Estimated costs 20]])</f>
        <v>1.1987500000000005E-2</v>
      </c>
      <c r="J119" s="2">
        <f>(Table13131415[[#This Row],[Mean]]-Table13131415[[#This Row],[Actual cost]])/Table13131415[[#This Row],[Actual cost]]*100</f>
        <v>4.3413309096395589E-14</v>
      </c>
      <c r="K119" s="2">
        <f>_xlfn.STDEV.P(Table13131415[[#This Row],[Estimated costs 1]:[Estimated costs 20]])</f>
        <v>5.2041704279304213E-18</v>
      </c>
      <c r="L119" s="2">
        <f>Table13131415[[#This Row],[Dev]]/Table13131415[[#This Row],[Mean]]*100</f>
        <v>4.3413309096395577E-14</v>
      </c>
      <c r="M119" s="2">
        <f>Table13131415[[#This Row],[Estimated costs 1]]-Table13131415[[#This Row],[Actual cost]]</f>
        <v>0</v>
      </c>
      <c r="N119" s="2">
        <f>Table13131415[[#This Row],[Diff 1]]/Table13131415[[#This Row],[Actual cost]]*100</f>
        <v>0</v>
      </c>
      <c r="O119">
        <v>1.19875E-2</v>
      </c>
      <c r="P119">
        <v>1.19875E-2</v>
      </c>
      <c r="Q119">
        <v>1.19875E-2</v>
      </c>
      <c r="R119">
        <v>1.19875E-2</v>
      </c>
      <c r="S119">
        <v>1.19875E-2</v>
      </c>
      <c r="T119">
        <v>1.19875E-2</v>
      </c>
      <c r="U119">
        <v>1.19875E-2</v>
      </c>
      <c r="V119">
        <v>1.19875E-2</v>
      </c>
      <c r="W119">
        <v>1.19875E-2</v>
      </c>
      <c r="X119">
        <v>1.19875E-2</v>
      </c>
      <c r="Y119">
        <v>1.19875E-2</v>
      </c>
      <c r="Z119">
        <v>1.19875E-2</v>
      </c>
      <c r="AA119">
        <v>1.19875E-2</v>
      </c>
      <c r="AB119">
        <v>1.19875E-2</v>
      </c>
      <c r="AC119">
        <v>1.19875E-2</v>
      </c>
      <c r="AD119">
        <v>1.19875E-2</v>
      </c>
      <c r="AE119">
        <v>1.19875E-2</v>
      </c>
      <c r="AF119">
        <v>1.19875E-2</v>
      </c>
      <c r="AG119">
        <v>1.19875E-2</v>
      </c>
      <c r="AH119">
        <v>1.19875E-2</v>
      </c>
    </row>
    <row r="120" spans="1:34" x14ac:dyDescent="0.3">
      <c r="A120" t="s">
        <v>140</v>
      </c>
      <c r="B120">
        <v>118</v>
      </c>
      <c r="C120" t="str">
        <f>LEFT(Table13131415[[#This Row],[Contingency id]])</f>
        <v>C</v>
      </c>
      <c r="D120">
        <v>3.3898305084745699</v>
      </c>
      <c r="E120" s="1">
        <v>1.06306306306306</v>
      </c>
      <c r="F120">
        <v>118</v>
      </c>
      <c r="G120">
        <v>111</v>
      </c>
      <c r="H120">
        <v>1.1790677966101599E-2</v>
      </c>
      <c r="I120" s="2">
        <f>AVERAGE(Table13131415[[#This Row],[Estimated costs 1]:[Estimated costs 20]])</f>
        <v>1.1790677966101594E-2</v>
      </c>
      <c r="J120" s="2">
        <f>(Table13131415[[#This Row],[Mean]]-Table13131415[[#This Row],[Actual cost]])/Table13131415[[#This Row],[Actual cost]]*100</f>
        <v>-4.4138008373161406E-14</v>
      </c>
      <c r="K120" s="2">
        <f>_xlfn.STDEV.P(Table13131415[[#This Row],[Estimated costs 1]:[Estimated costs 20]])</f>
        <v>5.2041704279304213E-18</v>
      </c>
      <c r="L120" s="2">
        <f>Table13131415[[#This Row],[Dev]]/Table13131415[[#This Row],[Mean]]*100</f>
        <v>4.4138008373161432E-14</v>
      </c>
      <c r="M120" s="2">
        <f>Table13131415[[#This Row],[Estimated costs 1]]-Table13131415[[#This Row],[Actual cost]]</f>
        <v>0</v>
      </c>
      <c r="N120" s="2">
        <f>Table13131415[[#This Row],[Diff 1]]/Table13131415[[#This Row],[Actual cost]]*100</f>
        <v>0</v>
      </c>
      <c r="O120">
        <v>1.1790677966101599E-2</v>
      </c>
      <c r="P120">
        <v>1.1790677966101599E-2</v>
      </c>
      <c r="Q120">
        <v>1.1790677966101599E-2</v>
      </c>
      <c r="R120">
        <v>1.1790677966101599E-2</v>
      </c>
      <c r="S120">
        <v>1.1790677966101599E-2</v>
      </c>
      <c r="T120">
        <v>1.1790677966101599E-2</v>
      </c>
      <c r="U120">
        <v>1.1790677966101599E-2</v>
      </c>
      <c r="V120">
        <v>1.1790677966101599E-2</v>
      </c>
      <c r="W120">
        <v>1.1790677966101599E-2</v>
      </c>
      <c r="X120">
        <v>1.1790677966101599E-2</v>
      </c>
      <c r="Y120">
        <v>1.1790677966101599E-2</v>
      </c>
      <c r="Z120">
        <v>1.1790677966101599E-2</v>
      </c>
      <c r="AA120">
        <v>1.1790677966101599E-2</v>
      </c>
      <c r="AB120">
        <v>1.1790677966101599E-2</v>
      </c>
      <c r="AC120">
        <v>1.1790677966101599E-2</v>
      </c>
      <c r="AD120">
        <v>1.1790677966101599E-2</v>
      </c>
      <c r="AE120">
        <v>1.1790677966101599E-2</v>
      </c>
      <c r="AF120">
        <v>1.1790677966101599E-2</v>
      </c>
      <c r="AG120">
        <v>1.1790677966101599E-2</v>
      </c>
      <c r="AH120">
        <v>1.1790677966101599E-2</v>
      </c>
    </row>
    <row r="121" spans="1:34" x14ac:dyDescent="0.3">
      <c r="A121" t="s">
        <v>141</v>
      </c>
      <c r="B121">
        <v>119</v>
      </c>
      <c r="C121" t="str">
        <f>LEFT(Table13131415[[#This Row],[Contingency id]])</f>
        <v>B</v>
      </c>
      <c r="D121">
        <v>3.84615384615384</v>
      </c>
      <c r="E121" s="1">
        <v>1.0655737704918</v>
      </c>
      <c r="F121">
        <v>130</v>
      </c>
      <c r="G121">
        <v>122</v>
      </c>
      <c r="H121">
        <v>1.1764615384615301E-2</v>
      </c>
      <c r="I121" s="2">
        <f>AVERAGE(Table13131415[[#This Row],[Estimated costs 1]:[Estimated costs 20]])</f>
        <v>1.1764615384615297E-2</v>
      </c>
      <c r="J121" s="2">
        <f>(Table13131415[[#This Row],[Mean]]-Table13131415[[#This Row],[Actual cost]])/Table13131415[[#This Row],[Actual cost]]*100</f>
        <v>-2.9490525941805487E-14</v>
      </c>
      <c r="K121" s="2">
        <f>_xlfn.STDEV.P(Table13131415[[#This Row],[Estimated costs 1]:[Estimated costs 20]])</f>
        <v>3.4694469519536142E-18</v>
      </c>
      <c r="L121" s="2">
        <f>Table13131415[[#This Row],[Dev]]/Table13131415[[#This Row],[Mean]]*100</f>
        <v>2.9490525941805493E-14</v>
      </c>
      <c r="M121" s="2">
        <f>Table13131415[[#This Row],[Estimated costs 1]]-Table13131415[[#This Row],[Actual cost]]</f>
        <v>0</v>
      </c>
      <c r="N121" s="2">
        <f>Table13131415[[#This Row],[Diff 1]]/Table13131415[[#This Row],[Actual cost]]*100</f>
        <v>0</v>
      </c>
      <c r="O121">
        <v>1.1764615384615301E-2</v>
      </c>
      <c r="P121">
        <v>1.1764615384615301E-2</v>
      </c>
      <c r="Q121">
        <v>1.1764615384615301E-2</v>
      </c>
      <c r="R121">
        <v>1.1764615384615301E-2</v>
      </c>
      <c r="S121">
        <v>1.1764615384615301E-2</v>
      </c>
      <c r="T121">
        <v>1.1764615384615301E-2</v>
      </c>
      <c r="U121">
        <v>1.1764615384615301E-2</v>
      </c>
      <c r="V121">
        <v>1.1764615384615301E-2</v>
      </c>
      <c r="W121">
        <v>1.1764615384615301E-2</v>
      </c>
      <c r="X121">
        <v>1.1764615384615301E-2</v>
      </c>
      <c r="Y121">
        <v>1.1764615384615301E-2</v>
      </c>
      <c r="Z121">
        <v>1.1764615384615301E-2</v>
      </c>
      <c r="AA121">
        <v>1.1764615384615301E-2</v>
      </c>
      <c r="AB121">
        <v>1.1764615384615301E-2</v>
      </c>
      <c r="AC121">
        <v>1.1764615384615301E-2</v>
      </c>
      <c r="AD121">
        <v>1.1764615384615301E-2</v>
      </c>
      <c r="AE121">
        <v>1.1764615384615301E-2</v>
      </c>
      <c r="AF121">
        <v>1.1764615384615301E-2</v>
      </c>
      <c r="AG121">
        <v>1.1764615384615301E-2</v>
      </c>
      <c r="AH121">
        <v>1.1764615384615301E-2</v>
      </c>
    </row>
    <row r="122" spans="1:34" x14ac:dyDescent="0.3">
      <c r="A122" t="s">
        <v>142</v>
      </c>
      <c r="B122">
        <v>120</v>
      </c>
      <c r="C122" t="str">
        <f>LEFT(Table13131415[[#This Row],[Contingency id]])</f>
        <v>A</v>
      </c>
      <c r="D122" s="1">
        <v>4.6153846153846096</v>
      </c>
      <c r="E122" s="1">
        <v>1.0924369747899101</v>
      </c>
      <c r="F122">
        <v>130</v>
      </c>
      <c r="G122">
        <v>119</v>
      </c>
      <c r="H122" s="2">
        <v>1.17015384615384E-2</v>
      </c>
      <c r="I122" s="2">
        <f>AVERAGE(Table13131415[[#This Row],[Estimated costs 1]:[Estimated costs 20]])</f>
        <v>1.1084230769230739E-2</v>
      </c>
      <c r="J122" s="2">
        <f>(Table13131415[[#This Row],[Mean]]-Table13131415[[#This Row],[Actual cost]])/Table13131415[[#This Row],[Actual cost]]*100</f>
        <v>-5.2754404417562757</v>
      </c>
      <c r="K122" s="2">
        <f>_xlfn.STDEV.P(Table13131415[[#This Row],[Estimated costs 1]:[Estimated costs 20]])</f>
        <v>1.9629133567617613E-3</v>
      </c>
      <c r="L122" s="2">
        <f>Table13131415[[#This Row],[Dev]]/Table13131415[[#This Row],[Mean]]*100</f>
        <v>17.709062519798028</v>
      </c>
      <c r="M122" s="2">
        <f>Table13131415[[#This Row],[Estimated costs 1]]-Table13131415[[#This Row],[Actual cost]]</f>
        <v>-2.05769230769225E-3</v>
      </c>
      <c r="N122" s="2">
        <f>Table13131415[[#This Row],[Diff 1]]/Table13131415[[#This Row],[Actual cost]]*100</f>
        <v>-17.584801472521292</v>
      </c>
      <c r="O122">
        <v>9.6438461538461504E-3</v>
      </c>
      <c r="P122">
        <v>1.3759230769230701E-2</v>
      </c>
      <c r="Q122">
        <v>1.3759230769230701E-2</v>
      </c>
      <c r="R122">
        <v>9.6438461538461504E-3</v>
      </c>
      <c r="S122">
        <v>9.6438461538461504E-3</v>
      </c>
      <c r="T122">
        <v>9.6438461538461504E-3</v>
      </c>
      <c r="U122">
        <v>1.3759230769230701E-2</v>
      </c>
      <c r="V122">
        <v>9.6438461538461504E-3</v>
      </c>
      <c r="W122">
        <v>9.6438461538461504E-3</v>
      </c>
      <c r="X122">
        <v>1.3759230769230701E-2</v>
      </c>
      <c r="Y122">
        <v>1.3759230769230701E-2</v>
      </c>
      <c r="Z122">
        <v>1.3759230769230701E-2</v>
      </c>
      <c r="AA122">
        <v>9.6438461538461504E-3</v>
      </c>
      <c r="AB122">
        <v>9.6438461538461504E-3</v>
      </c>
      <c r="AC122">
        <v>9.6438461538461504E-3</v>
      </c>
      <c r="AD122">
        <v>9.6438461538461504E-3</v>
      </c>
      <c r="AE122">
        <v>9.6438461538461504E-3</v>
      </c>
      <c r="AF122">
        <v>1.3759230769230701E-2</v>
      </c>
      <c r="AG122">
        <v>9.6438461538461504E-3</v>
      </c>
      <c r="AH122">
        <v>9.6438461538461504E-3</v>
      </c>
    </row>
    <row r="123" spans="1:34" x14ac:dyDescent="0.3">
      <c r="A123" t="s">
        <v>143</v>
      </c>
      <c r="B123">
        <v>121</v>
      </c>
      <c r="C123" t="str">
        <f>LEFT(Table13131415[[#This Row],[Contingency id]])</f>
        <v>A</v>
      </c>
      <c r="D123" s="1">
        <v>4.2735042735042699</v>
      </c>
      <c r="E123" s="1">
        <v>1.0833333333333299</v>
      </c>
      <c r="F123">
        <v>117</v>
      </c>
      <c r="G123">
        <v>108</v>
      </c>
      <c r="H123" s="2">
        <v>1.0690598290598201E-2</v>
      </c>
      <c r="I123" s="2">
        <f>AVERAGE(Table13131415[[#This Row],[Estimated costs 1]:[Estimated costs 20]])</f>
        <v>1.0690598290598204E-2</v>
      </c>
      <c r="J123" s="2">
        <f>(Table13131415[[#This Row],[Mean]]-Table13131415[[#This Row],[Actual cost]])/Table13131415[[#This Row],[Actual cost]]*100</f>
        <v>3.2453253388117708E-14</v>
      </c>
      <c r="K123" s="2">
        <f>_xlfn.STDEV.P(Table13131415[[#This Row],[Estimated costs 1]:[Estimated costs 20]])</f>
        <v>3.4694469519536142E-18</v>
      </c>
      <c r="L123" s="2">
        <f>Table13131415[[#This Row],[Dev]]/Table13131415[[#This Row],[Mean]]*100</f>
        <v>3.2453253388117695E-14</v>
      </c>
      <c r="M123" s="2">
        <f>Table13131415[[#This Row],[Estimated costs 1]]-Table13131415[[#This Row],[Actual cost]]</f>
        <v>0</v>
      </c>
      <c r="N123" s="2">
        <f>Table13131415[[#This Row],[Diff 1]]/Table13131415[[#This Row],[Actual cost]]*100</f>
        <v>0</v>
      </c>
      <c r="O123">
        <v>1.0690598290598201E-2</v>
      </c>
      <c r="P123">
        <v>1.0690598290598201E-2</v>
      </c>
      <c r="Q123">
        <v>1.0690598290598201E-2</v>
      </c>
      <c r="R123">
        <v>1.0690598290598201E-2</v>
      </c>
      <c r="S123">
        <v>1.0690598290598201E-2</v>
      </c>
      <c r="T123">
        <v>1.0690598290598201E-2</v>
      </c>
      <c r="U123">
        <v>1.0690598290598201E-2</v>
      </c>
      <c r="V123">
        <v>1.0690598290598201E-2</v>
      </c>
      <c r="W123">
        <v>1.0690598290598201E-2</v>
      </c>
      <c r="X123">
        <v>1.0690598290598201E-2</v>
      </c>
      <c r="Y123">
        <v>1.0690598290598201E-2</v>
      </c>
      <c r="Z123">
        <v>1.0690598290598201E-2</v>
      </c>
      <c r="AA123">
        <v>1.0690598290598201E-2</v>
      </c>
      <c r="AB123">
        <v>1.0690598290598201E-2</v>
      </c>
      <c r="AC123">
        <v>1.0690598290598201E-2</v>
      </c>
      <c r="AD123">
        <v>1.0690598290598201E-2</v>
      </c>
      <c r="AE123">
        <v>1.0690598290598201E-2</v>
      </c>
      <c r="AF123">
        <v>1.0690598290598201E-2</v>
      </c>
      <c r="AG123">
        <v>1.0690598290598201E-2</v>
      </c>
      <c r="AH123">
        <v>1.0690598290598201E-2</v>
      </c>
    </row>
    <row r="124" spans="1:34" x14ac:dyDescent="0.3">
      <c r="A124" t="s">
        <v>144</v>
      </c>
      <c r="B124">
        <v>122</v>
      </c>
      <c r="C124" t="str">
        <f>LEFT(Table13131415[[#This Row],[Contingency id]])</f>
        <v>B</v>
      </c>
      <c r="D124">
        <v>3.3898305084745699</v>
      </c>
      <c r="E124" s="1">
        <v>1.0535714285714199</v>
      </c>
      <c r="F124">
        <v>118</v>
      </c>
      <c r="G124">
        <v>112</v>
      </c>
      <c r="H124">
        <v>1.03923728813559E-2</v>
      </c>
      <c r="I124" s="2">
        <f>AVERAGE(Table13131415[[#This Row],[Estimated costs 1]:[Estimated costs 20]])</f>
        <v>1.0392372881355897E-2</v>
      </c>
      <c r="J124" s="2">
        <f>(Table13131415[[#This Row],[Mean]]-Table13131415[[#This Row],[Actual cost]])/Table13131415[[#This Row],[Actual cost]]*100</f>
        <v>-3.338455030013274E-14</v>
      </c>
      <c r="K124" s="2">
        <f>_xlfn.STDEV.P(Table13131415[[#This Row],[Estimated costs 1]:[Estimated costs 20]])</f>
        <v>3.4694469519536142E-18</v>
      </c>
      <c r="L124" s="2">
        <f>Table13131415[[#This Row],[Dev]]/Table13131415[[#This Row],[Mean]]*100</f>
        <v>3.3384550300132746E-14</v>
      </c>
      <c r="M124" s="2">
        <f>Table13131415[[#This Row],[Estimated costs 1]]-Table13131415[[#This Row],[Actual cost]]</f>
        <v>0</v>
      </c>
      <c r="N124" s="2">
        <f>Table13131415[[#This Row],[Diff 1]]/Table13131415[[#This Row],[Actual cost]]*100</f>
        <v>0</v>
      </c>
      <c r="O124">
        <v>1.03923728813559E-2</v>
      </c>
      <c r="P124">
        <v>1.03923728813559E-2</v>
      </c>
      <c r="Q124">
        <v>1.03923728813559E-2</v>
      </c>
      <c r="R124">
        <v>1.03923728813559E-2</v>
      </c>
      <c r="S124">
        <v>1.03923728813559E-2</v>
      </c>
      <c r="T124">
        <v>1.03923728813559E-2</v>
      </c>
      <c r="U124">
        <v>1.03923728813559E-2</v>
      </c>
      <c r="V124">
        <v>1.03923728813559E-2</v>
      </c>
      <c r="W124">
        <v>1.03923728813559E-2</v>
      </c>
      <c r="X124">
        <v>1.03923728813559E-2</v>
      </c>
      <c r="Y124">
        <v>1.03923728813559E-2</v>
      </c>
      <c r="Z124">
        <v>1.03923728813559E-2</v>
      </c>
      <c r="AA124">
        <v>1.03923728813559E-2</v>
      </c>
      <c r="AB124">
        <v>1.03923728813559E-2</v>
      </c>
      <c r="AC124">
        <v>1.03923728813559E-2</v>
      </c>
      <c r="AD124">
        <v>1.03923728813559E-2</v>
      </c>
      <c r="AE124">
        <v>1.03923728813559E-2</v>
      </c>
      <c r="AF124">
        <v>1.03923728813559E-2</v>
      </c>
      <c r="AG124">
        <v>1.03923728813559E-2</v>
      </c>
      <c r="AH124">
        <v>1.03923728813559E-2</v>
      </c>
    </row>
    <row r="125" spans="1:34" x14ac:dyDescent="0.3">
      <c r="A125" t="s">
        <v>145</v>
      </c>
      <c r="B125">
        <v>123</v>
      </c>
      <c r="C125" t="str">
        <f>LEFT(Table13131415[[#This Row],[Contingency id]])</f>
        <v>B</v>
      </c>
      <c r="D125">
        <v>1.5037593984962401</v>
      </c>
      <c r="E125" s="1">
        <v>1.1271186440677901</v>
      </c>
      <c r="F125">
        <v>133</v>
      </c>
      <c r="G125">
        <v>118</v>
      </c>
      <c r="H125">
        <v>8.9992481203007499E-3</v>
      </c>
      <c r="I125" s="2">
        <f>AVERAGE(Table13131415[[#This Row],[Estimated costs 1]:[Estimated costs 20]])</f>
        <v>8.9992481203007534E-3</v>
      </c>
      <c r="J125" s="2">
        <f>(Table13131415[[#This Row],[Mean]]-Table13131415[[#This Row],[Actual cost]])/Table13131415[[#This Row],[Actual cost]]*100</f>
        <v>3.8552631348469444E-14</v>
      </c>
      <c r="K125" s="2">
        <f>_xlfn.STDEV.P(Table13131415[[#This Row],[Estimated costs 1]:[Estimated costs 20]])</f>
        <v>3.4694469519536142E-18</v>
      </c>
      <c r="L125" s="2">
        <f>Table13131415[[#This Row],[Dev]]/Table13131415[[#This Row],[Mean]]*100</f>
        <v>3.8552631348469432E-14</v>
      </c>
      <c r="M125" s="2">
        <f>Table13131415[[#This Row],[Estimated costs 1]]-Table13131415[[#This Row],[Actual cost]]</f>
        <v>0</v>
      </c>
      <c r="N125" s="2">
        <f>Table13131415[[#This Row],[Diff 1]]/Table13131415[[#This Row],[Actual cost]]*100</f>
        <v>0</v>
      </c>
      <c r="O125">
        <v>8.9992481203007499E-3</v>
      </c>
      <c r="P125">
        <v>8.9992481203007499E-3</v>
      </c>
      <c r="Q125">
        <v>8.9992481203007499E-3</v>
      </c>
      <c r="R125">
        <v>8.9992481203007499E-3</v>
      </c>
      <c r="S125">
        <v>8.9992481203007499E-3</v>
      </c>
      <c r="T125">
        <v>8.9992481203007499E-3</v>
      </c>
      <c r="U125">
        <v>8.9992481203007499E-3</v>
      </c>
      <c r="V125">
        <v>8.9992481203007499E-3</v>
      </c>
      <c r="W125">
        <v>8.9992481203007499E-3</v>
      </c>
      <c r="X125">
        <v>8.9992481203007499E-3</v>
      </c>
      <c r="Y125">
        <v>8.9992481203007499E-3</v>
      </c>
      <c r="Z125">
        <v>8.9992481203007499E-3</v>
      </c>
      <c r="AA125">
        <v>8.9992481203007499E-3</v>
      </c>
      <c r="AB125">
        <v>8.9992481203007499E-3</v>
      </c>
      <c r="AC125">
        <v>8.9992481203007499E-3</v>
      </c>
      <c r="AD125">
        <v>8.9992481203007499E-3</v>
      </c>
      <c r="AE125">
        <v>8.9992481203007499E-3</v>
      </c>
      <c r="AF125">
        <v>8.9992481203007499E-3</v>
      </c>
      <c r="AG125">
        <v>8.9992481203007499E-3</v>
      </c>
      <c r="AH125">
        <v>8.9992481203007499E-3</v>
      </c>
    </row>
    <row r="126" spans="1:34" x14ac:dyDescent="0.3">
      <c r="A126" t="s">
        <v>146</v>
      </c>
      <c r="B126">
        <v>124</v>
      </c>
      <c r="C126" t="str">
        <f>LEFT(Table13131415[[#This Row],[Contingency id]])</f>
        <v>B</v>
      </c>
      <c r="D126">
        <v>5.0847457627118597</v>
      </c>
      <c r="E126" s="1">
        <v>1.0350877192982399</v>
      </c>
      <c r="F126">
        <v>59</v>
      </c>
      <c r="G126">
        <v>57</v>
      </c>
      <c r="H126">
        <v>8.85084745762711E-3</v>
      </c>
      <c r="I126" s="2">
        <f>AVERAGE(Table13131415[[#This Row],[Estimated costs 1]:[Estimated costs 20]])</f>
        <v>8.8508474576271083E-3</v>
      </c>
      <c r="J126" s="2">
        <f>(Table13131415[[#This Row],[Mean]]-Table13131415[[#This Row],[Actual cost]])/Table13131415[[#This Row],[Actual cost]]*100</f>
        <v>-1.959951839958478E-14</v>
      </c>
      <c r="K126" s="2">
        <f>_xlfn.STDEV.P(Table13131415[[#This Row],[Estimated costs 1]:[Estimated costs 20]])</f>
        <v>1.7347234759768071E-18</v>
      </c>
      <c r="L126" s="2">
        <f>Table13131415[[#This Row],[Dev]]/Table13131415[[#This Row],[Mean]]*100</f>
        <v>1.9599518399584786E-14</v>
      </c>
      <c r="M126" s="2">
        <f>Table13131415[[#This Row],[Estimated costs 1]]-Table13131415[[#This Row],[Actual cost]]</f>
        <v>0</v>
      </c>
      <c r="N126" s="2">
        <f>Table13131415[[#This Row],[Diff 1]]/Table13131415[[#This Row],[Actual cost]]*100</f>
        <v>0</v>
      </c>
      <c r="O126">
        <v>8.85084745762711E-3</v>
      </c>
      <c r="P126">
        <v>8.85084745762711E-3</v>
      </c>
      <c r="Q126">
        <v>8.85084745762711E-3</v>
      </c>
      <c r="R126">
        <v>8.85084745762711E-3</v>
      </c>
      <c r="S126">
        <v>8.85084745762711E-3</v>
      </c>
      <c r="T126">
        <v>8.85084745762711E-3</v>
      </c>
      <c r="U126">
        <v>8.85084745762711E-3</v>
      </c>
      <c r="V126">
        <v>8.85084745762711E-3</v>
      </c>
      <c r="W126">
        <v>8.85084745762711E-3</v>
      </c>
      <c r="X126">
        <v>8.85084745762711E-3</v>
      </c>
      <c r="Y126">
        <v>8.85084745762711E-3</v>
      </c>
      <c r="Z126">
        <v>8.85084745762711E-3</v>
      </c>
      <c r="AA126">
        <v>8.85084745762711E-3</v>
      </c>
      <c r="AB126">
        <v>8.85084745762711E-3</v>
      </c>
      <c r="AC126">
        <v>8.85084745762711E-3</v>
      </c>
      <c r="AD126">
        <v>8.85084745762711E-3</v>
      </c>
      <c r="AE126">
        <v>8.85084745762711E-3</v>
      </c>
      <c r="AF126">
        <v>8.85084745762711E-3</v>
      </c>
      <c r="AG126">
        <v>8.85084745762711E-3</v>
      </c>
      <c r="AH126">
        <v>8.85084745762711E-3</v>
      </c>
    </row>
    <row r="127" spans="1:34" x14ac:dyDescent="0.3">
      <c r="A127" t="s">
        <v>147</v>
      </c>
      <c r="B127">
        <v>125</v>
      </c>
      <c r="C127" t="str">
        <f>LEFT(Table13131415[[#This Row],[Contingency id]])</f>
        <v>B</v>
      </c>
      <c r="D127">
        <v>0.56577086280056499</v>
      </c>
      <c r="E127" s="1">
        <v>1.48842105263157</v>
      </c>
      <c r="F127">
        <v>707</v>
      </c>
      <c r="G127">
        <v>475</v>
      </c>
      <c r="H127">
        <v>8.3927864214992896E-3</v>
      </c>
      <c r="I127" s="2">
        <f>AVERAGE(Table13131415[[#This Row],[Estimated costs 1]:[Estimated costs 20]])</f>
        <v>8.1099858557284223E-3</v>
      </c>
      <c r="J127" s="2">
        <f>(Table13131415[[#This Row],[Mean]]-Table13131415[[#This Row],[Actual cost]])/Table13131415[[#This Row],[Actual cost]]*100</f>
        <v>-3.3695670492273502</v>
      </c>
      <c r="K127" s="2">
        <f>_xlfn.STDEV.P(Table13131415[[#This Row],[Estimated costs 1]:[Estimated costs 20]])</f>
        <v>3.2876853214657484E-3</v>
      </c>
      <c r="L127" s="2">
        <f>Table13131415[[#This Row],[Dev]]/Table13131415[[#This Row],[Mean]]*100</f>
        <v>40.538730645794146</v>
      </c>
      <c r="M127" s="2">
        <f>Table13131415[[#This Row],[Estimated costs 1]]-Table13131415[[#This Row],[Actual cost]]</f>
        <v>-2.9571428571428596E-3</v>
      </c>
      <c r="N127" s="2">
        <f>Table13131415[[#This Row],[Diff 1]]/Table13131415[[#This Row],[Actual cost]]*100</f>
        <v>-35.23433945093285</v>
      </c>
      <c r="O127">
        <v>5.4356435643564301E-3</v>
      </c>
      <c r="P127">
        <v>1.44362093352192E-2</v>
      </c>
      <c r="Q127">
        <v>5.4356435643564301E-3</v>
      </c>
      <c r="R127">
        <v>8.2636492220650604E-3</v>
      </c>
      <c r="S127">
        <v>1.1608203677510601E-2</v>
      </c>
      <c r="T127">
        <v>5.4356435643564301E-3</v>
      </c>
      <c r="U127">
        <v>5.4356435643564301E-3</v>
      </c>
      <c r="V127">
        <v>8.2636492220650604E-3</v>
      </c>
      <c r="W127">
        <v>1.44362093352192E-2</v>
      </c>
      <c r="X127">
        <v>1.44362093352192E-2</v>
      </c>
      <c r="Y127">
        <v>5.4356435643564301E-3</v>
      </c>
      <c r="Z127">
        <v>8.2636492220650604E-3</v>
      </c>
      <c r="AA127">
        <v>5.4356435643564301E-3</v>
      </c>
      <c r="AB127">
        <v>5.4356435643564301E-3</v>
      </c>
      <c r="AC127">
        <v>5.4356435643564301E-3</v>
      </c>
      <c r="AD127">
        <v>8.2636492220650604E-3</v>
      </c>
      <c r="AE127">
        <v>8.2636492220650604E-3</v>
      </c>
      <c r="AF127">
        <v>5.4356435643564301E-3</v>
      </c>
      <c r="AG127">
        <v>1.1608203677510601E-2</v>
      </c>
      <c r="AH127">
        <v>5.4356435643564301E-3</v>
      </c>
    </row>
    <row r="128" spans="1:34" x14ac:dyDescent="0.3">
      <c r="A128" t="s">
        <v>148</v>
      </c>
      <c r="B128">
        <v>126</v>
      </c>
      <c r="C128" t="str">
        <f>LEFT(Table13131415[[#This Row],[Contingency id]])</f>
        <v>C</v>
      </c>
      <c r="D128">
        <v>3.3333333333333299</v>
      </c>
      <c r="E128" s="1">
        <v>1.03448275862068</v>
      </c>
      <c r="F128">
        <v>60</v>
      </c>
      <c r="G128">
        <v>58</v>
      </c>
      <c r="H128">
        <v>7.2416666666666601E-3</v>
      </c>
      <c r="I128" s="2">
        <f>AVERAGE(Table13131415[[#This Row],[Estimated costs 1]:[Estimated costs 20]])</f>
        <v>7.2416666666666601E-3</v>
      </c>
      <c r="J128" s="2">
        <f>(Table13131415[[#This Row],[Mean]]-Table13131415[[#This Row],[Actual cost]])/Table13131415[[#This Row],[Actual cost]]*100</f>
        <v>0</v>
      </c>
      <c r="K128" s="2">
        <f>_xlfn.STDEV.P(Table13131415[[#This Row],[Estimated costs 1]:[Estimated costs 20]])</f>
        <v>0</v>
      </c>
      <c r="L128" s="2">
        <f>Table13131415[[#This Row],[Dev]]/Table13131415[[#This Row],[Mean]]*100</f>
        <v>0</v>
      </c>
      <c r="M128" s="2">
        <f>Table13131415[[#This Row],[Estimated costs 1]]-Table13131415[[#This Row],[Actual cost]]</f>
        <v>0</v>
      </c>
      <c r="N128" s="2">
        <f>Table13131415[[#This Row],[Diff 1]]/Table13131415[[#This Row],[Actual cost]]*100</f>
        <v>0</v>
      </c>
      <c r="O128">
        <v>7.2416666666666601E-3</v>
      </c>
      <c r="P128">
        <v>7.2416666666666601E-3</v>
      </c>
      <c r="Q128">
        <v>7.2416666666666601E-3</v>
      </c>
      <c r="R128">
        <v>7.2416666666666601E-3</v>
      </c>
      <c r="S128">
        <v>7.2416666666666601E-3</v>
      </c>
      <c r="T128">
        <v>7.2416666666666601E-3</v>
      </c>
      <c r="U128">
        <v>7.2416666666666601E-3</v>
      </c>
      <c r="V128">
        <v>7.2416666666666601E-3</v>
      </c>
      <c r="W128">
        <v>7.2416666666666601E-3</v>
      </c>
      <c r="X128">
        <v>7.2416666666666601E-3</v>
      </c>
      <c r="Y128">
        <v>7.2416666666666601E-3</v>
      </c>
      <c r="Z128">
        <v>7.2416666666666601E-3</v>
      </c>
      <c r="AA128">
        <v>7.2416666666666601E-3</v>
      </c>
      <c r="AB128">
        <v>7.2416666666666601E-3</v>
      </c>
      <c r="AC128">
        <v>7.2416666666666601E-3</v>
      </c>
      <c r="AD128">
        <v>7.2416666666666601E-3</v>
      </c>
      <c r="AE128">
        <v>7.2416666666666601E-3</v>
      </c>
      <c r="AF128">
        <v>7.2416666666666601E-3</v>
      </c>
      <c r="AG128">
        <v>7.2416666666666601E-3</v>
      </c>
      <c r="AH128">
        <v>7.2416666666666601E-3</v>
      </c>
    </row>
    <row r="129" spans="1:34" x14ac:dyDescent="0.3">
      <c r="A129" t="s">
        <v>149</v>
      </c>
      <c r="B129">
        <v>127</v>
      </c>
      <c r="C129" t="str">
        <f>LEFT(Table13131415[[#This Row],[Contingency id]])</f>
        <v>C</v>
      </c>
      <c r="D129">
        <v>0.18903591682419599</v>
      </c>
      <c r="E129" s="1">
        <v>1.3460559796437599</v>
      </c>
      <c r="F129">
        <v>529</v>
      </c>
      <c r="G129">
        <v>393</v>
      </c>
      <c r="H129">
        <v>6.4234404536861996E-3</v>
      </c>
      <c r="I129" s="2">
        <f>AVERAGE(Table13131415[[#This Row],[Estimated costs 1]:[Estimated costs 20]])</f>
        <v>7.7081285444234411E-3</v>
      </c>
      <c r="J129" s="2">
        <f>(Table13131415[[#This Row],[Mean]]-Table13131415[[#This Row],[Actual cost]])/Table13131415[[#This Row],[Actual cost]]*100</f>
        <v>20.000000000000025</v>
      </c>
      <c r="K129" s="2">
        <f>_xlfn.STDEV.P(Table13131415[[#This Row],[Estimated costs 1]:[Estimated costs 20]])</f>
        <v>6.2936606018731437E-3</v>
      </c>
      <c r="L129" s="2">
        <f>Table13131415[[#This Row],[Dev]]/Table13131415[[#This Row],[Mean]]*100</f>
        <v>81.64965809277254</v>
      </c>
      <c r="M129" s="2">
        <f>Table13131415[[#This Row],[Estimated costs 1]]-Table13131415[[#This Row],[Actual cost]]</f>
        <v>6.4234404536861996E-3</v>
      </c>
      <c r="N129" s="2">
        <f>Table13131415[[#This Row],[Diff 1]]/Table13131415[[#This Row],[Actual cost]]*100</f>
        <v>100</v>
      </c>
      <c r="O129">
        <v>1.2846880907372399E-2</v>
      </c>
      <c r="P129">
        <v>0</v>
      </c>
      <c r="Q129">
        <v>1.2846880907372399E-2</v>
      </c>
      <c r="R129">
        <v>1.2846880907372399E-2</v>
      </c>
      <c r="S129">
        <v>0</v>
      </c>
      <c r="T129">
        <v>1.2846880907372399E-2</v>
      </c>
      <c r="U129">
        <v>0</v>
      </c>
      <c r="V129">
        <v>1.2846880907372399E-2</v>
      </c>
      <c r="W129">
        <v>0</v>
      </c>
      <c r="X129">
        <v>1.2846880907372399E-2</v>
      </c>
      <c r="Y129">
        <v>1.2846880907372399E-2</v>
      </c>
      <c r="Z129">
        <v>0</v>
      </c>
      <c r="AA129">
        <v>0</v>
      </c>
      <c r="AB129">
        <v>1.2846880907372399E-2</v>
      </c>
      <c r="AC129">
        <v>1.2846880907372399E-2</v>
      </c>
      <c r="AD129">
        <v>1.2846880907372399E-2</v>
      </c>
      <c r="AE129">
        <v>0</v>
      </c>
      <c r="AF129">
        <v>0</v>
      </c>
      <c r="AG129">
        <v>1.2846880907372399E-2</v>
      </c>
      <c r="AH129">
        <v>1.2846880907372399E-2</v>
      </c>
    </row>
    <row r="130" spans="1:34" x14ac:dyDescent="0.3">
      <c r="A130" t="s">
        <v>150</v>
      </c>
      <c r="B130">
        <v>128</v>
      </c>
      <c r="C130" t="str">
        <f>LEFT(Table13131415[[#This Row],[Contingency id]])</f>
        <v>B</v>
      </c>
      <c r="D130">
        <v>0.59021922428330498</v>
      </c>
      <c r="E130" s="1">
        <v>1.8560250391236299</v>
      </c>
      <c r="F130">
        <v>1186</v>
      </c>
      <c r="G130">
        <v>639</v>
      </c>
      <c r="H130">
        <v>6.3080101180438396E-3</v>
      </c>
      <c r="I130" s="2">
        <f>AVERAGE(Table13131415[[#This Row],[Estimated costs 1]:[Estimated costs 20]])</f>
        <v>7.2198145025294952E-3</v>
      </c>
      <c r="J130" s="2">
        <f>(Table13131415[[#This Row],[Mean]]-Table13131415[[#This Row],[Actual cost]])/Table13131415[[#This Row],[Actual cost]]*100</f>
        <v>14.454707069626782</v>
      </c>
      <c r="K130" s="2">
        <f>_xlfn.STDEV.P(Table13131415[[#This Row],[Estimated costs 1]:[Estimated costs 20]])</f>
        <v>3.4914694183537545E-3</v>
      </c>
      <c r="L130" s="2">
        <f>Table13131415[[#This Row],[Dev]]/Table13131415[[#This Row],[Mean]]*100</f>
        <v>48.359544654928492</v>
      </c>
      <c r="M130" s="2">
        <f>Table13131415[[#This Row],[Estimated costs 1]]-Table13131415[[#This Row],[Actual cost]]</f>
        <v>3.7748735244519036E-4</v>
      </c>
      <c r="N130" s="2">
        <f>Table13131415[[#This Row],[Diff 1]]/Table13131415[[#This Row],[Actual cost]]*100</f>
        <v>5.9842540734898497</v>
      </c>
      <c r="O130">
        <v>6.68549747048903E-3</v>
      </c>
      <c r="P130">
        <v>4.0118043844856602E-3</v>
      </c>
      <c r="Q130">
        <v>8.6281618887015105E-3</v>
      </c>
      <c r="R130">
        <v>6.68549747048903E-3</v>
      </c>
      <c r="S130">
        <v>1.38608768971332E-2</v>
      </c>
      <c r="T130">
        <v>1.1258010118043799E-2</v>
      </c>
      <c r="U130">
        <v>1.1258010118043799E-2</v>
      </c>
      <c r="V130">
        <v>1.3819139966273101E-2</v>
      </c>
      <c r="W130">
        <v>4.0741989881956098E-3</v>
      </c>
      <c r="X130">
        <v>8.6281618887015105E-3</v>
      </c>
      <c r="Y130">
        <v>8.6821247892074193E-3</v>
      </c>
      <c r="Z130">
        <v>4.6926644182124699E-3</v>
      </c>
      <c r="AA130">
        <v>4.0118043844856602E-3</v>
      </c>
      <c r="AB130">
        <v>8.6905564924114592E-3</v>
      </c>
      <c r="AC130">
        <v>2.0067453625632302E-3</v>
      </c>
      <c r="AD130">
        <v>2.0691399662731802E-3</v>
      </c>
      <c r="AE130">
        <v>8.6197301854974602E-3</v>
      </c>
      <c r="AF130">
        <v>4.0118043844856602E-3</v>
      </c>
      <c r="AG130">
        <v>8.6281618887015105E-3</v>
      </c>
      <c r="AH130">
        <v>4.0741989881956098E-3</v>
      </c>
    </row>
    <row r="131" spans="1:34" x14ac:dyDescent="0.3">
      <c r="A131" t="s">
        <v>151</v>
      </c>
      <c r="B131">
        <v>129</v>
      </c>
      <c r="C131" t="str">
        <f>LEFT(Table13131415[[#This Row],[Contingency id]])</f>
        <v>A</v>
      </c>
      <c r="D131" s="1">
        <v>2.52100840336134</v>
      </c>
      <c r="E131" s="1">
        <v>1.0917431192660501</v>
      </c>
      <c r="F131">
        <v>119</v>
      </c>
      <c r="G131">
        <v>109</v>
      </c>
      <c r="H131" s="2">
        <v>5.72605042016806E-3</v>
      </c>
      <c r="I131" s="2">
        <f>AVERAGE(Table13131415[[#This Row],[Estimated costs 1]:[Estimated costs 20]])</f>
        <v>5.7260504201680617E-3</v>
      </c>
      <c r="J131" s="2">
        <f>(Table13131415[[#This Row],[Mean]]-Table13131415[[#This Row],[Actual cost]])/Table13131415[[#This Row],[Actual cost]]*100</f>
        <v>3.029528817746409E-14</v>
      </c>
      <c r="K131" s="2">
        <f>_xlfn.STDEV.P(Table13131415[[#This Row],[Estimated costs 1]:[Estimated costs 20]])</f>
        <v>1.7347234759768071E-18</v>
      </c>
      <c r="L131" s="2">
        <f>Table13131415[[#This Row],[Dev]]/Table13131415[[#This Row],[Mean]]*100</f>
        <v>3.0295288177464084E-14</v>
      </c>
      <c r="M131" s="2">
        <f>Table13131415[[#This Row],[Estimated costs 1]]-Table13131415[[#This Row],[Actual cost]]</f>
        <v>0</v>
      </c>
      <c r="N131" s="2">
        <f>Table13131415[[#This Row],[Diff 1]]/Table13131415[[#This Row],[Actual cost]]*100</f>
        <v>0</v>
      </c>
      <c r="O131">
        <v>5.72605042016806E-3</v>
      </c>
      <c r="P131">
        <v>5.72605042016806E-3</v>
      </c>
      <c r="Q131">
        <v>5.72605042016806E-3</v>
      </c>
      <c r="R131">
        <v>5.72605042016806E-3</v>
      </c>
      <c r="S131">
        <v>5.72605042016806E-3</v>
      </c>
      <c r="T131">
        <v>5.72605042016806E-3</v>
      </c>
      <c r="U131">
        <v>5.72605042016806E-3</v>
      </c>
      <c r="V131">
        <v>5.72605042016806E-3</v>
      </c>
      <c r="W131">
        <v>5.72605042016806E-3</v>
      </c>
      <c r="X131">
        <v>5.72605042016806E-3</v>
      </c>
      <c r="Y131">
        <v>5.72605042016806E-3</v>
      </c>
      <c r="Z131">
        <v>5.72605042016806E-3</v>
      </c>
      <c r="AA131">
        <v>5.72605042016806E-3</v>
      </c>
      <c r="AB131">
        <v>5.72605042016806E-3</v>
      </c>
      <c r="AC131">
        <v>5.72605042016806E-3</v>
      </c>
      <c r="AD131">
        <v>5.72605042016806E-3</v>
      </c>
      <c r="AE131">
        <v>5.72605042016806E-3</v>
      </c>
      <c r="AF131">
        <v>5.72605042016806E-3</v>
      </c>
      <c r="AG131">
        <v>5.72605042016806E-3</v>
      </c>
      <c r="AH131">
        <v>5.72605042016806E-3</v>
      </c>
    </row>
    <row r="132" spans="1:34" x14ac:dyDescent="0.3">
      <c r="A132" t="s">
        <v>152</v>
      </c>
      <c r="B132">
        <v>130</v>
      </c>
      <c r="C132" t="str">
        <f>LEFT(Table13131415[[#This Row],[Contingency id]])</f>
        <v>C</v>
      </c>
      <c r="D132">
        <v>0.75757575757575701</v>
      </c>
      <c r="E132" s="1">
        <v>1.08196721311475</v>
      </c>
      <c r="F132">
        <v>132</v>
      </c>
      <c r="G132">
        <v>122</v>
      </c>
      <c r="H132">
        <v>5.4204545454545399E-3</v>
      </c>
      <c r="I132" s="2">
        <f>AVERAGE(Table13131415[[#This Row],[Estimated costs 1]:[Estimated costs 20]])</f>
        <v>5.4204545454545373E-3</v>
      </c>
      <c r="J132" s="2">
        <f>(Table13131415[[#This Row],[Mean]]-Table13131415[[#This Row],[Actual cost]])/Table13131415[[#This Row],[Actual cost]]*100</f>
        <v>-4.8004926379232448E-14</v>
      </c>
      <c r="K132" s="2">
        <f>_xlfn.STDEV.P(Table13131415[[#This Row],[Estimated costs 1]:[Estimated costs 20]])</f>
        <v>2.6020852139652106E-18</v>
      </c>
      <c r="L132" s="2">
        <f>Table13131415[[#This Row],[Dev]]/Table13131415[[#This Row],[Mean]]*100</f>
        <v>4.8004926379232467E-14</v>
      </c>
      <c r="M132" s="2">
        <f>Table13131415[[#This Row],[Estimated costs 1]]-Table13131415[[#This Row],[Actual cost]]</f>
        <v>0</v>
      </c>
      <c r="N132" s="2">
        <f>Table13131415[[#This Row],[Diff 1]]/Table13131415[[#This Row],[Actual cost]]*100</f>
        <v>0</v>
      </c>
      <c r="O132">
        <v>5.4204545454545399E-3</v>
      </c>
      <c r="P132">
        <v>5.4204545454545399E-3</v>
      </c>
      <c r="Q132">
        <v>5.4204545454545399E-3</v>
      </c>
      <c r="R132">
        <v>5.4204545454545399E-3</v>
      </c>
      <c r="S132">
        <v>5.4204545454545399E-3</v>
      </c>
      <c r="T132">
        <v>5.4204545454545399E-3</v>
      </c>
      <c r="U132">
        <v>5.4204545454545399E-3</v>
      </c>
      <c r="V132">
        <v>5.4204545454545399E-3</v>
      </c>
      <c r="W132">
        <v>5.4204545454545399E-3</v>
      </c>
      <c r="X132">
        <v>5.4204545454545399E-3</v>
      </c>
      <c r="Y132">
        <v>5.4204545454545399E-3</v>
      </c>
      <c r="Z132">
        <v>5.4204545454545399E-3</v>
      </c>
      <c r="AA132">
        <v>5.4204545454545399E-3</v>
      </c>
      <c r="AB132">
        <v>5.4204545454545399E-3</v>
      </c>
      <c r="AC132">
        <v>5.4204545454545399E-3</v>
      </c>
      <c r="AD132">
        <v>5.4204545454545399E-3</v>
      </c>
      <c r="AE132">
        <v>5.4204545454545399E-3</v>
      </c>
      <c r="AF132">
        <v>5.4204545454545399E-3</v>
      </c>
      <c r="AG132">
        <v>5.4204545454545399E-3</v>
      </c>
      <c r="AH132">
        <v>5.4204545454545399E-3</v>
      </c>
    </row>
    <row r="133" spans="1:34" x14ac:dyDescent="0.3">
      <c r="A133" t="s">
        <v>153</v>
      </c>
      <c r="B133">
        <v>131</v>
      </c>
      <c r="C133" t="str">
        <f>LEFT(Table13131415[[#This Row],[Contingency id]])</f>
        <v>C</v>
      </c>
      <c r="D133">
        <v>2.29885057471264</v>
      </c>
      <c r="E133" s="1">
        <v>1.03571428571428</v>
      </c>
      <c r="F133">
        <v>87</v>
      </c>
      <c r="G133">
        <v>84</v>
      </c>
      <c r="H133">
        <v>5.3586206896551703E-3</v>
      </c>
      <c r="I133" s="2">
        <f>AVERAGE(Table13131415[[#This Row],[Estimated costs 1]:[Estimated costs 20]])</f>
        <v>5.3586206896551712E-3</v>
      </c>
      <c r="J133" s="2">
        <f>(Table13131415[[#This Row],[Mean]]-Table13131415[[#This Row],[Actual cost]])/Table13131415[[#This Row],[Actual cost]]*100</f>
        <v>1.6186287259757859E-14</v>
      </c>
      <c r="K133" s="2">
        <f>_xlfn.STDEV.P(Table13131415[[#This Row],[Estimated costs 1]:[Estimated costs 20]])</f>
        <v>8.6736173798840355E-19</v>
      </c>
      <c r="L133" s="2">
        <f>Table13131415[[#This Row],[Dev]]/Table13131415[[#This Row],[Mean]]*100</f>
        <v>1.6186287259757855E-14</v>
      </c>
      <c r="M133" s="2">
        <f>Table13131415[[#This Row],[Estimated costs 1]]-Table13131415[[#This Row],[Actual cost]]</f>
        <v>0</v>
      </c>
      <c r="N133" s="2">
        <f>Table13131415[[#This Row],[Diff 1]]/Table13131415[[#This Row],[Actual cost]]*100</f>
        <v>0</v>
      </c>
      <c r="O133">
        <v>5.3586206896551703E-3</v>
      </c>
      <c r="P133">
        <v>5.3586206896551703E-3</v>
      </c>
      <c r="Q133">
        <v>5.3586206896551703E-3</v>
      </c>
      <c r="R133">
        <v>5.3586206896551703E-3</v>
      </c>
      <c r="S133">
        <v>5.3586206896551703E-3</v>
      </c>
      <c r="T133">
        <v>5.3586206896551703E-3</v>
      </c>
      <c r="U133">
        <v>5.3586206896551703E-3</v>
      </c>
      <c r="V133">
        <v>5.3586206896551703E-3</v>
      </c>
      <c r="W133">
        <v>5.3586206896551703E-3</v>
      </c>
      <c r="X133">
        <v>5.3586206896551703E-3</v>
      </c>
      <c r="Y133">
        <v>5.3586206896551703E-3</v>
      </c>
      <c r="Z133">
        <v>5.3586206896551703E-3</v>
      </c>
      <c r="AA133">
        <v>5.3586206896551703E-3</v>
      </c>
      <c r="AB133">
        <v>5.3586206896551703E-3</v>
      </c>
      <c r="AC133">
        <v>5.3586206896551703E-3</v>
      </c>
      <c r="AD133">
        <v>5.3586206896551703E-3</v>
      </c>
      <c r="AE133">
        <v>5.3586206896551703E-3</v>
      </c>
      <c r="AF133">
        <v>5.3586206896551703E-3</v>
      </c>
      <c r="AG133">
        <v>5.3586206896551703E-3</v>
      </c>
      <c r="AH133">
        <v>5.3586206896551703E-3</v>
      </c>
    </row>
    <row r="134" spans="1:34" x14ac:dyDescent="0.3">
      <c r="A134" t="s">
        <v>154</v>
      </c>
      <c r="B134">
        <v>132</v>
      </c>
      <c r="C134" t="str">
        <f>LEFT(Table13131415[[#This Row],[Contingency id]])</f>
        <v>B</v>
      </c>
      <c r="D134">
        <v>0.138121546961325</v>
      </c>
      <c r="E134" s="1">
        <v>2.02801120448179</v>
      </c>
      <c r="F134">
        <v>1448</v>
      </c>
      <c r="G134">
        <v>714</v>
      </c>
      <c r="H134">
        <v>5.1691988950276196E-3</v>
      </c>
      <c r="I134" s="2">
        <f>AVERAGE(Table13131415[[#This Row],[Estimated costs 1]:[Estimated costs 20]])</f>
        <v>5.2830455801104901E-3</v>
      </c>
      <c r="J134" s="2">
        <f>(Table13131415[[#This Row],[Mean]]-Table13131415[[#This Row],[Actual cost]])/Table13131415[[#This Row],[Actual cost]]*100</f>
        <v>2.2024048096191944</v>
      </c>
      <c r="K134" s="2">
        <f>_xlfn.STDEV.P(Table13131415[[#This Row],[Estimated costs 1]:[Estimated costs 20]])</f>
        <v>4.0576148610410347E-3</v>
      </c>
      <c r="L134" s="2">
        <f>Table13131415[[#This Row],[Dev]]/Table13131415[[#This Row],[Mean]]*100</f>
        <v>76.804464385411819</v>
      </c>
      <c r="M134" s="2">
        <f>Table13131415[[#This Row],[Estimated costs 1]]-Table13131415[[#This Row],[Actual cost]]</f>
        <v>2.6685082872928197E-3</v>
      </c>
      <c r="N134" s="2">
        <f>Table13131415[[#This Row],[Diff 1]]/Table13131415[[#This Row],[Actual cost]]*100</f>
        <v>51.623246492986063</v>
      </c>
      <c r="O134">
        <v>7.8377071823204393E-3</v>
      </c>
      <c r="P134">
        <v>5.1132596685082802E-3</v>
      </c>
      <c r="Q134">
        <v>5.1132596685082802E-3</v>
      </c>
      <c r="R134">
        <v>0</v>
      </c>
      <c r="S134">
        <v>0</v>
      </c>
      <c r="T134">
        <v>5.1132596685082802E-3</v>
      </c>
      <c r="U134">
        <v>1.29509668508287E-2</v>
      </c>
      <c r="V134">
        <v>5.1132596685082802E-3</v>
      </c>
      <c r="W134">
        <v>0</v>
      </c>
      <c r="X134">
        <v>0</v>
      </c>
      <c r="Y134">
        <v>5.1132596685082802E-3</v>
      </c>
      <c r="Z134">
        <v>7.8377071823204393E-3</v>
      </c>
      <c r="AA134">
        <v>0</v>
      </c>
      <c r="AB134">
        <v>1.29509668508287E-2</v>
      </c>
      <c r="AC134">
        <v>5.1132596685082802E-3</v>
      </c>
      <c r="AD134">
        <v>5.1132596685082802E-3</v>
      </c>
      <c r="AE134">
        <v>1.29509668508287E-2</v>
      </c>
      <c r="AF134">
        <v>5.1132596685082802E-3</v>
      </c>
      <c r="AG134">
        <v>5.1132596685082802E-3</v>
      </c>
      <c r="AH134">
        <v>5.1132596685082802E-3</v>
      </c>
    </row>
    <row r="135" spans="1:34" x14ac:dyDescent="0.3">
      <c r="A135" t="s">
        <v>155</v>
      </c>
      <c r="B135">
        <v>133</v>
      </c>
      <c r="C135" t="str">
        <f>LEFT(Table13131415[[#This Row],[Contingency id]])</f>
        <v>C</v>
      </c>
      <c r="D135">
        <v>2.9411764705882302</v>
      </c>
      <c r="E135" s="1">
        <v>1.0967741935483799</v>
      </c>
      <c r="F135">
        <v>34</v>
      </c>
      <c r="G135">
        <v>31</v>
      </c>
      <c r="H135">
        <v>5.0470588235294097E-3</v>
      </c>
      <c r="I135" s="2">
        <f>AVERAGE(Table13131415[[#This Row],[Estimated costs 1]:[Estimated costs 20]])</f>
        <v>5.0470588235294088E-3</v>
      </c>
      <c r="J135" s="2">
        <f>(Table13131415[[#This Row],[Mean]]-Table13131415[[#This Row],[Actual cost]])/Table13131415[[#This Row],[Actual cost]]*100</f>
        <v>-1.7185488981122223E-14</v>
      </c>
      <c r="K135" s="2">
        <f>_xlfn.STDEV.P(Table13131415[[#This Row],[Estimated costs 1]:[Estimated costs 20]])</f>
        <v>8.6736173798840355E-19</v>
      </c>
      <c r="L135" s="2">
        <f>Table13131415[[#This Row],[Dev]]/Table13131415[[#This Row],[Mean]]*100</f>
        <v>1.7185488981122223E-14</v>
      </c>
      <c r="M135" s="2">
        <f>Table13131415[[#This Row],[Estimated costs 1]]-Table13131415[[#This Row],[Actual cost]]</f>
        <v>0</v>
      </c>
      <c r="N135" s="2">
        <f>Table13131415[[#This Row],[Diff 1]]/Table13131415[[#This Row],[Actual cost]]*100</f>
        <v>0</v>
      </c>
      <c r="O135">
        <v>5.0470588235294097E-3</v>
      </c>
      <c r="P135">
        <v>5.0470588235294097E-3</v>
      </c>
      <c r="Q135">
        <v>5.0470588235294097E-3</v>
      </c>
      <c r="R135">
        <v>5.0470588235294097E-3</v>
      </c>
      <c r="S135">
        <v>5.0470588235294097E-3</v>
      </c>
      <c r="T135">
        <v>5.0470588235294097E-3</v>
      </c>
      <c r="U135">
        <v>5.0470588235294097E-3</v>
      </c>
      <c r="V135">
        <v>5.0470588235294097E-3</v>
      </c>
      <c r="W135">
        <v>5.0470588235294097E-3</v>
      </c>
      <c r="X135">
        <v>5.0470588235294097E-3</v>
      </c>
      <c r="Y135">
        <v>5.0470588235294097E-3</v>
      </c>
      <c r="Z135">
        <v>5.0470588235294097E-3</v>
      </c>
      <c r="AA135">
        <v>5.0470588235294097E-3</v>
      </c>
      <c r="AB135">
        <v>5.0470588235294097E-3</v>
      </c>
      <c r="AC135">
        <v>5.0470588235294097E-3</v>
      </c>
      <c r="AD135">
        <v>5.0470588235294097E-3</v>
      </c>
      <c r="AE135">
        <v>5.0470588235294097E-3</v>
      </c>
      <c r="AF135">
        <v>5.0470588235294097E-3</v>
      </c>
      <c r="AG135">
        <v>5.0470588235294097E-3</v>
      </c>
      <c r="AH135">
        <v>5.0470588235294097E-3</v>
      </c>
    </row>
    <row r="136" spans="1:34" x14ac:dyDescent="0.3">
      <c r="A136" t="s">
        <v>156</v>
      </c>
      <c r="B136">
        <v>134</v>
      </c>
      <c r="C136" t="str">
        <f>LEFT(Table13131415[[#This Row],[Contingency id]])</f>
        <v>B</v>
      </c>
      <c r="D136">
        <v>2.19780219780219</v>
      </c>
      <c r="E136" s="1">
        <v>1.0459770114942499</v>
      </c>
      <c r="F136">
        <v>91</v>
      </c>
      <c r="G136">
        <v>87</v>
      </c>
      <c r="H136">
        <v>5.0362637362637297E-3</v>
      </c>
      <c r="I136" s="2">
        <f>AVERAGE(Table13131415[[#This Row],[Estimated costs 1]:[Estimated costs 20]])</f>
        <v>5.0362637362637297E-3</v>
      </c>
      <c r="J136" s="2">
        <f>(Table13131415[[#This Row],[Mean]]-Table13131415[[#This Row],[Actual cost]])/Table13131415[[#This Row],[Actual cost]]*100</f>
        <v>0</v>
      </c>
      <c r="K136" s="2">
        <f>_xlfn.STDEV.P(Table13131415[[#This Row],[Estimated costs 1]:[Estimated costs 20]])</f>
        <v>0</v>
      </c>
      <c r="L136" s="2">
        <f>Table13131415[[#This Row],[Dev]]/Table13131415[[#This Row],[Mean]]*100</f>
        <v>0</v>
      </c>
      <c r="M136" s="2">
        <f>Table13131415[[#This Row],[Estimated costs 1]]-Table13131415[[#This Row],[Actual cost]]</f>
        <v>0</v>
      </c>
      <c r="N136" s="2">
        <f>Table13131415[[#This Row],[Diff 1]]/Table13131415[[#This Row],[Actual cost]]*100</f>
        <v>0</v>
      </c>
      <c r="O136">
        <v>5.0362637362637297E-3</v>
      </c>
      <c r="P136">
        <v>5.0362637362637297E-3</v>
      </c>
      <c r="Q136">
        <v>5.0362637362637297E-3</v>
      </c>
      <c r="R136">
        <v>5.0362637362637297E-3</v>
      </c>
      <c r="S136">
        <v>5.0362637362637297E-3</v>
      </c>
      <c r="T136">
        <v>5.0362637362637297E-3</v>
      </c>
      <c r="U136">
        <v>5.0362637362637297E-3</v>
      </c>
      <c r="V136">
        <v>5.0362637362637297E-3</v>
      </c>
      <c r="W136">
        <v>5.0362637362637297E-3</v>
      </c>
      <c r="X136">
        <v>5.0362637362637297E-3</v>
      </c>
      <c r="Y136">
        <v>5.0362637362637297E-3</v>
      </c>
      <c r="Z136">
        <v>5.0362637362637297E-3</v>
      </c>
      <c r="AA136">
        <v>5.0362637362637297E-3</v>
      </c>
      <c r="AB136">
        <v>5.0362637362637297E-3</v>
      </c>
      <c r="AC136">
        <v>5.0362637362637297E-3</v>
      </c>
      <c r="AD136">
        <v>5.0362637362637297E-3</v>
      </c>
      <c r="AE136">
        <v>5.0362637362637297E-3</v>
      </c>
      <c r="AF136">
        <v>5.0362637362637297E-3</v>
      </c>
      <c r="AG136">
        <v>5.0362637362637297E-3</v>
      </c>
      <c r="AH136">
        <v>5.0362637362637297E-3</v>
      </c>
    </row>
    <row r="137" spans="1:34" x14ac:dyDescent="0.3">
      <c r="A137" t="s">
        <v>157</v>
      </c>
      <c r="B137">
        <v>135</v>
      </c>
      <c r="C137" t="str">
        <f>LEFT(Table13131415[[#This Row],[Contingency id]])</f>
        <v>B</v>
      </c>
      <c r="D137">
        <v>1.5037593984962401</v>
      </c>
      <c r="E137" s="1">
        <v>1.0991735537189999</v>
      </c>
      <c r="F137">
        <v>133</v>
      </c>
      <c r="G137">
        <v>121</v>
      </c>
      <c r="H137">
        <v>4.9278195488721803E-3</v>
      </c>
      <c r="I137" s="2">
        <f>AVERAGE(Table13131415[[#This Row],[Estimated costs 1]:[Estimated costs 20]])</f>
        <v>4.927819548872182E-3</v>
      </c>
      <c r="J137" s="2">
        <f>(Table13131415[[#This Row],[Mean]]-Table13131415[[#This Row],[Actual cost]])/Table13131415[[#This Row],[Actual cost]]*100</f>
        <v>3.5202658270508904E-14</v>
      </c>
      <c r="K137" s="2">
        <f>_xlfn.STDEV.P(Table13131415[[#This Row],[Estimated costs 1]:[Estimated costs 20]])</f>
        <v>1.7347234759768071E-18</v>
      </c>
      <c r="L137" s="2">
        <f>Table13131415[[#This Row],[Dev]]/Table13131415[[#This Row],[Mean]]*100</f>
        <v>3.5202658270508891E-14</v>
      </c>
      <c r="M137" s="2">
        <f>Table13131415[[#This Row],[Estimated costs 1]]-Table13131415[[#This Row],[Actual cost]]</f>
        <v>0</v>
      </c>
      <c r="N137" s="2">
        <f>Table13131415[[#This Row],[Diff 1]]/Table13131415[[#This Row],[Actual cost]]*100</f>
        <v>0</v>
      </c>
      <c r="O137">
        <v>4.9278195488721803E-3</v>
      </c>
      <c r="P137">
        <v>4.9278195488721803E-3</v>
      </c>
      <c r="Q137">
        <v>4.9278195488721803E-3</v>
      </c>
      <c r="R137">
        <v>4.9278195488721803E-3</v>
      </c>
      <c r="S137">
        <v>4.9278195488721803E-3</v>
      </c>
      <c r="T137">
        <v>4.9278195488721803E-3</v>
      </c>
      <c r="U137">
        <v>4.9278195488721803E-3</v>
      </c>
      <c r="V137">
        <v>4.9278195488721803E-3</v>
      </c>
      <c r="W137">
        <v>4.9278195488721803E-3</v>
      </c>
      <c r="X137">
        <v>4.9278195488721803E-3</v>
      </c>
      <c r="Y137">
        <v>4.9278195488721803E-3</v>
      </c>
      <c r="Z137">
        <v>4.9278195488721803E-3</v>
      </c>
      <c r="AA137">
        <v>4.9278195488721803E-3</v>
      </c>
      <c r="AB137">
        <v>4.9278195488721803E-3</v>
      </c>
      <c r="AC137">
        <v>4.9278195488721803E-3</v>
      </c>
      <c r="AD137">
        <v>4.9278195488721803E-3</v>
      </c>
      <c r="AE137">
        <v>4.9278195488721803E-3</v>
      </c>
      <c r="AF137">
        <v>4.9278195488721803E-3</v>
      </c>
      <c r="AG137">
        <v>4.9278195488721803E-3</v>
      </c>
      <c r="AH137">
        <v>4.9278195488721803E-3</v>
      </c>
    </row>
    <row r="138" spans="1:34" x14ac:dyDescent="0.3">
      <c r="A138" t="s">
        <v>158</v>
      </c>
      <c r="B138">
        <v>136</v>
      </c>
      <c r="C138" t="str">
        <f>LEFT(Table13131415[[#This Row],[Contingency id]])</f>
        <v>A</v>
      </c>
      <c r="D138" s="1">
        <v>4.2857142857142803</v>
      </c>
      <c r="E138" s="1">
        <v>1.07692307692307</v>
      </c>
      <c r="F138">
        <v>70</v>
      </c>
      <c r="G138">
        <v>65</v>
      </c>
      <c r="H138" s="2">
        <v>4.7452857142857097E-3</v>
      </c>
      <c r="I138" s="2">
        <f>AVERAGE(Table13131415[[#This Row],[Estimated costs 1]:[Estimated costs 20]])</f>
        <v>4.7452857142857114E-3</v>
      </c>
      <c r="J138" s="2">
        <f>(Table13131415[[#This Row],[Mean]]-Table13131415[[#This Row],[Actual cost]])/Table13131415[[#This Row],[Actual cost]]*100</f>
        <v>3.6556776144256442E-14</v>
      </c>
      <c r="K138" s="2">
        <f>_xlfn.STDEV.P(Table13131415[[#This Row],[Estimated costs 1]:[Estimated costs 20]])</f>
        <v>1.7347234759768071E-18</v>
      </c>
      <c r="L138" s="2">
        <f>Table13131415[[#This Row],[Dev]]/Table13131415[[#This Row],[Mean]]*100</f>
        <v>3.6556776144256423E-14</v>
      </c>
      <c r="M138" s="2">
        <f>Table13131415[[#This Row],[Estimated costs 1]]-Table13131415[[#This Row],[Actual cost]]</f>
        <v>0</v>
      </c>
      <c r="N138" s="2">
        <f>Table13131415[[#This Row],[Diff 1]]/Table13131415[[#This Row],[Actual cost]]*100</f>
        <v>0</v>
      </c>
      <c r="O138">
        <v>4.7452857142857097E-3</v>
      </c>
      <c r="P138">
        <v>4.7452857142857097E-3</v>
      </c>
      <c r="Q138">
        <v>4.7452857142857097E-3</v>
      </c>
      <c r="R138">
        <v>4.7452857142857097E-3</v>
      </c>
      <c r="S138">
        <v>4.7452857142857097E-3</v>
      </c>
      <c r="T138">
        <v>4.7452857142857097E-3</v>
      </c>
      <c r="U138">
        <v>4.7452857142857097E-3</v>
      </c>
      <c r="V138">
        <v>4.7452857142857097E-3</v>
      </c>
      <c r="W138">
        <v>4.7452857142857097E-3</v>
      </c>
      <c r="X138">
        <v>4.7452857142857097E-3</v>
      </c>
      <c r="Y138">
        <v>4.7452857142857097E-3</v>
      </c>
      <c r="Z138">
        <v>4.7452857142857097E-3</v>
      </c>
      <c r="AA138">
        <v>4.7452857142857097E-3</v>
      </c>
      <c r="AB138">
        <v>4.7452857142857097E-3</v>
      </c>
      <c r="AC138">
        <v>4.7452857142857097E-3</v>
      </c>
      <c r="AD138">
        <v>4.7452857142857097E-3</v>
      </c>
      <c r="AE138">
        <v>4.7452857142857097E-3</v>
      </c>
      <c r="AF138">
        <v>4.7452857142857097E-3</v>
      </c>
      <c r="AG138">
        <v>4.7452857142857097E-3</v>
      </c>
      <c r="AH138">
        <v>4.7452857142857097E-3</v>
      </c>
    </row>
    <row r="139" spans="1:34" x14ac:dyDescent="0.3">
      <c r="A139" t="s">
        <v>159</v>
      </c>
      <c r="B139">
        <v>137</v>
      </c>
      <c r="C139" t="str">
        <f>LEFT(Table13131415[[#This Row],[Contingency id]])</f>
        <v>B</v>
      </c>
      <c r="D139">
        <v>1.5037593984962401</v>
      </c>
      <c r="E139" s="1">
        <v>1.04724409448818</v>
      </c>
      <c r="F139">
        <v>133</v>
      </c>
      <c r="G139">
        <v>127</v>
      </c>
      <c r="H139">
        <v>4.7000000000000002E-3</v>
      </c>
      <c r="I139" s="2">
        <f>AVERAGE(Table13131415[[#This Row],[Estimated costs 1]:[Estimated costs 20]])</f>
        <v>4.6999999999999993E-3</v>
      </c>
      <c r="J139" s="2">
        <f>(Table13131415[[#This Row],[Mean]]-Table13131415[[#This Row],[Actual cost]])/Table13131415[[#This Row],[Actual cost]]*100</f>
        <v>-1.8454505063583053E-14</v>
      </c>
      <c r="K139" s="2">
        <f>_xlfn.STDEV.P(Table13131415[[#This Row],[Estimated costs 1]:[Estimated costs 20]])</f>
        <v>8.6736173798840355E-19</v>
      </c>
      <c r="L139" s="2">
        <f>Table13131415[[#This Row],[Dev]]/Table13131415[[#This Row],[Mean]]*100</f>
        <v>1.8454505063583056E-14</v>
      </c>
      <c r="M139" s="2">
        <f>Table13131415[[#This Row],[Estimated costs 1]]-Table13131415[[#This Row],[Actual cost]]</f>
        <v>0</v>
      </c>
      <c r="N139" s="2">
        <f>Table13131415[[#This Row],[Diff 1]]/Table13131415[[#This Row],[Actual cost]]*100</f>
        <v>0</v>
      </c>
      <c r="O139">
        <v>4.7000000000000002E-3</v>
      </c>
      <c r="P139">
        <v>4.7000000000000002E-3</v>
      </c>
      <c r="Q139">
        <v>4.7000000000000002E-3</v>
      </c>
      <c r="R139">
        <v>4.7000000000000002E-3</v>
      </c>
      <c r="S139">
        <v>4.7000000000000002E-3</v>
      </c>
      <c r="T139">
        <v>4.7000000000000002E-3</v>
      </c>
      <c r="U139">
        <v>4.7000000000000002E-3</v>
      </c>
      <c r="V139">
        <v>4.7000000000000002E-3</v>
      </c>
      <c r="W139">
        <v>4.7000000000000002E-3</v>
      </c>
      <c r="X139">
        <v>4.7000000000000002E-3</v>
      </c>
      <c r="Y139">
        <v>4.7000000000000002E-3</v>
      </c>
      <c r="Z139">
        <v>4.7000000000000002E-3</v>
      </c>
      <c r="AA139">
        <v>4.7000000000000002E-3</v>
      </c>
      <c r="AB139">
        <v>4.7000000000000002E-3</v>
      </c>
      <c r="AC139">
        <v>4.7000000000000002E-3</v>
      </c>
      <c r="AD139">
        <v>4.7000000000000002E-3</v>
      </c>
      <c r="AE139">
        <v>4.7000000000000002E-3</v>
      </c>
      <c r="AF139">
        <v>4.7000000000000002E-3</v>
      </c>
      <c r="AG139">
        <v>4.7000000000000002E-3</v>
      </c>
      <c r="AH139">
        <v>4.7000000000000002E-3</v>
      </c>
    </row>
    <row r="140" spans="1:34" x14ac:dyDescent="0.3">
      <c r="A140" t="s">
        <v>160</v>
      </c>
      <c r="B140">
        <v>138</v>
      </c>
      <c r="C140" t="str">
        <f>LEFT(Table13131415[[#This Row],[Contingency id]])</f>
        <v>B</v>
      </c>
      <c r="D140">
        <v>1.5037593984962401</v>
      </c>
      <c r="E140" s="1">
        <v>1.1176470588235199</v>
      </c>
      <c r="F140">
        <v>133</v>
      </c>
      <c r="G140">
        <v>119</v>
      </c>
      <c r="H140">
        <v>4.6330827067669099E-3</v>
      </c>
      <c r="I140" s="2">
        <f>AVERAGE(Table13131415[[#This Row],[Estimated costs 1]:[Estimated costs 20]])</f>
        <v>4.6330827067669091E-3</v>
      </c>
      <c r="J140" s="2">
        <f>(Table13131415[[#This Row],[Mean]]-Table13131415[[#This Row],[Actual cost]])/Table13131415[[#This Row],[Actual cost]]*100</f>
        <v>-1.8721050170798094E-14</v>
      </c>
      <c r="K140" s="2">
        <f>_xlfn.STDEV.P(Table13131415[[#This Row],[Estimated costs 1]:[Estimated costs 20]])</f>
        <v>8.6736173798840355E-19</v>
      </c>
      <c r="L140" s="2">
        <f>Table13131415[[#This Row],[Dev]]/Table13131415[[#This Row],[Mean]]*100</f>
        <v>1.87210501707981E-14</v>
      </c>
      <c r="M140" s="2">
        <f>Table13131415[[#This Row],[Estimated costs 1]]-Table13131415[[#This Row],[Actual cost]]</f>
        <v>0</v>
      </c>
      <c r="N140" s="2">
        <f>Table13131415[[#This Row],[Diff 1]]/Table13131415[[#This Row],[Actual cost]]*100</f>
        <v>0</v>
      </c>
      <c r="O140">
        <v>4.6330827067669099E-3</v>
      </c>
      <c r="P140">
        <v>4.6330827067669099E-3</v>
      </c>
      <c r="Q140">
        <v>4.6330827067669099E-3</v>
      </c>
      <c r="R140">
        <v>4.6330827067669099E-3</v>
      </c>
      <c r="S140">
        <v>4.6330827067669099E-3</v>
      </c>
      <c r="T140">
        <v>4.6330827067669099E-3</v>
      </c>
      <c r="U140">
        <v>4.6330827067669099E-3</v>
      </c>
      <c r="V140">
        <v>4.6330827067669099E-3</v>
      </c>
      <c r="W140">
        <v>4.6330827067669099E-3</v>
      </c>
      <c r="X140">
        <v>4.6330827067669099E-3</v>
      </c>
      <c r="Y140">
        <v>4.6330827067669099E-3</v>
      </c>
      <c r="Z140">
        <v>4.6330827067669099E-3</v>
      </c>
      <c r="AA140">
        <v>4.6330827067669099E-3</v>
      </c>
      <c r="AB140">
        <v>4.6330827067669099E-3</v>
      </c>
      <c r="AC140">
        <v>4.6330827067669099E-3</v>
      </c>
      <c r="AD140">
        <v>4.6330827067669099E-3</v>
      </c>
      <c r="AE140">
        <v>4.6330827067669099E-3</v>
      </c>
      <c r="AF140">
        <v>4.6330827067669099E-3</v>
      </c>
      <c r="AG140">
        <v>4.6330827067669099E-3</v>
      </c>
      <c r="AH140">
        <v>4.6330827067669099E-3</v>
      </c>
    </row>
    <row r="141" spans="1:34" x14ac:dyDescent="0.3">
      <c r="A141" t="s">
        <v>161</v>
      </c>
      <c r="B141">
        <v>139</v>
      </c>
      <c r="C141" t="str">
        <f>LEFT(Table13131415[[#This Row],[Contingency id]])</f>
        <v>A</v>
      </c>
      <c r="D141" s="1">
        <v>3.27868852459016</v>
      </c>
      <c r="E141" s="1">
        <v>1.05172413793103</v>
      </c>
      <c r="F141">
        <v>61</v>
      </c>
      <c r="G141">
        <v>58</v>
      </c>
      <c r="H141" s="2">
        <v>3.9114754098360602E-3</v>
      </c>
      <c r="I141" s="2">
        <f>AVERAGE(Table13131415[[#This Row],[Estimated costs 1]:[Estimated costs 20]])</f>
        <v>3.9114754098360602E-3</v>
      </c>
      <c r="J141" s="2">
        <f>(Table13131415[[#This Row],[Mean]]-Table13131415[[#This Row],[Actual cost]])/Table13131415[[#This Row],[Actual cost]]*100</f>
        <v>0</v>
      </c>
      <c r="K141" s="2">
        <f>_xlfn.STDEV.P(Table13131415[[#This Row],[Estimated costs 1]:[Estimated costs 20]])</f>
        <v>0</v>
      </c>
      <c r="L141" s="2">
        <f>Table13131415[[#This Row],[Dev]]/Table13131415[[#This Row],[Mean]]*100</f>
        <v>0</v>
      </c>
      <c r="M141" s="2">
        <f>Table13131415[[#This Row],[Estimated costs 1]]-Table13131415[[#This Row],[Actual cost]]</f>
        <v>0</v>
      </c>
      <c r="N141" s="2">
        <f>Table13131415[[#This Row],[Diff 1]]/Table13131415[[#This Row],[Actual cost]]*100</f>
        <v>0</v>
      </c>
      <c r="O141">
        <v>3.9114754098360602E-3</v>
      </c>
      <c r="P141">
        <v>3.9114754098360602E-3</v>
      </c>
      <c r="Q141">
        <v>3.9114754098360602E-3</v>
      </c>
      <c r="R141">
        <v>3.9114754098360602E-3</v>
      </c>
      <c r="S141">
        <v>3.9114754098360602E-3</v>
      </c>
      <c r="T141">
        <v>3.9114754098360602E-3</v>
      </c>
      <c r="U141">
        <v>3.9114754098360602E-3</v>
      </c>
      <c r="V141">
        <v>3.9114754098360602E-3</v>
      </c>
      <c r="W141">
        <v>3.9114754098360602E-3</v>
      </c>
      <c r="X141">
        <v>3.9114754098360602E-3</v>
      </c>
      <c r="Y141">
        <v>3.9114754098360602E-3</v>
      </c>
      <c r="Z141">
        <v>3.9114754098360602E-3</v>
      </c>
      <c r="AA141">
        <v>3.9114754098360602E-3</v>
      </c>
      <c r="AB141">
        <v>3.9114754098360602E-3</v>
      </c>
      <c r="AC141">
        <v>3.9114754098360602E-3</v>
      </c>
      <c r="AD141">
        <v>3.9114754098360602E-3</v>
      </c>
      <c r="AE141">
        <v>3.9114754098360602E-3</v>
      </c>
      <c r="AF141">
        <v>3.9114754098360602E-3</v>
      </c>
      <c r="AG141">
        <v>3.9114754098360602E-3</v>
      </c>
      <c r="AH141">
        <v>3.9114754098360602E-3</v>
      </c>
    </row>
    <row r="142" spans="1:34" x14ac:dyDescent="0.3">
      <c r="A142" t="s">
        <v>162</v>
      </c>
      <c r="B142">
        <v>140</v>
      </c>
      <c r="C142" t="str">
        <f>LEFT(Table13131415[[#This Row],[Contingency id]])</f>
        <v>A</v>
      </c>
      <c r="D142" s="1">
        <v>1.5267175572519001</v>
      </c>
      <c r="E142" s="1">
        <v>1.1293103448275801</v>
      </c>
      <c r="F142">
        <v>131</v>
      </c>
      <c r="G142">
        <v>116</v>
      </c>
      <c r="H142" s="2">
        <v>3.5931297709923598E-3</v>
      </c>
      <c r="I142" s="2">
        <f>AVERAGE(Table13131415[[#This Row],[Estimated costs 1]:[Estimated costs 20]])</f>
        <v>3.5931297709923594E-3</v>
      </c>
      <c r="J142" s="2">
        <f>(Table13131415[[#This Row],[Mean]]-Table13131415[[#This Row],[Actual cost]])/Table13131415[[#This Row],[Actual cost]]*100</f>
        <v>-1.2069724631026246E-14</v>
      </c>
      <c r="K142" s="2">
        <f>_xlfn.STDEV.P(Table13131415[[#This Row],[Estimated costs 1]:[Estimated costs 20]])</f>
        <v>4.3368086899420177E-19</v>
      </c>
      <c r="L142" s="2">
        <f>Table13131415[[#This Row],[Dev]]/Table13131415[[#This Row],[Mean]]*100</f>
        <v>1.2069724631026246E-14</v>
      </c>
      <c r="M142" s="2">
        <f>Table13131415[[#This Row],[Estimated costs 1]]-Table13131415[[#This Row],[Actual cost]]</f>
        <v>0</v>
      </c>
      <c r="N142" s="2">
        <f>Table13131415[[#This Row],[Diff 1]]/Table13131415[[#This Row],[Actual cost]]*100</f>
        <v>0</v>
      </c>
      <c r="O142">
        <v>3.5931297709923598E-3</v>
      </c>
      <c r="P142">
        <v>3.5931297709923598E-3</v>
      </c>
      <c r="Q142">
        <v>3.5931297709923598E-3</v>
      </c>
      <c r="R142">
        <v>3.5931297709923598E-3</v>
      </c>
      <c r="S142">
        <v>3.5931297709923598E-3</v>
      </c>
      <c r="T142">
        <v>3.5931297709923598E-3</v>
      </c>
      <c r="U142">
        <v>3.5931297709923598E-3</v>
      </c>
      <c r="V142">
        <v>3.5931297709923598E-3</v>
      </c>
      <c r="W142">
        <v>3.5931297709923598E-3</v>
      </c>
      <c r="X142">
        <v>3.5931297709923598E-3</v>
      </c>
      <c r="Y142">
        <v>3.5931297709923598E-3</v>
      </c>
      <c r="Z142">
        <v>3.5931297709923598E-3</v>
      </c>
      <c r="AA142">
        <v>3.5931297709923598E-3</v>
      </c>
      <c r="AB142">
        <v>3.5931297709923598E-3</v>
      </c>
      <c r="AC142">
        <v>3.5931297709923598E-3</v>
      </c>
      <c r="AD142">
        <v>3.5931297709923598E-3</v>
      </c>
      <c r="AE142">
        <v>3.5931297709923598E-3</v>
      </c>
      <c r="AF142">
        <v>3.5931297709923598E-3</v>
      </c>
      <c r="AG142">
        <v>3.5931297709923598E-3</v>
      </c>
      <c r="AH142">
        <v>3.5931297709923598E-3</v>
      </c>
    </row>
    <row r="143" spans="1:34" x14ac:dyDescent="0.3">
      <c r="A143" t="s">
        <v>163</v>
      </c>
      <c r="B143">
        <v>141</v>
      </c>
      <c r="C143" t="str">
        <f>LEFT(Table13131415[[#This Row],[Contingency id]])</f>
        <v>B</v>
      </c>
      <c r="D143">
        <v>0.1085776330076</v>
      </c>
      <c r="E143" s="1">
        <v>1.7182835820895499</v>
      </c>
      <c r="F143">
        <v>921</v>
      </c>
      <c r="G143">
        <v>536</v>
      </c>
      <c r="H143">
        <v>2.8306188925081399E-3</v>
      </c>
      <c r="I143" s="2">
        <f>AVERAGE(Table13131415[[#This Row],[Estimated costs 1]:[Estimated costs 20]])</f>
        <v>2.1229641693811074E-3</v>
      </c>
      <c r="J143" s="2">
        <f>(Table13131415[[#This Row],[Mean]]-Table13131415[[#This Row],[Actual cost]])/Table13131415[[#This Row],[Actual cost]]*100</f>
        <v>-24.999999999999911</v>
      </c>
      <c r="K143" s="2">
        <f>_xlfn.STDEV.P(Table13131415[[#This Row],[Estimated costs 1]:[Estimated costs 20]])</f>
        <v>3.6770818040163379E-3</v>
      </c>
      <c r="L143" s="2">
        <f>Table13131415[[#This Row],[Dev]]/Table13131415[[#This Row],[Mean]]*100</f>
        <v>173.20508075688772</v>
      </c>
      <c r="M143" s="2">
        <f>Table13131415[[#This Row],[Estimated costs 1]]-Table13131415[[#This Row],[Actual cost]]</f>
        <v>-2.8306188925081399E-3</v>
      </c>
      <c r="N143" s="2">
        <f>Table13131415[[#This Row],[Diff 1]]/Table13131415[[#This Row],[Actual cost]]*100</f>
        <v>-100</v>
      </c>
      <c r="O143">
        <v>0</v>
      </c>
      <c r="P143">
        <v>8.4918566775244297E-3</v>
      </c>
      <c r="Q143">
        <v>0</v>
      </c>
      <c r="R143">
        <v>0</v>
      </c>
      <c r="S143">
        <v>0</v>
      </c>
      <c r="T143">
        <v>8.4918566775244297E-3</v>
      </c>
      <c r="U143">
        <v>8.4918566775244297E-3</v>
      </c>
      <c r="V143">
        <v>8.4918566775244297E-3</v>
      </c>
      <c r="W143">
        <v>0</v>
      </c>
      <c r="X143">
        <v>0</v>
      </c>
      <c r="Y143">
        <v>0</v>
      </c>
      <c r="Z143">
        <v>8.4918566775244297E-3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</row>
    <row r="144" spans="1:34" x14ac:dyDescent="0.3">
      <c r="A144" t="s">
        <v>164</v>
      </c>
      <c r="B144">
        <v>142</v>
      </c>
      <c r="C144" t="str">
        <f>LEFT(Table13131415[[#This Row],[Contingency id]])</f>
        <v>A</v>
      </c>
      <c r="D144" s="1">
        <v>3.44827586206896</v>
      </c>
      <c r="E144" s="1">
        <v>1.03571428571428</v>
      </c>
      <c r="F144">
        <v>58</v>
      </c>
      <c r="G144">
        <v>56</v>
      </c>
      <c r="H144" s="2">
        <v>2.68931034482758E-3</v>
      </c>
      <c r="I144" s="2">
        <f>AVERAGE(Table13131415[[#This Row],[Estimated costs 1]:[Estimated costs 20]])</f>
        <v>2.6893103448275813E-3</v>
      </c>
      <c r="J144" s="2">
        <f>(Table13131415[[#This Row],[Mean]]-Table13131415[[#This Row],[Actual cost]])/Table13131415[[#This Row],[Actual cost]]*100</f>
        <v>4.8378299272337019E-14</v>
      </c>
      <c r="K144" s="2">
        <f>_xlfn.STDEV.P(Table13131415[[#This Row],[Estimated costs 1]:[Estimated costs 20]])</f>
        <v>1.3010426069826053E-18</v>
      </c>
      <c r="L144" s="2">
        <f>Table13131415[[#This Row],[Dev]]/Table13131415[[#This Row],[Mean]]*100</f>
        <v>4.8378299272337E-14</v>
      </c>
      <c r="M144" s="2">
        <f>Table13131415[[#This Row],[Estimated costs 1]]-Table13131415[[#This Row],[Actual cost]]</f>
        <v>0</v>
      </c>
      <c r="N144" s="2">
        <f>Table13131415[[#This Row],[Diff 1]]/Table13131415[[#This Row],[Actual cost]]*100</f>
        <v>0</v>
      </c>
      <c r="O144">
        <v>2.68931034482758E-3</v>
      </c>
      <c r="P144">
        <v>2.68931034482758E-3</v>
      </c>
      <c r="Q144">
        <v>2.68931034482758E-3</v>
      </c>
      <c r="R144">
        <v>2.68931034482758E-3</v>
      </c>
      <c r="S144">
        <v>2.68931034482758E-3</v>
      </c>
      <c r="T144">
        <v>2.68931034482758E-3</v>
      </c>
      <c r="U144">
        <v>2.68931034482758E-3</v>
      </c>
      <c r="V144">
        <v>2.68931034482758E-3</v>
      </c>
      <c r="W144">
        <v>2.68931034482758E-3</v>
      </c>
      <c r="X144">
        <v>2.68931034482758E-3</v>
      </c>
      <c r="Y144">
        <v>2.68931034482758E-3</v>
      </c>
      <c r="Z144">
        <v>2.68931034482758E-3</v>
      </c>
      <c r="AA144">
        <v>2.68931034482758E-3</v>
      </c>
      <c r="AB144">
        <v>2.68931034482758E-3</v>
      </c>
      <c r="AC144">
        <v>2.68931034482758E-3</v>
      </c>
      <c r="AD144">
        <v>2.68931034482758E-3</v>
      </c>
      <c r="AE144">
        <v>2.68931034482758E-3</v>
      </c>
      <c r="AF144">
        <v>2.68931034482758E-3</v>
      </c>
      <c r="AG144">
        <v>2.68931034482758E-3</v>
      </c>
      <c r="AH144">
        <v>2.68931034482758E-3</v>
      </c>
    </row>
    <row r="145" spans="1:34" x14ac:dyDescent="0.3">
      <c r="A145" t="s">
        <v>165</v>
      </c>
      <c r="B145">
        <v>143</v>
      </c>
      <c r="C145" t="str">
        <f>LEFT(Table13131415[[#This Row],[Contingency id]])</f>
        <v>B</v>
      </c>
      <c r="D145">
        <v>6.9300069300069295E-2</v>
      </c>
      <c r="E145" s="1">
        <v>1.9958506224066299</v>
      </c>
      <c r="F145">
        <v>1443</v>
      </c>
      <c r="G145">
        <v>723</v>
      </c>
      <c r="H145">
        <v>1.9556479556479501E-3</v>
      </c>
      <c r="I145" s="2">
        <f>AVERAGE(Table13131415[[#This Row],[Estimated costs 1]:[Estimated costs 20]])</f>
        <v>2.3467775467775455E-3</v>
      </c>
      <c r="J145" s="2">
        <f>(Table13131415[[#This Row],[Mean]]-Table13131415[[#This Row],[Actual cost]])/Table13131415[[#This Row],[Actual cost]]*100</f>
        <v>20.000000000000277</v>
      </c>
      <c r="K145" s="2">
        <f>_xlfn.STDEV.P(Table13131415[[#This Row],[Estimated costs 1]:[Estimated costs 20]])</f>
        <v>3.5847619157769574E-3</v>
      </c>
      <c r="L145" s="2">
        <f>Table13131415[[#This Row],[Dev]]/Table13131415[[#This Row],[Mean]]*100</f>
        <v>152.75252316519467</v>
      </c>
      <c r="M145" s="2">
        <f>Table13131415[[#This Row],[Estimated costs 1]]-Table13131415[[#This Row],[Actual cost]]</f>
        <v>5.8669438669438695E-3</v>
      </c>
      <c r="N145" s="2">
        <f>Table13131415[[#This Row],[Diff 1]]/Table13131415[[#This Row],[Actual cost]]*100</f>
        <v>300.00000000000097</v>
      </c>
      <c r="O145">
        <v>7.8225918225918196E-3</v>
      </c>
      <c r="P145">
        <v>0</v>
      </c>
      <c r="Q145">
        <v>7.8225918225918196E-3</v>
      </c>
      <c r="R145">
        <v>0</v>
      </c>
      <c r="S145">
        <v>0</v>
      </c>
      <c r="T145">
        <v>0</v>
      </c>
      <c r="U145">
        <v>7.8225918225918196E-3</v>
      </c>
      <c r="V145">
        <v>7.8225918225918196E-3</v>
      </c>
      <c r="W145">
        <v>0</v>
      </c>
      <c r="X145">
        <v>7.8225918225918196E-3</v>
      </c>
      <c r="Y145">
        <v>0</v>
      </c>
      <c r="Z145">
        <v>0</v>
      </c>
      <c r="AA145">
        <v>0</v>
      </c>
      <c r="AB145">
        <v>7.8225918225918196E-3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</row>
    <row r="146" spans="1:34" x14ac:dyDescent="0.3">
      <c r="A146" t="s">
        <v>166</v>
      </c>
      <c r="B146">
        <v>144</v>
      </c>
      <c r="C146" t="str">
        <f>LEFT(Table13131415[[#This Row],[Contingency id]])</f>
        <v>B</v>
      </c>
      <c r="D146">
        <v>3.27868852459016</v>
      </c>
      <c r="E146" s="1">
        <v>1.0701754385964899</v>
      </c>
      <c r="F146">
        <v>61</v>
      </c>
      <c r="G146">
        <v>57</v>
      </c>
      <c r="H146">
        <v>1.88081967213114E-3</v>
      </c>
      <c r="I146" s="2">
        <f>AVERAGE(Table13131415[[#This Row],[Estimated costs 1]:[Estimated costs 20]])</f>
        <v>1.8808196721311406E-3</v>
      </c>
      <c r="J146" s="2">
        <f>(Table13131415[[#This Row],[Mean]]-Table13131415[[#This Row],[Actual cost]])/Table13131415[[#This Row],[Actual cost]]*100</f>
        <v>3.4587117155904842E-14</v>
      </c>
      <c r="K146" s="2">
        <f>_xlfn.STDEV.P(Table13131415[[#This Row],[Estimated costs 1]:[Estimated costs 20]])</f>
        <v>6.5052130349130266E-19</v>
      </c>
      <c r="L146" s="2">
        <f>Table13131415[[#This Row],[Dev]]/Table13131415[[#This Row],[Mean]]*100</f>
        <v>3.4587117155904823E-14</v>
      </c>
      <c r="M146" s="2">
        <f>Table13131415[[#This Row],[Estimated costs 1]]-Table13131415[[#This Row],[Actual cost]]</f>
        <v>0</v>
      </c>
      <c r="N146" s="2">
        <f>Table13131415[[#This Row],[Diff 1]]/Table13131415[[#This Row],[Actual cost]]*100</f>
        <v>0</v>
      </c>
      <c r="O146">
        <v>1.88081967213114E-3</v>
      </c>
      <c r="P146">
        <v>1.88081967213114E-3</v>
      </c>
      <c r="Q146">
        <v>1.88081967213114E-3</v>
      </c>
      <c r="R146">
        <v>1.88081967213114E-3</v>
      </c>
      <c r="S146">
        <v>1.88081967213114E-3</v>
      </c>
      <c r="T146">
        <v>1.88081967213114E-3</v>
      </c>
      <c r="U146">
        <v>1.88081967213114E-3</v>
      </c>
      <c r="V146">
        <v>1.88081967213114E-3</v>
      </c>
      <c r="W146">
        <v>1.88081967213114E-3</v>
      </c>
      <c r="X146">
        <v>1.88081967213114E-3</v>
      </c>
      <c r="Y146">
        <v>1.88081967213114E-3</v>
      </c>
      <c r="Z146">
        <v>1.88081967213114E-3</v>
      </c>
      <c r="AA146">
        <v>1.88081967213114E-3</v>
      </c>
      <c r="AB146">
        <v>1.88081967213114E-3</v>
      </c>
      <c r="AC146">
        <v>1.88081967213114E-3</v>
      </c>
      <c r="AD146">
        <v>1.88081967213114E-3</v>
      </c>
      <c r="AE146">
        <v>1.88081967213114E-3</v>
      </c>
      <c r="AF146">
        <v>1.88081967213114E-3</v>
      </c>
      <c r="AG146">
        <v>1.88081967213114E-3</v>
      </c>
      <c r="AH146">
        <v>1.88081967213114E-3</v>
      </c>
    </row>
    <row r="147" spans="1:34" x14ac:dyDescent="0.3">
      <c r="A147" t="s">
        <v>167</v>
      </c>
      <c r="B147">
        <v>145</v>
      </c>
      <c r="C147" t="str">
        <f>LEFT(Table13131415[[#This Row],[Contingency id]])</f>
        <v>B</v>
      </c>
      <c r="D147">
        <v>1.6949152542372801</v>
      </c>
      <c r="E147" s="1">
        <v>1.10280373831775</v>
      </c>
      <c r="F147">
        <v>118</v>
      </c>
      <c r="G147">
        <v>107</v>
      </c>
      <c r="H147">
        <v>1.86101694915254E-3</v>
      </c>
      <c r="I147" s="2">
        <f>AVERAGE(Table13131415[[#This Row],[Estimated costs 1]:[Estimated costs 20]])</f>
        <v>1.8610169491525407E-3</v>
      </c>
      <c r="J147" s="2">
        <f>(Table13131415[[#This Row],[Mean]]-Table13131415[[#This Row],[Actual cost]])/Table13131415[[#This Row],[Actual cost]]*100</f>
        <v>3.495515200909554E-14</v>
      </c>
      <c r="K147" s="2">
        <f>_xlfn.STDEV.P(Table13131415[[#This Row],[Estimated costs 1]:[Estimated costs 20]])</f>
        <v>6.5052130349130266E-19</v>
      </c>
      <c r="L147" s="2">
        <f>Table13131415[[#This Row],[Dev]]/Table13131415[[#This Row],[Mean]]*100</f>
        <v>3.4955152009095534E-14</v>
      </c>
      <c r="M147" s="2">
        <f>Table13131415[[#This Row],[Estimated costs 1]]-Table13131415[[#This Row],[Actual cost]]</f>
        <v>0</v>
      </c>
      <c r="N147" s="2">
        <f>Table13131415[[#This Row],[Diff 1]]/Table13131415[[#This Row],[Actual cost]]*100</f>
        <v>0</v>
      </c>
      <c r="O147">
        <v>1.86101694915254E-3</v>
      </c>
      <c r="P147">
        <v>1.86101694915254E-3</v>
      </c>
      <c r="Q147">
        <v>1.86101694915254E-3</v>
      </c>
      <c r="R147">
        <v>1.86101694915254E-3</v>
      </c>
      <c r="S147">
        <v>1.86101694915254E-3</v>
      </c>
      <c r="T147">
        <v>1.86101694915254E-3</v>
      </c>
      <c r="U147">
        <v>1.86101694915254E-3</v>
      </c>
      <c r="V147">
        <v>1.86101694915254E-3</v>
      </c>
      <c r="W147">
        <v>1.86101694915254E-3</v>
      </c>
      <c r="X147">
        <v>1.86101694915254E-3</v>
      </c>
      <c r="Y147">
        <v>1.86101694915254E-3</v>
      </c>
      <c r="Z147">
        <v>1.86101694915254E-3</v>
      </c>
      <c r="AA147">
        <v>1.86101694915254E-3</v>
      </c>
      <c r="AB147">
        <v>1.86101694915254E-3</v>
      </c>
      <c r="AC147">
        <v>1.86101694915254E-3</v>
      </c>
      <c r="AD147">
        <v>1.86101694915254E-3</v>
      </c>
      <c r="AE147">
        <v>1.86101694915254E-3</v>
      </c>
      <c r="AF147">
        <v>1.86101694915254E-3</v>
      </c>
      <c r="AG147">
        <v>1.86101694915254E-3</v>
      </c>
      <c r="AH147">
        <v>1.86101694915254E-3</v>
      </c>
    </row>
    <row r="148" spans="1:34" x14ac:dyDescent="0.3">
      <c r="A148" t="s">
        <v>168</v>
      </c>
      <c r="B148">
        <v>146</v>
      </c>
      <c r="C148" t="str">
        <f>LEFT(Table13131415[[#This Row],[Contingency id]])</f>
        <v>B</v>
      </c>
      <c r="D148">
        <v>2.7777777777777701</v>
      </c>
      <c r="E148" s="1">
        <v>1</v>
      </c>
      <c r="F148">
        <v>36</v>
      </c>
      <c r="G148">
        <v>36</v>
      </c>
      <c r="H148">
        <v>9.2666666666666603E-4</v>
      </c>
      <c r="I148" s="2">
        <f>AVERAGE(Table13131415[[#This Row],[Estimated costs 1]:[Estimated costs 20]])</f>
        <v>9.2666666666666613E-4</v>
      </c>
      <c r="J148" s="2">
        <f>(Table13131415[[#This Row],[Mean]]-Table13131415[[#This Row],[Actual cost]])/Table13131415[[#This Row],[Actual cost]]*100</f>
        <v>1.1700023444088185E-14</v>
      </c>
      <c r="K148" s="2">
        <f>_xlfn.STDEV.P(Table13131415[[#This Row],[Estimated costs 1]:[Estimated costs 20]])</f>
        <v>1.0842021724855044E-19</v>
      </c>
      <c r="L148" s="2">
        <f>Table13131415[[#This Row],[Dev]]/Table13131415[[#This Row],[Mean]]*100</f>
        <v>1.1700023444088185E-14</v>
      </c>
      <c r="M148" s="2">
        <f>Table13131415[[#This Row],[Estimated costs 1]]-Table13131415[[#This Row],[Actual cost]]</f>
        <v>0</v>
      </c>
      <c r="N148" s="2">
        <f>Table13131415[[#This Row],[Diff 1]]/Table13131415[[#This Row],[Actual cost]]*100</f>
        <v>0</v>
      </c>
      <c r="O148">
        <v>9.2666666666666603E-4</v>
      </c>
      <c r="P148">
        <v>9.2666666666666603E-4</v>
      </c>
      <c r="Q148">
        <v>9.2666666666666603E-4</v>
      </c>
      <c r="R148">
        <v>9.2666666666666603E-4</v>
      </c>
      <c r="S148">
        <v>9.2666666666666603E-4</v>
      </c>
      <c r="T148">
        <v>9.2666666666666603E-4</v>
      </c>
      <c r="U148">
        <v>9.2666666666666603E-4</v>
      </c>
      <c r="V148">
        <v>9.2666666666666603E-4</v>
      </c>
      <c r="W148">
        <v>9.2666666666666603E-4</v>
      </c>
      <c r="X148">
        <v>9.2666666666666603E-4</v>
      </c>
      <c r="Y148">
        <v>9.2666666666666603E-4</v>
      </c>
      <c r="Z148">
        <v>9.2666666666666603E-4</v>
      </c>
      <c r="AA148">
        <v>9.2666666666666603E-4</v>
      </c>
      <c r="AB148">
        <v>9.2666666666666603E-4</v>
      </c>
      <c r="AC148">
        <v>9.2666666666666603E-4</v>
      </c>
      <c r="AD148">
        <v>9.2666666666666603E-4</v>
      </c>
      <c r="AE148">
        <v>9.2666666666666603E-4</v>
      </c>
      <c r="AF148">
        <v>9.2666666666666603E-4</v>
      </c>
      <c r="AG148">
        <v>9.2666666666666603E-4</v>
      </c>
      <c r="AH148">
        <v>9.2666666666666603E-4</v>
      </c>
    </row>
    <row r="149" spans="1:34" x14ac:dyDescent="0.3">
      <c r="A149" t="s">
        <v>169</v>
      </c>
      <c r="B149">
        <v>147</v>
      </c>
      <c r="C149" t="str">
        <f>LEFT(Table13131415[[#This Row],[Contingency id]])</f>
        <v>B</v>
      </c>
      <c r="D149">
        <v>0.28089887640449401</v>
      </c>
      <c r="E149" s="1">
        <v>1.24912280701754</v>
      </c>
      <c r="F149">
        <v>356</v>
      </c>
      <c r="G149">
        <v>285</v>
      </c>
      <c r="H149">
        <v>8.8764044943820202E-4</v>
      </c>
      <c r="I149" s="2">
        <f>AVERAGE(Table13131415[[#This Row],[Estimated costs 1]:[Estimated costs 20]])</f>
        <v>8.8764044943820191E-4</v>
      </c>
      <c r="J149" s="2">
        <f>(Table13131415[[#This Row],[Mean]]-Table13131415[[#This Row],[Actual cost]])/Table13131415[[#This Row],[Actual cost]]*100</f>
        <v>-1.2214429538127837E-14</v>
      </c>
      <c r="K149" s="2">
        <f>_xlfn.STDEV.P(Table13131415[[#This Row],[Estimated costs 1]:[Estimated costs 20]])</f>
        <v>1.0842021724855044E-19</v>
      </c>
      <c r="L149" s="2">
        <f>Table13131415[[#This Row],[Dev]]/Table13131415[[#This Row],[Mean]]*100</f>
        <v>1.2214429538127841E-14</v>
      </c>
      <c r="M149" s="2">
        <f>Table13131415[[#This Row],[Estimated costs 1]]-Table13131415[[#This Row],[Actual cost]]</f>
        <v>0</v>
      </c>
      <c r="N149" s="2">
        <f>Table13131415[[#This Row],[Diff 1]]/Table13131415[[#This Row],[Actual cost]]*100</f>
        <v>0</v>
      </c>
      <c r="O149">
        <v>8.8764044943820202E-4</v>
      </c>
      <c r="P149">
        <v>8.8764044943820202E-4</v>
      </c>
      <c r="Q149">
        <v>8.8764044943820202E-4</v>
      </c>
      <c r="R149">
        <v>8.8764044943820202E-4</v>
      </c>
      <c r="S149">
        <v>8.8764044943820202E-4</v>
      </c>
      <c r="T149">
        <v>8.8764044943820202E-4</v>
      </c>
      <c r="U149">
        <v>8.8764044943820202E-4</v>
      </c>
      <c r="V149">
        <v>8.8764044943820202E-4</v>
      </c>
      <c r="W149">
        <v>8.8764044943820202E-4</v>
      </c>
      <c r="X149">
        <v>8.8764044943820202E-4</v>
      </c>
      <c r="Y149">
        <v>8.8764044943820202E-4</v>
      </c>
      <c r="Z149">
        <v>8.8764044943820202E-4</v>
      </c>
      <c r="AA149">
        <v>8.8764044943820202E-4</v>
      </c>
      <c r="AB149">
        <v>8.8764044943820202E-4</v>
      </c>
      <c r="AC149">
        <v>8.8764044943820202E-4</v>
      </c>
      <c r="AD149">
        <v>8.8764044943820202E-4</v>
      </c>
      <c r="AE149">
        <v>8.8764044943820202E-4</v>
      </c>
      <c r="AF149">
        <v>8.8764044943820202E-4</v>
      </c>
      <c r="AG149">
        <v>8.8764044943820202E-4</v>
      </c>
      <c r="AH149">
        <v>8.8764044943820202E-4</v>
      </c>
    </row>
    <row r="150" spans="1:34" x14ac:dyDescent="0.3">
      <c r="A150" t="s">
        <v>170</v>
      </c>
      <c r="B150">
        <v>148</v>
      </c>
      <c r="C150" t="str">
        <f>LEFT(Table13131415[[#This Row],[Contingency id]])</f>
        <v>B</v>
      </c>
      <c r="D150">
        <v>1.2048192771084301</v>
      </c>
      <c r="E150" s="1">
        <v>1.09210526315789</v>
      </c>
      <c r="F150">
        <v>83</v>
      </c>
      <c r="G150">
        <v>76</v>
      </c>
      <c r="H150">
        <v>7.5397590361445696E-4</v>
      </c>
      <c r="I150" s="2">
        <f>AVERAGE(Table13131415[[#This Row],[Estimated costs 1]:[Estimated costs 20]])</f>
        <v>7.5397590361445674E-4</v>
      </c>
      <c r="J150" s="2">
        <f>(Table13131415[[#This Row],[Mean]]-Table13131415[[#This Row],[Actual cost]])/Table13131415[[#This Row],[Actual cost]]*100</f>
        <v>-2.8759597416521883E-14</v>
      </c>
      <c r="K150" s="2">
        <f>_xlfn.STDEV.P(Table13131415[[#This Row],[Estimated costs 1]:[Estimated costs 20]])</f>
        <v>2.1684043449710089E-19</v>
      </c>
      <c r="L150" s="2">
        <f>Table13131415[[#This Row],[Dev]]/Table13131415[[#This Row],[Mean]]*100</f>
        <v>2.8759597416521895E-14</v>
      </c>
      <c r="M150" s="2">
        <f>Table13131415[[#This Row],[Estimated costs 1]]-Table13131415[[#This Row],[Actual cost]]</f>
        <v>0</v>
      </c>
      <c r="N150" s="2">
        <f>Table13131415[[#This Row],[Diff 1]]/Table13131415[[#This Row],[Actual cost]]*100</f>
        <v>0</v>
      </c>
      <c r="O150">
        <v>7.5397590361445696E-4</v>
      </c>
      <c r="P150">
        <v>7.5397590361445696E-4</v>
      </c>
      <c r="Q150">
        <v>7.5397590361445696E-4</v>
      </c>
      <c r="R150">
        <v>7.5397590361445696E-4</v>
      </c>
      <c r="S150">
        <v>7.5397590361445696E-4</v>
      </c>
      <c r="T150">
        <v>7.5397590361445696E-4</v>
      </c>
      <c r="U150">
        <v>7.5397590361445696E-4</v>
      </c>
      <c r="V150">
        <v>7.5397590361445696E-4</v>
      </c>
      <c r="W150">
        <v>7.5397590361445696E-4</v>
      </c>
      <c r="X150">
        <v>7.5397590361445696E-4</v>
      </c>
      <c r="Y150">
        <v>7.5397590361445696E-4</v>
      </c>
      <c r="Z150">
        <v>7.5397590361445696E-4</v>
      </c>
      <c r="AA150">
        <v>7.5397590361445696E-4</v>
      </c>
      <c r="AB150">
        <v>7.5397590361445696E-4</v>
      </c>
      <c r="AC150">
        <v>7.5397590361445696E-4</v>
      </c>
      <c r="AD150">
        <v>7.5397590361445696E-4</v>
      </c>
      <c r="AE150">
        <v>7.5397590361445696E-4</v>
      </c>
      <c r="AF150">
        <v>7.5397590361445696E-4</v>
      </c>
      <c r="AG150">
        <v>7.5397590361445696E-4</v>
      </c>
      <c r="AH150">
        <v>7.5397590361445696E-4</v>
      </c>
    </row>
    <row r="151" spans="1:34" x14ac:dyDescent="0.3">
      <c r="A151" t="s">
        <v>171</v>
      </c>
      <c r="B151">
        <v>149</v>
      </c>
      <c r="C151" t="str">
        <f>LEFT(Table13131415[[#This Row],[Contingency id]])</f>
        <v>B</v>
      </c>
      <c r="D151">
        <v>1.5384615384615301</v>
      </c>
      <c r="E151" s="1">
        <v>1.04838709677419</v>
      </c>
      <c r="F151">
        <v>65</v>
      </c>
      <c r="G151">
        <v>62</v>
      </c>
      <c r="H151">
        <v>6.9153846153846099E-4</v>
      </c>
      <c r="I151" s="2">
        <f>AVERAGE(Table13131415[[#This Row],[Estimated costs 1]:[Estimated costs 20]])</f>
        <v>6.9153846153846088E-4</v>
      </c>
      <c r="J151" s="2">
        <f>(Table13131415[[#This Row],[Mean]]-Table13131415[[#This Row],[Actual cost]])/Table13131415[[#This Row],[Actual cost]]*100</f>
        <v>-1.56781181783221E-14</v>
      </c>
      <c r="K151" s="2">
        <f>_xlfn.STDEV.P(Table13131415[[#This Row],[Estimated costs 1]:[Estimated costs 20]])</f>
        <v>1.0842021724855044E-19</v>
      </c>
      <c r="L151" s="2">
        <f>Table13131415[[#This Row],[Dev]]/Table13131415[[#This Row],[Mean]]*100</f>
        <v>1.5678118178322103E-14</v>
      </c>
      <c r="M151" s="2">
        <f>Table13131415[[#This Row],[Estimated costs 1]]-Table13131415[[#This Row],[Actual cost]]</f>
        <v>0</v>
      </c>
      <c r="N151" s="2">
        <f>Table13131415[[#This Row],[Diff 1]]/Table13131415[[#This Row],[Actual cost]]*100</f>
        <v>0</v>
      </c>
      <c r="O151">
        <v>6.9153846153846099E-4</v>
      </c>
      <c r="P151">
        <v>6.9153846153846099E-4</v>
      </c>
      <c r="Q151">
        <v>6.9153846153846099E-4</v>
      </c>
      <c r="R151">
        <v>6.9153846153846099E-4</v>
      </c>
      <c r="S151">
        <v>6.9153846153846099E-4</v>
      </c>
      <c r="T151">
        <v>6.9153846153846099E-4</v>
      </c>
      <c r="U151">
        <v>6.9153846153846099E-4</v>
      </c>
      <c r="V151">
        <v>6.9153846153846099E-4</v>
      </c>
      <c r="W151">
        <v>6.9153846153846099E-4</v>
      </c>
      <c r="X151">
        <v>6.9153846153846099E-4</v>
      </c>
      <c r="Y151">
        <v>6.9153846153846099E-4</v>
      </c>
      <c r="Z151">
        <v>6.9153846153846099E-4</v>
      </c>
      <c r="AA151">
        <v>6.9153846153846099E-4</v>
      </c>
      <c r="AB151">
        <v>6.9153846153846099E-4</v>
      </c>
      <c r="AC151">
        <v>6.9153846153846099E-4</v>
      </c>
      <c r="AD151">
        <v>6.9153846153846099E-4</v>
      </c>
      <c r="AE151">
        <v>6.9153846153846099E-4</v>
      </c>
      <c r="AF151">
        <v>6.9153846153846099E-4</v>
      </c>
      <c r="AG151">
        <v>6.9153846153846099E-4</v>
      </c>
      <c r="AH151">
        <v>6.9153846153846099E-4</v>
      </c>
    </row>
    <row r="152" spans="1:34" x14ac:dyDescent="0.3">
      <c r="A152" t="s">
        <v>172</v>
      </c>
      <c r="B152">
        <v>150</v>
      </c>
      <c r="C152" t="str">
        <f>LEFT(Table13131415[[#This Row],[Contingency id]])</f>
        <v>B</v>
      </c>
      <c r="D152">
        <v>1.5384615384615301</v>
      </c>
      <c r="E152" s="1">
        <v>1.0317460317460301</v>
      </c>
      <c r="F152">
        <v>65</v>
      </c>
      <c r="G152">
        <v>63</v>
      </c>
      <c r="H152">
        <v>6.6338461538461495E-4</v>
      </c>
      <c r="I152" s="2">
        <f>AVERAGE(Table13131415[[#This Row],[Estimated costs 1]:[Estimated costs 20]])</f>
        <v>6.6338461538461473E-4</v>
      </c>
      <c r="J152" s="2">
        <f>(Table13131415[[#This Row],[Mean]]-Table13131415[[#This Row],[Actual cost]])/Table13131415[[#This Row],[Actual cost]]*100</f>
        <v>-3.2686985719646493E-14</v>
      </c>
      <c r="K152" s="2">
        <f>_xlfn.STDEV.P(Table13131415[[#This Row],[Estimated costs 1]:[Estimated costs 20]])</f>
        <v>2.1684043449710089E-19</v>
      </c>
      <c r="L152" s="2">
        <f>Table13131415[[#This Row],[Dev]]/Table13131415[[#This Row],[Mean]]*100</f>
        <v>3.2686985719646499E-14</v>
      </c>
      <c r="M152" s="2">
        <f>Table13131415[[#This Row],[Estimated costs 1]]-Table13131415[[#This Row],[Actual cost]]</f>
        <v>0</v>
      </c>
      <c r="N152" s="2">
        <f>Table13131415[[#This Row],[Diff 1]]/Table13131415[[#This Row],[Actual cost]]*100</f>
        <v>0</v>
      </c>
      <c r="O152">
        <v>6.6338461538461495E-4</v>
      </c>
      <c r="P152">
        <v>6.6338461538461495E-4</v>
      </c>
      <c r="Q152">
        <v>6.6338461538461495E-4</v>
      </c>
      <c r="R152">
        <v>6.6338461538461495E-4</v>
      </c>
      <c r="S152">
        <v>6.6338461538461495E-4</v>
      </c>
      <c r="T152">
        <v>6.6338461538461495E-4</v>
      </c>
      <c r="U152">
        <v>6.6338461538461495E-4</v>
      </c>
      <c r="V152">
        <v>6.6338461538461495E-4</v>
      </c>
      <c r="W152">
        <v>6.6338461538461495E-4</v>
      </c>
      <c r="X152">
        <v>6.6338461538461495E-4</v>
      </c>
      <c r="Y152">
        <v>6.6338461538461495E-4</v>
      </c>
      <c r="Z152">
        <v>6.6338461538461495E-4</v>
      </c>
      <c r="AA152">
        <v>6.6338461538461495E-4</v>
      </c>
      <c r="AB152">
        <v>6.6338461538461495E-4</v>
      </c>
      <c r="AC152">
        <v>6.6338461538461495E-4</v>
      </c>
      <c r="AD152">
        <v>6.6338461538461495E-4</v>
      </c>
      <c r="AE152">
        <v>6.6338461538461495E-4</v>
      </c>
      <c r="AF152">
        <v>6.6338461538461495E-4</v>
      </c>
      <c r="AG152">
        <v>6.6338461538461495E-4</v>
      </c>
      <c r="AH152">
        <v>6.6338461538461495E-4</v>
      </c>
    </row>
    <row r="153" spans="1:34" x14ac:dyDescent="0.3">
      <c r="A153" t="s">
        <v>173</v>
      </c>
      <c r="B153">
        <v>151</v>
      </c>
      <c r="C153" t="str">
        <f>LEFT(Table13131415[[#This Row],[Contingency id]])</f>
        <v>B</v>
      </c>
      <c r="D153">
        <v>1.61290322580645</v>
      </c>
      <c r="E153" s="1">
        <v>1.0333333333333301</v>
      </c>
      <c r="F153">
        <v>62</v>
      </c>
      <c r="G153">
        <v>60</v>
      </c>
      <c r="H153">
        <v>4.1741935483870902E-4</v>
      </c>
      <c r="I153" s="2">
        <f>AVERAGE(Table13131415[[#This Row],[Estimated costs 1]:[Estimated costs 20]])</f>
        <v>4.1741935483870912E-4</v>
      </c>
      <c r="J153" s="2">
        <f>(Table13131415[[#This Row],[Mean]]-Table13131415[[#This Row],[Actual cost]])/Table13131415[[#This Row],[Actual cost]]*100</f>
        <v>2.5973931489220005E-14</v>
      </c>
      <c r="K153" s="2">
        <f>_xlfn.STDEV.P(Table13131415[[#This Row],[Estimated costs 1]:[Estimated costs 20]])</f>
        <v>1.0842021724855044E-19</v>
      </c>
      <c r="L153" s="2">
        <f>Table13131415[[#This Row],[Dev]]/Table13131415[[#This Row],[Mean]]*100</f>
        <v>2.5973931489220002E-14</v>
      </c>
      <c r="M153" s="2">
        <f>Table13131415[[#This Row],[Estimated costs 1]]-Table13131415[[#This Row],[Actual cost]]</f>
        <v>0</v>
      </c>
      <c r="N153" s="2">
        <f>Table13131415[[#This Row],[Diff 1]]/Table13131415[[#This Row],[Actual cost]]*100</f>
        <v>0</v>
      </c>
      <c r="O153">
        <v>4.1741935483870902E-4</v>
      </c>
      <c r="P153">
        <v>4.1741935483870902E-4</v>
      </c>
      <c r="Q153">
        <v>4.1741935483870902E-4</v>
      </c>
      <c r="R153">
        <v>4.1741935483870902E-4</v>
      </c>
      <c r="S153">
        <v>4.1741935483870902E-4</v>
      </c>
      <c r="T153">
        <v>4.1741935483870902E-4</v>
      </c>
      <c r="U153">
        <v>4.1741935483870902E-4</v>
      </c>
      <c r="V153">
        <v>4.1741935483870902E-4</v>
      </c>
      <c r="W153">
        <v>4.1741935483870902E-4</v>
      </c>
      <c r="X153">
        <v>4.1741935483870902E-4</v>
      </c>
      <c r="Y153">
        <v>4.1741935483870902E-4</v>
      </c>
      <c r="Z153">
        <v>4.1741935483870902E-4</v>
      </c>
      <c r="AA153">
        <v>4.1741935483870902E-4</v>
      </c>
      <c r="AB153">
        <v>4.1741935483870902E-4</v>
      </c>
      <c r="AC153">
        <v>4.1741935483870902E-4</v>
      </c>
      <c r="AD153">
        <v>4.1741935483870902E-4</v>
      </c>
      <c r="AE153">
        <v>4.1741935483870902E-4</v>
      </c>
      <c r="AF153">
        <v>4.1741935483870902E-4</v>
      </c>
      <c r="AG153">
        <v>4.1741935483870902E-4</v>
      </c>
      <c r="AH153">
        <v>4.1741935483870902E-4</v>
      </c>
    </row>
    <row r="154" spans="1:34" x14ac:dyDescent="0.3">
      <c r="A154" t="s">
        <v>174</v>
      </c>
      <c r="B154">
        <v>152</v>
      </c>
      <c r="C154" t="str">
        <f>LEFT(Table13131415[[#This Row],[Contingency id]])</f>
        <v>B</v>
      </c>
      <c r="D154">
        <v>0</v>
      </c>
      <c r="E154" s="1">
        <v>1.1271676300578</v>
      </c>
      <c r="F154">
        <v>195</v>
      </c>
      <c r="G154">
        <v>173</v>
      </c>
      <c r="H154">
        <v>0</v>
      </c>
      <c r="I154" s="2">
        <f>AVERAGE(Table13131415[[#This Row],[Estimated costs 1]:[Estimated costs 20]])</f>
        <v>0</v>
      </c>
      <c r="J154" s="2" t="e">
        <f>(Table13131415[[#This Row],[Mean]]-Table13131415[[#This Row],[Actual cost]])/Table13131415[[#This Row],[Actual cost]]*100</f>
        <v>#DIV/0!</v>
      </c>
      <c r="K154" s="2">
        <f>_xlfn.STDEV.P(Table13131415[[#This Row],[Estimated costs 1]:[Estimated costs 20]])</f>
        <v>0</v>
      </c>
      <c r="L154" s="2" t="e">
        <f>Table13131415[[#This Row],[Dev]]/Table13131415[[#This Row],[Mean]]*100</f>
        <v>#DIV/0!</v>
      </c>
      <c r="M154" s="2">
        <f>Table13131415[[#This Row],[Estimated costs 1]]-Table13131415[[#This Row],[Actual cost]]</f>
        <v>0</v>
      </c>
      <c r="N154" s="2" t="e">
        <f>Table13131415[[#This Row],[Diff 1]]/Table13131415[[#This Row],[Actual cost]]*100</f>
        <v>#DIV/0!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</row>
    <row r="155" spans="1:34" x14ac:dyDescent="0.3">
      <c r="A155" t="s">
        <v>175</v>
      </c>
      <c r="B155">
        <v>153</v>
      </c>
      <c r="C155" t="str">
        <f>LEFT(Table13131415[[#This Row],[Contingency id]])</f>
        <v>A</v>
      </c>
      <c r="D155" s="1">
        <v>0</v>
      </c>
      <c r="E155" s="1">
        <v>1.47058823529411</v>
      </c>
      <c r="F155">
        <v>650</v>
      </c>
      <c r="G155">
        <v>442</v>
      </c>
      <c r="H155" s="2">
        <v>0</v>
      </c>
      <c r="I155" s="2">
        <f>AVERAGE(Table13131415[[#This Row],[Estimated costs 1]:[Estimated costs 20]])</f>
        <v>0</v>
      </c>
      <c r="J155" s="2" t="e">
        <f>(Table13131415[[#This Row],[Mean]]-Table13131415[[#This Row],[Actual cost]])/Table13131415[[#This Row],[Actual cost]]*100</f>
        <v>#DIV/0!</v>
      </c>
      <c r="K155" s="2">
        <f>_xlfn.STDEV.P(Table13131415[[#This Row],[Estimated costs 1]:[Estimated costs 20]])</f>
        <v>0</v>
      </c>
      <c r="L155" s="2" t="e">
        <f>Table13131415[[#This Row],[Dev]]/Table13131415[[#This Row],[Mean]]*100</f>
        <v>#DIV/0!</v>
      </c>
      <c r="M155" s="2">
        <f>Table13131415[[#This Row],[Estimated costs 1]]-Table13131415[[#This Row],[Actual cost]]</f>
        <v>0</v>
      </c>
      <c r="N155" s="2" t="e">
        <f>Table13131415[[#This Row],[Diff 1]]/Table13131415[[#This Row],[Actual cost]]*100</f>
        <v>#DIV/0!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</row>
    <row r="156" spans="1:34" x14ac:dyDescent="0.3">
      <c r="A156" t="s">
        <v>176</v>
      </c>
      <c r="B156">
        <v>154</v>
      </c>
      <c r="C156" t="str">
        <f>LEFT(Table13131415[[#This Row],[Contingency id]])</f>
        <v>A</v>
      </c>
      <c r="D156" s="1">
        <v>0</v>
      </c>
      <c r="E156" s="1">
        <v>1.4192139737991201</v>
      </c>
      <c r="F156">
        <v>650</v>
      </c>
      <c r="G156">
        <v>458</v>
      </c>
      <c r="H156" s="2">
        <v>0</v>
      </c>
      <c r="I156" s="2">
        <f>AVERAGE(Table13131415[[#This Row],[Estimated costs 1]:[Estimated costs 20]])</f>
        <v>0</v>
      </c>
      <c r="J156" s="2" t="e">
        <f>(Table13131415[[#This Row],[Mean]]-Table13131415[[#This Row],[Actual cost]])/Table13131415[[#This Row],[Actual cost]]*100</f>
        <v>#DIV/0!</v>
      </c>
      <c r="K156" s="2">
        <f>_xlfn.STDEV.P(Table13131415[[#This Row],[Estimated costs 1]:[Estimated costs 20]])</f>
        <v>0</v>
      </c>
      <c r="L156" s="2" t="e">
        <f>Table13131415[[#This Row],[Dev]]/Table13131415[[#This Row],[Mean]]*100</f>
        <v>#DIV/0!</v>
      </c>
      <c r="M156" s="2">
        <f>Table13131415[[#This Row],[Estimated costs 1]]-Table13131415[[#This Row],[Actual cost]]</f>
        <v>0</v>
      </c>
      <c r="N156" s="2" t="e">
        <f>Table13131415[[#This Row],[Diff 1]]/Table13131415[[#This Row],[Actual cost]]*100</f>
        <v>#DIV/0!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</row>
    <row r="157" spans="1:34" x14ac:dyDescent="0.3">
      <c r="A157" t="s">
        <v>177</v>
      </c>
      <c r="B157">
        <v>155</v>
      </c>
      <c r="C157" t="str">
        <f>LEFT(Table13131415[[#This Row],[Contingency id]])</f>
        <v>A</v>
      </c>
      <c r="D157" s="1">
        <v>0</v>
      </c>
      <c r="E157" s="1">
        <v>1.4416243654822301</v>
      </c>
      <c r="F157">
        <v>568</v>
      </c>
      <c r="G157">
        <v>394</v>
      </c>
      <c r="H157" s="2">
        <v>0</v>
      </c>
      <c r="I157" s="2">
        <f>AVERAGE(Table13131415[[#This Row],[Estimated costs 1]:[Estimated costs 20]])</f>
        <v>0</v>
      </c>
      <c r="J157" s="2" t="e">
        <f>(Table13131415[[#This Row],[Mean]]-Table13131415[[#This Row],[Actual cost]])/Table13131415[[#This Row],[Actual cost]]*100</f>
        <v>#DIV/0!</v>
      </c>
      <c r="K157" s="2">
        <f>_xlfn.STDEV.P(Table13131415[[#This Row],[Estimated costs 1]:[Estimated costs 20]])</f>
        <v>0</v>
      </c>
      <c r="L157" s="2" t="e">
        <f>Table13131415[[#This Row],[Dev]]/Table13131415[[#This Row],[Mean]]*100</f>
        <v>#DIV/0!</v>
      </c>
      <c r="M157" s="2">
        <f>Table13131415[[#This Row],[Estimated costs 1]]-Table13131415[[#This Row],[Actual cost]]</f>
        <v>0</v>
      </c>
      <c r="N157" s="2" t="e">
        <f>Table13131415[[#This Row],[Diff 1]]/Table13131415[[#This Row],[Actual cost]]*100</f>
        <v>#DIV/0!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</row>
    <row r="158" spans="1:34" x14ac:dyDescent="0.3">
      <c r="A158" t="s">
        <v>178</v>
      </c>
      <c r="B158">
        <v>156</v>
      </c>
      <c r="C158" t="str">
        <f>LEFT(Table13131415[[#This Row],[Contingency id]])</f>
        <v>A</v>
      </c>
      <c r="D158" s="1">
        <v>0</v>
      </c>
      <c r="E158" s="1">
        <v>1.3686746987951799</v>
      </c>
      <c r="F158">
        <v>568</v>
      </c>
      <c r="G158">
        <v>415</v>
      </c>
      <c r="H158" s="2">
        <v>0</v>
      </c>
      <c r="I158" s="2">
        <f>AVERAGE(Table13131415[[#This Row],[Estimated costs 1]:[Estimated costs 20]])</f>
        <v>0</v>
      </c>
      <c r="J158" s="2" t="e">
        <f>(Table13131415[[#This Row],[Mean]]-Table13131415[[#This Row],[Actual cost]])/Table13131415[[#This Row],[Actual cost]]*100</f>
        <v>#DIV/0!</v>
      </c>
      <c r="K158" s="2">
        <f>_xlfn.STDEV.P(Table13131415[[#This Row],[Estimated costs 1]:[Estimated costs 20]])</f>
        <v>0</v>
      </c>
      <c r="L158" s="2" t="e">
        <f>Table13131415[[#This Row],[Dev]]/Table13131415[[#This Row],[Mean]]*100</f>
        <v>#DIV/0!</v>
      </c>
      <c r="M158" s="2">
        <f>Table13131415[[#This Row],[Estimated costs 1]]-Table13131415[[#This Row],[Actual cost]]</f>
        <v>0</v>
      </c>
      <c r="N158" s="2" t="e">
        <f>Table13131415[[#This Row],[Diff 1]]/Table13131415[[#This Row],[Actual cost]]*100</f>
        <v>#DIV/0!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</row>
    <row r="159" spans="1:34" x14ac:dyDescent="0.3">
      <c r="A159" t="s">
        <v>179</v>
      </c>
      <c r="B159">
        <v>157</v>
      </c>
      <c r="C159" t="str">
        <f>LEFT(Table13131415[[#This Row],[Contingency id]])</f>
        <v>A</v>
      </c>
      <c r="D159" s="1">
        <v>0</v>
      </c>
      <c r="E159" s="1">
        <v>1.4639639639639599</v>
      </c>
      <c r="F159">
        <v>650</v>
      </c>
      <c r="G159">
        <v>444</v>
      </c>
      <c r="H159" s="2">
        <v>0</v>
      </c>
      <c r="I159" s="2">
        <f>AVERAGE(Table13131415[[#This Row],[Estimated costs 1]:[Estimated costs 20]])</f>
        <v>0</v>
      </c>
      <c r="J159" s="2" t="e">
        <f>(Table13131415[[#This Row],[Mean]]-Table13131415[[#This Row],[Actual cost]])/Table13131415[[#This Row],[Actual cost]]*100</f>
        <v>#DIV/0!</v>
      </c>
      <c r="K159" s="2">
        <f>_xlfn.STDEV.P(Table13131415[[#This Row],[Estimated costs 1]:[Estimated costs 20]])</f>
        <v>0</v>
      </c>
      <c r="L159" s="2" t="e">
        <f>Table13131415[[#This Row],[Dev]]/Table13131415[[#This Row],[Mean]]*100</f>
        <v>#DIV/0!</v>
      </c>
      <c r="M159" s="2">
        <f>Table13131415[[#This Row],[Estimated costs 1]]-Table13131415[[#This Row],[Actual cost]]</f>
        <v>0</v>
      </c>
      <c r="N159" s="2" t="e">
        <f>Table13131415[[#This Row],[Diff 1]]/Table13131415[[#This Row],[Actual cost]]*100</f>
        <v>#DIV/0!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</row>
    <row r="160" spans="1:34" x14ac:dyDescent="0.3">
      <c r="A160" t="s">
        <v>180</v>
      </c>
      <c r="B160">
        <v>158</v>
      </c>
      <c r="C160" t="str">
        <f>LEFT(Table13131415[[#This Row],[Contingency id]])</f>
        <v>A</v>
      </c>
      <c r="D160" s="1">
        <v>0</v>
      </c>
      <c r="E160" s="1">
        <v>1.50462962962962</v>
      </c>
      <c r="F160">
        <v>650</v>
      </c>
      <c r="G160">
        <v>432</v>
      </c>
      <c r="H160" s="2">
        <v>0</v>
      </c>
      <c r="I160" s="2">
        <f>AVERAGE(Table13131415[[#This Row],[Estimated costs 1]:[Estimated costs 20]])</f>
        <v>0</v>
      </c>
      <c r="J160" s="2" t="e">
        <f>(Table13131415[[#This Row],[Mean]]-Table13131415[[#This Row],[Actual cost]])/Table13131415[[#This Row],[Actual cost]]*100</f>
        <v>#DIV/0!</v>
      </c>
      <c r="K160" s="2">
        <f>_xlfn.STDEV.P(Table13131415[[#This Row],[Estimated costs 1]:[Estimated costs 20]])</f>
        <v>0</v>
      </c>
      <c r="L160" s="2" t="e">
        <f>Table13131415[[#This Row],[Dev]]/Table13131415[[#This Row],[Mean]]*100</f>
        <v>#DIV/0!</v>
      </c>
      <c r="M160" s="2">
        <f>Table13131415[[#This Row],[Estimated costs 1]]-Table13131415[[#This Row],[Actual cost]]</f>
        <v>0</v>
      </c>
      <c r="N160" s="2" t="e">
        <f>Table13131415[[#This Row],[Diff 1]]/Table13131415[[#This Row],[Actual cost]]*100</f>
        <v>#DIV/0!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</row>
    <row r="161" spans="1:34" x14ac:dyDescent="0.3">
      <c r="A161" t="s">
        <v>181</v>
      </c>
      <c r="B161">
        <v>159</v>
      </c>
      <c r="C161" t="str">
        <f>LEFT(Table13131415[[#This Row],[Contingency id]])</f>
        <v>A</v>
      </c>
      <c r="D161" s="1">
        <v>0</v>
      </c>
      <c r="E161" s="1">
        <v>1.9160636758321199</v>
      </c>
      <c r="F161">
        <v>1324</v>
      </c>
      <c r="G161">
        <v>691</v>
      </c>
      <c r="H161" s="2">
        <v>0</v>
      </c>
      <c r="I161" s="2">
        <f>AVERAGE(Table13131415[[#This Row],[Estimated costs 1]:[Estimated costs 20]])</f>
        <v>0</v>
      </c>
      <c r="J161" s="2" t="e">
        <f>(Table13131415[[#This Row],[Mean]]-Table13131415[[#This Row],[Actual cost]])/Table13131415[[#This Row],[Actual cost]]*100</f>
        <v>#DIV/0!</v>
      </c>
      <c r="K161" s="2">
        <f>_xlfn.STDEV.P(Table13131415[[#This Row],[Estimated costs 1]:[Estimated costs 20]])</f>
        <v>0</v>
      </c>
      <c r="L161" s="2" t="e">
        <f>Table13131415[[#This Row],[Dev]]/Table13131415[[#This Row],[Mean]]*100</f>
        <v>#DIV/0!</v>
      </c>
      <c r="M161" s="2">
        <f>Table13131415[[#This Row],[Estimated costs 1]]-Table13131415[[#This Row],[Actual cost]]</f>
        <v>0</v>
      </c>
      <c r="N161" s="2" t="e">
        <f>Table13131415[[#This Row],[Diff 1]]/Table13131415[[#This Row],[Actual cost]]*100</f>
        <v>#DIV/0!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</row>
    <row r="162" spans="1:34" x14ac:dyDescent="0.3">
      <c r="A162" t="s">
        <v>182</v>
      </c>
      <c r="B162">
        <v>160</v>
      </c>
      <c r="C162" t="str">
        <f>LEFT(Table13131415[[#This Row],[Contingency id]])</f>
        <v>A</v>
      </c>
      <c r="D162" s="1">
        <v>0</v>
      </c>
      <c r="E162" s="1">
        <v>1.8243451463790401</v>
      </c>
      <c r="F162">
        <v>1184</v>
      </c>
      <c r="G162">
        <v>649</v>
      </c>
      <c r="H162" s="2">
        <v>0</v>
      </c>
      <c r="I162" s="2">
        <f>AVERAGE(Table13131415[[#This Row],[Estimated costs 1]:[Estimated costs 20]])</f>
        <v>0</v>
      </c>
      <c r="J162" s="2" t="e">
        <f>(Table13131415[[#This Row],[Mean]]-Table13131415[[#This Row],[Actual cost]])/Table13131415[[#This Row],[Actual cost]]*100</f>
        <v>#DIV/0!</v>
      </c>
      <c r="K162" s="2">
        <f>_xlfn.STDEV.P(Table13131415[[#This Row],[Estimated costs 1]:[Estimated costs 20]])</f>
        <v>0</v>
      </c>
      <c r="L162" s="2" t="e">
        <f>Table13131415[[#This Row],[Dev]]/Table13131415[[#This Row],[Mean]]*100</f>
        <v>#DIV/0!</v>
      </c>
      <c r="M162" s="2">
        <f>Table13131415[[#This Row],[Estimated costs 1]]-Table13131415[[#This Row],[Actual cost]]</f>
        <v>0</v>
      </c>
      <c r="N162" s="2" t="e">
        <f>Table13131415[[#This Row],[Diff 1]]/Table13131415[[#This Row],[Actual cost]]*100</f>
        <v>#DIV/0!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</row>
    <row r="163" spans="1:34" x14ac:dyDescent="0.3">
      <c r="A163" t="s">
        <v>183</v>
      </c>
      <c r="B163">
        <v>161</v>
      </c>
      <c r="C163" t="str">
        <f>LEFT(Table13131415[[#This Row],[Contingency id]])</f>
        <v>A</v>
      </c>
      <c r="D163" s="1">
        <v>0</v>
      </c>
      <c r="E163" s="1">
        <v>1.7309644670050699</v>
      </c>
      <c r="F163">
        <v>1023</v>
      </c>
      <c r="G163">
        <v>591</v>
      </c>
      <c r="H163" s="2">
        <v>0</v>
      </c>
      <c r="I163" s="2">
        <f>AVERAGE(Table13131415[[#This Row],[Estimated costs 1]:[Estimated costs 20]])</f>
        <v>0</v>
      </c>
      <c r="J163" s="2" t="e">
        <f>(Table13131415[[#This Row],[Mean]]-Table13131415[[#This Row],[Actual cost]])/Table13131415[[#This Row],[Actual cost]]*100</f>
        <v>#DIV/0!</v>
      </c>
      <c r="K163" s="2">
        <f>_xlfn.STDEV.P(Table13131415[[#This Row],[Estimated costs 1]:[Estimated costs 20]])</f>
        <v>0</v>
      </c>
      <c r="L163" s="2" t="e">
        <f>Table13131415[[#This Row],[Dev]]/Table13131415[[#This Row],[Mean]]*100</f>
        <v>#DIV/0!</v>
      </c>
      <c r="M163" s="2">
        <f>Table13131415[[#This Row],[Estimated costs 1]]-Table13131415[[#This Row],[Actual cost]]</f>
        <v>0</v>
      </c>
      <c r="N163" s="2" t="e">
        <f>Table13131415[[#This Row],[Diff 1]]/Table13131415[[#This Row],[Actual cost]]*100</f>
        <v>#DIV/0!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</row>
    <row r="164" spans="1:34" x14ac:dyDescent="0.3">
      <c r="A164" t="s">
        <v>184</v>
      </c>
      <c r="B164">
        <v>162</v>
      </c>
      <c r="C164" t="str">
        <f>LEFT(Table13131415[[#This Row],[Contingency id]])</f>
        <v>A</v>
      </c>
      <c r="D164" s="1">
        <v>0</v>
      </c>
      <c r="E164" s="1">
        <v>1.7853403141361199</v>
      </c>
      <c r="F164">
        <v>1023</v>
      </c>
      <c r="G164">
        <v>573</v>
      </c>
      <c r="H164" s="2">
        <v>0</v>
      </c>
      <c r="I164" s="2">
        <f>AVERAGE(Table13131415[[#This Row],[Estimated costs 1]:[Estimated costs 20]])</f>
        <v>0</v>
      </c>
      <c r="J164" s="2" t="e">
        <f>(Table13131415[[#This Row],[Mean]]-Table13131415[[#This Row],[Actual cost]])/Table13131415[[#This Row],[Actual cost]]*100</f>
        <v>#DIV/0!</v>
      </c>
      <c r="K164" s="2">
        <f>_xlfn.STDEV.P(Table13131415[[#This Row],[Estimated costs 1]:[Estimated costs 20]])</f>
        <v>0</v>
      </c>
      <c r="L164" s="2" t="e">
        <f>Table13131415[[#This Row],[Dev]]/Table13131415[[#This Row],[Mean]]*100</f>
        <v>#DIV/0!</v>
      </c>
      <c r="M164" s="2">
        <f>Table13131415[[#This Row],[Estimated costs 1]]-Table13131415[[#This Row],[Actual cost]]</f>
        <v>0</v>
      </c>
      <c r="N164" s="2" t="e">
        <f>Table13131415[[#This Row],[Diff 1]]/Table13131415[[#This Row],[Actual cost]]*100</f>
        <v>#DIV/0!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</row>
    <row r="165" spans="1:34" x14ac:dyDescent="0.3">
      <c r="A165" t="s">
        <v>185</v>
      </c>
      <c r="B165">
        <v>163</v>
      </c>
      <c r="C165" t="str">
        <f>LEFT(Table13131415[[#This Row],[Contingency id]])</f>
        <v>A</v>
      </c>
      <c r="D165" s="1">
        <v>0</v>
      </c>
      <c r="E165" s="1">
        <v>1.4021164021164001</v>
      </c>
      <c r="F165">
        <v>530</v>
      </c>
      <c r="G165">
        <v>378</v>
      </c>
      <c r="H165" s="2">
        <v>0</v>
      </c>
      <c r="I165" s="2">
        <f>AVERAGE(Table13131415[[#This Row],[Estimated costs 1]:[Estimated costs 20]])</f>
        <v>0</v>
      </c>
      <c r="J165" s="2" t="e">
        <f>(Table13131415[[#This Row],[Mean]]-Table13131415[[#This Row],[Actual cost]])/Table13131415[[#This Row],[Actual cost]]*100</f>
        <v>#DIV/0!</v>
      </c>
      <c r="K165" s="2">
        <f>_xlfn.STDEV.P(Table13131415[[#This Row],[Estimated costs 1]:[Estimated costs 20]])</f>
        <v>0</v>
      </c>
      <c r="L165" s="2" t="e">
        <f>Table13131415[[#This Row],[Dev]]/Table13131415[[#This Row],[Mean]]*100</f>
        <v>#DIV/0!</v>
      </c>
      <c r="M165" s="2">
        <f>Table13131415[[#This Row],[Estimated costs 1]]-Table13131415[[#This Row],[Actual cost]]</f>
        <v>0</v>
      </c>
      <c r="N165" s="2" t="e">
        <f>Table13131415[[#This Row],[Diff 1]]/Table13131415[[#This Row],[Actual cost]]*100</f>
        <v>#DIV/0!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</row>
    <row r="166" spans="1:34" x14ac:dyDescent="0.3">
      <c r="A166" t="s">
        <v>186</v>
      </c>
      <c r="B166">
        <v>164</v>
      </c>
      <c r="C166" t="str">
        <f>LEFT(Table13131415[[#This Row],[Contingency id]])</f>
        <v>A</v>
      </c>
      <c r="D166" s="1">
        <v>0</v>
      </c>
      <c r="E166" s="1">
        <v>1.4247311827956901</v>
      </c>
      <c r="F166">
        <v>530</v>
      </c>
      <c r="G166">
        <v>372</v>
      </c>
      <c r="H166" s="2">
        <v>0</v>
      </c>
      <c r="I166" s="2">
        <f>AVERAGE(Table13131415[[#This Row],[Estimated costs 1]:[Estimated costs 20]])</f>
        <v>0</v>
      </c>
      <c r="J166" s="2" t="e">
        <f>(Table13131415[[#This Row],[Mean]]-Table13131415[[#This Row],[Actual cost]])/Table13131415[[#This Row],[Actual cost]]*100</f>
        <v>#DIV/0!</v>
      </c>
      <c r="K166" s="2">
        <f>_xlfn.STDEV.P(Table13131415[[#This Row],[Estimated costs 1]:[Estimated costs 20]])</f>
        <v>0</v>
      </c>
      <c r="L166" s="2" t="e">
        <f>Table13131415[[#This Row],[Dev]]/Table13131415[[#This Row],[Mean]]*100</f>
        <v>#DIV/0!</v>
      </c>
      <c r="M166" s="2">
        <f>Table13131415[[#This Row],[Estimated costs 1]]-Table13131415[[#This Row],[Actual cost]]</f>
        <v>0</v>
      </c>
      <c r="N166" s="2" t="e">
        <f>Table13131415[[#This Row],[Diff 1]]/Table13131415[[#This Row],[Actual cost]]*100</f>
        <v>#DIV/0!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</row>
    <row r="167" spans="1:34" x14ac:dyDescent="0.3">
      <c r="A167" t="s">
        <v>187</v>
      </c>
      <c r="B167">
        <v>165</v>
      </c>
      <c r="C167" t="str">
        <f>LEFT(Table13131415[[#This Row],[Contingency id]])</f>
        <v>A</v>
      </c>
      <c r="D167" s="1">
        <v>0</v>
      </c>
      <c r="E167" s="1">
        <v>1.1531100478468801</v>
      </c>
      <c r="F167">
        <v>241</v>
      </c>
      <c r="G167">
        <v>209</v>
      </c>
      <c r="H167" s="2">
        <v>0</v>
      </c>
      <c r="I167" s="2">
        <f>AVERAGE(Table13131415[[#This Row],[Estimated costs 1]:[Estimated costs 20]])</f>
        <v>0</v>
      </c>
      <c r="J167" s="2" t="e">
        <f>(Table13131415[[#This Row],[Mean]]-Table13131415[[#This Row],[Actual cost]])/Table13131415[[#This Row],[Actual cost]]*100</f>
        <v>#DIV/0!</v>
      </c>
      <c r="K167" s="2">
        <f>_xlfn.STDEV.P(Table13131415[[#This Row],[Estimated costs 1]:[Estimated costs 20]])</f>
        <v>0</v>
      </c>
      <c r="L167" s="2" t="e">
        <f>Table13131415[[#This Row],[Dev]]/Table13131415[[#This Row],[Mean]]*100</f>
        <v>#DIV/0!</v>
      </c>
      <c r="M167" s="2">
        <f>Table13131415[[#This Row],[Estimated costs 1]]-Table13131415[[#This Row],[Actual cost]]</f>
        <v>0</v>
      </c>
      <c r="N167" s="2" t="e">
        <f>Table13131415[[#This Row],[Diff 1]]/Table13131415[[#This Row],[Actual cost]]*100</f>
        <v>#DIV/0!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</row>
    <row r="168" spans="1:34" x14ac:dyDescent="0.3">
      <c r="A168" t="s">
        <v>188</v>
      </c>
      <c r="B168">
        <v>166</v>
      </c>
      <c r="C168" t="str">
        <f>LEFT(Table13131415[[#This Row],[Contingency id]])</f>
        <v>A</v>
      </c>
      <c r="D168" s="1">
        <v>0</v>
      </c>
      <c r="E168" s="1">
        <v>1.16425120772946</v>
      </c>
      <c r="F168">
        <v>241</v>
      </c>
      <c r="G168">
        <v>207</v>
      </c>
      <c r="H168" s="2">
        <v>0</v>
      </c>
      <c r="I168" s="2">
        <f>AVERAGE(Table13131415[[#This Row],[Estimated costs 1]:[Estimated costs 20]])</f>
        <v>0</v>
      </c>
      <c r="J168" s="2" t="e">
        <f>(Table13131415[[#This Row],[Mean]]-Table13131415[[#This Row],[Actual cost]])/Table13131415[[#This Row],[Actual cost]]*100</f>
        <v>#DIV/0!</v>
      </c>
      <c r="K168" s="2">
        <f>_xlfn.STDEV.P(Table13131415[[#This Row],[Estimated costs 1]:[Estimated costs 20]])</f>
        <v>0</v>
      </c>
      <c r="L168" s="2" t="e">
        <f>Table13131415[[#This Row],[Dev]]/Table13131415[[#This Row],[Mean]]*100</f>
        <v>#DIV/0!</v>
      </c>
      <c r="M168" s="2">
        <f>Table13131415[[#This Row],[Estimated costs 1]]-Table13131415[[#This Row],[Actual cost]]</f>
        <v>0</v>
      </c>
      <c r="N168" s="2" t="e">
        <f>Table13131415[[#This Row],[Diff 1]]/Table13131415[[#This Row],[Actual cost]]*100</f>
        <v>#DIV/0!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</row>
    <row r="169" spans="1:34" x14ac:dyDescent="0.3">
      <c r="A169" t="s">
        <v>189</v>
      </c>
      <c r="B169">
        <v>167</v>
      </c>
      <c r="C169" t="str">
        <f>LEFT(Table13131415[[#This Row],[Contingency id]])</f>
        <v>A</v>
      </c>
      <c r="D169" s="1">
        <v>0</v>
      </c>
      <c r="E169" s="1">
        <v>1.9663250366032199</v>
      </c>
      <c r="F169">
        <v>1343</v>
      </c>
      <c r="G169">
        <v>683</v>
      </c>
      <c r="H169" s="2">
        <v>0</v>
      </c>
      <c r="I169" s="2">
        <f>AVERAGE(Table13131415[[#This Row],[Estimated costs 1]:[Estimated costs 20]])</f>
        <v>0</v>
      </c>
      <c r="J169" s="2" t="e">
        <f>(Table13131415[[#This Row],[Mean]]-Table13131415[[#This Row],[Actual cost]])/Table13131415[[#This Row],[Actual cost]]*100</f>
        <v>#DIV/0!</v>
      </c>
      <c r="K169" s="2">
        <f>_xlfn.STDEV.P(Table13131415[[#This Row],[Estimated costs 1]:[Estimated costs 20]])</f>
        <v>0</v>
      </c>
      <c r="L169" s="2" t="e">
        <f>Table13131415[[#This Row],[Dev]]/Table13131415[[#This Row],[Mean]]*100</f>
        <v>#DIV/0!</v>
      </c>
      <c r="M169" s="2">
        <f>Table13131415[[#This Row],[Estimated costs 1]]-Table13131415[[#This Row],[Actual cost]]</f>
        <v>0</v>
      </c>
      <c r="N169" s="2" t="e">
        <f>Table13131415[[#This Row],[Diff 1]]/Table13131415[[#This Row],[Actual cost]]*100</f>
        <v>#DIV/0!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</row>
    <row r="170" spans="1:34" x14ac:dyDescent="0.3">
      <c r="A170" t="s">
        <v>190</v>
      </c>
      <c r="B170">
        <v>168</v>
      </c>
      <c r="C170" t="str">
        <f>LEFT(Table13131415[[#This Row],[Contingency id]])</f>
        <v>A</v>
      </c>
      <c r="D170" s="1">
        <v>0</v>
      </c>
      <c r="E170" s="1">
        <v>1.52136752136752</v>
      </c>
      <c r="F170">
        <v>712</v>
      </c>
      <c r="G170">
        <v>468</v>
      </c>
      <c r="H170" s="2">
        <v>0</v>
      </c>
      <c r="I170" s="2">
        <f>AVERAGE(Table13131415[[#This Row],[Estimated costs 1]:[Estimated costs 20]])</f>
        <v>0</v>
      </c>
      <c r="J170" s="2" t="e">
        <f>(Table13131415[[#This Row],[Mean]]-Table13131415[[#This Row],[Actual cost]])/Table13131415[[#This Row],[Actual cost]]*100</f>
        <v>#DIV/0!</v>
      </c>
      <c r="K170" s="2">
        <f>_xlfn.STDEV.P(Table13131415[[#This Row],[Estimated costs 1]:[Estimated costs 20]])</f>
        <v>0</v>
      </c>
      <c r="L170" s="2" t="e">
        <f>Table13131415[[#This Row],[Dev]]/Table13131415[[#This Row],[Mean]]*100</f>
        <v>#DIV/0!</v>
      </c>
      <c r="M170" s="2">
        <f>Table13131415[[#This Row],[Estimated costs 1]]-Table13131415[[#This Row],[Actual cost]]</f>
        <v>0</v>
      </c>
      <c r="N170" s="2" t="e">
        <f>Table13131415[[#This Row],[Diff 1]]/Table13131415[[#This Row],[Actual cost]]*100</f>
        <v>#DIV/0!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</row>
    <row r="171" spans="1:34" x14ac:dyDescent="0.3">
      <c r="A171" t="s">
        <v>191</v>
      </c>
      <c r="B171">
        <v>169</v>
      </c>
      <c r="C171" t="str">
        <f>LEFT(Table13131415[[#This Row],[Contingency id]])</f>
        <v>A</v>
      </c>
      <c r="D171" s="1">
        <v>0</v>
      </c>
      <c r="E171" s="1">
        <v>1.5148936170212699</v>
      </c>
      <c r="F171">
        <v>712</v>
      </c>
      <c r="G171">
        <v>470</v>
      </c>
      <c r="H171" s="2">
        <v>0</v>
      </c>
      <c r="I171" s="2">
        <f>AVERAGE(Table13131415[[#This Row],[Estimated costs 1]:[Estimated costs 20]])</f>
        <v>0</v>
      </c>
      <c r="J171" s="2" t="e">
        <f>(Table13131415[[#This Row],[Mean]]-Table13131415[[#This Row],[Actual cost]])/Table13131415[[#This Row],[Actual cost]]*100</f>
        <v>#DIV/0!</v>
      </c>
      <c r="K171" s="2">
        <f>_xlfn.STDEV.P(Table13131415[[#This Row],[Estimated costs 1]:[Estimated costs 20]])</f>
        <v>0</v>
      </c>
      <c r="L171" s="2" t="e">
        <f>Table13131415[[#This Row],[Dev]]/Table13131415[[#This Row],[Mean]]*100</f>
        <v>#DIV/0!</v>
      </c>
      <c r="M171" s="2">
        <f>Table13131415[[#This Row],[Estimated costs 1]]-Table13131415[[#This Row],[Actual cost]]</f>
        <v>0</v>
      </c>
      <c r="N171" s="2" t="e">
        <f>Table13131415[[#This Row],[Diff 1]]/Table13131415[[#This Row],[Actual cost]]*100</f>
        <v>#DIV/0!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</row>
    <row r="172" spans="1:34" x14ac:dyDescent="0.3">
      <c r="A172" t="s">
        <v>192</v>
      </c>
      <c r="B172">
        <v>170</v>
      </c>
      <c r="C172" t="str">
        <f>LEFT(Table13131415[[#This Row],[Contingency id]])</f>
        <v>A</v>
      </c>
      <c r="D172" s="1">
        <v>0</v>
      </c>
      <c r="E172" s="1">
        <v>1.24822695035461</v>
      </c>
      <c r="F172">
        <v>352</v>
      </c>
      <c r="G172">
        <v>282</v>
      </c>
      <c r="H172" s="2">
        <v>0</v>
      </c>
      <c r="I172" s="2">
        <f>AVERAGE(Table13131415[[#This Row],[Estimated costs 1]:[Estimated costs 20]])</f>
        <v>0</v>
      </c>
      <c r="J172" s="2" t="e">
        <f>(Table13131415[[#This Row],[Mean]]-Table13131415[[#This Row],[Actual cost]])/Table13131415[[#This Row],[Actual cost]]*100</f>
        <v>#DIV/0!</v>
      </c>
      <c r="K172" s="2">
        <f>_xlfn.STDEV.P(Table13131415[[#This Row],[Estimated costs 1]:[Estimated costs 20]])</f>
        <v>0</v>
      </c>
      <c r="L172" s="2" t="e">
        <f>Table13131415[[#This Row],[Dev]]/Table13131415[[#This Row],[Mean]]*100</f>
        <v>#DIV/0!</v>
      </c>
      <c r="M172" s="2">
        <f>Table13131415[[#This Row],[Estimated costs 1]]-Table13131415[[#This Row],[Actual cost]]</f>
        <v>0</v>
      </c>
      <c r="N172" s="2" t="e">
        <f>Table13131415[[#This Row],[Diff 1]]/Table13131415[[#This Row],[Actual cost]]*100</f>
        <v>#DIV/0!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</row>
    <row r="173" spans="1:34" x14ac:dyDescent="0.3">
      <c r="A173" t="s">
        <v>193</v>
      </c>
      <c r="B173">
        <v>171</v>
      </c>
      <c r="C173" t="str">
        <f>LEFT(Table13131415[[#This Row],[Contingency id]])</f>
        <v>A</v>
      </c>
      <c r="D173" s="1">
        <v>0</v>
      </c>
      <c r="E173" s="1">
        <v>1.24381625441696</v>
      </c>
      <c r="F173">
        <v>352</v>
      </c>
      <c r="G173">
        <v>283</v>
      </c>
      <c r="H173" s="2">
        <v>0</v>
      </c>
      <c r="I173" s="2">
        <f>AVERAGE(Table13131415[[#This Row],[Estimated costs 1]:[Estimated costs 20]])</f>
        <v>0</v>
      </c>
      <c r="J173" s="2" t="e">
        <f>(Table13131415[[#This Row],[Mean]]-Table13131415[[#This Row],[Actual cost]])/Table13131415[[#This Row],[Actual cost]]*100</f>
        <v>#DIV/0!</v>
      </c>
      <c r="K173" s="2">
        <f>_xlfn.STDEV.P(Table13131415[[#This Row],[Estimated costs 1]:[Estimated costs 20]])</f>
        <v>0</v>
      </c>
      <c r="L173" s="2" t="e">
        <f>Table13131415[[#This Row],[Dev]]/Table13131415[[#This Row],[Mean]]*100</f>
        <v>#DIV/0!</v>
      </c>
      <c r="M173" s="2">
        <f>Table13131415[[#This Row],[Estimated costs 1]]-Table13131415[[#This Row],[Actual cost]]</f>
        <v>0</v>
      </c>
      <c r="N173" s="2" t="e">
        <f>Table13131415[[#This Row],[Diff 1]]/Table13131415[[#This Row],[Actual cost]]*100</f>
        <v>#DIV/0!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</row>
    <row r="174" spans="1:34" x14ac:dyDescent="0.3">
      <c r="A174" t="s">
        <v>194</v>
      </c>
      <c r="B174">
        <v>172</v>
      </c>
      <c r="C174" t="str">
        <f>LEFT(Table13131415[[#This Row],[Contingency id]])</f>
        <v>A</v>
      </c>
      <c r="D174" s="1">
        <v>0</v>
      </c>
      <c r="E174" s="1">
        <v>1.1939163498098799</v>
      </c>
      <c r="F174">
        <v>314</v>
      </c>
      <c r="G174">
        <v>263</v>
      </c>
      <c r="H174" s="2">
        <v>0</v>
      </c>
      <c r="I174" s="2">
        <f>AVERAGE(Table13131415[[#This Row],[Estimated costs 1]:[Estimated costs 20]])</f>
        <v>0</v>
      </c>
      <c r="J174" s="2" t="e">
        <f>(Table13131415[[#This Row],[Mean]]-Table13131415[[#This Row],[Actual cost]])/Table13131415[[#This Row],[Actual cost]]*100</f>
        <v>#DIV/0!</v>
      </c>
      <c r="K174" s="2">
        <f>_xlfn.STDEV.P(Table13131415[[#This Row],[Estimated costs 1]:[Estimated costs 20]])</f>
        <v>0</v>
      </c>
      <c r="L174" s="2" t="e">
        <f>Table13131415[[#This Row],[Dev]]/Table13131415[[#This Row],[Mean]]*100</f>
        <v>#DIV/0!</v>
      </c>
      <c r="M174" s="2">
        <f>Table13131415[[#This Row],[Estimated costs 1]]-Table13131415[[#This Row],[Actual cost]]</f>
        <v>0</v>
      </c>
      <c r="N174" s="2" t="e">
        <f>Table13131415[[#This Row],[Diff 1]]/Table13131415[[#This Row],[Actual cost]]*100</f>
        <v>#DIV/0!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</row>
    <row r="175" spans="1:34" x14ac:dyDescent="0.3">
      <c r="A175" t="s">
        <v>195</v>
      </c>
      <c r="B175">
        <v>173</v>
      </c>
      <c r="C175" t="str">
        <f>LEFT(Table13131415[[#This Row],[Contingency id]])</f>
        <v>A</v>
      </c>
      <c r="D175" s="1">
        <v>0</v>
      </c>
      <c r="E175" s="1">
        <v>1.1271676300578</v>
      </c>
      <c r="F175">
        <v>195</v>
      </c>
      <c r="G175">
        <v>173</v>
      </c>
      <c r="H175" s="2">
        <v>0</v>
      </c>
      <c r="I175" s="2">
        <f>AVERAGE(Table13131415[[#This Row],[Estimated costs 1]:[Estimated costs 20]])</f>
        <v>0</v>
      </c>
      <c r="J175" s="2" t="e">
        <f>(Table13131415[[#This Row],[Mean]]-Table13131415[[#This Row],[Actual cost]])/Table13131415[[#This Row],[Actual cost]]*100</f>
        <v>#DIV/0!</v>
      </c>
      <c r="K175" s="2">
        <f>_xlfn.STDEV.P(Table13131415[[#This Row],[Estimated costs 1]:[Estimated costs 20]])</f>
        <v>0</v>
      </c>
      <c r="L175" s="2" t="e">
        <f>Table13131415[[#This Row],[Dev]]/Table13131415[[#This Row],[Mean]]*100</f>
        <v>#DIV/0!</v>
      </c>
      <c r="M175" s="2">
        <f>Table13131415[[#This Row],[Estimated costs 1]]-Table13131415[[#This Row],[Actual cost]]</f>
        <v>0</v>
      </c>
      <c r="N175" s="2" t="e">
        <f>Table13131415[[#This Row],[Diff 1]]/Table13131415[[#This Row],[Actual cost]]*100</f>
        <v>#DIV/0!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</row>
    <row r="176" spans="1:34" x14ac:dyDescent="0.3">
      <c r="A176" t="s">
        <v>196</v>
      </c>
      <c r="B176">
        <v>174</v>
      </c>
      <c r="C176" t="str">
        <f>LEFT(Table13131415[[#This Row],[Contingency id]])</f>
        <v>A</v>
      </c>
      <c r="D176" s="1">
        <v>0</v>
      </c>
      <c r="E176" s="1">
        <v>1.9807692307692299</v>
      </c>
      <c r="F176">
        <v>1442</v>
      </c>
      <c r="G176">
        <v>728</v>
      </c>
      <c r="H176" s="2">
        <v>0</v>
      </c>
      <c r="I176" s="2">
        <f>AVERAGE(Table13131415[[#This Row],[Estimated costs 1]:[Estimated costs 20]])</f>
        <v>0</v>
      </c>
      <c r="J176" s="2" t="e">
        <f>(Table13131415[[#This Row],[Mean]]-Table13131415[[#This Row],[Actual cost]])/Table13131415[[#This Row],[Actual cost]]*100</f>
        <v>#DIV/0!</v>
      </c>
      <c r="K176" s="2">
        <f>_xlfn.STDEV.P(Table13131415[[#This Row],[Estimated costs 1]:[Estimated costs 20]])</f>
        <v>0</v>
      </c>
      <c r="L176" s="2" t="e">
        <f>Table13131415[[#This Row],[Dev]]/Table13131415[[#This Row],[Mean]]*100</f>
        <v>#DIV/0!</v>
      </c>
      <c r="M176" s="2">
        <f>Table13131415[[#This Row],[Estimated costs 1]]-Table13131415[[#This Row],[Actual cost]]</f>
        <v>0</v>
      </c>
      <c r="N176" s="2" t="e">
        <f>Table13131415[[#This Row],[Diff 1]]/Table13131415[[#This Row],[Actual cost]]*100</f>
        <v>#DIV/0!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</row>
    <row r="177" spans="1:34" x14ac:dyDescent="0.3">
      <c r="A177" t="s">
        <v>197</v>
      </c>
      <c r="B177">
        <v>175</v>
      </c>
      <c r="C177" t="str">
        <f>LEFT(Table13131415[[#This Row],[Contingency id]])</f>
        <v>A</v>
      </c>
      <c r="D177" s="1">
        <v>0</v>
      </c>
      <c r="E177" s="1">
        <v>2.0989810771470099</v>
      </c>
      <c r="F177">
        <v>1442</v>
      </c>
      <c r="G177">
        <v>687</v>
      </c>
      <c r="H177" s="2">
        <v>0</v>
      </c>
      <c r="I177" s="2">
        <f>AVERAGE(Table13131415[[#This Row],[Estimated costs 1]:[Estimated costs 20]])</f>
        <v>0</v>
      </c>
      <c r="J177" s="2" t="e">
        <f>(Table13131415[[#This Row],[Mean]]-Table13131415[[#This Row],[Actual cost]])/Table13131415[[#This Row],[Actual cost]]*100</f>
        <v>#DIV/0!</v>
      </c>
      <c r="K177" s="2">
        <f>_xlfn.STDEV.P(Table13131415[[#This Row],[Estimated costs 1]:[Estimated costs 20]])</f>
        <v>0</v>
      </c>
      <c r="L177" s="2" t="e">
        <f>Table13131415[[#This Row],[Dev]]/Table13131415[[#This Row],[Mean]]*100</f>
        <v>#DIV/0!</v>
      </c>
      <c r="M177" s="2">
        <f>Table13131415[[#This Row],[Estimated costs 1]]-Table13131415[[#This Row],[Actual cost]]</f>
        <v>0</v>
      </c>
      <c r="N177" s="2" t="e">
        <f>Table13131415[[#This Row],[Diff 1]]/Table13131415[[#This Row],[Actual cost]]*100</f>
        <v>#DIV/0!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</row>
    <row r="178" spans="1:34" x14ac:dyDescent="0.3">
      <c r="A178" t="s">
        <v>198</v>
      </c>
      <c r="B178">
        <v>176</v>
      </c>
      <c r="C178" t="str">
        <f>LEFT(Table13131415[[#This Row],[Contingency id]])</f>
        <v>A</v>
      </c>
      <c r="D178" s="1">
        <v>0</v>
      </c>
      <c r="E178" s="1">
        <v>1.78583196046128</v>
      </c>
      <c r="F178">
        <v>1084</v>
      </c>
      <c r="G178">
        <v>607</v>
      </c>
      <c r="H178" s="2">
        <v>0</v>
      </c>
      <c r="I178" s="2">
        <f>AVERAGE(Table13131415[[#This Row],[Estimated costs 1]:[Estimated costs 20]])</f>
        <v>0</v>
      </c>
      <c r="J178" s="2" t="e">
        <f>(Table13131415[[#This Row],[Mean]]-Table13131415[[#This Row],[Actual cost]])/Table13131415[[#This Row],[Actual cost]]*100</f>
        <v>#DIV/0!</v>
      </c>
      <c r="K178" s="2">
        <f>_xlfn.STDEV.P(Table13131415[[#This Row],[Estimated costs 1]:[Estimated costs 20]])</f>
        <v>0</v>
      </c>
      <c r="L178" s="2" t="e">
        <f>Table13131415[[#This Row],[Dev]]/Table13131415[[#This Row],[Mean]]*100</f>
        <v>#DIV/0!</v>
      </c>
      <c r="M178" s="2">
        <f>Table13131415[[#This Row],[Estimated costs 1]]-Table13131415[[#This Row],[Actual cost]]</f>
        <v>0</v>
      </c>
      <c r="N178" s="2" t="e">
        <f>Table13131415[[#This Row],[Diff 1]]/Table13131415[[#This Row],[Actual cost]]*100</f>
        <v>#DIV/0!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</row>
    <row r="179" spans="1:34" x14ac:dyDescent="0.3">
      <c r="A179" t="s">
        <v>199</v>
      </c>
      <c r="B179">
        <v>177</v>
      </c>
      <c r="C179" t="str">
        <f>LEFT(Table13131415[[#This Row],[Contingency id]])</f>
        <v>A</v>
      </c>
      <c r="D179" s="1">
        <v>0</v>
      </c>
      <c r="E179" s="1">
        <v>1.8036605657237901</v>
      </c>
      <c r="F179">
        <v>1084</v>
      </c>
      <c r="G179">
        <v>601</v>
      </c>
      <c r="H179" s="2">
        <v>0</v>
      </c>
      <c r="I179" s="2">
        <f>AVERAGE(Table13131415[[#This Row],[Estimated costs 1]:[Estimated costs 20]])</f>
        <v>0</v>
      </c>
      <c r="J179" s="2" t="e">
        <f>(Table13131415[[#This Row],[Mean]]-Table13131415[[#This Row],[Actual cost]])/Table13131415[[#This Row],[Actual cost]]*100</f>
        <v>#DIV/0!</v>
      </c>
      <c r="K179" s="2">
        <f>_xlfn.STDEV.P(Table13131415[[#This Row],[Estimated costs 1]:[Estimated costs 20]])</f>
        <v>0</v>
      </c>
      <c r="L179" s="2" t="e">
        <f>Table13131415[[#This Row],[Dev]]/Table13131415[[#This Row],[Mean]]*100</f>
        <v>#DIV/0!</v>
      </c>
      <c r="M179" s="2">
        <f>Table13131415[[#This Row],[Estimated costs 1]]-Table13131415[[#This Row],[Actual cost]]</f>
        <v>0</v>
      </c>
      <c r="N179" s="2" t="e">
        <f>Table13131415[[#This Row],[Diff 1]]/Table13131415[[#This Row],[Actual cost]]*100</f>
        <v>#DIV/0!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</row>
    <row r="180" spans="1:34" x14ac:dyDescent="0.3">
      <c r="A180" t="s">
        <v>200</v>
      </c>
      <c r="B180">
        <v>178</v>
      </c>
      <c r="C180" t="str">
        <f>LEFT(Table13131415[[#This Row],[Contingency id]])</f>
        <v>A</v>
      </c>
      <c r="D180" s="1">
        <v>0</v>
      </c>
      <c r="E180" s="1">
        <v>1.43627450980392</v>
      </c>
      <c r="F180">
        <v>586</v>
      </c>
      <c r="G180">
        <v>408</v>
      </c>
      <c r="H180" s="2">
        <v>0</v>
      </c>
      <c r="I180" s="2">
        <f>AVERAGE(Table13131415[[#This Row],[Estimated costs 1]:[Estimated costs 20]])</f>
        <v>0</v>
      </c>
      <c r="J180" s="2" t="e">
        <f>(Table13131415[[#This Row],[Mean]]-Table13131415[[#This Row],[Actual cost]])/Table13131415[[#This Row],[Actual cost]]*100</f>
        <v>#DIV/0!</v>
      </c>
      <c r="K180" s="2">
        <f>_xlfn.STDEV.P(Table13131415[[#This Row],[Estimated costs 1]:[Estimated costs 20]])</f>
        <v>0</v>
      </c>
      <c r="L180" s="2" t="e">
        <f>Table13131415[[#This Row],[Dev]]/Table13131415[[#This Row],[Mean]]*100</f>
        <v>#DIV/0!</v>
      </c>
      <c r="M180" s="2">
        <f>Table13131415[[#This Row],[Estimated costs 1]]-Table13131415[[#This Row],[Actual cost]]</f>
        <v>0</v>
      </c>
      <c r="N180" s="2" t="e">
        <f>Table13131415[[#This Row],[Diff 1]]/Table13131415[[#This Row],[Actual cost]]*100</f>
        <v>#DIV/0!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</row>
    <row r="181" spans="1:34" x14ac:dyDescent="0.3">
      <c r="A181" t="s">
        <v>201</v>
      </c>
      <c r="B181">
        <v>179</v>
      </c>
      <c r="C181" t="str">
        <f>LEFT(Table13131415[[#This Row],[Contingency id]])</f>
        <v>A</v>
      </c>
      <c r="D181" s="1">
        <v>0</v>
      </c>
      <c r="E181" s="1">
        <v>1.6763636363636301</v>
      </c>
      <c r="F181">
        <v>922</v>
      </c>
      <c r="G181">
        <v>550</v>
      </c>
      <c r="H181" s="2">
        <v>0</v>
      </c>
      <c r="I181" s="2">
        <f>AVERAGE(Table13131415[[#This Row],[Estimated costs 1]:[Estimated costs 20]])</f>
        <v>0</v>
      </c>
      <c r="J181" s="2" t="e">
        <f>(Table13131415[[#This Row],[Mean]]-Table13131415[[#This Row],[Actual cost]])/Table13131415[[#This Row],[Actual cost]]*100</f>
        <v>#DIV/0!</v>
      </c>
      <c r="K181" s="2">
        <f>_xlfn.STDEV.P(Table13131415[[#This Row],[Estimated costs 1]:[Estimated costs 20]])</f>
        <v>0</v>
      </c>
      <c r="L181" s="2" t="e">
        <f>Table13131415[[#This Row],[Dev]]/Table13131415[[#This Row],[Mean]]*100</f>
        <v>#DIV/0!</v>
      </c>
      <c r="M181" s="2">
        <f>Table13131415[[#This Row],[Estimated costs 1]]-Table13131415[[#This Row],[Actual cost]]</f>
        <v>0</v>
      </c>
      <c r="N181" s="2" t="e">
        <f>Table13131415[[#This Row],[Diff 1]]/Table13131415[[#This Row],[Actual cost]]*100</f>
        <v>#DIV/0!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</row>
    <row r="182" spans="1:34" x14ac:dyDescent="0.3">
      <c r="A182" t="s">
        <v>202</v>
      </c>
      <c r="B182">
        <v>180</v>
      </c>
      <c r="C182" t="str">
        <f>LEFT(Table13131415[[#This Row],[Contingency id]])</f>
        <v>A</v>
      </c>
      <c r="D182" s="1">
        <v>0</v>
      </c>
      <c r="E182" s="1">
        <v>1.74131944444444</v>
      </c>
      <c r="F182">
        <v>1003</v>
      </c>
      <c r="G182">
        <v>576</v>
      </c>
      <c r="H182" s="2">
        <v>0</v>
      </c>
      <c r="I182" s="2">
        <f>AVERAGE(Table13131415[[#This Row],[Estimated costs 1]:[Estimated costs 20]])</f>
        <v>0</v>
      </c>
      <c r="J182" s="2" t="e">
        <f>(Table13131415[[#This Row],[Mean]]-Table13131415[[#This Row],[Actual cost]])/Table13131415[[#This Row],[Actual cost]]*100</f>
        <v>#DIV/0!</v>
      </c>
      <c r="K182" s="2">
        <f>_xlfn.STDEV.P(Table13131415[[#This Row],[Estimated costs 1]:[Estimated costs 20]])</f>
        <v>0</v>
      </c>
      <c r="L182" s="2" t="e">
        <f>Table13131415[[#This Row],[Dev]]/Table13131415[[#This Row],[Mean]]*100</f>
        <v>#DIV/0!</v>
      </c>
      <c r="M182" s="2">
        <f>Table13131415[[#This Row],[Estimated costs 1]]-Table13131415[[#This Row],[Actual cost]]</f>
        <v>0</v>
      </c>
      <c r="N182" s="2" t="e">
        <f>Table13131415[[#This Row],[Diff 1]]/Table13131415[[#This Row],[Actual cost]]*100</f>
        <v>#DIV/0!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</row>
    <row r="183" spans="1:34" x14ac:dyDescent="0.3">
      <c r="A183" t="s">
        <v>203</v>
      </c>
      <c r="B183">
        <v>181</v>
      </c>
      <c r="C183" t="str">
        <f>LEFT(Table13131415[[#This Row],[Contingency id]])</f>
        <v>B</v>
      </c>
      <c r="D183">
        <v>0</v>
      </c>
      <c r="E183" s="1">
        <v>1.4840182648401801</v>
      </c>
      <c r="F183">
        <v>650</v>
      </c>
      <c r="G183">
        <v>438</v>
      </c>
      <c r="H183">
        <v>0</v>
      </c>
      <c r="I183" s="2">
        <f>AVERAGE(Table13131415[[#This Row],[Estimated costs 1]:[Estimated costs 20]])</f>
        <v>0</v>
      </c>
      <c r="J183" s="2" t="e">
        <f>(Table13131415[[#This Row],[Mean]]-Table13131415[[#This Row],[Actual cost]])/Table13131415[[#This Row],[Actual cost]]*100</f>
        <v>#DIV/0!</v>
      </c>
      <c r="K183" s="2">
        <f>_xlfn.STDEV.P(Table13131415[[#This Row],[Estimated costs 1]:[Estimated costs 20]])</f>
        <v>0</v>
      </c>
      <c r="L183" s="2" t="e">
        <f>Table13131415[[#This Row],[Dev]]/Table13131415[[#This Row],[Mean]]*100</f>
        <v>#DIV/0!</v>
      </c>
      <c r="M183" s="2">
        <f>Table13131415[[#This Row],[Estimated costs 1]]-Table13131415[[#This Row],[Actual cost]]</f>
        <v>0</v>
      </c>
      <c r="N183" s="2" t="e">
        <f>Table13131415[[#This Row],[Diff 1]]/Table13131415[[#This Row],[Actual cost]]*100</f>
        <v>#DIV/0!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</row>
    <row r="184" spans="1:34" x14ac:dyDescent="0.3">
      <c r="A184" t="s">
        <v>204</v>
      </c>
      <c r="B184">
        <v>182</v>
      </c>
      <c r="C184" t="str">
        <f>LEFT(Table13131415[[#This Row],[Contingency id]])</f>
        <v>B</v>
      </c>
      <c r="D184">
        <v>0</v>
      </c>
      <c r="E184" s="1">
        <v>1.47727272727272</v>
      </c>
      <c r="F184">
        <v>650</v>
      </c>
      <c r="G184">
        <v>440</v>
      </c>
      <c r="H184">
        <v>0</v>
      </c>
      <c r="I184" s="2">
        <f>AVERAGE(Table13131415[[#This Row],[Estimated costs 1]:[Estimated costs 20]])</f>
        <v>0</v>
      </c>
      <c r="J184" s="2" t="e">
        <f>(Table13131415[[#This Row],[Mean]]-Table13131415[[#This Row],[Actual cost]])/Table13131415[[#This Row],[Actual cost]]*100</f>
        <v>#DIV/0!</v>
      </c>
      <c r="K184" s="2">
        <f>_xlfn.STDEV.P(Table13131415[[#This Row],[Estimated costs 1]:[Estimated costs 20]])</f>
        <v>0</v>
      </c>
      <c r="L184" s="2" t="e">
        <f>Table13131415[[#This Row],[Dev]]/Table13131415[[#This Row],[Mean]]*100</f>
        <v>#DIV/0!</v>
      </c>
      <c r="M184" s="2">
        <f>Table13131415[[#This Row],[Estimated costs 1]]-Table13131415[[#This Row],[Actual cost]]</f>
        <v>0</v>
      </c>
      <c r="N184" s="2" t="e">
        <f>Table13131415[[#This Row],[Diff 1]]/Table13131415[[#This Row],[Actual cost]]*100</f>
        <v>#DIV/0!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</row>
    <row r="185" spans="1:34" x14ac:dyDescent="0.3">
      <c r="A185" t="s">
        <v>205</v>
      </c>
      <c r="B185">
        <v>183</v>
      </c>
      <c r="C185" t="str">
        <f>LEFT(Table13131415[[#This Row],[Contingency id]])</f>
        <v>B</v>
      </c>
      <c r="D185">
        <v>0</v>
      </c>
      <c r="E185" s="1">
        <v>1.4307304785894199</v>
      </c>
      <c r="F185">
        <v>568</v>
      </c>
      <c r="G185">
        <v>397</v>
      </c>
      <c r="H185">
        <v>0</v>
      </c>
      <c r="I185" s="2">
        <f>AVERAGE(Table13131415[[#This Row],[Estimated costs 1]:[Estimated costs 20]])</f>
        <v>0</v>
      </c>
      <c r="J185" s="2" t="e">
        <f>(Table13131415[[#This Row],[Mean]]-Table13131415[[#This Row],[Actual cost]])/Table13131415[[#This Row],[Actual cost]]*100</f>
        <v>#DIV/0!</v>
      </c>
      <c r="K185" s="2">
        <f>_xlfn.STDEV.P(Table13131415[[#This Row],[Estimated costs 1]:[Estimated costs 20]])</f>
        <v>0</v>
      </c>
      <c r="L185" s="2" t="e">
        <f>Table13131415[[#This Row],[Dev]]/Table13131415[[#This Row],[Mean]]*100</f>
        <v>#DIV/0!</v>
      </c>
      <c r="M185" s="2">
        <f>Table13131415[[#This Row],[Estimated costs 1]]-Table13131415[[#This Row],[Actual cost]]</f>
        <v>0</v>
      </c>
      <c r="N185" s="2" t="e">
        <f>Table13131415[[#This Row],[Diff 1]]/Table13131415[[#This Row],[Actual cost]]*100</f>
        <v>#DIV/0!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</row>
    <row r="186" spans="1:34" x14ac:dyDescent="0.3">
      <c r="A186" t="s">
        <v>206</v>
      </c>
      <c r="B186">
        <v>184</v>
      </c>
      <c r="C186" t="str">
        <f>LEFT(Table13131415[[#This Row],[Contingency id]])</f>
        <v>B</v>
      </c>
      <c r="D186">
        <v>0</v>
      </c>
      <c r="E186" s="1">
        <v>1.3621103117505899</v>
      </c>
      <c r="F186">
        <v>568</v>
      </c>
      <c r="G186">
        <v>417</v>
      </c>
      <c r="H186">
        <v>0</v>
      </c>
      <c r="I186" s="2">
        <f>AVERAGE(Table13131415[[#This Row],[Estimated costs 1]:[Estimated costs 20]])</f>
        <v>0</v>
      </c>
      <c r="J186" s="2" t="e">
        <f>(Table13131415[[#This Row],[Mean]]-Table13131415[[#This Row],[Actual cost]])/Table13131415[[#This Row],[Actual cost]]*100</f>
        <v>#DIV/0!</v>
      </c>
      <c r="K186" s="2">
        <f>_xlfn.STDEV.P(Table13131415[[#This Row],[Estimated costs 1]:[Estimated costs 20]])</f>
        <v>0</v>
      </c>
      <c r="L186" s="2" t="e">
        <f>Table13131415[[#This Row],[Dev]]/Table13131415[[#This Row],[Mean]]*100</f>
        <v>#DIV/0!</v>
      </c>
      <c r="M186" s="2">
        <f>Table13131415[[#This Row],[Estimated costs 1]]-Table13131415[[#This Row],[Actual cost]]</f>
        <v>0</v>
      </c>
      <c r="N186" s="2" t="e">
        <f>Table13131415[[#This Row],[Diff 1]]/Table13131415[[#This Row],[Actual cost]]*100</f>
        <v>#DIV/0!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</row>
    <row r="187" spans="1:34" x14ac:dyDescent="0.3">
      <c r="A187" t="s">
        <v>207</v>
      </c>
      <c r="B187">
        <v>185</v>
      </c>
      <c r="C187" t="str">
        <f>LEFT(Table13131415[[#This Row],[Contingency id]])</f>
        <v>B</v>
      </c>
      <c r="D187">
        <v>0</v>
      </c>
      <c r="E187" s="1">
        <v>1.38888888888888</v>
      </c>
      <c r="F187">
        <v>650</v>
      </c>
      <c r="G187">
        <v>468</v>
      </c>
      <c r="H187">
        <v>0</v>
      </c>
      <c r="I187" s="2">
        <f>AVERAGE(Table13131415[[#This Row],[Estimated costs 1]:[Estimated costs 20]])</f>
        <v>0</v>
      </c>
      <c r="J187" s="2" t="e">
        <f>(Table13131415[[#This Row],[Mean]]-Table13131415[[#This Row],[Actual cost]])/Table13131415[[#This Row],[Actual cost]]*100</f>
        <v>#DIV/0!</v>
      </c>
      <c r="K187" s="2">
        <f>_xlfn.STDEV.P(Table13131415[[#This Row],[Estimated costs 1]:[Estimated costs 20]])</f>
        <v>0</v>
      </c>
      <c r="L187" s="2" t="e">
        <f>Table13131415[[#This Row],[Dev]]/Table13131415[[#This Row],[Mean]]*100</f>
        <v>#DIV/0!</v>
      </c>
      <c r="M187" s="2">
        <f>Table13131415[[#This Row],[Estimated costs 1]]-Table13131415[[#This Row],[Actual cost]]</f>
        <v>0</v>
      </c>
      <c r="N187" s="2" t="e">
        <f>Table13131415[[#This Row],[Diff 1]]/Table13131415[[#This Row],[Actual cost]]*100</f>
        <v>#DIV/0!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</row>
    <row r="188" spans="1:34" x14ac:dyDescent="0.3">
      <c r="A188" t="s">
        <v>208</v>
      </c>
      <c r="B188">
        <v>186</v>
      </c>
      <c r="C188" t="str">
        <f>LEFT(Table13131415[[#This Row],[Contingency id]])</f>
        <v>B</v>
      </c>
      <c r="D188">
        <v>0</v>
      </c>
      <c r="E188" s="1">
        <v>1.4573991031390101</v>
      </c>
      <c r="F188">
        <v>650</v>
      </c>
      <c r="G188">
        <v>446</v>
      </c>
      <c r="H188">
        <v>0</v>
      </c>
      <c r="I188" s="2">
        <f>AVERAGE(Table13131415[[#This Row],[Estimated costs 1]:[Estimated costs 20]])</f>
        <v>0</v>
      </c>
      <c r="J188" s="2" t="e">
        <f>(Table13131415[[#This Row],[Mean]]-Table13131415[[#This Row],[Actual cost]])/Table13131415[[#This Row],[Actual cost]]*100</f>
        <v>#DIV/0!</v>
      </c>
      <c r="K188" s="2">
        <f>_xlfn.STDEV.P(Table13131415[[#This Row],[Estimated costs 1]:[Estimated costs 20]])</f>
        <v>0</v>
      </c>
      <c r="L188" s="2" t="e">
        <f>Table13131415[[#This Row],[Dev]]/Table13131415[[#This Row],[Mean]]*100</f>
        <v>#DIV/0!</v>
      </c>
      <c r="M188" s="2">
        <f>Table13131415[[#This Row],[Estimated costs 1]]-Table13131415[[#This Row],[Actual cost]]</f>
        <v>0</v>
      </c>
      <c r="N188" s="2" t="e">
        <f>Table13131415[[#This Row],[Diff 1]]/Table13131415[[#This Row],[Actual cost]]*100</f>
        <v>#DIV/0!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</row>
    <row r="189" spans="1:34" x14ac:dyDescent="0.3">
      <c r="A189" t="s">
        <v>209</v>
      </c>
      <c r="B189">
        <v>187</v>
      </c>
      <c r="C189" t="str">
        <f>LEFT(Table13131415[[#This Row],[Contingency id]])</f>
        <v>B</v>
      </c>
      <c r="D189">
        <v>0</v>
      </c>
      <c r="E189" s="1">
        <v>1.97023809523809</v>
      </c>
      <c r="F189">
        <v>1324</v>
      </c>
      <c r="G189">
        <v>672</v>
      </c>
      <c r="H189">
        <v>0</v>
      </c>
      <c r="I189" s="2">
        <f>AVERAGE(Table13131415[[#This Row],[Estimated costs 1]:[Estimated costs 20]])</f>
        <v>0</v>
      </c>
      <c r="J189" s="2" t="e">
        <f>(Table13131415[[#This Row],[Mean]]-Table13131415[[#This Row],[Actual cost]])/Table13131415[[#This Row],[Actual cost]]*100</f>
        <v>#DIV/0!</v>
      </c>
      <c r="K189" s="2">
        <f>_xlfn.STDEV.P(Table13131415[[#This Row],[Estimated costs 1]:[Estimated costs 20]])</f>
        <v>0</v>
      </c>
      <c r="L189" s="2" t="e">
        <f>Table13131415[[#This Row],[Dev]]/Table13131415[[#This Row],[Mean]]*100</f>
        <v>#DIV/0!</v>
      </c>
      <c r="M189" s="2">
        <f>Table13131415[[#This Row],[Estimated costs 1]]-Table13131415[[#This Row],[Actual cost]]</f>
        <v>0</v>
      </c>
      <c r="N189" s="2" t="e">
        <f>Table13131415[[#This Row],[Diff 1]]/Table13131415[[#This Row],[Actual cost]]*100</f>
        <v>#DIV/0!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</row>
    <row r="190" spans="1:34" x14ac:dyDescent="0.3">
      <c r="A190" t="s">
        <v>210</v>
      </c>
      <c r="B190">
        <v>188</v>
      </c>
      <c r="C190" t="str">
        <f>LEFT(Table13131415[[#This Row],[Contingency id]])</f>
        <v>B</v>
      </c>
      <c r="D190">
        <v>0</v>
      </c>
      <c r="E190" s="1">
        <v>1.37662337662337</v>
      </c>
      <c r="F190">
        <v>530</v>
      </c>
      <c r="G190">
        <v>385</v>
      </c>
      <c r="H190">
        <v>0</v>
      </c>
      <c r="I190" s="2">
        <f>AVERAGE(Table13131415[[#This Row],[Estimated costs 1]:[Estimated costs 20]])</f>
        <v>0</v>
      </c>
      <c r="J190" s="2" t="e">
        <f>(Table13131415[[#This Row],[Mean]]-Table13131415[[#This Row],[Actual cost]])/Table13131415[[#This Row],[Actual cost]]*100</f>
        <v>#DIV/0!</v>
      </c>
      <c r="K190" s="2">
        <f>_xlfn.STDEV.P(Table13131415[[#This Row],[Estimated costs 1]:[Estimated costs 20]])</f>
        <v>0</v>
      </c>
      <c r="L190" s="2" t="e">
        <f>Table13131415[[#This Row],[Dev]]/Table13131415[[#This Row],[Mean]]*100</f>
        <v>#DIV/0!</v>
      </c>
      <c r="M190" s="2">
        <f>Table13131415[[#This Row],[Estimated costs 1]]-Table13131415[[#This Row],[Actual cost]]</f>
        <v>0</v>
      </c>
      <c r="N190" s="2" t="e">
        <f>Table13131415[[#This Row],[Diff 1]]/Table13131415[[#This Row],[Actual cost]]*100</f>
        <v>#DIV/0!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</row>
    <row r="191" spans="1:34" x14ac:dyDescent="0.3">
      <c r="A191" t="s">
        <v>211</v>
      </c>
      <c r="B191">
        <v>189</v>
      </c>
      <c r="C191" t="str">
        <f>LEFT(Table13131415[[#This Row],[Contingency id]])</f>
        <v>B</v>
      </c>
      <c r="D191">
        <v>0</v>
      </c>
      <c r="E191" s="1">
        <v>1.16990291262135</v>
      </c>
      <c r="F191">
        <v>241</v>
      </c>
      <c r="G191">
        <v>206</v>
      </c>
      <c r="H191">
        <v>0</v>
      </c>
      <c r="I191" s="2">
        <f>AVERAGE(Table13131415[[#This Row],[Estimated costs 1]:[Estimated costs 20]])</f>
        <v>0</v>
      </c>
      <c r="J191" s="2" t="e">
        <f>(Table13131415[[#This Row],[Mean]]-Table13131415[[#This Row],[Actual cost]])/Table13131415[[#This Row],[Actual cost]]*100</f>
        <v>#DIV/0!</v>
      </c>
      <c r="K191" s="2">
        <f>_xlfn.STDEV.P(Table13131415[[#This Row],[Estimated costs 1]:[Estimated costs 20]])</f>
        <v>0</v>
      </c>
      <c r="L191" s="2" t="e">
        <f>Table13131415[[#This Row],[Dev]]/Table13131415[[#This Row],[Mean]]*100</f>
        <v>#DIV/0!</v>
      </c>
      <c r="M191" s="2">
        <f>Table13131415[[#This Row],[Estimated costs 1]]-Table13131415[[#This Row],[Actual cost]]</f>
        <v>0</v>
      </c>
      <c r="N191" s="2" t="e">
        <f>Table13131415[[#This Row],[Diff 1]]/Table13131415[[#This Row],[Actual cost]]*100</f>
        <v>#DIV/0!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</row>
    <row r="192" spans="1:34" x14ac:dyDescent="0.3">
      <c r="A192" t="s">
        <v>212</v>
      </c>
      <c r="B192">
        <v>190</v>
      </c>
      <c r="C192" t="str">
        <f>LEFT(Table13131415[[#This Row],[Contingency id]])</f>
        <v>B</v>
      </c>
      <c r="D192">
        <v>0</v>
      </c>
      <c r="E192" s="1">
        <v>1.23589743589743</v>
      </c>
      <c r="F192">
        <v>241</v>
      </c>
      <c r="G192">
        <v>195</v>
      </c>
      <c r="H192">
        <v>0</v>
      </c>
      <c r="I192" s="2">
        <f>AVERAGE(Table13131415[[#This Row],[Estimated costs 1]:[Estimated costs 20]])</f>
        <v>0</v>
      </c>
      <c r="J192" s="2" t="e">
        <f>(Table13131415[[#This Row],[Mean]]-Table13131415[[#This Row],[Actual cost]])/Table13131415[[#This Row],[Actual cost]]*100</f>
        <v>#DIV/0!</v>
      </c>
      <c r="K192" s="2">
        <f>_xlfn.STDEV.P(Table13131415[[#This Row],[Estimated costs 1]:[Estimated costs 20]])</f>
        <v>0</v>
      </c>
      <c r="L192" s="2" t="e">
        <f>Table13131415[[#This Row],[Dev]]/Table13131415[[#This Row],[Mean]]*100</f>
        <v>#DIV/0!</v>
      </c>
      <c r="M192" s="2">
        <f>Table13131415[[#This Row],[Estimated costs 1]]-Table13131415[[#This Row],[Actual cost]]</f>
        <v>0</v>
      </c>
      <c r="N192" s="2" t="e">
        <f>Table13131415[[#This Row],[Diff 1]]/Table13131415[[#This Row],[Actual cost]]*100</f>
        <v>#DIV/0!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</row>
    <row r="193" spans="1:34" x14ac:dyDescent="0.3">
      <c r="A193" t="s">
        <v>213</v>
      </c>
      <c r="B193">
        <v>191</v>
      </c>
      <c r="C193" t="str">
        <f>LEFT(Table13131415[[#This Row],[Contingency id]])</f>
        <v>B</v>
      </c>
      <c r="D193">
        <v>0</v>
      </c>
      <c r="E193" s="1">
        <v>2.0379362670713199</v>
      </c>
      <c r="F193">
        <v>1343</v>
      </c>
      <c r="G193">
        <v>659</v>
      </c>
      <c r="H193">
        <v>0</v>
      </c>
      <c r="I193" s="2">
        <f>AVERAGE(Table13131415[[#This Row],[Estimated costs 1]:[Estimated costs 20]])</f>
        <v>0</v>
      </c>
      <c r="J193" s="2" t="e">
        <f>(Table13131415[[#This Row],[Mean]]-Table13131415[[#This Row],[Actual cost]])/Table13131415[[#This Row],[Actual cost]]*100</f>
        <v>#DIV/0!</v>
      </c>
      <c r="K193" s="2">
        <f>_xlfn.STDEV.P(Table13131415[[#This Row],[Estimated costs 1]:[Estimated costs 20]])</f>
        <v>0</v>
      </c>
      <c r="L193" s="2" t="e">
        <f>Table13131415[[#This Row],[Dev]]/Table13131415[[#This Row],[Mean]]*100</f>
        <v>#DIV/0!</v>
      </c>
      <c r="M193" s="2">
        <f>Table13131415[[#This Row],[Estimated costs 1]]-Table13131415[[#This Row],[Actual cost]]</f>
        <v>0</v>
      </c>
      <c r="N193" s="2" t="e">
        <f>Table13131415[[#This Row],[Diff 1]]/Table13131415[[#This Row],[Actual cost]]*100</f>
        <v>#DIV/0!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</row>
    <row r="194" spans="1:34" x14ac:dyDescent="0.3">
      <c r="A194" t="s">
        <v>214</v>
      </c>
      <c r="B194">
        <v>192</v>
      </c>
      <c r="C194" t="str">
        <f>LEFT(Table13131415[[#This Row],[Contingency id]])</f>
        <v>B</v>
      </c>
      <c r="D194">
        <v>0</v>
      </c>
      <c r="E194" s="1">
        <v>1.53448275862068</v>
      </c>
      <c r="F194">
        <v>712</v>
      </c>
      <c r="G194">
        <v>464</v>
      </c>
      <c r="H194">
        <v>0</v>
      </c>
      <c r="I194" s="2">
        <f>AVERAGE(Table13131415[[#This Row],[Estimated costs 1]:[Estimated costs 20]])</f>
        <v>0</v>
      </c>
      <c r="J194" s="2" t="e">
        <f>(Table13131415[[#This Row],[Mean]]-Table13131415[[#This Row],[Actual cost]])/Table13131415[[#This Row],[Actual cost]]*100</f>
        <v>#DIV/0!</v>
      </c>
      <c r="K194" s="2">
        <f>_xlfn.STDEV.P(Table13131415[[#This Row],[Estimated costs 1]:[Estimated costs 20]])</f>
        <v>0</v>
      </c>
      <c r="L194" s="2" t="e">
        <f>Table13131415[[#This Row],[Dev]]/Table13131415[[#This Row],[Mean]]*100</f>
        <v>#DIV/0!</v>
      </c>
      <c r="M194" s="2">
        <f>Table13131415[[#This Row],[Estimated costs 1]]-Table13131415[[#This Row],[Actual cost]]</f>
        <v>0</v>
      </c>
      <c r="N194" s="2" t="e">
        <f>Table13131415[[#This Row],[Diff 1]]/Table13131415[[#This Row],[Actual cost]]*100</f>
        <v>#DIV/0!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</row>
    <row r="195" spans="1:34" x14ac:dyDescent="0.3">
      <c r="A195" t="s">
        <v>215</v>
      </c>
      <c r="B195">
        <v>193</v>
      </c>
      <c r="C195" t="str">
        <f>LEFT(Table13131415[[#This Row],[Contingency id]])</f>
        <v>B</v>
      </c>
      <c r="D195">
        <v>0</v>
      </c>
      <c r="E195" s="1">
        <v>1.5021097046413501</v>
      </c>
      <c r="F195">
        <v>712</v>
      </c>
      <c r="G195">
        <v>474</v>
      </c>
      <c r="H195">
        <v>0</v>
      </c>
      <c r="I195" s="2">
        <f>AVERAGE(Table13131415[[#This Row],[Estimated costs 1]:[Estimated costs 20]])</f>
        <v>0</v>
      </c>
      <c r="J195" s="2" t="e">
        <f>(Table13131415[[#This Row],[Mean]]-Table13131415[[#This Row],[Actual cost]])/Table13131415[[#This Row],[Actual cost]]*100</f>
        <v>#DIV/0!</v>
      </c>
      <c r="K195" s="2">
        <f>_xlfn.STDEV.P(Table13131415[[#This Row],[Estimated costs 1]:[Estimated costs 20]])</f>
        <v>0</v>
      </c>
      <c r="L195" s="2" t="e">
        <f>Table13131415[[#This Row],[Dev]]/Table13131415[[#This Row],[Mean]]*100</f>
        <v>#DIV/0!</v>
      </c>
      <c r="M195" s="2">
        <f>Table13131415[[#This Row],[Estimated costs 1]]-Table13131415[[#This Row],[Actual cost]]</f>
        <v>0</v>
      </c>
      <c r="N195" s="2" t="e">
        <f>Table13131415[[#This Row],[Diff 1]]/Table13131415[[#This Row],[Actual cost]]*100</f>
        <v>#DIV/0!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</row>
    <row r="196" spans="1:34" x14ac:dyDescent="0.3">
      <c r="A196" t="s">
        <v>216</v>
      </c>
      <c r="B196">
        <v>194</v>
      </c>
      <c r="C196" t="str">
        <f>LEFT(Table13131415[[#This Row],[Contingency id]])</f>
        <v>B</v>
      </c>
      <c r="D196">
        <v>0</v>
      </c>
      <c r="E196" s="1">
        <v>1.2394366197183</v>
      </c>
      <c r="F196">
        <v>352</v>
      </c>
      <c r="G196">
        <v>284</v>
      </c>
      <c r="H196">
        <v>0</v>
      </c>
      <c r="I196" s="2">
        <f>AVERAGE(Table13131415[[#This Row],[Estimated costs 1]:[Estimated costs 20]])</f>
        <v>0</v>
      </c>
      <c r="J196" s="2" t="e">
        <f>(Table13131415[[#This Row],[Mean]]-Table13131415[[#This Row],[Actual cost]])/Table13131415[[#This Row],[Actual cost]]*100</f>
        <v>#DIV/0!</v>
      </c>
      <c r="K196" s="2">
        <f>_xlfn.STDEV.P(Table13131415[[#This Row],[Estimated costs 1]:[Estimated costs 20]])</f>
        <v>0</v>
      </c>
      <c r="L196" s="2" t="e">
        <f>Table13131415[[#This Row],[Dev]]/Table13131415[[#This Row],[Mean]]*100</f>
        <v>#DIV/0!</v>
      </c>
      <c r="M196" s="2">
        <f>Table13131415[[#This Row],[Estimated costs 1]]-Table13131415[[#This Row],[Actual cost]]</f>
        <v>0</v>
      </c>
      <c r="N196" s="2" t="e">
        <f>Table13131415[[#This Row],[Diff 1]]/Table13131415[[#This Row],[Actual cost]]*100</f>
        <v>#DIV/0!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</row>
    <row r="197" spans="1:34" x14ac:dyDescent="0.3">
      <c r="A197" t="s">
        <v>217</v>
      </c>
      <c r="B197">
        <v>195</v>
      </c>
      <c r="C197" t="str">
        <f>LEFT(Table13131415[[#This Row],[Contingency id]])</f>
        <v>B</v>
      </c>
      <c r="D197">
        <v>0</v>
      </c>
      <c r="E197" s="1">
        <v>1.1939163498098799</v>
      </c>
      <c r="F197">
        <v>314</v>
      </c>
      <c r="G197">
        <v>263</v>
      </c>
      <c r="H197">
        <v>0</v>
      </c>
      <c r="I197" s="2">
        <f>AVERAGE(Table13131415[[#This Row],[Estimated costs 1]:[Estimated costs 20]])</f>
        <v>0</v>
      </c>
      <c r="J197" s="2" t="e">
        <f>(Table13131415[[#This Row],[Mean]]-Table13131415[[#This Row],[Actual cost]])/Table13131415[[#This Row],[Actual cost]]*100</f>
        <v>#DIV/0!</v>
      </c>
      <c r="K197" s="2">
        <f>_xlfn.STDEV.P(Table13131415[[#This Row],[Estimated costs 1]:[Estimated costs 20]])</f>
        <v>0</v>
      </c>
      <c r="L197" s="2" t="e">
        <f>Table13131415[[#This Row],[Dev]]/Table13131415[[#This Row],[Mean]]*100</f>
        <v>#DIV/0!</v>
      </c>
      <c r="M197" s="2">
        <f>Table13131415[[#This Row],[Estimated costs 1]]-Table13131415[[#This Row],[Actual cost]]</f>
        <v>0</v>
      </c>
      <c r="N197" s="2" t="e">
        <f>Table13131415[[#This Row],[Diff 1]]/Table13131415[[#This Row],[Actual cost]]*100</f>
        <v>#DIV/0!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</row>
    <row r="198" spans="1:34" x14ac:dyDescent="0.3">
      <c r="A198" t="s">
        <v>218</v>
      </c>
      <c r="B198">
        <v>196</v>
      </c>
      <c r="C198" t="str">
        <f>LEFT(Table13131415[[#This Row],[Contingency id]])</f>
        <v>B</v>
      </c>
      <c r="D198">
        <v>0</v>
      </c>
      <c r="E198" s="1">
        <v>1.1893939393939299</v>
      </c>
      <c r="F198">
        <v>314</v>
      </c>
      <c r="G198">
        <v>264</v>
      </c>
      <c r="H198">
        <v>0</v>
      </c>
      <c r="I198" s="2">
        <f>AVERAGE(Table13131415[[#This Row],[Estimated costs 1]:[Estimated costs 20]])</f>
        <v>0</v>
      </c>
      <c r="J198" s="2" t="e">
        <f>(Table13131415[[#This Row],[Mean]]-Table13131415[[#This Row],[Actual cost]])/Table13131415[[#This Row],[Actual cost]]*100</f>
        <v>#DIV/0!</v>
      </c>
      <c r="K198" s="2">
        <f>_xlfn.STDEV.P(Table13131415[[#This Row],[Estimated costs 1]:[Estimated costs 20]])</f>
        <v>0</v>
      </c>
      <c r="L198" s="2" t="e">
        <f>Table13131415[[#This Row],[Dev]]/Table13131415[[#This Row],[Mean]]*100</f>
        <v>#DIV/0!</v>
      </c>
      <c r="M198" s="2">
        <f>Table13131415[[#This Row],[Estimated costs 1]]-Table13131415[[#This Row],[Actual cost]]</f>
        <v>0</v>
      </c>
      <c r="N198" s="2" t="e">
        <f>Table13131415[[#This Row],[Diff 1]]/Table13131415[[#This Row],[Actual cost]]*100</f>
        <v>#DIV/0!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</row>
    <row r="199" spans="1:34" x14ac:dyDescent="0.3">
      <c r="A199" t="s">
        <v>219</v>
      </c>
      <c r="B199">
        <v>197</v>
      </c>
      <c r="C199" t="str">
        <f>LEFT(Table13131415[[#This Row],[Contingency id]])</f>
        <v>B</v>
      </c>
      <c r="D199">
        <v>0</v>
      </c>
      <c r="E199" s="1">
        <v>1.16766467065868</v>
      </c>
      <c r="F199">
        <v>195</v>
      </c>
      <c r="G199">
        <v>167</v>
      </c>
      <c r="H199">
        <v>0</v>
      </c>
      <c r="I199" s="2">
        <f>AVERAGE(Table13131415[[#This Row],[Estimated costs 1]:[Estimated costs 20]])</f>
        <v>0</v>
      </c>
      <c r="J199" s="2" t="e">
        <f>(Table13131415[[#This Row],[Mean]]-Table13131415[[#This Row],[Actual cost]])/Table13131415[[#This Row],[Actual cost]]*100</f>
        <v>#DIV/0!</v>
      </c>
      <c r="K199" s="2">
        <f>_xlfn.STDEV.P(Table13131415[[#This Row],[Estimated costs 1]:[Estimated costs 20]])</f>
        <v>0</v>
      </c>
      <c r="L199" s="2" t="e">
        <f>Table13131415[[#This Row],[Dev]]/Table13131415[[#This Row],[Mean]]*100</f>
        <v>#DIV/0!</v>
      </c>
      <c r="M199" s="2">
        <f>Table13131415[[#This Row],[Estimated costs 1]]-Table13131415[[#This Row],[Actual cost]]</f>
        <v>0</v>
      </c>
      <c r="N199" s="2" t="e">
        <f>Table13131415[[#This Row],[Diff 1]]/Table13131415[[#This Row],[Actual cost]]*100</f>
        <v>#DIV/0!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</row>
    <row r="200" spans="1:34" x14ac:dyDescent="0.3">
      <c r="A200" t="s">
        <v>220</v>
      </c>
      <c r="B200">
        <v>198</v>
      </c>
      <c r="C200" t="str">
        <f>LEFT(Table13131415[[#This Row],[Contingency id]])</f>
        <v>B</v>
      </c>
      <c r="D200">
        <v>0</v>
      </c>
      <c r="E200" s="1">
        <v>1.1079545454545401</v>
      </c>
      <c r="F200">
        <v>195</v>
      </c>
      <c r="G200">
        <v>176</v>
      </c>
      <c r="H200">
        <v>0</v>
      </c>
      <c r="I200" s="2">
        <f>AVERAGE(Table13131415[[#This Row],[Estimated costs 1]:[Estimated costs 20]])</f>
        <v>0</v>
      </c>
      <c r="J200" s="2" t="e">
        <f>(Table13131415[[#This Row],[Mean]]-Table13131415[[#This Row],[Actual cost]])/Table13131415[[#This Row],[Actual cost]]*100</f>
        <v>#DIV/0!</v>
      </c>
      <c r="K200" s="2">
        <f>_xlfn.STDEV.P(Table13131415[[#This Row],[Estimated costs 1]:[Estimated costs 20]])</f>
        <v>0</v>
      </c>
      <c r="L200" s="2" t="e">
        <f>Table13131415[[#This Row],[Dev]]/Table13131415[[#This Row],[Mean]]*100</f>
        <v>#DIV/0!</v>
      </c>
      <c r="M200" s="2">
        <f>Table13131415[[#This Row],[Estimated costs 1]]-Table13131415[[#This Row],[Actual cost]]</f>
        <v>0</v>
      </c>
      <c r="N200" s="2" t="e">
        <f>Table13131415[[#This Row],[Diff 1]]/Table13131415[[#This Row],[Actual cost]]*100</f>
        <v>#DIV/0!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</row>
    <row r="201" spans="1:34" x14ac:dyDescent="0.3">
      <c r="A201" t="s">
        <v>221</v>
      </c>
      <c r="B201">
        <v>199</v>
      </c>
      <c r="C201" t="str">
        <f>LEFT(Table13131415[[#This Row],[Contingency id]])</f>
        <v>B</v>
      </c>
      <c r="D201">
        <v>0</v>
      </c>
      <c r="E201" s="1">
        <v>1.50847457627118</v>
      </c>
      <c r="F201">
        <v>712</v>
      </c>
      <c r="G201">
        <v>472</v>
      </c>
      <c r="H201">
        <v>0</v>
      </c>
      <c r="I201" s="2">
        <f>AVERAGE(Table13131415[[#This Row],[Estimated costs 1]:[Estimated costs 20]])</f>
        <v>0</v>
      </c>
      <c r="J201" s="2" t="e">
        <f>(Table13131415[[#This Row],[Mean]]-Table13131415[[#This Row],[Actual cost]])/Table13131415[[#This Row],[Actual cost]]*100</f>
        <v>#DIV/0!</v>
      </c>
      <c r="K201" s="2">
        <f>_xlfn.STDEV.P(Table13131415[[#This Row],[Estimated costs 1]:[Estimated costs 20]])</f>
        <v>0</v>
      </c>
      <c r="L201" s="2" t="e">
        <f>Table13131415[[#This Row],[Dev]]/Table13131415[[#This Row],[Mean]]*100</f>
        <v>#DIV/0!</v>
      </c>
      <c r="M201" s="2">
        <f>Table13131415[[#This Row],[Estimated costs 1]]-Table13131415[[#This Row],[Actual cost]]</f>
        <v>0</v>
      </c>
      <c r="N201" s="2" t="e">
        <f>Table13131415[[#This Row],[Diff 1]]/Table13131415[[#This Row],[Actual cost]]*100</f>
        <v>#DIV/0!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</row>
    <row r="202" spans="1:34" x14ac:dyDescent="0.3">
      <c r="A202" t="s">
        <v>222</v>
      </c>
      <c r="B202">
        <v>200</v>
      </c>
      <c r="C202" t="str">
        <f>LEFT(Table13131415[[#This Row],[Contingency id]])</f>
        <v>B</v>
      </c>
      <c r="D202">
        <v>0</v>
      </c>
      <c r="E202" s="1">
        <v>1.8218487394957901</v>
      </c>
      <c r="F202">
        <v>1084</v>
      </c>
      <c r="G202">
        <v>595</v>
      </c>
      <c r="H202">
        <v>0</v>
      </c>
      <c r="I202" s="2">
        <f>AVERAGE(Table13131415[[#This Row],[Estimated costs 1]:[Estimated costs 20]])</f>
        <v>0</v>
      </c>
      <c r="J202" s="2" t="e">
        <f>(Table13131415[[#This Row],[Mean]]-Table13131415[[#This Row],[Actual cost]])/Table13131415[[#This Row],[Actual cost]]*100</f>
        <v>#DIV/0!</v>
      </c>
      <c r="K202" s="2">
        <f>_xlfn.STDEV.P(Table13131415[[#This Row],[Estimated costs 1]:[Estimated costs 20]])</f>
        <v>0</v>
      </c>
      <c r="L202" s="2" t="e">
        <f>Table13131415[[#This Row],[Dev]]/Table13131415[[#This Row],[Mean]]*100</f>
        <v>#DIV/0!</v>
      </c>
      <c r="M202" s="2">
        <f>Table13131415[[#This Row],[Estimated costs 1]]-Table13131415[[#This Row],[Actual cost]]</f>
        <v>0</v>
      </c>
      <c r="N202" s="2" t="e">
        <f>Table13131415[[#This Row],[Diff 1]]/Table13131415[[#This Row],[Actual cost]]*100</f>
        <v>#DIV/0!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</row>
    <row r="203" spans="1:34" x14ac:dyDescent="0.3">
      <c r="A203" t="s">
        <v>223</v>
      </c>
      <c r="B203">
        <v>201</v>
      </c>
      <c r="C203" t="str">
        <f>LEFT(Table13131415[[#This Row],[Contingency id]])</f>
        <v>B</v>
      </c>
      <c r="D203">
        <v>0</v>
      </c>
      <c r="E203" s="1">
        <v>1.7828947368421</v>
      </c>
      <c r="F203">
        <v>1084</v>
      </c>
      <c r="G203">
        <v>608</v>
      </c>
      <c r="H203">
        <v>0</v>
      </c>
      <c r="I203" s="2">
        <f>AVERAGE(Table13131415[[#This Row],[Estimated costs 1]:[Estimated costs 20]])</f>
        <v>0</v>
      </c>
      <c r="J203" s="2" t="e">
        <f>(Table13131415[[#This Row],[Mean]]-Table13131415[[#This Row],[Actual cost]])/Table13131415[[#This Row],[Actual cost]]*100</f>
        <v>#DIV/0!</v>
      </c>
      <c r="K203" s="2">
        <f>_xlfn.STDEV.P(Table13131415[[#This Row],[Estimated costs 1]:[Estimated costs 20]])</f>
        <v>0</v>
      </c>
      <c r="L203" s="2" t="e">
        <f>Table13131415[[#This Row],[Dev]]/Table13131415[[#This Row],[Mean]]*100</f>
        <v>#DIV/0!</v>
      </c>
      <c r="M203" s="2">
        <f>Table13131415[[#This Row],[Estimated costs 1]]-Table13131415[[#This Row],[Actual cost]]</f>
        <v>0</v>
      </c>
      <c r="N203" s="2" t="e">
        <f>Table13131415[[#This Row],[Diff 1]]/Table13131415[[#This Row],[Actual cost]]*100</f>
        <v>#DIV/0!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</row>
    <row r="204" spans="1:34" x14ac:dyDescent="0.3">
      <c r="A204" t="s">
        <v>224</v>
      </c>
      <c r="B204">
        <v>202</v>
      </c>
      <c r="C204" t="str">
        <f>LEFT(Table13131415[[#This Row],[Contingency id]])</f>
        <v>B</v>
      </c>
      <c r="D204">
        <v>0</v>
      </c>
      <c r="E204" s="1">
        <v>1.4052757793764901</v>
      </c>
      <c r="F204">
        <v>586</v>
      </c>
      <c r="G204">
        <v>417</v>
      </c>
      <c r="H204">
        <v>0</v>
      </c>
      <c r="I204" s="2">
        <f>AVERAGE(Table13131415[[#This Row],[Estimated costs 1]:[Estimated costs 20]])</f>
        <v>0</v>
      </c>
      <c r="J204" s="2" t="e">
        <f>(Table13131415[[#This Row],[Mean]]-Table13131415[[#This Row],[Actual cost]])/Table13131415[[#This Row],[Actual cost]]*100</f>
        <v>#DIV/0!</v>
      </c>
      <c r="K204" s="2">
        <f>_xlfn.STDEV.P(Table13131415[[#This Row],[Estimated costs 1]:[Estimated costs 20]])</f>
        <v>0</v>
      </c>
      <c r="L204" s="2" t="e">
        <f>Table13131415[[#This Row],[Dev]]/Table13131415[[#This Row],[Mean]]*100</f>
        <v>#DIV/0!</v>
      </c>
      <c r="M204" s="2">
        <f>Table13131415[[#This Row],[Estimated costs 1]]-Table13131415[[#This Row],[Actual cost]]</f>
        <v>0</v>
      </c>
      <c r="N204" s="2" t="e">
        <f>Table13131415[[#This Row],[Diff 1]]/Table13131415[[#This Row],[Actual cost]]*100</f>
        <v>#DIV/0!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</row>
    <row r="205" spans="1:34" x14ac:dyDescent="0.3">
      <c r="A205" t="s">
        <v>225</v>
      </c>
      <c r="B205">
        <v>203</v>
      </c>
      <c r="C205" t="str">
        <f>LEFT(Table13131415[[#This Row],[Contingency id]])</f>
        <v>C</v>
      </c>
      <c r="D205">
        <v>0</v>
      </c>
      <c r="E205" s="1">
        <v>1.4942528735632099</v>
      </c>
      <c r="F205">
        <v>650</v>
      </c>
      <c r="G205">
        <v>435</v>
      </c>
      <c r="H205">
        <v>0</v>
      </c>
      <c r="I205" s="2">
        <f>AVERAGE(Table13131415[[#This Row],[Estimated costs 1]:[Estimated costs 20]])</f>
        <v>0</v>
      </c>
      <c r="J205" s="2" t="e">
        <f>(Table13131415[[#This Row],[Mean]]-Table13131415[[#This Row],[Actual cost]])/Table13131415[[#This Row],[Actual cost]]*100</f>
        <v>#DIV/0!</v>
      </c>
      <c r="K205" s="2">
        <f>_xlfn.STDEV.P(Table13131415[[#This Row],[Estimated costs 1]:[Estimated costs 20]])</f>
        <v>0</v>
      </c>
      <c r="L205" s="2" t="e">
        <f>Table13131415[[#This Row],[Dev]]/Table13131415[[#This Row],[Mean]]*100</f>
        <v>#DIV/0!</v>
      </c>
      <c r="M205" s="2">
        <f>Table13131415[[#This Row],[Estimated costs 1]]-Table13131415[[#This Row],[Actual cost]]</f>
        <v>0</v>
      </c>
      <c r="N205" s="2" t="e">
        <f>Table13131415[[#This Row],[Diff 1]]/Table13131415[[#This Row],[Actual cost]]*100</f>
        <v>#DIV/0!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</row>
    <row r="206" spans="1:34" x14ac:dyDescent="0.3">
      <c r="A206" t="s">
        <v>226</v>
      </c>
      <c r="B206">
        <v>204</v>
      </c>
      <c r="C206" t="str">
        <f>LEFT(Table13131415[[#This Row],[Contingency id]])</f>
        <v>C</v>
      </c>
      <c r="D206">
        <v>0</v>
      </c>
      <c r="E206" s="1">
        <v>1.39215686274509</v>
      </c>
      <c r="F206">
        <v>568</v>
      </c>
      <c r="G206">
        <v>408</v>
      </c>
      <c r="H206">
        <v>0</v>
      </c>
      <c r="I206" s="2">
        <f>AVERAGE(Table13131415[[#This Row],[Estimated costs 1]:[Estimated costs 20]])</f>
        <v>0</v>
      </c>
      <c r="J206" s="2" t="e">
        <f>(Table13131415[[#This Row],[Mean]]-Table13131415[[#This Row],[Actual cost]])/Table13131415[[#This Row],[Actual cost]]*100</f>
        <v>#DIV/0!</v>
      </c>
      <c r="K206" s="2">
        <f>_xlfn.STDEV.P(Table13131415[[#This Row],[Estimated costs 1]:[Estimated costs 20]])</f>
        <v>0</v>
      </c>
      <c r="L206" s="2" t="e">
        <f>Table13131415[[#This Row],[Dev]]/Table13131415[[#This Row],[Mean]]*100</f>
        <v>#DIV/0!</v>
      </c>
      <c r="M206" s="2">
        <f>Table13131415[[#This Row],[Estimated costs 1]]-Table13131415[[#This Row],[Actual cost]]</f>
        <v>0</v>
      </c>
      <c r="N206" s="2" t="e">
        <f>Table13131415[[#This Row],[Diff 1]]/Table13131415[[#This Row],[Actual cost]]*100</f>
        <v>#DIV/0!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</row>
    <row r="207" spans="1:34" x14ac:dyDescent="0.3">
      <c r="A207" t="s">
        <v>227</v>
      </c>
      <c r="B207">
        <v>205</v>
      </c>
      <c r="C207" t="str">
        <f>LEFT(Table13131415[[#This Row],[Contingency id]])</f>
        <v>C</v>
      </c>
      <c r="D207">
        <v>0</v>
      </c>
      <c r="E207" s="1">
        <v>1.4235588972430999</v>
      </c>
      <c r="F207">
        <v>568</v>
      </c>
      <c r="G207">
        <v>399</v>
      </c>
      <c r="H207">
        <v>0</v>
      </c>
      <c r="I207" s="2">
        <f>AVERAGE(Table13131415[[#This Row],[Estimated costs 1]:[Estimated costs 20]])</f>
        <v>0</v>
      </c>
      <c r="J207" s="2" t="e">
        <f>(Table13131415[[#This Row],[Mean]]-Table13131415[[#This Row],[Actual cost]])/Table13131415[[#This Row],[Actual cost]]*100</f>
        <v>#DIV/0!</v>
      </c>
      <c r="K207" s="2">
        <f>_xlfn.STDEV.P(Table13131415[[#This Row],[Estimated costs 1]:[Estimated costs 20]])</f>
        <v>0</v>
      </c>
      <c r="L207" s="2" t="e">
        <f>Table13131415[[#This Row],[Dev]]/Table13131415[[#This Row],[Mean]]*100</f>
        <v>#DIV/0!</v>
      </c>
      <c r="M207" s="2">
        <f>Table13131415[[#This Row],[Estimated costs 1]]-Table13131415[[#This Row],[Actual cost]]</f>
        <v>0</v>
      </c>
      <c r="N207" s="2" t="e">
        <f>Table13131415[[#This Row],[Diff 1]]/Table13131415[[#This Row],[Actual cost]]*100</f>
        <v>#DIV/0!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</row>
    <row r="208" spans="1:34" x14ac:dyDescent="0.3">
      <c r="A208" t="s">
        <v>228</v>
      </c>
      <c r="B208">
        <v>206</v>
      </c>
      <c r="C208" t="str">
        <f>LEFT(Table13131415[[#This Row],[Contingency id]])</f>
        <v>C</v>
      </c>
      <c r="D208">
        <v>0</v>
      </c>
      <c r="E208" s="1">
        <v>1.44766146993318</v>
      </c>
      <c r="F208">
        <v>650</v>
      </c>
      <c r="G208">
        <v>449</v>
      </c>
      <c r="H208">
        <v>0</v>
      </c>
      <c r="I208" s="2">
        <f>AVERAGE(Table13131415[[#This Row],[Estimated costs 1]:[Estimated costs 20]])</f>
        <v>0</v>
      </c>
      <c r="J208" s="2" t="e">
        <f>(Table13131415[[#This Row],[Mean]]-Table13131415[[#This Row],[Actual cost]])/Table13131415[[#This Row],[Actual cost]]*100</f>
        <v>#DIV/0!</v>
      </c>
      <c r="K208" s="2">
        <f>_xlfn.STDEV.P(Table13131415[[#This Row],[Estimated costs 1]:[Estimated costs 20]])</f>
        <v>0</v>
      </c>
      <c r="L208" s="2" t="e">
        <f>Table13131415[[#This Row],[Dev]]/Table13131415[[#This Row],[Mean]]*100</f>
        <v>#DIV/0!</v>
      </c>
      <c r="M208" s="2">
        <f>Table13131415[[#This Row],[Estimated costs 1]]-Table13131415[[#This Row],[Actual cost]]</f>
        <v>0</v>
      </c>
      <c r="N208" s="2" t="e">
        <f>Table13131415[[#This Row],[Diff 1]]/Table13131415[[#This Row],[Actual cost]]*100</f>
        <v>#DIV/0!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</row>
    <row r="209" spans="1:34" x14ac:dyDescent="0.3">
      <c r="A209" t="s">
        <v>229</v>
      </c>
      <c r="B209">
        <v>207</v>
      </c>
      <c r="C209" t="str">
        <f>LEFT(Table13131415[[#This Row],[Contingency id]])</f>
        <v>C</v>
      </c>
      <c r="D209">
        <v>0</v>
      </c>
      <c r="E209" s="1">
        <v>1.99397590361445</v>
      </c>
      <c r="F209">
        <v>1324</v>
      </c>
      <c r="G209">
        <v>664</v>
      </c>
      <c r="H209">
        <v>0</v>
      </c>
      <c r="I209" s="2">
        <f>AVERAGE(Table13131415[[#This Row],[Estimated costs 1]:[Estimated costs 20]])</f>
        <v>0</v>
      </c>
      <c r="J209" s="2" t="e">
        <f>(Table13131415[[#This Row],[Mean]]-Table13131415[[#This Row],[Actual cost]])/Table13131415[[#This Row],[Actual cost]]*100</f>
        <v>#DIV/0!</v>
      </c>
      <c r="K209" s="2">
        <f>_xlfn.STDEV.P(Table13131415[[#This Row],[Estimated costs 1]:[Estimated costs 20]])</f>
        <v>0</v>
      </c>
      <c r="L209" s="2" t="e">
        <f>Table13131415[[#This Row],[Dev]]/Table13131415[[#This Row],[Mean]]*100</f>
        <v>#DIV/0!</v>
      </c>
      <c r="M209" s="2">
        <f>Table13131415[[#This Row],[Estimated costs 1]]-Table13131415[[#This Row],[Actual cost]]</f>
        <v>0</v>
      </c>
      <c r="N209" s="2" t="e">
        <f>Table13131415[[#This Row],[Diff 1]]/Table13131415[[#This Row],[Actual cost]]*100</f>
        <v>#DIV/0!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</row>
    <row r="210" spans="1:34" x14ac:dyDescent="0.3">
      <c r="A210" t="s">
        <v>230</v>
      </c>
      <c r="B210">
        <v>208</v>
      </c>
      <c r="C210" t="str">
        <f>LEFT(Table13131415[[#This Row],[Contingency id]])</f>
        <v>C</v>
      </c>
      <c r="D210">
        <v>0</v>
      </c>
      <c r="E210" s="1">
        <v>1.4247311827956901</v>
      </c>
      <c r="F210">
        <v>530</v>
      </c>
      <c r="G210">
        <v>372</v>
      </c>
      <c r="H210">
        <v>0</v>
      </c>
      <c r="I210" s="2">
        <f>AVERAGE(Table13131415[[#This Row],[Estimated costs 1]:[Estimated costs 20]])</f>
        <v>0</v>
      </c>
      <c r="J210" s="2" t="e">
        <f>(Table13131415[[#This Row],[Mean]]-Table13131415[[#This Row],[Actual cost]])/Table13131415[[#This Row],[Actual cost]]*100</f>
        <v>#DIV/0!</v>
      </c>
      <c r="K210" s="2">
        <f>_xlfn.STDEV.P(Table13131415[[#This Row],[Estimated costs 1]:[Estimated costs 20]])</f>
        <v>0</v>
      </c>
      <c r="L210" s="2" t="e">
        <f>Table13131415[[#This Row],[Dev]]/Table13131415[[#This Row],[Mean]]*100</f>
        <v>#DIV/0!</v>
      </c>
      <c r="M210" s="2">
        <f>Table13131415[[#This Row],[Estimated costs 1]]-Table13131415[[#This Row],[Actual cost]]</f>
        <v>0</v>
      </c>
      <c r="N210" s="2" t="e">
        <f>Table13131415[[#This Row],[Diff 1]]/Table13131415[[#This Row],[Actual cost]]*100</f>
        <v>#DIV/0!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</row>
    <row r="211" spans="1:34" x14ac:dyDescent="0.3">
      <c r="A211" t="s">
        <v>231</v>
      </c>
      <c r="B211">
        <v>209</v>
      </c>
      <c r="C211" t="str">
        <f>LEFT(Table13131415[[#This Row],[Contingency id]])</f>
        <v>C</v>
      </c>
      <c r="D211">
        <v>0</v>
      </c>
      <c r="E211" s="1">
        <v>1.21717171717171</v>
      </c>
      <c r="F211">
        <v>241</v>
      </c>
      <c r="G211">
        <v>198</v>
      </c>
      <c r="H211">
        <v>0</v>
      </c>
      <c r="I211" s="2">
        <f>AVERAGE(Table13131415[[#This Row],[Estimated costs 1]:[Estimated costs 20]])</f>
        <v>0</v>
      </c>
      <c r="J211" s="2" t="e">
        <f>(Table13131415[[#This Row],[Mean]]-Table13131415[[#This Row],[Actual cost]])/Table13131415[[#This Row],[Actual cost]]*100</f>
        <v>#DIV/0!</v>
      </c>
      <c r="K211" s="2">
        <f>_xlfn.STDEV.P(Table13131415[[#This Row],[Estimated costs 1]:[Estimated costs 20]])</f>
        <v>0</v>
      </c>
      <c r="L211" s="2" t="e">
        <f>Table13131415[[#This Row],[Dev]]/Table13131415[[#This Row],[Mean]]*100</f>
        <v>#DIV/0!</v>
      </c>
      <c r="M211" s="2">
        <f>Table13131415[[#This Row],[Estimated costs 1]]-Table13131415[[#This Row],[Actual cost]]</f>
        <v>0</v>
      </c>
      <c r="N211" s="2" t="e">
        <f>Table13131415[[#This Row],[Diff 1]]/Table13131415[[#This Row],[Actual cost]]*100</f>
        <v>#DIV/0!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</row>
    <row r="212" spans="1:34" x14ac:dyDescent="0.3">
      <c r="A212" t="s">
        <v>232</v>
      </c>
      <c r="B212">
        <v>210</v>
      </c>
      <c r="C212" t="str">
        <f>LEFT(Table13131415[[#This Row],[Contingency id]])</f>
        <v>C</v>
      </c>
      <c r="D212">
        <v>0</v>
      </c>
      <c r="E212" s="1">
        <v>1.1314553990610301</v>
      </c>
      <c r="F212">
        <v>241</v>
      </c>
      <c r="G212">
        <v>213</v>
      </c>
      <c r="H212">
        <v>0</v>
      </c>
      <c r="I212" s="2">
        <f>AVERAGE(Table13131415[[#This Row],[Estimated costs 1]:[Estimated costs 20]])</f>
        <v>0</v>
      </c>
      <c r="J212" s="2" t="e">
        <f>(Table13131415[[#This Row],[Mean]]-Table13131415[[#This Row],[Actual cost]])/Table13131415[[#This Row],[Actual cost]]*100</f>
        <v>#DIV/0!</v>
      </c>
      <c r="K212" s="2">
        <f>_xlfn.STDEV.P(Table13131415[[#This Row],[Estimated costs 1]:[Estimated costs 20]])</f>
        <v>0</v>
      </c>
      <c r="L212" s="2" t="e">
        <f>Table13131415[[#This Row],[Dev]]/Table13131415[[#This Row],[Mean]]*100</f>
        <v>#DIV/0!</v>
      </c>
      <c r="M212" s="2">
        <f>Table13131415[[#This Row],[Estimated costs 1]]-Table13131415[[#This Row],[Actual cost]]</f>
        <v>0</v>
      </c>
      <c r="N212" s="2" t="e">
        <f>Table13131415[[#This Row],[Diff 1]]/Table13131415[[#This Row],[Actual cost]]*100</f>
        <v>#DIV/0!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</row>
    <row r="213" spans="1:34" x14ac:dyDescent="0.3">
      <c r="A213" t="s">
        <v>233</v>
      </c>
      <c r="B213">
        <v>211</v>
      </c>
      <c r="C213" t="str">
        <f>LEFT(Table13131415[[#This Row],[Contingency id]])</f>
        <v>C</v>
      </c>
      <c r="D213">
        <v>0</v>
      </c>
      <c r="E213" s="1">
        <v>1.9955423476968699</v>
      </c>
      <c r="F213">
        <v>1343</v>
      </c>
      <c r="G213">
        <v>673</v>
      </c>
      <c r="H213">
        <v>0</v>
      </c>
      <c r="I213" s="2">
        <f>AVERAGE(Table13131415[[#This Row],[Estimated costs 1]:[Estimated costs 20]])</f>
        <v>0</v>
      </c>
      <c r="J213" s="2" t="e">
        <f>(Table13131415[[#This Row],[Mean]]-Table13131415[[#This Row],[Actual cost]])/Table13131415[[#This Row],[Actual cost]]*100</f>
        <v>#DIV/0!</v>
      </c>
      <c r="K213" s="2">
        <f>_xlfn.STDEV.P(Table13131415[[#This Row],[Estimated costs 1]:[Estimated costs 20]])</f>
        <v>0</v>
      </c>
      <c r="L213" s="2" t="e">
        <f>Table13131415[[#This Row],[Dev]]/Table13131415[[#This Row],[Mean]]*100</f>
        <v>#DIV/0!</v>
      </c>
      <c r="M213" s="2">
        <f>Table13131415[[#This Row],[Estimated costs 1]]-Table13131415[[#This Row],[Actual cost]]</f>
        <v>0</v>
      </c>
      <c r="N213" s="2" t="e">
        <f>Table13131415[[#This Row],[Diff 1]]/Table13131415[[#This Row],[Actual cost]]*100</f>
        <v>#DIV/0!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</row>
    <row r="214" spans="1:34" x14ac:dyDescent="0.3">
      <c r="A214" t="s">
        <v>234</v>
      </c>
      <c r="B214">
        <v>212</v>
      </c>
      <c r="C214" t="str">
        <f>LEFT(Table13131415[[#This Row],[Contingency id]])</f>
        <v>C</v>
      </c>
      <c r="D214">
        <v>0</v>
      </c>
      <c r="E214" s="1">
        <v>1.98668639053254</v>
      </c>
      <c r="F214">
        <v>1343</v>
      </c>
      <c r="G214">
        <v>676</v>
      </c>
      <c r="H214">
        <v>0</v>
      </c>
      <c r="I214" s="2">
        <f>AVERAGE(Table13131415[[#This Row],[Estimated costs 1]:[Estimated costs 20]])</f>
        <v>0</v>
      </c>
      <c r="J214" s="2" t="e">
        <f>(Table13131415[[#This Row],[Mean]]-Table13131415[[#This Row],[Actual cost]])/Table13131415[[#This Row],[Actual cost]]*100</f>
        <v>#DIV/0!</v>
      </c>
      <c r="K214" s="2">
        <f>_xlfn.STDEV.P(Table13131415[[#This Row],[Estimated costs 1]:[Estimated costs 20]])</f>
        <v>0</v>
      </c>
      <c r="L214" s="2" t="e">
        <f>Table13131415[[#This Row],[Dev]]/Table13131415[[#This Row],[Mean]]*100</f>
        <v>#DIV/0!</v>
      </c>
      <c r="M214" s="2">
        <f>Table13131415[[#This Row],[Estimated costs 1]]-Table13131415[[#This Row],[Actual cost]]</f>
        <v>0</v>
      </c>
      <c r="N214" s="2" t="e">
        <f>Table13131415[[#This Row],[Diff 1]]/Table13131415[[#This Row],[Actual cost]]*100</f>
        <v>#DIV/0!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</row>
    <row r="215" spans="1:34" x14ac:dyDescent="0.3">
      <c r="A215" t="s">
        <v>235</v>
      </c>
      <c r="B215">
        <v>213</v>
      </c>
      <c r="C215" t="str">
        <f>LEFT(Table13131415[[#This Row],[Contingency id]])</f>
        <v>C</v>
      </c>
      <c r="D215">
        <v>0</v>
      </c>
      <c r="E215" s="1">
        <v>1.50528541226215</v>
      </c>
      <c r="F215">
        <v>712</v>
      </c>
      <c r="G215">
        <v>473</v>
      </c>
      <c r="H215">
        <v>0</v>
      </c>
      <c r="I215" s="2">
        <f>AVERAGE(Table13131415[[#This Row],[Estimated costs 1]:[Estimated costs 20]])</f>
        <v>0</v>
      </c>
      <c r="J215" s="2" t="e">
        <f>(Table13131415[[#This Row],[Mean]]-Table13131415[[#This Row],[Actual cost]])/Table13131415[[#This Row],[Actual cost]]*100</f>
        <v>#DIV/0!</v>
      </c>
      <c r="K215" s="2">
        <f>_xlfn.STDEV.P(Table13131415[[#This Row],[Estimated costs 1]:[Estimated costs 20]])</f>
        <v>0</v>
      </c>
      <c r="L215" s="2" t="e">
        <f>Table13131415[[#This Row],[Dev]]/Table13131415[[#This Row],[Mean]]*100</f>
        <v>#DIV/0!</v>
      </c>
      <c r="M215" s="2">
        <f>Table13131415[[#This Row],[Estimated costs 1]]-Table13131415[[#This Row],[Actual cost]]</f>
        <v>0</v>
      </c>
      <c r="N215" s="2" t="e">
        <f>Table13131415[[#This Row],[Diff 1]]/Table13131415[[#This Row],[Actual cost]]*100</f>
        <v>#DIV/0!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</row>
    <row r="216" spans="1:34" x14ac:dyDescent="0.3">
      <c r="A216" t="s">
        <v>236</v>
      </c>
      <c r="B216">
        <v>214</v>
      </c>
      <c r="C216" t="str">
        <f>LEFT(Table13131415[[#This Row],[Contingency id]])</f>
        <v>C</v>
      </c>
      <c r="D216">
        <v>0</v>
      </c>
      <c r="E216" s="1">
        <v>1.4895397489539699</v>
      </c>
      <c r="F216">
        <v>712</v>
      </c>
      <c r="G216">
        <v>478</v>
      </c>
      <c r="H216">
        <v>0</v>
      </c>
      <c r="I216" s="2">
        <f>AVERAGE(Table13131415[[#This Row],[Estimated costs 1]:[Estimated costs 20]])</f>
        <v>0</v>
      </c>
      <c r="J216" s="2" t="e">
        <f>(Table13131415[[#This Row],[Mean]]-Table13131415[[#This Row],[Actual cost]])/Table13131415[[#This Row],[Actual cost]]*100</f>
        <v>#DIV/0!</v>
      </c>
      <c r="K216" s="2">
        <f>_xlfn.STDEV.P(Table13131415[[#This Row],[Estimated costs 1]:[Estimated costs 20]])</f>
        <v>0</v>
      </c>
      <c r="L216" s="2" t="e">
        <f>Table13131415[[#This Row],[Dev]]/Table13131415[[#This Row],[Mean]]*100</f>
        <v>#DIV/0!</v>
      </c>
      <c r="M216" s="2">
        <f>Table13131415[[#This Row],[Estimated costs 1]]-Table13131415[[#This Row],[Actual cost]]</f>
        <v>0</v>
      </c>
      <c r="N216" s="2" t="e">
        <f>Table13131415[[#This Row],[Diff 1]]/Table13131415[[#This Row],[Actual cost]]*100</f>
        <v>#DIV/0!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</row>
    <row r="217" spans="1:34" x14ac:dyDescent="0.3">
      <c r="A217" t="s">
        <v>237</v>
      </c>
      <c r="B217">
        <v>215</v>
      </c>
      <c r="C217" t="str">
        <f>LEFT(Table13131415[[#This Row],[Contingency id]])</f>
        <v>C</v>
      </c>
      <c r="D217">
        <v>0</v>
      </c>
      <c r="E217" s="1">
        <v>1.2307692307692299</v>
      </c>
      <c r="F217">
        <v>352</v>
      </c>
      <c r="G217">
        <v>286</v>
      </c>
      <c r="H217">
        <v>0</v>
      </c>
      <c r="I217" s="2">
        <f>AVERAGE(Table13131415[[#This Row],[Estimated costs 1]:[Estimated costs 20]])</f>
        <v>0</v>
      </c>
      <c r="J217" s="2" t="e">
        <f>(Table13131415[[#This Row],[Mean]]-Table13131415[[#This Row],[Actual cost]])/Table13131415[[#This Row],[Actual cost]]*100</f>
        <v>#DIV/0!</v>
      </c>
      <c r="K217" s="2">
        <f>_xlfn.STDEV.P(Table13131415[[#This Row],[Estimated costs 1]:[Estimated costs 20]])</f>
        <v>0</v>
      </c>
      <c r="L217" s="2" t="e">
        <f>Table13131415[[#This Row],[Dev]]/Table13131415[[#This Row],[Mean]]*100</f>
        <v>#DIV/0!</v>
      </c>
      <c r="M217" s="2">
        <f>Table13131415[[#This Row],[Estimated costs 1]]-Table13131415[[#This Row],[Actual cost]]</f>
        <v>0</v>
      </c>
      <c r="N217" s="2" t="e">
        <f>Table13131415[[#This Row],[Diff 1]]/Table13131415[[#This Row],[Actual cost]]*100</f>
        <v>#DIV/0!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</row>
    <row r="218" spans="1:34" x14ac:dyDescent="0.3">
      <c r="A218" t="s">
        <v>238</v>
      </c>
      <c r="B218">
        <v>216</v>
      </c>
      <c r="C218" t="str">
        <f>LEFT(Table13131415[[#This Row],[Contingency id]])</f>
        <v>C</v>
      </c>
      <c r="D218">
        <v>0</v>
      </c>
      <c r="E218" s="1">
        <v>1.1972789115646201</v>
      </c>
      <c r="F218">
        <v>352</v>
      </c>
      <c r="G218">
        <v>294</v>
      </c>
      <c r="H218">
        <v>0</v>
      </c>
      <c r="I218" s="2">
        <f>AVERAGE(Table13131415[[#This Row],[Estimated costs 1]:[Estimated costs 20]])</f>
        <v>0</v>
      </c>
      <c r="J218" s="2" t="e">
        <f>(Table13131415[[#This Row],[Mean]]-Table13131415[[#This Row],[Actual cost]])/Table13131415[[#This Row],[Actual cost]]*100</f>
        <v>#DIV/0!</v>
      </c>
      <c r="K218" s="2">
        <f>_xlfn.STDEV.P(Table13131415[[#This Row],[Estimated costs 1]:[Estimated costs 20]])</f>
        <v>0</v>
      </c>
      <c r="L218" s="2" t="e">
        <f>Table13131415[[#This Row],[Dev]]/Table13131415[[#This Row],[Mean]]*100</f>
        <v>#DIV/0!</v>
      </c>
      <c r="M218" s="2">
        <f>Table13131415[[#This Row],[Estimated costs 1]]-Table13131415[[#This Row],[Actual cost]]</f>
        <v>0</v>
      </c>
      <c r="N218" s="2" t="e">
        <f>Table13131415[[#This Row],[Diff 1]]/Table13131415[[#This Row],[Actual cost]]*100</f>
        <v>#DIV/0!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</row>
    <row r="219" spans="1:34" x14ac:dyDescent="0.3">
      <c r="A219" t="s">
        <v>239</v>
      </c>
      <c r="B219">
        <v>217</v>
      </c>
      <c r="C219" t="str">
        <f>LEFT(Table13131415[[#This Row],[Contingency id]])</f>
        <v>C</v>
      </c>
      <c r="D219">
        <v>0</v>
      </c>
      <c r="E219" s="1">
        <v>1.1893939393939299</v>
      </c>
      <c r="F219">
        <v>314</v>
      </c>
      <c r="G219">
        <v>264</v>
      </c>
      <c r="H219">
        <v>0</v>
      </c>
      <c r="I219" s="2">
        <f>AVERAGE(Table13131415[[#This Row],[Estimated costs 1]:[Estimated costs 20]])</f>
        <v>0</v>
      </c>
      <c r="J219" s="2" t="e">
        <f>(Table13131415[[#This Row],[Mean]]-Table13131415[[#This Row],[Actual cost]])/Table13131415[[#This Row],[Actual cost]]*100</f>
        <v>#DIV/0!</v>
      </c>
      <c r="K219" s="2">
        <f>_xlfn.STDEV.P(Table13131415[[#This Row],[Estimated costs 1]:[Estimated costs 20]])</f>
        <v>0</v>
      </c>
      <c r="L219" s="2" t="e">
        <f>Table13131415[[#This Row],[Dev]]/Table13131415[[#This Row],[Mean]]*100</f>
        <v>#DIV/0!</v>
      </c>
      <c r="M219" s="2">
        <f>Table13131415[[#This Row],[Estimated costs 1]]-Table13131415[[#This Row],[Actual cost]]</f>
        <v>0</v>
      </c>
      <c r="N219" s="2" t="e">
        <f>Table13131415[[#This Row],[Diff 1]]/Table13131415[[#This Row],[Actual cost]]*100</f>
        <v>#DIV/0!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</row>
    <row r="220" spans="1:34" x14ac:dyDescent="0.3">
      <c r="A220" t="s">
        <v>240</v>
      </c>
      <c r="B220">
        <v>218</v>
      </c>
      <c r="C220" t="str">
        <f>LEFT(Table13131415[[#This Row],[Contingency id]])</f>
        <v>C</v>
      </c>
      <c r="D220">
        <v>0</v>
      </c>
      <c r="E220" s="1">
        <v>1.2170542635658901</v>
      </c>
      <c r="F220">
        <v>314</v>
      </c>
      <c r="G220">
        <v>258</v>
      </c>
      <c r="H220">
        <v>0</v>
      </c>
      <c r="I220" s="2">
        <f>AVERAGE(Table13131415[[#This Row],[Estimated costs 1]:[Estimated costs 20]])</f>
        <v>0</v>
      </c>
      <c r="J220" s="2" t="e">
        <f>(Table13131415[[#This Row],[Mean]]-Table13131415[[#This Row],[Actual cost]])/Table13131415[[#This Row],[Actual cost]]*100</f>
        <v>#DIV/0!</v>
      </c>
      <c r="K220" s="2">
        <f>_xlfn.STDEV.P(Table13131415[[#This Row],[Estimated costs 1]:[Estimated costs 20]])</f>
        <v>0</v>
      </c>
      <c r="L220" s="2" t="e">
        <f>Table13131415[[#This Row],[Dev]]/Table13131415[[#This Row],[Mean]]*100</f>
        <v>#DIV/0!</v>
      </c>
      <c r="M220" s="2">
        <f>Table13131415[[#This Row],[Estimated costs 1]]-Table13131415[[#This Row],[Actual cost]]</f>
        <v>0</v>
      </c>
      <c r="N220" s="2" t="e">
        <f>Table13131415[[#This Row],[Diff 1]]/Table13131415[[#This Row],[Actual cost]]*100</f>
        <v>#DIV/0!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</row>
    <row r="221" spans="1:34" x14ac:dyDescent="0.3">
      <c r="A221" t="s">
        <v>241</v>
      </c>
      <c r="B221">
        <v>219</v>
      </c>
      <c r="C221" t="str">
        <f>LEFT(Table13131415[[#This Row],[Contingency id]])</f>
        <v>C</v>
      </c>
      <c r="D221">
        <v>0</v>
      </c>
      <c r="E221" s="1">
        <v>1.17469879518072</v>
      </c>
      <c r="F221">
        <v>195</v>
      </c>
      <c r="G221">
        <v>166</v>
      </c>
      <c r="H221">
        <v>0</v>
      </c>
      <c r="I221" s="2">
        <f>AVERAGE(Table13131415[[#This Row],[Estimated costs 1]:[Estimated costs 20]])</f>
        <v>0</v>
      </c>
      <c r="J221" s="2" t="e">
        <f>(Table13131415[[#This Row],[Mean]]-Table13131415[[#This Row],[Actual cost]])/Table13131415[[#This Row],[Actual cost]]*100</f>
        <v>#DIV/0!</v>
      </c>
      <c r="K221" s="2">
        <f>_xlfn.STDEV.P(Table13131415[[#This Row],[Estimated costs 1]:[Estimated costs 20]])</f>
        <v>0</v>
      </c>
      <c r="L221" s="2" t="e">
        <f>Table13131415[[#This Row],[Dev]]/Table13131415[[#This Row],[Mean]]*100</f>
        <v>#DIV/0!</v>
      </c>
      <c r="M221" s="2">
        <f>Table13131415[[#This Row],[Estimated costs 1]]-Table13131415[[#This Row],[Actual cost]]</f>
        <v>0</v>
      </c>
      <c r="N221" s="2" t="e">
        <f>Table13131415[[#This Row],[Diff 1]]/Table13131415[[#This Row],[Actual cost]]*100</f>
        <v>#DIV/0!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</row>
    <row r="222" spans="1:34" x14ac:dyDescent="0.3">
      <c r="A222" t="s">
        <v>242</v>
      </c>
      <c r="B222">
        <v>220</v>
      </c>
      <c r="C222" t="str">
        <f>LEFT(Table13131415[[#This Row],[Contingency id]])</f>
        <v>C</v>
      </c>
      <c r="D222">
        <v>0</v>
      </c>
      <c r="E222" s="1">
        <v>1.1142857142857101</v>
      </c>
      <c r="F222">
        <v>195</v>
      </c>
      <c r="G222">
        <v>175</v>
      </c>
      <c r="H222">
        <v>0</v>
      </c>
      <c r="I222" s="2">
        <f>AVERAGE(Table13131415[[#This Row],[Estimated costs 1]:[Estimated costs 20]])</f>
        <v>0</v>
      </c>
      <c r="J222" s="2" t="e">
        <f>(Table13131415[[#This Row],[Mean]]-Table13131415[[#This Row],[Actual cost]])/Table13131415[[#This Row],[Actual cost]]*100</f>
        <v>#DIV/0!</v>
      </c>
      <c r="K222" s="2">
        <f>_xlfn.STDEV.P(Table13131415[[#This Row],[Estimated costs 1]:[Estimated costs 20]])</f>
        <v>0</v>
      </c>
      <c r="L222" s="2" t="e">
        <f>Table13131415[[#This Row],[Dev]]/Table13131415[[#This Row],[Mean]]*100</f>
        <v>#DIV/0!</v>
      </c>
      <c r="M222" s="2">
        <f>Table13131415[[#This Row],[Estimated costs 1]]-Table13131415[[#This Row],[Actual cost]]</f>
        <v>0</v>
      </c>
      <c r="N222" s="2" t="e">
        <f>Table13131415[[#This Row],[Diff 1]]/Table13131415[[#This Row],[Actual cost]]*100</f>
        <v>#DIV/0!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</row>
    <row r="223" spans="1:34" x14ac:dyDescent="0.3">
      <c r="A223" t="s">
        <v>243</v>
      </c>
      <c r="B223">
        <v>221</v>
      </c>
      <c r="C223" t="str">
        <f>LEFT(Table13131415[[#This Row],[Contingency id]])</f>
        <v>C</v>
      </c>
      <c r="D223">
        <v>0</v>
      </c>
      <c r="E223" s="1">
        <v>2.0167832167832098</v>
      </c>
      <c r="F223">
        <v>1442</v>
      </c>
      <c r="G223">
        <v>715</v>
      </c>
      <c r="H223">
        <v>0</v>
      </c>
      <c r="I223" s="2">
        <f>AVERAGE(Table13131415[[#This Row],[Estimated costs 1]:[Estimated costs 20]])</f>
        <v>0</v>
      </c>
      <c r="J223" s="2" t="e">
        <f>(Table13131415[[#This Row],[Mean]]-Table13131415[[#This Row],[Actual cost]])/Table13131415[[#This Row],[Actual cost]]*100</f>
        <v>#DIV/0!</v>
      </c>
      <c r="K223" s="2">
        <f>_xlfn.STDEV.P(Table13131415[[#This Row],[Estimated costs 1]:[Estimated costs 20]])</f>
        <v>0</v>
      </c>
      <c r="L223" s="2" t="e">
        <f>Table13131415[[#This Row],[Dev]]/Table13131415[[#This Row],[Mean]]*100</f>
        <v>#DIV/0!</v>
      </c>
      <c r="M223" s="2">
        <f>Table13131415[[#This Row],[Estimated costs 1]]-Table13131415[[#This Row],[Actual cost]]</f>
        <v>0</v>
      </c>
      <c r="N223" s="2" t="e">
        <f>Table13131415[[#This Row],[Diff 1]]/Table13131415[[#This Row],[Actual cost]]*100</f>
        <v>#DIV/0!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</row>
    <row r="224" spans="1:34" x14ac:dyDescent="0.3">
      <c r="A224" t="s">
        <v>244</v>
      </c>
      <c r="B224">
        <v>222</v>
      </c>
      <c r="C224" t="str">
        <f>LEFT(Table13131415[[#This Row],[Contingency id]])</f>
        <v>C</v>
      </c>
      <c r="D224">
        <v>0</v>
      </c>
      <c r="E224" s="1">
        <v>2.0238764044943802</v>
      </c>
      <c r="F224">
        <v>1441</v>
      </c>
      <c r="G224">
        <v>712</v>
      </c>
      <c r="H224">
        <v>0</v>
      </c>
      <c r="I224" s="2">
        <f>AVERAGE(Table13131415[[#This Row],[Estimated costs 1]:[Estimated costs 20]])</f>
        <v>0</v>
      </c>
      <c r="J224" s="2" t="e">
        <f>(Table13131415[[#This Row],[Mean]]-Table13131415[[#This Row],[Actual cost]])/Table13131415[[#This Row],[Actual cost]]*100</f>
        <v>#DIV/0!</v>
      </c>
      <c r="K224" s="2">
        <f>_xlfn.STDEV.P(Table13131415[[#This Row],[Estimated costs 1]:[Estimated costs 20]])</f>
        <v>0</v>
      </c>
      <c r="L224" s="2" t="e">
        <f>Table13131415[[#This Row],[Dev]]/Table13131415[[#This Row],[Mean]]*100</f>
        <v>#DIV/0!</v>
      </c>
      <c r="M224" s="2">
        <f>Table13131415[[#This Row],[Estimated costs 1]]-Table13131415[[#This Row],[Actual cost]]</f>
        <v>0</v>
      </c>
      <c r="N224" s="2" t="e">
        <f>Table13131415[[#This Row],[Diff 1]]/Table13131415[[#This Row],[Actual cost]]*100</f>
        <v>#DIV/0!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</row>
    <row r="225" spans="1:34" x14ac:dyDescent="0.3">
      <c r="A225" t="s">
        <v>245</v>
      </c>
      <c r="B225">
        <v>223</v>
      </c>
      <c r="C225" t="str">
        <f>LEFT(Table13131415[[#This Row],[Contingency id]])</f>
        <v>C</v>
      </c>
      <c r="D225">
        <v>0</v>
      </c>
      <c r="E225" s="1">
        <v>1.50528541226215</v>
      </c>
      <c r="F225">
        <v>712</v>
      </c>
      <c r="G225">
        <v>473</v>
      </c>
      <c r="H225">
        <v>0</v>
      </c>
      <c r="I225" s="2">
        <f>AVERAGE(Table13131415[[#This Row],[Estimated costs 1]:[Estimated costs 20]])</f>
        <v>0</v>
      </c>
      <c r="J225" s="2" t="e">
        <f>(Table13131415[[#This Row],[Mean]]-Table13131415[[#This Row],[Actual cost]])/Table13131415[[#This Row],[Actual cost]]*100</f>
        <v>#DIV/0!</v>
      </c>
      <c r="K225" s="2">
        <f>_xlfn.STDEV.P(Table13131415[[#This Row],[Estimated costs 1]:[Estimated costs 20]])</f>
        <v>0</v>
      </c>
      <c r="L225" s="2" t="e">
        <f>Table13131415[[#This Row],[Dev]]/Table13131415[[#This Row],[Mean]]*100</f>
        <v>#DIV/0!</v>
      </c>
      <c r="M225" s="2">
        <f>Table13131415[[#This Row],[Estimated costs 1]]-Table13131415[[#This Row],[Actual cost]]</f>
        <v>0</v>
      </c>
      <c r="N225" s="2" t="e">
        <f>Table13131415[[#This Row],[Diff 1]]/Table13131415[[#This Row],[Actual cost]]*100</f>
        <v>#DIV/0!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</row>
    <row r="226" spans="1:34" x14ac:dyDescent="0.3">
      <c r="A226" t="s">
        <v>246</v>
      </c>
      <c r="B226">
        <v>224</v>
      </c>
      <c r="C226" t="str">
        <f>LEFT(Table13131415[[#This Row],[Contingency id]])</f>
        <v>C</v>
      </c>
      <c r="D226">
        <v>0</v>
      </c>
      <c r="E226" s="1">
        <v>1.5181236673773899</v>
      </c>
      <c r="F226">
        <v>712</v>
      </c>
      <c r="G226">
        <v>469</v>
      </c>
      <c r="H226">
        <v>0</v>
      </c>
      <c r="I226" s="2">
        <f>AVERAGE(Table13131415[[#This Row],[Estimated costs 1]:[Estimated costs 20]])</f>
        <v>0</v>
      </c>
      <c r="J226" s="2" t="e">
        <f>(Table13131415[[#This Row],[Mean]]-Table13131415[[#This Row],[Actual cost]])/Table13131415[[#This Row],[Actual cost]]*100</f>
        <v>#DIV/0!</v>
      </c>
      <c r="K226" s="2">
        <f>_xlfn.STDEV.P(Table13131415[[#This Row],[Estimated costs 1]:[Estimated costs 20]])</f>
        <v>0</v>
      </c>
      <c r="L226" s="2" t="e">
        <f>Table13131415[[#This Row],[Dev]]/Table13131415[[#This Row],[Mean]]*100</f>
        <v>#DIV/0!</v>
      </c>
      <c r="M226" s="2">
        <f>Table13131415[[#This Row],[Estimated costs 1]]-Table13131415[[#This Row],[Actual cost]]</f>
        <v>0</v>
      </c>
      <c r="N226" s="2" t="e">
        <f>Table13131415[[#This Row],[Diff 1]]/Table13131415[[#This Row],[Actual cost]]*100</f>
        <v>#DIV/0!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</row>
    <row r="227" spans="1:34" x14ac:dyDescent="0.3">
      <c r="A227" t="s">
        <v>247</v>
      </c>
      <c r="B227">
        <v>225</v>
      </c>
      <c r="C227" t="str">
        <f>LEFT(Table13131415[[#This Row],[Contingency id]])</f>
        <v>C</v>
      </c>
      <c r="D227">
        <v>0</v>
      </c>
      <c r="E227" s="1">
        <v>1.7828947368421</v>
      </c>
      <c r="F227">
        <v>1084</v>
      </c>
      <c r="G227">
        <v>608</v>
      </c>
      <c r="H227">
        <v>0</v>
      </c>
      <c r="I227" s="2">
        <f>AVERAGE(Table13131415[[#This Row],[Estimated costs 1]:[Estimated costs 20]])</f>
        <v>0</v>
      </c>
      <c r="J227" s="2" t="e">
        <f>(Table13131415[[#This Row],[Mean]]-Table13131415[[#This Row],[Actual cost]])/Table13131415[[#This Row],[Actual cost]]*100</f>
        <v>#DIV/0!</v>
      </c>
      <c r="K227" s="2">
        <f>_xlfn.STDEV.P(Table13131415[[#This Row],[Estimated costs 1]:[Estimated costs 20]])</f>
        <v>0</v>
      </c>
      <c r="L227" s="2" t="e">
        <f>Table13131415[[#This Row],[Dev]]/Table13131415[[#This Row],[Mean]]*100</f>
        <v>#DIV/0!</v>
      </c>
      <c r="M227" s="2">
        <f>Table13131415[[#This Row],[Estimated costs 1]]-Table13131415[[#This Row],[Actual cost]]</f>
        <v>0</v>
      </c>
      <c r="N227" s="2" t="e">
        <f>Table13131415[[#This Row],[Diff 1]]/Table13131415[[#This Row],[Actual cost]]*100</f>
        <v>#DIV/0!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</row>
    <row r="228" spans="1:34" x14ac:dyDescent="0.3">
      <c r="A228" t="s">
        <v>248</v>
      </c>
      <c r="B228">
        <v>226</v>
      </c>
      <c r="C228" t="str">
        <f>LEFT(Table13131415[[#This Row],[Contingency id]])</f>
        <v>C</v>
      </c>
      <c r="D228">
        <v>0</v>
      </c>
      <c r="E228" s="1">
        <v>1.83728813559322</v>
      </c>
      <c r="F228">
        <v>1084</v>
      </c>
      <c r="G228">
        <v>590</v>
      </c>
      <c r="H228">
        <v>0</v>
      </c>
      <c r="I228" s="2">
        <f>AVERAGE(Table13131415[[#This Row],[Estimated costs 1]:[Estimated costs 20]])</f>
        <v>0</v>
      </c>
      <c r="J228" s="2" t="e">
        <f>(Table13131415[[#This Row],[Mean]]-Table13131415[[#This Row],[Actual cost]])/Table13131415[[#This Row],[Actual cost]]*100</f>
        <v>#DIV/0!</v>
      </c>
      <c r="K228" s="2">
        <f>_xlfn.STDEV.P(Table13131415[[#This Row],[Estimated costs 1]:[Estimated costs 20]])</f>
        <v>0</v>
      </c>
      <c r="L228" s="2" t="e">
        <f>Table13131415[[#This Row],[Dev]]/Table13131415[[#This Row],[Mean]]*100</f>
        <v>#DIV/0!</v>
      </c>
      <c r="M228" s="2">
        <f>Table13131415[[#This Row],[Estimated costs 1]]-Table13131415[[#This Row],[Actual cost]]</f>
        <v>0</v>
      </c>
      <c r="N228" s="2" t="e">
        <f>Table13131415[[#This Row],[Diff 1]]/Table13131415[[#This Row],[Actual cost]]*100</f>
        <v>#DIV/0!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</row>
    <row r="229" spans="1:34" x14ac:dyDescent="0.3">
      <c r="A229" t="s">
        <v>249</v>
      </c>
      <c r="B229">
        <v>227</v>
      </c>
      <c r="C229" t="str">
        <f>LEFT(Table13131415[[#This Row],[Contingency id]])</f>
        <v>C</v>
      </c>
      <c r="D229">
        <v>0</v>
      </c>
      <c r="E229" s="1">
        <v>1.3952380952380901</v>
      </c>
      <c r="F229">
        <v>586</v>
      </c>
      <c r="G229">
        <v>420</v>
      </c>
      <c r="H229">
        <v>0</v>
      </c>
      <c r="I229" s="2">
        <f>AVERAGE(Table13131415[[#This Row],[Estimated costs 1]:[Estimated costs 20]])</f>
        <v>0</v>
      </c>
      <c r="J229" s="2" t="e">
        <f>(Table13131415[[#This Row],[Mean]]-Table13131415[[#This Row],[Actual cost]])/Table13131415[[#This Row],[Actual cost]]*100</f>
        <v>#DIV/0!</v>
      </c>
      <c r="K229" s="2">
        <f>_xlfn.STDEV.P(Table13131415[[#This Row],[Estimated costs 1]:[Estimated costs 20]])</f>
        <v>0</v>
      </c>
      <c r="L229" s="2" t="e">
        <f>Table13131415[[#This Row],[Dev]]/Table13131415[[#This Row],[Mean]]*100</f>
        <v>#DIV/0!</v>
      </c>
      <c r="M229" s="2">
        <f>Table13131415[[#This Row],[Estimated costs 1]]-Table13131415[[#This Row],[Actual cost]]</f>
        <v>0</v>
      </c>
      <c r="N229" s="2" t="e">
        <f>Table13131415[[#This Row],[Diff 1]]/Table13131415[[#This Row],[Actual cost]]*100</f>
        <v>#DIV/0!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</row>
    <row r="230" spans="1:34" x14ac:dyDescent="0.3">
      <c r="A230" t="s">
        <v>250</v>
      </c>
      <c r="B230">
        <v>228</v>
      </c>
      <c r="C230" t="str">
        <f>LEFT(Table13131415[[#This Row],[Contingency id]])</f>
        <v>C</v>
      </c>
      <c r="D230">
        <v>0</v>
      </c>
      <c r="E230" s="1">
        <v>1.3919239904988101</v>
      </c>
      <c r="F230">
        <v>586</v>
      </c>
      <c r="G230">
        <v>421</v>
      </c>
      <c r="H230">
        <v>0</v>
      </c>
      <c r="I230" s="2">
        <f>AVERAGE(Table13131415[[#This Row],[Estimated costs 1]:[Estimated costs 20]])</f>
        <v>0</v>
      </c>
      <c r="J230" s="2" t="e">
        <f>(Table13131415[[#This Row],[Mean]]-Table13131415[[#This Row],[Actual cost]])/Table13131415[[#This Row],[Actual cost]]*100</f>
        <v>#DIV/0!</v>
      </c>
      <c r="K230" s="2">
        <f>_xlfn.STDEV.P(Table13131415[[#This Row],[Estimated costs 1]:[Estimated costs 20]])</f>
        <v>0</v>
      </c>
      <c r="L230" s="2" t="e">
        <f>Table13131415[[#This Row],[Dev]]/Table13131415[[#This Row],[Mean]]*100</f>
        <v>#DIV/0!</v>
      </c>
      <c r="M230" s="2">
        <f>Table13131415[[#This Row],[Estimated costs 1]]-Table13131415[[#This Row],[Actual cost]]</f>
        <v>0</v>
      </c>
      <c r="N230" s="2" t="e">
        <f>Table13131415[[#This Row],[Diff 1]]/Table13131415[[#This Row],[Actual cost]]*100</f>
        <v>#DIV/0!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</row>
    <row r="231" spans="1:34" x14ac:dyDescent="0.3">
      <c r="A231" t="s">
        <v>251</v>
      </c>
      <c r="B231">
        <v>229</v>
      </c>
      <c r="C231" t="str">
        <f>LEFT(Table13131415[[#This Row],[Contingency id]])</f>
        <v>C</v>
      </c>
      <c r="D231">
        <v>0</v>
      </c>
      <c r="E231" s="1">
        <v>1.64056939501779</v>
      </c>
      <c r="F231">
        <v>922</v>
      </c>
      <c r="G231">
        <v>562</v>
      </c>
      <c r="H231">
        <v>0</v>
      </c>
      <c r="I231" s="2">
        <f>AVERAGE(Table13131415[[#This Row],[Estimated costs 1]:[Estimated costs 20]])</f>
        <v>0</v>
      </c>
      <c r="J231" s="2" t="e">
        <f>(Table13131415[[#This Row],[Mean]]-Table13131415[[#This Row],[Actual cost]])/Table13131415[[#This Row],[Actual cost]]*100</f>
        <v>#DIV/0!</v>
      </c>
      <c r="K231" s="2">
        <f>_xlfn.STDEV.P(Table13131415[[#This Row],[Estimated costs 1]:[Estimated costs 20]])</f>
        <v>0</v>
      </c>
      <c r="L231" s="2" t="e">
        <f>Table13131415[[#This Row],[Dev]]/Table13131415[[#This Row],[Mean]]*100</f>
        <v>#DIV/0!</v>
      </c>
      <c r="M231" s="2">
        <f>Table13131415[[#This Row],[Estimated costs 1]]-Table13131415[[#This Row],[Actual cost]]</f>
        <v>0</v>
      </c>
      <c r="N231" s="2" t="e">
        <f>Table13131415[[#This Row],[Diff 1]]/Table13131415[[#This Row],[Actual cost]]*100</f>
        <v>#DIV/0!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</row>
    <row r="232" spans="1:34" x14ac:dyDescent="0.3">
      <c r="A232" t="s">
        <v>252</v>
      </c>
      <c r="B232">
        <v>230</v>
      </c>
      <c r="C232" t="str">
        <f>LEFT(Table13131415[[#This Row],[Contingency id]])</f>
        <v>C</v>
      </c>
      <c r="D232">
        <v>0</v>
      </c>
      <c r="E232" s="1">
        <v>1.71057513914656</v>
      </c>
      <c r="F232">
        <v>922</v>
      </c>
      <c r="G232">
        <v>539</v>
      </c>
      <c r="H232">
        <v>0</v>
      </c>
      <c r="I232" s="2">
        <f>AVERAGE(Table13131415[[#This Row],[Estimated costs 1]:[Estimated costs 20]])</f>
        <v>0</v>
      </c>
      <c r="J232" s="2" t="e">
        <f>(Table13131415[[#This Row],[Mean]]-Table13131415[[#This Row],[Actual cost]])/Table13131415[[#This Row],[Actual cost]]*100</f>
        <v>#DIV/0!</v>
      </c>
      <c r="K232" s="2">
        <f>_xlfn.STDEV.P(Table13131415[[#This Row],[Estimated costs 1]:[Estimated costs 20]])</f>
        <v>0</v>
      </c>
      <c r="L232" s="2" t="e">
        <f>Table13131415[[#This Row],[Dev]]/Table13131415[[#This Row],[Mean]]*100</f>
        <v>#DIV/0!</v>
      </c>
      <c r="M232" s="2">
        <f>Table13131415[[#This Row],[Estimated costs 1]]-Table13131415[[#This Row],[Actual cost]]</f>
        <v>0</v>
      </c>
      <c r="N232" s="2" t="e">
        <f>Table13131415[[#This Row],[Diff 1]]/Table13131415[[#This Row],[Actual cost]]*100</f>
        <v>#DIV/0!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</row>
    <row r="233" spans="1:34" x14ac:dyDescent="0.3">
      <c r="A233" t="s">
        <v>253</v>
      </c>
      <c r="B233">
        <v>231</v>
      </c>
      <c r="C233" t="str">
        <f>LEFT(Table13131415[[#This Row],[Contingency id]])</f>
        <v>C</v>
      </c>
      <c r="D233">
        <v>0</v>
      </c>
      <c r="E233" s="1">
        <v>1.94281524926686</v>
      </c>
      <c r="F233">
        <v>1325</v>
      </c>
      <c r="G233">
        <v>682</v>
      </c>
      <c r="H233">
        <v>0</v>
      </c>
      <c r="I233" s="2">
        <f>AVERAGE(Table13131415[[#This Row],[Estimated costs 1]:[Estimated costs 20]])</f>
        <v>0</v>
      </c>
      <c r="J233" s="2" t="e">
        <f>(Table13131415[[#This Row],[Mean]]-Table13131415[[#This Row],[Actual cost]])/Table13131415[[#This Row],[Actual cost]]*100</f>
        <v>#DIV/0!</v>
      </c>
      <c r="K233" s="2">
        <f>_xlfn.STDEV.P(Table13131415[[#This Row],[Estimated costs 1]:[Estimated costs 20]])</f>
        <v>0</v>
      </c>
      <c r="L233" s="2" t="e">
        <f>Table13131415[[#This Row],[Dev]]/Table13131415[[#This Row],[Mean]]*100</f>
        <v>#DIV/0!</v>
      </c>
      <c r="M233" s="2">
        <f>Table13131415[[#This Row],[Estimated costs 1]]-Table13131415[[#This Row],[Actual cost]]</f>
        <v>0</v>
      </c>
      <c r="N233" s="2" t="e">
        <f>Table13131415[[#This Row],[Diff 1]]/Table13131415[[#This Row],[Actual cost]]*100</f>
        <v>#DIV/0!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</row>
    <row r="234" spans="1:34" x14ac:dyDescent="0.3">
      <c r="A234" t="s">
        <v>254</v>
      </c>
      <c r="B234">
        <v>232</v>
      </c>
      <c r="C234" t="str">
        <f>LEFT(Table13131415[[#This Row],[Contingency id]])</f>
        <v>C</v>
      </c>
      <c r="D234">
        <v>0</v>
      </c>
      <c r="E234" s="1">
        <v>2.0679190751444998</v>
      </c>
      <c r="F234">
        <v>1431</v>
      </c>
      <c r="G234">
        <v>692</v>
      </c>
      <c r="H234">
        <v>0</v>
      </c>
      <c r="I234" s="2">
        <f>AVERAGE(Table13131415[[#This Row],[Estimated costs 1]:[Estimated costs 20]])</f>
        <v>0</v>
      </c>
      <c r="J234" s="2" t="e">
        <f>(Table13131415[[#This Row],[Mean]]-Table13131415[[#This Row],[Actual cost]])/Table13131415[[#This Row],[Actual cost]]*100</f>
        <v>#DIV/0!</v>
      </c>
      <c r="K234" s="2">
        <f>_xlfn.STDEV.P(Table13131415[[#This Row],[Estimated costs 1]:[Estimated costs 20]])</f>
        <v>0</v>
      </c>
      <c r="L234" s="2" t="e">
        <f>Table13131415[[#This Row],[Dev]]/Table13131415[[#This Row],[Mean]]*100</f>
        <v>#DIV/0!</v>
      </c>
      <c r="M234" s="2">
        <f>Table13131415[[#This Row],[Estimated costs 1]]-Table13131415[[#This Row],[Actual cost]]</f>
        <v>0</v>
      </c>
      <c r="N234" s="2" t="e">
        <f>Table13131415[[#This Row],[Diff 1]]/Table13131415[[#This Row],[Actual cost]]*100</f>
        <v>#DIV/0!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</row>
    <row r="235" spans="1:34" x14ac:dyDescent="0.3">
      <c r="A235" t="s">
        <v>255</v>
      </c>
      <c r="B235">
        <v>233</v>
      </c>
      <c r="C235" t="str">
        <f>LEFT(Table13131415[[#This Row],[Contingency id]])</f>
        <v>C</v>
      </c>
      <c r="D235">
        <v>0</v>
      </c>
      <c r="E235" s="1">
        <v>2.0667593880389399</v>
      </c>
      <c r="F235">
        <v>1486</v>
      </c>
      <c r="G235">
        <v>719</v>
      </c>
      <c r="H235">
        <v>0</v>
      </c>
      <c r="I235" s="2">
        <f>AVERAGE(Table13131415[[#This Row],[Estimated costs 1]:[Estimated costs 20]])</f>
        <v>0</v>
      </c>
      <c r="J235" s="2" t="e">
        <f>(Table13131415[[#This Row],[Mean]]-Table13131415[[#This Row],[Actual cost]])/Table13131415[[#This Row],[Actual cost]]*100</f>
        <v>#DIV/0!</v>
      </c>
      <c r="K235" s="2">
        <f>_xlfn.STDEV.P(Table13131415[[#This Row],[Estimated costs 1]:[Estimated costs 20]])</f>
        <v>0</v>
      </c>
      <c r="L235" s="2" t="e">
        <f>Table13131415[[#This Row],[Dev]]/Table13131415[[#This Row],[Mean]]*100</f>
        <v>#DIV/0!</v>
      </c>
      <c r="M235" s="2">
        <f>Table13131415[[#This Row],[Estimated costs 1]]-Table13131415[[#This Row],[Actual cost]]</f>
        <v>0</v>
      </c>
      <c r="N235" s="2" t="e">
        <f>Table13131415[[#This Row],[Diff 1]]/Table13131415[[#This Row],[Actual cost]]*100</f>
        <v>#DIV/0!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</row>
    <row r="236" spans="1:34" x14ac:dyDescent="0.3">
      <c r="A236" t="s">
        <v>256</v>
      </c>
      <c r="B236">
        <v>234</v>
      </c>
      <c r="C236" t="str">
        <f>LEFT(Table13131415[[#This Row],[Contingency id]])</f>
        <v>C</v>
      </c>
      <c r="D236">
        <v>0</v>
      </c>
      <c r="E236" s="1">
        <v>2.1430517711171602</v>
      </c>
      <c r="F236">
        <v>1573</v>
      </c>
      <c r="G236">
        <v>734</v>
      </c>
      <c r="H236">
        <v>0</v>
      </c>
      <c r="I236" s="2">
        <f>AVERAGE(Table13131415[[#This Row],[Estimated costs 1]:[Estimated costs 20]])</f>
        <v>0</v>
      </c>
      <c r="J236" s="2" t="e">
        <f>(Table13131415[[#This Row],[Mean]]-Table13131415[[#This Row],[Actual cost]])/Table13131415[[#This Row],[Actual cost]]*100</f>
        <v>#DIV/0!</v>
      </c>
      <c r="K236" s="2">
        <f>_xlfn.STDEV.P(Table13131415[[#This Row],[Estimated costs 1]:[Estimated costs 20]])</f>
        <v>0</v>
      </c>
      <c r="L236" s="2" t="e">
        <f>Table13131415[[#This Row],[Dev]]/Table13131415[[#This Row],[Mean]]*100</f>
        <v>#DIV/0!</v>
      </c>
      <c r="M236" s="2">
        <f>Table13131415[[#This Row],[Estimated costs 1]]-Table13131415[[#This Row],[Actual cost]]</f>
        <v>0</v>
      </c>
      <c r="N236" s="2" t="e">
        <f>Table13131415[[#This Row],[Diff 1]]/Table13131415[[#This Row],[Actual cost]]*100</f>
        <v>#DIV/0!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</row>
    <row r="237" spans="1:34" x14ac:dyDescent="0.3">
      <c r="A237" t="s">
        <v>257</v>
      </c>
      <c r="B237">
        <v>235</v>
      </c>
      <c r="C237" t="str">
        <f>LEFT(Table13131415[[#This Row],[Contingency id]])</f>
        <v>A</v>
      </c>
      <c r="D237" s="1">
        <v>0</v>
      </c>
      <c r="E237" s="1">
        <v>1.0714285714285701</v>
      </c>
      <c r="F237">
        <v>90</v>
      </c>
      <c r="G237">
        <v>84</v>
      </c>
      <c r="H237" s="2">
        <v>0</v>
      </c>
      <c r="I237" s="2">
        <f>AVERAGE(Table13131415[[#This Row],[Estimated costs 1]:[Estimated costs 20]])</f>
        <v>0</v>
      </c>
      <c r="J237" s="2" t="e">
        <f>(Table13131415[[#This Row],[Mean]]-Table13131415[[#This Row],[Actual cost]])/Table13131415[[#This Row],[Actual cost]]*100</f>
        <v>#DIV/0!</v>
      </c>
      <c r="K237" s="2">
        <f>_xlfn.STDEV.P(Table13131415[[#This Row],[Estimated costs 1]:[Estimated costs 20]])</f>
        <v>0</v>
      </c>
      <c r="L237" s="2" t="e">
        <f>Table13131415[[#This Row],[Dev]]/Table13131415[[#This Row],[Mean]]*100</f>
        <v>#DIV/0!</v>
      </c>
      <c r="M237" s="2">
        <f>Table13131415[[#This Row],[Estimated costs 1]]-Table13131415[[#This Row],[Actual cost]]</f>
        <v>0</v>
      </c>
      <c r="N237" s="2" t="e">
        <f>Table13131415[[#This Row],[Diff 1]]/Table13131415[[#This Row],[Actual cost]]*100</f>
        <v>#DIV/0!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</row>
    <row r="238" spans="1:34" x14ac:dyDescent="0.3">
      <c r="A238" t="s">
        <v>258</v>
      </c>
      <c r="B238">
        <v>236</v>
      </c>
      <c r="C238" t="str">
        <f>LEFT(Table13131415[[#This Row],[Contingency id]])</f>
        <v>A</v>
      </c>
      <c r="D238" s="1">
        <v>0</v>
      </c>
      <c r="E238" s="1">
        <v>1.1111111111111101</v>
      </c>
      <c r="F238">
        <v>90</v>
      </c>
      <c r="G238">
        <v>81</v>
      </c>
      <c r="H238" s="2">
        <v>0</v>
      </c>
      <c r="I238" s="2">
        <f>AVERAGE(Table13131415[[#This Row],[Estimated costs 1]:[Estimated costs 20]])</f>
        <v>0</v>
      </c>
      <c r="J238" s="2" t="e">
        <f>(Table13131415[[#This Row],[Mean]]-Table13131415[[#This Row],[Actual cost]])/Table13131415[[#This Row],[Actual cost]]*100</f>
        <v>#DIV/0!</v>
      </c>
      <c r="K238" s="2">
        <f>_xlfn.STDEV.P(Table13131415[[#This Row],[Estimated costs 1]:[Estimated costs 20]])</f>
        <v>0</v>
      </c>
      <c r="L238" s="2" t="e">
        <f>Table13131415[[#This Row],[Dev]]/Table13131415[[#This Row],[Mean]]*100</f>
        <v>#DIV/0!</v>
      </c>
      <c r="M238" s="2">
        <f>Table13131415[[#This Row],[Estimated costs 1]]-Table13131415[[#This Row],[Actual cost]]</f>
        <v>0</v>
      </c>
      <c r="N238" s="2" t="e">
        <f>Table13131415[[#This Row],[Diff 1]]/Table13131415[[#This Row],[Actual cost]]*100</f>
        <v>#DIV/0!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</row>
    <row r="239" spans="1:34" x14ac:dyDescent="0.3">
      <c r="A239" t="s">
        <v>259</v>
      </c>
      <c r="B239">
        <v>237</v>
      </c>
      <c r="C239" t="str">
        <f>LEFT(Table13131415[[#This Row],[Contingency id]])</f>
        <v>A</v>
      </c>
      <c r="D239" s="1">
        <v>0</v>
      </c>
      <c r="E239" s="1">
        <v>1.0465116279069699</v>
      </c>
      <c r="F239">
        <v>90</v>
      </c>
      <c r="G239">
        <v>86</v>
      </c>
      <c r="H239" s="2">
        <v>0</v>
      </c>
      <c r="I239" s="2">
        <f>AVERAGE(Table13131415[[#This Row],[Estimated costs 1]:[Estimated costs 20]])</f>
        <v>0</v>
      </c>
      <c r="J239" s="2" t="e">
        <f>(Table13131415[[#This Row],[Mean]]-Table13131415[[#This Row],[Actual cost]])/Table13131415[[#This Row],[Actual cost]]*100</f>
        <v>#DIV/0!</v>
      </c>
      <c r="K239" s="2">
        <f>_xlfn.STDEV.P(Table13131415[[#This Row],[Estimated costs 1]:[Estimated costs 20]])</f>
        <v>0</v>
      </c>
      <c r="L239" s="2" t="e">
        <f>Table13131415[[#This Row],[Dev]]/Table13131415[[#This Row],[Mean]]*100</f>
        <v>#DIV/0!</v>
      </c>
      <c r="M239" s="2">
        <f>Table13131415[[#This Row],[Estimated costs 1]]-Table13131415[[#This Row],[Actual cost]]</f>
        <v>0</v>
      </c>
      <c r="N239" s="2" t="e">
        <f>Table13131415[[#This Row],[Diff 1]]/Table13131415[[#This Row],[Actual cost]]*100</f>
        <v>#DIV/0!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</row>
    <row r="240" spans="1:34" x14ac:dyDescent="0.3">
      <c r="A240" t="s">
        <v>260</v>
      </c>
      <c r="B240">
        <v>238</v>
      </c>
      <c r="C240" t="str">
        <f>LEFT(Table13131415[[#This Row],[Contingency id]])</f>
        <v>A</v>
      </c>
      <c r="D240" s="1">
        <v>0</v>
      </c>
      <c r="E240" s="1">
        <v>1.03448275862068</v>
      </c>
      <c r="F240">
        <v>90</v>
      </c>
      <c r="G240">
        <v>87</v>
      </c>
      <c r="H240" s="2">
        <v>0</v>
      </c>
      <c r="I240" s="2">
        <f>AVERAGE(Table13131415[[#This Row],[Estimated costs 1]:[Estimated costs 20]])</f>
        <v>0</v>
      </c>
      <c r="J240" s="2" t="e">
        <f>(Table13131415[[#This Row],[Mean]]-Table13131415[[#This Row],[Actual cost]])/Table13131415[[#This Row],[Actual cost]]*100</f>
        <v>#DIV/0!</v>
      </c>
      <c r="K240" s="2">
        <f>_xlfn.STDEV.P(Table13131415[[#This Row],[Estimated costs 1]:[Estimated costs 20]])</f>
        <v>0</v>
      </c>
      <c r="L240" s="2" t="e">
        <f>Table13131415[[#This Row],[Dev]]/Table13131415[[#This Row],[Mean]]*100</f>
        <v>#DIV/0!</v>
      </c>
      <c r="M240" s="2">
        <f>Table13131415[[#This Row],[Estimated costs 1]]-Table13131415[[#This Row],[Actual cost]]</f>
        <v>0</v>
      </c>
      <c r="N240" s="2" t="e">
        <f>Table13131415[[#This Row],[Diff 1]]/Table13131415[[#This Row],[Actual cost]]*100</f>
        <v>#DIV/0!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</row>
    <row r="241" spans="1:34" x14ac:dyDescent="0.3">
      <c r="A241" t="s">
        <v>261</v>
      </c>
      <c r="B241">
        <v>239</v>
      </c>
      <c r="C241" t="str">
        <f>LEFT(Table13131415[[#This Row],[Contingency id]])</f>
        <v>A</v>
      </c>
      <c r="D241" s="1">
        <v>0</v>
      </c>
      <c r="E241" s="1">
        <v>1.0843373493975901</v>
      </c>
      <c r="F241">
        <v>90</v>
      </c>
      <c r="G241">
        <v>83</v>
      </c>
      <c r="H241" s="2">
        <v>0</v>
      </c>
      <c r="I241" s="2">
        <f>AVERAGE(Table13131415[[#This Row],[Estimated costs 1]:[Estimated costs 20]])</f>
        <v>0</v>
      </c>
      <c r="J241" s="2" t="e">
        <f>(Table13131415[[#This Row],[Mean]]-Table13131415[[#This Row],[Actual cost]])/Table13131415[[#This Row],[Actual cost]]*100</f>
        <v>#DIV/0!</v>
      </c>
      <c r="K241" s="2">
        <f>_xlfn.STDEV.P(Table13131415[[#This Row],[Estimated costs 1]:[Estimated costs 20]])</f>
        <v>0</v>
      </c>
      <c r="L241" s="2" t="e">
        <f>Table13131415[[#This Row],[Dev]]/Table13131415[[#This Row],[Mean]]*100</f>
        <v>#DIV/0!</v>
      </c>
      <c r="M241" s="2">
        <f>Table13131415[[#This Row],[Estimated costs 1]]-Table13131415[[#This Row],[Actual cost]]</f>
        <v>0</v>
      </c>
      <c r="N241" s="2" t="e">
        <f>Table13131415[[#This Row],[Diff 1]]/Table13131415[[#This Row],[Actual cost]]*100</f>
        <v>#DIV/0!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</row>
    <row r="242" spans="1:34" x14ac:dyDescent="0.3">
      <c r="A242" t="s">
        <v>262</v>
      </c>
      <c r="B242">
        <v>240</v>
      </c>
      <c r="C242" t="str">
        <f>LEFT(Table13131415[[#This Row],[Contingency id]])</f>
        <v>A</v>
      </c>
      <c r="D242" s="1">
        <v>0</v>
      </c>
      <c r="E242" s="1">
        <v>1.03448275862068</v>
      </c>
      <c r="F242">
        <v>90</v>
      </c>
      <c r="G242">
        <v>87</v>
      </c>
      <c r="H242" s="2">
        <v>0</v>
      </c>
      <c r="I242" s="2">
        <f>AVERAGE(Table13131415[[#This Row],[Estimated costs 1]:[Estimated costs 20]])</f>
        <v>0</v>
      </c>
      <c r="J242" s="2" t="e">
        <f>(Table13131415[[#This Row],[Mean]]-Table13131415[[#This Row],[Actual cost]])/Table13131415[[#This Row],[Actual cost]]*100</f>
        <v>#DIV/0!</v>
      </c>
      <c r="K242" s="2">
        <f>_xlfn.STDEV.P(Table13131415[[#This Row],[Estimated costs 1]:[Estimated costs 20]])</f>
        <v>0</v>
      </c>
      <c r="L242" s="2" t="e">
        <f>Table13131415[[#This Row],[Dev]]/Table13131415[[#This Row],[Mean]]*100</f>
        <v>#DIV/0!</v>
      </c>
      <c r="M242" s="2">
        <f>Table13131415[[#This Row],[Estimated costs 1]]-Table13131415[[#This Row],[Actual cost]]</f>
        <v>0</v>
      </c>
      <c r="N242" s="2" t="e">
        <f>Table13131415[[#This Row],[Diff 1]]/Table13131415[[#This Row],[Actual cost]]*100</f>
        <v>#DIV/0!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</row>
    <row r="243" spans="1:34" x14ac:dyDescent="0.3">
      <c r="A243" t="s">
        <v>263</v>
      </c>
      <c r="B243">
        <v>241</v>
      </c>
      <c r="C243" t="str">
        <f>LEFT(Table13131415[[#This Row],[Contingency id]])</f>
        <v>A</v>
      </c>
      <c r="D243" s="1">
        <v>0</v>
      </c>
      <c r="E243" s="1">
        <v>1.0595238095238</v>
      </c>
      <c r="F243">
        <v>89</v>
      </c>
      <c r="G243">
        <v>84</v>
      </c>
      <c r="H243" s="2">
        <v>0</v>
      </c>
      <c r="I243" s="2">
        <f>AVERAGE(Table13131415[[#This Row],[Estimated costs 1]:[Estimated costs 20]])</f>
        <v>0</v>
      </c>
      <c r="J243" s="2" t="e">
        <f>(Table13131415[[#This Row],[Mean]]-Table13131415[[#This Row],[Actual cost]])/Table13131415[[#This Row],[Actual cost]]*100</f>
        <v>#DIV/0!</v>
      </c>
      <c r="K243" s="2">
        <f>_xlfn.STDEV.P(Table13131415[[#This Row],[Estimated costs 1]:[Estimated costs 20]])</f>
        <v>0</v>
      </c>
      <c r="L243" s="2" t="e">
        <f>Table13131415[[#This Row],[Dev]]/Table13131415[[#This Row],[Mean]]*100</f>
        <v>#DIV/0!</v>
      </c>
      <c r="M243" s="2">
        <f>Table13131415[[#This Row],[Estimated costs 1]]-Table13131415[[#This Row],[Actual cost]]</f>
        <v>0</v>
      </c>
      <c r="N243" s="2" t="e">
        <f>Table13131415[[#This Row],[Diff 1]]/Table13131415[[#This Row],[Actual cost]]*100</f>
        <v>#DIV/0!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</row>
    <row r="244" spans="1:34" x14ac:dyDescent="0.3">
      <c r="A244" t="s">
        <v>264</v>
      </c>
      <c r="B244">
        <v>242</v>
      </c>
      <c r="C244" t="str">
        <f>LEFT(Table13131415[[#This Row],[Contingency id]])</f>
        <v>A</v>
      </c>
      <c r="D244" s="1">
        <v>0</v>
      </c>
      <c r="E244" s="1">
        <v>1.04838709677419</v>
      </c>
      <c r="F244">
        <v>65</v>
      </c>
      <c r="G244">
        <v>62</v>
      </c>
      <c r="H244" s="2">
        <v>0</v>
      </c>
      <c r="I244" s="2">
        <f>AVERAGE(Table13131415[[#This Row],[Estimated costs 1]:[Estimated costs 20]])</f>
        <v>0</v>
      </c>
      <c r="J244" s="2" t="e">
        <f>(Table13131415[[#This Row],[Mean]]-Table13131415[[#This Row],[Actual cost]])/Table13131415[[#This Row],[Actual cost]]*100</f>
        <v>#DIV/0!</v>
      </c>
      <c r="K244" s="2">
        <f>_xlfn.STDEV.P(Table13131415[[#This Row],[Estimated costs 1]:[Estimated costs 20]])</f>
        <v>0</v>
      </c>
      <c r="L244" s="2" t="e">
        <f>Table13131415[[#This Row],[Dev]]/Table13131415[[#This Row],[Mean]]*100</f>
        <v>#DIV/0!</v>
      </c>
      <c r="M244" s="2">
        <f>Table13131415[[#This Row],[Estimated costs 1]]-Table13131415[[#This Row],[Actual cost]]</f>
        <v>0</v>
      </c>
      <c r="N244" s="2" t="e">
        <f>Table13131415[[#This Row],[Diff 1]]/Table13131415[[#This Row],[Actual cost]]*100</f>
        <v>#DIV/0!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</row>
    <row r="245" spans="1:34" x14ac:dyDescent="0.3">
      <c r="A245" t="s">
        <v>265</v>
      </c>
      <c r="B245">
        <v>243</v>
      </c>
      <c r="C245" t="str">
        <f>LEFT(Table13131415[[#This Row],[Contingency id]])</f>
        <v>A</v>
      </c>
      <c r="D245" s="1">
        <v>0</v>
      </c>
      <c r="E245" s="1">
        <v>1.0508474576271101</v>
      </c>
      <c r="F245">
        <v>62</v>
      </c>
      <c r="G245">
        <v>59</v>
      </c>
      <c r="H245" s="2">
        <v>0</v>
      </c>
      <c r="I245" s="2">
        <f>AVERAGE(Table13131415[[#This Row],[Estimated costs 1]:[Estimated costs 20]])</f>
        <v>0</v>
      </c>
      <c r="J245" s="2" t="e">
        <f>(Table13131415[[#This Row],[Mean]]-Table13131415[[#This Row],[Actual cost]])/Table13131415[[#This Row],[Actual cost]]*100</f>
        <v>#DIV/0!</v>
      </c>
      <c r="K245" s="2">
        <f>_xlfn.STDEV.P(Table13131415[[#This Row],[Estimated costs 1]:[Estimated costs 20]])</f>
        <v>0</v>
      </c>
      <c r="L245" s="2" t="e">
        <f>Table13131415[[#This Row],[Dev]]/Table13131415[[#This Row],[Mean]]*100</f>
        <v>#DIV/0!</v>
      </c>
      <c r="M245" s="2">
        <f>Table13131415[[#This Row],[Estimated costs 1]]-Table13131415[[#This Row],[Actual cost]]</f>
        <v>0</v>
      </c>
      <c r="N245" s="2" t="e">
        <f>Table13131415[[#This Row],[Diff 1]]/Table13131415[[#This Row],[Actual cost]]*100</f>
        <v>#DIV/0!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</row>
    <row r="246" spans="1:34" x14ac:dyDescent="0.3">
      <c r="A246" t="s">
        <v>266</v>
      </c>
      <c r="B246">
        <v>244</v>
      </c>
      <c r="C246" t="str">
        <f>LEFT(Table13131415[[#This Row],[Contingency id]])</f>
        <v>A</v>
      </c>
      <c r="D246" s="1">
        <v>0</v>
      </c>
      <c r="E246" s="1">
        <v>1.0163934426229499</v>
      </c>
      <c r="F246">
        <v>62</v>
      </c>
      <c r="G246">
        <v>61</v>
      </c>
      <c r="H246" s="2">
        <v>0</v>
      </c>
      <c r="I246" s="2">
        <f>AVERAGE(Table13131415[[#This Row],[Estimated costs 1]:[Estimated costs 20]])</f>
        <v>0</v>
      </c>
      <c r="J246" s="2" t="e">
        <f>(Table13131415[[#This Row],[Mean]]-Table13131415[[#This Row],[Actual cost]])/Table13131415[[#This Row],[Actual cost]]*100</f>
        <v>#DIV/0!</v>
      </c>
      <c r="K246" s="2">
        <f>_xlfn.STDEV.P(Table13131415[[#This Row],[Estimated costs 1]:[Estimated costs 20]])</f>
        <v>0</v>
      </c>
      <c r="L246" s="2" t="e">
        <f>Table13131415[[#This Row],[Dev]]/Table13131415[[#This Row],[Mean]]*100</f>
        <v>#DIV/0!</v>
      </c>
      <c r="M246" s="2">
        <f>Table13131415[[#This Row],[Estimated costs 1]]-Table13131415[[#This Row],[Actual cost]]</f>
        <v>0</v>
      </c>
      <c r="N246" s="2" t="e">
        <f>Table13131415[[#This Row],[Diff 1]]/Table13131415[[#This Row],[Actual cost]]*100</f>
        <v>#DIV/0!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</row>
    <row r="247" spans="1:34" x14ac:dyDescent="0.3">
      <c r="A247" t="s">
        <v>267</v>
      </c>
      <c r="B247">
        <v>245</v>
      </c>
      <c r="C247" t="str">
        <f>LEFT(Table13131415[[#This Row],[Contingency id]])</f>
        <v>A</v>
      </c>
      <c r="D247" s="1">
        <v>0</v>
      </c>
      <c r="E247" s="1">
        <v>1.04705882352941</v>
      </c>
      <c r="F247">
        <v>89</v>
      </c>
      <c r="G247">
        <v>85</v>
      </c>
      <c r="H247" s="2">
        <v>0</v>
      </c>
      <c r="I247" s="2">
        <f>AVERAGE(Table13131415[[#This Row],[Estimated costs 1]:[Estimated costs 20]])</f>
        <v>0</v>
      </c>
      <c r="J247" s="2" t="e">
        <f>(Table13131415[[#This Row],[Mean]]-Table13131415[[#This Row],[Actual cost]])/Table13131415[[#This Row],[Actual cost]]*100</f>
        <v>#DIV/0!</v>
      </c>
      <c r="K247" s="2">
        <f>_xlfn.STDEV.P(Table13131415[[#This Row],[Estimated costs 1]:[Estimated costs 20]])</f>
        <v>0</v>
      </c>
      <c r="L247" s="2" t="e">
        <f>Table13131415[[#This Row],[Dev]]/Table13131415[[#This Row],[Mean]]*100</f>
        <v>#DIV/0!</v>
      </c>
      <c r="M247" s="2">
        <f>Table13131415[[#This Row],[Estimated costs 1]]-Table13131415[[#This Row],[Actual cost]]</f>
        <v>0</v>
      </c>
      <c r="N247" s="2" t="e">
        <f>Table13131415[[#This Row],[Diff 1]]/Table13131415[[#This Row],[Actual cost]]*100</f>
        <v>#DIV/0!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</row>
    <row r="248" spans="1:34" x14ac:dyDescent="0.3">
      <c r="A248" t="s">
        <v>268</v>
      </c>
      <c r="B248">
        <v>246</v>
      </c>
      <c r="C248" t="str">
        <f>LEFT(Table13131415[[#This Row],[Contingency id]])</f>
        <v>A</v>
      </c>
      <c r="D248" s="1">
        <v>0</v>
      </c>
      <c r="E248" s="1">
        <v>1.0722891566265</v>
      </c>
      <c r="F248">
        <v>89</v>
      </c>
      <c r="G248">
        <v>83</v>
      </c>
      <c r="H248" s="2">
        <v>0</v>
      </c>
      <c r="I248" s="2">
        <f>AVERAGE(Table13131415[[#This Row],[Estimated costs 1]:[Estimated costs 20]])</f>
        <v>0</v>
      </c>
      <c r="J248" s="2" t="e">
        <f>(Table13131415[[#This Row],[Mean]]-Table13131415[[#This Row],[Actual cost]])/Table13131415[[#This Row],[Actual cost]]*100</f>
        <v>#DIV/0!</v>
      </c>
      <c r="K248" s="2">
        <f>_xlfn.STDEV.P(Table13131415[[#This Row],[Estimated costs 1]:[Estimated costs 20]])</f>
        <v>0</v>
      </c>
      <c r="L248" s="2" t="e">
        <f>Table13131415[[#This Row],[Dev]]/Table13131415[[#This Row],[Mean]]*100</f>
        <v>#DIV/0!</v>
      </c>
      <c r="M248" s="2">
        <f>Table13131415[[#This Row],[Estimated costs 1]]-Table13131415[[#This Row],[Actual cost]]</f>
        <v>0</v>
      </c>
      <c r="N248" s="2" t="e">
        <f>Table13131415[[#This Row],[Diff 1]]/Table13131415[[#This Row],[Actual cost]]*100</f>
        <v>#DIV/0!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</row>
    <row r="249" spans="1:34" x14ac:dyDescent="0.3">
      <c r="A249" t="s">
        <v>269</v>
      </c>
      <c r="B249">
        <v>247</v>
      </c>
      <c r="C249" t="str">
        <f>LEFT(Table13131415[[#This Row],[Contingency id]])</f>
        <v>A</v>
      </c>
      <c r="D249" s="1">
        <v>0</v>
      </c>
      <c r="E249" s="1">
        <v>1.0722891566265</v>
      </c>
      <c r="F249">
        <v>89</v>
      </c>
      <c r="G249">
        <v>83</v>
      </c>
      <c r="H249" s="2">
        <v>0</v>
      </c>
      <c r="I249" s="2">
        <f>AVERAGE(Table13131415[[#This Row],[Estimated costs 1]:[Estimated costs 20]])</f>
        <v>0</v>
      </c>
      <c r="J249" s="2" t="e">
        <f>(Table13131415[[#This Row],[Mean]]-Table13131415[[#This Row],[Actual cost]])/Table13131415[[#This Row],[Actual cost]]*100</f>
        <v>#DIV/0!</v>
      </c>
      <c r="K249" s="2">
        <f>_xlfn.STDEV.P(Table13131415[[#This Row],[Estimated costs 1]:[Estimated costs 20]])</f>
        <v>0</v>
      </c>
      <c r="L249" s="2" t="e">
        <f>Table13131415[[#This Row],[Dev]]/Table13131415[[#This Row],[Mean]]*100</f>
        <v>#DIV/0!</v>
      </c>
      <c r="M249" s="2">
        <f>Table13131415[[#This Row],[Estimated costs 1]]-Table13131415[[#This Row],[Actual cost]]</f>
        <v>0</v>
      </c>
      <c r="N249" s="2" t="e">
        <f>Table13131415[[#This Row],[Diff 1]]/Table13131415[[#This Row],[Actual cost]]*100</f>
        <v>#DIV/0!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</row>
    <row r="250" spans="1:34" x14ac:dyDescent="0.3">
      <c r="A250" t="s">
        <v>270</v>
      </c>
      <c r="B250">
        <v>248</v>
      </c>
      <c r="C250" t="str">
        <f>LEFT(Table13131415[[#This Row],[Contingency id]])</f>
        <v>A</v>
      </c>
      <c r="D250" s="1">
        <v>0</v>
      </c>
      <c r="E250" s="1">
        <v>1.0317460317460301</v>
      </c>
      <c r="F250">
        <v>65</v>
      </c>
      <c r="G250">
        <v>63</v>
      </c>
      <c r="H250" s="2">
        <v>0</v>
      </c>
      <c r="I250" s="2">
        <f>AVERAGE(Table13131415[[#This Row],[Estimated costs 1]:[Estimated costs 20]])</f>
        <v>0</v>
      </c>
      <c r="J250" s="2" t="e">
        <f>(Table13131415[[#This Row],[Mean]]-Table13131415[[#This Row],[Actual cost]])/Table13131415[[#This Row],[Actual cost]]*100</f>
        <v>#DIV/0!</v>
      </c>
      <c r="K250" s="2">
        <f>_xlfn.STDEV.P(Table13131415[[#This Row],[Estimated costs 1]:[Estimated costs 20]])</f>
        <v>0</v>
      </c>
      <c r="L250" s="2" t="e">
        <f>Table13131415[[#This Row],[Dev]]/Table13131415[[#This Row],[Mean]]*100</f>
        <v>#DIV/0!</v>
      </c>
      <c r="M250" s="2">
        <f>Table13131415[[#This Row],[Estimated costs 1]]-Table13131415[[#This Row],[Actual cost]]</f>
        <v>0</v>
      </c>
      <c r="N250" s="2" t="e">
        <f>Table13131415[[#This Row],[Diff 1]]/Table13131415[[#This Row],[Actual cost]]*100</f>
        <v>#DIV/0!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</row>
    <row r="251" spans="1:34" x14ac:dyDescent="0.3">
      <c r="A251" t="s">
        <v>271</v>
      </c>
      <c r="B251">
        <v>249</v>
      </c>
      <c r="C251" t="str">
        <f>LEFT(Table13131415[[#This Row],[Contingency id]])</f>
        <v>A</v>
      </c>
      <c r="D251" s="1">
        <v>0</v>
      </c>
      <c r="E251" s="1">
        <v>1.0595238095238</v>
      </c>
      <c r="F251">
        <v>89</v>
      </c>
      <c r="G251">
        <v>84</v>
      </c>
      <c r="H251" s="2">
        <v>0</v>
      </c>
      <c r="I251" s="2">
        <f>AVERAGE(Table13131415[[#This Row],[Estimated costs 1]:[Estimated costs 20]])</f>
        <v>0</v>
      </c>
      <c r="J251" s="2" t="e">
        <f>(Table13131415[[#This Row],[Mean]]-Table13131415[[#This Row],[Actual cost]])/Table13131415[[#This Row],[Actual cost]]*100</f>
        <v>#DIV/0!</v>
      </c>
      <c r="K251" s="2">
        <f>_xlfn.STDEV.P(Table13131415[[#This Row],[Estimated costs 1]:[Estimated costs 20]])</f>
        <v>0</v>
      </c>
      <c r="L251" s="2" t="e">
        <f>Table13131415[[#This Row],[Dev]]/Table13131415[[#This Row],[Mean]]*100</f>
        <v>#DIV/0!</v>
      </c>
      <c r="M251" s="2">
        <f>Table13131415[[#This Row],[Estimated costs 1]]-Table13131415[[#This Row],[Actual cost]]</f>
        <v>0</v>
      </c>
      <c r="N251" s="2" t="e">
        <f>Table13131415[[#This Row],[Diff 1]]/Table13131415[[#This Row],[Actual cost]]*100</f>
        <v>#DIV/0!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</row>
    <row r="252" spans="1:34" x14ac:dyDescent="0.3">
      <c r="A252" t="s">
        <v>272</v>
      </c>
      <c r="B252">
        <v>250</v>
      </c>
      <c r="C252" t="str">
        <f>LEFT(Table13131415[[#This Row],[Contingency id]])</f>
        <v>A</v>
      </c>
      <c r="D252" s="1">
        <v>0</v>
      </c>
      <c r="E252" s="1">
        <v>1.04838709677419</v>
      </c>
      <c r="F252">
        <v>65</v>
      </c>
      <c r="G252">
        <v>62</v>
      </c>
      <c r="H252" s="2">
        <v>0</v>
      </c>
      <c r="I252" s="2">
        <f>AVERAGE(Table13131415[[#This Row],[Estimated costs 1]:[Estimated costs 20]])</f>
        <v>0</v>
      </c>
      <c r="J252" s="2" t="e">
        <f>(Table13131415[[#This Row],[Mean]]-Table13131415[[#This Row],[Actual cost]])/Table13131415[[#This Row],[Actual cost]]*100</f>
        <v>#DIV/0!</v>
      </c>
      <c r="K252" s="2">
        <f>_xlfn.STDEV.P(Table13131415[[#This Row],[Estimated costs 1]:[Estimated costs 20]])</f>
        <v>0</v>
      </c>
      <c r="L252" s="2" t="e">
        <f>Table13131415[[#This Row],[Dev]]/Table13131415[[#This Row],[Mean]]*100</f>
        <v>#DIV/0!</v>
      </c>
      <c r="M252" s="2">
        <f>Table13131415[[#This Row],[Estimated costs 1]]-Table13131415[[#This Row],[Actual cost]]</f>
        <v>0</v>
      </c>
      <c r="N252" s="2" t="e">
        <f>Table13131415[[#This Row],[Diff 1]]/Table13131415[[#This Row],[Actual cost]]*100</f>
        <v>#DIV/0!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</row>
    <row r="253" spans="1:34" x14ac:dyDescent="0.3">
      <c r="A253" t="s">
        <v>273</v>
      </c>
      <c r="B253">
        <v>251</v>
      </c>
      <c r="C253" t="str">
        <f>LEFT(Table13131415[[#This Row],[Contingency id]])</f>
        <v>A</v>
      </c>
      <c r="D253" s="1">
        <v>0</v>
      </c>
      <c r="E253" s="1">
        <v>1.02298850574712</v>
      </c>
      <c r="F253">
        <v>89</v>
      </c>
      <c r="G253">
        <v>87</v>
      </c>
      <c r="H253" s="2">
        <v>0</v>
      </c>
      <c r="I253" s="2">
        <f>AVERAGE(Table13131415[[#This Row],[Estimated costs 1]:[Estimated costs 20]])</f>
        <v>0</v>
      </c>
      <c r="J253" s="2" t="e">
        <f>(Table13131415[[#This Row],[Mean]]-Table13131415[[#This Row],[Actual cost]])/Table13131415[[#This Row],[Actual cost]]*100</f>
        <v>#DIV/0!</v>
      </c>
      <c r="K253" s="2">
        <f>_xlfn.STDEV.P(Table13131415[[#This Row],[Estimated costs 1]:[Estimated costs 20]])</f>
        <v>0</v>
      </c>
      <c r="L253" s="2" t="e">
        <f>Table13131415[[#This Row],[Dev]]/Table13131415[[#This Row],[Mean]]*100</f>
        <v>#DIV/0!</v>
      </c>
      <c r="M253" s="2">
        <f>Table13131415[[#This Row],[Estimated costs 1]]-Table13131415[[#This Row],[Actual cost]]</f>
        <v>0</v>
      </c>
      <c r="N253" s="2" t="e">
        <f>Table13131415[[#This Row],[Diff 1]]/Table13131415[[#This Row],[Actual cost]]*100</f>
        <v>#DIV/0!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</row>
    <row r="254" spans="1:34" x14ac:dyDescent="0.3">
      <c r="A254" t="s">
        <v>274</v>
      </c>
      <c r="B254">
        <v>252</v>
      </c>
      <c r="C254" t="str">
        <f>LEFT(Table13131415[[#This Row],[Contingency id]])</f>
        <v>A</v>
      </c>
      <c r="D254" s="1">
        <v>0</v>
      </c>
      <c r="E254" s="1">
        <v>1.01136363636363</v>
      </c>
      <c r="F254">
        <v>89</v>
      </c>
      <c r="G254">
        <v>88</v>
      </c>
      <c r="H254" s="2">
        <v>0</v>
      </c>
      <c r="I254" s="2">
        <f>AVERAGE(Table13131415[[#This Row],[Estimated costs 1]:[Estimated costs 20]])</f>
        <v>0</v>
      </c>
      <c r="J254" s="2" t="e">
        <f>(Table13131415[[#This Row],[Mean]]-Table13131415[[#This Row],[Actual cost]])/Table13131415[[#This Row],[Actual cost]]*100</f>
        <v>#DIV/0!</v>
      </c>
      <c r="K254" s="2">
        <f>_xlfn.STDEV.P(Table13131415[[#This Row],[Estimated costs 1]:[Estimated costs 20]])</f>
        <v>0</v>
      </c>
      <c r="L254" s="2" t="e">
        <f>Table13131415[[#This Row],[Dev]]/Table13131415[[#This Row],[Mean]]*100</f>
        <v>#DIV/0!</v>
      </c>
      <c r="M254" s="2">
        <f>Table13131415[[#This Row],[Estimated costs 1]]-Table13131415[[#This Row],[Actual cost]]</f>
        <v>0</v>
      </c>
      <c r="N254" s="2" t="e">
        <f>Table13131415[[#This Row],[Diff 1]]/Table13131415[[#This Row],[Actual cost]]*100</f>
        <v>#DIV/0!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</row>
    <row r="255" spans="1:34" x14ac:dyDescent="0.3">
      <c r="A255" t="s">
        <v>275</v>
      </c>
      <c r="B255">
        <v>253</v>
      </c>
      <c r="C255" t="str">
        <f>LEFT(Table13131415[[#This Row],[Contingency id]])</f>
        <v>A</v>
      </c>
      <c r="D255" s="1">
        <v>0</v>
      </c>
      <c r="E255" s="1">
        <v>1.0317460317460301</v>
      </c>
      <c r="F255">
        <v>130</v>
      </c>
      <c r="G255">
        <v>126</v>
      </c>
      <c r="H255" s="2">
        <v>0</v>
      </c>
      <c r="I255" s="2">
        <f>AVERAGE(Table13131415[[#This Row],[Estimated costs 1]:[Estimated costs 20]])</f>
        <v>0</v>
      </c>
      <c r="J255" s="2" t="e">
        <f>(Table13131415[[#This Row],[Mean]]-Table13131415[[#This Row],[Actual cost]])/Table13131415[[#This Row],[Actual cost]]*100</f>
        <v>#DIV/0!</v>
      </c>
      <c r="K255" s="2">
        <f>_xlfn.STDEV.P(Table13131415[[#This Row],[Estimated costs 1]:[Estimated costs 20]])</f>
        <v>0</v>
      </c>
      <c r="L255" s="2" t="e">
        <f>Table13131415[[#This Row],[Dev]]/Table13131415[[#This Row],[Mean]]*100</f>
        <v>#DIV/0!</v>
      </c>
      <c r="M255" s="2">
        <f>Table13131415[[#This Row],[Estimated costs 1]]-Table13131415[[#This Row],[Actual cost]]</f>
        <v>0</v>
      </c>
      <c r="N255" s="2" t="e">
        <f>Table13131415[[#This Row],[Diff 1]]/Table13131415[[#This Row],[Actual cost]]*100</f>
        <v>#DIV/0!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</row>
    <row r="256" spans="1:34" x14ac:dyDescent="0.3">
      <c r="A256" t="s">
        <v>276</v>
      </c>
      <c r="B256">
        <v>254</v>
      </c>
      <c r="C256" t="str">
        <f>LEFT(Table13131415[[#This Row],[Contingency id]])</f>
        <v>A</v>
      </c>
      <c r="D256" s="1">
        <v>0</v>
      </c>
      <c r="E256" s="1">
        <v>1.0655737704918</v>
      </c>
      <c r="F256">
        <v>130</v>
      </c>
      <c r="G256">
        <v>122</v>
      </c>
      <c r="H256" s="2">
        <v>0</v>
      </c>
      <c r="I256" s="2">
        <f>AVERAGE(Table13131415[[#This Row],[Estimated costs 1]:[Estimated costs 20]])</f>
        <v>0</v>
      </c>
      <c r="J256" s="2" t="e">
        <f>(Table13131415[[#This Row],[Mean]]-Table13131415[[#This Row],[Actual cost]])/Table13131415[[#This Row],[Actual cost]]*100</f>
        <v>#DIV/0!</v>
      </c>
      <c r="K256" s="2">
        <f>_xlfn.STDEV.P(Table13131415[[#This Row],[Estimated costs 1]:[Estimated costs 20]])</f>
        <v>0</v>
      </c>
      <c r="L256" s="2" t="e">
        <f>Table13131415[[#This Row],[Dev]]/Table13131415[[#This Row],[Mean]]*100</f>
        <v>#DIV/0!</v>
      </c>
      <c r="M256" s="2">
        <f>Table13131415[[#This Row],[Estimated costs 1]]-Table13131415[[#This Row],[Actual cost]]</f>
        <v>0</v>
      </c>
      <c r="N256" s="2" t="e">
        <f>Table13131415[[#This Row],[Diff 1]]/Table13131415[[#This Row],[Actual cost]]*100</f>
        <v>#DIV/0!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</row>
    <row r="257" spans="1:34" x14ac:dyDescent="0.3">
      <c r="A257" t="s">
        <v>277</v>
      </c>
      <c r="B257">
        <v>255</v>
      </c>
      <c r="C257" t="str">
        <f>LEFT(Table13131415[[#This Row],[Contingency id]])</f>
        <v>A</v>
      </c>
      <c r="D257" s="1">
        <v>0</v>
      </c>
      <c r="E257" s="1">
        <v>1.0833333333333299</v>
      </c>
      <c r="F257">
        <v>130</v>
      </c>
      <c r="G257">
        <v>120</v>
      </c>
      <c r="H257" s="2">
        <v>0</v>
      </c>
      <c r="I257" s="2">
        <f>AVERAGE(Table13131415[[#This Row],[Estimated costs 1]:[Estimated costs 20]])</f>
        <v>0</v>
      </c>
      <c r="J257" s="2" t="e">
        <f>(Table13131415[[#This Row],[Mean]]-Table13131415[[#This Row],[Actual cost]])/Table13131415[[#This Row],[Actual cost]]*100</f>
        <v>#DIV/0!</v>
      </c>
      <c r="K257" s="2">
        <f>_xlfn.STDEV.P(Table13131415[[#This Row],[Estimated costs 1]:[Estimated costs 20]])</f>
        <v>0</v>
      </c>
      <c r="L257" s="2" t="e">
        <f>Table13131415[[#This Row],[Dev]]/Table13131415[[#This Row],[Mean]]*100</f>
        <v>#DIV/0!</v>
      </c>
      <c r="M257" s="2">
        <f>Table13131415[[#This Row],[Estimated costs 1]]-Table13131415[[#This Row],[Actual cost]]</f>
        <v>0</v>
      </c>
      <c r="N257" s="2" t="e">
        <f>Table13131415[[#This Row],[Diff 1]]/Table13131415[[#This Row],[Actual cost]]*100</f>
        <v>#DIV/0!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</row>
    <row r="258" spans="1:34" x14ac:dyDescent="0.3">
      <c r="A258" t="s">
        <v>278</v>
      </c>
      <c r="B258">
        <v>256</v>
      </c>
      <c r="C258" t="str">
        <f>LEFT(Table13131415[[#This Row],[Contingency id]])</f>
        <v>A</v>
      </c>
      <c r="D258" s="1">
        <v>0</v>
      </c>
      <c r="E258" s="1">
        <v>1.0924369747899101</v>
      </c>
      <c r="F258">
        <v>130</v>
      </c>
      <c r="G258">
        <v>119</v>
      </c>
      <c r="H258" s="2">
        <v>0</v>
      </c>
      <c r="I258" s="2">
        <f>AVERAGE(Table13131415[[#This Row],[Estimated costs 1]:[Estimated costs 20]])</f>
        <v>0</v>
      </c>
      <c r="J258" s="2" t="e">
        <f>(Table13131415[[#This Row],[Mean]]-Table13131415[[#This Row],[Actual cost]])/Table13131415[[#This Row],[Actual cost]]*100</f>
        <v>#DIV/0!</v>
      </c>
      <c r="K258" s="2">
        <f>_xlfn.STDEV.P(Table13131415[[#This Row],[Estimated costs 1]:[Estimated costs 20]])</f>
        <v>0</v>
      </c>
      <c r="L258" s="2" t="e">
        <f>Table13131415[[#This Row],[Dev]]/Table13131415[[#This Row],[Mean]]*100</f>
        <v>#DIV/0!</v>
      </c>
      <c r="M258" s="2">
        <f>Table13131415[[#This Row],[Estimated costs 1]]-Table13131415[[#This Row],[Actual cost]]</f>
        <v>0</v>
      </c>
      <c r="N258" s="2" t="e">
        <f>Table13131415[[#This Row],[Diff 1]]/Table13131415[[#This Row],[Actual cost]]*100</f>
        <v>#DIV/0!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</row>
    <row r="259" spans="1:34" x14ac:dyDescent="0.3">
      <c r="A259" t="s">
        <v>279</v>
      </c>
      <c r="B259">
        <v>257</v>
      </c>
      <c r="C259" t="str">
        <f>LEFT(Table13131415[[#This Row],[Contingency id]])</f>
        <v>A</v>
      </c>
      <c r="D259" s="1">
        <v>0</v>
      </c>
      <c r="E259" s="1">
        <v>1.0655737704918</v>
      </c>
      <c r="F259">
        <v>130</v>
      </c>
      <c r="G259">
        <v>122</v>
      </c>
      <c r="H259" s="2">
        <v>0</v>
      </c>
      <c r="I259" s="2">
        <f>AVERAGE(Table13131415[[#This Row],[Estimated costs 1]:[Estimated costs 20]])</f>
        <v>0</v>
      </c>
      <c r="J259" s="2" t="e">
        <f>(Table13131415[[#This Row],[Mean]]-Table13131415[[#This Row],[Actual cost]])/Table13131415[[#This Row],[Actual cost]]*100</f>
        <v>#DIV/0!</v>
      </c>
      <c r="K259" s="2">
        <f>_xlfn.STDEV.P(Table13131415[[#This Row],[Estimated costs 1]:[Estimated costs 20]])</f>
        <v>0</v>
      </c>
      <c r="L259" s="2" t="e">
        <f>Table13131415[[#This Row],[Dev]]/Table13131415[[#This Row],[Mean]]*100</f>
        <v>#DIV/0!</v>
      </c>
      <c r="M259" s="2">
        <f>Table13131415[[#This Row],[Estimated costs 1]]-Table13131415[[#This Row],[Actual cost]]</f>
        <v>0</v>
      </c>
      <c r="N259" s="2" t="e">
        <f>Table13131415[[#This Row],[Diff 1]]/Table13131415[[#This Row],[Actual cost]]*100</f>
        <v>#DIV/0!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</row>
    <row r="260" spans="1:34" x14ac:dyDescent="0.3">
      <c r="A260" t="s">
        <v>280</v>
      </c>
      <c r="B260">
        <v>258</v>
      </c>
      <c r="C260" t="str">
        <f>LEFT(Table13131415[[#This Row],[Contingency id]])</f>
        <v>A</v>
      </c>
      <c r="D260" s="1">
        <v>0</v>
      </c>
      <c r="E260" s="1">
        <v>1.0833333333333299</v>
      </c>
      <c r="F260">
        <v>130</v>
      </c>
      <c r="G260">
        <v>120</v>
      </c>
      <c r="H260" s="2">
        <v>0</v>
      </c>
      <c r="I260" s="2">
        <f>AVERAGE(Table13131415[[#This Row],[Estimated costs 1]:[Estimated costs 20]])</f>
        <v>0</v>
      </c>
      <c r="J260" s="2" t="e">
        <f>(Table13131415[[#This Row],[Mean]]-Table13131415[[#This Row],[Actual cost]])/Table13131415[[#This Row],[Actual cost]]*100</f>
        <v>#DIV/0!</v>
      </c>
      <c r="K260" s="2">
        <f>_xlfn.STDEV.P(Table13131415[[#This Row],[Estimated costs 1]:[Estimated costs 20]])</f>
        <v>0</v>
      </c>
      <c r="L260" s="2" t="e">
        <f>Table13131415[[#This Row],[Dev]]/Table13131415[[#This Row],[Mean]]*100</f>
        <v>#DIV/0!</v>
      </c>
      <c r="M260" s="2">
        <f>Table13131415[[#This Row],[Estimated costs 1]]-Table13131415[[#This Row],[Actual cost]]</f>
        <v>0</v>
      </c>
      <c r="N260" s="2" t="e">
        <f>Table13131415[[#This Row],[Diff 1]]/Table13131415[[#This Row],[Actual cost]]*100</f>
        <v>#DIV/0!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</row>
    <row r="261" spans="1:34" x14ac:dyDescent="0.3">
      <c r="A261" t="s">
        <v>281</v>
      </c>
      <c r="B261">
        <v>259</v>
      </c>
      <c r="C261" t="str">
        <f>LEFT(Table13131415[[#This Row],[Contingency id]])</f>
        <v>A</v>
      </c>
      <c r="D261" s="1">
        <v>0</v>
      </c>
      <c r="E261" s="1">
        <v>1.0900900900900901</v>
      </c>
      <c r="F261">
        <v>121</v>
      </c>
      <c r="G261">
        <v>111</v>
      </c>
      <c r="H261" s="2">
        <v>0</v>
      </c>
      <c r="I261" s="2">
        <f>AVERAGE(Table13131415[[#This Row],[Estimated costs 1]:[Estimated costs 20]])</f>
        <v>0</v>
      </c>
      <c r="J261" s="2" t="e">
        <f>(Table13131415[[#This Row],[Mean]]-Table13131415[[#This Row],[Actual cost]])/Table13131415[[#This Row],[Actual cost]]*100</f>
        <v>#DIV/0!</v>
      </c>
      <c r="K261" s="2">
        <f>_xlfn.STDEV.P(Table13131415[[#This Row],[Estimated costs 1]:[Estimated costs 20]])</f>
        <v>0</v>
      </c>
      <c r="L261" s="2" t="e">
        <f>Table13131415[[#This Row],[Dev]]/Table13131415[[#This Row],[Mean]]*100</f>
        <v>#DIV/0!</v>
      </c>
      <c r="M261" s="2">
        <f>Table13131415[[#This Row],[Estimated costs 1]]-Table13131415[[#This Row],[Actual cost]]</f>
        <v>0</v>
      </c>
      <c r="N261" s="2" t="e">
        <f>Table13131415[[#This Row],[Diff 1]]/Table13131415[[#This Row],[Actual cost]]*100</f>
        <v>#DIV/0!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</row>
    <row r="262" spans="1:34" x14ac:dyDescent="0.3">
      <c r="A262" t="s">
        <v>282</v>
      </c>
      <c r="B262">
        <v>260</v>
      </c>
      <c r="C262" t="str">
        <f>LEFT(Table13131415[[#This Row],[Contingency id]])</f>
        <v>A</v>
      </c>
      <c r="D262" s="1">
        <v>0</v>
      </c>
      <c r="E262" s="1">
        <v>1.0990990990990901</v>
      </c>
      <c r="F262">
        <v>122</v>
      </c>
      <c r="G262">
        <v>111</v>
      </c>
      <c r="H262" s="2">
        <v>0</v>
      </c>
      <c r="I262" s="2">
        <f>AVERAGE(Table13131415[[#This Row],[Estimated costs 1]:[Estimated costs 20]])</f>
        <v>0</v>
      </c>
      <c r="J262" s="2" t="e">
        <f>(Table13131415[[#This Row],[Mean]]-Table13131415[[#This Row],[Actual cost]])/Table13131415[[#This Row],[Actual cost]]*100</f>
        <v>#DIV/0!</v>
      </c>
      <c r="K262" s="2">
        <f>_xlfn.STDEV.P(Table13131415[[#This Row],[Estimated costs 1]:[Estimated costs 20]])</f>
        <v>0</v>
      </c>
      <c r="L262" s="2" t="e">
        <f>Table13131415[[#This Row],[Dev]]/Table13131415[[#This Row],[Mean]]*100</f>
        <v>#DIV/0!</v>
      </c>
      <c r="M262" s="2">
        <f>Table13131415[[#This Row],[Estimated costs 1]]-Table13131415[[#This Row],[Actual cost]]</f>
        <v>0</v>
      </c>
      <c r="N262" s="2" t="e">
        <f>Table13131415[[#This Row],[Diff 1]]/Table13131415[[#This Row],[Actual cost]]*100</f>
        <v>#DIV/0!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</row>
    <row r="263" spans="1:34" x14ac:dyDescent="0.3">
      <c r="A263" t="s">
        <v>283</v>
      </c>
      <c r="B263">
        <v>261</v>
      </c>
      <c r="C263" t="str">
        <f>LEFT(Table13131415[[#This Row],[Contingency id]])</f>
        <v>A</v>
      </c>
      <c r="D263" s="1">
        <v>0</v>
      </c>
      <c r="E263" s="1">
        <v>1.0608695652173901</v>
      </c>
      <c r="F263">
        <v>122</v>
      </c>
      <c r="G263">
        <v>115</v>
      </c>
      <c r="H263" s="2">
        <v>0</v>
      </c>
      <c r="I263" s="2">
        <f>AVERAGE(Table13131415[[#This Row],[Estimated costs 1]:[Estimated costs 20]])</f>
        <v>0</v>
      </c>
      <c r="J263" s="2" t="e">
        <f>(Table13131415[[#This Row],[Mean]]-Table13131415[[#This Row],[Actual cost]])/Table13131415[[#This Row],[Actual cost]]*100</f>
        <v>#DIV/0!</v>
      </c>
      <c r="K263" s="2">
        <f>_xlfn.STDEV.P(Table13131415[[#This Row],[Estimated costs 1]:[Estimated costs 20]])</f>
        <v>0</v>
      </c>
      <c r="L263" s="2" t="e">
        <f>Table13131415[[#This Row],[Dev]]/Table13131415[[#This Row],[Mean]]*100</f>
        <v>#DIV/0!</v>
      </c>
      <c r="M263" s="2">
        <f>Table13131415[[#This Row],[Estimated costs 1]]-Table13131415[[#This Row],[Actual cost]]</f>
        <v>0</v>
      </c>
      <c r="N263" s="2" t="e">
        <f>Table13131415[[#This Row],[Diff 1]]/Table13131415[[#This Row],[Actual cost]]*100</f>
        <v>#DIV/0!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</row>
    <row r="264" spans="1:34" x14ac:dyDescent="0.3">
      <c r="A264" t="s">
        <v>284</v>
      </c>
      <c r="B264">
        <v>262</v>
      </c>
      <c r="C264" t="str">
        <f>LEFT(Table13131415[[#This Row],[Contingency id]])</f>
        <v>A</v>
      </c>
      <c r="D264" s="1">
        <v>0</v>
      </c>
      <c r="E264" s="1">
        <v>1.0707964601769899</v>
      </c>
      <c r="F264">
        <v>121</v>
      </c>
      <c r="G264">
        <v>113</v>
      </c>
      <c r="H264" s="2">
        <v>0</v>
      </c>
      <c r="I264" s="2">
        <f>AVERAGE(Table13131415[[#This Row],[Estimated costs 1]:[Estimated costs 20]])</f>
        <v>0</v>
      </c>
      <c r="J264" s="2" t="e">
        <f>(Table13131415[[#This Row],[Mean]]-Table13131415[[#This Row],[Actual cost]])/Table13131415[[#This Row],[Actual cost]]*100</f>
        <v>#DIV/0!</v>
      </c>
      <c r="K264" s="2">
        <f>_xlfn.STDEV.P(Table13131415[[#This Row],[Estimated costs 1]:[Estimated costs 20]])</f>
        <v>0</v>
      </c>
      <c r="L264" s="2" t="e">
        <f>Table13131415[[#This Row],[Dev]]/Table13131415[[#This Row],[Mean]]*100</f>
        <v>#DIV/0!</v>
      </c>
      <c r="M264" s="2">
        <f>Table13131415[[#This Row],[Estimated costs 1]]-Table13131415[[#This Row],[Actual cost]]</f>
        <v>0</v>
      </c>
      <c r="N264" s="2" t="e">
        <f>Table13131415[[#This Row],[Diff 1]]/Table13131415[[#This Row],[Actual cost]]*100</f>
        <v>#DIV/0!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</row>
    <row r="265" spans="1:34" x14ac:dyDescent="0.3">
      <c r="A265" t="s">
        <v>285</v>
      </c>
      <c r="B265">
        <v>263</v>
      </c>
      <c r="C265" t="str">
        <f>LEFT(Table13131415[[#This Row],[Contingency id]])</f>
        <v>A</v>
      </c>
      <c r="D265" s="1">
        <v>0</v>
      </c>
      <c r="E265" s="1">
        <v>1.05172413793103</v>
      </c>
      <c r="F265">
        <v>122</v>
      </c>
      <c r="G265">
        <v>116</v>
      </c>
      <c r="H265" s="2">
        <v>0</v>
      </c>
      <c r="I265" s="2">
        <f>AVERAGE(Table13131415[[#This Row],[Estimated costs 1]:[Estimated costs 20]])</f>
        <v>0</v>
      </c>
      <c r="J265" s="2" t="e">
        <f>(Table13131415[[#This Row],[Mean]]-Table13131415[[#This Row],[Actual cost]])/Table13131415[[#This Row],[Actual cost]]*100</f>
        <v>#DIV/0!</v>
      </c>
      <c r="K265" s="2">
        <f>_xlfn.STDEV.P(Table13131415[[#This Row],[Estimated costs 1]:[Estimated costs 20]])</f>
        <v>0</v>
      </c>
      <c r="L265" s="2" t="e">
        <f>Table13131415[[#This Row],[Dev]]/Table13131415[[#This Row],[Mean]]*100</f>
        <v>#DIV/0!</v>
      </c>
      <c r="M265" s="2">
        <f>Table13131415[[#This Row],[Estimated costs 1]]-Table13131415[[#This Row],[Actual cost]]</f>
        <v>0</v>
      </c>
      <c r="N265" s="2" t="e">
        <f>Table13131415[[#This Row],[Diff 1]]/Table13131415[[#This Row],[Actual cost]]*100</f>
        <v>#DIV/0!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</row>
    <row r="266" spans="1:34" x14ac:dyDescent="0.3">
      <c r="A266" t="s">
        <v>286</v>
      </c>
      <c r="B266">
        <v>264</v>
      </c>
      <c r="C266" t="str">
        <f>LEFT(Table13131415[[#This Row],[Contingency id]])</f>
        <v>A</v>
      </c>
      <c r="D266" s="1">
        <v>0</v>
      </c>
      <c r="E266" s="1">
        <v>1.0803571428571399</v>
      </c>
      <c r="F266">
        <v>121</v>
      </c>
      <c r="G266">
        <v>112</v>
      </c>
      <c r="H266" s="2">
        <v>0</v>
      </c>
      <c r="I266" s="2">
        <f>AVERAGE(Table13131415[[#This Row],[Estimated costs 1]:[Estimated costs 20]])</f>
        <v>0</v>
      </c>
      <c r="J266" s="2" t="e">
        <f>(Table13131415[[#This Row],[Mean]]-Table13131415[[#This Row],[Actual cost]])/Table13131415[[#This Row],[Actual cost]]*100</f>
        <v>#DIV/0!</v>
      </c>
      <c r="K266" s="2">
        <f>_xlfn.STDEV.P(Table13131415[[#This Row],[Estimated costs 1]:[Estimated costs 20]])</f>
        <v>0</v>
      </c>
      <c r="L266" s="2" t="e">
        <f>Table13131415[[#This Row],[Dev]]/Table13131415[[#This Row],[Mean]]*100</f>
        <v>#DIV/0!</v>
      </c>
      <c r="M266" s="2">
        <f>Table13131415[[#This Row],[Estimated costs 1]]-Table13131415[[#This Row],[Actual cost]]</f>
        <v>0</v>
      </c>
      <c r="N266" s="2" t="e">
        <f>Table13131415[[#This Row],[Diff 1]]/Table13131415[[#This Row],[Actual cost]]*100</f>
        <v>#DIV/0!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</row>
    <row r="267" spans="1:34" x14ac:dyDescent="0.3">
      <c r="A267" t="s">
        <v>287</v>
      </c>
      <c r="B267">
        <v>265</v>
      </c>
      <c r="C267" t="str">
        <f>LEFT(Table13131415[[#This Row],[Contingency id]])</f>
        <v>A</v>
      </c>
      <c r="D267" s="1">
        <v>0</v>
      </c>
      <c r="E267" s="1">
        <v>1.1090909090909</v>
      </c>
      <c r="F267">
        <v>122</v>
      </c>
      <c r="G267">
        <v>110</v>
      </c>
      <c r="H267" s="2">
        <v>0</v>
      </c>
      <c r="I267" s="2">
        <f>AVERAGE(Table13131415[[#This Row],[Estimated costs 1]:[Estimated costs 20]])</f>
        <v>0</v>
      </c>
      <c r="J267" s="2" t="e">
        <f>(Table13131415[[#This Row],[Mean]]-Table13131415[[#This Row],[Actual cost]])/Table13131415[[#This Row],[Actual cost]]*100</f>
        <v>#DIV/0!</v>
      </c>
      <c r="K267" s="2">
        <f>_xlfn.STDEV.P(Table13131415[[#This Row],[Estimated costs 1]:[Estimated costs 20]])</f>
        <v>0</v>
      </c>
      <c r="L267" s="2" t="e">
        <f>Table13131415[[#This Row],[Dev]]/Table13131415[[#This Row],[Mean]]*100</f>
        <v>#DIV/0!</v>
      </c>
      <c r="M267" s="2">
        <f>Table13131415[[#This Row],[Estimated costs 1]]-Table13131415[[#This Row],[Actual cost]]</f>
        <v>0</v>
      </c>
      <c r="N267" s="2" t="e">
        <f>Table13131415[[#This Row],[Diff 1]]/Table13131415[[#This Row],[Actual cost]]*100</f>
        <v>#DIV/0!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</row>
    <row r="268" spans="1:34" x14ac:dyDescent="0.3">
      <c r="A268" t="s">
        <v>288</v>
      </c>
      <c r="B268">
        <v>266</v>
      </c>
      <c r="C268" t="str">
        <f>LEFT(Table13131415[[#This Row],[Contingency id]])</f>
        <v>A</v>
      </c>
      <c r="D268" s="1">
        <v>0</v>
      </c>
      <c r="E268" s="1">
        <v>1.0608695652173901</v>
      </c>
      <c r="F268">
        <v>122</v>
      </c>
      <c r="G268">
        <v>115</v>
      </c>
      <c r="H268" s="2">
        <v>0</v>
      </c>
      <c r="I268" s="2">
        <f>AVERAGE(Table13131415[[#This Row],[Estimated costs 1]:[Estimated costs 20]])</f>
        <v>0</v>
      </c>
      <c r="J268" s="2" t="e">
        <f>(Table13131415[[#This Row],[Mean]]-Table13131415[[#This Row],[Actual cost]])/Table13131415[[#This Row],[Actual cost]]*100</f>
        <v>#DIV/0!</v>
      </c>
      <c r="K268" s="2">
        <f>_xlfn.STDEV.P(Table13131415[[#This Row],[Estimated costs 1]:[Estimated costs 20]])</f>
        <v>0</v>
      </c>
      <c r="L268" s="2" t="e">
        <f>Table13131415[[#This Row],[Dev]]/Table13131415[[#This Row],[Mean]]*100</f>
        <v>#DIV/0!</v>
      </c>
      <c r="M268" s="2">
        <f>Table13131415[[#This Row],[Estimated costs 1]]-Table13131415[[#This Row],[Actual cost]]</f>
        <v>0</v>
      </c>
      <c r="N268" s="2" t="e">
        <f>Table13131415[[#This Row],[Diff 1]]/Table13131415[[#This Row],[Actual cost]]*100</f>
        <v>#DIV/0!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</row>
    <row r="269" spans="1:34" x14ac:dyDescent="0.3">
      <c r="A269" t="s">
        <v>289</v>
      </c>
      <c r="B269">
        <v>267</v>
      </c>
      <c r="C269" t="str">
        <f>LEFT(Table13131415[[#This Row],[Contingency id]])</f>
        <v>A</v>
      </c>
      <c r="D269" s="1">
        <v>0</v>
      </c>
      <c r="E269" s="1">
        <v>1.0990990990990901</v>
      </c>
      <c r="F269">
        <v>122</v>
      </c>
      <c r="G269">
        <v>111</v>
      </c>
      <c r="H269" s="2">
        <v>0</v>
      </c>
      <c r="I269" s="2">
        <f>AVERAGE(Table13131415[[#This Row],[Estimated costs 1]:[Estimated costs 20]])</f>
        <v>0</v>
      </c>
      <c r="J269" s="2" t="e">
        <f>(Table13131415[[#This Row],[Mean]]-Table13131415[[#This Row],[Actual cost]])/Table13131415[[#This Row],[Actual cost]]*100</f>
        <v>#DIV/0!</v>
      </c>
      <c r="K269" s="2">
        <f>_xlfn.STDEV.P(Table13131415[[#This Row],[Estimated costs 1]:[Estimated costs 20]])</f>
        <v>0</v>
      </c>
      <c r="L269" s="2" t="e">
        <f>Table13131415[[#This Row],[Dev]]/Table13131415[[#This Row],[Mean]]*100</f>
        <v>#DIV/0!</v>
      </c>
      <c r="M269" s="2">
        <f>Table13131415[[#This Row],[Estimated costs 1]]-Table13131415[[#This Row],[Actual cost]]</f>
        <v>0</v>
      </c>
      <c r="N269" s="2" t="e">
        <f>Table13131415[[#This Row],[Diff 1]]/Table13131415[[#This Row],[Actual cost]]*100</f>
        <v>#DIV/0!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</row>
    <row r="270" spans="1:34" x14ac:dyDescent="0.3">
      <c r="A270" t="s">
        <v>290</v>
      </c>
      <c r="B270">
        <v>268</v>
      </c>
      <c r="C270" t="str">
        <f>LEFT(Table13131415[[#This Row],[Contingency id]])</f>
        <v>A</v>
      </c>
      <c r="D270" s="1">
        <v>0</v>
      </c>
      <c r="E270" s="1">
        <v>1.15094339622641</v>
      </c>
      <c r="F270">
        <v>122</v>
      </c>
      <c r="G270">
        <v>106</v>
      </c>
      <c r="H270" s="2">
        <v>0</v>
      </c>
      <c r="I270" s="2">
        <f>AVERAGE(Table13131415[[#This Row],[Estimated costs 1]:[Estimated costs 20]])</f>
        <v>0</v>
      </c>
      <c r="J270" s="2" t="e">
        <f>(Table13131415[[#This Row],[Mean]]-Table13131415[[#This Row],[Actual cost]])/Table13131415[[#This Row],[Actual cost]]*100</f>
        <v>#DIV/0!</v>
      </c>
      <c r="K270" s="2">
        <f>_xlfn.STDEV.P(Table13131415[[#This Row],[Estimated costs 1]:[Estimated costs 20]])</f>
        <v>0</v>
      </c>
      <c r="L270" s="2" t="e">
        <f>Table13131415[[#This Row],[Dev]]/Table13131415[[#This Row],[Mean]]*100</f>
        <v>#DIV/0!</v>
      </c>
      <c r="M270" s="2">
        <f>Table13131415[[#This Row],[Estimated costs 1]]-Table13131415[[#This Row],[Actual cost]]</f>
        <v>0</v>
      </c>
      <c r="N270" s="2" t="e">
        <f>Table13131415[[#This Row],[Diff 1]]/Table13131415[[#This Row],[Actual cost]]*100</f>
        <v>#DIV/0!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</row>
    <row r="271" spans="1:34" x14ac:dyDescent="0.3">
      <c r="A271" t="s">
        <v>291</v>
      </c>
      <c r="B271">
        <v>269</v>
      </c>
      <c r="C271" t="str">
        <f>LEFT(Table13131415[[#This Row],[Contingency id]])</f>
        <v>A</v>
      </c>
      <c r="D271" s="1">
        <v>0</v>
      </c>
      <c r="E271" s="1">
        <v>1.0508474576271101</v>
      </c>
      <c r="F271">
        <v>124</v>
      </c>
      <c r="G271">
        <v>118</v>
      </c>
      <c r="H271" s="2">
        <v>0</v>
      </c>
      <c r="I271" s="2">
        <f>AVERAGE(Table13131415[[#This Row],[Estimated costs 1]:[Estimated costs 20]])</f>
        <v>0</v>
      </c>
      <c r="J271" s="2" t="e">
        <f>(Table13131415[[#This Row],[Mean]]-Table13131415[[#This Row],[Actual cost]])/Table13131415[[#This Row],[Actual cost]]*100</f>
        <v>#DIV/0!</v>
      </c>
      <c r="K271" s="2">
        <f>_xlfn.STDEV.P(Table13131415[[#This Row],[Estimated costs 1]:[Estimated costs 20]])</f>
        <v>0</v>
      </c>
      <c r="L271" s="2" t="e">
        <f>Table13131415[[#This Row],[Dev]]/Table13131415[[#This Row],[Mean]]*100</f>
        <v>#DIV/0!</v>
      </c>
      <c r="M271" s="2">
        <f>Table13131415[[#This Row],[Estimated costs 1]]-Table13131415[[#This Row],[Actual cost]]</f>
        <v>0</v>
      </c>
      <c r="N271" s="2" t="e">
        <f>Table13131415[[#This Row],[Diff 1]]/Table13131415[[#This Row],[Actual cost]]*100</f>
        <v>#DIV/0!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</row>
    <row r="272" spans="1:34" x14ac:dyDescent="0.3">
      <c r="A272" t="s">
        <v>292</v>
      </c>
      <c r="B272">
        <v>270</v>
      </c>
      <c r="C272" t="str">
        <f>LEFT(Table13131415[[#This Row],[Contingency id]])</f>
        <v>A</v>
      </c>
      <c r="D272" s="1">
        <v>0</v>
      </c>
      <c r="E272" s="1">
        <v>1.1071428571428501</v>
      </c>
      <c r="F272">
        <v>124</v>
      </c>
      <c r="G272">
        <v>112</v>
      </c>
      <c r="H272" s="2">
        <v>0</v>
      </c>
      <c r="I272" s="2">
        <f>AVERAGE(Table13131415[[#This Row],[Estimated costs 1]:[Estimated costs 20]])</f>
        <v>0</v>
      </c>
      <c r="J272" s="2" t="e">
        <f>(Table13131415[[#This Row],[Mean]]-Table13131415[[#This Row],[Actual cost]])/Table13131415[[#This Row],[Actual cost]]*100</f>
        <v>#DIV/0!</v>
      </c>
      <c r="K272" s="2">
        <f>_xlfn.STDEV.P(Table13131415[[#This Row],[Estimated costs 1]:[Estimated costs 20]])</f>
        <v>0</v>
      </c>
      <c r="L272" s="2" t="e">
        <f>Table13131415[[#This Row],[Dev]]/Table13131415[[#This Row],[Mean]]*100</f>
        <v>#DIV/0!</v>
      </c>
      <c r="M272" s="2">
        <f>Table13131415[[#This Row],[Estimated costs 1]]-Table13131415[[#This Row],[Actual cost]]</f>
        <v>0</v>
      </c>
      <c r="N272" s="2" t="e">
        <f>Table13131415[[#This Row],[Diff 1]]/Table13131415[[#This Row],[Actual cost]]*100</f>
        <v>#DIV/0!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</row>
    <row r="273" spans="1:34" x14ac:dyDescent="0.3">
      <c r="A273" t="s">
        <v>293</v>
      </c>
      <c r="B273">
        <v>271</v>
      </c>
      <c r="C273" t="str">
        <f>LEFT(Table13131415[[#This Row],[Contingency id]])</f>
        <v>A</v>
      </c>
      <c r="D273" s="1">
        <v>0</v>
      </c>
      <c r="E273" s="1">
        <v>1.0973451327433601</v>
      </c>
      <c r="F273">
        <v>124</v>
      </c>
      <c r="G273">
        <v>113</v>
      </c>
      <c r="H273" s="2">
        <v>0</v>
      </c>
      <c r="I273" s="2">
        <f>AVERAGE(Table13131415[[#This Row],[Estimated costs 1]:[Estimated costs 20]])</f>
        <v>0</v>
      </c>
      <c r="J273" s="2" t="e">
        <f>(Table13131415[[#This Row],[Mean]]-Table13131415[[#This Row],[Actual cost]])/Table13131415[[#This Row],[Actual cost]]*100</f>
        <v>#DIV/0!</v>
      </c>
      <c r="K273" s="2">
        <f>_xlfn.STDEV.P(Table13131415[[#This Row],[Estimated costs 1]:[Estimated costs 20]])</f>
        <v>0</v>
      </c>
      <c r="L273" s="2" t="e">
        <f>Table13131415[[#This Row],[Dev]]/Table13131415[[#This Row],[Mean]]*100</f>
        <v>#DIV/0!</v>
      </c>
      <c r="M273" s="2">
        <f>Table13131415[[#This Row],[Estimated costs 1]]-Table13131415[[#This Row],[Actual cost]]</f>
        <v>0</v>
      </c>
      <c r="N273" s="2" t="e">
        <f>Table13131415[[#This Row],[Diff 1]]/Table13131415[[#This Row],[Actual cost]]*100</f>
        <v>#DIV/0!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</row>
    <row r="274" spans="1:34" x14ac:dyDescent="0.3">
      <c r="A274" t="s">
        <v>294</v>
      </c>
      <c r="B274">
        <v>272</v>
      </c>
      <c r="C274" t="str">
        <f>LEFT(Table13131415[[#This Row],[Contingency id]])</f>
        <v>A</v>
      </c>
      <c r="D274" s="1">
        <v>0</v>
      </c>
      <c r="E274" s="1">
        <v>1.1071428571428501</v>
      </c>
      <c r="F274">
        <v>124</v>
      </c>
      <c r="G274">
        <v>112</v>
      </c>
      <c r="H274" s="2">
        <v>0</v>
      </c>
      <c r="I274" s="2">
        <f>AVERAGE(Table13131415[[#This Row],[Estimated costs 1]:[Estimated costs 20]])</f>
        <v>0</v>
      </c>
      <c r="J274" s="2" t="e">
        <f>(Table13131415[[#This Row],[Mean]]-Table13131415[[#This Row],[Actual cost]])/Table13131415[[#This Row],[Actual cost]]*100</f>
        <v>#DIV/0!</v>
      </c>
      <c r="K274" s="2">
        <f>_xlfn.STDEV.P(Table13131415[[#This Row],[Estimated costs 1]:[Estimated costs 20]])</f>
        <v>0</v>
      </c>
      <c r="L274" s="2" t="e">
        <f>Table13131415[[#This Row],[Dev]]/Table13131415[[#This Row],[Mean]]*100</f>
        <v>#DIV/0!</v>
      </c>
      <c r="M274" s="2">
        <f>Table13131415[[#This Row],[Estimated costs 1]]-Table13131415[[#This Row],[Actual cost]]</f>
        <v>0</v>
      </c>
      <c r="N274" s="2" t="e">
        <f>Table13131415[[#This Row],[Diff 1]]/Table13131415[[#This Row],[Actual cost]]*100</f>
        <v>#DIV/0!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</row>
    <row r="275" spans="1:34" x14ac:dyDescent="0.3">
      <c r="A275" t="s">
        <v>295</v>
      </c>
      <c r="B275">
        <v>273</v>
      </c>
      <c r="C275" t="str">
        <f>LEFT(Table13131415[[#This Row],[Contingency id]])</f>
        <v>A</v>
      </c>
      <c r="D275" s="1">
        <v>0</v>
      </c>
      <c r="E275" s="1">
        <v>1.1272727272727201</v>
      </c>
      <c r="F275">
        <v>124</v>
      </c>
      <c r="G275">
        <v>110</v>
      </c>
      <c r="H275" s="2">
        <v>0</v>
      </c>
      <c r="I275" s="2">
        <f>AVERAGE(Table13131415[[#This Row],[Estimated costs 1]:[Estimated costs 20]])</f>
        <v>0</v>
      </c>
      <c r="J275" s="2" t="e">
        <f>(Table13131415[[#This Row],[Mean]]-Table13131415[[#This Row],[Actual cost]])/Table13131415[[#This Row],[Actual cost]]*100</f>
        <v>#DIV/0!</v>
      </c>
      <c r="K275" s="2">
        <f>_xlfn.STDEV.P(Table13131415[[#This Row],[Estimated costs 1]:[Estimated costs 20]])</f>
        <v>0</v>
      </c>
      <c r="L275" s="2" t="e">
        <f>Table13131415[[#This Row],[Dev]]/Table13131415[[#This Row],[Mean]]*100</f>
        <v>#DIV/0!</v>
      </c>
      <c r="M275" s="2">
        <f>Table13131415[[#This Row],[Estimated costs 1]]-Table13131415[[#This Row],[Actual cost]]</f>
        <v>0</v>
      </c>
      <c r="N275" s="2" t="e">
        <f>Table13131415[[#This Row],[Diff 1]]/Table13131415[[#This Row],[Actual cost]]*100</f>
        <v>#DIV/0!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</row>
    <row r="276" spans="1:34" x14ac:dyDescent="0.3">
      <c r="A276" t="s">
        <v>296</v>
      </c>
      <c r="B276">
        <v>274</v>
      </c>
      <c r="C276" t="str">
        <f>LEFT(Table13131415[[#This Row],[Contingency id]])</f>
        <v>A</v>
      </c>
      <c r="D276" s="1">
        <v>0</v>
      </c>
      <c r="E276" s="1">
        <v>1.0782608695652101</v>
      </c>
      <c r="F276">
        <v>124</v>
      </c>
      <c r="G276">
        <v>115</v>
      </c>
      <c r="H276" s="2">
        <v>0</v>
      </c>
      <c r="I276" s="2">
        <f>AVERAGE(Table13131415[[#This Row],[Estimated costs 1]:[Estimated costs 20]])</f>
        <v>0</v>
      </c>
      <c r="J276" s="2" t="e">
        <f>(Table13131415[[#This Row],[Mean]]-Table13131415[[#This Row],[Actual cost]])/Table13131415[[#This Row],[Actual cost]]*100</f>
        <v>#DIV/0!</v>
      </c>
      <c r="K276" s="2">
        <f>_xlfn.STDEV.P(Table13131415[[#This Row],[Estimated costs 1]:[Estimated costs 20]])</f>
        <v>0</v>
      </c>
      <c r="L276" s="2" t="e">
        <f>Table13131415[[#This Row],[Dev]]/Table13131415[[#This Row],[Mean]]*100</f>
        <v>#DIV/0!</v>
      </c>
      <c r="M276" s="2">
        <f>Table13131415[[#This Row],[Estimated costs 1]]-Table13131415[[#This Row],[Actual cost]]</f>
        <v>0</v>
      </c>
      <c r="N276" s="2" t="e">
        <f>Table13131415[[#This Row],[Diff 1]]/Table13131415[[#This Row],[Actual cost]]*100</f>
        <v>#DIV/0!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</row>
    <row r="277" spans="1:34" x14ac:dyDescent="0.3">
      <c r="A277" t="s">
        <v>297</v>
      </c>
      <c r="B277">
        <v>275</v>
      </c>
      <c r="C277" t="str">
        <f>LEFT(Table13131415[[#This Row],[Contingency id]])</f>
        <v>A</v>
      </c>
      <c r="D277" s="1">
        <v>0</v>
      </c>
      <c r="E277" s="1">
        <v>1.1171171171171099</v>
      </c>
      <c r="F277">
        <v>124</v>
      </c>
      <c r="G277">
        <v>111</v>
      </c>
      <c r="H277" s="2">
        <v>0</v>
      </c>
      <c r="I277" s="2">
        <f>AVERAGE(Table13131415[[#This Row],[Estimated costs 1]:[Estimated costs 20]])</f>
        <v>0</v>
      </c>
      <c r="J277" s="2" t="e">
        <f>(Table13131415[[#This Row],[Mean]]-Table13131415[[#This Row],[Actual cost]])/Table13131415[[#This Row],[Actual cost]]*100</f>
        <v>#DIV/0!</v>
      </c>
      <c r="K277" s="2">
        <f>_xlfn.STDEV.P(Table13131415[[#This Row],[Estimated costs 1]:[Estimated costs 20]])</f>
        <v>0</v>
      </c>
      <c r="L277" s="2" t="e">
        <f>Table13131415[[#This Row],[Dev]]/Table13131415[[#This Row],[Mean]]*100</f>
        <v>#DIV/0!</v>
      </c>
      <c r="M277" s="2">
        <f>Table13131415[[#This Row],[Estimated costs 1]]-Table13131415[[#This Row],[Actual cost]]</f>
        <v>0</v>
      </c>
      <c r="N277" s="2" t="e">
        <f>Table13131415[[#This Row],[Diff 1]]/Table13131415[[#This Row],[Actual cost]]*100</f>
        <v>#DIV/0!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</row>
    <row r="278" spans="1:34" x14ac:dyDescent="0.3">
      <c r="A278" t="s">
        <v>298</v>
      </c>
      <c r="B278">
        <v>276</v>
      </c>
      <c r="C278" t="str">
        <f>LEFT(Table13131415[[#This Row],[Contingency id]])</f>
        <v>A</v>
      </c>
      <c r="D278" s="1">
        <v>0</v>
      </c>
      <c r="E278" s="1">
        <v>1.0877192982456101</v>
      </c>
      <c r="F278">
        <v>124</v>
      </c>
      <c r="G278">
        <v>114</v>
      </c>
      <c r="H278" s="2">
        <v>0</v>
      </c>
      <c r="I278" s="2">
        <f>AVERAGE(Table13131415[[#This Row],[Estimated costs 1]:[Estimated costs 20]])</f>
        <v>0</v>
      </c>
      <c r="J278" s="2" t="e">
        <f>(Table13131415[[#This Row],[Mean]]-Table13131415[[#This Row],[Actual cost]])/Table13131415[[#This Row],[Actual cost]]*100</f>
        <v>#DIV/0!</v>
      </c>
      <c r="K278" s="2">
        <f>_xlfn.STDEV.P(Table13131415[[#This Row],[Estimated costs 1]:[Estimated costs 20]])</f>
        <v>0</v>
      </c>
      <c r="L278" s="2" t="e">
        <f>Table13131415[[#This Row],[Dev]]/Table13131415[[#This Row],[Mean]]*100</f>
        <v>#DIV/0!</v>
      </c>
      <c r="M278" s="2">
        <f>Table13131415[[#This Row],[Estimated costs 1]]-Table13131415[[#This Row],[Actual cost]]</f>
        <v>0</v>
      </c>
      <c r="N278" s="2" t="e">
        <f>Table13131415[[#This Row],[Diff 1]]/Table13131415[[#This Row],[Actual cost]]*100</f>
        <v>#DIV/0!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</row>
    <row r="279" spans="1:34" x14ac:dyDescent="0.3">
      <c r="A279" t="s">
        <v>299</v>
      </c>
      <c r="B279">
        <v>277</v>
      </c>
      <c r="C279" t="str">
        <f>LEFT(Table13131415[[#This Row],[Contingency id]])</f>
        <v>A</v>
      </c>
      <c r="D279" s="1">
        <v>0</v>
      </c>
      <c r="E279" s="1">
        <v>1.0689655172413699</v>
      </c>
      <c r="F279">
        <v>124</v>
      </c>
      <c r="G279">
        <v>116</v>
      </c>
      <c r="H279" s="2">
        <v>0</v>
      </c>
      <c r="I279" s="2">
        <f>AVERAGE(Table13131415[[#This Row],[Estimated costs 1]:[Estimated costs 20]])</f>
        <v>0</v>
      </c>
      <c r="J279" s="2" t="e">
        <f>(Table13131415[[#This Row],[Mean]]-Table13131415[[#This Row],[Actual cost]])/Table13131415[[#This Row],[Actual cost]]*100</f>
        <v>#DIV/0!</v>
      </c>
      <c r="K279" s="2">
        <f>_xlfn.STDEV.P(Table13131415[[#This Row],[Estimated costs 1]:[Estimated costs 20]])</f>
        <v>0</v>
      </c>
      <c r="L279" s="2" t="e">
        <f>Table13131415[[#This Row],[Dev]]/Table13131415[[#This Row],[Mean]]*100</f>
        <v>#DIV/0!</v>
      </c>
      <c r="M279" s="2">
        <f>Table13131415[[#This Row],[Estimated costs 1]]-Table13131415[[#This Row],[Actual cost]]</f>
        <v>0</v>
      </c>
      <c r="N279" s="2" t="e">
        <f>Table13131415[[#This Row],[Diff 1]]/Table13131415[[#This Row],[Actual cost]]*100</f>
        <v>#DIV/0!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</row>
    <row r="280" spans="1:34" x14ac:dyDescent="0.3">
      <c r="A280" t="s">
        <v>300</v>
      </c>
      <c r="B280">
        <v>278</v>
      </c>
      <c r="C280" t="str">
        <f>LEFT(Table13131415[[#This Row],[Contingency id]])</f>
        <v>A</v>
      </c>
      <c r="D280" s="1">
        <v>0</v>
      </c>
      <c r="E280" s="1">
        <v>1.0877192982456101</v>
      </c>
      <c r="F280">
        <v>124</v>
      </c>
      <c r="G280">
        <v>114</v>
      </c>
      <c r="H280" s="2">
        <v>0</v>
      </c>
      <c r="I280" s="2">
        <f>AVERAGE(Table13131415[[#This Row],[Estimated costs 1]:[Estimated costs 20]])</f>
        <v>0</v>
      </c>
      <c r="J280" s="2" t="e">
        <f>(Table13131415[[#This Row],[Mean]]-Table13131415[[#This Row],[Actual cost]])/Table13131415[[#This Row],[Actual cost]]*100</f>
        <v>#DIV/0!</v>
      </c>
      <c r="K280" s="2">
        <f>_xlfn.STDEV.P(Table13131415[[#This Row],[Estimated costs 1]:[Estimated costs 20]])</f>
        <v>0</v>
      </c>
      <c r="L280" s="2" t="e">
        <f>Table13131415[[#This Row],[Dev]]/Table13131415[[#This Row],[Mean]]*100</f>
        <v>#DIV/0!</v>
      </c>
      <c r="M280" s="2">
        <f>Table13131415[[#This Row],[Estimated costs 1]]-Table13131415[[#This Row],[Actual cost]]</f>
        <v>0</v>
      </c>
      <c r="N280" s="2" t="e">
        <f>Table13131415[[#This Row],[Diff 1]]/Table13131415[[#This Row],[Actual cost]]*100</f>
        <v>#DIV/0!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</row>
    <row r="281" spans="1:34" x14ac:dyDescent="0.3">
      <c r="A281" t="s">
        <v>301</v>
      </c>
      <c r="B281">
        <v>279</v>
      </c>
      <c r="C281" t="str">
        <f>LEFT(Table13131415[[#This Row],[Contingency id]])</f>
        <v>A</v>
      </c>
      <c r="D281" s="1">
        <v>0</v>
      </c>
      <c r="E281" s="1">
        <v>1.0510204081632599</v>
      </c>
      <c r="F281">
        <v>103</v>
      </c>
      <c r="G281">
        <v>98</v>
      </c>
      <c r="H281" s="2">
        <v>0</v>
      </c>
      <c r="I281" s="2">
        <f>AVERAGE(Table13131415[[#This Row],[Estimated costs 1]:[Estimated costs 20]])</f>
        <v>0</v>
      </c>
      <c r="J281" s="2" t="e">
        <f>(Table13131415[[#This Row],[Mean]]-Table13131415[[#This Row],[Actual cost]])/Table13131415[[#This Row],[Actual cost]]*100</f>
        <v>#DIV/0!</v>
      </c>
      <c r="K281" s="2">
        <f>_xlfn.STDEV.P(Table13131415[[#This Row],[Estimated costs 1]:[Estimated costs 20]])</f>
        <v>0</v>
      </c>
      <c r="L281" s="2" t="e">
        <f>Table13131415[[#This Row],[Dev]]/Table13131415[[#This Row],[Mean]]*100</f>
        <v>#DIV/0!</v>
      </c>
      <c r="M281" s="2">
        <f>Table13131415[[#This Row],[Estimated costs 1]]-Table13131415[[#This Row],[Actual cost]]</f>
        <v>0</v>
      </c>
      <c r="N281" s="2" t="e">
        <f>Table13131415[[#This Row],[Diff 1]]/Table13131415[[#This Row],[Actual cost]]*100</f>
        <v>#DIV/0!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</row>
    <row r="282" spans="1:34" x14ac:dyDescent="0.3">
      <c r="A282" t="s">
        <v>302</v>
      </c>
      <c r="B282">
        <v>280</v>
      </c>
      <c r="C282" t="str">
        <f>LEFT(Table13131415[[#This Row],[Contingency id]])</f>
        <v>A</v>
      </c>
      <c r="D282" s="1">
        <v>0</v>
      </c>
      <c r="E282" s="1">
        <v>1.0508474576271101</v>
      </c>
      <c r="F282">
        <v>124</v>
      </c>
      <c r="G282">
        <v>118</v>
      </c>
      <c r="H282" s="2">
        <v>0</v>
      </c>
      <c r="I282" s="2">
        <f>AVERAGE(Table13131415[[#This Row],[Estimated costs 1]:[Estimated costs 20]])</f>
        <v>0</v>
      </c>
      <c r="J282" s="2" t="e">
        <f>(Table13131415[[#This Row],[Mean]]-Table13131415[[#This Row],[Actual cost]])/Table13131415[[#This Row],[Actual cost]]*100</f>
        <v>#DIV/0!</v>
      </c>
      <c r="K282" s="2">
        <f>_xlfn.STDEV.P(Table13131415[[#This Row],[Estimated costs 1]:[Estimated costs 20]])</f>
        <v>0</v>
      </c>
      <c r="L282" s="2" t="e">
        <f>Table13131415[[#This Row],[Dev]]/Table13131415[[#This Row],[Mean]]*100</f>
        <v>#DIV/0!</v>
      </c>
      <c r="M282" s="2">
        <f>Table13131415[[#This Row],[Estimated costs 1]]-Table13131415[[#This Row],[Actual cost]]</f>
        <v>0</v>
      </c>
      <c r="N282" s="2" t="e">
        <f>Table13131415[[#This Row],[Diff 1]]/Table13131415[[#This Row],[Actual cost]]*100</f>
        <v>#DIV/0!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</row>
    <row r="283" spans="1:34" x14ac:dyDescent="0.3">
      <c r="A283" t="s">
        <v>303</v>
      </c>
      <c r="B283">
        <v>281</v>
      </c>
      <c r="C283" t="str">
        <f>LEFT(Table13131415[[#This Row],[Contingency id]])</f>
        <v>A</v>
      </c>
      <c r="D283" s="1">
        <v>0</v>
      </c>
      <c r="E283" s="1">
        <v>1.0689655172413699</v>
      </c>
      <c r="F283">
        <v>124</v>
      </c>
      <c r="G283">
        <v>116</v>
      </c>
      <c r="H283" s="2">
        <v>0</v>
      </c>
      <c r="I283" s="2">
        <f>AVERAGE(Table13131415[[#This Row],[Estimated costs 1]:[Estimated costs 20]])</f>
        <v>0</v>
      </c>
      <c r="J283" s="2" t="e">
        <f>(Table13131415[[#This Row],[Mean]]-Table13131415[[#This Row],[Actual cost]])/Table13131415[[#This Row],[Actual cost]]*100</f>
        <v>#DIV/0!</v>
      </c>
      <c r="K283" s="2">
        <f>_xlfn.STDEV.P(Table13131415[[#This Row],[Estimated costs 1]:[Estimated costs 20]])</f>
        <v>0</v>
      </c>
      <c r="L283" s="2" t="e">
        <f>Table13131415[[#This Row],[Dev]]/Table13131415[[#This Row],[Mean]]*100</f>
        <v>#DIV/0!</v>
      </c>
      <c r="M283" s="2">
        <f>Table13131415[[#This Row],[Estimated costs 1]]-Table13131415[[#This Row],[Actual cost]]</f>
        <v>0</v>
      </c>
      <c r="N283" s="2" t="e">
        <f>Table13131415[[#This Row],[Diff 1]]/Table13131415[[#This Row],[Actual cost]]*100</f>
        <v>#DIV/0!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</row>
    <row r="284" spans="1:34" x14ac:dyDescent="0.3">
      <c r="A284" t="s">
        <v>304</v>
      </c>
      <c r="B284">
        <v>282</v>
      </c>
      <c r="C284" t="str">
        <f>LEFT(Table13131415[[#This Row],[Contingency id]])</f>
        <v>A</v>
      </c>
      <c r="D284" s="1">
        <v>0</v>
      </c>
      <c r="E284" s="1">
        <v>1.1171171171171099</v>
      </c>
      <c r="F284">
        <v>124</v>
      </c>
      <c r="G284">
        <v>111</v>
      </c>
      <c r="H284" s="2">
        <v>0</v>
      </c>
      <c r="I284" s="2">
        <f>AVERAGE(Table13131415[[#This Row],[Estimated costs 1]:[Estimated costs 20]])</f>
        <v>0</v>
      </c>
      <c r="J284" s="2" t="e">
        <f>(Table13131415[[#This Row],[Mean]]-Table13131415[[#This Row],[Actual cost]])/Table13131415[[#This Row],[Actual cost]]*100</f>
        <v>#DIV/0!</v>
      </c>
      <c r="K284" s="2">
        <f>_xlfn.STDEV.P(Table13131415[[#This Row],[Estimated costs 1]:[Estimated costs 20]])</f>
        <v>0</v>
      </c>
      <c r="L284" s="2" t="e">
        <f>Table13131415[[#This Row],[Dev]]/Table13131415[[#This Row],[Mean]]*100</f>
        <v>#DIV/0!</v>
      </c>
      <c r="M284" s="2">
        <f>Table13131415[[#This Row],[Estimated costs 1]]-Table13131415[[#This Row],[Actual cost]]</f>
        <v>0</v>
      </c>
      <c r="N284" s="2" t="e">
        <f>Table13131415[[#This Row],[Diff 1]]/Table13131415[[#This Row],[Actual cost]]*100</f>
        <v>#DIV/0!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</row>
    <row r="285" spans="1:34" x14ac:dyDescent="0.3">
      <c r="A285" t="s">
        <v>305</v>
      </c>
      <c r="B285">
        <v>283</v>
      </c>
      <c r="C285" t="str">
        <f>LEFT(Table13131415[[#This Row],[Contingency id]])</f>
        <v>A</v>
      </c>
      <c r="D285" s="1">
        <v>0</v>
      </c>
      <c r="E285" s="1">
        <v>1.0163934426229499</v>
      </c>
      <c r="F285">
        <v>62</v>
      </c>
      <c r="G285">
        <v>61</v>
      </c>
      <c r="H285" s="2">
        <v>0</v>
      </c>
      <c r="I285" s="2">
        <f>AVERAGE(Table13131415[[#This Row],[Estimated costs 1]:[Estimated costs 20]])</f>
        <v>0</v>
      </c>
      <c r="J285" s="2" t="e">
        <f>(Table13131415[[#This Row],[Mean]]-Table13131415[[#This Row],[Actual cost]])/Table13131415[[#This Row],[Actual cost]]*100</f>
        <v>#DIV/0!</v>
      </c>
      <c r="K285" s="2">
        <f>_xlfn.STDEV.P(Table13131415[[#This Row],[Estimated costs 1]:[Estimated costs 20]])</f>
        <v>0</v>
      </c>
      <c r="L285" s="2" t="e">
        <f>Table13131415[[#This Row],[Dev]]/Table13131415[[#This Row],[Mean]]*100</f>
        <v>#DIV/0!</v>
      </c>
      <c r="M285" s="2">
        <f>Table13131415[[#This Row],[Estimated costs 1]]-Table13131415[[#This Row],[Actual cost]]</f>
        <v>0</v>
      </c>
      <c r="N285" s="2" t="e">
        <f>Table13131415[[#This Row],[Diff 1]]/Table13131415[[#This Row],[Actual cost]]*100</f>
        <v>#DIV/0!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</row>
    <row r="286" spans="1:34" x14ac:dyDescent="0.3">
      <c r="A286" t="s">
        <v>306</v>
      </c>
      <c r="B286">
        <v>284</v>
      </c>
      <c r="C286" t="str">
        <f>LEFT(Table13131415[[#This Row],[Contingency id]])</f>
        <v>A</v>
      </c>
      <c r="D286" s="1">
        <v>0</v>
      </c>
      <c r="E286" s="1">
        <v>1.0508474576271101</v>
      </c>
      <c r="F286">
        <v>62</v>
      </c>
      <c r="G286">
        <v>59</v>
      </c>
      <c r="H286" s="2">
        <v>0</v>
      </c>
      <c r="I286" s="2">
        <f>AVERAGE(Table13131415[[#This Row],[Estimated costs 1]:[Estimated costs 20]])</f>
        <v>0</v>
      </c>
      <c r="J286" s="2" t="e">
        <f>(Table13131415[[#This Row],[Mean]]-Table13131415[[#This Row],[Actual cost]])/Table13131415[[#This Row],[Actual cost]]*100</f>
        <v>#DIV/0!</v>
      </c>
      <c r="K286" s="2">
        <f>_xlfn.STDEV.P(Table13131415[[#This Row],[Estimated costs 1]:[Estimated costs 20]])</f>
        <v>0</v>
      </c>
      <c r="L286" s="2" t="e">
        <f>Table13131415[[#This Row],[Dev]]/Table13131415[[#This Row],[Mean]]*100</f>
        <v>#DIV/0!</v>
      </c>
      <c r="M286" s="2">
        <f>Table13131415[[#This Row],[Estimated costs 1]]-Table13131415[[#This Row],[Actual cost]]</f>
        <v>0</v>
      </c>
      <c r="N286" s="2" t="e">
        <f>Table13131415[[#This Row],[Diff 1]]/Table13131415[[#This Row],[Actual cost]]*100</f>
        <v>#DIV/0!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</row>
    <row r="287" spans="1:34" x14ac:dyDescent="0.3">
      <c r="A287" t="s">
        <v>307</v>
      </c>
      <c r="B287">
        <v>285</v>
      </c>
      <c r="C287" t="str">
        <f>LEFT(Table13131415[[#This Row],[Contingency id]])</f>
        <v>A</v>
      </c>
      <c r="D287" s="1">
        <v>0</v>
      </c>
      <c r="E287" s="1">
        <v>1.0508474576271101</v>
      </c>
      <c r="F287">
        <v>62</v>
      </c>
      <c r="G287">
        <v>59</v>
      </c>
      <c r="H287" s="2">
        <v>0</v>
      </c>
      <c r="I287" s="2">
        <f>AVERAGE(Table13131415[[#This Row],[Estimated costs 1]:[Estimated costs 20]])</f>
        <v>0</v>
      </c>
      <c r="J287" s="2" t="e">
        <f>(Table13131415[[#This Row],[Mean]]-Table13131415[[#This Row],[Actual cost]])/Table13131415[[#This Row],[Actual cost]]*100</f>
        <v>#DIV/0!</v>
      </c>
      <c r="K287" s="2">
        <f>_xlfn.STDEV.P(Table13131415[[#This Row],[Estimated costs 1]:[Estimated costs 20]])</f>
        <v>0</v>
      </c>
      <c r="L287" s="2" t="e">
        <f>Table13131415[[#This Row],[Dev]]/Table13131415[[#This Row],[Mean]]*100</f>
        <v>#DIV/0!</v>
      </c>
      <c r="M287" s="2">
        <f>Table13131415[[#This Row],[Estimated costs 1]]-Table13131415[[#This Row],[Actual cost]]</f>
        <v>0</v>
      </c>
      <c r="N287" s="2" t="e">
        <f>Table13131415[[#This Row],[Diff 1]]/Table13131415[[#This Row],[Actual cost]]*100</f>
        <v>#DIV/0!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</row>
    <row r="288" spans="1:34" x14ac:dyDescent="0.3">
      <c r="A288" t="s">
        <v>308</v>
      </c>
      <c r="B288">
        <v>286</v>
      </c>
      <c r="C288" t="str">
        <f>LEFT(Table13131415[[#This Row],[Contingency id]])</f>
        <v>A</v>
      </c>
      <c r="D288" s="1">
        <v>0</v>
      </c>
      <c r="E288" s="1">
        <v>1.0508474576271101</v>
      </c>
      <c r="F288">
        <v>62</v>
      </c>
      <c r="G288">
        <v>59</v>
      </c>
      <c r="H288" s="2">
        <v>0</v>
      </c>
      <c r="I288" s="2">
        <f>AVERAGE(Table13131415[[#This Row],[Estimated costs 1]:[Estimated costs 20]])</f>
        <v>0</v>
      </c>
      <c r="J288" s="2" t="e">
        <f>(Table13131415[[#This Row],[Mean]]-Table13131415[[#This Row],[Actual cost]])/Table13131415[[#This Row],[Actual cost]]*100</f>
        <v>#DIV/0!</v>
      </c>
      <c r="K288" s="2">
        <f>_xlfn.STDEV.P(Table13131415[[#This Row],[Estimated costs 1]:[Estimated costs 20]])</f>
        <v>0</v>
      </c>
      <c r="L288" s="2" t="e">
        <f>Table13131415[[#This Row],[Dev]]/Table13131415[[#This Row],[Mean]]*100</f>
        <v>#DIV/0!</v>
      </c>
      <c r="M288" s="2">
        <f>Table13131415[[#This Row],[Estimated costs 1]]-Table13131415[[#This Row],[Actual cost]]</f>
        <v>0</v>
      </c>
      <c r="N288" s="2" t="e">
        <f>Table13131415[[#This Row],[Diff 1]]/Table13131415[[#This Row],[Actual cost]]*100</f>
        <v>#DIV/0!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</row>
    <row r="289" spans="1:34" x14ac:dyDescent="0.3">
      <c r="A289" t="s">
        <v>309</v>
      </c>
      <c r="B289">
        <v>287</v>
      </c>
      <c r="C289" t="str">
        <f>LEFT(Table13131415[[#This Row],[Contingency id]])</f>
        <v>A</v>
      </c>
      <c r="D289" s="1">
        <v>0</v>
      </c>
      <c r="E289" s="1">
        <v>1.0454545454545401</v>
      </c>
      <c r="F289">
        <v>23</v>
      </c>
      <c r="G289">
        <v>22</v>
      </c>
      <c r="H289" s="2">
        <v>0</v>
      </c>
      <c r="I289" s="2">
        <f>AVERAGE(Table13131415[[#This Row],[Estimated costs 1]:[Estimated costs 20]])</f>
        <v>0</v>
      </c>
      <c r="J289" s="2" t="e">
        <f>(Table13131415[[#This Row],[Mean]]-Table13131415[[#This Row],[Actual cost]])/Table13131415[[#This Row],[Actual cost]]*100</f>
        <v>#DIV/0!</v>
      </c>
      <c r="K289" s="2">
        <f>_xlfn.STDEV.P(Table13131415[[#This Row],[Estimated costs 1]:[Estimated costs 20]])</f>
        <v>0</v>
      </c>
      <c r="L289" s="2" t="e">
        <f>Table13131415[[#This Row],[Dev]]/Table13131415[[#This Row],[Mean]]*100</f>
        <v>#DIV/0!</v>
      </c>
      <c r="M289" s="2">
        <f>Table13131415[[#This Row],[Estimated costs 1]]-Table13131415[[#This Row],[Actual cost]]</f>
        <v>0</v>
      </c>
      <c r="N289" s="2" t="e">
        <f>Table13131415[[#This Row],[Diff 1]]/Table13131415[[#This Row],[Actual cost]]*100</f>
        <v>#DIV/0!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</row>
    <row r="290" spans="1:34" x14ac:dyDescent="0.3">
      <c r="A290" t="s">
        <v>310</v>
      </c>
      <c r="B290">
        <v>288</v>
      </c>
      <c r="C290" t="str">
        <f>LEFT(Table13131415[[#This Row],[Contingency id]])</f>
        <v>A</v>
      </c>
      <c r="D290" s="1">
        <v>0</v>
      </c>
      <c r="E290" s="1">
        <v>1</v>
      </c>
      <c r="F290">
        <v>23</v>
      </c>
      <c r="G290">
        <v>23</v>
      </c>
      <c r="H290" s="2">
        <v>0</v>
      </c>
      <c r="I290" s="2">
        <f>AVERAGE(Table13131415[[#This Row],[Estimated costs 1]:[Estimated costs 20]])</f>
        <v>0</v>
      </c>
      <c r="J290" s="2" t="e">
        <f>(Table13131415[[#This Row],[Mean]]-Table13131415[[#This Row],[Actual cost]])/Table13131415[[#This Row],[Actual cost]]*100</f>
        <v>#DIV/0!</v>
      </c>
      <c r="K290" s="2">
        <f>_xlfn.STDEV.P(Table13131415[[#This Row],[Estimated costs 1]:[Estimated costs 20]])</f>
        <v>0</v>
      </c>
      <c r="L290" s="2" t="e">
        <f>Table13131415[[#This Row],[Dev]]/Table13131415[[#This Row],[Mean]]*100</f>
        <v>#DIV/0!</v>
      </c>
      <c r="M290" s="2">
        <f>Table13131415[[#This Row],[Estimated costs 1]]-Table13131415[[#This Row],[Actual cost]]</f>
        <v>0</v>
      </c>
      <c r="N290" s="2" t="e">
        <f>Table13131415[[#This Row],[Diff 1]]/Table13131415[[#This Row],[Actual cost]]*100</f>
        <v>#DIV/0!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</row>
    <row r="291" spans="1:34" x14ac:dyDescent="0.3">
      <c r="A291" t="s">
        <v>311</v>
      </c>
      <c r="B291">
        <v>289</v>
      </c>
      <c r="C291" t="str">
        <f>LEFT(Table13131415[[#This Row],[Contingency id]])</f>
        <v>A</v>
      </c>
      <c r="D291" s="1">
        <v>0</v>
      </c>
      <c r="E291" s="1">
        <v>1</v>
      </c>
      <c r="F291">
        <v>23</v>
      </c>
      <c r="G291">
        <v>23</v>
      </c>
      <c r="H291" s="2">
        <v>0</v>
      </c>
      <c r="I291" s="2">
        <f>AVERAGE(Table13131415[[#This Row],[Estimated costs 1]:[Estimated costs 20]])</f>
        <v>0</v>
      </c>
      <c r="J291" s="2" t="e">
        <f>(Table13131415[[#This Row],[Mean]]-Table13131415[[#This Row],[Actual cost]])/Table13131415[[#This Row],[Actual cost]]*100</f>
        <v>#DIV/0!</v>
      </c>
      <c r="K291" s="2">
        <f>_xlfn.STDEV.P(Table13131415[[#This Row],[Estimated costs 1]:[Estimated costs 20]])</f>
        <v>0</v>
      </c>
      <c r="L291" s="2" t="e">
        <f>Table13131415[[#This Row],[Dev]]/Table13131415[[#This Row],[Mean]]*100</f>
        <v>#DIV/0!</v>
      </c>
      <c r="M291" s="2">
        <f>Table13131415[[#This Row],[Estimated costs 1]]-Table13131415[[#This Row],[Actual cost]]</f>
        <v>0</v>
      </c>
      <c r="N291" s="2" t="e">
        <f>Table13131415[[#This Row],[Diff 1]]/Table13131415[[#This Row],[Actual cost]]*100</f>
        <v>#DIV/0!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</row>
    <row r="292" spans="1:34" x14ac:dyDescent="0.3">
      <c r="A292" t="s">
        <v>312</v>
      </c>
      <c r="B292">
        <v>290</v>
      </c>
      <c r="C292" t="str">
        <f>LEFT(Table13131415[[#This Row],[Contingency id]])</f>
        <v>A</v>
      </c>
      <c r="D292" s="1">
        <v>0</v>
      </c>
      <c r="E292" s="1">
        <v>1.0454545454545401</v>
      </c>
      <c r="F292">
        <v>23</v>
      </c>
      <c r="G292">
        <v>22</v>
      </c>
      <c r="H292" s="2">
        <v>0</v>
      </c>
      <c r="I292" s="2">
        <f>AVERAGE(Table13131415[[#This Row],[Estimated costs 1]:[Estimated costs 20]])</f>
        <v>0</v>
      </c>
      <c r="J292" s="2" t="e">
        <f>(Table13131415[[#This Row],[Mean]]-Table13131415[[#This Row],[Actual cost]])/Table13131415[[#This Row],[Actual cost]]*100</f>
        <v>#DIV/0!</v>
      </c>
      <c r="K292" s="2">
        <f>_xlfn.STDEV.P(Table13131415[[#This Row],[Estimated costs 1]:[Estimated costs 20]])</f>
        <v>0</v>
      </c>
      <c r="L292" s="2" t="e">
        <f>Table13131415[[#This Row],[Dev]]/Table13131415[[#This Row],[Mean]]*100</f>
        <v>#DIV/0!</v>
      </c>
      <c r="M292" s="2">
        <f>Table13131415[[#This Row],[Estimated costs 1]]-Table13131415[[#This Row],[Actual cost]]</f>
        <v>0</v>
      </c>
      <c r="N292" s="2" t="e">
        <f>Table13131415[[#This Row],[Diff 1]]/Table13131415[[#This Row],[Actual cost]]*100</f>
        <v>#DIV/0!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</row>
    <row r="293" spans="1:34" x14ac:dyDescent="0.3">
      <c r="A293" t="s">
        <v>313</v>
      </c>
      <c r="B293">
        <v>291</v>
      </c>
      <c r="C293" t="str">
        <f>LEFT(Table13131415[[#This Row],[Contingency id]])</f>
        <v>A</v>
      </c>
      <c r="D293" s="1">
        <v>0</v>
      </c>
      <c r="E293" s="1">
        <v>1</v>
      </c>
      <c r="F293">
        <v>23</v>
      </c>
      <c r="G293">
        <v>23</v>
      </c>
      <c r="H293" s="2">
        <v>0</v>
      </c>
      <c r="I293" s="2">
        <f>AVERAGE(Table13131415[[#This Row],[Estimated costs 1]:[Estimated costs 20]])</f>
        <v>0</v>
      </c>
      <c r="J293" s="2" t="e">
        <f>(Table13131415[[#This Row],[Mean]]-Table13131415[[#This Row],[Actual cost]])/Table13131415[[#This Row],[Actual cost]]*100</f>
        <v>#DIV/0!</v>
      </c>
      <c r="K293" s="2">
        <f>_xlfn.STDEV.P(Table13131415[[#This Row],[Estimated costs 1]:[Estimated costs 20]])</f>
        <v>0</v>
      </c>
      <c r="L293" s="2" t="e">
        <f>Table13131415[[#This Row],[Dev]]/Table13131415[[#This Row],[Mean]]*100</f>
        <v>#DIV/0!</v>
      </c>
      <c r="M293" s="2">
        <f>Table13131415[[#This Row],[Estimated costs 1]]-Table13131415[[#This Row],[Actual cost]]</f>
        <v>0</v>
      </c>
      <c r="N293" s="2" t="e">
        <f>Table13131415[[#This Row],[Diff 1]]/Table13131415[[#This Row],[Actual cost]]*100</f>
        <v>#DIV/0!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</row>
    <row r="294" spans="1:34" x14ac:dyDescent="0.3">
      <c r="A294" t="s">
        <v>314</v>
      </c>
      <c r="B294">
        <v>292</v>
      </c>
      <c r="C294" t="str">
        <f>LEFT(Table13131415[[#This Row],[Contingency id]])</f>
        <v>A</v>
      </c>
      <c r="D294" s="1">
        <v>0</v>
      </c>
      <c r="E294" s="1">
        <v>1</v>
      </c>
      <c r="F294">
        <v>23</v>
      </c>
      <c r="G294">
        <v>23</v>
      </c>
      <c r="H294" s="2">
        <v>0</v>
      </c>
      <c r="I294" s="2">
        <f>AVERAGE(Table13131415[[#This Row],[Estimated costs 1]:[Estimated costs 20]])</f>
        <v>0</v>
      </c>
      <c r="J294" s="2" t="e">
        <f>(Table13131415[[#This Row],[Mean]]-Table13131415[[#This Row],[Actual cost]])/Table13131415[[#This Row],[Actual cost]]*100</f>
        <v>#DIV/0!</v>
      </c>
      <c r="K294" s="2">
        <f>_xlfn.STDEV.P(Table13131415[[#This Row],[Estimated costs 1]:[Estimated costs 20]])</f>
        <v>0</v>
      </c>
      <c r="L294" s="2" t="e">
        <f>Table13131415[[#This Row],[Dev]]/Table13131415[[#This Row],[Mean]]*100</f>
        <v>#DIV/0!</v>
      </c>
      <c r="M294" s="2">
        <f>Table13131415[[#This Row],[Estimated costs 1]]-Table13131415[[#This Row],[Actual cost]]</f>
        <v>0</v>
      </c>
      <c r="N294" s="2" t="e">
        <f>Table13131415[[#This Row],[Diff 1]]/Table13131415[[#This Row],[Actual cost]]*100</f>
        <v>#DIV/0!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</row>
    <row r="295" spans="1:34" x14ac:dyDescent="0.3">
      <c r="A295" t="s">
        <v>315</v>
      </c>
      <c r="B295">
        <v>293</v>
      </c>
      <c r="C295" t="str">
        <f>LEFT(Table13131415[[#This Row],[Contingency id]])</f>
        <v>A</v>
      </c>
      <c r="D295" s="1">
        <v>0</v>
      </c>
      <c r="E295" s="1">
        <v>1.0454545454545401</v>
      </c>
      <c r="F295">
        <v>23</v>
      </c>
      <c r="G295">
        <v>22</v>
      </c>
      <c r="H295" s="2">
        <v>0</v>
      </c>
      <c r="I295" s="2">
        <f>AVERAGE(Table13131415[[#This Row],[Estimated costs 1]:[Estimated costs 20]])</f>
        <v>0</v>
      </c>
      <c r="J295" s="2" t="e">
        <f>(Table13131415[[#This Row],[Mean]]-Table13131415[[#This Row],[Actual cost]])/Table13131415[[#This Row],[Actual cost]]*100</f>
        <v>#DIV/0!</v>
      </c>
      <c r="K295" s="2">
        <f>_xlfn.STDEV.P(Table13131415[[#This Row],[Estimated costs 1]:[Estimated costs 20]])</f>
        <v>0</v>
      </c>
      <c r="L295" s="2" t="e">
        <f>Table13131415[[#This Row],[Dev]]/Table13131415[[#This Row],[Mean]]*100</f>
        <v>#DIV/0!</v>
      </c>
      <c r="M295" s="2">
        <f>Table13131415[[#This Row],[Estimated costs 1]]-Table13131415[[#This Row],[Actual cost]]</f>
        <v>0</v>
      </c>
      <c r="N295" s="2" t="e">
        <f>Table13131415[[#This Row],[Diff 1]]/Table13131415[[#This Row],[Actual cost]]*100</f>
        <v>#DIV/0!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</row>
    <row r="296" spans="1:34" x14ac:dyDescent="0.3">
      <c r="A296" t="s">
        <v>316</v>
      </c>
      <c r="B296">
        <v>294</v>
      </c>
      <c r="C296" t="str">
        <f>LEFT(Table13131415[[#This Row],[Contingency id]])</f>
        <v>A</v>
      </c>
      <c r="D296" s="1">
        <v>0</v>
      </c>
      <c r="E296" s="1">
        <v>1</v>
      </c>
      <c r="F296">
        <v>23</v>
      </c>
      <c r="G296">
        <v>23</v>
      </c>
      <c r="H296" s="2">
        <v>0</v>
      </c>
      <c r="I296" s="2">
        <f>AVERAGE(Table13131415[[#This Row],[Estimated costs 1]:[Estimated costs 20]])</f>
        <v>0</v>
      </c>
      <c r="J296" s="2" t="e">
        <f>(Table13131415[[#This Row],[Mean]]-Table13131415[[#This Row],[Actual cost]])/Table13131415[[#This Row],[Actual cost]]*100</f>
        <v>#DIV/0!</v>
      </c>
      <c r="K296" s="2">
        <f>_xlfn.STDEV.P(Table13131415[[#This Row],[Estimated costs 1]:[Estimated costs 20]])</f>
        <v>0</v>
      </c>
      <c r="L296" s="2" t="e">
        <f>Table13131415[[#This Row],[Dev]]/Table13131415[[#This Row],[Mean]]*100</f>
        <v>#DIV/0!</v>
      </c>
      <c r="M296" s="2">
        <f>Table13131415[[#This Row],[Estimated costs 1]]-Table13131415[[#This Row],[Actual cost]]</f>
        <v>0</v>
      </c>
      <c r="N296" s="2" t="e">
        <f>Table13131415[[#This Row],[Diff 1]]/Table13131415[[#This Row],[Actual cost]]*100</f>
        <v>#DIV/0!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</row>
    <row r="297" spans="1:34" x14ac:dyDescent="0.3">
      <c r="A297" t="s">
        <v>317</v>
      </c>
      <c r="B297">
        <v>295</v>
      </c>
      <c r="C297" t="str">
        <f>LEFT(Table13131415[[#This Row],[Contingency id]])</f>
        <v>A</v>
      </c>
      <c r="D297" s="1">
        <v>0</v>
      </c>
      <c r="E297" s="1">
        <v>1.0454545454545401</v>
      </c>
      <c r="F297">
        <v>23</v>
      </c>
      <c r="G297">
        <v>22</v>
      </c>
      <c r="H297" s="2">
        <v>0</v>
      </c>
      <c r="I297" s="2">
        <f>AVERAGE(Table13131415[[#This Row],[Estimated costs 1]:[Estimated costs 20]])</f>
        <v>0</v>
      </c>
      <c r="J297" s="2" t="e">
        <f>(Table13131415[[#This Row],[Mean]]-Table13131415[[#This Row],[Actual cost]])/Table13131415[[#This Row],[Actual cost]]*100</f>
        <v>#DIV/0!</v>
      </c>
      <c r="K297" s="2">
        <f>_xlfn.STDEV.P(Table13131415[[#This Row],[Estimated costs 1]:[Estimated costs 20]])</f>
        <v>0</v>
      </c>
      <c r="L297" s="2" t="e">
        <f>Table13131415[[#This Row],[Dev]]/Table13131415[[#This Row],[Mean]]*100</f>
        <v>#DIV/0!</v>
      </c>
      <c r="M297" s="2">
        <f>Table13131415[[#This Row],[Estimated costs 1]]-Table13131415[[#This Row],[Actual cost]]</f>
        <v>0</v>
      </c>
      <c r="N297" s="2" t="e">
        <f>Table13131415[[#This Row],[Diff 1]]/Table13131415[[#This Row],[Actual cost]]*100</f>
        <v>#DIV/0!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</row>
    <row r="298" spans="1:34" x14ac:dyDescent="0.3">
      <c r="A298" t="s">
        <v>318</v>
      </c>
      <c r="B298">
        <v>296</v>
      </c>
      <c r="C298" t="str">
        <f>LEFT(Table13131415[[#This Row],[Contingency id]])</f>
        <v>A</v>
      </c>
      <c r="D298" s="1">
        <v>0</v>
      </c>
      <c r="E298" s="1">
        <v>1.1000000000000001</v>
      </c>
      <c r="F298">
        <v>132</v>
      </c>
      <c r="G298">
        <v>120</v>
      </c>
      <c r="H298" s="2">
        <v>0</v>
      </c>
      <c r="I298" s="2">
        <f>AVERAGE(Table13131415[[#This Row],[Estimated costs 1]:[Estimated costs 20]])</f>
        <v>0</v>
      </c>
      <c r="J298" s="2" t="e">
        <f>(Table13131415[[#This Row],[Mean]]-Table13131415[[#This Row],[Actual cost]])/Table13131415[[#This Row],[Actual cost]]*100</f>
        <v>#DIV/0!</v>
      </c>
      <c r="K298" s="2">
        <f>_xlfn.STDEV.P(Table13131415[[#This Row],[Estimated costs 1]:[Estimated costs 20]])</f>
        <v>0</v>
      </c>
      <c r="L298" s="2" t="e">
        <f>Table13131415[[#This Row],[Dev]]/Table13131415[[#This Row],[Mean]]*100</f>
        <v>#DIV/0!</v>
      </c>
      <c r="M298" s="2">
        <f>Table13131415[[#This Row],[Estimated costs 1]]-Table13131415[[#This Row],[Actual cost]]</f>
        <v>0</v>
      </c>
      <c r="N298" s="2" t="e">
        <f>Table13131415[[#This Row],[Diff 1]]/Table13131415[[#This Row],[Actual cost]]*100</f>
        <v>#DIV/0!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</row>
    <row r="299" spans="1:34" x14ac:dyDescent="0.3">
      <c r="A299" t="s">
        <v>319</v>
      </c>
      <c r="B299">
        <v>297</v>
      </c>
      <c r="C299" t="str">
        <f>LEFT(Table13131415[[#This Row],[Contingency id]])</f>
        <v>A</v>
      </c>
      <c r="D299" s="1">
        <v>0</v>
      </c>
      <c r="E299" s="1">
        <v>1.08196721311475</v>
      </c>
      <c r="F299">
        <v>132</v>
      </c>
      <c r="G299">
        <v>122</v>
      </c>
      <c r="H299" s="2">
        <v>0</v>
      </c>
      <c r="I299" s="2">
        <f>AVERAGE(Table13131415[[#This Row],[Estimated costs 1]:[Estimated costs 20]])</f>
        <v>0</v>
      </c>
      <c r="J299" s="2" t="e">
        <f>(Table13131415[[#This Row],[Mean]]-Table13131415[[#This Row],[Actual cost]])/Table13131415[[#This Row],[Actual cost]]*100</f>
        <v>#DIV/0!</v>
      </c>
      <c r="K299" s="2">
        <f>_xlfn.STDEV.P(Table13131415[[#This Row],[Estimated costs 1]:[Estimated costs 20]])</f>
        <v>0</v>
      </c>
      <c r="L299" s="2" t="e">
        <f>Table13131415[[#This Row],[Dev]]/Table13131415[[#This Row],[Mean]]*100</f>
        <v>#DIV/0!</v>
      </c>
      <c r="M299" s="2">
        <f>Table13131415[[#This Row],[Estimated costs 1]]-Table13131415[[#This Row],[Actual cost]]</f>
        <v>0</v>
      </c>
      <c r="N299" s="2" t="e">
        <f>Table13131415[[#This Row],[Diff 1]]/Table13131415[[#This Row],[Actual cost]]*100</f>
        <v>#DIV/0!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</row>
    <row r="300" spans="1:34" x14ac:dyDescent="0.3">
      <c r="A300" t="s">
        <v>320</v>
      </c>
      <c r="B300">
        <v>298</v>
      </c>
      <c r="C300" t="str">
        <f>LEFT(Table13131415[[#This Row],[Contingency id]])</f>
        <v>A</v>
      </c>
      <c r="D300" s="1">
        <v>0</v>
      </c>
      <c r="E300" s="1">
        <v>1.04724409448818</v>
      </c>
      <c r="F300">
        <v>133</v>
      </c>
      <c r="G300">
        <v>127</v>
      </c>
      <c r="H300" s="2">
        <v>0</v>
      </c>
      <c r="I300" s="2">
        <f>AVERAGE(Table13131415[[#This Row],[Estimated costs 1]:[Estimated costs 20]])</f>
        <v>0</v>
      </c>
      <c r="J300" s="2" t="e">
        <f>(Table13131415[[#This Row],[Mean]]-Table13131415[[#This Row],[Actual cost]])/Table13131415[[#This Row],[Actual cost]]*100</f>
        <v>#DIV/0!</v>
      </c>
      <c r="K300" s="2">
        <f>_xlfn.STDEV.P(Table13131415[[#This Row],[Estimated costs 1]:[Estimated costs 20]])</f>
        <v>0</v>
      </c>
      <c r="L300" s="2" t="e">
        <f>Table13131415[[#This Row],[Dev]]/Table13131415[[#This Row],[Mean]]*100</f>
        <v>#DIV/0!</v>
      </c>
      <c r="M300" s="2">
        <f>Table13131415[[#This Row],[Estimated costs 1]]-Table13131415[[#This Row],[Actual cost]]</f>
        <v>0</v>
      </c>
      <c r="N300" s="2" t="e">
        <f>Table13131415[[#This Row],[Diff 1]]/Table13131415[[#This Row],[Actual cost]]*100</f>
        <v>#DIV/0!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</row>
    <row r="301" spans="1:34" x14ac:dyDescent="0.3">
      <c r="A301" t="s">
        <v>321</v>
      </c>
      <c r="B301">
        <v>299</v>
      </c>
      <c r="C301" t="str">
        <f>LEFT(Table13131415[[#This Row],[Contingency id]])</f>
        <v>A</v>
      </c>
      <c r="D301" s="1">
        <v>0</v>
      </c>
      <c r="E301" s="1">
        <v>1.06451612903225</v>
      </c>
      <c r="F301">
        <v>132</v>
      </c>
      <c r="G301">
        <v>124</v>
      </c>
      <c r="H301" s="2">
        <v>0</v>
      </c>
      <c r="I301" s="2">
        <f>AVERAGE(Table13131415[[#This Row],[Estimated costs 1]:[Estimated costs 20]])</f>
        <v>0</v>
      </c>
      <c r="J301" s="2" t="e">
        <f>(Table13131415[[#This Row],[Mean]]-Table13131415[[#This Row],[Actual cost]])/Table13131415[[#This Row],[Actual cost]]*100</f>
        <v>#DIV/0!</v>
      </c>
      <c r="K301" s="2">
        <f>_xlfn.STDEV.P(Table13131415[[#This Row],[Estimated costs 1]:[Estimated costs 20]])</f>
        <v>0</v>
      </c>
      <c r="L301" s="2" t="e">
        <f>Table13131415[[#This Row],[Dev]]/Table13131415[[#This Row],[Mean]]*100</f>
        <v>#DIV/0!</v>
      </c>
      <c r="M301" s="2">
        <f>Table13131415[[#This Row],[Estimated costs 1]]-Table13131415[[#This Row],[Actual cost]]</f>
        <v>0</v>
      </c>
      <c r="N301" s="2" t="e">
        <f>Table13131415[[#This Row],[Diff 1]]/Table13131415[[#This Row],[Actual cost]]*100</f>
        <v>#DIV/0!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</row>
    <row r="302" spans="1:34" x14ac:dyDescent="0.3">
      <c r="A302" t="s">
        <v>322</v>
      </c>
      <c r="B302">
        <v>300</v>
      </c>
      <c r="C302" t="str">
        <f>LEFT(Table13131415[[#This Row],[Contingency id]])</f>
        <v>A</v>
      </c>
      <c r="D302" s="1">
        <v>0</v>
      </c>
      <c r="E302" s="1">
        <v>1.1083333333333301</v>
      </c>
      <c r="F302">
        <v>133</v>
      </c>
      <c r="G302">
        <v>120</v>
      </c>
      <c r="H302" s="2">
        <v>0</v>
      </c>
      <c r="I302" s="2">
        <f>AVERAGE(Table13131415[[#This Row],[Estimated costs 1]:[Estimated costs 20]])</f>
        <v>0</v>
      </c>
      <c r="J302" s="2" t="e">
        <f>(Table13131415[[#This Row],[Mean]]-Table13131415[[#This Row],[Actual cost]])/Table13131415[[#This Row],[Actual cost]]*100</f>
        <v>#DIV/0!</v>
      </c>
      <c r="K302" s="2">
        <f>_xlfn.STDEV.P(Table13131415[[#This Row],[Estimated costs 1]:[Estimated costs 20]])</f>
        <v>0</v>
      </c>
      <c r="L302" s="2" t="e">
        <f>Table13131415[[#This Row],[Dev]]/Table13131415[[#This Row],[Mean]]*100</f>
        <v>#DIV/0!</v>
      </c>
      <c r="M302" s="2">
        <f>Table13131415[[#This Row],[Estimated costs 1]]-Table13131415[[#This Row],[Actual cost]]</f>
        <v>0</v>
      </c>
      <c r="N302" s="2" t="e">
        <f>Table13131415[[#This Row],[Diff 1]]/Table13131415[[#This Row],[Actual cost]]*100</f>
        <v>#DIV/0!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</row>
    <row r="303" spans="1:34" x14ac:dyDescent="0.3">
      <c r="A303" t="s">
        <v>323</v>
      </c>
      <c r="B303">
        <v>301</v>
      </c>
      <c r="C303" t="str">
        <f>LEFT(Table13131415[[#This Row],[Contingency id]])</f>
        <v>A</v>
      </c>
      <c r="D303" s="1">
        <v>0</v>
      </c>
      <c r="E303" s="1">
        <v>1.06451612903225</v>
      </c>
      <c r="F303">
        <v>132</v>
      </c>
      <c r="G303">
        <v>124</v>
      </c>
      <c r="H303" s="2">
        <v>0</v>
      </c>
      <c r="I303" s="2">
        <f>AVERAGE(Table13131415[[#This Row],[Estimated costs 1]:[Estimated costs 20]])</f>
        <v>0</v>
      </c>
      <c r="J303" s="2" t="e">
        <f>(Table13131415[[#This Row],[Mean]]-Table13131415[[#This Row],[Actual cost]])/Table13131415[[#This Row],[Actual cost]]*100</f>
        <v>#DIV/0!</v>
      </c>
      <c r="K303" s="2">
        <f>_xlfn.STDEV.P(Table13131415[[#This Row],[Estimated costs 1]:[Estimated costs 20]])</f>
        <v>0</v>
      </c>
      <c r="L303" s="2" t="e">
        <f>Table13131415[[#This Row],[Dev]]/Table13131415[[#This Row],[Mean]]*100</f>
        <v>#DIV/0!</v>
      </c>
      <c r="M303" s="2">
        <f>Table13131415[[#This Row],[Estimated costs 1]]-Table13131415[[#This Row],[Actual cost]]</f>
        <v>0</v>
      </c>
      <c r="N303" s="2" t="e">
        <f>Table13131415[[#This Row],[Diff 1]]/Table13131415[[#This Row],[Actual cost]]*100</f>
        <v>#DIV/0!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</row>
    <row r="304" spans="1:34" x14ac:dyDescent="0.3">
      <c r="A304" t="s">
        <v>324</v>
      </c>
      <c r="B304">
        <v>302</v>
      </c>
      <c r="C304" t="str">
        <f>LEFT(Table13131415[[#This Row],[Contingency id]])</f>
        <v>A</v>
      </c>
      <c r="D304" s="1">
        <v>0</v>
      </c>
      <c r="E304" s="1">
        <v>1.0909090909090899</v>
      </c>
      <c r="F304">
        <v>132</v>
      </c>
      <c r="G304">
        <v>121</v>
      </c>
      <c r="H304" s="2">
        <v>0</v>
      </c>
      <c r="I304" s="2">
        <f>AVERAGE(Table13131415[[#This Row],[Estimated costs 1]:[Estimated costs 20]])</f>
        <v>0</v>
      </c>
      <c r="J304" s="2" t="e">
        <f>(Table13131415[[#This Row],[Mean]]-Table13131415[[#This Row],[Actual cost]])/Table13131415[[#This Row],[Actual cost]]*100</f>
        <v>#DIV/0!</v>
      </c>
      <c r="K304" s="2">
        <f>_xlfn.STDEV.P(Table13131415[[#This Row],[Estimated costs 1]:[Estimated costs 20]])</f>
        <v>0</v>
      </c>
      <c r="L304" s="2" t="e">
        <f>Table13131415[[#This Row],[Dev]]/Table13131415[[#This Row],[Mean]]*100</f>
        <v>#DIV/0!</v>
      </c>
      <c r="M304" s="2">
        <f>Table13131415[[#This Row],[Estimated costs 1]]-Table13131415[[#This Row],[Actual cost]]</f>
        <v>0</v>
      </c>
      <c r="N304" s="2" t="e">
        <f>Table13131415[[#This Row],[Diff 1]]/Table13131415[[#This Row],[Actual cost]]*100</f>
        <v>#DIV/0!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</row>
    <row r="305" spans="1:34" x14ac:dyDescent="0.3">
      <c r="A305" t="s">
        <v>325</v>
      </c>
      <c r="B305">
        <v>303</v>
      </c>
      <c r="C305" t="str">
        <f>LEFT(Table13131415[[#This Row],[Contingency id]])</f>
        <v>A</v>
      </c>
      <c r="D305" s="1">
        <v>0</v>
      </c>
      <c r="E305" s="1">
        <v>1.07258064516129</v>
      </c>
      <c r="F305">
        <v>133</v>
      </c>
      <c r="G305">
        <v>124</v>
      </c>
      <c r="H305" s="2">
        <v>0</v>
      </c>
      <c r="I305" s="2">
        <f>AVERAGE(Table13131415[[#This Row],[Estimated costs 1]:[Estimated costs 20]])</f>
        <v>0</v>
      </c>
      <c r="J305" s="2" t="e">
        <f>(Table13131415[[#This Row],[Mean]]-Table13131415[[#This Row],[Actual cost]])/Table13131415[[#This Row],[Actual cost]]*100</f>
        <v>#DIV/0!</v>
      </c>
      <c r="K305" s="2">
        <f>_xlfn.STDEV.P(Table13131415[[#This Row],[Estimated costs 1]:[Estimated costs 20]])</f>
        <v>0</v>
      </c>
      <c r="L305" s="2" t="e">
        <f>Table13131415[[#This Row],[Dev]]/Table13131415[[#This Row],[Mean]]*100</f>
        <v>#DIV/0!</v>
      </c>
      <c r="M305" s="2">
        <f>Table13131415[[#This Row],[Estimated costs 1]]-Table13131415[[#This Row],[Actual cost]]</f>
        <v>0</v>
      </c>
      <c r="N305" s="2" t="e">
        <f>Table13131415[[#This Row],[Diff 1]]/Table13131415[[#This Row],[Actual cost]]*100</f>
        <v>#DIV/0!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</row>
    <row r="306" spans="1:34" x14ac:dyDescent="0.3">
      <c r="A306" t="s">
        <v>326</v>
      </c>
      <c r="B306">
        <v>304</v>
      </c>
      <c r="C306" t="str">
        <f>LEFT(Table13131415[[#This Row],[Contingency id]])</f>
        <v>A</v>
      </c>
      <c r="D306" s="1">
        <v>0</v>
      </c>
      <c r="E306" s="1">
        <v>1.0909090909090899</v>
      </c>
      <c r="F306">
        <v>132</v>
      </c>
      <c r="G306">
        <v>121</v>
      </c>
      <c r="H306" s="2">
        <v>0</v>
      </c>
      <c r="I306" s="2">
        <f>AVERAGE(Table13131415[[#This Row],[Estimated costs 1]:[Estimated costs 20]])</f>
        <v>0</v>
      </c>
      <c r="J306" s="2" t="e">
        <f>(Table13131415[[#This Row],[Mean]]-Table13131415[[#This Row],[Actual cost]])/Table13131415[[#This Row],[Actual cost]]*100</f>
        <v>#DIV/0!</v>
      </c>
      <c r="K306" s="2">
        <f>_xlfn.STDEV.P(Table13131415[[#This Row],[Estimated costs 1]:[Estimated costs 20]])</f>
        <v>0</v>
      </c>
      <c r="L306" s="2" t="e">
        <f>Table13131415[[#This Row],[Dev]]/Table13131415[[#This Row],[Mean]]*100</f>
        <v>#DIV/0!</v>
      </c>
      <c r="M306" s="2">
        <f>Table13131415[[#This Row],[Estimated costs 1]]-Table13131415[[#This Row],[Actual cost]]</f>
        <v>0</v>
      </c>
      <c r="N306" s="2" t="e">
        <f>Table13131415[[#This Row],[Diff 1]]/Table13131415[[#This Row],[Actual cost]]*100</f>
        <v>#DIV/0!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</row>
    <row r="307" spans="1:34" x14ac:dyDescent="0.3">
      <c r="A307" t="s">
        <v>327</v>
      </c>
      <c r="B307">
        <v>305</v>
      </c>
      <c r="C307" t="str">
        <f>LEFT(Table13131415[[#This Row],[Contingency id]])</f>
        <v>A</v>
      </c>
      <c r="D307" s="1">
        <v>0</v>
      </c>
      <c r="E307" s="1">
        <v>1.056</v>
      </c>
      <c r="F307">
        <v>132</v>
      </c>
      <c r="G307">
        <v>125</v>
      </c>
      <c r="H307" s="2">
        <v>0</v>
      </c>
      <c r="I307" s="2">
        <f>AVERAGE(Table13131415[[#This Row],[Estimated costs 1]:[Estimated costs 20]])</f>
        <v>0</v>
      </c>
      <c r="J307" s="2" t="e">
        <f>(Table13131415[[#This Row],[Mean]]-Table13131415[[#This Row],[Actual cost]])/Table13131415[[#This Row],[Actual cost]]*100</f>
        <v>#DIV/0!</v>
      </c>
      <c r="K307" s="2">
        <f>_xlfn.STDEV.P(Table13131415[[#This Row],[Estimated costs 1]:[Estimated costs 20]])</f>
        <v>0</v>
      </c>
      <c r="L307" s="2" t="e">
        <f>Table13131415[[#This Row],[Dev]]/Table13131415[[#This Row],[Mean]]*100</f>
        <v>#DIV/0!</v>
      </c>
      <c r="M307" s="2">
        <f>Table13131415[[#This Row],[Estimated costs 1]]-Table13131415[[#This Row],[Actual cost]]</f>
        <v>0</v>
      </c>
      <c r="N307" s="2" t="e">
        <f>Table13131415[[#This Row],[Diff 1]]/Table13131415[[#This Row],[Actual cost]]*100</f>
        <v>#DIV/0!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</row>
    <row r="308" spans="1:34" x14ac:dyDescent="0.3">
      <c r="A308" t="s">
        <v>328</v>
      </c>
      <c r="B308">
        <v>306</v>
      </c>
      <c r="C308" t="str">
        <f>LEFT(Table13131415[[#This Row],[Contingency id]])</f>
        <v>A</v>
      </c>
      <c r="D308" s="1">
        <v>0</v>
      </c>
      <c r="E308" s="1">
        <v>1.0370370370370301</v>
      </c>
      <c r="F308">
        <v>84</v>
      </c>
      <c r="G308">
        <v>81</v>
      </c>
      <c r="H308" s="2">
        <v>0</v>
      </c>
      <c r="I308" s="2">
        <f>AVERAGE(Table13131415[[#This Row],[Estimated costs 1]:[Estimated costs 20]])</f>
        <v>0</v>
      </c>
      <c r="J308" s="2" t="e">
        <f>(Table13131415[[#This Row],[Mean]]-Table13131415[[#This Row],[Actual cost]])/Table13131415[[#This Row],[Actual cost]]*100</f>
        <v>#DIV/0!</v>
      </c>
      <c r="K308" s="2">
        <f>_xlfn.STDEV.P(Table13131415[[#This Row],[Estimated costs 1]:[Estimated costs 20]])</f>
        <v>0</v>
      </c>
      <c r="L308" s="2" t="e">
        <f>Table13131415[[#This Row],[Dev]]/Table13131415[[#This Row],[Mean]]*100</f>
        <v>#DIV/0!</v>
      </c>
      <c r="M308" s="2">
        <f>Table13131415[[#This Row],[Estimated costs 1]]-Table13131415[[#This Row],[Actual cost]]</f>
        <v>0</v>
      </c>
      <c r="N308" s="2" t="e">
        <f>Table13131415[[#This Row],[Diff 1]]/Table13131415[[#This Row],[Actual cost]]*100</f>
        <v>#DIV/0!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</row>
    <row r="309" spans="1:34" x14ac:dyDescent="0.3">
      <c r="A309" t="s">
        <v>329</v>
      </c>
      <c r="B309">
        <v>307</v>
      </c>
      <c r="C309" t="str">
        <f>LEFT(Table13131415[[#This Row],[Contingency id]])</f>
        <v>A</v>
      </c>
      <c r="D309" s="1">
        <v>0</v>
      </c>
      <c r="E309" s="1">
        <v>1.0632911392405</v>
      </c>
      <c r="F309">
        <v>84</v>
      </c>
      <c r="G309">
        <v>79</v>
      </c>
      <c r="H309" s="2">
        <v>0</v>
      </c>
      <c r="I309" s="2">
        <f>AVERAGE(Table13131415[[#This Row],[Estimated costs 1]:[Estimated costs 20]])</f>
        <v>0</v>
      </c>
      <c r="J309" s="2" t="e">
        <f>(Table13131415[[#This Row],[Mean]]-Table13131415[[#This Row],[Actual cost]])/Table13131415[[#This Row],[Actual cost]]*100</f>
        <v>#DIV/0!</v>
      </c>
      <c r="K309" s="2">
        <f>_xlfn.STDEV.P(Table13131415[[#This Row],[Estimated costs 1]:[Estimated costs 20]])</f>
        <v>0</v>
      </c>
      <c r="L309" s="2" t="e">
        <f>Table13131415[[#This Row],[Dev]]/Table13131415[[#This Row],[Mean]]*100</f>
        <v>#DIV/0!</v>
      </c>
      <c r="M309" s="2">
        <f>Table13131415[[#This Row],[Estimated costs 1]]-Table13131415[[#This Row],[Actual cost]]</f>
        <v>0</v>
      </c>
      <c r="N309" s="2" t="e">
        <f>Table13131415[[#This Row],[Diff 1]]/Table13131415[[#This Row],[Actual cost]]*100</f>
        <v>#DIV/0!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</row>
    <row r="310" spans="1:34" x14ac:dyDescent="0.3">
      <c r="A310" t="s">
        <v>330</v>
      </c>
      <c r="B310">
        <v>308</v>
      </c>
      <c r="C310" t="str">
        <f>LEFT(Table13131415[[#This Row],[Contingency id]])</f>
        <v>A</v>
      </c>
      <c r="D310" s="1">
        <v>0</v>
      </c>
      <c r="E310" s="1">
        <v>1.0632911392405</v>
      </c>
      <c r="F310">
        <v>84</v>
      </c>
      <c r="G310">
        <v>79</v>
      </c>
      <c r="H310" s="2">
        <v>0</v>
      </c>
      <c r="I310" s="2">
        <f>AVERAGE(Table13131415[[#This Row],[Estimated costs 1]:[Estimated costs 20]])</f>
        <v>0</v>
      </c>
      <c r="J310" s="2" t="e">
        <f>(Table13131415[[#This Row],[Mean]]-Table13131415[[#This Row],[Actual cost]])/Table13131415[[#This Row],[Actual cost]]*100</f>
        <v>#DIV/0!</v>
      </c>
      <c r="K310" s="2">
        <f>_xlfn.STDEV.P(Table13131415[[#This Row],[Estimated costs 1]:[Estimated costs 20]])</f>
        <v>0</v>
      </c>
      <c r="L310" s="2" t="e">
        <f>Table13131415[[#This Row],[Dev]]/Table13131415[[#This Row],[Mean]]*100</f>
        <v>#DIV/0!</v>
      </c>
      <c r="M310" s="2">
        <f>Table13131415[[#This Row],[Estimated costs 1]]-Table13131415[[#This Row],[Actual cost]]</f>
        <v>0</v>
      </c>
      <c r="N310" s="2" t="e">
        <f>Table13131415[[#This Row],[Diff 1]]/Table13131415[[#This Row],[Actual cost]]*100</f>
        <v>#DIV/0!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</row>
    <row r="311" spans="1:34" x14ac:dyDescent="0.3">
      <c r="A311" t="s">
        <v>331</v>
      </c>
      <c r="B311">
        <v>309</v>
      </c>
      <c r="C311" t="str">
        <f>LEFT(Table13131415[[#This Row],[Contingency id]])</f>
        <v>A</v>
      </c>
      <c r="D311" s="1">
        <v>0</v>
      </c>
      <c r="E311" s="1">
        <v>1.0632911392405</v>
      </c>
      <c r="F311">
        <v>84</v>
      </c>
      <c r="G311">
        <v>79</v>
      </c>
      <c r="H311" s="2">
        <v>0</v>
      </c>
      <c r="I311" s="2">
        <f>AVERAGE(Table13131415[[#This Row],[Estimated costs 1]:[Estimated costs 20]])</f>
        <v>0</v>
      </c>
      <c r="J311" s="2" t="e">
        <f>(Table13131415[[#This Row],[Mean]]-Table13131415[[#This Row],[Actual cost]])/Table13131415[[#This Row],[Actual cost]]*100</f>
        <v>#DIV/0!</v>
      </c>
      <c r="K311" s="2">
        <f>_xlfn.STDEV.P(Table13131415[[#This Row],[Estimated costs 1]:[Estimated costs 20]])</f>
        <v>0</v>
      </c>
      <c r="L311" s="2" t="e">
        <f>Table13131415[[#This Row],[Dev]]/Table13131415[[#This Row],[Mean]]*100</f>
        <v>#DIV/0!</v>
      </c>
      <c r="M311" s="2">
        <f>Table13131415[[#This Row],[Estimated costs 1]]-Table13131415[[#This Row],[Actual cost]]</f>
        <v>0</v>
      </c>
      <c r="N311" s="2" t="e">
        <f>Table13131415[[#This Row],[Diff 1]]/Table13131415[[#This Row],[Actual cost]]*100</f>
        <v>#DIV/0!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</row>
    <row r="312" spans="1:34" x14ac:dyDescent="0.3">
      <c r="A312" t="s">
        <v>332</v>
      </c>
      <c r="B312">
        <v>310</v>
      </c>
      <c r="C312" t="str">
        <f>LEFT(Table13131415[[#This Row],[Contingency id]])</f>
        <v>A</v>
      </c>
      <c r="D312" s="1">
        <v>0</v>
      </c>
      <c r="E312" s="1">
        <v>1.07692307692307</v>
      </c>
      <c r="F312">
        <v>84</v>
      </c>
      <c r="G312">
        <v>78</v>
      </c>
      <c r="H312" s="2">
        <v>0</v>
      </c>
      <c r="I312" s="2">
        <f>AVERAGE(Table13131415[[#This Row],[Estimated costs 1]:[Estimated costs 20]])</f>
        <v>0</v>
      </c>
      <c r="J312" s="2" t="e">
        <f>(Table13131415[[#This Row],[Mean]]-Table13131415[[#This Row],[Actual cost]])/Table13131415[[#This Row],[Actual cost]]*100</f>
        <v>#DIV/0!</v>
      </c>
      <c r="K312" s="2">
        <f>_xlfn.STDEV.P(Table13131415[[#This Row],[Estimated costs 1]:[Estimated costs 20]])</f>
        <v>0</v>
      </c>
      <c r="L312" s="2" t="e">
        <f>Table13131415[[#This Row],[Dev]]/Table13131415[[#This Row],[Mean]]*100</f>
        <v>#DIV/0!</v>
      </c>
      <c r="M312" s="2">
        <f>Table13131415[[#This Row],[Estimated costs 1]]-Table13131415[[#This Row],[Actual cost]]</f>
        <v>0</v>
      </c>
      <c r="N312" s="2" t="e">
        <f>Table13131415[[#This Row],[Diff 1]]/Table13131415[[#This Row],[Actual cost]]*100</f>
        <v>#DIV/0!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</row>
    <row r="313" spans="1:34" x14ac:dyDescent="0.3">
      <c r="A313" t="s">
        <v>333</v>
      </c>
      <c r="B313">
        <v>311</v>
      </c>
      <c r="C313" t="str">
        <f>LEFT(Table13131415[[#This Row],[Contingency id]])</f>
        <v>A</v>
      </c>
      <c r="D313" s="1">
        <v>0</v>
      </c>
      <c r="E313" s="1">
        <v>1</v>
      </c>
      <c r="F313">
        <v>38</v>
      </c>
      <c r="G313">
        <v>38</v>
      </c>
      <c r="H313" s="2">
        <v>0</v>
      </c>
      <c r="I313" s="2">
        <f>AVERAGE(Table13131415[[#This Row],[Estimated costs 1]:[Estimated costs 20]])</f>
        <v>0</v>
      </c>
      <c r="J313" s="2" t="e">
        <f>(Table13131415[[#This Row],[Mean]]-Table13131415[[#This Row],[Actual cost]])/Table13131415[[#This Row],[Actual cost]]*100</f>
        <v>#DIV/0!</v>
      </c>
      <c r="K313" s="2">
        <f>_xlfn.STDEV.P(Table13131415[[#This Row],[Estimated costs 1]:[Estimated costs 20]])</f>
        <v>0</v>
      </c>
      <c r="L313" s="2" t="e">
        <f>Table13131415[[#This Row],[Dev]]/Table13131415[[#This Row],[Mean]]*100</f>
        <v>#DIV/0!</v>
      </c>
      <c r="M313" s="2">
        <f>Table13131415[[#This Row],[Estimated costs 1]]-Table13131415[[#This Row],[Actual cost]]</f>
        <v>0</v>
      </c>
      <c r="N313" s="2" t="e">
        <f>Table13131415[[#This Row],[Diff 1]]/Table13131415[[#This Row],[Actual cost]]*100</f>
        <v>#DIV/0!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</row>
    <row r="314" spans="1:34" x14ac:dyDescent="0.3">
      <c r="A314" t="s">
        <v>334</v>
      </c>
      <c r="B314">
        <v>312</v>
      </c>
      <c r="C314" t="str">
        <f>LEFT(Table13131415[[#This Row],[Contingency id]])</f>
        <v>A</v>
      </c>
      <c r="D314" s="1">
        <v>0</v>
      </c>
      <c r="E314" s="1">
        <v>1</v>
      </c>
      <c r="F314">
        <v>38</v>
      </c>
      <c r="G314">
        <v>38</v>
      </c>
      <c r="H314" s="2">
        <v>0</v>
      </c>
      <c r="I314" s="2">
        <f>AVERAGE(Table13131415[[#This Row],[Estimated costs 1]:[Estimated costs 20]])</f>
        <v>0</v>
      </c>
      <c r="J314" s="2" t="e">
        <f>(Table13131415[[#This Row],[Mean]]-Table13131415[[#This Row],[Actual cost]])/Table13131415[[#This Row],[Actual cost]]*100</f>
        <v>#DIV/0!</v>
      </c>
      <c r="K314" s="2">
        <f>_xlfn.STDEV.P(Table13131415[[#This Row],[Estimated costs 1]:[Estimated costs 20]])</f>
        <v>0</v>
      </c>
      <c r="L314" s="2" t="e">
        <f>Table13131415[[#This Row],[Dev]]/Table13131415[[#This Row],[Mean]]*100</f>
        <v>#DIV/0!</v>
      </c>
      <c r="M314" s="2">
        <f>Table13131415[[#This Row],[Estimated costs 1]]-Table13131415[[#This Row],[Actual cost]]</f>
        <v>0</v>
      </c>
      <c r="N314" s="2" t="e">
        <f>Table13131415[[#This Row],[Diff 1]]/Table13131415[[#This Row],[Actual cost]]*100</f>
        <v>#DIV/0!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</row>
    <row r="315" spans="1:34" x14ac:dyDescent="0.3">
      <c r="A315" t="s">
        <v>335</v>
      </c>
      <c r="B315">
        <v>313</v>
      </c>
      <c r="C315" t="str">
        <f>LEFT(Table13131415[[#This Row],[Contingency id]])</f>
        <v>A</v>
      </c>
      <c r="D315" s="1">
        <v>0</v>
      </c>
      <c r="E315" s="1">
        <v>1.0270270270270201</v>
      </c>
      <c r="F315">
        <v>38</v>
      </c>
      <c r="G315">
        <v>37</v>
      </c>
      <c r="H315" s="2">
        <v>0</v>
      </c>
      <c r="I315" s="2">
        <f>AVERAGE(Table13131415[[#This Row],[Estimated costs 1]:[Estimated costs 20]])</f>
        <v>0</v>
      </c>
      <c r="J315" s="2" t="e">
        <f>(Table13131415[[#This Row],[Mean]]-Table13131415[[#This Row],[Actual cost]])/Table13131415[[#This Row],[Actual cost]]*100</f>
        <v>#DIV/0!</v>
      </c>
      <c r="K315" s="2">
        <f>_xlfn.STDEV.P(Table13131415[[#This Row],[Estimated costs 1]:[Estimated costs 20]])</f>
        <v>0</v>
      </c>
      <c r="L315" s="2" t="e">
        <f>Table13131415[[#This Row],[Dev]]/Table13131415[[#This Row],[Mean]]*100</f>
        <v>#DIV/0!</v>
      </c>
      <c r="M315" s="2">
        <f>Table13131415[[#This Row],[Estimated costs 1]]-Table13131415[[#This Row],[Actual cost]]</f>
        <v>0</v>
      </c>
      <c r="N315" s="2" t="e">
        <f>Table13131415[[#This Row],[Diff 1]]/Table13131415[[#This Row],[Actual cost]]*100</f>
        <v>#DIV/0!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</row>
    <row r="316" spans="1:34" x14ac:dyDescent="0.3">
      <c r="A316" t="s">
        <v>336</v>
      </c>
      <c r="B316">
        <v>314</v>
      </c>
      <c r="C316" t="str">
        <f>LEFT(Table13131415[[#This Row],[Contingency id]])</f>
        <v>A</v>
      </c>
      <c r="D316" s="1">
        <v>0</v>
      </c>
      <c r="E316" s="1">
        <v>1</v>
      </c>
      <c r="F316">
        <v>38</v>
      </c>
      <c r="G316">
        <v>38</v>
      </c>
      <c r="H316" s="2">
        <v>0</v>
      </c>
      <c r="I316" s="2">
        <f>AVERAGE(Table13131415[[#This Row],[Estimated costs 1]:[Estimated costs 20]])</f>
        <v>0</v>
      </c>
      <c r="J316" s="2" t="e">
        <f>(Table13131415[[#This Row],[Mean]]-Table13131415[[#This Row],[Actual cost]])/Table13131415[[#This Row],[Actual cost]]*100</f>
        <v>#DIV/0!</v>
      </c>
      <c r="K316" s="2">
        <f>_xlfn.STDEV.P(Table13131415[[#This Row],[Estimated costs 1]:[Estimated costs 20]])</f>
        <v>0</v>
      </c>
      <c r="L316" s="2" t="e">
        <f>Table13131415[[#This Row],[Dev]]/Table13131415[[#This Row],[Mean]]*100</f>
        <v>#DIV/0!</v>
      </c>
      <c r="M316" s="2">
        <f>Table13131415[[#This Row],[Estimated costs 1]]-Table13131415[[#This Row],[Actual cost]]</f>
        <v>0</v>
      </c>
      <c r="N316" s="2" t="e">
        <f>Table13131415[[#This Row],[Diff 1]]/Table13131415[[#This Row],[Actual cost]]*100</f>
        <v>#DIV/0!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</row>
    <row r="317" spans="1:34" x14ac:dyDescent="0.3">
      <c r="A317" t="s">
        <v>337</v>
      </c>
      <c r="B317">
        <v>315</v>
      </c>
      <c r="C317" t="str">
        <f>LEFT(Table13131415[[#This Row],[Contingency id]])</f>
        <v>A</v>
      </c>
      <c r="D317" s="1">
        <v>0</v>
      </c>
      <c r="E317" s="1">
        <v>1.0857142857142801</v>
      </c>
      <c r="F317">
        <v>38</v>
      </c>
      <c r="G317">
        <v>35</v>
      </c>
      <c r="H317" s="2">
        <v>0</v>
      </c>
      <c r="I317" s="2">
        <f>AVERAGE(Table13131415[[#This Row],[Estimated costs 1]:[Estimated costs 20]])</f>
        <v>0</v>
      </c>
      <c r="J317" s="2" t="e">
        <f>(Table13131415[[#This Row],[Mean]]-Table13131415[[#This Row],[Actual cost]])/Table13131415[[#This Row],[Actual cost]]*100</f>
        <v>#DIV/0!</v>
      </c>
      <c r="K317" s="2">
        <f>_xlfn.STDEV.P(Table13131415[[#This Row],[Estimated costs 1]:[Estimated costs 20]])</f>
        <v>0</v>
      </c>
      <c r="L317" s="2" t="e">
        <f>Table13131415[[#This Row],[Dev]]/Table13131415[[#This Row],[Mean]]*100</f>
        <v>#DIV/0!</v>
      </c>
      <c r="M317" s="2">
        <f>Table13131415[[#This Row],[Estimated costs 1]]-Table13131415[[#This Row],[Actual cost]]</f>
        <v>0</v>
      </c>
      <c r="N317" s="2" t="e">
        <f>Table13131415[[#This Row],[Diff 1]]/Table13131415[[#This Row],[Actual cost]]*100</f>
        <v>#DIV/0!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</row>
    <row r="318" spans="1:34" x14ac:dyDescent="0.3">
      <c r="A318" t="s">
        <v>338</v>
      </c>
      <c r="B318">
        <v>316</v>
      </c>
      <c r="C318" t="str">
        <f>LEFT(Table13131415[[#This Row],[Contingency id]])</f>
        <v>A</v>
      </c>
      <c r="D318" s="1">
        <v>0</v>
      </c>
      <c r="E318" s="1">
        <v>1.05555555555555</v>
      </c>
      <c r="F318">
        <v>38</v>
      </c>
      <c r="G318">
        <v>36</v>
      </c>
      <c r="H318" s="2">
        <v>0</v>
      </c>
      <c r="I318" s="2">
        <f>AVERAGE(Table13131415[[#This Row],[Estimated costs 1]:[Estimated costs 20]])</f>
        <v>0</v>
      </c>
      <c r="J318" s="2" t="e">
        <f>(Table13131415[[#This Row],[Mean]]-Table13131415[[#This Row],[Actual cost]])/Table13131415[[#This Row],[Actual cost]]*100</f>
        <v>#DIV/0!</v>
      </c>
      <c r="K318" s="2">
        <f>_xlfn.STDEV.P(Table13131415[[#This Row],[Estimated costs 1]:[Estimated costs 20]])</f>
        <v>0</v>
      </c>
      <c r="L318" s="2" t="e">
        <f>Table13131415[[#This Row],[Dev]]/Table13131415[[#This Row],[Mean]]*100</f>
        <v>#DIV/0!</v>
      </c>
      <c r="M318" s="2">
        <f>Table13131415[[#This Row],[Estimated costs 1]]-Table13131415[[#This Row],[Actual cost]]</f>
        <v>0</v>
      </c>
      <c r="N318" s="2" t="e">
        <f>Table13131415[[#This Row],[Diff 1]]/Table13131415[[#This Row],[Actual cost]]*100</f>
        <v>#DIV/0!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</row>
    <row r="319" spans="1:34" x14ac:dyDescent="0.3">
      <c r="A319" t="s">
        <v>339</v>
      </c>
      <c r="B319">
        <v>317</v>
      </c>
      <c r="C319" t="str">
        <f>LEFT(Table13131415[[#This Row],[Contingency id]])</f>
        <v>A</v>
      </c>
      <c r="D319" s="1">
        <v>0</v>
      </c>
      <c r="E319" s="1">
        <v>1.0270270270270201</v>
      </c>
      <c r="F319">
        <v>38</v>
      </c>
      <c r="G319">
        <v>37</v>
      </c>
      <c r="H319" s="2">
        <v>0</v>
      </c>
      <c r="I319" s="2">
        <f>AVERAGE(Table13131415[[#This Row],[Estimated costs 1]:[Estimated costs 20]])</f>
        <v>0</v>
      </c>
      <c r="J319" s="2" t="e">
        <f>(Table13131415[[#This Row],[Mean]]-Table13131415[[#This Row],[Actual cost]])/Table13131415[[#This Row],[Actual cost]]*100</f>
        <v>#DIV/0!</v>
      </c>
      <c r="K319" s="2">
        <f>_xlfn.STDEV.P(Table13131415[[#This Row],[Estimated costs 1]:[Estimated costs 20]])</f>
        <v>0</v>
      </c>
      <c r="L319" s="2" t="e">
        <f>Table13131415[[#This Row],[Dev]]/Table13131415[[#This Row],[Mean]]*100</f>
        <v>#DIV/0!</v>
      </c>
      <c r="M319" s="2">
        <f>Table13131415[[#This Row],[Estimated costs 1]]-Table13131415[[#This Row],[Actual cost]]</f>
        <v>0</v>
      </c>
      <c r="N319" s="2" t="e">
        <f>Table13131415[[#This Row],[Diff 1]]/Table13131415[[#This Row],[Actual cost]]*100</f>
        <v>#DIV/0!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</row>
    <row r="320" spans="1:34" x14ac:dyDescent="0.3">
      <c r="A320" t="s">
        <v>340</v>
      </c>
      <c r="B320">
        <v>318</v>
      </c>
      <c r="C320" t="str">
        <f>LEFT(Table13131415[[#This Row],[Contingency id]])</f>
        <v>A</v>
      </c>
      <c r="D320" s="1">
        <v>0</v>
      </c>
      <c r="E320" s="1">
        <v>1.1176470588235199</v>
      </c>
      <c r="F320">
        <v>38</v>
      </c>
      <c r="G320">
        <v>34</v>
      </c>
      <c r="H320" s="2">
        <v>0</v>
      </c>
      <c r="I320" s="2">
        <f>AVERAGE(Table13131415[[#This Row],[Estimated costs 1]:[Estimated costs 20]])</f>
        <v>0</v>
      </c>
      <c r="J320" s="2" t="e">
        <f>(Table13131415[[#This Row],[Mean]]-Table13131415[[#This Row],[Actual cost]])/Table13131415[[#This Row],[Actual cost]]*100</f>
        <v>#DIV/0!</v>
      </c>
      <c r="K320" s="2">
        <f>_xlfn.STDEV.P(Table13131415[[#This Row],[Estimated costs 1]:[Estimated costs 20]])</f>
        <v>0</v>
      </c>
      <c r="L320" s="2" t="e">
        <f>Table13131415[[#This Row],[Dev]]/Table13131415[[#This Row],[Mean]]*100</f>
        <v>#DIV/0!</v>
      </c>
      <c r="M320" s="2">
        <f>Table13131415[[#This Row],[Estimated costs 1]]-Table13131415[[#This Row],[Actual cost]]</f>
        <v>0</v>
      </c>
      <c r="N320" s="2" t="e">
        <f>Table13131415[[#This Row],[Diff 1]]/Table13131415[[#This Row],[Actual cost]]*100</f>
        <v>#DIV/0!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</row>
    <row r="321" spans="1:34" x14ac:dyDescent="0.3">
      <c r="A321" t="s">
        <v>341</v>
      </c>
      <c r="B321">
        <v>319</v>
      </c>
      <c r="C321" t="str">
        <f>LEFT(Table13131415[[#This Row],[Contingency id]])</f>
        <v>A</v>
      </c>
      <c r="D321" s="1">
        <v>0</v>
      </c>
      <c r="E321" s="1">
        <v>1.02272727272727</v>
      </c>
      <c r="F321">
        <v>45</v>
      </c>
      <c r="G321">
        <v>44</v>
      </c>
      <c r="H321" s="2">
        <v>0</v>
      </c>
      <c r="I321" s="2">
        <f>AVERAGE(Table13131415[[#This Row],[Estimated costs 1]:[Estimated costs 20]])</f>
        <v>0</v>
      </c>
      <c r="J321" s="2" t="e">
        <f>(Table13131415[[#This Row],[Mean]]-Table13131415[[#This Row],[Actual cost]])/Table13131415[[#This Row],[Actual cost]]*100</f>
        <v>#DIV/0!</v>
      </c>
      <c r="K321" s="2">
        <f>_xlfn.STDEV.P(Table13131415[[#This Row],[Estimated costs 1]:[Estimated costs 20]])</f>
        <v>0</v>
      </c>
      <c r="L321" s="2" t="e">
        <f>Table13131415[[#This Row],[Dev]]/Table13131415[[#This Row],[Mean]]*100</f>
        <v>#DIV/0!</v>
      </c>
      <c r="M321" s="2">
        <f>Table13131415[[#This Row],[Estimated costs 1]]-Table13131415[[#This Row],[Actual cost]]</f>
        <v>0</v>
      </c>
      <c r="N321" s="2" t="e">
        <f>Table13131415[[#This Row],[Diff 1]]/Table13131415[[#This Row],[Actual cost]]*100</f>
        <v>#DIV/0!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</row>
    <row r="322" spans="1:34" x14ac:dyDescent="0.3">
      <c r="A322" t="s">
        <v>342</v>
      </c>
      <c r="B322">
        <v>320</v>
      </c>
      <c r="C322" t="str">
        <f>LEFT(Table13131415[[#This Row],[Contingency id]])</f>
        <v>A</v>
      </c>
      <c r="D322" s="1">
        <v>0</v>
      </c>
      <c r="E322" s="1">
        <v>1</v>
      </c>
      <c r="F322">
        <v>45</v>
      </c>
      <c r="G322">
        <v>45</v>
      </c>
      <c r="H322" s="2">
        <v>0</v>
      </c>
      <c r="I322" s="2">
        <f>AVERAGE(Table13131415[[#This Row],[Estimated costs 1]:[Estimated costs 20]])</f>
        <v>0</v>
      </c>
      <c r="J322" s="2" t="e">
        <f>(Table13131415[[#This Row],[Mean]]-Table13131415[[#This Row],[Actual cost]])/Table13131415[[#This Row],[Actual cost]]*100</f>
        <v>#DIV/0!</v>
      </c>
      <c r="K322" s="2">
        <f>_xlfn.STDEV.P(Table13131415[[#This Row],[Estimated costs 1]:[Estimated costs 20]])</f>
        <v>0</v>
      </c>
      <c r="L322" s="2" t="e">
        <f>Table13131415[[#This Row],[Dev]]/Table13131415[[#This Row],[Mean]]*100</f>
        <v>#DIV/0!</v>
      </c>
      <c r="M322" s="2">
        <f>Table13131415[[#This Row],[Estimated costs 1]]-Table13131415[[#This Row],[Actual cost]]</f>
        <v>0</v>
      </c>
      <c r="N322" s="2" t="e">
        <f>Table13131415[[#This Row],[Diff 1]]/Table13131415[[#This Row],[Actual cost]]*100</f>
        <v>#DIV/0!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</row>
    <row r="323" spans="1:34" x14ac:dyDescent="0.3">
      <c r="A323" t="s">
        <v>343</v>
      </c>
      <c r="B323">
        <v>321</v>
      </c>
      <c r="C323" t="str">
        <f>LEFT(Table13131415[[#This Row],[Contingency id]])</f>
        <v>A</v>
      </c>
      <c r="D323" s="1">
        <v>0</v>
      </c>
      <c r="E323" s="1">
        <v>1.02272727272727</v>
      </c>
      <c r="F323">
        <v>45</v>
      </c>
      <c r="G323">
        <v>44</v>
      </c>
      <c r="H323" s="2">
        <v>0</v>
      </c>
      <c r="I323" s="2">
        <f>AVERAGE(Table13131415[[#This Row],[Estimated costs 1]:[Estimated costs 20]])</f>
        <v>0</v>
      </c>
      <c r="J323" s="2" t="e">
        <f>(Table13131415[[#This Row],[Mean]]-Table13131415[[#This Row],[Actual cost]])/Table13131415[[#This Row],[Actual cost]]*100</f>
        <v>#DIV/0!</v>
      </c>
      <c r="K323" s="2">
        <f>_xlfn.STDEV.P(Table13131415[[#This Row],[Estimated costs 1]:[Estimated costs 20]])</f>
        <v>0</v>
      </c>
      <c r="L323" s="2" t="e">
        <f>Table13131415[[#This Row],[Dev]]/Table13131415[[#This Row],[Mean]]*100</f>
        <v>#DIV/0!</v>
      </c>
      <c r="M323" s="2">
        <f>Table13131415[[#This Row],[Estimated costs 1]]-Table13131415[[#This Row],[Actual cost]]</f>
        <v>0</v>
      </c>
      <c r="N323" s="2" t="e">
        <f>Table13131415[[#This Row],[Diff 1]]/Table13131415[[#This Row],[Actual cost]]*100</f>
        <v>#DIV/0!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</row>
    <row r="324" spans="1:34" x14ac:dyDescent="0.3">
      <c r="A324" t="s">
        <v>344</v>
      </c>
      <c r="B324">
        <v>322</v>
      </c>
      <c r="C324" t="str">
        <f>LEFT(Table13131415[[#This Row],[Contingency id]])</f>
        <v>A</v>
      </c>
      <c r="D324" s="1">
        <v>0</v>
      </c>
      <c r="E324" s="1">
        <v>1.0714285714285701</v>
      </c>
      <c r="F324">
        <v>45</v>
      </c>
      <c r="G324">
        <v>42</v>
      </c>
      <c r="H324" s="2">
        <v>0</v>
      </c>
      <c r="I324" s="2">
        <f>AVERAGE(Table13131415[[#This Row],[Estimated costs 1]:[Estimated costs 20]])</f>
        <v>0</v>
      </c>
      <c r="J324" s="2" t="e">
        <f>(Table13131415[[#This Row],[Mean]]-Table13131415[[#This Row],[Actual cost]])/Table13131415[[#This Row],[Actual cost]]*100</f>
        <v>#DIV/0!</v>
      </c>
      <c r="K324" s="2">
        <f>_xlfn.STDEV.P(Table13131415[[#This Row],[Estimated costs 1]:[Estimated costs 20]])</f>
        <v>0</v>
      </c>
      <c r="L324" s="2" t="e">
        <f>Table13131415[[#This Row],[Dev]]/Table13131415[[#This Row],[Mean]]*100</f>
        <v>#DIV/0!</v>
      </c>
      <c r="M324" s="2">
        <f>Table13131415[[#This Row],[Estimated costs 1]]-Table13131415[[#This Row],[Actual cost]]</f>
        <v>0</v>
      </c>
      <c r="N324" s="2" t="e">
        <f>Table13131415[[#This Row],[Diff 1]]/Table13131415[[#This Row],[Actual cost]]*100</f>
        <v>#DIV/0!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</row>
    <row r="325" spans="1:34" x14ac:dyDescent="0.3">
      <c r="A325" t="s">
        <v>345</v>
      </c>
      <c r="B325">
        <v>323</v>
      </c>
      <c r="C325" t="str">
        <f>LEFT(Table13131415[[#This Row],[Contingency id]])</f>
        <v>A</v>
      </c>
      <c r="D325" s="1">
        <v>0</v>
      </c>
      <c r="E325" s="1">
        <v>1.02272727272727</v>
      </c>
      <c r="F325">
        <v>45</v>
      </c>
      <c r="G325">
        <v>44</v>
      </c>
      <c r="H325" s="2">
        <v>0</v>
      </c>
      <c r="I325" s="2">
        <f>AVERAGE(Table13131415[[#This Row],[Estimated costs 1]:[Estimated costs 20]])</f>
        <v>0</v>
      </c>
      <c r="J325" s="2" t="e">
        <f>(Table13131415[[#This Row],[Mean]]-Table13131415[[#This Row],[Actual cost]])/Table13131415[[#This Row],[Actual cost]]*100</f>
        <v>#DIV/0!</v>
      </c>
      <c r="K325" s="2">
        <f>_xlfn.STDEV.P(Table13131415[[#This Row],[Estimated costs 1]:[Estimated costs 20]])</f>
        <v>0</v>
      </c>
      <c r="L325" s="2" t="e">
        <f>Table13131415[[#This Row],[Dev]]/Table13131415[[#This Row],[Mean]]*100</f>
        <v>#DIV/0!</v>
      </c>
      <c r="M325" s="2">
        <f>Table13131415[[#This Row],[Estimated costs 1]]-Table13131415[[#This Row],[Actual cost]]</f>
        <v>0</v>
      </c>
      <c r="N325" s="2" t="e">
        <f>Table13131415[[#This Row],[Diff 1]]/Table13131415[[#This Row],[Actual cost]]*100</f>
        <v>#DIV/0!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</row>
    <row r="326" spans="1:34" x14ac:dyDescent="0.3">
      <c r="A326" t="s">
        <v>346</v>
      </c>
      <c r="B326">
        <v>324</v>
      </c>
      <c r="C326" t="str">
        <f>LEFT(Table13131415[[#This Row],[Contingency id]])</f>
        <v>A</v>
      </c>
      <c r="D326" s="1">
        <v>0</v>
      </c>
      <c r="E326" s="1">
        <v>1.0465116279069699</v>
      </c>
      <c r="F326">
        <v>45</v>
      </c>
      <c r="G326">
        <v>43</v>
      </c>
      <c r="H326" s="2">
        <v>0</v>
      </c>
      <c r="I326" s="2">
        <f>AVERAGE(Table13131415[[#This Row],[Estimated costs 1]:[Estimated costs 20]])</f>
        <v>0</v>
      </c>
      <c r="J326" s="2" t="e">
        <f>(Table13131415[[#This Row],[Mean]]-Table13131415[[#This Row],[Actual cost]])/Table13131415[[#This Row],[Actual cost]]*100</f>
        <v>#DIV/0!</v>
      </c>
      <c r="K326" s="2">
        <f>_xlfn.STDEV.P(Table13131415[[#This Row],[Estimated costs 1]:[Estimated costs 20]])</f>
        <v>0</v>
      </c>
      <c r="L326" s="2" t="e">
        <f>Table13131415[[#This Row],[Dev]]/Table13131415[[#This Row],[Mean]]*100</f>
        <v>#DIV/0!</v>
      </c>
      <c r="M326" s="2">
        <f>Table13131415[[#This Row],[Estimated costs 1]]-Table13131415[[#This Row],[Actual cost]]</f>
        <v>0</v>
      </c>
      <c r="N326" s="2" t="e">
        <f>Table13131415[[#This Row],[Diff 1]]/Table13131415[[#This Row],[Actual cost]]*100</f>
        <v>#DIV/0!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</row>
    <row r="327" spans="1:34" x14ac:dyDescent="0.3">
      <c r="A327" t="s">
        <v>347</v>
      </c>
      <c r="B327">
        <v>325</v>
      </c>
      <c r="C327" t="str">
        <f>LEFT(Table13131415[[#This Row],[Contingency id]])</f>
        <v>A</v>
      </c>
      <c r="D327" s="1">
        <v>0</v>
      </c>
      <c r="E327" s="1">
        <v>1.0465116279069699</v>
      </c>
      <c r="F327">
        <v>45</v>
      </c>
      <c r="G327">
        <v>43</v>
      </c>
      <c r="H327" s="2">
        <v>0</v>
      </c>
      <c r="I327" s="2">
        <f>AVERAGE(Table13131415[[#This Row],[Estimated costs 1]:[Estimated costs 20]])</f>
        <v>0</v>
      </c>
      <c r="J327" s="2" t="e">
        <f>(Table13131415[[#This Row],[Mean]]-Table13131415[[#This Row],[Actual cost]])/Table13131415[[#This Row],[Actual cost]]*100</f>
        <v>#DIV/0!</v>
      </c>
      <c r="K327" s="2">
        <f>_xlfn.STDEV.P(Table13131415[[#This Row],[Estimated costs 1]:[Estimated costs 20]])</f>
        <v>0</v>
      </c>
      <c r="L327" s="2" t="e">
        <f>Table13131415[[#This Row],[Dev]]/Table13131415[[#This Row],[Mean]]*100</f>
        <v>#DIV/0!</v>
      </c>
      <c r="M327" s="2">
        <f>Table13131415[[#This Row],[Estimated costs 1]]-Table13131415[[#This Row],[Actual cost]]</f>
        <v>0</v>
      </c>
      <c r="N327" s="2" t="e">
        <f>Table13131415[[#This Row],[Diff 1]]/Table13131415[[#This Row],[Actual cost]]*100</f>
        <v>#DIV/0!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</row>
    <row r="328" spans="1:34" x14ac:dyDescent="0.3">
      <c r="A328" t="s">
        <v>348</v>
      </c>
      <c r="B328">
        <v>326</v>
      </c>
      <c r="C328" t="str">
        <f>LEFT(Table13131415[[#This Row],[Contingency id]])</f>
        <v>A</v>
      </c>
      <c r="D328" s="1">
        <v>0</v>
      </c>
      <c r="E328" s="1">
        <v>1.0465116279069699</v>
      </c>
      <c r="F328">
        <v>45</v>
      </c>
      <c r="G328">
        <v>43</v>
      </c>
      <c r="H328" s="2">
        <v>0</v>
      </c>
      <c r="I328" s="2">
        <f>AVERAGE(Table13131415[[#This Row],[Estimated costs 1]:[Estimated costs 20]])</f>
        <v>0</v>
      </c>
      <c r="J328" s="2" t="e">
        <f>(Table13131415[[#This Row],[Mean]]-Table13131415[[#This Row],[Actual cost]])/Table13131415[[#This Row],[Actual cost]]*100</f>
        <v>#DIV/0!</v>
      </c>
      <c r="K328" s="2">
        <f>_xlfn.STDEV.P(Table13131415[[#This Row],[Estimated costs 1]:[Estimated costs 20]])</f>
        <v>0</v>
      </c>
      <c r="L328" s="2" t="e">
        <f>Table13131415[[#This Row],[Dev]]/Table13131415[[#This Row],[Mean]]*100</f>
        <v>#DIV/0!</v>
      </c>
      <c r="M328" s="2">
        <f>Table13131415[[#This Row],[Estimated costs 1]]-Table13131415[[#This Row],[Actual cost]]</f>
        <v>0</v>
      </c>
      <c r="N328" s="2" t="e">
        <f>Table13131415[[#This Row],[Diff 1]]/Table13131415[[#This Row],[Actual cost]]*100</f>
        <v>#DIV/0!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</row>
    <row r="329" spans="1:34" x14ac:dyDescent="0.3">
      <c r="A329" t="s">
        <v>349</v>
      </c>
      <c r="B329">
        <v>327</v>
      </c>
      <c r="C329" t="str">
        <f>LEFT(Table13131415[[#This Row],[Contingency id]])</f>
        <v>A</v>
      </c>
      <c r="D329" s="1">
        <v>0</v>
      </c>
      <c r="E329" s="1">
        <v>1</v>
      </c>
      <c r="F329">
        <v>19</v>
      </c>
      <c r="G329">
        <v>19</v>
      </c>
      <c r="H329" s="2">
        <v>0</v>
      </c>
      <c r="I329" s="2">
        <f>AVERAGE(Table13131415[[#This Row],[Estimated costs 1]:[Estimated costs 20]])</f>
        <v>0</v>
      </c>
      <c r="J329" s="2" t="e">
        <f>(Table13131415[[#This Row],[Mean]]-Table13131415[[#This Row],[Actual cost]])/Table13131415[[#This Row],[Actual cost]]*100</f>
        <v>#DIV/0!</v>
      </c>
      <c r="K329" s="2">
        <f>_xlfn.STDEV.P(Table13131415[[#This Row],[Estimated costs 1]:[Estimated costs 20]])</f>
        <v>0</v>
      </c>
      <c r="L329" s="2" t="e">
        <f>Table13131415[[#This Row],[Dev]]/Table13131415[[#This Row],[Mean]]*100</f>
        <v>#DIV/0!</v>
      </c>
      <c r="M329" s="2">
        <f>Table13131415[[#This Row],[Estimated costs 1]]-Table13131415[[#This Row],[Actual cost]]</f>
        <v>0</v>
      </c>
      <c r="N329" s="2" t="e">
        <f>Table13131415[[#This Row],[Diff 1]]/Table13131415[[#This Row],[Actual cost]]*100</f>
        <v>#DIV/0!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</row>
    <row r="330" spans="1:34" x14ac:dyDescent="0.3">
      <c r="A330" t="s">
        <v>350</v>
      </c>
      <c r="B330">
        <v>328</v>
      </c>
      <c r="C330" t="str">
        <f>LEFT(Table13131415[[#This Row],[Contingency id]])</f>
        <v>A</v>
      </c>
      <c r="D330" s="1">
        <v>0</v>
      </c>
      <c r="E330" s="1">
        <v>1</v>
      </c>
      <c r="F330">
        <v>19</v>
      </c>
      <c r="G330">
        <v>19</v>
      </c>
      <c r="H330" s="2">
        <v>0</v>
      </c>
      <c r="I330" s="2">
        <f>AVERAGE(Table13131415[[#This Row],[Estimated costs 1]:[Estimated costs 20]])</f>
        <v>0</v>
      </c>
      <c r="J330" s="2" t="e">
        <f>(Table13131415[[#This Row],[Mean]]-Table13131415[[#This Row],[Actual cost]])/Table13131415[[#This Row],[Actual cost]]*100</f>
        <v>#DIV/0!</v>
      </c>
      <c r="K330" s="2">
        <f>_xlfn.STDEV.P(Table13131415[[#This Row],[Estimated costs 1]:[Estimated costs 20]])</f>
        <v>0</v>
      </c>
      <c r="L330" s="2" t="e">
        <f>Table13131415[[#This Row],[Dev]]/Table13131415[[#This Row],[Mean]]*100</f>
        <v>#DIV/0!</v>
      </c>
      <c r="M330" s="2">
        <f>Table13131415[[#This Row],[Estimated costs 1]]-Table13131415[[#This Row],[Actual cost]]</f>
        <v>0</v>
      </c>
      <c r="N330" s="2" t="e">
        <f>Table13131415[[#This Row],[Diff 1]]/Table13131415[[#This Row],[Actual cost]]*100</f>
        <v>#DIV/0!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</row>
    <row r="331" spans="1:34" x14ac:dyDescent="0.3">
      <c r="A331" t="s">
        <v>351</v>
      </c>
      <c r="B331">
        <v>329</v>
      </c>
      <c r="C331" t="str">
        <f>LEFT(Table13131415[[#This Row],[Contingency id]])</f>
        <v>A</v>
      </c>
      <c r="D331" s="1">
        <v>0</v>
      </c>
      <c r="E331" s="1">
        <v>1</v>
      </c>
      <c r="F331">
        <v>19</v>
      </c>
      <c r="G331">
        <v>19</v>
      </c>
      <c r="H331" s="2">
        <v>0</v>
      </c>
      <c r="I331" s="2">
        <f>AVERAGE(Table13131415[[#This Row],[Estimated costs 1]:[Estimated costs 20]])</f>
        <v>0</v>
      </c>
      <c r="J331" s="2" t="e">
        <f>(Table13131415[[#This Row],[Mean]]-Table13131415[[#This Row],[Actual cost]])/Table13131415[[#This Row],[Actual cost]]*100</f>
        <v>#DIV/0!</v>
      </c>
      <c r="K331" s="2">
        <f>_xlfn.STDEV.P(Table13131415[[#This Row],[Estimated costs 1]:[Estimated costs 20]])</f>
        <v>0</v>
      </c>
      <c r="L331" s="2" t="e">
        <f>Table13131415[[#This Row],[Dev]]/Table13131415[[#This Row],[Mean]]*100</f>
        <v>#DIV/0!</v>
      </c>
      <c r="M331" s="2">
        <f>Table13131415[[#This Row],[Estimated costs 1]]-Table13131415[[#This Row],[Actual cost]]</f>
        <v>0</v>
      </c>
      <c r="N331" s="2" t="e">
        <f>Table13131415[[#This Row],[Diff 1]]/Table13131415[[#This Row],[Actual cost]]*100</f>
        <v>#DIV/0!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</row>
    <row r="332" spans="1:34" x14ac:dyDescent="0.3">
      <c r="A332" t="s">
        <v>352</v>
      </c>
      <c r="B332">
        <v>330</v>
      </c>
      <c r="C332" t="str">
        <f>LEFT(Table13131415[[#This Row],[Contingency id]])</f>
        <v>A</v>
      </c>
      <c r="D332" s="1">
        <v>0</v>
      </c>
      <c r="E332" s="1">
        <v>1</v>
      </c>
      <c r="F332">
        <v>19</v>
      </c>
      <c r="G332">
        <v>19</v>
      </c>
      <c r="H332" s="2">
        <v>0</v>
      </c>
      <c r="I332" s="2">
        <f>AVERAGE(Table13131415[[#This Row],[Estimated costs 1]:[Estimated costs 20]])</f>
        <v>0</v>
      </c>
      <c r="J332" s="2" t="e">
        <f>(Table13131415[[#This Row],[Mean]]-Table13131415[[#This Row],[Actual cost]])/Table13131415[[#This Row],[Actual cost]]*100</f>
        <v>#DIV/0!</v>
      </c>
      <c r="K332" s="2">
        <f>_xlfn.STDEV.P(Table13131415[[#This Row],[Estimated costs 1]:[Estimated costs 20]])</f>
        <v>0</v>
      </c>
      <c r="L332" s="2" t="e">
        <f>Table13131415[[#This Row],[Dev]]/Table13131415[[#This Row],[Mean]]*100</f>
        <v>#DIV/0!</v>
      </c>
      <c r="M332" s="2">
        <f>Table13131415[[#This Row],[Estimated costs 1]]-Table13131415[[#This Row],[Actual cost]]</f>
        <v>0</v>
      </c>
      <c r="N332" s="2" t="e">
        <f>Table13131415[[#This Row],[Diff 1]]/Table13131415[[#This Row],[Actual cost]]*100</f>
        <v>#DIV/0!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</row>
    <row r="333" spans="1:34" x14ac:dyDescent="0.3">
      <c r="A333" t="s">
        <v>353</v>
      </c>
      <c r="B333">
        <v>331</v>
      </c>
      <c r="C333" t="str">
        <f>LEFT(Table13131415[[#This Row],[Contingency id]])</f>
        <v>A</v>
      </c>
      <c r="D333" s="1">
        <v>0</v>
      </c>
      <c r="E333" s="1">
        <v>1</v>
      </c>
      <c r="F333">
        <v>19</v>
      </c>
      <c r="G333">
        <v>19</v>
      </c>
      <c r="H333" s="2">
        <v>0</v>
      </c>
      <c r="I333" s="2">
        <f>AVERAGE(Table13131415[[#This Row],[Estimated costs 1]:[Estimated costs 20]])</f>
        <v>0</v>
      </c>
      <c r="J333" s="2" t="e">
        <f>(Table13131415[[#This Row],[Mean]]-Table13131415[[#This Row],[Actual cost]])/Table13131415[[#This Row],[Actual cost]]*100</f>
        <v>#DIV/0!</v>
      </c>
      <c r="K333" s="2">
        <f>_xlfn.STDEV.P(Table13131415[[#This Row],[Estimated costs 1]:[Estimated costs 20]])</f>
        <v>0</v>
      </c>
      <c r="L333" s="2" t="e">
        <f>Table13131415[[#This Row],[Dev]]/Table13131415[[#This Row],[Mean]]*100</f>
        <v>#DIV/0!</v>
      </c>
      <c r="M333" s="2">
        <f>Table13131415[[#This Row],[Estimated costs 1]]-Table13131415[[#This Row],[Actual cost]]</f>
        <v>0</v>
      </c>
      <c r="N333" s="2" t="e">
        <f>Table13131415[[#This Row],[Diff 1]]/Table13131415[[#This Row],[Actual cost]]*100</f>
        <v>#DIV/0!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</row>
    <row r="334" spans="1:34" x14ac:dyDescent="0.3">
      <c r="A334" t="s">
        <v>354</v>
      </c>
      <c r="B334">
        <v>332</v>
      </c>
      <c r="C334" t="str">
        <f>LEFT(Table13131415[[#This Row],[Contingency id]])</f>
        <v>A</v>
      </c>
      <c r="D334" s="1">
        <v>0</v>
      </c>
      <c r="E334" s="1">
        <v>1</v>
      </c>
      <c r="F334">
        <v>19</v>
      </c>
      <c r="G334">
        <v>19</v>
      </c>
      <c r="H334" s="2">
        <v>0</v>
      </c>
      <c r="I334" s="2">
        <f>AVERAGE(Table13131415[[#This Row],[Estimated costs 1]:[Estimated costs 20]])</f>
        <v>0</v>
      </c>
      <c r="J334" s="2" t="e">
        <f>(Table13131415[[#This Row],[Mean]]-Table13131415[[#This Row],[Actual cost]])/Table13131415[[#This Row],[Actual cost]]*100</f>
        <v>#DIV/0!</v>
      </c>
      <c r="K334" s="2">
        <f>_xlfn.STDEV.P(Table13131415[[#This Row],[Estimated costs 1]:[Estimated costs 20]])</f>
        <v>0</v>
      </c>
      <c r="L334" s="2" t="e">
        <f>Table13131415[[#This Row],[Dev]]/Table13131415[[#This Row],[Mean]]*100</f>
        <v>#DIV/0!</v>
      </c>
      <c r="M334" s="2">
        <f>Table13131415[[#This Row],[Estimated costs 1]]-Table13131415[[#This Row],[Actual cost]]</f>
        <v>0</v>
      </c>
      <c r="N334" s="2" t="e">
        <f>Table13131415[[#This Row],[Diff 1]]/Table13131415[[#This Row],[Actual cost]]*100</f>
        <v>#DIV/0!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</row>
    <row r="335" spans="1:34" x14ac:dyDescent="0.3">
      <c r="A335" t="s">
        <v>355</v>
      </c>
      <c r="B335">
        <v>333</v>
      </c>
      <c r="C335" t="str">
        <f>LEFT(Table13131415[[#This Row],[Contingency id]])</f>
        <v>A</v>
      </c>
      <c r="D335" s="1">
        <v>0</v>
      </c>
      <c r="E335" s="1">
        <v>1</v>
      </c>
      <c r="F335">
        <v>20</v>
      </c>
      <c r="G335">
        <v>20</v>
      </c>
      <c r="H335" s="2">
        <v>0</v>
      </c>
      <c r="I335" s="2">
        <f>AVERAGE(Table13131415[[#This Row],[Estimated costs 1]:[Estimated costs 20]])</f>
        <v>0</v>
      </c>
      <c r="J335" s="2" t="e">
        <f>(Table13131415[[#This Row],[Mean]]-Table13131415[[#This Row],[Actual cost]])/Table13131415[[#This Row],[Actual cost]]*100</f>
        <v>#DIV/0!</v>
      </c>
      <c r="K335" s="2">
        <f>_xlfn.STDEV.P(Table13131415[[#This Row],[Estimated costs 1]:[Estimated costs 20]])</f>
        <v>0</v>
      </c>
      <c r="L335" s="2" t="e">
        <f>Table13131415[[#This Row],[Dev]]/Table13131415[[#This Row],[Mean]]*100</f>
        <v>#DIV/0!</v>
      </c>
      <c r="M335" s="2">
        <f>Table13131415[[#This Row],[Estimated costs 1]]-Table13131415[[#This Row],[Actual cost]]</f>
        <v>0</v>
      </c>
      <c r="N335" s="2" t="e">
        <f>Table13131415[[#This Row],[Diff 1]]/Table13131415[[#This Row],[Actual cost]]*100</f>
        <v>#DIV/0!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</row>
    <row r="336" spans="1:34" x14ac:dyDescent="0.3">
      <c r="A336" t="s">
        <v>356</v>
      </c>
      <c r="B336">
        <v>334</v>
      </c>
      <c r="C336" t="str">
        <f>LEFT(Table13131415[[#This Row],[Contingency id]])</f>
        <v>A</v>
      </c>
      <c r="D336" s="1">
        <v>0</v>
      </c>
      <c r="E336" s="1">
        <v>1.0526315789473599</v>
      </c>
      <c r="F336">
        <v>20</v>
      </c>
      <c r="G336">
        <v>19</v>
      </c>
      <c r="H336" s="2">
        <v>0</v>
      </c>
      <c r="I336" s="2">
        <f>AVERAGE(Table13131415[[#This Row],[Estimated costs 1]:[Estimated costs 20]])</f>
        <v>0</v>
      </c>
      <c r="J336" s="2" t="e">
        <f>(Table13131415[[#This Row],[Mean]]-Table13131415[[#This Row],[Actual cost]])/Table13131415[[#This Row],[Actual cost]]*100</f>
        <v>#DIV/0!</v>
      </c>
      <c r="K336" s="2">
        <f>_xlfn.STDEV.P(Table13131415[[#This Row],[Estimated costs 1]:[Estimated costs 20]])</f>
        <v>0</v>
      </c>
      <c r="L336" s="2" t="e">
        <f>Table13131415[[#This Row],[Dev]]/Table13131415[[#This Row],[Mean]]*100</f>
        <v>#DIV/0!</v>
      </c>
      <c r="M336" s="2">
        <f>Table13131415[[#This Row],[Estimated costs 1]]-Table13131415[[#This Row],[Actual cost]]</f>
        <v>0</v>
      </c>
      <c r="N336" s="2" t="e">
        <f>Table13131415[[#This Row],[Diff 1]]/Table13131415[[#This Row],[Actual cost]]*100</f>
        <v>#DIV/0!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</row>
    <row r="337" spans="1:34" x14ac:dyDescent="0.3">
      <c r="A337" t="s">
        <v>357</v>
      </c>
      <c r="B337">
        <v>335</v>
      </c>
      <c r="C337" t="str">
        <f>LEFT(Table13131415[[#This Row],[Contingency id]])</f>
        <v>A</v>
      </c>
      <c r="D337" s="1">
        <v>0</v>
      </c>
      <c r="E337" s="1">
        <v>1</v>
      </c>
      <c r="F337">
        <v>20</v>
      </c>
      <c r="G337">
        <v>20</v>
      </c>
      <c r="H337" s="2">
        <v>0</v>
      </c>
      <c r="I337" s="2">
        <f>AVERAGE(Table13131415[[#This Row],[Estimated costs 1]:[Estimated costs 20]])</f>
        <v>0</v>
      </c>
      <c r="J337" s="2" t="e">
        <f>(Table13131415[[#This Row],[Mean]]-Table13131415[[#This Row],[Actual cost]])/Table13131415[[#This Row],[Actual cost]]*100</f>
        <v>#DIV/0!</v>
      </c>
      <c r="K337" s="2">
        <f>_xlfn.STDEV.P(Table13131415[[#This Row],[Estimated costs 1]:[Estimated costs 20]])</f>
        <v>0</v>
      </c>
      <c r="L337" s="2" t="e">
        <f>Table13131415[[#This Row],[Dev]]/Table13131415[[#This Row],[Mean]]*100</f>
        <v>#DIV/0!</v>
      </c>
      <c r="M337" s="2">
        <f>Table13131415[[#This Row],[Estimated costs 1]]-Table13131415[[#This Row],[Actual cost]]</f>
        <v>0</v>
      </c>
      <c r="N337" s="2" t="e">
        <f>Table13131415[[#This Row],[Diff 1]]/Table13131415[[#This Row],[Actual cost]]*100</f>
        <v>#DIV/0!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</row>
    <row r="338" spans="1:34" x14ac:dyDescent="0.3">
      <c r="A338" t="s">
        <v>358</v>
      </c>
      <c r="B338">
        <v>336</v>
      </c>
      <c r="C338" t="str">
        <f>LEFT(Table13131415[[#This Row],[Contingency id]])</f>
        <v>A</v>
      </c>
      <c r="D338" s="1">
        <v>0</v>
      </c>
      <c r="E338" s="1">
        <v>1.1197183098591501</v>
      </c>
      <c r="F338">
        <v>159</v>
      </c>
      <c r="G338">
        <v>142</v>
      </c>
      <c r="H338" s="2">
        <v>0</v>
      </c>
      <c r="I338" s="2">
        <f>AVERAGE(Table13131415[[#This Row],[Estimated costs 1]:[Estimated costs 20]])</f>
        <v>0</v>
      </c>
      <c r="J338" s="2" t="e">
        <f>(Table13131415[[#This Row],[Mean]]-Table13131415[[#This Row],[Actual cost]])/Table13131415[[#This Row],[Actual cost]]*100</f>
        <v>#DIV/0!</v>
      </c>
      <c r="K338" s="2">
        <f>_xlfn.STDEV.P(Table13131415[[#This Row],[Estimated costs 1]:[Estimated costs 20]])</f>
        <v>0</v>
      </c>
      <c r="L338" s="2" t="e">
        <f>Table13131415[[#This Row],[Dev]]/Table13131415[[#This Row],[Mean]]*100</f>
        <v>#DIV/0!</v>
      </c>
      <c r="M338" s="2">
        <f>Table13131415[[#This Row],[Estimated costs 1]]-Table13131415[[#This Row],[Actual cost]]</f>
        <v>0</v>
      </c>
      <c r="N338" s="2" t="e">
        <f>Table13131415[[#This Row],[Diff 1]]/Table13131415[[#This Row],[Actual cost]]*100</f>
        <v>#DIV/0!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</row>
    <row r="339" spans="1:34" x14ac:dyDescent="0.3">
      <c r="A339" t="s">
        <v>359</v>
      </c>
      <c r="B339">
        <v>337</v>
      </c>
      <c r="C339" t="str">
        <f>LEFT(Table13131415[[#This Row],[Contingency id]])</f>
        <v>A</v>
      </c>
      <c r="D339" s="1">
        <v>0</v>
      </c>
      <c r="E339" s="1">
        <v>1.08904109589041</v>
      </c>
      <c r="F339">
        <v>159</v>
      </c>
      <c r="G339">
        <v>146</v>
      </c>
      <c r="H339" s="2">
        <v>0</v>
      </c>
      <c r="I339" s="2">
        <f>AVERAGE(Table13131415[[#This Row],[Estimated costs 1]:[Estimated costs 20]])</f>
        <v>0</v>
      </c>
      <c r="J339" s="2" t="e">
        <f>(Table13131415[[#This Row],[Mean]]-Table13131415[[#This Row],[Actual cost]])/Table13131415[[#This Row],[Actual cost]]*100</f>
        <v>#DIV/0!</v>
      </c>
      <c r="K339" s="2">
        <f>_xlfn.STDEV.P(Table13131415[[#This Row],[Estimated costs 1]:[Estimated costs 20]])</f>
        <v>0</v>
      </c>
      <c r="L339" s="2" t="e">
        <f>Table13131415[[#This Row],[Dev]]/Table13131415[[#This Row],[Mean]]*100</f>
        <v>#DIV/0!</v>
      </c>
      <c r="M339" s="2">
        <f>Table13131415[[#This Row],[Estimated costs 1]]-Table13131415[[#This Row],[Actual cost]]</f>
        <v>0</v>
      </c>
      <c r="N339" s="2" t="e">
        <f>Table13131415[[#This Row],[Diff 1]]/Table13131415[[#This Row],[Actual cost]]*100</f>
        <v>#DIV/0!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</row>
    <row r="340" spans="1:34" x14ac:dyDescent="0.3">
      <c r="A340" t="s">
        <v>360</v>
      </c>
      <c r="B340">
        <v>338</v>
      </c>
      <c r="C340" t="str">
        <f>LEFT(Table13131415[[#This Row],[Contingency id]])</f>
        <v>A</v>
      </c>
      <c r="D340" s="1">
        <v>0</v>
      </c>
      <c r="E340" s="1">
        <v>1.12765957446808</v>
      </c>
      <c r="F340">
        <v>159</v>
      </c>
      <c r="G340">
        <v>141</v>
      </c>
      <c r="H340" s="2">
        <v>0</v>
      </c>
      <c r="I340" s="2">
        <f>AVERAGE(Table13131415[[#This Row],[Estimated costs 1]:[Estimated costs 20]])</f>
        <v>0</v>
      </c>
      <c r="J340" s="2" t="e">
        <f>(Table13131415[[#This Row],[Mean]]-Table13131415[[#This Row],[Actual cost]])/Table13131415[[#This Row],[Actual cost]]*100</f>
        <v>#DIV/0!</v>
      </c>
      <c r="K340" s="2">
        <f>_xlfn.STDEV.P(Table13131415[[#This Row],[Estimated costs 1]:[Estimated costs 20]])</f>
        <v>0</v>
      </c>
      <c r="L340" s="2" t="e">
        <f>Table13131415[[#This Row],[Dev]]/Table13131415[[#This Row],[Mean]]*100</f>
        <v>#DIV/0!</v>
      </c>
      <c r="M340" s="2">
        <f>Table13131415[[#This Row],[Estimated costs 1]]-Table13131415[[#This Row],[Actual cost]]</f>
        <v>0</v>
      </c>
      <c r="N340" s="2" t="e">
        <f>Table13131415[[#This Row],[Diff 1]]/Table13131415[[#This Row],[Actual cost]]*100</f>
        <v>#DIV/0!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</row>
    <row r="341" spans="1:34" x14ac:dyDescent="0.3">
      <c r="A341" t="s">
        <v>361</v>
      </c>
      <c r="B341">
        <v>339</v>
      </c>
      <c r="C341" t="str">
        <f>LEFT(Table13131415[[#This Row],[Contingency id]])</f>
        <v>A</v>
      </c>
      <c r="D341" s="1">
        <v>0</v>
      </c>
      <c r="E341" s="1">
        <v>1.1118881118881101</v>
      </c>
      <c r="F341">
        <v>159</v>
      </c>
      <c r="G341">
        <v>143</v>
      </c>
      <c r="H341" s="2">
        <v>0</v>
      </c>
      <c r="I341" s="2">
        <f>AVERAGE(Table13131415[[#This Row],[Estimated costs 1]:[Estimated costs 20]])</f>
        <v>0</v>
      </c>
      <c r="J341" s="2" t="e">
        <f>(Table13131415[[#This Row],[Mean]]-Table13131415[[#This Row],[Actual cost]])/Table13131415[[#This Row],[Actual cost]]*100</f>
        <v>#DIV/0!</v>
      </c>
      <c r="K341" s="2">
        <f>_xlfn.STDEV.P(Table13131415[[#This Row],[Estimated costs 1]:[Estimated costs 20]])</f>
        <v>0</v>
      </c>
      <c r="L341" s="2" t="e">
        <f>Table13131415[[#This Row],[Dev]]/Table13131415[[#This Row],[Mean]]*100</f>
        <v>#DIV/0!</v>
      </c>
      <c r="M341" s="2">
        <f>Table13131415[[#This Row],[Estimated costs 1]]-Table13131415[[#This Row],[Actual cost]]</f>
        <v>0</v>
      </c>
      <c r="N341" s="2" t="e">
        <f>Table13131415[[#This Row],[Diff 1]]/Table13131415[[#This Row],[Actual cost]]*100</f>
        <v>#DIV/0!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</row>
    <row r="342" spans="1:34" x14ac:dyDescent="0.3">
      <c r="A342" t="s">
        <v>362</v>
      </c>
      <c r="B342">
        <v>340</v>
      </c>
      <c r="C342" t="str">
        <f>LEFT(Table13131415[[#This Row],[Contingency id]])</f>
        <v>A</v>
      </c>
      <c r="D342" s="1">
        <v>0</v>
      </c>
      <c r="E342" s="1">
        <v>1.02941176470588</v>
      </c>
      <c r="F342">
        <v>70</v>
      </c>
      <c r="G342">
        <v>68</v>
      </c>
      <c r="H342" s="2">
        <v>0</v>
      </c>
      <c r="I342" s="2">
        <f>AVERAGE(Table13131415[[#This Row],[Estimated costs 1]:[Estimated costs 20]])</f>
        <v>0</v>
      </c>
      <c r="J342" s="2" t="e">
        <f>(Table13131415[[#This Row],[Mean]]-Table13131415[[#This Row],[Actual cost]])/Table13131415[[#This Row],[Actual cost]]*100</f>
        <v>#DIV/0!</v>
      </c>
      <c r="K342" s="2">
        <f>_xlfn.STDEV.P(Table13131415[[#This Row],[Estimated costs 1]:[Estimated costs 20]])</f>
        <v>0</v>
      </c>
      <c r="L342" s="2" t="e">
        <f>Table13131415[[#This Row],[Dev]]/Table13131415[[#This Row],[Mean]]*100</f>
        <v>#DIV/0!</v>
      </c>
      <c r="M342" s="2">
        <f>Table13131415[[#This Row],[Estimated costs 1]]-Table13131415[[#This Row],[Actual cost]]</f>
        <v>0</v>
      </c>
      <c r="N342" s="2" t="e">
        <f>Table13131415[[#This Row],[Diff 1]]/Table13131415[[#This Row],[Actual cost]]*100</f>
        <v>#DIV/0!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</row>
    <row r="343" spans="1:34" x14ac:dyDescent="0.3">
      <c r="A343" t="s">
        <v>363</v>
      </c>
      <c r="B343">
        <v>341</v>
      </c>
      <c r="C343" t="str">
        <f>LEFT(Table13131415[[#This Row],[Contingency id]])</f>
        <v>A</v>
      </c>
      <c r="D343" s="1">
        <v>0</v>
      </c>
      <c r="E343" s="1">
        <v>1.0447761194029801</v>
      </c>
      <c r="F343">
        <v>70</v>
      </c>
      <c r="G343">
        <v>67</v>
      </c>
      <c r="H343" s="2">
        <v>0</v>
      </c>
      <c r="I343" s="2">
        <f>AVERAGE(Table13131415[[#This Row],[Estimated costs 1]:[Estimated costs 20]])</f>
        <v>0</v>
      </c>
      <c r="J343" s="2" t="e">
        <f>(Table13131415[[#This Row],[Mean]]-Table13131415[[#This Row],[Actual cost]])/Table13131415[[#This Row],[Actual cost]]*100</f>
        <v>#DIV/0!</v>
      </c>
      <c r="K343" s="2">
        <f>_xlfn.STDEV.P(Table13131415[[#This Row],[Estimated costs 1]:[Estimated costs 20]])</f>
        <v>0</v>
      </c>
      <c r="L343" s="2" t="e">
        <f>Table13131415[[#This Row],[Dev]]/Table13131415[[#This Row],[Mean]]*100</f>
        <v>#DIV/0!</v>
      </c>
      <c r="M343" s="2">
        <f>Table13131415[[#This Row],[Estimated costs 1]]-Table13131415[[#This Row],[Actual cost]]</f>
        <v>0</v>
      </c>
      <c r="N343" s="2" t="e">
        <f>Table13131415[[#This Row],[Diff 1]]/Table13131415[[#This Row],[Actual cost]]*100</f>
        <v>#DIV/0!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</row>
    <row r="344" spans="1:34" x14ac:dyDescent="0.3">
      <c r="A344" t="s">
        <v>364</v>
      </c>
      <c r="B344">
        <v>342</v>
      </c>
      <c r="C344" t="str">
        <f>LEFT(Table13131415[[#This Row],[Contingency id]])</f>
        <v>A</v>
      </c>
      <c r="D344" s="1">
        <v>0</v>
      </c>
      <c r="E344" s="1">
        <v>1.0632911392405</v>
      </c>
      <c r="F344">
        <v>84</v>
      </c>
      <c r="G344">
        <v>79</v>
      </c>
      <c r="H344" s="2">
        <v>0</v>
      </c>
      <c r="I344" s="2">
        <f>AVERAGE(Table13131415[[#This Row],[Estimated costs 1]:[Estimated costs 20]])</f>
        <v>0</v>
      </c>
      <c r="J344" s="2" t="e">
        <f>(Table13131415[[#This Row],[Mean]]-Table13131415[[#This Row],[Actual cost]])/Table13131415[[#This Row],[Actual cost]]*100</f>
        <v>#DIV/0!</v>
      </c>
      <c r="K344" s="2">
        <f>_xlfn.STDEV.P(Table13131415[[#This Row],[Estimated costs 1]:[Estimated costs 20]])</f>
        <v>0</v>
      </c>
      <c r="L344" s="2" t="e">
        <f>Table13131415[[#This Row],[Dev]]/Table13131415[[#This Row],[Mean]]*100</f>
        <v>#DIV/0!</v>
      </c>
      <c r="M344" s="2">
        <f>Table13131415[[#This Row],[Estimated costs 1]]-Table13131415[[#This Row],[Actual cost]]</f>
        <v>0</v>
      </c>
      <c r="N344" s="2" t="e">
        <f>Table13131415[[#This Row],[Diff 1]]/Table13131415[[#This Row],[Actual cost]]*100</f>
        <v>#DIV/0!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</row>
    <row r="345" spans="1:34" x14ac:dyDescent="0.3">
      <c r="A345" t="s">
        <v>365</v>
      </c>
      <c r="B345">
        <v>343</v>
      </c>
      <c r="C345" t="str">
        <f>LEFT(Table13131415[[#This Row],[Contingency id]])</f>
        <v>A</v>
      </c>
      <c r="D345" s="1">
        <v>0</v>
      </c>
      <c r="E345" s="1">
        <v>1.1052631578947301</v>
      </c>
      <c r="F345">
        <v>84</v>
      </c>
      <c r="G345">
        <v>76</v>
      </c>
      <c r="H345" s="2">
        <v>0</v>
      </c>
      <c r="I345" s="2">
        <f>AVERAGE(Table13131415[[#This Row],[Estimated costs 1]:[Estimated costs 20]])</f>
        <v>0</v>
      </c>
      <c r="J345" s="2" t="e">
        <f>(Table13131415[[#This Row],[Mean]]-Table13131415[[#This Row],[Actual cost]])/Table13131415[[#This Row],[Actual cost]]*100</f>
        <v>#DIV/0!</v>
      </c>
      <c r="K345" s="2">
        <f>_xlfn.STDEV.P(Table13131415[[#This Row],[Estimated costs 1]:[Estimated costs 20]])</f>
        <v>0</v>
      </c>
      <c r="L345" s="2" t="e">
        <f>Table13131415[[#This Row],[Dev]]/Table13131415[[#This Row],[Mean]]*100</f>
        <v>#DIV/0!</v>
      </c>
      <c r="M345" s="2">
        <f>Table13131415[[#This Row],[Estimated costs 1]]-Table13131415[[#This Row],[Actual cost]]</f>
        <v>0</v>
      </c>
      <c r="N345" s="2" t="e">
        <f>Table13131415[[#This Row],[Diff 1]]/Table13131415[[#This Row],[Actual cost]]*100</f>
        <v>#DIV/0!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</row>
    <row r="346" spans="1:34" x14ac:dyDescent="0.3">
      <c r="A346" t="s">
        <v>366</v>
      </c>
      <c r="B346">
        <v>344</v>
      </c>
      <c r="C346" t="str">
        <f>LEFT(Table13131415[[#This Row],[Contingency id]])</f>
        <v>A</v>
      </c>
      <c r="D346" s="1">
        <v>0</v>
      </c>
      <c r="E346" s="1">
        <v>1.05</v>
      </c>
      <c r="F346">
        <v>84</v>
      </c>
      <c r="G346">
        <v>80</v>
      </c>
      <c r="H346" s="2">
        <v>0</v>
      </c>
      <c r="I346" s="2">
        <f>AVERAGE(Table13131415[[#This Row],[Estimated costs 1]:[Estimated costs 20]])</f>
        <v>0</v>
      </c>
      <c r="J346" s="2" t="e">
        <f>(Table13131415[[#This Row],[Mean]]-Table13131415[[#This Row],[Actual cost]])/Table13131415[[#This Row],[Actual cost]]*100</f>
        <v>#DIV/0!</v>
      </c>
      <c r="K346" s="2">
        <f>_xlfn.STDEV.P(Table13131415[[#This Row],[Estimated costs 1]:[Estimated costs 20]])</f>
        <v>0</v>
      </c>
      <c r="L346" s="2" t="e">
        <f>Table13131415[[#This Row],[Dev]]/Table13131415[[#This Row],[Mean]]*100</f>
        <v>#DIV/0!</v>
      </c>
      <c r="M346" s="2">
        <f>Table13131415[[#This Row],[Estimated costs 1]]-Table13131415[[#This Row],[Actual cost]]</f>
        <v>0</v>
      </c>
      <c r="N346" s="2" t="e">
        <f>Table13131415[[#This Row],[Diff 1]]/Table13131415[[#This Row],[Actual cost]]*100</f>
        <v>#DIV/0!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</row>
    <row r="347" spans="1:34" x14ac:dyDescent="0.3">
      <c r="A347" t="s">
        <v>367</v>
      </c>
      <c r="B347">
        <v>345</v>
      </c>
      <c r="C347" t="str">
        <f>LEFT(Table13131415[[#This Row],[Contingency id]])</f>
        <v>A</v>
      </c>
      <c r="D347" s="1">
        <v>0</v>
      </c>
      <c r="E347" s="1">
        <v>1.0606060606060601</v>
      </c>
      <c r="F347">
        <v>70</v>
      </c>
      <c r="G347">
        <v>66</v>
      </c>
      <c r="H347" s="2">
        <v>0</v>
      </c>
      <c r="I347" s="2">
        <f>AVERAGE(Table13131415[[#This Row],[Estimated costs 1]:[Estimated costs 20]])</f>
        <v>0</v>
      </c>
      <c r="J347" s="2" t="e">
        <f>(Table13131415[[#This Row],[Mean]]-Table13131415[[#This Row],[Actual cost]])/Table13131415[[#This Row],[Actual cost]]*100</f>
        <v>#DIV/0!</v>
      </c>
      <c r="K347" s="2">
        <f>_xlfn.STDEV.P(Table13131415[[#This Row],[Estimated costs 1]:[Estimated costs 20]])</f>
        <v>0</v>
      </c>
      <c r="L347" s="2" t="e">
        <f>Table13131415[[#This Row],[Dev]]/Table13131415[[#This Row],[Mean]]*100</f>
        <v>#DIV/0!</v>
      </c>
      <c r="M347" s="2">
        <f>Table13131415[[#This Row],[Estimated costs 1]]-Table13131415[[#This Row],[Actual cost]]</f>
        <v>0</v>
      </c>
      <c r="N347" s="2" t="e">
        <f>Table13131415[[#This Row],[Diff 1]]/Table13131415[[#This Row],[Actual cost]]*100</f>
        <v>#DIV/0!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</row>
    <row r="348" spans="1:34" x14ac:dyDescent="0.3">
      <c r="A348" t="s">
        <v>368</v>
      </c>
      <c r="B348">
        <v>346</v>
      </c>
      <c r="C348" t="str">
        <f>LEFT(Table13131415[[#This Row],[Contingency id]])</f>
        <v>A</v>
      </c>
      <c r="D348" s="1">
        <v>0</v>
      </c>
      <c r="E348" s="1">
        <v>1.01449275362318</v>
      </c>
      <c r="F348">
        <v>70</v>
      </c>
      <c r="G348">
        <v>69</v>
      </c>
      <c r="H348" s="2">
        <v>0</v>
      </c>
      <c r="I348" s="2">
        <f>AVERAGE(Table13131415[[#This Row],[Estimated costs 1]:[Estimated costs 20]])</f>
        <v>0</v>
      </c>
      <c r="J348" s="2" t="e">
        <f>(Table13131415[[#This Row],[Mean]]-Table13131415[[#This Row],[Actual cost]])/Table13131415[[#This Row],[Actual cost]]*100</f>
        <v>#DIV/0!</v>
      </c>
      <c r="K348" s="2">
        <f>_xlfn.STDEV.P(Table13131415[[#This Row],[Estimated costs 1]:[Estimated costs 20]])</f>
        <v>0</v>
      </c>
      <c r="L348" s="2" t="e">
        <f>Table13131415[[#This Row],[Dev]]/Table13131415[[#This Row],[Mean]]*100</f>
        <v>#DIV/0!</v>
      </c>
      <c r="M348" s="2">
        <f>Table13131415[[#This Row],[Estimated costs 1]]-Table13131415[[#This Row],[Actual cost]]</f>
        <v>0</v>
      </c>
      <c r="N348" s="2" t="e">
        <f>Table13131415[[#This Row],[Diff 1]]/Table13131415[[#This Row],[Actual cost]]*100</f>
        <v>#DIV/0!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</row>
    <row r="349" spans="1:34" x14ac:dyDescent="0.3">
      <c r="A349" t="s">
        <v>369</v>
      </c>
      <c r="B349">
        <v>347</v>
      </c>
      <c r="C349" t="str">
        <f>LEFT(Table13131415[[#This Row],[Contingency id]])</f>
        <v>A</v>
      </c>
      <c r="D349" s="1">
        <v>0</v>
      </c>
      <c r="E349" s="1">
        <v>1.0447761194029801</v>
      </c>
      <c r="F349">
        <v>70</v>
      </c>
      <c r="G349">
        <v>67</v>
      </c>
      <c r="H349" s="2">
        <v>0</v>
      </c>
      <c r="I349" s="2">
        <f>AVERAGE(Table13131415[[#This Row],[Estimated costs 1]:[Estimated costs 20]])</f>
        <v>0</v>
      </c>
      <c r="J349" s="2" t="e">
        <f>(Table13131415[[#This Row],[Mean]]-Table13131415[[#This Row],[Actual cost]])/Table13131415[[#This Row],[Actual cost]]*100</f>
        <v>#DIV/0!</v>
      </c>
      <c r="K349" s="2">
        <f>_xlfn.STDEV.P(Table13131415[[#This Row],[Estimated costs 1]:[Estimated costs 20]])</f>
        <v>0</v>
      </c>
      <c r="L349" s="2" t="e">
        <f>Table13131415[[#This Row],[Dev]]/Table13131415[[#This Row],[Mean]]*100</f>
        <v>#DIV/0!</v>
      </c>
      <c r="M349" s="2">
        <f>Table13131415[[#This Row],[Estimated costs 1]]-Table13131415[[#This Row],[Actual cost]]</f>
        <v>0</v>
      </c>
      <c r="N349" s="2" t="e">
        <f>Table13131415[[#This Row],[Diff 1]]/Table13131415[[#This Row],[Actual cost]]*100</f>
        <v>#DIV/0!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</row>
    <row r="350" spans="1:34" x14ac:dyDescent="0.3">
      <c r="A350" t="s">
        <v>370</v>
      </c>
      <c r="B350">
        <v>348</v>
      </c>
      <c r="C350" t="str">
        <f>LEFT(Table13131415[[#This Row],[Contingency id]])</f>
        <v>A</v>
      </c>
      <c r="D350" s="1">
        <v>0</v>
      </c>
      <c r="E350" s="1">
        <v>1.1052631578947301</v>
      </c>
      <c r="F350">
        <v>84</v>
      </c>
      <c r="G350">
        <v>76</v>
      </c>
      <c r="H350" s="2">
        <v>0</v>
      </c>
      <c r="I350" s="2">
        <f>AVERAGE(Table13131415[[#This Row],[Estimated costs 1]:[Estimated costs 20]])</f>
        <v>0</v>
      </c>
      <c r="J350" s="2" t="e">
        <f>(Table13131415[[#This Row],[Mean]]-Table13131415[[#This Row],[Actual cost]])/Table13131415[[#This Row],[Actual cost]]*100</f>
        <v>#DIV/0!</v>
      </c>
      <c r="K350" s="2">
        <f>_xlfn.STDEV.P(Table13131415[[#This Row],[Estimated costs 1]:[Estimated costs 20]])</f>
        <v>0</v>
      </c>
      <c r="L350" s="2" t="e">
        <f>Table13131415[[#This Row],[Dev]]/Table13131415[[#This Row],[Mean]]*100</f>
        <v>#DIV/0!</v>
      </c>
      <c r="M350" s="2">
        <f>Table13131415[[#This Row],[Estimated costs 1]]-Table13131415[[#This Row],[Actual cost]]</f>
        <v>0</v>
      </c>
      <c r="N350" s="2" t="e">
        <f>Table13131415[[#This Row],[Diff 1]]/Table13131415[[#This Row],[Actual cost]]*100</f>
        <v>#DIV/0!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</row>
    <row r="351" spans="1:34" x14ac:dyDescent="0.3">
      <c r="A351" t="s">
        <v>371</v>
      </c>
      <c r="B351">
        <v>349</v>
      </c>
      <c r="C351" t="str">
        <f>LEFT(Table13131415[[#This Row],[Contingency id]])</f>
        <v>A</v>
      </c>
      <c r="D351" s="1">
        <v>0</v>
      </c>
      <c r="E351" s="1">
        <v>1.0370370370370301</v>
      </c>
      <c r="F351">
        <v>84</v>
      </c>
      <c r="G351">
        <v>81</v>
      </c>
      <c r="H351" s="2">
        <v>0</v>
      </c>
      <c r="I351" s="2">
        <f>AVERAGE(Table13131415[[#This Row],[Estimated costs 1]:[Estimated costs 20]])</f>
        <v>0</v>
      </c>
      <c r="J351" s="2" t="e">
        <f>(Table13131415[[#This Row],[Mean]]-Table13131415[[#This Row],[Actual cost]])/Table13131415[[#This Row],[Actual cost]]*100</f>
        <v>#DIV/0!</v>
      </c>
      <c r="K351" s="2">
        <f>_xlfn.STDEV.P(Table13131415[[#This Row],[Estimated costs 1]:[Estimated costs 20]])</f>
        <v>0</v>
      </c>
      <c r="L351" s="2" t="e">
        <f>Table13131415[[#This Row],[Dev]]/Table13131415[[#This Row],[Mean]]*100</f>
        <v>#DIV/0!</v>
      </c>
      <c r="M351" s="2">
        <f>Table13131415[[#This Row],[Estimated costs 1]]-Table13131415[[#This Row],[Actual cost]]</f>
        <v>0</v>
      </c>
      <c r="N351" s="2" t="e">
        <f>Table13131415[[#This Row],[Diff 1]]/Table13131415[[#This Row],[Actual cost]]*100</f>
        <v>#DIV/0!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</row>
    <row r="352" spans="1:34" x14ac:dyDescent="0.3">
      <c r="A352" t="s">
        <v>372</v>
      </c>
      <c r="B352">
        <v>350</v>
      </c>
      <c r="C352" t="str">
        <f>LEFT(Table13131415[[#This Row],[Contingency id]])</f>
        <v>A</v>
      </c>
      <c r="D352" s="1">
        <v>0</v>
      </c>
      <c r="E352" s="1">
        <v>1.05172413793103</v>
      </c>
      <c r="F352">
        <v>122</v>
      </c>
      <c r="G352">
        <v>116</v>
      </c>
      <c r="H352" s="2">
        <v>0</v>
      </c>
      <c r="I352" s="2">
        <f>AVERAGE(Table13131415[[#This Row],[Estimated costs 1]:[Estimated costs 20]])</f>
        <v>0</v>
      </c>
      <c r="J352" s="2" t="e">
        <f>(Table13131415[[#This Row],[Mean]]-Table13131415[[#This Row],[Actual cost]])/Table13131415[[#This Row],[Actual cost]]*100</f>
        <v>#DIV/0!</v>
      </c>
      <c r="K352" s="2">
        <f>_xlfn.STDEV.P(Table13131415[[#This Row],[Estimated costs 1]:[Estimated costs 20]])</f>
        <v>0</v>
      </c>
      <c r="L352" s="2" t="e">
        <f>Table13131415[[#This Row],[Dev]]/Table13131415[[#This Row],[Mean]]*100</f>
        <v>#DIV/0!</v>
      </c>
      <c r="M352" s="2">
        <f>Table13131415[[#This Row],[Estimated costs 1]]-Table13131415[[#This Row],[Actual cost]]</f>
        <v>0</v>
      </c>
      <c r="N352" s="2" t="e">
        <f>Table13131415[[#This Row],[Diff 1]]/Table13131415[[#This Row],[Actual cost]]*100</f>
        <v>#DIV/0!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</row>
    <row r="353" spans="1:34" x14ac:dyDescent="0.3">
      <c r="A353" t="s">
        <v>373</v>
      </c>
      <c r="B353">
        <v>351</v>
      </c>
      <c r="C353" t="str">
        <f>LEFT(Table13131415[[#This Row],[Contingency id]])</f>
        <v>A</v>
      </c>
      <c r="D353" s="1">
        <v>0</v>
      </c>
      <c r="E353" s="1">
        <v>1.0384615384615301</v>
      </c>
      <c r="F353">
        <v>108</v>
      </c>
      <c r="G353">
        <v>104</v>
      </c>
      <c r="H353" s="2">
        <v>0</v>
      </c>
      <c r="I353" s="2">
        <f>AVERAGE(Table13131415[[#This Row],[Estimated costs 1]:[Estimated costs 20]])</f>
        <v>0</v>
      </c>
      <c r="J353" s="2" t="e">
        <f>(Table13131415[[#This Row],[Mean]]-Table13131415[[#This Row],[Actual cost]])/Table13131415[[#This Row],[Actual cost]]*100</f>
        <v>#DIV/0!</v>
      </c>
      <c r="K353" s="2">
        <f>_xlfn.STDEV.P(Table13131415[[#This Row],[Estimated costs 1]:[Estimated costs 20]])</f>
        <v>0</v>
      </c>
      <c r="L353" s="2" t="e">
        <f>Table13131415[[#This Row],[Dev]]/Table13131415[[#This Row],[Mean]]*100</f>
        <v>#DIV/0!</v>
      </c>
      <c r="M353" s="2">
        <f>Table13131415[[#This Row],[Estimated costs 1]]-Table13131415[[#This Row],[Actual cost]]</f>
        <v>0</v>
      </c>
      <c r="N353" s="2" t="e">
        <f>Table13131415[[#This Row],[Diff 1]]/Table13131415[[#This Row],[Actual cost]]*100</f>
        <v>#DIV/0!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</row>
    <row r="354" spans="1:34" x14ac:dyDescent="0.3">
      <c r="A354" t="s">
        <v>374</v>
      </c>
      <c r="B354">
        <v>352</v>
      </c>
      <c r="C354" t="str">
        <f>LEFT(Table13131415[[#This Row],[Contingency id]])</f>
        <v>A</v>
      </c>
      <c r="D354" s="1">
        <v>0</v>
      </c>
      <c r="E354" s="1">
        <v>1.08928571428571</v>
      </c>
      <c r="F354">
        <v>122</v>
      </c>
      <c r="G354">
        <v>112</v>
      </c>
      <c r="H354" s="2">
        <v>0</v>
      </c>
      <c r="I354" s="2">
        <f>AVERAGE(Table13131415[[#This Row],[Estimated costs 1]:[Estimated costs 20]])</f>
        <v>0</v>
      </c>
      <c r="J354" s="2" t="e">
        <f>(Table13131415[[#This Row],[Mean]]-Table13131415[[#This Row],[Actual cost]])/Table13131415[[#This Row],[Actual cost]]*100</f>
        <v>#DIV/0!</v>
      </c>
      <c r="K354" s="2">
        <f>_xlfn.STDEV.P(Table13131415[[#This Row],[Estimated costs 1]:[Estimated costs 20]])</f>
        <v>0</v>
      </c>
      <c r="L354" s="2" t="e">
        <f>Table13131415[[#This Row],[Dev]]/Table13131415[[#This Row],[Mean]]*100</f>
        <v>#DIV/0!</v>
      </c>
      <c r="M354" s="2">
        <f>Table13131415[[#This Row],[Estimated costs 1]]-Table13131415[[#This Row],[Actual cost]]</f>
        <v>0</v>
      </c>
      <c r="N354" s="2" t="e">
        <f>Table13131415[[#This Row],[Diff 1]]/Table13131415[[#This Row],[Actual cost]]*100</f>
        <v>#DIV/0!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</row>
    <row r="355" spans="1:34" x14ac:dyDescent="0.3">
      <c r="A355" t="s">
        <v>375</v>
      </c>
      <c r="B355">
        <v>353</v>
      </c>
      <c r="C355" t="str">
        <f>LEFT(Table13131415[[#This Row],[Contingency id]])</f>
        <v>A</v>
      </c>
      <c r="D355" s="1">
        <v>0</v>
      </c>
      <c r="E355" s="1">
        <v>1.08928571428571</v>
      </c>
      <c r="F355">
        <v>122</v>
      </c>
      <c r="G355">
        <v>112</v>
      </c>
      <c r="H355" s="2">
        <v>0</v>
      </c>
      <c r="I355" s="2">
        <f>AVERAGE(Table13131415[[#This Row],[Estimated costs 1]:[Estimated costs 20]])</f>
        <v>0</v>
      </c>
      <c r="J355" s="2" t="e">
        <f>(Table13131415[[#This Row],[Mean]]-Table13131415[[#This Row],[Actual cost]])/Table13131415[[#This Row],[Actual cost]]*100</f>
        <v>#DIV/0!</v>
      </c>
      <c r="K355" s="2">
        <f>_xlfn.STDEV.P(Table13131415[[#This Row],[Estimated costs 1]:[Estimated costs 20]])</f>
        <v>0</v>
      </c>
      <c r="L355" s="2" t="e">
        <f>Table13131415[[#This Row],[Dev]]/Table13131415[[#This Row],[Mean]]*100</f>
        <v>#DIV/0!</v>
      </c>
      <c r="M355" s="2">
        <f>Table13131415[[#This Row],[Estimated costs 1]]-Table13131415[[#This Row],[Actual cost]]</f>
        <v>0</v>
      </c>
      <c r="N355" s="2" t="e">
        <f>Table13131415[[#This Row],[Diff 1]]/Table13131415[[#This Row],[Actual cost]]*100</f>
        <v>#DIV/0!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</row>
    <row r="356" spans="1:34" x14ac:dyDescent="0.3">
      <c r="A356" t="s">
        <v>376</v>
      </c>
      <c r="B356">
        <v>354</v>
      </c>
      <c r="C356" t="str">
        <f>LEFT(Table13131415[[#This Row],[Contingency id]])</f>
        <v>A</v>
      </c>
      <c r="D356" s="1">
        <v>0</v>
      </c>
      <c r="E356" s="1">
        <v>1.0608695652173901</v>
      </c>
      <c r="F356">
        <v>122</v>
      </c>
      <c r="G356">
        <v>115</v>
      </c>
      <c r="H356" s="2">
        <v>0</v>
      </c>
      <c r="I356" s="2">
        <f>AVERAGE(Table13131415[[#This Row],[Estimated costs 1]:[Estimated costs 20]])</f>
        <v>0</v>
      </c>
      <c r="J356" s="2" t="e">
        <f>(Table13131415[[#This Row],[Mean]]-Table13131415[[#This Row],[Actual cost]])/Table13131415[[#This Row],[Actual cost]]*100</f>
        <v>#DIV/0!</v>
      </c>
      <c r="K356" s="2">
        <f>_xlfn.STDEV.P(Table13131415[[#This Row],[Estimated costs 1]:[Estimated costs 20]])</f>
        <v>0</v>
      </c>
      <c r="L356" s="2" t="e">
        <f>Table13131415[[#This Row],[Dev]]/Table13131415[[#This Row],[Mean]]*100</f>
        <v>#DIV/0!</v>
      </c>
      <c r="M356" s="2">
        <f>Table13131415[[#This Row],[Estimated costs 1]]-Table13131415[[#This Row],[Actual cost]]</f>
        <v>0</v>
      </c>
      <c r="N356" s="2" t="e">
        <f>Table13131415[[#This Row],[Diff 1]]/Table13131415[[#This Row],[Actual cost]]*100</f>
        <v>#DIV/0!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</row>
    <row r="357" spans="1:34" x14ac:dyDescent="0.3">
      <c r="A357" t="s">
        <v>377</v>
      </c>
      <c r="B357">
        <v>355</v>
      </c>
      <c r="C357" t="str">
        <f>LEFT(Table13131415[[#This Row],[Contingency id]])</f>
        <v>A</v>
      </c>
      <c r="D357" s="1">
        <v>0</v>
      </c>
      <c r="E357" s="1">
        <v>1.11926605504587</v>
      </c>
      <c r="F357">
        <v>122</v>
      </c>
      <c r="G357">
        <v>109</v>
      </c>
      <c r="H357" s="2">
        <v>0</v>
      </c>
      <c r="I357" s="2">
        <f>AVERAGE(Table13131415[[#This Row],[Estimated costs 1]:[Estimated costs 20]])</f>
        <v>0</v>
      </c>
      <c r="J357" s="2" t="e">
        <f>(Table13131415[[#This Row],[Mean]]-Table13131415[[#This Row],[Actual cost]])/Table13131415[[#This Row],[Actual cost]]*100</f>
        <v>#DIV/0!</v>
      </c>
      <c r="K357" s="2">
        <f>_xlfn.STDEV.P(Table13131415[[#This Row],[Estimated costs 1]:[Estimated costs 20]])</f>
        <v>0</v>
      </c>
      <c r="L357" s="2" t="e">
        <f>Table13131415[[#This Row],[Dev]]/Table13131415[[#This Row],[Mean]]*100</f>
        <v>#DIV/0!</v>
      </c>
      <c r="M357" s="2">
        <f>Table13131415[[#This Row],[Estimated costs 1]]-Table13131415[[#This Row],[Actual cost]]</f>
        <v>0</v>
      </c>
      <c r="N357" s="2" t="e">
        <f>Table13131415[[#This Row],[Diff 1]]/Table13131415[[#This Row],[Actual cost]]*100</f>
        <v>#DIV/0!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</row>
    <row r="358" spans="1:34" x14ac:dyDescent="0.3">
      <c r="A358" t="s">
        <v>378</v>
      </c>
      <c r="B358">
        <v>356</v>
      </c>
      <c r="C358" t="str">
        <f>LEFT(Table13131415[[#This Row],[Contingency id]])</f>
        <v>A</v>
      </c>
      <c r="D358" s="1">
        <v>0</v>
      </c>
      <c r="E358" s="1">
        <v>1.0608695652173901</v>
      </c>
      <c r="F358">
        <v>122</v>
      </c>
      <c r="G358">
        <v>115</v>
      </c>
      <c r="H358" s="2">
        <v>0</v>
      </c>
      <c r="I358" s="2">
        <f>AVERAGE(Table13131415[[#This Row],[Estimated costs 1]:[Estimated costs 20]])</f>
        <v>0</v>
      </c>
      <c r="J358" s="2" t="e">
        <f>(Table13131415[[#This Row],[Mean]]-Table13131415[[#This Row],[Actual cost]])/Table13131415[[#This Row],[Actual cost]]*100</f>
        <v>#DIV/0!</v>
      </c>
      <c r="K358" s="2">
        <f>_xlfn.STDEV.P(Table13131415[[#This Row],[Estimated costs 1]:[Estimated costs 20]])</f>
        <v>0</v>
      </c>
      <c r="L358" s="2" t="e">
        <f>Table13131415[[#This Row],[Dev]]/Table13131415[[#This Row],[Mean]]*100</f>
        <v>#DIV/0!</v>
      </c>
      <c r="M358" s="2">
        <f>Table13131415[[#This Row],[Estimated costs 1]]-Table13131415[[#This Row],[Actual cost]]</f>
        <v>0</v>
      </c>
      <c r="N358" s="2" t="e">
        <f>Table13131415[[#This Row],[Diff 1]]/Table13131415[[#This Row],[Actual cost]]*100</f>
        <v>#DIV/0!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</row>
    <row r="359" spans="1:34" x14ac:dyDescent="0.3">
      <c r="A359" t="s">
        <v>379</v>
      </c>
      <c r="B359">
        <v>357</v>
      </c>
      <c r="C359" t="str">
        <f>LEFT(Table13131415[[#This Row],[Contingency id]])</f>
        <v>A</v>
      </c>
      <c r="D359" s="1">
        <v>0</v>
      </c>
      <c r="E359" s="1">
        <v>1.0796460176991101</v>
      </c>
      <c r="F359">
        <v>122</v>
      </c>
      <c r="G359">
        <v>113</v>
      </c>
      <c r="H359" s="2">
        <v>0</v>
      </c>
      <c r="I359" s="2">
        <f>AVERAGE(Table13131415[[#This Row],[Estimated costs 1]:[Estimated costs 20]])</f>
        <v>0</v>
      </c>
      <c r="J359" s="2" t="e">
        <f>(Table13131415[[#This Row],[Mean]]-Table13131415[[#This Row],[Actual cost]])/Table13131415[[#This Row],[Actual cost]]*100</f>
        <v>#DIV/0!</v>
      </c>
      <c r="K359" s="2">
        <f>_xlfn.STDEV.P(Table13131415[[#This Row],[Estimated costs 1]:[Estimated costs 20]])</f>
        <v>0</v>
      </c>
      <c r="L359" s="2" t="e">
        <f>Table13131415[[#This Row],[Dev]]/Table13131415[[#This Row],[Mean]]*100</f>
        <v>#DIV/0!</v>
      </c>
      <c r="M359" s="2">
        <f>Table13131415[[#This Row],[Estimated costs 1]]-Table13131415[[#This Row],[Actual cost]]</f>
        <v>0</v>
      </c>
      <c r="N359" s="2" t="e">
        <f>Table13131415[[#This Row],[Diff 1]]/Table13131415[[#This Row],[Actual cost]]*100</f>
        <v>#DIV/0!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</row>
    <row r="360" spans="1:34" x14ac:dyDescent="0.3">
      <c r="A360" t="s">
        <v>380</v>
      </c>
      <c r="B360">
        <v>358</v>
      </c>
      <c r="C360" t="str">
        <f>LEFT(Table13131415[[#This Row],[Contingency id]])</f>
        <v>A</v>
      </c>
      <c r="D360" s="1">
        <v>0</v>
      </c>
      <c r="E360" s="1">
        <v>1.1612903225806399</v>
      </c>
      <c r="F360">
        <v>108</v>
      </c>
      <c r="G360">
        <v>93</v>
      </c>
      <c r="H360" s="2">
        <v>0</v>
      </c>
      <c r="I360" s="2">
        <f>AVERAGE(Table13131415[[#This Row],[Estimated costs 1]:[Estimated costs 20]])</f>
        <v>0</v>
      </c>
      <c r="J360" s="2" t="e">
        <f>(Table13131415[[#This Row],[Mean]]-Table13131415[[#This Row],[Actual cost]])/Table13131415[[#This Row],[Actual cost]]*100</f>
        <v>#DIV/0!</v>
      </c>
      <c r="K360" s="2">
        <f>_xlfn.STDEV.P(Table13131415[[#This Row],[Estimated costs 1]:[Estimated costs 20]])</f>
        <v>0</v>
      </c>
      <c r="L360" s="2" t="e">
        <f>Table13131415[[#This Row],[Dev]]/Table13131415[[#This Row],[Mean]]*100</f>
        <v>#DIV/0!</v>
      </c>
      <c r="M360" s="2">
        <f>Table13131415[[#This Row],[Estimated costs 1]]-Table13131415[[#This Row],[Actual cost]]</f>
        <v>0</v>
      </c>
      <c r="N360" s="2" t="e">
        <f>Table13131415[[#This Row],[Diff 1]]/Table13131415[[#This Row],[Actual cost]]*100</f>
        <v>#DIV/0!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</row>
    <row r="361" spans="1:34" x14ac:dyDescent="0.3">
      <c r="A361" t="s">
        <v>381</v>
      </c>
      <c r="B361">
        <v>359</v>
      </c>
      <c r="C361" t="str">
        <f>LEFT(Table13131415[[#This Row],[Contingency id]])</f>
        <v>A</v>
      </c>
      <c r="D361" s="1">
        <v>0</v>
      </c>
      <c r="E361" s="1">
        <v>1.0990990990990901</v>
      </c>
      <c r="F361">
        <v>122</v>
      </c>
      <c r="G361">
        <v>111</v>
      </c>
      <c r="H361" s="2">
        <v>0</v>
      </c>
      <c r="I361" s="2">
        <f>AVERAGE(Table13131415[[#This Row],[Estimated costs 1]:[Estimated costs 20]])</f>
        <v>0</v>
      </c>
      <c r="J361" s="2" t="e">
        <f>(Table13131415[[#This Row],[Mean]]-Table13131415[[#This Row],[Actual cost]])/Table13131415[[#This Row],[Actual cost]]*100</f>
        <v>#DIV/0!</v>
      </c>
      <c r="K361" s="2">
        <f>_xlfn.STDEV.P(Table13131415[[#This Row],[Estimated costs 1]:[Estimated costs 20]])</f>
        <v>0</v>
      </c>
      <c r="L361" s="2" t="e">
        <f>Table13131415[[#This Row],[Dev]]/Table13131415[[#This Row],[Mean]]*100</f>
        <v>#DIV/0!</v>
      </c>
      <c r="M361" s="2">
        <f>Table13131415[[#This Row],[Estimated costs 1]]-Table13131415[[#This Row],[Actual cost]]</f>
        <v>0</v>
      </c>
      <c r="N361" s="2" t="e">
        <f>Table13131415[[#This Row],[Diff 1]]/Table13131415[[#This Row],[Actual cost]]*100</f>
        <v>#DIV/0!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</row>
    <row r="362" spans="1:34" x14ac:dyDescent="0.3">
      <c r="A362" t="s">
        <v>382</v>
      </c>
      <c r="B362">
        <v>360</v>
      </c>
      <c r="C362" t="str">
        <f>LEFT(Table13131415[[#This Row],[Contingency id]])</f>
        <v>A</v>
      </c>
      <c r="D362" s="1">
        <v>0</v>
      </c>
      <c r="E362" s="1">
        <v>1.0333333333333301</v>
      </c>
      <c r="F362">
        <v>62</v>
      </c>
      <c r="G362">
        <v>60</v>
      </c>
      <c r="H362" s="2">
        <v>0</v>
      </c>
      <c r="I362" s="2">
        <f>AVERAGE(Table13131415[[#This Row],[Estimated costs 1]:[Estimated costs 20]])</f>
        <v>0</v>
      </c>
      <c r="J362" s="2" t="e">
        <f>(Table13131415[[#This Row],[Mean]]-Table13131415[[#This Row],[Actual cost]])/Table13131415[[#This Row],[Actual cost]]*100</f>
        <v>#DIV/0!</v>
      </c>
      <c r="K362" s="2">
        <f>_xlfn.STDEV.P(Table13131415[[#This Row],[Estimated costs 1]:[Estimated costs 20]])</f>
        <v>0</v>
      </c>
      <c r="L362" s="2" t="e">
        <f>Table13131415[[#This Row],[Dev]]/Table13131415[[#This Row],[Mean]]*100</f>
        <v>#DIV/0!</v>
      </c>
      <c r="M362" s="2">
        <f>Table13131415[[#This Row],[Estimated costs 1]]-Table13131415[[#This Row],[Actual cost]]</f>
        <v>0</v>
      </c>
      <c r="N362" s="2" t="e">
        <f>Table13131415[[#This Row],[Diff 1]]/Table13131415[[#This Row],[Actual cost]]*100</f>
        <v>#DIV/0!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</row>
    <row r="363" spans="1:34" x14ac:dyDescent="0.3">
      <c r="A363" t="s">
        <v>383</v>
      </c>
      <c r="B363">
        <v>361</v>
      </c>
      <c r="C363" t="str">
        <f>LEFT(Table13131415[[#This Row],[Contingency id]])</f>
        <v>A</v>
      </c>
      <c r="D363" s="1">
        <v>0</v>
      </c>
      <c r="E363" s="1">
        <v>1.0333333333333301</v>
      </c>
      <c r="F363">
        <v>62</v>
      </c>
      <c r="G363">
        <v>60</v>
      </c>
      <c r="H363" s="2">
        <v>0</v>
      </c>
      <c r="I363" s="2">
        <f>AVERAGE(Table13131415[[#This Row],[Estimated costs 1]:[Estimated costs 20]])</f>
        <v>0</v>
      </c>
      <c r="J363" s="2" t="e">
        <f>(Table13131415[[#This Row],[Mean]]-Table13131415[[#This Row],[Actual cost]])/Table13131415[[#This Row],[Actual cost]]*100</f>
        <v>#DIV/0!</v>
      </c>
      <c r="K363" s="2">
        <f>_xlfn.STDEV.P(Table13131415[[#This Row],[Estimated costs 1]:[Estimated costs 20]])</f>
        <v>0</v>
      </c>
      <c r="L363" s="2" t="e">
        <f>Table13131415[[#This Row],[Dev]]/Table13131415[[#This Row],[Mean]]*100</f>
        <v>#DIV/0!</v>
      </c>
      <c r="M363" s="2">
        <f>Table13131415[[#This Row],[Estimated costs 1]]-Table13131415[[#This Row],[Actual cost]]</f>
        <v>0</v>
      </c>
      <c r="N363" s="2" t="e">
        <f>Table13131415[[#This Row],[Diff 1]]/Table13131415[[#This Row],[Actual cost]]*100</f>
        <v>#DIV/0!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</row>
    <row r="364" spans="1:34" x14ac:dyDescent="0.3">
      <c r="A364" t="s">
        <v>384</v>
      </c>
      <c r="B364">
        <v>362</v>
      </c>
      <c r="C364" t="str">
        <f>LEFT(Table13131415[[#This Row],[Contingency id]])</f>
        <v>A</v>
      </c>
      <c r="D364" s="1">
        <v>0</v>
      </c>
      <c r="E364" s="1">
        <v>1.0163934426229499</v>
      </c>
      <c r="F364">
        <v>62</v>
      </c>
      <c r="G364">
        <v>61</v>
      </c>
      <c r="H364" s="2">
        <v>0</v>
      </c>
      <c r="I364" s="2">
        <f>AVERAGE(Table13131415[[#This Row],[Estimated costs 1]:[Estimated costs 20]])</f>
        <v>0</v>
      </c>
      <c r="J364" s="2" t="e">
        <f>(Table13131415[[#This Row],[Mean]]-Table13131415[[#This Row],[Actual cost]])/Table13131415[[#This Row],[Actual cost]]*100</f>
        <v>#DIV/0!</v>
      </c>
      <c r="K364" s="2">
        <f>_xlfn.STDEV.P(Table13131415[[#This Row],[Estimated costs 1]:[Estimated costs 20]])</f>
        <v>0</v>
      </c>
      <c r="L364" s="2" t="e">
        <f>Table13131415[[#This Row],[Dev]]/Table13131415[[#This Row],[Mean]]*100</f>
        <v>#DIV/0!</v>
      </c>
      <c r="M364" s="2">
        <f>Table13131415[[#This Row],[Estimated costs 1]]-Table13131415[[#This Row],[Actual cost]]</f>
        <v>0</v>
      </c>
      <c r="N364" s="2" t="e">
        <f>Table13131415[[#This Row],[Diff 1]]/Table13131415[[#This Row],[Actual cost]]*100</f>
        <v>#DIV/0!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</row>
    <row r="365" spans="1:34" x14ac:dyDescent="0.3">
      <c r="A365" t="s">
        <v>385</v>
      </c>
      <c r="B365">
        <v>363</v>
      </c>
      <c r="C365" t="str">
        <f>LEFT(Table13131415[[#This Row],[Contingency id]])</f>
        <v>A</v>
      </c>
      <c r="D365" s="1">
        <v>0</v>
      </c>
      <c r="E365" s="1">
        <v>1.0508474576271101</v>
      </c>
      <c r="F365">
        <v>62</v>
      </c>
      <c r="G365">
        <v>59</v>
      </c>
      <c r="H365" s="2">
        <v>0</v>
      </c>
      <c r="I365" s="2">
        <f>AVERAGE(Table13131415[[#This Row],[Estimated costs 1]:[Estimated costs 20]])</f>
        <v>0</v>
      </c>
      <c r="J365" s="2" t="e">
        <f>(Table13131415[[#This Row],[Mean]]-Table13131415[[#This Row],[Actual cost]])/Table13131415[[#This Row],[Actual cost]]*100</f>
        <v>#DIV/0!</v>
      </c>
      <c r="K365" s="2">
        <f>_xlfn.STDEV.P(Table13131415[[#This Row],[Estimated costs 1]:[Estimated costs 20]])</f>
        <v>0</v>
      </c>
      <c r="L365" s="2" t="e">
        <f>Table13131415[[#This Row],[Dev]]/Table13131415[[#This Row],[Mean]]*100</f>
        <v>#DIV/0!</v>
      </c>
      <c r="M365" s="2">
        <f>Table13131415[[#This Row],[Estimated costs 1]]-Table13131415[[#This Row],[Actual cost]]</f>
        <v>0</v>
      </c>
      <c r="N365" s="2" t="e">
        <f>Table13131415[[#This Row],[Diff 1]]/Table13131415[[#This Row],[Actual cost]]*100</f>
        <v>#DIV/0!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</row>
    <row r="366" spans="1:34" x14ac:dyDescent="0.3">
      <c r="A366" t="s">
        <v>386</v>
      </c>
      <c r="B366">
        <v>364</v>
      </c>
      <c r="C366" t="str">
        <f>LEFT(Table13131415[[#This Row],[Contingency id]])</f>
        <v>A</v>
      </c>
      <c r="D366" s="1">
        <v>0</v>
      </c>
      <c r="E366" s="1">
        <v>1.0508474576271101</v>
      </c>
      <c r="F366">
        <v>62</v>
      </c>
      <c r="G366">
        <v>59</v>
      </c>
      <c r="H366" s="2">
        <v>0</v>
      </c>
      <c r="I366" s="2">
        <f>AVERAGE(Table13131415[[#This Row],[Estimated costs 1]:[Estimated costs 20]])</f>
        <v>0</v>
      </c>
      <c r="J366" s="2" t="e">
        <f>(Table13131415[[#This Row],[Mean]]-Table13131415[[#This Row],[Actual cost]])/Table13131415[[#This Row],[Actual cost]]*100</f>
        <v>#DIV/0!</v>
      </c>
      <c r="K366" s="2">
        <f>_xlfn.STDEV.P(Table13131415[[#This Row],[Estimated costs 1]:[Estimated costs 20]])</f>
        <v>0</v>
      </c>
      <c r="L366" s="2" t="e">
        <f>Table13131415[[#This Row],[Dev]]/Table13131415[[#This Row],[Mean]]*100</f>
        <v>#DIV/0!</v>
      </c>
      <c r="M366" s="2">
        <f>Table13131415[[#This Row],[Estimated costs 1]]-Table13131415[[#This Row],[Actual cost]]</f>
        <v>0</v>
      </c>
      <c r="N366" s="2" t="e">
        <f>Table13131415[[#This Row],[Diff 1]]/Table13131415[[#This Row],[Actual cost]]*100</f>
        <v>#DIV/0!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</row>
    <row r="367" spans="1:34" x14ac:dyDescent="0.3">
      <c r="A367" t="s">
        <v>387</v>
      </c>
      <c r="B367">
        <v>365</v>
      </c>
      <c r="C367" t="str">
        <f>LEFT(Table13131415[[#This Row],[Contingency id]])</f>
        <v>A</v>
      </c>
      <c r="D367" s="1">
        <v>0</v>
      </c>
      <c r="E367" s="1">
        <v>1.0508474576271101</v>
      </c>
      <c r="F367">
        <v>62</v>
      </c>
      <c r="G367">
        <v>59</v>
      </c>
      <c r="H367" s="2">
        <v>0</v>
      </c>
      <c r="I367" s="2">
        <f>AVERAGE(Table13131415[[#This Row],[Estimated costs 1]:[Estimated costs 20]])</f>
        <v>0</v>
      </c>
      <c r="J367" s="2" t="e">
        <f>(Table13131415[[#This Row],[Mean]]-Table13131415[[#This Row],[Actual cost]])/Table13131415[[#This Row],[Actual cost]]*100</f>
        <v>#DIV/0!</v>
      </c>
      <c r="K367" s="2">
        <f>_xlfn.STDEV.P(Table13131415[[#This Row],[Estimated costs 1]:[Estimated costs 20]])</f>
        <v>0</v>
      </c>
      <c r="L367" s="2" t="e">
        <f>Table13131415[[#This Row],[Dev]]/Table13131415[[#This Row],[Mean]]*100</f>
        <v>#DIV/0!</v>
      </c>
      <c r="M367" s="2">
        <f>Table13131415[[#This Row],[Estimated costs 1]]-Table13131415[[#This Row],[Actual cost]]</f>
        <v>0</v>
      </c>
      <c r="N367" s="2" t="e">
        <f>Table13131415[[#This Row],[Diff 1]]/Table13131415[[#This Row],[Actual cost]]*100</f>
        <v>#DIV/0!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</row>
    <row r="368" spans="1:34" x14ac:dyDescent="0.3">
      <c r="A368" t="s">
        <v>388</v>
      </c>
      <c r="B368">
        <v>366</v>
      </c>
      <c r="C368" t="str">
        <f>LEFT(Table13131415[[#This Row],[Contingency id]])</f>
        <v>A</v>
      </c>
      <c r="D368" s="1">
        <v>0</v>
      </c>
      <c r="E368" s="1">
        <v>1.0333333333333301</v>
      </c>
      <c r="F368">
        <v>62</v>
      </c>
      <c r="G368">
        <v>60</v>
      </c>
      <c r="H368" s="2">
        <v>0</v>
      </c>
      <c r="I368" s="2">
        <f>AVERAGE(Table13131415[[#This Row],[Estimated costs 1]:[Estimated costs 20]])</f>
        <v>0</v>
      </c>
      <c r="J368" s="2" t="e">
        <f>(Table13131415[[#This Row],[Mean]]-Table13131415[[#This Row],[Actual cost]])/Table13131415[[#This Row],[Actual cost]]*100</f>
        <v>#DIV/0!</v>
      </c>
      <c r="K368" s="2">
        <f>_xlfn.STDEV.P(Table13131415[[#This Row],[Estimated costs 1]:[Estimated costs 20]])</f>
        <v>0</v>
      </c>
      <c r="L368" s="2" t="e">
        <f>Table13131415[[#This Row],[Dev]]/Table13131415[[#This Row],[Mean]]*100</f>
        <v>#DIV/0!</v>
      </c>
      <c r="M368" s="2">
        <f>Table13131415[[#This Row],[Estimated costs 1]]-Table13131415[[#This Row],[Actual cost]]</f>
        <v>0</v>
      </c>
      <c r="N368" s="2" t="e">
        <f>Table13131415[[#This Row],[Diff 1]]/Table13131415[[#This Row],[Actual cost]]*100</f>
        <v>#DIV/0!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</row>
    <row r="369" spans="1:34" x14ac:dyDescent="0.3">
      <c r="A369" t="s">
        <v>389</v>
      </c>
      <c r="B369">
        <v>367</v>
      </c>
      <c r="C369" t="str">
        <f>LEFT(Table13131415[[#This Row],[Contingency id]])</f>
        <v>A</v>
      </c>
      <c r="D369" s="1">
        <v>0</v>
      </c>
      <c r="E369" s="1">
        <v>1.0508474576271101</v>
      </c>
      <c r="F369">
        <v>62</v>
      </c>
      <c r="G369">
        <v>59</v>
      </c>
      <c r="H369" s="2">
        <v>0</v>
      </c>
      <c r="I369" s="2">
        <f>AVERAGE(Table13131415[[#This Row],[Estimated costs 1]:[Estimated costs 20]])</f>
        <v>0</v>
      </c>
      <c r="J369" s="2" t="e">
        <f>(Table13131415[[#This Row],[Mean]]-Table13131415[[#This Row],[Actual cost]])/Table13131415[[#This Row],[Actual cost]]*100</f>
        <v>#DIV/0!</v>
      </c>
      <c r="K369" s="2">
        <f>_xlfn.STDEV.P(Table13131415[[#This Row],[Estimated costs 1]:[Estimated costs 20]])</f>
        <v>0</v>
      </c>
      <c r="L369" s="2" t="e">
        <f>Table13131415[[#This Row],[Dev]]/Table13131415[[#This Row],[Mean]]*100</f>
        <v>#DIV/0!</v>
      </c>
      <c r="M369" s="2">
        <f>Table13131415[[#This Row],[Estimated costs 1]]-Table13131415[[#This Row],[Actual cost]]</f>
        <v>0</v>
      </c>
      <c r="N369" s="2" t="e">
        <f>Table13131415[[#This Row],[Diff 1]]/Table13131415[[#This Row],[Actual cost]]*100</f>
        <v>#DIV/0!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</row>
    <row r="370" spans="1:34" x14ac:dyDescent="0.3">
      <c r="A370" t="s">
        <v>390</v>
      </c>
      <c r="B370">
        <v>368</v>
      </c>
      <c r="C370" t="str">
        <f>LEFT(Table13131415[[#This Row],[Contingency id]])</f>
        <v>A</v>
      </c>
      <c r="D370" s="1">
        <v>0</v>
      </c>
      <c r="E370" s="1">
        <v>1.0508474576271101</v>
      </c>
      <c r="F370">
        <v>62</v>
      </c>
      <c r="G370">
        <v>59</v>
      </c>
      <c r="H370" s="2">
        <v>0</v>
      </c>
      <c r="I370" s="2">
        <f>AVERAGE(Table13131415[[#This Row],[Estimated costs 1]:[Estimated costs 20]])</f>
        <v>0</v>
      </c>
      <c r="J370" s="2" t="e">
        <f>(Table13131415[[#This Row],[Mean]]-Table13131415[[#This Row],[Actual cost]])/Table13131415[[#This Row],[Actual cost]]*100</f>
        <v>#DIV/0!</v>
      </c>
      <c r="K370" s="2">
        <f>_xlfn.STDEV.P(Table13131415[[#This Row],[Estimated costs 1]:[Estimated costs 20]])</f>
        <v>0</v>
      </c>
      <c r="L370" s="2" t="e">
        <f>Table13131415[[#This Row],[Dev]]/Table13131415[[#This Row],[Mean]]*100</f>
        <v>#DIV/0!</v>
      </c>
      <c r="M370" s="2">
        <f>Table13131415[[#This Row],[Estimated costs 1]]-Table13131415[[#This Row],[Actual cost]]</f>
        <v>0</v>
      </c>
      <c r="N370" s="2" t="e">
        <f>Table13131415[[#This Row],[Diff 1]]/Table13131415[[#This Row],[Actual cost]]*100</f>
        <v>#DIV/0!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</row>
    <row r="371" spans="1:34" x14ac:dyDescent="0.3">
      <c r="A371" t="s">
        <v>391</v>
      </c>
      <c r="B371">
        <v>369</v>
      </c>
      <c r="C371" t="str">
        <f>LEFT(Table13131415[[#This Row],[Contingency id]])</f>
        <v>A</v>
      </c>
      <c r="D371" s="1">
        <v>0</v>
      </c>
      <c r="E371" s="1">
        <v>1.0689655172413699</v>
      </c>
      <c r="F371">
        <v>62</v>
      </c>
      <c r="G371">
        <v>58</v>
      </c>
      <c r="H371" s="2">
        <v>0</v>
      </c>
      <c r="I371" s="2">
        <f>AVERAGE(Table13131415[[#This Row],[Estimated costs 1]:[Estimated costs 20]])</f>
        <v>0</v>
      </c>
      <c r="J371" s="2" t="e">
        <f>(Table13131415[[#This Row],[Mean]]-Table13131415[[#This Row],[Actual cost]])/Table13131415[[#This Row],[Actual cost]]*100</f>
        <v>#DIV/0!</v>
      </c>
      <c r="K371" s="2">
        <f>_xlfn.STDEV.P(Table13131415[[#This Row],[Estimated costs 1]:[Estimated costs 20]])</f>
        <v>0</v>
      </c>
      <c r="L371" s="2" t="e">
        <f>Table13131415[[#This Row],[Dev]]/Table13131415[[#This Row],[Mean]]*100</f>
        <v>#DIV/0!</v>
      </c>
      <c r="M371" s="2">
        <f>Table13131415[[#This Row],[Estimated costs 1]]-Table13131415[[#This Row],[Actual cost]]</f>
        <v>0</v>
      </c>
      <c r="N371" s="2" t="e">
        <f>Table13131415[[#This Row],[Diff 1]]/Table13131415[[#This Row],[Actual cost]]*100</f>
        <v>#DIV/0!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</row>
    <row r="372" spans="1:34" x14ac:dyDescent="0.3">
      <c r="A372" t="s">
        <v>392</v>
      </c>
      <c r="B372">
        <v>370</v>
      </c>
      <c r="C372" t="str">
        <f>LEFT(Table13131415[[#This Row],[Contingency id]])</f>
        <v>A</v>
      </c>
      <c r="D372" s="1">
        <v>0</v>
      </c>
      <c r="E372" s="1">
        <v>1.0444444444444401</v>
      </c>
      <c r="F372">
        <v>94</v>
      </c>
      <c r="G372">
        <v>90</v>
      </c>
      <c r="H372" s="2">
        <v>0</v>
      </c>
      <c r="I372" s="2">
        <f>AVERAGE(Table13131415[[#This Row],[Estimated costs 1]:[Estimated costs 20]])</f>
        <v>0</v>
      </c>
      <c r="J372" s="2" t="e">
        <f>(Table13131415[[#This Row],[Mean]]-Table13131415[[#This Row],[Actual cost]])/Table13131415[[#This Row],[Actual cost]]*100</f>
        <v>#DIV/0!</v>
      </c>
      <c r="K372" s="2">
        <f>_xlfn.STDEV.P(Table13131415[[#This Row],[Estimated costs 1]:[Estimated costs 20]])</f>
        <v>0</v>
      </c>
      <c r="L372" s="2" t="e">
        <f>Table13131415[[#This Row],[Dev]]/Table13131415[[#This Row],[Mean]]*100</f>
        <v>#DIV/0!</v>
      </c>
      <c r="M372" s="2">
        <f>Table13131415[[#This Row],[Estimated costs 1]]-Table13131415[[#This Row],[Actual cost]]</f>
        <v>0</v>
      </c>
      <c r="N372" s="2" t="e">
        <f>Table13131415[[#This Row],[Diff 1]]/Table13131415[[#This Row],[Actual cost]]*100</f>
        <v>#DIV/0!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</row>
    <row r="373" spans="1:34" x14ac:dyDescent="0.3">
      <c r="A373" t="s">
        <v>393</v>
      </c>
      <c r="B373">
        <v>371</v>
      </c>
      <c r="C373" t="str">
        <f>LEFT(Table13131415[[#This Row],[Contingency id]])</f>
        <v>A</v>
      </c>
      <c r="D373" s="1">
        <v>0</v>
      </c>
      <c r="E373" s="1">
        <v>1.0705882352941101</v>
      </c>
      <c r="F373">
        <v>91</v>
      </c>
      <c r="G373">
        <v>85</v>
      </c>
      <c r="H373" s="2">
        <v>0</v>
      </c>
      <c r="I373" s="2">
        <f>AVERAGE(Table13131415[[#This Row],[Estimated costs 1]:[Estimated costs 20]])</f>
        <v>0</v>
      </c>
      <c r="J373" s="2" t="e">
        <f>(Table13131415[[#This Row],[Mean]]-Table13131415[[#This Row],[Actual cost]])/Table13131415[[#This Row],[Actual cost]]*100</f>
        <v>#DIV/0!</v>
      </c>
      <c r="K373" s="2">
        <f>_xlfn.STDEV.P(Table13131415[[#This Row],[Estimated costs 1]:[Estimated costs 20]])</f>
        <v>0</v>
      </c>
      <c r="L373" s="2" t="e">
        <f>Table13131415[[#This Row],[Dev]]/Table13131415[[#This Row],[Mean]]*100</f>
        <v>#DIV/0!</v>
      </c>
      <c r="M373" s="2">
        <f>Table13131415[[#This Row],[Estimated costs 1]]-Table13131415[[#This Row],[Actual cost]]</f>
        <v>0</v>
      </c>
      <c r="N373" s="2" t="e">
        <f>Table13131415[[#This Row],[Diff 1]]/Table13131415[[#This Row],[Actual cost]]*100</f>
        <v>#DIV/0!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</row>
    <row r="374" spans="1:34" x14ac:dyDescent="0.3">
      <c r="A374" t="s">
        <v>394</v>
      </c>
      <c r="B374">
        <v>372</v>
      </c>
      <c r="C374" t="str">
        <f>LEFT(Table13131415[[#This Row],[Contingency id]])</f>
        <v>A</v>
      </c>
      <c r="D374" s="1">
        <v>0</v>
      </c>
      <c r="E374" s="1">
        <v>1.0561797752808899</v>
      </c>
      <c r="F374">
        <v>94</v>
      </c>
      <c r="G374">
        <v>89</v>
      </c>
      <c r="H374" s="2">
        <v>0</v>
      </c>
      <c r="I374" s="2">
        <f>AVERAGE(Table13131415[[#This Row],[Estimated costs 1]:[Estimated costs 20]])</f>
        <v>0</v>
      </c>
      <c r="J374" s="2" t="e">
        <f>(Table13131415[[#This Row],[Mean]]-Table13131415[[#This Row],[Actual cost]])/Table13131415[[#This Row],[Actual cost]]*100</f>
        <v>#DIV/0!</v>
      </c>
      <c r="K374" s="2">
        <f>_xlfn.STDEV.P(Table13131415[[#This Row],[Estimated costs 1]:[Estimated costs 20]])</f>
        <v>0</v>
      </c>
      <c r="L374" s="2" t="e">
        <f>Table13131415[[#This Row],[Dev]]/Table13131415[[#This Row],[Mean]]*100</f>
        <v>#DIV/0!</v>
      </c>
      <c r="M374" s="2">
        <f>Table13131415[[#This Row],[Estimated costs 1]]-Table13131415[[#This Row],[Actual cost]]</f>
        <v>0</v>
      </c>
      <c r="N374" s="2" t="e">
        <f>Table13131415[[#This Row],[Diff 1]]/Table13131415[[#This Row],[Actual cost]]*100</f>
        <v>#DIV/0!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</row>
    <row r="375" spans="1:34" x14ac:dyDescent="0.3">
      <c r="A375" t="s">
        <v>395</v>
      </c>
      <c r="B375">
        <v>373</v>
      </c>
      <c r="C375" t="str">
        <f>LEFT(Table13131415[[#This Row],[Contingency id]])</f>
        <v>A</v>
      </c>
      <c r="D375" s="1">
        <v>0</v>
      </c>
      <c r="E375" s="1">
        <v>1.03296703296703</v>
      </c>
      <c r="F375">
        <v>94</v>
      </c>
      <c r="G375">
        <v>91</v>
      </c>
      <c r="H375" s="2">
        <v>0</v>
      </c>
      <c r="I375" s="2">
        <f>AVERAGE(Table13131415[[#This Row],[Estimated costs 1]:[Estimated costs 20]])</f>
        <v>0</v>
      </c>
      <c r="J375" s="2" t="e">
        <f>(Table13131415[[#This Row],[Mean]]-Table13131415[[#This Row],[Actual cost]])/Table13131415[[#This Row],[Actual cost]]*100</f>
        <v>#DIV/0!</v>
      </c>
      <c r="K375" s="2">
        <f>_xlfn.STDEV.P(Table13131415[[#This Row],[Estimated costs 1]:[Estimated costs 20]])</f>
        <v>0</v>
      </c>
      <c r="L375" s="2" t="e">
        <f>Table13131415[[#This Row],[Dev]]/Table13131415[[#This Row],[Mean]]*100</f>
        <v>#DIV/0!</v>
      </c>
      <c r="M375" s="2">
        <f>Table13131415[[#This Row],[Estimated costs 1]]-Table13131415[[#This Row],[Actual cost]]</f>
        <v>0</v>
      </c>
      <c r="N375" s="2" t="e">
        <f>Table13131415[[#This Row],[Diff 1]]/Table13131415[[#This Row],[Actual cost]]*100</f>
        <v>#DIV/0!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</row>
    <row r="376" spans="1:34" x14ac:dyDescent="0.3">
      <c r="A376" t="s">
        <v>396</v>
      </c>
      <c r="B376">
        <v>374</v>
      </c>
      <c r="C376" t="str">
        <f>LEFT(Table13131415[[#This Row],[Contingency id]])</f>
        <v>A</v>
      </c>
      <c r="D376" s="1">
        <v>0</v>
      </c>
      <c r="E376" s="1">
        <v>1.0930232558139501</v>
      </c>
      <c r="F376">
        <v>94</v>
      </c>
      <c r="G376">
        <v>86</v>
      </c>
      <c r="H376" s="2">
        <v>0</v>
      </c>
      <c r="I376" s="2">
        <f>AVERAGE(Table13131415[[#This Row],[Estimated costs 1]:[Estimated costs 20]])</f>
        <v>0</v>
      </c>
      <c r="J376" s="2" t="e">
        <f>(Table13131415[[#This Row],[Mean]]-Table13131415[[#This Row],[Actual cost]])/Table13131415[[#This Row],[Actual cost]]*100</f>
        <v>#DIV/0!</v>
      </c>
      <c r="K376" s="2">
        <f>_xlfn.STDEV.P(Table13131415[[#This Row],[Estimated costs 1]:[Estimated costs 20]])</f>
        <v>0</v>
      </c>
      <c r="L376" s="2" t="e">
        <f>Table13131415[[#This Row],[Dev]]/Table13131415[[#This Row],[Mean]]*100</f>
        <v>#DIV/0!</v>
      </c>
      <c r="M376" s="2">
        <f>Table13131415[[#This Row],[Estimated costs 1]]-Table13131415[[#This Row],[Actual cost]]</f>
        <v>0</v>
      </c>
      <c r="N376" s="2" t="e">
        <f>Table13131415[[#This Row],[Diff 1]]/Table13131415[[#This Row],[Actual cost]]*100</f>
        <v>#DIV/0!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</row>
    <row r="377" spans="1:34" x14ac:dyDescent="0.3">
      <c r="A377" t="s">
        <v>397</v>
      </c>
      <c r="B377">
        <v>375</v>
      </c>
      <c r="C377" t="str">
        <f>LEFT(Table13131415[[#This Row],[Contingency id]])</f>
        <v>A</v>
      </c>
      <c r="D377" s="1">
        <v>0</v>
      </c>
      <c r="E377" s="1">
        <v>1.07368421052631</v>
      </c>
      <c r="F377">
        <v>102</v>
      </c>
      <c r="G377">
        <v>95</v>
      </c>
      <c r="H377" s="2">
        <v>0</v>
      </c>
      <c r="I377" s="2">
        <f>AVERAGE(Table13131415[[#This Row],[Estimated costs 1]:[Estimated costs 20]])</f>
        <v>0</v>
      </c>
      <c r="J377" s="2" t="e">
        <f>(Table13131415[[#This Row],[Mean]]-Table13131415[[#This Row],[Actual cost]])/Table13131415[[#This Row],[Actual cost]]*100</f>
        <v>#DIV/0!</v>
      </c>
      <c r="K377" s="2">
        <f>_xlfn.STDEV.P(Table13131415[[#This Row],[Estimated costs 1]:[Estimated costs 20]])</f>
        <v>0</v>
      </c>
      <c r="L377" s="2" t="e">
        <f>Table13131415[[#This Row],[Dev]]/Table13131415[[#This Row],[Mean]]*100</f>
        <v>#DIV/0!</v>
      </c>
      <c r="M377" s="2">
        <f>Table13131415[[#This Row],[Estimated costs 1]]-Table13131415[[#This Row],[Actual cost]]</f>
        <v>0</v>
      </c>
      <c r="N377" s="2" t="e">
        <f>Table13131415[[#This Row],[Diff 1]]/Table13131415[[#This Row],[Actual cost]]*100</f>
        <v>#DIV/0!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</row>
    <row r="378" spans="1:34" x14ac:dyDescent="0.3">
      <c r="A378" t="s">
        <v>398</v>
      </c>
      <c r="B378">
        <v>376</v>
      </c>
      <c r="C378" t="str">
        <f>LEFT(Table13131415[[#This Row],[Contingency id]])</f>
        <v>A</v>
      </c>
      <c r="D378" s="1">
        <v>0</v>
      </c>
      <c r="E378" s="1">
        <v>1.08602150537634</v>
      </c>
      <c r="F378">
        <v>101</v>
      </c>
      <c r="G378">
        <v>93</v>
      </c>
      <c r="H378" s="2">
        <v>0</v>
      </c>
      <c r="I378" s="2">
        <f>AVERAGE(Table13131415[[#This Row],[Estimated costs 1]:[Estimated costs 20]])</f>
        <v>0</v>
      </c>
      <c r="J378" s="2" t="e">
        <f>(Table13131415[[#This Row],[Mean]]-Table13131415[[#This Row],[Actual cost]])/Table13131415[[#This Row],[Actual cost]]*100</f>
        <v>#DIV/0!</v>
      </c>
      <c r="K378" s="2">
        <f>_xlfn.STDEV.P(Table13131415[[#This Row],[Estimated costs 1]:[Estimated costs 20]])</f>
        <v>0</v>
      </c>
      <c r="L378" s="2" t="e">
        <f>Table13131415[[#This Row],[Dev]]/Table13131415[[#This Row],[Mean]]*100</f>
        <v>#DIV/0!</v>
      </c>
      <c r="M378" s="2">
        <f>Table13131415[[#This Row],[Estimated costs 1]]-Table13131415[[#This Row],[Actual cost]]</f>
        <v>0</v>
      </c>
      <c r="N378" s="2" t="e">
        <f>Table13131415[[#This Row],[Diff 1]]/Table13131415[[#This Row],[Actual cost]]*100</f>
        <v>#DIV/0!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</row>
    <row r="379" spans="1:34" x14ac:dyDescent="0.3">
      <c r="A379" t="s">
        <v>399</v>
      </c>
      <c r="B379">
        <v>377</v>
      </c>
      <c r="C379" t="str">
        <f>LEFT(Table13131415[[#This Row],[Contingency id]])</f>
        <v>A</v>
      </c>
      <c r="D379" s="1">
        <v>0</v>
      </c>
      <c r="E379" s="1">
        <v>1.05154639175257</v>
      </c>
      <c r="F379">
        <v>102</v>
      </c>
      <c r="G379">
        <v>97</v>
      </c>
      <c r="H379" s="2">
        <v>0</v>
      </c>
      <c r="I379" s="2">
        <f>AVERAGE(Table13131415[[#This Row],[Estimated costs 1]:[Estimated costs 20]])</f>
        <v>0</v>
      </c>
      <c r="J379" s="2" t="e">
        <f>(Table13131415[[#This Row],[Mean]]-Table13131415[[#This Row],[Actual cost]])/Table13131415[[#This Row],[Actual cost]]*100</f>
        <v>#DIV/0!</v>
      </c>
      <c r="K379" s="2">
        <f>_xlfn.STDEV.P(Table13131415[[#This Row],[Estimated costs 1]:[Estimated costs 20]])</f>
        <v>0</v>
      </c>
      <c r="L379" s="2" t="e">
        <f>Table13131415[[#This Row],[Dev]]/Table13131415[[#This Row],[Mean]]*100</f>
        <v>#DIV/0!</v>
      </c>
      <c r="M379" s="2">
        <f>Table13131415[[#This Row],[Estimated costs 1]]-Table13131415[[#This Row],[Actual cost]]</f>
        <v>0</v>
      </c>
      <c r="N379" s="2" t="e">
        <f>Table13131415[[#This Row],[Diff 1]]/Table13131415[[#This Row],[Actual cost]]*100</f>
        <v>#DIV/0!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</row>
    <row r="380" spans="1:34" x14ac:dyDescent="0.3">
      <c r="A380" t="s">
        <v>400</v>
      </c>
      <c r="B380">
        <v>378</v>
      </c>
      <c r="C380" t="str">
        <f>LEFT(Table13131415[[#This Row],[Contingency id]])</f>
        <v>A</v>
      </c>
      <c r="D380" s="1">
        <v>0</v>
      </c>
      <c r="E380" s="1">
        <v>1.0689655172413699</v>
      </c>
      <c r="F380">
        <v>124</v>
      </c>
      <c r="G380">
        <v>116</v>
      </c>
      <c r="H380" s="2">
        <v>0</v>
      </c>
      <c r="I380" s="2">
        <f>AVERAGE(Table13131415[[#This Row],[Estimated costs 1]:[Estimated costs 20]])</f>
        <v>0</v>
      </c>
      <c r="J380" s="2" t="e">
        <f>(Table13131415[[#This Row],[Mean]]-Table13131415[[#This Row],[Actual cost]])/Table13131415[[#This Row],[Actual cost]]*100</f>
        <v>#DIV/0!</v>
      </c>
      <c r="K380" s="2">
        <f>_xlfn.STDEV.P(Table13131415[[#This Row],[Estimated costs 1]:[Estimated costs 20]])</f>
        <v>0</v>
      </c>
      <c r="L380" s="2" t="e">
        <f>Table13131415[[#This Row],[Dev]]/Table13131415[[#This Row],[Mean]]*100</f>
        <v>#DIV/0!</v>
      </c>
      <c r="M380" s="2">
        <f>Table13131415[[#This Row],[Estimated costs 1]]-Table13131415[[#This Row],[Actual cost]]</f>
        <v>0</v>
      </c>
      <c r="N380" s="2" t="e">
        <f>Table13131415[[#This Row],[Diff 1]]/Table13131415[[#This Row],[Actual cost]]*100</f>
        <v>#DIV/0!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</row>
    <row r="381" spans="1:34" x14ac:dyDescent="0.3">
      <c r="A381" t="s">
        <v>401</v>
      </c>
      <c r="B381">
        <v>379</v>
      </c>
      <c r="C381" t="str">
        <f>LEFT(Table13131415[[#This Row],[Contingency id]])</f>
        <v>A</v>
      </c>
      <c r="D381" s="1">
        <v>0</v>
      </c>
      <c r="E381" s="1">
        <v>1.0877192982456101</v>
      </c>
      <c r="F381">
        <v>124</v>
      </c>
      <c r="G381">
        <v>114</v>
      </c>
      <c r="H381" s="2">
        <v>0</v>
      </c>
      <c r="I381" s="2">
        <f>AVERAGE(Table13131415[[#This Row],[Estimated costs 1]:[Estimated costs 20]])</f>
        <v>0</v>
      </c>
      <c r="J381" s="2" t="e">
        <f>(Table13131415[[#This Row],[Mean]]-Table13131415[[#This Row],[Actual cost]])/Table13131415[[#This Row],[Actual cost]]*100</f>
        <v>#DIV/0!</v>
      </c>
      <c r="K381" s="2">
        <f>_xlfn.STDEV.P(Table13131415[[#This Row],[Estimated costs 1]:[Estimated costs 20]])</f>
        <v>0</v>
      </c>
      <c r="L381" s="2" t="e">
        <f>Table13131415[[#This Row],[Dev]]/Table13131415[[#This Row],[Mean]]*100</f>
        <v>#DIV/0!</v>
      </c>
      <c r="M381" s="2">
        <f>Table13131415[[#This Row],[Estimated costs 1]]-Table13131415[[#This Row],[Actual cost]]</f>
        <v>0</v>
      </c>
      <c r="N381" s="2" t="e">
        <f>Table13131415[[#This Row],[Diff 1]]/Table13131415[[#This Row],[Actual cost]]*100</f>
        <v>#DIV/0!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</row>
    <row r="382" spans="1:34" x14ac:dyDescent="0.3">
      <c r="A382" t="s">
        <v>402</v>
      </c>
      <c r="B382">
        <v>380</v>
      </c>
      <c r="C382" t="str">
        <f>LEFT(Table13131415[[#This Row],[Contingency id]])</f>
        <v>A</v>
      </c>
      <c r="D382" s="1">
        <v>0</v>
      </c>
      <c r="E382" s="1">
        <v>1.0782608695652101</v>
      </c>
      <c r="F382">
        <v>124</v>
      </c>
      <c r="G382">
        <v>115</v>
      </c>
      <c r="H382" s="2">
        <v>0</v>
      </c>
      <c r="I382" s="2">
        <f>AVERAGE(Table13131415[[#This Row],[Estimated costs 1]:[Estimated costs 20]])</f>
        <v>0</v>
      </c>
      <c r="J382" s="2" t="e">
        <f>(Table13131415[[#This Row],[Mean]]-Table13131415[[#This Row],[Actual cost]])/Table13131415[[#This Row],[Actual cost]]*100</f>
        <v>#DIV/0!</v>
      </c>
      <c r="K382" s="2">
        <f>_xlfn.STDEV.P(Table13131415[[#This Row],[Estimated costs 1]:[Estimated costs 20]])</f>
        <v>0</v>
      </c>
      <c r="L382" s="2" t="e">
        <f>Table13131415[[#This Row],[Dev]]/Table13131415[[#This Row],[Mean]]*100</f>
        <v>#DIV/0!</v>
      </c>
      <c r="M382" s="2">
        <f>Table13131415[[#This Row],[Estimated costs 1]]-Table13131415[[#This Row],[Actual cost]]</f>
        <v>0</v>
      </c>
      <c r="N382" s="2" t="e">
        <f>Table13131415[[#This Row],[Diff 1]]/Table13131415[[#This Row],[Actual cost]]*100</f>
        <v>#DIV/0!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</row>
    <row r="383" spans="1:34" x14ac:dyDescent="0.3">
      <c r="A383" t="s">
        <v>403</v>
      </c>
      <c r="B383">
        <v>381</v>
      </c>
      <c r="C383" t="str">
        <f>LEFT(Table13131415[[#This Row],[Contingency id]])</f>
        <v>A</v>
      </c>
      <c r="D383" s="1">
        <v>0</v>
      </c>
      <c r="E383" s="1">
        <v>1.1171171171171099</v>
      </c>
      <c r="F383">
        <v>124</v>
      </c>
      <c r="G383">
        <v>111</v>
      </c>
      <c r="H383" s="2">
        <v>0</v>
      </c>
      <c r="I383" s="2">
        <f>AVERAGE(Table13131415[[#This Row],[Estimated costs 1]:[Estimated costs 20]])</f>
        <v>0</v>
      </c>
      <c r="J383" s="2" t="e">
        <f>(Table13131415[[#This Row],[Mean]]-Table13131415[[#This Row],[Actual cost]])/Table13131415[[#This Row],[Actual cost]]*100</f>
        <v>#DIV/0!</v>
      </c>
      <c r="K383" s="2">
        <f>_xlfn.STDEV.P(Table13131415[[#This Row],[Estimated costs 1]:[Estimated costs 20]])</f>
        <v>0</v>
      </c>
      <c r="L383" s="2" t="e">
        <f>Table13131415[[#This Row],[Dev]]/Table13131415[[#This Row],[Mean]]*100</f>
        <v>#DIV/0!</v>
      </c>
      <c r="M383" s="2">
        <f>Table13131415[[#This Row],[Estimated costs 1]]-Table13131415[[#This Row],[Actual cost]]</f>
        <v>0</v>
      </c>
      <c r="N383" s="2" t="e">
        <f>Table13131415[[#This Row],[Diff 1]]/Table13131415[[#This Row],[Actual cost]]*100</f>
        <v>#DIV/0!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</row>
    <row r="384" spans="1:34" x14ac:dyDescent="0.3">
      <c r="A384" t="s">
        <v>404</v>
      </c>
      <c r="B384">
        <v>382</v>
      </c>
      <c r="C384" t="str">
        <f>LEFT(Table13131415[[#This Row],[Contingency id]])</f>
        <v>A</v>
      </c>
      <c r="D384" s="1">
        <v>0</v>
      </c>
      <c r="E384" s="1">
        <v>1.0598290598290501</v>
      </c>
      <c r="F384">
        <v>124</v>
      </c>
      <c r="G384">
        <v>117</v>
      </c>
      <c r="H384" s="2">
        <v>0</v>
      </c>
      <c r="I384" s="2">
        <f>AVERAGE(Table13131415[[#This Row],[Estimated costs 1]:[Estimated costs 20]])</f>
        <v>0</v>
      </c>
      <c r="J384" s="2" t="e">
        <f>(Table13131415[[#This Row],[Mean]]-Table13131415[[#This Row],[Actual cost]])/Table13131415[[#This Row],[Actual cost]]*100</f>
        <v>#DIV/0!</v>
      </c>
      <c r="K384" s="2">
        <f>_xlfn.STDEV.P(Table13131415[[#This Row],[Estimated costs 1]:[Estimated costs 20]])</f>
        <v>0</v>
      </c>
      <c r="L384" s="2" t="e">
        <f>Table13131415[[#This Row],[Dev]]/Table13131415[[#This Row],[Mean]]*100</f>
        <v>#DIV/0!</v>
      </c>
      <c r="M384" s="2">
        <f>Table13131415[[#This Row],[Estimated costs 1]]-Table13131415[[#This Row],[Actual cost]]</f>
        <v>0</v>
      </c>
      <c r="N384" s="2" t="e">
        <f>Table13131415[[#This Row],[Diff 1]]/Table13131415[[#This Row],[Actual cost]]*100</f>
        <v>#DIV/0!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</row>
    <row r="385" spans="1:34" x14ac:dyDescent="0.3">
      <c r="A385" t="s">
        <v>405</v>
      </c>
      <c r="B385">
        <v>383</v>
      </c>
      <c r="C385" t="str">
        <f>LEFT(Table13131415[[#This Row],[Contingency id]])</f>
        <v>A</v>
      </c>
      <c r="D385" s="1">
        <v>0</v>
      </c>
      <c r="E385" s="1">
        <v>1.0508474576271101</v>
      </c>
      <c r="F385">
        <v>124</v>
      </c>
      <c r="G385">
        <v>118</v>
      </c>
      <c r="H385" s="2">
        <v>0</v>
      </c>
      <c r="I385" s="2">
        <f>AVERAGE(Table13131415[[#This Row],[Estimated costs 1]:[Estimated costs 20]])</f>
        <v>0</v>
      </c>
      <c r="J385" s="2" t="e">
        <f>(Table13131415[[#This Row],[Mean]]-Table13131415[[#This Row],[Actual cost]])/Table13131415[[#This Row],[Actual cost]]*100</f>
        <v>#DIV/0!</v>
      </c>
      <c r="K385" s="2">
        <f>_xlfn.STDEV.P(Table13131415[[#This Row],[Estimated costs 1]:[Estimated costs 20]])</f>
        <v>0</v>
      </c>
      <c r="L385" s="2" t="e">
        <f>Table13131415[[#This Row],[Dev]]/Table13131415[[#This Row],[Mean]]*100</f>
        <v>#DIV/0!</v>
      </c>
      <c r="M385" s="2">
        <f>Table13131415[[#This Row],[Estimated costs 1]]-Table13131415[[#This Row],[Actual cost]]</f>
        <v>0</v>
      </c>
      <c r="N385" s="2" t="e">
        <f>Table13131415[[#This Row],[Diff 1]]/Table13131415[[#This Row],[Actual cost]]*100</f>
        <v>#DIV/0!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</row>
    <row r="386" spans="1:34" x14ac:dyDescent="0.3">
      <c r="A386" t="s">
        <v>406</v>
      </c>
      <c r="B386">
        <v>384</v>
      </c>
      <c r="C386" t="str">
        <f>LEFT(Table13131415[[#This Row],[Contingency id]])</f>
        <v>A</v>
      </c>
      <c r="D386" s="1">
        <v>0</v>
      </c>
      <c r="E386" s="1">
        <v>1.1071428571428501</v>
      </c>
      <c r="F386">
        <v>124</v>
      </c>
      <c r="G386">
        <v>112</v>
      </c>
      <c r="H386" s="2">
        <v>0</v>
      </c>
      <c r="I386" s="2">
        <f>AVERAGE(Table13131415[[#This Row],[Estimated costs 1]:[Estimated costs 20]])</f>
        <v>0</v>
      </c>
      <c r="J386" s="2" t="e">
        <f>(Table13131415[[#This Row],[Mean]]-Table13131415[[#This Row],[Actual cost]])/Table13131415[[#This Row],[Actual cost]]*100</f>
        <v>#DIV/0!</v>
      </c>
      <c r="K386" s="2">
        <f>_xlfn.STDEV.P(Table13131415[[#This Row],[Estimated costs 1]:[Estimated costs 20]])</f>
        <v>0</v>
      </c>
      <c r="L386" s="2" t="e">
        <f>Table13131415[[#This Row],[Dev]]/Table13131415[[#This Row],[Mean]]*100</f>
        <v>#DIV/0!</v>
      </c>
      <c r="M386" s="2">
        <f>Table13131415[[#This Row],[Estimated costs 1]]-Table13131415[[#This Row],[Actual cost]]</f>
        <v>0</v>
      </c>
      <c r="N386" s="2" t="e">
        <f>Table13131415[[#This Row],[Diff 1]]/Table13131415[[#This Row],[Actual cost]]*100</f>
        <v>#DIV/0!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</row>
    <row r="387" spans="1:34" x14ac:dyDescent="0.3">
      <c r="A387" t="s">
        <v>407</v>
      </c>
      <c r="B387">
        <v>385</v>
      </c>
      <c r="C387" t="str">
        <f>LEFT(Table13131415[[#This Row],[Contingency id]])</f>
        <v>B</v>
      </c>
      <c r="D387">
        <v>0</v>
      </c>
      <c r="E387" s="1">
        <v>1.08536585365853</v>
      </c>
      <c r="F387">
        <v>89</v>
      </c>
      <c r="G387">
        <v>82</v>
      </c>
      <c r="H387">
        <v>0</v>
      </c>
      <c r="I387" s="2">
        <f>AVERAGE(Table13131415[[#This Row],[Estimated costs 1]:[Estimated costs 20]])</f>
        <v>0</v>
      </c>
      <c r="J387" s="2" t="e">
        <f>(Table13131415[[#This Row],[Mean]]-Table13131415[[#This Row],[Actual cost]])/Table13131415[[#This Row],[Actual cost]]*100</f>
        <v>#DIV/0!</v>
      </c>
      <c r="K387" s="2">
        <f>_xlfn.STDEV.P(Table13131415[[#This Row],[Estimated costs 1]:[Estimated costs 20]])</f>
        <v>0</v>
      </c>
      <c r="L387" s="2" t="e">
        <f>Table13131415[[#This Row],[Dev]]/Table13131415[[#This Row],[Mean]]*100</f>
        <v>#DIV/0!</v>
      </c>
      <c r="M387" s="2">
        <f>Table13131415[[#This Row],[Estimated costs 1]]-Table13131415[[#This Row],[Actual cost]]</f>
        <v>0</v>
      </c>
      <c r="N387" s="2" t="e">
        <f>Table13131415[[#This Row],[Diff 1]]/Table13131415[[#This Row],[Actual cost]]*100</f>
        <v>#DIV/0!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</row>
    <row r="388" spans="1:34" x14ac:dyDescent="0.3">
      <c r="A388" t="s">
        <v>408</v>
      </c>
      <c r="B388">
        <v>386</v>
      </c>
      <c r="C388" t="str">
        <f>LEFT(Table13131415[[#This Row],[Contingency id]])</f>
        <v>B</v>
      </c>
      <c r="D388">
        <v>0</v>
      </c>
      <c r="E388" s="1">
        <v>1.015625</v>
      </c>
      <c r="F388">
        <v>65</v>
      </c>
      <c r="G388">
        <v>64</v>
      </c>
      <c r="H388">
        <v>0</v>
      </c>
      <c r="I388" s="2">
        <f>AVERAGE(Table13131415[[#This Row],[Estimated costs 1]:[Estimated costs 20]])</f>
        <v>0</v>
      </c>
      <c r="J388" s="2" t="e">
        <f>(Table13131415[[#This Row],[Mean]]-Table13131415[[#This Row],[Actual cost]])/Table13131415[[#This Row],[Actual cost]]*100</f>
        <v>#DIV/0!</v>
      </c>
      <c r="K388" s="2">
        <f>_xlfn.STDEV.P(Table13131415[[#This Row],[Estimated costs 1]:[Estimated costs 20]])</f>
        <v>0</v>
      </c>
      <c r="L388" s="2" t="e">
        <f>Table13131415[[#This Row],[Dev]]/Table13131415[[#This Row],[Mean]]*100</f>
        <v>#DIV/0!</v>
      </c>
      <c r="M388" s="2">
        <f>Table13131415[[#This Row],[Estimated costs 1]]-Table13131415[[#This Row],[Actual cost]]</f>
        <v>0</v>
      </c>
      <c r="N388" s="2" t="e">
        <f>Table13131415[[#This Row],[Diff 1]]/Table13131415[[#This Row],[Actual cost]]*100</f>
        <v>#DIV/0!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</row>
    <row r="389" spans="1:34" x14ac:dyDescent="0.3">
      <c r="A389" t="s">
        <v>409</v>
      </c>
      <c r="B389">
        <v>387</v>
      </c>
      <c r="C389" t="str">
        <f>LEFT(Table13131415[[#This Row],[Contingency id]])</f>
        <v>B</v>
      </c>
      <c r="D389">
        <v>0</v>
      </c>
      <c r="E389" s="1">
        <v>1.0317460317460301</v>
      </c>
      <c r="F389">
        <v>65</v>
      </c>
      <c r="G389">
        <v>63</v>
      </c>
      <c r="H389">
        <v>0</v>
      </c>
      <c r="I389" s="2">
        <f>AVERAGE(Table13131415[[#This Row],[Estimated costs 1]:[Estimated costs 20]])</f>
        <v>0</v>
      </c>
      <c r="J389" s="2" t="e">
        <f>(Table13131415[[#This Row],[Mean]]-Table13131415[[#This Row],[Actual cost]])/Table13131415[[#This Row],[Actual cost]]*100</f>
        <v>#DIV/0!</v>
      </c>
      <c r="K389" s="2">
        <f>_xlfn.STDEV.P(Table13131415[[#This Row],[Estimated costs 1]:[Estimated costs 20]])</f>
        <v>0</v>
      </c>
      <c r="L389" s="2" t="e">
        <f>Table13131415[[#This Row],[Dev]]/Table13131415[[#This Row],[Mean]]*100</f>
        <v>#DIV/0!</v>
      </c>
      <c r="M389" s="2">
        <f>Table13131415[[#This Row],[Estimated costs 1]]-Table13131415[[#This Row],[Actual cost]]</f>
        <v>0</v>
      </c>
      <c r="N389" s="2" t="e">
        <f>Table13131415[[#This Row],[Diff 1]]/Table13131415[[#This Row],[Actual cost]]*100</f>
        <v>#DIV/0!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</row>
    <row r="390" spans="1:34" x14ac:dyDescent="0.3">
      <c r="A390" t="s">
        <v>410</v>
      </c>
      <c r="B390">
        <v>388</v>
      </c>
      <c r="C390" t="str">
        <f>LEFT(Table13131415[[#This Row],[Contingency id]])</f>
        <v>B</v>
      </c>
      <c r="D390">
        <v>0</v>
      </c>
      <c r="E390" s="1">
        <v>1.04705882352941</v>
      </c>
      <c r="F390">
        <v>89</v>
      </c>
      <c r="G390">
        <v>85</v>
      </c>
      <c r="H390">
        <v>0</v>
      </c>
      <c r="I390" s="2">
        <f>AVERAGE(Table13131415[[#This Row],[Estimated costs 1]:[Estimated costs 20]])</f>
        <v>0</v>
      </c>
      <c r="J390" s="2" t="e">
        <f>(Table13131415[[#This Row],[Mean]]-Table13131415[[#This Row],[Actual cost]])/Table13131415[[#This Row],[Actual cost]]*100</f>
        <v>#DIV/0!</v>
      </c>
      <c r="K390" s="2">
        <f>_xlfn.STDEV.P(Table13131415[[#This Row],[Estimated costs 1]:[Estimated costs 20]])</f>
        <v>0</v>
      </c>
      <c r="L390" s="2" t="e">
        <f>Table13131415[[#This Row],[Dev]]/Table13131415[[#This Row],[Mean]]*100</f>
        <v>#DIV/0!</v>
      </c>
      <c r="M390" s="2">
        <f>Table13131415[[#This Row],[Estimated costs 1]]-Table13131415[[#This Row],[Actual cost]]</f>
        <v>0</v>
      </c>
      <c r="N390" s="2" t="e">
        <f>Table13131415[[#This Row],[Diff 1]]/Table13131415[[#This Row],[Actual cost]]*100</f>
        <v>#DIV/0!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</row>
    <row r="391" spans="1:34" x14ac:dyDescent="0.3">
      <c r="A391" t="s">
        <v>411</v>
      </c>
      <c r="B391">
        <v>389</v>
      </c>
      <c r="C391" t="str">
        <f>LEFT(Table13131415[[#This Row],[Contingency id]])</f>
        <v>B</v>
      </c>
      <c r="D391">
        <v>0</v>
      </c>
      <c r="E391" s="1">
        <v>1.04705882352941</v>
      </c>
      <c r="F391">
        <v>89</v>
      </c>
      <c r="G391">
        <v>85</v>
      </c>
      <c r="H391">
        <v>0</v>
      </c>
      <c r="I391" s="2">
        <f>AVERAGE(Table13131415[[#This Row],[Estimated costs 1]:[Estimated costs 20]])</f>
        <v>0</v>
      </c>
      <c r="J391" s="2" t="e">
        <f>(Table13131415[[#This Row],[Mean]]-Table13131415[[#This Row],[Actual cost]])/Table13131415[[#This Row],[Actual cost]]*100</f>
        <v>#DIV/0!</v>
      </c>
      <c r="K391" s="2">
        <f>_xlfn.STDEV.P(Table13131415[[#This Row],[Estimated costs 1]:[Estimated costs 20]])</f>
        <v>0</v>
      </c>
      <c r="L391" s="2" t="e">
        <f>Table13131415[[#This Row],[Dev]]/Table13131415[[#This Row],[Mean]]*100</f>
        <v>#DIV/0!</v>
      </c>
      <c r="M391" s="2">
        <f>Table13131415[[#This Row],[Estimated costs 1]]-Table13131415[[#This Row],[Actual cost]]</f>
        <v>0</v>
      </c>
      <c r="N391" s="2" t="e">
        <f>Table13131415[[#This Row],[Diff 1]]/Table13131415[[#This Row],[Actual cost]]*100</f>
        <v>#DIV/0!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</row>
    <row r="392" spans="1:34" x14ac:dyDescent="0.3">
      <c r="A392" t="s">
        <v>412</v>
      </c>
      <c r="B392">
        <v>390</v>
      </c>
      <c r="C392" t="str">
        <f>LEFT(Table13131415[[#This Row],[Contingency id]])</f>
        <v>B</v>
      </c>
      <c r="D392">
        <v>0</v>
      </c>
      <c r="E392" s="1">
        <v>1.0722891566265</v>
      </c>
      <c r="F392">
        <v>89</v>
      </c>
      <c r="G392">
        <v>83</v>
      </c>
      <c r="H392">
        <v>0</v>
      </c>
      <c r="I392" s="2">
        <f>AVERAGE(Table13131415[[#This Row],[Estimated costs 1]:[Estimated costs 20]])</f>
        <v>0</v>
      </c>
      <c r="J392" s="2" t="e">
        <f>(Table13131415[[#This Row],[Mean]]-Table13131415[[#This Row],[Actual cost]])/Table13131415[[#This Row],[Actual cost]]*100</f>
        <v>#DIV/0!</v>
      </c>
      <c r="K392" s="2">
        <f>_xlfn.STDEV.P(Table13131415[[#This Row],[Estimated costs 1]:[Estimated costs 20]])</f>
        <v>0</v>
      </c>
      <c r="L392" s="2" t="e">
        <f>Table13131415[[#This Row],[Dev]]/Table13131415[[#This Row],[Mean]]*100</f>
        <v>#DIV/0!</v>
      </c>
      <c r="M392" s="2">
        <f>Table13131415[[#This Row],[Estimated costs 1]]-Table13131415[[#This Row],[Actual cost]]</f>
        <v>0</v>
      </c>
      <c r="N392" s="2" t="e">
        <f>Table13131415[[#This Row],[Diff 1]]/Table13131415[[#This Row],[Actual cost]]*100</f>
        <v>#DIV/0!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</row>
    <row r="393" spans="1:34" x14ac:dyDescent="0.3">
      <c r="A393" t="s">
        <v>413</v>
      </c>
      <c r="B393">
        <v>391</v>
      </c>
      <c r="C393" t="str">
        <f>LEFT(Table13131415[[#This Row],[Contingency id]])</f>
        <v>B</v>
      </c>
      <c r="D393">
        <v>0</v>
      </c>
      <c r="E393" s="1">
        <v>1.0333333333333301</v>
      </c>
      <c r="F393">
        <v>62</v>
      </c>
      <c r="G393">
        <v>60</v>
      </c>
      <c r="H393">
        <v>0</v>
      </c>
      <c r="I393" s="2">
        <f>AVERAGE(Table13131415[[#This Row],[Estimated costs 1]:[Estimated costs 20]])</f>
        <v>0</v>
      </c>
      <c r="J393" s="2" t="e">
        <f>(Table13131415[[#This Row],[Mean]]-Table13131415[[#This Row],[Actual cost]])/Table13131415[[#This Row],[Actual cost]]*100</f>
        <v>#DIV/0!</v>
      </c>
      <c r="K393" s="2">
        <f>_xlfn.STDEV.P(Table13131415[[#This Row],[Estimated costs 1]:[Estimated costs 20]])</f>
        <v>0</v>
      </c>
      <c r="L393" s="2" t="e">
        <f>Table13131415[[#This Row],[Dev]]/Table13131415[[#This Row],[Mean]]*100</f>
        <v>#DIV/0!</v>
      </c>
      <c r="M393" s="2">
        <f>Table13131415[[#This Row],[Estimated costs 1]]-Table13131415[[#This Row],[Actual cost]]</f>
        <v>0</v>
      </c>
      <c r="N393" s="2" t="e">
        <f>Table13131415[[#This Row],[Diff 1]]/Table13131415[[#This Row],[Actual cost]]*100</f>
        <v>#DIV/0!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</row>
    <row r="394" spans="1:34" x14ac:dyDescent="0.3">
      <c r="A394" t="s">
        <v>414</v>
      </c>
      <c r="B394">
        <v>392</v>
      </c>
      <c r="C394" t="str">
        <f>LEFT(Table13131415[[#This Row],[Contingency id]])</f>
        <v>B</v>
      </c>
      <c r="D394">
        <v>0</v>
      </c>
      <c r="E394" s="1">
        <v>1.0689655172413699</v>
      </c>
      <c r="F394">
        <v>62</v>
      </c>
      <c r="G394">
        <v>58</v>
      </c>
      <c r="H394">
        <v>0</v>
      </c>
      <c r="I394" s="2">
        <f>AVERAGE(Table13131415[[#This Row],[Estimated costs 1]:[Estimated costs 20]])</f>
        <v>0</v>
      </c>
      <c r="J394" s="2" t="e">
        <f>(Table13131415[[#This Row],[Mean]]-Table13131415[[#This Row],[Actual cost]])/Table13131415[[#This Row],[Actual cost]]*100</f>
        <v>#DIV/0!</v>
      </c>
      <c r="K394" s="2">
        <f>_xlfn.STDEV.P(Table13131415[[#This Row],[Estimated costs 1]:[Estimated costs 20]])</f>
        <v>0</v>
      </c>
      <c r="L394" s="2" t="e">
        <f>Table13131415[[#This Row],[Dev]]/Table13131415[[#This Row],[Mean]]*100</f>
        <v>#DIV/0!</v>
      </c>
      <c r="M394" s="2">
        <f>Table13131415[[#This Row],[Estimated costs 1]]-Table13131415[[#This Row],[Actual cost]]</f>
        <v>0</v>
      </c>
      <c r="N394" s="2" t="e">
        <f>Table13131415[[#This Row],[Diff 1]]/Table13131415[[#This Row],[Actual cost]]*100</f>
        <v>#DIV/0!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</row>
    <row r="395" spans="1:34" x14ac:dyDescent="0.3">
      <c r="A395" t="s">
        <v>415</v>
      </c>
      <c r="B395">
        <v>393</v>
      </c>
      <c r="C395" t="str">
        <f>LEFT(Table13131415[[#This Row],[Contingency id]])</f>
        <v>B</v>
      </c>
      <c r="D395">
        <v>0</v>
      </c>
      <c r="E395" s="1">
        <v>1.0987654320987601</v>
      </c>
      <c r="F395">
        <v>89</v>
      </c>
      <c r="G395">
        <v>81</v>
      </c>
      <c r="H395">
        <v>0</v>
      </c>
      <c r="I395" s="2">
        <f>AVERAGE(Table13131415[[#This Row],[Estimated costs 1]:[Estimated costs 20]])</f>
        <v>0</v>
      </c>
      <c r="J395" s="2" t="e">
        <f>(Table13131415[[#This Row],[Mean]]-Table13131415[[#This Row],[Actual cost]])/Table13131415[[#This Row],[Actual cost]]*100</f>
        <v>#DIV/0!</v>
      </c>
      <c r="K395" s="2">
        <f>_xlfn.STDEV.P(Table13131415[[#This Row],[Estimated costs 1]:[Estimated costs 20]])</f>
        <v>0</v>
      </c>
      <c r="L395" s="2" t="e">
        <f>Table13131415[[#This Row],[Dev]]/Table13131415[[#This Row],[Mean]]*100</f>
        <v>#DIV/0!</v>
      </c>
      <c r="M395" s="2">
        <f>Table13131415[[#This Row],[Estimated costs 1]]-Table13131415[[#This Row],[Actual cost]]</f>
        <v>0</v>
      </c>
      <c r="N395" s="2" t="e">
        <f>Table13131415[[#This Row],[Diff 1]]/Table13131415[[#This Row],[Actual cost]]*100</f>
        <v>#DIV/0!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</row>
    <row r="396" spans="1:34" x14ac:dyDescent="0.3">
      <c r="A396" t="s">
        <v>416</v>
      </c>
      <c r="B396">
        <v>394</v>
      </c>
      <c r="C396" t="str">
        <f>LEFT(Table13131415[[#This Row],[Contingency id]])</f>
        <v>B</v>
      </c>
      <c r="D396">
        <v>0</v>
      </c>
      <c r="E396" s="1">
        <v>1.0722891566265</v>
      </c>
      <c r="F396">
        <v>89</v>
      </c>
      <c r="G396">
        <v>83</v>
      </c>
      <c r="H396">
        <v>0</v>
      </c>
      <c r="I396" s="2">
        <f>AVERAGE(Table13131415[[#This Row],[Estimated costs 1]:[Estimated costs 20]])</f>
        <v>0</v>
      </c>
      <c r="J396" s="2" t="e">
        <f>(Table13131415[[#This Row],[Mean]]-Table13131415[[#This Row],[Actual cost]])/Table13131415[[#This Row],[Actual cost]]*100</f>
        <v>#DIV/0!</v>
      </c>
      <c r="K396" s="2">
        <f>_xlfn.STDEV.P(Table13131415[[#This Row],[Estimated costs 1]:[Estimated costs 20]])</f>
        <v>0</v>
      </c>
      <c r="L396" s="2" t="e">
        <f>Table13131415[[#This Row],[Dev]]/Table13131415[[#This Row],[Mean]]*100</f>
        <v>#DIV/0!</v>
      </c>
      <c r="M396" s="2">
        <f>Table13131415[[#This Row],[Estimated costs 1]]-Table13131415[[#This Row],[Actual cost]]</f>
        <v>0</v>
      </c>
      <c r="N396" s="2" t="e">
        <f>Table13131415[[#This Row],[Diff 1]]/Table13131415[[#This Row],[Actual cost]]*100</f>
        <v>#DIV/0!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</row>
    <row r="397" spans="1:34" x14ac:dyDescent="0.3">
      <c r="A397" t="s">
        <v>417</v>
      </c>
      <c r="B397">
        <v>395</v>
      </c>
      <c r="C397" t="str">
        <f>LEFT(Table13131415[[#This Row],[Contingency id]])</f>
        <v>B</v>
      </c>
      <c r="D397">
        <v>0</v>
      </c>
      <c r="E397" s="1">
        <v>1.02298850574712</v>
      </c>
      <c r="F397">
        <v>89</v>
      </c>
      <c r="G397">
        <v>87</v>
      </c>
      <c r="H397">
        <v>0</v>
      </c>
      <c r="I397" s="2">
        <f>AVERAGE(Table13131415[[#This Row],[Estimated costs 1]:[Estimated costs 20]])</f>
        <v>0</v>
      </c>
      <c r="J397" s="2" t="e">
        <f>(Table13131415[[#This Row],[Mean]]-Table13131415[[#This Row],[Actual cost]])/Table13131415[[#This Row],[Actual cost]]*100</f>
        <v>#DIV/0!</v>
      </c>
      <c r="K397" s="2">
        <f>_xlfn.STDEV.P(Table13131415[[#This Row],[Estimated costs 1]:[Estimated costs 20]])</f>
        <v>0</v>
      </c>
      <c r="L397" s="2" t="e">
        <f>Table13131415[[#This Row],[Dev]]/Table13131415[[#This Row],[Mean]]*100</f>
        <v>#DIV/0!</v>
      </c>
      <c r="M397" s="2">
        <f>Table13131415[[#This Row],[Estimated costs 1]]-Table13131415[[#This Row],[Actual cost]]</f>
        <v>0</v>
      </c>
      <c r="N397" s="2" t="e">
        <f>Table13131415[[#This Row],[Diff 1]]/Table13131415[[#This Row],[Actual cost]]*100</f>
        <v>#DIV/0!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</row>
    <row r="398" spans="1:34" x14ac:dyDescent="0.3">
      <c r="A398" t="s">
        <v>418</v>
      </c>
      <c r="B398">
        <v>396</v>
      </c>
      <c r="C398" t="str">
        <f>LEFT(Table13131415[[#This Row],[Contingency id]])</f>
        <v>B</v>
      </c>
      <c r="D398">
        <v>0</v>
      </c>
      <c r="E398" s="1">
        <v>1.0722891566265</v>
      </c>
      <c r="F398">
        <v>89</v>
      </c>
      <c r="G398">
        <v>83</v>
      </c>
      <c r="H398">
        <v>0</v>
      </c>
      <c r="I398" s="2">
        <f>AVERAGE(Table13131415[[#This Row],[Estimated costs 1]:[Estimated costs 20]])</f>
        <v>0</v>
      </c>
      <c r="J398" s="2" t="e">
        <f>(Table13131415[[#This Row],[Mean]]-Table13131415[[#This Row],[Actual cost]])/Table13131415[[#This Row],[Actual cost]]*100</f>
        <v>#DIV/0!</v>
      </c>
      <c r="K398" s="2">
        <f>_xlfn.STDEV.P(Table13131415[[#This Row],[Estimated costs 1]:[Estimated costs 20]])</f>
        <v>0</v>
      </c>
      <c r="L398" s="2" t="e">
        <f>Table13131415[[#This Row],[Dev]]/Table13131415[[#This Row],[Mean]]*100</f>
        <v>#DIV/0!</v>
      </c>
      <c r="M398" s="2">
        <f>Table13131415[[#This Row],[Estimated costs 1]]-Table13131415[[#This Row],[Actual cost]]</f>
        <v>0</v>
      </c>
      <c r="N398" s="2" t="e">
        <f>Table13131415[[#This Row],[Diff 1]]/Table13131415[[#This Row],[Actual cost]]*100</f>
        <v>#DIV/0!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</row>
    <row r="399" spans="1:34" x14ac:dyDescent="0.3">
      <c r="A399" t="s">
        <v>419</v>
      </c>
      <c r="B399">
        <v>397</v>
      </c>
      <c r="C399" t="str">
        <f>LEFT(Table13131415[[#This Row],[Contingency id]])</f>
        <v>B</v>
      </c>
      <c r="D399">
        <v>0</v>
      </c>
      <c r="E399" s="1">
        <v>1.04838709677419</v>
      </c>
      <c r="F399">
        <v>130</v>
      </c>
      <c r="G399">
        <v>124</v>
      </c>
      <c r="H399">
        <v>0</v>
      </c>
      <c r="I399" s="2">
        <f>AVERAGE(Table13131415[[#This Row],[Estimated costs 1]:[Estimated costs 20]])</f>
        <v>0</v>
      </c>
      <c r="J399" s="2" t="e">
        <f>(Table13131415[[#This Row],[Mean]]-Table13131415[[#This Row],[Actual cost]])/Table13131415[[#This Row],[Actual cost]]*100</f>
        <v>#DIV/0!</v>
      </c>
      <c r="K399" s="2">
        <f>_xlfn.STDEV.P(Table13131415[[#This Row],[Estimated costs 1]:[Estimated costs 20]])</f>
        <v>0</v>
      </c>
      <c r="L399" s="2" t="e">
        <f>Table13131415[[#This Row],[Dev]]/Table13131415[[#This Row],[Mean]]*100</f>
        <v>#DIV/0!</v>
      </c>
      <c r="M399" s="2">
        <f>Table13131415[[#This Row],[Estimated costs 1]]-Table13131415[[#This Row],[Actual cost]]</f>
        <v>0</v>
      </c>
      <c r="N399" s="2" t="e">
        <f>Table13131415[[#This Row],[Diff 1]]/Table13131415[[#This Row],[Actual cost]]*100</f>
        <v>#DIV/0!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</row>
    <row r="400" spans="1:34" x14ac:dyDescent="0.3">
      <c r="A400" t="s">
        <v>420</v>
      </c>
      <c r="B400">
        <v>398</v>
      </c>
      <c r="C400" t="str">
        <f>LEFT(Table13131415[[#This Row],[Contingency id]])</f>
        <v>B</v>
      </c>
      <c r="D400">
        <v>0</v>
      </c>
      <c r="E400" s="1">
        <v>1.07438016528925</v>
      </c>
      <c r="F400">
        <v>130</v>
      </c>
      <c r="G400">
        <v>121</v>
      </c>
      <c r="H400">
        <v>0</v>
      </c>
      <c r="I400" s="2">
        <f>AVERAGE(Table13131415[[#This Row],[Estimated costs 1]:[Estimated costs 20]])</f>
        <v>0</v>
      </c>
      <c r="J400" s="2" t="e">
        <f>(Table13131415[[#This Row],[Mean]]-Table13131415[[#This Row],[Actual cost]])/Table13131415[[#This Row],[Actual cost]]*100</f>
        <v>#DIV/0!</v>
      </c>
      <c r="K400" s="2">
        <f>_xlfn.STDEV.P(Table13131415[[#This Row],[Estimated costs 1]:[Estimated costs 20]])</f>
        <v>0</v>
      </c>
      <c r="L400" s="2" t="e">
        <f>Table13131415[[#This Row],[Dev]]/Table13131415[[#This Row],[Mean]]*100</f>
        <v>#DIV/0!</v>
      </c>
      <c r="M400" s="2">
        <f>Table13131415[[#This Row],[Estimated costs 1]]-Table13131415[[#This Row],[Actual cost]]</f>
        <v>0</v>
      </c>
      <c r="N400" s="2" t="e">
        <f>Table13131415[[#This Row],[Diff 1]]/Table13131415[[#This Row],[Actual cost]]*100</f>
        <v>#DIV/0!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</row>
    <row r="401" spans="1:34" x14ac:dyDescent="0.3">
      <c r="A401" t="s">
        <v>421</v>
      </c>
      <c r="B401">
        <v>399</v>
      </c>
      <c r="C401" t="str">
        <f>LEFT(Table13131415[[#This Row],[Contingency id]])</f>
        <v>B</v>
      </c>
      <c r="D401">
        <v>0</v>
      </c>
      <c r="E401" s="1">
        <v>1.0924369747899101</v>
      </c>
      <c r="F401">
        <v>130</v>
      </c>
      <c r="G401">
        <v>119</v>
      </c>
      <c r="H401">
        <v>0</v>
      </c>
      <c r="I401" s="2">
        <f>AVERAGE(Table13131415[[#This Row],[Estimated costs 1]:[Estimated costs 20]])</f>
        <v>0</v>
      </c>
      <c r="J401" s="2" t="e">
        <f>(Table13131415[[#This Row],[Mean]]-Table13131415[[#This Row],[Actual cost]])/Table13131415[[#This Row],[Actual cost]]*100</f>
        <v>#DIV/0!</v>
      </c>
      <c r="K401" s="2">
        <f>_xlfn.STDEV.P(Table13131415[[#This Row],[Estimated costs 1]:[Estimated costs 20]])</f>
        <v>0</v>
      </c>
      <c r="L401" s="2" t="e">
        <f>Table13131415[[#This Row],[Dev]]/Table13131415[[#This Row],[Mean]]*100</f>
        <v>#DIV/0!</v>
      </c>
      <c r="M401" s="2">
        <f>Table13131415[[#This Row],[Estimated costs 1]]-Table13131415[[#This Row],[Actual cost]]</f>
        <v>0</v>
      </c>
      <c r="N401" s="2" t="e">
        <f>Table13131415[[#This Row],[Diff 1]]/Table13131415[[#This Row],[Actual cost]]*100</f>
        <v>#DIV/0!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</row>
    <row r="402" spans="1:34" x14ac:dyDescent="0.3">
      <c r="A402" t="s">
        <v>422</v>
      </c>
      <c r="B402">
        <v>400</v>
      </c>
      <c r="C402" t="str">
        <f>LEFT(Table13131415[[#This Row],[Contingency id]])</f>
        <v>B</v>
      </c>
      <c r="D402">
        <v>0</v>
      </c>
      <c r="E402" s="1">
        <v>1.0833333333333299</v>
      </c>
      <c r="F402">
        <v>130</v>
      </c>
      <c r="G402">
        <v>120</v>
      </c>
      <c r="H402">
        <v>0</v>
      </c>
      <c r="I402" s="2">
        <f>AVERAGE(Table13131415[[#This Row],[Estimated costs 1]:[Estimated costs 20]])</f>
        <v>0</v>
      </c>
      <c r="J402" s="2" t="e">
        <f>(Table13131415[[#This Row],[Mean]]-Table13131415[[#This Row],[Actual cost]])/Table13131415[[#This Row],[Actual cost]]*100</f>
        <v>#DIV/0!</v>
      </c>
      <c r="K402" s="2">
        <f>_xlfn.STDEV.P(Table13131415[[#This Row],[Estimated costs 1]:[Estimated costs 20]])</f>
        <v>0</v>
      </c>
      <c r="L402" s="2" t="e">
        <f>Table13131415[[#This Row],[Dev]]/Table13131415[[#This Row],[Mean]]*100</f>
        <v>#DIV/0!</v>
      </c>
      <c r="M402" s="2">
        <f>Table13131415[[#This Row],[Estimated costs 1]]-Table13131415[[#This Row],[Actual cost]]</f>
        <v>0</v>
      </c>
      <c r="N402" s="2" t="e">
        <f>Table13131415[[#This Row],[Diff 1]]/Table13131415[[#This Row],[Actual cost]]*100</f>
        <v>#DIV/0!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</row>
    <row r="403" spans="1:34" x14ac:dyDescent="0.3">
      <c r="A403" t="s">
        <v>423</v>
      </c>
      <c r="B403">
        <v>401</v>
      </c>
      <c r="C403" t="str">
        <f>LEFT(Table13131415[[#This Row],[Contingency id]])</f>
        <v>B</v>
      </c>
      <c r="D403">
        <v>0</v>
      </c>
      <c r="E403" s="1">
        <v>1.0833333333333299</v>
      </c>
      <c r="F403">
        <v>130</v>
      </c>
      <c r="G403">
        <v>120</v>
      </c>
      <c r="H403">
        <v>0</v>
      </c>
      <c r="I403" s="2">
        <f>AVERAGE(Table13131415[[#This Row],[Estimated costs 1]:[Estimated costs 20]])</f>
        <v>0</v>
      </c>
      <c r="J403" s="2" t="e">
        <f>(Table13131415[[#This Row],[Mean]]-Table13131415[[#This Row],[Actual cost]])/Table13131415[[#This Row],[Actual cost]]*100</f>
        <v>#DIV/0!</v>
      </c>
      <c r="K403" s="2">
        <f>_xlfn.STDEV.P(Table13131415[[#This Row],[Estimated costs 1]:[Estimated costs 20]])</f>
        <v>0</v>
      </c>
      <c r="L403" s="2" t="e">
        <f>Table13131415[[#This Row],[Dev]]/Table13131415[[#This Row],[Mean]]*100</f>
        <v>#DIV/0!</v>
      </c>
      <c r="M403" s="2">
        <f>Table13131415[[#This Row],[Estimated costs 1]]-Table13131415[[#This Row],[Actual cost]]</f>
        <v>0</v>
      </c>
      <c r="N403" s="2" t="e">
        <f>Table13131415[[#This Row],[Diff 1]]/Table13131415[[#This Row],[Actual cost]]*100</f>
        <v>#DIV/0!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</row>
    <row r="404" spans="1:34" x14ac:dyDescent="0.3">
      <c r="A404" t="s">
        <v>424</v>
      </c>
      <c r="B404">
        <v>402</v>
      </c>
      <c r="C404" t="str">
        <f>LEFT(Table13131415[[#This Row],[Contingency id]])</f>
        <v>B</v>
      </c>
      <c r="D404">
        <v>0</v>
      </c>
      <c r="E404" s="1">
        <v>1.08928571428571</v>
      </c>
      <c r="F404">
        <v>122</v>
      </c>
      <c r="G404">
        <v>112</v>
      </c>
      <c r="H404">
        <v>0</v>
      </c>
      <c r="I404" s="2">
        <f>AVERAGE(Table13131415[[#This Row],[Estimated costs 1]:[Estimated costs 20]])</f>
        <v>0</v>
      </c>
      <c r="J404" s="2" t="e">
        <f>(Table13131415[[#This Row],[Mean]]-Table13131415[[#This Row],[Actual cost]])/Table13131415[[#This Row],[Actual cost]]*100</f>
        <v>#DIV/0!</v>
      </c>
      <c r="K404" s="2">
        <f>_xlfn.STDEV.P(Table13131415[[#This Row],[Estimated costs 1]:[Estimated costs 20]])</f>
        <v>0</v>
      </c>
      <c r="L404" s="2" t="e">
        <f>Table13131415[[#This Row],[Dev]]/Table13131415[[#This Row],[Mean]]*100</f>
        <v>#DIV/0!</v>
      </c>
      <c r="M404" s="2">
        <f>Table13131415[[#This Row],[Estimated costs 1]]-Table13131415[[#This Row],[Actual cost]]</f>
        <v>0</v>
      </c>
      <c r="N404" s="2" t="e">
        <f>Table13131415[[#This Row],[Diff 1]]/Table13131415[[#This Row],[Actual cost]]*100</f>
        <v>#DIV/0!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</row>
    <row r="405" spans="1:34" x14ac:dyDescent="0.3">
      <c r="A405" t="s">
        <v>425</v>
      </c>
      <c r="B405">
        <v>403</v>
      </c>
      <c r="C405" t="str">
        <f>LEFT(Table13131415[[#This Row],[Contingency id]])</f>
        <v>B</v>
      </c>
      <c r="D405">
        <v>0</v>
      </c>
      <c r="E405" s="1">
        <v>1.1000000000000001</v>
      </c>
      <c r="F405">
        <v>121</v>
      </c>
      <c r="G405">
        <v>110</v>
      </c>
      <c r="H405">
        <v>0</v>
      </c>
      <c r="I405" s="2">
        <f>AVERAGE(Table13131415[[#This Row],[Estimated costs 1]:[Estimated costs 20]])</f>
        <v>0</v>
      </c>
      <c r="J405" s="2" t="e">
        <f>(Table13131415[[#This Row],[Mean]]-Table13131415[[#This Row],[Actual cost]])/Table13131415[[#This Row],[Actual cost]]*100</f>
        <v>#DIV/0!</v>
      </c>
      <c r="K405" s="2">
        <f>_xlfn.STDEV.P(Table13131415[[#This Row],[Estimated costs 1]:[Estimated costs 20]])</f>
        <v>0</v>
      </c>
      <c r="L405" s="2" t="e">
        <f>Table13131415[[#This Row],[Dev]]/Table13131415[[#This Row],[Mean]]*100</f>
        <v>#DIV/0!</v>
      </c>
      <c r="M405" s="2">
        <f>Table13131415[[#This Row],[Estimated costs 1]]-Table13131415[[#This Row],[Actual cost]]</f>
        <v>0</v>
      </c>
      <c r="N405" s="2" t="e">
        <f>Table13131415[[#This Row],[Diff 1]]/Table13131415[[#This Row],[Actual cost]]*100</f>
        <v>#DIV/0!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</row>
    <row r="406" spans="1:34" x14ac:dyDescent="0.3">
      <c r="A406" t="s">
        <v>426</v>
      </c>
      <c r="B406">
        <v>404</v>
      </c>
      <c r="C406" t="str">
        <f>LEFT(Table13131415[[#This Row],[Contingency id]])</f>
        <v>B</v>
      </c>
      <c r="D406">
        <v>0</v>
      </c>
      <c r="E406" s="1">
        <v>1.0796460176991101</v>
      </c>
      <c r="F406">
        <v>122</v>
      </c>
      <c r="G406">
        <v>113</v>
      </c>
      <c r="H406">
        <v>0</v>
      </c>
      <c r="I406" s="2">
        <f>AVERAGE(Table13131415[[#This Row],[Estimated costs 1]:[Estimated costs 20]])</f>
        <v>0</v>
      </c>
      <c r="J406" s="2" t="e">
        <f>(Table13131415[[#This Row],[Mean]]-Table13131415[[#This Row],[Actual cost]])/Table13131415[[#This Row],[Actual cost]]*100</f>
        <v>#DIV/0!</v>
      </c>
      <c r="K406" s="2">
        <f>_xlfn.STDEV.P(Table13131415[[#This Row],[Estimated costs 1]:[Estimated costs 20]])</f>
        <v>0</v>
      </c>
      <c r="L406" s="2" t="e">
        <f>Table13131415[[#This Row],[Dev]]/Table13131415[[#This Row],[Mean]]*100</f>
        <v>#DIV/0!</v>
      </c>
      <c r="M406" s="2">
        <f>Table13131415[[#This Row],[Estimated costs 1]]-Table13131415[[#This Row],[Actual cost]]</f>
        <v>0</v>
      </c>
      <c r="N406" s="2" t="e">
        <f>Table13131415[[#This Row],[Diff 1]]/Table13131415[[#This Row],[Actual cost]]*100</f>
        <v>#DIV/0!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</row>
    <row r="407" spans="1:34" x14ac:dyDescent="0.3">
      <c r="A407" t="s">
        <v>427</v>
      </c>
      <c r="B407">
        <v>405</v>
      </c>
      <c r="C407" t="str">
        <f>LEFT(Table13131415[[#This Row],[Contingency id]])</f>
        <v>B</v>
      </c>
      <c r="D407">
        <v>0</v>
      </c>
      <c r="E407" s="1">
        <v>1.04424778761061</v>
      </c>
      <c r="F407">
        <v>118</v>
      </c>
      <c r="G407">
        <v>113</v>
      </c>
      <c r="H407">
        <v>0</v>
      </c>
      <c r="I407" s="2">
        <f>AVERAGE(Table13131415[[#This Row],[Estimated costs 1]:[Estimated costs 20]])</f>
        <v>0</v>
      </c>
      <c r="J407" s="2" t="e">
        <f>(Table13131415[[#This Row],[Mean]]-Table13131415[[#This Row],[Actual cost]])/Table13131415[[#This Row],[Actual cost]]*100</f>
        <v>#DIV/0!</v>
      </c>
      <c r="K407" s="2">
        <f>_xlfn.STDEV.P(Table13131415[[#This Row],[Estimated costs 1]:[Estimated costs 20]])</f>
        <v>0</v>
      </c>
      <c r="L407" s="2" t="e">
        <f>Table13131415[[#This Row],[Dev]]/Table13131415[[#This Row],[Mean]]*100</f>
        <v>#DIV/0!</v>
      </c>
      <c r="M407" s="2">
        <f>Table13131415[[#This Row],[Estimated costs 1]]-Table13131415[[#This Row],[Actual cost]]</f>
        <v>0</v>
      </c>
      <c r="N407" s="2" t="e">
        <f>Table13131415[[#This Row],[Diff 1]]/Table13131415[[#This Row],[Actual cost]]*100</f>
        <v>#DIV/0!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</row>
    <row r="408" spans="1:34" x14ac:dyDescent="0.3">
      <c r="A408" t="s">
        <v>428</v>
      </c>
      <c r="B408">
        <v>406</v>
      </c>
      <c r="C408" t="str">
        <f>LEFT(Table13131415[[#This Row],[Contingency id]])</f>
        <v>B</v>
      </c>
      <c r="D408">
        <v>0</v>
      </c>
      <c r="E408" s="1">
        <v>1.06306306306306</v>
      </c>
      <c r="F408">
        <v>118</v>
      </c>
      <c r="G408">
        <v>111</v>
      </c>
      <c r="H408">
        <v>0</v>
      </c>
      <c r="I408" s="2">
        <f>AVERAGE(Table13131415[[#This Row],[Estimated costs 1]:[Estimated costs 20]])</f>
        <v>0</v>
      </c>
      <c r="J408" s="2" t="e">
        <f>(Table13131415[[#This Row],[Mean]]-Table13131415[[#This Row],[Actual cost]])/Table13131415[[#This Row],[Actual cost]]*100</f>
        <v>#DIV/0!</v>
      </c>
      <c r="K408" s="2">
        <f>_xlfn.STDEV.P(Table13131415[[#This Row],[Estimated costs 1]:[Estimated costs 20]])</f>
        <v>0</v>
      </c>
      <c r="L408" s="2" t="e">
        <f>Table13131415[[#This Row],[Dev]]/Table13131415[[#This Row],[Mean]]*100</f>
        <v>#DIV/0!</v>
      </c>
      <c r="M408" s="2">
        <f>Table13131415[[#This Row],[Estimated costs 1]]-Table13131415[[#This Row],[Actual cost]]</f>
        <v>0</v>
      </c>
      <c r="N408" s="2" t="e">
        <f>Table13131415[[#This Row],[Diff 1]]/Table13131415[[#This Row],[Actual cost]]*100</f>
        <v>#DIV/0!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</row>
    <row r="409" spans="1:34" x14ac:dyDescent="0.3">
      <c r="A409" t="s">
        <v>429</v>
      </c>
      <c r="B409">
        <v>407</v>
      </c>
      <c r="C409" t="str">
        <f>LEFT(Table13131415[[#This Row],[Contingency id]])</f>
        <v>B</v>
      </c>
      <c r="D409">
        <v>0</v>
      </c>
      <c r="E409" s="1">
        <v>1.0990990990990901</v>
      </c>
      <c r="F409">
        <v>122</v>
      </c>
      <c r="G409">
        <v>111</v>
      </c>
      <c r="H409">
        <v>0</v>
      </c>
      <c r="I409" s="2">
        <f>AVERAGE(Table13131415[[#This Row],[Estimated costs 1]:[Estimated costs 20]])</f>
        <v>0</v>
      </c>
      <c r="J409" s="2" t="e">
        <f>(Table13131415[[#This Row],[Mean]]-Table13131415[[#This Row],[Actual cost]])/Table13131415[[#This Row],[Actual cost]]*100</f>
        <v>#DIV/0!</v>
      </c>
      <c r="K409" s="2">
        <f>_xlfn.STDEV.P(Table13131415[[#This Row],[Estimated costs 1]:[Estimated costs 20]])</f>
        <v>0</v>
      </c>
      <c r="L409" s="2" t="e">
        <f>Table13131415[[#This Row],[Dev]]/Table13131415[[#This Row],[Mean]]*100</f>
        <v>#DIV/0!</v>
      </c>
      <c r="M409" s="2">
        <f>Table13131415[[#This Row],[Estimated costs 1]]-Table13131415[[#This Row],[Actual cost]]</f>
        <v>0</v>
      </c>
      <c r="N409" s="2" t="e">
        <f>Table13131415[[#This Row],[Diff 1]]/Table13131415[[#This Row],[Actual cost]]*100</f>
        <v>#DIV/0!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</row>
    <row r="410" spans="1:34" x14ac:dyDescent="0.3">
      <c r="A410" t="s">
        <v>430</v>
      </c>
      <c r="B410">
        <v>408</v>
      </c>
      <c r="C410" t="str">
        <f>LEFT(Table13131415[[#This Row],[Contingency id]])</f>
        <v>B</v>
      </c>
      <c r="D410">
        <v>0</v>
      </c>
      <c r="E410" s="1">
        <v>1.0333333333333301</v>
      </c>
      <c r="F410">
        <v>62</v>
      </c>
      <c r="G410">
        <v>60</v>
      </c>
      <c r="H410">
        <v>0</v>
      </c>
      <c r="I410" s="2">
        <f>AVERAGE(Table13131415[[#This Row],[Estimated costs 1]:[Estimated costs 20]])</f>
        <v>0</v>
      </c>
      <c r="J410" s="2" t="e">
        <f>(Table13131415[[#This Row],[Mean]]-Table13131415[[#This Row],[Actual cost]])/Table13131415[[#This Row],[Actual cost]]*100</f>
        <v>#DIV/0!</v>
      </c>
      <c r="K410" s="2">
        <f>_xlfn.STDEV.P(Table13131415[[#This Row],[Estimated costs 1]:[Estimated costs 20]])</f>
        <v>0</v>
      </c>
      <c r="L410" s="2" t="e">
        <f>Table13131415[[#This Row],[Dev]]/Table13131415[[#This Row],[Mean]]*100</f>
        <v>#DIV/0!</v>
      </c>
      <c r="M410" s="2">
        <f>Table13131415[[#This Row],[Estimated costs 1]]-Table13131415[[#This Row],[Actual cost]]</f>
        <v>0</v>
      </c>
      <c r="N410" s="2" t="e">
        <f>Table13131415[[#This Row],[Diff 1]]/Table13131415[[#This Row],[Actual cost]]*100</f>
        <v>#DIV/0!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</row>
    <row r="411" spans="1:34" x14ac:dyDescent="0.3">
      <c r="A411" t="s">
        <v>431</v>
      </c>
      <c r="B411">
        <v>409</v>
      </c>
      <c r="C411" t="str">
        <f>LEFT(Table13131415[[#This Row],[Contingency id]])</f>
        <v>B</v>
      </c>
      <c r="D411">
        <v>0</v>
      </c>
      <c r="E411" s="1">
        <v>1.0508474576271101</v>
      </c>
      <c r="F411">
        <v>62</v>
      </c>
      <c r="G411">
        <v>59</v>
      </c>
      <c r="H411">
        <v>0</v>
      </c>
      <c r="I411" s="2">
        <f>AVERAGE(Table13131415[[#This Row],[Estimated costs 1]:[Estimated costs 20]])</f>
        <v>0</v>
      </c>
      <c r="J411" s="2" t="e">
        <f>(Table13131415[[#This Row],[Mean]]-Table13131415[[#This Row],[Actual cost]])/Table13131415[[#This Row],[Actual cost]]*100</f>
        <v>#DIV/0!</v>
      </c>
      <c r="K411" s="2">
        <f>_xlfn.STDEV.P(Table13131415[[#This Row],[Estimated costs 1]:[Estimated costs 20]])</f>
        <v>0</v>
      </c>
      <c r="L411" s="2" t="e">
        <f>Table13131415[[#This Row],[Dev]]/Table13131415[[#This Row],[Mean]]*100</f>
        <v>#DIV/0!</v>
      </c>
      <c r="M411" s="2">
        <f>Table13131415[[#This Row],[Estimated costs 1]]-Table13131415[[#This Row],[Actual cost]]</f>
        <v>0</v>
      </c>
      <c r="N411" s="2" t="e">
        <f>Table13131415[[#This Row],[Diff 1]]/Table13131415[[#This Row],[Actual cost]]*100</f>
        <v>#DIV/0!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</row>
    <row r="412" spans="1:34" x14ac:dyDescent="0.3">
      <c r="A412" t="s">
        <v>432</v>
      </c>
      <c r="B412">
        <v>410</v>
      </c>
      <c r="C412" t="str">
        <f>LEFT(Table13131415[[#This Row],[Contingency id]])</f>
        <v>B</v>
      </c>
      <c r="D412">
        <v>0</v>
      </c>
      <c r="E412" s="1">
        <v>1.0163934426229499</v>
      </c>
      <c r="F412">
        <v>62</v>
      </c>
      <c r="G412">
        <v>61</v>
      </c>
      <c r="H412">
        <v>0</v>
      </c>
      <c r="I412" s="2">
        <f>AVERAGE(Table13131415[[#This Row],[Estimated costs 1]:[Estimated costs 20]])</f>
        <v>0</v>
      </c>
      <c r="J412" s="2" t="e">
        <f>(Table13131415[[#This Row],[Mean]]-Table13131415[[#This Row],[Actual cost]])/Table13131415[[#This Row],[Actual cost]]*100</f>
        <v>#DIV/0!</v>
      </c>
      <c r="K412" s="2">
        <f>_xlfn.STDEV.P(Table13131415[[#This Row],[Estimated costs 1]:[Estimated costs 20]])</f>
        <v>0</v>
      </c>
      <c r="L412" s="2" t="e">
        <f>Table13131415[[#This Row],[Dev]]/Table13131415[[#This Row],[Mean]]*100</f>
        <v>#DIV/0!</v>
      </c>
      <c r="M412" s="2">
        <f>Table13131415[[#This Row],[Estimated costs 1]]-Table13131415[[#This Row],[Actual cost]]</f>
        <v>0</v>
      </c>
      <c r="N412" s="2" t="e">
        <f>Table13131415[[#This Row],[Diff 1]]/Table13131415[[#This Row],[Actual cost]]*100</f>
        <v>#DIV/0!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</row>
    <row r="413" spans="1:34" x14ac:dyDescent="0.3">
      <c r="A413" t="s">
        <v>433</v>
      </c>
      <c r="B413">
        <v>411</v>
      </c>
      <c r="C413" t="str">
        <f>LEFT(Table13131415[[#This Row],[Contingency id]])</f>
        <v>B</v>
      </c>
      <c r="D413">
        <v>0</v>
      </c>
      <c r="E413" s="1">
        <v>1.0454545454545401</v>
      </c>
      <c r="F413">
        <v>23</v>
      </c>
      <c r="G413">
        <v>22</v>
      </c>
      <c r="H413">
        <v>0</v>
      </c>
      <c r="I413" s="2">
        <f>AVERAGE(Table13131415[[#This Row],[Estimated costs 1]:[Estimated costs 20]])</f>
        <v>0</v>
      </c>
      <c r="J413" s="2" t="e">
        <f>(Table13131415[[#This Row],[Mean]]-Table13131415[[#This Row],[Actual cost]])/Table13131415[[#This Row],[Actual cost]]*100</f>
        <v>#DIV/0!</v>
      </c>
      <c r="K413" s="2">
        <f>_xlfn.STDEV.P(Table13131415[[#This Row],[Estimated costs 1]:[Estimated costs 20]])</f>
        <v>0</v>
      </c>
      <c r="L413" s="2" t="e">
        <f>Table13131415[[#This Row],[Dev]]/Table13131415[[#This Row],[Mean]]*100</f>
        <v>#DIV/0!</v>
      </c>
      <c r="M413" s="2">
        <f>Table13131415[[#This Row],[Estimated costs 1]]-Table13131415[[#This Row],[Actual cost]]</f>
        <v>0</v>
      </c>
      <c r="N413" s="2" t="e">
        <f>Table13131415[[#This Row],[Diff 1]]/Table13131415[[#This Row],[Actual cost]]*100</f>
        <v>#DIV/0!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</row>
    <row r="414" spans="1:34" x14ac:dyDescent="0.3">
      <c r="A414" t="s">
        <v>434</v>
      </c>
      <c r="B414">
        <v>412</v>
      </c>
      <c r="C414" t="str">
        <f>LEFT(Table13131415[[#This Row],[Contingency id]])</f>
        <v>B</v>
      </c>
      <c r="D414">
        <v>0</v>
      </c>
      <c r="E414" s="1">
        <v>1.0454545454545401</v>
      </c>
      <c r="F414">
        <v>23</v>
      </c>
      <c r="G414">
        <v>22</v>
      </c>
      <c r="H414">
        <v>0</v>
      </c>
      <c r="I414" s="2">
        <f>AVERAGE(Table13131415[[#This Row],[Estimated costs 1]:[Estimated costs 20]])</f>
        <v>0</v>
      </c>
      <c r="J414" s="2" t="e">
        <f>(Table13131415[[#This Row],[Mean]]-Table13131415[[#This Row],[Actual cost]])/Table13131415[[#This Row],[Actual cost]]*100</f>
        <v>#DIV/0!</v>
      </c>
      <c r="K414" s="2">
        <f>_xlfn.STDEV.P(Table13131415[[#This Row],[Estimated costs 1]:[Estimated costs 20]])</f>
        <v>0</v>
      </c>
      <c r="L414" s="2" t="e">
        <f>Table13131415[[#This Row],[Dev]]/Table13131415[[#This Row],[Mean]]*100</f>
        <v>#DIV/0!</v>
      </c>
      <c r="M414" s="2">
        <f>Table13131415[[#This Row],[Estimated costs 1]]-Table13131415[[#This Row],[Actual cost]]</f>
        <v>0</v>
      </c>
      <c r="N414" s="2" t="e">
        <f>Table13131415[[#This Row],[Diff 1]]/Table13131415[[#This Row],[Actual cost]]*100</f>
        <v>#DIV/0!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</row>
    <row r="415" spans="1:34" x14ac:dyDescent="0.3">
      <c r="A415" t="s">
        <v>435</v>
      </c>
      <c r="B415">
        <v>413</v>
      </c>
      <c r="C415" t="str">
        <f>LEFT(Table13131415[[#This Row],[Contingency id]])</f>
        <v>B</v>
      </c>
      <c r="D415">
        <v>0</v>
      </c>
      <c r="E415" s="1">
        <v>1</v>
      </c>
      <c r="F415">
        <v>23</v>
      </c>
      <c r="G415">
        <v>23</v>
      </c>
      <c r="H415">
        <v>0</v>
      </c>
      <c r="I415" s="2">
        <f>AVERAGE(Table13131415[[#This Row],[Estimated costs 1]:[Estimated costs 20]])</f>
        <v>0</v>
      </c>
      <c r="J415" s="2" t="e">
        <f>(Table13131415[[#This Row],[Mean]]-Table13131415[[#This Row],[Actual cost]])/Table13131415[[#This Row],[Actual cost]]*100</f>
        <v>#DIV/0!</v>
      </c>
      <c r="K415" s="2">
        <f>_xlfn.STDEV.P(Table13131415[[#This Row],[Estimated costs 1]:[Estimated costs 20]])</f>
        <v>0</v>
      </c>
      <c r="L415" s="2" t="e">
        <f>Table13131415[[#This Row],[Dev]]/Table13131415[[#This Row],[Mean]]*100</f>
        <v>#DIV/0!</v>
      </c>
      <c r="M415" s="2">
        <f>Table13131415[[#This Row],[Estimated costs 1]]-Table13131415[[#This Row],[Actual cost]]</f>
        <v>0</v>
      </c>
      <c r="N415" s="2" t="e">
        <f>Table13131415[[#This Row],[Diff 1]]/Table13131415[[#This Row],[Actual cost]]*100</f>
        <v>#DIV/0!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</row>
    <row r="416" spans="1:34" x14ac:dyDescent="0.3">
      <c r="A416" t="s">
        <v>436</v>
      </c>
      <c r="B416">
        <v>414</v>
      </c>
      <c r="C416" t="str">
        <f>LEFT(Table13131415[[#This Row],[Contingency id]])</f>
        <v>B</v>
      </c>
      <c r="D416">
        <v>0</v>
      </c>
      <c r="E416" s="1">
        <v>1</v>
      </c>
      <c r="F416">
        <v>23</v>
      </c>
      <c r="G416">
        <v>23</v>
      </c>
      <c r="H416">
        <v>0</v>
      </c>
      <c r="I416" s="2">
        <f>AVERAGE(Table13131415[[#This Row],[Estimated costs 1]:[Estimated costs 20]])</f>
        <v>0</v>
      </c>
      <c r="J416" s="2" t="e">
        <f>(Table13131415[[#This Row],[Mean]]-Table13131415[[#This Row],[Actual cost]])/Table13131415[[#This Row],[Actual cost]]*100</f>
        <v>#DIV/0!</v>
      </c>
      <c r="K416" s="2">
        <f>_xlfn.STDEV.P(Table13131415[[#This Row],[Estimated costs 1]:[Estimated costs 20]])</f>
        <v>0</v>
      </c>
      <c r="L416" s="2" t="e">
        <f>Table13131415[[#This Row],[Dev]]/Table13131415[[#This Row],[Mean]]*100</f>
        <v>#DIV/0!</v>
      </c>
      <c r="M416" s="2">
        <f>Table13131415[[#This Row],[Estimated costs 1]]-Table13131415[[#This Row],[Actual cost]]</f>
        <v>0</v>
      </c>
      <c r="N416" s="2" t="e">
        <f>Table13131415[[#This Row],[Diff 1]]/Table13131415[[#This Row],[Actual cost]]*100</f>
        <v>#DIV/0!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</row>
    <row r="417" spans="1:34" x14ac:dyDescent="0.3">
      <c r="A417" t="s">
        <v>437</v>
      </c>
      <c r="B417">
        <v>415</v>
      </c>
      <c r="C417" t="str">
        <f>LEFT(Table13131415[[#This Row],[Contingency id]])</f>
        <v>B</v>
      </c>
      <c r="D417">
        <v>0</v>
      </c>
      <c r="E417" s="1">
        <v>1.0454545454545401</v>
      </c>
      <c r="F417">
        <v>23</v>
      </c>
      <c r="G417">
        <v>22</v>
      </c>
      <c r="H417">
        <v>0</v>
      </c>
      <c r="I417" s="2">
        <f>AVERAGE(Table13131415[[#This Row],[Estimated costs 1]:[Estimated costs 20]])</f>
        <v>0</v>
      </c>
      <c r="J417" s="2" t="e">
        <f>(Table13131415[[#This Row],[Mean]]-Table13131415[[#This Row],[Actual cost]])/Table13131415[[#This Row],[Actual cost]]*100</f>
        <v>#DIV/0!</v>
      </c>
      <c r="K417" s="2">
        <f>_xlfn.STDEV.P(Table13131415[[#This Row],[Estimated costs 1]:[Estimated costs 20]])</f>
        <v>0</v>
      </c>
      <c r="L417" s="2" t="e">
        <f>Table13131415[[#This Row],[Dev]]/Table13131415[[#This Row],[Mean]]*100</f>
        <v>#DIV/0!</v>
      </c>
      <c r="M417" s="2">
        <f>Table13131415[[#This Row],[Estimated costs 1]]-Table13131415[[#This Row],[Actual cost]]</f>
        <v>0</v>
      </c>
      <c r="N417" s="2" t="e">
        <f>Table13131415[[#This Row],[Diff 1]]/Table13131415[[#This Row],[Actual cost]]*100</f>
        <v>#DIV/0!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</row>
    <row r="418" spans="1:34" x14ac:dyDescent="0.3">
      <c r="A418" t="s">
        <v>438</v>
      </c>
      <c r="B418">
        <v>416</v>
      </c>
      <c r="C418" t="str">
        <f>LEFT(Table13131415[[#This Row],[Contingency id]])</f>
        <v>B</v>
      </c>
      <c r="D418">
        <v>0</v>
      </c>
      <c r="E418" s="1">
        <v>1.09523809523809</v>
      </c>
      <c r="F418">
        <v>23</v>
      </c>
      <c r="G418">
        <v>21</v>
      </c>
      <c r="H418">
        <v>0</v>
      </c>
      <c r="I418" s="2">
        <f>AVERAGE(Table13131415[[#This Row],[Estimated costs 1]:[Estimated costs 20]])</f>
        <v>0</v>
      </c>
      <c r="J418" s="2" t="e">
        <f>(Table13131415[[#This Row],[Mean]]-Table13131415[[#This Row],[Actual cost]])/Table13131415[[#This Row],[Actual cost]]*100</f>
        <v>#DIV/0!</v>
      </c>
      <c r="K418" s="2">
        <f>_xlfn.STDEV.P(Table13131415[[#This Row],[Estimated costs 1]:[Estimated costs 20]])</f>
        <v>0</v>
      </c>
      <c r="L418" s="2" t="e">
        <f>Table13131415[[#This Row],[Dev]]/Table13131415[[#This Row],[Mean]]*100</f>
        <v>#DIV/0!</v>
      </c>
      <c r="M418" s="2">
        <f>Table13131415[[#This Row],[Estimated costs 1]]-Table13131415[[#This Row],[Actual cost]]</f>
        <v>0</v>
      </c>
      <c r="N418" s="2" t="e">
        <f>Table13131415[[#This Row],[Diff 1]]/Table13131415[[#This Row],[Actual cost]]*100</f>
        <v>#DIV/0!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</row>
    <row r="419" spans="1:34" x14ac:dyDescent="0.3">
      <c r="A419" t="s">
        <v>439</v>
      </c>
      <c r="B419">
        <v>417</v>
      </c>
      <c r="C419" t="str">
        <f>LEFT(Table13131415[[#This Row],[Contingency id]])</f>
        <v>B</v>
      </c>
      <c r="D419">
        <v>0</v>
      </c>
      <c r="E419" s="1">
        <v>1</v>
      </c>
      <c r="F419">
        <v>23</v>
      </c>
      <c r="G419">
        <v>23</v>
      </c>
      <c r="H419">
        <v>0</v>
      </c>
      <c r="I419" s="2">
        <f>AVERAGE(Table13131415[[#This Row],[Estimated costs 1]:[Estimated costs 20]])</f>
        <v>0</v>
      </c>
      <c r="J419" s="2" t="e">
        <f>(Table13131415[[#This Row],[Mean]]-Table13131415[[#This Row],[Actual cost]])/Table13131415[[#This Row],[Actual cost]]*100</f>
        <v>#DIV/0!</v>
      </c>
      <c r="K419" s="2">
        <f>_xlfn.STDEV.P(Table13131415[[#This Row],[Estimated costs 1]:[Estimated costs 20]])</f>
        <v>0</v>
      </c>
      <c r="L419" s="2" t="e">
        <f>Table13131415[[#This Row],[Dev]]/Table13131415[[#This Row],[Mean]]*100</f>
        <v>#DIV/0!</v>
      </c>
      <c r="M419" s="2">
        <f>Table13131415[[#This Row],[Estimated costs 1]]-Table13131415[[#This Row],[Actual cost]]</f>
        <v>0</v>
      </c>
      <c r="N419" s="2" t="e">
        <f>Table13131415[[#This Row],[Diff 1]]/Table13131415[[#This Row],[Actual cost]]*100</f>
        <v>#DIV/0!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</row>
    <row r="420" spans="1:34" x14ac:dyDescent="0.3">
      <c r="A420" t="s">
        <v>440</v>
      </c>
      <c r="B420">
        <v>418</v>
      </c>
      <c r="C420" t="str">
        <f>LEFT(Table13131415[[#This Row],[Contingency id]])</f>
        <v>B</v>
      </c>
      <c r="D420">
        <v>0</v>
      </c>
      <c r="E420" s="1">
        <v>1</v>
      </c>
      <c r="F420">
        <v>23</v>
      </c>
      <c r="G420">
        <v>23</v>
      </c>
      <c r="H420">
        <v>0</v>
      </c>
      <c r="I420" s="2">
        <f>AVERAGE(Table13131415[[#This Row],[Estimated costs 1]:[Estimated costs 20]])</f>
        <v>0</v>
      </c>
      <c r="J420" s="2" t="e">
        <f>(Table13131415[[#This Row],[Mean]]-Table13131415[[#This Row],[Actual cost]])/Table13131415[[#This Row],[Actual cost]]*100</f>
        <v>#DIV/0!</v>
      </c>
      <c r="K420" s="2">
        <f>_xlfn.STDEV.P(Table13131415[[#This Row],[Estimated costs 1]:[Estimated costs 20]])</f>
        <v>0</v>
      </c>
      <c r="L420" s="2" t="e">
        <f>Table13131415[[#This Row],[Dev]]/Table13131415[[#This Row],[Mean]]*100</f>
        <v>#DIV/0!</v>
      </c>
      <c r="M420" s="2">
        <f>Table13131415[[#This Row],[Estimated costs 1]]-Table13131415[[#This Row],[Actual cost]]</f>
        <v>0</v>
      </c>
      <c r="N420" s="2" t="e">
        <f>Table13131415[[#This Row],[Diff 1]]/Table13131415[[#This Row],[Actual cost]]*100</f>
        <v>#DIV/0!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</row>
    <row r="421" spans="1:34" x14ac:dyDescent="0.3">
      <c r="A421" t="s">
        <v>441</v>
      </c>
      <c r="B421">
        <v>419</v>
      </c>
      <c r="C421" t="str">
        <f>LEFT(Table13131415[[#This Row],[Contingency id]])</f>
        <v>B</v>
      </c>
      <c r="D421">
        <v>0</v>
      </c>
      <c r="E421" s="1">
        <v>1</v>
      </c>
      <c r="F421">
        <v>23</v>
      </c>
      <c r="G421">
        <v>23</v>
      </c>
      <c r="H421">
        <v>0</v>
      </c>
      <c r="I421" s="2">
        <f>AVERAGE(Table13131415[[#This Row],[Estimated costs 1]:[Estimated costs 20]])</f>
        <v>0</v>
      </c>
      <c r="J421" s="2" t="e">
        <f>(Table13131415[[#This Row],[Mean]]-Table13131415[[#This Row],[Actual cost]])/Table13131415[[#This Row],[Actual cost]]*100</f>
        <v>#DIV/0!</v>
      </c>
      <c r="K421" s="2">
        <f>_xlfn.STDEV.P(Table13131415[[#This Row],[Estimated costs 1]:[Estimated costs 20]])</f>
        <v>0</v>
      </c>
      <c r="L421" s="2" t="e">
        <f>Table13131415[[#This Row],[Dev]]/Table13131415[[#This Row],[Mean]]*100</f>
        <v>#DIV/0!</v>
      </c>
      <c r="M421" s="2">
        <f>Table13131415[[#This Row],[Estimated costs 1]]-Table13131415[[#This Row],[Actual cost]]</f>
        <v>0</v>
      </c>
      <c r="N421" s="2" t="e">
        <f>Table13131415[[#This Row],[Diff 1]]/Table13131415[[#This Row],[Actual cost]]*100</f>
        <v>#DIV/0!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</row>
    <row r="422" spans="1:34" x14ac:dyDescent="0.3">
      <c r="A422" t="s">
        <v>442</v>
      </c>
      <c r="B422">
        <v>420</v>
      </c>
      <c r="C422" t="str">
        <f>LEFT(Table13131415[[#This Row],[Contingency id]])</f>
        <v>B</v>
      </c>
      <c r="D422">
        <v>0</v>
      </c>
      <c r="E422" s="1">
        <v>1.0454545454545401</v>
      </c>
      <c r="F422">
        <v>23</v>
      </c>
      <c r="G422">
        <v>22</v>
      </c>
      <c r="H422">
        <v>0</v>
      </c>
      <c r="I422" s="2">
        <f>AVERAGE(Table13131415[[#This Row],[Estimated costs 1]:[Estimated costs 20]])</f>
        <v>0</v>
      </c>
      <c r="J422" s="2" t="e">
        <f>(Table13131415[[#This Row],[Mean]]-Table13131415[[#This Row],[Actual cost]])/Table13131415[[#This Row],[Actual cost]]*100</f>
        <v>#DIV/0!</v>
      </c>
      <c r="K422" s="2">
        <f>_xlfn.STDEV.P(Table13131415[[#This Row],[Estimated costs 1]:[Estimated costs 20]])</f>
        <v>0</v>
      </c>
      <c r="L422" s="2" t="e">
        <f>Table13131415[[#This Row],[Dev]]/Table13131415[[#This Row],[Mean]]*100</f>
        <v>#DIV/0!</v>
      </c>
      <c r="M422" s="2">
        <f>Table13131415[[#This Row],[Estimated costs 1]]-Table13131415[[#This Row],[Actual cost]]</f>
        <v>0</v>
      </c>
      <c r="N422" s="2" t="e">
        <f>Table13131415[[#This Row],[Diff 1]]/Table13131415[[#This Row],[Actual cost]]*100</f>
        <v>#DIV/0!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</row>
    <row r="423" spans="1:34" x14ac:dyDescent="0.3">
      <c r="A423" t="s">
        <v>443</v>
      </c>
      <c r="B423">
        <v>421</v>
      </c>
      <c r="C423" t="str">
        <f>LEFT(Table13131415[[#This Row],[Contingency id]])</f>
        <v>B</v>
      </c>
      <c r="D423">
        <v>0</v>
      </c>
      <c r="E423" s="1">
        <v>1.0454545454545401</v>
      </c>
      <c r="F423">
        <v>23</v>
      </c>
      <c r="G423">
        <v>22</v>
      </c>
      <c r="H423">
        <v>0</v>
      </c>
      <c r="I423" s="2">
        <f>AVERAGE(Table13131415[[#This Row],[Estimated costs 1]:[Estimated costs 20]])</f>
        <v>0</v>
      </c>
      <c r="J423" s="2" t="e">
        <f>(Table13131415[[#This Row],[Mean]]-Table13131415[[#This Row],[Actual cost]])/Table13131415[[#This Row],[Actual cost]]*100</f>
        <v>#DIV/0!</v>
      </c>
      <c r="K423" s="2">
        <f>_xlfn.STDEV.P(Table13131415[[#This Row],[Estimated costs 1]:[Estimated costs 20]])</f>
        <v>0</v>
      </c>
      <c r="L423" s="2" t="e">
        <f>Table13131415[[#This Row],[Dev]]/Table13131415[[#This Row],[Mean]]*100</f>
        <v>#DIV/0!</v>
      </c>
      <c r="M423" s="2">
        <f>Table13131415[[#This Row],[Estimated costs 1]]-Table13131415[[#This Row],[Actual cost]]</f>
        <v>0</v>
      </c>
      <c r="N423" s="2" t="e">
        <f>Table13131415[[#This Row],[Diff 1]]/Table13131415[[#This Row],[Actual cost]]*100</f>
        <v>#DIV/0!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</row>
    <row r="424" spans="1:34" x14ac:dyDescent="0.3">
      <c r="A424" t="s">
        <v>444</v>
      </c>
      <c r="B424">
        <v>422</v>
      </c>
      <c r="C424" t="str">
        <f>LEFT(Table13131415[[#This Row],[Contingency id]])</f>
        <v>B</v>
      </c>
      <c r="D424">
        <v>0</v>
      </c>
      <c r="E424" s="1">
        <v>1</v>
      </c>
      <c r="F424">
        <v>23</v>
      </c>
      <c r="G424">
        <v>23</v>
      </c>
      <c r="H424">
        <v>0</v>
      </c>
      <c r="I424" s="2">
        <f>AVERAGE(Table13131415[[#This Row],[Estimated costs 1]:[Estimated costs 20]])</f>
        <v>0</v>
      </c>
      <c r="J424" s="2" t="e">
        <f>(Table13131415[[#This Row],[Mean]]-Table13131415[[#This Row],[Actual cost]])/Table13131415[[#This Row],[Actual cost]]*100</f>
        <v>#DIV/0!</v>
      </c>
      <c r="K424" s="2">
        <f>_xlfn.STDEV.P(Table13131415[[#This Row],[Estimated costs 1]:[Estimated costs 20]])</f>
        <v>0</v>
      </c>
      <c r="L424" s="2" t="e">
        <f>Table13131415[[#This Row],[Dev]]/Table13131415[[#This Row],[Mean]]*100</f>
        <v>#DIV/0!</v>
      </c>
      <c r="M424" s="2">
        <f>Table13131415[[#This Row],[Estimated costs 1]]-Table13131415[[#This Row],[Actual cost]]</f>
        <v>0</v>
      </c>
      <c r="N424" s="2" t="e">
        <f>Table13131415[[#This Row],[Diff 1]]/Table13131415[[#This Row],[Actual cost]]*100</f>
        <v>#DIV/0!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</row>
    <row r="425" spans="1:34" x14ac:dyDescent="0.3">
      <c r="A425" t="s">
        <v>445</v>
      </c>
      <c r="B425">
        <v>423</v>
      </c>
      <c r="C425" t="str">
        <f>LEFT(Table13131415[[#This Row],[Contingency id]])</f>
        <v>B</v>
      </c>
      <c r="D425">
        <v>0</v>
      </c>
      <c r="E425" s="1">
        <v>1</v>
      </c>
      <c r="F425">
        <v>23</v>
      </c>
      <c r="G425">
        <v>23</v>
      </c>
      <c r="H425">
        <v>0</v>
      </c>
      <c r="I425" s="2">
        <f>AVERAGE(Table13131415[[#This Row],[Estimated costs 1]:[Estimated costs 20]])</f>
        <v>0</v>
      </c>
      <c r="J425" s="2" t="e">
        <f>(Table13131415[[#This Row],[Mean]]-Table13131415[[#This Row],[Actual cost]])/Table13131415[[#This Row],[Actual cost]]*100</f>
        <v>#DIV/0!</v>
      </c>
      <c r="K425" s="2">
        <f>_xlfn.STDEV.P(Table13131415[[#This Row],[Estimated costs 1]:[Estimated costs 20]])</f>
        <v>0</v>
      </c>
      <c r="L425" s="2" t="e">
        <f>Table13131415[[#This Row],[Dev]]/Table13131415[[#This Row],[Mean]]*100</f>
        <v>#DIV/0!</v>
      </c>
      <c r="M425" s="2">
        <f>Table13131415[[#This Row],[Estimated costs 1]]-Table13131415[[#This Row],[Actual cost]]</f>
        <v>0</v>
      </c>
      <c r="N425" s="2" t="e">
        <f>Table13131415[[#This Row],[Diff 1]]/Table13131415[[#This Row],[Actual cost]]*100</f>
        <v>#DIV/0!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</row>
    <row r="426" spans="1:34" x14ac:dyDescent="0.3">
      <c r="A426" t="s">
        <v>446</v>
      </c>
      <c r="B426">
        <v>424</v>
      </c>
      <c r="C426" t="str">
        <f>LEFT(Table13131415[[#This Row],[Contingency id]])</f>
        <v>B</v>
      </c>
      <c r="D426">
        <v>0</v>
      </c>
      <c r="E426" s="1">
        <v>1</v>
      </c>
      <c r="F426">
        <v>23</v>
      </c>
      <c r="G426">
        <v>23</v>
      </c>
      <c r="H426">
        <v>0</v>
      </c>
      <c r="I426" s="2">
        <f>AVERAGE(Table13131415[[#This Row],[Estimated costs 1]:[Estimated costs 20]])</f>
        <v>0</v>
      </c>
      <c r="J426" s="2" t="e">
        <f>(Table13131415[[#This Row],[Mean]]-Table13131415[[#This Row],[Actual cost]])/Table13131415[[#This Row],[Actual cost]]*100</f>
        <v>#DIV/0!</v>
      </c>
      <c r="K426" s="2">
        <f>_xlfn.STDEV.P(Table13131415[[#This Row],[Estimated costs 1]:[Estimated costs 20]])</f>
        <v>0</v>
      </c>
      <c r="L426" s="2" t="e">
        <f>Table13131415[[#This Row],[Dev]]/Table13131415[[#This Row],[Mean]]*100</f>
        <v>#DIV/0!</v>
      </c>
      <c r="M426" s="2">
        <f>Table13131415[[#This Row],[Estimated costs 1]]-Table13131415[[#This Row],[Actual cost]]</f>
        <v>0</v>
      </c>
      <c r="N426" s="2" t="e">
        <f>Table13131415[[#This Row],[Diff 1]]/Table13131415[[#This Row],[Actual cost]]*100</f>
        <v>#DIV/0!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</row>
    <row r="427" spans="1:34" x14ac:dyDescent="0.3">
      <c r="A427" t="s">
        <v>447</v>
      </c>
      <c r="B427">
        <v>425</v>
      </c>
      <c r="C427" t="str">
        <f>LEFT(Table13131415[[#This Row],[Contingency id]])</f>
        <v>B</v>
      </c>
      <c r="D427">
        <v>0</v>
      </c>
      <c r="E427" s="1">
        <v>1.0813008130081301</v>
      </c>
      <c r="F427">
        <v>133</v>
      </c>
      <c r="G427">
        <v>123</v>
      </c>
      <c r="H427">
        <v>0</v>
      </c>
      <c r="I427" s="2">
        <f>AVERAGE(Table13131415[[#This Row],[Estimated costs 1]:[Estimated costs 20]])</f>
        <v>0</v>
      </c>
      <c r="J427" s="2" t="e">
        <f>(Table13131415[[#This Row],[Mean]]-Table13131415[[#This Row],[Actual cost]])/Table13131415[[#This Row],[Actual cost]]*100</f>
        <v>#DIV/0!</v>
      </c>
      <c r="K427" s="2">
        <f>_xlfn.STDEV.P(Table13131415[[#This Row],[Estimated costs 1]:[Estimated costs 20]])</f>
        <v>0</v>
      </c>
      <c r="L427" s="2" t="e">
        <f>Table13131415[[#This Row],[Dev]]/Table13131415[[#This Row],[Mean]]*100</f>
        <v>#DIV/0!</v>
      </c>
      <c r="M427" s="2">
        <f>Table13131415[[#This Row],[Estimated costs 1]]-Table13131415[[#This Row],[Actual cost]]</f>
        <v>0</v>
      </c>
      <c r="N427" s="2" t="e">
        <f>Table13131415[[#This Row],[Diff 1]]/Table13131415[[#This Row],[Actual cost]]*100</f>
        <v>#DIV/0!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</row>
    <row r="428" spans="1:34" x14ac:dyDescent="0.3">
      <c r="A428" t="s">
        <v>448</v>
      </c>
      <c r="B428">
        <v>426</v>
      </c>
      <c r="C428" t="str">
        <f>LEFT(Table13131415[[#This Row],[Contingency id]])</f>
        <v>B</v>
      </c>
      <c r="D428">
        <v>0</v>
      </c>
      <c r="E428" s="1">
        <v>1.1176470588235199</v>
      </c>
      <c r="F428">
        <v>133</v>
      </c>
      <c r="G428">
        <v>119</v>
      </c>
      <c r="H428">
        <v>0</v>
      </c>
      <c r="I428" s="2">
        <f>AVERAGE(Table13131415[[#This Row],[Estimated costs 1]:[Estimated costs 20]])</f>
        <v>0</v>
      </c>
      <c r="J428" s="2" t="e">
        <f>(Table13131415[[#This Row],[Mean]]-Table13131415[[#This Row],[Actual cost]])/Table13131415[[#This Row],[Actual cost]]*100</f>
        <v>#DIV/0!</v>
      </c>
      <c r="K428" s="2">
        <f>_xlfn.STDEV.P(Table13131415[[#This Row],[Estimated costs 1]:[Estimated costs 20]])</f>
        <v>0</v>
      </c>
      <c r="L428" s="2" t="e">
        <f>Table13131415[[#This Row],[Dev]]/Table13131415[[#This Row],[Mean]]*100</f>
        <v>#DIV/0!</v>
      </c>
      <c r="M428" s="2">
        <f>Table13131415[[#This Row],[Estimated costs 1]]-Table13131415[[#This Row],[Actual cost]]</f>
        <v>0</v>
      </c>
      <c r="N428" s="2" t="e">
        <f>Table13131415[[#This Row],[Diff 1]]/Table13131415[[#This Row],[Actual cost]]*100</f>
        <v>#DIV/0!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</row>
    <row r="429" spans="1:34" x14ac:dyDescent="0.3">
      <c r="A429" t="s">
        <v>449</v>
      </c>
      <c r="B429">
        <v>427</v>
      </c>
      <c r="C429" t="str">
        <f>LEFT(Table13131415[[#This Row],[Contingency id]])</f>
        <v>B</v>
      </c>
      <c r="D429">
        <v>0</v>
      </c>
      <c r="E429" s="1">
        <v>1.08196721311475</v>
      </c>
      <c r="F429">
        <v>132</v>
      </c>
      <c r="G429">
        <v>122</v>
      </c>
      <c r="H429">
        <v>0</v>
      </c>
      <c r="I429" s="2">
        <f>AVERAGE(Table13131415[[#This Row],[Estimated costs 1]:[Estimated costs 20]])</f>
        <v>0</v>
      </c>
      <c r="J429" s="2" t="e">
        <f>(Table13131415[[#This Row],[Mean]]-Table13131415[[#This Row],[Actual cost]])/Table13131415[[#This Row],[Actual cost]]*100</f>
        <v>#DIV/0!</v>
      </c>
      <c r="K429" s="2">
        <f>_xlfn.STDEV.P(Table13131415[[#This Row],[Estimated costs 1]:[Estimated costs 20]])</f>
        <v>0</v>
      </c>
      <c r="L429" s="2" t="e">
        <f>Table13131415[[#This Row],[Dev]]/Table13131415[[#This Row],[Mean]]*100</f>
        <v>#DIV/0!</v>
      </c>
      <c r="M429" s="2">
        <f>Table13131415[[#This Row],[Estimated costs 1]]-Table13131415[[#This Row],[Actual cost]]</f>
        <v>0</v>
      </c>
      <c r="N429" s="2" t="e">
        <f>Table13131415[[#This Row],[Diff 1]]/Table13131415[[#This Row],[Actual cost]]*100</f>
        <v>#DIV/0!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</row>
    <row r="430" spans="1:34" x14ac:dyDescent="0.3">
      <c r="A430" t="s">
        <v>450</v>
      </c>
      <c r="B430">
        <v>428</v>
      </c>
      <c r="C430" t="str">
        <f>LEFT(Table13131415[[#This Row],[Contingency id]])</f>
        <v>B</v>
      </c>
      <c r="D430">
        <v>0</v>
      </c>
      <c r="E430" s="1">
        <v>1.1176470588235199</v>
      </c>
      <c r="F430">
        <v>133</v>
      </c>
      <c r="G430">
        <v>119</v>
      </c>
      <c r="H430">
        <v>0</v>
      </c>
      <c r="I430" s="2">
        <f>AVERAGE(Table13131415[[#This Row],[Estimated costs 1]:[Estimated costs 20]])</f>
        <v>0</v>
      </c>
      <c r="J430" s="2" t="e">
        <f>(Table13131415[[#This Row],[Mean]]-Table13131415[[#This Row],[Actual cost]])/Table13131415[[#This Row],[Actual cost]]*100</f>
        <v>#DIV/0!</v>
      </c>
      <c r="K430" s="2">
        <f>_xlfn.STDEV.P(Table13131415[[#This Row],[Estimated costs 1]:[Estimated costs 20]])</f>
        <v>0</v>
      </c>
      <c r="L430" s="2" t="e">
        <f>Table13131415[[#This Row],[Dev]]/Table13131415[[#This Row],[Mean]]*100</f>
        <v>#DIV/0!</v>
      </c>
      <c r="M430" s="2">
        <f>Table13131415[[#This Row],[Estimated costs 1]]-Table13131415[[#This Row],[Actual cost]]</f>
        <v>0</v>
      </c>
      <c r="N430" s="2" t="e">
        <f>Table13131415[[#This Row],[Diff 1]]/Table13131415[[#This Row],[Actual cost]]*100</f>
        <v>#DIV/0!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</row>
    <row r="431" spans="1:34" x14ac:dyDescent="0.3">
      <c r="A431" t="s">
        <v>451</v>
      </c>
      <c r="B431">
        <v>429</v>
      </c>
      <c r="C431" t="str">
        <f>LEFT(Table13131415[[#This Row],[Contingency id]])</f>
        <v>B</v>
      </c>
      <c r="D431">
        <v>0</v>
      </c>
      <c r="E431" s="1">
        <v>1.07317073170731</v>
      </c>
      <c r="F431">
        <v>132</v>
      </c>
      <c r="G431">
        <v>123</v>
      </c>
      <c r="H431">
        <v>0</v>
      </c>
      <c r="I431" s="2">
        <f>AVERAGE(Table13131415[[#This Row],[Estimated costs 1]:[Estimated costs 20]])</f>
        <v>0</v>
      </c>
      <c r="J431" s="2" t="e">
        <f>(Table13131415[[#This Row],[Mean]]-Table13131415[[#This Row],[Actual cost]])/Table13131415[[#This Row],[Actual cost]]*100</f>
        <v>#DIV/0!</v>
      </c>
      <c r="K431" s="2">
        <f>_xlfn.STDEV.P(Table13131415[[#This Row],[Estimated costs 1]:[Estimated costs 20]])</f>
        <v>0</v>
      </c>
      <c r="L431" s="2" t="e">
        <f>Table13131415[[#This Row],[Dev]]/Table13131415[[#This Row],[Mean]]*100</f>
        <v>#DIV/0!</v>
      </c>
      <c r="M431" s="2">
        <f>Table13131415[[#This Row],[Estimated costs 1]]-Table13131415[[#This Row],[Actual cost]]</f>
        <v>0</v>
      </c>
      <c r="N431" s="2" t="e">
        <f>Table13131415[[#This Row],[Diff 1]]/Table13131415[[#This Row],[Actual cost]]*100</f>
        <v>#DIV/0!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</row>
    <row r="432" spans="1:34" x14ac:dyDescent="0.3">
      <c r="A432" t="s">
        <v>452</v>
      </c>
      <c r="B432">
        <v>430</v>
      </c>
      <c r="C432" t="str">
        <f>LEFT(Table13131415[[#This Row],[Contingency id]])</f>
        <v>B</v>
      </c>
      <c r="D432">
        <v>0</v>
      </c>
      <c r="E432" s="1">
        <v>1.1092436974789901</v>
      </c>
      <c r="F432">
        <v>132</v>
      </c>
      <c r="G432">
        <v>119</v>
      </c>
      <c r="H432">
        <v>0</v>
      </c>
      <c r="I432" s="2">
        <f>AVERAGE(Table13131415[[#This Row],[Estimated costs 1]:[Estimated costs 20]])</f>
        <v>0</v>
      </c>
      <c r="J432" s="2" t="e">
        <f>(Table13131415[[#This Row],[Mean]]-Table13131415[[#This Row],[Actual cost]])/Table13131415[[#This Row],[Actual cost]]*100</f>
        <v>#DIV/0!</v>
      </c>
      <c r="K432" s="2">
        <f>_xlfn.STDEV.P(Table13131415[[#This Row],[Estimated costs 1]:[Estimated costs 20]])</f>
        <v>0</v>
      </c>
      <c r="L432" s="2" t="e">
        <f>Table13131415[[#This Row],[Dev]]/Table13131415[[#This Row],[Mean]]*100</f>
        <v>#DIV/0!</v>
      </c>
      <c r="M432" s="2">
        <f>Table13131415[[#This Row],[Estimated costs 1]]-Table13131415[[#This Row],[Actual cost]]</f>
        <v>0</v>
      </c>
      <c r="N432" s="2" t="e">
        <f>Table13131415[[#This Row],[Diff 1]]/Table13131415[[#This Row],[Actual cost]]*100</f>
        <v>#DIV/0!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</row>
    <row r="433" spans="1:34" x14ac:dyDescent="0.3">
      <c r="A433" t="s">
        <v>453</v>
      </c>
      <c r="B433">
        <v>431</v>
      </c>
      <c r="C433" t="str">
        <f>LEFT(Table13131415[[#This Row],[Contingency id]])</f>
        <v>B</v>
      </c>
      <c r="D433">
        <v>0</v>
      </c>
      <c r="E433" s="1">
        <v>1.1000000000000001</v>
      </c>
      <c r="F433">
        <v>132</v>
      </c>
      <c r="G433">
        <v>120</v>
      </c>
      <c r="H433">
        <v>0</v>
      </c>
      <c r="I433" s="2">
        <f>AVERAGE(Table13131415[[#This Row],[Estimated costs 1]:[Estimated costs 20]])</f>
        <v>0</v>
      </c>
      <c r="J433" s="2" t="e">
        <f>(Table13131415[[#This Row],[Mean]]-Table13131415[[#This Row],[Actual cost]])/Table13131415[[#This Row],[Actual cost]]*100</f>
        <v>#DIV/0!</v>
      </c>
      <c r="K433" s="2">
        <f>_xlfn.STDEV.P(Table13131415[[#This Row],[Estimated costs 1]:[Estimated costs 20]])</f>
        <v>0</v>
      </c>
      <c r="L433" s="2" t="e">
        <f>Table13131415[[#This Row],[Dev]]/Table13131415[[#This Row],[Mean]]*100</f>
        <v>#DIV/0!</v>
      </c>
      <c r="M433" s="2">
        <f>Table13131415[[#This Row],[Estimated costs 1]]-Table13131415[[#This Row],[Actual cost]]</f>
        <v>0</v>
      </c>
      <c r="N433" s="2" t="e">
        <f>Table13131415[[#This Row],[Diff 1]]/Table13131415[[#This Row],[Actual cost]]*100</f>
        <v>#DIV/0!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</row>
    <row r="434" spans="1:34" x14ac:dyDescent="0.3">
      <c r="A434" t="s">
        <v>454</v>
      </c>
      <c r="B434">
        <v>432</v>
      </c>
      <c r="C434" t="str">
        <f>LEFT(Table13131415[[#This Row],[Contingency id]])</f>
        <v>B</v>
      </c>
      <c r="D434">
        <v>0</v>
      </c>
      <c r="E434" s="1">
        <v>1.12820512820512</v>
      </c>
      <c r="F434">
        <v>132</v>
      </c>
      <c r="G434">
        <v>117</v>
      </c>
      <c r="H434">
        <v>0</v>
      </c>
      <c r="I434" s="2">
        <f>AVERAGE(Table13131415[[#This Row],[Estimated costs 1]:[Estimated costs 20]])</f>
        <v>0</v>
      </c>
      <c r="J434" s="2" t="e">
        <f>(Table13131415[[#This Row],[Mean]]-Table13131415[[#This Row],[Actual cost]])/Table13131415[[#This Row],[Actual cost]]*100</f>
        <v>#DIV/0!</v>
      </c>
      <c r="K434" s="2">
        <f>_xlfn.STDEV.P(Table13131415[[#This Row],[Estimated costs 1]:[Estimated costs 20]])</f>
        <v>0</v>
      </c>
      <c r="L434" s="2" t="e">
        <f>Table13131415[[#This Row],[Dev]]/Table13131415[[#This Row],[Mean]]*100</f>
        <v>#DIV/0!</v>
      </c>
      <c r="M434" s="2">
        <f>Table13131415[[#This Row],[Estimated costs 1]]-Table13131415[[#This Row],[Actual cost]]</f>
        <v>0</v>
      </c>
      <c r="N434" s="2" t="e">
        <f>Table13131415[[#This Row],[Diff 1]]/Table13131415[[#This Row],[Actual cost]]*100</f>
        <v>#DIV/0!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</row>
    <row r="435" spans="1:34" x14ac:dyDescent="0.3">
      <c r="A435" t="s">
        <v>455</v>
      </c>
      <c r="B435">
        <v>433</v>
      </c>
      <c r="C435" t="str">
        <f>LEFT(Table13131415[[#This Row],[Contingency id]])</f>
        <v>B</v>
      </c>
      <c r="D435">
        <v>0</v>
      </c>
      <c r="E435" s="1">
        <v>1.1186440677966101</v>
      </c>
      <c r="F435">
        <v>132</v>
      </c>
      <c r="G435">
        <v>118</v>
      </c>
      <c r="H435">
        <v>0</v>
      </c>
      <c r="I435" s="2">
        <f>AVERAGE(Table13131415[[#This Row],[Estimated costs 1]:[Estimated costs 20]])</f>
        <v>0</v>
      </c>
      <c r="J435" s="2" t="e">
        <f>(Table13131415[[#This Row],[Mean]]-Table13131415[[#This Row],[Actual cost]])/Table13131415[[#This Row],[Actual cost]]*100</f>
        <v>#DIV/0!</v>
      </c>
      <c r="K435" s="2">
        <f>_xlfn.STDEV.P(Table13131415[[#This Row],[Estimated costs 1]:[Estimated costs 20]])</f>
        <v>0</v>
      </c>
      <c r="L435" s="2" t="e">
        <f>Table13131415[[#This Row],[Dev]]/Table13131415[[#This Row],[Mean]]*100</f>
        <v>#DIV/0!</v>
      </c>
      <c r="M435" s="2">
        <f>Table13131415[[#This Row],[Estimated costs 1]]-Table13131415[[#This Row],[Actual cost]]</f>
        <v>0</v>
      </c>
      <c r="N435" s="2" t="e">
        <f>Table13131415[[#This Row],[Diff 1]]/Table13131415[[#This Row],[Actual cost]]*100</f>
        <v>#DIV/0!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</row>
    <row r="436" spans="1:34" x14ac:dyDescent="0.3">
      <c r="A436" t="s">
        <v>456</v>
      </c>
      <c r="B436">
        <v>434</v>
      </c>
      <c r="C436" t="str">
        <f>LEFT(Table13131415[[#This Row],[Contingency id]])</f>
        <v>B</v>
      </c>
      <c r="D436">
        <v>0</v>
      </c>
      <c r="E436" s="1">
        <v>1.06451612903225</v>
      </c>
      <c r="F436">
        <v>132</v>
      </c>
      <c r="G436">
        <v>124</v>
      </c>
      <c r="H436">
        <v>0</v>
      </c>
      <c r="I436" s="2">
        <f>AVERAGE(Table13131415[[#This Row],[Estimated costs 1]:[Estimated costs 20]])</f>
        <v>0</v>
      </c>
      <c r="J436" s="2" t="e">
        <f>(Table13131415[[#This Row],[Mean]]-Table13131415[[#This Row],[Actual cost]])/Table13131415[[#This Row],[Actual cost]]*100</f>
        <v>#DIV/0!</v>
      </c>
      <c r="K436" s="2">
        <f>_xlfn.STDEV.P(Table13131415[[#This Row],[Estimated costs 1]:[Estimated costs 20]])</f>
        <v>0</v>
      </c>
      <c r="L436" s="2" t="e">
        <f>Table13131415[[#This Row],[Dev]]/Table13131415[[#This Row],[Mean]]*100</f>
        <v>#DIV/0!</v>
      </c>
      <c r="M436" s="2">
        <f>Table13131415[[#This Row],[Estimated costs 1]]-Table13131415[[#This Row],[Actual cost]]</f>
        <v>0</v>
      </c>
      <c r="N436" s="2" t="e">
        <f>Table13131415[[#This Row],[Diff 1]]/Table13131415[[#This Row],[Actual cost]]*100</f>
        <v>#DIV/0!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</row>
    <row r="437" spans="1:34" x14ac:dyDescent="0.3">
      <c r="A437" t="s">
        <v>457</v>
      </c>
      <c r="B437">
        <v>435</v>
      </c>
      <c r="C437" t="str">
        <f>LEFT(Table13131415[[#This Row],[Contingency id]])</f>
        <v>B</v>
      </c>
      <c r="D437">
        <v>0</v>
      </c>
      <c r="E437" s="1">
        <v>1.1578947368421</v>
      </c>
      <c r="F437">
        <v>132</v>
      </c>
      <c r="G437">
        <v>114</v>
      </c>
      <c r="H437">
        <v>0</v>
      </c>
      <c r="I437" s="2">
        <f>AVERAGE(Table13131415[[#This Row],[Estimated costs 1]:[Estimated costs 20]])</f>
        <v>0</v>
      </c>
      <c r="J437" s="2" t="e">
        <f>(Table13131415[[#This Row],[Mean]]-Table13131415[[#This Row],[Actual cost]])/Table13131415[[#This Row],[Actual cost]]*100</f>
        <v>#DIV/0!</v>
      </c>
      <c r="K437" s="2">
        <f>_xlfn.STDEV.P(Table13131415[[#This Row],[Estimated costs 1]:[Estimated costs 20]])</f>
        <v>0</v>
      </c>
      <c r="L437" s="2" t="e">
        <f>Table13131415[[#This Row],[Dev]]/Table13131415[[#This Row],[Mean]]*100</f>
        <v>#DIV/0!</v>
      </c>
      <c r="M437" s="2">
        <f>Table13131415[[#This Row],[Estimated costs 1]]-Table13131415[[#This Row],[Actual cost]]</f>
        <v>0</v>
      </c>
      <c r="N437" s="2" t="e">
        <f>Table13131415[[#This Row],[Diff 1]]/Table13131415[[#This Row],[Actual cost]]*100</f>
        <v>#DIV/0!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</row>
    <row r="438" spans="1:34" x14ac:dyDescent="0.3">
      <c r="A438" t="s">
        <v>458</v>
      </c>
      <c r="B438">
        <v>436</v>
      </c>
      <c r="C438" t="str">
        <f>LEFT(Table13131415[[#This Row],[Contingency id]])</f>
        <v>B</v>
      </c>
      <c r="D438">
        <v>0</v>
      </c>
      <c r="E438" s="1">
        <v>1.13793103448275</v>
      </c>
      <c r="F438">
        <v>132</v>
      </c>
      <c r="G438">
        <v>116</v>
      </c>
      <c r="H438">
        <v>0</v>
      </c>
      <c r="I438" s="2">
        <f>AVERAGE(Table13131415[[#This Row],[Estimated costs 1]:[Estimated costs 20]])</f>
        <v>0</v>
      </c>
      <c r="J438" s="2" t="e">
        <f>(Table13131415[[#This Row],[Mean]]-Table13131415[[#This Row],[Actual cost]])/Table13131415[[#This Row],[Actual cost]]*100</f>
        <v>#DIV/0!</v>
      </c>
      <c r="K438" s="2">
        <f>_xlfn.STDEV.P(Table13131415[[#This Row],[Estimated costs 1]:[Estimated costs 20]])</f>
        <v>0</v>
      </c>
      <c r="L438" s="2" t="e">
        <f>Table13131415[[#This Row],[Dev]]/Table13131415[[#This Row],[Mean]]*100</f>
        <v>#DIV/0!</v>
      </c>
      <c r="M438" s="2">
        <f>Table13131415[[#This Row],[Estimated costs 1]]-Table13131415[[#This Row],[Actual cost]]</f>
        <v>0</v>
      </c>
      <c r="N438" s="2" t="e">
        <f>Table13131415[[#This Row],[Diff 1]]/Table13131415[[#This Row],[Actual cost]]*100</f>
        <v>#DIV/0!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</row>
    <row r="439" spans="1:34" x14ac:dyDescent="0.3">
      <c r="A439" t="s">
        <v>459</v>
      </c>
      <c r="B439">
        <v>437</v>
      </c>
      <c r="C439" t="str">
        <f>LEFT(Table13131415[[#This Row],[Contingency id]])</f>
        <v>B</v>
      </c>
      <c r="D439">
        <v>0</v>
      </c>
      <c r="E439" s="1">
        <v>1.0447761194029801</v>
      </c>
      <c r="F439">
        <v>70</v>
      </c>
      <c r="G439">
        <v>67</v>
      </c>
      <c r="H439">
        <v>0</v>
      </c>
      <c r="I439" s="2">
        <f>AVERAGE(Table13131415[[#This Row],[Estimated costs 1]:[Estimated costs 20]])</f>
        <v>0</v>
      </c>
      <c r="J439" s="2" t="e">
        <f>(Table13131415[[#This Row],[Mean]]-Table13131415[[#This Row],[Actual cost]])/Table13131415[[#This Row],[Actual cost]]*100</f>
        <v>#DIV/0!</v>
      </c>
      <c r="K439" s="2">
        <f>_xlfn.STDEV.P(Table13131415[[#This Row],[Estimated costs 1]:[Estimated costs 20]])</f>
        <v>0</v>
      </c>
      <c r="L439" s="2" t="e">
        <f>Table13131415[[#This Row],[Dev]]/Table13131415[[#This Row],[Mean]]*100</f>
        <v>#DIV/0!</v>
      </c>
      <c r="M439" s="2">
        <f>Table13131415[[#This Row],[Estimated costs 1]]-Table13131415[[#This Row],[Actual cost]]</f>
        <v>0</v>
      </c>
      <c r="N439" s="2" t="e">
        <f>Table13131415[[#This Row],[Diff 1]]/Table13131415[[#This Row],[Actual cost]]*100</f>
        <v>#DIV/0!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</row>
    <row r="440" spans="1:34" x14ac:dyDescent="0.3">
      <c r="A440" t="s">
        <v>460</v>
      </c>
      <c r="B440">
        <v>438</v>
      </c>
      <c r="C440" t="str">
        <f>LEFT(Table13131415[[#This Row],[Contingency id]])</f>
        <v>B</v>
      </c>
      <c r="D440">
        <v>0</v>
      </c>
      <c r="E440" s="1">
        <v>1.0447761194029801</v>
      </c>
      <c r="F440">
        <v>70</v>
      </c>
      <c r="G440">
        <v>67</v>
      </c>
      <c r="H440">
        <v>0</v>
      </c>
      <c r="I440" s="2">
        <f>AVERAGE(Table13131415[[#This Row],[Estimated costs 1]:[Estimated costs 20]])</f>
        <v>0</v>
      </c>
      <c r="J440" s="2" t="e">
        <f>(Table13131415[[#This Row],[Mean]]-Table13131415[[#This Row],[Actual cost]])/Table13131415[[#This Row],[Actual cost]]*100</f>
        <v>#DIV/0!</v>
      </c>
      <c r="K440" s="2">
        <f>_xlfn.STDEV.P(Table13131415[[#This Row],[Estimated costs 1]:[Estimated costs 20]])</f>
        <v>0</v>
      </c>
      <c r="L440" s="2" t="e">
        <f>Table13131415[[#This Row],[Dev]]/Table13131415[[#This Row],[Mean]]*100</f>
        <v>#DIV/0!</v>
      </c>
      <c r="M440" s="2">
        <f>Table13131415[[#This Row],[Estimated costs 1]]-Table13131415[[#This Row],[Actual cost]]</f>
        <v>0</v>
      </c>
      <c r="N440" s="2" t="e">
        <f>Table13131415[[#This Row],[Diff 1]]/Table13131415[[#This Row],[Actual cost]]*100</f>
        <v>#DIV/0!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</row>
    <row r="441" spans="1:34" x14ac:dyDescent="0.3">
      <c r="A441" t="s">
        <v>461</v>
      </c>
      <c r="B441">
        <v>439</v>
      </c>
      <c r="C441" t="str">
        <f>LEFT(Table13131415[[#This Row],[Contingency id]])</f>
        <v>B</v>
      </c>
      <c r="D441">
        <v>0</v>
      </c>
      <c r="E441" s="1">
        <v>1.09375</v>
      </c>
      <c r="F441">
        <v>70</v>
      </c>
      <c r="G441">
        <v>64</v>
      </c>
      <c r="H441">
        <v>0</v>
      </c>
      <c r="I441" s="2">
        <f>AVERAGE(Table13131415[[#This Row],[Estimated costs 1]:[Estimated costs 20]])</f>
        <v>0</v>
      </c>
      <c r="J441" s="2" t="e">
        <f>(Table13131415[[#This Row],[Mean]]-Table13131415[[#This Row],[Actual cost]])/Table13131415[[#This Row],[Actual cost]]*100</f>
        <v>#DIV/0!</v>
      </c>
      <c r="K441" s="2">
        <f>_xlfn.STDEV.P(Table13131415[[#This Row],[Estimated costs 1]:[Estimated costs 20]])</f>
        <v>0</v>
      </c>
      <c r="L441" s="2" t="e">
        <f>Table13131415[[#This Row],[Dev]]/Table13131415[[#This Row],[Mean]]*100</f>
        <v>#DIV/0!</v>
      </c>
      <c r="M441" s="2">
        <f>Table13131415[[#This Row],[Estimated costs 1]]-Table13131415[[#This Row],[Actual cost]]</f>
        <v>0</v>
      </c>
      <c r="N441" s="2" t="e">
        <f>Table13131415[[#This Row],[Diff 1]]/Table13131415[[#This Row],[Actual cost]]*100</f>
        <v>#DIV/0!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</row>
    <row r="442" spans="1:34" x14ac:dyDescent="0.3">
      <c r="A442" t="s">
        <v>462</v>
      </c>
      <c r="B442">
        <v>440</v>
      </c>
      <c r="C442" t="str">
        <f>LEFT(Table13131415[[#This Row],[Contingency id]])</f>
        <v>B</v>
      </c>
      <c r="D442">
        <v>0</v>
      </c>
      <c r="E442" s="1">
        <v>1.02941176470588</v>
      </c>
      <c r="F442">
        <v>70</v>
      </c>
      <c r="G442">
        <v>68</v>
      </c>
      <c r="H442">
        <v>0</v>
      </c>
      <c r="I442" s="2">
        <f>AVERAGE(Table13131415[[#This Row],[Estimated costs 1]:[Estimated costs 20]])</f>
        <v>0</v>
      </c>
      <c r="J442" s="2" t="e">
        <f>(Table13131415[[#This Row],[Mean]]-Table13131415[[#This Row],[Actual cost]])/Table13131415[[#This Row],[Actual cost]]*100</f>
        <v>#DIV/0!</v>
      </c>
      <c r="K442" s="2">
        <f>_xlfn.STDEV.P(Table13131415[[#This Row],[Estimated costs 1]:[Estimated costs 20]])</f>
        <v>0</v>
      </c>
      <c r="L442" s="2" t="e">
        <f>Table13131415[[#This Row],[Dev]]/Table13131415[[#This Row],[Mean]]*100</f>
        <v>#DIV/0!</v>
      </c>
      <c r="M442" s="2">
        <f>Table13131415[[#This Row],[Estimated costs 1]]-Table13131415[[#This Row],[Actual cost]]</f>
        <v>0</v>
      </c>
      <c r="N442" s="2" t="e">
        <f>Table13131415[[#This Row],[Diff 1]]/Table13131415[[#This Row],[Actual cost]]*100</f>
        <v>#DIV/0!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</row>
    <row r="443" spans="1:34" x14ac:dyDescent="0.3">
      <c r="A443" t="s">
        <v>463</v>
      </c>
      <c r="B443">
        <v>441</v>
      </c>
      <c r="C443" t="str">
        <f>LEFT(Table13131415[[#This Row],[Contingency id]])</f>
        <v>B</v>
      </c>
      <c r="D443">
        <v>0</v>
      </c>
      <c r="E443" s="1">
        <v>1.0606060606060601</v>
      </c>
      <c r="F443">
        <v>70</v>
      </c>
      <c r="G443">
        <v>66</v>
      </c>
      <c r="H443">
        <v>0</v>
      </c>
      <c r="I443" s="2">
        <f>AVERAGE(Table13131415[[#This Row],[Estimated costs 1]:[Estimated costs 20]])</f>
        <v>0</v>
      </c>
      <c r="J443" s="2" t="e">
        <f>(Table13131415[[#This Row],[Mean]]-Table13131415[[#This Row],[Actual cost]])/Table13131415[[#This Row],[Actual cost]]*100</f>
        <v>#DIV/0!</v>
      </c>
      <c r="K443" s="2">
        <f>_xlfn.STDEV.P(Table13131415[[#This Row],[Estimated costs 1]:[Estimated costs 20]])</f>
        <v>0</v>
      </c>
      <c r="L443" s="2" t="e">
        <f>Table13131415[[#This Row],[Dev]]/Table13131415[[#This Row],[Mean]]*100</f>
        <v>#DIV/0!</v>
      </c>
      <c r="M443" s="2">
        <f>Table13131415[[#This Row],[Estimated costs 1]]-Table13131415[[#This Row],[Actual cost]]</f>
        <v>0</v>
      </c>
      <c r="N443" s="2" t="e">
        <f>Table13131415[[#This Row],[Diff 1]]/Table13131415[[#This Row],[Actual cost]]*100</f>
        <v>#DIV/0!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</row>
    <row r="444" spans="1:34" x14ac:dyDescent="0.3">
      <c r="A444" t="s">
        <v>464</v>
      </c>
      <c r="B444">
        <v>442</v>
      </c>
      <c r="C444" t="str">
        <f>LEFT(Table13131415[[#This Row],[Contingency id]])</f>
        <v>B</v>
      </c>
      <c r="D444">
        <v>0</v>
      </c>
      <c r="E444" s="1">
        <v>1.0447761194029801</v>
      </c>
      <c r="F444">
        <v>70</v>
      </c>
      <c r="G444">
        <v>67</v>
      </c>
      <c r="H444">
        <v>0</v>
      </c>
      <c r="I444" s="2">
        <f>AVERAGE(Table13131415[[#This Row],[Estimated costs 1]:[Estimated costs 20]])</f>
        <v>0</v>
      </c>
      <c r="J444" s="2" t="e">
        <f>(Table13131415[[#This Row],[Mean]]-Table13131415[[#This Row],[Actual cost]])/Table13131415[[#This Row],[Actual cost]]*100</f>
        <v>#DIV/0!</v>
      </c>
      <c r="K444" s="2">
        <f>_xlfn.STDEV.P(Table13131415[[#This Row],[Estimated costs 1]:[Estimated costs 20]])</f>
        <v>0</v>
      </c>
      <c r="L444" s="2" t="e">
        <f>Table13131415[[#This Row],[Dev]]/Table13131415[[#This Row],[Mean]]*100</f>
        <v>#DIV/0!</v>
      </c>
      <c r="M444" s="2">
        <f>Table13131415[[#This Row],[Estimated costs 1]]-Table13131415[[#This Row],[Actual cost]]</f>
        <v>0</v>
      </c>
      <c r="N444" s="2" t="e">
        <f>Table13131415[[#This Row],[Diff 1]]/Table13131415[[#This Row],[Actual cost]]*100</f>
        <v>#DIV/0!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</row>
    <row r="445" spans="1:34" x14ac:dyDescent="0.3">
      <c r="A445" t="s">
        <v>465</v>
      </c>
      <c r="B445">
        <v>443</v>
      </c>
      <c r="C445" t="str">
        <f>LEFT(Table13131415[[#This Row],[Contingency id]])</f>
        <v>B</v>
      </c>
      <c r="D445">
        <v>0</v>
      </c>
      <c r="E445" s="1">
        <v>1.01449275362318</v>
      </c>
      <c r="F445">
        <v>70</v>
      </c>
      <c r="G445">
        <v>69</v>
      </c>
      <c r="H445">
        <v>0</v>
      </c>
      <c r="I445" s="2">
        <f>AVERAGE(Table13131415[[#This Row],[Estimated costs 1]:[Estimated costs 20]])</f>
        <v>0</v>
      </c>
      <c r="J445" s="2" t="e">
        <f>(Table13131415[[#This Row],[Mean]]-Table13131415[[#This Row],[Actual cost]])/Table13131415[[#This Row],[Actual cost]]*100</f>
        <v>#DIV/0!</v>
      </c>
      <c r="K445" s="2">
        <f>_xlfn.STDEV.P(Table13131415[[#This Row],[Estimated costs 1]:[Estimated costs 20]])</f>
        <v>0</v>
      </c>
      <c r="L445" s="2" t="e">
        <f>Table13131415[[#This Row],[Dev]]/Table13131415[[#This Row],[Mean]]*100</f>
        <v>#DIV/0!</v>
      </c>
      <c r="M445" s="2">
        <f>Table13131415[[#This Row],[Estimated costs 1]]-Table13131415[[#This Row],[Actual cost]]</f>
        <v>0</v>
      </c>
      <c r="N445" s="2" t="e">
        <f>Table13131415[[#This Row],[Diff 1]]/Table13131415[[#This Row],[Actual cost]]*100</f>
        <v>#DIV/0!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</row>
    <row r="446" spans="1:34" x14ac:dyDescent="0.3">
      <c r="A446" t="s">
        <v>466</v>
      </c>
      <c r="B446">
        <v>444</v>
      </c>
      <c r="C446" t="str">
        <f>LEFT(Table13131415[[#This Row],[Contingency id]])</f>
        <v>B</v>
      </c>
      <c r="D446">
        <v>0</v>
      </c>
      <c r="E446" s="1">
        <v>1.0270270270270201</v>
      </c>
      <c r="F446">
        <v>38</v>
      </c>
      <c r="G446">
        <v>37</v>
      </c>
      <c r="H446">
        <v>0</v>
      </c>
      <c r="I446" s="2">
        <f>AVERAGE(Table13131415[[#This Row],[Estimated costs 1]:[Estimated costs 20]])</f>
        <v>0</v>
      </c>
      <c r="J446" s="2" t="e">
        <f>(Table13131415[[#This Row],[Mean]]-Table13131415[[#This Row],[Actual cost]])/Table13131415[[#This Row],[Actual cost]]*100</f>
        <v>#DIV/0!</v>
      </c>
      <c r="K446" s="2">
        <f>_xlfn.STDEV.P(Table13131415[[#This Row],[Estimated costs 1]:[Estimated costs 20]])</f>
        <v>0</v>
      </c>
      <c r="L446" s="2" t="e">
        <f>Table13131415[[#This Row],[Dev]]/Table13131415[[#This Row],[Mean]]*100</f>
        <v>#DIV/0!</v>
      </c>
      <c r="M446" s="2">
        <f>Table13131415[[#This Row],[Estimated costs 1]]-Table13131415[[#This Row],[Actual cost]]</f>
        <v>0</v>
      </c>
      <c r="N446" s="2" t="e">
        <f>Table13131415[[#This Row],[Diff 1]]/Table13131415[[#This Row],[Actual cost]]*100</f>
        <v>#DIV/0!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</row>
    <row r="447" spans="1:34" x14ac:dyDescent="0.3">
      <c r="A447" t="s">
        <v>467</v>
      </c>
      <c r="B447">
        <v>445</v>
      </c>
      <c r="C447" t="str">
        <f>LEFT(Table13131415[[#This Row],[Contingency id]])</f>
        <v>B</v>
      </c>
      <c r="D447">
        <v>0</v>
      </c>
      <c r="E447" s="1">
        <v>1.0270270270270201</v>
      </c>
      <c r="F447">
        <v>38</v>
      </c>
      <c r="G447">
        <v>37</v>
      </c>
      <c r="H447">
        <v>0</v>
      </c>
      <c r="I447" s="2">
        <f>AVERAGE(Table13131415[[#This Row],[Estimated costs 1]:[Estimated costs 20]])</f>
        <v>0</v>
      </c>
      <c r="J447" s="2" t="e">
        <f>(Table13131415[[#This Row],[Mean]]-Table13131415[[#This Row],[Actual cost]])/Table13131415[[#This Row],[Actual cost]]*100</f>
        <v>#DIV/0!</v>
      </c>
      <c r="K447" s="2">
        <f>_xlfn.STDEV.P(Table13131415[[#This Row],[Estimated costs 1]:[Estimated costs 20]])</f>
        <v>0</v>
      </c>
      <c r="L447" s="2" t="e">
        <f>Table13131415[[#This Row],[Dev]]/Table13131415[[#This Row],[Mean]]*100</f>
        <v>#DIV/0!</v>
      </c>
      <c r="M447" s="2">
        <f>Table13131415[[#This Row],[Estimated costs 1]]-Table13131415[[#This Row],[Actual cost]]</f>
        <v>0</v>
      </c>
      <c r="N447" s="2" t="e">
        <f>Table13131415[[#This Row],[Diff 1]]/Table13131415[[#This Row],[Actual cost]]*100</f>
        <v>#DIV/0!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</row>
    <row r="448" spans="1:34" x14ac:dyDescent="0.3">
      <c r="A448" t="s">
        <v>468</v>
      </c>
      <c r="B448">
        <v>446</v>
      </c>
      <c r="C448" t="str">
        <f>LEFT(Table13131415[[#This Row],[Contingency id]])</f>
        <v>B</v>
      </c>
      <c r="D448">
        <v>0</v>
      </c>
      <c r="E448" s="1">
        <v>1.0270270270270201</v>
      </c>
      <c r="F448">
        <v>38</v>
      </c>
      <c r="G448">
        <v>37</v>
      </c>
      <c r="H448">
        <v>0</v>
      </c>
      <c r="I448" s="2">
        <f>AVERAGE(Table13131415[[#This Row],[Estimated costs 1]:[Estimated costs 20]])</f>
        <v>0</v>
      </c>
      <c r="J448" s="2" t="e">
        <f>(Table13131415[[#This Row],[Mean]]-Table13131415[[#This Row],[Actual cost]])/Table13131415[[#This Row],[Actual cost]]*100</f>
        <v>#DIV/0!</v>
      </c>
      <c r="K448" s="2">
        <f>_xlfn.STDEV.P(Table13131415[[#This Row],[Estimated costs 1]:[Estimated costs 20]])</f>
        <v>0</v>
      </c>
      <c r="L448" s="2" t="e">
        <f>Table13131415[[#This Row],[Dev]]/Table13131415[[#This Row],[Mean]]*100</f>
        <v>#DIV/0!</v>
      </c>
      <c r="M448" s="2">
        <f>Table13131415[[#This Row],[Estimated costs 1]]-Table13131415[[#This Row],[Actual cost]]</f>
        <v>0</v>
      </c>
      <c r="N448" s="2" t="e">
        <f>Table13131415[[#This Row],[Diff 1]]/Table13131415[[#This Row],[Actual cost]]*100</f>
        <v>#DIV/0!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</row>
    <row r="449" spans="1:34" x14ac:dyDescent="0.3">
      <c r="A449" t="s">
        <v>469</v>
      </c>
      <c r="B449">
        <v>447</v>
      </c>
      <c r="C449" t="str">
        <f>LEFT(Table13131415[[#This Row],[Contingency id]])</f>
        <v>B</v>
      </c>
      <c r="D449">
        <v>0</v>
      </c>
      <c r="E449" s="1">
        <v>1</v>
      </c>
      <c r="F449">
        <v>35</v>
      </c>
      <c r="G449">
        <v>35</v>
      </c>
      <c r="H449">
        <v>0</v>
      </c>
      <c r="I449" s="2">
        <f>AVERAGE(Table13131415[[#This Row],[Estimated costs 1]:[Estimated costs 20]])</f>
        <v>0</v>
      </c>
      <c r="J449" s="2" t="e">
        <f>(Table13131415[[#This Row],[Mean]]-Table13131415[[#This Row],[Actual cost]])/Table13131415[[#This Row],[Actual cost]]*100</f>
        <v>#DIV/0!</v>
      </c>
      <c r="K449" s="2">
        <f>_xlfn.STDEV.P(Table13131415[[#This Row],[Estimated costs 1]:[Estimated costs 20]])</f>
        <v>0</v>
      </c>
      <c r="L449" s="2" t="e">
        <f>Table13131415[[#This Row],[Dev]]/Table13131415[[#This Row],[Mean]]*100</f>
        <v>#DIV/0!</v>
      </c>
      <c r="M449" s="2">
        <f>Table13131415[[#This Row],[Estimated costs 1]]-Table13131415[[#This Row],[Actual cost]]</f>
        <v>0</v>
      </c>
      <c r="N449" s="2" t="e">
        <f>Table13131415[[#This Row],[Diff 1]]/Table13131415[[#This Row],[Actual cost]]*100</f>
        <v>#DIV/0!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</row>
    <row r="450" spans="1:34" x14ac:dyDescent="0.3">
      <c r="A450" t="s">
        <v>470</v>
      </c>
      <c r="B450">
        <v>448</v>
      </c>
      <c r="C450" t="str">
        <f>LEFT(Table13131415[[#This Row],[Contingency id]])</f>
        <v>B</v>
      </c>
      <c r="D450">
        <v>0</v>
      </c>
      <c r="E450" s="1">
        <v>1.05555555555555</v>
      </c>
      <c r="F450">
        <v>38</v>
      </c>
      <c r="G450">
        <v>36</v>
      </c>
      <c r="H450">
        <v>0</v>
      </c>
      <c r="I450" s="2">
        <f>AVERAGE(Table13131415[[#This Row],[Estimated costs 1]:[Estimated costs 20]])</f>
        <v>0</v>
      </c>
      <c r="J450" s="2" t="e">
        <f>(Table13131415[[#This Row],[Mean]]-Table13131415[[#This Row],[Actual cost]])/Table13131415[[#This Row],[Actual cost]]*100</f>
        <v>#DIV/0!</v>
      </c>
      <c r="K450" s="2">
        <f>_xlfn.STDEV.P(Table13131415[[#This Row],[Estimated costs 1]:[Estimated costs 20]])</f>
        <v>0</v>
      </c>
      <c r="L450" s="2" t="e">
        <f>Table13131415[[#This Row],[Dev]]/Table13131415[[#This Row],[Mean]]*100</f>
        <v>#DIV/0!</v>
      </c>
      <c r="M450" s="2">
        <f>Table13131415[[#This Row],[Estimated costs 1]]-Table13131415[[#This Row],[Actual cost]]</f>
        <v>0</v>
      </c>
      <c r="N450" s="2" t="e">
        <f>Table13131415[[#This Row],[Diff 1]]/Table13131415[[#This Row],[Actual cost]]*100</f>
        <v>#DIV/0!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</row>
    <row r="451" spans="1:34" x14ac:dyDescent="0.3">
      <c r="A451" t="s">
        <v>471</v>
      </c>
      <c r="B451">
        <v>449</v>
      </c>
      <c r="C451" t="str">
        <f>LEFT(Table13131415[[#This Row],[Contingency id]])</f>
        <v>B</v>
      </c>
      <c r="D451">
        <v>0</v>
      </c>
      <c r="E451" s="1">
        <v>1</v>
      </c>
      <c r="F451">
        <v>38</v>
      </c>
      <c r="G451">
        <v>38</v>
      </c>
      <c r="H451">
        <v>0</v>
      </c>
      <c r="I451" s="2">
        <f>AVERAGE(Table13131415[[#This Row],[Estimated costs 1]:[Estimated costs 20]])</f>
        <v>0</v>
      </c>
      <c r="J451" s="2" t="e">
        <f>(Table13131415[[#This Row],[Mean]]-Table13131415[[#This Row],[Actual cost]])/Table13131415[[#This Row],[Actual cost]]*100</f>
        <v>#DIV/0!</v>
      </c>
      <c r="K451" s="2">
        <f>_xlfn.STDEV.P(Table13131415[[#This Row],[Estimated costs 1]:[Estimated costs 20]])</f>
        <v>0</v>
      </c>
      <c r="L451" s="2" t="e">
        <f>Table13131415[[#This Row],[Dev]]/Table13131415[[#This Row],[Mean]]*100</f>
        <v>#DIV/0!</v>
      </c>
      <c r="M451" s="2">
        <f>Table13131415[[#This Row],[Estimated costs 1]]-Table13131415[[#This Row],[Actual cost]]</f>
        <v>0</v>
      </c>
      <c r="N451" s="2" t="e">
        <f>Table13131415[[#This Row],[Diff 1]]/Table13131415[[#This Row],[Actual cost]]*100</f>
        <v>#DIV/0!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</row>
    <row r="452" spans="1:34" x14ac:dyDescent="0.3">
      <c r="A452" t="s">
        <v>472</v>
      </c>
      <c r="B452">
        <v>450</v>
      </c>
      <c r="C452" t="str">
        <f>LEFT(Table13131415[[#This Row],[Contingency id]])</f>
        <v>B</v>
      </c>
      <c r="D452">
        <v>0</v>
      </c>
      <c r="E452" s="1">
        <v>1</v>
      </c>
      <c r="F452">
        <v>38</v>
      </c>
      <c r="G452">
        <v>38</v>
      </c>
      <c r="H452">
        <v>0</v>
      </c>
      <c r="I452" s="2">
        <f>AVERAGE(Table13131415[[#This Row],[Estimated costs 1]:[Estimated costs 20]])</f>
        <v>0</v>
      </c>
      <c r="J452" s="2" t="e">
        <f>(Table13131415[[#This Row],[Mean]]-Table13131415[[#This Row],[Actual cost]])/Table13131415[[#This Row],[Actual cost]]*100</f>
        <v>#DIV/0!</v>
      </c>
      <c r="K452" s="2">
        <f>_xlfn.STDEV.P(Table13131415[[#This Row],[Estimated costs 1]:[Estimated costs 20]])</f>
        <v>0</v>
      </c>
      <c r="L452" s="2" t="e">
        <f>Table13131415[[#This Row],[Dev]]/Table13131415[[#This Row],[Mean]]*100</f>
        <v>#DIV/0!</v>
      </c>
      <c r="M452" s="2">
        <f>Table13131415[[#This Row],[Estimated costs 1]]-Table13131415[[#This Row],[Actual cost]]</f>
        <v>0</v>
      </c>
      <c r="N452" s="2" t="e">
        <f>Table13131415[[#This Row],[Diff 1]]/Table13131415[[#This Row],[Actual cost]]*100</f>
        <v>#DIV/0!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</row>
    <row r="453" spans="1:34" x14ac:dyDescent="0.3">
      <c r="A453" t="s">
        <v>473</v>
      </c>
      <c r="B453">
        <v>451</v>
      </c>
      <c r="C453" t="str">
        <f>LEFT(Table13131415[[#This Row],[Contingency id]])</f>
        <v>B</v>
      </c>
      <c r="D453">
        <v>0</v>
      </c>
      <c r="E453" s="1">
        <v>1</v>
      </c>
      <c r="F453">
        <v>38</v>
      </c>
      <c r="G453">
        <v>38</v>
      </c>
      <c r="H453">
        <v>0</v>
      </c>
      <c r="I453" s="2">
        <f>AVERAGE(Table13131415[[#This Row],[Estimated costs 1]:[Estimated costs 20]])</f>
        <v>0</v>
      </c>
      <c r="J453" s="2" t="e">
        <f>(Table13131415[[#This Row],[Mean]]-Table13131415[[#This Row],[Actual cost]])/Table13131415[[#This Row],[Actual cost]]*100</f>
        <v>#DIV/0!</v>
      </c>
      <c r="K453" s="2">
        <f>_xlfn.STDEV.P(Table13131415[[#This Row],[Estimated costs 1]:[Estimated costs 20]])</f>
        <v>0</v>
      </c>
      <c r="L453" s="2" t="e">
        <f>Table13131415[[#This Row],[Dev]]/Table13131415[[#This Row],[Mean]]*100</f>
        <v>#DIV/0!</v>
      </c>
      <c r="M453" s="2">
        <f>Table13131415[[#This Row],[Estimated costs 1]]-Table13131415[[#This Row],[Actual cost]]</f>
        <v>0</v>
      </c>
      <c r="N453" s="2" t="e">
        <f>Table13131415[[#This Row],[Diff 1]]/Table13131415[[#This Row],[Actual cost]]*100</f>
        <v>#DIV/0!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</row>
    <row r="454" spans="1:34" x14ac:dyDescent="0.3">
      <c r="A454" t="s">
        <v>474</v>
      </c>
      <c r="B454">
        <v>452</v>
      </c>
      <c r="C454" t="str">
        <f>LEFT(Table13131415[[#This Row],[Contingency id]])</f>
        <v>B</v>
      </c>
      <c r="D454">
        <v>0</v>
      </c>
      <c r="E454" s="1">
        <v>1</v>
      </c>
      <c r="F454">
        <v>38</v>
      </c>
      <c r="G454">
        <v>38</v>
      </c>
      <c r="H454">
        <v>0</v>
      </c>
      <c r="I454" s="2">
        <f>AVERAGE(Table13131415[[#This Row],[Estimated costs 1]:[Estimated costs 20]])</f>
        <v>0</v>
      </c>
      <c r="J454" s="2" t="e">
        <f>(Table13131415[[#This Row],[Mean]]-Table13131415[[#This Row],[Actual cost]])/Table13131415[[#This Row],[Actual cost]]*100</f>
        <v>#DIV/0!</v>
      </c>
      <c r="K454" s="2">
        <f>_xlfn.STDEV.P(Table13131415[[#This Row],[Estimated costs 1]:[Estimated costs 20]])</f>
        <v>0</v>
      </c>
      <c r="L454" s="2" t="e">
        <f>Table13131415[[#This Row],[Dev]]/Table13131415[[#This Row],[Mean]]*100</f>
        <v>#DIV/0!</v>
      </c>
      <c r="M454" s="2">
        <f>Table13131415[[#This Row],[Estimated costs 1]]-Table13131415[[#This Row],[Actual cost]]</f>
        <v>0</v>
      </c>
      <c r="N454" s="2" t="e">
        <f>Table13131415[[#This Row],[Diff 1]]/Table13131415[[#This Row],[Actual cost]]*100</f>
        <v>#DIV/0!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</row>
    <row r="455" spans="1:34" x14ac:dyDescent="0.3">
      <c r="A455" t="s">
        <v>475</v>
      </c>
      <c r="B455">
        <v>453</v>
      </c>
      <c r="C455" t="str">
        <f>LEFT(Table13131415[[#This Row],[Contingency id]])</f>
        <v>B</v>
      </c>
      <c r="D455">
        <v>0</v>
      </c>
      <c r="E455" s="1">
        <v>1</v>
      </c>
      <c r="F455">
        <v>38</v>
      </c>
      <c r="G455">
        <v>38</v>
      </c>
      <c r="H455">
        <v>0</v>
      </c>
      <c r="I455" s="2">
        <f>AVERAGE(Table13131415[[#This Row],[Estimated costs 1]:[Estimated costs 20]])</f>
        <v>0</v>
      </c>
      <c r="J455" s="2" t="e">
        <f>(Table13131415[[#This Row],[Mean]]-Table13131415[[#This Row],[Actual cost]])/Table13131415[[#This Row],[Actual cost]]*100</f>
        <v>#DIV/0!</v>
      </c>
      <c r="K455" s="2">
        <f>_xlfn.STDEV.P(Table13131415[[#This Row],[Estimated costs 1]:[Estimated costs 20]])</f>
        <v>0</v>
      </c>
      <c r="L455" s="2" t="e">
        <f>Table13131415[[#This Row],[Dev]]/Table13131415[[#This Row],[Mean]]*100</f>
        <v>#DIV/0!</v>
      </c>
      <c r="M455" s="2">
        <f>Table13131415[[#This Row],[Estimated costs 1]]-Table13131415[[#This Row],[Actual cost]]</f>
        <v>0</v>
      </c>
      <c r="N455" s="2" t="e">
        <f>Table13131415[[#This Row],[Diff 1]]/Table13131415[[#This Row],[Actual cost]]*100</f>
        <v>#DIV/0!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</row>
    <row r="456" spans="1:34" x14ac:dyDescent="0.3">
      <c r="A456" t="s">
        <v>476</v>
      </c>
      <c r="B456">
        <v>454</v>
      </c>
      <c r="C456" t="str">
        <f>LEFT(Table13131415[[#This Row],[Contingency id]])</f>
        <v>B</v>
      </c>
      <c r="D456">
        <v>0</v>
      </c>
      <c r="E456" s="1">
        <v>1.05555555555555</v>
      </c>
      <c r="F456">
        <v>38</v>
      </c>
      <c r="G456">
        <v>36</v>
      </c>
      <c r="H456">
        <v>0</v>
      </c>
      <c r="I456" s="2">
        <f>AVERAGE(Table13131415[[#This Row],[Estimated costs 1]:[Estimated costs 20]])</f>
        <v>0</v>
      </c>
      <c r="J456" s="2" t="e">
        <f>(Table13131415[[#This Row],[Mean]]-Table13131415[[#This Row],[Actual cost]])/Table13131415[[#This Row],[Actual cost]]*100</f>
        <v>#DIV/0!</v>
      </c>
      <c r="K456" s="2">
        <f>_xlfn.STDEV.P(Table13131415[[#This Row],[Estimated costs 1]:[Estimated costs 20]])</f>
        <v>0</v>
      </c>
      <c r="L456" s="2" t="e">
        <f>Table13131415[[#This Row],[Dev]]/Table13131415[[#This Row],[Mean]]*100</f>
        <v>#DIV/0!</v>
      </c>
      <c r="M456" s="2">
        <f>Table13131415[[#This Row],[Estimated costs 1]]-Table13131415[[#This Row],[Actual cost]]</f>
        <v>0</v>
      </c>
      <c r="N456" s="2" t="e">
        <f>Table13131415[[#This Row],[Diff 1]]/Table13131415[[#This Row],[Actual cost]]*100</f>
        <v>#DIV/0!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</row>
    <row r="457" spans="1:34" x14ac:dyDescent="0.3">
      <c r="A457" t="s">
        <v>477</v>
      </c>
      <c r="B457">
        <v>455</v>
      </c>
      <c r="C457" t="str">
        <f>LEFT(Table13131415[[#This Row],[Contingency id]])</f>
        <v>B</v>
      </c>
      <c r="D457">
        <v>0</v>
      </c>
      <c r="E457" s="1">
        <v>1.02272727272727</v>
      </c>
      <c r="F457">
        <v>45</v>
      </c>
      <c r="G457">
        <v>44</v>
      </c>
      <c r="H457">
        <v>0</v>
      </c>
      <c r="I457" s="2">
        <f>AVERAGE(Table13131415[[#This Row],[Estimated costs 1]:[Estimated costs 20]])</f>
        <v>0</v>
      </c>
      <c r="J457" s="2" t="e">
        <f>(Table13131415[[#This Row],[Mean]]-Table13131415[[#This Row],[Actual cost]])/Table13131415[[#This Row],[Actual cost]]*100</f>
        <v>#DIV/0!</v>
      </c>
      <c r="K457" s="2">
        <f>_xlfn.STDEV.P(Table13131415[[#This Row],[Estimated costs 1]:[Estimated costs 20]])</f>
        <v>0</v>
      </c>
      <c r="L457" s="2" t="e">
        <f>Table13131415[[#This Row],[Dev]]/Table13131415[[#This Row],[Mean]]*100</f>
        <v>#DIV/0!</v>
      </c>
      <c r="M457" s="2">
        <f>Table13131415[[#This Row],[Estimated costs 1]]-Table13131415[[#This Row],[Actual cost]]</f>
        <v>0</v>
      </c>
      <c r="N457" s="2" t="e">
        <f>Table13131415[[#This Row],[Diff 1]]/Table13131415[[#This Row],[Actual cost]]*100</f>
        <v>#DIV/0!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</row>
    <row r="458" spans="1:34" x14ac:dyDescent="0.3">
      <c r="A458" t="s">
        <v>478</v>
      </c>
      <c r="B458">
        <v>456</v>
      </c>
      <c r="C458" t="str">
        <f>LEFT(Table13131415[[#This Row],[Contingency id]])</f>
        <v>B</v>
      </c>
      <c r="D458">
        <v>0</v>
      </c>
      <c r="E458" s="1">
        <v>1.0465116279069699</v>
      </c>
      <c r="F458">
        <v>45</v>
      </c>
      <c r="G458">
        <v>43</v>
      </c>
      <c r="H458">
        <v>0</v>
      </c>
      <c r="I458" s="2">
        <f>AVERAGE(Table13131415[[#This Row],[Estimated costs 1]:[Estimated costs 20]])</f>
        <v>0</v>
      </c>
      <c r="J458" s="2" t="e">
        <f>(Table13131415[[#This Row],[Mean]]-Table13131415[[#This Row],[Actual cost]])/Table13131415[[#This Row],[Actual cost]]*100</f>
        <v>#DIV/0!</v>
      </c>
      <c r="K458" s="2">
        <f>_xlfn.STDEV.P(Table13131415[[#This Row],[Estimated costs 1]:[Estimated costs 20]])</f>
        <v>0</v>
      </c>
      <c r="L458" s="2" t="e">
        <f>Table13131415[[#This Row],[Dev]]/Table13131415[[#This Row],[Mean]]*100</f>
        <v>#DIV/0!</v>
      </c>
      <c r="M458" s="2">
        <f>Table13131415[[#This Row],[Estimated costs 1]]-Table13131415[[#This Row],[Actual cost]]</f>
        <v>0</v>
      </c>
      <c r="N458" s="2" t="e">
        <f>Table13131415[[#This Row],[Diff 1]]/Table13131415[[#This Row],[Actual cost]]*100</f>
        <v>#DIV/0!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</row>
    <row r="459" spans="1:34" x14ac:dyDescent="0.3">
      <c r="A459" t="s">
        <v>479</v>
      </c>
      <c r="B459">
        <v>457</v>
      </c>
      <c r="C459" t="str">
        <f>LEFT(Table13131415[[#This Row],[Contingency id]])</f>
        <v>B</v>
      </c>
      <c r="D459">
        <v>0</v>
      </c>
      <c r="E459" s="1">
        <v>1.0465116279069699</v>
      </c>
      <c r="F459">
        <v>45</v>
      </c>
      <c r="G459">
        <v>43</v>
      </c>
      <c r="H459">
        <v>0</v>
      </c>
      <c r="I459" s="2">
        <f>AVERAGE(Table13131415[[#This Row],[Estimated costs 1]:[Estimated costs 20]])</f>
        <v>0</v>
      </c>
      <c r="J459" s="2" t="e">
        <f>(Table13131415[[#This Row],[Mean]]-Table13131415[[#This Row],[Actual cost]])/Table13131415[[#This Row],[Actual cost]]*100</f>
        <v>#DIV/0!</v>
      </c>
      <c r="K459" s="2">
        <f>_xlfn.STDEV.P(Table13131415[[#This Row],[Estimated costs 1]:[Estimated costs 20]])</f>
        <v>0</v>
      </c>
      <c r="L459" s="2" t="e">
        <f>Table13131415[[#This Row],[Dev]]/Table13131415[[#This Row],[Mean]]*100</f>
        <v>#DIV/0!</v>
      </c>
      <c r="M459" s="2">
        <f>Table13131415[[#This Row],[Estimated costs 1]]-Table13131415[[#This Row],[Actual cost]]</f>
        <v>0</v>
      </c>
      <c r="N459" s="2" t="e">
        <f>Table13131415[[#This Row],[Diff 1]]/Table13131415[[#This Row],[Actual cost]]*100</f>
        <v>#DIV/0!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</row>
    <row r="460" spans="1:34" x14ac:dyDescent="0.3">
      <c r="A460" t="s">
        <v>480</v>
      </c>
      <c r="B460">
        <v>458</v>
      </c>
      <c r="C460" t="str">
        <f>LEFT(Table13131415[[#This Row],[Contingency id]])</f>
        <v>B</v>
      </c>
      <c r="D460">
        <v>0</v>
      </c>
      <c r="E460" s="1">
        <v>1.02272727272727</v>
      </c>
      <c r="F460">
        <v>45</v>
      </c>
      <c r="G460">
        <v>44</v>
      </c>
      <c r="H460">
        <v>0</v>
      </c>
      <c r="I460" s="2">
        <f>AVERAGE(Table13131415[[#This Row],[Estimated costs 1]:[Estimated costs 20]])</f>
        <v>0</v>
      </c>
      <c r="J460" s="2" t="e">
        <f>(Table13131415[[#This Row],[Mean]]-Table13131415[[#This Row],[Actual cost]])/Table13131415[[#This Row],[Actual cost]]*100</f>
        <v>#DIV/0!</v>
      </c>
      <c r="K460" s="2">
        <f>_xlfn.STDEV.P(Table13131415[[#This Row],[Estimated costs 1]:[Estimated costs 20]])</f>
        <v>0</v>
      </c>
      <c r="L460" s="2" t="e">
        <f>Table13131415[[#This Row],[Dev]]/Table13131415[[#This Row],[Mean]]*100</f>
        <v>#DIV/0!</v>
      </c>
      <c r="M460" s="2">
        <f>Table13131415[[#This Row],[Estimated costs 1]]-Table13131415[[#This Row],[Actual cost]]</f>
        <v>0</v>
      </c>
      <c r="N460" s="2" t="e">
        <f>Table13131415[[#This Row],[Diff 1]]/Table13131415[[#This Row],[Actual cost]]*100</f>
        <v>#DIV/0!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</row>
    <row r="461" spans="1:34" x14ac:dyDescent="0.3">
      <c r="A461" t="s">
        <v>481</v>
      </c>
      <c r="B461">
        <v>459</v>
      </c>
      <c r="C461" t="str">
        <f>LEFT(Table13131415[[#This Row],[Contingency id]])</f>
        <v>B</v>
      </c>
      <c r="D461">
        <v>0</v>
      </c>
      <c r="E461" s="1">
        <v>1.02272727272727</v>
      </c>
      <c r="F461">
        <v>45</v>
      </c>
      <c r="G461">
        <v>44</v>
      </c>
      <c r="H461">
        <v>0</v>
      </c>
      <c r="I461" s="2">
        <f>AVERAGE(Table13131415[[#This Row],[Estimated costs 1]:[Estimated costs 20]])</f>
        <v>0</v>
      </c>
      <c r="J461" s="2" t="e">
        <f>(Table13131415[[#This Row],[Mean]]-Table13131415[[#This Row],[Actual cost]])/Table13131415[[#This Row],[Actual cost]]*100</f>
        <v>#DIV/0!</v>
      </c>
      <c r="K461" s="2">
        <f>_xlfn.STDEV.P(Table13131415[[#This Row],[Estimated costs 1]:[Estimated costs 20]])</f>
        <v>0</v>
      </c>
      <c r="L461" s="2" t="e">
        <f>Table13131415[[#This Row],[Dev]]/Table13131415[[#This Row],[Mean]]*100</f>
        <v>#DIV/0!</v>
      </c>
      <c r="M461" s="2">
        <f>Table13131415[[#This Row],[Estimated costs 1]]-Table13131415[[#This Row],[Actual cost]]</f>
        <v>0</v>
      </c>
      <c r="N461" s="2" t="e">
        <f>Table13131415[[#This Row],[Diff 1]]/Table13131415[[#This Row],[Actual cost]]*100</f>
        <v>#DIV/0!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</row>
    <row r="462" spans="1:34" x14ac:dyDescent="0.3">
      <c r="A462" t="s">
        <v>482</v>
      </c>
      <c r="B462">
        <v>460</v>
      </c>
      <c r="C462" t="str">
        <f>LEFT(Table13131415[[#This Row],[Contingency id]])</f>
        <v>B</v>
      </c>
      <c r="D462">
        <v>0</v>
      </c>
      <c r="E462" s="1">
        <v>1.02272727272727</v>
      </c>
      <c r="F462">
        <v>45</v>
      </c>
      <c r="G462">
        <v>44</v>
      </c>
      <c r="H462">
        <v>0</v>
      </c>
      <c r="I462" s="2">
        <f>AVERAGE(Table13131415[[#This Row],[Estimated costs 1]:[Estimated costs 20]])</f>
        <v>0</v>
      </c>
      <c r="J462" s="2" t="e">
        <f>(Table13131415[[#This Row],[Mean]]-Table13131415[[#This Row],[Actual cost]])/Table13131415[[#This Row],[Actual cost]]*100</f>
        <v>#DIV/0!</v>
      </c>
      <c r="K462" s="2">
        <f>_xlfn.STDEV.P(Table13131415[[#This Row],[Estimated costs 1]:[Estimated costs 20]])</f>
        <v>0</v>
      </c>
      <c r="L462" s="2" t="e">
        <f>Table13131415[[#This Row],[Dev]]/Table13131415[[#This Row],[Mean]]*100</f>
        <v>#DIV/0!</v>
      </c>
      <c r="M462" s="2">
        <f>Table13131415[[#This Row],[Estimated costs 1]]-Table13131415[[#This Row],[Actual cost]]</f>
        <v>0</v>
      </c>
      <c r="N462" s="2" t="e">
        <f>Table13131415[[#This Row],[Diff 1]]/Table13131415[[#This Row],[Actual cost]]*100</f>
        <v>#DIV/0!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</row>
    <row r="463" spans="1:34" x14ac:dyDescent="0.3">
      <c r="A463" t="s">
        <v>483</v>
      </c>
      <c r="B463">
        <v>461</v>
      </c>
      <c r="C463" t="str">
        <f>LEFT(Table13131415[[#This Row],[Contingency id]])</f>
        <v>B</v>
      </c>
      <c r="D463">
        <v>0</v>
      </c>
      <c r="E463" s="1">
        <v>1.0465116279069699</v>
      </c>
      <c r="F463">
        <v>45</v>
      </c>
      <c r="G463">
        <v>43</v>
      </c>
      <c r="H463">
        <v>0</v>
      </c>
      <c r="I463" s="2">
        <f>AVERAGE(Table13131415[[#This Row],[Estimated costs 1]:[Estimated costs 20]])</f>
        <v>0</v>
      </c>
      <c r="J463" s="2" t="e">
        <f>(Table13131415[[#This Row],[Mean]]-Table13131415[[#This Row],[Actual cost]])/Table13131415[[#This Row],[Actual cost]]*100</f>
        <v>#DIV/0!</v>
      </c>
      <c r="K463" s="2">
        <f>_xlfn.STDEV.P(Table13131415[[#This Row],[Estimated costs 1]:[Estimated costs 20]])</f>
        <v>0</v>
      </c>
      <c r="L463" s="2" t="e">
        <f>Table13131415[[#This Row],[Dev]]/Table13131415[[#This Row],[Mean]]*100</f>
        <v>#DIV/0!</v>
      </c>
      <c r="M463" s="2">
        <f>Table13131415[[#This Row],[Estimated costs 1]]-Table13131415[[#This Row],[Actual cost]]</f>
        <v>0</v>
      </c>
      <c r="N463" s="2" t="e">
        <f>Table13131415[[#This Row],[Diff 1]]/Table13131415[[#This Row],[Actual cost]]*100</f>
        <v>#DIV/0!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</row>
    <row r="464" spans="1:34" x14ac:dyDescent="0.3">
      <c r="A464" t="s">
        <v>484</v>
      </c>
      <c r="B464">
        <v>462</v>
      </c>
      <c r="C464" t="str">
        <f>LEFT(Table13131415[[#This Row],[Contingency id]])</f>
        <v>B</v>
      </c>
      <c r="D464">
        <v>0</v>
      </c>
      <c r="E464" s="1">
        <v>1</v>
      </c>
      <c r="F464">
        <v>45</v>
      </c>
      <c r="G464">
        <v>45</v>
      </c>
      <c r="H464">
        <v>0</v>
      </c>
      <c r="I464" s="2">
        <f>AVERAGE(Table13131415[[#This Row],[Estimated costs 1]:[Estimated costs 20]])</f>
        <v>0</v>
      </c>
      <c r="J464" s="2" t="e">
        <f>(Table13131415[[#This Row],[Mean]]-Table13131415[[#This Row],[Actual cost]])/Table13131415[[#This Row],[Actual cost]]*100</f>
        <v>#DIV/0!</v>
      </c>
      <c r="K464" s="2">
        <f>_xlfn.STDEV.P(Table13131415[[#This Row],[Estimated costs 1]:[Estimated costs 20]])</f>
        <v>0</v>
      </c>
      <c r="L464" s="2" t="e">
        <f>Table13131415[[#This Row],[Dev]]/Table13131415[[#This Row],[Mean]]*100</f>
        <v>#DIV/0!</v>
      </c>
      <c r="M464" s="2">
        <f>Table13131415[[#This Row],[Estimated costs 1]]-Table13131415[[#This Row],[Actual cost]]</f>
        <v>0</v>
      </c>
      <c r="N464" s="2" t="e">
        <f>Table13131415[[#This Row],[Diff 1]]/Table13131415[[#This Row],[Actual cost]]*100</f>
        <v>#DIV/0!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</row>
    <row r="465" spans="1:34" x14ac:dyDescent="0.3">
      <c r="A465" t="s">
        <v>485</v>
      </c>
      <c r="B465">
        <v>463</v>
      </c>
      <c r="C465" t="str">
        <f>LEFT(Table13131415[[#This Row],[Contingency id]])</f>
        <v>B</v>
      </c>
      <c r="D465">
        <v>0</v>
      </c>
      <c r="E465" s="1">
        <v>1</v>
      </c>
      <c r="F465">
        <v>45</v>
      </c>
      <c r="G465">
        <v>45</v>
      </c>
      <c r="H465">
        <v>0</v>
      </c>
      <c r="I465" s="2">
        <f>AVERAGE(Table13131415[[#This Row],[Estimated costs 1]:[Estimated costs 20]])</f>
        <v>0</v>
      </c>
      <c r="J465" s="2" t="e">
        <f>(Table13131415[[#This Row],[Mean]]-Table13131415[[#This Row],[Actual cost]])/Table13131415[[#This Row],[Actual cost]]*100</f>
        <v>#DIV/0!</v>
      </c>
      <c r="K465" s="2">
        <f>_xlfn.STDEV.P(Table13131415[[#This Row],[Estimated costs 1]:[Estimated costs 20]])</f>
        <v>0</v>
      </c>
      <c r="L465" s="2" t="e">
        <f>Table13131415[[#This Row],[Dev]]/Table13131415[[#This Row],[Mean]]*100</f>
        <v>#DIV/0!</v>
      </c>
      <c r="M465" s="2">
        <f>Table13131415[[#This Row],[Estimated costs 1]]-Table13131415[[#This Row],[Actual cost]]</f>
        <v>0</v>
      </c>
      <c r="N465" s="2" t="e">
        <f>Table13131415[[#This Row],[Diff 1]]/Table13131415[[#This Row],[Actual cost]]*100</f>
        <v>#DIV/0!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</row>
    <row r="466" spans="1:34" x14ac:dyDescent="0.3">
      <c r="A466" t="s">
        <v>486</v>
      </c>
      <c r="B466">
        <v>464</v>
      </c>
      <c r="C466" t="str">
        <f>LEFT(Table13131415[[#This Row],[Contingency id]])</f>
        <v>B</v>
      </c>
      <c r="D466">
        <v>0</v>
      </c>
      <c r="E466" s="1">
        <v>1</v>
      </c>
      <c r="F466">
        <v>20</v>
      </c>
      <c r="G466">
        <v>20</v>
      </c>
      <c r="H466">
        <v>0</v>
      </c>
      <c r="I466" s="2">
        <f>AVERAGE(Table13131415[[#This Row],[Estimated costs 1]:[Estimated costs 20]])</f>
        <v>0</v>
      </c>
      <c r="J466" s="2" t="e">
        <f>(Table13131415[[#This Row],[Mean]]-Table13131415[[#This Row],[Actual cost]])/Table13131415[[#This Row],[Actual cost]]*100</f>
        <v>#DIV/0!</v>
      </c>
      <c r="K466" s="2">
        <f>_xlfn.STDEV.P(Table13131415[[#This Row],[Estimated costs 1]:[Estimated costs 20]])</f>
        <v>0</v>
      </c>
      <c r="L466" s="2" t="e">
        <f>Table13131415[[#This Row],[Dev]]/Table13131415[[#This Row],[Mean]]*100</f>
        <v>#DIV/0!</v>
      </c>
      <c r="M466" s="2">
        <f>Table13131415[[#This Row],[Estimated costs 1]]-Table13131415[[#This Row],[Actual cost]]</f>
        <v>0</v>
      </c>
      <c r="N466" s="2" t="e">
        <f>Table13131415[[#This Row],[Diff 1]]/Table13131415[[#This Row],[Actual cost]]*100</f>
        <v>#DIV/0!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</row>
    <row r="467" spans="1:34" x14ac:dyDescent="0.3">
      <c r="A467" t="s">
        <v>487</v>
      </c>
      <c r="B467">
        <v>465</v>
      </c>
      <c r="C467" t="str">
        <f>LEFT(Table13131415[[#This Row],[Contingency id]])</f>
        <v>B</v>
      </c>
      <c r="D467">
        <v>0</v>
      </c>
      <c r="E467" s="1">
        <v>1.0526315789473599</v>
      </c>
      <c r="F467">
        <v>20</v>
      </c>
      <c r="G467">
        <v>19</v>
      </c>
      <c r="H467">
        <v>0</v>
      </c>
      <c r="I467" s="2">
        <f>AVERAGE(Table13131415[[#This Row],[Estimated costs 1]:[Estimated costs 20]])</f>
        <v>0</v>
      </c>
      <c r="J467" s="2" t="e">
        <f>(Table13131415[[#This Row],[Mean]]-Table13131415[[#This Row],[Actual cost]])/Table13131415[[#This Row],[Actual cost]]*100</f>
        <v>#DIV/0!</v>
      </c>
      <c r="K467" s="2">
        <f>_xlfn.STDEV.P(Table13131415[[#This Row],[Estimated costs 1]:[Estimated costs 20]])</f>
        <v>0</v>
      </c>
      <c r="L467" s="2" t="e">
        <f>Table13131415[[#This Row],[Dev]]/Table13131415[[#This Row],[Mean]]*100</f>
        <v>#DIV/0!</v>
      </c>
      <c r="M467" s="2">
        <f>Table13131415[[#This Row],[Estimated costs 1]]-Table13131415[[#This Row],[Actual cost]]</f>
        <v>0</v>
      </c>
      <c r="N467" s="2" t="e">
        <f>Table13131415[[#This Row],[Diff 1]]/Table13131415[[#This Row],[Actual cost]]*100</f>
        <v>#DIV/0!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</row>
    <row r="468" spans="1:34" x14ac:dyDescent="0.3">
      <c r="A468" t="s">
        <v>488</v>
      </c>
      <c r="B468">
        <v>466</v>
      </c>
      <c r="C468" t="str">
        <f>LEFT(Table13131415[[#This Row],[Contingency id]])</f>
        <v>B</v>
      </c>
      <c r="D468">
        <v>0</v>
      </c>
      <c r="E468" s="1">
        <v>1</v>
      </c>
      <c r="F468">
        <v>20</v>
      </c>
      <c r="G468">
        <v>20</v>
      </c>
      <c r="H468">
        <v>0</v>
      </c>
      <c r="I468" s="2">
        <f>AVERAGE(Table13131415[[#This Row],[Estimated costs 1]:[Estimated costs 20]])</f>
        <v>0</v>
      </c>
      <c r="J468" s="2" t="e">
        <f>(Table13131415[[#This Row],[Mean]]-Table13131415[[#This Row],[Actual cost]])/Table13131415[[#This Row],[Actual cost]]*100</f>
        <v>#DIV/0!</v>
      </c>
      <c r="K468" s="2">
        <f>_xlfn.STDEV.P(Table13131415[[#This Row],[Estimated costs 1]:[Estimated costs 20]])</f>
        <v>0</v>
      </c>
      <c r="L468" s="2" t="e">
        <f>Table13131415[[#This Row],[Dev]]/Table13131415[[#This Row],[Mean]]*100</f>
        <v>#DIV/0!</v>
      </c>
      <c r="M468" s="2">
        <f>Table13131415[[#This Row],[Estimated costs 1]]-Table13131415[[#This Row],[Actual cost]]</f>
        <v>0</v>
      </c>
      <c r="N468" s="2" t="e">
        <f>Table13131415[[#This Row],[Diff 1]]/Table13131415[[#This Row],[Actual cost]]*100</f>
        <v>#DIV/0!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</row>
    <row r="469" spans="1:34" x14ac:dyDescent="0.3">
      <c r="A469" t="s">
        <v>489</v>
      </c>
      <c r="B469">
        <v>467</v>
      </c>
      <c r="C469" t="str">
        <f>LEFT(Table13131415[[#This Row],[Contingency id]])</f>
        <v>B</v>
      </c>
      <c r="D469">
        <v>0</v>
      </c>
      <c r="E469" s="1">
        <v>1.0526315789473599</v>
      </c>
      <c r="F469">
        <v>20</v>
      </c>
      <c r="G469">
        <v>19</v>
      </c>
      <c r="H469">
        <v>0</v>
      </c>
      <c r="I469" s="2">
        <f>AVERAGE(Table13131415[[#This Row],[Estimated costs 1]:[Estimated costs 20]])</f>
        <v>0</v>
      </c>
      <c r="J469" s="2" t="e">
        <f>(Table13131415[[#This Row],[Mean]]-Table13131415[[#This Row],[Actual cost]])/Table13131415[[#This Row],[Actual cost]]*100</f>
        <v>#DIV/0!</v>
      </c>
      <c r="K469" s="2">
        <f>_xlfn.STDEV.P(Table13131415[[#This Row],[Estimated costs 1]:[Estimated costs 20]])</f>
        <v>0</v>
      </c>
      <c r="L469" s="2" t="e">
        <f>Table13131415[[#This Row],[Dev]]/Table13131415[[#This Row],[Mean]]*100</f>
        <v>#DIV/0!</v>
      </c>
      <c r="M469" s="2">
        <f>Table13131415[[#This Row],[Estimated costs 1]]-Table13131415[[#This Row],[Actual cost]]</f>
        <v>0</v>
      </c>
      <c r="N469" s="2" t="e">
        <f>Table13131415[[#This Row],[Diff 1]]/Table13131415[[#This Row],[Actual cost]]*100</f>
        <v>#DIV/0!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</row>
    <row r="470" spans="1:34" x14ac:dyDescent="0.3">
      <c r="A470" t="s">
        <v>490</v>
      </c>
      <c r="B470">
        <v>468</v>
      </c>
      <c r="C470" t="str">
        <f>LEFT(Table13131415[[#This Row],[Contingency id]])</f>
        <v>B</v>
      </c>
      <c r="D470">
        <v>0</v>
      </c>
      <c r="E470" s="1">
        <v>1</v>
      </c>
      <c r="F470">
        <v>20</v>
      </c>
      <c r="G470">
        <v>20</v>
      </c>
      <c r="H470">
        <v>0</v>
      </c>
      <c r="I470" s="2">
        <f>AVERAGE(Table13131415[[#This Row],[Estimated costs 1]:[Estimated costs 20]])</f>
        <v>0</v>
      </c>
      <c r="J470" s="2" t="e">
        <f>(Table13131415[[#This Row],[Mean]]-Table13131415[[#This Row],[Actual cost]])/Table13131415[[#This Row],[Actual cost]]*100</f>
        <v>#DIV/0!</v>
      </c>
      <c r="K470" s="2">
        <f>_xlfn.STDEV.P(Table13131415[[#This Row],[Estimated costs 1]:[Estimated costs 20]])</f>
        <v>0</v>
      </c>
      <c r="L470" s="2" t="e">
        <f>Table13131415[[#This Row],[Dev]]/Table13131415[[#This Row],[Mean]]*100</f>
        <v>#DIV/0!</v>
      </c>
      <c r="M470" s="2">
        <f>Table13131415[[#This Row],[Estimated costs 1]]-Table13131415[[#This Row],[Actual cost]]</f>
        <v>0</v>
      </c>
      <c r="N470" s="2" t="e">
        <f>Table13131415[[#This Row],[Diff 1]]/Table13131415[[#This Row],[Actual cost]]*100</f>
        <v>#DIV/0!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</row>
    <row r="471" spans="1:34" x14ac:dyDescent="0.3">
      <c r="A471" t="s">
        <v>491</v>
      </c>
      <c r="B471">
        <v>469</v>
      </c>
      <c r="C471" t="str">
        <f>LEFT(Table13131415[[#This Row],[Contingency id]])</f>
        <v>B</v>
      </c>
      <c r="D471">
        <v>0</v>
      </c>
      <c r="E471" s="1">
        <v>1.0526315789473599</v>
      </c>
      <c r="F471">
        <v>20</v>
      </c>
      <c r="G471">
        <v>19</v>
      </c>
      <c r="H471">
        <v>0</v>
      </c>
      <c r="I471" s="2">
        <f>AVERAGE(Table13131415[[#This Row],[Estimated costs 1]:[Estimated costs 20]])</f>
        <v>0</v>
      </c>
      <c r="J471" s="2" t="e">
        <f>(Table13131415[[#This Row],[Mean]]-Table13131415[[#This Row],[Actual cost]])/Table13131415[[#This Row],[Actual cost]]*100</f>
        <v>#DIV/0!</v>
      </c>
      <c r="K471" s="2">
        <f>_xlfn.STDEV.P(Table13131415[[#This Row],[Estimated costs 1]:[Estimated costs 20]])</f>
        <v>0</v>
      </c>
      <c r="L471" s="2" t="e">
        <f>Table13131415[[#This Row],[Dev]]/Table13131415[[#This Row],[Mean]]*100</f>
        <v>#DIV/0!</v>
      </c>
      <c r="M471" s="2">
        <f>Table13131415[[#This Row],[Estimated costs 1]]-Table13131415[[#This Row],[Actual cost]]</f>
        <v>0</v>
      </c>
      <c r="N471" s="2" t="e">
        <f>Table13131415[[#This Row],[Diff 1]]/Table13131415[[#This Row],[Actual cost]]*100</f>
        <v>#DIV/0!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</row>
    <row r="472" spans="1:34" x14ac:dyDescent="0.3">
      <c r="A472" t="s">
        <v>492</v>
      </c>
      <c r="B472">
        <v>470</v>
      </c>
      <c r="C472" t="str">
        <f>LEFT(Table13131415[[#This Row],[Contingency id]])</f>
        <v>B</v>
      </c>
      <c r="D472">
        <v>0</v>
      </c>
      <c r="E472" s="1">
        <v>1</v>
      </c>
      <c r="F472">
        <v>20</v>
      </c>
      <c r="G472">
        <v>20</v>
      </c>
      <c r="H472">
        <v>0</v>
      </c>
      <c r="I472" s="2">
        <f>AVERAGE(Table13131415[[#This Row],[Estimated costs 1]:[Estimated costs 20]])</f>
        <v>0</v>
      </c>
      <c r="J472" s="2" t="e">
        <f>(Table13131415[[#This Row],[Mean]]-Table13131415[[#This Row],[Actual cost]])/Table13131415[[#This Row],[Actual cost]]*100</f>
        <v>#DIV/0!</v>
      </c>
      <c r="K472" s="2">
        <f>_xlfn.STDEV.P(Table13131415[[#This Row],[Estimated costs 1]:[Estimated costs 20]])</f>
        <v>0</v>
      </c>
      <c r="L472" s="2" t="e">
        <f>Table13131415[[#This Row],[Dev]]/Table13131415[[#This Row],[Mean]]*100</f>
        <v>#DIV/0!</v>
      </c>
      <c r="M472" s="2">
        <f>Table13131415[[#This Row],[Estimated costs 1]]-Table13131415[[#This Row],[Actual cost]]</f>
        <v>0</v>
      </c>
      <c r="N472" s="2" t="e">
        <f>Table13131415[[#This Row],[Diff 1]]/Table13131415[[#This Row],[Actual cost]]*100</f>
        <v>#DIV/0!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</row>
    <row r="473" spans="1:34" x14ac:dyDescent="0.3">
      <c r="A473" t="s">
        <v>493</v>
      </c>
      <c r="B473">
        <v>471</v>
      </c>
      <c r="C473" t="str">
        <f>LEFT(Table13131415[[#This Row],[Contingency id]])</f>
        <v>B</v>
      </c>
      <c r="D473">
        <v>0</v>
      </c>
      <c r="E473" s="1">
        <v>1</v>
      </c>
      <c r="F473">
        <v>20</v>
      </c>
      <c r="G473">
        <v>20</v>
      </c>
      <c r="H473">
        <v>0</v>
      </c>
      <c r="I473" s="2">
        <f>AVERAGE(Table13131415[[#This Row],[Estimated costs 1]:[Estimated costs 20]])</f>
        <v>0</v>
      </c>
      <c r="J473" s="2" t="e">
        <f>(Table13131415[[#This Row],[Mean]]-Table13131415[[#This Row],[Actual cost]])/Table13131415[[#This Row],[Actual cost]]*100</f>
        <v>#DIV/0!</v>
      </c>
      <c r="K473" s="2">
        <f>_xlfn.STDEV.P(Table13131415[[#This Row],[Estimated costs 1]:[Estimated costs 20]])</f>
        <v>0</v>
      </c>
      <c r="L473" s="2" t="e">
        <f>Table13131415[[#This Row],[Dev]]/Table13131415[[#This Row],[Mean]]*100</f>
        <v>#DIV/0!</v>
      </c>
      <c r="M473" s="2">
        <f>Table13131415[[#This Row],[Estimated costs 1]]-Table13131415[[#This Row],[Actual cost]]</f>
        <v>0</v>
      </c>
      <c r="N473" s="2" t="e">
        <f>Table13131415[[#This Row],[Diff 1]]/Table13131415[[#This Row],[Actual cost]]*100</f>
        <v>#DIV/0!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</row>
    <row r="474" spans="1:34" x14ac:dyDescent="0.3">
      <c r="A474" t="s">
        <v>494</v>
      </c>
      <c r="B474">
        <v>472</v>
      </c>
      <c r="C474" t="str">
        <f>LEFT(Table13131415[[#This Row],[Contingency id]])</f>
        <v>B</v>
      </c>
      <c r="D474">
        <v>0</v>
      </c>
      <c r="E474" s="1">
        <v>1</v>
      </c>
      <c r="F474">
        <v>20</v>
      </c>
      <c r="G474">
        <v>20</v>
      </c>
      <c r="H474">
        <v>0</v>
      </c>
      <c r="I474" s="2">
        <f>AVERAGE(Table13131415[[#This Row],[Estimated costs 1]:[Estimated costs 20]])</f>
        <v>0</v>
      </c>
      <c r="J474" s="2" t="e">
        <f>(Table13131415[[#This Row],[Mean]]-Table13131415[[#This Row],[Actual cost]])/Table13131415[[#This Row],[Actual cost]]*100</f>
        <v>#DIV/0!</v>
      </c>
      <c r="K474" s="2">
        <f>_xlfn.STDEV.P(Table13131415[[#This Row],[Estimated costs 1]:[Estimated costs 20]])</f>
        <v>0</v>
      </c>
      <c r="L474" s="2" t="e">
        <f>Table13131415[[#This Row],[Dev]]/Table13131415[[#This Row],[Mean]]*100</f>
        <v>#DIV/0!</v>
      </c>
      <c r="M474" s="2">
        <f>Table13131415[[#This Row],[Estimated costs 1]]-Table13131415[[#This Row],[Actual cost]]</f>
        <v>0</v>
      </c>
      <c r="N474" s="2" t="e">
        <f>Table13131415[[#This Row],[Diff 1]]/Table13131415[[#This Row],[Actual cost]]*100</f>
        <v>#DIV/0!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</row>
    <row r="475" spans="1:34" x14ac:dyDescent="0.3">
      <c r="A475" t="s">
        <v>495</v>
      </c>
      <c r="B475">
        <v>473</v>
      </c>
      <c r="C475" t="str">
        <f>LEFT(Table13131415[[#This Row],[Contingency id]])</f>
        <v>B</v>
      </c>
      <c r="D475">
        <v>0</v>
      </c>
      <c r="E475" s="1">
        <v>1</v>
      </c>
      <c r="F475">
        <v>20</v>
      </c>
      <c r="G475">
        <v>20</v>
      </c>
      <c r="H475">
        <v>0</v>
      </c>
      <c r="I475" s="2">
        <f>AVERAGE(Table13131415[[#This Row],[Estimated costs 1]:[Estimated costs 20]])</f>
        <v>0</v>
      </c>
      <c r="J475" s="2" t="e">
        <f>(Table13131415[[#This Row],[Mean]]-Table13131415[[#This Row],[Actual cost]])/Table13131415[[#This Row],[Actual cost]]*100</f>
        <v>#DIV/0!</v>
      </c>
      <c r="K475" s="2">
        <f>_xlfn.STDEV.P(Table13131415[[#This Row],[Estimated costs 1]:[Estimated costs 20]])</f>
        <v>0</v>
      </c>
      <c r="L475" s="2" t="e">
        <f>Table13131415[[#This Row],[Dev]]/Table13131415[[#This Row],[Mean]]*100</f>
        <v>#DIV/0!</v>
      </c>
      <c r="M475" s="2">
        <f>Table13131415[[#This Row],[Estimated costs 1]]-Table13131415[[#This Row],[Actual cost]]</f>
        <v>0</v>
      </c>
      <c r="N475" s="2" t="e">
        <f>Table13131415[[#This Row],[Diff 1]]/Table13131415[[#This Row],[Actual cost]]*100</f>
        <v>#DIV/0!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</row>
    <row r="476" spans="1:34" x14ac:dyDescent="0.3">
      <c r="A476" t="s">
        <v>496</v>
      </c>
      <c r="B476">
        <v>474</v>
      </c>
      <c r="C476" t="str">
        <f>LEFT(Table13131415[[#This Row],[Contingency id]])</f>
        <v>B</v>
      </c>
      <c r="D476">
        <v>0</v>
      </c>
      <c r="E476" s="1">
        <v>1.1359999999999999</v>
      </c>
      <c r="F476">
        <v>142</v>
      </c>
      <c r="G476">
        <v>125</v>
      </c>
      <c r="H476">
        <v>0</v>
      </c>
      <c r="I476" s="2">
        <f>AVERAGE(Table13131415[[#This Row],[Estimated costs 1]:[Estimated costs 20]])</f>
        <v>0</v>
      </c>
      <c r="J476" s="2" t="e">
        <f>(Table13131415[[#This Row],[Mean]]-Table13131415[[#This Row],[Actual cost]])/Table13131415[[#This Row],[Actual cost]]*100</f>
        <v>#DIV/0!</v>
      </c>
      <c r="K476" s="2">
        <f>_xlfn.STDEV.P(Table13131415[[#This Row],[Estimated costs 1]:[Estimated costs 20]])</f>
        <v>0</v>
      </c>
      <c r="L476" s="2" t="e">
        <f>Table13131415[[#This Row],[Dev]]/Table13131415[[#This Row],[Mean]]*100</f>
        <v>#DIV/0!</v>
      </c>
      <c r="M476" s="2">
        <f>Table13131415[[#This Row],[Estimated costs 1]]-Table13131415[[#This Row],[Actual cost]]</f>
        <v>0</v>
      </c>
      <c r="N476" s="2" t="e">
        <f>Table13131415[[#This Row],[Diff 1]]/Table13131415[[#This Row],[Actual cost]]*100</f>
        <v>#DIV/0!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</row>
    <row r="477" spans="1:34" x14ac:dyDescent="0.3">
      <c r="A477" t="s">
        <v>497</v>
      </c>
      <c r="B477">
        <v>475</v>
      </c>
      <c r="C477" t="str">
        <f>LEFT(Table13131415[[#This Row],[Contingency id]])</f>
        <v>B</v>
      </c>
      <c r="D477">
        <v>0</v>
      </c>
      <c r="E477" s="1">
        <v>1.0965517241379299</v>
      </c>
      <c r="F477">
        <v>159</v>
      </c>
      <c r="G477">
        <v>145</v>
      </c>
      <c r="H477">
        <v>0</v>
      </c>
      <c r="I477" s="2">
        <f>AVERAGE(Table13131415[[#This Row],[Estimated costs 1]:[Estimated costs 20]])</f>
        <v>0</v>
      </c>
      <c r="J477" s="2" t="e">
        <f>(Table13131415[[#This Row],[Mean]]-Table13131415[[#This Row],[Actual cost]])/Table13131415[[#This Row],[Actual cost]]*100</f>
        <v>#DIV/0!</v>
      </c>
      <c r="K477" s="2">
        <f>_xlfn.STDEV.P(Table13131415[[#This Row],[Estimated costs 1]:[Estimated costs 20]])</f>
        <v>0</v>
      </c>
      <c r="L477" s="2" t="e">
        <f>Table13131415[[#This Row],[Dev]]/Table13131415[[#This Row],[Mean]]*100</f>
        <v>#DIV/0!</v>
      </c>
      <c r="M477" s="2">
        <f>Table13131415[[#This Row],[Estimated costs 1]]-Table13131415[[#This Row],[Actual cost]]</f>
        <v>0</v>
      </c>
      <c r="N477" s="2" t="e">
        <f>Table13131415[[#This Row],[Diff 1]]/Table13131415[[#This Row],[Actual cost]]*100</f>
        <v>#DIV/0!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</row>
    <row r="478" spans="1:34" x14ac:dyDescent="0.3">
      <c r="A478" t="s">
        <v>498</v>
      </c>
      <c r="B478">
        <v>476</v>
      </c>
      <c r="C478" t="str">
        <f>LEFT(Table13131415[[#This Row],[Contingency id]])</f>
        <v>B</v>
      </c>
      <c r="D478">
        <v>0</v>
      </c>
      <c r="E478" s="1">
        <v>1.0757575757575699</v>
      </c>
      <c r="F478">
        <v>142</v>
      </c>
      <c r="G478">
        <v>132</v>
      </c>
      <c r="H478">
        <v>0</v>
      </c>
      <c r="I478" s="2">
        <f>AVERAGE(Table13131415[[#This Row],[Estimated costs 1]:[Estimated costs 20]])</f>
        <v>0</v>
      </c>
      <c r="J478" s="2" t="e">
        <f>(Table13131415[[#This Row],[Mean]]-Table13131415[[#This Row],[Actual cost]])/Table13131415[[#This Row],[Actual cost]]*100</f>
        <v>#DIV/0!</v>
      </c>
      <c r="K478" s="2">
        <f>_xlfn.STDEV.P(Table13131415[[#This Row],[Estimated costs 1]:[Estimated costs 20]])</f>
        <v>0</v>
      </c>
      <c r="L478" s="2" t="e">
        <f>Table13131415[[#This Row],[Dev]]/Table13131415[[#This Row],[Mean]]*100</f>
        <v>#DIV/0!</v>
      </c>
      <c r="M478" s="2">
        <f>Table13131415[[#This Row],[Estimated costs 1]]-Table13131415[[#This Row],[Actual cost]]</f>
        <v>0</v>
      </c>
      <c r="N478" s="2" t="e">
        <f>Table13131415[[#This Row],[Diff 1]]/Table13131415[[#This Row],[Actual cost]]*100</f>
        <v>#DIV/0!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</row>
    <row r="479" spans="1:34" x14ac:dyDescent="0.3">
      <c r="A479" t="s">
        <v>499</v>
      </c>
      <c r="B479">
        <v>477</v>
      </c>
      <c r="C479" t="str">
        <f>LEFT(Table13131415[[#This Row],[Contingency id]])</f>
        <v>B</v>
      </c>
      <c r="D479">
        <v>0</v>
      </c>
      <c r="E479" s="1">
        <v>1.12765957446808</v>
      </c>
      <c r="F479">
        <v>159</v>
      </c>
      <c r="G479">
        <v>141</v>
      </c>
      <c r="H479">
        <v>0</v>
      </c>
      <c r="I479" s="2">
        <f>AVERAGE(Table13131415[[#This Row],[Estimated costs 1]:[Estimated costs 20]])</f>
        <v>0</v>
      </c>
      <c r="J479" s="2" t="e">
        <f>(Table13131415[[#This Row],[Mean]]-Table13131415[[#This Row],[Actual cost]])/Table13131415[[#This Row],[Actual cost]]*100</f>
        <v>#DIV/0!</v>
      </c>
      <c r="K479" s="2">
        <f>_xlfn.STDEV.P(Table13131415[[#This Row],[Estimated costs 1]:[Estimated costs 20]])</f>
        <v>0</v>
      </c>
      <c r="L479" s="2" t="e">
        <f>Table13131415[[#This Row],[Dev]]/Table13131415[[#This Row],[Mean]]*100</f>
        <v>#DIV/0!</v>
      </c>
      <c r="M479" s="2">
        <f>Table13131415[[#This Row],[Estimated costs 1]]-Table13131415[[#This Row],[Actual cost]]</f>
        <v>0</v>
      </c>
      <c r="N479" s="2" t="e">
        <f>Table13131415[[#This Row],[Diff 1]]/Table13131415[[#This Row],[Actual cost]]*100</f>
        <v>#DIV/0!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</row>
    <row r="480" spans="1:34" x14ac:dyDescent="0.3">
      <c r="A480" t="s">
        <v>500</v>
      </c>
      <c r="B480">
        <v>478</v>
      </c>
      <c r="C480" t="str">
        <f>LEFT(Table13131415[[#This Row],[Contingency id]])</f>
        <v>B</v>
      </c>
      <c r="D480">
        <v>0</v>
      </c>
      <c r="E480" s="1">
        <v>1.08904109589041</v>
      </c>
      <c r="F480">
        <v>159</v>
      </c>
      <c r="G480">
        <v>146</v>
      </c>
      <c r="H480">
        <v>0</v>
      </c>
      <c r="I480" s="2">
        <f>AVERAGE(Table13131415[[#This Row],[Estimated costs 1]:[Estimated costs 20]])</f>
        <v>0</v>
      </c>
      <c r="J480" s="2" t="e">
        <f>(Table13131415[[#This Row],[Mean]]-Table13131415[[#This Row],[Actual cost]])/Table13131415[[#This Row],[Actual cost]]*100</f>
        <v>#DIV/0!</v>
      </c>
      <c r="K480" s="2">
        <f>_xlfn.STDEV.P(Table13131415[[#This Row],[Estimated costs 1]:[Estimated costs 20]])</f>
        <v>0</v>
      </c>
      <c r="L480" s="2" t="e">
        <f>Table13131415[[#This Row],[Dev]]/Table13131415[[#This Row],[Mean]]*100</f>
        <v>#DIV/0!</v>
      </c>
      <c r="M480" s="2">
        <f>Table13131415[[#This Row],[Estimated costs 1]]-Table13131415[[#This Row],[Actual cost]]</f>
        <v>0</v>
      </c>
      <c r="N480" s="2" t="e">
        <f>Table13131415[[#This Row],[Diff 1]]/Table13131415[[#This Row],[Actual cost]]*100</f>
        <v>#DIV/0!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</row>
    <row r="481" spans="1:34" x14ac:dyDescent="0.3">
      <c r="A481" t="s">
        <v>501</v>
      </c>
      <c r="B481">
        <v>479</v>
      </c>
      <c r="C481" t="str">
        <f>LEFT(Table13131415[[#This Row],[Contingency id]])</f>
        <v>B</v>
      </c>
      <c r="D481">
        <v>0</v>
      </c>
      <c r="E481" s="1">
        <v>1.1357142857142799</v>
      </c>
      <c r="F481">
        <v>159</v>
      </c>
      <c r="G481">
        <v>140</v>
      </c>
      <c r="H481">
        <v>0</v>
      </c>
      <c r="I481" s="2">
        <f>AVERAGE(Table13131415[[#This Row],[Estimated costs 1]:[Estimated costs 20]])</f>
        <v>0</v>
      </c>
      <c r="J481" s="2" t="e">
        <f>(Table13131415[[#This Row],[Mean]]-Table13131415[[#This Row],[Actual cost]])/Table13131415[[#This Row],[Actual cost]]*100</f>
        <v>#DIV/0!</v>
      </c>
      <c r="K481" s="2">
        <f>_xlfn.STDEV.P(Table13131415[[#This Row],[Estimated costs 1]:[Estimated costs 20]])</f>
        <v>0</v>
      </c>
      <c r="L481" s="2" t="e">
        <f>Table13131415[[#This Row],[Dev]]/Table13131415[[#This Row],[Mean]]*100</f>
        <v>#DIV/0!</v>
      </c>
      <c r="M481" s="2">
        <f>Table13131415[[#This Row],[Estimated costs 1]]-Table13131415[[#This Row],[Actual cost]]</f>
        <v>0</v>
      </c>
      <c r="N481" s="2" t="e">
        <f>Table13131415[[#This Row],[Diff 1]]/Table13131415[[#This Row],[Actual cost]]*100</f>
        <v>#DIV/0!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</row>
    <row r="482" spans="1:34" x14ac:dyDescent="0.3">
      <c r="A482" t="s">
        <v>502</v>
      </c>
      <c r="B482">
        <v>480</v>
      </c>
      <c r="C482" t="str">
        <f>LEFT(Table13131415[[#This Row],[Contingency id]])</f>
        <v>B</v>
      </c>
      <c r="D482">
        <v>0</v>
      </c>
      <c r="E482" s="1">
        <v>1.109375</v>
      </c>
      <c r="F482">
        <v>142</v>
      </c>
      <c r="G482">
        <v>128</v>
      </c>
      <c r="H482">
        <v>0</v>
      </c>
      <c r="I482" s="2">
        <f>AVERAGE(Table13131415[[#This Row],[Estimated costs 1]:[Estimated costs 20]])</f>
        <v>0</v>
      </c>
      <c r="J482" s="2" t="e">
        <f>(Table13131415[[#This Row],[Mean]]-Table13131415[[#This Row],[Actual cost]])/Table13131415[[#This Row],[Actual cost]]*100</f>
        <v>#DIV/0!</v>
      </c>
      <c r="K482" s="2">
        <f>_xlfn.STDEV.P(Table13131415[[#This Row],[Estimated costs 1]:[Estimated costs 20]])</f>
        <v>0</v>
      </c>
      <c r="L482" s="2" t="e">
        <f>Table13131415[[#This Row],[Dev]]/Table13131415[[#This Row],[Mean]]*100</f>
        <v>#DIV/0!</v>
      </c>
      <c r="M482" s="2">
        <f>Table13131415[[#This Row],[Estimated costs 1]]-Table13131415[[#This Row],[Actual cost]]</f>
        <v>0</v>
      </c>
      <c r="N482" s="2" t="e">
        <f>Table13131415[[#This Row],[Diff 1]]/Table13131415[[#This Row],[Actual cost]]*100</f>
        <v>#DIV/0!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</row>
    <row r="483" spans="1:34" x14ac:dyDescent="0.3">
      <c r="A483" t="s">
        <v>503</v>
      </c>
      <c r="B483">
        <v>481</v>
      </c>
      <c r="C483" t="str">
        <f>LEFT(Table13131415[[#This Row],[Contingency id]])</f>
        <v>B</v>
      </c>
      <c r="D483">
        <v>0</v>
      </c>
      <c r="E483" s="1">
        <v>1.1118881118881101</v>
      </c>
      <c r="F483">
        <v>159</v>
      </c>
      <c r="G483">
        <v>143</v>
      </c>
      <c r="H483">
        <v>0</v>
      </c>
      <c r="I483" s="2">
        <f>AVERAGE(Table13131415[[#This Row],[Estimated costs 1]:[Estimated costs 20]])</f>
        <v>0</v>
      </c>
      <c r="J483" s="2" t="e">
        <f>(Table13131415[[#This Row],[Mean]]-Table13131415[[#This Row],[Actual cost]])/Table13131415[[#This Row],[Actual cost]]*100</f>
        <v>#DIV/0!</v>
      </c>
      <c r="K483" s="2">
        <f>_xlfn.STDEV.P(Table13131415[[#This Row],[Estimated costs 1]:[Estimated costs 20]])</f>
        <v>0</v>
      </c>
      <c r="L483" s="2" t="e">
        <f>Table13131415[[#This Row],[Dev]]/Table13131415[[#This Row],[Mean]]*100</f>
        <v>#DIV/0!</v>
      </c>
      <c r="M483" s="2">
        <f>Table13131415[[#This Row],[Estimated costs 1]]-Table13131415[[#This Row],[Actual cost]]</f>
        <v>0</v>
      </c>
      <c r="N483" s="2" t="e">
        <f>Table13131415[[#This Row],[Diff 1]]/Table13131415[[#This Row],[Actual cost]]*100</f>
        <v>#DIV/0!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</row>
    <row r="484" spans="1:34" x14ac:dyDescent="0.3">
      <c r="A484" t="s">
        <v>504</v>
      </c>
      <c r="B484">
        <v>482</v>
      </c>
      <c r="C484" t="str">
        <f>LEFT(Table13131415[[#This Row],[Contingency id]])</f>
        <v>B</v>
      </c>
      <c r="D484">
        <v>0</v>
      </c>
      <c r="E484" s="1">
        <v>1.07692307692307</v>
      </c>
      <c r="F484">
        <v>70</v>
      </c>
      <c r="G484">
        <v>65</v>
      </c>
      <c r="H484">
        <v>0</v>
      </c>
      <c r="I484" s="2">
        <f>AVERAGE(Table13131415[[#This Row],[Estimated costs 1]:[Estimated costs 20]])</f>
        <v>0</v>
      </c>
      <c r="J484" s="2" t="e">
        <f>(Table13131415[[#This Row],[Mean]]-Table13131415[[#This Row],[Actual cost]])/Table13131415[[#This Row],[Actual cost]]*100</f>
        <v>#DIV/0!</v>
      </c>
      <c r="K484" s="2">
        <f>_xlfn.STDEV.P(Table13131415[[#This Row],[Estimated costs 1]:[Estimated costs 20]])</f>
        <v>0</v>
      </c>
      <c r="L484" s="2" t="e">
        <f>Table13131415[[#This Row],[Dev]]/Table13131415[[#This Row],[Mean]]*100</f>
        <v>#DIV/0!</v>
      </c>
      <c r="M484" s="2">
        <f>Table13131415[[#This Row],[Estimated costs 1]]-Table13131415[[#This Row],[Actual cost]]</f>
        <v>0</v>
      </c>
      <c r="N484" s="2" t="e">
        <f>Table13131415[[#This Row],[Diff 1]]/Table13131415[[#This Row],[Actual cost]]*100</f>
        <v>#DIV/0!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</row>
    <row r="485" spans="1:34" x14ac:dyDescent="0.3">
      <c r="A485" t="s">
        <v>505</v>
      </c>
      <c r="B485">
        <v>483</v>
      </c>
      <c r="C485" t="str">
        <f>LEFT(Table13131415[[#This Row],[Contingency id]])</f>
        <v>B</v>
      </c>
      <c r="D485">
        <v>0</v>
      </c>
      <c r="E485" s="1">
        <v>1.01449275362318</v>
      </c>
      <c r="F485">
        <v>70</v>
      </c>
      <c r="G485">
        <v>69</v>
      </c>
      <c r="H485">
        <v>0</v>
      </c>
      <c r="I485" s="2">
        <f>AVERAGE(Table13131415[[#This Row],[Estimated costs 1]:[Estimated costs 20]])</f>
        <v>0</v>
      </c>
      <c r="J485" s="2" t="e">
        <f>(Table13131415[[#This Row],[Mean]]-Table13131415[[#This Row],[Actual cost]])/Table13131415[[#This Row],[Actual cost]]*100</f>
        <v>#DIV/0!</v>
      </c>
      <c r="K485" s="2">
        <f>_xlfn.STDEV.P(Table13131415[[#This Row],[Estimated costs 1]:[Estimated costs 20]])</f>
        <v>0</v>
      </c>
      <c r="L485" s="2" t="e">
        <f>Table13131415[[#This Row],[Dev]]/Table13131415[[#This Row],[Mean]]*100</f>
        <v>#DIV/0!</v>
      </c>
      <c r="M485" s="2">
        <f>Table13131415[[#This Row],[Estimated costs 1]]-Table13131415[[#This Row],[Actual cost]]</f>
        <v>0</v>
      </c>
      <c r="N485" s="2" t="e">
        <f>Table13131415[[#This Row],[Diff 1]]/Table13131415[[#This Row],[Actual cost]]*100</f>
        <v>#DIV/0!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</row>
    <row r="486" spans="1:34" x14ac:dyDescent="0.3">
      <c r="A486" t="s">
        <v>506</v>
      </c>
      <c r="B486">
        <v>484</v>
      </c>
      <c r="C486" t="str">
        <f>LEFT(Table13131415[[#This Row],[Contingency id]])</f>
        <v>B</v>
      </c>
      <c r="D486">
        <v>0</v>
      </c>
      <c r="E486" s="1">
        <v>1.0632911392405</v>
      </c>
      <c r="F486">
        <v>84</v>
      </c>
      <c r="G486">
        <v>79</v>
      </c>
      <c r="H486">
        <v>0</v>
      </c>
      <c r="I486" s="2">
        <f>AVERAGE(Table13131415[[#This Row],[Estimated costs 1]:[Estimated costs 20]])</f>
        <v>0</v>
      </c>
      <c r="J486" s="2" t="e">
        <f>(Table13131415[[#This Row],[Mean]]-Table13131415[[#This Row],[Actual cost]])/Table13131415[[#This Row],[Actual cost]]*100</f>
        <v>#DIV/0!</v>
      </c>
      <c r="K486" s="2">
        <f>_xlfn.STDEV.P(Table13131415[[#This Row],[Estimated costs 1]:[Estimated costs 20]])</f>
        <v>0</v>
      </c>
      <c r="L486" s="2" t="e">
        <f>Table13131415[[#This Row],[Dev]]/Table13131415[[#This Row],[Mean]]*100</f>
        <v>#DIV/0!</v>
      </c>
      <c r="M486" s="2">
        <f>Table13131415[[#This Row],[Estimated costs 1]]-Table13131415[[#This Row],[Actual cost]]</f>
        <v>0</v>
      </c>
      <c r="N486" s="2" t="e">
        <f>Table13131415[[#This Row],[Diff 1]]/Table13131415[[#This Row],[Actual cost]]*100</f>
        <v>#DIV/0!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</row>
    <row r="487" spans="1:34" x14ac:dyDescent="0.3">
      <c r="A487" t="s">
        <v>507</v>
      </c>
      <c r="B487">
        <v>485</v>
      </c>
      <c r="C487" t="str">
        <f>LEFT(Table13131415[[#This Row],[Contingency id]])</f>
        <v>B</v>
      </c>
      <c r="D487">
        <v>0</v>
      </c>
      <c r="E487" s="1">
        <v>1.07692307692307</v>
      </c>
      <c r="F487">
        <v>70</v>
      </c>
      <c r="G487">
        <v>65</v>
      </c>
      <c r="H487">
        <v>0</v>
      </c>
      <c r="I487" s="2">
        <f>AVERAGE(Table13131415[[#This Row],[Estimated costs 1]:[Estimated costs 20]])</f>
        <v>0</v>
      </c>
      <c r="J487" s="2" t="e">
        <f>(Table13131415[[#This Row],[Mean]]-Table13131415[[#This Row],[Actual cost]])/Table13131415[[#This Row],[Actual cost]]*100</f>
        <v>#DIV/0!</v>
      </c>
      <c r="K487" s="2">
        <f>_xlfn.STDEV.P(Table13131415[[#This Row],[Estimated costs 1]:[Estimated costs 20]])</f>
        <v>0</v>
      </c>
      <c r="L487" s="2" t="e">
        <f>Table13131415[[#This Row],[Dev]]/Table13131415[[#This Row],[Mean]]*100</f>
        <v>#DIV/0!</v>
      </c>
      <c r="M487" s="2">
        <f>Table13131415[[#This Row],[Estimated costs 1]]-Table13131415[[#This Row],[Actual cost]]</f>
        <v>0</v>
      </c>
      <c r="N487" s="2" t="e">
        <f>Table13131415[[#This Row],[Diff 1]]/Table13131415[[#This Row],[Actual cost]]*100</f>
        <v>#DIV/0!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</row>
    <row r="488" spans="1:34" x14ac:dyDescent="0.3">
      <c r="A488" t="s">
        <v>508</v>
      </c>
      <c r="B488">
        <v>486</v>
      </c>
      <c r="C488" t="str">
        <f>LEFT(Table13131415[[#This Row],[Contingency id]])</f>
        <v>B</v>
      </c>
      <c r="D488">
        <v>0</v>
      </c>
      <c r="E488" s="1">
        <v>1.0370370370370301</v>
      </c>
      <c r="F488">
        <v>84</v>
      </c>
      <c r="G488">
        <v>81</v>
      </c>
      <c r="H488">
        <v>0</v>
      </c>
      <c r="I488" s="2">
        <f>AVERAGE(Table13131415[[#This Row],[Estimated costs 1]:[Estimated costs 20]])</f>
        <v>0</v>
      </c>
      <c r="J488" s="2" t="e">
        <f>(Table13131415[[#This Row],[Mean]]-Table13131415[[#This Row],[Actual cost]])/Table13131415[[#This Row],[Actual cost]]*100</f>
        <v>#DIV/0!</v>
      </c>
      <c r="K488" s="2">
        <f>_xlfn.STDEV.P(Table13131415[[#This Row],[Estimated costs 1]:[Estimated costs 20]])</f>
        <v>0</v>
      </c>
      <c r="L488" s="2" t="e">
        <f>Table13131415[[#This Row],[Dev]]/Table13131415[[#This Row],[Mean]]*100</f>
        <v>#DIV/0!</v>
      </c>
      <c r="M488" s="2">
        <f>Table13131415[[#This Row],[Estimated costs 1]]-Table13131415[[#This Row],[Actual cost]]</f>
        <v>0</v>
      </c>
      <c r="N488" s="2" t="e">
        <f>Table13131415[[#This Row],[Diff 1]]/Table13131415[[#This Row],[Actual cost]]*100</f>
        <v>#DIV/0!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</row>
    <row r="489" spans="1:34" x14ac:dyDescent="0.3">
      <c r="A489" t="s">
        <v>509</v>
      </c>
      <c r="B489">
        <v>487</v>
      </c>
      <c r="C489" t="str">
        <f>LEFT(Table13131415[[#This Row],[Contingency id]])</f>
        <v>B</v>
      </c>
      <c r="D489">
        <v>0</v>
      </c>
      <c r="E489" s="1">
        <v>1.0447761194029801</v>
      </c>
      <c r="F489">
        <v>70</v>
      </c>
      <c r="G489">
        <v>67</v>
      </c>
      <c r="H489">
        <v>0</v>
      </c>
      <c r="I489" s="2">
        <f>AVERAGE(Table13131415[[#This Row],[Estimated costs 1]:[Estimated costs 20]])</f>
        <v>0</v>
      </c>
      <c r="J489" s="2" t="e">
        <f>(Table13131415[[#This Row],[Mean]]-Table13131415[[#This Row],[Actual cost]])/Table13131415[[#This Row],[Actual cost]]*100</f>
        <v>#DIV/0!</v>
      </c>
      <c r="K489" s="2">
        <f>_xlfn.STDEV.P(Table13131415[[#This Row],[Estimated costs 1]:[Estimated costs 20]])</f>
        <v>0</v>
      </c>
      <c r="L489" s="2" t="e">
        <f>Table13131415[[#This Row],[Dev]]/Table13131415[[#This Row],[Mean]]*100</f>
        <v>#DIV/0!</v>
      </c>
      <c r="M489" s="2">
        <f>Table13131415[[#This Row],[Estimated costs 1]]-Table13131415[[#This Row],[Actual cost]]</f>
        <v>0</v>
      </c>
      <c r="N489" s="2" t="e">
        <f>Table13131415[[#This Row],[Diff 1]]/Table13131415[[#This Row],[Actual cost]]*100</f>
        <v>#DIV/0!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</row>
    <row r="490" spans="1:34" x14ac:dyDescent="0.3">
      <c r="A490" t="s">
        <v>510</v>
      </c>
      <c r="B490">
        <v>488</v>
      </c>
      <c r="C490" t="str">
        <f>LEFT(Table13131415[[#This Row],[Contingency id]])</f>
        <v>B</v>
      </c>
      <c r="D490">
        <v>0</v>
      </c>
      <c r="E490" s="1">
        <v>1.0606060606060601</v>
      </c>
      <c r="F490">
        <v>70</v>
      </c>
      <c r="G490">
        <v>66</v>
      </c>
      <c r="H490">
        <v>0</v>
      </c>
      <c r="I490" s="2">
        <f>AVERAGE(Table13131415[[#This Row],[Estimated costs 1]:[Estimated costs 20]])</f>
        <v>0</v>
      </c>
      <c r="J490" s="2" t="e">
        <f>(Table13131415[[#This Row],[Mean]]-Table13131415[[#This Row],[Actual cost]])/Table13131415[[#This Row],[Actual cost]]*100</f>
        <v>#DIV/0!</v>
      </c>
      <c r="K490" s="2">
        <f>_xlfn.STDEV.P(Table13131415[[#This Row],[Estimated costs 1]:[Estimated costs 20]])</f>
        <v>0</v>
      </c>
      <c r="L490" s="2" t="e">
        <f>Table13131415[[#This Row],[Dev]]/Table13131415[[#This Row],[Mean]]*100</f>
        <v>#DIV/0!</v>
      </c>
      <c r="M490" s="2">
        <f>Table13131415[[#This Row],[Estimated costs 1]]-Table13131415[[#This Row],[Actual cost]]</f>
        <v>0</v>
      </c>
      <c r="N490" s="2" t="e">
        <f>Table13131415[[#This Row],[Diff 1]]/Table13131415[[#This Row],[Actual cost]]*100</f>
        <v>#DIV/0!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</row>
    <row r="491" spans="1:34" x14ac:dyDescent="0.3">
      <c r="A491" t="s">
        <v>511</v>
      </c>
      <c r="B491">
        <v>489</v>
      </c>
      <c r="C491" t="str">
        <f>LEFT(Table13131415[[#This Row],[Contingency id]])</f>
        <v>B</v>
      </c>
      <c r="D491">
        <v>0</v>
      </c>
      <c r="E491" s="1">
        <v>1.02941176470588</v>
      </c>
      <c r="F491">
        <v>70</v>
      </c>
      <c r="G491">
        <v>68</v>
      </c>
      <c r="H491">
        <v>0</v>
      </c>
      <c r="I491" s="2">
        <f>AVERAGE(Table13131415[[#This Row],[Estimated costs 1]:[Estimated costs 20]])</f>
        <v>0</v>
      </c>
      <c r="J491" s="2" t="e">
        <f>(Table13131415[[#This Row],[Mean]]-Table13131415[[#This Row],[Actual cost]])/Table13131415[[#This Row],[Actual cost]]*100</f>
        <v>#DIV/0!</v>
      </c>
      <c r="K491" s="2">
        <f>_xlfn.STDEV.P(Table13131415[[#This Row],[Estimated costs 1]:[Estimated costs 20]])</f>
        <v>0</v>
      </c>
      <c r="L491" s="2" t="e">
        <f>Table13131415[[#This Row],[Dev]]/Table13131415[[#This Row],[Mean]]*100</f>
        <v>#DIV/0!</v>
      </c>
      <c r="M491" s="2">
        <f>Table13131415[[#This Row],[Estimated costs 1]]-Table13131415[[#This Row],[Actual cost]]</f>
        <v>0</v>
      </c>
      <c r="N491" s="2" t="e">
        <f>Table13131415[[#This Row],[Diff 1]]/Table13131415[[#This Row],[Actual cost]]*100</f>
        <v>#DIV/0!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</row>
    <row r="492" spans="1:34" x14ac:dyDescent="0.3">
      <c r="A492" t="s">
        <v>512</v>
      </c>
      <c r="B492">
        <v>490</v>
      </c>
      <c r="C492" t="str">
        <f>LEFT(Table13131415[[#This Row],[Contingency id]])</f>
        <v>B</v>
      </c>
      <c r="D492">
        <v>0</v>
      </c>
      <c r="E492" s="1">
        <v>1.07692307692307</v>
      </c>
      <c r="F492">
        <v>70</v>
      </c>
      <c r="G492">
        <v>65</v>
      </c>
      <c r="H492">
        <v>0</v>
      </c>
      <c r="I492" s="2">
        <f>AVERAGE(Table13131415[[#This Row],[Estimated costs 1]:[Estimated costs 20]])</f>
        <v>0</v>
      </c>
      <c r="J492" s="2" t="e">
        <f>(Table13131415[[#This Row],[Mean]]-Table13131415[[#This Row],[Actual cost]])/Table13131415[[#This Row],[Actual cost]]*100</f>
        <v>#DIV/0!</v>
      </c>
      <c r="K492" s="2">
        <f>_xlfn.STDEV.P(Table13131415[[#This Row],[Estimated costs 1]:[Estimated costs 20]])</f>
        <v>0</v>
      </c>
      <c r="L492" s="2" t="e">
        <f>Table13131415[[#This Row],[Dev]]/Table13131415[[#This Row],[Mean]]*100</f>
        <v>#DIV/0!</v>
      </c>
      <c r="M492" s="2">
        <f>Table13131415[[#This Row],[Estimated costs 1]]-Table13131415[[#This Row],[Actual cost]]</f>
        <v>0</v>
      </c>
      <c r="N492" s="2" t="e">
        <f>Table13131415[[#This Row],[Diff 1]]/Table13131415[[#This Row],[Actual cost]]*100</f>
        <v>#DIV/0!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</row>
    <row r="493" spans="1:34" x14ac:dyDescent="0.3">
      <c r="A493" t="s">
        <v>513</v>
      </c>
      <c r="B493">
        <v>491</v>
      </c>
      <c r="C493" t="str">
        <f>LEFT(Table13131415[[#This Row],[Contingency id]])</f>
        <v>B</v>
      </c>
      <c r="D493">
        <v>0</v>
      </c>
      <c r="E493" s="1">
        <v>1.02941176470588</v>
      </c>
      <c r="F493">
        <v>70</v>
      </c>
      <c r="G493">
        <v>68</v>
      </c>
      <c r="H493">
        <v>0</v>
      </c>
      <c r="I493" s="2">
        <f>AVERAGE(Table13131415[[#This Row],[Estimated costs 1]:[Estimated costs 20]])</f>
        <v>0</v>
      </c>
      <c r="J493" s="2" t="e">
        <f>(Table13131415[[#This Row],[Mean]]-Table13131415[[#This Row],[Actual cost]])/Table13131415[[#This Row],[Actual cost]]*100</f>
        <v>#DIV/0!</v>
      </c>
      <c r="K493" s="2">
        <f>_xlfn.STDEV.P(Table13131415[[#This Row],[Estimated costs 1]:[Estimated costs 20]])</f>
        <v>0</v>
      </c>
      <c r="L493" s="2" t="e">
        <f>Table13131415[[#This Row],[Dev]]/Table13131415[[#This Row],[Mean]]*100</f>
        <v>#DIV/0!</v>
      </c>
      <c r="M493" s="2">
        <f>Table13131415[[#This Row],[Estimated costs 1]]-Table13131415[[#This Row],[Actual cost]]</f>
        <v>0</v>
      </c>
      <c r="N493" s="2" t="e">
        <f>Table13131415[[#This Row],[Diff 1]]/Table13131415[[#This Row],[Actual cost]]*100</f>
        <v>#DIV/0!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</row>
    <row r="494" spans="1:34" x14ac:dyDescent="0.3">
      <c r="A494" t="s">
        <v>514</v>
      </c>
      <c r="B494">
        <v>492</v>
      </c>
      <c r="C494" t="str">
        <f>LEFT(Table13131415[[#This Row],[Contingency id]])</f>
        <v>B</v>
      </c>
      <c r="D494">
        <v>0</v>
      </c>
      <c r="E494" s="1">
        <v>1.07692307692307</v>
      </c>
      <c r="F494">
        <v>84</v>
      </c>
      <c r="G494">
        <v>78</v>
      </c>
      <c r="H494">
        <v>0</v>
      </c>
      <c r="I494" s="2">
        <f>AVERAGE(Table13131415[[#This Row],[Estimated costs 1]:[Estimated costs 20]])</f>
        <v>0</v>
      </c>
      <c r="J494" s="2" t="e">
        <f>(Table13131415[[#This Row],[Mean]]-Table13131415[[#This Row],[Actual cost]])/Table13131415[[#This Row],[Actual cost]]*100</f>
        <v>#DIV/0!</v>
      </c>
      <c r="K494" s="2">
        <f>_xlfn.STDEV.P(Table13131415[[#This Row],[Estimated costs 1]:[Estimated costs 20]])</f>
        <v>0</v>
      </c>
      <c r="L494" s="2" t="e">
        <f>Table13131415[[#This Row],[Dev]]/Table13131415[[#This Row],[Mean]]*100</f>
        <v>#DIV/0!</v>
      </c>
      <c r="M494" s="2">
        <f>Table13131415[[#This Row],[Estimated costs 1]]-Table13131415[[#This Row],[Actual cost]]</f>
        <v>0</v>
      </c>
      <c r="N494" s="2" t="e">
        <f>Table13131415[[#This Row],[Diff 1]]/Table13131415[[#This Row],[Actual cost]]*100</f>
        <v>#DIV/0!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</row>
    <row r="495" spans="1:34" x14ac:dyDescent="0.3">
      <c r="A495" t="s">
        <v>515</v>
      </c>
      <c r="B495">
        <v>493</v>
      </c>
      <c r="C495" t="str">
        <f>LEFT(Table13131415[[#This Row],[Contingency id]])</f>
        <v>B</v>
      </c>
      <c r="D495">
        <v>0</v>
      </c>
      <c r="E495" s="1">
        <v>1.05</v>
      </c>
      <c r="F495">
        <v>84</v>
      </c>
      <c r="G495">
        <v>80</v>
      </c>
      <c r="H495">
        <v>0</v>
      </c>
      <c r="I495" s="2">
        <f>AVERAGE(Table13131415[[#This Row],[Estimated costs 1]:[Estimated costs 20]])</f>
        <v>0</v>
      </c>
      <c r="J495" s="2" t="e">
        <f>(Table13131415[[#This Row],[Mean]]-Table13131415[[#This Row],[Actual cost]])/Table13131415[[#This Row],[Actual cost]]*100</f>
        <v>#DIV/0!</v>
      </c>
      <c r="K495" s="2">
        <f>_xlfn.STDEV.P(Table13131415[[#This Row],[Estimated costs 1]:[Estimated costs 20]])</f>
        <v>0</v>
      </c>
      <c r="L495" s="2" t="e">
        <f>Table13131415[[#This Row],[Dev]]/Table13131415[[#This Row],[Mean]]*100</f>
        <v>#DIV/0!</v>
      </c>
      <c r="M495" s="2">
        <f>Table13131415[[#This Row],[Estimated costs 1]]-Table13131415[[#This Row],[Actual cost]]</f>
        <v>0</v>
      </c>
      <c r="N495" s="2" t="e">
        <f>Table13131415[[#This Row],[Diff 1]]/Table13131415[[#This Row],[Actual cost]]*100</f>
        <v>#DIV/0!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</row>
    <row r="496" spans="1:34" x14ac:dyDescent="0.3">
      <c r="A496" t="s">
        <v>516</v>
      </c>
      <c r="B496">
        <v>494</v>
      </c>
      <c r="C496" t="str">
        <f>LEFT(Table13131415[[#This Row],[Contingency id]])</f>
        <v>B</v>
      </c>
      <c r="D496">
        <v>0</v>
      </c>
      <c r="E496" s="1">
        <v>1.0384615384615301</v>
      </c>
      <c r="F496">
        <v>108</v>
      </c>
      <c r="G496">
        <v>104</v>
      </c>
      <c r="H496">
        <v>0</v>
      </c>
      <c r="I496" s="2">
        <f>AVERAGE(Table13131415[[#This Row],[Estimated costs 1]:[Estimated costs 20]])</f>
        <v>0</v>
      </c>
      <c r="J496" s="2" t="e">
        <f>(Table13131415[[#This Row],[Mean]]-Table13131415[[#This Row],[Actual cost]])/Table13131415[[#This Row],[Actual cost]]*100</f>
        <v>#DIV/0!</v>
      </c>
      <c r="K496" s="2">
        <f>_xlfn.STDEV.P(Table13131415[[#This Row],[Estimated costs 1]:[Estimated costs 20]])</f>
        <v>0</v>
      </c>
      <c r="L496" s="2" t="e">
        <f>Table13131415[[#This Row],[Dev]]/Table13131415[[#This Row],[Mean]]*100</f>
        <v>#DIV/0!</v>
      </c>
      <c r="M496" s="2">
        <f>Table13131415[[#This Row],[Estimated costs 1]]-Table13131415[[#This Row],[Actual cost]]</f>
        <v>0</v>
      </c>
      <c r="N496" s="2" t="e">
        <f>Table13131415[[#This Row],[Diff 1]]/Table13131415[[#This Row],[Actual cost]]*100</f>
        <v>#DIV/0!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</row>
    <row r="497" spans="1:34" x14ac:dyDescent="0.3">
      <c r="A497" t="s">
        <v>517</v>
      </c>
      <c r="B497">
        <v>495</v>
      </c>
      <c r="C497" t="str">
        <f>LEFT(Table13131415[[#This Row],[Contingency id]])</f>
        <v>B</v>
      </c>
      <c r="D497">
        <v>0</v>
      </c>
      <c r="E497" s="1">
        <v>1.0485436893203799</v>
      </c>
      <c r="F497">
        <v>108</v>
      </c>
      <c r="G497">
        <v>103</v>
      </c>
      <c r="H497">
        <v>0</v>
      </c>
      <c r="I497" s="2">
        <f>AVERAGE(Table13131415[[#This Row],[Estimated costs 1]:[Estimated costs 20]])</f>
        <v>0</v>
      </c>
      <c r="J497" s="2" t="e">
        <f>(Table13131415[[#This Row],[Mean]]-Table13131415[[#This Row],[Actual cost]])/Table13131415[[#This Row],[Actual cost]]*100</f>
        <v>#DIV/0!</v>
      </c>
      <c r="K497" s="2">
        <f>_xlfn.STDEV.P(Table13131415[[#This Row],[Estimated costs 1]:[Estimated costs 20]])</f>
        <v>0</v>
      </c>
      <c r="L497" s="2" t="e">
        <f>Table13131415[[#This Row],[Dev]]/Table13131415[[#This Row],[Mean]]*100</f>
        <v>#DIV/0!</v>
      </c>
      <c r="M497" s="2">
        <f>Table13131415[[#This Row],[Estimated costs 1]]-Table13131415[[#This Row],[Actual cost]]</f>
        <v>0</v>
      </c>
      <c r="N497" s="2" t="e">
        <f>Table13131415[[#This Row],[Diff 1]]/Table13131415[[#This Row],[Actual cost]]*100</f>
        <v>#DIV/0!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</row>
    <row r="498" spans="1:34" x14ac:dyDescent="0.3">
      <c r="A498" t="s">
        <v>518</v>
      </c>
      <c r="B498">
        <v>496</v>
      </c>
      <c r="C498" t="str">
        <f>LEFT(Table13131415[[#This Row],[Contingency id]])</f>
        <v>B</v>
      </c>
      <c r="D498">
        <v>0</v>
      </c>
      <c r="E498" s="1">
        <v>1.0909090909090899</v>
      </c>
      <c r="F498">
        <v>108</v>
      </c>
      <c r="G498">
        <v>99</v>
      </c>
      <c r="H498">
        <v>0</v>
      </c>
      <c r="I498" s="2">
        <f>AVERAGE(Table13131415[[#This Row],[Estimated costs 1]:[Estimated costs 20]])</f>
        <v>0</v>
      </c>
      <c r="J498" s="2" t="e">
        <f>(Table13131415[[#This Row],[Mean]]-Table13131415[[#This Row],[Actual cost]])/Table13131415[[#This Row],[Actual cost]]*100</f>
        <v>#DIV/0!</v>
      </c>
      <c r="K498" s="2">
        <f>_xlfn.STDEV.P(Table13131415[[#This Row],[Estimated costs 1]:[Estimated costs 20]])</f>
        <v>0</v>
      </c>
      <c r="L498" s="2" t="e">
        <f>Table13131415[[#This Row],[Dev]]/Table13131415[[#This Row],[Mean]]*100</f>
        <v>#DIV/0!</v>
      </c>
      <c r="M498" s="2">
        <f>Table13131415[[#This Row],[Estimated costs 1]]-Table13131415[[#This Row],[Actual cost]]</f>
        <v>0</v>
      </c>
      <c r="N498" s="2" t="e">
        <f>Table13131415[[#This Row],[Diff 1]]/Table13131415[[#This Row],[Actual cost]]*100</f>
        <v>#DIV/0!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</row>
    <row r="499" spans="1:34" x14ac:dyDescent="0.3">
      <c r="A499" t="s">
        <v>519</v>
      </c>
      <c r="B499">
        <v>497</v>
      </c>
      <c r="C499" t="str">
        <f>LEFT(Table13131415[[#This Row],[Contingency id]])</f>
        <v>B</v>
      </c>
      <c r="D499">
        <v>0</v>
      </c>
      <c r="E499" s="1">
        <v>1.0485436893203799</v>
      </c>
      <c r="F499">
        <v>108</v>
      </c>
      <c r="G499">
        <v>103</v>
      </c>
      <c r="H499">
        <v>0</v>
      </c>
      <c r="I499" s="2">
        <f>AVERAGE(Table13131415[[#This Row],[Estimated costs 1]:[Estimated costs 20]])</f>
        <v>0</v>
      </c>
      <c r="J499" s="2" t="e">
        <f>(Table13131415[[#This Row],[Mean]]-Table13131415[[#This Row],[Actual cost]])/Table13131415[[#This Row],[Actual cost]]*100</f>
        <v>#DIV/0!</v>
      </c>
      <c r="K499" s="2">
        <f>_xlfn.STDEV.P(Table13131415[[#This Row],[Estimated costs 1]:[Estimated costs 20]])</f>
        <v>0</v>
      </c>
      <c r="L499" s="2" t="e">
        <f>Table13131415[[#This Row],[Dev]]/Table13131415[[#This Row],[Mean]]*100</f>
        <v>#DIV/0!</v>
      </c>
      <c r="M499" s="2">
        <f>Table13131415[[#This Row],[Estimated costs 1]]-Table13131415[[#This Row],[Actual cost]]</f>
        <v>0</v>
      </c>
      <c r="N499" s="2" t="e">
        <f>Table13131415[[#This Row],[Diff 1]]/Table13131415[[#This Row],[Actual cost]]*100</f>
        <v>#DIV/0!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</row>
    <row r="500" spans="1:34" x14ac:dyDescent="0.3">
      <c r="A500" t="s">
        <v>520</v>
      </c>
      <c r="B500">
        <v>498</v>
      </c>
      <c r="C500" t="str">
        <f>LEFT(Table13131415[[#This Row],[Contingency id]])</f>
        <v>B</v>
      </c>
      <c r="D500">
        <v>0</v>
      </c>
      <c r="E500" s="1">
        <v>1.08928571428571</v>
      </c>
      <c r="F500">
        <v>122</v>
      </c>
      <c r="G500">
        <v>112</v>
      </c>
      <c r="H500">
        <v>0</v>
      </c>
      <c r="I500" s="2">
        <f>AVERAGE(Table13131415[[#This Row],[Estimated costs 1]:[Estimated costs 20]])</f>
        <v>0</v>
      </c>
      <c r="J500" s="2" t="e">
        <f>(Table13131415[[#This Row],[Mean]]-Table13131415[[#This Row],[Actual cost]])/Table13131415[[#This Row],[Actual cost]]*100</f>
        <v>#DIV/0!</v>
      </c>
      <c r="K500" s="2">
        <f>_xlfn.STDEV.P(Table13131415[[#This Row],[Estimated costs 1]:[Estimated costs 20]])</f>
        <v>0</v>
      </c>
      <c r="L500" s="2" t="e">
        <f>Table13131415[[#This Row],[Dev]]/Table13131415[[#This Row],[Mean]]*100</f>
        <v>#DIV/0!</v>
      </c>
      <c r="M500" s="2">
        <f>Table13131415[[#This Row],[Estimated costs 1]]-Table13131415[[#This Row],[Actual cost]]</f>
        <v>0</v>
      </c>
      <c r="N500" s="2" t="e">
        <f>Table13131415[[#This Row],[Diff 1]]/Table13131415[[#This Row],[Actual cost]]*100</f>
        <v>#DIV/0!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</row>
    <row r="501" spans="1:34" x14ac:dyDescent="0.3">
      <c r="A501" t="s">
        <v>521</v>
      </c>
      <c r="B501">
        <v>499</v>
      </c>
      <c r="C501" t="str">
        <f>LEFT(Table13131415[[#This Row],[Contingency id]])</f>
        <v>B</v>
      </c>
      <c r="D501">
        <v>0</v>
      </c>
      <c r="E501" s="1">
        <v>1.1020408163265301</v>
      </c>
      <c r="F501">
        <v>108</v>
      </c>
      <c r="G501">
        <v>98</v>
      </c>
      <c r="H501">
        <v>0</v>
      </c>
      <c r="I501" s="2">
        <f>AVERAGE(Table13131415[[#This Row],[Estimated costs 1]:[Estimated costs 20]])</f>
        <v>0</v>
      </c>
      <c r="J501" s="2" t="e">
        <f>(Table13131415[[#This Row],[Mean]]-Table13131415[[#This Row],[Actual cost]])/Table13131415[[#This Row],[Actual cost]]*100</f>
        <v>#DIV/0!</v>
      </c>
      <c r="K501" s="2">
        <f>_xlfn.STDEV.P(Table13131415[[#This Row],[Estimated costs 1]:[Estimated costs 20]])</f>
        <v>0</v>
      </c>
      <c r="L501" s="2" t="e">
        <f>Table13131415[[#This Row],[Dev]]/Table13131415[[#This Row],[Mean]]*100</f>
        <v>#DIV/0!</v>
      </c>
      <c r="M501" s="2">
        <f>Table13131415[[#This Row],[Estimated costs 1]]-Table13131415[[#This Row],[Actual cost]]</f>
        <v>0</v>
      </c>
      <c r="N501" s="2" t="e">
        <f>Table13131415[[#This Row],[Diff 1]]/Table13131415[[#This Row],[Actual cost]]*100</f>
        <v>#DIV/0!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</row>
    <row r="502" spans="1:34" x14ac:dyDescent="0.3">
      <c r="A502" t="s">
        <v>522</v>
      </c>
      <c r="B502">
        <v>500</v>
      </c>
      <c r="C502" t="str">
        <f>LEFT(Table13131415[[#This Row],[Contingency id]])</f>
        <v>B</v>
      </c>
      <c r="D502">
        <v>0</v>
      </c>
      <c r="E502" s="1">
        <v>1.0188679245283001</v>
      </c>
      <c r="F502">
        <v>108</v>
      </c>
      <c r="G502">
        <v>106</v>
      </c>
      <c r="H502">
        <v>0</v>
      </c>
      <c r="I502" s="2">
        <f>AVERAGE(Table13131415[[#This Row],[Estimated costs 1]:[Estimated costs 20]])</f>
        <v>0</v>
      </c>
      <c r="J502" s="2" t="e">
        <f>(Table13131415[[#This Row],[Mean]]-Table13131415[[#This Row],[Actual cost]])/Table13131415[[#This Row],[Actual cost]]*100</f>
        <v>#DIV/0!</v>
      </c>
      <c r="K502" s="2">
        <f>_xlfn.STDEV.P(Table13131415[[#This Row],[Estimated costs 1]:[Estimated costs 20]])</f>
        <v>0</v>
      </c>
      <c r="L502" s="2" t="e">
        <f>Table13131415[[#This Row],[Dev]]/Table13131415[[#This Row],[Mean]]*100</f>
        <v>#DIV/0!</v>
      </c>
      <c r="M502" s="2">
        <f>Table13131415[[#This Row],[Estimated costs 1]]-Table13131415[[#This Row],[Actual cost]]</f>
        <v>0</v>
      </c>
      <c r="N502" s="2" t="e">
        <f>Table13131415[[#This Row],[Diff 1]]/Table13131415[[#This Row],[Actual cost]]*100</f>
        <v>#DIV/0!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</row>
    <row r="503" spans="1:34" x14ac:dyDescent="0.3">
      <c r="A503" t="s">
        <v>523</v>
      </c>
      <c r="B503">
        <v>501</v>
      </c>
      <c r="C503" t="str">
        <f>LEFT(Table13131415[[#This Row],[Contingency id]])</f>
        <v>B</v>
      </c>
      <c r="D503">
        <v>0</v>
      </c>
      <c r="E503" s="1">
        <v>1.08</v>
      </c>
      <c r="F503">
        <v>108</v>
      </c>
      <c r="G503">
        <v>100</v>
      </c>
      <c r="H503">
        <v>0</v>
      </c>
      <c r="I503" s="2">
        <f>AVERAGE(Table13131415[[#This Row],[Estimated costs 1]:[Estimated costs 20]])</f>
        <v>0</v>
      </c>
      <c r="J503" s="2" t="e">
        <f>(Table13131415[[#This Row],[Mean]]-Table13131415[[#This Row],[Actual cost]])/Table13131415[[#This Row],[Actual cost]]*100</f>
        <v>#DIV/0!</v>
      </c>
      <c r="K503" s="2">
        <f>_xlfn.STDEV.P(Table13131415[[#This Row],[Estimated costs 1]:[Estimated costs 20]])</f>
        <v>0</v>
      </c>
      <c r="L503" s="2" t="e">
        <f>Table13131415[[#This Row],[Dev]]/Table13131415[[#This Row],[Mean]]*100</f>
        <v>#DIV/0!</v>
      </c>
      <c r="M503" s="2">
        <f>Table13131415[[#This Row],[Estimated costs 1]]-Table13131415[[#This Row],[Actual cost]]</f>
        <v>0</v>
      </c>
      <c r="N503" s="2" t="e">
        <f>Table13131415[[#This Row],[Diff 1]]/Table13131415[[#This Row],[Actual cost]]*100</f>
        <v>#DIV/0!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</row>
    <row r="504" spans="1:34" x14ac:dyDescent="0.3">
      <c r="A504" t="s">
        <v>524</v>
      </c>
      <c r="B504">
        <v>502</v>
      </c>
      <c r="C504" t="str">
        <f>LEFT(Table13131415[[#This Row],[Contingency id]])</f>
        <v>B</v>
      </c>
      <c r="D504">
        <v>0</v>
      </c>
      <c r="E504" s="1">
        <v>1.1489361702127601</v>
      </c>
      <c r="F504">
        <v>108</v>
      </c>
      <c r="G504">
        <v>94</v>
      </c>
      <c r="H504">
        <v>0</v>
      </c>
      <c r="I504" s="2">
        <f>AVERAGE(Table13131415[[#This Row],[Estimated costs 1]:[Estimated costs 20]])</f>
        <v>0</v>
      </c>
      <c r="J504" s="2" t="e">
        <f>(Table13131415[[#This Row],[Mean]]-Table13131415[[#This Row],[Actual cost]])/Table13131415[[#This Row],[Actual cost]]*100</f>
        <v>#DIV/0!</v>
      </c>
      <c r="K504" s="2">
        <f>_xlfn.STDEV.P(Table13131415[[#This Row],[Estimated costs 1]:[Estimated costs 20]])</f>
        <v>0</v>
      </c>
      <c r="L504" s="2" t="e">
        <f>Table13131415[[#This Row],[Dev]]/Table13131415[[#This Row],[Mean]]*100</f>
        <v>#DIV/0!</v>
      </c>
      <c r="M504" s="2">
        <f>Table13131415[[#This Row],[Estimated costs 1]]-Table13131415[[#This Row],[Actual cost]]</f>
        <v>0</v>
      </c>
      <c r="N504" s="2" t="e">
        <f>Table13131415[[#This Row],[Diff 1]]/Table13131415[[#This Row],[Actual cost]]*100</f>
        <v>#DIV/0!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</row>
    <row r="505" spans="1:34" x14ac:dyDescent="0.3">
      <c r="A505" t="s">
        <v>525</v>
      </c>
      <c r="B505">
        <v>503</v>
      </c>
      <c r="C505" t="str">
        <f>LEFT(Table13131415[[#This Row],[Contingency id]])</f>
        <v>B</v>
      </c>
      <c r="D505">
        <v>0</v>
      </c>
      <c r="E505" s="1">
        <v>1.0588235294117601</v>
      </c>
      <c r="F505">
        <v>108</v>
      </c>
      <c r="G505">
        <v>102</v>
      </c>
      <c r="H505">
        <v>0</v>
      </c>
      <c r="I505" s="2">
        <f>AVERAGE(Table13131415[[#This Row],[Estimated costs 1]:[Estimated costs 20]])</f>
        <v>0</v>
      </c>
      <c r="J505" s="2" t="e">
        <f>(Table13131415[[#This Row],[Mean]]-Table13131415[[#This Row],[Actual cost]])/Table13131415[[#This Row],[Actual cost]]*100</f>
        <v>#DIV/0!</v>
      </c>
      <c r="K505" s="2">
        <f>_xlfn.STDEV.P(Table13131415[[#This Row],[Estimated costs 1]:[Estimated costs 20]])</f>
        <v>0</v>
      </c>
      <c r="L505" s="2" t="e">
        <f>Table13131415[[#This Row],[Dev]]/Table13131415[[#This Row],[Mean]]*100</f>
        <v>#DIV/0!</v>
      </c>
      <c r="M505" s="2">
        <f>Table13131415[[#This Row],[Estimated costs 1]]-Table13131415[[#This Row],[Actual cost]]</f>
        <v>0</v>
      </c>
      <c r="N505" s="2" t="e">
        <f>Table13131415[[#This Row],[Diff 1]]/Table13131415[[#This Row],[Actual cost]]*100</f>
        <v>#DIV/0!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</row>
    <row r="506" spans="1:34" x14ac:dyDescent="0.3">
      <c r="A506" t="s">
        <v>526</v>
      </c>
      <c r="B506">
        <v>504</v>
      </c>
      <c r="C506" t="str">
        <f>LEFT(Table13131415[[#This Row],[Contingency id]])</f>
        <v>B</v>
      </c>
      <c r="D506">
        <v>0</v>
      </c>
      <c r="E506" s="1">
        <v>1.0384615384615301</v>
      </c>
      <c r="F506">
        <v>108</v>
      </c>
      <c r="G506">
        <v>104</v>
      </c>
      <c r="H506">
        <v>0</v>
      </c>
      <c r="I506" s="2">
        <f>AVERAGE(Table13131415[[#This Row],[Estimated costs 1]:[Estimated costs 20]])</f>
        <v>0</v>
      </c>
      <c r="J506" s="2" t="e">
        <f>(Table13131415[[#This Row],[Mean]]-Table13131415[[#This Row],[Actual cost]])/Table13131415[[#This Row],[Actual cost]]*100</f>
        <v>#DIV/0!</v>
      </c>
      <c r="K506" s="2">
        <f>_xlfn.STDEV.P(Table13131415[[#This Row],[Estimated costs 1]:[Estimated costs 20]])</f>
        <v>0</v>
      </c>
      <c r="L506" s="2" t="e">
        <f>Table13131415[[#This Row],[Dev]]/Table13131415[[#This Row],[Mean]]*100</f>
        <v>#DIV/0!</v>
      </c>
      <c r="M506" s="2">
        <f>Table13131415[[#This Row],[Estimated costs 1]]-Table13131415[[#This Row],[Actual cost]]</f>
        <v>0</v>
      </c>
      <c r="N506" s="2" t="e">
        <f>Table13131415[[#This Row],[Diff 1]]/Table13131415[[#This Row],[Actual cost]]*100</f>
        <v>#DIV/0!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</row>
    <row r="507" spans="1:34" x14ac:dyDescent="0.3">
      <c r="A507" t="s">
        <v>527</v>
      </c>
      <c r="B507">
        <v>505</v>
      </c>
      <c r="C507" t="str">
        <f>LEFT(Table13131415[[#This Row],[Contingency id]])</f>
        <v>B</v>
      </c>
      <c r="D507">
        <v>0</v>
      </c>
      <c r="E507" s="1">
        <v>1.0508474576271101</v>
      </c>
      <c r="F507">
        <v>62</v>
      </c>
      <c r="G507">
        <v>59</v>
      </c>
      <c r="H507">
        <v>0</v>
      </c>
      <c r="I507" s="2">
        <f>AVERAGE(Table13131415[[#This Row],[Estimated costs 1]:[Estimated costs 20]])</f>
        <v>0</v>
      </c>
      <c r="J507" s="2" t="e">
        <f>(Table13131415[[#This Row],[Mean]]-Table13131415[[#This Row],[Actual cost]])/Table13131415[[#This Row],[Actual cost]]*100</f>
        <v>#DIV/0!</v>
      </c>
      <c r="K507" s="2">
        <f>_xlfn.STDEV.P(Table13131415[[#This Row],[Estimated costs 1]:[Estimated costs 20]])</f>
        <v>0</v>
      </c>
      <c r="L507" s="2" t="e">
        <f>Table13131415[[#This Row],[Dev]]/Table13131415[[#This Row],[Mean]]*100</f>
        <v>#DIV/0!</v>
      </c>
      <c r="M507" s="2">
        <f>Table13131415[[#This Row],[Estimated costs 1]]-Table13131415[[#This Row],[Actual cost]]</f>
        <v>0</v>
      </c>
      <c r="N507" s="2" t="e">
        <f>Table13131415[[#This Row],[Diff 1]]/Table13131415[[#This Row],[Actual cost]]*100</f>
        <v>#DIV/0!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</row>
    <row r="508" spans="1:34" x14ac:dyDescent="0.3">
      <c r="A508" t="s">
        <v>528</v>
      </c>
      <c r="B508">
        <v>506</v>
      </c>
      <c r="C508" t="str">
        <f>LEFT(Table13131415[[#This Row],[Contingency id]])</f>
        <v>B</v>
      </c>
      <c r="D508">
        <v>0</v>
      </c>
      <c r="E508" s="1">
        <v>1.0333333333333301</v>
      </c>
      <c r="F508">
        <v>62</v>
      </c>
      <c r="G508">
        <v>60</v>
      </c>
      <c r="H508">
        <v>0</v>
      </c>
      <c r="I508" s="2">
        <f>AVERAGE(Table13131415[[#This Row],[Estimated costs 1]:[Estimated costs 20]])</f>
        <v>0</v>
      </c>
      <c r="J508" s="2" t="e">
        <f>(Table13131415[[#This Row],[Mean]]-Table13131415[[#This Row],[Actual cost]])/Table13131415[[#This Row],[Actual cost]]*100</f>
        <v>#DIV/0!</v>
      </c>
      <c r="K508" s="2">
        <f>_xlfn.STDEV.P(Table13131415[[#This Row],[Estimated costs 1]:[Estimated costs 20]])</f>
        <v>0</v>
      </c>
      <c r="L508" s="2" t="e">
        <f>Table13131415[[#This Row],[Dev]]/Table13131415[[#This Row],[Mean]]*100</f>
        <v>#DIV/0!</v>
      </c>
      <c r="M508" s="2">
        <f>Table13131415[[#This Row],[Estimated costs 1]]-Table13131415[[#This Row],[Actual cost]]</f>
        <v>0</v>
      </c>
      <c r="N508" s="2" t="e">
        <f>Table13131415[[#This Row],[Diff 1]]/Table13131415[[#This Row],[Actual cost]]*100</f>
        <v>#DIV/0!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</row>
    <row r="509" spans="1:34" x14ac:dyDescent="0.3">
      <c r="A509" t="s">
        <v>529</v>
      </c>
      <c r="B509">
        <v>507</v>
      </c>
      <c r="C509" t="str">
        <f>LEFT(Table13131415[[#This Row],[Contingency id]])</f>
        <v>B</v>
      </c>
      <c r="D509">
        <v>0</v>
      </c>
      <c r="E509" s="1">
        <v>1</v>
      </c>
      <c r="F509">
        <v>62</v>
      </c>
      <c r="G509">
        <v>62</v>
      </c>
      <c r="H509">
        <v>0</v>
      </c>
      <c r="I509" s="2">
        <f>AVERAGE(Table13131415[[#This Row],[Estimated costs 1]:[Estimated costs 20]])</f>
        <v>0</v>
      </c>
      <c r="J509" s="2" t="e">
        <f>(Table13131415[[#This Row],[Mean]]-Table13131415[[#This Row],[Actual cost]])/Table13131415[[#This Row],[Actual cost]]*100</f>
        <v>#DIV/0!</v>
      </c>
      <c r="K509" s="2">
        <f>_xlfn.STDEV.P(Table13131415[[#This Row],[Estimated costs 1]:[Estimated costs 20]])</f>
        <v>0</v>
      </c>
      <c r="L509" s="2" t="e">
        <f>Table13131415[[#This Row],[Dev]]/Table13131415[[#This Row],[Mean]]*100</f>
        <v>#DIV/0!</v>
      </c>
      <c r="M509" s="2">
        <f>Table13131415[[#This Row],[Estimated costs 1]]-Table13131415[[#This Row],[Actual cost]]</f>
        <v>0</v>
      </c>
      <c r="N509" s="2" t="e">
        <f>Table13131415[[#This Row],[Diff 1]]/Table13131415[[#This Row],[Actual cost]]*100</f>
        <v>#DIV/0!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</row>
    <row r="510" spans="1:34" x14ac:dyDescent="0.3">
      <c r="A510" t="s">
        <v>530</v>
      </c>
      <c r="B510">
        <v>508</v>
      </c>
      <c r="C510" t="str">
        <f>LEFT(Table13131415[[#This Row],[Contingency id]])</f>
        <v>B</v>
      </c>
      <c r="D510">
        <v>0</v>
      </c>
      <c r="E510" s="1">
        <v>1.0508474576271101</v>
      </c>
      <c r="F510">
        <v>62</v>
      </c>
      <c r="G510">
        <v>59</v>
      </c>
      <c r="H510">
        <v>0</v>
      </c>
      <c r="I510" s="2">
        <f>AVERAGE(Table13131415[[#This Row],[Estimated costs 1]:[Estimated costs 20]])</f>
        <v>0</v>
      </c>
      <c r="J510" s="2" t="e">
        <f>(Table13131415[[#This Row],[Mean]]-Table13131415[[#This Row],[Actual cost]])/Table13131415[[#This Row],[Actual cost]]*100</f>
        <v>#DIV/0!</v>
      </c>
      <c r="K510" s="2">
        <f>_xlfn.STDEV.P(Table13131415[[#This Row],[Estimated costs 1]:[Estimated costs 20]])</f>
        <v>0</v>
      </c>
      <c r="L510" s="2" t="e">
        <f>Table13131415[[#This Row],[Dev]]/Table13131415[[#This Row],[Mean]]*100</f>
        <v>#DIV/0!</v>
      </c>
      <c r="M510" s="2">
        <f>Table13131415[[#This Row],[Estimated costs 1]]-Table13131415[[#This Row],[Actual cost]]</f>
        <v>0</v>
      </c>
      <c r="N510" s="2" t="e">
        <f>Table13131415[[#This Row],[Diff 1]]/Table13131415[[#This Row],[Actual cost]]*100</f>
        <v>#DIV/0!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</row>
    <row r="511" spans="1:34" x14ac:dyDescent="0.3">
      <c r="A511" t="s">
        <v>531</v>
      </c>
      <c r="B511">
        <v>509</v>
      </c>
      <c r="C511" t="str">
        <f>LEFT(Table13131415[[#This Row],[Contingency id]])</f>
        <v>B</v>
      </c>
      <c r="D511">
        <v>0</v>
      </c>
      <c r="E511" s="1">
        <v>1.0333333333333301</v>
      </c>
      <c r="F511">
        <v>62</v>
      </c>
      <c r="G511">
        <v>60</v>
      </c>
      <c r="H511">
        <v>0</v>
      </c>
      <c r="I511" s="2">
        <f>AVERAGE(Table13131415[[#This Row],[Estimated costs 1]:[Estimated costs 20]])</f>
        <v>0</v>
      </c>
      <c r="J511" s="2" t="e">
        <f>(Table13131415[[#This Row],[Mean]]-Table13131415[[#This Row],[Actual cost]])/Table13131415[[#This Row],[Actual cost]]*100</f>
        <v>#DIV/0!</v>
      </c>
      <c r="K511" s="2">
        <f>_xlfn.STDEV.P(Table13131415[[#This Row],[Estimated costs 1]:[Estimated costs 20]])</f>
        <v>0</v>
      </c>
      <c r="L511" s="2" t="e">
        <f>Table13131415[[#This Row],[Dev]]/Table13131415[[#This Row],[Mean]]*100</f>
        <v>#DIV/0!</v>
      </c>
      <c r="M511" s="2">
        <f>Table13131415[[#This Row],[Estimated costs 1]]-Table13131415[[#This Row],[Actual cost]]</f>
        <v>0</v>
      </c>
      <c r="N511" s="2" t="e">
        <f>Table13131415[[#This Row],[Diff 1]]/Table13131415[[#This Row],[Actual cost]]*100</f>
        <v>#DIV/0!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</row>
    <row r="512" spans="1:34" x14ac:dyDescent="0.3">
      <c r="A512" t="s">
        <v>532</v>
      </c>
      <c r="B512">
        <v>510</v>
      </c>
      <c r="C512" t="str">
        <f>LEFT(Table13131415[[#This Row],[Contingency id]])</f>
        <v>B</v>
      </c>
      <c r="D512">
        <v>0</v>
      </c>
      <c r="E512" s="1">
        <v>1.0508474576271101</v>
      </c>
      <c r="F512">
        <v>62</v>
      </c>
      <c r="G512">
        <v>59</v>
      </c>
      <c r="H512">
        <v>0</v>
      </c>
      <c r="I512" s="2">
        <f>AVERAGE(Table13131415[[#This Row],[Estimated costs 1]:[Estimated costs 20]])</f>
        <v>0</v>
      </c>
      <c r="J512" s="2" t="e">
        <f>(Table13131415[[#This Row],[Mean]]-Table13131415[[#This Row],[Actual cost]])/Table13131415[[#This Row],[Actual cost]]*100</f>
        <v>#DIV/0!</v>
      </c>
      <c r="K512" s="2">
        <f>_xlfn.STDEV.P(Table13131415[[#This Row],[Estimated costs 1]:[Estimated costs 20]])</f>
        <v>0</v>
      </c>
      <c r="L512" s="2" t="e">
        <f>Table13131415[[#This Row],[Dev]]/Table13131415[[#This Row],[Mean]]*100</f>
        <v>#DIV/0!</v>
      </c>
      <c r="M512" s="2">
        <f>Table13131415[[#This Row],[Estimated costs 1]]-Table13131415[[#This Row],[Actual cost]]</f>
        <v>0</v>
      </c>
      <c r="N512" s="2" t="e">
        <f>Table13131415[[#This Row],[Diff 1]]/Table13131415[[#This Row],[Actual cost]]*100</f>
        <v>#DIV/0!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</row>
    <row r="513" spans="1:34" x14ac:dyDescent="0.3">
      <c r="A513" t="s">
        <v>533</v>
      </c>
      <c r="B513">
        <v>511</v>
      </c>
      <c r="C513" t="str">
        <f>LEFT(Table13131415[[#This Row],[Contingency id]])</f>
        <v>B</v>
      </c>
      <c r="D513">
        <v>0</v>
      </c>
      <c r="E513" s="1">
        <v>1.0333333333333301</v>
      </c>
      <c r="F513">
        <v>62</v>
      </c>
      <c r="G513">
        <v>60</v>
      </c>
      <c r="H513">
        <v>0</v>
      </c>
      <c r="I513" s="2">
        <f>AVERAGE(Table13131415[[#This Row],[Estimated costs 1]:[Estimated costs 20]])</f>
        <v>0</v>
      </c>
      <c r="J513" s="2" t="e">
        <f>(Table13131415[[#This Row],[Mean]]-Table13131415[[#This Row],[Actual cost]])/Table13131415[[#This Row],[Actual cost]]*100</f>
        <v>#DIV/0!</v>
      </c>
      <c r="K513" s="2">
        <f>_xlfn.STDEV.P(Table13131415[[#This Row],[Estimated costs 1]:[Estimated costs 20]])</f>
        <v>0</v>
      </c>
      <c r="L513" s="2" t="e">
        <f>Table13131415[[#This Row],[Dev]]/Table13131415[[#This Row],[Mean]]*100</f>
        <v>#DIV/0!</v>
      </c>
      <c r="M513" s="2">
        <f>Table13131415[[#This Row],[Estimated costs 1]]-Table13131415[[#This Row],[Actual cost]]</f>
        <v>0</v>
      </c>
      <c r="N513" s="2" t="e">
        <f>Table13131415[[#This Row],[Diff 1]]/Table13131415[[#This Row],[Actual cost]]*100</f>
        <v>#DIV/0!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</row>
    <row r="514" spans="1:34" x14ac:dyDescent="0.3">
      <c r="A514" t="s">
        <v>534</v>
      </c>
      <c r="B514">
        <v>512</v>
      </c>
      <c r="C514" t="str">
        <f>LEFT(Table13131415[[#This Row],[Contingency id]])</f>
        <v>B</v>
      </c>
      <c r="D514">
        <v>0</v>
      </c>
      <c r="E514" s="1">
        <v>1.0163934426229499</v>
      </c>
      <c r="F514">
        <v>62</v>
      </c>
      <c r="G514">
        <v>61</v>
      </c>
      <c r="H514">
        <v>0</v>
      </c>
      <c r="I514" s="2">
        <f>AVERAGE(Table13131415[[#This Row],[Estimated costs 1]:[Estimated costs 20]])</f>
        <v>0</v>
      </c>
      <c r="J514" s="2" t="e">
        <f>(Table13131415[[#This Row],[Mean]]-Table13131415[[#This Row],[Actual cost]])/Table13131415[[#This Row],[Actual cost]]*100</f>
        <v>#DIV/0!</v>
      </c>
      <c r="K514" s="2">
        <f>_xlfn.STDEV.P(Table13131415[[#This Row],[Estimated costs 1]:[Estimated costs 20]])</f>
        <v>0</v>
      </c>
      <c r="L514" s="2" t="e">
        <f>Table13131415[[#This Row],[Dev]]/Table13131415[[#This Row],[Mean]]*100</f>
        <v>#DIV/0!</v>
      </c>
      <c r="M514" s="2">
        <f>Table13131415[[#This Row],[Estimated costs 1]]-Table13131415[[#This Row],[Actual cost]]</f>
        <v>0</v>
      </c>
      <c r="N514" s="2" t="e">
        <f>Table13131415[[#This Row],[Diff 1]]/Table13131415[[#This Row],[Actual cost]]*100</f>
        <v>#DIV/0!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</row>
    <row r="515" spans="1:34" x14ac:dyDescent="0.3">
      <c r="A515" t="s">
        <v>535</v>
      </c>
      <c r="B515">
        <v>513</v>
      </c>
      <c r="C515" t="str">
        <f>LEFT(Table13131415[[#This Row],[Contingency id]])</f>
        <v>B</v>
      </c>
      <c r="D515">
        <v>0</v>
      </c>
      <c r="E515" s="1">
        <v>1</v>
      </c>
      <c r="F515">
        <v>62</v>
      </c>
      <c r="G515">
        <v>62</v>
      </c>
      <c r="H515">
        <v>0</v>
      </c>
      <c r="I515" s="2">
        <f>AVERAGE(Table13131415[[#This Row],[Estimated costs 1]:[Estimated costs 20]])</f>
        <v>0</v>
      </c>
      <c r="J515" s="2" t="e">
        <f>(Table13131415[[#This Row],[Mean]]-Table13131415[[#This Row],[Actual cost]])/Table13131415[[#This Row],[Actual cost]]*100</f>
        <v>#DIV/0!</v>
      </c>
      <c r="K515" s="2">
        <f>_xlfn.STDEV.P(Table13131415[[#This Row],[Estimated costs 1]:[Estimated costs 20]])</f>
        <v>0</v>
      </c>
      <c r="L515" s="2" t="e">
        <f>Table13131415[[#This Row],[Dev]]/Table13131415[[#This Row],[Mean]]*100</f>
        <v>#DIV/0!</v>
      </c>
      <c r="M515" s="2">
        <f>Table13131415[[#This Row],[Estimated costs 1]]-Table13131415[[#This Row],[Actual cost]]</f>
        <v>0</v>
      </c>
      <c r="N515" s="2" t="e">
        <f>Table13131415[[#This Row],[Diff 1]]/Table13131415[[#This Row],[Actual cost]]*100</f>
        <v>#DIV/0!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</row>
    <row r="516" spans="1:34" x14ac:dyDescent="0.3">
      <c r="A516" t="s">
        <v>536</v>
      </c>
      <c r="B516">
        <v>514</v>
      </c>
      <c r="C516" t="str">
        <f>LEFT(Table13131415[[#This Row],[Contingency id]])</f>
        <v>B</v>
      </c>
      <c r="D516">
        <v>0</v>
      </c>
      <c r="E516" s="1">
        <v>1.0333333333333301</v>
      </c>
      <c r="F516">
        <v>62</v>
      </c>
      <c r="G516">
        <v>60</v>
      </c>
      <c r="H516">
        <v>0</v>
      </c>
      <c r="I516" s="2">
        <f>AVERAGE(Table13131415[[#This Row],[Estimated costs 1]:[Estimated costs 20]])</f>
        <v>0</v>
      </c>
      <c r="J516" s="2" t="e">
        <f>(Table13131415[[#This Row],[Mean]]-Table13131415[[#This Row],[Actual cost]])/Table13131415[[#This Row],[Actual cost]]*100</f>
        <v>#DIV/0!</v>
      </c>
      <c r="K516" s="2">
        <f>_xlfn.STDEV.P(Table13131415[[#This Row],[Estimated costs 1]:[Estimated costs 20]])</f>
        <v>0</v>
      </c>
      <c r="L516" s="2" t="e">
        <f>Table13131415[[#This Row],[Dev]]/Table13131415[[#This Row],[Mean]]*100</f>
        <v>#DIV/0!</v>
      </c>
      <c r="M516" s="2">
        <f>Table13131415[[#This Row],[Estimated costs 1]]-Table13131415[[#This Row],[Actual cost]]</f>
        <v>0</v>
      </c>
      <c r="N516" s="2" t="e">
        <f>Table13131415[[#This Row],[Diff 1]]/Table13131415[[#This Row],[Actual cost]]*100</f>
        <v>#DIV/0!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</row>
    <row r="517" spans="1:34" x14ac:dyDescent="0.3">
      <c r="A517" t="s">
        <v>537</v>
      </c>
      <c r="B517">
        <v>515</v>
      </c>
      <c r="C517" t="str">
        <f>LEFT(Table13131415[[#This Row],[Contingency id]])</f>
        <v>B</v>
      </c>
      <c r="D517">
        <v>0</v>
      </c>
      <c r="E517" s="1">
        <v>1.0689655172413699</v>
      </c>
      <c r="F517">
        <v>62</v>
      </c>
      <c r="G517">
        <v>58</v>
      </c>
      <c r="H517">
        <v>0</v>
      </c>
      <c r="I517" s="2">
        <f>AVERAGE(Table13131415[[#This Row],[Estimated costs 1]:[Estimated costs 20]])</f>
        <v>0</v>
      </c>
      <c r="J517" s="2" t="e">
        <f>(Table13131415[[#This Row],[Mean]]-Table13131415[[#This Row],[Actual cost]])/Table13131415[[#This Row],[Actual cost]]*100</f>
        <v>#DIV/0!</v>
      </c>
      <c r="K517" s="2">
        <f>_xlfn.STDEV.P(Table13131415[[#This Row],[Estimated costs 1]:[Estimated costs 20]])</f>
        <v>0</v>
      </c>
      <c r="L517" s="2" t="e">
        <f>Table13131415[[#This Row],[Dev]]/Table13131415[[#This Row],[Mean]]*100</f>
        <v>#DIV/0!</v>
      </c>
      <c r="M517" s="2">
        <f>Table13131415[[#This Row],[Estimated costs 1]]-Table13131415[[#This Row],[Actual cost]]</f>
        <v>0</v>
      </c>
      <c r="N517" s="2" t="e">
        <f>Table13131415[[#This Row],[Diff 1]]/Table13131415[[#This Row],[Actual cost]]*100</f>
        <v>#DIV/0!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</row>
    <row r="518" spans="1:34" x14ac:dyDescent="0.3">
      <c r="A518" t="s">
        <v>538</v>
      </c>
      <c r="B518">
        <v>516</v>
      </c>
      <c r="C518" t="str">
        <f>LEFT(Table13131415[[#This Row],[Contingency id]])</f>
        <v>B</v>
      </c>
      <c r="D518">
        <v>0</v>
      </c>
      <c r="E518" s="1">
        <v>1.0508474576271101</v>
      </c>
      <c r="F518">
        <v>62</v>
      </c>
      <c r="G518">
        <v>59</v>
      </c>
      <c r="H518">
        <v>0</v>
      </c>
      <c r="I518" s="2">
        <f>AVERAGE(Table13131415[[#This Row],[Estimated costs 1]:[Estimated costs 20]])</f>
        <v>0</v>
      </c>
      <c r="J518" s="2" t="e">
        <f>(Table13131415[[#This Row],[Mean]]-Table13131415[[#This Row],[Actual cost]])/Table13131415[[#This Row],[Actual cost]]*100</f>
        <v>#DIV/0!</v>
      </c>
      <c r="K518" s="2">
        <f>_xlfn.STDEV.P(Table13131415[[#This Row],[Estimated costs 1]:[Estimated costs 20]])</f>
        <v>0</v>
      </c>
      <c r="L518" s="2" t="e">
        <f>Table13131415[[#This Row],[Dev]]/Table13131415[[#This Row],[Mean]]*100</f>
        <v>#DIV/0!</v>
      </c>
      <c r="M518" s="2">
        <f>Table13131415[[#This Row],[Estimated costs 1]]-Table13131415[[#This Row],[Actual cost]]</f>
        <v>0</v>
      </c>
      <c r="N518" s="2" t="e">
        <f>Table13131415[[#This Row],[Diff 1]]/Table13131415[[#This Row],[Actual cost]]*100</f>
        <v>#DIV/0!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</row>
    <row r="519" spans="1:34" x14ac:dyDescent="0.3">
      <c r="A519" t="s">
        <v>539</v>
      </c>
      <c r="B519">
        <v>517</v>
      </c>
      <c r="C519" t="str">
        <f>LEFT(Table13131415[[#This Row],[Contingency id]])</f>
        <v>B</v>
      </c>
      <c r="D519">
        <v>0</v>
      </c>
      <c r="E519" s="1">
        <v>1.0833333333333299</v>
      </c>
      <c r="F519">
        <v>91</v>
      </c>
      <c r="G519">
        <v>84</v>
      </c>
      <c r="H519">
        <v>0</v>
      </c>
      <c r="I519" s="2">
        <f>AVERAGE(Table13131415[[#This Row],[Estimated costs 1]:[Estimated costs 20]])</f>
        <v>0</v>
      </c>
      <c r="J519" s="2" t="e">
        <f>(Table13131415[[#This Row],[Mean]]-Table13131415[[#This Row],[Actual cost]])/Table13131415[[#This Row],[Actual cost]]*100</f>
        <v>#DIV/0!</v>
      </c>
      <c r="K519" s="2">
        <f>_xlfn.STDEV.P(Table13131415[[#This Row],[Estimated costs 1]:[Estimated costs 20]])</f>
        <v>0</v>
      </c>
      <c r="L519" s="2" t="e">
        <f>Table13131415[[#This Row],[Dev]]/Table13131415[[#This Row],[Mean]]*100</f>
        <v>#DIV/0!</v>
      </c>
      <c r="M519" s="2">
        <f>Table13131415[[#This Row],[Estimated costs 1]]-Table13131415[[#This Row],[Actual cost]]</f>
        <v>0</v>
      </c>
      <c r="N519" s="2" t="e">
        <f>Table13131415[[#This Row],[Diff 1]]/Table13131415[[#This Row],[Actual cost]]*100</f>
        <v>#DIV/0!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</row>
    <row r="520" spans="1:34" x14ac:dyDescent="0.3">
      <c r="A520" t="s">
        <v>540</v>
      </c>
      <c r="B520">
        <v>518</v>
      </c>
      <c r="C520" t="str">
        <f>LEFT(Table13131415[[#This Row],[Contingency id]])</f>
        <v>B</v>
      </c>
      <c r="D520">
        <v>0</v>
      </c>
      <c r="E520" s="1">
        <v>1.0444444444444401</v>
      </c>
      <c r="F520">
        <v>94</v>
      </c>
      <c r="G520">
        <v>90</v>
      </c>
      <c r="H520">
        <v>0</v>
      </c>
      <c r="I520" s="2">
        <f>AVERAGE(Table13131415[[#This Row],[Estimated costs 1]:[Estimated costs 20]])</f>
        <v>0</v>
      </c>
      <c r="J520" s="2" t="e">
        <f>(Table13131415[[#This Row],[Mean]]-Table13131415[[#This Row],[Actual cost]])/Table13131415[[#This Row],[Actual cost]]*100</f>
        <v>#DIV/0!</v>
      </c>
      <c r="K520" s="2">
        <f>_xlfn.STDEV.P(Table13131415[[#This Row],[Estimated costs 1]:[Estimated costs 20]])</f>
        <v>0</v>
      </c>
      <c r="L520" s="2" t="e">
        <f>Table13131415[[#This Row],[Dev]]/Table13131415[[#This Row],[Mean]]*100</f>
        <v>#DIV/0!</v>
      </c>
      <c r="M520" s="2">
        <f>Table13131415[[#This Row],[Estimated costs 1]]-Table13131415[[#This Row],[Actual cost]]</f>
        <v>0</v>
      </c>
      <c r="N520" s="2" t="e">
        <f>Table13131415[[#This Row],[Diff 1]]/Table13131415[[#This Row],[Actual cost]]*100</f>
        <v>#DIV/0!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</row>
    <row r="521" spans="1:34" x14ac:dyDescent="0.3">
      <c r="A521" t="s">
        <v>541</v>
      </c>
      <c r="B521">
        <v>519</v>
      </c>
      <c r="C521" t="str">
        <f>LEFT(Table13131415[[#This Row],[Contingency id]])</f>
        <v>B</v>
      </c>
      <c r="D521">
        <v>0</v>
      </c>
      <c r="E521" s="1">
        <v>1.02173913043478</v>
      </c>
      <c r="F521">
        <v>94</v>
      </c>
      <c r="G521">
        <v>92</v>
      </c>
      <c r="H521">
        <v>0</v>
      </c>
      <c r="I521" s="2">
        <f>AVERAGE(Table13131415[[#This Row],[Estimated costs 1]:[Estimated costs 20]])</f>
        <v>0</v>
      </c>
      <c r="J521" s="2" t="e">
        <f>(Table13131415[[#This Row],[Mean]]-Table13131415[[#This Row],[Actual cost]])/Table13131415[[#This Row],[Actual cost]]*100</f>
        <v>#DIV/0!</v>
      </c>
      <c r="K521" s="2">
        <f>_xlfn.STDEV.P(Table13131415[[#This Row],[Estimated costs 1]:[Estimated costs 20]])</f>
        <v>0</v>
      </c>
      <c r="L521" s="2" t="e">
        <f>Table13131415[[#This Row],[Dev]]/Table13131415[[#This Row],[Mean]]*100</f>
        <v>#DIV/0!</v>
      </c>
      <c r="M521" s="2">
        <f>Table13131415[[#This Row],[Estimated costs 1]]-Table13131415[[#This Row],[Actual cost]]</f>
        <v>0</v>
      </c>
      <c r="N521" s="2" t="e">
        <f>Table13131415[[#This Row],[Diff 1]]/Table13131415[[#This Row],[Actual cost]]*100</f>
        <v>#DIV/0!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</row>
    <row r="522" spans="1:34" x14ac:dyDescent="0.3">
      <c r="A522" t="s">
        <v>542</v>
      </c>
      <c r="B522">
        <v>520</v>
      </c>
      <c r="C522" t="str">
        <f>LEFT(Table13131415[[#This Row],[Contingency id]])</f>
        <v>B</v>
      </c>
      <c r="D522">
        <v>0</v>
      </c>
      <c r="E522" s="1">
        <v>1.0705882352941101</v>
      </c>
      <c r="F522">
        <v>91</v>
      </c>
      <c r="G522">
        <v>85</v>
      </c>
      <c r="H522">
        <v>0</v>
      </c>
      <c r="I522" s="2">
        <f>AVERAGE(Table13131415[[#This Row],[Estimated costs 1]:[Estimated costs 20]])</f>
        <v>0</v>
      </c>
      <c r="J522" s="2" t="e">
        <f>(Table13131415[[#This Row],[Mean]]-Table13131415[[#This Row],[Actual cost]])/Table13131415[[#This Row],[Actual cost]]*100</f>
        <v>#DIV/0!</v>
      </c>
      <c r="K522" s="2">
        <f>_xlfn.STDEV.P(Table13131415[[#This Row],[Estimated costs 1]:[Estimated costs 20]])</f>
        <v>0</v>
      </c>
      <c r="L522" s="2" t="e">
        <f>Table13131415[[#This Row],[Dev]]/Table13131415[[#This Row],[Mean]]*100</f>
        <v>#DIV/0!</v>
      </c>
      <c r="M522" s="2">
        <f>Table13131415[[#This Row],[Estimated costs 1]]-Table13131415[[#This Row],[Actual cost]]</f>
        <v>0</v>
      </c>
      <c r="N522" s="2" t="e">
        <f>Table13131415[[#This Row],[Diff 1]]/Table13131415[[#This Row],[Actual cost]]*100</f>
        <v>#DIV/0!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</row>
    <row r="523" spans="1:34" x14ac:dyDescent="0.3">
      <c r="A523" t="s">
        <v>543</v>
      </c>
      <c r="B523">
        <v>521</v>
      </c>
      <c r="C523" t="str">
        <f>LEFT(Table13131415[[#This Row],[Contingency id]])</f>
        <v>B</v>
      </c>
      <c r="D523">
        <v>0</v>
      </c>
      <c r="E523" s="1">
        <v>1.0705882352941101</v>
      </c>
      <c r="F523">
        <v>91</v>
      </c>
      <c r="G523">
        <v>85</v>
      </c>
      <c r="H523">
        <v>0</v>
      </c>
      <c r="I523" s="2">
        <f>AVERAGE(Table13131415[[#This Row],[Estimated costs 1]:[Estimated costs 20]])</f>
        <v>0</v>
      </c>
      <c r="J523" s="2" t="e">
        <f>(Table13131415[[#This Row],[Mean]]-Table13131415[[#This Row],[Actual cost]])/Table13131415[[#This Row],[Actual cost]]*100</f>
        <v>#DIV/0!</v>
      </c>
      <c r="K523" s="2">
        <f>_xlfn.STDEV.P(Table13131415[[#This Row],[Estimated costs 1]:[Estimated costs 20]])</f>
        <v>0</v>
      </c>
      <c r="L523" s="2" t="e">
        <f>Table13131415[[#This Row],[Dev]]/Table13131415[[#This Row],[Mean]]*100</f>
        <v>#DIV/0!</v>
      </c>
      <c r="M523" s="2">
        <f>Table13131415[[#This Row],[Estimated costs 1]]-Table13131415[[#This Row],[Actual cost]]</f>
        <v>0</v>
      </c>
      <c r="N523" s="2" t="e">
        <f>Table13131415[[#This Row],[Diff 1]]/Table13131415[[#This Row],[Actual cost]]*100</f>
        <v>#DIV/0!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</row>
    <row r="524" spans="1:34" x14ac:dyDescent="0.3">
      <c r="A524" t="s">
        <v>544</v>
      </c>
      <c r="B524">
        <v>522</v>
      </c>
      <c r="C524" t="str">
        <f>LEFT(Table13131415[[#This Row],[Contingency id]])</f>
        <v>B</v>
      </c>
      <c r="D524">
        <v>0</v>
      </c>
      <c r="E524" s="1">
        <v>1.0459770114942499</v>
      </c>
      <c r="F524">
        <v>91</v>
      </c>
      <c r="G524">
        <v>87</v>
      </c>
      <c r="H524">
        <v>0</v>
      </c>
      <c r="I524" s="2">
        <f>AVERAGE(Table13131415[[#This Row],[Estimated costs 1]:[Estimated costs 20]])</f>
        <v>0</v>
      </c>
      <c r="J524" s="2" t="e">
        <f>(Table13131415[[#This Row],[Mean]]-Table13131415[[#This Row],[Actual cost]])/Table13131415[[#This Row],[Actual cost]]*100</f>
        <v>#DIV/0!</v>
      </c>
      <c r="K524" s="2">
        <f>_xlfn.STDEV.P(Table13131415[[#This Row],[Estimated costs 1]:[Estimated costs 20]])</f>
        <v>0</v>
      </c>
      <c r="L524" s="2" t="e">
        <f>Table13131415[[#This Row],[Dev]]/Table13131415[[#This Row],[Mean]]*100</f>
        <v>#DIV/0!</v>
      </c>
      <c r="M524" s="2">
        <f>Table13131415[[#This Row],[Estimated costs 1]]-Table13131415[[#This Row],[Actual cost]]</f>
        <v>0</v>
      </c>
      <c r="N524" s="2" t="e">
        <f>Table13131415[[#This Row],[Diff 1]]/Table13131415[[#This Row],[Actual cost]]*100</f>
        <v>#DIV/0!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</row>
    <row r="525" spans="1:34" x14ac:dyDescent="0.3">
      <c r="A525" t="s">
        <v>545</v>
      </c>
      <c r="B525">
        <v>523</v>
      </c>
      <c r="C525" t="str">
        <f>LEFT(Table13131415[[#This Row],[Contingency id]])</f>
        <v>B</v>
      </c>
      <c r="D525">
        <v>0</v>
      </c>
      <c r="E525" s="1">
        <v>1.0705882352941101</v>
      </c>
      <c r="F525">
        <v>91</v>
      </c>
      <c r="G525">
        <v>85</v>
      </c>
      <c r="H525">
        <v>0</v>
      </c>
      <c r="I525" s="2">
        <f>AVERAGE(Table13131415[[#This Row],[Estimated costs 1]:[Estimated costs 20]])</f>
        <v>0</v>
      </c>
      <c r="J525" s="2" t="e">
        <f>(Table13131415[[#This Row],[Mean]]-Table13131415[[#This Row],[Actual cost]])/Table13131415[[#This Row],[Actual cost]]*100</f>
        <v>#DIV/0!</v>
      </c>
      <c r="K525" s="2">
        <f>_xlfn.STDEV.P(Table13131415[[#This Row],[Estimated costs 1]:[Estimated costs 20]])</f>
        <v>0</v>
      </c>
      <c r="L525" s="2" t="e">
        <f>Table13131415[[#This Row],[Dev]]/Table13131415[[#This Row],[Mean]]*100</f>
        <v>#DIV/0!</v>
      </c>
      <c r="M525" s="2">
        <f>Table13131415[[#This Row],[Estimated costs 1]]-Table13131415[[#This Row],[Actual cost]]</f>
        <v>0</v>
      </c>
      <c r="N525" s="2" t="e">
        <f>Table13131415[[#This Row],[Diff 1]]/Table13131415[[#This Row],[Actual cost]]*100</f>
        <v>#DIV/0!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</row>
    <row r="526" spans="1:34" x14ac:dyDescent="0.3">
      <c r="A526" t="s">
        <v>546</v>
      </c>
      <c r="B526">
        <v>524</v>
      </c>
      <c r="C526" t="str">
        <f>LEFT(Table13131415[[#This Row],[Contingency id]])</f>
        <v>B</v>
      </c>
      <c r="D526">
        <v>0</v>
      </c>
      <c r="E526" s="1">
        <v>1.1097560975609699</v>
      </c>
      <c r="F526">
        <v>91</v>
      </c>
      <c r="G526">
        <v>82</v>
      </c>
      <c r="H526">
        <v>0</v>
      </c>
      <c r="I526" s="2">
        <f>AVERAGE(Table13131415[[#This Row],[Estimated costs 1]:[Estimated costs 20]])</f>
        <v>0</v>
      </c>
      <c r="J526" s="2" t="e">
        <f>(Table13131415[[#This Row],[Mean]]-Table13131415[[#This Row],[Actual cost]])/Table13131415[[#This Row],[Actual cost]]*100</f>
        <v>#DIV/0!</v>
      </c>
      <c r="K526" s="2">
        <f>_xlfn.STDEV.P(Table13131415[[#This Row],[Estimated costs 1]:[Estimated costs 20]])</f>
        <v>0</v>
      </c>
      <c r="L526" s="2" t="e">
        <f>Table13131415[[#This Row],[Dev]]/Table13131415[[#This Row],[Mean]]*100</f>
        <v>#DIV/0!</v>
      </c>
      <c r="M526" s="2">
        <f>Table13131415[[#This Row],[Estimated costs 1]]-Table13131415[[#This Row],[Actual cost]]</f>
        <v>0</v>
      </c>
      <c r="N526" s="2" t="e">
        <f>Table13131415[[#This Row],[Diff 1]]/Table13131415[[#This Row],[Actual cost]]*100</f>
        <v>#DIV/0!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</row>
    <row r="527" spans="1:34" x14ac:dyDescent="0.3">
      <c r="A527" t="s">
        <v>547</v>
      </c>
      <c r="B527">
        <v>525</v>
      </c>
      <c r="C527" t="str">
        <f>LEFT(Table13131415[[#This Row],[Contingency id]])</f>
        <v>B</v>
      </c>
      <c r="D527">
        <v>0</v>
      </c>
      <c r="E527" s="1">
        <v>1.0581395348837199</v>
      </c>
      <c r="F527">
        <v>91</v>
      </c>
      <c r="G527">
        <v>86</v>
      </c>
      <c r="H527">
        <v>0</v>
      </c>
      <c r="I527" s="2">
        <f>AVERAGE(Table13131415[[#This Row],[Estimated costs 1]:[Estimated costs 20]])</f>
        <v>0</v>
      </c>
      <c r="J527" s="2" t="e">
        <f>(Table13131415[[#This Row],[Mean]]-Table13131415[[#This Row],[Actual cost]])/Table13131415[[#This Row],[Actual cost]]*100</f>
        <v>#DIV/0!</v>
      </c>
      <c r="K527" s="2">
        <f>_xlfn.STDEV.P(Table13131415[[#This Row],[Estimated costs 1]:[Estimated costs 20]])</f>
        <v>0</v>
      </c>
      <c r="L527" s="2" t="e">
        <f>Table13131415[[#This Row],[Dev]]/Table13131415[[#This Row],[Mean]]*100</f>
        <v>#DIV/0!</v>
      </c>
      <c r="M527" s="2">
        <f>Table13131415[[#This Row],[Estimated costs 1]]-Table13131415[[#This Row],[Actual cost]]</f>
        <v>0</v>
      </c>
      <c r="N527" s="2" t="e">
        <f>Table13131415[[#This Row],[Diff 1]]/Table13131415[[#This Row],[Actual cost]]*100</f>
        <v>#DIV/0!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</row>
    <row r="528" spans="1:34" x14ac:dyDescent="0.3">
      <c r="A528" t="s">
        <v>548</v>
      </c>
      <c r="B528">
        <v>526</v>
      </c>
      <c r="C528" t="str">
        <f>LEFT(Table13131415[[#This Row],[Contingency id]])</f>
        <v>C</v>
      </c>
      <c r="D528">
        <v>0</v>
      </c>
      <c r="E528" s="1">
        <v>1.0655737704918</v>
      </c>
      <c r="F528">
        <v>65</v>
      </c>
      <c r="G528">
        <v>61</v>
      </c>
      <c r="H528">
        <v>0</v>
      </c>
      <c r="I528" s="2">
        <f>AVERAGE(Table13131415[[#This Row],[Estimated costs 1]:[Estimated costs 20]])</f>
        <v>0</v>
      </c>
      <c r="J528" s="2" t="e">
        <f>(Table13131415[[#This Row],[Mean]]-Table13131415[[#This Row],[Actual cost]])/Table13131415[[#This Row],[Actual cost]]*100</f>
        <v>#DIV/0!</v>
      </c>
      <c r="K528" s="2">
        <f>_xlfn.STDEV.P(Table13131415[[#This Row],[Estimated costs 1]:[Estimated costs 20]])</f>
        <v>0</v>
      </c>
      <c r="L528" s="2" t="e">
        <f>Table13131415[[#This Row],[Dev]]/Table13131415[[#This Row],[Mean]]*100</f>
        <v>#DIV/0!</v>
      </c>
      <c r="M528" s="2">
        <f>Table13131415[[#This Row],[Estimated costs 1]]-Table13131415[[#This Row],[Actual cost]]</f>
        <v>0</v>
      </c>
      <c r="N528" s="2" t="e">
        <f>Table13131415[[#This Row],[Diff 1]]/Table13131415[[#This Row],[Actual cost]]*100</f>
        <v>#DIV/0!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</row>
    <row r="529" spans="1:34" x14ac:dyDescent="0.3">
      <c r="A529" t="s">
        <v>549</v>
      </c>
      <c r="B529">
        <v>527</v>
      </c>
      <c r="C529" t="str">
        <f>LEFT(Table13131415[[#This Row],[Contingency id]])</f>
        <v>C</v>
      </c>
      <c r="D529">
        <v>0</v>
      </c>
      <c r="E529" s="1">
        <v>1.04838709677419</v>
      </c>
      <c r="F529">
        <v>65</v>
      </c>
      <c r="G529">
        <v>62</v>
      </c>
      <c r="H529">
        <v>0</v>
      </c>
      <c r="I529" s="2">
        <f>AVERAGE(Table13131415[[#This Row],[Estimated costs 1]:[Estimated costs 20]])</f>
        <v>0</v>
      </c>
      <c r="J529" s="2" t="e">
        <f>(Table13131415[[#This Row],[Mean]]-Table13131415[[#This Row],[Actual cost]])/Table13131415[[#This Row],[Actual cost]]*100</f>
        <v>#DIV/0!</v>
      </c>
      <c r="K529" s="2">
        <f>_xlfn.STDEV.P(Table13131415[[#This Row],[Estimated costs 1]:[Estimated costs 20]])</f>
        <v>0</v>
      </c>
      <c r="L529" s="2" t="e">
        <f>Table13131415[[#This Row],[Dev]]/Table13131415[[#This Row],[Mean]]*100</f>
        <v>#DIV/0!</v>
      </c>
      <c r="M529" s="2">
        <f>Table13131415[[#This Row],[Estimated costs 1]]-Table13131415[[#This Row],[Actual cost]]</f>
        <v>0</v>
      </c>
      <c r="N529" s="2" t="e">
        <f>Table13131415[[#This Row],[Diff 1]]/Table13131415[[#This Row],[Actual cost]]*100</f>
        <v>#DIV/0!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</row>
    <row r="530" spans="1:34" x14ac:dyDescent="0.3">
      <c r="A530" t="s">
        <v>550</v>
      </c>
      <c r="B530">
        <v>528</v>
      </c>
      <c r="C530" t="str">
        <f>LEFT(Table13131415[[#This Row],[Contingency id]])</f>
        <v>C</v>
      </c>
      <c r="D530">
        <v>0</v>
      </c>
      <c r="E530" s="1">
        <v>1.0508474576271101</v>
      </c>
      <c r="F530">
        <v>62</v>
      </c>
      <c r="G530">
        <v>59</v>
      </c>
      <c r="H530">
        <v>0</v>
      </c>
      <c r="I530" s="2">
        <f>AVERAGE(Table13131415[[#This Row],[Estimated costs 1]:[Estimated costs 20]])</f>
        <v>0</v>
      </c>
      <c r="J530" s="2" t="e">
        <f>(Table13131415[[#This Row],[Mean]]-Table13131415[[#This Row],[Actual cost]])/Table13131415[[#This Row],[Actual cost]]*100</f>
        <v>#DIV/0!</v>
      </c>
      <c r="K530" s="2">
        <f>_xlfn.STDEV.P(Table13131415[[#This Row],[Estimated costs 1]:[Estimated costs 20]])</f>
        <v>0</v>
      </c>
      <c r="L530" s="2" t="e">
        <f>Table13131415[[#This Row],[Dev]]/Table13131415[[#This Row],[Mean]]*100</f>
        <v>#DIV/0!</v>
      </c>
      <c r="M530" s="2">
        <f>Table13131415[[#This Row],[Estimated costs 1]]-Table13131415[[#This Row],[Actual cost]]</f>
        <v>0</v>
      </c>
      <c r="N530" s="2" t="e">
        <f>Table13131415[[#This Row],[Diff 1]]/Table13131415[[#This Row],[Actual cost]]*100</f>
        <v>#DIV/0!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</row>
    <row r="531" spans="1:34" x14ac:dyDescent="0.3">
      <c r="A531" t="s">
        <v>551</v>
      </c>
      <c r="B531">
        <v>529</v>
      </c>
      <c r="C531" t="str">
        <f>LEFT(Table13131415[[#This Row],[Contingency id]])</f>
        <v>C</v>
      </c>
      <c r="D531">
        <v>0</v>
      </c>
      <c r="E531" s="1">
        <v>1.0333333333333301</v>
      </c>
      <c r="F531">
        <v>62</v>
      </c>
      <c r="G531">
        <v>60</v>
      </c>
      <c r="H531">
        <v>0</v>
      </c>
      <c r="I531" s="2">
        <f>AVERAGE(Table13131415[[#This Row],[Estimated costs 1]:[Estimated costs 20]])</f>
        <v>0</v>
      </c>
      <c r="J531" s="2" t="e">
        <f>(Table13131415[[#This Row],[Mean]]-Table13131415[[#This Row],[Actual cost]])/Table13131415[[#This Row],[Actual cost]]*100</f>
        <v>#DIV/0!</v>
      </c>
      <c r="K531" s="2">
        <f>_xlfn.STDEV.P(Table13131415[[#This Row],[Estimated costs 1]:[Estimated costs 20]])</f>
        <v>0</v>
      </c>
      <c r="L531" s="2" t="e">
        <f>Table13131415[[#This Row],[Dev]]/Table13131415[[#This Row],[Mean]]*100</f>
        <v>#DIV/0!</v>
      </c>
      <c r="M531" s="2">
        <f>Table13131415[[#This Row],[Estimated costs 1]]-Table13131415[[#This Row],[Actual cost]]</f>
        <v>0</v>
      </c>
      <c r="N531" s="2" t="e">
        <f>Table13131415[[#This Row],[Diff 1]]/Table13131415[[#This Row],[Actual cost]]*100</f>
        <v>#DIV/0!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</row>
    <row r="532" spans="1:34" x14ac:dyDescent="0.3">
      <c r="A532" t="s">
        <v>552</v>
      </c>
      <c r="B532">
        <v>530</v>
      </c>
      <c r="C532" t="str">
        <f>LEFT(Table13131415[[#This Row],[Contingency id]])</f>
        <v>C</v>
      </c>
      <c r="D532">
        <v>0</v>
      </c>
      <c r="E532" s="1">
        <v>1.0595238095238</v>
      </c>
      <c r="F532">
        <v>89</v>
      </c>
      <c r="G532">
        <v>84</v>
      </c>
      <c r="H532">
        <v>0</v>
      </c>
      <c r="I532" s="2">
        <f>AVERAGE(Table13131415[[#This Row],[Estimated costs 1]:[Estimated costs 20]])</f>
        <v>0</v>
      </c>
      <c r="J532" s="2" t="e">
        <f>(Table13131415[[#This Row],[Mean]]-Table13131415[[#This Row],[Actual cost]])/Table13131415[[#This Row],[Actual cost]]*100</f>
        <v>#DIV/0!</v>
      </c>
      <c r="K532" s="2">
        <f>_xlfn.STDEV.P(Table13131415[[#This Row],[Estimated costs 1]:[Estimated costs 20]])</f>
        <v>0</v>
      </c>
      <c r="L532" s="2" t="e">
        <f>Table13131415[[#This Row],[Dev]]/Table13131415[[#This Row],[Mean]]*100</f>
        <v>#DIV/0!</v>
      </c>
      <c r="M532" s="2">
        <f>Table13131415[[#This Row],[Estimated costs 1]]-Table13131415[[#This Row],[Actual cost]]</f>
        <v>0</v>
      </c>
      <c r="N532" s="2" t="e">
        <f>Table13131415[[#This Row],[Diff 1]]/Table13131415[[#This Row],[Actual cost]]*100</f>
        <v>#DIV/0!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</row>
    <row r="533" spans="1:34" x14ac:dyDescent="0.3">
      <c r="A533" t="s">
        <v>553</v>
      </c>
      <c r="B533">
        <v>531</v>
      </c>
      <c r="C533" t="str">
        <f>LEFT(Table13131415[[#This Row],[Contingency id]])</f>
        <v>C</v>
      </c>
      <c r="D533">
        <v>0</v>
      </c>
      <c r="E533" s="1">
        <v>1.04838709677419</v>
      </c>
      <c r="F533">
        <v>65</v>
      </c>
      <c r="G533">
        <v>62</v>
      </c>
      <c r="H533">
        <v>0</v>
      </c>
      <c r="I533" s="2">
        <f>AVERAGE(Table13131415[[#This Row],[Estimated costs 1]:[Estimated costs 20]])</f>
        <v>0</v>
      </c>
      <c r="J533" s="2" t="e">
        <f>(Table13131415[[#This Row],[Mean]]-Table13131415[[#This Row],[Actual cost]])/Table13131415[[#This Row],[Actual cost]]*100</f>
        <v>#DIV/0!</v>
      </c>
      <c r="K533" s="2">
        <f>_xlfn.STDEV.P(Table13131415[[#This Row],[Estimated costs 1]:[Estimated costs 20]])</f>
        <v>0</v>
      </c>
      <c r="L533" s="2" t="e">
        <f>Table13131415[[#This Row],[Dev]]/Table13131415[[#This Row],[Mean]]*100</f>
        <v>#DIV/0!</v>
      </c>
      <c r="M533" s="2">
        <f>Table13131415[[#This Row],[Estimated costs 1]]-Table13131415[[#This Row],[Actual cost]]</f>
        <v>0</v>
      </c>
      <c r="N533" s="2" t="e">
        <f>Table13131415[[#This Row],[Diff 1]]/Table13131415[[#This Row],[Actual cost]]*100</f>
        <v>#DIV/0!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</row>
    <row r="534" spans="1:34" x14ac:dyDescent="0.3">
      <c r="A534" t="s">
        <v>554</v>
      </c>
      <c r="B534">
        <v>532</v>
      </c>
      <c r="C534" t="str">
        <f>LEFT(Table13131415[[#This Row],[Contingency id]])</f>
        <v>C</v>
      </c>
      <c r="D534">
        <v>0</v>
      </c>
      <c r="E534" s="1">
        <v>1.0909090909090899</v>
      </c>
      <c r="F534">
        <v>132</v>
      </c>
      <c r="G534">
        <v>121</v>
      </c>
      <c r="H534">
        <v>0</v>
      </c>
      <c r="I534" s="2">
        <f>AVERAGE(Table13131415[[#This Row],[Estimated costs 1]:[Estimated costs 20]])</f>
        <v>0</v>
      </c>
      <c r="J534" s="2" t="e">
        <f>(Table13131415[[#This Row],[Mean]]-Table13131415[[#This Row],[Actual cost]])/Table13131415[[#This Row],[Actual cost]]*100</f>
        <v>#DIV/0!</v>
      </c>
      <c r="K534" s="2">
        <f>_xlfn.STDEV.P(Table13131415[[#This Row],[Estimated costs 1]:[Estimated costs 20]])</f>
        <v>0</v>
      </c>
      <c r="L534" s="2" t="e">
        <f>Table13131415[[#This Row],[Dev]]/Table13131415[[#This Row],[Mean]]*100</f>
        <v>#DIV/0!</v>
      </c>
      <c r="M534" s="2">
        <f>Table13131415[[#This Row],[Estimated costs 1]]-Table13131415[[#This Row],[Actual cost]]</f>
        <v>0</v>
      </c>
      <c r="N534" s="2" t="e">
        <f>Table13131415[[#This Row],[Diff 1]]/Table13131415[[#This Row],[Actual cost]]*100</f>
        <v>#DIV/0!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</row>
    <row r="535" spans="1:34" x14ac:dyDescent="0.3">
      <c r="A535" t="s">
        <v>555</v>
      </c>
      <c r="B535">
        <v>533</v>
      </c>
      <c r="C535" t="str">
        <f>LEFT(Table13131415[[#This Row],[Contingency id]])</f>
        <v>C</v>
      </c>
      <c r="D535">
        <v>0</v>
      </c>
      <c r="E535" s="1">
        <v>1.1592920353982299</v>
      </c>
      <c r="F535">
        <v>131</v>
      </c>
      <c r="G535">
        <v>113</v>
      </c>
      <c r="H535">
        <v>0</v>
      </c>
      <c r="I535" s="2">
        <f>AVERAGE(Table13131415[[#This Row],[Estimated costs 1]:[Estimated costs 20]])</f>
        <v>0</v>
      </c>
      <c r="J535" s="2" t="e">
        <f>(Table13131415[[#This Row],[Mean]]-Table13131415[[#This Row],[Actual cost]])/Table13131415[[#This Row],[Actual cost]]*100</f>
        <v>#DIV/0!</v>
      </c>
      <c r="K535" s="2">
        <f>_xlfn.STDEV.P(Table13131415[[#This Row],[Estimated costs 1]:[Estimated costs 20]])</f>
        <v>0</v>
      </c>
      <c r="L535" s="2" t="e">
        <f>Table13131415[[#This Row],[Dev]]/Table13131415[[#This Row],[Mean]]*100</f>
        <v>#DIV/0!</v>
      </c>
      <c r="M535" s="2">
        <f>Table13131415[[#This Row],[Estimated costs 1]]-Table13131415[[#This Row],[Actual cost]]</f>
        <v>0</v>
      </c>
      <c r="N535" s="2" t="e">
        <f>Table13131415[[#This Row],[Diff 1]]/Table13131415[[#This Row],[Actual cost]]*100</f>
        <v>#DIV/0!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</row>
    <row r="536" spans="1:34" x14ac:dyDescent="0.3">
      <c r="A536" t="s">
        <v>556</v>
      </c>
      <c r="B536">
        <v>534</v>
      </c>
      <c r="C536" t="str">
        <f>LEFT(Table13131415[[#This Row],[Contingency id]])</f>
        <v>C</v>
      </c>
      <c r="D536">
        <v>0</v>
      </c>
      <c r="E536" s="1">
        <v>1.0916666666666599</v>
      </c>
      <c r="F536">
        <v>131</v>
      </c>
      <c r="G536">
        <v>120</v>
      </c>
      <c r="H536">
        <v>0</v>
      </c>
      <c r="I536" s="2">
        <f>AVERAGE(Table13131415[[#This Row],[Estimated costs 1]:[Estimated costs 20]])</f>
        <v>0</v>
      </c>
      <c r="J536" s="2" t="e">
        <f>(Table13131415[[#This Row],[Mean]]-Table13131415[[#This Row],[Actual cost]])/Table13131415[[#This Row],[Actual cost]]*100</f>
        <v>#DIV/0!</v>
      </c>
      <c r="K536" s="2">
        <f>_xlfn.STDEV.P(Table13131415[[#This Row],[Estimated costs 1]:[Estimated costs 20]])</f>
        <v>0</v>
      </c>
      <c r="L536" s="2" t="e">
        <f>Table13131415[[#This Row],[Dev]]/Table13131415[[#This Row],[Mean]]*100</f>
        <v>#DIV/0!</v>
      </c>
      <c r="M536" s="2">
        <f>Table13131415[[#This Row],[Estimated costs 1]]-Table13131415[[#This Row],[Actual cost]]</f>
        <v>0</v>
      </c>
      <c r="N536" s="2" t="e">
        <f>Table13131415[[#This Row],[Diff 1]]/Table13131415[[#This Row],[Actual cost]]*100</f>
        <v>#DIV/0!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</row>
    <row r="537" spans="1:34" x14ac:dyDescent="0.3">
      <c r="A537" t="s">
        <v>557</v>
      </c>
      <c r="B537">
        <v>535</v>
      </c>
      <c r="C537" t="str">
        <f>LEFT(Table13131415[[#This Row],[Contingency id]])</f>
        <v>C</v>
      </c>
      <c r="D537">
        <v>0</v>
      </c>
      <c r="E537" s="1">
        <v>1.0826446280991699</v>
      </c>
      <c r="F537">
        <v>131</v>
      </c>
      <c r="G537">
        <v>121</v>
      </c>
      <c r="H537">
        <v>0</v>
      </c>
      <c r="I537" s="2">
        <f>AVERAGE(Table13131415[[#This Row],[Estimated costs 1]:[Estimated costs 20]])</f>
        <v>0</v>
      </c>
      <c r="J537" s="2" t="e">
        <f>(Table13131415[[#This Row],[Mean]]-Table13131415[[#This Row],[Actual cost]])/Table13131415[[#This Row],[Actual cost]]*100</f>
        <v>#DIV/0!</v>
      </c>
      <c r="K537" s="2">
        <f>_xlfn.STDEV.P(Table13131415[[#This Row],[Estimated costs 1]:[Estimated costs 20]])</f>
        <v>0</v>
      </c>
      <c r="L537" s="2" t="e">
        <f>Table13131415[[#This Row],[Dev]]/Table13131415[[#This Row],[Mean]]*100</f>
        <v>#DIV/0!</v>
      </c>
      <c r="M537" s="2">
        <f>Table13131415[[#This Row],[Estimated costs 1]]-Table13131415[[#This Row],[Actual cost]]</f>
        <v>0</v>
      </c>
      <c r="N537" s="2" t="e">
        <f>Table13131415[[#This Row],[Diff 1]]/Table13131415[[#This Row],[Actual cost]]*100</f>
        <v>#DIV/0!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</row>
    <row r="538" spans="1:34" x14ac:dyDescent="0.3">
      <c r="A538" t="s">
        <v>558</v>
      </c>
      <c r="B538">
        <v>536</v>
      </c>
      <c r="C538" t="str">
        <f>LEFT(Table13131415[[#This Row],[Contingency id]])</f>
        <v>C</v>
      </c>
      <c r="D538">
        <v>0</v>
      </c>
      <c r="E538" s="1">
        <v>1.0916666666666599</v>
      </c>
      <c r="F538">
        <v>131</v>
      </c>
      <c r="G538">
        <v>120</v>
      </c>
      <c r="H538">
        <v>0</v>
      </c>
      <c r="I538" s="2">
        <f>AVERAGE(Table13131415[[#This Row],[Estimated costs 1]:[Estimated costs 20]])</f>
        <v>0</v>
      </c>
      <c r="J538" s="2" t="e">
        <f>(Table13131415[[#This Row],[Mean]]-Table13131415[[#This Row],[Actual cost]])/Table13131415[[#This Row],[Actual cost]]*100</f>
        <v>#DIV/0!</v>
      </c>
      <c r="K538" s="2">
        <f>_xlfn.STDEV.P(Table13131415[[#This Row],[Estimated costs 1]:[Estimated costs 20]])</f>
        <v>0</v>
      </c>
      <c r="L538" s="2" t="e">
        <f>Table13131415[[#This Row],[Dev]]/Table13131415[[#This Row],[Mean]]*100</f>
        <v>#DIV/0!</v>
      </c>
      <c r="M538" s="2">
        <f>Table13131415[[#This Row],[Estimated costs 1]]-Table13131415[[#This Row],[Actual cost]]</f>
        <v>0</v>
      </c>
      <c r="N538" s="2" t="e">
        <f>Table13131415[[#This Row],[Diff 1]]/Table13131415[[#This Row],[Actual cost]]*100</f>
        <v>#DIV/0!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</row>
    <row r="539" spans="1:34" x14ac:dyDescent="0.3">
      <c r="A539" t="s">
        <v>559</v>
      </c>
      <c r="B539">
        <v>537</v>
      </c>
      <c r="C539" t="str">
        <f>LEFT(Table13131415[[#This Row],[Contingency id]])</f>
        <v>C</v>
      </c>
      <c r="D539">
        <v>0</v>
      </c>
      <c r="E539" s="1">
        <v>1.07377049180327</v>
      </c>
      <c r="F539">
        <v>131</v>
      </c>
      <c r="G539">
        <v>122</v>
      </c>
      <c r="H539">
        <v>0</v>
      </c>
      <c r="I539" s="2">
        <f>AVERAGE(Table13131415[[#This Row],[Estimated costs 1]:[Estimated costs 20]])</f>
        <v>0</v>
      </c>
      <c r="J539" s="2" t="e">
        <f>(Table13131415[[#This Row],[Mean]]-Table13131415[[#This Row],[Actual cost]])/Table13131415[[#This Row],[Actual cost]]*100</f>
        <v>#DIV/0!</v>
      </c>
      <c r="K539" s="2">
        <f>_xlfn.STDEV.P(Table13131415[[#This Row],[Estimated costs 1]:[Estimated costs 20]])</f>
        <v>0</v>
      </c>
      <c r="L539" s="2" t="e">
        <f>Table13131415[[#This Row],[Dev]]/Table13131415[[#This Row],[Mean]]*100</f>
        <v>#DIV/0!</v>
      </c>
      <c r="M539" s="2">
        <f>Table13131415[[#This Row],[Estimated costs 1]]-Table13131415[[#This Row],[Actual cost]]</f>
        <v>0</v>
      </c>
      <c r="N539" s="2" t="e">
        <f>Table13131415[[#This Row],[Diff 1]]/Table13131415[[#This Row],[Actual cost]]*100</f>
        <v>#DIV/0!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</row>
    <row r="540" spans="1:34" x14ac:dyDescent="0.3">
      <c r="A540" t="s">
        <v>560</v>
      </c>
      <c r="B540">
        <v>538</v>
      </c>
      <c r="C540" t="str">
        <f>LEFT(Table13131415[[#This Row],[Contingency id]])</f>
        <v>C</v>
      </c>
      <c r="D540">
        <v>0</v>
      </c>
      <c r="E540" s="1">
        <v>1.05645161290322</v>
      </c>
      <c r="F540">
        <v>131</v>
      </c>
      <c r="G540">
        <v>124</v>
      </c>
      <c r="H540">
        <v>0</v>
      </c>
      <c r="I540" s="2">
        <f>AVERAGE(Table13131415[[#This Row],[Estimated costs 1]:[Estimated costs 20]])</f>
        <v>0</v>
      </c>
      <c r="J540" s="2" t="e">
        <f>(Table13131415[[#This Row],[Mean]]-Table13131415[[#This Row],[Actual cost]])/Table13131415[[#This Row],[Actual cost]]*100</f>
        <v>#DIV/0!</v>
      </c>
      <c r="K540" s="2">
        <f>_xlfn.STDEV.P(Table13131415[[#This Row],[Estimated costs 1]:[Estimated costs 20]])</f>
        <v>0</v>
      </c>
      <c r="L540" s="2" t="e">
        <f>Table13131415[[#This Row],[Dev]]/Table13131415[[#This Row],[Mean]]*100</f>
        <v>#DIV/0!</v>
      </c>
      <c r="M540" s="2">
        <f>Table13131415[[#This Row],[Estimated costs 1]]-Table13131415[[#This Row],[Actual cost]]</f>
        <v>0</v>
      </c>
      <c r="N540" s="2" t="e">
        <f>Table13131415[[#This Row],[Diff 1]]/Table13131415[[#This Row],[Actual cost]]*100</f>
        <v>#DIV/0!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</row>
    <row r="541" spans="1:34" x14ac:dyDescent="0.3">
      <c r="A541" t="s">
        <v>561</v>
      </c>
      <c r="B541">
        <v>539</v>
      </c>
      <c r="C541" t="str">
        <f>LEFT(Table13131415[[#This Row],[Contingency id]])</f>
        <v>C</v>
      </c>
      <c r="D541">
        <v>0</v>
      </c>
      <c r="E541" s="1">
        <v>1.0900900900900901</v>
      </c>
      <c r="F541">
        <v>121</v>
      </c>
      <c r="G541">
        <v>111</v>
      </c>
      <c r="H541">
        <v>0</v>
      </c>
      <c r="I541" s="2">
        <f>AVERAGE(Table13131415[[#This Row],[Estimated costs 1]:[Estimated costs 20]])</f>
        <v>0</v>
      </c>
      <c r="J541" s="2" t="e">
        <f>(Table13131415[[#This Row],[Mean]]-Table13131415[[#This Row],[Actual cost]])/Table13131415[[#This Row],[Actual cost]]*100</f>
        <v>#DIV/0!</v>
      </c>
      <c r="K541" s="2">
        <f>_xlfn.STDEV.P(Table13131415[[#This Row],[Estimated costs 1]:[Estimated costs 20]])</f>
        <v>0</v>
      </c>
      <c r="L541" s="2" t="e">
        <f>Table13131415[[#This Row],[Dev]]/Table13131415[[#This Row],[Mean]]*100</f>
        <v>#DIV/0!</v>
      </c>
      <c r="M541" s="2">
        <f>Table13131415[[#This Row],[Estimated costs 1]]-Table13131415[[#This Row],[Actual cost]]</f>
        <v>0</v>
      </c>
      <c r="N541" s="2" t="e">
        <f>Table13131415[[#This Row],[Diff 1]]/Table13131415[[#This Row],[Actual cost]]*100</f>
        <v>#DIV/0!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</row>
    <row r="542" spans="1:34" x14ac:dyDescent="0.3">
      <c r="A542" t="s">
        <v>562</v>
      </c>
      <c r="B542">
        <v>540</v>
      </c>
      <c r="C542" t="str">
        <f>LEFT(Table13131415[[#This Row],[Contingency id]])</f>
        <v>C</v>
      </c>
      <c r="D542">
        <v>0</v>
      </c>
      <c r="E542" s="1">
        <v>1.1000000000000001</v>
      </c>
      <c r="F542">
        <v>121</v>
      </c>
      <c r="G542">
        <v>110</v>
      </c>
      <c r="H542">
        <v>0</v>
      </c>
      <c r="I542" s="2">
        <f>AVERAGE(Table13131415[[#This Row],[Estimated costs 1]:[Estimated costs 20]])</f>
        <v>0</v>
      </c>
      <c r="J542" s="2" t="e">
        <f>(Table13131415[[#This Row],[Mean]]-Table13131415[[#This Row],[Actual cost]])/Table13131415[[#This Row],[Actual cost]]*100</f>
        <v>#DIV/0!</v>
      </c>
      <c r="K542" s="2">
        <f>_xlfn.STDEV.P(Table13131415[[#This Row],[Estimated costs 1]:[Estimated costs 20]])</f>
        <v>0</v>
      </c>
      <c r="L542" s="2" t="e">
        <f>Table13131415[[#This Row],[Dev]]/Table13131415[[#This Row],[Mean]]*100</f>
        <v>#DIV/0!</v>
      </c>
      <c r="M542" s="2">
        <f>Table13131415[[#This Row],[Estimated costs 1]]-Table13131415[[#This Row],[Actual cost]]</f>
        <v>0</v>
      </c>
      <c r="N542" s="2" t="e">
        <f>Table13131415[[#This Row],[Diff 1]]/Table13131415[[#This Row],[Actual cost]]*100</f>
        <v>#DIV/0!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</row>
    <row r="543" spans="1:34" x14ac:dyDescent="0.3">
      <c r="A543" t="s">
        <v>563</v>
      </c>
      <c r="B543">
        <v>541</v>
      </c>
      <c r="C543" t="str">
        <f>LEFT(Table13131415[[#This Row],[Contingency id]])</f>
        <v>C</v>
      </c>
      <c r="D543">
        <v>0</v>
      </c>
      <c r="E543" s="1">
        <v>1.0803571428571399</v>
      </c>
      <c r="F543">
        <v>121</v>
      </c>
      <c r="G543">
        <v>112</v>
      </c>
      <c r="H543">
        <v>0</v>
      </c>
      <c r="I543" s="2">
        <f>AVERAGE(Table13131415[[#This Row],[Estimated costs 1]:[Estimated costs 20]])</f>
        <v>0</v>
      </c>
      <c r="J543" s="2" t="e">
        <f>(Table13131415[[#This Row],[Mean]]-Table13131415[[#This Row],[Actual cost]])/Table13131415[[#This Row],[Actual cost]]*100</f>
        <v>#DIV/0!</v>
      </c>
      <c r="K543" s="2">
        <f>_xlfn.STDEV.P(Table13131415[[#This Row],[Estimated costs 1]:[Estimated costs 20]])</f>
        <v>0</v>
      </c>
      <c r="L543" s="2" t="e">
        <f>Table13131415[[#This Row],[Dev]]/Table13131415[[#This Row],[Mean]]*100</f>
        <v>#DIV/0!</v>
      </c>
      <c r="M543" s="2">
        <f>Table13131415[[#This Row],[Estimated costs 1]]-Table13131415[[#This Row],[Actual cost]]</f>
        <v>0</v>
      </c>
      <c r="N543" s="2" t="e">
        <f>Table13131415[[#This Row],[Diff 1]]/Table13131415[[#This Row],[Actual cost]]*100</f>
        <v>#DIV/0!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</row>
    <row r="544" spans="1:34" x14ac:dyDescent="0.3">
      <c r="A544" t="s">
        <v>564</v>
      </c>
      <c r="B544">
        <v>542</v>
      </c>
      <c r="C544" t="str">
        <f>LEFT(Table13131415[[#This Row],[Contingency id]])</f>
        <v>C</v>
      </c>
      <c r="D544">
        <v>0</v>
      </c>
      <c r="E544" s="1">
        <v>1.1090909090909</v>
      </c>
      <c r="F544">
        <v>122</v>
      </c>
      <c r="G544">
        <v>110</v>
      </c>
      <c r="H544">
        <v>0</v>
      </c>
      <c r="I544" s="2">
        <f>AVERAGE(Table13131415[[#This Row],[Estimated costs 1]:[Estimated costs 20]])</f>
        <v>0</v>
      </c>
      <c r="J544" s="2" t="e">
        <f>(Table13131415[[#This Row],[Mean]]-Table13131415[[#This Row],[Actual cost]])/Table13131415[[#This Row],[Actual cost]]*100</f>
        <v>#DIV/0!</v>
      </c>
      <c r="K544" s="2">
        <f>_xlfn.STDEV.P(Table13131415[[#This Row],[Estimated costs 1]:[Estimated costs 20]])</f>
        <v>0</v>
      </c>
      <c r="L544" s="2" t="e">
        <f>Table13131415[[#This Row],[Dev]]/Table13131415[[#This Row],[Mean]]*100</f>
        <v>#DIV/0!</v>
      </c>
      <c r="M544" s="2">
        <f>Table13131415[[#This Row],[Estimated costs 1]]-Table13131415[[#This Row],[Actual cost]]</f>
        <v>0</v>
      </c>
      <c r="N544" s="2" t="e">
        <f>Table13131415[[#This Row],[Diff 1]]/Table13131415[[#This Row],[Actual cost]]*100</f>
        <v>#DIV/0!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</row>
    <row r="545" spans="1:34" x14ac:dyDescent="0.3">
      <c r="A545" t="s">
        <v>565</v>
      </c>
      <c r="B545">
        <v>543</v>
      </c>
      <c r="C545" t="str">
        <f>LEFT(Table13131415[[#This Row],[Contingency id]])</f>
        <v>C</v>
      </c>
      <c r="D545">
        <v>0</v>
      </c>
      <c r="E545" s="1">
        <v>1.08928571428571</v>
      </c>
      <c r="F545">
        <v>122</v>
      </c>
      <c r="G545">
        <v>112</v>
      </c>
      <c r="H545">
        <v>0</v>
      </c>
      <c r="I545" s="2">
        <f>AVERAGE(Table13131415[[#This Row],[Estimated costs 1]:[Estimated costs 20]])</f>
        <v>0</v>
      </c>
      <c r="J545" s="2" t="e">
        <f>(Table13131415[[#This Row],[Mean]]-Table13131415[[#This Row],[Actual cost]])/Table13131415[[#This Row],[Actual cost]]*100</f>
        <v>#DIV/0!</v>
      </c>
      <c r="K545" s="2">
        <f>_xlfn.STDEV.P(Table13131415[[#This Row],[Estimated costs 1]:[Estimated costs 20]])</f>
        <v>0</v>
      </c>
      <c r="L545" s="2" t="e">
        <f>Table13131415[[#This Row],[Dev]]/Table13131415[[#This Row],[Mean]]*100</f>
        <v>#DIV/0!</v>
      </c>
      <c r="M545" s="2">
        <f>Table13131415[[#This Row],[Estimated costs 1]]-Table13131415[[#This Row],[Actual cost]]</f>
        <v>0</v>
      </c>
      <c r="N545" s="2" t="e">
        <f>Table13131415[[#This Row],[Diff 1]]/Table13131415[[#This Row],[Actual cost]]*100</f>
        <v>#DIV/0!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</row>
    <row r="546" spans="1:34" x14ac:dyDescent="0.3">
      <c r="A546" t="s">
        <v>566</v>
      </c>
      <c r="B546">
        <v>544</v>
      </c>
      <c r="C546" t="str">
        <f>LEFT(Table13131415[[#This Row],[Contingency id]])</f>
        <v>C</v>
      </c>
      <c r="D546">
        <v>0</v>
      </c>
      <c r="E546" s="1">
        <v>1.0196078431372499</v>
      </c>
      <c r="F546">
        <v>52</v>
      </c>
      <c r="G546">
        <v>51</v>
      </c>
      <c r="H546">
        <v>0</v>
      </c>
      <c r="I546" s="2">
        <f>AVERAGE(Table13131415[[#This Row],[Estimated costs 1]:[Estimated costs 20]])</f>
        <v>0</v>
      </c>
      <c r="J546" s="2" t="e">
        <f>(Table13131415[[#This Row],[Mean]]-Table13131415[[#This Row],[Actual cost]])/Table13131415[[#This Row],[Actual cost]]*100</f>
        <v>#DIV/0!</v>
      </c>
      <c r="K546" s="2">
        <f>_xlfn.STDEV.P(Table13131415[[#This Row],[Estimated costs 1]:[Estimated costs 20]])</f>
        <v>0</v>
      </c>
      <c r="L546" s="2" t="e">
        <f>Table13131415[[#This Row],[Dev]]/Table13131415[[#This Row],[Mean]]*100</f>
        <v>#DIV/0!</v>
      </c>
      <c r="M546" s="2">
        <f>Table13131415[[#This Row],[Estimated costs 1]]-Table13131415[[#This Row],[Actual cost]]</f>
        <v>0</v>
      </c>
      <c r="N546" s="2" t="e">
        <f>Table13131415[[#This Row],[Diff 1]]/Table13131415[[#This Row],[Actual cost]]*100</f>
        <v>#DIV/0!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</row>
    <row r="547" spans="1:34" x14ac:dyDescent="0.3">
      <c r="A547" t="s">
        <v>567</v>
      </c>
      <c r="B547">
        <v>545</v>
      </c>
      <c r="C547" t="str">
        <f>LEFT(Table13131415[[#This Row],[Contingency id]])</f>
        <v>C</v>
      </c>
      <c r="D547">
        <v>0</v>
      </c>
      <c r="E547" s="1">
        <v>1.0508474576271101</v>
      </c>
      <c r="F547">
        <v>62</v>
      </c>
      <c r="G547">
        <v>59</v>
      </c>
      <c r="H547">
        <v>0</v>
      </c>
      <c r="I547" s="2">
        <f>AVERAGE(Table13131415[[#This Row],[Estimated costs 1]:[Estimated costs 20]])</f>
        <v>0</v>
      </c>
      <c r="J547" s="2" t="e">
        <f>(Table13131415[[#This Row],[Mean]]-Table13131415[[#This Row],[Actual cost]])/Table13131415[[#This Row],[Actual cost]]*100</f>
        <v>#DIV/0!</v>
      </c>
      <c r="K547" s="2">
        <f>_xlfn.STDEV.P(Table13131415[[#This Row],[Estimated costs 1]:[Estimated costs 20]])</f>
        <v>0</v>
      </c>
      <c r="L547" s="2" t="e">
        <f>Table13131415[[#This Row],[Dev]]/Table13131415[[#This Row],[Mean]]*100</f>
        <v>#DIV/0!</v>
      </c>
      <c r="M547" s="2">
        <f>Table13131415[[#This Row],[Estimated costs 1]]-Table13131415[[#This Row],[Actual cost]]</f>
        <v>0</v>
      </c>
      <c r="N547" s="2" t="e">
        <f>Table13131415[[#This Row],[Diff 1]]/Table13131415[[#This Row],[Actual cost]]*100</f>
        <v>#DIV/0!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</row>
    <row r="548" spans="1:34" x14ac:dyDescent="0.3">
      <c r="A548" t="s">
        <v>568</v>
      </c>
      <c r="B548">
        <v>546</v>
      </c>
      <c r="C548" t="str">
        <f>LEFT(Table13131415[[#This Row],[Contingency id]])</f>
        <v>C</v>
      </c>
      <c r="D548">
        <v>0</v>
      </c>
      <c r="E548" s="1">
        <v>1.0877192982456101</v>
      </c>
      <c r="F548">
        <v>62</v>
      </c>
      <c r="G548">
        <v>57</v>
      </c>
      <c r="H548">
        <v>0</v>
      </c>
      <c r="I548" s="2">
        <f>AVERAGE(Table13131415[[#This Row],[Estimated costs 1]:[Estimated costs 20]])</f>
        <v>0</v>
      </c>
      <c r="J548" s="2" t="e">
        <f>(Table13131415[[#This Row],[Mean]]-Table13131415[[#This Row],[Actual cost]])/Table13131415[[#This Row],[Actual cost]]*100</f>
        <v>#DIV/0!</v>
      </c>
      <c r="K548" s="2">
        <f>_xlfn.STDEV.P(Table13131415[[#This Row],[Estimated costs 1]:[Estimated costs 20]])</f>
        <v>0</v>
      </c>
      <c r="L548" s="2" t="e">
        <f>Table13131415[[#This Row],[Dev]]/Table13131415[[#This Row],[Mean]]*100</f>
        <v>#DIV/0!</v>
      </c>
      <c r="M548" s="2">
        <f>Table13131415[[#This Row],[Estimated costs 1]]-Table13131415[[#This Row],[Actual cost]]</f>
        <v>0</v>
      </c>
      <c r="N548" s="2" t="e">
        <f>Table13131415[[#This Row],[Diff 1]]/Table13131415[[#This Row],[Actual cost]]*100</f>
        <v>#DIV/0!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</row>
    <row r="549" spans="1:34" x14ac:dyDescent="0.3">
      <c r="A549" t="s">
        <v>569</v>
      </c>
      <c r="B549">
        <v>547</v>
      </c>
      <c r="C549" t="str">
        <f>LEFT(Table13131415[[#This Row],[Contingency id]])</f>
        <v>C</v>
      </c>
      <c r="D549">
        <v>0</v>
      </c>
      <c r="E549" s="1">
        <v>1.0196078431372499</v>
      </c>
      <c r="F549">
        <v>52</v>
      </c>
      <c r="G549">
        <v>51</v>
      </c>
      <c r="H549">
        <v>0</v>
      </c>
      <c r="I549" s="2">
        <f>AVERAGE(Table13131415[[#This Row],[Estimated costs 1]:[Estimated costs 20]])</f>
        <v>0</v>
      </c>
      <c r="J549" s="2" t="e">
        <f>(Table13131415[[#This Row],[Mean]]-Table13131415[[#This Row],[Actual cost]])/Table13131415[[#This Row],[Actual cost]]*100</f>
        <v>#DIV/0!</v>
      </c>
      <c r="K549" s="2">
        <f>_xlfn.STDEV.P(Table13131415[[#This Row],[Estimated costs 1]:[Estimated costs 20]])</f>
        <v>0</v>
      </c>
      <c r="L549" s="2" t="e">
        <f>Table13131415[[#This Row],[Dev]]/Table13131415[[#This Row],[Mean]]*100</f>
        <v>#DIV/0!</v>
      </c>
      <c r="M549" s="2">
        <f>Table13131415[[#This Row],[Estimated costs 1]]-Table13131415[[#This Row],[Actual cost]]</f>
        <v>0</v>
      </c>
      <c r="N549" s="2" t="e">
        <f>Table13131415[[#This Row],[Diff 1]]/Table13131415[[#This Row],[Actual cost]]*100</f>
        <v>#DIV/0!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</row>
    <row r="550" spans="1:34" x14ac:dyDescent="0.3">
      <c r="A550" t="s">
        <v>570</v>
      </c>
      <c r="B550">
        <v>548</v>
      </c>
      <c r="C550" t="str">
        <f>LEFT(Table13131415[[#This Row],[Contingency id]])</f>
        <v>C</v>
      </c>
      <c r="D550">
        <v>0</v>
      </c>
      <c r="E550" s="1">
        <v>1.0333333333333301</v>
      </c>
      <c r="F550">
        <v>62</v>
      </c>
      <c r="G550">
        <v>60</v>
      </c>
      <c r="H550">
        <v>0</v>
      </c>
      <c r="I550" s="2">
        <f>AVERAGE(Table13131415[[#This Row],[Estimated costs 1]:[Estimated costs 20]])</f>
        <v>0</v>
      </c>
      <c r="J550" s="2" t="e">
        <f>(Table13131415[[#This Row],[Mean]]-Table13131415[[#This Row],[Actual cost]])/Table13131415[[#This Row],[Actual cost]]*100</f>
        <v>#DIV/0!</v>
      </c>
      <c r="K550" s="2">
        <f>_xlfn.STDEV.P(Table13131415[[#This Row],[Estimated costs 1]:[Estimated costs 20]])</f>
        <v>0</v>
      </c>
      <c r="L550" s="2" t="e">
        <f>Table13131415[[#This Row],[Dev]]/Table13131415[[#This Row],[Mean]]*100</f>
        <v>#DIV/0!</v>
      </c>
      <c r="M550" s="2">
        <f>Table13131415[[#This Row],[Estimated costs 1]]-Table13131415[[#This Row],[Actual cost]]</f>
        <v>0</v>
      </c>
      <c r="N550" s="2" t="e">
        <f>Table13131415[[#This Row],[Diff 1]]/Table13131415[[#This Row],[Actual cost]]*100</f>
        <v>#DIV/0!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</row>
    <row r="551" spans="1:34" x14ac:dyDescent="0.3">
      <c r="A551" t="s">
        <v>571</v>
      </c>
      <c r="B551">
        <v>549</v>
      </c>
      <c r="C551" t="str">
        <f>LEFT(Table13131415[[#This Row],[Contingency id]])</f>
        <v>C</v>
      </c>
      <c r="D551">
        <v>0</v>
      </c>
      <c r="E551" s="1">
        <v>1.0689655172413699</v>
      </c>
      <c r="F551">
        <v>62</v>
      </c>
      <c r="G551">
        <v>58</v>
      </c>
      <c r="H551">
        <v>0</v>
      </c>
      <c r="I551" s="2">
        <f>AVERAGE(Table13131415[[#This Row],[Estimated costs 1]:[Estimated costs 20]])</f>
        <v>0</v>
      </c>
      <c r="J551" s="2" t="e">
        <f>(Table13131415[[#This Row],[Mean]]-Table13131415[[#This Row],[Actual cost]])/Table13131415[[#This Row],[Actual cost]]*100</f>
        <v>#DIV/0!</v>
      </c>
      <c r="K551" s="2">
        <f>_xlfn.STDEV.P(Table13131415[[#This Row],[Estimated costs 1]:[Estimated costs 20]])</f>
        <v>0</v>
      </c>
      <c r="L551" s="2" t="e">
        <f>Table13131415[[#This Row],[Dev]]/Table13131415[[#This Row],[Mean]]*100</f>
        <v>#DIV/0!</v>
      </c>
      <c r="M551" s="2">
        <f>Table13131415[[#This Row],[Estimated costs 1]]-Table13131415[[#This Row],[Actual cost]]</f>
        <v>0</v>
      </c>
      <c r="N551" s="2" t="e">
        <f>Table13131415[[#This Row],[Diff 1]]/Table13131415[[#This Row],[Actual cost]]*100</f>
        <v>#DIV/0!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</row>
    <row r="552" spans="1:34" x14ac:dyDescent="0.3">
      <c r="A552" t="s">
        <v>572</v>
      </c>
      <c r="B552">
        <v>550</v>
      </c>
      <c r="C552" t="str">
        <f>LEFT(Table13131415[[#This Row],[Contingency id]])</f>
        <v>C</v>
      </c>
      <c r="D552">
        <v>0</v>
      </c>
      <c r="E552" s="1">
        <v>1</v>
      </c>
      <c r="F552">
        <v>23</v>
      </c>
      <c r="G552">
        <v>23</v>
      </c>
      <c r="H552">
        <v>0</v>
      </c>
      <c r="I552" s="2">
        <f>AVERAGE(Table13131415[[#This Row],[Estimated costs 1]:[Estimated costs 20]])</f>
        <v>0</v>
      </c>
      <c r="J552" s="2" t="e">
        <f>(Table13131415[[#This Row],[Mean]]-Table13131415[[#This Row],[Actual cost]])/Table13131415[[#This Row],[Actual cost]]*100</f>
        <v>#DIV/0!</v>
      </c>
      <c r="K552" s="2">
        <f>_xlfn.STDEV.P(Table13131415[[#This Row],[Estimated costs 1]:[Estimated costs 20]])</f>
        <v>0</v>
      </c>
      <c r="L552" s="2" t="e">
        <f>Table13131415[[#This Row],[Dev]]/Table13131415[[#This Row],[Mean]]*100</f>
        <v>#DIV/0!</v>
      </c>
      <c r="M552" s="2">
        <f>Table13131415[[#This Row],[Estimated costs 1]]-Table13131415[[#This Row],[Actual cost]]</f>
        <v>0</v>
      </c>
      <c r="N552" s="2" t="e">
        <f>Table13131415[[#This Row],[Diff 1]]/Table13131415[[#This Row],[Actual cost]]*100</f>
        <v>#DIV/0!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</row>
    <row r="553" spans="1:34" x14ac:dyDescent="0.3">
      <c r="A553" t="s">
        <v>573</v>
      </c>
      <c r="B553">
        <v>551</v>
      </c>
      <c r="C553" t="str">
        <f>LEFT(Table13131415[[#This Row],[Contingency id]])</f>
        <v>C</v>
      </c>
      <c r="D553">
        <v>0</v>
      </c>
      <c r="E553" s="1">
        <v>1</v>
      </c>
      <c r="F553">
        <v>23</v>
      </c>
      <c r="G553">
        <v>23</v>
      </c>
      <c r="H553">
        <v>0</v>
      </c>
      <c r="I553" s="2">
        <f>AVERAGE(Table13131415[[#This Row],[Estimated costs 1]:[Estimated costs 20]])</f>
        <v>0</v>
      </c>
      <c r="J553" s="2" t="e">
        <f>(Table13131415[[#This Row],[Mean]]-Table13131415[[#This Row],[Actual cost]])/Table13131415[[#This Row],[Actual cost]]*100</f>
        <v>#DIV/0!</v>
      </c>
      <c r="K553" s="2">
        <f>_xlfn.STDEV.P(Table13131415[[#This Row],[Estimated costs 1]:[Estimated costs 20]])</f>
        <v>0</v>
      </c>
      <c r="L553" s="2" t="e">
        <f>Table13131415[[#This Row],[Dev]]/Table13131415[[#This Row],[Mean]]*100</f>
        <v>#DIV/0!</v>
      </c>
      <c r="M553" s="2">
        <f>Table13131415[[#This Row],[Estimated costs 1]]-Table13131415[[#This Row],[Actual cost]]</f>
        <v>0</v>
      </c>
      <c r="N553" s="2" t="e">
        <f>Table13131415[[#This Row],[Diff 1]]/Table13131415[[#This Row],[Actual cost]]*100</f>
        <v>#DIV/0!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</row>
    <row r="554" spans="1:34" x14ac:dyDescent="0.3">
      <c r="A554" t="s">
        <v>574</v>
      </c>
      <c r="B554">
        <v>552</v>
      </c>
      <c r="C554" t="str">
        <f>LEFT(Table13131415[[#This Row],[Contingency id]])</f>
        <v>C</v>
      </c>
      <c r="D554">
        <v>0</v>
      </c>
      <c r="E554" s="1">
        <v>1</v>
      </c>
      <c r="F554">
        <v>23</v>
      </c>
      <c r="G554">
        <v>23</v>
      </c>
      <c r="H554">
        <v>0</v>
      </c>
      <c r="I554" s="2">
        <f>AVERAGE(Table13131415[[#This Row],[Estimated costs 1]:[Estimated costs 20]])</f>
        <v>0</v>
      </c>
      <c r="J554" s="2" t="e">
        <f>(Table13131415[[#This Row],[Mean]]-Table13131415[[#This Row],[Actual cost]])/Table13131415[[#This Row],[Actual cost]]*100</f>
        <v>#DIV/0!</v>
      </c>
      <c r="K554" s="2">
        <f>_xlfn.STDEV.P(Table13131415[[#This Row],[Estimated costs 1]:[Estimated costs 20]])</f>
        <v>0</v>
      </c>
      <c r="L554" s="2" t="e">
        <f>Table13131415[[#This Row],[Dev]]/Table13131415[[#This Row],[Mean]]*100</f>
        <v>#DIV/0!</v>
      </c>
      <c r="M554" s="2">
        <f>Table13131415[[#This Row],[Estimated costs 1]]-Table13131415[[#This Row],[Actual cost]]</f>
        <v>0</v>
      </c>
      <c r="N554" s="2" t="e">
        <f>Table13131415[[#This Row],[Diff 1]]/Table13131415[[#This Row],[Actual cost]]*100</f>
        <v>#DIV/0!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</row>
    <row r="555" spans="1:34" x14ac:dyDescent="0.3">
      <c r="A555" t="s">
        <v>575</v>
      </c>
      <c r="B555">
        <v>553</v>
      </c>
      <c r="C555" t="str">
        <f>LEFT(Table13131415[[#This Row],[Contingency id]])</f>
        <v>C</v>
      </c>
      <c r="D555">
        <v>0</v>
      </c>
      <c r="E555" s="1">
        <v>1</v>
      </c>
      <c r="F555">
        <v>23</v>
      </c>
      <c r="G555">
        <v>23</v>
      </c>
      <c r="H555">
        <v>0</v>
      </c>
      <c r="I555" s="2">
        <f>AVERAGE(Table13131415[[#This Row],[Estimated costs 1]:[Estimated costs 20]])</f>
        <v>0</v>
      </c>
      <c r="J555" s="2" t="e">
        <f>(Table13131415[[#This Row],[Mean]]-Table13131415[[#This Row],[Actual cost]])/Table13131415[[#This Row],[Actual cost]]*100</f>
        <v>#DIV/0!</v>
      </c>
      <c r="K555" s="2">
        <f>_xlfn.STDEV.P(Table13131415[[#This Row],[Estimated costs 1]:[Estimated costs 20]])</f>
        <v>0</v>
      </c>
      <c r="L555" s="2" t="e">
        <f>Table13131415[[#This Row],[Dev]]/Table13131415[[#This Row],[Mean]]*100</f>
        <v>#DIV/0!</v>
      </c>
      <c r="M555" s="2">
        <f>Table13131415[[#This Row],[Estimated costs 1]]-Table13131415[[#This Row],[Actual cost]]</f>
        <v>0</v>
      </c>
      <c r="N555" s="2" t="e">
        <f>Table13131415[[#This Row],[Diff 1]]/Table13131415[[#This Row],[Actual cost]]*100</f>
        <v>#DIV/0!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</row>
    <row r="556" spans="1:34" x14ac:dyDescent="0.3">
      <c r="A556" t="s">
        <v>576</v>
      </c>
      <c r="B556">
        <v>554</v>
      </c>
      <c r="C556" t="str">
        <f>LEFT(Table13131415[[#This Row],[Contingency id]])</f>
        <v>C</v>
      </c>
      <c r="D556">
        <v>0</v>
      </c>
      <c r="E556" s="1">
        <v>1</v>
      </c>
      <c r="F556">
        <v>23</v>
      </c>
      <c r="G556">
        <v>23</v>
      </c>
      <c r="H556">
        <v>0</v>
      </c>
      <c r="I556" s="2">
        <f>AVERAGE(Table13131415[[#This Row],[Estimated costs 1]:[Estimated costs 20]])</f>
        <v>0</v>
      </c>
      <c r="J556" s="2" t="e">
        <f>(Table13131415[[#This Row],[Mean]]-Table13131415[[#This Row],[Actual cost]])/Table13131415[[#This Row],[Actual cost]]*100</f>
        <v>#DIV/0!</v>
      </c>
      <c r="K556" s="2">
        <f>_xlfn.STDEV.P(Table13131415[[#This Row],[Estimated costs 1]:[Estimated costs 20]])</f>
        <v>0</v>
      </c>
      <c r="L556" s="2" t="e">
        <f>Table13131415[[#This Row],[Dev]]/Table13131415[[#This Row],[Mean]]*100</f>
        <v>#DIV/0!</v>
      </c>
      <c r="M556" s="2">
        <f>Table13131415[[#This Row],[Estimated costs 1]]-Table13131415[[#This Row],[Actual cost]]</f>
        <v>0</v>
      </c>
      <c r="N556" s="2" t="e">
        <f>Table13131415[[#This Row],[Diff 1]]/Table13131415[[#This Row],[Actual cost]]*100</f>
        <v>#DIV/0!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</row>
    <row r="557" spans="1:34" x14ac:dyDescent="0.3">
      <c r="A557" t="s">
        <v>577</v>
      </c>
      <c r="B557">
        <v>555</v>
      </c>
      <c r="C557" t="str">
        <f>LEFT(Table13131415[[#This Row],[Contingency id]])</f>
        <v>C</v>
      </c>
      <c r="D557">
        <v>0</v>
      </c>
      <c r="E557" s="1">
        <v>1</v>
      </c>
      <c r="F557">
        <v>23</v>
      </c>
      <c r="G557">
        <v>23</v>
      </c>
      <c r="H557">
        <v>0</v>
      </c>
      <c r="I557" s="2">
        <f>AVERAGE(Table13131415[[#This Row],[Estimated costs 1]:[Estimated costs 20]])</f>
        <v>0</v>
      </c>
      <c r="J557" s="2" t="e">
        <f>(Table13131415[[#This Row],[Mean]]-Table13131415[[#This Row],[Actual cost]])/Table13131415[[#This Row],[Actual cost]]*100</f>
        <v>#DIV/0!</v>
      </c>
      <c r="K557" s="2">
        <f>_xlfn.STDEV.P(Table13131415[[#This Row],[Estimated costs 1]:[Estimated costs 20]])</f>
        <v>0</v>
      </c>
      <c r="L557" s="2" t="e">
        <f>Table13131415[[#This Row],[Dev]]/Table13131415[[#This Row],[Mean]]*100</f>
        <v>#DIV/0!</v>
      </c>
      <c r="M557" s="2">
        <f>Table13131415[[#This Row],[Estimated costs 1]]-Table13131415[[#This Row],[Actual cost]]</f>
        <v>0</v>
      </c>
      <c r="N557" s="2" t="e">
        <f>Table13131415[[#This Row],[Diff 1]]/Table13131415[[#This Row],[Actual cost]]*100</f>
        <v>#DIV/0!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</row>
    <row r="558" spans="1:34" x14ac:dyDescent="0.3">
      <c r="A558" t="s">
        <v>578</v>
      </c>
      <c r="B558">
        <v>556</v>
      </c>
      <c r="C558" t="str">
        <f>LEFT(Table13131415[[#This Row],[Contingency id]])</f>
        <v>C</v>
      </c>
      <c r="D558">
        <v>0</v>
      </c>
      <c r="E558" s="1">
        <v>1.09523809523809</v>
      </c>
      <c r="F558">
        <v>23</v>
      </c>
      <c r="G558">
        <v>21</v>
      </c>
      <c r="H558">
        <v>0</v>
      </c>
      <c r="I558" s="2">
        <f>AVERAGE(Table13131415[[#This Row],[Estimated costs 1]:[Estimated costs 20]])</f>
        <v>0</v>
      </c>
      <c r="J558" s="2" t="e">
        <f>(Table13131415[[#This Row],[Mean]]-Table13131415[[#This Row],[Actual cost]])/Table13131415[[#This Row],[Actual cost]]*100</f>
        <v>#DIV/0!</v>
      </c>
      <c r="K558" s="2">
        <f>_xlfn.STDEV.P(Table13131415[[#This Row],[Estimated costs 1]:[Estimated costs 20]])</f>
        <v>0</v>
      </c>
      <c r="L558" s="2" t="e">
        <f>Table13131415[[#This Row],[Dev]]/Table13131415[[#This Row],[Mean]]*100</f>
        <v>#DIV/0!</v>
      </c>
      <c r="M558" s="2">
        <f>Table13131415[[#This Row],[Estimated costs 1]]-Table13131415[[#This Row],[Actual cost]]</f>
        <v>0</v>
      </c>
      <c r="N558" s="2" t="e">
        <f>Table13131415[[#This Row],[Diff 1]]/Table13131415[[#This Row],[Actual cost]]*100</f>
        <v>#DIV/0!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</row>
    <row r="559" spans="1:34" x14ac:dyDescent="0.3">
      <c r="A559" t="s">
        <v>579</v>
      </c>
      <c r="B559">
        <v>557</v>
      </c>
      <c r="C559" t="str">
        <f>LEFT(Table13131415[[#This Row],[Contingency id]])</f>
        <v>C</v>
      </c>
      <c r="D559">
        <v>0</v>
      </c>
      <c r="E559" s="1">
        <v>1.0454545454545401</v>
      </c>
      <c r="F559">
        <v>23</v>
      </c>
      <c r="G559">
        <v>22</v>
      </c>
      <c r="H559">
        <v>0</v>
      </c>
      <c r="I559" s="2">
        <f>AVERAGE(Table13131415[[#This Row],[Estimated costs 1]:[Estimated costs 20]])</f>
        <v>0</v>
      </c>
      <c r="J559" s="2" t="e">
        <f>(Table13131415[[#This Row],[Mean]]-Table13131415[[#This Row],[Actual cost]])/Table13131415[[#This Row],[Actual cost]]*100</f>
        <v>#DIV/0!</v>
      </c>
      <c r="K559" s="2">
        <f>_xlfn.STDEV.P(Table13131415[[#This Row],[Estimated costs 1]:[Estimated costs 20]])</f>
        <v>0</v>
      </c>
      <c r="L559" s="2" t="e">
        <f>Table13131415[[#This Row],[Dev]]/Table13131415[[#This Row],[Mean]]*100</f>
        <v>#DIV/0!</v>
      </c>
      <c r="M559" s="2">
        <f>Table13131415[[#This Row],[Estimated costs 1]]-Table13131415[[#This Row],[Actual cost]]</f>
        <v>0</v>
      </c>
      <c r="N559" s="2" t="e">
        <f>Table13131415[[#This Row],[Diff 1]]/Table13131415[[#This Row],[Actual cost]]*100</f>
        <v>#DIV/0!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</row>
    <row r="560" spans="1:34" x14ac:dyDescent="0.3">
      <c r="A560" t="s">
        <v>580</v>
      </c>
      <c r="B560">
        <v>558</v>
      </c>
      <c r="C560" t="str">
        <f>LEFT(Table13131415[[#This Row],[Contingency id]])</f>
        <v>C</v>
      </c>
      <c r="D560">
        <v>0</v>
      </c>
      <c r="E560" s="1">
        <v>1</v>
      </c>
      <c r="F560">
        <v>23</v>
      </c>
      <c r="G560">
        <v>23</v>
      </c>
      <c r="H560">
        <v>0</v>
      </c>
      <c r="I560" s="2">
        <f>AVERAGE(Table13131415[[#This Row],[Estimated costs 1]:[Estimated costs 20]])</f>
        <v>0</v>
      </c>
      <c r="J560" s="2" t="e">
        <f>(Table13131415[[#This Row],[Mean]]-Table13131415[[#This Row],[Actual cost]])/Table13131415[[#This Row],[Actual cost]]*100</f>
        <v>#DIV/0!</v>
      </c>
      <c r="K560" s="2">
        <f>_xlfn.STDEV.P(Table13131415[[#This Row],[Estimated costs 1]:[Estimated costs 20]])</f>
        <v>0</v>
      </c>
      <c r="L560" s="2" t="e">
        <f>Table13131415[[#This Row],[Dev]]/Table13131415[[#This Row],[Mean]]*100</f>
        <v>#DIV/0!</v>
      </c>
      <c r="M560" s="2">
        <f>Table13131415[[#This Row],[Estimated costs 1]]-Table13131415[[#This Row],[Actual cost]]</f>
        <v>0</v>
      </c>
      <c r="N560" s="2" t="e">
        <f>Table13131415[[#This Row],[Diff 1]]/Table13131415[[#This Row],[Actual cost]]*100</f>
        <v>#DIV/0!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</row>
    <row r="561" spans="1:34" x14ac:dyDescent="0.3">
      <c r="A561" t="s">
        <v>581</v>
      </c>
      <c r="B561">
        <v>559</v>
      </c>
      <c r="C561" t="str">
        <f>LEFT(Table13131415[[#This Row],[Contingency id]])</f>
        <v>C</v>
      </c>
      <c r="D561">
        <v>0</v>
      </c>
      <c r="E561" s="1">
        <v>1.0454545454545401</v>
      </c>
      <c r="F561">
        <v>23</v>
      </c>
      <c r="G561">
        <v>22</v>
      </c>
      <c r="H561">
        <v>0</v>
      </c>
      <c r="I561" s="2">
        <f>AVERAGE(Table13131415[[#This Row],[Estimated costs 1]:[Estimated costs 20]])</f>
        <v>0</v>
      </c>
      <c r="J561" s="2" t="e">
        <f>(Table13131415[[#This Row],[Mean]]-Table13131415[[#This Row],[Actual cost]])/Table13131415[[#This Row],[Actual cost]]*100</f>
        <v>#DIV/0!</v>
      </c>
      <c r="K561" s="2">
        <f>_xlfn.STDEV.P(Table13131415[[#This Row],[Estimated costs 1]:[Estimated costs 20]])</f>
        <v>0</v>
      </c>
      <c r="L561" s="2" t="e">
        <f>Table13131415[[#This Row],[Dev]]/Table13131415[[#This Row],[Mean]]*100</f>
        <v>#DIV/0!</v>
      </c>
      <c r="M561" s="2">
        <f>Table13131415[[#This Row],[Estimated costs 1]]-Table13131415[[#This Row],[Actual cost]]</f>
        <v>0</v>
      </c>
      <c r="N561" s="2" t="e">
        <f>Table13131415[[#This Row],[Diff 1]]/Table13131415[[#This Row],[Actual cost]]*100</f>
        <v>#DIV/0!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</row>
    <row r="562" spans="1:34" x14ac:dyDescent="0.3">
      <c r="A562" t="s">
        <v>582</v>
      </c>
      <c r="B562">
        <v>560</v>
      </c>
      <c r="C562" t="str">
        <f>LEFT(Table13131415[[#This Row],[Contingency id]])</f>
        <v>C</v>
      </c>
      <c r="D562">
        <v>0</v>
      </c>
      <c r="E562" s="1">
        <v>1</v>
      </c>
      <c r="F562">
        <v>23</v>
      </c>
      <c r="G562">
        <v>23</v>
      </c>
      <c r="H562">
        <v>0</v>
      </c>
      <c r="I562" s="2">
        <f>AVERAGE(Table13131415[[#This Row],[Estimated costs 1]:[Estimated costs 20]])</f>
        <v>0</v>
      </c>
      <c r="J562" s="2" t="e">
        <f>(Table13131415[[#This Row],[Mean]]-Table13131415[[#This Row],[Actual cost]])/Table13131415[[#This Row],[Actual cost]]*100</f>
        <v>#DIV/0!</v>
      </c>
      <c r="K562" s="2">
        <f>_xlfn.STDEV.P(Table13131415[[#This Row],[Estimated costs 1]:[Estimated costs 20]])</f>
        <v>0</v>
      </c>
      <c r="L562" s="2" t="e">
        <f>Table13131415[[#This Row],[Dev]]/Table13131415[[#This Row],[Mean]]*100</f>
        <v>#DIV/0!</v>
      </c>
      <c r="M562" s="2">
        <f>Table13131415[[#This Row],[Estimated costs 1]]-Table13131415[[#This Row],[Actual cost]]</f>
        <v>0</v>
      </c>
      <c r="N562" s="2" t="e">
        <f>Table13131415[[#This Row],[Diff 1]]/Table13131415[[#This Row],[Actual cost]]*100</f>
        <v>#DIV/0!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</row>
    <row r="563" spans="1:34" x14ac:dyDescent="0.3">
      <c r="A563" t="s">
        <v>583</v>
      </c>
      <c r="B563">
        <v>561</v>
      </c>
      <c r="C563" t="str">
        <f>LEFT(Table13131415[[#This Row],[Contingency id]])</f>
        <v>C</v>
      </c>
      <c r="D563">
        <v>0</v>
      </c>
      <c r="E563" s="1">
        <v>1.0454545454545401</v>
      </c>
      <c r="F563">
        <v>23</v>
      </c>
      <c r="G563">
        <v>22</v>
      </c>
      <c r="H563">
        <v>0</v>
      </c>
      <c r="I563" s="2">
        <f>AVERAGE(Table13131415[[#This Row],[Estimated costs 1]:[Estimated costs 20]])</f>
        <v>0</v>
      </c>
      <c r="J563" s="2" t="e">
        <f>(Table13131415[[#This Row],[Mean]]-Table13131415[[#This Row],[Actual cost]])/Table13131415[[#This Row],[Actual cost]]*100</f>
        <v>#DIV/0!</v>
      </c>
      <c r="K563" s="2">
        <f>_xlfn.STDEV.P(Table13131415[[#This Row],[Estimated costs 1]:[Estimated costs 20]])</f>
        <v>0</v>
      </c>
      <c r="L563" s="2" t="e">
        <f>Table13131415[[#This Row],[Dev]]/Table13131415[[#This Row],[Mean]]*100</f>
        <v>#DIV/0!</v>
      </c>
      <c r="M563" s="2">
        <f>Table13131415[[#This Row],[Estimated costs 1]]-Table13131415[[#This Row],[Actual cost]]</f>
        <v>0</v>
      </c>
      <c r="N563" s="2" t="e">
        <f>Table13131415[[#This Row],[Diff 1]]/Table13131415[[#This Row],[Actual cost]]*100</f>
        <v>#DIV/0!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</row>
    <row r="564" spans="1:34" x14ac:dyDescent="0.3">
      <c r="A564" t="s">
        <v>584</v>
      </c>
      <c r="B564">
        <v>562</v>
      </c>
      <c r="C564" t="str">
        <f>LEFT(Table13131415[[#This Row],[Contingency id]])</f>
        <v>C</v>
      </c>
      <c r="D564">
        <v>0</v>
      </c>
      <c r="E564" s="1">
        <v>1.07258064516129</v>
      </c>
      <c r="F564">
        <v>133</v>
      </c>
      <c r="G564">
        <v>124</v>
      </c>
      <c r="H564">
        <v>0</v>
      </c>
      <c r="I564" s="2">
        <f>AVERAGE(Table13131415[[#This Row],[Estimated costs 1]:[Estimated costs 20]])</f>
        <v>0</v>
      </c>
      <c r="J564" s="2" t="e">
        <f>(Table13131415[[#This Row],[Mean]]-Table13131415[[#This Row],[Actual cost]])/Table13131415[[#This Row],[Actual cost]]*100</f>
        <v>#DIV/0!</v>
      </c>
      <c r="K564" s="2">
        <f>_xlfn.STDEV.P(Table13131415[[#This Row],[Estimated costs 1]:[Estimated costs 20]])</f>
        <v>0</v>
      </c>
      <c r="L564" s="2" t="e">
        <f>Table13131415[[#This Row],[Dev]]/Table13131415[[#This Row],[Mean]]*100</f>
        <v>#DIV/0!</v>
      </c>
      <c r="M564" s="2">
        <f>Table13131415[[#This Row],[Estimated costs 1]]-Table13131415[[#This Row],[Actual cost]]</f>
        <v>0</v>
      </c>
      <c r="N564" s="2" t="e">
        <f>Table13131415[[#This Row],[Diff 1]]/Table13131415[[#This Row],[Actual cost]]*100</f>
        <v>#DIV/0!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</row>
    <row r="565" spans="1:34" x14ac:dyDescent="0.3">
      <c r="A565" t="s">
        <v>585</v>
      </c>
      <c r="B565">
        <v>563</v>
      </c>
      <c r="C565" t="str">
        <f>LEFT(Table13131415[[#This Row],[Contingency id]])</f>
        <v>C</v>
      </c>
      <c r="D565">
        <v>0</v>
      </c>
      <c r="E565" s="1">
        <v>1.0887096774193501</v>
      </c>
      <c r="F565">
        <v>135</v>
      </c>
      <c r="G565">
        <v>124</v>
      </c>
      <c r="H565">
        <v>0</v>
      </c>
      <c r="I565" s="2">
        <f>AVERAGE(Table13131415[[#This Row],[Estimated costs 1]:[Estimated costs 20]])</f>
        <v>0</v>
      </c>
      <c r="J565" s="2" t="e">
        <f>(Table13131415[[#This Row],[Mean]]-Table13131415[[#This Row],[Actual cost]])/Table13131415[[#This Row],[Actual cost]]*100</f>
        <v>#DIV/0!</v>
      </c>
      <c r="K565" s="2">
        <f>_xlfn.STDEV.P(Table13131415[[#This Row],[Estimated costs 1]:[Estimated costs 20]])</f>
        <v>0</v>
      </c>
      <c r="L565" s="2" t="e">
        <f>Table13131415[[#This Row],[Dev]]/Table13131415[[#This Row],[Mean]]*100</f>
        <v>#DIV/0!</v>
      </c>
      <c r="M565" s="2">
        <f>Table13131415[[#This Row],[Estimated costs 1]]-Table13131415[[#This Row],[Actual cost]]</f>
        <v>0</v>
      </c>
      <c r="N565" s="2" t="e">
        <f>Table13131415[[#This Row],[Diff 1]]/Table13131415[[#This Row],[Actual cost]]*100</f>
        <v>#DIV/0!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</row>
    <row r="566" spans="1:34" x14ac:dyDescent="0.3">
      <c r="A566" t="s">
        <v>586</v>
      </c>
      <c r="B566">
        <v>564</v>
      </c>
      <c r="C566" t="str">
        <f>LEFT(Table13131415[[#This Row],[Contingency id]])</f>
        <v>C</v>
      </c>
      <c r="D566">
        <v>0</v>
      </c>
      <c r="E566" s="1">
        <v>1.16814159292035</v>
      </c>
      <c r="F566">
        <v>132</v>
      </c>
      <c r="G566">
        <v>113</v>
      </c>
      <c r="H566">
        <v>0</v>
      </c>
      <c r="I566" s="2">
        <f>AVERAGE(Table13131415[[#This Row],[Estimated costs 1]:[Estimated costs 20]])</f>
        <v>0</v>
      </c>
      <c r="J566" s="2" t="e">
        <f>(Table13131415[[#This Row],[Mean]]-Table13131415[[#This Row],[Actual cost]])/Table13131415[[#This Row],[Actual cost]]*100</f>
        <v>#DIV/0!</v>
      </c>
      <c r="K566" s="2">
        <f>_xlfn.STDEV.P(Table13131415[[#This Row],[Estimated costs 1]:[Estimated costs 20]])</f>
        <v>0</v>
      </c>
      <c r="L566" s="2" t="e">
        <f>Table13131415[[#This Row],[Dev]]/Table13131415[[#This Row],[Mean]]*100</f>
        <v>#DIV/0!</v>
      </c>
      <c r="M566" s="2">
        <f>Table13131415[[#This Row],[Estimated costs 1]]-Table13131415[[#This Row],[Actual cost]]</f>
        <v>0</v>
      </c>
      <c r="N566" s="2" t="e">
        <f>Table13131415[[#This Row],[Diff 1]]/Table13131415[[#This Row],[Actual cost]]*100</f>
        <v>#DIV/0!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</row>
    <row r="567" spans="1:34" x14ac:dyDescent="0.3">
      <c r="A567" t="s">
        <v>587</v>
      </c>
      <c r="B567">
        <v>565</v>
      </c>
      <c r="C567" t="str">
        <f>LEFT(Table13131415[[#This Row],[Contingency id]])</f>
        <v>C</v>
      </c>
      <c r="D567">
        <v>0</v>
      </c>
      <c r="E567" s="1">
        <v>1.0813008130081301</v>
      </c>
      <c r="F567">
        <v>133</v>
      </c>
      <c r="G567">
        <v>123</v>
      </c>
      <c r="H567">
        <v>0</v>
      </c>
      <c r="I567" s="2">
        <f>AVERAGE(Table13131415[[#This Row],[Estimated costs 1]:[Estimated costs 20]])</f>
        <v>0</v>
      </c>
      <c r="J567" s="2" t="e">
        <f>(Table13131415[[#This Row],[Mean]]-Table13131415[[#This Row],[Actual cost]])/Table13131415[[#This Row],[Actual cost]]*100</f>
        <v>#DIV/0!</v>
      </c>
      <c r="K567" s="2">
        <f>_xlfn.STDEV.P(Table13131415[[#This Row],[Estimated costs 1]:[Estimated costs 20]])</f>
        <v>0</v>
      </c>
      <c r="L567" s="2" t="e">
        <f>Table13131415[[#This Row],[Dev]]/Table13131415[[#This Row],[Mean]]*100</f>
        <v>#DIV/0!</v>
      </c>
      <c r="M567" s="2">
        <f>Table13131415[[#This Row],[Estimated costs 1]]-Table13131415[[#This Row],[Actual cost]]</f>
        <v>0</v>
      </c>
      <c r="N567" s="2" t="e">
        <f>Table13131415[[#This Row],[Diff 1]]/Table13131415[[#This Row],[Actual cost]]*100</f>
        <v>#DIV/0!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</row>
    <row r="568" spans="1:34" x14ac:dyDescent="0.3">
      <c r="A568" t="s">
        <v>588</v>
      </c>
      <c r="B568">
        <v>566</v>
      </c>
      <c r="C568" t="str">
        <f>LEFT(Table13131415[[#This Row],[Contingency id]])</f>
        <v>C</v>
      </c>
      <c r="D568">
        <v>0</v>
      </c>
      <c r="E568" s="1">
        <v>1.0813008130081301</v>
      </c>
      <c r="F568">
        <v>133</v>
      </c>
      <c r="G568">
        <v>123</v>
      </c>
      <c r="H568">
        <v>0</v>
      </c>
      <c r="I568" s="2">
        <f>AVERAGE(Table13131415[[#This Row],[Estimated costs 1]:[Estimated costs 20]])</f>
        <v>0</v>
      </c>
      <c r="J568" s="2" t="e">
        <f>(Table13131415[[#This Row],[Mean]]-Table13131415[[#This Row],[Actual cost]])/Table13131415[[#This Row],[Actual cost]]*100</f>
        <v>#DIV/0!</v>
      </c>
      <c r="K568" s="2">
        <f>_xlfn.STDEV.P(Table13131415[[#This Row],[Estimated costs 1]:[Estimated costs 20]])</f>
        <v>0</v>
      </c>
      <c r="L568" s="2" t="e">
        <f>Table13131415[[#This Row],[Dev]]/Table13131415[[#This Row],[Mean]]*100</f>
        <v>#DIV/0!</v>
      </c>
      <c r="M568" s="2">
        <f>Table13131415[[#This Row],[Estimated costs 1]]-Table13131415[[#This Row],[Actual cost]]</f>
        <v>0</v>
      </c>
      <c r="N568" s="2" t="e">
        <f>Table13131415[[#This Row],[Diff 1]]/Table13131415[[#This Row],[Actual cost]]*100</f>
        <v>#DIV/0!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</row>
    <row r="569" spans="1:34" x14ac:dyDescent="0.3">
      <c r="A569" t="s">
        <v>589</v>
      </c>
      <c r="B569">
        <v>567</v>
      </c>
      <c r="C569" t="str">
        <f>LEFT(Table13131415[[#This Row],[Contingency id]])</f>
        <v>C</v>
      </c>
      <c r="D569">
        <v>0</v>
      </c>
      <c r="E569" s="1">
        <v>1.07258064516129</v>
      </c>
      <c r="F569">
        <v>133</v>
      </c>
      <c r="G569">
        <v>124</v>
      </c>
      <c r="H569">
        <v>0</v>
      </c>
      <c r="I569" s="2">
        <f>AVERAGE(Table13131415[[#This Row],[Estimated costs 1]:[Estimated costs 20]])</f>
        <v>0</v>
      </c>
      <c r="J569" s="2" t="e">
        <f>(Table13131415[[#This Row],[Mean]]-Table13131415[[#This Row],[Actual cost]])/Table13131415[[#This Row],[Actual cost]]*100</f>
        <v>#DIV/0!</v>
      </c>
      <c r="K569" s="2">
        <f>_xlfn.STDEV.P(Table13131415[[#This Row],[Estimated costs 1]:[Estimated costs 20]])</f>
        <v>0</v>
      </c>
      <c r="L569" s="2" t="e">
        <f>Table13131415[[#This Row],[Dev]]/Table13131415[[#This Row],[Mean]]*100</f>
        <v>#DIV/0!</v>
      </c>
      <c r="M569" s="2">
        <f>Table13131415[[#This Row],[Estimated costs 1]]-Table13131415[[#This Row],[Actual cost]]</f>
        <v>0</v>
      </c>
      <c r="N569" s="2" t="e">
        <f>Table13131415[[#This Row],[Diff 1]]/Table13131415[[#This Row],[Actual cost]]*100</f>
        <v>#DIV/0!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</row>
    <row r="570" spans="1:34" x14ac:dyDescent="0.3">
      <c r="A570" t="s">
        <v>590</v>
      </c>
      <c r="B570">
        <v>568</v>
      </c>
      <c r="C570" t="str">
        <f>LEFT(Table13131415[[#This Row],[Contingency id]])</f>
        <v>C</v>
      </c>
      <c r="D570">
        <v>0</v>
      </c>
      <c r="E570" s="1">
        <v>1.1083333333333301</v>
      </c>
      <c r="F570">
        <v>133</v>
      </c>
      <c r="G570">
        <v>120</v>
      </c>
      <c r="H570">
        <v>0</v>
      </c>
      <c r="I570" s="2">
        <f>AVERAGE(Table13131415[[#This Row],[Estimated costs 1]:[Estimated costs 20]])</f>
        <v>0</v>
      </c>
      <c r="J570" s="2" t="e">
        <f>(Table13131415[[#This Row],[Mean]]-Table13131415[[#This Row],[Actual cost]])/Table13131415[[#This Row],[Actual cost]]*100</f>
        <v>#DIV/0!</v>
      </c>
      <c r="K570" s="2">
        <f>_xlfn.STDEV.P(Table13131415[[#This Row],[Estimated costs 1]:[Estimated costs 20]])</f>
        <v>0</v>
      </c>
      <c r="L570" s="2" t="e">
        <f>Table13131415[[#This Row],[Dev]]/Table13131415[[#This Row],[Mean]]*100</f>
        <v>#DIV/0!</v>
      </c>
      <c r="M570" s="2">
        <f>Table13131415[[#This Row],[Estimated costs 1]]-Table13131415[[#This Row],[Actual cost]]</f>
        <v>0</v>
      </c>
      <c r="N570" s="2" t="e">
        <f>Table13131415[[#This Row],[Diff 1]]/Table13131415[[#This Row],[Actual cost]]*100</f>
        <v>#DIV/0!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</row>
    <row r="571" spans="1:34" x14ac:dyDescent="0.3">
      <c r="A571" t="s">
        <v>591</v>
      </c>
      <c r="B571">
        <v>569</v>
      </c>
      <c r="C571" t="str">
        <f>LEFT(Table13131415[[#This Row],[Contingency id]])</f>
        <v>C</v>
      </c>
      <c r="D571">
        <v>0</v>
      </c>
      <c r="E571" s="1">
        <v>1.0813008130081301</v>
      </c>
      <c r="F571">
        <v>133</v>
      </c>
      <c r="G571">
        <v>123</v>
      </c>
      <c r="H571">
        <v>0</v>
      </c>
      <c r="I571" s="2">
        <f>AVERAGE(Table13131415[[#This Row],[Estimated costs 1]:[Estimated costs 20]])</f>
        <v>0</v>
      </c>
      <c r="J571" s="2" t="e">
        <f>(Table13131415[[#This Row],[Mean]]-Table13131415[[#This Row],[Actual cost]])/Table13131415[[#This Row],[Actual cost]]*100</f>
        <v>#DIV/0!</v>
      </c>
      <c r="K571" s="2">
        <f>_xlfn.STDEV.P(Table13131415[[#This Row],[Estimated costs 1]:[Estimated costs 20]])</f>
        <v>0</v>
      </c>
      <c r="L571" s="2" t="e">
        <f>Table13131415[[#This Row],[Dev]]/Table13131415[[#This Row],[Mean]]*100</f>
        <v>#DIV/0!</v>
      </c>
      <c r="M571" s="2">
        <f>Table13131415[[#This Row],[Estimated costs 1]]-Table13131415[[#This Row],[Actual cost]]</f>
        <v>0</v>
      </c>
      <c r="N571" s="2" t="e">
        <f>Table13131415[[#This Row],[Diff 1]]/Table13131415[[#This Row],[Actual cost]]*100</f>
        <v>#DIV/0!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</row>
    <row r="572" spans="1:34" x14ac:dyDescent="0.3">
      <c r="A572" t="s">
        <v>592</v>
      </c>
      <c r="B572">
        <v>570</v>
      </c>
      <c r="C572" t="str">
        <f>LEFT(Table13131415[[#This Row],[Contingency id]])</f>
        <v>C</v>
      </c>
      <c r="D572">
        <v>0</v>
      </c>
      <c r="E572" s="1">
        <v>1.1186440677966101</v>
      </c>
      <c r="F572">
        <v>132</v>
      </c>
      <c r="G572">
        <v>118</v>
      </c>
      <c r="H572">
        <v>0</v>
      </c>
      <c r="I572" s="2">
        <f>AVERAGE(Table13131415[[#This Row],[Estimated costs 1]:[Estimated costs 20]])</f>
        <v>0</v>
      </c>
      <c r="J572" s="2" t="e">
        <f>(Table13131415[[#This Row],[Mean]]-Table13131415[[#This Row],[Actual cost]])/Table13131415[[#This Row],[Actual cost]]*100</f>
        <v>#DIV/0!</v>
      </c>
      <c r="K572" s="2">
        <f>_xlfn.STDEV.P(Table13131415[[#This Row],[Estimated costs 1]:[Estimated costs 20]])</f>
        <v>0</v>
      </c>
      <c r="L572" s="2" t="e">
        <f>Table13131415[[#This Row],[Dev]]/Table13131415[[#This Row],[Mean]]*100</f>
        <v>#DIV/0!</v>
      </c>
      <c r="M572" s="2">
        <f>Table13131415[[#This Row],[Estimated costs 1]]-Table13131415[[#This Row],[Actual cost]]</f>
        <v>0</v>
      </c>
      <c r="N572" s="2" t="e">
        <f>Table13131415[[#This Row],[Diff 1]]/Table13131415[[#This Row],[Actual cost]]*100</f>
        <v>#DIV/0!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</row>
    <row r="573" spans="1:34" x14ac:dyDescent="0.3">
      <c r="A573" t="s">
        <v>593</v>
      </c>
      <c r="B573">
        <v>571</v>
      </c>
      <c r="C573" t="str">
        <f>LEFT(Table13131415[[#This Row],[Contingency id]])</f>
        <v>C</v>
      </c>
      <c r="D573">
        <v>0</v>
      </c>
      <c r="E573" s="1">
        <v>1.0901639344262199</v>
      </c>
      <c r="F573">
        <v>133</v>
      </c>
      <c r="G573">
        <v>122</v>
      </c>
      <c r="H573">
        <v>0</v>
      </c>
      <c r="I573" s="2">
        <f>AVERAGE(Table13131415[[#This Row],[Estimated costs 1]:[Estimated costs 20]])</f>
        <v>0</v>
      </c>
      <c r="J573" s="2" t="e">
        <f>(Table13131415[[#This Row],[Mean]]-Table13131415[[#This Row],[Actual cost]])/Table13131415[[#This Row],[Actual cost]]*100</f>
        <v>#DIV/0!</v>
      </c>
      <c r="K573" s="2">
        <f>_xlfn.STDEV.P(Table13131415[[#This Row],[Estimated costs 1]:[Estimated costs 20]])</f>
        <v>0</v>
      </c>
      <c r="L573" s="2" t="e">
        <f>Table13131415[[#This Row],[Dev]]/Table13131415[[#This Row],[Mean]]*100</f>
        <v>#DIV/0!</v>
      </c>
      <c r="M573" s="2">
        <f>Table13131415[[#This Row],[Estimated costs 1]]-Table13131415[[#This Row],[Actual cost]]</f>
        <v>0</v>
      </c>
      <c r="N573" s="2" t="e">
        <f>Table13131415[[#This Row],[Diff 1]]/Table13131415[[#This Row],[Actual cost]]*100</f>
        <v>#DIV/0!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</row>
    <row r="574" spans="1:34" x14ac:dyDescent="0.3">
      <c r="A574" t="s">
        <v>594</v>
      </c>
      <c r="B574">
        <v>572</v>
      </c>
      <c r="C574" t="str">
        <f>LEFT(Table13131415[[#This Row],[Contingency id]])</f>
        <v>C</v>
      </c>
      <c r="D574">
        <v>0</v>
      </c>
      <c r="E574" s="1">
        <v>1.0816326530612199</v>
      </c>
      <c r="F574">
        <v>159</v>
      </c>
      <c r="G574">
        <v>147</v>
      </c>
      <c r="H574">
        <v>0</v>
      </c>
      <c r="I574" s="2">
        <f>AVERAGE(Table13131415[[#This Row],[Estimated costs 1]:[Estimated costs 20]])</f>
        <v>0</v>
      </c>
      <c r="J574" s="2" t="e">
        <f>(Table13131415[[#This Row],[Mean]]-Table13131415[[#This Row],[Actual cost]])/Table13131415[[#This Row],[Actual cost]]*100</f>
        <v>#DIV/0!</v>
      </c>
      <c r="K574" s="2">
        <f>_xlfn.STDEV.P(Table13131415[[#This Row],[Estimated costs 1]:[Estimated costs 20]])</f>
        <v>0</v>
      </c>
      <c r="L574" s="2" t="e">
        <f>Table13131415[[#This Row],[Dev]]/Table13131415[[#This Row],[Mean]]*100</f>
        <v>#DIV/0!</v>
      </c>
      <c r="M574" s="2">
        <f>Table13131415[[#This Row],[Estimated costs 1]]-Table13131415[[#This Row],[Actual cost]]</f>
        <v>0</v>
      </c>
      <c r="N574" s="2" t="e">
        <f>Table13131415[[#This Row],[Diff 1]]/Table13131415[[#This Row],[Actual cost]]*100</f>
        <v>#DIV/0!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</row>
    <row r="575" spans="1:34" x14ac:dyDescent="0.3">
      <c r="A575" t="s">
        <v>599</v>
      </c>
      <c r="B575">
        <v>573</v>
      </c>
      <c r="C575" t="str">
        <f>LEFT(Table13131415[[#This Row],[Contingency id]])</f>
        <v>C</v>
      </c>
      <c r="D575">
        <v>0</v>
      </c>
      <c r="E575" s="1">
        <v>1.06451612903225</v>
      </c>
      <c r="F575">
        <v>132</v>
      </c>
      <c r="G575">
        <v>124</v>
      </c>
      <c r="H575">
        <v>0</v>
      </c>
      <c r="I575" s="2">
        <f>AVERAGE(Table13131415[[#This Row],[Estimated costs 1]:[Estimated costs 20]])</f>
        <v>0</v>
      </c>
      <c r="J575" s="2" t="e">
        <f>(Table13131415[[#This Row],[Mean]]-Table13131415[[#This Row],[Actual cost]])/Table13131415[[#This Row],[Actual cost]]*100</f>
        <v>#DIV/0!</v>
      </c>
      <c r="K575" s="2">
        <f>_xlfn.STDEV.P(Table13131415[[#This Row],[Estimated costs 1]:[Estimated costs 20]])</f>
        <v>0</v>
      </c>
      <c r="L575" s="2" t="e">
        <f>Table13131415[[#This Row],[Dev]]/Table13131415[[#This Row],[Mean]]*100</f>
        <v>#DIV/0!</v>
      </c>
      <c r="M575" s="2">
        <f>Table13131415[[#This Row],[Estimated costs 1]]-Table13131415[[#This Row],[Actual cost]]</f>
        <v>0</v>
      </c>
      <c r="N575" s="2" t="e">
        <f>Table13131415[[#This Row],[Diff 1]]/Table13131415[[#This Row],[Actual cost]]*100</f>
        <v>#DIV/0!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</row>
    <row r="576" spans="1:34" x14ac:dyDescent="0.3">
      <c r="A576" t="s">
        <v>600</v>
      </c>
      <c r="B576">
        <v>574</v>
      </c>
      <c r="C576" t="str">
        <f>LEFT(Table13131415[[#This Row],[Contingency id]])</f>
        <v>C</v>
      </c>
      <c r="D576">
        <v>0</v>
      </c>
      <c r="E576" s="1">
        <v>1.0991735537189999</v>
      </c>
      <c r="F576">
        <v>133</v>
      </c>
      <c r="G576">
        <v>121</v>
      </c>
      <c r="H576">
        <v>0</v>
      </c>
      <c r="I576" s="2">
        <f>AVERAGE(Table13131415[[#This Row],[Estimated costs 1]:[Estimated costs 20]])</f>
        <v>0</v>
      </c>
      <c r="J576" s="2" t="e">
        <f>(Table13131415[[#This Row],[Mean]]-Table13131415[[#This Row],[Actual cost]])/Table13131415[[#This Row],[Actual cost]]*100</f>
        <v>#DIV/0!</v>
      </c>
      <c r="K576" s="2">
        <f>_xlfn.STDEV.P(Table13131415[[#This Row],[Estimated costs 1]:[Estimated costs 20]])</f>
        <v>0</v>
      </c>
      <c r="L576" s="2" t="e">
        <f>Table13131415[[#This Row],[Dev]]/Table13131415[[#This Row],[Mean]]*100</f>
        <v>#DIV/0!</v>
      </c>
      <c r="M576" s="2">
        <f>Table13131415[[#This Row],[Estimated costs 1]]-Table13131415[[#This Row],[Actual cost]]</f>
        <v>0</v>
      </c>
      <c r="N576" s="2" t="e">
        <f>Table13131415[[#This Row],[Diff 1]]/Table13131415[[#This Row],[Actual cost]]*100</f>
        <v>#DIV/0!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</row>
    <row r="577" spans="1:34" x14ac:dyDescent="0.3">
      <c r="A577" t="s">
        <v>601</v>
      </c>
      <c r="B577">
        <v>575</v>
      </c>
      <c r="C577" t="str">
        <f>LEFT(Table13131415[[#This Row],[Contingency id]])</f>
        <v>C</v>
      </c>
      <c r="D577">
        <v>0</v>
      </c>
      <c r="E577" s="1">
        <v>1.0816326530612199</v>
      </c>
      <c r="F577">
        <v>159</v>
      </c>
      <c r="G577">
        <v>147</v>
      </c>
      <c r="H577">
        <v>0</v>
      </c>
      <c r="I577" s="2">
        <f>AVERAGE(Table13131415[[#This Row],[Estimated costs 1]:[Estimated costs 20]])</f>
        <v>0</v>
      </c>
      <c r="J577" s="2" t="e">
        <f>(Table13131415[[#This Row],[Mean]]-Table13131415[[#This Row],[Actual cost]])/Table13131415[[#This Row],[Actual cost]]*100</f>
        <v>#DIV/0!</v>
      </c>
      <c r="K577" s="2">
        <f>_xlfn.STDEV.P(Table13131415[[#This Row],[Estimated costs 1]:[Estimated costs 20]])</f>
        <v>0</v>
      </c>
      <c r="L577" s="2" t="e">
        <f>Table13131415[[#This Row],[Dev]]/Table13131415[[#This Row],[Mean]]*100</f>
        <v>#DIV/0!</v>
      </c>
      <c r="M577" s="2">
        <f>Table13131415[[#This Row],[Estimated costs 1]]-Table13131415[[#This Row],[Actual cost]]</f>
        <v>0</v>
      </c>
      <c r="N577" s="2" t="e">
        <f>Table13131415[[#This Row],[Diff 1]]/Table13131415[[#This Row],[Actual cost]]*100</f>
        <v>#DIV/0!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</row>
    <row r="578" spans="1:34" x14ac:dyDescent="0.3">
      <c r="A578" t="s">
        <v>602</v>
      </c>
      <c r="B578">
        <v>576</v>
      </c>
      <c r="C578" t="str">
        <f>LEFT(Table13131415[[#This Row],[Contingency id]])</f>
        <v>C</v>
      </c>
      <c r="D578">
        <v>0</v>
      </c>
      <c r="E578" s="1">
        <v>1.07692307692307</v>
      </c>
      <c r="F578">
        <v>84</v>
      </c>
      <c r="G578">
        <v>78</v>
      </c>
      <c r="H578">
        <v>0</v>
      </c>
      <c r="I578" s="2">
        <f>AVERAGE(Table13131415[[#This Row],[Estimated costs 1]:[Estimated costs 20]])</f>
        <v>0</v>
      </c>
      <c r="J578" s="2" t="e">
        <f>(Table13131415[[#This Row],[Mean]]-Table13131415[[#This Row],[Actual cost]])/Table13131415[[#This Row],[Actual cost]]*100</f>
        <v>#DIV/0!</v>
      </c>
      <c r="K578" s="2">
        <f>_xlfn.STDEV.P(Table13131415[[#This Row],[Estimated costs 1]:[Estimated costs 20]])</f>
        <v>0</v>
      </c>
      <c r="L578" s="2" t="e">
        <f>Table13131415[[#This Row],[Dev]]/Table13131415[[#This Row],[Mean]]*100</f>
        <v>#DIV/0!</v>
      </c>
      <c r="M578" s="2">
        <f>Table13131415[[#This Row],[Estimated costs 1]]-Table13131415[[#This Row],[Actual cost]]</f>
        <v>0</v>
      </c>
      <c r="N578" s="2" t="e">
        <f>Table13131415[[#This Row],[Diff 1]]/Table13131415[[#This Row],[Actual cost]]*100</f>
        <v>#DIV/0!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</row>
    <row r="579" spans="1:34" x14ac:dyDescent="0.3">
      <c r="A579" t="s">
        <v>603</v>
      </c>
      <c r="B579">
        <v>577</v>
      </c>
      <c r="C579" t="str">
        <f>LEFT(Table13131415[[#This Row],[Contingency id]])</f>
        <v>C</v>
      </c>
      <c r="D579">
        <v>0</v>
      </c>
      <c r="E579" s="1">
        <v>1.01449275362318</v>
      </c>
      <c r="F579">
        <v>70</v>
      </c>
      <c r="G579">
        <v>69</v>
      </c>
      <c r="H579">
        <v>0</v>
      </c>
      <c r="I579" s="2">
        <f>AVERAGE(Table13131415[[#This Row],[Estimated costs 1]:[Estimated costs 20]])</f>
        <v>0</v>
      </c>
      <c r="J579" s="2" t="e">
        <f>(Table13131415[[#This Row],[Mean]]-Table13131415[[#This Row],[Actual cost]])/Table13131415[[#This Row],[Actual cost]]*100</f>
        <v>#DIV/0!</v>
      </c>
      <c r="K579" s="2">
        <f>_xlfn.STDEV.P(Table13131415[[#This Row],[Estimated costs 1]:[Estimated costs 20]])</f>
        <v>0</v>
      </c>
      <c r="L579" s="2" t="e">
        <f>Table13131415[[#This Row],[Dev]]/Table13131415[[#This Row],[Mean]]*100</f>
        <v>#DIV/0!</v>
      </c>
      <c r="M579" s="2">
        <f>Table13131415[[#This Row],[Estimated costs 1]]-Table13131415[[#This Row],[Actual cost]]</f>
        <v>0</v>
      </c>
      <c r="N579" s="2" t="e">
        <f>Table13131415[[#This Row],[Diff 1]]/Table13131415[[#This Row],[Actual cost]]*100</f>
        <v>#DIV/0!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</row>
    <row r="580" spans="1:34" x14ac:dyDescent="0.3">
      <c r="A580" t="s">
        <v>604</v>
      </c>
      <c r="B580">
        <v>578</v>
      </c>
      <c r="C580" t="str">
        <f>LEFT(Table13131415[[#This Row],[Contingency id]])</f>
        <v>C</v>
      </c>
      <c r="D580">
        <v>0</v>
      </c>
      <c r="E580" s="1">
        <v>1.0606060606060601</v>
      </c>
      <c r="F580">
        <v>70</v>
      </c>
      <c r="G580">
        <v>66</v>
      </c>
      <c r="H580">
        <v>0</v>
      </c>
      <c r="I580" s="2">
        <f>AVERAGE(Table13131415[[#This Row],[Estimated costs 1]:[Estimated costs 20]])</f>
        <v>0</v>
      </c>
      <c r="J580" s="2" t="e">
        <f>(Table13131415[[#This Row],[Mean]]-Table13131415[[#This Row],[Actual cost]])/Table13131415[[#This Row],[Actual cost]]*100</f>
        <v>#DIV/0!</v>
      </c>
      <c r="K580" s="2">
        <f>_xlfn.STDEV.P(Table13131415[[#This Row],[Estimated costs 1]:[Estimated costs 20]])</f>
        <v>0</v>
      </c>
      <c r="L580" s="2" t="e">
        <f>Table13131415[[#This Row],[Dev]]/Table13131415[[#This Row],[Mean]]*100</f>
        <v>#DIV/0!</v>
      </c>
      <c r="M580" s="2">
        <f>Table13131415[[#This Row],[Estimated costs 1]]-Table13131415[[#This Row],[Actual cost]]</f>
        <v>0</v>
      </c>
      <c r="N580" s="2" t="e">
        <f>Table13131415[[#This Row],[Diff 1]]/Table13131415[[#This Row],[Actual cost]]*100</f>
        <v>#DIV/0!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</row>
    <row r="581" spans="1:34" x14ac:dyDescent="0.3">
      <c r="A581" t="s">
        <v>605</v>
      </c>
      <c r="B581">
        <v>579</v>
      </c>
      <c r="C581" t="str">
        <f>LEFT(Table13131415[[#This Row],[Contingency id]])</f>
        <v>C</v>
      </c>
      <c r="D581">
        <v>0</v>
      </c>
      <c r="E581" s="1">
        <v>1.0447761194029801</v>
      </c>
      <c r="F581">
        <v>70</v>
      </c>
      <c r="G581">
        <v>67</v>
      </c>
      <c r="H581">
        <v>0</v>
      </c>
      <c r="I581" s="2">
        <f>AVERAGE(Table13131415[[#This Row],[Estimated costs 1]:[Estimated costs 20]])</f>
        <v>0</v>
      </c>
      <c r="J581" s="2" t="e">
        <f>(Table13131415[[#This Row],[Mean]]-Table13131415[[#This Row],[Actual cost]])/Table13131415[[#This Row],[Actual cost]]*100</f>
        <v>#DIV/0!</v>
      </c>
      <c r="K581" s="2">
        <f>_xlfn.STDEV.P(Table13131415[[#This Row],[Estimated costs 1]:[Estimated costs 20]])</f>
        <v>0</v>
      </c>
      <c r="L581" s="2" t="e">
        <f>Table13131415[[#This Row],[Dev]]/Table13131415[[#This Row],[Mean]]*100</f>
        <v>#DIV/0!</v>
      </c>
      <c r="M581" s="2">
        <f>Table13131415[[#This Row],[Estimated costs 1]]-Table13131415[[#This Row],[Actual cost]]</f>
        <v>0</v>
      </c>
      <c r="N581" s="2" t="e">
        <f>Table13131415[[#This Row],[Diff 1]]/Table13131415[[#This Row],[Actual cost]]*100</f>
        <v>#DIV/0!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</row>
    <row r="582" spans="1:34" x14ac:dyDescent="0.3">
      <c r="A582" t="s">
        <v>606</v>
      </c>
      <c r="B582">
        <v>580</v>
      </c>
      <c r="C582" t="str">
        <f>LEFT(Table13131415[[#This Row],[Contingency id]])</f>
        <v>C</v>
      </c>
      <c r="D582">
        <v>0</v>
      </c>
      <c r="E582" s="1">
        <v>1.07692307692307</v>
      </c>
      <c r="F582">
        <v>70</v>
      </c>
      <c r="G582">
        <v>65</v>
      </c>
      <c r="H582">
        <v>0</v>
      </c>
      <c r="I582" s="2">
        <f>AVERAGE(Table13131415[[#This Row],[Estimated costs 1]:[Estimated costs 20]])</f>
        <v>0</v>
      </c>
      <c r="J582" s="2" t="e">
        <f>(Table13131415[[#This Row],[Mean]]-Table13131415[[#This Row],[Actual cost]])/Table13131415[[#This Row],[Actual cost]]*100</f>
        <v>#DIV/0!</v>
      </c>
      <c r="K582" s="2">
        <f>_xlfn.STDEV.P(Table13131415[[#This Row],[Estimated costs 1]:[Estimated costs 20]])</f>
        <v>0</v>
      </c>
      <c r="L582" s="2" t="e">
        <f>Table13131415[[#This Row],[Dev]]/Table13131415[[#This Row],[Mean]]*100</f>
        <v>#DIV/0!</v>
      </c>
      <c r="M582" s="2">
        <f>Table13131415[[#This Row],[Estimated costs 1]]-Table13131415[[#This Row],[Actual cost]]</f>
        <v>0</v>
      </c>
      <c r="N582" s="2" t="e">
        <f>Table13131415[[#This Row],[Diff 1]]/Table13131415[[#This Row],[Actual cost]]*100</f>
        <v>#DIV/0!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</row>
    <row r="583" spans="1:34" x14ac:dyDescent="0.3">
      <c r="A583" t="s">
        <v>607</v>
      </c>
      <c r="B583">
        <v>581</v>
      </c>
      <c r="C583" t="str">
        <f>LEFT(Table13131415[[#This Row],[Contingency id]])</f>
        <v>C</v>
      </c>
      <c r="D583">
        <v>0</v>
      </c>
      <c r="E583" s="1">
        <v>1.0243902439024299</v>
      </c>
      <c r="F583">
        <v>84</v>
      </c>
      <c r="G583">
        <v>82</v>
      </c>
      <c r="H583">
        <v>0</v>
      </c>
      <c r="I583" s="2">
        <f>AVERAGE(Table13131415[[#This Row],[Estimated costs 1]:[Estimated costs 20]])</f>
        <v>0</v>
      </c>
      <c r="J583" s="2" t="e">
        <f>(Table13131415[[#This Row],[Mean]]-Table13131415[[#This Row],[Actual cost]])/Table13131415[[#This Row],[Actual cost]]*100</f>
        <v>#DIV/0!</v>
      </c>
      <c r="K583" s="2">
        <f>_xlfn.STDEV.P(Table13131415[[#This Row],[Estimated costs 1]:[Estimated costs 20]])</f>
        <v>0</v>
      </c>
      <c r="L583" s="2" t="e">
        <f>Table13131415[[#This Row],[Dev]]/Table13131415[[#This Row],[Mean]]*100</f>
        <v>#DIV/0!</v>
      </c>
      <c r="M583" s="2">
        <f>Table13131415[[#This Row],[Estimated costs 1]]-Table13131415[[#This Row],[Actual cost]]</f>
        <v>0</v>
      </c>
      <c r="N583" s="2" t="e">
        <f>Table13131415[[#This Row],[Diff 1]]/Table13131415[[#This Row],[Actual cost]]*100</f>
        <v>#DIV/0!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</row>
    <row r="584" spans="1:34" x14ac:dyDescent="0.3">
      <c r="A584" t="s">
        <v>608</v>
      </c>
      <c r="B584">
        <v>582</v>
      </c>
      <c r="C584" t="str">
        <f>LEFT(Table13131415[[#This Row],[Contingency id]])</f>
        <v>C</v>
      </c>
      <c r="D584">
        <v>0</v>
      </c>
      <c r="E584" s="1">
        <v>1.02941176470588</v>
      </c>
      <c r="F584">
        <v>35</v>
      </c>
      <c r="G584">
        <v>34</v>
      </c>
      <c r="H584">
        <v>0</v>
      </c>
      <c r="I584" s="2">
        <f>AVERAGE(Table13131415[[#This Row],[Estimated costs 1]:[Estimated costs 20]])</f>
        <v>0</v>
      </c>
      <c r="J584" s="2" t="e">
        <f>(Table13131415[[#This Row],[Mean]]-Table13131415[[#This Row],[Actual cost]])/Table13131415[[#This Row],[Actual cost]]*100</f>
        <v>#DIV/0!</v>
      </c>
      <c r="K584" s="2">
        <f>_xlfn.STDEV.P(Table13131415[[#This Row],[Estimated costs 1]:[Estimated costs 20]])</f>
        <v>0</v>
      </c>
      <c r="L584" s="2" t="e">
        <f>Table13131415[[#This Row],[Dev]]/Table13131415[[#This Row],[Mean]]*100</f>
        <v>#DIV/0!</v>
      </c>
      <c r="M584" s="2">
        <f>Table13131415[[#This Row],[Estimated costs 1]]-Table13131415[[#This Row],[Actual cost]]</f>
        <v>0</v>
      </c>
      <c r="N584" s="2" t="e">
        <f>Table13131415[[#This Row],[Diff 1]]/Table13131415[[#This Row],[Actual cost]]*100</f>
        <v>#DIV/0!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</row>
    <row r="585" spans="1:34" x14ac:dyDescent="0.3">
      <c r="A585" t="s">
        <v>609</v>
      </c>
      <c r="B585">
        <v>583</v>
      </c>
      <c r="C585" t="str">
        <f>LEFT(Table13131415[[#This Row],[Contingency id]])</f>
        <v>C</v>
      </c>
      <c r="D585">
        <v>0</v>
      </c>
      <c r="E585" s="1">
        <v>1.0270270270270201</v>
      </c>
      <c r="F585">
        <v>38</v>
      </c>
      <c r="G585">
        <v>37</v>
      </c>
      <c r="H585">
        <v>0</v>
      </c>
      <c r="I585" s="2">
        <f>AVERAGE(Table13131415[[#This Row],[Estimated costs 1]:[Estimated costs 20]])</f>
        <v>0</v>
      </c>
      <c r="J585" s="2" t="e">
        <f>(Table13131415[[#This Row],[Mean]]-Table13131415[[#This Row],[Actual cost]])/Table13131415[[#This Row],[Actual cost]]*100</f>
        <v>#DIV/0!</v>
      </c>
      <c r="K585" s="2">
        <f>_xlfn.STDEV.P(Table13131415[[#This Row],[Estimated costs 1]:[Estimated costs 20]])</f>
        <v>0</v>
      </c>
      <c r="L585" s="2" t="e">
        <f>Table13131415[[#This Row],[Dev]]/Table13131415[[#This Row],[Mean]]*100</f>
        <v>#DIV/0!</v>
      </c>
      <c r="M585" s="2">
        <f>Table13131415[[#This Row],[Estimated costs 1]]-Table13131415[[#This Row],[Actual cost]]</f>
        <v>0</v>
      </c>
      <c r="N585" s="2" t="e">
        <f>Table13131415[[#This Row],[Diff 1]]/Table13131415[[#This Row],[Actual cost]]*100</f>
        <v>#DIV/0!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</row>
    <row r="586" spans="1:34" x14ac:dyDescent="0.3">
      <c r="A586" t="s">
        <v>610</v>
      </c>
      <c r="B586">
        <v>584</v>
      </c>
      <c r="C586" t="str">
        <f>LEFT(Table13131415[[#This Row],[Contingency id]])</f>
        <v>C</v>
      </c>
      <c r="D586">
        <v>0</v>
      </c>
      <c r="E586" s="1">
        <v>1.0606060606060601</v>
      </c>
      <c r="F586">
        <v>35</v>
      </c>
      <c r="G586">
        <v>33</v>
      </c>
      <c r="H586">
        <v>0</v>
      </c>
      <c r="I586" s="2">
        <f>AVERAGE(Table13131415[[#This Row],[Estimated costs 1]:[Estimated costs 20]])</f>
        <v>0</v>
      </c>
      <c r="J586" s="2" t="e">
        <f>(Table13131415[[#This Row],[Mean]]-Table13131415[[#This Row],[Actual cost]])/Table13131415[[#This Row],[Actual cost]]*100</f>
        <v>#DIV/0!</v>
      </c>
      <c r="K586" s="2">
        <f>_xlfn.STDEV.P(Table13131415[[#This Row],[Estimated costs 1]:[Estimated costs 20]])</f>
        <v>0</v>
      </c>
      <c r="L586" s="2" t="e">
        <f>Table13131415[[#This Row],[Dev]]/Table13131415[[#This Row],[Mean]]*100</f>
        <v>#DIV/0!</v>
      </c>
      <c r="M586" s="2">
        <f>Table13131415[[#This Row],[Estimated costs 1]]-Table13131415[[#This Row],[Actual cost]]</f>
        <v>0</v>
      </c>
      <c r="N586" s="2" t="e">
        <f>Table13131415[[#This Row],[Diff 1]]/Table13131415[[#This Row],[Actual cost]]*100</f>
        <v>#DIV/0!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</row>
    <row r="587" spans="1:34" x14ac:dyDescent="0.3">
      <c r="A587" t="s">
        <v>611</v>
      </c>
      <c r="B587">
        <v>585</v>
      </c>
      <c r="C587" t="str">
        <f>LEFT(Table13131415[[#This Row],[Contingency id]])</f>
        <v>C</v>
      </c>
      <c r="D587">
        <v>0</v>
      </c>
      <c r="E587" s="1">
        <v>1.0606060606060601</v>
      </c>
      <c r="F587">
        <v>35</v>
      </c>
      <c r="G587">
        <v>33</v>
      </c>
      <c r="H587">
        <v>0</v>
      </c>
      <c r="I587" s="2">
        <f>AVERAGE(Table13131415[[#This Row],[Estimated costs 1]:[Estimated costs 20]])</f>
        <v>0</v>
      </c>
      <c r="J587" s="2" t="e">
        <f>(Table13131415[[#This Row],[Mean]]-Table13131415[[#This Row],[Actual cost]])/Table13131415[[#This Row],[Actual cost]]*100</f>
        <v>#DIV/0!</v>
      </c>
      <c r="K587" s="2">
        <f>_xlfn.STDEV.P(Table13131415[[#This Row],[Estimated costs 1]:[Estimated costs 20]])</f>
        <v>0</v>
      </c>
      <c r="L587" s="2" t="e">
        <f>Table13131415[[#This Row],[Dev]]/Table13131415[[#This Row],[Mean]]*100</f>
        <v>#DIV/0!</v>
      </c>
      <c r="M587" s="2">
        <f>Table13131415[[#This Row],[Estimated costs 1]]-Table13131415[[#This Row],[Actual cost]]</f>
        <v>0</v>
      </c>
      <c r="N587" s="2" t="e">
        <f>Table13131415[[#This Row],[Diff 1]]/Table13131415[[#This Row],[Actual cost]]*100</f>
        <v>#DIV/0!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</row>
    <row r="588" spans="1:34" x14ac:dyDescent="0.3">
      <c r="A588" t="s">
        <v>612</v>
      </c>
      <c r="B588">
        <v>586</v>
      </c>
      <c r="C588" t="str">
        <f>LEFT(Table13131415[[#This Row],[Contingency id]])</f>
        <v>C</v>
      </c>
      <c r="D588">
        <v>0</v>
      </c>
      <c r="E588" s="1">
        <v>1.02941176470588</v>
      </c>
      <c r="F588">
        <v>35</v>
      </c>
      <c r="G588">
        <v>34</v>
      </c>
      <c r="H588">
        <v>0</v>
      </c>
      <c r="I588" s="2">
        <f>AVERAGE(Table13131415[[#This Row],[Estimated costs 1]:[Estimated costs 20]])</f>
        <v>0</v>
      </c>
      <c r="J588" s="2" t="e">
        <f>(Table13131415[[#This Row],[Mean]]-Table13131415[[#This Row],[Actual cost]])/Table13131415[[#This Row],[Actual cost]]*100</f>
        <v>#DIV/0!</v>
      </c>
      <c r="K588" s="2">
        <f>_xlfn.STDEV.P(Table13131415[[#This Row],[Estimated costs 1]:[Estimated costs 20]])</f>
        <v>0</v>
      </c>
      <c r="L588" s="2" t="e">
        <f>Table13131415[[#This Row],[Dev]]/Table13131415[[#This Row],[Mean]]*100</f>
        <v>#DIV/0!</v>
      </c>
      <c r="M588" s="2">
        <f>Table13131415[[#This Row],[Estimated costs 1]]-Table13131415[[#This Row],[Actual cost]]</f>
        <v>0</v>
      </c>
      <c r="N588" s="2" t="e">
        <f>Table13131415[[#This Row],[Diff 1]]/Table13131415[[#This Row],[Actual cost]]*100</f>
        <v>#DIV/0!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</row>
    <row r="589" spans="1:34" x14ac:dyDescent="0.3">
      <c r="A589" t="s">
        <v>613</v>
      </c>
      <c r="B589">
        <v>587</v>
      </c>
      <c r="C589" t="str">
        <f>LEFT(Table13131415[[#This Row],[Contingency id]])</f>
        <v>C</v>
      </c>
      <c r="D589">
        <v>0</v>
      </c>
      <c r="E589" s="1">
        <v>1</v>
      </c>
      <c r="F589">
        <v>38</v>
      </c>
      <c r="G589">
        <v>38</v>
      </c>
      <c r="H589">
        <v>0</v>
      </c>
      <c r="I589" s="2">
        <f>AVERAGE(Table13131415[[#This Row],[Estimated costs 1]:[Estimated costs 20]])</f>
        <v>0</v>
      </c>
      <c r="J589" s="2" t="e">
        <f>(Table13131415[[#This Row],[Mean]]-Table13131415[[#This Row],[Actual cost]])/Table13131415[[#This Row],[Actual cost]]*100</f>
        <v>#DIV/0!</v>
      </c>
      <c r="K589" s="2">
        <f>_xlfn.STDEV.P(Table13131415[[#This Row],[Estimated costs 1]:[Estimated costs 20]])</f>
        <v>0</v>
      </c>
      <c r="L589" s="2" t="e">
        <f>Table13131415[[#This Row],[Dev]]/Table13131415[[#This Row],[Mean]]*100</f>
        <v>#DIV/0!</v>
      </c>
      <c r="M589" s="2">
        <f>Table13131415[[#This Row],[Estimated costs 1]]-Table13131415[[#This Row],[Actual cost]]</f>
        <v>0</v>
      </c>
      <c r="N589" s="2" t="e">
        <f>Table13131415[[#This Row],[Diff 1]]/Table13131415[[#This Row],[Actual cost]]*100</f>
        <v>#DIV/0!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</row>
    <row r="590" spans="1:34" x14ac:dyDescent="0.3">
      <c r="A590" t="s">
        <v>614</v>
      </c>
      <c r="B590">
        <v>588</v>
      </c>
      <c r="C590" t="str">
        <f>LEFT(Table13131415[[#This Row],[Contingency id]])</f>
        <v>C</v>
      </c>
      <c r="D590">
        <v>0</v>
      </c>
      <c r="E590" s="1">
        <v>1</v>
      </c>
      <c r="F590">
        <v>35</v>
      </c>
      <c r="G590">
        <v>35</v>
      </c>
      <c r="H590">
        <v>0</v>
      </c>
      <c r="I590" s="2">
        <f>AVERAGE(Table13131415[[#This Row],[Estimated costs 1]:[Estimated costs 20]])</f>
        <v>0</v>
      </c>
      <c r="J590" s="2" t="e">
        <f>(Table13131415[[#This Row],[Mean]]-Table13131415[[#This Row],[Actual cost]])/Table13131415[[#This Row],[Actual cost]]*100</f>
        <v>#DIV/0!</v>
      </c>
      <c r="K590" s="2">
        <f>_xlfn.STDEV.P(Table13131415[[#This Row],[Estimated costs 1]:[Estimated costs 20]])</f>
        <v>0</v>
      </c>
      <c r="L590" s="2" t="e">
        <f>Table13131415[[#This Row],[Dev]]/Table13131415[[#This Row],[Mean]]*100</f>
        <v>#DIV/0!</v>
      </c>
      <c r="M590" s="2">
        <f>Table13131415[[#This Row],[Estimated costs 1]]-Table13131415[[#This Row],[Actual cost]]</f>
        <v>0</v>
      </c>
      <c r="N590" s="2" t="e">
        <f>Table13131415[[#This Row],[Diff 1]]/Table13131415[[#This Row],[Actual cost]]*100</f>
        <v>#DIV/0!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</row>
    <row r="591" spans="1:34" x14ac:dyDescent="0.3">
      <c r="A591" t="s">
        <v>615</v>
      </c>
      <c r="B591">
        <v>589</v>
      </c>
      <c r="C591" t="str">
        <f>LEFT(Table13131415[[#This Row],[Contingency id]])</f>
        <v>C</v>
      </c>
      <c r="D591">
        <v>0</v>
      </c>
      <c r="E591" s="1">
        <v>1</v>
      </c>
      <c r="F591">
        <v>35</v>
      </c>
      <c r="G591">
        <v>35</v>
      </c>
      <c r="H591">
        <v>0</v>
      </c>
      <c r="I591" s="2">
        <f>AVERAGE(Table13131415[[#This Row],[Estimated costs 1]:[Estimated costs 20]])</f>
        <v>0</v>
      </c>
      <c r="J591" s="2" t="e">
        <f>(Table13131415[[#This Row],[Mean]]-Table13131415[[#This Row],[Actual cost]])/Table13131415[[#This Row],[Actual cost]]*100</f>
        <v>#DIV/0!</v>
      </c>
      <c r="K591" s="2">
        <f>_xlfn.STDEV.P(Table13131415[[#This Row],[Estimated costs 1]:[Estimated costs 20]])</f>
        <v>0</v>
      </c>
      <c r="L591" s="2" t="e">
        <f>Table13131415[[#This Row],[Dev]]/Table13131415[[#This Row],[Mean]]*100</f>
        <v>#DIV/0!</v>
      </c>
      <c r="M591" s="2">
        <f>Table13131415[[#This Row],[Estimated costs 1]]-Table13131415[[#This Row],[Actual cost]]</f>
        <v>0</v>
      </c>
      <c r="N591" s="2" t="e">
        <f>Table13131415[[#This Row],[Diff 1]]/Table13131415[[#This Row],[Actual cost]]*100</f>
        <v>#DIV/0!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</row>
    <row r="592" spans="1:34" x14ac:dyDescent="0.3">
      <c r="A592" t="s">
        <v>616</v>
      </c>
      <c r="B592">
        <v>590</v>
      </c>
      <c r="C592" t="str">
        <f>LEFT(Table13131415[[#This Row],[Contingency id]])</f>
        <v>C</v>
      </c>
      <c r="D592">
        <v>0</v>
      </c>
      <c r="E592" s="1">
        <v>1.02941176470588</v>
      </c>
      <c r="F592">
        <v>35</v>
      </c>
      <c r="G592">
        <v>34</v>
      </c>
      <c r="H592">
        <v>0</v>
      </c>
      <c r="I592" s="2">
        <f>AVERAGE(Table13131415[[#This Row],[Estimated costs 1]:[Estimated costs 20]])</f>
        <v>0</v>
      </c>
      <c r="J592" s="2" t="e">
        <f>(Table13131415[[#This Row],[Mean]]-Table13131415[[#This Row],[Actual cost]])/Table13131415[[#This Row],[Actual cost]]*100</f>
        <v>#DIV/0!</v>
      </c>
      <c r="K592" s="2">
        <f>_xlfn.STDEV.P(Table13131415[[#This Row],[Estimated costs 1]:[Estimated costs 20]])</f>
        <v>0</v>
      </c>
      <c r="L592" s="2" t="e">
        <f>Table13131415[[#This Row],[Dev]]/Table13131415[[#This Row],[Mean]]*100</f>
        <v>#DIV/0!</v>
      </c>
      <c r="M592" s="2">
        <f>Table13131415[[#This Row],[Estimated costs 1]]-Table13131415[[#This Row],[Actual cost]]</f>
        <v>0</v>
      </c>
      <c r="N592" s="2" t="e">
        <f>Table13131415[[#This Row],[Diff 1]]/Table13131415[[#This Row],[Actual cost]]*100</f>
        <v>#DIV/0!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</row>
    <row r="593" spans="1:34" x14ac:dyDescent="0.3">
      <c r="A593" t="s">
        <v>617</v>
      </c>
      <c r="B593">
        <v>591</v>
      </c>
      <c r="C593" t="str">
        <f>LEFT(Table13131415[[#This Row],[Contingency id]])</f>
        <v>C</v>
      </c>
      <c r="D593">
        <v>0</v>
      </c>
      <c r="E593" s="1">
        <v>1.02941176470588</v>
      </c>
      <c r="F593">
        <v>35</v>
      </c>
      <c r="G593">
        <v>34</v>
      </c>
      <c r="H593">
        <v>0</v>
      </c>
      <c r="I593" s="2">
        <f>AVERAGE(Table13131415[[#This Row],[Estimated costs 1]:[Estimated costs 20]])</f>
        <v>0</v>
      </c>
      <c r="J593" s="2" t="e">
        <f>(Table13131415[[#This Row],[Mean]]-Table13131415[[#This Row],[Actual cost]])/Table13131415[[#This Row],[Actual cost]]*100</f>
        <v>#DIV/0!</v>
      </c>
      <c r="K593" s="2">
        <f>_xlfn.STDEV.P(Table13131415[[#This Row],[Estimated costs 1]:[Estimated costs 20]])</f>
        <v>0</v>
      </c>
      <c r="L593" s="2" t="e">
        <f>Table13131415[[#This Row],[Dev]]/Table13131415[[#This Row],[Mean]]*100</f>
        <v>#DIV/0!</v>
      </c>
      <c r="M593" s="2">
        <f>Table13131415[[#This Row],[Estimated costs 1]]-Table13131415[[#This Row],[Actual cost]]</f>
        <v>0</v>
      </c>
      <c r="N593" s="2" t="e">
        <f>Table13131415[[#This Row],[Diff 1]]/Table13131415[[#This Row],[Actual cost]]*100</f>
        <v>#DIV/0!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</row>
    <row r="594" spans="1:34" x14ac:dyDescent="0.3">
      <c r="A594" t="s">
        <v>618</v>
      </c>
      <c r="B594">
        <v>592</v>
      </c>
      <c r="C594" t="str">
        <f>LEFT(Table13131415[[#This Row],[Contingency id]])</f>
        <v>C</v>
      </c>
      <c r="D594">
        <v>0</v>
      </c>
      <c r="E594" s="1">
        <v>1</v>
      </c>
      <c r="F594">
        <v>38</v>
      </c>
      <c r="G594">
        <v>38</v>
      </c>
      <c r="H594">
        <v>0</v>
      </c>
      <c r="I594" s="2">
        <f>AVERAGE(Table13131415[[#This Row],[Estimated costs 1]:[Estimated costs 20]])</f>
        <v>0</v>
      </c>
      <c r="J594" s="2" t="e">
        <f>(Table13131415[[#This Row],[Mean]]-Table13131415[[#This Row],[Actual cost]])/Table13131415[[#This Row],[Actual cost]]*100</f>
        <v>#DIV/0!</v>
      </c>
      <c r="K594" s="2">
        <f>_xlfn.STDEV.P(Table13131415[[#This Row],[Estimated costs 1]:[Estimated costs 20]])</f>
        <v>0</v>
      </c>
      <c r="L594" s="2" t="e">
        <f>Table13131415[[#This Row],[Dev]]/Table13131415[[#This Row],[Mean]]*100</f>
        <v>#DIV/0!</v>
      </c>
      <c r="M594" s="2">
        <f>Table13131415[[#This Row],[Estimated costs 1]]-Table13131415[[#This Row],[Actual cost]]</f>
        <v>0</v>
      </c>
      <c r="N594" s="2" t="e">
        <f>Table13131415[[#This Row],[Diff 1]]/Table13131415[[#This Row],[Actual cost]]*100</f>
        <v>#DIV/0!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</row>
    <row r="595" spans="1:34" x14ac:dyDescent="0.3">
      <c r="A595" t="s">
        <v>619</v>
      </c>
      <c r="B595">
        <v>593</v>
      </c>
      <c r="C595" t="str">
        <f>LEFT(Table13131415[[#This Row],[Contingency id]])</f>
        <v>C</v>
      </c>
      <c r="D595">
        <v>0</v>
      </c>
      <c r="E595" s="1">
        <v>1</v>
      </c>
      <c r="F595">
        <v>45</v>
      </c>
      <c r="G595">
        <v>45</v>
      </c>
      <c r="H595">
        <v>0</v>
      </c>
      <c r="I595" s="2">
        <f>AVERAGE(Table13131415[[#This Row],[Estimated costs 1]:[Estimated costs 20]])</f>
        <v>0</v>
      </c>
      <c r="J595" s="2" t="e">
        <f>(Table13131415[[#This Row],[Mean]]-Table13131415[[#This Row],[Actual cost]])/Table13131415[[#This Row],[Actual cost]]*100</f>
        <v>#DIV/0!</v>
      </c>
      <c r="K595" s="2">
        <f>_xlfn.STDEV.P(Table13131415[[#This Row],[Estimated costs 1]:[Estimated costs 20]])</f>
        <v>0</v>
      </c>
      <c r="L595" s="2" t="e">
        <f>Table13131415[[#This Row],[Dev]]/Table13131415[[#This Row],[Mean]]*100</f>
        <v>#DIV/0!</v>
      </c>
      <c r="M595" s="2">
        <f>Table13131415[[#This Row],[Estimated costs 1]]-Table13131415[[#This Row],[Actual cost]]</f>
        <v>0</v>
      </c>
      <c r="N595" s="2" t="e">
        <f>Table13131415[[#This Row],[Diff 1]]/Table13131415[[#This Row],[Actual cost]]*100</f>
        <v>#DIV/0!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</row>
    <row r="596" spans="1:34" x14ac:dyDescent="0.3">
      <c r="A596" t="s">
        <v>620</v>
      </c>
      <c r="B596">
        <v>594</v>
      </c>
      <c r="C596" t="str">
        <f>LEFT(Table13131415[[#This Row],[Contingency id]])</f>
        <v>C</v>
      </c>
      <c r="D596">
        <v>0</v>
      </c>
      <c r="E596" s="1">
        <v>1.0333333333333301</v>
      </c>
      <c r="F596">
        <v>31</v>
      </c>
      <c r="G596">
        <v>30</v>
      </c>
      <c r="H596">
        <v>0</v>
      </c>
      <c r="I596" s="2">
        <f>AVERAGE(Table13131415[[#This Row],[Estimated costs 1]:[Estimated costs 20]])</f>
        <v>0</v>
      </c>
      <c r="J596" s="2" t="e">
        <f>(Table13131415[[#This Row],[Mean]]-Table13131415[[#This Row],[Actual cost]])/Table13131415[[#This Row],[Actual cost]]*100</f>
        <v>#DIV/0!</v>
      </c>
      <c r="K596" s="2">
        <f>_xlfn.STDEV.P(Table13131415[[#This Row],[Estimated costs 1]:[Estimated costs 20]])</f>
        <v>0</v>
      </c>
      <c r="L596" s="2" t="e">
        <f>Table13131415[[#This Row],[Dev]]/Table13131415[[#This Row],[Mean]]*100</f>
        <v>#DIV/0!</v>
      </c>
      <c r="M596" s="2">
        <f>Table13131415[[#This Row],[Estimated costs 1]]-Table13131415[[#This Row],[Actual cost]]</f>
        <v>0</v>
      </c>
      <c r="N596" s="2" t="e">
        <f>Table13131415[[#This Row],[Diff 1]]/Table13131415[[#This Row],[Actual cost]]*100</f>
        <v>#DIV/0!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</row>
    <row r="597" spans="1:34" x14ac:dyDescent="0.3">
      <c r="A597" t="s">
        <v>621</v>
      </c>
      <c r="B597">
        <v>595</v>
      </c>
      <c r="C597" t="str">
        <f>LEFT(Table13131415[[#This Row],[Contingency id]])</f>
        <v>C</v>
      </c>
      <c r="D597">
        <v>0</v>
      </c>
      <c r="E597" s="1">
        <v>1.0333333333333301</v>
      </c>
      <c r="F597">
        <v>31</v>
      </c>
      <c r="G597">
        <v>30</v>
      </c>
      <c r="H597">
        <v>0</v>
      </c>
      <c r="I597" s="2">
        <f>AVERAGE(Table13131415[[#This Row],[Estimated costs 1]:[Estimated costs 20]])</f>
        <v>0</v>
      </c>
      <c r="J597" s="2" t="e">
        <f>(Table13131415[[#This Row],[Mean]]-Table13131415[[#This Row],[Actual cost]])/Table13131415[[#This Row],[Actual cost]]*100</f>
        <v>#DIV/0!</v>
      </c>
      <c r="K597" s="2">
        <f>_xlfn.STDEV.P(Table13131415[[#This Row],[Estimated costs 1]:[Estimated costs 20]])</f>
        <v>0</v>
      </c>
      <c r="L597" s="2" t="e">
        <f>Table13131415[[#This Row],[Dev]]/Table13131415[[#This Row],[Mean]]*100</f>
        <v>#DIV/0!</v>
      </c>
      <c r="M597" s="2">
        <f>Table13131415[[#This Row],[Estimated costs 1]]-Table13131415[[#This Row],[Actual cost]]</f>
        <v>0</v>
      </c>
      <c r="N597" s="2" t="e">
        <f>Table13131415[[#This Row],[Diff 1]]/Table13131415[[#This Row],[Actual cost]]*100</f>
        <v>#DIV/0!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</row>
    <row r="598" spans="1:34" x14ac:dyDescent="0.3">
      <c r="A598" t="s">
        <v>622</v>
      </c>
      <c r="B598">
        <v>596</v>
      </c>
      <c r="C598" t="str">
        <f>LEFT(Table13131415[[#This Row],[Contingency id]])</f>
        <v>C</v>
      </c>
      <c r="D598">
        <v>0</v>
      </c>
      <c r="E598" s="1">
        <v>1.0465116279069699</v>
      </c>
      <c r="F598">
        <v>45</v>
      </c>
      <c r="G598">
        <v>43</v>
      </c>
      <c r="H598">
        <v>0</v>
      </c>
      <c r="I598" s="2">
        <f>AVERAGE(Table13131415[[#This Row],[Estimated costs 1]:[Estimated costs 20]])</f>
        <v>0</v>
      </c>
      <c r="J598" s="2" t="e">
        <f>(Table13131415[[#This Row],[Mean]]-Table13131415[[#This Row],[Actual cost]])/Table13131415[[#This Row],[Actual cost]]*100</f>
        <v>#DIV/0!</v>
      </c>
      <c r="K598" s="2">
        <f>_xlfn.STDEV.P(Table13131415[[#This Row],[Estimated costs 1]:[Estimated costs 20]])</f>
        <v>0</v>
      </c>
      <c r="L598" s="2" t="e">
        <f>Table13131415[[#This Row],[Dev]]/Table13131415[[#This Row],[Mean]]*100</f>
        <v>#DIV/0!</v>
      </c>
      <c r="M598" s="2">
        <f>Table13131415[[#This Row],[Estimated costs 1]]-Table13131415[[#This Row],[Actual cost]]</f>
        <v>0</v>
      </c>
      <c r="N598" s="2" t="e">
        <f>Table13131415[[#This Row],[Diff 1]]/Table13131415[[#This Row],[Actual cost]]*100</f>
        <v>#DIV/0!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</row>
    <row r="599" spans="1:34" x14ac:dyDescent="0.3">
      <c r="A599" t="s">
        <v>623</v>
      </c>
      <c r="B599">
        <v>597</v>
      </c>
      <c r="C599" t="str">
        <f>LEFT(Table13131415[[#This Row],[Contingency id]])</f>
        <v>C</v>
      </c>
      <c r="D599">
        <v>0</v>
      </c>
      <c r="E599" s="1">
        <v>1</v>
      </c>
      <c r="F599">
        <v>45</v>
      </c>
      <c r="G599">
        <v>45</v>
      </c>
      <c r="H599">
        <v>0</v>
      </c>
      <c r="I599" s="2">
        <f>AVERAGE(Table13131415[[#This Row],[Estimated costs 1]:[Estimated costs 20]])</f>
        <v>0</v>
      </c>
      <c r="J599" s="2" t="e">
        <f>(Table13131415[[#This Row],[Mean]]-Table13131415[[#This Row],[Actual cost]])/Table13131415[[#This Row],[Actual cost]]*100</f>
        <v>#DIV/0!</v>
      </c>
      <c r="K599" s="2">
        <f>_xlfn.STDEV.P(Table13131415[[#This Row],[Estimated costs 1]:[Estimated costs 20]])</f>
        <v>0</v>
      </c>
      <c r="L599" s="2" t="e">
        <f>Table13131415[[#This Row],[Dev]]/Table13131415[[#This Row],[Mean]]*100</f>
        <v>#DIV/0!</v>
      </c>
      <c r="M599" s="2">
        <f>Table13131415[[#This Row],[Estimated costs 1]]-Table13131415[[#This Row],[Actual cost]]</f>
        <v>0</v>
      </c>
      <c r="N599" s="2" t="e">
        <f>Table13131415[[#This Row],[Diff 1]]/Table13131415[[#This Row],[Actual cost]]*100</f>
        <v>#DIV/0!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</row>
    <row r="600" spans="1:34" x14ac:dyDescent="0.3">
      <c r="A600" t="s">
        <v>624</v>
      </c>
      <c r="B600">
        <v>598</v>
      </c>
      <c r="C600" t="str">
        <f>LEFT(Table13131415[[#This Row],[Contingency id]])</f>
        <v>C</v>
      </c>
      <c r="D600">
        <v>0</v>
      </c>
      <c r="E600" s="1">
        <v>1.0465116279069699</v>
      </c>
      <c r="F600">
        <v>45</v>
      </c>
      <c r="G600">
        <v>43</v>
      </c>
      <c r="H600">
        <v>0</v>
      </c>
      <c r="I600" s="2">
        <f>AVERAGE(Table13131415[[#This Row],[Estimated costs 1]:[Estimated costs 20]])</f>
        <v>0</v>
      </c>
      <c r="J600" s="2" t="e">
        <f>(Table13131415[[#This Row],[Mean]]-Table13131415[[#This Row],[Actual cost]])/Table13131415[[#This Row],[Actual cost]]*100</f>
        <v>#DIV/0!</v>
      </c>
      <c r="K600" s="2">
        <f>_xlfn.STDEV.P(Table13131415[[#This Row],[Estimated costs 1]:[Estimated costs 20]])</f>
        <v>0</v>
      </c>
      <c r="L600" s="2" t="e">
        <f>Table13131415[[#This Row],[Dev]]/Table13131415[[#This Row],[Mean]]*100</f>
        <v>#DIV/0!</v>
      </c>
      <c r="M600" s="2">
        <f>Table13131415[[#This Row],[Estimated costs 1]]-Table13131415[[#This Row],[Actual cost]]</f>
        <v>0</v>
      </c>
      <c r="N600" s="2" t="e">
        <f>Table13131415[[#This Row],[Diff 1]]/Table13131415[[#This Row],[Actual cost]]*100</f>
        <v>#DIV/0!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</row>
    <row r="601" spans="1:34" x14ac:dyDescent="0.3">
      <c r="A601" t="s">
        <v>625</v>
      </c>
      <c r="B601">
        <v>599</v>
      </c>
      <c r="C601" t="str">
        <f>LEFT(Table13131415[[#This Row],[Contingency id]])</f>
        <v>C</v>
      </c>
      <c r="D601">
        <v>0</v>
      </c>
      <c r="E601" s="1">
        <v>1</v>
      </c>
      <c r="F601">
        <v>31</v>
      </c>
      <c r="G601">
        <v>31</v>
      </c>
      <c r="H601">
        <v>0</v>
      </c>
      <c r="I601" s="2">
        <f>AVERAGE(Table13131415[[#This Row],[Estimated costs 1]:[Estimated costs 20]])</f>
        <v>0</v>
      </c>
      <c r="J601" s="2" t="e">
        <f>(Table13131415[[#This Row],[Mean]]-Table13131415[[#This Row],[Actual cost]])/Table13131415[[#This Row],[Actual cost]]*100</f>
        <v>#DIV/0!</v>
      </c>
      <c r="K601" s="2">
        <f>_xlfn.STDEV.P(Table13131415[[#This Row],[Estimated costs 1]:[Estimated costs 20]])</f>
        <v>0</v>
      </c>
      <c r="L601" s="2" t="e">
        <f>Table13131415[[#This Row],[Dev]]/Table13131415[[#This Row],[Mean]]*100</f>
        <v>#DIV/0!</v>
      </c>
      <c r="M601" s="2">
        <f>Table13131415[[#This Row],[Estimated costs 1]]-Table13131415[[#This Row],[Actual cost]]</f>
        <v>0</v>
      </c>
      <c r="N601" s="2" t="e">
        <f>Table13131415[[#This Row],[Diff 1]]/Table13131415[[#This Row],[Actual cost]]*100</f>
        <v>#DIV/0!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</row>
    <row r="602" spans="1:34" x14ac:dyDescent="0.3">
      <c r="A602" t="s">
        <v>626</v>
      </c>
      <c r="B602">
        <v>600</v>
      </c>
      <c r="C602" t="str">
        <f>LEFT(Table13131415[[#This Row],[Contingency id]])</f>
        <v>C</v>
      </c>
      <c r="D602">
        <v>0</v>
      </c>
      <c r="E602" s="1">
        <v>1.02272727272727</v>
      </c>
      <c r="F602">
        <v>45</v>
      </c>
      <c r="G602">
        <v>44</v>
      </c>
      <c r="H602">
        <v>0</v>
      </c>
      <c r="I602" s="2">
        <f>AVERAGE(Table13131415[[#This Row],[Estimated costs 1]:[Estimated costs 20]])</f>
        <v>0</v>
      </c>
      <c r="J602" s="2" t="e">
        <f>(Table13131415[[#This Row],[Mean]]-Table13131415[[#This Row],[Actual cost]])/Table13131415[[#This Row],[Actual cost]]*100</f>
        <v>#DIV/0!</v>
      </c>
      <c r="K602" s="2">
        <f>_xlfn.STDEV.P(Table13131415[[#This Row],[Estimated costs 1]:[Estimated costs 20]])</f>
        <v>0</v>
      </c>
      <c r="L602" s="2" t="e">
        <f>Table13131415[[#This Row],[Dev]]/Table13131415[[#This Row],[Mean]]*100</f>
        <v>#DIV/0!</v>
      </c>
      <c r="M602" s="2">
        <f>Table13131415[[#This Row],[Estimated costs 1]]-Table13131415[[#This Row],[Actual cost]]</f>
        <v>0</v>
      </c>
      <c r="N602" s="2" t="e">
        <f>Table13131415[[#This Row],[Diff 1]]/Table13131415[[#This Row],[Actual cost]]*100</f>
        <v>#DIV/0!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</row>
    <row r="603" spans="1:34" x14ac:dyDescent="0.3">
      <c r="A603" t="s">
        <v>627</v>
      </c>
      <c r="B603">
        <v>601</v>
      </c>
      <c r="C603" t="str">
        <f>LEFT(Table13131415[[#This Row],[Contingency id]])</f>
        <v>C</v>
      </c>
      <c r="D603">
        <v>0</v>
      </c>
      <c r="E603" s="1">
        <v>1.0465116279069699</v>
      </c>
      <c r="F603">
        <v>45</v>
      </c>
      <c r="G603">
        <v>43</v>
      </c>
      <c r="H603">
        <v>0</v>
      </c>
      <c r="I603" s="2">
        <f>AVERAGE(Table13131415[[#This Row],[Estimated costs 1]:[Estimated costs 20]])</f>
        <v>0</v>
      </c>
      <c r="J603" s="2" t="e">
        <f>(Table13131415[[#This Row],[Mean]]-Table13131415[[#This Row],[Actual cost]])/Table13131415[[#This Row],[Actual cost]]*100</f>
        <v>#DIV/0!</v>
      </c>
      <c r="K603" s="2">
        <f>_xlfn.STDEV.P(Table13131415[[#This Row],[Estimated costs 1]:[Estimated costs 20]])</f>
        <v>0</v>
      </c>
      <c r="L603" s="2" t="e">
        <f>Table13131415[[#This Row],[Dev]]/Table13131415[[#This Row],[Mean]]*100</f>
        <v>#DIV/0!</v>
      </c>
      <c r="M603" s="2">
        <f>Table13131415[[#This Row],[Estimated costs 1]]-Table13131415[[#This Row],[Actual cost]]</f>
        <v>0</v>
      </c>
      <c r="N603" s="2" t="e">
        <f>Table13131415[[#This Row],[Diff 1]]/Table13131415[[#This Row],[Actual cost]]*100</f>
        <v>#DIV/0!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</row>
    <row r="604" spans="1:34" x14ac:dyDescent="0.3">
      <c r="A604" t="s">
        <v>628</v>
      </c>
      <c r="B604">
        <v>602</v>
      </c>
      <c r="C604" t="str">
        <f>LEFT(Table13131415[[#This Row],[Contingency id]])</f>
        <v>C</v>
      </c>
      <c r="D604">
        <v>0</v>
      </c>
      <c r="E604" s="1">
        <v>1.02272727272727</v>
      </c>
      <c r="F604">
        <v>45</v>
      </c>
      <c r="G604">
        <v>44</v>
      </c>
      <c r="H604">
        <v>0</v>
      </c>
      <c r="I604" s="2">
        <f>AVERAGE(Table13131415[[#This Row],[Estimated costs 1]:[Estimated costs 20]])</f>
        <v>0</v>
      </c>
      <c r="J604" s="2" t="e">
        <f>(Table13131415[[#This Row],[Mean]]-Table13131415[[#This Row],[Actual cost]])/Table13131415[[#This Row],[Actual cost]]*100</f>
        <v>#DIV/0!</v>
      </c>
      <c r="K604" s="2">
        <f>_xlfn.STDEV.P(Table13131415[[#This Row],[Estimated costs 1]:[Estimated costs 20]])</f>
        <v>0</v>
      </c>
      <c r="L604" s="2" t="e">
        <f>Table13131415[[#This Row],[Dev]]/Table13131415[[#This Row],[Mean]]*100</f>
        <v>#DIV/0!</v>
      </c>
      <c r="M604" s="2">
        <f>Table13131415[[#This Row],[Estimated costs 1]]-Table13131415[[#This Row],[Actual cost]]</f>
        <v>0</v>
      </c>
      <c r="N604" s="2" t="e">
        <f>Table13131415[[#This Row],[Diff 1]]/Table13131415[[#This Row],[Actual cost]]*100</f>
        <v>#DIV/0!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</row>
    <row r="605" spans="1:34" x14ac:dyDescent="0.3">
      <c r="A605" t="s">
        <v>629</v>
      </c>
      <c r="B605">
        <v>603</v>
      </c>
      <c r="C605" t="str">
        <f>LEFT(Table13131415[[#This Row],[Contingency id]])</f>
        <v>C</v>
      </c>
      <c r="D605">
        <v>0</v>
      </c>
      <c r="E605" s="1">
        <v>1.0526315789473599</v>
      </c>
      <c r="F605">
        <v>20</v>
      </c>
      <c r="G605">
        <v>19</v>
      </c>
      <c r="H605">
        <v>0</v>
      </c>
      <c r="I605" s="2">
        <f>AVERAGE(Table13131415[[#This Row],[Estimated costs 1]:[Estimated costs 20]])</f>
        <v>0</v>
      </c>
      <c r="J605" s="2" t="e">
        <f>(Table13131415[[#This Row],[Mean]]-Table13131415[[#This Row],[Actual cost]])/Table13131415[[#This Row],[Actual cost]]*100</f>
        <v>#DIV/0!</v>
      </c>
      <c r="K605" s="2">
        <f>_xlfn.STDEV.P(Table13131415[[#This Row],[Estimated costs 1]:[Estimated costs 20]])</f>
        <v>0</v>
      </c>
      <c r="L605" s="2" t="e">
        <f>Table13131415[[#This Row],[Dev]]/Table13131415[[#This Row],[Mean]]*100</f>
        <v>#DIV/0!</v>
      </c>
      <c r="M605" s="2">
        <f>Table13131415[[#This Row],[Estimated costs 1]]-Table13131415[[#This Row],[Actual cost]]</f>
        <v>0</v>
      </c>
      <c r="N605" s="2" t="e">
        <f>Table13131415[[#This Row],[Diff 1]]/Table13131415[[#This Row],[Actual cost]]*100</f>
        <v>#DIV/0!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</row>
    <row r="606" spans="1:34" x14ac:dyDescent="0.3">
      <c r="A606" t="s">
        <v>630</v>
      </c>
      <c r="B606">
        <v>604</v>
      </c>
      <c r="C606" t="str">
        <f>LEFT(Table13131415[[#This Row],[Contingency id]])</f>
        <v>C</v>
      </c>
      <c r="D606">
        <v>0</v>
      </c>
      <c r="E606" s="1">
        <v>1</v>
      </c>
      <c r="F606">
        <v>20</v>
      </c>
      <c r="G606">
        <v>20</v>
      </c>
      <c r="H606">
        <v>0</v>
      </c>
      <c r="I606" s="2">
        <f>AVERAGE(Table13131415[[#This Row],[Estimated costs 1]:[Estimated costs 20]])</f>
        <v>0</v>
      </c>
      <c r="J606" s="2" t="e">
        <f>(Table13131415[[#This Row],[Mean]]-Table13131415[[#This Row],[Actual cost]])/Table13131415[[#This Row],[Actual cost]]*100</f>
        <v>#DIV/0!</v>
      </c>
      <c r="K606" s="2">
        <f>_xlfn.STDEV.P(Table13131415[[#This Row],[Estimated costs 1]:[Estimated costs 20]])</f>
        <v>0</v>
      </c>
      <c r="L606" s="2" t="e">
        <f>Table13131415[[#This Row],[Dev]]/Table13131415[[#This Row],[Mean]]*100</f>
        <v>#DIV/0!</v>
      </c>
      <c r="M606" s="2">
        <f>Table13131415[[#This Row],[Estimated costs 1]]-Table13131415[[#This Row],[Actual cost]]</f>
        <v>0</v>
      </c>
      <c r="N606" s="2" t="e">
        <f>Table13131415[[#This Row],[Diff 1]]/Table13131415[[#This Row],[Actual cost]]*100</f>
        <v>#DIV/0!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</row>
    <row r="607" spans="1:34" x14ac:dyDescent="0.3">
      <c r="A607" t="s">
        <v>631</v>
      </c>
      <c r="B607">
        <v>605</v>
      </c>
      <c r="C607" t="str">
        <f>LEFT(Table13131415[[#This Row],[Contingency id]])</f>
        <v>C</v>
      </c>
      <c r="D607">
        <v>0</v>
      </c>
      <c r="E607" s="1">
        <v>1.0526315789473599</v>
      </c>
      <c r="F607">
        <v>20</v>
      </c>
      <c r="G607">
        <v>19</v>
      </c>
      <c r="H607">
        <v>0</v>
      </c>
      <c r="I607" s="2">
        <f>AVERAGE(Table13131415[[#This Row],[Estimated costs 1]:[Estimated costs 20]])</f>
        <v>0</v>
      </c>
      <c r="J607" s="2" t="e">
        <f>(Table13131415[[#This Row],[Mean]]-Table13131415[[#This Row],[Actual cost]])/Table13131415[[#This Row],[Actual cost]]*100</f>
        <v>#DIV/0!</v>
      </c>
      <c r="K607" s="2">
        <f>_xlfn.STDEV.P(Table13131415[[#This Row],[Estimated costs 1]:[Estimated costs 20]])</f>
        <v>0</v>
      </c>
      <c r="L607" s="2" t="e">
        <f>Table13131415[[#This Row],[Dev]]/Table13131415[[#This Row],[Mean]]*100</f>
        <v>#DIV/0!</v>
      </c>
      <c r="M607" s="2">
        <f>Table13131415[[#This Row],[Estimated costs 1]]-Table13131415[[#This Row],[Actual cost]]</f>
        <v>0</v>
      </c>
      <c r="N607" s="2" t="e">
        <f>Table13131415[[#This Row],[Diff 1]]/Table13131415[[#This Row],[Actual cost]]*100</f>
        <v>#DIV/0!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</row>
    <row r="608" spans="1:34" x14ac:dyDescent="0.3">
      <c r="A608" t="s">
        <v>632</v>
      </c>
      <c r="B608">
        <v>606</v>
      </c>
      <c r="C608" t="str">
        <f>LEFT(Table13131415[[#This Row],[Contingency id]])</f>
        <v>C</v>
      </c>
      <c r="D608">
        <v>0</v>
      </c>
      <c r="E608" s="1">
        <v>1</v>
      </c>
      <c r="F608">
        <v>20</v>
      </c>
      <c r="G608">
        <v>20</v>
      </c>
      <c r="H608">
        <v>0</v>
      </c>
      <c r="I608" s="2">
        <f>AVERAGE(Table13131415[[#This Row],[Estimated costs 1]:[Estimated costs 20]])</f>
        <v>0</v>
      </c>
      <c r="J608" s="2" t="e">
        <f>(Table13131415[[#This Row],[Mean]]-Table13131415[[#This Row],[Actual cost]])/Table13131415[[#This Row],[Actual cost]]*100</f>
        <v>#DIV/0!</v>
      </c>
      <c r="K608" s="2">
        <f>_xlfn.STDEV.P(Table13131415[[#This Row],[Estimated costs 1]:[Estimated costs 20]])</f>
        <v>0</v>
      </c>
      <c r="L608" s="2" t="e">
        <f>Table13131415[[#This Row],[Dev]]/Table13131415[[#This Row],[Mean]]*100</f>
        <v>#DIV/0!</v>
      </c>
      <c r="M608" s="2">
        <f>Table13131415[[#This Row],[Estimated costs 1]]-Table13131415[[#This Row],[Actual cost]]</f>
        <v>0</v>
      </c>
      <c r="N608" s="2" t="e">
        <f>Table13131415[[#This Row],[Diff 1]]/Table13131415[[#This Row],[Actual cost]]*100</f>
        <v>#DIV/0!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</row>
    <row r="609" spans="1:34" x14ac:dyDescent="0.3">
      <c r="A609" t="s">
        <v>633</v>
      </c>
      <c r="B609">
        <v>607</v>
      </c>
      <c r="C609" t="str">
        <f>LEFT(Table13131415[[#This Row],[Contingency id]])</f>
        <v>C</v>
      </c>
      <c r="D609">
        <v>0</v>
      </c>
      <c r="E609" s="1">
        <v>1</v>
      </c>
      <c r="F609">
        <v>20</v>
      </c>
      <c r="G609">
        <v>20</v>
      </c>
      <c r="H609">
        <v>0</v>
      </c>
      <c r="I609" s="2">
        <f>AVERAGE(Table13131415[[#This Row],[Estimated costs 1]:[Estimated costs 20]])</f>
        <v>0</v>
      </c>
      <c r="J609" s="2" t="e">
        <f>(Table13131415[[#This Row],[Mean]]-Table13131415[[#This Row],[Actual cost]])/Table13131415[[#This Row],[Actual cost]]*100</f>
        <v>#DIV/0!</v>
      </c>
      <c r="K609" s="2">
        <f>_xlfn.STDEV.P(Table13131415[[#This Row],[Estimated costs 1]:[Estimated costs 20]])</f>
        <v>0</v>
      </c>
      <c r="L609" s="2" t="e">
        <f>Table13131415[[#This Row],[Dev]]/Table13131415[[#This Row],[Mean]]*100</f>
        <v>#DIV/0!</v>
      </c>
      <c r="M609" s="2">
        <f>Table13131415[[#This Row],[Estimated costs 1]]-Table13131415[[#This Row],[Actual cost]]</f>
        <v>0</v>
      </c>
      <c r="N609" s="2" t="e">
        <f>Table13131415[[#This Row],[Diff 1]]/Table13131415[[#This Row],[Actual cost]]*100</f>
        <v>#DIV/0!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</row>
    <row r="610" spans="1:34" x14ac:dyDescent="0.3">
      <c r="A610" t="s">
        <v>634</v>
      </c>
      <c r="B610">
        <v>608</v>
      </c>
      <c r="C610" t="str">
        <f>LEFT(Table13131415[[#This Row],[Contingency id]])</f>
        <v>C</v>
      </c>
      <c r="D610">
        <v>0</v>
      </c>
      <c r="E610" s="1">
        <v>1</v>
      </c>
      <c r="F610">
        <v>20</v>
      </c>
      <c r="G610">
        <v>20</v>
      </c>
      <c r="H610">
        <v>0</v>
      </c>
      <c r="I610" s="2">
        <f>AVERAGE(Table13131415[[#This Row],[Estimated costs 1]:[Estimated costs 20]])</f>
        <v>0</v>
      </c>
      <c r="J610" s="2" t="e">
        <f>(Table13131415[[#This Row],[Mean]]-Table13131415[[#This Row],[Actual cost]])/Table13131415[[#This Row],[Actual cost]]*100</f>
        <v>#DIV/0!</v>
      </c>
      <c r="K610" s="2">
        <f>_xlfn.STDEV.P(Table13131415[[#This Row],[Estimated costs 1]:[Estimated costs 20]])</f>
        <v>0</v>
      </c>
      <c r="L610" s="2" t="e">
        <f>Table13131415[[#This Row],[Dev]]/Table13131415[[#This Row],[Mean]]*100</f>
        <v>#DIV/0!</v>
      </c>
      <c r="M610" s="2">
        <f>Table13131415[[#This Row],[Estimated costs 1]]-Table13131415[[#This Row],[Actual cost]]</f>
        <v>0</v>
      </c>
      <c r="N610" s="2" t="e">
        <f>Table13131415[[#This Row],[Diff 1]]/Table13131415[[#This Row],[Actual cost]]*100</f>
        <v>#DIV/0!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</row>
    <row r="611" spans="1:34" x14ac:dyDescent="0.3">
      <c r="A611" t="s">
        <v>635</v>
      </c>
      <c r="B611">
        <v>609</v>
      </c>
      <c r="C611" t="str">
        <f>LEFT(Table13131415[[#This Row],[Contingency id]])</f>
        <v>C</v>
      </c>
      <c r="D611">
        <v>0</v>
      </c>
      <c r="E611" s="1">
        <v>1</v>
      </c>
      <c r="F611">
        <v>20</v>
      </c>
      <c r="G611">
        <v>20</v>
      </c>
      <c r="H611">
        <v>0</v>
      </c>
      <c r="I611" s="2">
        <f>AVERAGE(Table13131415[[#This Row],[Estimated costs 1]:[Estimated costs 20]])</f>
        <v>0</v>
      </c>
      <c r="J611" s="2" t="e">
        <f>(Table13131415[[#This Row],[Mean]]-Table13131415[[#This Row],[Actual cost]])/Table13131415[[#This Row],[Actual cost]]*100</f>
        <v>#DIV/0!</v>
      </c>
      <c r="K611" s="2">
        <f>_xlfn.STDEV.P(Table13131415[[#This Row],[Estimated costs 1]:[Estimated costs 20]])</f>
        <v>0</v>
      </c>
      <c r="L611" s="2" t="e">
        <f>Table13131415[[#This Row],[Dev]]/Table13131415[[#This Row],[Mean]]*100</f>
        <v>#DIV/0!</v>
      </c>
      <c r="M611" s="2">
        <f>Table13131415[[#This Row],[Estimated costs 1]]-Table13131415[[#This Row],[Actual cost]]</f>
        <v>0</v>
      </c>
      <c r="N611" s="2" t="e">
        <f>Table13131415[[#This Row],[Diff 1]]/Table13131415[[#This Row],[Actual cost]]*100</f>
        <v>#DIV/0!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</row>
    <row r="612" spans="1:34" x14ac:dyDescent="0.3">
      <c r="A612" t="s">
        <v>636</v>
      </c>
      <c r="B612">
        <v>610</v>
      </c>
      <c r="C612" t="str">
        <f>LEFT(Table13131415[[#This Row],[Contingency id]])</f>
        <v>C</v>
      </c>
      <c r="D612">
        <v>0</v>
      </c>
      <c r="E612" s="1">
        <v>1.0526315789473599</v>
      </c>
      <c r="F612">
        <v>20</v>
      </c>
      <c r="G612">
        <v>19</v>
      </c>
      <c r="H612">
        <v>0</v>
      </c>
      <c r="I612" s="2">
        <f>AVERAGE(Table13131415[[#This Row],[Estimated costs 1]:[Estimated costs 20]])</f>
        <v>0</v>
      </c>
      <c r="J612" s="2" t="e">
        <f>(Table13131415[[#This Row],[Mean]]-Table13131415[[#This Row],[Actual cost]])/Table13131415[[#This Row],[Actual cost]]*100</f>
        <v>#DIV/0!</v>
      </c>
      <c r="K612" s="2">
        <f>_xlfn.STDEV.P(Table13131415[[#This Row],[Estimated costs 1]:[Estimated costs 20]])</f>
        <v>0</v>
      </c>
      <c r="L612" s="2" t="e">
        <f>Table13131415[[#This Row],[Dev]]/Table13131415[[#This Row],[Mean]]*100</f>
        <v>#DIV/0!</v>
      </c>
      <c r="M612" s="2">
        <f>Table13131415[[#This Row],[Estimated costs 1]]-Table13131415[[#This Row],[Actual cost]]</f>
        <v>0</v>
      </c>
      <c r="N612" s="2" t="e">
        <f>Table13131415[[#This Row],[Diff 1]]/Table13131415[[#This Row],[Actual cost]]*100</f>
        <v>#DIV/0!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</row>
    <row r="613" spans="1:34" x14ac:dyDescent="0.3">
      <c r="A613" t="s">
        <v>637</v>
      </c>
      <c r="B613">
        <v>611</v>
      </c>
      <c r="C613" t="str">
        <f>LEFT(Table13131415[[#This Row],[Contingency id]])</f>
        <v>C</v>
      </c>
      <c r="D613">
        <v>0</v>
      </c>
      <c r="E613" s="1">
        <v>1</v>
      </c>
      <c r="F613">
        <v>20</v>
      </c>
      <c r="G613">
        <v>20</v>
      </c>
      <c r="H613">
        <v>0</v>
      </c>
      <c r="I613" s="2">
        <f>AVERAGE(Table13131415[[#This Row],[Estimated costs 1]:[Estimated costs 20]])</f>
        <v>0</v>
      </c>
      <c r="J613" s="2" t="e">
        <f>(Table13131415[[#This Row],[Mean]]-Table13131415[[#This Row],[Actual cost]])/Table13131415[[#This Row],[Actual cost]]*100</f>
        <v>#DIV/0!</v>
      </c>
      <c r="K613" s="2">
        <f>_xlfn.STDEV.P(Table13131415[[#This Row],[Estimated costs 1]:[Estimated costs 20]])</f>
        <v>0</v>
      </c>
      <c r="L613" s="2" t="e">
        <f>Table13131415[[#This Row],[Dev]]/Table13131415[[#This Row],[Mean]]*100</f>
        <v>#DIV/0!</v>
      </c>
      <c r="M613" s="2">
        <f>Table13131415[[#This Row],[Estimated costs 1]]-Table13131415[[#This Row],[Actual cost]]</f>
        <v>0</v>
      </c>
      <c r="N613" s="2" t="e">
        <f>Table13131415[[#This Row],[Diff 1]]/Table13131415[[#This Row],[Actual cost]]*100</f>
        <v>#DIV/0!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</row>
    <row r="614" spans="1:34" x14ac:dyDescent="0.3">
      <c r="A614" t="s">
        <v>638</v>
      </c>
      <c r="B614">
        <v>612</v>
      </c>
      <c r="C614" t="str">
        <f>LEFT(Table13131415[[#This Row],[Contingency id]])</f>
        <v>C</v>
      </c>
      <c r="D614">
        <v>0</v>
      </c>
      <c r="E614" s="1">
        <v>1.0526315789473599</v>
      </c>
      <c r="F614">
        <v>20</v>
      </c>
      <c r="G614">
        <v>19</v>
      </c>
      <c r="H614">
        <v>0</v>
      </c>
      <c r="I614" s="2">
        <f>AVERAGE(Table13131415[[#This Row],[Estimated costs 1]:[Estimated costs 20]])</f>
        <v>0</v>
      </c>
      <c r="J614" s="2" t="e">
        <f>(Table13131415[[#This Row],[Mean]]-Table13131415[[#This Row],[Actual cost]])/Table13131415[[#This Row],[Actual cost]]*100</f>
        <v>#DIV/0!</v>
      </c>
      <c r="K614" s="2">
        <f>_xlfn.STDEV.P(Table13131415[[#This Row],[Estimated costs 1]:[Estimated costs 20]])</f>
        <v>0</v>
      </c>
      <c r="L614" s="2" t="e">
        <f>Table13131415[[#This Row],[Dev]]/Table13131415[[#This Row],[Mean]]*100</f>
        <v>#DIV/0!</v>
      </c>
      <c r="M614" s="2">
        <f>Table13131415[[#This Row],[Estimated costs 1]]-Table13131415[[#This Row],[Actual cost]]</f>
        <v>0</v>
      </c>
      <c r="N614" s="2" t="e">
        <f>Table13131415[[#This Row],[Diff 1]]/Table13131415[[#This Row],[Actual cost]]*100</f>
        <v>#DIV/0!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</row>
    <row r="615" spans="1:34" x14ac:dyDescent="0.3">
      <c r="A615" t="s">
        <v>639</v>
      </c>
      <c r="B615">
        <v>613</v>
      </c>
      <c r="C615" t="str">
        <f>LEFT(Table13131415[[#This Row],[Contingency id]])</f>
        <v>C</v>
      </c>
      <c r="D615">
        <v>0</v>
      </c>
      <c r="E615" s="1">
        <v>1.0526315789473599</v>
      </c>
      <c r="F615">
        <v>20</v>
      </c>
      <c r="G615">
        <v>19</v>
      </c>
      <c r="H615">
        <v>0</v>
      </c>
      <c r="I615" s="2">
        <f>AVERAGE(Table13131415[[#This Row],[Estimated costs 1]:[Estimated costs 20]])</f>
        <v>0</v>
      </c>
      <c r="J615" s="2" t="e">
        <f>(Table13131415[[#This Row],[Mean]]-Table13131415[[#This Row],[Actual cost]])/Table13131415[[#This Row],[Actual cost]]*100</f>
        <v>#DIV/0!</v>
      </c>
      <c r="K615" s="2">
        <f>_xlfn.STDEV.P(Table13131415[[#This Row],[Estimated costs 1]:[Estimated costs 20]])</f>
        <v>0</v>
      </c>
      <c r="L615" s="2" t="e">
        <f>Table13131415[[#This Row],[Dev]]/Table13131415[[#This Row],[Mean]]*100</f>
        <v>#DIV/0!</v>
      </c>
      <c r="M615" s="2">
        <f>Table13131415[[#This Row],[Estimated costs 1]]-Table13131415[[#This Row],[Actual cost]]</f>
        <v>0</v>
      </c>
      <c r="N615" s="2" t="e">
        <f>Table13131415[[#This Row],[Diff 1]]/Table13131415[[#This Row],[Actual cost]]*100</f>
        <v>#DIV/0!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</row>
    <row r="616" spans="1:34" x14ac:dyDescent="0.3">
      <c r="A616" t="s">
        <v>640</v>
      </c>
      <c r="B616">
        <v>614</v>
      </c>
      <c r="C616" t="str">
        <f>LEFT(Table13131415[[#This Row],[Contingency id]])</f>
        <v>C</v>
      </c>
      <c r="D616">
        <v>0</v>
      </c>
      <c r="E616" s="1">
        <v>1</v>
      </c>
      <c r="F616">
        <v>19</v>
      </c>
      <c r="G616">
        <v>19</v>
      </c>
      <c r="H616">
        <v>0</v>
      </c>
      <c r="I616" s="2">
        <f>AVERAGE(Table13131415[[#This Row],[Estimated costs 1]:[Estimated costs 20]])</f>
        <v>0</v>
      </c>
      <c r="J616" s="2" t="e">
        <f>(Table13131415[[#This Row],[Mean]]-Table13131415[[#This Row],[Actual cost]])/Table13131415[[#This Row],[Actual cost]]*100</f>
        <v>#DIV/0!</v>
      </c>
      <c r="K616" s="2">
        <f>_xlfn.STDEV.P(Table13131415[[#This Row],[Estimated costs 1]:[Estimated costs 20]])</f>
        <v>0</v>
      </c>
      <c r="L616" s="2" t="e">
        <f>Table13131415[[#This Row],[Dev]]/Table13131415[[#This Row],[Mean]]*100</f>
        <v>#DIV/0!</v>
      </c>
      <c r="M616" s="2">
        <f>Table13131415[[#This Row],[Estimated costs 1]]-Table13131415[[#This Row],[Actual cost]]</f>
        <v>0</v>
      </c>
      <c r="N616" s="2" t="e">
        <f>Table13131415[[#This Row],[Diff 1]]/Table13131415[[#This Row],[Actual cost]]*100</f>
        <v>#DIV/0!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</row>
    <row r="617" spans="1:34" x14ac:dyDescent="0.3">
      <c r="A617" t="s">
        <v>641</v>
      </c>
      <c r="B617">
        <v>615</v>
      </c>
      <c r="C617" t="str">
        <f>LEFT(Table13131415[[#This Row],[Contingency id]])</f>
        <v>C</v>
      </c>
      <c r="D617">
        <v>0</v>
      </c>
      <c r="E617" s="1">
        <v>1.1037037037037001</v>
      </c>
      <c r="F617">
        <v>149</v>
      </c>
      <c r="G617">
        <v>135</v>
      </c>
      <c r="H617">
        <v>0</v>
      </c>
      <c r="I617" s="2">
        <f>AVERAGE(Table13131415[[#This Row],[Estimated costs 1]:[Estimated costs 20]])</f>
        <v>0</v>
      </c>
      <c r="J617" s="2" t="e">
        <f>(Table13131415[[#This Row],[Mean]]-Table13131415[[#This Row],[Actual cost]])/Table13131415[[#This Row],[Actual cost]]*100</f>
        <v>#DIV/0!</v>
      </c>
      <c r="K617" s="2">
        <f>_xlfn.STDEV.P(Table13131415[[#This Row],[Estimated costs 1]:[Estimated costs 20]])</f>
        <v>0</v>
      </c>
      <c r="L617" s="2" t="e">
        <f>Table13131415[[#This Row],[Dev]]/Table13131415[[#This Row],[Mean]]*100</f>
        <v>#DIV/0!</v>
      </c>
      <c r="M617" s="2">
        <f>Table13131415[[#This Row],[Estimated costs 1]]-Table13131415[[#This Row],[Actual cost]]</f>
        <v>0</v>
      </c>
      <c r="N617" s="2" t="e">
        <f>Table13131415[[#This Row],[Diff 1]]/Table13131415[[#This Row],[Actual cost]]*100</f>
        <v>#DIV/0!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</row>
    <row r="618" spans="1:34" x14ac:dyDescent="0.3">
      <c r="A618" t="s">
        <v>642</v>
      </c>
      <c r="B618">
        <v>616</v>
      </c>
      <c r="C618" t="str">
        <f>LEFT(Table13131415[[#This Row],[Contingency id]])</f>
        <v>C</v>
      </c>
      <c r="D618">
        <v>0</v>
      </c>
      <c r="E618" s="1">
        <v>1.0719424460431599</v>
      </c>
      <c r="F618">
        <v>149</v>
      </c>
      <c r="G618">
        <v>139</v>
      </c>
      <c r="H618">
        <v>0</v>
      </c>
      <c r="I618" s="2">
        <f>AVERAGE(Table13131415[[#This Row],[Estimated costs 1]:[Estimated costs 20]])</f>
        <v>0</v>
      </c>
      <c r="J618" s="2" t="e">
        <f>(Table13131415[[#This Row],[Mean]]-Table13131415[[#This Row],[Actual cost]])/Table13131415[[#This Row],[Actual cost]]*100</f>
        <v>#DIV/0!</v>
      </c>
      <c r="K618" s="2">
        <f>_xlfn.STDEV.P(Table13131415[[#This Row],[Estimated costs 1]:[Estimated costs 20]])</f>
        <v>0</v>
      </c>
      <c r="L618" s="2" t="e">
        <f>Table13131415[[#This Row],[Dev]]/Table13131415[[#This Row],[Mean]]*100</f>
        <v>#DIV/0!</v>
      </c>
      <c r="M618" s="2">
        <f>Table13131415[[#This Row],[Estimated costs 1]]-Table13131415[[#This Row],[Actual cost]]</f>
        <v>0</v>
      </c>
      <c r="N618" s="2" t="e">
        <f>Table13131415[[#This Row],[Diff 1]]/Table13131415[[#This Row],[Actual cost]]*100</f>
        <v>#DIV/0!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</row>
    <row r="619" spans="1:34" x14ac:dyDescent="0.3">
      <c r="A619" t="s">
        <v>643</v>
      </c>
      <c r="B619">
        <v>617</v>
      </c>
      <c r="C619" t="str">
        <f>LEFT(Table13131415[[#This Row],[Contingency id]])</f>
        <v>C</v>
      </c>
      <c r="D619">
        <v>0</v>
      </c>
      <c r="E619" s="1">
        <v>1.1037037037037001</v>
      </c>
      <c r="F619">
        <v>149</v>
      </c>
      <c r="G619">
        <v>135</v>
      </c>
      <c r="H619">
        <v>0</v>
      </c>
      <c r="I619" s="2">
        <f>AVERAGE(Table13131415[[#This Row],[Estimated costs 1]:[Estimated costs 20]])</f>
        <v>0</v>
      </c>
      <c r="J619" s="2" t="e">
        <f>(Table13131415[[#This Row],[Mean]]-Table13131415[[#This Row],[Actual cost]])/Table13131415[[#This Row],[Actual cost]]*100</f>
        <v>#DIV/0!</v>
      </c>
      <c r="K619" s="2">
        <f>_xlfn.STDEV.P(Table13131415[[#This Row],[Estimated costs 1]:[Estimated costs 20]])</f>
        <v>0</v>
      </c>
      <c r="L619" s="2" t="e">
        <f>Table13131415[[#This Row],[Dev]]/Table13131415[[#This Row],[Mean]]*100</f>
        <v>#DIV/0!</v>
      </c>
      <c r="M619" s="2">
        <f>Table13131415[[#This Row],[Estimated costs 1]]-Table13131415[[#This Row],[Actual cost]]</f>
        <v>0</v>
      </c>
      <c r="N619" s="2" t="e">
        <f>Table13131415[[#This Row],[Diff 1]]/Table13131415[[#This Row],[Actual cost]]*100</f>
        <v>#DIV/0!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</row>
    <row r="620" spans="1:34" x14ac:dyDescent="0.3">
      <c r="A620" t="s">
        <v>644</v>
      </c>
      <c r="B620">
        <v>618</v>
      </c>
      <c r="C620" t="str">
        <f>LEFT(Table13131415[[#This Row],[Contingency id]])</f>
        <v>C</v>
      </c>
      <c r="D620">
        <v>0</v>
      </c>
      <c r="E620" s="1">
        <v>1.0719424460431599</v>
      </c>
      <c r="F620">
        <v>149</v>
      </c>
      <c r="G620">
        <v>139</v>
      </c>
      <c r="H620">
        <v>0</v>
      </c>
      <c r="I620" s="2">
        <f>AVERAGE(Table13131415[[#This Row],[Estimated costs 1]:[Estimated costs 20]])</f>
        <v>0</v>
      </c>
      <c r="J620" s="2" t="e">
        <f>(Table13131415[[#This Row],[Mean]]-Table13131415[[#This Row],[Actual cost]])/Table13131415[[#This Row],[Actual cost]]*100</f>
        <v>#DIV/0!</v>
      </c>
      <c r="K620" s="2">
        <f>_xlfn.STDEV.P(Table13131415[[#This Row],[Estimated costs 1]:[Estimated costs 20]])</f>
        <v>0</v>
      </c>
      <c r="L620" s="2" t="e">
        <f>Table13131415[[#This Row],[Dev]]/Table13131415[[#This Row],[Mean]]*100</f>
        <v>#DIV/0!</v>
      </c>
      <c r="M620" s="2">
        <f>Table13131415[[#This Row],[Estimated costs 1]]-Table13131415[[#This Row],[Actual cost]]</f>
        <v>0</v>
      </c>
      <c r="N620" s="2" t="e">
        <f>Table13131415[[#This Row],[Diff 1]]/Table13131415[[#This Row],[Actual cost]]*100</f>
        <v>#DIV/0!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</row>
    <row r="621" spans="1:34" x14ac:dyDescent="0.3">
      <c r="A621" t="s">
        <v>645</v>
      </c>
      <c r="B621">
        <v>619</v>
      </c>
      <c r="C621" t="str">
        <f>LEFT(Table13131415[[#This Row],[Contingency id]])</f>
        <v>C</v>
      </c>
      <c r="D621">
        <v>0</v>
      </c>
      <c r="E621" s="1">
        <v>1.0875912408759101</v>
      </c>
      <c r="F621">
        <v>149</v>
      </c>
      <c r="G621">
        <v>137</v>
      </c>
      <c r="H621">
        <v>0</v>
      </c>
      <c r="I621" s="2">
        <f>AVERAGE(Table13131415[[#This Row],[Estimated costs 1]:[Estimated costs 20]])</f>
        <v>0</v>
      </c>
      <c r="J621" s="2" t="e">
        <f>(Table13131415[[#This Row],[Mean]]-Table13131415[[#This Row],[Actual cost]])/Table13131415[[#This Row],[Actual cost]]*100</f>
        <v>#DIV/0!</v>
      </c>
      <c r="K621" s="2">
        <f>_xlfn.STDEV.P(Table13131415[[#This Row],[Estimated costs 1]:[Estimated costs 20]])</f>
        <v>0</v>
      </c>
      <c r="L621" s="2" t="e">
        <f>Table13131415[[#This Row],[Dev]]/Table13131415[[#This Row],[Mean]]*100</f>
        <v>#DIV/0!</v>
      </c>
      <c r="M621" s="2">
        <f>Table13131415[[#This Row],[Estimated costs 1]]-Table13131415[[#This Row],[Actual cost]]</f>
        <v>0</v>
      </c>
      <c r="N621" s="2" t="e">
        <f>Table13131415[[#This Row],[Diff 1]]/Table13131415[[#This Row],[Actual cost]]*100</f>
        <v>#DIV/0!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</row>
    <row r="622" spans="1:34" x14ac:dyDescent="0.3">
      <c r="A622" t="s">
        <v>646</v>
      </c>
      <c r="B622">
        <v>620</v>
      </c>
      <c r="C622" t="str">
        <f>LEFT(Table13131415[[#This Row],[Contingency id]])</f>
        <v>C</v>
      </c>
      <c r="D622">
        <v>0</v>
      </c>
      <c r="E622" s="1">
        <v>1.1357142857142799</v>
      </c>
      <c r="F622">
        <v>159</v>
      </c>
      <c r="G622">
        <v>140</v>
      </c>
      <c r="H622">
        <v>0</v>
      </c>
      <c r="I622" s="2">
        <f>AVERAGE(Table13131415[[#This Row],[Estimated costs 1]:[Estimated costs 20]])</f>
        <v>0</v>
      </c>
      <c r="J622" s="2" t="e">
        <f>(Table13131415[[#This Row],[Mean]]-Table13131415[[#This Row],[Actual cost]])/Table13131415[[#This Row],[Actual cost]]*100</f>
        <v>#DIV/0!</v>
      </c>
      <c r="K622" s="2">
        <f>_xlfn.STDEV.P(Table13131415[[#This Row],[Estimated costs 1]:[Estimated costs 20]])</f>
        <v>0</v>
      </c>
      <c r="L622" s="2" t="e">
        <f>Table13131415[[#This Row],[Dev]]/Table13131415[[#This Row],[Mean]]*100</f>
        <v>#DIV/0!</v>
      </c>
      <c r="M622" s="2">
        <f>Table13131415[[#This Row],[Estimated costs 1]]-Table13131415[[#This Row],[Actual cost]]</f>
        <v>0</v>
      </c>
      <c r="N622" s="2" t="e">
        <f>Table13131415[[#This Row],[Diff 1]]/Table13131415[[#This Row],[Actual cost]]*100</f>
        <v>#DIV/0!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</row>
    <row r="623" spans="1:34" x14ac:dyDescent="0.3">
      <c r="A623" t="s">
        <v>647</v>
      </c>
      <c r="B623">
        <v>621</v>
      </c>
      <c r="C623" t="str">
        <f>LEFT(Table13131415[[#This Row],[Contingency id]])</f>
        <v>C</v>
      </c>
      <c r="D623">
        <v>0</v>
      </c>
      <c r="E623" s="1">
        <v>1.0875912408759101</v>
      </c>
      <c r="F623">
        <v>149</v>
      </c>
      <c r="G623">
        <v>137</v>
      </c>
      <c r="H623">
        <v>0</v>
      </c>
      <c r="I623" s="2">
        <f>AVERAGE(Table13131415[[#This Row],[Estimated costs 1]:[Estimated costs 20]])</f>
        <v>0</v>
      </c>
      <c r="J623" s="2" t="e">
        <f>(Table13131415[[#This Row],[Mean]]-Table13131415[[#This Row],[Actual cost]])/Table13131415[[#This Row],[Actual cost]]*100</f>
        <v>#DIV/0!</v>
      </c>
      <c r="K623" s="2">
        <f>_xlfn.STDEV.P(Table13131415[[#This Row],[Estimated costs 1]:[Estimated costs 20]])</f>
        <v>0</v>
      </c>
      <c r="L623" s="2" t="e">
        <f>Table13131415[[#This Row],[Dev]]/Table13131415[[#This Row],[Mean]]*100</f>
        <v>#DIV/0!</v>
      </c>
      <c r="M623" s="2">
        <f>Table13131415[[#This Row],[Estimated costs 1]]-Table13131415[[#This Row],[Actual cost]]</f>
        <v>0</v>
      </c>
      <c r="N623" s="2" t="e">
        <f>Table13131415[[#This Row],[Diff 1]]/Table13131415[[#This Row],[Actual cost]]*100</f>
        <v>#DIV/0!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</row>
    <row r="624" spans="1:34" x14ac:dyDescent="0.3">
      <c r="A624" t="s">
        <v>648</v>
      </c>
      <c r="B624">
        <v>622</v>
      </c>
      <c r="C624" t="str">
        <f>LEFT(Table13131415[[#This Row],[Contingency id]])</f>
        <v>C</v>
      </c>
      <c r="D624">
        <v>0</v>
      </c>
      <c r="E624" s="1">
        <v>1.1521739130434701</v>
      </c>
      <c r="F624">
        <v>159</v>
      </c>
      <c r="G624">
        <v>138</v>
      </c>
      <c r="H624">
        <v>0</v>
      </c>
      <c r="I624" s="2">
        <f>AVERAGE(Table13131415[[#This Row],[Estimated costs 1]:[Estimated costs 20]])</f>
        <v>0</v>
      </c>
      <c r="J624" s="2" t="e">
        <f>(Table13131415[[#This Row],[Mean]]-Table13131415[[#This Row],[Actual cost]])/Table13131415[[#This Row],[Actual cost]]*100</f>
        <v>#DIV/0!</v>
      </c>
      <c r="K624" s="2">
        <f>_xlfn.STDEV.P(Table13131415[[#This Row],[Estimated costs 1]:[Estimated costs 20]])</f>
        <v>0</v>
      </c>
      <c r="L624" s="2" t="e">
        <f>Table13131415[[#This Row],[Dev]]/Table13131415[[#This Row],[Mean]]*100</f>
        <v>#DIV/0!</v>
      </c>
      <c r="M624" s="2">
        <f>Table13131415[[#This Row],[Estimated costs 1]]-Table13131415[[#This Row],[Actual cost]]</f>
        <v>0</v>
      </c>
      <c r="N624" s="2" t="e">
        <f>Table13131415[[#This Row],[Diff 1]]/Table13131415[[#This Row],[Actual cost]]*100</f>
        <v>#DIV/0!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</row>
    <row r="625" spans="1:34" x14ac:dyDescent="0.3">
      <c r="A625" t="s">
        <v>649</v>
      </c>
      <c r="B625">
        <v>623</v>
      </c>
      <c r="C625" t="str">
        <f>LEFT(Table13131415[[#This Row],[Contingency id]])</f>
        <v>C</v>
      </c>
      <c r="D625">
        <v>0</v>
      </c>
      <c r="E625" s="1">
        <v>1.02941176470588</v>
      </c>
      <c r="F625">
        <v>70</v>
      </c>
      <c r="G625">
        <v>68</v>
      </c>
      <c r="H625">
        <v>0</v>
      </c>
      <c r="I625" s="2">
        <f>AVERAGE(Table13131415[[#This Row],[Estimated costs 1]:[Estimated costs 20]])</f>
        <v>0</v>
      </c>
      <c r="J625" s="2" t="e">
        <f>(Table13131415[[#This Row],[Mean]]-Table13131415[[#This Row],[Actual cost]])/Table13131415[[#This Row],[Actual cost]]*100</f>
        <v>#DIV/0!</v>
      </c>
      <c r="K625" s="2">
        <f>_xlfn.STDEV.P(Table13131415[[#This Row],[Estimated costs 1]:[Estimated costs 20]])</f>
        <v>0</v>
      </c>
      <c r="L625" s="2" t="e">
        <f>Table13131415[[#This Row],[Dev]]/Table13131415[[#This Row],[Mean]]*100</f>
        <v>#DIV/0!</v>
      </c>
      <c r="M625" s="2">
        <f>Table13131415[[#This Row],[Estimated costs 1]]-Table13131415[[#This Row],[Actual cost]]</f>
        <v>0</v>
      </c>
      <c r="N625" s="2" t="e">
        <f>Table13131415[[#This Row],[Diff 1]]/Table13131415[[#This Row],[Actual cost]]*100</f>
        <v>#DIV/0!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</row>
    <row r="626" spans="1:34" x14ac:dyDescent="0.3">
      <c r="A626" t="s">
        <v>650</v>
      </c>
      <c r="B626">
        <v>624</v>
      </c>
      <c r="C626" t="str">
        <f>LEFT(Table13131415[[#This Row],[Contingency id]])</f>
        <v>C</v>
      </c>
      <c r="D626">
        <v>0</v>
      </c>
      <c r="E626" s="1">
        <v>1.01449275362318</v>
      </c>
      <c r="F626">
        <v>70</v>
      </c>
      <c r="G626">
        <v>69</v>
      </c>
      <c r="H626">
        <v>0</v>
      </c>
      <c r="I626" s="2">
        <f>AVERAGE(Table13131415[[#This Row],[Estimated costs 1]:[Estimated costs 20]])</f>
        <v>0</v>
      </c>
      <c r="J626" s="2" t="e">
        <f>(Table13131415[[#This Row],[Mean]]-Table13131415[[#This Row],[Actual cost]])/Table13131415[[#This Row],[Actual cost]]*100</f>
        <v>#DIV/0!</v>
      </c>
      <c r="K626" s="2">
        <f>_xlfn.STDEV.P(Table13131415[[#This Row],[Estimated costs 1]:[Estimated costs 20]])</f>
        <v>0</v>
      </c>
      <c r="L626" s="2" t="e">
        <f>Table13131415[[#This Row],[Dev]]/Table13131415[[#This Row],[Mean]]*100</f>
        <v>#DIV/0!</v>
      </c>
      <c r="M626" s="2">
        <f>Table13131415[[#This Row],[Estimated costs 1]]-Table13131415[[#This Row],[Actual cost]]</f>
        <v>0</v>
      </c>
      <c r="N626" s="2" t="e">
        <f>Table13131415[[#This Row],[Diff 1]]/Table13131415[[#This Row],[Actual cost]]*100</f>
        <v>#DIV/0!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</row>
    <row r="627" spans="1:34" x14ac:dyDescent="0.3">
      <c r="A627" t="s">
        <v>651</v>
      </c>
      <c r="B627">
        <v>625</v>
      </c>
      <c r="C627" t="str">
        <f>LEFT(Table13131415[[#This Row],[Contingency id]])</f>
        <v>C</v>
      </c>
      <c r="D627">
        <v>0</v>
      </c>
      <c r="E627" s="1">
        <v>1.0606060606060601</v>
      </c>
      <c r="F627">
        <v>70</v>
      </c>
      <c r="G627">
        <v>66</v>
      </c>
      <c r="H627">
        <v>0</v>
      </c>
      <c r="I627" s="2">
        <f>AVERAGE(Table13131415[[#This Row],[Estimated costs 1]:[Estimated costs 20]])</f>
        <v>0</v>
      </c>
      <c r="J627" s="2" t="e">
        <f>(Table13131415[[#This Row],[Mean]]-Table13131415[[#This Row],[Actual cost]])/Table13131415[[#This Row],[Actual cost]]*100</f>
        <v>#DIV/0!</v>
      </c>
      <c r="K627" s="2">
        <f>_xlfn.STDEV.P(Table13131415[[#This Row],[Estimated costs 1]:[Estimated costs 20]])</f>
        <v>0</v>
      </c>
      <c r="L627" s="2" t="e">
        <f>Table13131415[[#This Row],[Dev]]/Table13131415[[#This Row],[Mean]]*100</f>
        <v>#DIV/0!</v>
      </c>
      <c r="M627" s="2">
        <f>Table13131415[[#This Row],[Estimated costs 1]]-Table13131415[[#This Row],[Actual cost]]</f>
        <v>0</v>
      </c>
      <c r="N627" s="2" t="e">
        <f>Table13131415[[#This Row],[Diff 1]]/Table13131415[[#This Row],[Actual cost]]*100</f>
        <v>#DIV/0!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</row>
    <row r="628" spans="1:34" x14ac:dyDescent="0.3">
      <c r="A628" t="s">
        <v>652</v>
      </c>
      <c r="B628">
        <v>626</v>
      </c>
      <c r="C628" t="str">
        <f>LEFT(Table13131415[[#This Row],[Contingency id]])</f>
        <v>C</v>
      </c>
      <c r="D628">
        <v>0</v>
      </c>
      <c r="E628" s="1">
        <v>1.07692307692307</v>
      </c>
      <c r="F628">
        <v>84</v>
      </c>
      <c r="G628">
        <v>78</v>
      </c>
      <c r="H628">
        <v>0</v>
      </c>
      <c r="I628" s="2">
        <f>AVERAGE(Table13131415[[#This Row],[Estimated costs 1]:[Estimated costs 20]])</f>
        <v>0</v>
      </c>
      <c r="J628" s="2" t="e">
        <f>(Table13131415[[#This Row],[Mean]]-Table13131415[[#This Row],[Actual cost]])/Table13131415[[#This Row],[Actual cost]]*100</f>
        <v>#DIV/0!</v>
      </c>
      <c r="K628" s="2">
        <f>_xlfn.STDEV.P(Table13131415[[#This Row],[Estimated costs 1]:[Estimated costs 20]])</f>
        <v>0</v>
      </c>
      <c r="L628" s="2" t="e">
        <f>Table13131415[[#This Row],[Dev]]/Table13131415[[#This Row],[Mean]]*100</f>
        <v>#DIV/0!</v>
      </c>
      <c r="M628" s="2">
        <f>Table13131415[[#This Row],[Estimated costs 1]]-Table13131415[[#This Row],[Actual cost]]</f>
        <v>0</v>
      </c>
      <c r="N628" s="2" t="e">
        <f>Table13131415[[#This Row],[Diff 1]]/Table13131415[[#This Row],[Actual cost]]*100</f>
        <v>#DIV/0!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</row>
    <row r="629" spans="1:34" x14ac:dyDescent="0.3">
      <c r="A629" t="s">
        <v>653</v>
      </c>
      <c r="B629">
        <v>627</v>
      </c>
      <c r="C629" t="str">
        <f>LEFT(Table13131415[[#This Row],[Contingency id]])</f>
        <v>C</v>
      </c>
      <c r="D629">
        <v>0</v>
      </c>
      <c r="E629" s="1">
        <v>1.07692307692307</v>
      </c>
      <c r="F629">
        <v>70</v>
      </c>
      <c r="G629">
        <v>65</v>
      </c>
      <c r="H629">
        <v>0</v>
      </c>
      <c r="I629" s="2">
        <f>AVERAGE(Table13131415[[#This Row],[Estimated costs 1]:[Estimated costs 20]])</f>
        <v>0</v>
      </c>
      <c r="J629" s="2" t="e">
        <f>(Table13131415[[#This Row],[Mean]]-Table13131415[[#This Row],[Actual cost]])/Table13131415[[#This Row],[Actual cost]]*100</f>
        <v>#DIV/0!</v>
      </c>
      <c r="K629" s="2">
        <f>_xlfn.STDEV.P(Table13131415[[#This Row],[Estimated costs 1]:[Estimated costs 20]])</f>
        <v>0</v>
      </c>
      <c r="L629" s="2" t="e">
        <f>Table13131415[[#This Row],[Dev]]/Table13131415[[#This Row],[Mean]]*100</f>
        <v>#DIV/0!</v>
      </c>
      <c r="M629" s="2">
        <f>Table13131415[[#This Row],[Estimated costs 1]]-Table13131415[[#This Row],[Actual cost]]</f>
        <v>0</v>
      </c>
      <c r="N629" s="2" t="e">
        <f>Table13131415[[#This Row],[Diff 1]]/Table13131415[[#This Row],[Actual cost]]*100</f>
        <v>#DIV/0!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</row>
    <row r="630" spans="1:34" x14ac:dyDescent="0.3">
      <c r="A630" t="s">
        <v>654</v>
      </c>
      <c r="B630">
        <v>628</v>
      </c>
      <c r="C630" t="str">
        <f>LEFT(Table13131415[[#This Row],[Contingency id]])</f>
        <v>C</v>
      </c>
      <c r="D630">
        <v>0</v>
      </c>
      <c r="E630" s="1">
        <v>1.1052631578947301</v>
      </c>
      <c r="F630">
        <v>84</v>
      </c>
      <c r="G630">
        <v>76</v>
      </c>
      <c r="H630">
        <v>0</v>
      </c>
      <c r="I630" s="2">
        <f>AVERAGE(Table13131415[[#This Row],[Estimated costs 1]:[Estimated costs 20]])</f>
        <v>0</v>
      </c>
      <c r="J630" s="2" t="e">
        <f>(Table13131415[[#This Row],[Mean]]-Table13131415[[#This Row],[Actual cost]])/Table13131415[[#This Row],[Actual cost]]*100</f>
        <v>#DIV/0!</v>
      </c>
      <c r="K630" s="2">
        <f>_xlfn.STDEV.P(Table13131415[[#This Row],[Estimated costs 1]:[Estimated costs 20]])</f>
        <v>0</v>
      </c>
      <c r="L630" s="2" t="e">
        <f>Table13131415[[#This Row],[Dev]]/Table13131415[[#This Row],[Mean]]*100</f>
        <v>#DIV/0!</v>
      </c>
      <c r="M630" s="2">
        <f>Table13131415[[#This Row],[Estimated costs 1]]-Table13131415[[#This Row],[Actual cost]]</f>
        <v>0</v>
      </c>
      <c r="N630" s="2" t="e">
        <f>Table13131415[[#This Row],[Diff 1]]/Table13131415[[#This Row],[Actual cost]]*100</f>
        <v>#DIV/0!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</row>
    <row r="631" spans="1:34" x14ac:dyDescent="0.3">
      <c r="A631" t="s">
        <v>655</v>
      </c>
      <c r="B631">
        <v>629</v>
      </c>
      <c r="C631" t="str">
        <f>LEFT(Table13131415[[#This Row],[Contingency id]])</f>
        <v>C</v>
      </c>
      <c r="D631">
        <v>0</v>
      </c>
      <c r="E631" s="1">
        <v>1.0606060606060601</v>
      </c>
      <c r="F631">
        <v>70</v>
      </c>
      <c r="G631">
        <v>66</v>
      </c>
      <c r="H631">
        <v>0</v>
      </c>
      <c r="I631" s="2">
        <f>AVERAGE(Table13131415[[#This Row],[Estimated costs 1]:[Estimated costs 20]])</f>
        <v>0</v>
      </c>
      <c r="J631" s="2" t="e">
        <f>(Table13131415[[#This Row],[Mean]]-Table13131415[[#This Row],[Actual cost]])/Table13131415[[#This Row],[Actual cost]]*100</f>
        <v>#DIV/0!</v>
      </c>
      <c r="K631" s="2">
        <f>_xlfn.STDEV.P(Table13131415[[#This Row],[Estimated costs 1]:[Estimated costs 20]])</f>
        <v>0</v>
      </c>
      <c r="L631" s="2" t="e">
        <f>Table13131415[[#This Row],[Dev]]/Table13131415[[#This Row],[Mean]]*100</f>
        <v>#DIV/0!</v>
      </c>
      <c r="M631" s="2">
        <f>Table13131415[[#This Row],[Estimated costs 1]]-Table13131415[[#This Row],[Actual cost]]</f>
        <v>0</v>
      </c>
      <c r="N631" s="2" t="e">
        <f>Table13131415[[#This Row],[Diff 1]]/Table13131415[[#This Row],[Actual cost]]*100</f>
        <v>#DIV/0!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</row>
    <row r="632" spans="1:34" x14ac:dyDescent="0.3">
      <c r="A632" t="s">
        <v>656</v>
      </c>
      <c r="B632">
        <v>630</v>
      </c>
      <c r="C632" t="str">
        <f>LEFT(Table13131415[[#This Row],[Contingency id]])</f>
        <v>C</v>
      </c>
      <c r="D632">
        <v>0</v>
      </c>
      <c r="E632" s="1">
        <v>1.0606060606060601</v>
      </c>
      <c r="F632">
        <v>70</v>
      </c>
      <c r="G632">
        <v>66</v>
      </c>
      <c r="H632">
        <v>0</v>
      </c>
      <c r="I632" s="2">
        <f>AVERAGE(Table13131415[[#This Row],[Estimated costs 1]:[Estimated costs 20]])</f>
        <v>0</v>
      </c>
      <c r="J632" s="2" t="e">
        <f>(Table13131415[[#This Row],[Mean]]-Table13131415[[#This Row],[Actual cost]])/Table13131415[[#This Row],[Actual cost]]*100</f>
        <v>#DIV/0!</v>
      </c>
      <c r="K632" s="2">
        <f>_xlfn.STDEV.P(Table13131415[[#This Row],[Estimated costs 1]:[Estimated costs 20]])</f>
        <v>0</v>
      </c>
      <c r="L632" s="2" t="e">
        <f>Table13131415[[#This Row],[Dev]]/Table13131415[[#This Row],[Mean]]*100</f>
        <v>#DIV/0!</v>
      </c>
      <c r="M632" s="2">
        <f>Table13131415[[#This Row],[Estimated costs 1]]-Table13131415[[#This Row],[Actual cost]]</f>
        <v>0</v>
      </c>
      <c r="N632" s="2" t="e">
        <f>Table13131415[[#This Row],[Diff 1]]/Table13131415[[#This Row],[Actual cost]]*100</f>
        <v>#DIV/0!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</row>
    <row r="633" spans="1:34" x14ac:dyDescent="0.3">
      <c r="A633" t="s">
        <v>657</v>
      </c>
      <c r="B633">
        <v>631</v>
      </c>
      <c r="C633" t="str">
        <f>LEFT(Table13131415[[#This Row],[Contingency id]])</f>
        <v>C</v>
      </c>
      <c r="D633">
        <v>0</v>
      </c>
      <c r="E633" s="1">
        <v>1.02941176470588</v>
      </c>
      <c r="F633">
        <v>70</v>
      </c>
      <c r="G633">
        <v>68</v>
      </c>
      <c r="H633">
        <v>0</v>
      </c>
      <c r="I633" s="2">
        <f>AVERAGE(Table13131415[[#This Row],[Estimated costs 1]:[Estimated costs 20]])</f>
        <v>0</v>
      </c>
      <c r="J633" s="2" t="e">
        <f>(Table13131415[[#This Row],[Mean]]-Table13131415[[#This Row],[Actual cost]])/Table13131415[[#This Row],[Actual cost]]*100</f>
        <v>#DIV/0!</v>
      </c>
      <c r="K633" s="2">
        <f>_xlfn.STDEV.P(Table13131415[[#This Row],[Estimated costs 1]:[Estimated costs 20]])</f>
        <v>0</v>
      </c>
      <c r="L633" s="2" t="e">
        <f>Table13131415[[#This Row],[Dev]]/Table13131415[[#This Row],[Mean]]*100</f>
        <v>#DIV/0!</v>
      </c>
      <c r="M633" s="2">
        <f>Table13131415[[#This Row],[Estimated costs 1]]-Table13131415[[#This Row],[Actual cost]]</f>
        <v>0</v>
      </c>
      <c r="N633" s="2" t="e">
        <f>Table13131415[[#This Row],[Diff 1]]/Table13131415[[#This Row],[Actual cost]]*100</f>
        <v>#DIV/0!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</row>
    <row r="634" spans="1:34" x14ac:dyDescent="0.3">
      <c r="A634" t="s">
        <v>658</v>
      </c>
      <c r="B634">
        <v>632</v>
      </c>
      <c r="C634" t="str">
        <f>LEFT(Table13131415[[#This Row],[Contingency id]])</f>
        <v>C</v>
      </c>
      <c r="D634">
        <v>0</v>
      </c>
      <c r="E634" s="1">
        <v>1.07692307692307</v>
      </c>
      <c r="F634">
        <v>84</v>
      </c>
      <c r="G634">
        <v>78</v>
      </c>
      <c r="H634">
        <v>0</v>
      </c>
      <c r="I634" s="2">
        <f>AVERAGE(Table13131415[[#This Row],[Estimated costs 1]:[Estimated costs 20]])</f>
        <v>0</v>
      </c>
      <c r="J634" s="2" t="e">
        <f>(Table13131415[[#This Row],[Mean]]-Table13131415[[#This Row],[Actual cost]])/Table13131415[[#This Row],[Actual cost]]*100</f>
        <v>#DIV/0!</v>
      </c>
      <c r="K634" s="2">
        <f>_xlfn.STDEV.P(Table13131415[[#This Row],[Estimated costs 1]:[Estimated costs 20]])</f>
        <v>0</v>
      </c>
      <c r="L634" s="2" t="e">
        <f>Table13131415[[#This Row],[Dev]]/Table13131415[[#This Row],[Mean]]*100</f>
        <v>#DIV/0!</v>
      </c>
      <c r="M634" s="2">
        <f>Table13131415[[#This Row],[Estimated costs 1]]-Table13131415[[#This Row],[Actual cost]]</f>
        <v>0</v>
      </c>
      <c r="N634" s="2" t="e">
        <f>Table13131415[[#This Row],[Diff 1]]/Table13131415[[#This Row],[Actual cost]]*100</f>
        <v>#DIV/0!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</row>
    <row r="635" spans="1:34" x14ac:dyDescent="0.3">
      <c r="A635" t="s">
        <v>659</v>
      </c>
      <c r="B635">
        <v>633</v>
      </c>
      <c r="C635" t="str">
        <f>LEFT(Table13131415[[#This Row],[Contingency id]])</f>
        <v>C</v>
      </c>
      <c r="D635">
        <v>0</v>
      </c>
      <c r="E635" s="1">
        <v>1.01204819277108</v>
      </c>
      <c r="F635">
        <v>84</v>
      </c>
      <c r="G635">
        <v>83</v>
      </c>
      <c r="H635">
        <v>0</v>
      </c>
      <c r="I635" s="2">
        <f>AVERAGE(Table13131415[[#This Row],[Estimated costs 1]:[Estimated costs 20]])</f>
        <v>0</v>
      </c>
      <c r="J635" s="2" t="e">
        <f>(Table13131415[[#This Row],[Mean]]-Table13131415[[#This Row],[Actual cost]])/Table13131415[[#This Row],[Actual cost]]*100</f>
        <v>#DIV/0!</v>
      </c>
      <c r="K635" s="2">
        <f>_xlfn.STDEV.P(Table13131415[[#This Row],[Estimated costs 1]:[Estimated costs 20]])</f>
        <v>0</v>
      </c>
      <c r="L635" s="2" t="e">
        <f>Table13131415[[#This Row],[Dev]]/Table13131415[[#This Row],[Mean]]*100</f>
        <v>#DIV/0!</v>
      </c>
      <c r="M635" s="2">
        <f>Table13131415[[#This Row],[Estimated costs 1]]-Table13131415[[#This Row],[Actual cost]]</f>
        <v>0</v>
      </c>
      <c r="N635" s="2" t="e">
        <f>Table13131415[[#This Row],[Diff 1]]/Table13131415[[#This Row],[Actual cost]]*100</f>
        <v>#DIV/0!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</row>
    <row r="636" spans="1:34" x14ac:dyDescent="0.3">
      <c r="A636" t="s">
        <v>660</v>
      </c>
      <c r="B636">
        <v>634</v>
      </c>
      <c r="C636" t="str">
        <f>LEFT(Table13131415[[#This Row],[Contingency id]])</f>
        <v>C</v>
      </c>
      <c r="D636">
        <v>0</v>
      </c>
      <c r="E636" s="1">
        <v>1.0909090909090899</v>
      </c>
      <c r="F636">
        <v>84</v>
      </c>
      <c r="G636">
        <v>77</v>
      </c>
      <c r="H636">
        <v>0</v>
      </c>
      <c r="I636" s="2">
        <f>AVERAGE(Table13131415[[#This Row],[Estimated costs 1]:[Estimated costs 20]])</f>
        <v>0</v>
      </c>
      <c r="J636" s="2" t="e">
        <f>(Table13131415[[#This Row],[Mean]]-Table13131415[[#This Row],[Actual cost]])/Table13131415[[#This Row],[Actual cost]]*100</f>
        <v>#DIV/0!</v>
      </c>
      <c r="K636" s="2">
        <f>_xlfn.STDEV.P(Table13131415[[#This Row],[Estimated costs 1]:[Estimated costs 20]])</f>
        <v>0</v>
      </c>
      <c r="L636" s="2" t="e">
        <f>Table13131415[[#This Row],[Dev]]/Table13131415[[#This Row],[Mean]]*100</f>
        <v>#DIV/0!</v>
      </c>
      <c r="M636" s="2">
        <f>Table13131415[[#This Row],[Estimated costs 1]]-Table13131415[[#This Row],[Actual cost]]</f>
        <v>0</v>
      </c>
      <c r="N636" s="2" t="e">
        <f>Table13131415[[#This Row],[Diff 1]]/Table13131415[[#This Row],[Actual cost]]*100</f>
        <v>#DIV/0!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</row>
    <row r="637" spans="1:34" x14ac:dyDescent="0.3">
      <c r="A637" t="s">
        <v>661</v>
      </c>
      <c r="B637">
        <v>635</v>
      </c>
      <c r="C637" t="str">
        <f>LEFT(Table13131415[[#This Row],[Contingency id]])</f>
        <v>C</v>
      </c>
      <c r="D637">
        <v>0</v>
      </c>
      <c r="E637" s="1">
        <v>1.0447761194029801</v>
      </c>
      <c r="F637">
        <v>70</v>
      </c>
      <c r="G637">
        <v>67</v>
      </c>
      <c r="H637">
        <v>0</v>
      </c>
      <c r="I637" s="2">
        <f>AVERAGE(Table13131415[[#This Row],[Estimated costs 1]:[Estimated costs 20]])</f>
        <v>0</v>
      </c>
      <c r="J637" s="2" t="e">
        <f>(Table13131415[[#This Row],[Mean]]-Table13131415[[#This Row],[Actual cost]])/Table13131415[[#This Row],[Actual cost]]*100</f>
        <v>#DIV/0!</v>
      </c>
      <c r="K637" s="2">
        <f>_xlfn.STDEV.P(Table13131415[[#This Row],[Estimated costs 1]:[Estimated costs 20]])</f>
        <v>0</v>
      </c>
      <c r="L637" s="2" t="e">
        <f>Table13131415[[#This Row],[Dev]]/Table13131415[[#This Row],[Mean]]*100</f>
        <v>#DIV/0!</v>
      </c>
      <c r="M637" s="2">
        <f>Table13131415[[#This Row],[Estimated costs 1]]-Table13131415[[#This Row],[Actual cost]]</f>
        <v>0</v>
      </c>
      <c r="N637" s="2" t="e">
        <f>Table13131415[[#This Row],[Diff 1]]/Table13131415[[#This Row],[Actual cost]]*100</f>
        <v>#DIV/0!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</row>
    <row r="638" spans="1:34" x14ac:dyDescent="0.3">
      <c r="A638" t="s">
        <v>662</v>
      </c>
      <c r="B638">
        <v>636</v>
      </c>
      <c r="C638" t="str">
        <f>LEFT(Table13131415[[#This Row],[Contingency id]])</f>
        <v>C</v>
      </c>
      <c r="D638">
        <v>0</v>
      </c>
      <c r="E638" s="1">
        <v>1.0606060606060601</v>
      </c>
      <c r="F638">
        <v>70</v>
      </c>
      <c r="G638">
        <v>66</v>
      </c>
      <c r="H638">
        <v>0</v>
      </c>
      <c r="I638" s="2">
        <f>AVERAGE(Table13131415[[#This Row],[Estimated costs 1]:[Estimated costs 20]])</f>
        <v>0</v>
      </c>
      <c r="J638" s="2" t="e">
        <f>(Table13131415[[#This Row],[Mean]]-Table13131415[[#This Row],[Actual cost]])/Table13131415[[#This Row],[Actual cost]]*100</f>
        <v>#DIV/0!</v>
      </c>
      <c r="K638" s="2">
        <f>_xlfn.STDEV.P(Table13131415[[#This Row],[Estimated costs 1]:[Estimated costs 20]])</f>
        <v>0</v>
      </c>
      <c r="L638" s="2" t="e">
        <f>Table13131415[[#This Row],[Dev]]/Table13131415[[#This Row],[Mean]]*100</f>
        <v>#DIV/0!</v>
      </c>
      <c r="M638" s="2">
        <f>Table13131415[[#This Row],[Estimated costs 1]]-Table13131415[[#This Row],[Actual cost]]</f>
        <v>0</v>
      </c>
      <c r="N638" s="2" t="e">
        <f>Table13131415[[#This Row],[Diff 1]]/Table13131415[[#This Row],[Actual cost]]*100</f>
        <v>#DIV/0!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</row>
    <row r="639" spans="1:34" x14ac:dyDescent="0.3">
      <c r="A639" t="s">
        <v>663</v>
      </c>
      <c r="B639">
        <v>637</v>
      </c>
      <c r="C639" t="str">
        <f>LEFT(Table13131415[[#This Row],[Contingency id]])</f>
        <v>C</v>
      </c>
      <c r="D639">
        <v>0</v>
      </c>
      <c r="E639" s="1">
        <v>1.1090909090909</v>
      </c>
      <c r="F639">
        <v>122</v>
      </c>
      <c r="G639">
        <v>110</v>
      </c>
      <c r="H639">
        <v>0</v>
      </c>
      <c r="I639" s="2">
        <f>AVERAGE(Table13131415[[#This Row],[Estimated costs 1]:[Estimated costs 20]])</f>
        <v>0</v>
      </c>
      <c r="J639" s="2" t="e">
        <f>(Table13131415[[#This Row],[Mean]]-Table13131415[[#This Row],[Actual cost]])/Table13131415[[#This Row],[Actual cost]]*100</f>
        <v>#DIV/0!</v>
      </c>
      <c r="K639" s="2">
        <f>_xlfn.STDEV.P(Table13131415[[#This Row],[Estimated costs 1]:[Estimated costs 20]])</f>
        <v>0</v>
      </c>
      <c r="L639" s="2" t="e">
        <f>Table13131415[[#This Row],[Dev]]/Table13131415[[#This Row],[Mean]]*100</f>
        <v>#DIV/0!</v>
      </c>
      <c r="M639" s="2">
        <f>Table13131415[[#This Row],[Estimated costs 1]]-Table13131415[[#This Row],[Actual cost]]</f>
        <v>0</v>
      </c>
      <c r="N639" s="2" t="e">
        <f>Table13131415[[#This Row],[Diff 1]]/Table13131415[[#This Row],[Actual cost]]*100</f>
        <v>#DIV/0!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</row>
    <row r="640" spans="1:34" x14ac:dyDescent="0.3">
      <c r="A640" t="s">
        <v>664</v>
      </c>
      <c r="B640">
        <v>638</v>
      </c>
      <c r="C640" t="str">
        <f>LEFT(Table13131415[[#This Row],[Contingency id]])</f>
        <v>C</v>
      </c>
      <c r="D640">
        <v>0</v>
      </c>
      <c r="E640" s="1">
        <v>1.1401869158878499</v>
      </c>
      <c r="F640">
        <v>122</v>
      </c>
      <c r="G640">
        <v>107</v>
      </c>
      <c r="H640">
        <v>0</v>
      </c>
      <c r="I640" s="2">
        <f>AVERAGE(Table13131415[[#This Row],[Estimated costs 1]:[Estimated costs 20]])</f>
        <v>0</v>
      </c>
      <c r="J640" s="2" t="e">
        <f>(Table13131415[[#This Row],[Mean]]-Table13131415[[#This Row],[Actual cost]])/Table13131415[[#This Row],[Actual cost]]*100</f>
        <v>#DIV/0!</v>
      </c>
      <c r="K640" s="2">
        <f>_xlfn.STDEV.P(Table13131415[[#This Row],[Estimated costs 1]:[Estimated costs 20]])</f>
        <v>0</v>
      </c>
      <c r="L640" s="2" t="e">
        <f>Table13131415[[#This Row],[Dev]]/Table13131415[[#This Row],[Mean]]*100</f>
        <v>#DIV/0!</v>
      </c>
      <c r="M640" s="2">
        <f>Table13131415[[#This Row],[Estimated costs 1]]-Table13131415[[#This Row],[Actual cost]]</f>
        <v>0</v>
      </c>
      <c r="N640" s="2" t="e">
        <f>Table13131415[[#This Row],[Diff 1]]/Table13131415[[#This Row],[Actual cost]]*100</f>
        <v>#DIV/0!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</row>
    <row r="641" spans="1:34" x14ac:dyDescent="0.3">
      <c r="A641" t="s">
        <v>665</v>
      </c>
      <c r="B641">
        <v>639</v>
      </c>
      <c r="C641" t="str">
        <f>LEFT(Table13131415[[#This Row],[Contingency id]])</f>
        <v>C</v>
      </c>
      <c r="D641">
        <v>0</v>
      </c>
      <c r="E641" s="1">
        <v>1.1090909090909</v>
      </c>
      <c r="F641">
        <v>122</v>
      </c>
      <c r="G641">
        <v>110</v>
      </c>
      <c r="H641">
        <v>0</v>
      </c>
      <c r="I641" s="2">
        <f>AVERAGE(Table13131415[[#This Row],[Estimated costs 1]:[Estimated costs 20]])</f>
        <v>0</v>
      </c>
      <c r="J641" s="2" t="e">
        <f>(Table13131415[[#This Row],[Mean]]-Table13131415[[#This Row],[Actual cost]])/Table13131415[[#This Row],[Actual cost]]*100</f>
        <v>#DIV/0!</v>
      </c>
      <c r="K641" s="2">
        <f>_xlfn.STDEV.P(Table13131415[[#This Row],[Estimated costs 1]:[Estimated costs 20]])</f>
        <v>0</v>
      </c>
      <c r="L641" s="2" t="e">
        <f>Table13131415[[#This Row],[Dev]]/Table13131415[[#This Row],[Mean]]*100</f>
        <v>#DIV/0!</v>
      </c>
      <c r="M641" s="2">
        <f>Table13131415[[#This Row],[Estimated costs 1]]-Table13131415[[#This Row],[Actual cost]]</f>
        <v>0</v>
      </c>
      <c r="N641" s="2" t="e">
        <f>Table13131415[[#This Row],[Diff 1]]/Table13131415[[#This Row],[Actual cost]]*100</f>
        <v>#DIV/0!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</row>
    <row r="642" spans="1:34" x14ac:dyDescent="0.3">
      <c r="A642" t="s">
        <v>666</v>
      </c>
      <c r="B642">
        <v>640</v>
      </c>
      <c r="C642" t="str">
        <f>LEFT(Table13131415[[#This Row],[Contingency id]])</f>
        <v>C</v>
      </c>
      <c r="D642">
        <v>0</v>
      </c>
      <c r="E642" s="1">
        <v>1.0909090909090899</v>
      </c>
      <c r="F642">
        <v>108</v>
      </c>
      <c r="G642">
        <v>99</v>
      </c>
      <c r="H642">
        <v>0</v>
      </c>
      <c r="I642" s="2">
        <f>AVERAGE(Table13131415[[#This Row],[Estimated costs 1]:[Estimated costs 20]])</f>
        <v>0</v>
      </c>
      <c r="J642" s="2" t="e">
        <f>(Table13131415[[#This Row],[Mean]]-Table13131415[[#This Row],[Actual cost]])/Table13131415[[#This Row],[Actual cost]]*100</f>
        <v>#DIV/0!</v>
      </c>
      <c r="K642" s="2">
        <f>_xlfn.STDEV.P(Table13131415[[#This Row],[Estimated costs 1]:[Estimated costs 20]])</f>
        <v>0</v>
      </c>
      <c r="L642" s="2" t="e">
        <f>Table13131415[[#This Row],[Dev]]/Table13131415[[#This Row],[Mean]]*100</f>
        <v>#DIV/0!</v>
      </c>
      <c r="M642" s="2">
        <f>Table13131415[[#This Row],[Estimated costs 1]]-Table13131415[[#This Row],[Actual cost]]</f>
        <v>0</v>
      </c>
      <c r="N642" s="2" t="e">
        <f>Table13131415[[#This Row],[Diff 1]]/Table13131415[[#This Row],[Actual cost]]*100</f>
        <v>#DIV/0!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</row>
    <row r="643" spans="1:34" x14ac:dyDescent="0.3">
      <c r="A643" t="s">
        <v>667</v>
      </c>
      <c r="B643">
        <v>641</v>
      </c>
      <c r="C643" t="str">
        <f>LEFT(Table13131415[[#This Row],[Contingency id]])</f>
        <v>C</v>
      </c>
      <c r="D643">
        <v>0</v>
      </c>
      <c r="E643" s="1">
        <v>1.0608695652173901</v>
      </c>
      <c r="F643">
        <v>122</v>
      </c>
      <c r="G643">
        <v>115</v>
      </c>
      <c r="H643">
        <v>0</v>
      </c>
      <c r="I643" s="2">
        <f>AVERAGE(Table13131415[[#This Row],[Estimated costs 1]:[Estimated costs 20]])</f>
        <v>0</v>
      </c>
      <c r="J643" s="2" t="e">
        <f>(Table13131415[[#This Row],[Mean]]-Table13131415[[#This Row],[Actual cost]])/Table13131415[[#This Row],[Actual cost]]*100</f>
        <v>#DIV/0!</v>
      </c>
      <c r="K643" s="2">
        <f>_xlfn.STDEV.P(Table13131415[[#This Row],[Estimated costs 1]:[Estimated costs 20]])</f>
        <v>0</v>
      </c>
      <c r="L643" s="2" t="e">
        <f>Table13131415[[#This Row],[Dev]]/Table13131415[[#This Row],[Mean]]*100</f>
        <v>#DIV/0!</v>
      </c>
      <c r="M643" s="2">
        <f>Table13131415[[#This Row],[Estimated costs 1]]-Table13131415[[#This Row],[Actual cost]]</f>
        <v>0</v>
      </c>
      <c r="N643" s="2" t="e">
        <f>Table13131415[[#This Row],[Diff 1]]/Table13131415[[#This Row],[Actual cost]]*100</f>
        <v>#DIV/0!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</row>
    <row r="644" spans="1:34" x14ac:dyDescent="0.3">
      <c r="A644" t="s">
        <v>668</v>
      </c>
      <c r="B644">
        <v>642</v>
      </c>
      <c r="C644" t="str">
        <f>LEFT(Table13131415[[#This Row],[Contingency id]])</f>
        <v>C</v>
      </c>
      <c r="D644">
        <v>0</v>
      </c>
      <c r="E644" s="1">
        <v>1.05172413793103</v>
      </c>
      <c r="F644">
        <v>122</v>
      </c>
      <c r="G644">
        <v>116</v>
      </c>
      <c r="H644">
        <v>0</v>
      </c>
      <c r="I644" s="2">
        <f>AVERAGE(Table13131415[[#This Row],[Estimated costs 1]:[Estimated costs 20]])</f>
        <v>0</v>
      </c>
      <c r="J644" s="2" t="e">
        <f>(Table13131415[[#This Row],[Mean]]-Table13131415[[#This Row],[Actual cost]])/Table13131415[[#This Row],[Actual cost]]*100</f>
        <v>#DIV/0!</v>
      </c>
      <c r="K644" s="2">
        <f>_xlfn.STDEV.P(Table13131415[[#This Row],[Estimated costs 1]:[Estimated costs 20]])</f>
        <v>0</v>
      </c>
      <c r="L644" s="2" t="e">
        <f>Table13131415[[#This Row],[Dev]]/Table13131415[[#This Row],[Mean]]*100</f>
        <v>#DIV/0!</v>
      </c>
      <c r="M644" s="2">
        <f>Table13131415[[#This Row],[Estimated costs 1]]-Table13131415[[#This Row],[Actual cost]]</f>
        <v>0</v>
      </c>
      <c r="N644" s="2" t="e">
        <f>Table13131415[[#This Row],[Diff 1]]/Table13131415[[#This Row],[Actual cost]]*100</f>
        <v>#DIV/0!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</row>
    <row r="645" spans="1:34" x14ac:dyDescent="0.3">
      <c r="A645" t="s">
        <v>669</v>
      </c>
      <c r="B645">
        <v>643</v>
      </c>
      <c r="C645" t="str">
        <f>LEFT(Table13131415[[#This Row],[Contingency id]])</f>
        <v>C</v>
      </c>
      <c r="D645">
        <v>0</v>
      </c>
      <c r="E645" s="1">
        <v>1.1401869158878499</v>
      </c>
      <c r="F645">
        <v>122</v>
      </c>
      <c r="G645">
        <v>107</v>
      </c>
      <c r="H645">
        <v>0</v>
      </c>
      <c r="I645" s="2">
        <f>AVERAGE(Table13131415[[#This Row],[Estimated costs 1]:[Estimated costs 20]])</f>
        <v>0</v>
      </c>
      <c r="J645" s="2" t="e">
        <f>(Table13131415[[#This Row],[Mean]]-Table13131415[[#This Row],[Actual cost]])/Table13131415[[#This Row],[Actual cost]]*100</f>
        <v>#DIV/0!</v>
      </c>
      <c r="K645" s="2">
        <f>_xlfn.STDEV.P(Table13131415[[#This Row],[Estimated costs 1]:[Estimated costs 20]])</f>
        <v>0</v>
      </c>
      <c r="L645" s="2" t="e">
        <f>Table13131415[[#This Row],[Dev]]/Table13131415[[#This Row],[Mean]]*100</f>
        <v>#DIV/0!</v>
      </c>
      <c r="M645" s="2">
        <f>Table13131415[[#This Row],[Estimated costs 1]]-Table13131415[[#This Row],[Actual cost]]</f>
        <v>0</v>
      </c>
      <c r="N645" s="2" t="e">
        <f>Table13131415[[#This Row],[Diff 1]]/Table13131415[[#This Row],[Actual cost]]*100</f>
        <v>#DIV/0!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</row>
    <row r="646" spans="1:34" x14ac:dyDescent="0.3">
      <c r="A646" t="s">
        <v>670</v>
      </c>
      <c r="B646">
        <v>644</v>
      </c>
      <c r="C646" t="str">
        <f>LEFT(Table13131415[[#This Row],[Contingency id]])</f>
        <v>C</v>
      </c>
      <c r="D646">
        <v>0</v>
      </c>
      <c r="E646" s="1">
        <v>1.1090909090909</v>
      </c>
      <c r="F646">
        <v>122</v>
      </c>
      <c r="G646">
        <v>110</v>
      </c>
      <c r="H646">
        <v>0</v>
      </c>
      <c r="I646" s="2">
        <f>AVERAGE(Table13131415[[#This Row],[Estimated costs 1]:[Estimated costs 20]])</f>
        <v>0</v>
      </c>
      <c r="J646" s="2" t="e">
        <f>(Table13131415[[#This Row],[Mean]]-Table13131415[[#This Row],[Actual cost]])/Table13131415[[#This Row],[Actual cost]]*100</f>
        <v>#DIV/0!</v>
      </c>
      <c r="K646" s="2">
        <f>_xlfn.STDEV.P(Table13131415[[#This Row],[Estimated costs 1]:[Estimated costs 20]])</f>
        <v>0</v>
      </c>
      <c r="L646" s="2" t="e">
        <f>Table13131415[[#This Row],[Dev]]/Table13131415[[#This Row],[Mean]]*100</f>
        <v>#DIV/0!</v>
      </c>
      <c r="M646" s="2">
        <f>Table13131415[[#This Row],[Estimated costs 1]]-Table13131415[[#This Row],[Actual cost]]</f>
        <v>0</v>
      </c>
      <c r="N646" s="2" t="e">
        <f>Table13131415[[#This Row],[Diff 1]]/Table13131415[[#This Row],[Actual cost]]*100</f>
        <v>#DIV/0!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</row>
    <row r="647" spans="1:34" x14ac:dyDescent="0.3">
      <c r="A647" t="s">
        <v>671</v>
      </c>
      <c r="B647">
        <v>645</v>
      </c>
      <c r="C647" t="str">
        <f>LEFT(Table13131415[[#This Row],[Contingency id]])</f>
        <v>C</v>
      </c>
      <c r="D647">
        <v>0</v>
      </c>
      <c r="E647" s="1">
        <v>1.0701754385964899</v>
      </c>
      <c r="F647">
        <v>122</v>
      </c>
      <c r="G647">
        <v>114</v>
      </c>
      <c r="H647">
        <v>0</v>
      </c>
      <c r="I647" s="2">
        <f>AVERAGE(Table13131415[[#This Row],[Estimated costs 1]:[Estimated costs 20]])</f>
        <v>0</v>
      </c>
      <c r="J647" s="2" t="e">
        <f>(Table13131415[[#This Row],[Mean]]-Table13131415[[#This Row],[Actual cost]])/Table13131415[[#This Row],[Actual cost]]*100</f>
        <v>#DIV/0!</v>
      </c>
      <c r="K647" s="2">
        <f>_xlfn.STDEV.P(Table13131415[[#This Row],[Estimated costs 1]:[Estimated costs 20]])</f>
        <v>0</v>
      </c>
      <c r="L647" s="2" t="e">
        <f>Table13131415[[#This Row],[Dev]]/Table13131415[[#This Row],[Mean]]*100</f>
        <v>#DIV/0!</v>
      </c>
      <c r="M647" s="2">
        <f>Table13131415[[#This Row],[Estimated costs 1]]-Table13131415[[#This Row],[Actual cost]]</f>
        <v>0</v>
      </c>
      <c r="N647" s="2" t="e">
        <f>Table13131415[[#This Row],[Diff 1]]/Table13131415[[#This Row],[Actual cost]]*100</f>
        <v>#DIV/0!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</row>
    <row r="648" spans="1:34" x14ac:dyDescent="0.3">
      <c r="A648" t="s">
        <v>672</v>
      </c>
      <c r="B648">
        <v>646</v>
      </c>
      <c r="C648" t="str">
        <f>LEFT(Table13131415[[#This Row],[Contingency id]])</f>
        <v>C</v>
      </c>
      <c r="D648">
        <v>0</v>
      </c>
      <c r="E648" s="1">
        <v>1.1090909090909</v>
      </c>
      <c r="F648">
        <v>122</v>
      </c>
      <c r="G648">
        <v>110</v>
      </c>
      <c r="H648">
        <v>0</v>
      </c>
      <c r="I648" s="2">
        <f>AVERAGE(Table13131415[[#This Row],[Estimated costs 1]:[Estimated costs 20]])</f>
        <v>0</v>
      </c>
      <c r="J648" s="2" t="e">
        <f>(Table13131415[[#This Row],[Mean]]-Table13131415[[#This Row],[Actual cost]])/Table13131415[[#This Row],[Actual cost]]*100</f>
        <v>#DIV/0!</v>
      </c>
      <c r="K648" s="2">
        <f>_xlfn.STDEV.P(Table13131415[[#This Row],[Estimated costs 1]:[Estimated costs 20]])</f>
        <v>0</v>
      </c>
      <c r="L648" s="2" t="e">
        <f>Table13131415[[#This Row],[Dev]]/Table13131415[[#This Row],[Mean]]*100</f>
        <v>#DIV/0!</v>
      </c>
      <c r="M648" s="2">
        <f>Table13131415[[#This Row],[Estimated costs 1]]-Table13131415[[#This Row],[Actual cost]]</f>
        <v>0</v>
      </c>
      <c r="N648" s="2" t="e">
        <f>Table13131415[[#This Row],[Diff 1]]/Table13131415[[#This Row],[Actual cost]]*100</f>
        <v>#DIV/0!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</row>
    <row r="649" spans="1:34" x14ac:dyDescent="0.3">
      <c r="A649" t="s">
        <v>673</v>
      </c>
      <c r="B649">
        <v>647</v>
      </c>
      <c r="C649" t="str">
        <f>LEFT(Table13131415[[#This Row],[Contingency id]])</f>
        <v>C</v>
      </c>
      <c r="D649">
        <v>0</v>
      </c>
      <c r="E649" s="1">
        <v>1.0594059405940499</v>
      </c>
      <c r="F649">
        <v>107</v>
      </c>
      <c r="G649">
        <v>101</v>
      </c>
      <c r="H649">
        <v>0</v>
      </c>
      <c r="I649" s="2">
        <f>AVERAGE(Table13131415[[#This Row],[Estimated costs 1]:[Estimated costs 20]])</f>
        <v>0</v>
      </c>
      <c r="J649" s="2" t="e">
        <f>(Table13131415[[#This Row],[Mean]]-Table13131415[[#This Row],[Actual cost]])/Table13131415[[#This Row],[Actual cost]]*100</f>
        <v>#DIV/0!</v>
      </c>
      <c r="K649" s="2">
        <f>_xlfn.STDEV.P(Table13131415[[#This Row],[Estimated costs 1]:[Estimated costs 20]])</f>
        <v>0</v>
      </c>
      <c r="L649" s="2" t="e">
        <f>Table13131415[[#This Row],[Dev]]/Table13131415[[#This Row],[Mean]]*100</f>
        <v>#DIV/0!</v>
      </c>
      <c r="M649" s="2">
        <f>Table13131415[[#This Row],[Estimated costs 1]]-Table13131415[[#This Row],[Actual cost]]</f>
        <v>0</v>
      </c>
      <c r="N649" s="2" t="e">
        <f>Table13131415[[#This Row],[Diff 1]]/Table13131415[[#This Row],[Actual cost]]*100</f>
        <v>#DIV/0!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</row>
    <row r="650" spans="1:34" x14ac:dyDescent="0.3">
      <c r="A650" t="s">
        <v>674</v>
      </c>
      <c r="B650">
        <v>648</v>
      </c>
      <c r="C650" t="str">
        <f>LEFT(Table13131415[[#This Row],[Contingency id]])</f>
        <v>C</v>
      </c>
      <c r="D650">
        <v>0</v>
      </c>
      <c r="E650" s="1">
        <v>1.08080808080808</v>
      </c>
      <c r="F650">
        <v>107</v>
      </c>
      <c r="G650">
        <v>99</v>
      </c>
      <c r="H650">
        <v>0</v>
      </c>
      <c r="I650" s="2">
        <f>AVERAGE(Table13131415[[#This Row],[Estimated costs 1]:[Estimated costs 20]])</f>
        <v>0</v>
      </c>
      <c r="J650" s="2" t="e">
        <f>(Table13131415[[#This Row],[Mean]]-Table13131415[[#This Row],[Actual cost]])/Table13131415[[#This Row],[Actual cost]]*100</f>
        <v>#DIV/0!</v>
      </c>
      <c r="K650" s="2">
        <f>_xlfn.STDEV.P(Table13131415[[#This Row],[Estimated costs 1]:[Estimated costs 20]])</f>
        <v>0</v>
      </c>
      <c r="L650" s="2" t="e">
        <f>Table13131415[[#This Row],[Dev]]/Table13131415[[#This Row],[Mean]]*100</f>
        <v>#DIV/0!</v>
      </c>
      <c r="M650" s="2">
        <f>Table13131415[[#This Row],[Estimated costs 1]]-Table13131415[[#This Row],[Actual cost]]</f>
        <v>0</v>
      </c>
      <c r="N650" s="2" t="e">
        <f>Table13131415[[#This Row],[Diff 1]]/Table13131415[[#This Row],[Actual cost]]*100</f>
        <v>#DIV/0!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</row>
    <row r="651" spans="1:34" x14ac:dyDescent="0.3">
      <c r="A651" t="s">
        <v>675</v>
      </c>
      <c r="B651">
        <v>649</v>
      </c>
      <c r="C651" t="str">
        <f>LEFT(Table13131415[[#This Row],[Contingency id]])</f>
        <v>C</v>
      </c>
      <c r="D651">
        <v>0</v>
      </c>
      <c r="E651" s="1">
        <v>1.0333333333333301</v>
      </c>
      <c r="F651">
        <v>62</v>
      </c>
      <c r="G651">
        <v>60</v>
      </c>
      <c r="H651">
        <v>0</v>
      </c>
      <c r="I651" s="2">
        <f>AVERAGE(Table13131415[[#This Row],[Estimated costs 1]:[Estimated costs 20]])</f>
        <v>0</v>
      </c>
      <c r="J651" s="2" t="e">
        <f>(Table13131415[[#This Row],[Mean]]-Table13131415[[#This Row],[Actual cost]])/Table13131415[[#This Row],[Actual cost]]*100</f>
        <v>#DIV/0!</v>
      </c>
      <c r="K651" s="2">
        <f>_xlfn.STDEV.P(Table13131415[[#This Row],[Estimated costs 1]:[Estimated costs 20]])</f>
        <v>0</v>
      </c>
      <c r="L651" s="2" t="e">
        <f>Table13131415[[#This Row],[Dev]]/Table13131415[[#This Row],[Mean]]*100</f>
        <v>#DIV/0!</v>
      </c>
      <c r="M651" s="2">
        <f>Table13131415[[#This Row],[Estimated costs 1]]-Table13131415[[#This Row],[Actual cost]]</f>
        <v>0</v>
      </c>
      <c r="N651" s="2" t="e">
        <f>Table13131415[[#This Row],[Diff 1]]/Table13131415[[#This Row],[Actual cost]]*100</f>
        <v>#DIV/0!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</row>
    <row r="652" spans="1:34" x14ac:dyDescent="0.3">
      <c r="A652" t="s">
        <v>676</v>
      </c>
      <c r="B652">
        <v>650</v>
      </c>
      <c r="C652" t="str">
        <f>LEFT(Table13131415[[#This Row],[Contingency id]])</f>
        <v>C</v>
      </c>
      <c r="D652">
        <v>0</v>
      </c>
      <c r="E652" s="1">
        <v>1.1272727272727201</v>
      </c>
      <c r="F652">
        <v>62</v>
      </c>
      <c r="G652">
        <v>55</v>
      </c>
      <c r="H652">
        <v>0</v>
      </c>
      <c r="I652" s="2">
        <f>AVERAGE(Table13131415[[#This Row],[Estimated costs 1]:[Estimated costs 20]])</f>
        <v>0</v>
      </c>
      <c r="J652" s="2" t="e">
        <f>(Table13131415[[#This Row],[Mean]]-Table13131415[[#This Row],[Actual cost]])/Table13131415[[#This Row],[Actual cost]]*100</f>
        <v>#DIV/0!</v>
      </c>
      <c r="K652" s="2">
        <f>_xlfn.STDEV.P(Table13131415[[#This Row],[Estimated costs 1]:[Estimated costs 20]])</f>
        <v>0</v>
      </c>
      <c r="L652" s="2" t="e">
        <f>Table13131415[[#This Row],[Dev]]/Table13131415[[#This Row],[Mean]]*100</f>
        <v>#DIV/0!</v>
      </c>
      <c r="M652" s="2">
        <f>Table13131415[[#This Row],[Estimated costs 1]]-Table13131415[[#This Row],[Actual cost]]</f>
        <v>0</v>
      </c>
      <c r="N652" s="2" t="e">
        <f>Table13131415[[#This Row],[Diff 1]]/Table13131415[[#This Row],[Actual cost]]*100</f>
        <v>#DIV/0!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</row>
    <row r="653" spans="1:34" x14ac:dyDescent="0.3">
      <c r="A653" t="s">
        <v>677</v>
      </c>
      <c r="B653">
        <v>651</v>
      </c>
      <c r="C653" t="str">
        <f>LEFT(Table13131415[[#This Row],[Contingency id]])</f>
        <v>C</v>
      </c>
      <c r="D653">
        <v>0</v>
      </c>
      <c r="E653" s="1">
        <v>1.0333333333333301</v>
      </c>
      <c r="F653">
        <v>62</v>
      </c>
      <c r="G653">
        <v>60</v>
      </c>
      <c r="H653">
        <v>0</v>
      </c>
      <c r="I653" s="2">
        <f>AVERAGE(Table13131415[[#This Row],[Estimated costs 1]:[Estimated costs 20]])</f>
        <v>0</v>
      </c>
      <c r="J653" s="2" t="e">
        <f>(Table13131415[[#This Row],[Mean]]-Table13131415[[#This Row],[Actual cost]])/Table13131415[[#This Row],[Actual cost]]*100</f>
        <v>#DIV/0!</v>
      </c>
      <c r="K653" s="2">
        <f>_xlfn.STDEV.P(Table13131415[[#This Row],[Estimated costs 1]:[Estimated costs 20]])</f>
        <v>0</v>
      </c>
      <c r="L653" s="2" t="e">
        <f>Table13131415[[#This Row],[Dev]]/Table13131415[[#This Row],[Mean]]*100</f>
        <v>#DIV/0!</v>
      </c>
      <c r="M653" s="2">
        <f>Table13131415[[#This Row],[Estimated costs 1]]-Table13131415[[#This Row],[Actual cost]]</f>
        <v>0</v>
      </c>
      <c r="N653" s="2" t="e">
        <f>Table13131415[[#This Row],[Diff 1]]/Table13131415[[#This Row],[Actual cost]]*100</f>
        <v>#DIV/0!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</row>
    <row r="654" spans="1:34" x14ac:dyDescent="0.3">
      <c r="A654" t="s">
        <v>678</v>
      </c>
      <c r="B654">
        <v>652</v>
      </c>
      <c r="C654" t="str">
        <f>LEFT(Table13131415[[#This Row],[Contingency id]])</f>
        <v>C</v>
      </c>
      <c r="D654">
        <v>0</v>
      </c>
      <c r="E654" s="1">
        <v>1.0689655172413699</v>
      </c>
      <c r="F654">
        <v>93</v>
      </c>
      <c r="G654">
        <v>87</v>
      </c>
      <c r="H654">
        <v>0</v>
      </c>
      <c r="I654" s="2">
        <f>AVERAGE(Table13131415[[#This Row],[Estimated costs 1]:[Estimated costs 20]])</f>
        <v>0</v>
      </c>
      <c r="J654" s="2" t="e">
        <f>(Table13131415[[#This Row],[Mean]]-Table13131415[[#This Row],[Actual cost]])/Table13131415[[#This Row],[Actual cost]]*100</f>
        <v>#DIV/0!</v>
      </c>
      <c r="K654" s="2">
        <f>_xlfn.STDEV.P(Table13131415[[#This Row],[Estimated costs 1]:[Estimated costs 20]])</f>
        <v>0</v>
      </c>
      <c r="L654" s="2" t="e">
        <f>Table13131415[[#This Row],[Dev]]/Table13131415[[#This Row],[Mean]]*100</f>
        <v>#DIV/0!</v>
      </c>
      <c r="M654" s="2">
        <f>Table13131415[[#This Row],[Estimated costs 1]]-Table13131415[[#This Row],[Actual cost]]</f>
        <v>0</v>
      </c>
      <c r="N654" s="2" t="e">
        <f>Table13131415[[#This Row],[Diff 1]]/Table13131415[[#This Row],[Actual cost]]*100</f>
        <v>#DIV/0!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</row>
    <row r="655" spans="1:34" x14ac:dyDescent="0.3">
      <c r="A655" t="s">
        <v>679</v>
      </c>
      <c r="B655">
        <v>653</v>
      </c>
      <c r="C655" t="str">
        <f>LEFT(Table13131415[[#This Row],[Contingency id]])</f>
        <v>C</v>
      </c>
      <c r="D655">
        <v>0</v>
      </c>
      <c r="E655" s="1">
        <v>1.0508474576271101</v>
      </c>
      <c r="F655">
        <v>62</v>
      </c>
      <c r="G655">
        <v>59</v>
      </c>
      <c r="H655">
        <v>0</v>
      </c>
      <c r="I655" s="2">
        <f>AVERAGE(Table13131415[[#This Row],[Estimated costs 1]:[Estimated costs 20]])</f>
        <v>0</v>
      </c>
      <c r="J655" s="2" t="e">
        <f>(Table13131415[[#This Row],[Mean]]-Table13131415[[#This Row],[Actual cost]])/Table13131415[[#This Row],[Actual cost]]*100</f>
        <v>#DIV/0!</v>
      </c>
      <c r="K655" s="2">
        <f>_xlfn.STDEV.P(Table13131415[[#This Row],[Estimated costs 1]:[Estimated costs 20]])</f>
        <v>0</v>
      </c>
      <c r="L655" s="2" t="e">
        <f>Table13131415[[#This Row],[Dev]]/Table13131415[[#This Row],[Mean]]*100</f>
        <v>#DIV/0!</v>
      </c>
      <c r="M655" s="2">
        <f>Table13131415[[#This Row],[Estimated costs 1]]-Table13131415[[#This Row],[Actual cost]]</f>
        <v>0</v>
      </c>
      <c r="N655" s="2" t="e">
        <f>Table13131415[[#This Row],[Diff 1]]/Table13131415[[#This Row],[Actual cost]]*100</f>
        <v>#DIV/0!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</row>
    <row r="656" spans="1:34" x14ac:dyDescent="0.3">
      <c r="A656" t="s">
        <v>680</v>
      </c>
      <c r="B656">
        <v>654</v>
      </c>
      <c r="C656" t="str">
        <f>LEFT(Table13131415[[#This Row],[Contingency id]])</f>
        <v>C</v>
      </c>
      <c r="D656">
        <v>0</v>
      </c>
      <c r="E656" s="1">
        <v>1.0163934426229499</v>
      </c>
      <c r="F656">
        <v>62</v>
      </c>
      <c r="G656">
        <v>61</v>
      </c>
      <c r="H656">
        <v>0</v>
      </c>
      <c r="I656" s="2">
        <f>AVERAGE(Table13131415[[#This Row],[Estimated costs 1]:[Estimated costs 20]])</f>
        <v>0</v>
      </c>
      <c r="J656" s="2" t="e">
        <f>(Table13131415[[#This Row],[Mean]]-Table13131415[[#This Row],[Actual cost]])/Table13131415[[#This Row],[Actual cost]]*100</f>
        <v>#DIV/0!</v>
      </c>
      <c r="K656" s="2">
        <f>_xlfn.STDEV.P(Table13131415[[#This Row],[Estimated costs 1]:[Estimated costs 20]])</f>
        <v>0</v>
      </c>
      <c r="L656" s="2" t="e">
        <f>Table13131415[[#This Row],[Dev]]/Table13131415[[#This Row],[Mean]]*100</f>
        <v>#DIV/0!</v>
      </c>
      <c r="M656" s="2">
        <f>Table13131415[[#This Row],[Estimated costs 1]]-Table13131415[[#This Row],[Actual cost]]</f>
        <v>0</v>
      </c>
      <c r="N656" s="2" t="e">
        <f>Table13131415[[#This Row],[Diff 1]]/Table13131415[[#This Row],[Actual cost]]*100</f>
        <v>#DIV/0!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</row>
    <row r="657" spans="1:34" x14ac:dyDescent="0.3">
      <c r="A657" t="s">
        <v>681</v>
      </c>
      <c r="B657">
        <v>655</v>
      </c>
      <c r="C657" t="str">
        <f>LEFT(Table13131415[[#This Row],[Contingency id]])</f>
        <v>C</v>
      </c>
      <c r="D657">
        <v>0</v>
      </c>
      <c r="E657" s="1">
        <v>1.0333333333333301</v>
      </c>
      <c r="F657">
        <v>62</v>
      </c>
      <c r="G657">
        <v>60</v>
      </c>
      <c r="H657">
        <v>0</v>
      </c>
      <c r="I657" s="2">
        <f>AVERAGE(Table13131415[[#This Row],[Estimated costs 1]:[Estimated costs 20]])</f>
        <v>0</v>
      </c>
      <c r="J657" s="2" t="e">
        <f>(Table13131415[[#This Row],[Mean]]-Table13131415[[#This Row],[Actual cost]])/Table13131415[[#This Row],[Actual cost]]*100</f>
        <v>#DIV/0!</v>
      </c>
      <c r="K657" s="2">
        <f>_xlfn.STDEV.P(Table13131415[[#This Row],[Estimated costs 1]:[Estimated costs 20]])</f>
        <v>0</v>
      </c>
      <c r="L657" s="2" t="e">
        <f>Table13131415[[#This Row],[Dev]]/Table13131415[[#This Row],[Mean]]*100</f>
        <v>#DIV/0!</v>
      </c>
      <c r="M657" s="2">
        <f>Table13131415[[#This Row],[Estimated costs 1]]-Table13131415[[#This Row],[Actual cost]]</f>
        <v>0</v>
      </c>
      <c r="N657" s="2" t="e">
        <f>Table13131415[[#This Row],[Diff 1]]/Table13131415[[#This Row],[Actual cost]]*100</f>
        <v>#DIV/0!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</row>
    <row r="658" spans="1:34" x14ac:dyDescent="0.3">
      <c r="A658" t="s">
        <v>682</v>
      </c>
      <c r="B658">
        <v>656</v>
      </c>
      <c r="C658" t="str">
        <f>LEFT(Table13131415[[#This Row],[Contingency id]])</f>
        <v>C</v>
      </c>
      <c r="D658">
        <v>0</v>
      </c>
      <c r="E658" s="1">
        <v>1.0689655172413699</v>
      </c>
      <c r="F658">
        <v>62</v>
      </c>
      <c r="G658">
        <v>58</v>
      </c>
      <c r="H658">
        <v>0</v>
      </c>
      <c r="I658" s="2">
        <f>AVERAGE(Table13131415[[#This Row],[Estimated costs 1]:[Estimated costs 20]])</f>
        <v>0</v>
      </c>
      <c r="J658" s="2" t="e">
        <f>(Table13131415[[#This Row],[Mean]]-Table13131415[[#This Row],[Actual cost]])/Table13131415[[#This Row],[Actual cost]]*100</f>
        <v>#DIV/0!</v>
      </c>
      <c r="K658" s="2">
        <f>_xlfn.STDEV.P(Table13131415[[#This Row],[Estimated costs 1]:[Estimated costs 20]])</f>
        <v>0</v>
      </c>
      <c r="L658" s="2" t="e">
        <f>Table13131415[[#This Row],[Dev]]/Table13131415[[#This Row],[Mean]]*100</f>
        <v>#DIV/0!</v>
      </c>
      <c r="M658" s="2">
        <f>Table13131415[[#This Row],[Estimated costs 1]]-Table13131415[[#This Row],[Actual cost]]</f>
        <v>0</v>
      </c>
      <c r="N658" s="2" t="e">
        <f>Table13131415[[#This Row],[Diff 1]]/Table13131415[[#This Row],[Actual cost]]*100</f>
        <v>#DIV/0!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</row>
    <row r="659" spans="1:34" x14ac:dyDescent="0.3">
      <c r="A659" t="s">
        <v>683</v>
      </c>
      <c r="B659">
        <v>657</v>
      </c>
      <c r="C659" t="str">
        <f>LEFT(Table13131415[[#This Row],[Contingency id]])</f>
        <v>C</v>
      </c>
      <c r="D659">
        <v>0</v>
      </c>
      <c r="E659" s="1">
        <v>1.0163934426229499</v>
      </c>
      <c r="F659">
        <v>62</v>
      </c>
      <c r="G659">
        <v>61</v>
      </c>
      <c r="H659">
        <v>0</v>
      </c>
      <c r="I659" s="2">
        <f>AVERAGE(Table13131415[[#This Row],[Estimated costs 1]:[Estimated costs 20]])</f>
        <v>0</v>
      </c>
      <c r="J659" s="2" t="e">
        <f>(Table13131415[[#This Row],[Mean]]-Table13131415[[#This Row],[Actual cost]])/Table13131415[[#This Row],[Actual cost]]*100</f>
        <v>#DIV/0!</v>
      </c>
      <c r="K659" s="2">
        <f>_xlfn.STDEV.P(Table13131415[[#This Row],[Estimated costs 1]:[Estimated costs 20]])</f>
        <v>0</v>
      </c>
      <c r="L659" s="2" t="e">
        <f>Table13131415[[#This Row],[Dev]]/Table13131415[[#This Row],[Mean]]*100</f>
        <v>#DIV/0!</v>
      </c>
      <c r="M659" s="2">
        <f>Table13131415[[#This Row],[Estimated costs 1]]-Table13131415[[#This Row],[Actual cost]]</f>
        <v>0</v>
      </c>
      <c r="N659" s="2" t="e">
        <f>Table13131415[[#This Row],[Diff 1]]/Table13131415[[#This Row],[Actual cost]]*100</f>
        <v>#DIV/0!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</row>
    <row r="660" spans="1:34" x14ac:dyDescent="0.3">
      <c r="A660" t="s">
        <v>684</v>
      </c>
      <c r="B660">
        <v>658</v>
      </c>
      <c r="C660" t="str">
        <f>LEFT(Table13131415[[#This Row],[Contingency id]])</f>
        <v>C</v>
      </c>
      <c r="D660">
        <v>0</v>
      </c>
      <c r="E660" s="1">
        <v>1.0163934426229499</v>
      </c>
      <c r="F660">
        <v>62</v>
      </c>
      <c r="G660">
        <v>61</v>
      </c>
      <c r="H660">
        <v>0</v>
      </c>
      <c r="I660" s="2">
        <f>AVERAGE(Table13131415[[#This Row],[Estimated costs 1]:[Estimated costs 20]])</f>
        <v>0</v>
      </c>
      <c r="J660" s="2" t="e">
        <f>(Table13131415[[#This Row],[Mean]]-Table13131415[[#This Row],[Actual cost]])/Table13131415[[#This Row],[Actual cost]]*100</f>
        <v>#DIV/0!</v>
      </c>
      <c r="K660" s="2">
        <f>_xlfn.STDEV.P(Table13131415[[#This Row],[Estimated costs 1]:[Estimated costs 20]])</f>
        <v>0</v>
      </c>
      <c r="L660" s="2" t="e">
        <f>Table13131415[[#This Row],[Dev]]/Table13131415[[#This Row],[Mean]]*100</f>
        <v>#DIV/0!</v>
      </c>
      <c r="M660" s="2">
        <f>Table13131415[[#This Row],[Estimated costs 1]]-Table13131415[[#This Row],[Actual cost]]</f>
        <v>0</v>
      </c>
      <c r="N660" s="2" t="e">
        <f>Table13131415[[#This Row],[Diff 1]]/Table13131415[[#This Row],[Actual cost]]*100</f>
        <v>#DIV/0!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</row>
    <row r="661" spans="1:34" x14ac:dyDescent="0.3">
      <c r="A661" t="s">
        <v>685</v>
      </c>
      <c r="B661">
        <v>659</v>
      </c>
      <c r="C661" t="str">
        <f>LEFT(Table13131415[[#This Row],[Contingency id]])</f>
        <v>C</v>
      </c>
      <c r="D661">
        <v>0</v>
      </c>
      <c r="E661" s="1">
        <v>1.0163934426229499</v>
      </c>
      <c r="F661">
        <v>62</v>
      </c>
      <c r="G661">
        <v>61</v>
      </c>
      <c r="H661">
        <v>0</v>
      </c>
      <c r="I661" s="2">
        <f>AVERAGE(Table13131415[[#This Row],[Estimated costs 1]:[Estimated costs 20]])</f>
        <v>0</v>
      </c>
      <c r="J661" s="2" t="e">
        <f>(Table13131415[[#This Row],[Mean]]-Table13131415[[#This Row],[Actual cost]])/Table13131415[[#This Row],[Actual cost]]*100</f>
        <v>#DIV/0!</v>
      </c>
      <c r="K661" s="2">
        <f>_xlfn.STDEV.P(Table13131415[[#This Row],[Estimated costs 1]:[Estimated costs 20]])</f>
        <v>0</v>
      </c>
      <c r="L661" s="2" t="e">
        <f>Table13131415[[#This Row],[Dev]]/Table13131415[[#This Row],[Mean]]*100</f>
        <v>#DIV/0!</v>
      </c>
      <c r="M661" s="2">
        <f>Table13131415[[#This Row],[Estimated costs 1]]-Table13131415[[#This Row],[Actual cost]]</f>
        <v>0</v>
      </c>
      <c r="N661" s="2" t="e">
        <f>Table13131415[[#This Row],[Diff 1]]/Table13131415[[#This Row],[Actual cost]]*100</f>
        <v>#DIV/0!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</row>
    <row r="662" spans="1:34" x14ac:dyDescent="0.3">
      <c r="A662" t="s">
        <v>686</v>
      </c>
      <c r="B662">
        <v>660</v>
      </c>
      <c r="C662" t="str">
        <f>LEFT(Table13131415[[#This Row],[Contingency id]])</f>
        <v>C</v>
      </c>
      <c r="D662">
        <v>0</v>
      </c>
      <c r="E662" s="1">
        <v>1.0333333333333301</v>
      </c>
      <c r="F662">
        <v>62</v>
      </c>
      <c r="G662">
        <v>60</v>
      </c>
      <c r="H662">
        <v>0</v>
      </c>
      <c r="I662" s="2">
        <f>AVERAGE(Table13131415[[#This Row],[Estimated costs 1]:[Estimated costs 20]])</f>
        <v>0</v>
      </c>
      <c r="J662" s="2" t="e">
        <f>(Table13131415[[#This Row],[Mean]]-Table13131415[[#This Row],[Actual cost]])/Table13131415[[#This Row],[Actual cost]]*100</f>
        <v>#DIV/0!</v>
      </c>
      <c r="K662" s="2">
        <f>_xlfn.STDEV.P(Table13131415[[#This Row],[Estimated costs 1]:[Estimated costs 20]])</f>
        <v>0</v>
      </c>
      <c r="L662" s="2" t="e">
        <f>Table13131415[[#This Row],[Dev]]/Table13131415[[#This Row],[Mean]]*100</f>
        <v>#DIV/0!</v>
      </c>
      <c r="M662" s="2">
        <f>Table13131415[[#This Row],[Estimated costs 1]]-Table13131415[[#This Row],[Actual cost]]</f>
        <v>0</v>
      </c>
      <c r="N662" s="2" t="e">
        <f>Table13131415[[#This Row],[Diff 1]]/Table13131415[[#This Row],[Actual cost]]*100</f>
        <v>#DIV/0!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</row>
    <row r="663" spans="1:34" x14ac:dyDescent="0.3">
      <c r="A663" t="s">
        <v>687</v>
      </c>
      <c r="B663">
        <v>661</v>
      </c>
      <c r="C663" t="str">
        <f>LEFT(Table13131415[[#This Row],[Contingency id]])</f>
        <v>C</v>
      </c>
      <c r="D663">
        <v>0</v>
      </c>
      <c r="E663" s="1">
        <v>1.0163934426229499</v>
      </c>
      <c r="F663">
        <v>62</v>
      </c>
      <c r="G663">
        <v>61</v>
      </c>
      <c r="H663">
        <v>0</v>
      </c>
      <c r="I663" s="2">
        <f>AVERAGE(Table13131415[[#This Row],[Estimated costs 1]:[Estimated costs 20]])</f>
        <v>0</v>
      </c>
      <c r="J663" s="2" t="e">
        <f>(Table13131415[[#This Row],[Mean]]-Table13131415[[#This Row],[Actual cost]])/Table13131415[[#This Row],[Actual cost]]*100</f>
        <v>#DIV/0!</v>
      </c>
      <c r="K663" s="2">
        <f>_xlfn.STDEV.P(Table13131415[[#This Row],[Estimated costs 1]:[Estimated costs 20]])</f>
        <v>0</v>
      </c>
      <c r="L663" s="2" t="e">
        <f>Table13131415[[#This Row],[Dev]]/Table13131415[[#This Row],[Mean]]*100</f>
        <v>#DIV/0!</v>
      </c>
      <c r="M663" s="2">
        <f>Table13131415[[#This Row],[Estimated costs 1]]-Table13131415[[#This Row],[Actual cost]]</f>
        <v>0</v>
      </c>
      <c r="N663" s="2" t="e">
        <f>Table13131415[[#This Row],[Diff 1]]/Table13131415[[#This Row],[Actual cost]]*100</f>
        <v>#DIV/0!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</row>
    <row r="664" spans="1:34" x14ac:dyDescent="0.3">
      <c r="A664" t="s">
        <v>688</v>
      </c>
      <c r="B664">
        <v>662</v>
      </c>
      <c r="C664" t="str">
        <f>LEFT(Table13131415[[#This Row],[Contingency id]])</f>
        <v>C</v>
      </c>
      <c r="D664">
        <v>0</v>
      </c>
      <c r="E664" s="1">
        <v>1.0705882352941101</v>
      </c>
      <c r="F664">
        <v>91</v>
      </c>
      <c r="G664">
        <v>85</v>
      </c>
      <c r="H664">
        <v>0</v>
      </c>
      <c r="I664" s="2">
        <f>AVERAGE(Table13131415[[#This Row],[Estimated costs 1]:[Estimated costs 20]])</f>
        <v>0</v>
      </c>
      <c r="J664" s="2" t="e">
        <f>(Table13131415[[#This Row],[Mean]]-Table13131415[[#This Row],[Actual cost]])/Table13131415[[#This Row],[Actual cost]]*100</f>
        <v>#DIV/0!</v>
      </c>
      <c r="K664" s="2">
        <f>_xlfn.STDEV.P(Table13131415[[#This Row],[Estimated costs 1]:[Estimated costs 20]])</f>
        <v>0</v>
      </c>
      <c r="L664" s="2" t="e">
        <f>Table13131415[[#This Row],[Dev]]/Table13131415[[#This Row],[Mean]]*100</f>
        <v>#DIV/0!</v>
      </c>
      <c r="M664" s="2">
        <f>Table13131415[[#This Row],[Estimated costs 1]]-Table13131415[[#This Row],[Actual cost]]</f>
        <v>0</v>
      </c>
      <c r="N664" s="2" t="e">
        <f>Table13131415[[#This Row],[Diff 1]]/Table13131415[[#This Row],[Actual cost]]*100</f>
        <v>#DIV/0!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</row>
    <row r="665" spans="1:34" x14ac:dyDescent="0.3">
      <c r="A665" t="s">
        <v>689</v>
      </c>
      <c r="B665">
        <v>663</v>
      </c>
      <c r="C665" t="str">
        <f>LEFT(Table13131415[[#This Row],[Contingency id]])</f>
        <v>C</v>
      </c>
      <c r="D665">
        <v>0</v>
      </c>
      <c r="E665" s="1">
        <v>1.0930232558139501</v>
      </c>
      <c r="F665">
        <v>94</v>
      </c>
      <c r="G665">
        <v>86</v>
      </c>
      <c r="H665">
        <v>0</v>
      </c>
      <c r="I665" s="2">
        <f>AVERAGE(Table13131415[[#This Row],[Estimated costs 1]:[Estimated costs 20]])</f>
        <v>0</v>
      </c>
      <c r="J665" s="2" t="e">
        <f>(Table13131415[[#This Row],[Mean]]-Table13131415[[#This Row],[Actual cost]])/Table13131415[[#This Row],[Actual cost]]*100</f>
        <v>#DIV/0!</v>
      </c>
      <c r="K665" s="2">
        <f>_xlfn.STDEV.P(Table13131415[[#This Row],[Estimated costs 1]:[Estimated costs 20]])</f>
        <v>0</v>
      </c>
      <c r="L665" s="2" t="e">
        <f>Table13131415[[#This Row],[Dev]]/Table13131415[[#This Row],[Mean]]*100</f>
        <v>#DIV/0!</v>
      </c>
      <c r="M665" s="2">
        <f>Table13131415[[#This Row],[Estimated costs 1]]-Table13131415[[#This Row],[Actual cost]]</f>
        <v>0</v>
      </c>
      <c r="N665" s="2" t="e">
        <f>Table13131415[[#This Row],[Diff 1]]/Table13131415[[#This Row],[Actual cost]]*100</f>
        <v>#DIV/0!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</row>
    <row r="666" spans="1:34" x14ac:dyDescent="0.3">
      <c r="A666" t="s">
        <v>690</v>
      </c>
      <c r="B666">
        <v>664</v>
      </c>
      <c r="C666" t="str">
        <f>LEFT(Table13131415[[#This Row],[Contingency id]])</f>
        <v>C</v>
      </c>
      <c r="D666">
        <v>0</v>
      </c>
      <c r="E666" s="1">
        <v>1.0681818181818099</v>
      </c>
      <c r="F666">
        <v>94</v>
      </c>
      <c r="G666">
        <v>88</v>
      </c>
      <c r="H666">
        <v>0</v>
      </c>
      <c r="I666" s="2">
        <f>AVERAGE(Table13131415[[#This Row],[Estimated costs 1]:[Estimated costs 20]])</f>
        <v>0</v>
      </c>
      <c r="J666" s="2" t="e">
        <f>(Table13131415[[#This Row],[Mean]]-Table13131415[[#This Row],[Actual cost]])/Table13131415[[#This Row],[Actual cost]]*100</f>
        <v>#DIV/0!</v>
      </c>
      <c r="K666" s="2">
        <f>_xlfn.STDEV.P(Table13131415[[#This Row],[Estimated costs 1]:[Estimated costs 20]])</f>
        <v>0</v>
      </c>
      <c r="L666" s="2" t="e">
        <f>Table13131415[[#This Row],[Dev]]/Table13131415[[#This Row],[Mean]]*100</f>
        <v>#DIV/0!</v>
      </c>
      <c r="M666" s="2">
        <f>Table13131415[[#This Row],[Estimated costs 1]]-Table13131415[[#This Row],[Actual cost]]</f>
        <v>0</v>
      </c>
      <c r="N666" s="2" t="e">
        <f>Table13131415[[#This Row],[Diff 1]]/Table13131415[[#This Row],[Actual cost]]*100</f>
        <v>#DIV/0!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</row>
    <row r="667" spans="1:34" x14ac:dyDescent="0.3">
      <c r="A667" t="s">
        <v>691</v>
      </c>
      <c r="B667">
        <v>665</v>
      </c>
      <c r="C667" t="str">
        <f>LEFT(Table13131415[[#This Row],[Contingency id]])</f>
        <v>C</v>
      </c>
      <c r="D667">
        <v>0</v>
      </c>
      <c r="E667" s="1">
        <v>1.0963855421686699</v>
      </c>
      <c r="F667">
        <v>91</v>
      </c>
      <c r="G667">
        <v>83</v>
      </c>
      <c r="H667">
        <v>0</v>
      </c>
      <c r="I667" s="2">
        <f>AVERAGE(Table13131415[[#This Row],[Estimated costs 1]:[Estimated costs 20]])</f>
        <v>0</v>
      </c>
      <c r="J667" s="2" t="e">
        <f>(Table13131415[[#This Row],[Mean]]-Table13131415[[#This Row],[Actual cost]])/Table13131415[[#This Row],[Actual cost]]*100</f>
        <v>#DIV/0!</v>
      </c>
      <c r="K667" s="2">
        <f>_xlfn.STDEV.P(Table13131415[[#This Row],[Estimated costs 1]:[Estimated costs 20]])</f>
        <v>0</v>
      </c>
      <c r="L667" s="2" t="e">
        <f>Table13131415[[#This Row],[Dev]]/Table13131415[[#This Row],[Mean]]*100</f>
        <v>#DIV/0!</v>
      </c>
      <c r="M667" s="2">
        <f>Table13131415[[#This Row],[Estimated costs 1]]-Table13131415[[#This Row],[Actual cost]]</f>
        <v>0</v>
      </c>
      <c r="N667" s="2" t="e">
        <f>Table13131415[[#This Row],[Diff 1]]/Table13131415[[#This Row],[Actual cost]]*100</f>
        <v>#DIV/0!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</row>
    <row r="668" spans="1:34" x14ac:dyDescent="0.3">
      <c r="A668" t="s">
        <v>692</v>
      </c>
      <c r="B668">
        <v>666</v>
      </c>
      <c r="C668" t="str">
        <f>LEFT(Table13131415[[#This Row],[Contingency id]])</f>
        <v>C</v>
      </c>
      <c r="D668">
        <v>0</v>
      </c>
      <c r="E668" s="1">
        <v>1.0581395348837199</v>
      </c>
      <c r="F668">
        <v>91</v>
      </c>
      <c r="G668">
        <v>86</v>
      </c>
      <c r="H668">
        <v>0</v>
      </c>
      <c r="I668" s="2">
        <f>AVERAGE(Table13131415[[#This Row],[Estimated costs 1]:[Estimated costs 20]])</f>
        <v>0</v>
      </c>
      <c r="J668" s="2" t="e">
        <f>(Table13131415[[#This Row],[Mean]]-Table13131415[[#This Row],[Actual cost]])/Table13131415[[#This Row],[Actual cost]]*100</f>
        <v>#DIV/0!</v>
      </c>
      <c r="K668" s="2">
        <f>_xlfn.STDEV.P(Table13131415[[#This Row],[Estimated costs 1]:[Estimated costs 20]])</f>
        <v>0</v>
      </c>
      <c r="L668" s="2" t="e">
        <f>Table13131415[[#This Row],[Dev]]/Table13131415[[#This Row],[Mean]]*100</f>
        <v>#DIV/0!</v>
      </c>
      <c r="M668" s="2">
        <f>Table13131415[[#This Row],[Estimated costs 1]]-Table13131415[[#This Row],[Actual cost]]</f>
        <v>0</v>
      </c>
      <c r="N668" s="2" t="e">
        <f>Table13131415[[#This Row],[Diff 1]]/Table13131415[[#This Row],[Actual cost]]*100</f>
        <v>#DIV/0!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</row>
    <row r="669" spans="1:34" x14ac:dyDescent="0.3">
      <c r="A669" t="s">
        <v>693</v>
      </c>
      <c r="B669">
        <v>667</v>
      </c>
      <c r="C669" t="str">
        <f>LEFT(Table13131415[[#This Row],[Contingency id]])</f>
        <v>C</v>
      </c>
      <c r="D669">
        <v>0</v>
      </c>
      <c r="E669" s="1">
        <v>1.0681818181818099</v>
      </c>
      <c r="F669">
        <v>94</v>
      </c>
      <c r="G669">
        <v>88</v>
      </c>
      <c r="H669">
        <v>0</v>
      </c>
      <c r="I669" s="2">
        <f>AVERAGE(Table13131415[[#This Row],[Estimated costs 1]:[Estimated costs 20]])</f>
        <v>0</v>
      </c>
      <c r="J669" s="2" t="e">
        <f>(Table13131415[[#This Row],[Mean]]-Table13131415[[#This Row],[Actual cost]])/Table13131415[[#This Row],[Actual cost]]*100</f>
        <v>#DIV/0!</v>
      </c>
      <c r="K669" s="2">
        <f>_xlfn.STDEV.P(Table13131415[[#This Row],[Estimated costs 1]:[Estimated costs 20]])</f>
        <v>0</v>
      </c>
      <c r="L669" s="2" t="e">
        <f>Table13131415[[#This Row],[Dev]]/Table13131415[[#This Row],[Mean]]*100</f>
        <v>#DIV/0!</v>
      </c>
      <c r="M669" s="2">
        <f>Table13131415[[#This Row],[Estimated costs 1]]-Table13131415[[#This Row],[Actual cost]]</f>
        <v>0</v>
      </c>
      <c r="N669" s="2" t="e">
        <f>Table13131415[[#This Row],[Diff 1]]/Table13131415[[#This Row],[Actual cost]]*100</f>
        <v>#DIV/0!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</row>
    <row r="670" spans="1:34" x14ac:dyDescent="0.3">
      <c r="A670" t="s">
        <v>694</v>
      </c>
      <c r="B670">
        <v>668</v>
      </c>
      <c r="C670" t="str">
        <f>LEFT(Table13131415[[#This Row],[Contingency id]])</f>
        <v>C</v>
      </c>
      <c r="D670">
        <v>0</v>
      </c>
      <c r="E670" s="1">
        <v>1.0459770114942499</v>
      </c>
      <c r="F670">
        <v>91</v>
      </c>
      <c r="G670">
        <v>87</v>
      </c>
      <c r="H670">
        <v>0</v>
      </c>
      <c r="I670" s="2">
        <f>AVERAGE(Table13131415[[#This Row],[Estimated costs 1]:[Estimated costs 20]])</f>
        <v>0</v>
      </c>
      <c r="J670" s="2" t="e">
        <f>(Table13131415[[#This Row],[Mean]]-Table13131415[[#This Row],[Actual cost]])/Table13131415[[#This Row],[Actual cost]]*100</f>
        <v>#DIV/0!</v>
      </c>
      <c r="K670" s="2">
        <f>_xlfn.STDEV.P(Table13131415[[#This Row],[Estimated costs 1]:[Estimated costs 20]])</f>
        <v>0</v>
      </c>
      <c r="L670" s="2" t="e">
        <f>Table13131415[[#This Row],[Dev]]/Table13131415[[#This Row],[Mean]]*100</f>
        <v>#DIV/0!</v>
      </c>
      <c r="M670" s="2">
        <f>Table13131415[[#This Row],[Estimated costs 1]]-Table13131415[[#This Row],[Actual cost]]</f>
        <v>0</v>
      </c>
      <c r="N670" s="2" t="e">
        <f>Table13131415[[#This Row],[Diff 1]]/Table13131415[[#This Row],[Actual cost]]*100</f>
        <v>#DIV/0!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</row>
    <row r="671" spans="1:34" x14ac:dyDescent="0.3">
      <c r="A671" t="s">
        <v>695</v>
      </c>
      <c r="B671">
        <v>669</v>
      </c>
      <c r="C671" t="str">
        <f>LEFT(Table13131415[[#This Row],[Contingency id]])</f>
        <v>C</v>
      </c>
      <c r="D671">
        <v>0</v>
      </c>
      <c r="E671" s="1">
        <v>1.0561797752808899</v>
      </c>
      <c r="F671">
        <v>94</v>
      </c>
      <c r="G671">
        <v>89</v>
      </c>
      <c r="H671">
        <v>0</v>
      </c>
      <c r="I671" s="2">
        <f>AVERAGE(Table13131415[[#This Row],[Estimated costs 1]:[Estimated costs 20]])</f>
        <v>0</v>
      </c>
      <c r="J671" s="2" t="e">
        <f>(Table13131415[[#This Row],[Mean]]-Table13131415[[#This Row],[Actual cost]])/Table13131415[[#This Row],[Actual cost]]*100</f>
        <v>#DIV/0!</v>
      </c>
      <c r="K671" s="2">
        <f>_xlfn.STDEV.P(Table13131415[[#This Row],[Estimated costs 1]:[Estimated costs 20]])</f>
        <v>0</v>
      </c>
      <c r="L671" s="2" t="e">
        <f>Table13131415[[#This Row],[Dev]]/Table13131415[[#This Row],[Mean]]*100</f>
        <v>#DIV/0!</v>
      </c>
      <c r="M671" s="2">
        <f>Table13131415[[#This Row],[Estimated costs 1]]-Table13131415[[#This Row],[Actual cost]]</f>
        <v>0</v>
      </c>
      <c r="N671" s="2" t="e">
        <f>Table13131415[[#This Row],[Diff 1]]/Table13131415[[#This Row],[Actual cost]]*100</f>
        <v>#DIV/0!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</row>
    <row r="672" spans="1:34" x14ac:dyDescent="0.3">
      <c r="A672" t="s">
        <v>696</v>
      </c>
      <c r="B672">
        <v>670</v>
      </c>
      <c r="C672" t="str">
        <f>LEFT(Table13131415[[#This Row],[Contingency id]])</f>
        <v>C</v>
      </c>
      <c r="D672">
        <v>0</v>
      </c>
      <c r="E672" s="1">
        <v>1.0581395348837199</v>
      </c>
      <c r="F672">
        <v>91</v>
      </c>
      <c r="G672">
        <v>86</v>
      </c>
      <c r="H672">
        <v>0</v>
      </c>
      <c r="I672" s="2">
        <f>AVERAGE(Table13131415[[#This Row],[Estimated costs 1]:[Estimated costs 20]])</f>
        <v>0</v>
      </c>
      <c r="J672" s="2" t="e">
        <f>(Table13131415[[#This Row],[Mean]]-Table13131415[[#This Row],[Actual cost]])/Table13131415[[#This Row],[Actual cost]]*100</f>
        <v>#DIV/0!</v>
      </c>
      <c r="K672" s="2">
        <f>_xlfn.STDEV.P(Table13131415[[#This Row],[Estimated costs 1]:[Estimated costs 20]])</f>
        <v>0</v>
      </c>
      <c r="L672" s="2" t="e">
        <f>Table13131415[[#This Row],[Dev]]/Table13131415[[#This Row],[Mean]]*100</f>
        <v>#DIV/0!</v>
      </c>
      <c r="M672" s="2">
        <f>Table13131415[[#This Row],[Estimated costs 1]]-Table13131415[[#This Row],[Actual cost]]</f>
        <v>0</v>
      </c>
      <c r="N672" s="2" t="e">
        <f>Table13131415[[#This Row],[Diff 1]]/Table13131415[[#This Row],[Actual cost]]*100</f>
        <v>#DIV/0!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</row>
    <row r="673" spans="1:34" x14ac:dyDescent="0.3">
      <c r="A673" t="s">
        <v>697</v>
      </c>
      <c r="B673">
        <v>671</v>
      </c>
      <c r="C673" t="str">
        <f>LEFT(Table13131415[[#This Row],[Contingency id]])</f>
        <v>C</v>
      </c>
      <c r="D673">
        <v>0</v>
      </c>
      <c r="E673" s="1">
        <v>1.0561797752808899</v>
      </c>
      <c r="F673">
        <v>94</v>
      </c>
      <c r="G673">
        <v>89</v>
      </c>
      <c r="H673">
        <v>0</v>
      </c>
      <c r="I673" s="2">
        <f>AVERAGE(Table13131415[[#This Row],[Estimated costs 1]:[Estimated costs 20]])</f>
        <v>0</v>
      </c>
      <c r="J673" s="2" t="e">
        <f>(Table13131415[[#This Row],[Mean]]-Table13131415[[#This Row],[Actual cost]])/Table13131415[[#This Row],[Actual cost]]*100</f>
        <v>#DIV/0!</v>
      </c>
      <c r="K673" s="2">
        <f>_xlfn.STDEV.P(Table13131415[[#This Row],[Estimated costs 1]:[Estimated costs 20]])</f>
        <v>0</v>
      </c>
      <c r="L673" s="2" t="e">
        <f>Table13131415[[#This Row],[Dev]]/Table13131415[[#This Row],[Mean]]*100</f>
        <v>#DIV/0!</v>
      </c>
      <c r="M673" s="2">
        <f>Table13131415[[#This Row],[Estimated costs 1]]-Table13131415[[#This Row],[Actual cost]]</f>
        <v>0</v>
      </c>
      <c r="N673" s="2" t="e">
        <f>Table13131415[[#This Row],[Diff 1]]/Table13131415[[#This Row],[Actual cost]]*100</f>
        <v>#DIV/0!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</row>
    <row r="674" spans="1:34" x14ac:dyDescent="0.3">
      <c r="A674" t="s">
        <v>698</v>
      </c>
      <c r="B674">
        <v>672</v>
      </c>
      <c r="C674" t="str">
        <f>LEFT(Table13131415[[#This Row],[Contingency id]])</f>
        <v>C</v>
      </c>
      <c r="D674">
        <v>0</v>
      </c>
      <c r="E674" s="1">
        <v>1.1801801801801799</v>
      </c>
      <c r="F674">
        <v>131</v>
      </c>
      <c r="G674">
        <v>111</v>
      </c>
      <c r="H674">
        <v>0</v>
      </c>
      <c r="I674" s="2">
        <f>AVERAGE(Table13131415[[#This Row],[Estimated costs 1]:[Estimated costs 20]])</f>
        <v>0</v>
      </c>
      <c r="J674" s="2" t="e">
        <f>(Table13131415[[#This Row],[Mean]]-Table13131415[[#This Row],[Actual cost]])/Table13131415[[#This Row],[Actual cost]]*100</f>
        <v>#DIV/0!</v>
      </c>
      <c r="K674" s="2">
        <f>_xlfn.STDEV.P(Table13131415[[#This Row],[Estimated costs 1]:[Estimated costs 20]])</f>
        <v>0</v>
      </c>
      <c r="L674" s="2" t="e">
        <f>Table13131415[[#This Row],[Dev]]/Table13131415[[#This Row],[Mean]]*100</f>
        <v>#DIV/0!</v>
      </c>
      <c r="M674" s="2">
        <f>Table13131415[[#This Row],[Estimated costs 1]]-Table13131415[[#This Row],[Actual cost]]</f>
        <v>0</v>
      </c>
      <c r="N674" s="2" t="e">
        <f>Table13131415[[#This Row],[Diff 1]]/Table13131415[[#This Row],[Actual cost]]*100</f>
        <v>#DIV/0!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</row>
    <row r="675" spans="1:34" x14ac:dyDescent="0.3">
      <c r="A675" t="s">
        <v>699</v>
      </c>
      <c r="B675">
        <v>673</v>
      </c>
      <c r="C675" t="str">
        <f>LEFT(Table13131415[[#This Row],[Contingency id]])</f>
        <v>C</v>
      </c>
      <c r="D675">
        <v>0</v>
      </c>
      <c r="E675" s="1">
        <v>1.1293103448275801</v>
      </c>
      <c r="F675">
        <v>131</v>
      </c>
      <c r="G675">
        <v>116</v>
      </c>
      <c r="H675">
        <v>0</v>
      </c>
      <c r="I675" s="2">
        <f>AVERAGE(Table13131415[[#This Row],[Estimated costs 1]:[Estimated costs 20]])</f>
        <v>0</v>
      </c>
      <c r="J675" s="2" t="e">
        <f>(Table13131415[[#This Row],[Mean]]-Table13131415[[#This Row],[Actual cost]])/Table13131415[[#This Row],[Actual cost]]*100</f>
        <v>#DIV/0!</v>
      </c>
      <c r="K675" s="2">
        <f>_xlfn.STDEV.P(Table13131415[[#This Row],[Estimated costs 1]:[Estimated costs 20]])</f>
        <v>0</v>
      </c>
      <c r="L675" s="2" t="e">
        <f>Table13131415[[#This Row],[Dev]]/Table13131415[[#This Row],[Mean]]*100</f>
        <v>#DIV/0!</v>
      </c>
      <c r="M675" s="2">
        <f>Table13131415[[#This Row],[Estimated costs 1]]-Table13131415[[#This Row],[Actual cost]]</f>
        <v>0</v>
      </c>
      <c r="N675" s="2" t="e">
        <f>Table13131415[[#This Row],[Diff 1]]/Table13131415[[#This Row],[Actual cost]]*100</f>
        <v>#DIV/0!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</row>
    <row r="676" spans="1:34" x14ac:dyDescent="0.3">
      <c r="A676" t="s">
        <v>700</v>
      </c>
      <c r="B676">
        <v>674</v>
      </c>
      <c r="C676" t="str">
        <f>LEFT(Table13131415[[#This Row],[Contingency id]])</f>
        <v>C</v>
      </c>
      <c r="D676">
        <v>0</v>
      </c>
      <c r="E676" s="1">
        <v>1.1594202898550701</v>
      </c>
      <c r="F676">
        <v>160</v>
      </c>
      <c r="G676">
        <v>138</v>
      </c>
      <c r="H676">
        <v>0</v>
      </c>
      <c r="I676" s="2">
        <f>AVERAGE(Table13131415[[#This Row],[Estimated costs 1]:[Estimated costs 20]])</f>
        <v>0</v>
      </c>
      <c r="J676" s="2" t="e">
        <f>(Table13131415[[#This Row],[Mean]]-Table13131415[[#This Row],[Actual cost]])/Table13131415[[#This Row],[Actual cost]]*100</f>
        <v>#DIV/0!</v>
      </c>
      <c r="K676" s="2">
        <f>_xlfn.STDEV.P(Table13131415[[#This Row],[Estimated costs 1]:[Estimated costs 20]])</f>
        <v>0</v>
      </c>
      <c r="L676" s="2" t="e">
        <f>Table13131415[[#This Row],[Dev]]/Table13131415[[#This Row],[Mean]]*100</f>
        <v>#DIV/0!</v>
      </c>
      <c r="M676" s="2">
        <f>Table13131415[[#This Row],[Estimated costs 1]]-Table13131415[[#This Row],[Actual cost]]</f>
        <v>0</v>
      </c>
      <c r="N676" s="2" t="e">
        <f>Table13131415[[#This Row],[Diff 1]]/Table13131415[[#This Row],[Actual cost]]*100</f>
        <v>#DIV/0!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</row>
    <row r="677" spans="1:34" x14ac:dyDescent="0.3">
      <c r="A677" t="s">
        <v>701</v>
      </c>
      <c r="B677">
        <v>675</v>
      </c>
      <c r="C677" t="str">
        <f>LEFT(Table13131415[[#This Row],[Contingency id]])</f>
        <v>C</v>
      </c>
      <c r="D677">
        <v>0</v>
      </c>
      <c r="E677" s="1">
        <v>1.0826446280991699</v>
      </c>
      <c r="F677">
        <v>131</v>
      </c>
      <c r="G677">
        <v>121</v>
      </c>
      <c r="H677">
        <v>0</v>
      </c>
      <c r="I677" s="2">
        <f>AVERAGE(Table13131415[[#This Row],[Estimated costs 1]:[Estimated costs 20]])</f>
        <v>0</v>
      </c>
      <c r="J677" s="2" t="e">
        <f>(Table13131415[[#This Row],[Mean]]-Table13131415[[#This Row],[Actual cost]])/Table13131415[[#This Row],[Actual cost]]*100</f>
        <v>#DIV/0!</v>
      </c>
      <c r="K677" s="2">
        <f>_xlfn.STDEV.P(Table13131415[[#This Row],[Estimated costs 1]:[Estimated costs 20]])</f>
        <v>0</v>
      </c>
      <c r="L677" s="2" t="e">
        <f>Table13131415[[#This Row],[Dev]]/Table13131415[[#This Row],[Mean]]*100</f>
        <v>#DIV/0!</v>
      </c>
      <c r="M677" s="2">
        <f>Table13131415[[#This Row],[Estimated costs 1]]-Table13131415[[#This Row],[Actual cost]]</f>
        <v>0</v>
      </c>
      <c r="N677" s="2" t="e">
        <f>Table13131415[[#This Row],[Diff 1]]/Table13131415[[#This Row],[Actual cost]]*100</f>
        <v>#DIV/0!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</row>
    <row r="678" spans="1:34" x14ac:dyDescent="0.3">
      <c r="A678" t="s">
        <v>702</v>
      </c>
      <c r="B678">
        <v>676</v>
      </c>
      <c r="C678" t="str">
        <f>LEFT(Table13131415[[#This Row],[Contingency id]])</f>
        <v>C</v>
      </c>
      <c r="D678">
        <v>0</v>
      </c>
      <c r="E678" s="1">
        <v>1.0916666666666599</v>
      </c>
      <c r="F678">
        <v>131</v>
      </c>
      <c r="G678">
        <v>120</v>
      </c>
      <c r="H678">
        <v>0</v>
      </c>
      <c r="I678" s="2">
        <f>AVERAGE(Table13131415[[#This Row],[Estimated costs 1]:[Estimated costs 20]])</f>
        <v>0</v>
      </c>
      <c r="J678" s="2" t="e">
        <f>(Table13131415[[#This Row],[Mean]]-Table13131415[[#This Row],[Actual cost]])/Table13131415[[#This Row],[Actual cost]]*100</f>
        <v>#DIV/0!</v>
      </c>
      <c r="K678" s="2">
        <f>_xlfn.STDEV.P(Table13131415[[#This Row],[Estimated costs 1]:[Estimated costs 20]])</f>
        <v>0</v>
      </c>
      <c r="L678" s="2" t="e">
        <f>Table13131415[[#This Row],[Dev]]/Table13131415[[#This Row],[Mean]]*100</f>
        <v>#DIV/0!</v>
      </c>
      <c r="M678" s="2">
        <f>Table13131415[[#This Row],[Estimated costs 1]]-Table13131415[[#This Row],[Actual cost]]</f>
        <v>0</v>
      </c>
      <c r="N678" s="2" t="e">
        <f>Table13131415[[#This Row],[Diff 1]]/Table13131415[[#This Row],[Actual cost]]*100</f>
        <v>#DIV/0!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</row>
    <row r="679" spans="1:34" x14ac:dyDescent="0.3">
      <c r="A679" t="s">
        <v>703</v>
      </c>
      <c r="B679">
        <v>677</v>
      </c>
      <c r="C679" t="str">
        <f>LEFT(Table13131415[[#This Row],[Contingency id]])</f>
        <v>C</v>
      </c>
      <c r="D679">
        <v>0</v>
      </c>
      <c r="E679" s="1">
        <v>1.1196581196581099</v>
      </c>
      <c r="F679">
        <v>131</v>
      </c>
      <c r="G679">
        <v>117</v>
      </c>
      <c r="H679">
        <v>0</v>
      </c>
      <c r="I679" s="2">
        <f>AVERAGE(Table13131415[[#This Row],[Estimated costs 1]:[Estimated costs 20]])</f>
        <v>0</v>
      </c>
      <c r="J679" s="2" t="e">
        <f>(Table13131415[[#This Row],[Mean]]-Table13131415[[#This Row],[Actual cost]])/Table13131415[[#This Row],[Actual cost]]*100</f>
        <v>#DIV/0!</v>
      </c>
      <c r="K679" s="2">
        <f>_xlfn.STDEV.P(Table13131415[[#This Row],[Estimated costs 1]:[Estimated costs 20]])</f>
        <v>0</v>
      </c>
      <c r="L679" s="2" t="e">
        <f>Table13131415[[#This Row],[Dev]]/Table13131415[[#This Row],[Mean]]*100</f>
        <v>#DIV/0!</v>
      </c>
      <c r="M679" s="2">
        <f>Table13131415[[#This Row],[Estimated costs 1]]-Table13131415[[#This Row],[Actual cost]]</f>
        <v>0</v>
      </c>
      <c r="N679" s="2" t="e">
        <f>Table13131415[[#This Row],[Diff 1]]/Table13131415[[#This Row],[Actual cost]]*100</f>
        <v>#DIV/0!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</row>
    <row r="680" spans="1:34" x14ac:dyDescent="0.3">
      <c r="A680" t="s">
        <v>704</v>
      </c>
      <c r="B680">
        <v>678</v>
      </c>
      <c r="C680" t="str">
        <f>LEFT(Table13131415[[#This Row],[Contingency id]])</f>
        <v>C</v>
      </c>
      <c r="D680">
        <v>0</v>
      </c>
      <c r="E680" s="1">
        <v>1.05645161290322</v>
      </c>
      <c r="F680">
        <v>131</v>
      </c>
      <c r="G680">
        <v>124</v>
      </c>
      <c r="H680">
        <v>0</v>
      </c>
      <c r="I680" s="2">
        <f>AVERAGE(Table13131415[[#This Row],[Estimated costs 1]:[Estimated costs 20]])</f>
        <v>0</v>
      </c>
      <c r="J680" s="2" t="e">
        <f>(Table13131415[[#This Row],[Mean]]-Table13131415[[#This Row],[Actual cost]])/Table13131415[[#This Row],[Actual cost]]*100</f>
        <v>#DIV/0!</v>
      </c>
      <c r="K680" s="2">
        <f>_xlfn.STDEV.P(Table13131415[[#This Row],[Estimated costs 1]:[Estimated costs 20]])</f>
        <v>0</v>
      </c>
      <c r="L680" s="2" t="e">
        <f>Table13131415[[#This Row],[Dev]]/Table13131415[[#This Row],[Mean]]*100</f>
        <v>#DIV/0!</v>
      </c>
      <c r="M680" s="2">
        <f>Table13131415[[#This Row],[Estimated costs 1]]-Table13131415[[#This Row],[Actual cost]]</f>
        <v>0</v>
      </c>
      <c r="N680" s="2" t="e">
        <f>Table13131415[[#This Row],[Diff 1]]/Table13131415[[#This Row],[Actual cost]]*100</f>
        <v>#DIV/0!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</row>
    <row r="681" spans="1:34" x14ac:dyDescent="0.3">
      <c r="A681" t="s">
        <v>705</v>
      </c>
      <c r="B681">
        <v>679</v>
      </c>
      <c r="C681" t="str">
        <f>LEFT(Table13131415[[#This Row],[Contingency id]])</f>
        <v>C</v>
      </c>
      <c r="D681">
        <v>0</v>
      </c>
      <c r="E681" s="1">
        <v>1.1188811188811101</v>
      </c>
      <c r="F681">
        <v>160</v>
      </c>
      <c r="G681">
        <v>143</v>
      </c>
      <c r="H681">
        <v>0</v>
      </c>
      <c r="I681" s="2">
        <f>AVERAGE(Table13131415[[#This Row],[Estimated costs 1]:[Estimated costs 20]])</f>
        <v>0</v>
      </c>
      <c r="J681" s="2" t="e">
        <f>(Table13131415[[#This Row],[Mean]]-Table13131415[[#This Row],[Actual cost]])/Table13131415[[#This Row],[Actual cost]]*100</f>
        <v>#DIV/0!</v>
      </c>
      <c r="K681" s="2">
        <f>_xlfn.STDEV.P(Table13131415[[#This Row],[Estimated costs 1]:[Estimated costs 20]])</f>
        <v>0</v>
      </c>
      <c r="L681" s="2" t="e">
        <f>Table13131415[[#This Row],[Dev]]/Table13131415[[#This Row],[Mean]]*100</f>
        <v>#DIV/0!</v>
      </c>
      <c r="M681" s="2">
        <f>Table13131415[[#This Row],[Estimated costs 1]]-Table13131415[[#This Row],[Actual cost]]</f>
        <v>0</v>
      </c>
      <c r="N681" s="2" t="e">
        <f>Table13131415[[#This Row],[Diff 1]]/Table13131415[[#This Row],[Actual cost]]*100</f>
        <v>#DIV/0!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</row>
    <row r="682" spans="1:34" x14ac:dyDescent="0.3">
      <c r="A682" t="s">
        <v>706</v>
      </c>
      <c r="B682">
        <v>680</v>
      </c>
      <c r="C682" t="str">
        <f>LEFT(Table13131415[[#This Row],[Contingency id]])</f>
        <v>C</v>
      </c>
      <c r="D682">
        <v>0</v>
      </c>
      <c r="E682" s="1">
        <v>1.0833333333333299</v>
      </c>
      <c r="F682">
        <v>130</v>
      </c>
      <c r="G682">
        <v>120</v>
      </c>
      <c r="H682">
        <v>0</v>
      </c>
      <c r="I682" s="2">
        <f>AVERAGE(Table13131415[[#This Row],[Estimated costs 1]:[Estimated costs 20]])</f>
        <v>0</v>
      </c>
      <c r="J682" s="2" t="e">
        <f>(Table13131415[[#This Row],[Mean]]-Table13131415[[#This Row],[Actual cost]])/Table13131415[[#This Row],[Actual cost]]*100</f>
        <v>#DIV/0!</v>
      </c>
      <c r="K682" s="2">
        <f>_xlfn.STDEV.P(Table13131415[[#This Row],[Estimated costs 1]:[Estimated costs 20]])</f>
        <v>0</v>
      </c>
      <c r="L682" s="2" t="e">
        <f>Table13131415[[#This Row],[Dev]]/Table13131415[[#This Row],[Mean]]*100</f>
        <v>#DIV/0!</v>
      </c>
      <c r="M682" s="2">
        <f>Table13131415[[#This Row],[Estimated costs 1]]-Table13131415[[#This Row],[Actual cost]]</f>
        <v>0</v>
      </c>
      <c r="N682" s="2" t="e">
        <f>Table13131415[[#This Row],[Diff 1]]/Table13131415[[#This Row],[Actual cost]]*100</f>
        <v>#DIV/0!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</row>
    <row r="683" spans="1:34" x14ac:dyDescent="0.3">
      <c r="A683" t="s">
        <v>707</v>
      </c>
      <c r="B683">
        <v>681</v>
      </c>
      <c r="C683" t="str">
        <f>LEFT(Table13131415[[#This Row],[Contingency id]])</f>
        <v>C</v>
      </c>
      <c r="D683">
        <v>0</v>
      </c>
      <c r="E683" s="1">
        <v>1.0833333333333299</v>
      </c>
      <c r="F683">
        <v>130</v>
      </c>
      <c r="G683">
        <v>120</v>
      </c>
      <c r="H683">
        <v>0</v>
      </c>
      <c r="I683" s="2">
        <f>AVERAGE(Table13131415[[#This Row],[Estimated costs 1]:[Estimated costs 20]])</f>
        <v>0</v>
      </c>
      <c r="J683" s="2" t="e">
        <f>(Table13131415[[#This Row],[Mean]]-Table13131415[[#This Row],[Actual cost]])/Table13131415[[#This Row],[Actual cost]]*100</f>
        <v>#DIV/0!</v>
      </c>
      <c r="K683" s="2">
        <f>_xlfn.STDEV.P(Table13131415[[#This Row],[Estimated costs 1]:[Estimated costs 20]])</f>
        <v>0</v>
      </c>
      <c r="L683" s="2" t="e">
        <f>Table13131415[[#This Row],[Dev]]/Table13131415[[#This Row],[Mean]]*100</f>
        <v>#DIV/0!</v>
      </c>
      <c r="M683" s="2">
        <f>Table13131415[[#This Row],[Estimated costs 1]]-Table13131415[[#This Row],[Actual cost]]</f>
        <v>0</v>
      </c>
      <c r="N683" s="2" t="e">
        <f>Table13131415[[#This Row],[Diff 1]]/Table13131415[[#This Row],[Actual cost]]*100</f>
        <v>#DIV/0!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</row>
    <row r="684" spans="1:34" x14ac:dyDescent="0.3">
      <c r="A684" t="s">
        <v>708</v>
      </c>
      <c r="B684">
        <v>682</v>
      </c>
      <c r="C684" t="str">
        <f>LEFT(Table13131415[[#This Row],[Contingency id]])</f>
        <v>C</v>
      </c>
      <c r="D684">
        <v>0</v>
      </c>
      <c r="E684" s="1">
        <v>1.0958904109589001</v>
      </c>
      <c r="F684">
        <v>160</v>
      </c>
      <c r="G684">
        <v>146</v>
      </c>
      <c r="H684">
        <v>0</v>
      </c>
      <c r="I684" s="2">
        <f>AVERAGE(Table13131415[[#This Row],[Estimated costs 1]:[Estimated costs 20]])</f>
        <v>0</v>
      </c>
      <c r="J684" s="2" t="e">
        <f>(Table13131415[[#This Row],[Mean]]-Table13131415[[#This Row],[Actual cost]])/Table13131415[[#This Row],[Actual cost]]*100</f>
        <v>#DIV/0!</v>
      </c>
      <c r="K684" s="2">
        <f>_xlfn.STDEV.P(Table13131415[[#This Row],[Estimated costs 1]:[Estimated costs 20]])</f>
        <v>0</v>
      </c>
      <c r="L684" s="2" t="e">
        <f>Table13131415[[#This Row],[Dev]]/Table13131415[[#This Row],[Mean]]*100</f>
        <v>#DIV/0!</v>
      </c>
      <c r="M684" s="2">
        <f>Table13131415[[#This Row],[Estimated costs 1]]-Table13131415[[#This Row],[Actual cost]]</f>
        <v>0</v>
      </c>
      <c r="N684" s="2" t="e">
        <f>Table13131415[[#This Row],[Diff 1]]/Table13131415[[#This Row],[Actual cost]]*100</f>
        <v>#DIV/0!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</row>
    <row r="685" spans="1:34" x14ac:dyDescent="0.3">
      <c r="A685" t="s">
        <v>709</v>
      </c>
      <c r="B685">
        <v>683</v>
      </c>
      <c r="C685" t="str">
        <f>LEFT(Table13131415[[#This Row],[Contingency id]])</f>
        <v>C</v>
      </c>
      <c r="D685">
        <v>0</v>
      </c>
      <c r="E685" s="1">
        <v>1.1008403361344501</v>
      </c>
      <c r="F685">
        <v>131</v>
      </c>
      <c r="G685">
        <v>119</v>
      </c>
      <c r="H685">
        <v>0</v>
      </c>
      <c r="I685" s="2">
        <f>AVERAGE(Table13131415[[#This Row],[Estimated costs 1]:[Estimated costs 20]])</f>
        <v>0</v>
      </c>
      <c r="J685" s="2" t="e">
        <f>(Table13131415[[#This Row],[Mean]]-Table13131415[[#This Row],[Actual cost]])/Table13131415[[#This Row],[Actual cost]]*100</f>
        <v>#DIV/0!</v>
      </c>
      <c r="K685" s="2">
        <f>_xlfn.STDEV.P(Table13131415[[#This Row],[Estimated costs 1]:[Estimated costs 20]])</f>
        <v>0</v>
      </c>
      <c r="L685" s="2" t="e">
        <f>Table13131415[[#This Row],[Dev]]/Table13131415[[#This Row],[Mean]]*100</f>
        <v>#DIV/0!</v>
      </c>
      <c r="M685" s="2">
        <f>Table13131415[[#This Row],[Estimated costs 1]]-Table13131415[[#This Row],[Actual cost]]</f>
        <v>0</v>
      </c>
      <c r="N685" s="2" t="e">
        <f>Table13131415[[#This Row],[Diff 1]]/Table13131415[[#This Row],[Actual cost]]*100</f>
        <v>#DIV/0!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</row>
    <row r="686" spans="1:34" x14ac:dyDescent="0.3">
      <c r="A686" t="s">
        <v>710</v>
      </c>
      <c r="B686">
        <v>684</v>
      </c>
      <c r="C686" t="str">
        <f>LEFT(Table13131415[[#This Row],[Contingency id]])</f>
        <v>C</v>
      </c>
      <c r="D686">
        <v>0</v>
      </c>
      <c r="E686" s="1">
        <v>1.1196581196581099</v>
      </c>
      <c r="F686">
        <v>131</v>
      </c>
      <c r="G686">
        <v>117</v>
      </c>
      <c r="H686">
        <v>0</v>
      </c>
      <c r="I686" s="2">
        <f>AVERAGE(Table13131415[[#This Row],[Estimated costs 1]:[Estimated costs 20]])</f>
        <v>0</v>
      </c>
      <c r="J686" s="2" t="e">
        <f>(Table13131415[[#This Row],[Mean]]-Table13131415[[#This Row],[Actual cost]])/Table13131415[[#This Row],[Actual cost]]*100</f>
        <v>#DIV/0!</v>
      </c>
      <c r="K686" s="2">
        <f>_xlfn.STDEV.P(Table13131415[[#This Row],[Estimated costs 1]:[Estimated costs 20]])</f>
        <v>0</v>
      </c>
      <c r="L686" s="2" t="e">
        <f>Table13131415[[#This Row],[Dev]]/Table13131415[[#This Row],[Mean]]*100</f>
        <v>#DIV/0!</v>
      </c>
      <c r="M686" s="2">
        <f>Table13131415[[#This Row],[Estimated costs 1]]-Table13131415[[#This Row],[Actual cost]]</f>
        <v>0</v>
      </c>
      <c r="N686" s="2" t="e">
        <f>Table13131415[[#This Row],[Diff 1]]/Table13131415[[#This Row],[Actual cost]]*100</f>
        <v>#DIV/0!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</row>
    <row r="687" spans="1:34" x14ac:dyDescent="0.3">
      <c r="A687" t="s">
        <v>711</v>
      </c>
      <c r="B687">
        <v>685</v>
      </c>
      <c r="C687" t="str">
        <f>LEFT(Table13131415[[#This Row],[Contingency id]])</f>
        <v>C</v>
      </c>
      <c r="D687">
        <v>0</v>
      </c>
      <c r="E687" s="1">
        <v>1.1592920353982299</v>
      </c>
      <c r="F687">
        <v>131</v>
      </c>
      <c r="G687">
        <v>113</v>
      </c>
      <c r="H687">
        <v>0</v>
      </c>
      <c r="I687" s="2">
        <f>AVERAGE(Table13131415[[#This Row],[Estimated costs 1]:[Estimated costs 20]])</f>
        <v>0</v>
      </c>
      <c r="J687" s="2" t="e">
        <f>(Table13131415[[#This Row],[Mean]]-Table13131415[[#This Row],[Actual cost]])/Table13131415[[#This Row],[Actual cost]]*100</f>
        <v>#DIV/0!</v>
      </c>
      <c r="K687" s="2">
        <f>_xlfn.STDEV.P(Table13131415[[#This Row],[Estimated costs 1]:[Estimated costs 20]])</f>
        <v>0</v>
      </c>
      <c r="L687" s="2" t="e">
        <f>Table13131415[[#This Row],[Dev]]/Table13131415[[#This Row],[Mean]]*100</f>
        <v>#DIV/0!</v>
      </c>
      <c r="M687" s="2">
        <f>Table13131415[[#This Row],[Estimated costs 1]]-Table13131415[[#This Row],[Actual cost]]</f>
        <v>0</v>
      </c>
      <c r="N687" s="2" t="e">
        <f>Table13131415[[#This Row],[Diff 1]]/Table13131415[[#This Row],[Actual cost]]*100</f>
        <v>#DIV/0!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</row>
    <row r="688" spans="1:34" x14ac:dyDescent="0.3">
      <c r="A688" t="s">
        <v>712</v>
      </c>
      <c r="B688">
        <v>686</v>
      </c>
      <c r="C688" t="str">
        <f>LEFT(Table13131415[[#This Row],[Contingency id]])</f>
        <v>C</v>
      </c>
      <c r="D688">
        <v>0</v>
      </c>
      <c r="E688" s="1">
        <v>1.04</v>
      </c>
      <c r="F688">
        <v>130</v>
      </c>
      <c r="G688">
        <v>125</v>
      </c>
      <c r="H688">
        <v>0</v>
      </c>
      <c r="I688" s="2">
        <f>AVERAGE(Table13131415[[#This Row],[Estimated costs 1]:[Estimated costs 20]])</f>
        <v>0</v>
      </c>
      <c r="J688" s="2" t="e">
        <f>(Table13131415[[#This Row],[Mean]]-Table13131415[[#This Row],[Actual cost]])/Table13131415[[#This Row],[Actual cost]]*100</f>
        <v>#DIV/0!</v>
      </c>
      <c r="K688" s="2">
        <f>_xlfn.STDEV.P(Table13131415[[#This Row],[Estimated costs 1]:[Estimated costs 20]])</f>
        <v>0</v>
      </c>
      <c r="L688" s="2" t="e">
        <f>Table13131415[[#This Row],[Dev]]/Table13131415[[#This Row],[Mean]]*100</f>
        <v>#DIV/0!</v>
      </c>
      <c r="M688" s="2">
        <f>Table13131415[[#This Row],[Estimated costs 1]]-Table13131415[[#This Row],[Actual cost]]</f>
        <v>0</v>
      </c>
      <c r="N688" s="2" t="e">
        <f>Table13131415[[#This Row],[Diff 1]]/Table13131415[[#This Row],[Actual cost]]*100</f>
        <v>#DIV/0!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</row>
    <row r="689" spans="1:34" x14ac:dyDescent="0.3">
      <c r="A689" t="s">
        <v>713</v>
      </c>
      <c r="B689">
        <v>687</v>
      </c>
      <c r="C689" t="str">
        <f>LEFT(Table13131415[[#This Row],[Contingency id]])</f>
        <v>C</v>
      </c>
      <c r="D689">
        <v>0</v>
      </c>
      <c r="E689" s="1">
        <v>1.1428571428571399</v>
      </c>
      <c r="F689">
        <v>160</v>
      </c>
      <c r="G689">
        <v>140</v>
      </c>
      <c r="H689">
        <v>0</v>
      </c>
      <c r="I689" s="2">
        <f>AVERAGE(Table13131415[[#This Row],[Estimated costs 1]:[Estimated costs 20]])</f>
        <v>0</v>
      </c>
      <c r="J689" s="2" t="e">
        <f>(Table13131415[[#This Row],[Mean]]-Table13131415[[#This Row],[Actual cost]])/Table13131415[[#This Row],[Actual cost]]*100</f>
        <v>#DIV/0!</v>
      </c>
      <c r="K689" s="2">
        <f>_xlfn.STDEV.P(Table13131415[[#This Row],[Estimated costs 1]:[Estimated costs 20]])</f>
        <v>0</v>
      </c>
      <c r="L689" s="2" t="e">
        <f>Table13131415[[#This Row],[Dev]]/Table13131415[[#This Row],[Mean]]*100</f>
        <v>#DIV/0!</v>
      </c>
      <c r="M689" s="2">
        <f>Table13131415[[#This Row],[Estimated costs 1]]-Table13131415[[#This Row],[Actual cost]]</f>
        <v>0</v>
      </c>
      <c r="N689" s="2" t="e">
        <f>Table13131415[[#This Row],[Diff 1]]/Table13131415[[#This Row],[Actual cost]]*100</f>
        <v>#DIV/0!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</row>
    <row r="690" spans="1:34" x14ac:dyDescent="0.3">
      <c r="A690" t="s">
        <v>714</v>
      </c>
      <c r="B690">
        <v>688</v>
      </c>
      <c r="C690" t="str">
        <f>LEFT(Table13131415[[#This Row],[Contingency id]])</f>
        <v>C</v>
      </c>
      <c r="D690">
        <v>0</v>
      </c>
      <c r="E690" s="1">
        <v>1.0882352941176401</v>
      </c>
      <c r="F690">
        <v>148</v>
      </c>
      <c r="G690">
        <v>136</v>
      </c>
      <c r="H690">
        <v>0</v>
      </c>
      <c r="I690" s="2">
        <f>AVERAGE(Table13131415[[#This Row],[Estimated costs 1]:[Estimated costs 20]])</f>
        <v>0</v>
      </c>
      <c r="J690" s="2" t="e">
        <f>(Table13131415[[#This Row],[Mean]]-Table13131415[[#This Row],[Actual cost]])/Table13131415[[#This Row],[Actual cost]]*100</f>
        <v>#DIV/0!</v>
      </c>
      <c r="K690" s="2">
        <f>_xlfn.STDEV.P(Table13131415[[#This Row],[Estimated costs 1]:[Estimated costs 20]])</f>
        <v>0</v>
      </c>
      <c r="L690" s="2" t="e">
        <f>Table13131415[[#This Row],[Dev]]/Table13131415[[#This Row],[Mean]]*100</f>
        <v>#DIV/0!</v>
      </c>
      <c r="M690" s="2">
        <f>Table13131415[[#This Row],[Estimated costs 1]]-Table13131415[[#This Row],[Actual cost]]</f>
        <v>0</v>
      </c>
      <c r="N690" s="2" t="e">
        <f>Table13131415[[#This Row],[Diff 1]]/Table13131415[[#This Row],[Actual cost]]*100</f>
        <v>#DIV/0!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</row>
    <row r="691" spans="1:34" x14ac:dyDescent="0.3">
      <c r="A691" t="s">
        <v>715</v>
      </c>
      <c r="B691">
        <v>689</v>
      </c>
      <c r="C691" t="str">
        <f>LEFT(Table13131415[[#This Row],[Contingency id]])</f>
        <v>C</v>
      </c>
      <c r="D691">
        <v>0</v>
      </c>
      <c r="E691" s="1">
        <v>1.1118881118881101</v>
      </c>
      <c r="F691">
        <v>159</v>
      </c>
      <c r="G691">
        <v>143</v>
      </c>
      <c r="H691">
        <v>0</v>
      </c>
      <c r="I691" s="2">
        <f>AVERAGE(Table13131415[[#This Row],[Estimated costs 1]:[Estimated costs 20]])</f>
        <v>0</v>
      </c>
      <c r="J691" s="2" t="e">
        <f>(Table13131415[[#This Row],[Mean]]-Table13131415[[#This Row],[Actual cost]])/Table13131415[[#This Row],[Actual cost]]*100</f>
        <v>#DIV/0!</v>
      </c>
      <c r="K691" s="2">
        <f>_xlfn.STDEV.P(Table13131415[[#This Row],[Estimated costs 1]:[Estimated costs 20]])</f>
        <v>0</v>
      </c>
      <c r="L691" s="2" t="e">
        <f>Table13131415[[#This Row],[Dev]]/Table13131415[[#This Row],[Mean]]*100</f>
        <v>#DIV/0!</v>
      </c>
      <c r="M691" s="2">
        <f>Table13131415[[#This Row],[Estimated costs 1]]-Table13131415[[#This Row],[Actual cost]]</f>
        <v>0</v>
      </c>
      <c r="N691" s="2" t="e">
        <f>Table13131415[[#This Row],[Diff 1]]/Table13131415[[#This Row],[Actual cost]]*100</f>
        <v>#DIV/0!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</row>
    <row r="692" spans="1:34" x14ac:dyDescent="0.3">
      <c r="A692" t="s">
        <v>716</v>
      </c>
      <c r="B692">
        <v>690</v>
      </c>
      <c r="C692" t="str">
        <f>LEFT(Table13131415[[#This Row],[Contingency id]])</f>
        <v>C</v>
      </c>
      <c r="D692">
        <v>0</v>
      </c>
      <c r="E692" s="1">
        <v>1.0965517241379299</v>
      </c>
      <c r="F692">
        <v>159</v>
      </c>
      <c r="G692">
        <v>145</v>
      </c>
      <c r="H692">
        <v>0</v>
      </c>
      <c r="I692" s="2">
        <f>AVERAGE(Table13131415[[#This Row],[Estimated costs 1]:[Estimated costs 20]])</f>
        <v>0</v>
      </c>
      <c r="J692" s="2" t="e">
        <f>(Table13131415[[#This Row],[Mean]]-Table13131415[[#This Row],[Actual cost]])/Table13131415[[#This Row],[Actual cost]]*100</f>
        <v>#DIV/0!</v>
      </c>
      <c r="K692" s="2">
        <f>_xlfn.STDEV.P(Table13131415[[#This Row],[Estimated costs 1]:[Estimated costs 20]])</f>
        <v>0</v>
      </c>
      <c r="L692" s="2" t="e">
        <f>Table13131415[[#This Row],[Dev]]/Table13131415[[#This Row],[Mean]]*100</f>
        <v>#DIV/0!</v>
      </c>
      <c r="M692" s="2">
        <f>Table13131415[[#This Row],[Estimated costs 1]]-Table13131415[[#This Row],[Actual cost]]</f>
        <v>0</v>
      </c>
      <c r="N692" s="2" t="e">
        <f>Table13131415[[#This Row],[Diff 1]]/Table13131415[[#This Row],[Actual cost]]*100</f>
        <v>#DIV/0!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</row>
    <row r="693" spans="1:34" x14ac:dyDescent="0.3">
      <c r="A693" t="s">
        <v>717</v>
      </c>
      <c r="B693">
        <v>691</v>
      </c>
      <c r="C693" t="str">
        <f>LEFT(Table13131415[[#This Row],[Contingency id]])</f>
        <v>C</v>
      </c>
      <c r="D693">
        <v>0</v>
      </c>
      <c r="E693" s="1">
        <v>1.1599999999999999</v>
      </c>
      <c r="F693">
        <v>203</v>
      </c>
      <c r="G693">
        <v>175</v>
      </c>
      <c r="H693">
        <v>0</v>
      </c>
      <c r="I693" s="2">
        <f>AVERAGE(Table13131415[[#This Row],[Estimated costs 1]:[Estimated costs 20]])</f>
        <v>0</v>
      </c>
      <c r="J693" s="2" t="e">
        <f>(Table13131415[[#This Row],[Mean]]-Table13131415[[#This Row],[Actual cost]])/Table13131415[[#This Row],[Actual cost]]*100</f>
        <v>#DIV/0!</v>
      </c>
      <c r="K693" s="2">
        <f>_xlfn.STDEV.P(Table13131415[[#This Row],[Estimated costs 1]:[Estimated costs 20]])</f>
        <v>0</v>
      </c>
      <c r="L693" s="2" t="e">
        <f>Table13131415[[#This Row],[Dev]]/Table13131415[[#This Row],[Mean]]*100</f>
        <v>#DIV/0!</v>
      </c>
      <c r="M693" s="2">
        <f>Table13131415[[#This Row],[Estimated costs 1]]-Table13131415[[#This Row],[Actual cost]]</f>
        <v>0</v>
      </c>
      <c r="N693" s="2" t="e">
        <f>Table13131415[[#This Row],[Diff 1]]/Table13131415[[#This Row],[Actual cost]]*100</f>
        <v>#DIV/0!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</row>
    <row r="694" spans="1:34" x14ac:dyDescent="0.3">
      <c r="A694" t="s">
        <v>718</v>
      </c>
      <c r="B694">
        <v>692</v>
      </c>
      <c r="C694" t="str">
        <f>LEFT(Table13131415[[#This Row],[Contingency id]])</f>
        <v>C</v>
      </c>
      <c r="D694">
        <v>0</v>
      </c>
      <c r="E694" s="1">
        <v>1.17460317460317</v>
      </c>
      <c r="F694">
        <v>148</v>
      </c>
      <c r="G694">
        <v>126</v>
      </c>
      <c r="H694">
        <v>0</v>
      </c>
      <c r="I694" s="2">
        <f>AVERAGE(Table13131415[[#This Row],[Estimated costs 1]:[Estimated costs 20]])</f>
        <v>0</v>
      </c>
      <c r="J694" s="2" t="e">
        <f>(Table13131415[[#This Row],[Mean]]-Table13131415[[#This Row],[Actual cost]])/Table13131415[[#This Row],[Actual cost]]*100</f>
        <v>#DIV/0!</v>
      </c>
      <c r="K694" s="2">
        <f>_xlfn.STDEV.P(Table13131415[[#This Row],[Estimated costs 1]:[Estimated costs 20]])</f>
        <v>0</v>
      </c>
      <c r="L694" s="2" t="e">
        <f>Table13131415[[#This Row],[Dev]]/Table13131415[[#This Row],[Mean]]*100</f>
        <v>#DIV/0!</v>
      </c>
      <c r="M694" s="2">
        <f>Table13131415[[#This Row],[Estimated costs 1]]-Table13131415[[#This Row],[Actual cost]]</f>
        <v>0</v>
      </c>
      <c r="N694" s="2" t="e">
        <f>Table13131415[[#This Row],[Diff 1]]/Table13131415[[#This Row],[Actual cost]]*100</f>
        <v>#DIV/0!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</row>
    <row r="695" spans="1:34" x14ac:dyDescent="0.3">
      <c r="A695" t="s">
        <v>719</v>
      </c>
      <c r="B695">
        <v>693</v>
      </c>
      <c r="C695" t="str">
        <f>LEFT(Table13131415[[#This Row],[Contingency id]])</f>
        <v>C</v>
      </c>
      <c r="D695">
        <v>0</v>
      </c>
      <c r="E695" s="1">
        <v>1.1521739130434701</v>
      </c>
      <c r="F695">
        <v>159</v>
      </c>
      <c r="G695">
        <v>138</v>
      </c>
      <c r="H695">
        <v>0</v>
      </c>
      <c r="I695" s="2">
        <f>AVERAGE(Table13131415[[#This Row],[Estimated costs 1]:[Estimated costs 20]])</f>
        <v>0</v>
      </c>
      <c r="J695" s="2" t="e">
        <f>(Table13131415[[#This Row],[Mean]]-Table13131415[[#This Row],[Actual cost]])/Table13131415[[#This Row],[Actual cost]]*100</f>
        <v>#DIV/0!</v>
      </c>
      <c r="K695" s="2">
        <f>_xlfn.STDEV.P(Table13131415[[#This Row],[Estimated costs 1]:[Estimated costs 20]])</f>
        <v>0</v>
      </c>
      <c r="L695" s="2" t="e">
        <f>Table13131415[[#This Row],[Dev]]/Table13131415[[#This Row],[Mean]]*100</f>
        <v>#DIV/0!</v>
      </c>
      <c r="M695" s="2">
        <f>Table13131415[[#This Row],[Estimated costs 1]]-Table13131415[[#This Row],[Actual cost]]</f>
        <v>0</v>
      </c>
      <c r="N695" s="2" t="e">
        <f>Table13131415[[#This Row],[Diff 1]]/Table13131415[[#This Row],[Actual cost]]*100</f>
        <v>#DIV/0!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</row>
    <row r="696" spans="1:34" x14ac:dyDescent="0.3">
      <c r="A696" t="s">
        <v>720</v>
      </c>
      <c r="B696">
        <v>694</v>
      </c>
      <c r="C696" t="str">
        <f>LEFT(Table13131415[[#This Row],[Contingency id]])</f>
        <v>C</v>
      </c>
      <c r="D696">
        <v>0</v>
      </c>
      <c r="E696" s="1">
        <v>1.13846153846153</v>
      </c>
      <c r="F696">
        <v>148</v>
      </c>
      <c r="G696">
        <v>130</v>
      </c>
      <c r="H696">
        <v>0</v>
      </c>
      <c r="I696" s="2">
        <f>AVERAGE(Table13131415[[#This Row],[Estimated costs 1]:[Estimated costs 20]])</f>
        <v>0</v>
      </c>
      <c r="J696" s="2" t="e">
        <f>(Table13131415[[#This Row],[Mean]]-Table13131415[[#This Row],[Actual cost]])/Table13131415[[#This Row],[Actual cost]]*100</f>
        <v>#DIV/0!</v>
      </c>
      <c r="K696" s="2">
        <f>_xlfn.STDEV.P(Table13131415[[#This Row],[Estimated costs 1]:[Estimated costs 20]])</f>
        <v>0</v>
      </c>
      <c r="L696" s="2" t="e">
        <f>Table13131415[[#This Row],[Dev]]/Table13131415[[#This Row],[Mean]]*100</f>
        <v>#DIV/0!</v>
      </c>
      <c r="M696" s="2">
        <f>Table13131415[[#This Row],[Estimated costs 1]]-Table13131415[[#This Row],[Actual cost]]</f>
        <v>0</v>
      </c>
      <c r="N696" s="2" t="e">
        <f>Table13131415[[#This Row],[Diff 1]]/Table13131415[[#This Row],[Actual cost]]*100</f>
        <v>#DIV/0!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</row>
    <row r="697" spans="1:34" x14ac:dyDescent="0.3">
      <c r="A697" t="s">
        <v>721</v>
      </c>
      <c r="B697">
        <v>695</v>
      </c>
      <c r="C697" t="str">
        <f>LEFT(Table13131415[[#This Row],[Contingency id]])</f>
        <v>C</v>
      </c>
      <c r="D697">
        <v>0</v>
      </c>
      <c r="E697" s="1">
        <v>1.1118881118881101</v>
      </c>
      <c r="F697">
        <v>159</v>
      </c>
      <c r="G697">
        <v>143</v>
      </c>
      <c r="H697">
        <v>0</v>
      </c>
      <c r="I697" s="2">
        <f>AVERAGE(Table13131415[[#This Row],[Estimated costs 1]:[Estimated costs 20]])</f>
        <v>0</v>
      </c>
      <c r="J697" s="2" t="e">
        <f>(Table13131415[[#This Row],[Mean]]-Table13131415[[#This Row],[Actual cost]])/Table13131415[[#This Row],[Actual cost]]*100</f>
        <v>#DIV/0!</v>
      </c>
      <c r="K697" s="2">
        <f>_xlfn.STDEV.P(Table13131415[[#This Row],[Estimated costs 1]:[Estimated costs 20]])</f>
        <v>0</v>
      </c>
      <c r="L697" s="2" t="e">
        <f>Table13131415[[#This Row],[Dev]]/Table13131415[[#This Row],[Mean]]*100</f>
        <v>#DIV/0!</v>
      </c>
      <c r="M697" s="2">
        <f>Table13131415[[#This Row],[Estimated costs 1]]-Table13131415[[#This Row],[Actual cost]]</f>
        <v>0</v>
      </c>
      <c r="N697" s="2" t="e">
        <f>Table13131415[[#This Row],[Diff 1]]/Table13131415[[#This Row],[Actual cost]]*100</f>
        <v>#DIV/0!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</row>
    <row r="698" spans="1:34" x14ac:dyDescent="0.3">
      <c r="A698" t="s">
        <v>722</v>
      </c>
      <c r="B698">
        <v>696</v>
      </c>
      <c r="C698" t="str">
        <f>LEFT(Table13131415[[#This Row],[Contingency id]])</f>
        <v>C</v>
      </c>
      <c r="D698">
        <v>0</v>
      </c>
      <c r="E698" s="1">
        <v>1.1404494382022401</v>
      </c>
      <c r="F698">
        <v>203</v>
      </c>
      <c r="G698">
        <v>178</v>
      </c>
      <c r="H698">
        <v>0</v>
      </c>
      <c r="I698" s="2">
        <f>AVERAGE(Table13131415[[#This Row],[Estimated costs 1]:[Estimated costs 20]])</f>
        <v>0</v>
      </c>
      <c r="J698" s="2" t="e">
        <f>(Table13131415[[#This Row],[Mean]]-Table13131415[[#This Row],[Actual cost]])/Table13131415[[#This Row],[Actual cost]]*100</f>
        <v>#DIV/0!</v>
      </c>
      <c r="K698" s="2">
        <f>_xlfn.STDEV.P(Table13131415[[#This Row],[Estimated costs 1]:[Estimated costs 20]])</f>
        <v>0</v>
      </c>
      <c r="L698" s="2" t="e">
        <f>Table13131415[[#This Row],[Dev]]/Table13131415[[#This Row],[Mean]]*100</f>
        <v>#DIV/0!</v>
      </c>
      <c r="M698" s="2">
        <f>Table13131415[[#This Row],[Estimated costs 1]]-Table13131415[[#This Row],[Actual cost]]</f>
        <v>0</v>
      </c>
      <c r="N698" s="2" t="e">
        <f>Table13131415[[#This Row],[Diff 1]]/Table13131415[[#This Row],[Actual cost]]*100</f>
        <v>#DIV/0!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</row>
    <row r="699" spans="1:34" x14ac:dyDescent="0.3">
      <c r="A699" t="s">
        <v>723</v>
      </c>
      <c r="B699">
        <v>697</v>
      </c>
      <c r="C699" t="str">
        <f>LEFT(Table13131415[[#This Row],[Contingency id]])</f>
        <v>C</v>
      </c>
      <c r="D699">
        <v>0</v>
      </c>
      <c r="E699" s="1">
        <v>1.1340782122905</v>
      </c>
      <c r="F699">
        <v>203</v>
      </c>
      <c r="G699">
        <v>179</v>
      </c>
      <c r="H699">
        <v>0</v>
      </c>
      <c r="I699" s="2">
        <f>AVERAGE(Table13131415[[#This Row],[Estimated costs 1]:[Estimated costs 20]])</f>
        <v>0</v>
      </c>
      <c r="J699" s="2" t="e">
        <f>(Table13131415[[#This Row],[Mean]]-Table13131415[[#This Row],[Actual cost]])/Table13131415[[#This Row],[Actual cost]]*100</f>
        <v>#DIV/0!</v>
      </c>
      <c r="K699" s="2">
        <f>_xlfn.STDEV.P(Table13131415[[#This Row],[Estimated costs 1]:[Estimated costs 20]])</f>
        <v>0</v>
      </c>
      <c r="L699" s="2" t="e">
        <f>Table13131415[[#This Row],[Dev]]/Table13131415[[#This Row],[Mean]]*100</f>
        <v>#DIV/0!</v>
      </c>
      <c r="M699" s="2">
        <f>Table13131415[[#This Row],[Estimated costs 1]]-Table13131415[[#This Row],[Actual cost]]</f>
        <v>0</v>
      </c>
      <c r="N699" s="2" t="e">
        <f>Table13131415[[#This Row],[Diff 1]]/Table13131415[[#This Row],[Actual cost]]*100</f>
        <v>#DIV/0!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</row>
    <row r="700" spans="1:34" x14ac:dyDescent="0.3">
      <c r="A700" t="s">
        <v>724</v>
      </c>
      <c r="B700">
        <v>698</v>
      </c>
      <c r="C700" t="str">
        <f>LEFT(Table13131415[[#This Row],[Contingency id]])</f>
        <v>C</v>
      </c>
      <c r="D700">
        <v>0</v>
      </c>
      <c r="E700" s="1">
        <v>1.1404494382022401</v>
      </c>
      <c r="F700">
        <v>203</v>
      </c>
      <c r="G700">
        <v>178</v>
      </c>
      <c r="H700">
        <v>0</v>
      </c>
      <c r="I700" s="2">
        <f>AVERAGE(Table13131415[[#This Row],[Estimated costs 1]:[Estimated costs 20]])</f>
        <v>0</v>
      </c>
      <c r="J700" s="2" t="e">
        <f>(Table13131415[[#This Row],[Mean]]-Table13131415[[#This Row],[Actual cost]])/Table13131415[[#This Row],[Actual cost]]*100</f>
        <v>#DIV/0!</v>
      </c>
      <c r="K700" s="2">
        <f>_xlfn.STDEV.P(Table13131415[[#This Row],[Estimated costs 1]:[Estimated costs 20]])</f>
        <v>0</v>
      </c>
      <c r="L700" s="2" t="e">
        <f>Table13131415[[#This Row],[Dev]]/Table13131415[[#This Row],[Mean]]*100</f>
        <v>#DIV/0!</v>
      </c>
      <c r="M700" s="2">
        <f>Table13131415[[#This Row],[Estimated costs 1]]-Table13131415[[#This Row],[Actual cost]]</f>
        <v>0</v>
      </c>
      <c r="N700" s="2" t="e">
        <f>Table13131415[[#This Row],[Diff 1]]/Table13131415[[#This Row],[Actual cost]]*100</f>
        <v>#DIV/0!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</row>
    <row r="701" spans="1:34" x14ac:dyDescent="0.3">
      <c r="A701" t="s">
        <v>725</v>
      </c>
      <c r="B701">
        <v>699</v>
      </c>
      <c r="C701" t="str">
        <f>LEFT(Table13131415[[#This Row],[Contingency id]])</f>
        <v>C</v>
      </c>
      <c r="D701">
        <v>0</v>
      </c>
      <c r="E701" s="1">
        <v>1.1428571428571399</v>
      </c>
      <c r="F701">
        <v>168</v>
      </c>
      <c r="G701">
        <v>147</v>
      </c>
      <c r="H701">
        <v>0</v>
      </c>
      <c r="I701" s="2">
        <f>AVERAGE(Table13131415[[#This Row],[Estimated costs 1]:[Estimated costs 20]])</f>
        <v>0</v>
      </c>
      <c r="J701" s="2" t="e">
        <f>(Table13131415[[#This Row],[Mean]]-Table13131415[[#This Row],[Actual cost]])/Table13131415[[#This Row],[Actual cost]]*100</f>
        <v>#DIV/0!</v>
      </c>
      <c r="K701" s="2">
        <f>_xlfn.STDEV.P(Table13131415[[#This Row],[Estimated costs 1]:[Estimated costs 20]])</f>
        <v>0</v>
      </c>
      <c r="L701" s="2" t="e">
        <f>Table13131415[[#This Row],[Dev]]/Table13131415[[#This Row],[Mean]]*100</f>
        <v>#DIV/0!</v>
      </c>
      <c r="M701" s="2">
        <f>Table13131415[[#This Row],[Estimated costs 1]]-Table13131415[[#This Row],[Actual cost]]</f>
        <v>0</v>
      </c>
      <c r="N701" s="2" t="e">
        <f>Table13131415[[#This Row],[Diff 1]]/Table13131415[[#This Row],[Actual cost]]*100</f>
        <v>#DIV/0!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</row>
    <row r="702" spans="1:34" x14ac:dyDescent="0.3">
      <c r="A702" t="s">
        <v>726</v>
      </c>
      <c r="B702">
        <v>700</v>
      </c>
      <c r="C702" t="str">
        <f>LEFT(Table13131415[[#This Row],[Contingency id]])</f>
        <v>C</v>
      </c>
      <c r="D702">
        <v>0</v>
      </c>
      <c r="E702" s="1">
        <v>1.1734104046242699</v>
      </c>
      <c r="F702">
        <v>203</v>
      </c>
      <c r="G702">
        <v>173</v>
      </c>
      <c r="H702">
        <v>0</v>
      </c>
      <c r="I702" s="2">
        <f>AVERAGE(Table13131415[[#This Row],[Estimated costs 1]:[Estimated costs 20]])</f>
        <v>0</v>
      </c>
      <c r="J702" s="2" t="e">
        <f>(Table13131415[[#This Row],[Mean]]-Table13131415[[#This Row],[Actual cost]])/Table13131415[[#This Row],[Actual cost]]*100</f>
        <v>#DIV/0!</v>
      </c>
      <c r="K702" s="2">
        <f>_xlfn.STDEV.P(Table13131415[[#This Row],[Estimated costs 1]:[Estimated costs 20]])</f>
        <v>0</v>
      </c>
      <c r="L702" s="2" t="e">
        <f>Table13131415[[#This Row],[Dev]]/Table13131415[[#This Row],[Mean]]*100</f>
        <v>#DIV/0!</v>
      </c>
      <c r="M702" s="2">
        <f>Table13131415[[#This Row],[Estimated costs 1]]-Table13131415[[#This Row],[Actual cost]]</f>
        <v>0</v>
      </c>
      <c r="N702" s="2" t="e">
        <f>Table13131415[[#This Row],[Diff 1]]/Table13131415[[#This Row],[Actual cost]]*100</f>
        <v>#DIV/0!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</row>
    <row r="703" spans="1:34" x14ac:dyDescent="0.3">
      <c r="A703" t="s">
        <v>727</v>
      </c>
      <c r="B703">
        <v>701</v>
      </c>
      <c r="C703" t="str">
        <f>LEFT(Table13131415[[#This Row],[Contingency id]])</f>
        <v>C</v>
      </c>
      <c r="D703">
        <v>0</v>
      </c>
      <c r="E703" s="1">
        <v>1.1153846153846101</v>
      </c>
      <c r="F703">
        <v>203</v>
      </c>
      <c r="G703">
        <v>182</v>
      </c>
      <c r="H703">
        <v>0</v>
      </c>
      <c r="I703" s="2">
        <f>AVERAGE(Table13131415[[#This Row],[Estimated costs 1]:[Estimated costs 20]])</f>
        <v>0</v>
      </c>
      <c r="J703" s="2" t="e">
        <f>(Table13131415[[#This Row],[Mean]]-Table13131415[[#This Row],[Actual cost]])/Table13131415[[#This Row],[Actual cost]]*100</f>
        <v>#DIV/0!</v>
      </c>
      <c r="K703" s="2">
        <f>_xlfn.STDEV.P(Table13131415[[#This Row],[Estimated costs 1]:[Estimated costs 20]])</f>
        <v>0</v>
      </c>
      <c r="L703" s="2" t="e">
        <f>Table13131415[[#This Row],[Dev]]/Table13131415[[#This Row],[Mean]]*100</f>
        <v>#DIV/0!</v>
      </c>
      <c r="M703" s="2">
        <f>Table13131415[[#This Row],[Estimated costs 1]]-Table13131415[[#This Row],[Actual cost]]</f>
        <v>0</v>
      </c>
      <c r="N703" s="2" t="e">
        <f>Table13131415[[#This Row],[Diff 1]]/Table13131415[[#This Row],[Actual cost]]*100</f>
        <v>#DIV/0!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</row>
    <row r="704" spans="1:34" x14ac:dyDescent="0.3">
      <c r="A704" t="s">
        <v>728</v>
      </c>
      <c r="B704">
        <v>702</v>
      </c>
      <c r="C704" t="str">
        <f>LEFT(Table13131415[[#This Row],[Contingency id]])</f>
        <v>C</v>
      </c>
      <c r="D704">
        <v>0</v>
      </c>
      <c r="E704" s="1">
        <v>1.1871345029239699</v>
      </c>
      <c r="F704">
        <v>203</v>
      </c>
      <c r="G704">
        <v>171</v>
      </c>
      <c r="H704">
        <v>0</v>
      </c>
      <c r="I704" s="2">
        <f>AVERAGE(Table13131415[[#This Row],[Estimated costs 1]:[Estimated costs 20]])</f>
        <v>0</v>
      </c>
      <c r="J704" s="2" t="e">
        <f>(Table13131415[[#This Row],[Mean]]-Table13131415[[#This Row],[Actual cost]])/Table13131415[[#This Row],[Actual cost]]*100</f>
        <v>#DIV/0!</v>
      </c>
      <c r="K704" s="2">
        <f>_xlfn.STDEV.P(Table13131415[[#This Row],[Estimated costs 1]:[Estimated costs 20]])</f>
        <v>0</v>
      </c>
      <c r="L704" s="2" t="e">
        <f>Table13131415[[#This Row],[Dev]]/Table13131415[[#This Row],[Mean]]*100</f>
        <v>#DIV/0!</v>
      </c>
      <c r="M704" s="2">
        <f>Table13131415[[#This Row],[Estimated costs 1]]-Table13131415[[#This Row],[Actual cost]]</f>
        <v>0</v>
      </c>
      <c r="N704" s="2" t="e">
        <f>Table13131415[[#This Row],[Diff 1]]/Table13131415[[#This Row],[Actual cost]]*100</f>
        <v>#DIV/0!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</row>
    <row r="705" spans="1:34" x14ac:dyDescent="0.3">
      <c r="A705" t="s">
        <v>729</v>
      </c>
      <c r="B705">
        <v>703</v>
      </c>
      <c r="C705" t="str">
        <f>LEFT(Table13131415[[#This Row],[Contingency id]])</f>
        <v>C</v>
      </c>
      <c r="D705">
        <v>0</v>
      </c>
      <c r="E705" s="1">
        <v>1.1468926553672301</v>
      </c>
      <c r="F705">
        <v>203</v>
      </c>
      <c r="G705">
        <v>177</v>
      </c>
      <c r="H705">
        <v>0</v>
      </c>
      <c r="I705" s="2">
        <f>AVERAGE(Table13131415[[#This Row],[Estimated costs 1]:[Estimated costs 20]])</f>
        <v>0</v>
      </c>
      <c r="J705" s="2" t="e">
        <f>(Table13131415[[#This Row],[Mean]]-Table13131415[[#This Row],[Actual cost]])/Table13131415[[#This Row],[Actual cost]]*100</f>
        <v>#DIV/0!</v>
      </c>
      <c r="K705" s="2">
        <f>_xlfn.STDEV.P(Table13131415[[#This Row],[Estimated costs 1]:[Estimated costs 20]])</f>
        <v>0</v>
      </c>
      <c r="L705" s="2" t="e">
        <f>Table13131415[[#This Row],[Dev]]/Table13131415[[#This Row],[Mean]]*100</f>
        <v>#DIV/0!</v>
      </c>
      <c r="M705" s="2">
        <f>Table13131415[[#This Row],[Estimated costs 1]]-Table13131415[[#This Row],[Actual cost]]</f>
        <v>0</v>
      </c>
      <c r="N705" s="2" t="e">
        <f>Table13131415[[#This Row],[Diff 1]]/Table13131415[[#This Row],[Actual cost]]*100</f>
        <v>#DIV/0!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</row>
    <row r="706" spans="1:34" x14ac:dyDescent="0.3">
      <c r="A706" t="s">
        <v>730</v>
      </c>
      <c r="B706">
        <v>704</v>
      </c>
      <c r="C706" t="str">
        <f>LEFT(Table13131415[[#This Row],[Contingency id]])</f>
        <v>C</v>
      </c>
      <c r="D706">
        <v>0</v>
      </c>
      <c r="E706" s="1">
        <v>1.1340782122905</v>
      </c>
      <c r="F706">
        <v>203</v>
      </c>
      <c r="G706">
        <v>179</v>
      </c>
      <c r="H706">
        <v>0</v>
      </c>
      <c r="I706" s="2">
        <f>AVERAGE(Table13131415[[#This Row],[Estimated costs 1]:[Estimated costs 20]])</f>
        <v>0</v>
      </c>
      <c r="J706" s="2" t="e">
        <f>(Table13131415[[#This Row],[Mean]]-Table13131415[[#This Row],[Actual cost]])/Table13131415[[#This Row],[Actual cost]]*100</f>
        <v>#DIV/0!</v>
      </c>
      <c r="K706" s="2">
        <f>_xlfn.STDEV.P(Table13131415[[#This Row],[Estimated costs 1]:[Estimated costs 20]])</f>
        <v>0</v>
      </c>
      <c r="L706" s="2" t="e">
        <f>Table13131415[[#This Row],[Dev]]/Table13131415[[#This Row],[Mean]]*100</f>
        <v>#DIV/0!</v>
      </c>
      <c r="M706" s="2">
        <f>Table13131415[[#This Row],[Estimated costs 1]]-Table13131415[[#This Row],[Actual cost]]</f>
        <v>0</v>
      </c>
      <c r="N706" s="2" t="e">
        <f>Table13131415[[#This Row],[Diff 1]]/Table13131415[[#This Row],[Actual cost]]*100</f>
        <v>#DIV/0!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</row>
    <row r="707" spans="1:34" x14ac:dyDescent="0.3">
      <c r="A707" t="s">
        <v>731</v>
      </c>
      <c r="B707">
        <v>705</v>
      </c>
      <c r="C707" t="str">
        <f>LEFT(Table13131415[[#This Row],[Contingency id]])</f>
        <v>C</v>
      </c>
      <c r="D707">
        <v>0</v>
      </c>
      <c r="E707" s="1">
        <v>1.10928961748633</v>
      </c>
      <c r="F707">
        <v>203</v>
      </c>
      <c r="G707">
        <v>183</v>
      </c>
      <c r="H707">
        <v>0</v>
      </c>
      <c r="I707" s="2">
        <f>AVERAGE(Table13131415[[#This Row],[Estimated costs 1]:[Estimated costs 20]])</f>
        <v>0</v>
      </c>
      <c r="J707" s="2" t="e">
        <f>(Table13131415[[#This Row],[Mean]]-Table13131415[[#This Row],[Actual cost]])/Table13131415[[#This Row],[Actual cost]]*100</f>
        <v>#DIV/0!</v>
      </c>
      <c r="K707" s="2">
        <f>_xlfn.STDEV.P(Table13131415[[#This Row],[Estimated costs 1]:[Estimated costs 20]])</f>
        <v>0</v>
      </c>
      <c r="L707" s="2" t="e">
        <f>Table13131415[[#This Row],[Dev]]/Table13131415[[#This Row],[Mean]]*100</f>
        <v>#DIV/0!</v>
      </c>
      <c r="M707" s="2">
        <f>Table13131415[[#This Row],[Estimated costs 1]]-Table13131415[[#This Row],[Actual cost]]</f>
        <v>0</v>
      </c>
      <c r="N707" s="2" t="e">
        <f>Table13131415[[#This Row],[Diff 1]]/Table13131415[[#This Row],[Actual cost]]*100</f>
        <v>#DIV/0!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</row>
    <row r="708" spans="1:34" x14ac:dyDescent="0.3">
      <c r="A708" t="s">
        <v>732</v>
      </c>
      <c r="B708">
        <v>706</v>
      </c>
      <c r="C708" t="str">
        <f>LEFT(Table13131415[[#This Row],[Contingency id]])</f>
        <v>C</v>
      </c>
      <c r="D708">
        <v>0</v>
      </c>
      <c r="E708" s="1">
        <v>1.1404494382022401</v>
      </c>
      <c r="F708">
        <v>203</v>
      </c>
      <c r="G708">
        <v>178</v>
      </c>
      <c r="H708">
        <v>0</v>
      </c>
      <c r="I708" s="2">
        <f>AVERAGE(Table13131415[[#This Row],[Estimated costs 1]:[Estimated costs 20]])</f>
        <v>0</v>
      </c>
      <c r="J708" s="2" t="e">
        <f>(Table13131415[[#This Row],[Mean]]-Table13131415[[#This Row],[Actual cost]])/Table13131415[[#This Row],[Actual cost]]*100</f>
        <v>#DIV/0!</v>
      </c>
      <c r="K708" s="2">
        <f>_xlfn.STDEV.P(Table13131415[[#This Row],[Estimated costs 1]:[Estimated costs 20]])</f>
        <v>0</v>
      </c>
      <c r="L708" s="2" t="e">
        <f>Table13131415[[#This Row],[Dev]]/Table13131415[[#This Row],[Mean]]*100</f>
        <v>#DIV/0!</v>
      </c>
      <c r="M708" s="2">
        <f>Table13131415[[#This Row],[Estimated costs 1]]-Table13131415[[#This Row],[Actual cost]]</f>
        <v>0</v>
      </c>
      <c r="N708" s="2" t="e">
        <f>Table13131415[[#This Row],[Diff 1]]/Table13131415[[#This Row],[Actual cost]]*100</f>
        <v>#DIV/0!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</row>
    <row r="709" spans="1:34" x14ac:dyDescent="0.3">
      <c r="A709" t="s">
        <v>733</v>
      </c>
      <c r="B709">
        <v>707</v>
      </c>
      <c r="C709" t="str">
        <f>LEFT(Table13131415[[#This Row],[Contingency id]])</f>
        <v>C</v>
      </c>
      <c r="D709">
        <v>0</v>
      </c>
      <c r="E709" s="1">
        <v>1.12777777777777</v>
      </c>
      <c r="F709">
        <v>203</v>
      </c>
      <c r="G709">
        <v>180</v>
      </c>
      <c r="H709">
        <v>0</v>
      </c>
      <c r="I709" s="2">
        <f>AVERAGE(Table13131415[[#This Row],[Estimated costs 1]:[Estimated costs 20]])</f>
        <v>0</v>
      </c>
      <c r="J709" s="2" t="e">
        <f>(Table13131415[[#This Row],[Mean]]-Table13131415[[#This Row],[Actual cost]])/Table13131415[[#This Row],[Actual cost]]*100</f>
        <v>#DIV/0!</v>
      </c>
      <c r="K709" s="2">
        <f>_xlfn.STDEV.P(Table13131415[[#This Row],[Estimated costs 1]:[Estimated costs 20]])</f>
        <v>0</v>
      </c>
      <c r="L709" s="2" t="e">
        <f>Table13131415[[#This Row],[Dev]]/Table13131415[[#This Row],[Mean]]*100</f>
        <v>#DIV/0!</v>
      </c>
      <c r="M709" s="2">
        <f>Table13131415[[#This Row],[Estimated costs 1]]-Table13131415[[#This Row],[Actual cost]]</f>
        <v>0</v>
      </c>
      <c r="N709" s="2" t="e">
        <f>Table13131415[[#This Row],[Diff 1]]/Table13131415[[#This Row],[Actual cost]]*100</f>
        <v>#DIV/0!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</row>
    <row r="710" spans="1:34" x14ac:dyDescent="0.3">
      <c r="A710" t="s">
        <v>734</v>
      </c>
      <c r="B710">
        <v>708</v>
      </c>
      <c r="C710" t="str">
        <f>LEFT(Table13131415[[#This Row],[Contingency id]])</f>
        <v>C</v>
      </c>
      <c r="D710">
        <v>0</v>
      </c>
      <c r="E710" s="1">
        <v>1.1468926553672301</v>
      </c>
      <c r="F710">
        <v>203</v>
      </c>
      <c r="G710">
        <v>177</v>
      </c>
      <c r="H710">
        <v>0</v>
      </c>
      <c r="I710" s="2">
        <f>AVERAGE(Table13131415[[#This Row],[Estimated costs 1]:[Estimated costs 20]])</f>
        <v>0</v>
      </c>
      <c r="J710" s="2" t="e">
        <f>(Table13131415[[#This Row],[Mean]]-Table13131415[[#This Row],[Actual cost]])/Table13131415[[#This Row],[Actual cost]]*100</f>
        <v>#DIV/0!</v>
      </c>
      <c r="K710" s="2">
        <f>_xlfn.STDEV.P(Table13131415[[#This Row],[Estimated costs 1]:[Estimated costs 20]])</f>
        <v>0</v>
      </c>
      <c r="L710" s="2" t="e">
        <f>Table13131415[[#This Row],[Dev]]/Table13131415[[#This Row],[Mean]]*100</f>
        <v>#DIV/0!</v>
      </c>
      <c r="M710" s="2">
        <f>Table13131415[[#This Row],[Estimated costs 1]]-Table13131415[[#This Row],[Actual cost]]</f>
        <v>0</v>
      </c>
      <c r="N710" s="2" t="e">
        <f>Table13131415[[#This Row],[Diff 1]]/Table13131415[[#This Row],[Actual cost]]*100</f>
        <v>#DIV/0!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</row>
    <row r="711" spans="1:34" x14ac:dyDescent="0.3">
      <c r="A711" t="s">
        <v>735</v>
      </c>
      <c r="B711">
        <v>709</v>
      </c>
      <c r="C711" t="str">
        <f>LEFT(Table13131415[[#This Row],[Contingency id]])</f>
        <v>C</v>
      </c>
      <c r="D711">
        <v>0</v>
      </c>
      <c r="E711" s="1">
        <v>1.1340782122905</v>
      </c>
      <c r="F711">
        <v>203</v>
      </c>
      <c r="G711">
        <v>179</v>
      </c>
      <c r="H711">
        <v>0</v>
      </c>
      <c r="I711" s="2">
        <f>AVERAGE(Table13131415[[#This Row],[Estimated costs 1]:[Estimated costs 20]])</f>
        <v>0</v>
      </c>
      <c r="J711" s="2" t="e">
        <f>(Table13131415[[#This Row],[Mean]]-Table13131415[[#This Row],[Actual cost]])/Table13131415[[#This Row],[Actual cost]]*100</f>
        <v>#DIV/0!</v>
      </c>
      <c r="K711" s="2">
        <f>_xlfn.STDEV.P(Table13131415[[#This Row],[Estimated costs 1]:[Estimated costs 20]])</f>
        <v>0</v>
      </c>
      <c r="L711" s="2" t="e">
        <f>Table13131415[[#This Row],[Dev]]/Table13131415[[#This Row],[Mean]]*100</f>
        <v>#DIV/0!</v>
      </c>
      <c r="M711" s="2">
        <f>Table13131415[[#This Row],[Estimated costs 1]]-Table13131415[[#This Row],[Actual cost]]</f>
        <v>0</v>
      </c>
      <c r="N711" s="2" t="e">
        <f>Table13131415[[#This Row],[Diff 1]]/Table13131415[[#This Row],[Actual cost]]*100</f>
        <v>#DIV/0!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</row>
  </sheetData>
  <conditionalFormatting sqref="J3:J386">
    <cfRule type="cellIs" dxfId="35" priority="1" operator="greaterThan">
      <formula>20</formula>
    </cfRule>
  </conditionalFormatting>
  <conditionalFormatting sqref="L3:L386">
    <cfRule type="cellIs" dxfId="34" priority="2" operator="greaterThan">
      <formula>20</formula>
    </cfRule>
  </conditionalFormatting>
  <conditionalFormatting sqref="N3:N711">
    <cfRule type="cellIs" dxfId="33" priority="3" operator="lessThan">
      <formula>-20</formula>
    </cfRule>
    <cfRule type="cellIs" dxfId="32" priority="4" operator="greaterThan">
      <formula>20</formula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3173C-66C6-4E23-B438-D33FE38A2367}">
  <dimension ref="A1:AH711"/>
  <sheetViews>
    <sheetView tabSelected="1" workbookViewId="0">
      <selection activeCell="A40" sqref="A40"/>
    </sheetView>
  </sheetViews>
  <sheetFormatPr defaultRowHeight="14.4" x14ac:dyDescent="0.3"/>
  <cols>
    <col min="1" max="1" width="30" bestFit="1" customWidth="1"/>
    <col min="2" max="2" width="7.44140625" bestFit="1" customWidth="1"/>
    <col min="3" max="3" width="7.109375" bestFit="1" customWidth="1"/>
    <col min="4" max="4" width="22.33203125" customWidth="1"/>
    <col min="5" max="5" width="11.33203125" bestFit="1" customWidth="1"/>
    <col min="6" max="7" width="11.33203125" customWidth="1"/>
    <col min="8" max="14" width="12.5546875" customWidth="1"/>
    <col min="15" max="23" width="18.33203125" customWidth="1"/>
    <col min="24" max="34" width="19.33203125" customWidth="1"/>
  </cols>
  <sheetData>
    <row r="1" spans="1:34" x14ac:dyDescent="0.3">
      <c r="A1" t="s">
        <v>741</v>
      </c>
      <c r="C1">
        <f>152138/133749</f>
        <v>1.1374888784215209</v>
      </c>
    </row>
    <row r="2" spans="1:34" x14ac:dyDescent="0.3">
      <c r="A2" t="s">
        <v>0</v>
      </c>
      <c r="B2" t="s">
        <v>742</v>
      </c>
      <c r="C2" t="s">
        <v>598</v>
      </c>
      <c r="D2" t="s">
        <v>1</v>
      </c>
      <c r="E2" s="1" t="s">
        <v>738</v>
      </c>
      <c r="F2" t="s">
        <v>739</v>
      </c>
      <c r="G2" t="s">
        <v>740</v>
      </c>
      <c r="H2" t="s">
        <v>2</v>
      </c>
      <c r="I2" t="s">
        <v>595</v>
      </c>
      <c r="J2" t="s">
        <v>743</v>
      </c>
      <c r="K2" t="s">
        <v>736</v>
      </c>
      <c r="L2" t="s">
        <v>737</v>
      </c>
      <c r="M2" t="s">
        <v>596</v>
      </c>
      <c r="N2" t="s">
        <v>597</v>
      </c>
      <c r="O2" t="s">
        <v>3</v>
      </c>
      <c r="P2" t="s">
        <v>4</v>
      </c>
      <c r="Q2" t="s">
        <v>5</v>
      </c>
      <c r="R2" t="s">
        <v>6</v>
      </c>
      <c r="S2" t="s">
        <v>7</v>
      </c>
      <c r="T2" t="s">
        <v>8</v>
      </c>
      <c r="U2" t="s">
        <v>9</v>
      </c>
      <c r="V2" t="s">
        <v>10</v>
      </c>
      <c r="W2" t="s">
        <v>11</v>
      </c>
      <c r="X2" t="s">
        <v>12</v>
      </c>
      <c r="Y2" t="s">
        <v>13</v>
      </c>
      <c r="Z2" t="s">
        <v>14</v>
      </c>
      <c r="AA2" t="s">
        <v>15</v>
      </c>
      <c r="AB2" t="s">
        <v>16</v>
      </c>
      <c r="AC2" t="s">
        <v>17</v>
      </c>
      <c r="AD2" t="s">
        <v>18</v>
      </c>
      <c r="AE2" t="s">
        <v>19</v>
      </c>
      <c r="AF2" t="s">
        <v>20</v>
      </c>
      <c r="AG2" t="s">
        <v>21</v>
      </c>
      <c r="AH2" t="s">
        <v>22</v>
      </c>
    </row>
    <row r="3" spans="1:34" x14ac:dyDescent="0.3">
      <c r="A3" t="s">
        <v>23</v>
      </c>
      <c r="B3">
        <v>1</v>
      </c>
      <c r="C3" t="str">
        <f>LEFT(Table131314[[#This Row],[Contingency id]])</f>
        <v>A</v>
      </c>
      <c r="D3" s="1">
        <v>20.370370370370299</v>
      </c>
      <c r="E3" s="1">
        <v>1.2521739130434699</v>
      </c>
      <c r="F3">
        <v>1296</v>
      </c>
      <c r="G3">
        <v>1035</v>
      </c>
      <c r="H3" s="2">
        <v>1.3887599537037001</v>
      </c>
      <c r="I3" s="2">
        <f>AVERAGE(Table131314[[#This Row],[Estimated costs 1]:[Estimated costs 20]])</f>
        <v>1.40310655864197</v>
      </c>
      <c r="J3" s="2">
        <f>(Table131314[[#This Row],[Mean]]-Table131314[[#This Row],[Actual cost]])/Table131314[[#This Row],[Actual cost]]*100</f>
        <v>1.0330514571657083</v>
      </c>
      <c r="K3" s="2">
        <f>_xlfn.STDEV.P(Table131314[[#This Row],[Estimated costs 1]:[Estimated costs 20]])</f>
        <v>4.4626174611837911E-2</v>
      </c>
      <c r="L3" s="2">
        <f>Table131314[[#This Row],[Dev]]/Table131314[[#This Row],[Mean]]*100</f>
        <v>3.1805264067064449</v>
      </c>
      <c r="M3" s="2">
        <f>Table131314[[#This Row],[Estimated costs 1]]-Table131314[[#This Row],[Actual cost]]</f>
        <v>-4.5949074074100871E-3</v>
      </c>
      <c r="N3" s="2">
        <f>Table131314[[#This Row],[Diff 1]]/Table131314[[#This Row],[Actual cost]]*100</f>
        <v>-0.3308640485460338</v>
      </c>
      <c r="O3">
        <v>1.38416504629629</v>
      </c>
      <c r="P3">
        <v>1.40226535493827</v>
      </c>
      <c r="Q3">
        <v>1.4435323302469101</v>
      </c>
      <c r="R3">
        <v>1.4063209104938199</v>
      </c>
      <c r="S3">
        <v>1.4067028549382701</v>
      </c>
      <c r="T3">
        <v>1.4228471450617199</v>
      </c>
      <c r="U3">
        <v>1.3993795524691299</v>
      </c>
      <c r="V3">
        <v>1.5182375771604899</v>
      </c>
      <c r="W3">
        <v>1.3433710648148101</v>
      </c>
      <c r="X3">
        <v>1.44524915123456</v>
      </c>
      <c r="Y3">
        <v>1.39250069444444</v>
      </c>
      <c r="Z3">
        <v>1.3208108796296201</v>
      </c>
      <c r="AA3">
        <v>1.4116310956790099</v>
      </c>
      <c r="AB3">
        <v>1.33786180555555</v>
      </c>
      <c r="AC3">
        <v>1.35952924382716</v>
      </c>
      <c r="AD3">
        <v>1.41760254629629</v>
      </c>
      <c r="AE3">
        <v>1.45637183641975</v>
      </c>
      <c r="AF3">
        <v>1.3565747685185101</v>
      </c>
      <c r="AG3">
        <v>1.41711566358024</v>
      </c>
      <c r="AH3">
        <v>1.4200616512345601</v>
      </c>
    </row>
    <row r="4" spans="1:34" x14ac:dyDescent="0.3">
      <c r="A4" t="s">
        <v>24</v>
      </c>
      <c r="B4">
        <v>2</v>
      </c>
      <c r="C4" t="str">
        <f>LEFT(Table131314[[#This Row],[Contingency id]])</f>
        <v>C</v>
      </c>
      <c r="D4">
        <v>11.4734299516908</v>
      </c>
      <c r="E4" s="1">
        <v>1.5192660550458701</v>
      </c>
      <c r="F4">
        <v>2484</v>
      </c>
      <c r="G4">
        <v>1635</v>
      </c>
      <c r="H4">
        <v>1.0069047504025701</v>
      </c>
      <c r="I4" s="2">
        <f>AVERAGE(Table131314[[#This Row],[Estimated costs 1]:[Estimated costs 20]])</f>
        <v>0.98496043075684159</v>
      </c>
      <c r="J4" s="2">
        <f>(Table131314[[#This Row],[Mean]]-Table131314[[#This Row],[Actual cost]])/Table131314[[#This Row],[Actual cost]]*100</f>
        <v>-2.1793838629676712</v>
      </c>
      <c r="K4" s="2">
        <f>_xlfn.STDEV.P(Table131314[[#This Row],[Estimated costs 1]:[Estimated costs 20]])</f>
        <v>7.4709999489559364E-2</v>
      </c>
      <c r="L4" s="2">
        <f>Table131314[[#This Row],[Dev]]/Table131314[[#This Row],[Mean]]*100</f>
        <v>7.5850762281031283</v>
      </c>
      <c r="M4" s="2">
        <f>Table131314[[#This Row],[Estimated costs 1]]-Table131314[[#This Row],[Actual cost]]</f>
        <v>-7.9802012882442153E-2</v>
      </c>
      <c r="N4" s="2">
        <f>Table131314[[#This Row],[Diff 1]]/Table131314[[#This Row],[Actual cost]]*100</f>
        <v>-7.9254778419246259</v>
      </c>
      <c r="O4">
        <v>0.92710273752012795</v>
      </c>
      <c r="P4">
        <v>0.98085877616747097</v>
      </c>
      <c r="Q4">
        <v>1.01447455716586</v>
      </c>
      <c r="R4">
        <v>1.0379332528180301</v>
      </c>
      <c r="S4">
        <v>0.95313413848631201</v>
      </c>
      <c r="T4">
        <v>0.96110740740740697</v>
      </c>
      <c r="U4">
        <v>0.89346022544283399</v>
      </c>
      <c r="V4">
        <v>1.1325697262479799</v>
      </c>
      <c r="W4">
        <v>0.98523703703703702</v>
      </c>
      <c r="X4">
        <v>1.0946061996779299</v>
      </c>
      <c r="Y4">
        <v>1.0299960547503999</v>
      </c>
      <c r="Z4">
        <v>1.03263333333333</v>
      </c>
      <c r="AA4">
        <v>1.0901498389694</v>
      </c>
      <c r="AB4">
        <v>1.0443280193236699</v>
      </c>
      <c r="AC4">
        <v>0.89718365539452505</v>
      </c>
      <c r="AD4">
        <v>0.85934388083735902</v>
      </c>
      <c r="AE4">
        <v>0.88163856682769703</v>
      </c>
      <c r="AF4">
        <v>0.90000233494363902</v>
      </c>
      <c r="AG4">
        <v>0.97646183574879197</v>
      </c>
      <c r="AH4">
        <v>1.00698703703703</v>
      </c>
    </row>
    <row r="5" spans="1:34" x14ac:dyDescent="0.3">
      <c r="A5" t="s">
        <v>25</v>
      </c>
      <c r="B5">
        <v>3</v>
      </c>
      <c r="C5" t="str">
        <f>LEFT(Table131314[[#This Row],[Contingency id]])</f>
        <v>A</v>
      </c>
      <c r="D5" s="1">
        <v>11.911911911911901</v>
      </c>
      <c r="E5" s="1">
        <v>1.1907032181168</v>
      </c>
      <c r="F5">
        <v>999</v>
      </c>
      <c r="G5">
        <v>839</v>
      </c>
      <c r="H5" s="2">
        <v>0.82649249249249201</v>
      </c>
      <c r="I5" s="2">
        <f>AVERAGE(Table131314[[#This Row],[Estimated costs 1]:[Estimated costs 20]])</f>
        <v>0.83619549549549532</v>
      </c>
      <c r="J5" s="2">
        <f>(Table131314[[#This Row],[Mean]]-Table131314[[#This Row],[Actual cost]])/Table131314[[#This Row],[Actual cost]]*100</f>
        <v>1.1739977182057042</v>
      </c>
      <c r="K5" s="2">
        <f>_xlfn.STDEV.P(Table131314[[#This Row],[Estimated costs 1]:[Estimated costs 20]])</f>
        <v>4.1860177633145354E-2</v>
      </c>
      <c r="L5" s="2">
        <f>Table131314[[#This Row],[Dev]]/Table131314[[#This Row],[Mean]]*100</f>
        <v>5.0060276405029809</v>
      </c>
      <c r="M5" s="2">
        <f>Table131314[[#This Row],[Estimated costs 1]]-Table131314[[#This Row],[Actual cost]]</f>
        <v>-2.3976976976976982E-2</v>
      </c>
      <c r="N5" s="2">
        <f>Table131314[[#This Row],[Diff 1]]/Table131314[[#This Row],[Actual cost]]*100</f>
        <v>-2.9010519992345598</v>
      </c>
      <c r="O5">
        <v>0.80251551551551503</v>
      </c>
      <c r="P5">
        <v>0.86283783783783696</v>
      </c>
      <c r="Q5">
        <v>0.83813313313313298</v>
      </c>
      <c r="R5">
        <v>0.86913113113113105</v>
      </c>
      <c r="S5">
        <v>0.84535435435435402</v>
      </c>
      <c r="T5">
        <v>0.85548048048047998</v>
      </c>
      <c r="U5">
        <v>0.85220620620620602</v>
      </c>
      <c r="V5">
        <v>0.84407107107107104</v>
      </c>
      <c r="W5">
        <v>0.89140840840840796</v>
      </c>
      <c r="X5">
        <v>0.81770270270270196</v>
      </c>
      <c r="Y5">
        <v>0.87652952952952901</v>
      </c>
      <c r="Z5">
        <v>0.90949049049049002</v>
      </c>
      <c r="AA5">
        <v>0.79951451451451405</v>
      </c>
      <c r="AB5">
        <v>0.80984084084084096</v>
      </c>
      <c r="AC5">
        <v>0.78454554554554501</v>
      </c>
      <c r="AD5">
        <v>0.87588188188188199</v>
      </c>
      <c r="AE5">
        <v>0.77005605605605598</v>
      </c>
      <c r="AF5">
        <v>0.87457257257257204</v>
      </c>
      <c r="AG5">
        <v>0.79046746746746699</v>
      </c>
      <c r="AH5">
        <v>0.75417017017016996</v>
      </c>
    </row>
    <row r="6" spans="1:34" x14ac:dyDescent="0.3">
      <c r="A6" t="s">
        <v>26</v>
      </c>
      <c r="B6">
        <v>4</v>
      </c>
      <c r="C6" t="str">
        <f>LEFT(Table131314[[#This Row],[Contingency id]])</f>
        <v>C</v>
      </c>
      <c r="D6">
        <v>8.4701247537754405</v>
      </c>
      <c r="E6" s="1">
        <v>1.3129310344827501</v>
      </c>
      <c r="F6">
        <v>1523</v>
      </c>
      <c r="G6">
        <v>1160</v>
      </c>
      <c r="H6">
        <v>0.43501076822061702</v>
      </c>
      <c r="I6" s="2">
        <f>AVERAGE(Table131314[[#This Row],[Estimated costs 1]:[Estimated costs 20]])</f>
        <v>0.44082190085357797</v>
      </c>
      <c r="J6" s="2">
        <f>(Table131314[[#This Row],[Mean]]-Table131314[[#This Row],[Actual cost]])/Table131314[[#This Row],[Actual cost]]*100</f>
        <v>1.3358594907273249</v>
      </c>
      <c r="K6" s="2">
        <f>_xlfn.STDEV.P(Table131314[[#This Row],[Estimated costs 1]:[Estimated costs 20]])</f>
        <v>1.7474205259943223E-2</v>
      </c>
      <c r="L6" s="2">
        <f>Table131314[[#This Row],[Dev]]/Table131314[[#This Row],[Mean]]*100</f>
        <v>3.9640056962023307</v>
      </c>
      <c r="M6" s="2">
        <f>Table131314[[#This Row],[Estimated costs 1]]-Table131314[[#This Row],[Actual cost]]</f>
        <v>-1.4261982928431005E-2</v>
      </c>
      <c r="N6" s="2">
        <f>Table131314[[#This Row],[Diff 1]]/Table131314[[#This Row],[Actual cost]]*100</f>
        <v>-3.2785356065480191</v>
      </c>
      <c r="O6">
        <v>0.42074878529218601</v>
      </c>
      <c r="P6">
        <v>0.40847360472751099</v>
      </c>
      <c r="Q6">
        <v>0.450837426132632</v>
      </c>
      <c r="R6">
        <v>0.42959133289559998</v>
      </c>
      <c r="S6">
        <v>0.44245206828627698</v>
      </c>
      <c r="T6">
        <v>0.45665869993434</v>
      </c>
      <c r="U6">
        <v>0.44343164806303298</v>
      </c>
      <c r="V6">
        <v>0.43389258043335499</v>
      </c>
      <c r="W6">
        <v>0.44987938279710998</v>
      </c>
      <c r="X6">
        <v>0.45235889691398501</v>
      </c>
      <c r="Y6">
        <v>0.43399244911359097</v>
      </c>
      <c r="Z6">
        <v>0.40906198292842999</v>
      </c>
      <c r="AA6">
        <v>0.44214714379514097</v>
      </c>
      <c r="AB6">
        <v>0.456541956664478</v>
      </c>
      <c r="AC6">
        <v>0.46851700590938899</v>
      </c>
      <c r="AD6">
        <v>0.47290847012475301</v>
      </c>
      <c r="AE6">
        <v>0.423583782009192</v>
      </c>
      <c r="AF6">
        <v>0.43722547603414302</v>
      </c>
      <c r="AG6">
        <v>0.426354891661195</v>
      </c>
      <c r="AH6">
        <v>0.45778043335522001</v>
      </c>
    </row>
    <row r="7" spans="1:34" x14ac:dyDescent="0.3">
      <c r="A7" t="s">
        <v>27</v>
      </c>
      <c r="B7">
        <v>5</v>
      </c>
      <c r="C7" t="str">
        <f>LEFT(Table131314[[#This Row],[Contingency id]])</f>
        <v>A</v>
      </c>
      <c r="D7" s="1">
        <v>15.8158158158158</v>
      </c>
      <c r="E7" s="1">
        <v>1.2138517618469</v>
      </c>
      <c r="F7">
        <v>999</v>
      </c>
      <c r="G7">
        <v>823</v>
      </c>
      <c r="H7" s="2">
        <v>0.40960076076076002</v>
      </c>
      <c r="I7" s="2">
        <f>AVERAGE(Table131314[[#This Row],[Estimated costs 1]:[Estimated costs 20]])</f>
        <v>0.40797619619619574</v>
      </c>
      <c r="J7" s="2">
        <f>(Table131314[[#This Row],[Mean]]-Table131314[[#This Row],[Actual cost]])/Table131314[[#This Row],[Actual cost]]*100</f>
        <v>-0.39662147149017535</v>
      </c>
      <c r="K7" s="2">
        <f>_xlfn.STDEV.P(Table131314[[#This Row],[Estimated costs 1]:[Estimated costs 20]])</f>
        <v>1.7566913837424005E-2</v>
      </c>
      <c r="L7" s="2">
        <f>Table131314[[#This Row],[Dev]]/Table131314[[#This Row],[Mean]]*100</f>
        <v>4.3058673523628999</v>
      </c>
      <c r="M7" s="2">
        <f>Table131314[[#This Row],[Estimated costs 1]]-Table131314[[#This Row],[Actual cost]]</f>
        <v>3.0179579579580007E-2</v>
      </c>
      <c r="N7" s="2">
        <f>Table131314[[#This Row],[Diff 1]]/Table131314[[#This Row],[Actual cost]]*100</f>
        <v>7.3680477359287231</v>
      </c>
      <c r="O7">
        <v>0.43978034034034003</v>
      </c>
      <c r="P7">
        <v>0.38485121121121102</v>
      </c>
      <c r="Q7">
        <v>0.43023139139139099</v>
      </c>
      <c r="R7">
        <v>0.42363839839839801</v>
      </c>
      <c r="S7">
        <v>0.408079639639639</v>
      </c>
      <c r="T7">
        <v>0.409424384384384</v>
      </c>
      <c r="U7">
        <v>0.387218978978979</v>
      </c>
      <c r="V7">
        <v>0.40955331331331302</v>
      </c>
      <c r="W7">
        <v>0.40659775775775697</v>
      </c>
      <c r="X7">
        <v>0.41257493493493402</v>
      </c>
      <c r="Y7">
        <v>0.42546222222222202</v>
      </c>
      <c r="Z7">
        <v>0.43088064064064002</v>
      </c>
      <c r="AA7">
        <v>0.38806442442442401</v>
      </c>
      <c r="AB7">
        <v>0.40431267267267201</v>
      </c>
      <c r="AC7">
        <v>0.378487447447447</v>
      </c>
      <c r="AD7">
        <v>0.43190866866866801</v>
      </c>
      <c r="AE7">
        <v>0.40316752752752699</v>
      </c>
      <c r="AF7">
        <v>0.40636932932932901</v>
      </c>
      <c r="AG7">
        <v>0.393494654654654</v>
      </c>
      <c r="AH7">
        <v>0.38542598598598599</v>
      </c>
    </row>
    <row r="8" spans="1:34" x14ac:dyDescent="0.3">
      <c r="A8" t="s">
        <v>28</v>
      </c>
      <c r="B8">
        <v>6</v>
      </c>
      <c r="C8" t="str">
        <f>LEFT(Table131314[[#This Row],[Contingency id]])</f>
        <v>C</v>
      </c>
      <c r="D8">
        <v>12.2633744855967</v>
      </c>
      <c r="E8" s="1">
        <v>1.2410623084780299</v>
      </c>
      <c r="F8">
        <v>1215</v>
      </c>
      <c r="G8">
        <v>979</v>
      </c>
      <c r="H8">
        <v>0.37181950617283899</v>
      </c>
      <c r="I8" s="2">
        <f>AVERAGE(Table131314[[#This Row],[Estimated costs 1]:[Estimated costs 20]])</f>
        <v>0.371877958847736</v>
      </c>
      <c r="J8" s="2">
        <f>(Table131314[[#This Row],[Mean]]-Table131314[[#This Row],[Actual cost]])/Table131314[[#This Row],[Actual cost]]*100</f>
        <v>1.5720712315142028E-2</v>
      </c>
      <c r="K8" s="2">
        <f>_xlfn.STDEV.P(Table131314[[#This Row],[Estimated costs 1]:[Estimated costs 20]])</f>
        <v>1.6838533378681388E-2</v>
      </c>
      <c r="L8" s="2">
        <f>Table131314[[#This Row],[Dev]]/Table131314[[#This Row],[Mean]]*100</f>
        <v>4.5279729486672426</v>
      </c>
      <c r="M8" s="2">
        <f>Table131314[[#This Row],[Estimated costs 1]]-Table131314[[#This Row],[Actual cost]]</f>
        <v>-2.9705843621398997E-2</v>
      </c>
      <c r="N8" s="2">
        <f>Table131314[[#This Row],[Diff 1]]/Table131314[[#This Row],[Actual cost]]*100</f>
        <v>-7.9893182386161152</v>
      </c>
      <c r="O8">
        <v>0.34211366255143999</v>
      </c>
      <c r="P8">
        <v>0.35148864197530799</v>
      </c>
      <c r="Q8">
        <v>0.37837588477366202</v>
      </c>
      <c r="R8">
        <v>0.372949218106995</v>
      </c>
      <c r="S8">
        <v>0.40121045267489702</v>
      </c>
      <c r="T8">
        <v>0.38092765432098702</v>
      </c>
      <c r="U8">
        <v>0.38386888888888798</v>
      </c>
      <c r="V8">
        <v>0.35254510288065799</v>
      </c>
      <c r="W8">
        <v>0.38153555555555502</v>
      </c>
      <c r="X8">
        <v>0.36434576131687202</v>
      </c>
      <c r="Y8">
        <v>0.39152732510288002</v>
      </c>
      <c r="Z8">
        <v>0.38683102880658399</v>
      </c>
      <c r="AA8">
        <v>0.37385687242798299</v>
      </c>
      <c r="AB8">
        <v>0.37490839506172802</v>
      </c>
      <c r="AC8">
        <v>0.39791152263374402</v>
      </c>
      <c r="AD8">
        <v>0.36291366255143997</v>
      </c>
      <c r="AE8">
        <v>0.37884041152263298</v>
      </c>
      <c r="AF8">
        <v>0.35700106995884701</v>
      </c>
      <c r="AG8">
        <v>0.36426757201645998</v>
      </c>
      <c r="AH8">
        <v>0.34014049382716</v>
      </c>
    </row>
    <row r="9" spans="1:34" x14ac:dyDescent="0.3">
      <c r="A9" t="s">
        <v>29</v>
      </c>
      <c r="B9">
        <v>7</v>
      </c>
      <c r="C9" t="str">
        <f>LEFT(Table131314[[#This Row],[Contingency id]])</f>
        <v>A</v>
      </c>
      <c r="D9" s="1">
        <v>6.9510268562401203</v>
      </c>
      <c r="E9" s="1">
        <v>1.25844930417495</v>
      </c>
      <c r="F9">
        <v>1266</v>
      </c>
      <c r="G9">
        <v>1006</v>
      </c>
      <c r="H9" s="2">
        <v>0.347965639810426</v>
      </c>
      <c r="I9" s="2">
        <f>AVERAGE(Table131314[[#This Row],[Estimated costs 1]:[Estimated costs 20]])</f>
        <v>0.34692527646129495</v>
      </c>
      <c r="J9" s="2">
        <f>(Table131314[[#This Row],[Mean]]-Table131314[[#This Row],[Actual cost]])/Table131314[[#This Row],[Actual cost]]*100</f>
        <v>-0.29898450596956727</v>
      </c>
      <c r="K9" s="2">
        <f>_xlfn.STDEV.P(Table131314[[#This Row],[Estimated costs 1]:[Estimated costs 20]])</f>
        <v>2.3315687269545849E-2</v>
      </c>
      <c r="L9" s="2">
        <f>Table131314[[#This Row],[Dev]]/Table131314[[#This Row],[Mean]]*100</f>
        <v>6.7206654722222536</v>
      </c>
      <c r="M9" s="2">
        <f>Table131314[[#This Row],[Estimated costs 1]]-Table131314[[#This Row],[Actual cost]]</f>
        <v>-2.1611374407580208E-3</v>
      </c>
      <c r="N9" s="2">
        <f>Table131314[[#This Row],[Diff 1]]/Table131314[[#This Row],[Actual cost]]*100</f>
        <v>-0.62107782881534601</v>
      </c>
      <c r="O9">
        <v>0.34580450236966798</v>
      </c>
      <c r="P9">
        <v>0.33585189573459701</v>
      </c>
      <c r="Q9">
        <v>0.34301224328593999</v>
      </c>
      <c r="R9">
        <v>0.349982227488151</v>
      </c>
      <c r="S9">
        <v>0.31367654028435998</v>
      </c>
      <c r="T9">
        <v>0.41490323854660299</v>
      </c>
      <c r="U9">
        <v>0.33708491311216399</v>
      </c>
      <c r="V9">
        <v>0.33321840442338002</v>
      </c>
      <c r="W9">
        <v>0.35398696682464398</v>
      </c>
      <c r="X9">
        <v>0.30576421800947801</v>
      </c>
      <c r="Y9">
        <v>0.34795853080568701</v>
      </c>
      <c r="Z9">
        <v>0.36727290679304803</v>
      </c>
      <c r="AA9">
        <v>0.39219865718799302</v>
      </c>
      <c r="AB9">
        <v>0.351479067930489</v>
      </c>
      <c r="AC9">
        <v>0.34868996840442301</v>
      </c>
      <c r="AD9">
        <v>0.33327448657187903</v>
      </c>
      <c r="AE9">
        <v>0.33913625592417002</v>
      </c>
      <c r="AF9">
        <v>0.335401658767772</v>
      </c>
      <c r="AG9">
        <v>0.33812203791469098</v>
      </c>
      <c r="AH9">
        <v>0.35168680884676101</v>
      </c>
    </row>
    <row r="10" spans="1:34" x14ac:dyDescent="0.3">
      <c r="A10" t="s">
        <v>30</v>
      </c>
      <c r="B10">
        <v>8</v>
      </c>
      <c r="C10" t="str">
        <f>LEFT(Table131314[[#This Row],[Contingency id]])</f>
        <v>A</v>
      </c>
      <c r="D10" s="1">
        <v>6.8283343969368202</v>
      </c>
      <c r="E10" s="1">
        <v>1.3234797297297201</v>
      </c>
      <c r="F10">
        <v>1567</v>
      </c>
      <c r="G10">
        <v>1184</v>
      </c>
      <c r="H10" s="2">
        <v>0.33338034460753002</v>
      </c>
      <c r="I10" s="2">
        <f>AVERAGE(Table131314[[#This Row],[Estimated costs 1]:[Estimated costs 20]])</f>
        <v>0.34427705807275011</v>
      </c>
      <c r="J10" s="2">
        <f>(Table131314[[#This Row],[Mean]]-Table131314[[#This Row],[Actual cost]])/Table131314[[#This Row],[Actual cost]]*100</f>
        <v>3.2685530630332083</v>
      </c>
      <c r="K10" s="2">
        <f>_xlfn.STDEV.P(Table131314[[#This Row],[Estimated costs 1]:[Estimated costs 20]])</f>
        <v>3.723374152238404E-2</v>
      </c>
      <c r="L10" s="2">
        <f>Table131314[[#This Row],[Dev]]/Table131314[[#This Row],[Mean]]*100</f>
        <v>10.815051613028503</v>
      </c>
      <c r="M10" s="2">
        <f>Table131314[[#This Row],[Estimated costs 1]]-Table131314[[#This Row],[Actual cost]]</f>
        <v>-1.7606892150606013E-2</v>
      </c>
      <c r="N10" s="2">
        <f>Table131314[[#This Row],[Diff 1]]/Table131314[[#This Row],[Actual cost]]*100</f>
        <v>-5.281322800038982</v>
      </c>
      <c r="O10">
        <v>0.31577345245692401</v>
      </c>
      <c r="P10">
        <v>0.30509700063816197</v>
      </c>
      <c r="Q10">
        <v>0.39533120612635603</v>
      </c>
      <c r="R10">
        <v>0.34389853222718503</v>
      </c>
      <c r="S10">
        <v>0.379581365666879</v>
      </c>
      <c r="T10">
        <v>0.31021952776005102</v>
      </c>
      <c r="U10">
        <v>0.37397830248883202</v>
      </c>
      <c r="V10">
        <v>0.28147989789406502</v>
      </c>
      <c r="W10">
        <v>0.34772431397574899</v>
      </c>
      <c r="X10">
        <v>0.34959285258455602</v>
      </c>
      <c r="Y10">
        <v>0.41212699425654098</v>
      </c>
      <c r="Z10">
        <v>0.37192852584556402</v>
      </c>
      <c r="AA10">
        <v>0.35949457562220799</v>
      </c>
      <c r="AB10">
        <v>0.35452776005105302</v>
      </c>
      <c r="AC10">
        <v>0.40753286534779798</v>
      </c>
      <c r="AD10">
        <v>0.31934779834077798</v>
      </c>
      <c r="AE10">
        <v>0.30912252712188798</v>
      </c>
      <c r="AF10">
        <v>0.33399042756860198</v>
      </c>
      <c r="AG10">
        <v>0.33096681557115498</v>
      </c>
      <c r="AH10">
        <v>0.28382641991065699</v>
      </c>
    </row>
    <row r="11" spans="1:34" x14ac:dyDescent="0.3">
      <c r="A11" t="s">
        <v>31</v>
      </c>
      <c r="B11">
        <v>9</v>
      </c>
      <c r="C11" t="str">
        <f>LEFT(Table131314[[#This Row],[Contingency id]])</f>
        <v>A</v>
      </c>
      <c r="D11" s="1">
        <v>10.9890109890109</v>
      </c>
      <c r="E11" s="1">
        <v>1.01111111111111</v>
      </c>
      <c r="F11">
        <v>91</v>
      </c>
      <c r="G11">
        <v>90</v>
      </c>
      <c r="H11" s="2">
        <v>0.30554945054944999</v>
      </c>
      <c r="I11" s="2">
        <f>AVERAGE(Table131314[[#This Row],[Estimated costs 1]:[Estimated costs 20]])</f>
        <v>0.30554945054945004</v>
      </c>
      <c r="J11" s="2">
        <f>(Table131314[[#This Row],[Mean]]-Table131314[[#This Row],[Actual cost]])/Table131314[[#This Row],[Actual cost]]*100</f>
        <v>1.8167648847489556E-14</v>
      </c>
      <c r="K11" s="2">
        <f>_xlfn.STDEV.P(Table131314[[#This Row],[Estimated costs 1]:[Estimated costs 20]])</f>
        <v>5.5511151231257827E-17</v>
      </c>
      <c r="L11" s="2">
        <f>Table131314[[#This Row],[Dev]]/Table131314[[#This Row],[Mean]]*100</f>
        <v>1.8167648847489556E-14</v>
      </c>
      <c r="M11" s="2">
        <f>Table131314[[#This Row],[Estimated costs 1]]-Table131314[[#This Row],[Actual cost]]</f>
        <v>0</v>
      </c>
      <c r="N11" s="2">
        <f>Table131314[[#This Row],[Diff 1]]/Table131314[[#This Row],[Actual cost]]*100</f>
        <v>0</v>
      </c>
      <c r="O11">
        <v>0.30554945054944999</v>
      </c>
      <c r="P11">
        <v>0.30554945054944999</v>
      </c>
      <c r="Q11">
        <v>0.30554945054944999</v>
      </c>
      <c r="R11">
        <v>0.30554945054944999</v>
      </c>
      <c r="S11">
        <v>0.30554945054944999</v>
      </c>
      <c r="T11">
        <v>0.30554945054944999</v>
      </c>
      <c r="U11">
        <v>0.30554945054944999</v>
      </c>
      <c r="V11">
        <v>0.30554945054944999</v>
      </c>
      <c r="W11">
        <v>0.30554945054944999</v>
      </c>
      <c r="X11">
        <v>0.30554945054944999</v>
      </c>
      <c r="Y11">
        <v>0.30554945054944999</v>
      </c>
      <c r="Z11">
        <v>0.30554945054944999</v>
      </c>
      <c r="AA11">
        <v>0.30554945054944999</v>
      </c>
      <c r="AB11">
        <v>0.30554945054944999</v>
      </c>
      <c r="AC11">
        <v>0.30554945054944999</v>
      </c>
      <c r="AD11">
        <v>0.30554945054944999</v>
      </c>
      <c r="AE11">
        <v>0.30554945054944999</v>
      </c>
      <c r="AF11">
        <v>0.30554945054944999</v>
      </c>
      <c r="AG11">
        <v>0.30554945054944999</v>
      </c>
      <c r="AH11">
        <v>0.30554945054944999</v>
      </c>
    </row>
    <row r="12" spans="1:34" x14ac:dyDescent="0.3">
      <c r="A12" t="s">
        <v>32</v>
      </c>
      <c r="B12">
        <v>10</v>
      </c>
      <c r="C12" t="str">
        <f>LEFT(Table131314[[#This Row],[Contingency id]])</f>
        <v>A</v>
      </c>
      <c r="D12" s="1">
        <v>37.737737737737703</v>
      </c>
      <c r="E12" s="1">
        <v>1.1670560747663501</v>
      </c>
      <c r="F12">
        <v>999</v>
      </c>
      <c r="G12">
        <v>856</v>
      </c>
      <c r="H12" s="2">
        <v>0.28813013013013</v>
      </c>
      <c r="I12" s="2">
        <f>AVERAGE(Table131314[[#This Row],[Estimated costs 1]:[Estimated costs 20]])</f>
        <v>0.28800068068068013</v>
      </c>
      <c r="J12" s="2">
        <f>(Table131314[[#This Row],[Mean]]-Table131314[[#This Row],[Actual cost]])/Table131314[[#This Row],[Actual cost]]*100</f>
        <v>-4.4927425462726114E-2</v>
      </c>
      <c r="K12" s="2">
        <f>_xlfn.STDEV.P(Table131314[[#This Row],[Estimated costs 1]:[Estimated costs 20]])</f>
        <v>8.2520749588277324E-3</v>
      </c>
      <c r="L12" s="2">
        <f>Table131314[[#This Row],[Dev]]/Table131314[[#This Row],[Mean]]*100</f>
        <v>2.8652970330918053</v>
      </c>
      <c r="M12" s="2">
        <f>Table131314[[#This Row],[Estimated costs 1]]-Table131314[[#This Row],[Actual cost]]</f>
        <v>-9.3262262262269746E-3</v>
      </c>
      <c r="N12" s="2">
        <f>Table131314[[#This Row],[Diff 1]]/Table131314[[#This Row],[Actual cost]]*100</f>
        <v>-3.2368104724122095</v>
      </c>
      <c r="O12">
        <v>0.27880390390390303</v>
      </c>
      <c r="P12">
        <v>0.28865495495495402</v>
      </c>
      <c r="Q12">
        <v>0.28310270270270199</v>
      </c>
      <c r="R12">
        <v>0.28967937937937899</v>
      </c>
      <c r="S12">
        <v>0.28212662662662602</v>
      </c>
      <c r="T12">
        <v>0.289153053053053</v>
      </c>
      <c r="U12">
        <v>0.28340330330330299</v>
      </c>
      <c r="V12">
        <v>0.28756216216216202</v>
      </c>
      <c r="W12">
        <v>0.27149749749749702</v>
      </c>
      <c r="X12">
        <v>0.29626566566566498</v>
      </c>
      <c r="Y12">
        <v>0.29826196196196197</v>
      </c>
      <c r="Z12">
        <v>0.28611791791791702</v>
      </c>
      <c r="AA12">
        <v>0.29270850850850799</v>
      </c>
      <c r="AB12">
        <v>0.29767967967967901</v>
      </c>
      <c r="AC12">
        <v>0.30549469469469398</v>
      </c>
      <c r="AD12">
        <v>0.28896456456456399</v>
      </c>
      <c r="AE12">
        <v>0.27259079079079002</v>
      </c>
      <c r="AF12">
        <v>0.28672782782782702</v>
      </c>
      <c r="AG12">
        <v>0.28478068068068002</v>
      </c>
      <c r="AH12">
        <v>0.29643773773773702</v>
      </c>
    </row>
    <row r="13" spans="1:34" x14ac:dyDescent="0.3">
      <c r="A13" t="s">
        <v>33</v>
      </c>
      <c r="B13">
        <v>11</v>
      </c>
      <c r="C13" t="str">
        <f>LEFT(Table131314[[#This Row],[Contingency id]])</f>
        <v>C</v>
      </c>
      <c r="D13">
        <v>29.870129870129801</v>
      </c>
      <c r="E13" s="1">
        <v>1.0335570469798601</v>
      </c>
      <c r="F13">
        <v>154</v>
      </c>
      <c r="G13">
        <v>149</v>
      </c>
      <c r="H13">
        <v>0.25110064935064902</v>
      </c>
      <c r="I13" s="2">
        <f>AVERAGE(Table131314[[#This Row],[Estimated costs 1]:[Estimated costs 20]])</f>
        <v>0.25114512987012949</v>
      </c>
      <c r="J13" s="2">
        <f>(Table131314[[#This Row],[Mean]]-Table131314[[#This Row],[Actual cost]])/Table131314[[#This Row],[Actual cost]]*100</f>
        <v>1.7714219216676461E-2</v>
      </c>
      <c r="K13" s="2">
        <f>_xlfn.STDEV.P(Table131314[[#This Row],[Estimated costs 1]:[Estimated costs 20]])</f>
        <v>1.9196416147272603E-3</v>
      </c>
      <c r="L13" s="2">
        <f>Table131314[[#This Row],[Dev]]/Table131314[[#This Row],[Mean]]*100</f>
        <v>0.76435550063022628</v>
      </c>
      <c r="M13" s="2">
        <f>Table131314[[#This Row],[Estimated costs 1]]-Table131314[[#This Row],[Actual cost]]</f>
        <v>2.6558441558439672E-3</v>
      </c>
      <c r="N13" s="2">
        <f>Table131314[[#This Row],[Diff 1]]/Table131314[[#This Row],[Actual cost]]*100</f>
        <v>1.0576811181938517</v>
      </c>
      <c r="O13">
        <v>0.25375649350649299</v>
      </c>
      <c r="P13">
        <v>0.249626623376623</v>
      </c>
      <c r="Q13">
        <v>0.25375649350649299</v>
      </c>
      <c r="R13">
        <v>0.249626623376623</v>
      </c>
      <c r="S13">
        <v>0.24991883116883101</v>
      </c>
      <c r="T13">
        <v>0.25375649350649299</v>
      </c>
      <c r="U13">
        <v>0.24991883116883101</v>
      </c>
      <c r="V13">
        <v>0.25375649350649299</v>
      </c>
      <c r="W13">
        <v>0.249626623376623</v>
      </c>
      <c r="X13">
        <v>0.25375649350649299</v>
      </c>
      <c r="Y13">
        <v>0.25375649350649299</v>
      </c>
      <c r="Z13">
        <v>0.249626623376623</v>
      </c>
      <c r="AA13">
        <v>0.249626623376623</v>
      </c>
      <c r="AB13">
        <v>0.24991883116883101</v>
      </c>
      <c r="AC13">
        <v>0.24991883116883101</v>
      </c>
      <c r="AD13">
        <v>0.249626623376623</v>
      </c>
      <c r="AE13">
        <v>0.249626623376623</v>
      </c>
      <c r="AF13">
        <v>0.24991883116883101</v>
      </c>
      <c r="AG13">
        <v>0.25375649350649299</v>
      </c>
      <c r="AH13">
        <v>0.249626623376623</v>
      </c>
    </row>
    <row r="14" spans="1:34" x14ac:dyDescent="0.3">
      <c r="A14" t="s">
        <v>34</v>
      </c>
      <c r="B14">
        <v>12</v>
      </c>
      <c r="C14" t="str">
        <f>LEFT(Table131314[[#This Row],[Contingency id]])</f>
        <v>A</v>
      </c>
      <c r="D14" s="1">
        <v>15</v>
      </c>
      <c r="E14" s="1">
        <v>1</v>
      </c>
      <c r="F14">
        <v>40</v>
      </c>
      <c r="G14">
        <v>40</v>
      </c>
      <c r="H14" s="2">
        <v>0.2282575</v>
      </c>
      <c r="I14" s="2">
        <f>AVERAGE(Table131314[[#This Row],[Estimated costs 1]:[Estimated costs 20]])</f>
        <v>0.22825749999999986</v>
      </c>
      <c r="J14" s="2">
        <f>(Table131314[[#This Row],[Mean]]-Table131314[[#This Row],[Actual cost]])/Table131314[[#This Row],[Actual cost]]*100</f>
        <v>-6.0798825045461632E-14</v>
      </c>
      <c r="K14" s="2">
        <f>_xlfn.STDEV.P(Table131314[[#This Row],[Estimated costs 1]:[Estimated costs 20]])</f>
        <v>1.3877787807814457E-16</v>
      </c>
      <c r="L14" s="2">
        <f>Table131314[[#This Row],[Dev]]/Table131314[[#This Row],[Mean]]*100</f>
        <v>6.0798825045461657E-14</v>
      </c>
      <c r="M14" s="2">
        <f>Table131314[[#This Row],[Estimated costs 1]]-Table131314[[#This Row],[Actual cost]]</f>
        <v>0</v>
      </c>
      <c r="N14" s="2">
        <f>Table131314[[#This Row],[Diff 1]]/Table131314[[#This Row],[Actual cost]]*100</f>
        <v>0</v>
      </c>
      <c r="O14">
        <v>0.2282575</v>
      </c>
      <c r="P14">
        <v>0.2282575</v>
      </c>
      <c r="Q14">
        <v>0.2282575</v>
      </c>
      <c r="R14">
        <v>0.2282575</v>
      </c>
      <c r="S14">
        <v>0.2282575</v>
      </c>
      <c r="T14">
        <v>0.2282575</v>
      </c>
      <c r="U14">
        <v>0.2282575</v>
      </c>
      <c r="V14">
        <v>0.2282575</v>
      </c>
      <c r="W14">
        <v>0.2282575</v>
      </c>
      <c r="X14">
        <v>0.2282575</v>
      </c>
      <c r="Y14">
        <v>0.2282575</v>
      </c>
      <c r="Z14">
        <v>0.2282575</v>
      </c>
      <c r="AA14">
        <v>0.2282575</v>
      </c>
      <c r="AB14">
        <v>0.2282575</v>
      </c>
      <c r="AC14">
        <v>0.2282575</v>
      </c>
      <c r="AD14">
        <v>0.2282575</v>
      </c>
      <c r="AE14">
        <v>0.2282575</v>
      </c>
      <c r="AF14">
        <v>0.2282575</v>
      </c>
      <c r="AG14">
        <v>0.2282575</v>
      </c>
      <c r="AH14">
        <v>0.2282575</v>
      </c>
    </row>
    <row r="15" spans="1:34" x14ac:dyDescent="0.3">
      <c r="A15" t="s">
        <v>35</v>
      </c>
      <c r="B15">
        <v>13</v>
      </c>
      <c r="C15" t="str">
        <f>LEFT(Table131314[[#This Row],[Contingency id]])</f>
        <v>A</v>
      </c>
      <c r="D15" s="1">
        <v>10.6382978723404</v>
      </c>
      <c r="E15" s="1">
        <v>1</v>
      </c>
      <c r="F15">
        <v>47</v>
      </c>
      <c r="G15">
        <v>47</v>
      </c>
      <c r="H15" s="2">
        <v>0.226617021276595</v>
      </c>
      <c r="I15" s="2">
        <f>AVERAGE(Table131314[[#This Row],[Estimated costs 1]:[Estimated costs 20]])</f>
        <v>0.22661702127659486</v>
      </c>
      <c r="J15" s="2">
        <f>(Table131314[[#This Row],[Mean]]-Table131314[[#This Row],[Actual cost]])/Table131314[[#This Row],[Actual cost]]*100</f>
        <v>-6.1238947231929555E-14</v>
      </c>
      <c r="K15" s="2">
        <f>_xlfn.STDEV.P(Table131314[[#This Row],[Estimated costs 1]:[Estimated costs 20]])</f>
        <v>1.3877787807814457E-16</v>
      </c>
      <c r="L15" s="2">
        <f>Table131314[[#This Row],[Dev]]/Table131314[[#This Row],[Mean]]*100</f>
        <v>6.1238947231929593E-14</v>
      </c>
      <c r="M15" s="2">
        <f>Table131314[[#This Row],[Estimated costs 1]]-Table131314[[#This Row],[Actual cost]]</f>
        <v>0</v>
      </c>
      <c r="N15" s="2">
        <f>Table131314[[#This Row],[Diff 1]]/Table131314[[#This Row],[Actual cost]]*100</f>
        <v>0</v>
      </c>
      <c r="O15">
        <v>0.226617021276595</v>
      </c>
      <c r="P15">
        <v>0.226617021276595</v>
      </c>
      <c r="Q15">
        <v>0.226617021276595</v>
      </c>
      <c r="R15">
        <v>0.226617021276595</v>
      </c>
      <c r="S15">
        <v>0.226617021276595</v>
      </c>
      <c r="T15">
        <v>0.226617021276595</v>
      </c>
      <c r="U15">
        <v>0.226617021276595</v>
      </c>
      <c r="V15">
        <v>0.226617021276595</v>
      </c>
      <c r="W15">
        <v>0.226617021276595</v>
      </c>
      <c r="X15">
        <v>0.226617021276595</v>
      </c>
      <c r="Y15">
        <v>0.226617021276595</v>
      </c>
      <c r="Z15">
        <v>0.226617021276595</v>
      </c>
      <c r="AA15">
        <v>0.226617021276595</v>
      </c>
      <c r="AB15">
        <v>0.226617021276595</v>
      </c>
      <c r="AC15">
        <v>0.226617021276595</v>
      </c>
      <c r="AD15">
        <v>0.226617021276595</v>
      </c>
      <c r="AE15">
        <v>0.226617021276595</v>
      </c>
      <c r="AF15">
        <v>0.226617021276595</v>
      </c>
      <c r="AG15">
        <v>0.226617021276595</v>
      </c>
      <c r="AH15">
        <v>0.226617021276595</v>
      </c>
    </row>
    <row r="16" spans="1:34" x14ac:dyDescent="0.3">
      <c r="A16" t="s">
        <v>36</v>
      </c>
      <c r="B16">
        <v>14</v>
      </c>
      <c r="C16" t="str">
        <f>LEFT(Table131314[[#This Row],[Contingency id]])</f>
        <v>A</v>
      </c>
      <c r="D16" s="1">
        <v>11.864406779661</v>
      </c>
      <c r="E16" s="1">
        <v>1.0350877192982399</v>
      </c>
      <c r="F16">
        <v>59</v>
      </c>
      <c r="G16">
        <v>57</v>
      </c>
      <c r="H16" s="2">
        <v>0.224203389830508</v>
      </c>
      <c r="I16" s="2">
        <f>AVERAGE(Table131314[[#This Row],[Estimated costs 1]:[Estimated costs 20]])</f>
        <v>0.22521016949152459</v>
      </c>
      <c r="J16" s="2">
        <f>(Table131314[[#This Row],[Mean]]-Table131314[[#This Row],[Actual cost]])/Table131314[[#This Row],[Actual cost]]*100</f>
        <v>0.44904747505275788</v>
      </c>
      <c r="K16" s="2">
        <f>_xlfn.STDEV.P(Table131314[[#This Row],[Estimated costs 1]:[Estimated costs 20]])</f>
        <v>1.0017331146463481E-2</v>
      </c>
      <c r="L16" s="2">
        <f>Table131314[[#This Row],[Dev]]/Table131314[[#This Row],[Mean]]*100</f>
        <v>4.4479923660110146</v>
      </c>
      <c r="M16" s="2">
        <f>Table131314[[#This Row],[Estimated costs 1]]-Table131314[[#This Row],[Actual cost]]</f>
        <v>-1.0067796610169988E-2</v>
      </c>
      <c r="N16" s="2">
        <f>Table131314[[#This Row],[Diff 1]]/Table131314[[#This Row],[Actual cost]]*100</f>
        <v>-4.4904747505294118</v>
      </c>
      <c r="O16">
        <v>0.21413559322033801</v>
      </c>
      <c r="P16">
        <v>0.23427118644067699</v>
      </c>
      <c r="Q16">
        <v>0.23427118644067799</v>
      </c>
      <c r="R16">
        <v>0.21413559322033801</v>
      </c>
      <c r="S16">
        <v>0.21413559322033801</v>
      </c>
      <c r="T16">
        <v>0.23427118644067799</v>
      </c>
      <c r="U16">
        <v>0.21413559322033801</v>
      </c>
      <c r="V16">
        <v>0.21413559322033801</v>
      </c>
      <c r="W16">
        <v>0.21413559322033801</v>
      </c>
      <c r="X16">
        <v>0.21413559322033801</v>
      </c>
      <c r="Y16">
        <v>0.21413559322033801</v>
      </c>
      <c r="Z16">
        <v>0.23427118644067699</v>
      </c>
      <c r="AA16">
        <v>0.23427118644067699</v>
      </c>
      <c r="AB16">
        <v>0.23427118644067699</v>
      </c>
      <c r="AC16">
        <v>0.23427118644067799</v>
      </c>
      <c r="AD16">
        <v>0.21413559322033801</v>
      </c>
      <c r="AE16">
        <v>0.23427118644067699</v>
      </c>
      <c r="AF16">
        <v>0.23427118644067699</v>
      </c>
      <c r="AG16">
        <v>0.23427118644067799</v>
      </c>
      <c r="AH16">
        <v>0.23427118644067799</v>
      </c>
    </row>
    <row r="17" spans="1:34" x14ac:dyDescent="0.3">
      <c r="A17" t="s">
        <v>37</v>
      </c>
      <c r="B17">
        <v>15</v>
      </c>
      <c r="C17" t="str">
        <f>LEFT(Table131314[[#This Row],[Contingency id]])</f>
        <v>C</v>
      </c>
      <c r="D17">
        <v>0.51993067590987796</v>
      </c>
      <c r="E17" s="1">
        <v>1.3481308411214901</v>
      </c>
      <c r="F17">
        <v>1731</v>
      </c>
      <c r="G17">
        <v>1284</v>
      </c>
      <c r="H17">
        <v>0.21645291738879199</v>
      </c>
      <c r="I17" s="2">
        <f>AVERAGE(Table131314[[#This Row],[Estimated costs 1]:[Estimated costs 20]])</f>
        <v>0.21645291738879197</v>
      </c>
      <c r="J17" s="2">
        <f>(Table131314[[#This Row],[Mean]]-Table131314[[#This Row],[Actual cost]])/Table131314[[#This Row],[Actual cost]]*100</f>
        <v>-1.2822915925764328E-14</v>
      </c>
      <c r="K17" s="2">
        <f>_xlfn.STDEV.P(Table131314[[#This Row],[Estimated costs 1]:[Estimated costs 20]])</f>
        <v>1.0046216060081005E-2</v>
      </c>
      <c r="L17" s="2">
        <f>Table131314[[#This Row],[Dev]]/Table131314[[#This Row],[Mean]]*100</f>
        <v>4.6412939041315981</v>
      </c>
      <c r="M17" s="2">
        <f>Table131314[[#This Row],[Estimated costs 1]]-Table131314[[#This Row],[Actual cost]]</f>
        <v>-1.0046216060080992E-2</v>
      </c>
      <c r="N17" s="2">
        <f>Table131314[[#This Row],[Diff 1]]/Table131314[[#This Row],[Actual cost]]*100</f>
        <v>-4.6412939041315919</v>
      </c>
      <c r="O17">
        <v>0.206406701328711</v>
      </c>
      <c r="P17">
        <v>0.22649913344887301</v>
      </c>
      <c r="Q17">
        <v>0.206406701328711</v>
      </c>
      <c r="R17">
        <v>0.206406701328711</v>
      </c>
      <c r="S17">
        <v>0.206406701328711</v>
      </c>
      <c r="T17">
        <v>0.22649913344887301</v>
      </c>
      <c r="U17">
        <v>0.22649913344887301</v>
      </c>
      <c r="V17">
        <v>0.206406701328711</v>
      </c>
      <c r="W17">
        <v>0.22649913344887301</v>
      </c>
      <c r="X17">
        <v>0.22649913344887301</v>
      </c>
      <c r="Y17">
        <v>0.206406701328711</v>
      </c>
      <c r="Z17">
        <v>0.206406701328711</v>
      </c>
      <c r="AA17">
        <v>0.22649913344887301</v>
      </c>
      <c r="AB17">
        <v>0.22649913344887301</v>
      </c>
      <c r="AC17">
        <v>0.206406701328711</v>
      </c>
      <c r="AD17">
        <v>0.206406701328711</v>
      </c>
      <c r="AE17">
        <v>0.22649913344887301</v>
      </c>
      <c r="AF17">
        <v>0.22649913344887301</v>
      </c>
      <c r="AG17">
        <v>0.206406701328711</v>
      </c>
      <c r="AH17">
        <v>0.22649913344887301</v>
      </c>
    </row>
    <row r="18" spans="1:34" x14ac:dyDescent="0.3">
      <c r="A18" t="s">
        <v>38</v>
      </c>
      <c r="B18">
        <v>16</v>
      </c>
      <c r="C18" t="str">
        <f>LEFT(Table131314[[#This Row],[Contingency id]])</f>
        <v>A</v>
      </c>
      <c r="D18" s="1">
        <v>14.965986394557801</v>
      </c>
      <c r="E18" s="1">
        <v>1.03521126760563</v>
      </c>
      <c r="F18">
        <v>147</v>
      </c>
      <c r="G18">
        <v>142</v>
      </c>
      <c r="H18" s="2">
        <v>0.20538027210884299</v>
      </c>
      <c r="I18" s="2">
        <f>AVERAGE(Table131314[[#This Row],[Estimated costs 1]:[Estimated costs 20]])</f>
        <v>0.20538027210884297</v>
      </c>
      <c r="J18" s="2">
        <f>(Table131314[[#This Row],[Mean]]-Table131314[[#This Row],[Actual cost]])/Table131314[[#This Row],[Actual cost]]*100</f>
        <v>-1.3514236460315729E-14</v>
      </c>
      <c r="K18" s="2">
        <f>_xlfn.STDEV.P(Table131314[[#This Row],[Estimated costs 1]:[Estimated costs 20]])</f>
        <v>2.7755575615628914E-17</v>
      </c>
      <c r="L18" s="2">
        <f>Table131314[[#This Row],[Dev]]/Table131314[[#This Row],[Mean]]*100</f>
        <v>1.3514236460315729E-14</v>
      </c>
      <c r="M18" s="2">
        <f>Table131314[[#This Row],[Estimated costs 1]]-Table131314[[#This Row],[Actual cost]]</f>
        <v>0</v>
      </c>
      <c r="N18" s="2">
        <f>Table131314[[#This Row],[Diff 1]]/Table131314[[#This Row],[Actual cost]]*100</f>
        <v>0</v>
      </c>
      <c r="O18">
        <v>0.20538027210884299</v>
      </c>
      <c r="P18">
        <v>0.20538027210884299</v>
      </c>
      <c r="Q18">
        <v>0.20538027210884299</v>
      </c>
      <c r="R18">
        <v>0.20538027210884299</v>
      </c>
      <c r="S18">
        <v>0.20538027210884299</v>
      </c>
      <c r="T18">
        <v>0.20538027210884299</v>
      </c>
      <c r="U18">
        <v>0.20538027210884299</v>
      </c>
      <c r="V18">
        <v>0.20538027210884299</v>
      </c>
      <c r="W18">
        <v>0.20538027210884299</v>
      </c>
      <c r="X18">
        <v>0.20538027210884299</v>
      </c>
      <c r="Y18">
        <v>0.20538027210884299</v>
      </c>
      <c r="Z18">
        <v>0.20538027210884299</v>
      </c>
      <c r="AA18">
        <v>0.20538027210884299</v>
      </c>
      <c r="AB18">
        <v>0.20538027210884299</v>
      </c>
      <c r="AC18">
        <v>0.20538027210884299</v>
      </c>
      <c r="AD18">
        <v>0.20538027210884299</v>
      </c>
      <c r="AE18">
        <v>0.20538027210884299</v>
      </c>
      <c r="AF18">
        <v>0.20538027210884299</v>
      </c>
      <c r="AG18">
        <v>0.20538027210884299</v>
      </c>
      <c r="AH18">
        <v>0.20538027210884299</v>
      </c>
    </row>
    <row r="19" spans="1:34" x14ac:dyDescent="0.3">
      <c r="A19" t="s">
        <v>39</v>
      </c>
      <c r="B19">
        <v>17</v>
      </c>
      <c r="C19" t="str">
        <f>LEFT(Table131314[[#This Row],[Contingency id]])</f>
        <v>B</v>
      </c>
      <c r="D19">
        <v>5.3914327917282101</v>
      </c>
      <c r="E19" s="1">
        <v>1.2895238095238</v>
      </c>
      <c r="F19">
        <v>1354</v>
      </c>
      <c r="G19">
        <v>1050</v>
      </c>
      <c r="H19">
        <v>0.201785745937961</v>
      </c>
      <c r="I19" s="2">
        <f>AVERAGE(Table131314[[#This Row],[Estimated costs 1]:[Estimated costs 20]])</f>
        <v>0.20606537666174246</v>
      </c>
      <c r="J19" s="2">
        <f>(Table131314[[#This Row],[Mean]]-Table131314[[#This Row],[Actual cost]])/Table131314[[#This Row],[Actual cost]]*100</f>
        <v>2.1208786100764669</v>
      </c>
      <c r="K19" s="2">
        <f>_xlfn.STDEV.P(Table131314[[#This Row],[Estimated costs 1]:[Estimated costs 20]])</f>
        <v>1.4527279052322718E-2</v>
      </c>
      <c r="L19" s="2">
        <f>Table131314[[#This Row],[Dev]]/Table131314[[#This Row],[Mean]]*100</f>
        <v>7.0498398555179573</v>
      </c>
      <c r="M19" s="2">
        <f>Table131314[[#This Row],[Estimated costs 1]]-Table131314[[#This Row],[Actual cost]]</f>
        <v>-7.1198670605610026E-3</v>
      </c>
      <c r="N19" s="2">
        <f>Table131314[[#This Row],[Diff 1]]/Table131314[[#This Row],[Actual cost]]*100</f>
        <v>-3.5284291402575105</v>
      </c>
      <c r="O19">
        <v>0.1946658788774</v>
      </c>
      <c r="P19">
        <v>0.20703485967503599</v>
      </c>
      <c r="Q19">
        <v>0.19105435745937899</v>
      </c>
      <c r="R19">
        <v>0.22635391432791699</v>
      </c>
      <c r="S19">
        <v>0.18619468242245199</v>
      </c>
      <c r="T19">
        <v>0.208335745937961</v>
      </c>
      <c r="U19">
        <v>0.19405435745937899</v>
      </c>
      <c r="V19">
        <v>0.233035155096011</v>
      </c>
      <c r="W19">
        <v>0.20068183161004399</v>
      </c>
      <c r="X19">
        <v>0.19651122599704501</v>
      </c>
      <c r="Y19">
        <v>0.20857695716395799</v>
      </c>
      <c r="Z19">
        <v>0.23962422451994</v>
      </c>
      <c r="AA19">
        <v>0.211430723781388</v>
      </c>
      <c r="AB19">
        <v>0.21478109305760701</v>
      </c>
      <c r="AC19">
        <v>0.20682880354505101</v>
      </c>
      <c r="AD19">
        <v>0.197996750369276</v>
      </c>
      <c r="AE19">
        <v>0.194654800590841</v>
      </c>
      <c r="AF19">
        <v>0.21113382570162401</v>
      </c>
      <c r="AG19">
        <v>0.21510753323485901</v>
      </c>
      <c r="AH19">
        <v>0.18325081240768001</v>
      </c>
    </row>
    <row r="20" spans="1:34" x14ac:dyDescent="0.3">
      <c r="A20" t="s">
        <v>40</v>
      </c>
      <c r="B20">
        <v>18</v>
      </c>
      <c r="C20" t="str">
        <f>LEFT(Table131314[[#This Row],[Contingency id]])</f>
        <v>A</v>
      </c>
      <c r="D20" s="1">
        <v>25.525525525525499</v>
      </c>
      <c r="E20" s="1">
        <v>1.21532846715328</v>
      </c>
      <c r="F20">
        <v>999</v>
      </c>
      <c r="G20">
        <v>822</v>
      </c>
      <c r="H20" s="2">
        <v>0.19569049049049</v>
      </c>
      <c r="I20" s="2">
        <f>AVERAGE(Table131314[[#This Row],[Estimated costs 1]:[Estimated costs 20]])</f>
        <v>0.19540138138138091</v>
      </c>
      <c r="J20" s="2">
        <f>(Table131314[[#This Row],[Mean]]-Table131314[[#This Row],[Actual cost]])/Table131314[[#This Row],[Actual cost]]*100</f>
        <v>-0.14773794494788819</v>
      </c>
      <c r="K20" s="2">
        <f>_xlfn.STDEV.P(Table131314[[#This Row],[Estimated costs 1]:[Estimated costs 20]])</f>
        <v>9.1976577810880412E-3</v>
      </c>
      <c r="L20" s="2">
        <f>Table131314[[#This Row],[Dev]]/Table131314[[#This Row],[Mean]]*100</f>
        <v>4.7070587301203455</v>
      </c>
      <c r="M20" s="2">
        <f>Table131314[[#This Row],[Estimated costs 1]]-Table131314[[#This Row],[Actual cost]]</f>
        <v>5.7515515515519922E-3</v>
      </c>
      <c r="N20" s="2">
        <f>Table131314[[#This Row],[Diff 1]]/Table131314[[#This Row],[Actual cost]]*100</f>
        <v>2.939106308710234</v>
      </c>
      <c r="O20">
        <v>0.201442042042042</v>
      </c>
      <c r="P20">
        <v>0.19171771771771701</v>
      </c>
      <c r="Q20">
        <v>0.20195015015015</v>
      </c>
      <c r="R20">
        <v>0.18668058058058001</v>
      </c>
      <c r="S20">
        <v>0.19670540540540499</v>
      </c>
      <c r="T20">
        <v>0.18824714714714699</v>
      </c>
      <c r="U20">
        <v>0.199856856856856</v>
      </c>
      <c r="V20">
        <v>0.19202972972972901</v>
      </c>
      <c r="W20">
        <v>0.17802862862862801</v>
      </c>
      <c r="X20">
        <v>0.19159319319319301</v>
      </c>
      <c r="Y20">
        <v>0.19925825825825799</v>
      </c>
      <c r="Z20">
        <v>0.20166056056056</v>
      </c>
      <c r="AA20">
        <v>0.176202902902902</v>
      </c>
      <c r="AB20">
        <v>0.192928628628628</v>
      </c>
      <c r="AC20">
        <v>0.19081531531531501</v>
      </c>
      <c r="AD20">
        <v>0.199524624624624</v>
      </c>
      <c r="AE20">
        <v>0.20161181181181101</v>
      </c>
      <c r="AF20">
        <v>0.192174674674674</v>
      </c>
      <c r="AG20">
        <v>0.21197607607607599</v>
      </c>
      <c r="AH20">
        <v>0.21362332332332301</v>
      </c>
    </row>
    <row r="21" spans="1:34" x14ac:dyDescent="0.3">
      <c r="A21" t="s">
        <v>41</v>
      </c>
      <c r="B21">
        <v>19</v>
      </c>
      <c r="C21" t="str">
        <f>LEFT(Table131314[[#This Row],[Contingency id]])</f>
        <v>A</v>
      </c>
      <c r="D21" s="1">
        <v>21.830985915492899</v>
      </c>
      <c r="E21" s="1">
        <v>1.01428571428571</v>
      </c>
      <c r="F21">
        <v>142</v>
      </c>
      <c r="G21">
        <v>140</v>
      </c>
      <c r="H21" s="2">
        <v>0.19332183098591499</v>
      </c>
      <c r="I21" s="2">
        <f>AVERAGE(Table131314[[#This Row],[Estimated costs 1]:[Estimated costs 20]])</f>
        <v>0.19332183098591493</v>
      </c>
      <c r="J21" s="2">
        <f>(Table131314[[#This Row],[Mean]]-Table131314[[#This Row],[Actual cost]])/Table131314[[#This Row],[Actual cost]]*100</f>
        <v>-2.8714372788711198E-14</v>
      </c>
      <c r="K21" s="2">
        <f>_xlfn.STDEV.P(Table131314[[#This Row],[Estimated costs 1]:[Estimated costs 20]])</f>
        <v>5.5511151231257827E-17</v>
      </c>
      <c r="L21" s="2">
        <f>Table131314[[#This Row],[Dev]]/Table131314[[#This Row],[Mean]]*100</f>
        <v>2.8714372788711205E-14</v>
      </c>
      <c r="M21" s="2">
        <f>Table131314[[#This Row],[Estimated costs 1]]-Table131314[[#This Row],[Actual cost]]</f>
        <v>0</v>
      </c>
      <c r="N21" s="2">
        <f>Table131314[[#This Row],[Diff 1]]/Table131314[[#This Row],[Actual cost]]*100</f>
        <v>0</v>
      </c>
      <c r="O21">
        <v>0.19332183098591499</v>
      </c>
      <c r="P21">
        <v>0.19332183098591499</v>
      </c>
      <c r="Q21">
        <v>0.19332183098591499</v>
      </c>
      <c r="R21">
        <v>0.19332183098591499</v>
      </c>
      <c r="S21">
        <v>0.19332183098591499</v>
      </c>
      <c r="T21">
        <v>0.19332183098591499</v>
      </c>
      <c r="U21">
        <v>0.19332183098591499</v>
      </c>
      <c r="V21">
        <v>0.19332183098591499</v>
      </c>
      <c r="W21">
        <v>0.19332183098591499</v>
      </c>
      <c r="X21">
        <v>0.19332183098591499</v>
      </c>
      <c r="Y21">
        <v>0.19332183098591499</v>
      </c>
      <c r="Z21">
        <v>0.19332183098591499</v>
      </c>
      <c r="AA21">
        <v>0.19332183098591499</v>
      </c>
      <c r="AB21">
        <v>0.19332183098591499</v>
      </c>
      <c r="AC21">
        <v>0.19332183098591499</v>
      </c>
      <c r="AD21">
        <v>0.19332183098591499</v>
      </c>
      <c r="AE21">
        <v>0.19332183098591499</v>
      </c>
      <c r="AF21">
        <v>0.19332183098591499</v>
      </c>
      <c r="AG21">
        <v>0.19332183098591499</v>
      </c>
      <c r="AH21">
        <v>0.19332183098591499</v>
      </c>
    </row>
    <row r="22" spans="1:34" x14ac:dyDescent="0.3">
      <c r="A22" t="s">
        <v>42</v>
      </c>
      <c r="B22">
        <v>20</v>
      </c>
      <c r="C22" t="str">
        <f>LEFT(Table131314[[#This Row],[Contingency id]])</f>
        <v>C</v>
      </c>
      <c r="D22">
        <v>11.3464447806354</v>
      </c>
      <c r="E22" s="1">
        <v>1.1260647359454801</v>
      </c>
      <c r="F22">
        <v>661</v>
      </c>
      <c r="G22">
        <v>587</v>
      </c>
      <c r="H22">
        <v>0.17749909228441699</v>
      </c>
      <c r="I22" s="2">
        <f>AVERAGE(Table131314[[#This Row],[Estimated costs 1]:[Estimated costs 20]])</f>
        <v>0.17735037821482544</v>
      </c>
      <c r="J22" s="2">
        <f>(Table131314[[#This Row],[Mean]]-Table131314[[#This Row],[Actual cost]])/Table131314[[#This Row],[Actual cost]]*100</f>
        <v>-8.3783002874885631E-2</v>
      </c>
      <c r="K22" s="2">
        <f>_xlfn.STDEV.P(Table131314[[#This Row],[Estimated costs 1]:[Estimated costs 20]])</f>
        <v>3.1539183209820317E-3</v>
      </c>
      <c r="L22" s="2">
        <f>Table131314[[#This Row],[Dev]]/Table131314[[#This Row],[Mean]]*100</f>
        <v>1.7783544375426557</v>
      </c>
      <c r="M22" s="2">
        <f>Table131314[[#This Row],[Estimated costs 1]]-Table131314[[#This Row],[Actual cost]]</f>
        <v>-1.2919818456879895E-3</v>
      </c>
      <c r="N22" s="2">
        <f>Table131314[[#This Row],[Diff 1]]/Table131314[[#This Row],[Actual cost]]*100</f>
        <v>-0.72788081846512931</v>
      </c>
      <c r="O22">
        <v>0.176207110438729</v>
      </c>
      <c r="P22">
        <v>0.18258835098335799</v>
      </c>
      <c r="Q22">
        <v>0.18246429652042301</v>
      </c>
      <c r="R22">
        <v>0.17628275340393301</v>
      </c>
      <c r="S22">
        <v>0.178899999999999</v>
      </c>
      <c r="T22">
        <v>0.175571709531013</v>
      </c>
      <c r="U22">
        <v>0.17926006051437199</v>
      </c>
      <c r="V22">
        <v>0.17917231467473499</v>
      </c>
      <c r="W22">
        <v>0.17532360060514299</v>
      </c>
      <c r="X22">
        <v>0.18273661119515799</v>
      </c>
      <c r="Y22">
        <v>0.17628275340393301</v>
      </c>
      <c r="Z22">
        <v>0.175795612708018</v>
      </c>
      <c r="AA22">
        <v>0.17198018154311601</v>
      </c>
      <c r="AB22">
        <v>0.17255204236006</v>
      </c>
      <c r="AC22">
        <v>0.179269137670196</v>
      </c>
      <c r="AD22">
        <v>0.17919349470499199</v>
      </c>
      <c r="AE22">
        <v>0.17604069591527899</v>
      </c>
      <c r="AF22">
        <v>0.17922072617246501</v>
      </c>
      <c r="AG22">
        <v>0.17610726172465899</v>
      </c>
      <c r="AH22">
        <v>0.17205885022692799</v>
      </c>
    </row>
    <row r="23" spans="1:34" x14ac:dyDescent="0.3">
      <c r="A23" t="s">
        <v>43</v>
      </c>
      <c r="B23">
        <v>21</v>
      </c>
      <c r="C23" t="str">
        <f>LEFT(Table131314[[#This Row],[Contingency id]])</f>
        <v>A</v>
      </c>
      <c r="D23" s="1">
        <v>9.7826086956521703</v>
      </c>
      <c r="E23" s="1">
        <v>1.0574712643678099</v>
      </c>
      <c r="F23">
        <v>184</v>
      </c>
      <c r="G23">
        <v>174</v>
      </c>
      <c r="H23" s="2">
        <v>0.17723749999999999</v>
      </c>
      <c r="I23" s="2">
        <f>AVERAGE(Table131314[[#This Row],[Estimated costs 1]:[Estimated costs 20]])</f>
        <v>0.17739766304347776</v>
      </c>
      <c r="J23" s="2">
        <f>(Table131314[[#This Row],[Mean]]-Table131314[[#This Row],[Actual cost]])/Table131314[[#This Row],[Actual cost]]*100</f>
        <v>9.036634091417893E-2</v>
      </c>
      <c r="K23" s="2">
        <f>_xlfn.STDEV.P(Table131314[[#This Row],[Estimated costs 1]:[Estimated costs 20]])</f>
        <v>1.5936021614961953E-3</v>
      </c>
      <c r="L23" s="2">
        <f>Table131314[[#This Row],[Dev]]/Table131314[[#This Row],[Mean]]*100</f>
        <v>0.89832195878793797</v>
      </c>
      <c r="M23" s="2">
        <f>Table131314[[#This Row],[Estimated costs 1]]-Table131314[[#This Row],[Actual cost]]</f>
        <v>1.6016304347820087E-3</v>
      </c>
      <c r="N23" s="2">
        <f>Table131314[[#This Row],[Diff 1]]/Table131314[[#This Row],[Actual cost]]*100</f>
        <v>0.90366340914423238</v>
      </c>
      <c r="O23">
        <v>0.178839130434782</v>
      </c>
      <c r="P23">
        <v>0.178839130434782</v>
      </c>
      <c r="Q23">
        <v>0.178839130434782</v>
      </c>
      <c r="R23">
        <v>0.17563586956521701</v>
      </c>
      <c r="S23">
        <v>0.17563586956521701</v>
      </c>
      <c r="T23">
        <v>0.178839130434782</v>
      </c>
      <c r="U23">
        <v>0.17563586956521701</v>
      </c>
      <c r="V23">
        <v>0.178839130434782</v>
      </c>
      <c r="W23">
        <v>0.17563586956521701</v>
      </c>
      <c r="X23">
        <v>0.178839130434782</v>
      </c>
      <c r="Y23">
        <v>0.178839130434782</v>
      </c>
      <c r="Z23">
        <v>0.17563586956521701</v>
      </c>
      <c r="AA23">
        <v>0.178839130434782</v>
      </c>
      <c r="AB23">
        <v>0.17563586956521701</v>
      </c>
      <c r="AC23">
        <v>0.17563586956521701</v>
      </c>
      <c r="AD23">
        <v>0.178839130434782</v>
      </c>
      <c r="AE23">
        <v>0.178839130434782</v>
      </c>
      <c r="AF23">
        <v>0.17563586956521701</v>
      </c>
      <c r="AG23">
        <v>0.178839130434782</v>
      </c>
      <c r="AH23">
        <v>0.17563586956521701</v>
      </c>
    </row>
    <row r="24" spans="1:34" x14ac:dyDescent="0.3">
      <c r="A24" t="s">
        <v>44</v>
      </c>
      <c r="B24">
        <v>22</v>
      </c>
      <c r="C24" t="str">
        <f>LEFT(Table131314[[#This Row],[Contingency id]])</f>
        <v>A</v>
      </c>
      <c r="D24" s="1">
        <v>6.4516129032257998</v>
      </c>
      <c r="E24" s="1">
        <v>1.0333333333333301</v>
      </c>
      <c r="F24">
        <v>93</v>
      </c>
      <c r="G24">
        <v>90</v>
      </c>
      <c r="H24" s="2">
        <v>0.175393548387096</v>
      </c>
      <c r="I24" s="2">
        <f>AVERAGE(Table131314[[#This Row],[Estimated costs 1]:[Estimated costs 20]])</f>
        <v>0.17539354838709598</v>
      </c>
      <c r="J24" s="2">
        <f>(Table131314[[#This Row],[Mean]]-Table131314[[#This Row],[Actual cost]])/Table131314[[#This Row],[Actual cost]]*100</f>
        <v>-1.5824741486141766E-14</v>
      </c>
      <c r="K24" s="2">
        <f>_xlfn.STDEV.P(Table131314[[#This Row],[Estimated costs 1]:[Estimated costs 20]])</f>
        <v>2.7755575615628914E-17</v>
      </c>
      <c r="L24" s="2">
        <f>Table131314[[#This Row],[Dev]]/Table131314[[#This Row],[Mean]]*100</f>
        <v>1.5824741486141769E-14</v>
      </c>
      <c r="M24" s="2">
        <f>Table131314[[#This Row],[Estimated costs 1]]-Table131314[[#This Row],[Actual cost]]</f>
        <v>0</v>
      </c>
      <c r="N24" s="2">
        <f>Table131314[[#This Row],[Diff 1]]/Table131314[[#This Row],[Actual cost]]*100</f>
        <v>0</v>
      </c>
      <c r="O24">
        <v>0.175393548387096</v>
      </c>
      <c r="P24">
        <v>0.175393548387096</v>
      </c>
      <c r="Q24">
        <v>0.175393548387096</v>
      </c>
      <c r="R24">
        <v>0.175393548387096</v>
      </c>
      <c r="S24">
        <v>0.175393548387096</v>
      </c>
      <c r="T24">
        <v>0.175393548387096</v>
      </c>
      <c r="U24">
        <v>0.175393548387096</v>
      </c>
      <c r="V24">
        <v>0.175393548387096</v>
      </c>
      <c r="W24">
        <v>0.175393548387096</v>
      </c>
      <c r="X24">
        <v>0.175393548387096</v>
      </c>
      <c r="Y24">
        <v>0.175393548387096</v>
      </c>
      <c r="Z24">
        <v>0.175393548387096</v>
      </c>
      <c r="AA24">
        <v>0.175393548387096</v>
      </c>
      <c r="AB24">
        <v>0.175393548387096</v>
      </c>
      <c r="AC24">
        <v>0.175393548387096</v>
      </c>
      <c r="AD24">
        <v>0.175393548387096</v>
      </c>
      <c r="AE24">
        <v>0.175393548387096</v>
      </c>
      <c r="AF24">
        <v>0.175393548387096</v>
      </c>
      <c r="AG24">
        <v>0.175393548387096</v>
      </c>
      <c r="AH24">
        <v>0.175393548387096</v>
      </c>
    </row>
    <row r="25" spans="1:34" x14ac:dyDescent="0.3">
      <c r="A25" t="s">
        <v>45</v>
      </c>
      <c r="B25">
        <v>23</v>
      </c>
      <c r="C25" t="str">
        <f>LEFT(Table131314[[#This Row],[Contingency id]])</f>
        <v>C</v>
      </c>
      <c r="D25">
        <v>11.1280487804878</v>
      </c>
      <c r="E25" s="1">
        <v>1.1025210084033601</v>
      </c>
      <c r="F25">
        <v>656</v>
      </c>
      <c r="G25">
        <v>595</v>
      </c>
      <c r="H25">
        <v>0.16903201219512101</v>
      </c>
      <c r="I25" s="2">
        <f>AVERAGE(Table131314[[#This Row],[Estimated costs 1]:[Estimated costs 20]])</f>
        <v>0.16911158536585319</v>
      </c>
      <c r="J25" s="2">
        <f>(Table131314[[#This Row],[Mean]]-Table131314[[#This Row],[Actual cost]])/Table131314[[#This Row],[Actual cost]]*100</f>
        <v>4.7075799251755382E-2</v>
      </c>
      <c r="K25" s="2">
        <f>_xlfn.STDEV.P(Table131314[[#This Row],[Estimated costs 1]:[Estimated costs 20]])</f>
        <v>7.611788126716439E-3</v>
      </c>
      <c r="L25" s="2">
        <f>Table131314[[#This Row],[Dev]]/Table131314[[#This Row],[Mean]]*100</f>
        <v>4.5010447452486613</v>
      </c>
      <c r="M25" s="2">
        <f>Table131314[[#This Row],[Estimated costs 1]]-Table131314[[#This Row],[Actual cost]]</f>
        <v>-7.0807926829260237E-3</v>
      </c>
      <c r="N25" s="2">
        <f>Table131314[[#This Row],[Diff 1]]/Table131314[[#This Row],[Actual cost]]*100</f>
        <v>-4.1890246651932159</v>
      </c>
      <c r="O25">
        <v>0.16195121951219499</v>
      </c>
      <c r="P25">
        <v>0.17223475609756</v>
      </c>
      <c r="Q25">
        <v>0.17044817073170701</v>
      </c>
      <c r="R25">
        <v>0.17039939024390199</v>
      </c>
      <c r="S25">
        <v>0.161716463414634</v>
      </c>
      <c r="T25">
        <v>0.16982621951219501</v>
      </c>
      <c r="U25">
        <v>0.17247560975609699</v>
      </c>
      <c r="V25">
        <v>0.18471341463414601</v>
      </c>
      <c r="W25">
        <v>0.16573780487804801</v>
      </c>
      <c r="X25">
        <v>0.16971646341463401</v>
      </c>
      <c r="Y25">
        <v>0.16971646341463401</v>
      </c>
      <c r="Z25">
        <v>0.173213414634146</v>
      </c>
      <c r="AA25">
        <v>0.160128048780487</v>
      </c>
      <c r="AB25">
        <v>0.178637195121951</v>
      </c>
      <c r="AC25">
        <v>0.160536585365853</v>
      </c>
      <c r="AD25">
        <v>0.16003353658536501</v>
      </c>
      <c r="AE25">
        <v>0.15585975609756</v>
      </c>
      <c r="AF25">
        <v>0.184942073170731</v>
      </c>
      <c r="AG25">
        <v>0.17039939024390199</v>
      </c>
      <c r="AH25">
        <v>0.16954573170731699</v>
      </c>
    </row>
    <row r="26" spans="1:34" x14ac:dyDescent="0.3">
      <c r="A26" t="s">
        <v>46</v>
      </c>
      <c r="B26">
        <v>24</v>
      </c>
      <c r="C26" t="str">
        <f>LEFT(Table131314[[#This Row],[Contingency id]])</f>
        <v>A</v>
      </c>
      <c r="D26" s="1">
        <v>16.2162162162162</v>
      </c>
      <c r="E26" s="1">
        <v>1.0277777777777699</v>
      </c>
      <c r="F26">
        <v>37</v>
      </c>
      <c r="G26">
        <v>36</v>
      </c>
      <c r="H26" s="2">
        <v>0.16483513513513501</v>
      </c>
      <c r="I26" s="2">
        <f>AVERAGE(Table131314[[#This Row],[Estimated costs 1]:[Estimated costs 20]])</f>
        <v>0.16483513513513504</v>
      </c>
      <c r="J26" s="2">
        <f>(Table131314[[#This Row],[Mean]]-Table131314[[#This Row],[Actual cost]])/Table131314[[#This Row],[Actual cost]]*100</f>
        <v>1.6838385574091569E-14</v>
      </c>
      <c r="K26" s="2">
        <f>_xlfn.STDEV.P(Table131314[[#This Row],[Estimated costs 1]:[Estimated costs 20]])</f>
        <v>2.7755575615628914E-17</v>
      </c>
      <c r="L26" s="2">
        <f>Table131314[[#This Row],[Dev]]/Table131314[[#This Row],[Mean]]*100</f>
        <v>1.6838385574091565E-14</v>
      </c>
      <c r="M26" s="2">
        <f>Table131314[[#This Row],[Estimated costs 1]]-Table131314[[#This Row],[Actual cost]]</f>
        <v>0</v>
      </c>
      <c r="N26" s="2">
        <f>Table131314[[#This Row],[Diff 1]]/Table131314[[#This Row],[Actual cost]]*100</f>
        <v>0</v>
      </c>
      <c r="O26">
        <v>0.16483513513513501</v>
      </c>
      <c r="P26">
        <v>0.16483513513513501</v>
      </c>
      <c r="Q26">
        <v>0.16483513513513501</v>
      </c>
      <c r="R26">
        <v>0.16483513513513501</v>
      </c>
      <c r="S26">
        <v>0.16483513513513501</v>
      </c>
      <c r="T26">
        <v>0.16483513513513501</v>
      </c>
      <c r="U26">
        <v>0.16483513513513501</v>
      </c>
      <c r="V26">
        <v>0.16483513513513501</v>
      </c>
      <c r="W26">
        <v>0.16483513513513501</v>
      </c>
      <c r="X26">
        <v>0.16483513513513501</v>
      </c>
      <c r="Y26">
        <v>0.16483513513513501</v>
      </c>
      <c r="Z26">
        <v>0.16483513513513501</v>
      </c>
      <c r="AA26">
        <v>0.16483513513513501</v>
      </c>
      <c r="AB26">
        <v>0.16483513513513501</v>
      </c>
      <c r="AC26">
        <v>0.16483513513513501</v>
      </c>
      <c r="AD26">
        <v>0.16483513513513501</v>
      </c>
      <c r="AE26">
        <v>0.16483513513513501</v>
      </c>
      <c r="AF26">
        <v>0.16483513513513501</v>
      </c>
      <c r="AG26">
        <v>0.16483513513513501</v>
      </c>
      <c r="AH26">
        <v>0.16483513513513501</v>
      </c>
    </row>
    <row r="27" spans="1:34" x14ac:dyDescent="0.3">
      <c r="A27" t="s">
        <v>47</v>
      </c>
      <c r="B27">
        <v>25</v>
      </c>
      <c r="C27" t="str">
        <f>LEFT(Table131314[[#This Row],[Contingency id]])</f>
        <v>A</v>
      </c>
      <c r="D27" s="1">
        <v>26.595744680850999</v>
      </c>
      <c r="E27" s="1">
        <v>1.0107526881720399</v>
      </c>
      <c r="F27">
        <v>94</v>
      </c>
      <c r="G27">
        <v>93</v>
      </c>
      <c r="H27" s="2">
        <v>0.15831808510638201</v>
      </c>
      <c r="I27" s="2">
        <f>AVERAGE(Table131314[[#This Row],[Estimated costs 1]:[Estimated costs 20]])</f>
        <v>0.15849914893616976</v>
      </c>
      <c r="J27" s="2">
        <f>(Table131314[[#This Row],[Mean]]-Table131314[[#This Row],[Actual cost]])/Table131314[[#This Row],[Actual cost]]*100</f>
        <v>0.11436711710230803</v>
      </c>
      <c r="K27" s="2">
        <f>_xlfn.STDEV.P(Table131314[[#This Row],[Estimated costs 1]:[Estimated costs 20]])</f>
        <v>1.801562359527245E-3</v>
      </c>
      <c r="L27" s="2">
        <f>Table131314[[#This Row],[Dev]]/Table131314[[#This Row],[Mean]]*100</f>
        <v>1.1366385066539153</v>
      </c>
      <c r="M27" s="2">
        <f>Table131314[[#This Row],[Estimated costs 1]]-Table131314[[#This Row],[Actual cost]]</f>
        <v>1.8106382978729796E-3</v>
      </c>
      <c r="N27" s="2">
        <f>Table131314[[#This Row],[Diff 1]]/Table131314[[#This Row],[Actual cost]]*100</f>
        <v>1.1436711710202401</v>
      </c>
      <c r="O27">
        <v>0.16012872340425499</v>
      </c>
      <c r="P27">
        <v>0.16012872340425499</v>
      </c>
      <c r="Q27">
        <v>0.16012872340425499</v>
      </c>
      <c r="R27">
        <v>0.15650744680851</v>
      </c>
      <c r="S27">
        <v>0.15650744680851</v>
      </c>
      <c r="T27">
        <v>0.16012872340425499</v>
      </c>
      <c r="U27">
        <v>0.16012872340425499</v>
      </c>
      <c r="V27">
        <v>0.16012872340425499</v>
      </c>
      <c r="W27">
        <v>0.16012872340425499</v>
      </c>
      <c r="X27">
        <v>0.15650744680851</v>
      </c>
      <c r="Y27">
        <v>0.15650744680851</v>
      </c>
      <c r="Z27">
        <v>0.16012872340425499</v>
      </c>
      <c r="AA27">
        <v>0.15650744680851</v>
      </c>
      <c r="AB27">
        <v>0.16012872340425499</v>
      </c>
      <c r="AC27">
        <v>0.15650744680851</v>
      </c>
      <c r="AD27">
        <v>0.15650744680851</v>
      </c>
      <c r="AE27">
        <v>0.15650744680851</v>
      </c>
      <c r="AF27">
        <v>0.16012872340425499</v>
      </c>
      <c r="AG27">
        <v>0.15650744680851</v>
      </c>
      <c r="AH27">
        <v>0.16012872340425499</v>
      </c>
    </row>
    <row r="28" spans="1:34" x14ac:dyDescent="0.3">
      <c r="A28" t="s">
        <v>48</v>
      </c>
      <c r="B28">
        <v>26</v>
      </c>
      <c r="C28" t="str">
        <f>LEFT(Table131314[[#This Row],[Contingency id]])</f>
        <v>A</v>
      </c>
      <c r="D28" s="1">
        <v>23.655913978494599</v>
      </c>
      <c r="E28" s="1">
        <v>1.0219780219780199</v>
      </c>
      <c r="F28">
        <v>93</v>
      </c>
      <c r="G28">
        <v>91</v>
      </c>
      <c r="H28" s="2">
        <v>0.15088064516128999</v>
      </c>
      <c r="I28" s="2">
        <f>AVERAGE(Table131314[[#This Row],[Estimated costs 1]:[Estimated costs 20]])</f>
        <v>0.15088064516129002</v>
      </c>
      <c r="J28" s="2">
        <f>(Table131314[[#This Row],[Mean]]-Table131314[[#This Row],[Actual cost]])/Table131314[[#This Row],[Actual cost]]*100</f>
        <v>1.8395716419397904E-14</v>
      </c>
      <c r="K28" s="2">
        <f>_xlfn.STDEV.P(Table131314[[#This Row],[Estimated costs 1]:[Estimated costs 20]])</f>
        <v>2.7755575615628914E-17</v>
      </c>
      <c r="L28" s="2">
        <f>Table131314[[#This Row],[Dev]]/Table131314[[#This Row],[Mean]]*100</f>
        <v>1.8395716419397901E-14</v>
      </c>
      <c r="M28" s="2">
        <f>Table131314[[#This Row],[Estimated costs 1]]-Table131314[[#This Row],[Actual cost]]</f>
        <v>0</v>
      </c>
      <c r="N28" s="2">
        <f>Table131314[[#This Row],[Diff 1]]/Table131314[[#This Row],[Actual cost]]*100</f>
        <v>0</v>
      </c>
      <c r="O28">
        <v>0.15088064516128999</v>
      </c>
      <c r="P28">
        <v>0.15088064516128999</v>
      </c>
      <c r="Q28">
        <v>0.15088064516128999</v>
      </c>
      <c r="R28">
        <v>0.15088064516128999</v>
      </c>
      <c r="S28">
        <v>0.15088064516128999</v>
      </c>
      <c r="T28">
        <v>0.15088064516128999</v>
      </c>
      <c r="U28">
        <v>0.15088064516128999</v>
      </c>
      <c r="V28">
        <v>0.15088064516128999</v>
      </c>
      <c r="W28">
        <v>0.15088064516128999</v>
      </c>
      <c r="X28">
        <v>0.15088064516128999</v>
      </c>
      <c r="Y28">
        <v>0.15088064516128999</v>
      </c>
      <c r="Z28">
        <v>0.15088064516128999</v>
      </c>
      <c r="AA28">
        <v>0.15088064516128999</v>
      </c>
      <c r="AB28">
        <v>0.15088064516128999</v>
      </c>
      <c r="AC28">
        <v>0.15088064516128999</v>
      </c>
      <c r="AD28">
        <v>0.15088064516128999</v>
      </c>
      <c r="AE28">
        <v>0.15088064516128999</v>
      </c>
      <c r="AF28">
        <v>0.15088064516128999</v>
      </c>
      <c r="AG28">
        <v>0.15088064516128999</v>
      </c>
      <c r="AH28">
        <v>0.15088064516128999</v>
      </c>
    </row>
    <row r="29" spans="1:34" x14ac:dyDescent="0.3">
      <c r="A29" t="s">
        <v>49</v>
      </c>
      <c r="B29">
        <v>27</v>
      </c>
      <c r="C29" t="str">
        <f>LEFT(Table131314[[#This Row],[Contingency id]])</f>
        <v>C</v>
      </c>
      <c r="D29">
        <v>18.934911242603501</v>
      </c>
      <c r="E29" s="1">
        <v>1.03680981595092</v>
      </c>
      <c r="F29">
        <v>169</v>
      </c>
      <c r="G29">
        <v>163</v>
      </c>
      <c r="H29">
        <v>0.15031834319526599</v>
      </c>
      <c r="I29" s="2">
        <f>AVERAGE(Table131314[[#This Row],[Estimated costs 1]:[Estimated costs 20]])</f>
        <v>0.14824994082840212</v>
      </c>
      <c r="J29" s="2">
        <f>(Table131314[[#This Row],[Mean]]-Table131314[[#This Row],[Actual cost]])/Table131314[[#This Row],[Actual cost]]*100</f>
        <v>-1.3760146119871619</v>
      </c>
      <c r="K29" s="2">
        <f>_xlfn.STDEV.P(Table131314[[#This Row],[Estimated costs 1]:[Estimated costs 20]])</f>
        <v>1.0133094210426088E-2</v>
      </c>
      <c r="L29" s="2">
        <f>Table131314[[#This Row],[Dev]]/Table131314[[#This Row],[Mean]]*100</f>
        <v>6.835142161813776</v>
      </c>
      <c r="M29" s="2">
        <f>Table131314[[#This Row],[Estimated costs 1]]-Table131314[[#This Row],[Actual cost]]</f>
        <v>1.0315976331360999E-2</v>
      </c>
      <c r="N29" s="2">
        <f>Table131314[[#This Row],[Diff 1]]/Table131314[[#This Row],[Actual cost]]*100</f>
        <v>6.8627528165078138</v>
      </c>
      <c r="O29">
        <v>0.16063431952662699</v>
      </c>
      <c r="P29">
        <v>0.14000236686390499</v>
      </c>
      <c r="Q29">
        <v>0.16068639053254399</v>
      </c>
      <c r="R29">
        <v>0.16063431952662699</v>
      </c>
      <c r="S29">
        <v>0.14000236686390499</v>
      </c>
      <c r="T29">
        <v>0.14000236686390499</v>
      </c>
      <c r="U29">
        <v>0.14000236686390499</v>
      </c>
      <c r="V29">
        <v>0.16063431952662699</v>
      </c>
      <c r="W29">
        <v>0.16068639053254399</v>
      </c>
      <c r="X29">
        <v>0.13995029585798799</v>
      </c>
      <c r="Y29">
        <v>0.14000236686390499</v>
      </c>
      <c r="Z29">
        <v>0.13995029585798799</v>
      </c>
      <c r="AA29">
        <v>0.16063431952662699</v>
      </c>
      <c r="AB29">
        <v>0.13995029585798799</v>
      </c>
      <c r="AC29">
        <v>0.16068639053254399</v>
      </c>
      <c r="AD29">
        <v>0.16068639053254399</v>
      </c>
      <c r="AE29">
        <v>0.13995029585798799</v>
      </c>
      <c r="AF29">
        <v>0.14000236686390499</v>
      </c>
      <c r="AG29">
        <v>0.13995029585798799</v>
      </c>
      <c r="AH29">
        <v>0.13995029585798799</v>
      </c>
    </row>
    <row r="30" spans="1:34" x14ac:dyDescent="0.3">
      <c r="A30" t="s">
        <v>50</v>
      </c>
      <c r="B30">
        <v>28</v>
      </c>
      <c r="C30" t="str">
        <f>LEFT(Table131314[[#This Row],[Contingency id]])</f>
        <v>C</v>
      </c>
      <c r="D30">
        <v>19.871794871794801</v>
      </c>
      <c r="E30" s="1">
        <v>1.04</v>
      </c>
      <c r="F30">
        <v>156</v>
      </c>
      <c r="G30">
        <v>150</v>
      </c>
      <c r="H30">
        <v>0.149808974358974</v>
      </c>
      <c r="I30" s="2">
        <f>AVERAGE(Table131314[[#This Row],[Estimated costs 1]:[Estimated costs 20]])</f>
        <v>0.1509819871794868</v>
      </c>
      <c r="J30" s="2">
        <f>(Table131314[[#This Row],[Mean]]-Table131314[[#This Row],[Actual cost]])/Table131314[[#This Row],[Actual cost]]*100</f>
        <v>0.78300570812400783</v>
      </c>
      <c r="K30" s="2">
        <f>_xlfn.STDEV.P(Table131314[[#This Row],[Estimated costs 1]:[Estimated costs 20]])</f>
        <v>1.1542258694825513E-2</v>
      </c>
      <c r="L30" s="2">
        <f>Table131314[[#This Row],[Dev]]/Table131314[[#This Row],[Mean]]*100</f>
        <v>7.644791879116096</v>
      </c>
      <c r="M30" s="2">
        <f>Table131314[[#This Row],[Estimated costs 1]]-Table131314[[#This Row],[Actual cost]]</f>
        <v>1.3294230769231002E-2</v>
      </c>
      <c r="N30" s="2">
        <f>Table131314[[#This Row],[Diff 1]]/Table131314[[#This Row],[Actual cost]]*100</f>
        <v>8.8741217447862724</v>
      </c>
      <c r="O30">
        <v>0.163103205128205</v>
      </c>
      <c r="P30">
        <v>0.139092948717948</v>
      </c>
      <c r="Q30">
        <v>0.16033269230769201</v>
      </c>
      <c r="R30">
        <v>0.13648782051281999</v>
      </c>
      <c r="S30">
        <v>0.16313012820512801</v>
      </c>
      <c r="T30">
        <v>0.139312179487179</v>
      </c>
      <c r="U30">
        <v>0.160525</v>
      </c>
      <c r="V30">
        <v>0.136733974358974</v>
      </c>
      <c r="W30">
        <v>0.13906602564102499</v>
      </c>
      <c r="X30">
        <v>0.16033269230769201</v>
      </c>
      <c r="Y30">
        <v>0.16313012820512801</v>
      </c>
      <c r="Z30">
        <v>0.160305769230769</v>
      </c>
      <c r="AA30">
        <v>0.160305769230769</v>
      </c>
      <c r="AB30">
        <v>0.16033269230769201</v>
      </c>
      <c r="AC30">
        <v>0.139092948717948</v>
      </c>
      <c r="AD30">
        <v>0.139092948717948</v>
      </c>
      <c r="AE30">
        <v>0.16033269230769201</v>
      </c>
      <c r="AF30">
        <v>0.139312179487179</v>
      </c>
      <c r="AG30">
        <v>0.163103205128205</v>
      </c>
      <c r="AH30">
        <v>0.136514743589743</v>
      </c>
    </row>
    <row r="31" spans="1:34" x14ac:dyDescent="0.3">
      <c r="A31" t="s">
        <v>51</v>
      </c>
      <c r="B31">
        <v>29</v>
      </c>
      <c r="C31" t="str">
        <f>LEFT(Table131314[[#This Row],[Contingency id]])</f>
        <v>C</v>
      </c>
      <c r="D31">
        <v>18.681318681318601</v>
      </c>
      <c r="E31" s="1">
        <v>1.0459770114942499</v>
      </c>
      <c r="F31">
        <v>182</v>
      </c>
      <c r="G31">
        <v>174</v>
      </c>
      <c r="H31">
        <v>0.14589175824175801</v>
      </c>
      <c r="I31" s="2">
        <f>AVERAGE(Table131314[[#This Row],[Estimated costs 1]:[Estimated costs 20]])</f>
        <v>0.14670890109890081</v>
      </c>
      <c r="J31" s="2">
        <f>(Table131314[[#This Row],[Mean]]-Table131314[[#This Row],[Actual cost]])/Table131314[[#This Row],[Actual cost]]*100</f>
        <v>0.56010213804449627</v>
      </c>
      <c r="K31" s="2">
        <f>_xlfn.STDEV.P(Table131314[[#This Row],[Estimated costs 1]:[Estimated costs 20]])</f>
        <v>6.0304674849622365E-3</v>
      </c>
      <c r="L31" s="2">
        <f>Table131314[[#This Row],[Dev]]/Table131314[[#This Row],[Mean]]*100</f>
        <v>4.1104987085254763</v>
      </c>
      <c r="M31" s="2">
        <f>Table131314[[#This Row],[Estimated costs 1]]-Table131314[[#This Row],[Actual cost]]</f>
        <v>7.0159340659339819E-3</v>
      </c>
      <c r="N31" s="2">
        <f>Table131314[[#This Row],[Diff 1]]/Table131314[[#This Row],[Actual cost]]*100</f>
        <v>4.8089995970216775</v>
      </c>
      <c r="O31">
        <v>0.15290769230769199</v>
      </c>
      <c r="P31">
        <v>0.141186813186813</v>
      </c>
      <c r="Q31">
        <v>0.15290769230769199</v>
      </c>
      <c r="R31">
        <v>0.15290769230769199</v>
      </c>
      <c r="S31">
        <v>0.15290769230769199</v>
      </c>
      <c r="T31">
        <v>0.15290769230769199</v>
      </c>
      <c r="U31">
        <v>0.138875824175824</v>
      </c>
      <c r="V31">
        <v>0.15290769230769199</v>
      </c>
      <c r="W31">
        <v>0.141186813186813</v>
      </c>
      <c r="X31">
        <v>0.141186813186813</v>
      </c>
      <c r="Y31">
        <v>0.15290769230769199</v>
      </c>
      <c r="Z31">
        <v>0.15059670329670299</v>
      </c>
      <c r="AA31">
        <v>0.138875824175824</v>
      </c>
      <c r="AB31">
        <v>0.138875824175824</v>
      </c>
      <c r="AC31">
        <v>0.141186813186813</v>
      </c>
      <c r="AD31">
        <v>0.15059670329670299</v>
      </c>
      <c r="AE31">
        <v>0.15059670329670299</v>
      </c>
      <c r="AF31">
        <v>0.141186813186813</v>
      </c>
      <c r="AG31">
        <v>0.138875824175824</v>
      </c>
      <c r="AH31">
        <v>0.15059670329670299</v>
      </c>
    </row>
    <row r="32" spans="1:34" x14ac:dyDescent="0.3">
      <c r="A32" t="s">
        <v>52</v>
      </c>
      <c r="B32">
        <v>30</v>
      </c>
      <c r="C32" t="str">
        <f>LEFT(Table131314[[#This Row],[Contingency id]])</f>
        <v>C</v>
      </c>
      <c r="D32">
        <v>16.470588235294102</v>
      </c>
      <c r="E32" s="1">
        <v>1.0240963855421601</v>
      </c>
      <c r="F32">
        <v>170</v>
      </c>
      <c r="G32">
        <v>166</v>
      </c>
      <c r="H32">
        <v>0.13615764705882299</v>
      </c>
      <c r="I32" s="2">
        <f>AVERAGE(Table131314[[#This Row],[Estimated costs 1]:[Estimated costs 20]])</f>
        <v>0.13615764705882299</v>
      </c>
      <c r="J32" s="2">
        <f>(Table131314[[#This Row],[Mean]]-Table131314[[#This Row],[Actual cost]])/Table131314[[#This Row],[Actual cost]]*100</f>
        <v>0</v>
      </c>
      <c r="K32" s="2">
        <f>_xlfn.STDEV.P(Table131314[[#This Row],[Estimated costs 1]:[Estimated costs 20]])</f>
        <v>0</v>
      </c>
      <c r="L32" s="2">
        <f>Table131314[[#This Row],[Dev]]/Table131314[[#This Row],[Mean]]*100</f>
        <v>0</v>
      </c>
      <c r="M32" s="2">
        <f>Table131314[[#This Row],[Estimated costs 1]]-Table131314[[#This Row],[Actual cost]]</f>
        <v>0</v>
      </c>
      <c r="N32" s="2">
        <f>Table131314[[#This Row],[Diff 1]]/Table131314[[#This Row],[Actual cost]]*100</f>
        <v>0</v>
      </c>
      <c r="O32">
        <v>0.13615764705882299</v>
      </c>
      <c r="P32">
        <v>0.13615764705882299</v>
      </c>
      <c r="Q32">
        <v>0.13615764705882299</v>
      </c>
      <c r="R32">
        <v>0.13615764705882299</v>
      </c>
      <c r="S32">
        <v>0.13615764705882299</v>
      </c>
      <c r="T32">
        <v>0.13615764705882299</v>
      </c>
      <c r="U32">
        <v>0.13615764705882299</v>
      </c>
      <c r="V32">
        <v>0.13615764705882299</v>
      </c>
      <c r="W32">
        <v>0.13615764705882299</v>
      </c>
      <c r="X32">
        <v>0.13615764705882299</v>
      </c>
      <c r="Y32">
        <v>0.13615764705882299</v>
      </c>
      <c r="Z32">
        <v>0.13615764705882299</v>
      </c>
      <c r="AA32">
        <v>0.13615764705882299</v>
      </c>
      <c r="AB32">
        <v>0.13615764705882299</v>
      </c>
      <c r="AC32">
        <v>0.13615764705882299</v>
      </c>
      <c r="AD32">
        <v>0.13615764705882299</v>
      </c>
      <c r="AE32">
        <v>0.13615764705882299</v>
      </c>
      <c r="AF32">
        <v>0.13615764705882299</v>
      </c>
      <c r="AG32">
        <v>0.13615764705882299</v>
      </c>
      <c r="AH32">
        <v>0.13615764705882299</v>
      </c>
    </row>
    <row r="33" spans="1:34" x14ac:dyDescent="0.3">
      <c r="A33" t="s">
        <v>53</v>
      </c>
      <c r="B33">
        <v>31</v>
      </c>
      <c r="C33" t="str">
        <f>LEFT(Table131314[[#This Row],[Contingency id]])</f>
        <v>A</v>
      </c>
      <c r="D33" s="1">
        <v>25.274725274725199</v>
      </c>
      <c r="E33" s="1">
        <v>1.0224719101123501</v>
      </c>
      <c r="F33">
        <v>91</v>
      </c>
      <c r="G33">
        <v>89</v>
      </c>
      <c r="H33" s="2">
        <v>0.130953846153846</v>
      </c>
      <c r="I33" s="2">
        <f>AVERAGE(Table131314[[#This Row],[Estimated costs 1]:[Estimated costs 20]])</f>
        <v>0.130953846153846</v>
      </c>
      <c r="J33" s="2">
        <f>(Table131314[[#This Row],[Mean]]-Table131314[[#This Row],[Actual cost]])/Table131314[[#This Row],[Actual cost]]*100</f>
        <v>0</v>
      </c>
      <c r="K33" s="2">
        <f>_xlfn.STDEV.P(Table131314[[#This Row],[Estimated costs 1]:[Estimated costs 20]])</f>
        <v>0</v>
      </c>
      <c r="L33" s="2">
        <f>Table131314[[#This Row],[Dev]]/Table131314[[#This Row],[Mean]]*100</f>
        <v>0</v>
      </c>
      <c r="M33" s="2">
        <f>Table131314[[#This Row],[Estimated costs 1]]-Table131314[[#This Row],[Actual cost]]</f>
        <v>0</v>
      </c>
      <c r="N33" s="2">
        <f>Table131314[[#This Row],[Diff 1]]/Table131314[[#This Row],[Actual cost]]*100</f>
        <v>0</v>
      </c>
      <c r="O33">
        <v>0.130953846153846</v>
      </c>
      <c r="P33">
        <v>0.130953846153846</v>
      </c>
      <c r="Q33">
        <v>0.130953846153846</v>
      </c>
      <c r="R33">
        <v>0.130953846153846</v>
      </c>
      <c r="S33">
        <v>0.130953846153846</v>
      </c>
      <c r="T33">
        <v>0.130953846153846</v>
      </c>
      <c r="U33">
        <v>0.130953846153846</v>
      </c>
      <c r="V33">
        <v>0.130953846153846</v>
      </c>
      <c r="W33">
        <v>0.130953846153846</v>
      </c>
      <c r="X33">
        <v>0.130953846153846</v>
      </c>
      <c r="Y33">
        <v>0.130953846153846</v>
      </c>
      <c r="Z33">
        <v>0.130953846153846</v>
      </c>
      <c r="AA33">
        <v>0.130953846153846</v>
      </c>
      <c r="AB33">
        <v>0.130953846153846</v>
      </c>
      <c r="AC33">
        <v>0.130953846153846</v>
      </c>
      <c r="AD33">
        <v>0.130953846153846</v>
      </c>
      <c r="AE33">
        <v>0.130953846153846</v>
      </c>
      <c r="AF33">
        <v>0.130953846153846</v>
      </c>
      <c r="AG33">
        <v>0.130953846153846</v>
      </c>
      <c r="AH33">
        <v>0.130953846153846</v>
      </c>
    </row>
    <row r="34" spans="1:34" x14ac:dyDescent="0.3">
      <c r="A34" t="s">
        <v>54</v>
      </c>
      <c r="B34">
        <v>32</v>
      </c>
      <c r="C34" t="str">
        <f>LEFT(Table131314[[#This Row],[Contingency id]])</f>
        <v>B</v>
      </c>
      <c r="D34">
        <v>4.6666666666666599</v>
      </c>
      <c r="E34" s="1">
        <v>1.2738853503184699</v>
      </c>
      <c r="F34">
        <v>1200</v>
      </c>
      <c r="G34">
        <v>942</v>
      </c>
      <c r="H34">
        <v>0.124539916666666</v>
      </c>
      <c r="I34" s="2">
        <f>AVERAGE(Table131314[[#This Row],[Estimated costs 1]:[Estimated costs 20]])</f>
        <v>0.12314019166666616</v>
      </c>
      <c r="J34" s="2">
        <f>(Table131314[[#This Row],[Mean]]-Table131314[[#This Row],[Actual cost]])/Table131314[[#This Row],[Actual cost]]*100</f>
        <v>-1.1239167629654312</v>
      </c>
      <c r="K34" s="2">
        <f>_xlfn.STDEV.P(Table131314[[#This Row],[Estimated costs 1]:[Estimated costs 20]])</f>
        <v>1.1427791376396077E-2</v>
      </c>
      <c r="L34" s="2">
        <f>Table131314[[#This Row],[Dev]]/Table131314[[#This Row],[Mean]]*100</f>
        <v>9.2803098823578978</v>
      </c>
      <c r="M34" s="2">
        <f>Table131314[[#This Row],[Estimated costs 1]]-Table131314[[#This Row],[Actual cost]]</f>
        <v>6.709166666666988E-3</v>
      </c>
      <c r="N34" s="2">
        <f>Table131314[[#This Row],[Diff 1]]/Table131314[[#This Row],[Actual cost]]*100</f>
        <v>5.3871616797562414</v>
      </c>
      <c r="O34">
        <v>0.13124908333333299</v>
      </c>
      <c r="P34">
        <v>0.11292975</v>
      </c>
      <c r="Q34">
        <v>0.13477658333333301</v>
      </c>
      <c r="R34">
        <v>0.11566441666666601</v>
      </c>
      <c r="S34">
        <v>0.13694941666666599</v>
      </c>
      <c r="T34">
        <v>0.115826416666666</v>
      </c>
      <c r="U34">
        <v>0.103723416666666</v>
      </c>
      <c r="V34">
        <v>0.127111583333333</v>
      </c>
      <c r="W34">
        <v>0.13994058333333301</v>
      </c>
      <c r="X34">
        <v>0.13409691666666601</v>
      </c>
      <c r="Y34">
        <v>0.12778775000000001</v>
      </c>
      <c r="Z34">
        <v>0.111759416666666</v>
      </c>
      <c r="AA34">
        <v>0.113977416666666</v>
      </c>
      <c r="AB34">
        <v>0.14209158333333299</v>
      </c>
      <c r="AC34">
        <v>0.105293416666666</v>
      </c>
      <c r="AD34">
        <v>0.107762416666666</v>
      </c>
      <c r="AE34">
        <v>0.121435416666666</v>
      </c>
      <c r="AF34">
        <v>0.12370558333333299</v>
      </c>
      <c r="AG34">
        <v>0.12983658333333301</v>
      </c>
      <c r="AH34">
        <v>0.12688608333333301</v>
      </c>
    </row>
    <row r="35" spans="1:34" x14ac:dyDescent="0.3">
      <c r="A35" t="s">
        <v>55</v>
      </c>
      <c r="B35">
        <v>33</v>
      </c>
      <c r="C35" t="str">
        <f>LEFT(Table131314[[#This Row],[Contingency id]])</f>
        <v>A</v>
      </c>
      <c r="D35" s="1">
        <v>1.02827763496143</v>
      </c>
      <c r="E35" s="1">
        <v>1.0599455040871899</v>
      </c>
      <c r="F35">
        <v>389</v>
      </c>
      <c r="G35">
        <v>367</v>
      </c>
      <c r="H35" s="2">
        <v>0.121043701799485</v>
      </c>
      <c r="I35" s="2">
        <f>AVERAGE(Table131314[[#This Row],[Estimated costs 1]:[Estimated costs 20]])</f>
        <v>0.12104370179948501</v>
      </c>
      <c r="J35" s="2">
        <f>(Table131314[[#This Row],[Mean]]-Table131314[[#This Row],[Actual cost]])/Table131314[[#This Row],[Actual cost]]*100</f>
        <v>1.1465105248353783E-14</v>
      </c>
      <c r="K35" s="2">
        <f>_xlfn.STDEV.P(Table131314[[#This Row],[Estimated costs 1]:[Estimated costs 20]])</f>
        <v>1.3877787807814457E-17</v>
      </c>
      <c r="L35" s="2">
        <f>Table131314[[#This Row],[Dev]]/Table131314[[#This Row],[Mean]]*100</f>
        <v>1.1465105248353781E-14</v>
      </c>
      <c r="M35" s="2">
        <f>Table131314[[#This Row],[Estimated costs 1]]-Table131314[[#This Row],[Actual cost]]</f>
        <v>0</v>
      </c>
      <c r="N35" s="2">
        <f>Table131314[[#This Row],[Diff 1]]/Table131314[[#This Row],[Actual cost]]*100</f>
        <v>0</v>
      </c>
      <c r="O35">
        <v>0.121043701799485</v>
      </c>
      <c r="P35">
        <v>0.121043701799485</v>
      </c>
      <c r="Q35">
        <v>0.121043701799485</v>
      </c>
      <c r="R35">
        <v>0.121043701799485</v>
      </c>
      <c r="S35">
        <v>0.121043701799485</v>
      </c>
      <c r="T35">
        <v>0.121043701799485</v>
      </c>
      <c r="U35">
        <v>0.121043701799485</v>
      </c>
      <c r="V35">
        <v>0.121043701799485</v>
      </c>
      <c r="W35">
        <v>0.121043701799485</v>
      </c>
      <c r="X35">
        <v>0.121043701799485</v>
      </c>
      <c r="Y35">
        <v>0.121043701799485</v>
      </c>
      <c r="Z35">
        <v>0.121043701799485</v>
      </c>
      <c r="AA35">
        <v>0.121043701799485</v>
      </c>
      <c r="AB35">
        <v>0.121043701799485</v>
      </c>
      <c r="AC35">
        <v>0.121043701799485</v>
      </c>
      <c r="AD35">
        <v>0.121043701799485</v>
      </c>
      <c r="AE35">
        <v>0.121043701799485</v>
      </c>
      <c r="AF35">
        <v>0.121043701799485</v>
      </c>
      <c r="AG35">
        <v>0.121043701799485</v>
      </c>
      <c r="AH35">
        <v>0.121043701799485</v>
      </c>
    </row>
    <row r="36" spans="1:34" x14ac:dyDescent="0.3">
      <c r="A36" t="s">
        <v>56</v>
      </c>
      <c r="B36">
        <v>34</v>
      </c>
      <c r="C36" t="str">
        <f>LEFT(Table131314[[#This Row],[Contingency id]])</f>
        <v>A</v>
      </c>
      <c r="D36" s="1">
        <v>18.348623853210999</v>
      </c>
      <c r="E36" s="1">
        <v>1.0186915887850401</v>
      </c>
      <c r="F36">
        <v>109</v>
      </c>
      <c r="G36">
        <v>107</v>
      </c>
      <c r="H36" s="2">
        <v>0.11618954128440299</v>
      </c>
      <c r="I36" s="2">
        <f>AVERAGE(Table131314[[#This Row],[Estimated costs 1]:[Estimated costs 20]])</f>
        <v>0.11618220183486169</v>
      </c>
      <c r="J36" s="2">
        <f>(Table131314[[#This Row],[Mean]]-Table131314[[#This Row],[Actual cost]])/Table131314[[#This Row],[Actual cost]]*100</f>
        <v>-6.3167901862499964E-3</v>
      </c>
      <c r="K36" s="2">
        <f>_xlfn.STDEV.P(Table131314[[#This Row],[Estimated costs 1]:[Estimated costs 20]])</f>
        <v>7.3026600888714195E-5</v>
      </c>
      <c r="L36" s="2">
        <f>Table131314[[#This Row],[Dev]]/Table131314[[#This Row],[Mean]]*100</f>
        <v>6.2855239215135777E-2</v>
      </c>
      <c r="M36" s="2">
        <f>Table131314[[#This Row],[Estimated costs 1]]-Table131314[[#This Row],[Actual cost]]</f>
        <v>-7.3394495412992811E-5</v>
      </c>
      <c r="N36" s="2">
        <f>Table131314[[#This Row],[Diff 1]]/Table131314[[#This Row],[Actual cost]]*100</f>
        <v>-6.3167901862476075E-2</v>
      </c>
      <c r="O36">
        <v>0.11611614678899</v>
      </c>
      <c r="P36">
        <v>0.116262935779816</v>
      </c>
      <c r="Q36">
        <v>0.116262935779816</v>
      </c>
      <c r="R36">
        <v>0.116262935779816</v>
      </c>
      <c r="S36">
        <v>0.11611614678899</v>
      </c>
      <c r="T36">
        <v>0.11611614678899</v>
      </c>
      <c r="U36">
        <v>0.116262935779816</v>
      </c>
      <c r="V36">
        <v>0.11611614678899</v>
      </c>
      <c r="W36">
        <v>0.116262935779816</v>
      </c>
      <c r="X36">
        <v>0.11611614678899</v>
      </c>
      <c r="Y36">
        <v>0.11611614678899</v>
      </c>
      <c r="Z36">
        <v>0.11611614678899</v>
      </c>
      <c r="AA36">
        <v>0.116262935779816</v>
      </c>
      <c r="AB36">
        <v>0.116262935779816</v>
      </c>
      <c r="AC36">
        <v>0.116262935779816</v>
      </c>
      <c r="AD36">
        <v>0.11611614678899</v>
      </c>
      <c r="AE36">
        <v>0.11611614678899</v>
      </c>
      <c r="AF36">
        <v>0.11611614678899</v>
      </c>
      <c r="AG36">
        <v>0.116262935779816</v>
      </c>
      <c r="AH36">
        <v>0.11611614678899</v>
      </c>
    </row>
    <row r="37" spans="1:34" x14ac:dyDescent="0.3">
      <c r="A37" t="s">
        <v>57</v>
      </c>
      <c r="B37">
        <v>35</v>
      </c>
      <c r="C37" t="str">
        <f>LEFT(Table131314[[#This Row],[Contingency id]])</f>
        <v>A</v>
      </c>
      <c r="D37" s="1">
        <v>4.9450549450549399</v>
      </c>
      <c r="E37" s="1">
        <v>1.1321928460342101</v>
      </c>
      <c r="F37">
        <v>728</v>
      </c>
      <c r="G37">
        <v>643</v>
      </c>
      <c r="H37" s="2">
        <v>0.10609876373626299</v>
      </c>
      <c r="I37" s="2">
        <f>AVERAGE(Table131314[[#This Row],[Estimated costs 1]:[Estimated costs 20]])</f>
        <v>0.10579085851648325</v>
      </c>
      <c r="J37" s="2">
        <f>(Table131314[[#This Row],[Mean]]-Table131314[[#This Row],[Actual cost]])/Table131314[[#This Row],[Actual cost]]*100</f>
        <v>-0.29020622760989789</v>
      </c>
      <c r="K37" s="2">
        <f>_xlfn.STDEV.P(Table131314[[#This Row],[Estimated costs 1]:[Estimated costs 20]])</f>
        <v>1.3544024728755568E-2</v>
      </c>
      <c r="L37" s="2">
        <f>Table131314[[#This Row],[Dev]]/Table131314[[#This Row],[Mean]]*100</f>
        <v>12.802641852693988</v>
      </c>
      <c r="M37" s="2">
        <f>Table131314[[#This Row],[Estimated costs 1]]-Table131314[[#This Row],[Actual cost]]</f>
        <v>-4.9282967032959896E-3</v>
      </c>
      <c r="N37" s="2">
        <f>Table131314[[#This Row],[Diff 1]]/Table131314[[#This Row],[Actual cost]]*100</f>
        <v>-4.6450086030659099</v>
      </c>
      <c r="O37">
        <v>0.101170467032967</v>
      </c>
      <c r="P37">
        <v>9.9531456043955996E-2</v>
      </c>
      <c r="Q37">
        <v>9.3650824175824099E-2</v>
      </c>
      <c r="R37">
        <v>9.7540659340659294E-2</v>
      </c>
      <c r="S37">
        <v>0.122249725274725</v>
      </c>
      <c r="T37">
        <v>9.6612500000000004E-2</v>
      </c>
      <c r="U37">
        <v>9.4939560439560394E-2</v>
      </c>
      <c r="V37">
        <v>0.127953296703296</v>
      </c>
      <c r="W37">
        <v>9.6624587912087903E-2</v>
      </c>
      <c r="X37">
        <v>9.3663049450549402E-2</v>
      </c>
      <c r="Y37">
        <v>9.3737362637362598E-2</v>
      </c>
      <c r="Z37">
        <v>0.12629258241758201</v>
      </c>
      <c r="AA37">
        <v>0.11949958791208699</v>
      </c>
      <c r="AB37">
        <v>0.119640521978021</v>
      </c>
      <c r="AC37">
        <v>9.3737362637362598E-2</v>
      </c>
      <c r="AD37">
        <v>9.6525961538461505E-2</v>
      </c>
      <c r="AE37">
        <v>0.10093090659340601</v>
      </c>
      <c r="AF37">
        <v>0.122249725274725</v>
      </c>
      <c r="AG37">
        <v>9.0963324175824201E-2</v>
      </c>
      <c r="AH37">
        <v>0.128303708791208</v>
      </c>
    </row>
    <row r="38" spans="1:34" x14ac:dyDescent="0.3">
      <c r="A38" t="s">
        <v>58</v>
      </c>
      <c r="B38">
        <v>36</v>
      </c>
      <c r="C38" t="str">
        <f>LEFT(Table131314[[#This Row],[Contingency id]])</f>
        <v>A</v>
      </c>
      <c r="D38" s="1">
        <v>11.363636363636299</v>
      </c>
      <c r="E38" s="1">
        <v>1.03125</v>
      </c>
      <c r="F38">
        <v>132</v>
      </c>
      <c r="G38">
        <v>128</v>
      </c>
      <c r="H38" s="2">
        <v>0.10439924242424201</v>
      </c>
      <c r="I38" s="2">
        <f>AVERAGE(Table131314[[#This Row],[Estimated costs 1]:[Estimated costs 20]])</f>
        <v>0.10439742424242382</v>
      </c>
      <c r="J38" s="2">
        <f>(Table131314[[#This Row],[Mean]]-Table131314[[#This Row],[Actual cost]])/Table131314[[#This Row],[Actual cost]]*100</f>
        <v>-1.7415661033225748E-3</v>
      </c>
      <c r="K38" s="2">
        <f>_xlfn.STDEV.P(Table131314[[#This Row],[Estimated costs 1]:[Estimated costs 20]])</f>
        <v>8.907235428391725E-6</v>
      </c>
      <c r="L38" s="2">
        <f>Table131314[[#This Row],[Dev]]/Table131314[[#This Row],[Mean]]*100</f>
        <v>8.5320452042073527E-3</v>
      </c>
      <c r="M38" s="2">
        <f>Table131314[[#This Row],[Estimated costs 1]]-Table131314[[#This Row],[Actual cost]]</f>
        <v>-9.0909090910001877E-6</v>
      </c>
      <c r="N38" s="2">
        <f>Table131314[[#This Row],[Diff 1]]/Table131314[[#This Row],[Actual cost]]*100</f>
        <v>-8.7078305166793379E-3</v>
      </c>
      <c r="O38">
        <v>0.10439015151515101</v>
      </c>
      <c r="P38">
        <v>0.10440833333333301</v>
      </c>
      <c r="Q38">
        <v>0.10439015151515101</v>
      </c>
      <c r="R38">
        <v>0.10439015151515101</v>
      </c>
      <c r="S38">
        <v>0.10440833333333301</v>
      </c>
      <c r="T38">
        <v>0.10439015151515101</v>
      </c>
      <c r="U38">
        <v>0.10439015151515101</v>
      </c>
      <c r="V38">
        <v>0.10439015151515101</v>
      </c>
      <c r="W38">
        <v>0.10439015151515101</v>
      </c>
      <c r="X38">
        <v>0.10440833333333301</v>
      </c>
      <c r="Y38">
        <v>0.10440833333333301</v>
      </c>
      <c r="Z38">
        <v>0.10439015151515101</v>
      </c>
      <c r="AA38">
        <v>0.10439015151515101</v>
      </c>
      <c r="AB38">
        <v>0.10440833333333301</v>
      </c>
      <c r="AC38">
        <v>0.10440833333333301</v>
      </c>
      <c r="AD38">
        <v>0.10440833333333301</v>
      </c>
      <c r="AE38">
        <v>0.10440833333333301</v>
      </c>
      <c r="AF38">
        <v>0.10439015151515101</v>
      </c>
      <c r="AG38">
        <v>0.10439015151515101</v>
      </c>
      <c r="AH38">
        <v>0.10439015151515101</v>
      </c>
    </row>
    <row r="39" spans="1:34" x14ac:dyDescent="0.3">
      <c r="A39" t="s">
        <v>59</v>
      </c>
      <c r="B39">
        <v>37</v>
      </c>
      <c r="C39" t="str">
        <f>LEFT(Table131314[[#This Row],[Contingency id]])</f>
        <v>B</v>
      </c>
      <c r="D39">
        <v>28.378378378378301</v>
      </c>
      <c r="E39" s="1">
        <v>1.0422535211267601</v>
      </c>
      <c r="F39">
        <v>148</v>
      </c>
      <c r="G39">
        <v>142</v>
      </c>
      <c r="H39">
        <v>9.41722972972973E-2</v>
      </c>
      <c r="I39" s="2">
        <f>AVERAGE(Table131314[[#This Row],[Estimated costs 1]:[Estimated costs 20]])</f>
        <v>9.4172297297297328E-2</v>
      </c>
      <c r="J39" s="2">
        <f>(Table131314[[#This Row],[Mean]]-Table131314[[#This Row],[Actual cost]])/Table131314[[#This Row],[Actual cost]]*100</f>
        <v>2.9473185227717158E-14</v>
      </c>
      <c r="K39" s="2">
        <f>_xlfn.STDEV.P(Table131314[[#This Row],[Estimated costs 1]:[Estimated costs 20]])</f>
        <v>2.7755575615628914E-17</v>
      </c>
      <c r="L39" s="2">
        <f>Table131314[[#This Row],[Dev]]/Table131314[[#This Row],[Mean]]*100</f>
        <v>2.9473185227717152E-14</v>
      </c>
      <c r="M39" s="2">
        <f>Table131314[[#This Row],[Estimated costs 1]]-Table131314[[#This Row],[Actual cost]]</f>
        <v>0</v>
      </c>
      <c r="N39" s="2">
        <f>Table131314[[#This Row],[Diff 1]]/Table131314[[#This Row],[Actual cost]]*100</f>
        <v>0</v>
      </c>
      <c r="O39">
        <v>9.41722972972973E-2</v>
      </c>
      <c r="P39">
        <v>9.41722972972973E-2</v>
      </c>
      <c r="Q39">
        <v>9.41722972972973E-2</v>
      </c>
      <c r="R39">
        <v>9.41722972972973E-2</v>
      </c>
      <c r="S39">
        <v>9.41722972972973E-2</v>
      </c>
      <c r="T39">
        <v>9.41722972972973E-2</v>
      </c>
      <c r="U39">
        <v>9.41722972972973E-2</v>
      </c>
      <c r="V39">
        <v>9.41722972972973E-2</v>
      </c>
      <c r="W39">
        <v>9.41722972972973E-2</v>
      </c>
      <c r="X39">
        <v>9.41722972972973E-2</v>
      </c>
      <c r="Y39">
        <v>9.41722972972973E-2</v>
      </c>
      <c r="Z39">
        <v>9.41722972972973E-2</v>
      </c>
      <c r="AA39">
        <v>9.41722972972973E-2</v>
      </c>
      <c r="AB39">
        <v>9.41722972972973E-2</v>
      </c>
      <c r="AC39">
        <v>9.41722972972973E-2</v>
      </c>
      <c r="AD39">
        <v>9.41722972972973E-2</v>
      </c>
      <c r="AE39">
        <v>9.41722972972973E-2</v>
      </c>
      <c r="AF39">
        <v>9.41722972972973E-2</v>
      </c>
      <c r="AG39">
        <v>9.41722972972973E-2</v>
      </c>
      <c r="AH39">
        <v>9.41722972972973E-2</v>
      </c>
    </row>
    <row r="40" spans="1:34" x14ac:dyDescent="0.3">
      <c r="A40" t="s">
        <v>60</v>
      </c>
      <c r="B40">
        <v>38</v>
      </c>
      <c r="C40" t="str">
        <f>LEFT(Table131314[[#This Row],[Contingency id]])</f>
        <v>A</v>
      </c>
      <c r="D40" s="1">
        <v>3.9562289562289501</v>
      </c>
      <c r="E40" s="1">
        <v>1.22096608427543</v>
      </c>
      <c r="F40">
        <v>1188</v>
      </c>
      <c r="G40">
        <v>973</v>
      </c>
      <c r="H40" s="2">
        <v>9.2878787878787797E-2</v>
      </c>
      <c r="I40" s="2">
        <f>AVERAGE(Table131314[[#This Row],[Estimated costs 1]:[Estimated costs 20]])</f>
        <v>9.1548653198653157E-2</v>
      </c>
      <c r="J40" s="2">
        <f>(Table131314[[#This Row],[Mean]]-Table131314[[#This Row],[Actual cost]])/Table131314[[#This Row],[Actual cost]]*100</f>
        <v>-1.4321189052020604</v>
      </c>
      <c r="K40" s="2">
        <f>_xlfn.STDEV.P(Table131314[[#This Row],[Estimated costs 1]:[Estimated costs 20]])</f>
        <v>4.2839000376908307E-3</v>
      </c>
      <c r="L40" s="2">
        <f>Table131314[[#This Row],[Dev]]/Table131314[[#This Row],[Mean]]*100</f>
        <v>4.6793698083085014</v>
      </c>
      <c r="M40" s="2">
        <f>Table131314[[#This Row],[Estimated costs 1]]-Table131314[[#This Row],[Actual cost]]</f>
        <v>2.0900673400674058E-3</v>
      </c>
      <c r="N40" s="2">
        <f>Table131314[[#This Row],[Diff 1]]/Table131314[[#This Row],[Actual cost]]*100</f>
        <v>2.2503172013776327</v>
      </c>
      <c r="O40">
        <v>9.4968855218855203E-2</v>
      </c>
      <c r="P40">
        <v>9.4746632996632996E-2</v>
      </c>
      <c r="Q40">
        <v>9.5574915824915799E-2</v>
      </c>
      <c r="R40">
        <v>8.2864478114478099E-2</v>
      </c>
      <c r="S40">
        <v>8.6484006734006705E-2</v>
      </c>
      <c r="T40">
        <v>9.4810606060605998E-2</v>
      </c>
      <c r="U40">
        <v>9.0433501683501602E-2</v>
      </c>
      <c r="V40">
        <v>8.7177609427609395E-2</v>
      </c>
      <c r="W40">
        <v>9.1366161616161595E-2</v>
      </c>
      <c r="X40">
        <v>9.5271885521885494E-2</v>
      </c>
      <c r="Y40">
        <v>9.4904882154882103E-2</v>
      </c>
      <c r="Z40">
        <v>9.4980639730639693E-2</v>
      </c>
      <c r="AA40">
        <v>9.09604377104377E-2</v>
      </c>
      <c r="AB40">
        <v>9.8985690235690205E-2</v>
      </c>
      <c r="AC40">
        <v>9.5455387205387196E-2</v>
      </c>
      <c r="AD40">
        <v>9.0827441077441007E-2</v>
      </c>
      <c r="AE40">
        <v>9.0165824915824894E-2</v>
      </c>
      <c r="AF40">
        <v>8.3903198653198605E-2</v>
      </c>
      <c r="AG40">
        <v>9.0788720538720502E-2</v>
      </c>
      <c r="AH40">
        <v>8.6302188552188505E-2</v>
      </c>
    </row>
    <row r="41" spans="1:34" x14ac:dyDescent="0.3">
      <c r="A41" t="s">
        <v>61</v>
      </c>
      <c r="B41">
        <v>39</v>
      </c>
      <c r="C41" t="str">
        <f>LEFT(Table131314[[#This Row],[Contingency id]])</f>
        <v>C</v>
      </c>
      <c r="D41">
        <v>20</v>
      </c>
      <c r="E41" s="1">
        <v>1.02941176470588</v>
      </c>
      <c r="F41">
        <v>140</v>
      </c>
      <c r="G41">
        <v>136</v>
      </c>
      <c r="H41">
        <v>8.9756142857142798E-2</v>
      </c>
      <c r="I41" s="2">
        <f>AVERAGE(Table131314[[#This Row],[Estimated costs 1]:[Estimated costs 20]])</f>
        <v>8.9929285714285684E-2</v>
      </c>
      <c r="J41" s="2">
        <f>(Table131314[[#This Row],[Mean]]-Table131314[[#This Row],[Actual cost]])/Table131314[[#This Row],[Actual cost]]*100</f>
        <v>0.19290362935767227</v>
      </c>
      <c r="K41" s="2">
        <f>_xlfn.STDEV.P(Table131314[[#This Row],[Estimated costs 1]:[Estimated costs 20]])</f>
        <v>2.8648090758052747E-3</v>
      </c>
      <c r="L41" s="2">
        <f>Table131314[[#This Row],[Dev]]/Table131314[[#This Row],[Mean]]*100</f>
        <v>3.1856241857708723</v>
      </c>
      <c r="M41" s="2">
        <f>Table131314[[#This Row],[Estimated costs 1]]-Table131314[[#This Row],[Actual cost]]</f>
        <v>4.4035714285713956E-3</v>
      </c>
      <c r="N41" s="2">
        <f>Table131314[[#This Row],[Diff 1]]/Table131314[[#This Row],[Actual cost]]*100</f>
        <v>4.9061504743805502</v>
      </c>
      <c r="O41">
        <v>9.4159714285714194E-2</v>
      </c>
      <c r="P41">
        <v>8.7083999999999995E-2</v>
      </c>
      <c r="Q41">
        <v>9.4159714285714194E-2</v>
      </c>
      <c r="R41">
        <v>9.0842571428571398E-2</v>
      </c>
      <c r="S41">
        <v>8.8669714285714199E-2</v>
      </c>
      <c r="T41">
        <v>8.7083999999999995E-2</v>
      </c>
      <c r="U41">
        <v>9.2428285714285699E-2</v>
      </c>
      <c r="V41">
        <v>9.2574000000000004E-2</v>
      </c>
      <c r="W41">
        <v>9.0842571428571398E-2</v>
      </c>
      <c r="X41">
        <v>8.8669714285714199E-2</v>
      </c>
      <c r="Y41">
        <v>9.0842571428571398E-2</v>
      </c>
      <c r="Z41">
        <v>9.2574000000000004E-2</v>
      </c>
      <c r="AA41">
        <v>9.2428285714285699E-2</v>
      </c>
      <c r="AB41">
        <v>9.4159714285714194E-2</v>
      </c>
      <c r="AC41">
        <v>8.8669714285714199E-2</v>
      </c>
      <c r="AD41">
        <v>8.7083999999999995E-2</v>
      </c>
      <c r="AE41">
        <v>8.5352571428571403E-2</v>
      </c>
      <c r="AF41">
        <v>8.8669714285714199E-2</v>
      </c>
      <c r="AG41">
        <v>8.6938285714285704E-2</v>
      </c>
      <c r="AH41">
        <v>8.5352571428571403E-2</v>
      </c>
    </row>
    <row r="42" spans="1:34" x14ac:dyDescent="0.3">
      <c r="A42" t="s">
        <v>62</v>
      </c>
      <c r="B42">
        <v>40</v>
      </c>
      <c r="C42" t="str">
        <f>LEFT(Table131314[[#This Row],[Contingency id]])</f>
        <v>A</v>
      </c>
      <c r="D42" s="1">
        <v>3.1555221637866202</v>
      </c>
      <c r="E42" s="1">
        <v>1.2749042145593801</v>
      </c>
      <c r="F42">
        <v>1331</v>
      </c>
      <c r="G42">
        <v>1044</v>
      </c>
      <c r="H42" s="2">
        <v>8.5193839218632605E-2</v>
      </c>
      <c r="I42" s="2">
        <f>AVERAGE(Table131314[[#This Row],[Estimated costs 1]:[Estimated costs 20]])</f>
        <v>8.6176033057851195E-2</v>
      </c>
      <c r="J42" s="2">
        <f>(Table131314[[#This Row],[Mean]]-Table131314[[#This Row],[Actual cost]])/Table131314[[#This Row],[Actual cost]]*100</f>
        <v>1.1528930357252589</v>
      </c>
      <c r="K42" s="2">
        <f>_xlfn.STDEV.P(Table131314[[#This Row],[Estimated costs 1]:[Estimated costs 20]])</f>
        <v>6.1934045366904035E-3</v>
      </c>
      <c r="L42" s="2">
        <f>Table131314[[#This Row],[Dev]]/Table131314[[#This Row],[Mean]]*100</f>
        <v>7.1869222995362092</v>
      </c>
      <c r="M42" s="2">
        <f>Table131314[[#This Row],[Estimated costs 1]]-Table131314[[#This Row],[Actual cost]]</f>
        <v>4.5920360631103996E-3</v>
      </c>
      <c r="N42" s="2">
        <f>Table131314[[#This Row],[Diff 1]]/Table131314[[#This Row],[Actual cost]]*100</f>
        <v>5.390103445538915</v>
      </c>
      <c r="O42">
        <v>8.9785875281743005E-2</v>
      </c>
      <c r="P42">
        <v>7.7953418482344106E-2</v>
      </c>
      <c r="Q42">
        <v>9.3789631855747499E-2</v>
      </c>
      <c r="R42">
        <v>9.4254695717505596E-2</v>
      </c>
      <c r="S42">
        <v>8.7655146506386103E-2</v>
      </c>
      <c r="T42">
        <v>8.7014274981217096E-2</v>
      </c>
      <c r="U42">
        <v>8.7919609316303493E-2</v>
      </c>
      <c r="V42">
        <v>8.5166040570999205E-2</v>
      </c>
      <c r="W42">
        <v>9.6995492111194501E-2</v>
      </c>
      <c r="X42">
        <v>9.1706235912847406E-2</v>
      </c>
      <c r="Y42">
        <v>7.8700225394440201E-2</v>
      </c>
      <c r="Z42">
        <v>8.1842223891810603E-2</v>
      </c>
      <c r="AA42">
        <v>9.0862509391435003E-2</v>
      </c>
      <c r="AB42">
        <v>7.78302028549962E-2</v>
      </c>
      <c r="AC42">
        <v>7.4982719759579194E-2</v>
      </c>
      <c r="AD42">
        <v>8.1881292261457503E-2</v>
      </c>
      <c r="AE42">
        <v>7.91029301277235E-2</v>
      </c>
      <c r="AF42">
        <v>9.1274229902329002E-2</v>
      </c>
      <c r="AG42">
        <v>8.4267468069120902E-2</v>
      </c>
      <c r="AH42">
        <v>9.0536438767843702E-2</v>
      </c>
    </row>
    <row r="43" spans="1:34" x14ac:dyDescent="0.3">
      <c r="A43" t="s">
        <v>63</v>
      </c>
      <c r="B43">
        <v>41</v>
      </c>
      <c r="C43" t="str">
        <f>LEFT(Table131314[[#This Row],[Contingency id]])</f>
        <v>B</v>
      </c>
      <c r="D43">
        <v>3.5593220338983</v>
      </c>
      <c r="E43" s="1">
        <v>1.13026819923371</v>
      </c>
      <c r="F43">
        <v>590</v>
      </c>
      <c r="G43">
        <v>522</v>
      </c>
      <c r="H43">
        <v>8.0925593220338904E-2</v>
      </c>
      <c r="I43" s="2">
        <f>AVERAGE(Table131314[[#This Row],[Estimated costs 1]:[Estimated costs 20]])</f>
        <v>8.4421864406779637E-2</v>
      </c>
      <c r="J43" s="2">
        <f>(Table131314[[#This Row],[Mean]]-Table131314[[#This Row],[Actual cost]])/Table131314[[#This Row],[Actual cost]]*100</f>
        <v>4.3203528665169184</v>
      </c>
      <c r="K43" s="2">
        <f>_xlfn.STDEV.P(Table131314[[#This Row],[Estimated costs 1]:[Estimated costs 20]])</f>
        <v>8.1723983962638594E-3</v>
      </c>
      <c r="L43" s="2">
        <f>Table131314[[#This Row],[Dev]]/Table131314[[#This Row],[Mean]]*100</f>
        <v>9.6804287061060936</v>
      </c>
      <c r="M43" s="2">
        <f>Table131314[[#This Row],[Estimated costs 1]]-Table131314[[#This Row],[Actual cost]]</f>
        <v>-9.0576271186440099E-3</v>
      </c>
      <c r="N43" s="2">
        <f>Table131314[[#This Row],[Diff 1]]/Table131314[[#This Row],[Actual cost]]*100</f>
        <v>-11.192537191519246</v>
      </c>
      <c r="O43">
        <v>7.1867966101694894E-2</v>
      </c>
      <c r="P43">
        <v>7.1867966101694894E-2</v>
      </c>
      <c r="Q43">
        <v>8.3240847457627096E-2</v>
      </c>
      <c r="R43">
        <v>8.3240847457627096E-2</v>
      </c>
      <c r="S43">
        <v>9.3142542372881304E-2</v>
      </c>
      <c r="T43">
        <v>0.103256101694915</v>
      </c>
      <c r="U43">
        <v>8.3240847457627096E-2</v>
      </c>
      <c r="V43">
        <v>9.3142542372881304E-2</v>
      </c>
      <c r="W43">
        <v>8.3240847457627096E-2</v>
      </c>
      <c r="X43">
        <v>7.3339152542372804E-2</v>
      </c>
      <c r="Y43">
        <v>9.1883220338982996E-2</v>
      </c>
      <c r="Z43">
        <v>8.1981525423728802E-2</v>
      </c>
      <c r="AA43">
        <v>8.3240847457627096E-2</v>
      </c>
      <c r="AB43">
        <v>8.3240847457627096E-2</v>
      </c>
      <c r="AC43">
        <v>8.3240847457627096E-2</v>
      </c>
      <c r="AD43">
        <v>9.3354406779661003E-2</v>
      </c>
      <c r="AE43">
        <v>7.1867966101694894E-2</v>
      </c>
      <c r="AF43">
        <v>8.3452711864406698E-2</v>
      </c>
      <c r="AG43">
        <v>9.3354406779661003E-2</v>
      </c>
      <c r="AH43">
        <v>8.3240847457627096E-2</v>
      </c>
    </row>
    <row r="44" spans="1:34" x14ac:dyDescent="0.3">
      <c r="A44" t="s">
        <v>64</v>
      </c>
      <c r="B44">
        <v>42</v>
      </c>
      <c r="C44" t="str">
        <f>LEFT(Table131314[[#This Row],[Contingency id]])</f>
        <v>B</v>
      </c>
      <c r="D44">
        <v>11.5702479338842</v>
      </c>
      <c r="E44" s="1">
        <v>1.0431034482758601</v>
      </c>
      <c r="F44">
        <v>121</v>
      </c>
      <c r="G44">
        <v>116</v>
      </c>
      <c r="H44">
        <v>7.8087355371900799E-2</v>
      </c>
      <c r="I44" s="2">
        <f>AVERAGE(Table131314[[#This Row],[Estimated costs 1]:[Estimated costs 20]])</f>
        <v>7.79908264462809E-2</v>
      </c>
      <c r="J44" s="2">
        <f>(Table131314[[#This Row],[Mean]]-Table131314[[#This Row],[Actual cost]])/Table131314[[#This Row],[Actual cost]]*100</f>
        <v>-0.12361658960041301</v>
      </c>
      <c r="K44" s="2">
        <f>_xlfn.STDEV.P(Table131314[[#This Row],[Estimated costs 1]:[Estimated costs 20]])</f>
        <v>9.6045068309135698E-4</v>
      </c>
      <c r="L44" s="2">
        <f>Table131314[[#This Row],[Dev]]/Table131314[[#This Row],[Mean]]*100</f>
        <v>1.2314918649476081</v>
      </c>
      <c r="M44" s="2">
        <f>Table131314[[#This Row],[Estimated costs 1]]-Table131314[[#This Row],[Actual cost]]</f>
        <v>9.6528925619830674E-4</v>
      </c>
      <c r="N44" s="2">
        <f>Table131314[[#This Row],[Diff 1]]/Table131314[[#This Row],[Actual cost]]*100</f>
        <v>1.2361658960032593</v>
      </c>
      <c r="O44">
        <v>7.9052644628099106E-2</v>
      </c>
      <c r="P44">
        <v>7.9052644628099106E-2</v>
      </c>
      <c r="Q44">
        <v>7.7122066115702395E-2</v>
      </c>
      <c r="R44">
        <v>7.9052644628099106E-2</v>
      </c>
      <c r="S44">
        <v>7.7122066115702395E-2</v>
      </c>
      <c r="T44">
        <v>7.7122066115702395E-2</v>
      </c>
      <c r="U44">
        <v>7.9052644628099106E-2</v>
      </c>
      <c r="V44">
        <v>7.9052644628099106E-2</v>
      </c>
      <c r="W44">
        <v>7.9052644628099106E-2</v>
      </c>
      <c r="X44">
        <v>7.7122066115702395E-2</v>
      </c>
      <c r="Y44">
        <v>7.7122066115702395E-2</v>
      </c>
      <c r="Z44">
        <v>7.7122066115702395E-2</v>
      </c>
      <c r="AA44">
        <v>7.7122066115702395E-2</v>
      </c>
      <c r="AB44">
        <v>7.9052644628099106E-2</v>
      </c>
      <c r="AC44">
        <v>7.7122066115702395E-2</v>
      </c>
      <c r="AD44">
        <v>7.7122066115702395E-2</v>
      </c>
      <c r="AE44">
        <v>7.7122066115702395E-2</v>
      </c>
      <c r="AF44">
        <v>7.9052644628099106E-2</v>
      </c>
      <c r="AG44">
        <v>7.7122066115702395E-2</v>
      </c>
      <c r="AH44">
        <v>7.9052644628099106E-2</v>
      </c>
    </row>
    <row r="45" spans="1:34" x14ac:dyDescent="0.3">
      <c r="A45" t="s">
        <v>65</v>
      </c>
      <c r="B45">
        <v>43</v>
      </c>
      <c r="C45" t="str">
        <f>LEFT(Table131314[[#This Row],[Contingency id]])</f>
        <v>A</v>
      </c>
      <c r="D45" s="1">
        <v>26.950354609929001</v>
      </c>
      <c r="E45" s="1">
        <v>1.02173913043478</v>
      </c>
      <c r="F45">
        <v>141</v>
      </c>
      <c r="G45">
        <v>138</v>
      </c>
      <c r="H45" s="2">
        <v>7.5466666666666599E-2</v>
      </c>
      <c r="I45" s="2">
        <f>AVERAGE(Table131314[[#This Row],[Estimated costs 1]:[Estimated costs 20]])</f>
        <v>7.5691560283687884E-2</v>
      </c>
      <c r="J45" s="2">
        <f>(Table131314[[#This Row],[Mean]]-Table131314[[#This Row],[Actual cost]])/Table131314[[#This Row],[Actual cost]]*100</f>
        <v>0.29800390948050171</v>
      </c>
      <c r="K45" s="2">
        <f>_xlfn.STDEV.P(Table131314[[#This Row],[Estimated costs 1]:[Estimated costs 20]])</f>
        <v>6.910657331199386E-4</v>
      </c>
      <c r="L45" s="2">
        <f>Table131314[[#This Row],[Dev]]/Table131314[[#This Row],[Mean]]*100</f>
        <v>0.91300236186156236</v>
      </c>
      <c r="M45" s="2">
        <f>Table131314[[#This Row],[Estimated costs 1]]-Table131314[[#This Row],[Actual cost]]</f>
        <v>6.3900709219860685E-4</v>
      </c>
      <c r="N45" s="2">
        <f>Table131314[[#This Row],[Diff 1]]/Table131314[[#This Row],[Actual cost]]*100</f>
        <v>0.84674084655292492</v>
      </c>
      <c r="O45">
        <v>7.6105673758865205E-2</v>
      </c>
      <c r="P45">
        <v>7.6271631205673707E-2</v>
      </c>
      <c r="Q45">
        <v>7.4827659574468006E-2</v>
      </c>
      <c r="R45">
        <v>7.6271631205673707E-2</v>
      </c>
      <c r="S45">
        <v>7.6105673758865205E-2</v>
      </c>
      <c r="T45">
        <v>7.4827659574468006E-2</v>
      </c>
      <c r="U45">
        <v>7.6105673758865205E-2</v>
      </c>
      <c r="V45">
        <v>7.6271631205673707E-2</v>
      </c>
      <c r="W45">
        <v>7.6271631205673707E-2</v>
      </c>
      <c r="X45">
        <v>7.6105673758865205E-2</v>
      </c>
      <c r="Y45">
        <v>7.4661702127659504E-2</v>
      </c>
      <c r="Z45">
        <v>7.6105673758865205E-2</v>
      </c>
      <c r="AA45">
        <v>7.4661702127659504E-2</v>
      </c>
      <c r="AB45">
        <v>7.6271631205673707E-2</v>
      </c>
      <c r="AC45">
        <v>7.6271631205673707E-2</v>
      </c>
      <c r="AD45">
        <v>7.4661702127659504E-2</v>
      </c>
      <c r="AE45">
        <v>7.6271631205673707E-2</v>
      </c>
      <c r="AF45">
        <v>7.6105673758865205E-2</v>
      </c>
      <c r="AG45">
        <v>7.4827659574468006E-2</v>
      </c>
      <c r="AH45">
        <v>7.4827659574468006E-2</v>
      </c>
    </row>
    <row r="46" spans="1:34" x14ac:dyDescent="0.3">
      <c r="A46" t="s">
        <v>66</v>
      </c>
      <c r="B46">
        <v>44</v>
      </c>
      <c r="C46" t="str">
        <f>LEFT(Table131314[[#This Row],[Contingency id]])</f>
        <v>C</v>
      </c>
      <c r="D46">
        <v>0.70422535211267601</v>
      </c>
      <c r="E46" s="1">
        <v>1.02158273381294</v>
      </c>
      <c r="F46">
        <v>142</v>
      </c>
      <c r="G46">
        <v>139</v>
      </c>
      <c r="H46">
        <v>7.4014084507042194E-2</v>
      </c>
      <c r="I46" s="2">
        <f>AVERAGE(Table131314[[#This Row],[Estimated costs 1]:[Estimated costs 20]])</f>
        <v>7.4014084507042208E-2</v>
      </c>
      <c r="J46" s="2">
        <f>(Table131314[[#This Row],[Mean]]-Table131314[[#This Row],[Actual cost]])/Table131314[[#This Row],[Actual cost]]*100</f>
        <v>1.8750198560510508E-14</v>
      </c>
      <c r="K46" s="2">
        <f>_xlfn.STDEV.P(Table131314[[#This Row],[Estimated costs 1]:[Estimated costs 20]])</f>
        <v>1.3877787807814457E-17</v>
      </c>
      <c r="L46" s="2">
        <f>Table131314[[#This Row],[Dev]]/Table131314[[#This Row],[Mean]]*100</f>
        <v>1.8750198560510505E-14</v>
      </c>
      <c r="M46" s="2">
        <f>Table131314[[#This Row],[Estimated costs 1]]-Table131314[[#This Row],[Actual cost]]</f>
        <v>0</v>
      </c>
      <c r="N46" s="2">
        <f>Table131314[[#This Row],[Diff 1]]/Table131314[[#This Row],[Actual cost]]*100</f>
        <v>0</v>
      </c>
      <c r="O46">
        <v>7.4014084507042194E-2</v>
      </c>
      <c r="P46">
        <v>7.4014084507042194E-2</v>
      </c>
      <c r="Q46">
        <v>7.4014084507042194E-2</v>
      </c>
      <c r="R46">
        <v>7.4014084507042194E-2</v>
      </c>
      <c r="S46">
        <v>7.4014084507042194E-2</v>
      </c>
      <c r="T46">
        <v>7.4014084507042194E-2</v>
      </c>
      <c r="U46">
        <v>7.4014084507042194E-2</v>
      </c>
      <c r="V46">
        <v>7.4014084507042194E-2</v>
      </c>
      <c r="W46">
        <v>7.4014084507042194E-2</v>
      </c>
      <c r="X46">
        <v>7.4014084507042194E-2</v>
      </c>
      <c r="Y46">
        <v>7.4014084507042194E-2</v>
      </c>
      <c r="Z46">
        <v>7.4014084507042194E-2</v>
      </c>
      <c r="AA46">
        <v>7.4014084507042194E-2</v>
      </c>
      <c r="AB46">
        <v>7.4014084507042194E-2</v>
      </c>
      <c r="AC46">
        <v>7.4014084507042194E-2</v>
      </c>
      <c r="AD46">
        <v>7.4014084507042194E-2</v>
      </c>
      <c r="AE46">
        <v>7.4014084507042194E-2</v>
      </c>
      <c r="AF46">
        <v>7.4014084507042194E-2</v>
      </c>
      <c r="AG46">
        <v>7.4014084507042194E-2</v>
      </c>
      <c r="AH46">
        <v>7.4014084507042194E-2</v>
      </c>
    </row>
    <row r="47" spans="1:34" x14ac:dyDescent="0.3">
      <c r="A47" t="s">
        <v>67</v>
      </c>
      <c r="B47">
        <v>45</v>
      </c>
      <c r="C47" t="str">
        <f>LEFT(Table131314[[#This Row],[Contingency id]])</f>
        <v>B</v>
      </c>
      <c r="D47">
        <v>20.8955223880597</v>
      </c>
      <c r="E47" s="1">
        <v>1.03076923076923</v>
      </c>
      <c r="F47">
        <v>134</v>
      </c>
      <c r="G47">
        <v>130</v>
      </c>
      <c r="H47">
        <v>7.0814626865671595E-2</v>
      </c>
      <c r="I47" s="2">
        <f>AVERAGE(Table131314[[#This Row],[Estimated costs 1]:[Estimated costs 20]])</f>
        <v>7.0834104477611876E-2</v>
      </c>
      <c r="J47" s="2">
        <f>(Table131314[[#This Row],[Mean]]-Table131314[[#This Row],[Actual cost]])/Table131314[[#This Row],[Actual cost]]*100</f>
        <v>2.750506894179814E-2</v>
      </c>
      <c r="K47" s="2">
        <f>_xlfn.STDEV.P(Table131314[[#This Row],[Estimated costs 1]:[Estimated costs 20]])</f>
        <v>1.3565799235148497E-4</v>
      </c>
      <c r="L47" s="2">
        <f>Table131314[[#This Row],[Dev]]/Table131314[[#This Row],[Mean]]*100</f>
        <v>0.19151508069726722</v>
      </c>
      <c r="M47" s="2">
        <f>Table131314[[#This Row],[Estimated costs 1]]-Table131314[[#This Row],[Actual cost]]</f>
        <v>-2.6119402985094742E-5</v>
      </c>
      <c r="N47" s="2">
        <f>Table131314[[#This Row],[Diff 1]]/Table131314[[#This Row],[Actual cost]]*100</f>
        <v>-3.68841920676087E-2</v>
      </c>
      <c r="O47">
        <v>7.0788507462686501E-2</v>
      </c>
      <c r="P47">
        <v>7.0840746268656704E-2</v>
      </c>
      <c r="Q47">
        <v>7.0567611940298494E-2</v>
      </c>
      <c r="R47">
        <v>7.1061641791044697E-2</v>
      </c>
      <c r="S47">
        <v>7.0788507462686501E-2</v>
      </c>
      <c r="T47">
        <v>7.0788507462686501E-2</v>
      </c>
      <c r="U47">
        <v>7.0788507462686501E-2</v>
      </c>
      <c r="V47">
        <v>7.0788507462686501E-2</v>
      </c>
      <c r="W47">
        <v>7.1061641791044697E-2</v>
      </c>
      <c r="X47">
        <v>7.1061641791044697E-2</v>
      </c>
      <c r="Y47">
        <v>7.0788507462686501E-2</v>
      </c>
      <c r="Z47">
        <v>7.0840746268656704E-2</v>
      </c>
      <c r="AA47">
        <v>7.0840746268656704E-2</v>
      </c>
      <c r="AB47">
        <v>7.0840746268656704E-2</v>
      </c>
      <c r="AC47">
        <v>7.0840746268656704E-2</v>
      </c>
      <c r="AD47">
        <v>7.0788507462686501E-2</v>
      </c>
      <c r="AE47">
        <v>7.0788507462686501E-2</v>
      </c>
      <c r="AF47">
        <v>7.0788507462686501E-2</v>
      </c>
      <c r="AG47">
        <v>7.1061641791044697E-2</v>
      </c>
      <c r="AH47">
        <v>7.0567611940298494E-2</v>
      </c>
    </row>
    <row r="48" spans="1:34" x14ac:dyDescent="0.3">
      <c r="A48" t="s">
        <v>68</v>
      </c>
      <c r="B48">
        <v>46</v>
      </c>
      <c r="C48" t="str">
        <f>LEFT(Table131314[[#This Row],[Contingency id]])</f>
        <v>A</v>
      </c>
      <c r="D48" s="1">
        <v>3.2733224222585902</v>
      </c>
      <c r="E48" s="1">
        <v>1.15500945179584</v>
      </c>
      <c r="F48">
        <v>611</v>
      </c>
      <c r="G48">
        <v>529</v>
      </c>
      <c r="H48" s="2">
        <v>6.76204582651391E-2</v>
      </c>
      <c r="I48" s="2">
        <f>AVERAGE(Table131314[[#This Row],[Estimated costs 1]:[Estimated costs 20]])</f>
        <v>6.6800376432078507E-2</v>
      </c>
      <c r="J48" s="2">
        <f>(Table131314[[#This Row],[Mean]]-Table131314[[#This Row],[Actual cost]])/Table131314[[#This Row],[Actual cost]]*100</f>
        <v>-1.2127717766198225</v>
      </c>
      <c r="K48" s="2">
        <f>_xlfn.STDEV.P(Table131314[[#This Row],[Estimated costs 1]:[Estimated costs 20]])</f>
        <v>3.5817490372282838E-3</v>
      </c>
      <c r="L48" s="2">
        <f>Table131314[[#This Row],[Dev]]/Table131314[[#This Row],[Mean]]*100</f>
        <v>5.3618695410648556</v>
      </c>
      <c r="M48" s="2">
        <f>Table131314[[#This Row],[Estimated costs 1]]-Table131314[[#This Row],[Actual cost]]</f>
        <v>-1.4337152209499548E-4</v>
      </c>
      <c r="N48" s="2">
        <f>Table131314[[#This Row],[Diff 1]]/Table131314[[#This Row],[Actual cost]]*100</f>
        <v>-0.21202388415180101</v>
      </c>
      <c r="O48">
        <v>6.7477086743044104E-2</v>
      </c>
      <c r="P48">
        <v>7.3118657937806794E-2</v>
      </c>
      <c r="Q48">
        <v>6.7477086743044104E-2</v>
      </c>
      <c r="R48">
        <v>6.5923895253682405E-2</v>
      </c>
      <c r="S48">
        <v>6.5923895253682405E-2</v>
      </c>
      <c r="T48">
        <v>6.9477414075286403E-2</v>
      </c>
      <c r="U48">
        <v>7.3118657937806794E-2</v>
      </c>
      <c r="V48">
        <v>7.3055155482815007E-2</v>
      </c>
      <c r="W48">
        <v>6.9403436988543302E-2</v>
      </c>
      <c r="X48">
        <v>6.5860392798690603E-2</v>
      </c>
      <c r="Y48">
        <v>6.5860392798690603E-2</v>
      </c>
      <c r="Z48">
        <v>6.02875613747954E-2</v>
      </c>
      <c r="AA48">
        <v>6.5855155482814995E-2</v>
      </c>
      <c r="AB48">
        <v>6.0282324058919798E-2</v>
      </c>
      <c r="AC48">
        <v>6.9403436988543302E-2</v>
      </c>
      <c r="AD48">
        <v>6.3934042553191406E-2</v>
      </c>
      <c r="AE48">
        <v>6.3934042553191503E-2</v>
      </c>
      <c r="AF48">
        <v>6.3835842880523699E-2</v>
      </c>
      <c r="AG48">
        <v>6.5923895253682405E-2</v>
      </c>
      <c r="AH48">
        <v>6.5855155482814995E-2</v>
      </c>
    </row>
    <row r="49" spans="1:34" x14ac:dyDescent="0.3">
      <c r="A49" t="s">
        <v>69</v>
      </c>
      <c r="B49">
        <v>47</v>
      </c>
      <c r="C49" t="str">
        <f>LEFT(Table131314[[#This Row],[Contingency id]])</f>
        <v>A</v>
      </c>
      <c r="D49" s="1">
        <v>13.1944444444444</v>
      </c>
      <c r="E49" s="1">
        <v>1.0434782608695601</v>
      </c>
      <c r="F49">
        <v>144</v>
      </c>
      <c r="G49">
        <v>138</v>
      </c>
      <c r="H49" s="2">
        <v>6.24097222222222E-2</v>
      </c>
      <c r="I49" s="2">
        <f>AVERAGE(Table131314[[#This Row],[Estimated costs 1]:[Estimated costs 20]])</f>
        <v>6.191319444444441E-2</v>
      </c>
      <c r="J49" s="2">
        <f>(Table131314[[#This Row],[Mean]]-Table131314[[#This Row],[Actual cost]])/Table131314[[#This Row],[Actual cost]]*100</f>
        <v>-0.79559363525093818</v>
      </c>
      <c r="K49" s="2">
        <f>_xlfn.STDEV.P(Table131314[[#This Row],[Estimated costs 1]:[Estimated costs 20]])</f>
        <v>4.9403890106335746E-3</v>
      </c>
      <c r="L49" s="2">
        <f>Table131314[[#This Row],[Dev]]/Table131314[[#This Row],[Mean]]*100</f>
        <v>7.979541445025351</v>
      </c>
      <c r="M49" s="2">
        <f>Table131314[[#This Row],[Estimated costs 1]]-Table131314[[#This Row],[Actual cost]]</f>
        <v>-4.9652777777777976E-3</v>
      </c>
      <c r="N49" s="2">
        <f>Table131314[[#This Row],[Diff 1]]/Table131314[[#This Row],[Actual cost]]*100</f>
        <v>-7.9559363525092142</v>
      </c>
      <c r="O49">
        <v>5.7444444444444402E-2</v>
      </c>
      <c r="P49">
        <v>5.7444444444444402E-2</v>
      </c>
      <c r="Q49">
        <v>6.7375000000000004E-2</v>
      </c>
      <c r="R49">
        <v>5.7444444444444402E-2</v>
      </c>
      <c r="S49">
        <v>6.7375000000000004E-2</v>
      </c>
      <c r="T49">
        <v>5.7444444444444402E-2</v>
      </c>
      <c r="U49">
        <v>5.7444444444444402E-2</v>
      </c>
      <c r="V49">
        <v>6.7375000000000004E-2</v>
      </c>
      <c r="W49">
        <v>6.7375000000000004E-2</v>
      </c>
      <c r="X49">
        <v>5.7444444444444402E-2</v>
      </c>
      <c r="Y49">
        <v>6.7375000000000004E-2</v>
      </c>
      <c r="Z49">
        <v>5.7444444444444402E-2</v>
      </c>
      <c r="AA49">
        <v>5.7444444444444402E-2</v>
      </c>
      <c r="AB49">
        <v>6.7375000000000004E-2</v>
      </c>
      <c r="AC49">
        <v>6.7375000000000004E-2</v>
      </c>
      <c r="AD49">
        <v>6.7374999999999893E-2</v>
      </c>
      <c r="AE49">
        <v>5.7444444444444402E-2</v>
      </c>
      <c r="AF49">
        <v>5.7444444444444402E-2</v>
      </c>
      <c r="AG49">
        <v>6.7374999999999893E-2</v>
      </c>
      <c r="AH49">
        <v>5.7444444444444402E-2</v>
      </c>
    </row>
    <row r="50" spans="1:34" x14ac:dyDescent="0.3">
      <c r="A50" t="s">
        <v>70</v>
      </c>
      <c r="B50">
        <v>48</v>
      </c>
      <c r="C50" t="str">
        <f>LEFT(Table131314[[#This Row],[Contingency id]])</f>
        <v>C</v>
      </c>
      <c r="D50">
        <v>17.948717948717899</v>
      </c>
      <c r="E50" s="1">
        <v>1.0353982300884901</v>
      </c>
      <c r="F50">
        <v>117</v>
      </c>
      <c r="G50">
        <v>113</v>
      </c>
      <c r="H50">
        <v>6.1565042735042701E-2</v>
      </c>
      <c r="I50" s="2">
        <f>AVERAGE(Table131314[[#This Row],[Estimated costs 1]:[Estimated costs 20]])</f>
        <v>6.1252435897435856E-2</v>
      </c>
      <c r="J50" s="2">
        <f>(Table131314[[#This Row],[Mean]]-Table131314[[#This Row],[Actual cost]])/Table131314[[#This Row],[Actual cost]]*100</f>
        <v>-0.50776678406967113</v>
      </c>
      <c r="K50" s="2">
        <f>_xlfn.STDEV.P(Table131314[[#This Row],[Estimated costs 1]:[Estimated costs 20]])</f>
        <v>5.4145092552849777E-4</v>
      </c>
      <c r="L50" s="2">
        <f>Table131314[[#This Row],[Dev]]/Table131314[[#This Row],[Mean]]*100</f>
        <v>0.88396635594236661</v>
      </c>
      <c r="M50" s="2">
        <f>Table131314[[#This Row],[Estimated costs 1]]-Table131314[[#This Row],[Actual cost]]</f>
        <v>-6.2521367521370386E-4</v>
      </c>
      <c r="N50" s="2">
        <f>Table131314[[#This Row],[Diff 1]]/Table131314[[#This Row],[Actual cost]]*100</f>
        <v>-1.0155335681393647</v>
      </c>
      <c r="O50">
        <v>6.0939829059828997E-2</v>
      </c>
      <c r="P50">
        <v>6.0939829059828997E-2</v>
      </c>
      <c r="Q50">
        <v>6.0939829059828997E-2</v>
      </c>
      <c r="R50">
        <v>6.0939829059828997E-2</v>
      </c>
      <c r="S50">
        <v>6.0939829059828997E-2</v>
      </c>
      <c r="T50">
        <v>6.2190256410256398E-2</v>
      </c>
      <c r="U50">
        <v>6.0939829059828997E-2</v>
      </c>
      <c r="V50">
        <v>6.2190256410256398E-2</v>
      </c>
      <c r="W50">
        <v>6.0939829059828997E-2</v>
      </c>
      <c r="X50">
        <v>6.2190256410256398E-2</v>
      </c>
      <c r="Y50">
        <v>6.0939829059828997E-2</v>
      </c>
      <c r="Z50">
        <v>6.0939829059828997E-2</v>
      </c>
      <c r="AA50">
        <v>6.2190256410256398E-2</v>
      </c>
      <c r="AB50">
        <v>6.0939829059828997E-2</v>
      </c>
      <c r="AC50">
        <v>6.0939829059828997E-2</v>
      </c>
      <c r="AD50">
        <v>6.0939829059828997E-2</v>
      </c>
      <c r="AE50">
        <v>6.0939829059828997E-2</v>
      </c>
      <c r="AF50">
        <v>6.0939829059828997E-2</v>
      </c>
      <c r="AG50">
        <v>6.0939829059828997E-2</v>
      </c>
      <c r="AH50">
        <v>6.2190256410256398E-2</v>
      </c>
    </row>
    <row r="51" spans="1:34" x14ac:dyDescent="0.3">
      <c r="A51" t="s">
        <v>71</v>
      </c>
      <c r="B51">
        <v>49</v>
      </c>
      <c r="C51" t="str">
        <f>LEFT(Table131314[[#This Row],[Contingency id]])</f>
        <v>A</v>
      </c>
      <c r="D51" s="1">
        <v>23.239436619718301</v>
      </c>
      <c r="E51" s="1">
        <v>1.02158273381294</v>
      </c>
      <c r="F51">
        <v>142</v>
      </c>
      <c r="G51">
        <v>139</v>
      </c>
      <c r="H51" s="2">
        <v>6.1104929577464703E-2</v>
      </c>
      <c r="I51" s="2">
        <f>AVERAGE(Table131314[[#This Row],[Estimated costs 1]:[Estimated costs 20]])</f>
        <v>6.1104929577464752E-2</v>
      </c>
      <c r="J51" s="2">
        <f>(Table131314[[#This Row],[Mean]]-Table131314[[#This Row],[Actual cost]])/Table131314[[#This Row],[Actual cost]]*100</f>
        <v>7.9489916219891835E-14</v>
      </c>
      <c r="K51" s="2">
        <f>_xlfn.STDEV.P(Table131314[[#This Row],[Estimated costs 1]:[Estimated costs 20]])</f>
        <v>2.1830985915450435E-5</v>
      </c>
      <c r="L51" s="2">
        <f>Table131314[[#This Row],[Dev]]/Table131314[[#This Row],[Mean]]*100</f>
        <v>3.5727045373278053E-2</v>
      </c>
      <c r="M51" s="2">
        <f>Table131314[[#This Row],[Estimated costs 1]]-Table131314[[#This Row],[Actual cost]]</f>
        <v>-2.1830985915405332E-5</v>
      </c>
      <c r="N51" s="2">
        <f>Table131314[[#This Row],[Diff 1]]/Table131314[[#This Row],[Actual cost]]*100</f>
        <v>-3.5727045373204272E-2</v>
      </c>
      <c r="O51">
        <v>6.1083098591549298E-2</v>
      </c>
      <c r="P51">
        <v>6.1126760563380199E-2</v>
      </c>
      <c r="Q51">
        <v>6.1083098591549298E-2</v>
      </c>
      <c r="R51">
        <v>6.1083098591549298E-2</v>
      </c>
      <c r="S51">
        <v>6.1126760563380199E-2</v>
      </c>
      <c r="T51">
        <v>6.1126760563380199E-2</v>
      </c>
      <c r="U51">
        <v>6.1126760563380199E-2</v>
      </c>
      <c r="V51">
        <v>6.1083098591549298E-2</v>
      </c>
      <c r="W51">
        <v>6.1126760563380199E-2</v>
      </c>
      <c r="X51">
        <v>6.1126760563380199E-2</v>
      </c>
      <c r="Y51">
        <v>6.1083098591549298E-2</v>
      </c>
      <c r="Z51">
        <v>6.1083098591549298E-2</v>
      </c>
      <c r="AA51">
        <v>6.1126760563380199E-2</v>
      </c>
      <c r="AB51">
        <v>6.1083098591549298E-2</v>
      </c>
      <c r="AC51">
        <v>6.1126760563380199E-2</v>
      </c>
      <c r="AD51">
        <v>6.1083098591549298E-2</v>
      </c>
      <c r="AE51">
        <v>6.1083098591549298E-2</v>
      </c>
      <c r="AF51">
        <v>6.1126760563380199E-2</v>
      </c>
      <c r="AG51">
        <v>6.1126760563380199E-2</v>
      </c>
      <c r="AH51">
        <v>6.1083098591549298E-2</v>
      </c>
    </row>
    <row r="52" spans="1:34" x14ac:dyDescent="0.3">
      <c r="A52" t="s">
        <v>72</v>
      </c>
      <c r="B52">
        <v>50</v>
      </c>
      <c r="C52" t="str">
        <f>LEFT(Table131314[[#This Row],[Contingency id]])</f>
        <v>C</v>
      </c>
      <c r="D52">
        <v>13.5416666666666</v>
      </c>
      <c r="E52" s="1">
        <v>1.01587301587301</v>
      </c>
      <c r="F52">
        <v>192</v>
      </c>
      <c r="G52">
        <v>189</v>
      </c>
      <c r="H52">
        <v>5.7525468750000003E-2</v>
      </c>
      <c r="I52" s="2">
        <f>AVERAGE(Table131314[[#This Row],[Estimated costs 1]:[Estimated costs 20]])</f>
        <v>5.7525468749999954E-2</v>
      </c>
      <c r="J52" s="2">
        <f>(Table131314[[#This Row],[Mean]]-Table131314[[#This Row],[Actual cost]])/Table131314[[#This Row],[Actual cost]]*100</f>
        <v>-8.4436091322333799E-14</v>
      </c>
      <c r="K52" s="2">
        <f>_xlfn.STDEV.P(Table131314[[#This Row],[Estimated costs 1]:[Estimated costs 20]])</f>
        <v>5.1460214472274106E-17</v>
      </c>
      <c r="L52" s="2">
        <f>Table131314[[#This Row],[Dev]]/Table131314[[#This Row],[Mean]]*100</f>
        <v>8.9456401817280537E-14</v>
      </c>
      <c r="M52" s="2">
        <f>Table131314[[#This Row],[Estimated costs 1]]-Table131314[[#This Row],[Actual cost]]</f>
        <v>0</v>
      </c>
      <c r="N52" s="2">
        <f>Table131314[[#This Row],[Diff 1]]/Table131314[[#This Row],[Actual cost]]*100</f>
        <v>0</v>
      </c>
      <c r="O52">
        <v>5.7525468750000003E-2</v>
      </c>
      <c r="P52">
        <v>5.7525468750000003E-2</v>
      </c>
      <c r="Q52">
        <v>5.7525468750000003E-2</v>
      </c>
      <c r="R52">
        <v>5.7525468749999899E-2</v>
      </c>
      <c r="S52">
        <v>5.7525468749999899E-2</v>
      </c>
      <c r="T52">
        <v>5.7525468750000003E-2</v>
      </c>
      <c r="U52">
        <v>5.7525468750000003E-2</v>
      </c>
      <c r="V52">
        <v>5.7525468749999899E-2</v>
      </c>
      <c r="W52">
        <v>5.7525468750000003E-2</v>
      </c>
      <c r="X52">
        <v>5.7525468749999899E-2</v>
      </c>
      <c r="Y52">
        <v>5.7525468750000003E-2</v>
      </c>
      <c r="Z52">
        <v>5.7525468749999899E-2</v>
      </c>
      <c r="AA52">
        <v>5.7525468750000003E-2</v>
      </c>
      <c r="AB52">
        <v>5.7525468749999899E-2</v>
      </c>
      <c r="AC52">
        <v>5.7525468750000003E-2</v>
      </c>
      <c r="AD52">
        <v>5.7525468749999899E-2</v>
      </c>
      <c r="AE52">
        <v>5.7525468749999899E-2</v>
      </c>
      <c r="AF52">
        <v>5.7525468750000003E-2</v>
      </c>
      <c r="AG52">
        <v>5.7525468750000003E-2</v>
      </c>
      <c r="AH52">
        <v>5.7525468750000003E-2</v>
      </c>
    </row>
    <row r="53" spans="1:34" x14ac:dyDescent="0.3">
      <c r="A53" t="s">
        <v>73</v>
      </c>
      <c r="B53">
        <v>51</v>
      </c>
      <c r="C53" t="str">
        <f>LEFT(Table131314[[#This Row],[Contingency id]])</f>
        <v>A</v>
      </c>
      <c r="D53" s="1">
        <v>16.438356164383499</v>
      </c>
      <c r="E53" s="1">
        <v>1.01388888888888</v>
      </c>
      <c r="F53">
        <v>73</v>
      </c>
      <c r="G53">
        <v>72</v>
      </c>
      <c r="H53" s="2">
        <v>5.3174657534246501E-2</v>
      </c>
      <c r="I53" s="2">
        <f>AVERAGE(Table131314[[#This Row],[Estimated costs 1]:[Estimated costs 20]])</f>
        <v>5.3174657534246515E-2</v>
      </c>
      <c r="J53" s="2">
        <f>(Table131314[[#This Row],[Mean]]-Table131314[[#This Row],[Actual cost]])/Table131314[[#This Row],[Actual cost]]*100</f>
        <v>2.609849964501724E-14</v>
      </c>
      <c r="K53" s="2">
        <f>_xlfn.STDEV.P(Table131314[[#This Row],[Estimated costs 1]:[Estimated costs 20]])</f>
        <v>1.3877787807814457E-17</v>
      </c>
      <c r="L53" s="2">
        <f>Table131314[[#This Row],[Dev]]/Table131314[[#This Row],[Mean]]*100</f>
        <v>2.6098499645017237E-14</v>
      </c>
      <c r="M53" s="2">
        <f>Table131314[[#This Row],[Estimated costs 1]]-Table131314[[#This Row],[Actual cost]]</f>
        <v>0</v>
      </c>
      <c r="N53" s="2">
        <f>Table131314[[#This Row],[Diff 1]]/Table131314[[#This Row],[Actual cost]]*100</f>
        <v>0</v>
      </c>
      <c r="O53">
        <v>5.3174657534246501E-2</v>
      </c>
      <c r="P53">
        <v>5.3174657534246501E-2</v>
      </c>
      <c r="Q53">
        <v>5.3174657534246501E-2</v>
      </c>
      <c r="R53">
        <v>5.3174657534246501E-2</v>
      </c>
      <c r="S53">
        <v>5.3174657534246501E-2</v>
      </c>
      <c r="T53">
        <v>5.3174657534246501E-2</v>
      </c>
      <c r="U53">
        <v>5.3174657534246501E-2</v>
      </c>
      <c r="V53">
        <v>5.3174657534246501E-2</v>
      </c>
      <c r="W53">
        <v>5.3174657534246501E-2</v>
      </c>
      <c r="X53">
        <v>5.3174657534246501E-2</v>
      </c>
      <c r="Y53">
        <v>5.3174657534246501E-2</v>
      </c>
      <c r="Z53">
        <v>5.3174657534246501E-2</v>
      </c>
      <c r="AA53">
        <v>5.3174657534246501E-2</v>
      </c>
      <c r="AB53">
        <v>5.3174657534246501E-2</v>
      </c>
      <c r="AC53">
        <v>5.3174657534246501E-2</v>
      </c>
      <c r="AD53">
        <v>5.3174657534246501E-2</v>
      </c>
      <c r="AE53">
        <v>5.3174657534246501E-2</v>
      </c>
      <c r="AF53">
        <v>5.3174657534246501E-2</v>
      </c>
      <c r="AG53">
        <v>5.3174657534246501E-2</v>
      </c>
      <c r="AH53">
        <v>5.3174657534246501E-2</v>
      </c>
    </row>
    <row r="54" spans="1:34" x14ac:dyDescent="0.3">
      <c r="A54" t="s">
        <v>74</v>
      </c>
      <c r="B54">
        <v>52</v>
      </c>
      <c r="C54" t="str">
        <f>LEFT(Table131314[[#This Row],[Contingency id]])</f>
        <v>B</v>
      </c>
      <c r="D54">
        <v>26.6666666666666</v>
      </c>
      <c r="E54" s="1">
        <v>1</v>
      </c>
      <c r="F54">
        <v>60</v>
      </c>
      <c r="G54">
        <v>60</v>
      </c>
      <c r="H54">
        <v>5.2759E-2</v>
      </c>
      <c r="I54" s="2">
        <f>AVERAGE(Table131314[[#This Row],[Estimated costs 1]:[Estimated costs 20]])</f>
        <v>5.275899999999998E-2</v>
      </c>
      <c r="J54" s="2">
        <f>(Table131314[[#This Row],[Mean]]-Table131314[[#This Row],[Actual cost]])/Table131314[[#This Row],[Actual cost]]*100</f>
        <v>-3.9456171860197664E-14</v>
      </c>
      <c r="K54" s="2">
        <f>_xlfn.STDEV.P(Table131314[[#This Row],[Estimated costs 1]:[Estimated costs 20]])</f>
        <v>4.2207643840401622E-17</v>
      </c>
      <c r="L54" s="2">
        <f>Table131314[[#This Row],[Dev]]/Table131314[[#This Row],[Mean]]*100</f>
        <v>8.0000841260072477E-14</v>
      </c>
      <c r="M54" s="2">
        <f>Table131314[[#This Row],[Estimated costs 1]]-Table131314[[#This Row],[Actual cost]]</f>
        <v>0</v>
      </c>
      <c r="N54" s="2">
        <f>Table131314[[#This Row],[Diff 1]]/Table131314[[#This Row],[Actual cost]]*100</f>
        <v>0</v>
      </c>
      <c r="O54">
        <v>5.2759E-2</v>
      </c>
      <c r="P54">
        <v>5.2759E-2</v>
      </c>
      <c r="Q54">
        <v>5.2758999999999903E-2</v>
      </c>
      <c r="R54">
        <v>5.2758999999999903E-2</v>
      </c>
      <c r="S54">
        <v>5.2759E-2</v>
      </c>
      <c r="T54">
        <v>5.2759E-2</v>
      </c>
      <c r="U54">
        <v>5.2759E-2</v>
      </c>
      <c r="V54">
        <v>5.2759E-2</v>
      </c>
      <c r="W54">
        <v>5.2759E-2</v>
      </c>
      <c r="X54">
        <v>5.2759E-2</v>
      </c>
      <c r="Y54">
        <v>5.2759E-2</v>
      </c>
      <c r="Z54">
        <v>5.2758999999999903E-2</v>
      </c>
      <c r="AA54">
        <v>5.2759E-2</v>
      </c>
      <c r="AB54">
        <v>5.2758999999999903E-2</v>
      </c>
      <c r="AC54">
        <v>5.2759E-2</v>
      </c>
      <c r="AD54">
        <v>5.2759E-2</v>
      </c>
      <c r="AE54">
        <v>5.2759E-2</v>
      </c>
      <c r="AF54">
        <v>5.2758999999999903E-2</v>
      </c>
      <c r="AG54">
        <v>5.2759E-2</v>
      </c>
      <c r="AH54">
        <v>5.2759E-2</v>
      </c>
    </row>
    <row r="55" spans="1:34" x14ac:dyDescent="0.3">
      <c r="A55" t="s">
        <v>75</v>
      </c>
      <c r="B55">
        <v>53</v>
      </c>
      <c r="C55" t="str">
        <f>LEFT(Table131314[[#This Row],[Contingency id]])</f>
        <v>B</v>
      </c>
      <c r="D55">
        <v>3.5714285714285698</v>
      </c>
      <c r="E55" s="1">
        <v>1.0181818181818101</v>
      </c>
      <c r="F55">
        <v>56</v>
      </c>
      <c r="G55">
        <v>55</v>
      </c>
      <c r="H55">
        <v>5.2726249999999898E-2</v>
      </c>
      <c r="I55" s="2">
        <f>AVERAGE(Table131314[[#This Row],[Estimated costs 1]:[Estimated costs 20]])</f>
        <v>5.2726249999999884E-2</v>
      </c>
      <c r="J55" s="2">
        <f>(Table131314[[#This Row],[Mean]]-Table131314[[#This Row],[Actual cost]])/Table131314[[#This Row],[Actual cost]]*100</f>
        <v>-2.6320452920157386E-14</v>
      </c>
      <c r="K55" s="2">
        <f>_xlfn.STDEV.P(Table131314[[#This Row],[Estimated costs 1]:[Estimated costs 20]])</f>
        <v>1.3877787807814457E-17</v>
      </c>
      <c r="L55" s="2">
        <f>Table131314[[#This Row],[Dev]]/Table131314[[#This Row],[Mean]]*100</f>
        <v>2.6320452920157396E-14</v>
      </c>
      <c r="M55" s="2">
        <f>Table131314[[#This Row],[Estimated costs 1]]-Table131314[[#This Row],[Actual cost]]</f>
        <v>0</v>
      </c>
      <c r="N55" s="2">
        <f>Table131314[[#This Row],[Diff 1]]/Table131314[[#This Row],[Actual cost]]*100</f>
        <v>0</v>
      </c>
      <c r="O55">
        <v>5.2726249999999898E-2</v>
      </c>
      <c r="P55">
        <v>5.2726249999999898E-2</v>
      </c>
      <c r="Q55">
        <v>5.2726249999999898E-2</v>
      </c>
      <c r="R55">
        <v>5.2726249999999898E-2</v>
      </c>
      <c r="S55">
        <v>5.2726249999999898E-2</v>
      </c>
      <c r="T55">
        <v>5.2726249999999898E-2</v>
      </c>
      <c r="U55">
        <v>5.2726249999999898E-2</v>
      </c>
      <c r="V55">
        <v>5.2726249999999898E-2</v>
      </c>
      <c r="W55">
        <v>5.2726249999999898E-2</v>
      </c>
      <c r="X55">
        <v>5.2726249999999898E-2</v>
      </c>
      <c r="Y55">
        <v>5.2726249999999898E-2</v>
      </c>
      <c r="Z55">
        <v>5.2726249999999898E-2</v>
      </c>
      <c r="AA55">
        <v>5.2726249999999898E-2</v>
      </c>
      <c r="AB55">
        <v>5.2726249999999898E-2</v>
      </c>
      <c r="AC55">
        <v>5.2726249999999898E-2</v>
      </c>
      <c r="AD55">
        <v>5.2726249999999898E-2</v>
      </c>
      <c r="AE55">
        <v>5.2726249999999898E-2</v>
      </c>
      <c r="AF55">
        <v>5.2726249999999898E-2</v>
      </c>
      <c r="AG55">
        <v>5.2726249999999898E-2</v>
      </c>
      <c r="AH55">
        <v>5.2726249999999898E-2</v>
      </c>
    </row>
    <row r="56" spans="1:34" x14ac:dyDescent="0.3">
      <c r="A56" t="s">
        <v>76</v>
      </c>
      <c r="B56">
        <v>54</v>
      </c>
      <c r="C56" t="str">
        <f>LEFT(Table131314[[#This Row],[Contingency id]])</f>
        <v>A</v>
      </c>
      <c r="D56" s="1">
        <v>4</v>
      </c>
      <c r="E56" s="1">
        <v>1</v>
      </c>
      <c r="F56">
        <v>25</v>
      </c>
      <c r="G56">
        <v>25</v>
      </c>
      <c r="H56" s="2">
        <v>5.0160000000000003E-2</v>
      </c>
      <c r="I56" s="2">
        <f>AVERAGE(Table131314[[#This Row],[Estimated costs 1]:[Estimated costs 20]])</f>
        <v>5.0159999999999996E-2</v>
      </c>
      <c r="J56" s="2">
        <f>(Table131314[[#This Row],[Mean]]-Table131314[[#This Row],[Actual cost]])/Table131314[[#This Row],[Actual cost]]*100</f>
        <v>-1.38335205420798E-14</v>
      </c>
      <c r="K56" s="2">
        <f>_xlfn.STDEV.P(Table131314[[#This Row],[Estimated costs 1]:[Estimated costs 20]])</f>
        <v>6.9388939039072284E-18</v>
      </c>
      <c r="L56" s="2">
        <f>Table131314[[#This Row],[Dev]]/Table131314[[#This Row],[Mean]]*100</f>
        <v>1.3833520542079803E-14</v>
      </c>
      <c r="M56" s="2">
        <f>Table131314[[#This Row],[Estimated costs 1]]-Table131314[[#This Row],[Actual cost]]</f>
        <v>0</v>
      </c>
      <c r="N56" s="2">
        <f>Table131314[[#This Row],[Diff 1]]/Table131314[[#This Row],[Actual cost]]*100</f>
        <v>0</v>
      </c>
      <c r="O56">
        <v>5.0160000000000003E-2</v>
      </c>
      <c r="P56">
        <v>5.0160000000000003E-2</v>
      </c>
      <c r="Q56">
        <v>5.0160000000000003E-2</v>
      </c>
      <c r="R56">
        <v>5.0160000000000003E-2</v>
      </c>
      <c r="S56">
        <v>5.0160000000000003E-2</v>
      </c>
      <c r="T56">
        <v>5.0160000000000003E-2</v>
      </c>
      <c r="U56">
        <v>5.0160000000000003E-2</v>
      </c>
      <c r="V56">
        <v>5.0160000000000003E-2</v>
      </c>
      <c r="W56">
        <v>5.0160000000000003E-2</v>
      </c>
      <c r="X56">
        <v>5.0160000000000003E-2</v>
      </c>
      <c r="Y56">
        <v>5.0160000000000003E-2</v>
      </c>
      <c r="Z56">
        <v>5.0160000000000003E-2</v>
      </c>
      <c r="AA56">
        <v>5.0160000000000003E-2</v>
      </c>
      <c r="AB56">
        <v>5.0160000000000003E-2</v>
      </c>
      <c r="AC56">
        <v>5.0160000000000003E-2</v>
      </c>
      <c r="AD56">
        <v>5.0160000000000003E-2</v>
      </c>
      <c r="AE56">
        <v>5.0160000000000003E-2</v>
      </c>
      <c r="AF56">
        <v>5.0160000000000003E-2</v>
      </c>
      <c r="AG56">
        <v>5.0160000000000003E-2</v>
      </c>
      <c r="AH56">
        <v>5.0160000000000003E-2</v>
      </c>
    </row>
    <row r="57" spans="1:34" x14ac:dyDescent="0.3">
      <c r="A57" t="s">
        <v>77</v>
      </c>
      <c r="B57">
        <v>55</v>
      </c>
      <c r="C57" t="str">
        <f>LEFT(Table131314[[#This Row],[Contingency id]])</f>
        <v>C</v>
      </c>
      <c r="D57">
        <v>14.0625</v>
      </c>
      <c r="E57" s="1">
        <v>1.0267379679144299</v>
      </c>
      <c r="F57">
        <v>192</v>
      </c>
      <c r="G57">
        <v>187</v>
      </c>
      <c r="H57">
        <v>4.9992708333333302E-2</v>
      </c>
      <c r="I57" s="2">
        <f>AVERAGE(Table131314[[#This Row],[Estimated costs 1]:[Estimated costs 20]])</f>
        <v>4.9792552083333309E-2</v>
      </c>
      <c r="J57" s="2">
        <f>(Table131314[[#This Row],[Mean]]-Table131314[[#This Row],[Actual cost]])/Table131314[[#This Row],[Actual cost]]*100</f>
        <v>-0.40037088742106819</v>
      </c>
      <c r="K57" s="2">
        <f>_xlfn.STDEV.P(Table131314[[#This Row],[Estimated costs 1]:[Estimated costs 20]])</f>
        <v>2.5836487180424094E-3</v>
      </c>
      <c r="L57" s="2">
        <f>Table131314[[#This Row],[Dev]]/Table131314[[#This Row],[Mean]]*100</f>
        <v>5.1888256575368725</v>
      </c>
      <c r="M57" s="2">
        <f>Table131314[[#This Row],[Estimated costs 1]]-Table131314[[#This Row],[Actual cost]]</f>
        <v>3.1531249999999997E-3</v>
      </c>
      <c r="N57" s="2">
        <f>Table131314[[#This Row],[Diff 1]]/Table131314[[#This Row],[Actual cost]]*100</f>
        <v>6.3071697955951942</v>
      </c>
      <c r="O57">
        <v>5.3145833333333302E-2</v>
      </c>
      <c r="P57">
        <v>4.6839583333333303E-2</v>
      </c>
      <c r="Q57">
        <v>5.0842708333333299E-2</v>
      </c>
      <c r="R57">
        <v>5.3145833333333302E-2</v>
      </c>
      <c r="S57">
        <v>4.6839583333333303E-2</v>
      </c>
      <c r="T57">
        <v>5.0842708333333299E-2</v>
      </c>
      <c r="U57">
        <v>4.6839583333333303E-2</v>
      </c>
      <c r="V57">
        <v>4.6839583333333303E-2</v>
      </c>
      <c r="W57">
        <v>5.3145833333333302E-2</v>
      </c>
      <c r="X57">
        <v>5.3145833333333302E-2</v>
      </c>
      <c r="Y57">
        <v>4.9142708333333299E-2</v>
      </c>
      <c r="Z57">
        <v>4.9142708333333299E-2</v>
      </c>
      <c r="AA57">
        <v>5.0842708333333299E-2</v>
      </c>
      <c r="AB57">
        <v>4.6839583333333303E-2</v>
      </c>
      <c r="AC57">
        <v>4.6839583333333303E-2</v>
      </c>
      <c r="AD57">
        <v>5.3145833333333302E-2</v>
      </c>
      <c r="AE57">
        <v>5.3145833333333302E-2</v>
      </c>
      <c r="AF57">
        <v>4.9142708333333299E-2</v>
      </c>
      <c r="AG57">
        <v>4.9142708333333299E-2</v>
      </c>
      <c r="AH57">
        <v>4.6839583333333303E-2</v>
      </c>
    </row>
    <row r="58" spans="1:34" x14ac:dyDescent="0.3">
      <c r="A58" t="s">
        <v>78</v>
      </c>
      <c r="B58">
        <v>56</v>
      </c>
      <c r="C58" t="str">
        <f>LEFT(Table131314[[#This Row],[Contingency id]])</f>
        <v>C</v>
      </c>
      <c r="D58">
        <v>13.9896373056994</v>
      </c>
      <c r="E58" s="1">
        <v>1.0376344086021501</v>
      </c>
      <c r="F58">
        <v>193</v>
      </c>
      <c r="G58">
        <v>186</v>
      </c>
      <c r="H58">
        <v>4.9483730569948099E-2</v>
      </c>
      <c r="I58" s="2">
        <f>AVERAGE(Table131314[[#This Row],[Estimated costs 1]:[Estimated costs 20]])</f>
        <v>4.8703730569948103E-2</v>
      </c>
      <c r="J58" s="2">
        <f>(Table131314[[#This Row],[Mean]]-Table131314[[#This Row],[Actual cost]])/Table131314[[#This Row],[Actual cost]]*100</f>
        <v>-1.5762756587186189</v>
      </c>
      <c r="K58" s="2">
        <f>_xlfn.STDEV.P(Table131314[[#This Row],[Estimated costs 1]:[Estimated costs 20]])</f>
        <v>2.4802419236840535E-3</v>
      </c>
      <c r="L58" s="2">
        <f>Table131314[[#This Row],[Dev]]/Table131314[[#This Row],[Mean]]*100</f>
        <v>5.0925091253983918</v>
      </c>
      <c r="M58" s="2">
        <f>Table131314[[#This Row],[Estimated costs 1]]-Table131314[[#This Row],[Actual cost]]</f>
        <v>2.5999999999999981E-3</v>
      </c>
      <c r="N58" s="2">
        <f>Table131314[[#This Row],[Diff 1]]/Table131314[[#This Row],[Actual cost]]*100</f>
        <v>5.2542521957287525</v>
      </c>
      <c r="O58">
        <v>5.2083730569948097E-2</v>
      </c>
      <c r="P58">
        <v>4.6883730569948101E-2</v>
      </c>
      <c r="Q58">
        <v>4.6883730569948101E-2</v>
      </c>
      <c r="R58">
        <v>4.6883730569948101E-2</v>
      </c>
      <c r="S58">
        <v>4.6883730569948101E-2</v>
      </c>
      <c r="T58">
        <v>4.6883730569948101E-2</v>
      </c>
      <c r="U58">
        <v>4.6883730569948101E-2</v>
      </c>
      <c r="V58">
        <v>4.6883730569948101E-2</v>
      </c>
      <c r="W58">
        <v>4.6883730569948101E-2</v>
      </c>
      <c r="X58">
        <v>5.2083730569948097E-2</v>
      </c>
      <c r="Y58">
        <v>5.2083730569948097E-2</v>
      </c>
      <c r="Z58">
        <v>4.6883730569948101E-2</v>
      </c>
      <c r="AA58">
        <v>4.6883730569948101E-2</v>
      </c>
      <c r="AB58">
        <v>4.6883730569948101E-2</v>
      </c>
      <c r="AC58">
        <v>5.2083730569948097E-2</v>
      </c>
      <c r="AD58">
        <v>4.6883730569948101E-2</v>
      </c>
      <c r="AE58">
        <v>5.2083730569948097E-2</v>
      </c>
      <c r="AF58">
        <v>4.6883730569948198E-2</v>
      </c>
      <c r="AG58">
        <v>5.2083730569948097E-2</v>
      </c>
      <c r="AH58">
        <v>5.2083730569948097E-2</v>
      </c>
    </row>
    <row r="59" spans="1:34" x14ac:dyDescent="0.3">
      <c r="A59" t="s">
        <v>79</v>
      </c>
      <c r="B59">
        <v>57</v>
      </c>
      <c r="C59" t="str">
        <f>LEFT(Table131314[[#This Row],[Contingency id]])</f>
        <v>A</v>
      </c>
      <c r="D59" s="1">
        <v>24.7524752475247</v>
      </c>
      <c r="E59" s="1">
        <v>1.0520833333333299</v>
      </c>
      <c r="F59">
        <v>101</v>
      </c>
      <c r="G59">
        <v>96</v>
      </c>
      <c r="H59" s="2">
        <v>4.5050495049504903E-2</v>
      </c>
      <c r="I59" s="2">
        <f>AVERAGE(Table131314[[#This Row],[Estimated costs 1]:[Estimated costs 20]])</f>
        <v>4.5209405940594014E-2</v>
      </c>
      <c r="J59" s="2">
        <f>(Table131314[[#This Row],[Mean]]-Table131314[[#This Row],[Actual cost]])/Table131314[[#This Row],[Actual cost]]*100</f>
        <v>0.35273950023076794</v>
      </c>
      <c r="K59" s="2">
        <f>_xlfn.STDEV.P(Table131314[[#This Row],[Estimated costs 1]:[Estimated costs 20]])</f>
        <v>1.5811434025308287E-3</v>
      </c>
      <c r="L59" s="2">
        <f>Table131314[[#This Row],[Dev]]/Table131314[[#This Row],[Mean]]*100</f>
        <v>3.4973770825665795</v>
      </c>
      <c r="M59" s="2">
        <f>Table131314[[#This Row],[Estimated costs 1]]-Table131314[[#This Row],[Actual cost]]</f>
        <v>-1.5891089108911044E-3</v>
      </c>
      <c r="N59" s="2">
        <f>Table131314[[#This Row],[Diff 1]]/Table131314[[#This Row],[Actual cost]]*100</f>
        <v>-3.5273950023076797</v>
      </c>
      <c r="O59">
        <v>4.3461386138613799E-2</v>
      </c>
      <c r="P59">
        <v>4.3461386138613799E-2</v>
      </c>
      <c r="Q59">
        <v>4.6639603960396001E-2</v>
      </c>
      <c r="R59">
        <v>4.6639603960396001E-2</v>
      </c>
      <c r="S59">
        <v>4.6639603960396001E-2</v>
      </c>
      <c r="T59">
        <v>4.6639603960396001E-2</v>
      </c>
      <c r="U59">
        <v>4.3461386138613799E-2</v>
      </c>
      <c r="V59">
        <v>4.3461386138613799E-2</v>
      </c>
      <c r="W59">
        <v>4.3461386138613799E-2</v>
      </c>
      <c r="X59">
        <v>4.6639603960396001E-2</v>
      </c>
      <c r="Y59">
        <v>4.3461386138613799E-2</v>
      </c>
      <c r="Z59">
        <v>4.6639603960396001E-2</v>
      </c>
      <c r="AA59">
        <v>4.3461386138613799E-2</v>
      </c>
      <c r="AB59">
        <v>4.6639603960396001E-2</v>
      </c>
      <c r="AC59">
        <v>4.6639603960396001E-2</v>
      </c>
      <c r="AD59">
        <v>4.6639603960396001E-2</v>
      </c>
      <c r="AE59">
        <v>4.3461386138613799E-2</v>
      </c>
      <c r="AF59">
        <v>4.6639603960396001E-2</v>
      </c>
      <c r="AG59">
        <v>4.3461386138613799E-2</v>
      </c>
      <c r="AH59">
        <v>4.6639603960396001E-2</v>
      </c>
    </row>
    <row r="60" spans="1:34" x14ac:dyDescent="0.3">
      <c r="A60" t="s">
        <v>80</v>
      </c>
      <c r="B60">
        <v>58</v>
      </c>
      <c r="C60" t="str">
        <f>LEFT(Table131314[[#This Row],[Contingency id]])</f>
        <v>A</v>
      </c>
      <c r="D60" s="1">
        <v>7.6433121019108201</v>
      </c>
      <c r="E60" s="1">
        <v>1.0129032258064501</v>
      </c>
      <c r="F60">
        <v>157</v>
      </c>
      <c r="G60">
        <v>155</v>
      </c>
      <c r="H60" s="2">
        <v>4.4094904458598698E-2</v>
      </c>
      <c r="I60" s="2">
        <f>AVERAGE(Table131314[[#This Row],[Estimated costs 1]:[Estimated costs 20]])</f>
        <v>4.4094904458598677E-2</v>
      </c>
      <c r="J60" s="2">
        <f>(Table131314[[#This Row],[Mean]]-Table131314[[#This Row],[Actual cost]])/Table131314[[#This Row],[Actual cost]]*100</f>
        <v>-4.7208814640400792E-14</v>
      </c>
      <c r="K60" s="2">
        <f>_xlfn.STDEV.P(Table131314[[#This Row],[Estimated costs 1]:[Estimated costs 20]])</f>
        <v>2.0816681711721685E-17</v>
      </c>
      <c r="L60" s="2">
        <f>Table131314[[#This Row],[Dev]]/Table131314[[#This Row],[Mean]]*100</f>
        <v>4.7208814640400824E-14</v>
      </c>
      <c r="M60" s="2">
        <f>Table131314[[#This Row],[Estimated costs 1]]-Table131314[[#This Row],[Actual cost]]</f>
        <v>0</v>
      </c>
      <c r="N60" s="2">
        <f>Table131314[[#This Row],[Diff 1]]/Table131314[[#This Row],[Actual cost]]*100</f>
        <v>0</v>
      </c>
      <c r="O60">
        <v>4.4094904458598698E-2</v>
      </c>
      <c r="P60">
        <v>4.4094904458598698E-2</v>
      </c>
      <c r="Q60">
        <v>4.4094904458598698E-2</v>
      </c>
      <c r="R60">
        <v>4.4094904458598698E-2</v>
      </c>
      <c r="S60">
        <v>4.4094904458598698E-2</v>
      </c>
      <c r="T60">
        <v>4.4094904458598698E-2</v>
      </c>
      <c r="U60">
        <v>4.4094904458598698E-2</v>
      </c>
      <c r="V60">
        <v>4.4094904458598698E-2</v>
      </c>
      <c r="W60">
        <v>4.4094904458598698E-2</v>
      </c>
      <c r="X60">
        <v>4.4094904458598698E-2</v>
      </c>
      <c r="Y60">
        <v>4.4094904458598698E-2</v>
      </c>
      <c r="Z60">
        <v>4.4094904458598698E-2</v>
      </c>
      <c r="AA60">
        <v>4.4094904458598698E-2</v>
      </c>
      <c r="AB60">
        <v>4.4094904458598698E-2</v>
      </c>
      <c r="AC60">
        <v>4.4094904458598698E-2</v>
      </c>
      <c r="AD60">
        <v>4.4094904458598698E-2</v>
      </c>
      <c r="AE60">
        <v>4.4094904458598698E-2</v>
      </c>
      <c r="AF60">
        <v>4.4094904458598698E-2</v>
      </c>
      <c r="AG60">
        <v>4.4094904458598698E-2</v>
      </c>
      <c r="AH60">
        <v>4.4094904458598698E-2</v>
      </c>
    </row>
    <row r="61" spans="1:34" x14ac:dyDescent="0.3">
      <c r="A61" t="s">
        <v>81</v>
      </c>
      <c r="B61">
        <v>59</v>
      </c>
      <c r="C61" t="str">
        <f>LEFT(Table131314[[#This Row],[Contingency id]])</f>
        <v>A</v>
      </c>
      <c r="D61" s="1">
        <v>12.030075187969899</v>
      </c>
      <c r="E61" s="1">
        <v>1.01526717557251</v>
      </c>
      <c r="F61">
        <v>133</v>
      </c>
      <c r="G61">
        <v>131</v>
      </c>
      <c r="H61" s="2">
        <v>4.3963909774435997E-2</v>
      </c>
      <c r="I61" s="2">
        <f>AVERAGE(Table131314[[#This Row],[Estimated costs 1]:[Estimated costs 20]])</f>
        <v>4.3973759398496168E-2</v>
      </c>
      <c r="J61" s="2">
        <f>(Table131314[[#This Row],[Mean]]-Table131314[[#This Row],[Actual cost]])/Table131314[[#This Row],[Actual cost]]*100</f>
        <v>2.2403885620514579E-2</v>
      </c>
      <c r="K61" s="2">
        <f>_xlfn.STDEV.P(Table131314[[#This Row],[Estimated costs 1]:[Estimated costs 20]])</f>
        <v>9.8002522000720563E-5</v>
      </c>
      <c r="L61" s="2">
        <f>Table131314[[#This Row],[Dev]]/Table131314[[#This Row],[Mean]]*100</f>
        <v>0.22286591672230799</v>
      </c>
      <c r="M61" s="2">
        <f>Table131314[[#This Row],[Estimated costs 1]]-Table131314[[#This Row],[Actual cost]]</f>
        <v>-9.849624060149359E-5</v>
      </c>
      <c r="N61" s="2">
        <f>Table131314[[#This Row],[Diff 1]]/Table131314[[#This Row],[Actual cost]]*100</f>
        <v>-0.22403885620465649</v>
      </c>
      <c r="O61">
        <v>4.3865413533834503E-2</v>
      </c>
      <c r="P61">
        <v>4.4062406015037497E-2</v>
      </c>
      <c r="Q61">
        <v>4.4062406015037497E-2</v>
      </c>
      <c r="R61">
        <v>4.4062406015037497E-2</v>
      </c>
      <c r="S61">
        <v>4.3865413533834503E-2</v>
      </c>
      <c r="T61">
        <v>4.3865413533834503E-2</v>
      </c>
      <c r="U61">
        <v>4.4062406015037497E-2</v>
      </c>
      <c r="V61">
        <v>4.4062406015037497E-2</v>
      </c>
      <c r="W61">
        <v>4.4062406015037497E-2</v>
      </c>
      <c r="X61">
        <v>4.4062406015037497E-2</v>
      </c>
      <c r="Y61">
        <v>4.3865413533834503E-2</v>
      </c>
      <c r="Z61">
        <v>4.3865413533834503E-2</v>
      </c>
      <c r="AA61">
        <v>4.4062406015037497E-2</v>
      </c>
      <c r="AB61">
        <v>4.4062406015037497E-2</v>
      </c>
      <c r="AC61">
        <v>4.3865413533834503E-2</v>
      </c>
      <c r="AD61">
        <v>4.3865413533834503E-2</v>
      </c>
      <c r="AE61">
        <v>4.3865413533834503E-2</v>
      </c>
      <c r="AF61">
        <v>4.4062406015037497E-2</v>
      </c>
      <c r="AG61">
        <v>4.3865413533834503E-2</v>
      </c>
      <c r="AH61">
        <v>4.4062406015037497E-2</v>
      </c>
    </row>
    <row r="62" spans="1:34" x14ac:dyDescent="0.3">
      <c r="A62" t="s">
        <v>82</v>
      </c>
      <c r="B62">
        <v>60</v>
      </c>
      <c r="C62" t="str">
        <f>LEFT(Table131314[[#This Row],[Contingency id]])</f>
        <v>A</v>
      </c>
      <c r="D62" s="1">
        <v>25.4901960784313</v>
      </c>
      <c r="E62" s="1">
        <v>1.02</v>
      </c>
      <c r="F62">
        <v>102</v>
      </c>
      <c r="G62">
        <v>100</v>
      </c>
      <c r="H62" s="2">
        <v>4.3907843137254897E-2</v>
      </c>
      <c r="I62" s="2">
        <f>AVERAGE(Table131314[[#This Row],[Estimated costs 1]:[Estimated costs 20]])</f>
        <v>4.4020882352941125E-2</v>
      </c>
      <c r="J62" s="2">
        <f>(Table131314[[#This Row],[Mean]]-Table131314[[#This Row],[Actual cost]])/Table131314[[#This Row],[Actual cost]]*100</f>
        <v>0.25744652346704922</v>
      </c>
      <c r="K62" s="2">
        <f>_xlfn.STDEV.P(Table131314[[#This Row],[Estimated costs 1]:[Estimated costs 20]])</f>
        <v>1.6257047713100149E-3</v>
      </c>
      <c r="L62" s="2">
        <f>Table131314[[#This Row],[Dev]]/Table131314[[#This Row],[Mean]]*100</f>
        <v>3.6930308626614754</v>
      </c>
      <c r="M62" s="2">
        <f>Table131314[[#This Row],[Estimated costs 1]]-Table131314[[#This Row],[Actual cost]]</f>
        <v>1.7009803921568048E-3</v>
      </c>
      <c r="N62" s="2">
        <f>Table131314[[#This Row],[Diff 1]]/Table131314[[#This Row],[Actual cost]]*100</f>
        <v>3.8739784754162931</v>
      </c>
      <c r="O62">
        <v>4.5608823529411702E-2</v>
      </c>
      <c r="P62">
        <v>4.5608823529411702E-2</v>
      </c>
      <c r="Q62">
        <v>4.1647058823529398E-2</v>
      </c>
      <c r="R62">
        <v>4.4467647058823501E-2</v>
      </c>
      <c r="S62">
        <v>4.5608823529411702E-2</v>
      </c>
      <c r="T62">
        <v>4.4467647058823501E-2</v>
      </c>
      <c r="U62">
        <v>4.4467647058823501E-2</v>
      </c>
      <c r="V62">
        <v>4.5608823529411702E-2</v>
      </c>
      <c r="W62">
        <v>4.4467647058823501E-2</v>
      </c>
      <c r="X62">
        <v>4.4467647058823501E-2</v>
      </c>
      <c r="Y62">
        <v>4.4467647058823501E-2</v>
      </c>
      <c r="Z62">
        <v>4.1647058823529398E-2</v>
      </c>
      <c r="AA62">
        <v>4.1647058823529398E-2</v>
      </c>
      <c r="AB62">
        <v>4.1647058823529398E-2</v>
      </c>
      <c r="AC62">
        <v>4.1647058823529398E-2</v>
      </c>
      <c r="AD62">
        <v>4.5608823529411702E-2</v>
      </c>
      <c r="AE62">
        <v>4.5608823529411702E-2</v>
      </c>
      <c r="AF62">
        <v>4.5608823529411702E-2</v>
      </c>
      <c r="AG62">
        <v>4.1647058823529398E-2</v>
      </c>
      <c r="AH62">
        <v>4.4467647058823501E-2</v>
      </c>
    </row>
    <row r="63" spans="1:34" x14ac:dyDescent="0.3">
      <c r="A63" t="s">
        <v>83</v>
      </c>
      <c r="B63">
        <v>61</v>
      </c>
      <c r="C63" t="str">
        <f>LEFT(Table131314[[#This Row],[Contingency id]])</f>
        <v>A</v>
      </c>
      <c r="D63" s="1">
        <v>4.3478260869565197</v>
      </c>
      <c r="E63" s="1">
        <v>1</v>
      </c>
      <c r="F63">
        <v>23</v>
      </c>
      <c r="G63">
        <v>23</v>
      </c>
      <c r="H63" s="2">
        <v>4.3469565217391301E-2</v>
      </c>
      <c r="I63" s="2">
        <f>AVERAGE(Table131314[[#This Row],[Estimated costs 1]:[Estimated costs 20]])</f>
        <v>4.3469565217391308E-2</v>
      </c>
      <c r="J63" s="2">
        <f>(Table131314[[#This Row],[Mean]]-Table131314[[#This Row],[Actual cost]])/Table131314[[#This Row],[Actual cost]]*100</f>
        <v>1.5962648508688364E-14</v>
      </c>
      <c r="K63" s="2">
        <f>_xlfn.STDEV.P(Table131314[[#This Row],[Estimated costs 1]:[Estimated costs 20]])</f>
        <v>6.9388939039072284E-18</v>
      </c>
      <c r="L63" s="2">
        <f>Table131314[[#This Row],[Dev]]/Table131314[[#This Row],[Mean]]*100</f>
        <v>1.5962648508688361E-14</v>
      </c>
      <c r="M63" s="2">
        <f>Table131314[[#This Row],[Estimated costs 1]]-Table131314[[#This Row],[Actual cost]]</f>
        <v>0</v>
      </c>
      <c r="N63" s="2">
        <f>Table131314[[#This Row],[Diff 1]]/Table131314[[#This Row],[Actual cost]]*100</f>
        <v>0</v>
      </c>
      <c r="O63">
        <v>4.3469565217391301E-2</v>
      </c>
      <c r="P63">
        <v>4.3469565217391301E-2</v>
      </c>
      <c r="Q63">
        <v>4.3469565217391301E-2</v>
      </c>
      <c r="R63">
        <v>4.3469565217391301E-2</v>
      </c>
      <c r="S63">
        <v>4.3469565217391301E-2</v>
      </c>
      <c r="T63">
        <v>4.3469565217391301E-2</v>
      </c>
      <c r="U63">
        <v>4.3469565217391301E-2</v>
      </c>
      <c r="V63">
        <v>4.3469565217391301E-2</v>
      </c>
      <c r="W63">
        <v>4.3469565217391301E-2</v>
      </c>
      <c r="X63">
        <v>4.3469565217391301E-2</v>
      </c>
      <c r="Y63">
        <v>4.3469565217391301E-2</v>
      </c>
      <c r="Z63">
        <v>4.3469565217391301E-2</v>
      </c>
      <c r="AA63">
        <v>4.3469565217391301E-2</v>
      </c>
      <c r="AB63">
        <v>4.3469565217391301E-2</v>
      </c>
      <c r="AC63">
        <v>4.3469565217391301E-2</v>
      </c>
      <c r="AD63">
        <v>4.3469565217391301E-2</v>
      </c>
      <c r="AE63">
        <v>4.3469565217391301E-2</v>
      </c>
      <c r="AF63">
        <v>4.3469565217391301E-2</v>
      </c>
      <c r="AG63">
        <v>4.3469565217391301E-2</v>
      </c>
      <c r="AH63">
        <v>4.3469565217391301E-2</v>
      </c>
    </row>
    <row r="64" spans="1:34" x14ac:dyDescent="0.3">
      <c r="A64" t="s">
        <v>84</v>
      </c>
      <c r="B64">
        <v>62</v>
      </c>
      <c r="C64" t="str">
        <f>LEFT(Table131314[[#This Row],[Contingency id]])</f>
        <v>A</v>
      </c>
      <c r="D64" s="1">
        <v>2.8571428571428501</v>
      </c>
      <c r="E64" s="1">
        <v>1</v>
      </c>
      <c r="F64">
        <v>35</v>
      </c>
      <c r="G64">
        <v>35</v>
      </c>
      <c r="H64" s="2">
        <v>4.1342857142857098E-2</v>
      </c>
      <c r="I64" s="2">
        <f>AVERAGE(Table131314[[#This Row],[Estimated costs 1]:[Estimated costs 20]])</f>
        <v>4.1342857142857112E-2</v>
      </c>
      <c r="J64" s="2">
        <f>(Table131314[[#This Row],[Mean]]-Table131314[[#This Row],[Actual cost]])/Table131314[[#This Row],[Actual cost]]*100</f>
        <v>3.3567558622909922E-14</v>
      </c>
      <c r="K64" s="2">
        <f>_xlfn.STDEV.P(Table131314[[#This Row],[Estimated costs 1]:[Estimated costs 20]])</f>
        <v>1.3877787807814457E-17</v>
      </c>
      <c r="L64" s="2">
        <f>Table131314[[#This Row],[Dev]]/Table131314[[#This Row],[Mean]]*100</f>
        <v>3.3567558622909903E-14</v>
      </c>
      <c r="M64" s="2">
        <f>Table131314[[#This Row],[Estimated costs 1]]-Table131314[[#This Row],[Actual cost]]</f>
        <v>0</v>
      </c>
      <c r="N64" s="2">
        <f>Table131314[[#This Row],[Diff 1]]/Table131314[[#This Row],[Actual cost]]*100</f>
        <v>0</v>
      </c>
      <c r="O64">
        <v>4.1342857142857098E-2</v>
      </c>
      <c r="P64">
        <v>4.1342857142857098E-2</v>
      </c>
      <c r="Q64">
        <v>4.1342857142857098E-2</v>
      </c>
      <c r="R64">
        <v>4.1342857142857098E-2</v>
      </c>
      <c r="S64">
        <v>4.1342857142857098E-2</v>
      </c>
      <c r="T64">
        <v>4.1342857142857098E-2</v>
      </c>
      <c r="U64">
        <v>4.1342857142857098E-2</v>
      </c>
      <c r="V64">
        <v>4.1342857142857098E-2</v>
      </c>
      <c r="W64">
        <v>4.1342857142857098E-2</v>
      </c>
      <c r="X64">
        <v>4.1342857142857098E-2</v>
      </c>
      <c r="Y64">
        <v>4.1342857142857098E-2</v>
      </c>
      <c r="Z64">
        <v>4.1342857142857098E-2</v>
      </c>
      <c r="AA64">
        <v>4.1342857142857098E-2</v>
      </c>
      <c r="AB64">
        <v>4.1342857142857098E-2</v>
      </c>
      <c r="AC64">
        <v>4.1342857142857098E-2</v>
      </c>
      <c r="AD64">
        <v>4.1342857142857098E-2</v>
      </c>
      <c r="AE64">
        <v>4.1342857142857098E-2</v>
      </c>
      <c r="AF64">
        <v>4.1342857142857098E-2</v>
      </c>
      <c r="AG64">
        <v>4.1342857142857098E-2</v>
      </c>
      <c r="AH64">
        <v>4.1342857142857098E-2</v>
      </c>
    </row>
    <row r="65" spans="1:34" x14ac:dyDescent="0.3">
      <c r="A65" t="s">
        <v>85</v>
      </c>
      <c r="B65">
        <v>63</v>
      </c>
      <c r="C65" t="str">
        <f>LEFT(Table131314[[#This Row],[Contingency id]])</f>
        <v>C</v>
      </c>
      <c r="D65">
        <v>17.647058823529399</v>
      </c>
      <c r="E65" s="1">
        <v>1</v>
      </c>
      <c r="F65">
        <v>119</v>
      </c>
      <c r="G65">
        <v>119</v>
      </c>
      <c r="H65">
        <v>4.0037058823529398E-2</v>
      </c>
      <c r="I65" s="2">
        <f>AVERAGE(Table131314[[#This Row],[Estimated costs 1]:[Estimated costs 20]])</f>
        <v>4.0037058823529384E-2</v>
      </c>
      <c r="J65" s="2">
        <f>(Table131314[[#This Row],[Mean]]-Table131314[[#This Row],[Actual cost]])/Table131314[[#This Row],[Actual cost]]*100</f>
        <v>-3.4662355866307072E-14</v>
      </c>
      <c r="K65" s="2">
        <f>_xlfn.STDEV.P(Table131314[[#This Row],[Estimated costs 1]:[Estimated costs 20]])</f>
        <v>1.3877787807814457E-17</v>
      </c>
      <c r="L65" s="2">
        <f>Table131314[[#This Row],[Dev]]/Table131314[[#This Row],[Mean]]*100</f>
        <v>3.4662355866307091E-14</v>
      </c>
      <c r="M65" s="2">
        <f>Table131314[[#This Row],[Estimated costs 1]]-Table131314[[#This Row],[Actual cost]]</f>
        <v>0</v>
      </c>
      <c r="N65" s="2">
        <f>Table131314[[#This Row],[Diff 1]]/Table131314[[#This Row],[Actual cost]]*100</f>
        <v>0</v>
      </c>
      <c r="O65">
        <v>4.0037058823529398E-2</v>
      </c>
      <c r="P65">
        <v>4.0037058823529398E-2</v>
      </c>
      <c r="Q65">
        <v>4.0037058823529398E-2</v>
      </c>
      <c r="R65">
        <v>4.0037058823529398E-2</v>
      </c>
      <c r="S65">
        <v>4.0037058823529398E-2</v>
      </c>
      <c r="T65">
        <v>4.0037058823529398E-2</v>
      </c>
      <c r="U65">
        <v>4.0037058823529398E-2</v>
      </c>
      <c r="V65">
        <v>4.0037058823529398E-2</v>
      </c>
      <c r="W65">
        <v>4.0037058823529398E-2</v>
      </c>
      <c r="X65">
        <v>4.0037058823529398E-2</v>
      </c>
      <c r="Y65">
        <v>4.0037058823529398E-2</v>
      </c>
      <c r="Z65">
        <v>4.0037058823529398E-2</v>
      </c>
      <c r="AA65">
        <v>4.0037058823529398E-2</v>
      </c>
      <c r="AB65">
        <v>4.0037058823529398E-2</v>
      </c>
      <c r="AC65">
        <v>4.0037058823529398E-2</v>
      </c>
      <c r="AD65">
        <v>4.0037058823529398E-2</v>
      </c>
      <c r="AE65">
        <v>4.0037058823529398E-2</v>
      </c>
      <c r="AF65">
        <v>4.0037058823529398E-2</v>
      </c>
      <c r="AG65">
        <v>4.0037058823529398E-2</v>
      </c>
      <c r="AH65">
        <v>4.0037058823529398E-2</v>
      </c>
    </row>
    <row r="66" spans="1:34" x14ac:dyDescent="0.3">
      <c r="A66" t="s">
        <v>86</v>
      </c>
      <c r="B66">
        <v>64</v>
      </c>
      <c r="C66" t="str">
        <f>LEFT(Table131314[[#This Row],[Contingency id]])</f>
        <v>C</v>
      </c>
      <c r="D66">
        <v>4.6783625730994096</v>
      </c>
      <c r="E66" s="1">
        <v>1.0301204819277101</v>
      </c>
      <c r="F66">
        <v>171</v>
      </c>
      <c r="G66">
        <v>166</v>
      </c>
      <c r="H66">
        <v>3.9396491228070103E-2</v>
      </c>
      <c r="I66" s="2">
        <f>AVERAGE(Table131314[[#This Row],[Estimated costs 1]:[Estimated costs 20]])</f>
        <v>3.9396491228070103E-2</v>
      </c>
      <c r="J66" s="2">
        <f>(Table131314[[#This Row],[Mean]]-Table131314[[#This Row],[Actual cost]])/Table131314[[#This Row],[Actual cost]]*100</f>
        <v>0</v>
      </c>
      <c r="K66" s="2">
        <f>_xlfn.STDEV.P(Table131314[[#This Row],[Estimated costs 1]:[Estimated costs 20]])</f>
        <v>0</v>
      </c>
      <c r="L66" s="2">
        <f>Table131314[[#This Row],[Dev]]/Table131314[[#This Row],[Mean]]*100</f>
        <v>0</v>
      </c>
      <c r="M66" s="2">
        <f>Table131314[[#This Row],[Estimated costs 1]]-Table131314[[#This Row],[Actual cost]]</f>
        <v>0</v>
      </c>
      <c r="N66" s="2">
        <f>Table131314[[#This Row],[Diff 1]]/Table131314[[#This Row],[Actual cost]]*100</f>
        <v>0</v>
      </c>
      <c r="O66">
        <v>3.9396491228070103E-2</v>
      </c>
      <c r="P66">
        <v>3.9396491228070103E-2</v>
      </c>
      <c r="Q66">
        <v>3.9396491228070103E-2</v>
      </c>
      <c r="R66">
        <v>3.9396491228070103E-2</v>
      </c>
      <c r="S66">
        <v>3.9396491228070103E-2</v>
      </c>
      <c r="T66">
        <v>3.9396491228070103E-2</v>
      </c>
      <c r="U66">
        <v>3.9396491228070103E-2</v>
      </c>
      <c r="V66">
        <v>3.9396491228070103E-2</v>
      </c>
      <c r="W66">
        <v>3.9396491228070103E-2</v>
      </c>
      <c r="X66">
        <v>3.9396491228070103E-2</v>
      </c>
      <c r="Y66">
        <v>3.9396491228070103E-2</v>
      </c>
      <c r="Z66">
        <v>3.9396491228070103E-2</v>
      </c>
      <c r="AA66">
        <v>3.9396491228070103E-2</v>
      </c>
      <c r="AB66">
        <v>3.9396491228070103E-2</v>
      </c>
      <c r="AC66">
        <v>3.9396491228070103E-2</v>
      </c>
      <c r="AD66">
        <v>3.9396491228070103E-2</v>
      </c>
      <c r="AE66">
        <v>3.9396491228070103E-2</v>
      </c>
      <c r="AF66">
        <v>3.9396491228070103E-2</v>
      </c>
      <c r="AG66">
        <v>3.9396491228070103E-2</v>
      </c>
      <c r="AH66">
        <v>3.9396491228070103E-2</v>
      </c>
    </row>
    <row r="67" spans="1:34" x14ac:dyDescent="0.3">
      <c r="A67" t="s">
        <v>87</v>
      </c>
      <c r="B67">
        <v>65</v>
      </c>
      <c r="C67" t="str">
        <f>LEFT(Table131314[[#This Row],[Contingency id]])</f>
        <v>A</v>
      </c>
      <c r="D67" s="1">
        <v>4.1666666666666599</v>
      </c>
      <c r="E67" s="1">
        <v>1.0434782608695601</v>
      </c>
      <c r="F67">
        <v>24</v>
      </c>
      <c r="G67">
        <v>23</v>
      </c>
      <c r="H67" s="2">
        <v>3.9308333333333299E-2</v>
      </c>
      <c r="I67" s="2">
        <f>AVERAGE(Table131314[[#This Row],[Estimated costs 1]:[Estimated costs 20]])</f>
        <v>3.9308333333333292E-2</v>
      </c>
      <c r="J67" s="2">
        <f>(Table131314[[#This Row],[Mean]]-Table131314[[#This Row],[Actual cost]])/Table131314[[#This Row],[Actual cost]]*100</f>
        <v>-1.7652475481638078E-14</v>
      </c>
      <c r="K67" s="2">
        <f>_xlfn.STDEV.P(Table131314[[#This Row],[Estimated costs 1]:[Estimated costs 20]])</f>
        <v>6.9388939039072284E-18</v>
      </c>
      <c r="L67" s="2">
        <f>Table131314[[#This Row],[Dev]]/Table131314[[#This Row],[Mean]]*100</f>
        <v>1.7652475481638081E-14</v>
      </c>
      <c r="M67" s="2">
        <f>Table131314[[#This Row],[Estimated costs 1]]-Table131314[[#This Row],[Actual cost]]</f>
        <v>0</v>
      </c>
      <c r="N67" s="2">
        <f>Table131314[[#This Row],[Diff 1]]/Table131314[[#This Row],[Actual cost]]*100</f>
        <v>0</v>
      </c>
      <c r="O67">
        <v>3.9308333333333299E-2</v>
      </c>
      <c r="P67">
        <v>3.9308333333333299E-2</v>
      </c>
      <c r="Q67">
        <v>3.9308333333333299E-2</v>
      </c>
      <c r="R67">
        <v>3.9308333333333299E-2</v>
      </c>
      <c r="S67">
        <v>3.9308333333333299E-2</v>
      </c>
      <c r="T67">
        <v>3.9308333333333299E-2</v>
      </c>
      <c r="U67">
        <v>3.9308333333333299E-2</v>
      </c>
      <c r="V67">
        <v>3.9308333333333299E-2</v>
      </c>
      <c r="W67">
        <v>3.9308333333333299E-2</v>
      </c>
      <c r="X67">
        <v>3.9308333333333299E-2</v>
      </c>
      <c r="Y67">
        <v>3.9308333333333299E-2</v>
      </c>
      <c r="Z67">
        <v>3.9308333333333299E-2</v>
      </c>
      <c r="AA67">
        <v>3.9308333333333299E-2</v>
      </c>
      <c r="AB67">
        <v>3.9308333333333299E-2</v>
      </c>
      <c r="AC67">
        <v>3.9308333333333299E-2</v>
      </c>
      <c r="AD67">
        <v>3.9308333333333299E-2</v>
      </c>
      <c r="AE67">
        <v>3.9308333333333299E-2</v>
      </c>
      <c r="AF67">
        <v>3.9308333333333299E-2</v>
      </c>
      <c r="AG67">
        <v>3.9308333333333299E-2</v>
      </c>
      <c r="AH67">
        <v>3.9308333333333299E-2</v>
      </c>
    </row>
    <row r="68" spans="1:34" x14ac:dyDescent="0.3">
      <c r="A68" t="s">
        <v>88</v>
      </c>
      <c r="B68">
        <v>66</v>
      </c>
      <c r="C68" t="str">
        <f>LEFT(Table131314[[#This Row],[Contingency id]])</f>
        <v>B</v>
      </c>
      <c r="D68">
        <v>14.6551724137931</v>
      </c>
      <c r="E68" s="1">
        <v>1.03571428571428</v>
      </c>
      <c r="F68">
        <v>116</v>
      </c>
      <c r="G68">
        <v>112</v>
      </c>
      <c r="H68">
        <v>3.83236206896551E-2</v>
      </c>
      <c r="I68" s="2">
        <f>AVERAGE(Table131314[[#This Row],[Estimated costs 1]:[Estimated costs 20]])</f>
        <v>3.8323620689655107E-2</v>
      </c>
      <c r="J68" s="2">
        <f>(Table131314[[#This Row],[Mean]]-Table131314[[#This Row],[Actual cost]])/Table131314[[#This Row],[Actual cost]]*100</f>
        <v>1.8106049947885746E-14</v>
      </c>
      <c r="K68" s="2">
        <f>_xlfn.STDEV.P(Table131314[[#This Row],[Estimated costs 1]:[Estimated costs 20]])</f>
        <v>6.9388939039072284E-18</v>
      </c>
      <c r="L68" s="2">
        <f>Table131314[[#This Row],[Dev]]/Table131314[[#This Row],[Mean]]*100</f>
        <v>1.8106049947885743E-14</v>
      </c>
      <c r="M68" s="2">
        <f>Table131314[[#This Row],[Estimated costs 1]]-Table131314[[#This Row],[Actual cost]]</f>
        <v>0</v>
      </c>
      <c r="N68" s="2">
        <f>Table131314[[#This Row],[Diff 1]]/Table131314[[#This Row],[Actual cost]]*100</f>
        <v>0</v>
      </c>
      <c r="O68">
        <v>3.83236206896551E-2</v>
      </c>
      <c r="P68">
        <v>3.83236206896551E-2</v>
      </c>
      <c r="Q68">
        <v>3.83236206896551E-2</v>
      </c>
      <c r="R68">
        <v>3.83236206896551E-2</v>
      </c>
      <c r="S68">
        <v>3.83236206896551E-2</v>
      </c>
      <c r="T68">
        <v>3.83236206896551E-2</v>
      </c>
      <c r="U68">
        <v>3.83236206896551E-2</v>
      </c>
      <c r="V68">
        <v>3.83236206896551E-2</v>
      </c>
      <c r="W68">
        <v>3.83236206896551E-2</v>
      </c>
      <c r="X68">
        <v>3.83236206896551E-2</v>
      </c>
      <c r="Y68">
        <v>3.83236206896551E-2</v>
      </c>
      <c r="Z68">
        <v>3.83236206896551E-2</v>
      </c>
      <c r="AA68">
        <v>3.83236206896551E-2</v>
      </c>
      <c r="AB68">
        <v>3.83236206896551E-2</v>
      </c>
      <c r="AC68">
        <v>3.83236206896551E-2</v>
      </c>
      <c r="AD68">
        <v>3.83236206896551E-2</v>
      </c>
      <c r="AE68">
        <v>3.83236206896551E-2</v>
      </c>
      <c r="AF68">
        <v>3.83236206896551E-2</v>
      </c>
      <c r="AG68">
        <v>3.83236206896551E-2</v>
      </c>
      <c r="AH68">
        <v>3.83236206896551E-2</v>
      </c>
    </row>
    <row r="69" spans="1:34" x14ac:dyDescent="0.3">
      <c r="A69" t="s">
        <v>89</v>
      </c>
      <c r="B69">
        <v>67</v>
      </c>
      <c r="C69" t="str">
        <f>LEFT(Table131314[[#This Row],[Contingency id]])</f>
        <v>C</v>
      </c>
      <c r="D69">
        <v>17.1875</v>
      </c>
      <c r="E69" s="1">
        <v>1.01587301587301</v>
      </c>
      <c r="F69">
        <v>64</v>
      </c>
      <c r="G69">
        <v>63</v>
      </c>
      <c r="H69">
        <v>3.7750937499999998E-2</v>
      </c>
      <c r="I69" s="2">
        <f>AVERAGE(Table131314[[#This Row],[Estimated costs 1]:[Estimated costs 20]])</f>
        <v>3.7750937500000012E-2</v>
      </c>
      <c r="J69" s="2">
        <f>(Table131314[[#This Row],[Mean]]-Table131314[[#This Row],[Actual cost]])/Table131314[[#This Row],[Actual cost]]*100</f>
        <v>3.6761438859139481E-14</v>
      </c>
      <c r="K69" s="2">
        <f>_xlfn.STDEV.P(Table131314[[#This Row],[Estimated costs 1]:[Estimated costs 20]])</f>
        <v>1.3877787807814457E-17</v>
      </c>
      <c r="L69" s="2">
        <f>Table131314[[#This Row],[Dev]]/Table131314[[#This Row],[Mean]]*100</f>
        <v>3.6761438859139469E-14</v>
      </c>
      <c r="M69" s="2">
        <f>Table131314[[#This Row],[Estimated costs 1]]-Table131314[[#This Row],[Actual cost]]</f>
        <v>0</v>
      </c>
      <c r="N69" s="2">
        <f>Table131314[[#This Row],[Diff 1]]/Table131314[[#This Row],[Actual cost]]*100</f>
        <v>0</v>
      </c>
      <c r="O69">
        <v>3.7750937499999998E-2</v>
      </c>
      <c r="P69">
        <v>3.7750937499999998E-2</v>
      </c>
      <c r="Q69">
        <v>3.7750937499999998E-2</v>
      </c>
      <c r="R69">
        <v>3.7750937499999998E-2</v>
      </c>
      <c r="S69">
        <v>3.7750937499999998E-2</v>
      </c>
      <c r="T69">
        <v>3.7750937499999998E-2</v>
      </c>
      <c r="U69">
        <v>3.7750937499999998E-2</v>
      </c>
      <c r="V69">
        <v>3.7750937499999998E-2</v>
      </c>
      <c r="W69">
        <v>3.7750937499999998E-2</v>
      </c>
      <c r="X69">
        <v>3.7750937499999998E-2</v>
      </c>
      <c r="Y69">
        <v>3.7750937499999998E-2</v>
      </c>
      <c r="Z69">
        <v>3.7750937499999998E-2</v>
      </c>
      <c r="AA69">
        <v>3.7750937499999998E-2</v>
      </c>
      <c r="AB69">
        <v>3.7750937499999998E-2</v>
      </c>
      <c r="AC69">
        <v>3.7750937499999998E-2</v>
      </c>
      <c r="AD69">
        <v>3.7750937499999998E-2</v>
      </c>
      <c r="AE69">
        <v>3.7750937499999998E-2</v>
      </c>
      <c r="AF69">
        <v>3.7750937499999998E-2</v>
      </c>
      <c r="AG69">
        <v>3.7750937499999998E-2</v>
      </c>
      <c r="AH69">
        <v>3.7750937499999998E-2</v>
      </c>
    </row>
    <row r="70" spans="1:34" x14ac:dyDescent="0.3">
      <c r="A70" t="s">
        <v>90</v>
      </c>
      <c r="B70">
        <v>68</v>
      </c>
      <c r="C70" t="str">
        <f>LEFT(Table131314[[#This Row],[Contingency id]])</f>
        <v>C</v>
      </c>
      <c r="D70">
        <v>9.3220338983050794</v>
      </c>
      <c r="E70" s="1">
        <v>1.0350877192982399</v>
      </c>
      <c r="F70">
        <v>118</v>
      </c>
      <c r="G70">
        <v>114</v>
      </c>
      <c r="H70">
        <v>3.6800847457627101E-2</v>
      </c>
      <c r="I70" s="2">
        <f>AVERAGE(Table131314[[#This Row],[Estimated costs 1]:[Estimated costs 20]])</f>
        <v>3.7052966101694854E-2</v>
      </c>
      <c r="J70" s="2">
        <f>(Table131314[[#This Row],[Mean]]-Table131314[[#This Row],[Actual cost]])/Table131314[[#This Row],[Actual cost]]*100</f>
        <v>0.68508923431191437</v>
      </c>
      <c r="K70" s="2">
        <f>_xlfn.STDEV.P(Table131314[[#This Row],[Estimated costs 1]:[Estimated costs 20]])</f>
        <v>2.5085488350781154E-3</v>
      </c>
      <c r="L70" s="2">
        <f>Table131314[[#This Row],[Dev]]/Table131314[[#This Row],[Mean]]*100</f>
        <v>6.7701701078213299</v>
      </c>
      <c r="M70" s="2">
        <f>Table131314[[#This Row],[Estimated costs 1]]-Table131314[[#This Row],[Actual cost]]</f>
        <v>2.5211864406778986E-3</v>
      </c>
      <c r="N70" s="2">
        <f>Table131314[[#This Row],[Diff 1]]/Table131314[[#This Row],[Actual cost]]*100</f>
        <v>6.8508923431201421</v>
      </c>
      <c r="O70">
        <v>3.9322033898304999E-2</v>
      </c>
      <c r="P70">
        <v>3.4279661016949098E-2</v>
      </c>
      <c r="Q70">
        <v>3.4279661016949098E-2</v>
      </c>
      <c r="R70">
        <v>3.4279661016949098E-2</v>
      </c>
      <c r="S70">
        <v>3.9322033898304999E-2</v>
      </c>
      <c r="T70">
        <v>3.4279661016949098E-2</v>
      </c>
      <c r="U70">
        <v>3.9322033898304999E-2</v>
      </c>
      <c r="V70">
        <v>3.4279661016949098E-2</v>
      </c>
      <c r="W70">
        <v>3.9322033898304999E-2</v>
      </c>
      <c r="X70">
        <v>3.9322033898304999E-2</v>
      </c>
      <c r="Y70">
        <v>3.4279661016949098E-2</v>
      </c>
      <c r="Z70">
        <v>3.9322033898304999E-2</v>
      </c>
      <c r="AA70">
        <v>3.9322033898304999E-2</v>
      </c>
      <c r="AB70">
        <v>3.4279661016949098E-2</v>
      </c>
      <c r="AC70">
        <v>3.9322033898304999E-2</v>
      </c>
      <c r="AD70">
        <v>3.9322033898304999E-2</v>
      </c>
      <c r="AE70">
        <v>3.4279661016949098E-2</v>
      </c>
      <c r="AF70">
        <v>3.4279661016949098E-2</v>
      </c>
      <c r="AG70">
        <v>3.9322033898304999E-2</v>
      </c>
      <c r="AH70">
        <v>3.9322033898304999E-2</v>
      </c>
    </row>
    <row r="71" spans="1:34" x14ac:dyDescent="0.3">
      <c r="A71" t="s">
        <v>91</v>
      </c>
      <c r="B71">
        <v>69</v>
      </c>
      <c r="C71" t="str">
        <f>LEFT(Table131314[[#This Row],[Contingency id]])</f>
        <v>B</v>
      </c>
      <c r="D71">
        <v>9.9236641221373993</v>
      </c>
      <c r="E71" s="1">
        <v>1.0155038759689901</v>
      </c>
      <c r="F71">
        <v>131</v>
      </c>
      <c r="G71">
        <v>129</v>
      </c>
      <c r="H71">
        <v>3.64779389312977E-2</v>
      </c>
      <c r="I71" s="2">
        <f>AVERAGE(Table131314[[#This Row],[Estimated costs 1]:[Estimated costs 20]])</f>
        <v>3.6477938931297652E-2</v>
      </c>
      <c r="J71" s="2">
        <f>(Table131314[[#This Row],[Mean]]-Table131314[[#This Row],[Actual cost]])/Table131314[[#This Row],[Actual cost]]*100</f>
        <v>-1.3315515829672081E-13</v>
      </c>
      <c r="K71" s="2">
        <f>_xlfn.STDEV.P(Table131314[[#This Row],[Estimated costs 1]:[Estimated costs 20]])</f>
        <v>1.5183206106870496E-3</v>
      </c>
      <c r="L71" s="2">
        <f>Table131314[[#This Row],[Dev]]/Table131314[[#This Row],[Mean]]*100</f>
        <v>4.1622982415389371</v>
      </c>
      <c r="M71" s="2">
        <f>Table131314[[#This Row],[Estimated costs 1]]-Table131314[[#This Row],[Actual cost]]</f>
        <v>1.5183206106869976E-3</v>
      </c>
      <c r="N71" s="2">
        <f>Table131314[[#This Row],[Diff 1]]/Table131314[[#This Row],[Actual cost]]*100</f>
        <v>4.1622982415387897</v>
      </c>
      <c r="O71">
        <v>3.7996259541984698E-2</v>
      </c>
      <c r="P71">
        <v>3.4959618320610598E-2</v>
      </c>
      <c r="Q71">
        <v>3.4959618320610598E-2</v>
      </c>
      <c r="R71">
        <v>3.7996259541984698E-2</v>
      </c>
      <c r="S71">
        <v>3.7996259541984698E-2</v>
      </c>
      <c r="T71">
        <v>3.4959618320610598E-2</v>
      </c>
      <c r="U71">
        <v>3.7996259541984698E-2</v>
      </c>
      <c r="V71">
        <v>3.4959618320610598E-2</v>
      </c>
      <c r="W71">
        <v>3.7996259541984698E-2</v>
      </c>
      <c r="X71">
        <v>3.7996259541984698E-2</v>
      </c>
      <c r="Y71">
        <v>3.4959618320610598E-2</v>
      </c>
      <c r="Z71">
        <v>3.7996259541984698E-2</v>
      </c>
      <c r="AA71">
        <v>3.7996259541984698E-2</v>
      </c>
      <c r="AB71">
        <v>3.4959618320610598E-2</v>
      </c>
      <c r="AC71">
        <v>3.7996259541984698E-2</v>
      </c>
      <c r="AD71">
        <v>3.4959618320610598E-2</v>
      </c>
      <c r="AE71">
        <v>3.4959618320610598E-2</v>
      </c>
      <c r="AF71">
        <v>3.7996259541984698E-2</v>
      </c>
      <c r="AG71">
        <v>3.4959618320610598E-2</v>
      </c>
      <c r="AH71">
        <v>3.4959618320610598E-2</v>
      </c>
    </row>
    <row r="72" spans="1:34" x14ac:dyDescent="0.3">
      <c r="A72" t="s">
        <v>92</v>
      </c>
      <c r="B72">
        <v>70</v>
      </c>
      <c r="C72" t="str">
        <f>LEFT(Table131314[[#This Row],[Contingency id]])</f>
        <v>A</v>
      </c>
      <c r="D72" s="1">
        <v>9.0909090909090899</v>
      </c>
      <c r="E72" s="1">
        <v>1.02061855670103</v>
      </c>
      <c r="F72">
        <v>99</v>
      </c>
      <c r="G72">
        <v>97</v>
      </c>
      <c r="H72" s="2">
        <v>3.6110101010101002E-2</v>
      </c>
      <c r="I72" s="2">
        <f>AVERAGE(Table131314[[#This Row],[Estimated costs 1]:[Estimated costs 20]])</f>
        <v>3.6110101010101009E-2</v>
      </c>
      <c r="J72" s="2">
        <f>(Table131314[[#This Row],[Mean]]-Table131314[[#This Row],[Actual cost]])/Table131314[[#This Row],[Actual cost]]*100</f>
        <v>1.9215936011827346E-14</v>
      </c>
      <c r="K72" s="2">
        <f>_xlfn.STDEV.P(Table131314[[#This Row],[Estimated costs 1]:[Estimated costs 20]])</f>
        <v>6.9388939039072284E-18</v>
      </c>
      <c r="L72" s="2">
        <f>Table131314[[#This Row],[Dev]]/Table131314[[#This Row],[Mean]]*100</f>
        <v>1.9215936011827343E-14</v>
      </c>
      <c r="M72" s="2">
        <f>Table131314[[#This Row],[Estimated costs 1]]-Table131314[[#This Row],[Actual cost]]</f>
        <v>0</v>
      </c>
      <c r="N72" s="2">
        <f>Table131314[[#This Row],[Diff 1]]/Table131314[[#This Row],[Actual cost]]*100</f>
        <v>0</v>
      </c>
      <c r="O72">
        <v>3.6110101010101002E-2</v>
      </c>
      <c r="P72">
        <v>3.6110101010101002E-2</v>
      </c>
      <c r="Q72">
        <v>3.6110101010101002E-2</v>
      </c>
      <c r="R72">
        <v>3.6110101010101002E-2</v>
      </c>
      <c r="S72">
        <v>3.6110101010101002E-2</v>
      </c>
      <c r="T72">
        <v>3.6110101010101002E-2</v>
      </c>
      <c r="U72">
        <v>3.6110101010101002E-2</v>
      </c>
      <c r="V72">
        <v>3.6110101010101002E-2</v>
      </c>
      <c r="W72">
        <v>3.6110101010101002E-2</v>
      </c>
      <c r="X72">
        <v>3.6110101010101002E-2</v>
      </c>
      <c r="Y72">
        <v>3.6110101010101002E-2</v>
      </c>
      <c r="Z72">
        <v>3.6110101010101002E-2</v>
      </c>
      <c r="AA72">
        <v>3.6110101010101002E-2</v>
      </c>
      <c r="AB72">
        <v>3.6110101010101002E-2</v>
      </c>
      <c r="AC72">
        <v>3.6110101010101002E-2</v>
      </c>
      <c r="AD72">
        <v>3.6110101010101002E-2</v>
      </c>
      <c r="AE72">
        <v>3.6110101010101002E-2</v>
      </c>
      <c r="AF72">
        <v>3.6110101010101002E-2</v>
      </c>
      <c r="AG72">
        <v>3.6110101010101002E-2</v>
      </c>
      <c r="AH72">
        <v>3.6110101010101002E-2</v>
      </c>
    </row>
    <row r="73" spans="1:34" x14ac:dyDescent="0.3">
      <c r="A73" t="s">
        <v>93</v>
      </c>
      <c r="B73">
        <v>71</v>
      </c>
      <c r="C73" t="str">
        <f>LEFT(Table131314[[#This Row],[Contingency id]])</f>
        <v>B</v>
      </c>
      <c r="D73">
        <v>9.1549295774647899</v>
      </c>
      <c r="E73" s="1">
        <v>1.0289855072463701</v>
      </c>
      <c r="F73">
        <v>142</v>
      </c>
      <c r="G73">
        <v>138</v>
      </c>
      <c r="H73">
        <v>3.5788873239436601E-2</v>
      </c>
      <c r="I73" s="2">
        <f>AVERAGE(Table131314[[#This Row],[Estimated costs 1]:[Estimated costs 20]])</f>
        <v>3.5788873239436594E-2</v>
      </c>
      <c r="J73" s="2">
        <f>(Table131314[[#This Row],[Mean]]-Table131314[[#This Row],[Actual cost]])/Table131314[[#This Row],[Actual cost]]*100</f>
        <v>-1.9388411189936813E-14</v>
      </c>
      <c r="K73" s="2">
        <f>_xlfn.STDEV.P(Table131314[[#This Row],[Estimated costs 1]:[Estimated costs 20]])</f>
        <v>6.9388939039072284E-18</v>
      </c>
      <c r="L73" s="2">
        <f>Table131314[[#This Row],[Dev]]/Table131314[[#This Row],[Mean]]*100</f>
        <v>1.9388411189936819E-14</v>
      </c>
      <c r="M73" s="2">
        <f>Table131314[[#This Row],[Estimated costs 1]]-Table131314[[#This Row],[Actual cost]]</f>
        <v>0</v>
      </c>
      <c r="N73" s="2">
        <f>Table131314[[#This Row],[Diff 1]]/Table131314[[#This Row],[Actual cost]]*100</f>
        <v>0</v>
      </c>
      <c r="O73">
        <v>3.5788873239436601E-2</v>
      </c>
      <c r="P73">
        <v>3.5788873239436601E-2</v>
      </c>
      <c r="Q73">
        <v>3.5788873239436601E-2</v>
      </c>
      <c r="R73">
        <v>3.5788873239436601E-2</v>
      </c>
      <c r="S73">
        <v>3.5788873239436601E-2</v>
      </c>
      <c r="T73">
        <v>3.5788873239436601E-2</v>
      </c>
      <c r="U73">
        <v>3.5788873239436601E-2</v>
      </c>
      <c r="V73">
        <v>3.5788873239436601E-2</v>
      </c>
      <c r="W73">
        <v>3.5788873239436601E-2</v>
      </c>
      <c r="X73">
        <v>3.5788873239436601E-2</v>
      </c>
      <c r="Y73">
        <v>3.5788873239436601E-2</v>
      </c>
      <c r="Z73">
        <v>3.5788873239436601E-2</v>
      </c>
      <c r="AA73">
        <v>3.5788873239436601E-2</v>
      </c>
      <c r="AB73">
        <v>3.5788873239436601E-2</v>
      </c>
      <c r="AC73">
        <v>3.5788873239436601E-2</v>
      </c>
      <c r="AD73">
        <v>3.5788873239436601E-2</v>
      </c>
      <c r="AE73">
        <v>3.5788873239436601E-2</v>
      </c>
      <c r="AF73">
        <v>3.5788873239436601E-2</v>
      </c>
      <c r="AG73">
        <v>3.5788873239436601E-2</v>
      </c>
      <c r="AH73">
        <v>3.5788873239436601E-2</v>
      </c>
    </row>
    <row r="74" spans="1:34" x14ac:dyDescent="0.3">
      <c r="A74" t="s">
        <v>94</v>
      </c>
      <c r="B74">
        <v>72</v>
      </c>
      <c r="C74" t="str">
        <f>LEFT(Table131314[[#This Row],[Contingency id]])</f>
        <v>B</v>
      </c>
      <c r="D74">
        <v>9.3220338983050794</v>
      </c>
      <c r="E74" s="1">
        <v>1.0350877192982399</v>
      </c>
      <c r="F74">
        <v>118</v>
      </c>
      <c r="G74">
        <v>114</v>
      </c>
      <c r="H74">
        <v>3.5615593220338901E-2</v>
      </c>
      <c r="I74" s="2">
        <f>AVERAGE(Table131314[[#This Row],[Estimated costs 1]:[Estimated costs 20]])</f>
        <v>3.5615593220338908E-2</v>
      </c>
      <c r="J74" s="2">
        <f>(Table131314[[#This Row],[Mean]]-Table131314[[#This Row],[Actual cost]])/Table131314[[#This Row],[Actual cost]]*100</f>
        <v>1.9482741340230304E-14</v>
      </c>
      <c r="K74" s="2">
        <f>_xlfn.STDEV.P(Table131314[[#This Row],[Estimated costs 1]:[Estimated costs 20]])</f>
        <v>6.9388939039072284E-18</v>
      </c>
      <c r="L74" s="2">
        <f>Table131314[[#This Row],[Dev]]/Table131314[[#This Row],[Mean]]*100</f>
        <v>1.9482741340230301E-14</v>
      </c>
      <c r="M74" s="2">
        <f>Table131314[[#This Row],[Estimated costs 1]]-Table131314[[#This Row],[Actual cost]]</f>
        <v>0</v>
      </c>
      <c r="N74" s="2">
        <f>Table131314[[#This Row],[Diff 1]]/Table131314[[#This Row],[Actual cost]]*100</f>
        <v>0</v>
      </c>
      <c r="O74">
        <v>3.5615593220338901E-2</v>
      </c>
      <c r="P74">
        <v>3.5615593220338901E-2</v>
      </c>
      <c r="Q74">
        <v>3.5615593220338901E-2</v>
      </c>
      <c r="R74">
        <v>3.5615593220338901E-2</v>
      </c>
      <c r="S74">
        <v>3.5615593220338901E-2</v>
      </c>
      <c r="T74">
        <v>3.5615593220338901E-2</v>
      </c>
      <c r="U74">
        <v>3.5615593220338901E-2</v>
      </c>
      <c r="V74">
        <v>3.5615593220338901E-2</v>
      </c>
      <c r="W74">
        <v>3.5615593220338901E-2</v>
      </c>
      <c r="X74">
        <v>3.5615593220338901E-2</v>
      </c>
      <c r="Y74">
        <v>3.5615593220338901E-2</v>
      </c>
      <c r="Z74">
        <v>3.5615593220338901E-2</v>
      </c>
      <c r="AA74">
        <v>3.5615593220338901E-2</v>
      </c>
      <c r="AB74">
        <v>3.5615593220338901E-2</v>
      </c>
      <c r="AC74">
        <v>3.5615593220338901E-2</v>
      </c>
      <c r="AD74">
        <v>3.5615593220338901E-2</v>
      </c>
      <c r="AE74">
        <v>3.5615593220338901E-2</v>
      </c>
      <c r="AF74">
        <v>3.5615593220338901E-2</v>
      </c>
      <c r="AG74">
        <v>3.5615593220338901E-2</v>
      </c>
      <c r="AH74">
        <v>3.5615593220338901E-2</v>
      </c>
    </row>
    <row r="75" spans="1:34" x14ac:dyDescent="0.3">
      <c r="A75" t="s">
        <v>95</v>
      </c>
      <c r="B75">
        <v>73</v>
      </c>
      <c r="C75" t="str">
        <f>LEFT(Table131314[[#This Row],[Contingency id]])</f>
        <v>B</v>
      </c>
      <c r="D75">
        <v>1.03780578206078</v>
      </c>
      <c r="E75" s="1">
        <v>1.28598665395614</v>
      </c>
      <c r="F75">
        <v>1349</v>
      </c>
      <c r="G75">
        <v>1049</v>
      </c>
      <c r="H75">
        <v>3.5133432171979201E-2</v>
      </c>
      <c r="I75" s="2">
        <f>AVERAGE(Table131314[[#This Row],[Estimated costs 1]:[Estimated costs 20]])</f>
        <v>3.4915233506300922E-2</v>
      </c>
      <c r="J75" s="2">
        <f>(Table131314[[#This Row],[Mean]]-Table131314[[#This Row],[Actual cost]])/Table131314[[#This Row],[Actual cost]]*100</f>
        <v>-0.62105707353096096</v>
      </c>
      <c r="K75" s="2">
        <f>_xlfn.STDEV.P(Table131314[[#This Row],[Estimated costs 1]:[Estimated costs 20]])</f>
        <v>4.5206149649410247E-3</v>
      </c>
      <c r="L75" s="2">
        <f>Table131314[[#This Row],[Dev]]/Table131314[[#This Row],[Mean]]*100</f>
        <v>12.947400062855714</v>
      </c>
      <c r="M75" s="2">
        <f>Table131314[[#This Row],[Estimated costs 1]]-Table131314[[#This Row],[Actual cost]]</f>
        <v>-1.5730170496663989E-3</v>
      </c>
      <c r="N75" s="2">
        <f>Table131314[[#This Row],[Diff 1]]/Table131314[[#This Row],[Actual cost]]*100</f>
        <v>-4.4772655343390122</v>
      </c>
      <c r="O75">
        <v>3.3560415122312802E-2</v>
      </c>
      <c r="P75">
        <v>3.3560415122312802E-2</v>
      </c>
      <c r="Q75">
        <v>4.31934766493699E-2</v>
      </c>
      <c r="R75">
        <v>3.35359525574499E-2</v>
      </c>
      <c r="S75">
        <v>3.35359525574499E-2</v>
      </c>
      <c r="T75">
        <v>3.3475166790214901E-2</v>
      </c>
      <c r="U75">
        <v>4.03558191252779E-2</v>
      </c>
      <c r="V75">
        <v>4.0380281690140803E-2</v>
      </c>
      <c r="W75">
        <v>3.75426241660489E-2</v>
      </c>
      <c r="X75">
        <v>3.6373610081541802E-2</v>
      </c>
      <c r="Y75">
        <v>3.07227575982209E-2</v>
      </c>
      <c r="Z75">
        <v>2.66553002223869E-2</v>
      </c>
      <c r="AA75">
        <v>2.9492957746478799E-2</v>
      </c>
      <c r="AB75">
        <v>3.6373610081541802E-2</v>
      </c>
      <c r="AC75">
        <v>2.66553002223869E-2</v>
      </c>
      <c r="AD75">
        <v>3.35359525574499E-2</v>
      </c>
      <c r="AE75">
        <v>4.31934766493699E-2</v>
      </c>
      <c r="AF75">
        <v>3.6373610081541802E-2</v>
      </c>
      <c r="AG75">
        <v>3.63128243143069E-2</v>
      </c>
      <c r="AH75">
        <v>3.3475166790214901E-2</v>
      </c>
    </row>
    <row r="76" spans="1:34" x14ac:dyDescent="0.3">
      <c r="A76" t="s">
        <v>96</v>
      </c>
      <c r="B76">
        <v>74</v>
      </c>
      <c r="C76" t="str">
        <f>LEFT(Table131314[[#This Row],[Contingency id]])</f>
        <v>C</v>
      </c>
      <c r="D76">
        <v>16.417910447761098</v>
      </c>
      <c r="E76" s="1">
        <v>1.03076923076923</v>
      </c>
      <c r="F76">
        <v>67</v>
      </c>
      <c r="G76">
        <v>65</v>
      </c>
      <c r="H76">
        <v>3.3334328358208903E-2</v>
      </c>
      <c r="I76" s="2">
        <f>AVERAGE(Table131314[[#This Row],[Estimated costs 1]:[Estimated costs 20]])</f>
        <v>3.3334328358208917E-2</v>
      </c>
      <c r="J76" s="2">
        <f>(Table131314[[#This Row],[Mean]]-Table131314[[#This Row],[Actual cost]])/Table131314[[#This Row],[Actual cost]]*100</f>
        <v>4.1632120673572581E-14</v>
      </c>
      <c r="K76" s="2">
        <f>_xlfn.STDEV.P(Table131314[[#This Row],[Estimated costs 1]:[Estimated costs 20]])</f>
        <v>1.3877787807814457E-17</v>
      </c>
      <c r="L76" s="2">
        <f>Table131314[[#This Row],[Dev]]/Table131314[[#This Row],[Mean]]*100</f>
        <v>4.1632120673572562E-14</v>
      </c>
      <c r="M76" s="2">
        <f>Table131314[[#This Row],[Estimated costs 1]]-Table131314[[#This Row],[Actual cost]]</f>
        <v>0</v>
      </c>
      <c r="N76" s="2">
        <f>Table131314[[#This Row],[Diff 1]]/Table131314[[#This Row],[Actual cost]]*100</f>
        <v>0</v>
      </c>
      <c r="O76">
        <v>3.3334328358208903E-2</v>
      </c>
      <c r="P76">
        <v>3.3334328358208903E-2</v>
      </c>
      <c r="Q76">
        <v>3.3334328358208903E-2</v>
      </c>
      <c r="R76">
        <v>3.3334328358208903E-2</v>
      </c>
      <c r="S76">
        <v>3.3334328358208903E-2</v>
      </c>
      <c r="T76">
        <v>3.3334328358208903E-2</v>
      </c>
      <c r="U76">
        <v>3.3334328358208903E-2</v>
      </c>
      <c r="V76">
        <v>3.3334328358208903E-2</v>
      </c>
      <c r="W76">
        <v>3.3334328358208903E-2</v>
      </c>
      <c r="X76">
        <v>3.3334328358208903E-2</v>
      </c>
      <c r="Y76">
        <v>3.3334328358208903E-2</v>
      </c>
      <c r="Z76">
        <v>3.3334328358208903E-2</v>
      </c>
      <c r="AA76">
        <v>3.3334328358208903E-2</v>
      </c>
      <c r="AB76">
        <v>3.3334328358208903E-2</v>
      </c>
      <c r="AC76">
        <v>3.3334328358208903E-2</v>
      </c>
      <c r="AD76">
        <v>3.3334328358208903E-2</v>
      </c>
      <c r="AE76">
        <v>3.3334328358208903E-2</v>
      </c>
      <c r="AF76">
        <v>3.3334328358208903E-2</v>
      </c>
      <c r="AG76">
        <v>3.3334328358208903E-2</v>
      </c>
      <c r="AH76">
        <v>3.3334328358208903E-2</v>
      </c>
    </row>
    <row r="77" spans="1:34" x14ac:dyDescent="0.3">
      <c r="A77" t="s">
        <v>97</v>
      </c>
      <c r="B77">
        <v>75</v>
      </c>
      <c r="C77" t="str">
        <f>LEFT(Table131314[[#This Row],[Contingency id]])</f>
        <v>C</v>
      </c>
      <c r="D77">
        <v>1.0869565217391299</v>
      </c>
      <c r="E77" s="1">
        <v>1.0109890109890101</v>
      </c>
      <c r="F77">
        <v>184</v>
      </c>
      <c r="G77">
        <v>182</v>
      </c>
      <c r="H77">
        <v>3.1554347826086897E-2</v>
      </c>
      <c r="I77" s="2">
        <f>AVERAGE(Table131314[[#This Row],[Estimated costs 1]:[Estimated costs 20]])</f>
        <v>3.1554347826086897E-2</v>
      </c>
      <c r="J77" s="2">
        <f>(Table131314[[#This Row],[Mean]]-Table131314[[#This Row],[Actual cost]])/Table131314[[#This Row],[Actual cost]]*100</f>
        <v>0</v>
      </c>
      <c r="K77" s="2">
        <f>_xlfn.STDEV.P(Table131314[[#This Row],[Estimated costs 1]:[Estimated costs 20]])</f>
        <v>0</v>
      </c>
      <c r="L77" s="2">
        <f>Table131314[[#This Row],[Dev]]/Table131314[[#This Row],[Mean]]*100</f>
        <v>0</v>
      </c>
      <c r="M77" s="2">
        <f>Table131314[[#This Row],[Estimated costs 1]]-Table131314[[#This Row],[Actual cost]]</f>
        <v>0</v>
      </c>
      <c r="N77" s="2">
        <f>Table131314[[#This Row],[Diff 1]]/Table131314[[#This Row],[Actual cost]]*100</f>
        <v>0</v>
      </c>
      <c r="O77">
        <v>3.1554347826086897E-2</v>
      </c>
      <c r="P77">
        <v>3.1554347826086897E-2</v>
      </c>
      <c r="Q77">
        <v>3.1554347826086897E-2</v>
      </c>
      <c r="R77">
        <v>3.1554347826086897E-2</v>
      </c>
      <c r="S77">
        <v>3.1554347826086897E-2</v>
      </c>
      <c r="T77">
        <v>3.1554347826086897E-2</v>
      </c>
      <c r="U77">
        <v>3.1554347826086897E-2</v>
      </c>
      <c r="V77">
        <v>3.1554347826086897E-2</v>
      </c>
      <c r="W77">
        <v>3.1554347826086897E-2</v>
      </c>
      <c r="X77">
        <v>3.1554347826086897E-2</v>
      </c>
      <c r="Y77">
        <v>3.1554347826086897E-2</v>
      </c>
      <c r="Z77">
        <v>3.1554347826086897E-2</v>
      </c>
      <c r="AA77">
        <v>3.1554347826086897E-2</v>
      </c>
      <c r="AB77">
        <v>3.1554347826086897E-2</v>
      </c>
      <c r="AC77">
        <v>3.1554347826086897E-2</v>
      </c>
      <c r="AD77">
        <v>3.1554347826086897E-2</v>
      </c>
      <c r="AE77">
        <v>3.1554347826086897E-2</v>
      </c>
      <c r="AF77">
        <v>3.1554347826086897E-2</v>
      </c>
      <c r="AG77">
        <v>3.1554347826086897E-2</v>
      </c>
      <c r="AH77">
        <v>3.1554347826086897E-2</v>
      </c>
    </row>
    <row r="78" spans="1:34" x14ac:dyDescent="0.3">
      <c r="A78" t="s">
        <v>98</v>
      </c>
      <c r="B78">
        <v>76</v>
      </c>
      <c r="C78" t="str">
        <f>LEFT(Table131314[[#This Row],[Contingency id]])</f>
        <v>B</v>
      </c>
      <c r="D78">
        <v>3.125</v>
      </c>
      <c r="E78" s="1">
        <v>1</v>
      </c>
      <c r="F78">
        <v>32</v>
      </c>
      <c r="G78">
        <v>32</v>
      </c>
      <c r="H78">
        <v>2.9578125E-2</v>
      </c>
      <c r="I78" s="2">
        <f>AVERAGE(Table131314[[#This Row],[Estimated costs 1]:[Estimated costs 20]])</f>
        <v>2.9578125000000004E-2</v>
      </c>
      <c r="J78" s="2">
        <f>(Table131314[[#This Row],[Mean]]-Table131314[[#This Row],[Actual cost]])/Table131314[[#This Row],[Actual cost]]*100</f>
        <v>1.1729773107502975E-14</v>
      </c>
      <c r="K78" s="2">
        <f>_xlfn.STDEV.P(Table131314[[#This Row],[Estimated costs 1]:[Estimated costs 20]])</f>
        <v>3.4694469519536142E-18</v>
      </c>
      <c r="L78" s="2">
        <f>Table131314[[#This Row],[Dev]]/Table131314[[#This Row],[Mean]]*100</f>
        <v>1.1729773107502974E-14</v>
      </c>
      <c r="M78" s="2">
        <f>Table131314[[#This Row],[Estimated costs 1]]-Table131314[[#This Row],[Actual cost]]</f>
        <v>0</v>
      </c>
      <c r="N78" s="2">
        <f>Table131314[[#This Row],[Diff 1]]/Table131314[[#This Row],[Actual cost]]*100</f>
        <v>0</v>
      </c>
      <c r="O78">
        <v>2.9578125E-2</v>
      </c>
      <c r="P78">
        <v>2.9578125E-2</v>
      </c>
      <c r="Q78">
        <v>2.9578125E-2</v>
      </c>
      <c r="R78">
        <v>2.9578125E-2</v>
      </c>
      <c r="S78">
        <v>2.9578125E-2</v>
      </c>
      <c r="T78">
        <v>2.9578125E-2</v>
      </c>
      <c r="U78">
        <v>2.9578125E-2</v>
      </c>
      <c r="V78">
        <v>2.9578125E-2</v>
      </c>
      <c r="W78">
        <v>2.9578125E-2</v>
      </c>
      <c r="X78">
        <v>2.9578125E-2</v>
      </c>
      <c r="Y78">
        <v>2.9578125E-2</v>
      </c>
      <c r="Z78">
        <v>2.9578125E-2</v>
      </c>
      <c r="AA78">
        <v>2.9578125E-2</v>
      </c>
      <c r="AB78">
        <v>2.9578125E-2</v>
      </c>
      <c r="AC78">
        <v>2.9578125E-2</v>
      </c>
      <c r="AD78">
        <v>2.9578125E-2</v>
      </c>
      <c r="AE78">
        <v>2.9578125E-2</v>
      </c>
      <c r="AF78">
        <v>2.9578125E-2</v>
      </c>
      <c r="AG78">
        <v>2.9578125E-2</v>
      </c>
      <c r="AH78">
        <v>2.9578125E-2</v>
      </c>
    </row>
    <row r="79" spans="1:34" x14ac:dyDescent="0.3">
      <c r="A79" t="s">
        <v>99</v>
      </c>
      <c r="B79">
        <v>77</v>
      </c>
      <c r="C79" t="str">
        <f>LEFT(Table131314[[#This Row],[Contingency id]])</f>
        <v>A</v>
      </c>
      <c r="D79" s="1">
        <v>12.9629629629629</v>
      </c>
      <c r="E79" s="1">
        <v>1.0093457943925199</v>
      </c>
      <c r="F79">
        <v>108</v>
      </c>
      <c r="G79">
        <v>107</v>
      </c>
      <c r="H79" s="2">
        <v>2.93074074074074E-2</v>
      </c>
      <c r="I79" s="2">
        <f>AVERAGE(Table131314[[#This Row],[Estimated costs 1]:[Estimated costs 20]])</f>
        <v>2.9307407407407404E-2</v>
      </c>
      <c r="J79" s="2">
        <f>(Table131314[[#This Row],[Mean]]-Table131314[[#This Row],[Actual cost]])/Table131314[[#This Row],[Actual cost]]*100</f>
        <v>1.183812305102333E-14</v>
      </c>
      <c r="K79" s="2">
        <f>_xlfn.STDEV.P(Table131314[[#This Row],[Estimated costs 1]:[Estimated costs 20]])</f>
        <v>3.4694469519536142E-18</v>
      </c>
      <c r="L79" s="2">
        <f>Table131314[[#This Row],[Dev]]/Table131314[[#This Row],[Mean]]*100</f>
        <v>1.1838123051023328E-14</v>
      </c>
      <c r="M79" s="2">
        <f>Table131314[[#This Row],[Estimated costs 1]]-Table131314[[#This Row],[Actual cost]]</f>
        <v>0</v>
      </c>
      <c r="N79" s="2">
        <f>Table131314[[#This Row],[Diff 1]]/Table131314[[#This Row],[Actual cost]]*100</f>
        <v>0</v>
      </c>
      <c r="O79">
        <v>2.93074074074074E-2</v>
      </c>
      <c r="P79">
        <v>2.93074074074074E-2</v>
      </c>
      <c r="Q79">
        <v>2.93074074074074E-2</v>
      </c>
      <c r="R79">
        <v>2.93074074074074E-2</v>
      </c>
      <c r="S79">
        <v>2.93074074074074E-2</v>
      </c>
      <c r="T79">
        <v>2.93074074074074E-2</v>
      </c>
      <c r="U79">
        <v>2.93074074074074E-2</v>
      </c>
      <c r="V79">
        <v>2.93074074074074E-2</v>
      </c>
      <c r="W79">
        <v>2.93074074074074E-2</v>
      </c>
      <c r="X79">
        <v>2.93074074074074E-2</v>
      </c>
      <c r="Y79">
        <v>2.93074074074074E-2</v>
      </c>
      <c r="Z79">
        <v>2.93074074074074E-2</v>
      </c>
      <c r="AA79">
        <v>2.93074074074074E-2</v>
      </c>
      <c r="AB79">
        <v>2.93074074074074E-2</v>
      </c>
      <c r="AC79">
        <v>2.93074074074074E-2</v>
      </c>
      <c r="AD79">
        <v>2.93074074074074E-2</v>
      </c>
      <c r="AE79">
        <v>2.93074074074074E-2</v>
      </c>
      <c r="AF79">
        <v>2.93074074074074E-2</v>
      </c>
      <c r="AG79">
        <v>2.93074074074074E-2</v>
      </c>
      <c r="AH79">
        <v>2.93074074074074E-2</v>
      </c>
    </row>
    <row r="80" spans="1:34" x14ac:dyDescent="0.3">
      <c r="A80" t="s">
        <v>100</v>
      </c>
      <c r="B80">
        <v>78</v>
      </c>
      <c r="C80" t="str">
        <f>LEFT(Table131314[[#This Row],[Contingency id]])</f>
        <v>A</v>
      </c>
      <c r="D80" s="1">
        <v>1.40845070422535</v>
      </c>
      <c r="E80" s="1">
        <v>1.01428571428571</v>
      </c>
      <c r="F80">
        <v>71</v>
      </c>
      <c r="G80">
        <v>70</v>
      </c>
      <c r="H80" s="2">
        <v>2.9112676056338001E-2</v>
      </c>
      <c r="I80" s="2">
        <f>AVERAGE(Table131314[[#This Row],[Estimated costs 1]:[Estimated costs 20]])</f>
        <v>2.9112676056338004E-2</v>
      </c>
      <c r="J80" s="2">
        <f>(Table131314[[#This Row],[Mean]]-Table131314[[#This Row],[Actual cost]])/Table131314[[#This Row],[Actual cost]]*100</f>
        <v>1.1917306898340922E-14</v>
      </c>
      <c r="K80" s="2">
        <f>_xlfn.STDEV.P(Table131314[[#This Row],[Estimated costs 1]:[Estimated costs 20]])</f>
        <v>3.4694469519536142E-18</v>
      </c>
      <c r="L80" s="2">
        <f>Table131314[[#This Row],[Dev]]/Table131314[[#This Row],[Mean]]*100</f>
        <v>1.1917306898340918E-14</v>
      </c>
      <c r="M80" s="2">
        <f>Table131314[[#This Row],[Estimated costs 1]]-Table131314[[#This Row],[Actual cost]]</f>
        <v>0</v>
      </c>
      <c r="N80" s="2">
        <f>Table131314[[#This Row],[Diff 1]]/Table131314[[#This Row],[Actual cost]]*100</f>
        <v>0</v>
      </c>
      <c r="O80">
        <v>2.9112676056338001E-2</v>
      </c>
      <c r="P80">
        <v>2.9112676056338001E-2</v>
      </c>
      <c r="Q80">
        <v>2.9112676056338001E-2</v>
      </c>
      <c r="R80">
        <v>2.9112676056338001E-2</v>
      </c>
      <c r="S80">
        <v>2.9112676056338001E-2</v>
      </c>
      <c r="T80">
        <v>2.9112676056338001E-2</v>
      </c>
      <c r="U80">
        <v>2.9112676056338001E-2</v>
      </c>
      <c r="V80">
        <v>2.9112676056338001E-2</v>
      </c>
      <c r="W80">
        <v>2.9112676056338001E-2</v>
      </c>
      <c r="X80">
        <v>2.9112676056338001E-2</v>
      </c>
      <c r="Y80">
        <v>2.9112676056338001E-2</v>
      </c>
      <c r="Z80">
        <v>2.9112676056338001E-2</v>
      </c>
      <c r="AA80">
        <v>2.9112676056338001E-2</v>
      </c>
      <c r="AB80">
        <v>2.9112676056338001E-2</v>
      </c>
      <c r="AC80">
        <v>2.9112676056338001E-2</v>
      </c>
      <c r="AD80">
        <v>2.9112676056338001E-2</v>
      </c>
      <c r="AE80">
        <v>2.9112676056338001E-2</v>
      </c>
      <c r="AF80">
        <v>2.9112676056338001E-2</v>
      </c>
      <c r="AG80">
        <v>2.9112676056338001E-2</v>
      </c>
      <c r="AH80">
        <v>2.9112676056338001E-2</v>
      </c>
    </row>
    <row r="81" spans="1:34" x14ac:dyDescent="0.3">
      <c r="A81" t="s">
        <v>101</v>
      </c>
      <c r="B81">
        <v>79</v>
      </c>
      <c r="C81" t="str">
        <f>LEFT(Table131314[[#This Row],[Contingency id]])</f>
        <v>C</v>
      </c>
      <c r="D81">
        <v>12.5</v>
      </c>
      <c r="E81" s="1">
        <v>1</v>
      </c>
      <c r="F81">
        <v>64</v>
      </c>
      <c r="G81">
        <v>64</v>
      </c>
      <c r="H81">
        <v>2.7507812499999999E-2</v>
      </c>
      <c r="I81" s="2">
        <f>AVERAGE(Table131314[[#This Row],[Estimated costs 1]:[Estimated costs 20]])</f>
        <v>2.7507812499999999E-2</v>
      </c>
      <c r="J81" s="2">
        <f>(Table131314[[#This Row],[Mean]]-Table131314[[#This Row],[Actual cost]])/Table131314[[#This Row],[Actual cost]]*100</f>
        <v>0</v>
      </c>
      <c r="K81" s="2">
        <f>_xlfn.STDEV.P(Table131314[[#This Row],[Estimated costs 1]:[Estimated costs 20]])</f>
        <v>0</v>
      </c>
      <c r="L81" s="2">
        <f>Table131314[[#This Row],[Dev]]/Table131314[[#This Row],[Mean]]*100</f>
        <v>0</v>
      </c>
      <c r="M81" s="2">
        <f>Table131314[[#This Row],[Estimated costs 1]]-Table131314[[#This Row],[Actual cost]]</f>
        <v>0</v>
      </c>
      <c r="N81" s="2">
        <f>Table131314[[#This Row],[Diff 1]]/Table131314[[#This Row],[Actual cost]]*100</f>
        <v>0</v>
      </c>
      <c r="O81">
        <v>2.7507812499999999E-2</v>
      </c>
      <c r="P81">
        <v>2.7507812499999999E-2</v>
      </c>
      <c r="Q81">
        <v>2.7507812499999999E-2</v>
      </c>
      <c r="R81">
        <v>2.7507812499999999E-2</v>
      </c>
      <c r="S81">
        <v>2.7507812499999999E-2</v>
      </c>
      <c r="T81">
        <v>2.7507812499999999E-2</v>
      </c>
      <c r="U81">
        <v>2.7507812499999999E-2</v>
      </c>
      <c r="V81">
        <v>2.7507812499999999E-2</v>
      </c>
      <c r="W81">
        <v>2.7507812499999999E-2</v>
      </c>
      <c r="X81">
        <v>2.7507812499999999E-2</v>
      </c>
      <c r="Y81">
        <v>2.7507812499999999E-2</v>
      </c>
      <c r="Z81">
        <v>2.7507812499999999E-2</v>
      </c>
      <c r="AA81">
        <v>2.7507812499999999E-2</v>
      </c>
      <c r="AB81">
        <v>2.7507812499999999E-2</v>
      </c>
      <c r="AC81">
        <v>2.7507812499999999E-2</v>
      </c>
      <c r="AD81">
        <v>2.7507812499999999E-2</v>
      </c>
      <c r="AE81">
        <v>2.7507812499999999E-2</v>
      </c>
      <c r="AF81">
        <v>2.7507812499999999E-2</v>
      </c>
      <c r="AG81">
        <v>2.7507812499999999E-2</v>
      </c>
      <c r="AH81">
        <v>2.7507812499999999E-2</v>
      </c>
    </row>
    <row r="82" spans="1:34" x14ac:dyDescent="0.3">
      <c r="A82" t="s">
        <v>102</v>
      </c>
      <c r="B82">
        <v>80</v>
      </c>
      <c r="C82" t="str">
        <f>LEFT(Table131314[[#This Row],[Contingency id]])</f>
        <v>A</v>
      </c>
      <c r="D82" s="1">
        <v>9.6491228070175392</v>
      </c>
      <c r="E82" s="1">
        <v>1.0363636363636299</v>
      </c>
      <c r="F82">
        <v>114</v>
      </c>
      <c r="G82">
        <v>110</v>
      </c>
      <c r="H82" s="2">
        <v>2.5331578947368399E-2</v>
      </c>
      <c r="I82" s="2">
        <f>AVERAGE(Table131314[[#This Row],[Estimated costs 1]:[Estimated costs 20]])</f>
        <v>2.5331578947368389E-2</v>
      </c>
      <c r="J82" s="2">
        <f>(Table131314[[#This Row],[Mean]]-Table131314[[#This Row],[Actual cost]])/Table131314[[#This Row],[Actual cost]]*100</f>
        <v>-4.1088401467142358E-14</v>
      </c>
      <c r="K82" s="2">
        <f>_xlfn.STDEV.P(Table131314[[#This Row],[Estimated costs 1]:[Estimated costs 20]])</f>
        <v>1.0408340855860843E-17</v>
      </c>
      <c r="L82" s="2">
        <f>Table131314[[#This Row],[Dev]]/Table131314[[#This Row],[Mean]]*100</f>
        <v>4.1088401467142377E-14</v>
      </c>
      <c r="M82" s="2">
        <f>Table131314[[#This Row],[Estimated costs 1]]-Table131314[[#This Row],[Actual cost]]</f>
        <v>0</v>
      </c>
      <c r="N82" s="2">
        <f>Table131314[[#This Row],[Diff 1]]/Table131314[[#This Row],[Actual cost]]*100</f>
        <v>0</v>
      </c>
      <c r="O82">
        <v>2.5331578947368399E-2</v>
      </c>
      <c r="P82">
        <v>2.5331578947368399E-2</v>
      </c>
      <c r="Q82">
        <v>2.5331578947368399E-2</v>
      </c>
      <c r="R82">
        <v>2.5331578947368399E-2</v>
      </c>
      <c r="S82">
        <v>2.5331578947368399E-2</v>
      </c>
      <c r="T82">
        <v>2.5331578947368399E-2</v>
      </c>
      <c r="U82">
        <v>2.5331578947368399E-2</v>
      </c>
      <c r="V82">
        <v>2.5331578947368399E-2</v>
      </c>
      <c r="W82">
        <v>2.5331578947368399E-2</v>
      </c>
      <c r="X82">
        <v>2.5331578947368399E-2</v>
      </c>
      <c r="Y82">
        <v>2.5331578947368399E-2</v>
      </c>
      <c r="Z82">
        <v>2.5331578947368399E-2</v>
      </c>
      <c r="AA82">
        <v>2.5331578947368399E-2</v>
      </c>
      <c r="AB82">
        <v>2.5331578947368399E-2</v>
      </c>
      <c r="AC82">
        <v>2.5331578947368399E-2</v>
      </c>
      <c r="AD82">
        <v>2.5331578947368399E-2</v>
      </c>
      <c r="AE82">
        <v>2.5331578947368399E-2</v>
      </c>
      <c r="AF82">
        <v>2.5331578947368399E-2</v>
      </c>
      <c r="AG82">
        <v>2.5331578947368399E-2</v>
      </c>
      <c r="AH82">
        <v>2.5331578947368399E-2</v>
      </c>
    </row>
    <row r="83" spans="1:34" x14ac:dyDescent="0.3">
      <c r="A83" t="s">
        <v>103</v>
      </c>
      <c r="B83">
        <v>81</v>
      </c>
      <c r="C83" t="str">
        <f>LEFT(Table131314[[#This Row],[Contingency id]])</f>
        <v>C</v>
      </c>
      <c r="D83">
        <v>100</v>
      </c>
      <c r="E83" s="1">
        <v>1.0178571428571399</v>
      </c>
      <c r="F83">
        <v>57</v>
      </c>
      <c r="G83">
        <v>56</v>
      </c>
      <c r="H83">
        <v>2.4998771929824502E-2</v>
      </c>
      <c r="I83" s="2">
        <f>AVERAGE(Table131314[[#This Row],[Estimated costs 1]:[Estimated costs 20]])</f>
        <v>2.5014631578947309E-2</v>
      </c>
      <c r="J83" s="2">
        <f>(Table131314[[#This Row],[Mean]]-Table131314[[#This Row],[Actual cost]])/Table131314[[#This Row],[Actual cost]]*100</f>
        <v>6.344171292625149E-2</v>
      </c>
      <c r="K83" s="2">
        <f>_xlfn.STDEV.P(Table131314[[#This Row],[Estimated costs 1]:[Estimated costs 20]])</f>
        <v>1.5780151634114833E-4</v>
      </c>
      <c r="L83" s="2">
        <f>Table131314[[#This Row],[Dev]]/Table131314[[#This Row],[Mean]]*100</f>
        <v>0.63083685979191662</v>
      </c>
      <c r="M83" s="2">
        <f>Table131314[[#This Row],[Estimated costs 1]]-Table131314[[#This Row],[Actual cost]]</f>
        <v>-1.5859649122810029E-4</v>
      </c>
      <c r="N83" s="2">
        <f>Table131314[[#This Row],[Diff 1]]/Table131314[[#This Row],[Actual cost]]*100</f>
        <v>-0.63441712926261218</v>
      </c>
      <c r="O83">
        <v>2.4840175438596401E-2</v>
      </c>
      <c r="P83">
        <v>2.5157368421052598E-2</v>
      </c>
      <c r="Q83">
        <v>2.5157368421052598E-2</v>
      </c>
      <c r="R83">
        <v>2.5157368421052598E-2</v>
      </c>
      <c r="S83">
        <v>2.4840175438596401E-2</v>
      </c>
      <c r="T83">
        <v>2.4840175438596401E-2</v>
      </c>
      <c r="U83">
        <v>2.5157368421052598E-2</v>
      </c>
      <c r="V83">
        <v>2.4840175438596401E-2</v>
      </c>
      <c r="W83">
        <v>2.5157368421052598E-2</v>
      </c>
      <c r="X83">
        <v>2.5157368421052598E-2</v>
      </c>
      <c r="Y83">
        <v>2.5157368421052598E-2</v>
      </c>
      <c r="Z83">
        <v>2.5157368421052598E-2</v>
      </c>
      <c r="AA83">
        <v>2.4840175438596401E-2</v>
      </c>
      <c r="AB83">
        <v>2.5157368421052598E-2</v>
      </c>
      <c r="AC83">
        <v>2.4840175438596401E-2</v>
      </c>
      <c r="AD83">
        <v>2.5157368421052598E-2</v>
      </c>
      <c r="AE83">
        <v>2.5157368421052598E-2</v>
      </c>
      <c r="AF83">
        <v>2.4840175438596401E-2</v>
      </c>
      <c r="AG83">
        <v>2.4840175438596401E-2</v>
      </c>
      <c r="AH83">
        <v>2.4840175438596401E-2</v>
      </c>
    </row>
    <row r="84" spans="1:34" x14ac:dyDescent="0.3">
      <c r="A84" t="s">
        <v>104</v>
      </c>
      <c r="B84">
        <v>82</v>
      </c>
      <c r="C84" t="str">
        <f>LEFT(Table131314[[#This Row],[Contingency id]])</f>
        <v>A</v>
      </c>
      <c r="D84" s="1">
        <v>1.0152284263959299</v>
      </c>
      <c r="E84" s="1">
        <v>1.0314136125654401</v>
      </c>
      <c r="F84">
        <v>197</v>
      </c>
      <c r="G84">
        <v>191</v>
      </c>
      <c r="H84" s="2">
        <v>2.4329949238578601E-2</v>
      </c>
      <c r="I84" s="2">
        <f>AVERAGE(Table131314[[#This Row],[Estimated costs 1]:[Estimated costs 20]])</f>
        <v>2.4329949238578608E-2</v>
      </c>
      <c r="J84" s="2">
        <f>(Table131314[[#This Row],[Mean]]-Table131314[[#This Row],[Actual cost]])/Table131314[[#This Row],[Actual cost]]*100</f>
        <v>2.8519968684951567E-14</v>
      </c>
      <c r="K84" s="2">
        <f>_xlfn.STDEV.P(Table131314[[#This Row],[Estimated costs 1]:[Estimated costs 20]])</f>
        <v>6.9388939039072284E-18</v>
      </c>
      <c r="L84" s="2">
        <f>Table131314[[#This Row],[Dev]]/Table131314[[#This Row],[Mean]]*100</f>
        <v>2.8519968684951554E-14</v>
      </c>
      <c r="M84" s="2">
        <f>Table131314[[#This Row],[Estimated costs 1]]-Table131314[[#This Row],[Actual cost]]</f>
        <v>0</v>
      </c>
      <c r="N84" s="2">
        <f>Table131314[[#This Row],[Diff 1]]/Table131314[[#This Row],[Actual cost]]*100</f>
        <v>0</v>
      </c>
      <c r="O84">
        <v>2.4329949238578601E-2</v>
      </c>
      <c r="P84">
        <v>2.4329949238578601E-2</v>
      </c>
      <c r="Q84">
        <v>2.4329949238578601E-2</v>
      </c>
      <c r="R84">
        <v>2.4329949238578601E-2</v>
      </c>
      <c r="S84">
        <v>2.4329949238578601E-2</v>
      </c>
      <c r="T84">
        <v>2.4329949238578601E-2</v>
      </c>
      <c r="U84">
        <v>2.4329949238578601E-2</v>
      </c>
      <c r="V84">
        <v>2.4329949238578601E-2</v>
      </c>
      <c r="W84">
        <v>2.4329949238578601E-2</v>
      </c>
      <c r="X84">
        <v>2.4329949238578601E-2</v>
      </c>
      <c r="Y84">
        <v>2.4329949238578601E-2</v>
      </c>
      <c r="Z84">
        <v>2.4329949238578601E-2</v>
      </c>
      <c r="AA84">
        <v>2.4329949238578601E-2</v>
      </c>
      <c r="AB84">
        <v>2.4329949238578601E-2</v>
      </c>
      <c r="AC84">
        <v>2.4329949238578601E-2</v>
      </c>
      <c r="AD84">
        <v>2.4329949238578601E-2</v>
      </c>
      <c r="AE84">
        <v>2.4329949238578601E-2</v>
      </c>
      <c r="AF84">
        <v>2.4329949238578601E-2</v>
      </c>
      <c r="AG84">
        <v>2.4329949238578601E-2</v>
      </c>
      <c r="AH84">
        <v>2.4329949238578601E-2</v>
      </c>
    </row>
    <row r="85" spans="1:34" x14ac:dyDescent="0.3">
      <c r="A85" t="s">
        <v>105</v>
      </c>
      <c r="B85">
        <v>83</v>
      </c>
      <c r="C85" t="str">
        <f>LEFT(Table131314[[#This Row],[Contingency id]])</f>
        <v>C</v>
      </c>
      <c r="D85">
        <v>100</v>
      </c>
      <c r="E85" s="1">
        <v>1.0178571428571399</v>
      </c>
      <c r="F85">
        <v>57</v>
      </c>
      <c r="G85">
        <v>56</v>
      </c>
      <c r="H85">
        <v>2.4305964912280702E-2</v>
      </c>
      <c r="I85" s="2">
        <f>AVERAGE(Table131314[[#This Row],[Estimated costs 1]:[Estimated costs 20]])</f>
        <v>2.4317263157894682E-2</v>
      </c>
      <c r="J85" s="2">
        <f>(Table131314[[#This Row],[Mean]]-Table131314[[#This Row],[Actual cost]])/Table131314[[#This Row],[Actual cost]]*100</f>
        <v>4.6483427647309387E-2</v>
      </c>
      <c r="K85" s="2">
        <f>_xlfn.STDEV.P(Table131314[[#This Row],[Estimated costs 1]:[Estimated costs 20]])</f>
        <v>5.5349873486023124E-5</v>
      </c>
      <c r="L85" s="2">
        <f>Table131314[[#This Row],[Dev]]/Table131314[[#This Row],[Mean]]*100</f>
        <v>0.22761555495217642</v>
      </c>
      <c r="M85" s="2">
        <f>Table131314[[#This Row],[Estimated costs 1]]-Table131314[[#This Row],[Actual cost]]</f>
        <v>5.6491228070099792E-5</v>
      </c>
      <c r="N85" s="2">
        <f>Table131314[[#This Row],[Diff 1]]/Table131314[[#This Row],[Actual cost]]*100</f>
        <v>0.23241713823736057</v>
      </c>
      <c r="O85">
        <v>2.4362456140350802E-2</v>
      </c>
      <c r="P85">
        <v>2.4362456140350802E-2</v>
      </c>
      <c r="Q85">
        <v>2.4249473684210501E-2</v>
      </c>
      <c r="R85">
        <v>2.4362456140350802E-2</v>
      </c>
      <c r="S85">
        <v>2.4362456140350802E-2</v>
      </c>
      <c r="T85">
        <v>2.4362456140350802E-2</v>
      </c>
      <c r="U85">
        <v>2.4249473684210501E-2</v>
      </c>
      <c r="V85">
        <v>2.4249473684210501E-2</v>
      </c>
      <c r="W85">
        <v>2.4249473684210501E-2</v>
      </c>
      <c r="X85">
        <v>2.4362456140350802E-2</v>
      </c>
      <c r="Y85">
        <v>2.4362456140350802E-2</v>
      </c>
      <c r="Z85">
        <v>2.4362456140350802E-2</v>
      </c>
      <c r="AA85">
        <v>2.4362456140350802E-2</v>
      </c>
      <c r="AB85">
        <v>2.4249473684210501E-2</v>
      </c>
      <c r="AC85">
        <v>2.4362456140350802E-2</v>
      </c>
      <c r="AD85">
        <v>2.4362456140350802E-2</v>
      </c>
      <c r="AE85">
        <v>2.4249473684210501E-2</v>
      </c>
      <c r="AF85">
        <v>2.4249473684210501E-2</v>
      </c>
      <c r="AG85">
        <v>2.4362456140350802E-2</v>
      </c>
      <c r="AH85">
        <v>2.4249473684210501E-2</v>
      </c>
    </row>
    <row r="86" spans="1:34" x14ac:dyDescent="0.3">
      <c r="A86" t="s">
        <v>106</v>
      </c>
      <c r="B86">
        <v>84</v>
      </c>
      <c r="C86" t="str">
        <f>LEFT(Table131314[[#This Row],[Contingency id]])</f>
        <v>B</v>
      </c>
      <c r="D86">
        <v>7.4380165289256199</v>
      </c>
      <c r="E86" s="1">
        <v>1.00833333333333</v>
      </c>
      <c r="F86">
        <v>121</v>
      </c>
      <c r="G86">
        <v>120</v>
      </c>
      <c r="H86">
        <v>2.3538099173553699E-2</v>
      </c>
      <c r="I86" s="2">
        <f>AVERAGE(Table131314[[#This Row],[Estimated costs 1]:[Estimated costs 20]])</f>
        <v>2.3538099173553702E-2</v>
      </c>
      <c r="J86" s="2">
        <f>(Table131314[[#This Row],[Mean]]-Table131314[[#This Row],[Actual cost]])/Table131314[[#This Row],[Actual cost]]*100</f>
        <v>1.4739707426552614E-14</v>
      </c>
      <c r="K86" s="2">
        <f>_xlfn.STDEV.P(Table131314[[#This Row],[Estimated costs 1]:[Estimated costs 20]])</f>
        <v>3.4694469519536142E-18</v>
      </c>
      <c r="L86" s="2">
        <f>Table131314[[#This Row],[Dev]]/Table131314[[#This Row],[Mean]]*100</f>
        <v>1.4739707426552611E-14</v>
      </c>
      <c r="M86" s="2">
        <f>Table131314[[#This Row],[Estimated costs 1]]-Table131314[[#This Row],[Actual cost]]</f>
        <v>0</v>
      </c>
      <c r="N86" s="2">
        <f>Table131314[[#This Row],[Diff 1]]/Table131314[[#This Row],[Actual cost]]*100</f>
        <v>0</v>
      </c>
      <c r="O86">
        <v>2.3538099173553699E-2</v>
      </c>
      <c r="P86">
        <v>2.3538099173553699E-2</v>
      </c>
      <c r="Q86">
        <v>2.3538099173553699E-2</v>
      </c>
      <c r="R86">
        <v>2.3538099173553699E-2</v>
      </c>
      <c r="S86">
        <v>2.3538099173553699E-2</v>
      </c>
      <c r="T86">
        <v>2.3538099173553699E-2</v>
      </c>
      <c r="U86">
        <v>2.3538099173553699E-2</v>
      </c>
      <c r="V86">
        <v>2.3538099173553699E-2</v>
      </c>
      <c r="W86">
        <v>2.3538099173553699E-2</v>
      </c>
      <c r="X86">
        <v>2.3538099173553699E-2</v>
      </c>
      <c r="Y86">
        <v>2.3538099173553699E-2</v>
      </c>
      <c r="Z86">
        <v>2.3538099173553699E-2</v>
      </c>
      <c r="AA86">
        <v>2.3538099173553699E-2</v>
      </c>
      <c r="AB86">
        <v>2.3538099173553699E-2</v>
      </c>
      <c r="AC86">
        <v>2.3538099173553699E-2</v>
      </c>
      <c r="AD86">
        <v>2.3538099173553699E-2</v>
      </c>
      <c r="AE86">
        <v>2.3538099173553699E-2</v>
      </c>
      <c r="AF86">
        <v>2.3538099173553699E-2</v>
      </c>
      <c r="AG86">
        <v>2.3538099173553699E-2</v>
      </c>
      <c r="AH86">
        <v>2.3538099173553699E-2</v>
      </c>
    </row>
    <row r="87" spans="1:34" x14ac:dyDescent="0.3">
      <c r="A87" t="s">
        <v>107</v>
      </c>
      <c r="B87">
        <v>85</v>
      </c>
      <c r="C87" t="str">
        <f>LEFT(Table131314[[#This Row],[Contingency id]])</f>
        <v>C</v>
      </c>
      <c r="D87">
        <v>100</v>
      </c>
      <c r="E87" s="1">
        <v>1</v>
      </c>
      <c r="F87">
        <v>75</v>
      </c>
      <c r="G87">
        <v>75</v>
      </c>
      <c r="H87">
        <v>2.33634666666666E-2</v>
      </c>
      <c r="I87" s="2">
        <f>AVERAGE(Table131314[[#This Row],[Estimated costs 1]:[Estimated costs 20]])</f>
        <v>2.3363466666666607E-2</v>
      </c>
      <c r="J87" s="2">
        <f>(Table131314[[#This Row],[Mean]]-Table131314[[#This Row],[Actual cost]])/Table131314[[#This Row],[Actual cost]]*100</f>
        <v>2.9699761610322877E-14</v>
      </c>
      <c r="K87" s="2">
        <f>_xlfn.STDEV.P(Table131314[[#This Row],[Estimated costs 1]:[Estimated costs 20]])</f>
        <v>6.9388939039072284E-18</v>
      </c>
      <c r="L87" s="2">
        <f>Table131314[[#This Row],[Dev]]/Table131314[[#This Row],[Mean]]*100</f>
        <v>2.9699761610322864E-14</v>
      </c>
      <c r="M87" s="2">
        <f>Table131314[[#This Row],[Estimated costs 1]]-Table131314[[#This Row],[Actual cost]]</f>
        <v>0</v>
      </c>
      <c r="N87" s="2">
        <f>Table131314[[#This Row],[Diff 1]]/Table131314[[#This Row],[Actual cost]]*100</f>
        <v>0</v>
      </c>
      <c r="O87">
        <v>2.33634666666666E-2</v>
      </c>
      <c r="P87">
        <v>2.33634666666666E-2</v>
      </c>
      <c r="Q87">
        <v>2.33634666666666E-2</v>
      </c>
      <c r="R87">
        <v>2.33634666666666E-2</v>
      </c>
      <c r="S87">
        <v>2.33634666666666E-2</v>
      </c>
      <c r="T87">
        <v>2.33634666666666E-2</v>
      </c>
      <c r="U87">
        <v>2.33634666666666E-2</v>
      </c>
      <c r="V87">
        <v>2.33634666666666E-2</v>
      </c>
      <c r="W87">
        <v>2.33634666666666E-2</v>
      </c>
      <c r="X87">
        <v>2.33634666666666E-2</v>
      </c>
      <c r="Y87">
        <v>2.33634666666666E-2</v>
      </c>
      <c r="Z87">
        <v>2.33634666666666E-2</v>
      </c>
      <c r="AA87">
        <v>2.33634666666666E-2</v>
      </c>
      <c r="AB87">
        <v>2.33634666666666E-2</v>
      </c>
      <c r="AC87">
        <v>2.33634666666666E-2</v>
      </c>
      <c r="AD87">
        <v>2.33634666666666E-2</v>
      </c>
      <c r="AE87">
        <v>2.33634666666666E-2</v>
      </c>
      <c r="AF87">
        <v>2.33634666666666E-2</v>
      </c>
      <c r="AG87">
        <v>2.33634666666666E-2</v>
      </c>
      <c r="AH87">
        <v>2.33634666666666E-2</v>
      </c>
    </row>
    <row r="88" spans="1:34" x14ac:dyDescent="0.3">
      <c r="A88" t="s">
        <v>108</v>
      </c>
      <c r="B88">
        <v>86</v>
      </c>
      <c r="C88" t="str">
        <f>LEFT(Table131314[[#This Row],[Contingency id]])</f>
        <v>C</v>
      </c>
      <c r="D88">
        <v>100</v>
      </c>
      <c r="E88" s="1">
        <v>1.0185185185185099</v>
      </c>
      <c r="F88">
        <v>55</v>
      </c>
      <c r="G88">
        <v>54</v>
      </c>
      <c r="H88">
        <v>2.3251636363636301E-2</v>
      </c>
      <c r="I88" s="2">
        <f>AVERAGE(Table131314[[#This Row],[Estimated costs 1]:[Estimated costs 20]])</f>
        <v>2.325112727272725E-2</v>
      </c>
      <c r="J88" s="2">
        <f>(Table131314[[#This Row],[Mean]]-Table131314[[#This Row],[Actual cost]])/Table131314[[#This Row],[Actual cost]]*100</f>
        <v>-2.1894842199000242E-3</v>
      </c>
      <c r="K88" s="2">
        <f>_xlfn.STDEV.P(Table131314[[#This Row],[Estimated costs 1]:[Estimated costs 20]])</f>
        <v>2.4940259199197679E-6</v>
      </c>
      <c r="L88" s="2">
        <f>Table131314[[#This Row],[Dev]]/Table131314[[#This Row],[Mean]]*100</f>
        <v>1.0726473132531394E-2</v>
      </c>
      <c r="M88" s="2">
        <f>Table131314[[#This Row],[Estimated costs 1]]-Table131314[[#This Row],[Actual cost]]</f>
        <v>2.5454545454980937E-6</v>
      </c>
      <c r="N88" s="2">
        <f>Table131314[[#This Row],[Diff 1]]/Table131314[[#This Row],[Actual cost]]*100</f>
        <v>1.0947421100559532E-2</v>
      </c>
      <c r="O88">
        <v>2.3254181818181799E-2</v>
      </c>
      <c r="P88">
        <v>2.32490909090909E-2</v>
      </c>
      <c r="Q88">
        <v>2.32490909090909E-2</v>
      </c>
      <c r="R88">
        <v>2.3254181818181799E-2</v>
      </c>
      <c r="S88">
        <v>2.32490909090909E-2</v>
      </c>
      <c r="T88">
        <v>2.3254181818181799E-2</v>
      </c>
      <c r="U88">
        <v>2.32490909090909E-2</v>
      </c>
      <c r="V88">
        <v>2.32490909090909E-2</v>
      </c>
      <c r="W88">
        <v>2.3254181818181799E-2</v>
      </c>
      <c r="X88">
        <v>2.32490909090909E-2</v>
      </c>
      <c r="Y88">
        <v>2.32490909090909E-2</v>
      </c>
      <c r="Z88">
        <v>2.3254181818181799E-2</v>
      </c>
      <c r="AA88">
        <v>2.32490909090909E-2</v>
      </c>
      <c r="AB88">
        <v>2.32490909090909E-2</v>
      </c>
      <c r="AC88">
        <v>2.32490909090909E-2</v>
      </c>
      <c r="AD88">
        <v>2.3254181818181799E-2</v>
      </c>
      <c r="AE88">
        <v>2.3254181818181799E-2</v>
      </c>
      <c r="AF88">
        <v>2.32490909090909E-2</v>
      </c>
      <c r="AG88">
        <v>2.32490909090909E-2</v>
      </c>
      <c r="AH88">
        <v>2.3254181818181799E-2</v>
      </c>
    </row>
    <row r="89" spans="1:34" x14ac:dyDescent="0.3">
      <c r="A89" t="s">
        <v>109</v>
      </c>
      <c r="B89">
        <v>87</v>
      </c>
      <c r="C89" t="str">
        <f>LEFT(Table131314[[#This Row],[Contingency id]])</f>
        <v>B</v>
      </c>
      <c r="D89">
        <v>13.559322033898299</v>
      </c>
      <c r="E89" s="1">
        <v>1.0172413793103401</v>
      </c>
      <c r="F89">
        <v>59</v>
      </c>
      <c r="G89">
        <v>58</v>
      </c>
      <c r="H89">
        <v>2.2837457627118599E-2</v>
      </c>
      <c r="I89" s="2">
        <f>AVERAGE(Table131314[[#This Row],[Estimated costs 1]:[Estimated costs 20]])</f>
        <v>2.2837457627118592E-2</v>
      </c>
      <c r="J89" s="2">
        <f>(Table131314[[#This Row],[Mean]]-Table131314[[#This Row],[Actual cost]])/Table131314[[#This Row],[Actual cost]]*100</f>
        <v>-3.0383828257956176E-14</v>
      </c>
      <c r="K89" s="2">
        <f>_xlfn.STDEV.P(Table131314[[#This Row],[Estimated costs 1]:[Estimated costs 20]])</f>
        <v>6.9388939039072284E-18</v>
      </c>
      <c r="L89" s="2">
        <f>Table131314[[#This Row],[Dev]]/Table131314[[#This Row],[Mean]]*100</f>
        <v>3.0383828257956182E-14</v>
      </c>
      <c r="M89" s="2">
        <f>Table131314[[#This Row],[Estimated costs 1]]-Table131314[[#This Row],[Actual cost]]</f>
        <v>0</v>
      </c>
      <c r="N89" s="2">
        <f>Table131314[[#This Row],[Diff 1]]/Table131314[[#This Row],[Actual cost]]*100</f>
        <v>0</v>
      </c>
      <c r="O89">
        <v>2.2837457627118599E-2</v>
      </c>
      <c r="P89">
        <v>2.2837457627118599E-2</v>
      </c>
      <c r="Q89">
        <v>2.2837457627118599E-2</v>
      </c>
      <c r="R89">
        <v>2.2837457627118599E-2</v>
      </c>
      <c r="S89">
        <v>2.2837457627118599E-2</v>
      </c>
      <c r="T89">
        <v>2.2837457627118599E-2</v>
      </c>
      <c r="U89">
        <v>2.2837457627118599E-2</v>
      </c>
      <c r="V89">
        <v>2.2837457627118599E-2</v>
      </c>
      <c r="W89">
        <v>2.2837457627118599E-2</v>
      </c>
      <c r="X89">
        <v>2.2837457627118599E-2</v>
      </c>
      <c r="Y89">
        <v>2.2837457627118599E-2</v>
      </c>
      <c r="Z89">
        <v>2.2837457627118599E-2</v>
      </c>
      <c r="AA89">
        <v>2.2837457627118599E-2</v>
      </c>
      <c r="AB89">
        <v>2.2837457627118599E-2</v>
      </c>
      <c r="AC89">
        <v>2.2837457627118599E-2</v>
      </c>
      <c r="AD89">
        <v>2.2837457627118599E-2</v>
      </c>
      <c r="AE89">
        <v>2.2837457627118599E-2</v>
      </c>
      <c r="AF89">
        <v>2.2837457627118599E-2</v>
      </c>
      <c r="AG89">
        <v>2.2837457627118599E-2</v>
      </c>
      <c r="AH89">
        <v>2.2837457627118599E-2</v>
      </c>
    </row>
    <row r="90" spans="1:34" x14ac:dyDescent="0.3">
      <c r="A90" t="s">
        <v>110</v>
      </c>
      <c r="B90">
        <v>88</v>
      </c>
      <c r="C90" t="str">
        <f>LEFT(Table131314[[#This Row],[Contingency id]])</f>
        <v>B</v>
      </c>
      <c r="D90">
        <v>100</v>
      </c>
      <c r="E90" s="1">
        <v>1</v>
      </c>
      <c r="F90">
        <v>70</v>
      </c>
      <c r="G90">
        <v>70</v>
      </c>
      <c r="H90">
        <v>2.2575857142857099E-2</v>
      </c>
      <c r="I90" s="2">
        <f>AVERAGE(Table131314[[#This Row],[Estimated costs 1]:[Estimated costs 20]])</f>
        <v>2.2575857142857095E-2</v>
      </c>
      <c r="J90" s="2">
        <f>(Table131314[[#This Row],[Mean]]-Table131314[[#This Row],[Actual cost]])/Table131314[[#This Row],[Actual cost]]*100</f>
        <v>-1.5367952277512227E-14</v>
      </c>
      <c r="K90" s="2">
        <f>_xlfn.STDEV.P(Table131314[[#This Row],[Estimated costs 1]:[Estimated costs 20]])</f>
        <v>3.4694469519536142E-18</v>
      </c>
      <c r="L90" s="2">
        <f>Table131314[[#This Row],[Dev]]/Table131314[[#This Row],[Mean]]*100</f>
        <v>1.536795227751223E-14</v>
      </c>
      <c r="M90" s="2">
        <f>Table131314[[#This Row],[Estimated costs 1]]-Table131314[[#This Row],[Actual cost]]</f>
        <v>0</v>
      </c>
      <c r="N90" s="2">
        <f>Table131314[[#This Row],[Diff 1]]/Table131314[[#This Row],[Actual cost]]*100</f>
        <v>0</v>
      </c>
      <c r="O90">
        <v>2.2575857142857099E-2</v>
      </c>
      <c r="P90">
        <v>2.2575857142857099E-2</v>
      </c>
      <c r="Q90">
        <v>2.2575857142857099E-2</v>
      </c>
      <c r="R90">
        <v>2.2575857142857099E-2</v>
      </c>
      <c r="S90">
        <v>2.2575857142857099E-2</v>
      </c>
      <c r="T90">
        <v>2.2575857142857099E-2</v>
      </c>
      <c r="U90">
        <v>2.2575857142857099E-2</v>
      </c>
      <c r="V90">
        <v>2.2575857142857099E-2</v>
      </c>
      <c r="W90">
        <v>2.2575857142857099E-2</v>
      </c>
      <c r="X90">
        <v>2.2575857142857099E-2</v>
      </c>
      <c r="Y90">
        <v>2.2575857142857099E-2</v>
      </c>
      <c r="Z90">
        <v>2.2575857142857099E-2</v>
      </c>
      <c r="AA90">
        <v>2.2575857142857099E-2</v>
      </c>
      <c r="AB90">
        <v>2.2575857142857099E-2</v>
      </c>
      <c r="AC90">
        <v>2.2575857142857099E-2</v>
      </c>
      <c r="AD90">
        <v>2.2575857142857099E-2</v>
      </c>
      <c r="AE90">
        <v>2.2575857142857099E-2</v>
      </c>
      <c r="AF90">
        <v>2.2575857142857099E-2</v>
      </c>
      <c r="AG90">
        <v>2.2575857142857099E-2</v>
      </c>
      <c r="AH90">
        <v>2.2575857142857099E-2</v>
      </c>
    </row>
    <row r="91" spans="1:34" x14ac:dyDescent="0.3">
      <c r="A91" t="s">
        <v>111</v>
      </c>
      <c r="B91">
        <v>89</v>
      </c>
      <c r="C91" t="str">
        <f>LEFT(Table131314[[#This Row],[Contingency id]])</f>
        <v>A</v>
      </c>
      <c r="D91" s="1">
        <v>10.8108108108108</v>
      </c>
      <c r="E91" s="1">
        <v>1.0136986301369799</v>
      </c>
      <c r="F91">
        <v>74</v>
      </c>
      <c r="G91">
        <v>73</v>
      </c>
      <c r="H91" s="2">
        <v>2.2090135135135101E-2</v>
      </c>
      <c r="I91" s="2">
        <f>AVERAGE(Table131314[[#This Row],[Estimated costs 1]:[Estimated costs 20]])</f>
        <v>2.2090135135135094E-2</v>
      </c>
      <c r="J91" s="2">
        <f>(Table131314[[#This Row],[Mean]]-Table131314[[#This Row],[Actual cost]])/Table131314[[#This Row],[Actual cost]]*100</f>
        <v>-3.141173135184078E-14</v>
      </c>
      <c r="K91" s="2">
        <f>_xlfn.STDEV.P(Table131314[[#This Row],[Estimated costs 1]:[Estimated costs 20]])</f>
        <v>6.9388939039072284E-18</v>
      </c>
      <c r="L91" s="2">
        <f>Table131314[[#This Row],[Dev]]/Table131314[[#This Row],[Mean]]*100</f>
        <v>3.1411731351840792E-14</v>
      </c>
      <c r="M91" s="2">
        <f>Table131314[[#This Row],[Estimated costs 1]]-Table131314[[#This Row],[Actual cost]]</f>
        <v>0</v>
      </c>
      <c r="N91" s="2">
        <f>Table131314[[#This Row],[Diff 1]]/Table131314[[#This Row],[Actual cost]]*100</f>
        <v>0</v>
      </c>
      <c r="O91">
        <v>2.2090135135135101E-2</v>
      </c>
      <c r="P91">
        <v>2.2090135135135101E-2</v>
      </c>
      <c r="Q91">
        <v>2.2090135135135101E-2</v>
      </c>
      <c r="R91">
        <v>2.2090135135135101E-2</v>
      </c>
      <c r="S91">
        <v>2.2090135135135101E-2</v>
      </c>
      <c r="T91">
        <v>2.2090135135135101E-2</v>
      </c>
      <c r="U91">
        <v>2.2090135135135101E-2</v>
      </c>
      <c r="V91">
        <v>2.2090135135135101E-2</v>
      </c>
      <c r="W91">
        <v>2.2090135135135101E-2</v>
      </c>
      <c r="X91">
        <v>2.2090135135135101E-2</v>
      </c>
      <c r="Y91">
        <v>2.2090135135135101E-2</v>
      </c>
      <c r="Z91">
        <v>2.2090135135135101E-2</v>
      </c>
      <c r="AA91">
        <v>2.2090135135135101E-2</v>
      </c>
      <c r="AB91">
        <v>2.2090135135135101E-2</v>
      </c>
      <c r="AC91">
        <v>2.2090135135135101E-2</v>
      </c>
      <c r="AD91">
        <v>2.2090135135135101E-2</v>
      </c>
      <c r="AE91">
        <v>2.2090135135135101E-2</v>
      </c>
      <c r="AF91">
        <v>2.2090135135135101E-2</v>
      </c>
      <c r="AG91">
        <v>2.2090135135135101E-2</v>
      </c>
      <c r="AH91">
        <v>2.2090135135135101E-2</v>
      </c>
    </row>
    <row r="92" spans="1:34" x14ac:dyDescent="0.3">
      <c r="A92" t="s">
        <v>112</v>
      </c>
      <c r="B92">
        <v>90</v>
      </c>
      <c r="C92" t="str">
        <f>LEFT(Table131314[[#This Row],[Contingency id]])</f>
        <v>A</v>
      </c>
      <c r="D92" s="1">
        <v>100</v>
      </c>
      <c r="E92" s="1">
        <v>1.0281690140844999</v>
      </c>
      <c r="F92">
        <v>73</v>
      </c>
      <c r="G92">
        <v>71</v>
      </c>
      <c r="H92" s="2">
        <v>2.1432328767123199E-2</v>
      </c>
      <c r="I92" s="2">
        <f>AVERAGE(Table131314[[#This Row],[Estimated costs 1]:[Estimated costs 20]])</f>
        <v>2.1435369863013656E-2</v>
      </c>
      <c r="J92" s="2">
        <f>(Table131314[[#This Row],[Mean]]-Table131314[[#This Row],[Actual cost]])/Table131314[[#This Row],[Actual cost]]*100</f>
        <v>1.4189292836541963E-2</v>
      </c>
      <c r="K92" s="2">
        <f>_xlfn.STDEV.P(Table131314[[#This Row],[Estimated costs 1]:[Estimated costs 20]])</f>
        <v>4.5523406717927272E-5</v>
      </c>
      <c r="L92" s="2">
        <f>Table131314[[#This Row],[Dev]]/Table131314[[#This Row],[Mean]]*100</f>
        <v>0.21237518647381537</v>
      </c>
      <c r="M92" s="2">
        <f>Table131314[[#This Row],[Estimated costs 1]]-Table131314[[#This Row],[Actual cost]]</f>
        <v>-5.0410958904099218E-5</v>
      </c>
      <c r="N92" s="2">
        <f>Table131314[[#This Row],[Diff 1]]/Table131314[[#This Row],[Actual cost]]*100</f>
        <v>-0.23520989926875657</v>
      </c>
      <c r="O92">
        <v>2.13819178082191E-2</v>
      </c>
      <c r="P92">
        <v>2.1392054794520499E-2</v>
      </c>
      <c r="Q92">
        <v>2.1482739726027399E-2</v>
      </c>
      <c r="R92">
        <v>2.1482739726027399E-2</v>
      </c>
      <c r="S92">
        <v>2.1392054794520499E-2</v>
      </c>
      <c r="T92">
        <v>2.1392054794520499E-2</v>
      </c>
      <c r="U92">
        <v>2.1472602739726E-2</v>
      </c>
      <c r="V92">
        <v>2.1482739726027399E-2</v>
      </c>
      <c r="W92">
        <v>2.1482739726027301E-2</v>
      </c>
      <c r="X92">
        <v>2.1482739726027399E-2</v>
      </c>
      <c r="Y92">
        <v>2.1482739726027301E-2</v>
      </c>
      <c r="Z92">
        <v>2.1392054794520499E-2</v>
      </c>
      <c r="AA92">
        <v>2.1392054794520499E-2</v>
      </c>
      <c r="AB92">
        <v>2.1392054794520499E-2</v>
      </c>
      <c r="AC92">
        <v>2.1392054794520499E-2</v>
      </c>
      <c r="AD92">
        <v>2.1482739726027399E-2</v>
      </c>
      <c r="AE92">
        <v>2.1482739726027399E-2</v>
      </c>
      <c r="AF92">
        <v>2.1392054794520499E-2</v>
      </c>
      <c r="AG92">
        <v>2.13819178082191E-2</v>
      </c>
      <c r="AH92">
        <v>2.1472602739726E-2</v>
      </c>
    </row>
    <row r="93" spans="1:34" x14ac:dyDescent="0.3">
      <c r="A93" t="s">
        <v>113</v>
      </c>
      <c r="B93">
        <v>91</v>
      </c>
      <c r="C93" t="str">
        <f>LEFT(Table131314[[#This Row],[Contingency id]])</f>
        <v>A</v>
      </c>
      <c r="D93" s="1">
        <v>100</v>
      </c>
      <c r="E93" s="1">
        <v>1</v>
      </c>
      <c r="F93">
        <v>57</v>
      </c>
      <c r="G93">
        <v>57</v>
      </c>
      <c r="H93" s="2">
        <v>2.1411929824561401E-2</v>
      </c>
      <c r="I93" s="2">
        <f>AVERAGE(Table131314[[#This Row],[Estimated costs 1]:[Estimated costs 20]])</f>
        <v>2.1411929824561408E-2</v>
      </c>
      <c r="J93" s="2">
        <f>(Table131314[[#This Row],[Mean]]-Table131314[[#This Row],[Actual cost]])/Table131314[[#This Row],[Actual cost]]*100</f>
        <v>3.2406672171826827E-14</v>
      </c>
      <c r="K93" s="2">
        <f>_xlfn.STDEV.P(Table131314[[#This Row],[Estimated costs 1]:[Estimated costs 20]])</f>
        <v>6.9388939039072284E-18</v>
      </c>
      <c r="L93" s="2">
        <f>Table131314[[#This Row],[Dev]]/Table131314[[#This Row],[Mean]]*100</f>
        <v>3.2406672171826821E-14</v>
      </c>
      <c r="M93" s="2">
        <f>Table131314[[#This Row],[Estimated costs 1]]-Table131314[[#This Row],[Actual cost]]</f>
        <v>0</v>
      </c>
      <c r="N93" s="2">
        <f>Table131314[[#This Row],[Diff 1]]/Table131314[[#This Row],[Actual cost]]*100</f>
        <v>0</v>
      </c>
      <c r="O93">
        <v>2.1411929824561401E-2</v>
      </c>
      <c r="P93">
        <v>2.1411929824561401E-2</v>
      </c>
      <c r="Q93">
        <v>2.1411929824561401E-2</v>
      </c>
      <c r="R93">
        <v>2.1411929824561401E-2</v>
      </c>
      <c r="S93">
        <v>2.1411929824561401E-2</v>
      </c>
      <c r="T93">
        <v>2.1411929824561401E-2</v>
      </c>
      <c r="U93">
        <v>2.1411929824561401E-2</v>
      </c>
      <c r="V93">
        <v>2.1411929824561401E-2</v>
      </c>
      <c r="W93">
        <v>2.1411929824561401E-2</v>
      </c>
      <c r="X93">
        <v>2.1411929824561401E-2</v>
      </c>
      <c r="Y93">
        <v>2.1411929824561401E-2</v>
      </c>
      <c r="Z93">
        <v>2.1411929824561401E-2</v>
      </c>
      <c r="AA93">
        <v>2.1411929824561401E-2</v>
      </c>
      <c r="AB93">
        <v>2.1411929824561401E-2</v>
      </c>
      <c r="AC93">
        <v>2.1411929824561401E-2</v>
      </c>
      <c r="AD93">
        <v>2.1411929824561401E-2</v>
      </c>
      <c r="AE93">
        <v>2.1411929824561401E-2</v>
      </c>
      <c r="AF93">
        <v>2.1411929824561401E-2</v>
      </c>
      <c r="AG93">
        <v>2.1411929824561401E-2</v>
      </c>
      <c r="AH93">
        <v>2.1411929824561401E-2</v>
      </c>
    </row>
    <row r="94" spans="1:34" x14ac:dyDescent="0.3">
      <c r="A94" t="s">
        <v>114</v>
      </c>
      <c r="B94">
        <v>92</v>
      </c>
      <c r="C94" t="str">
        <f>LEFT(Table131314[[#This Row],[Contingency id]])</f>
        <v>A</v>
      </c>
      <c r="D94" s="1">
        <v>12.5</v>
      </c>
      <c r="E94" s="1">
        <v>1.0140845070422499</v>
      </c>
      <c r="F94">
        <v>72</v>
      </c>
      <c r="G94">
        <v>71</v>
      </c>
      <c r="H94" s="2">
        <v>2.1278611111111099E-2</v>
      </c>
      <c r="I94" s="2">
        <f>AVERAGE(Table131314[[#This Row],[Estimated costs 1]:[Estimated costs 20]])</f>
        <v>2.1278611111111109E-2</v>
      </c>
      <c r="J94" s="2">
        <f>(Table131314[[#This Row],[Mean]]-Table131314[[#This Row],[Actual cost]])/Table131314[[#This Row],[Actual cost]]*100</f>
        <v>4.8914568725897229E-14</v>
      </c>
      <c r="K94" s="2">
        <f>_xlfn.STDEV.P(Table131314[[#This Row],[Estimated costs 1]:[Estimated costs 20]])</f>
        <v>1.0408340855860843E-17</v>
      </c>
      <c r="L94" s="2">
        <f>Table131314[[#This Row],[Dev]]/Table131314[[#This Row],[Mean]]*100</f>
        <v>4.891456872589721E-14</v>
      </c>
      <c r="M94" s="2">
        <f>Table131314[[#This Row],[Estimated costs 1]]-Table131314[[#This Row],[Actual cost]]</f>
        <v>0</v>
      </c>
      <c r="N94" s="2">
        <f>Table131314[[#This Row],[Diff 1]]/Table131314[[#This Row],[Actual cost]]*100</f>
        <v>0</v>
      </c>
      <c r="O94">
        <v>2.1278611111111099E-2</v>
      </c>
      <c r="P94">
        <v>2.1278611111111099E-2</v>
      </c>
      <c r="Q94">
        <v>2.1278611111111099E-2</v>
      </c>
      <c r="R94">
        <v>2.1278611111111099E-2</v>
      </c>
      <c r="S94">
        <v>2.1278611111111099E-2</v>
      </c>
      <c r="T94">
        <v>2.1278611111111099E-2</v>
      </c>
      <c r="U94">
        <v>2.1278611111111099E-2</v>
      </c>
      <c r="V94">
        <v>2.1278611111111099E-2</v>
      </c>
      <c r="W94">
        <v>2.1278611111111099E-2</v>
      </c>
      <c r="X94">
        <v>2.1278611111111099E-2</v>
      </c>
      <c r="Y94">
        <v>2.1278611111111099E-2</v>
      </c>
      <c r="Z94">
        <v>2.1278611111111099E-2</v>
      </c>
      <c r="AA94">
        <v>2.1278611111111099E-2</v>
      </c>
      <c r="AB94">
        <v>2.1278611111111099E-2</v>
      </c>
      <c r="AC94">
        <v>2.1278611111111099E-2</v>
      </c>
      <c r="AD94">
        <v>2.1278611111111099E-2</v>
      </c>
      <c r="AE94">
        <v>2.1278611111111099E-2</v>
      </c>
      <c r="AF94">
        <v>2.1278611111111099E-2</v>
      </c>
      <c r="AG94">
        <v>2.1278611111111099E-2</v>
      </c>
      <c r="AH94">
        <v>2.1278611111111099E-2</v>
      </c>
    </row>
    <row r="95" spans="1:34" x14ac:dyDescent="0.3">
      <c r="A95" t="s">
        <v>115</v>
      </c>
      <c r="B95">
        <v>93</v>
      </c>
      <c r="C95" t="str">
        <f>LEFT(Table131314[[#This Row],[Contingency id]])</f>
        <v>B</v>
      </c>
      <c r="D95">
        <v>100</v>
      </c>
      <c r="E95" s="1">
        <v>1.02857142857142</v>
      </c>
      <c r="F95">
        <v>72</v>
      </c>
      <c r="G95">
        <v>70</v>
      </c>
      <c r="H95">
        <v>2.10063888888888E-2</v>
      </c>
      <c r="I95" s="2">
        <f>AVERAGE(Table131314[[#This Row],[Estimated costs 1]:[Estimated costs 20]])</f>
        <v>2.1007874999999968E-2</v>
      </c>
      <c r="J95" s="2">
        <f>(Table131314[[#This Row],[Mean]]-Table131314[[#This Row],[Actual cost]])/Table131314[[#This Row],[Actual cost]]*100</f>
        <v>7.0745672615506357E-3</v>
      </c>
      <c r="K95" s="2">
        <f>_xlfn.STDEV.P(Table131314[[#This Row],[Estimated costs 1]:[Estimated costs 20]])</f>
        <v>1.8163624235533244E-5</v>
      </c>
      <c r="L95" s="2">
        <f>Table131314[[#This Row],[Dev]]/Table131314[[#This Row],[Mean]]*100</f>
        <v>8.646102585593865E-2</v>
      </c>
      <c r="M95" s="2">
        <f>Table131314[[#This Row],[Estimated costs 1]]-Table131314[[#This Row],[Actual cost]]</f>
        <v>-2.4027777777699266E-5</v>
      </c>
      <c r="N95" s="2">
        <f>Table131314[[#This Row],[Diff 1]]/Table131314[[#This Row],[Actual cost]]*100</f>
        <v>-0.11438319029887431</v>
      </c>
      <c r="O95">
        <v>2.0982361111111101E-2</v>
      </c>
      <c r="P95">
        <v>2.1000694444444402E-2</v>
      </c>
      <c r="Q95">
        <v>2.1012083333333299E-2</v>
      </c>
      <c r="R95">
        <v>2.10304166666666E-2</v>
      </c>
      <c r="S95">
        <v>2.0982361111111101E-2</v>
      </c>
      <c r="T95">
        <v>2.10304166666666E-2</v>
      </c>
      <c r="U95">
        <v>2.10304166666666E-2</v>
      </c>
      <c r="V95">
        <v>2.1012083333333299E-2</v>
      </c>
      <c r="W95">
        <v>2.0982361111111101E-2</v>
      </c>
      <c r="X95">
        <v>2.10304166666666E-2</v>
      </c>
      <c r="Y95">
        <v>2.1000694444444402E-2</v>
      </c>
      <c r="Z95">
        <v>2.1012083333333299E-2</v>
      </c>
      <c r="AA95">
        <v>2.1012083333333299E-2</v>
      </c>
      <c r="AB95">
        <v>2.0982361111111101E-2</v>
      </c>
      <c r="AC95">
        <v>2.0982361111111101E-2</v>
      </c>
      <c r="AD95">
        <v>2.1000694444444402E-2</v>
      </c>
      <c r="AE95">
        <v>2.1012083333333299E-2</v>
      </c>
      <c r="AF95">
        <v>2.10304166666666E-2</v>
      </c>
      <c r="AG95">
        <v>2.10304166666666E-2</v>
      </c>
      <c r="AH95">
        <v>2.1000694444444402E-2</v>
      </c>
    </row>
    <row r="96" spans="1:34" x14ac:dyDescent="0.3">
      <c r="A96" t="s">
        <v>116</v>
      </c>
      <c r="B96">
        <v>94</v>
      </c>
      <c r="C96" t="str">
        <f>LEFT(Table131314[[#This Row],[Contingency id]])</f>
        <v>B</v>
      </c>
      <c r="D96">
        <v>100</v>
      </c>
      <c r="E96" s="1">
        <v>1</v>
      </c>
      <c r="F96">
        <v>52</v>
      </c>
      <c r="G96">
        <v>52</v>
      </c>
      <c r="H96">
        <v>2.10080769230769E-2</v>
      </c>
      <c r="I96" s="2">
        <f>AVERAGE(Table131314[[#This Row],[Estimated costs 1]:[Estimated costs 20]])</f>
        <v>2.1008076923076893E-2</v>
      </c>
      <c r="J96" s="2">
        <f>(Table131314[[#This Row],[Mean]]-Table131314[[#This Row],[Actual cost]])/Table131314[[#This Row],[Actual cost]]*100</f>
        <v>-3.3029648212516824E-14</v>
      </c>
      <c r="K96" s="2">
        <f>_xlfn.STDEV.P(Table131314[[#This Row],[Estimated costs 1]:[Estimated costs 20]])</f>
        <v>6.9388939039072284E-18</v>
      </c>
      <c r="L96" s="2">
        <f>Table131314[[#This Row],[Dev]]/Table131314[[#This Row],[Mean]]*100</f>
        <v>3.302964821251683E-14</v>
      </c>
      <c r="M96" s="2">
        <f>Table131314[[#This Row],[Estimated costs 1]]-Table131314[[#This Row],[Actual cost]]</f>
        <v>0</v>
      </c>
      <c r="N96" s="2">
        <f>Table131314[[#This Row],[Diff 1]]/Table131314[[#This Row],[Actual cost]]*100</f>
        <v>0</v>
      </c>
      <c r="O96">
        <v>2.10080769230769E-2</v>
      </c>
      <c r="P96">
        <v>2.10080769230769E-2</v>
      </c>
      <c r="Q96">
        <v>2.10080769230769E-2</v>
      </c>
      <c r="R96">
        <v>2.10080769230769E-2</v>
      </c>
      <c r="S96">
        <v>2.10080769230769E-2</v>
      </c>
      <c r="T96">
        <v>2.10080769230769E-2</v>
      </c>
      <c r="U96">
        <v>2.10080769230769E-2</v>
      </c>
      <c r="V96">
        <v>2.10080769230769E-2</v>
      </c>
      <c r="W96">
        <v>2.10080769230769E-2</v>
      </c>
      <c r="X96">
        <v>2.10080769230769E-2</v>
      </c>
      <c r="Y96">
        <v>2.10080769230769E-2</v>
      </c>
      <c r="Z96">
        <v>2.10080769230769E-2</v>
      </c>
      <c r="AA96">
        <v>2.10080769230769E-2</v>
      </c>
      <c r="AB96">
        <v>2.10080769230769E-2</v>
      </c>
      <c r="AC96">
        <v>2.10080769230769E-2</v>
      </c>
      <c r="AD96">
        <v>2.10080769230769E-2</v>
      </c>
      <c r="AE96">
        <v>2.10080769230769E-2</v>
      </c>
      <c r="AF96">
        <v>2.10080769230769E-2</v>
      </c>
      <c r="AG96">
        <v>2.10080769230769E-2</v>
      </c>
      <c r="AH96">
        <v>2.10080769230769E-2</v>
      </c>
    </row>
    <row r="97" spans="1:34" x14ac:dyDescent="0.3">
      <c r="A97" t="s">
        <v>117</v>
      </c>
      <c r="B97">
        <v>95</v>
      </c>
      <c r="C97" t="str">
        <f>LEFT(Table131314[[#This Row],[Contingency id]])</f>
        <v>B</v>
      </c>
      <c r="D97">
        <v>0.91743119266054995</v>
      </c>
      <c r="E97" s="1">
        <v>1.00925925925925</v>
      </c>
      <c r="F97">
        <v>109</v>
      </c>
      <c r="G97">
        <v>108</v>
      </c>
      <c r="H97">
        <v>2.0944954128440298E-2</v>
      </c>
      <c r="I97" s="2">
        <f>AVERAGE(Table131314[[#This Row],[Estimated costs 1]:[Estimated costs 20]])</f>
        <v>2.0944954128440288E-2</v>
      </c>
      <c r="J97" s="2">
        <f>(Table131314[[#This Row],[Mean]]-Table131314[[#This Row],[Actual cost]])/Table131314[[#This Row],[Actual cost]]*100</f>
        <v>-4.9693786828245096E-14</v>
      </c>
      <c r="K97" s="2">
        <f>_xlfn.STDEV.P(Table131314[[#This Row],[Estimated costs 1]:[Estimated costs 20]])</f>
        <v>1.0408340855860843E-17</v>
      </c>
      <c r="L97" s="2">
        <f>Table131314[[#This Row],[Dev]]/Table131314[[#This Row],[Mean]]*100</f>
        <v>4.9693786828245127E-14</v>
      </c>
      <c r="M97" s="2">
        <f>Table131314[[#This Row],[Estimated costs 1]]-Table131314[[#This Row],[Actual cost]]</f>
        <v>0</v>
      </c>
      <c r="N97" s="2">
        <f>Table131314[[#This Row],[Diff 1]]/Table131314[[#This Row],[Actual cost]]*100</f>
        <v>0</v>
      </c>
      <c r="O97">
        <v>2.0944954128440298E-2</v>
      </c>
      <c r="P97">
        <v>2.0944954128440298E-2</v>
      </c>
      <c r="Q97">
        <v>2.0944954128440298E-2</v>
      </c>
      <c r="R97">
        <v>2.0944954128440298E-2</v>
      </c>
      <c r="S97">
        <v>2.0944954128440298E-2</v>
      </c>
      <c r="T97">
        <v>2.0944954128440298E-2</v>
      </c>
      <c r="U97">
        <v>2.0944954128440298E-2</v>
      </c>
      <c r="V97">
        <v>2.0944954128440298E-2</v>
      </c>
      <c r="W97">
        <v>2.0944954128440298E-2</v>
      </c>
      <c r="X97">
        <v>2.0944954128440298E-2</v>
      </c>
      <c r="Y97">
        <v>2.0944954128440298E-2</v>
      </c>
      <c r="Z97">
        <v>2.0944954128440298E-2</v>
      </c>
      <c r="AA97">
        <v>2.0944954128440298E-2</v>
      </c>
      <c r="AB97">
        <v>2.0944954128440298E-2</v>
      </c>
      <c r="AC97">
        <v>2.0944954128440298E-2</v>
      </c>
      <c r="AD97">
        <v>2.0944954128440298E-2</v>
      </c>
      <c r="AE97">
        <v>2.0944954128440298E-2</v>
      </c>
      <c r="AF97">
        <v>2.0944954128440298E-2</v>
      </c>
      <c r="AG97">
        <v>2.0944954128440298E-2</v>
      </c>
      <c r="AH97">
        <v>2.0944954128440298E-2</v>
      </c>
    </row>
    <row r="98" spans="1:34" x14ac:dyDescent="0.3">
      <c r="A98" t="s">
        <v>118</v>
      </c>
      <c r="B98">
        <v>96</v>
      </c>
      <c r="C98" t="str">
        <f>LEFT(Table131314[[#This Row],[Contingency id]])</f>
        <v>C</v>
      </c>
      <c r="D98">
        <v>18.75</v>
      </c>
      <c r="E98" s="1">
        <v>1</v>
      </c>
      <c r="F98">
        <v>64</v>
      </c>
      <c r="G98">
        <v>64</v>
      </c>
      <c r="H98">
        <v>2.092140625E-2</v>
      </c>
      <c r="I98" s="2">
        <f>AVERAGE(Table131314[[#This Row],[Estimated costs 1]:[Estimated costs 20]])</f>
        <v>2.0921406249999972E-2</v>
      </c>
      <c r="J98" s="2">
        <f>(Table131314[[#This Row],[Mean]]-Table131314[[#This Row],[Actual cost]])/Table131314[[#This Row],[Actual cost]]*100</f>
        <v>-1.3266591778757182E-13</v>
      </c>
      <c r="K98" s="2">
        <f>_xlfn.STDEV.P(Table131314[[#This Row],[Estimated costs 1]:[Estimated costs 20]])</f>
        <v>4.3644760116427499E-17</v>
      </c>
      <c r="L98" s="2">
        <f>Table131314[[#This Row],[Dev]]/Table131314[[#This Row],[Mean]]*100</f>
        <v>2.0861293736613693E-13</v>
      </c>
      <c r="M98" s="2">
        <f>Table131314[[#This Row],[Estimated costs 1]]-Table131314[[#This Row],[Actual cost]]</f>
        <v>0</v>
      </c>
      <c r="N98" s="2">
        <f>Table131314[[#This Row],[Diff 1]]/Table131314[[#This Row],[Actual cost]]*100</f>
        <v>0</v>
      </c>
      <c r="O98">
        <v>2.092140625E-2</v>
      </c>
      <c r="P98">
        <v>2.092140625E-2</v>
      </c>
      <c r="Q98">
        <v>2.092140625E-2</v>
      </c>
      <c r="R98">
        <v>2.092140625E-2</v>
      </c>
      <c r="S98">
        <v>2.092140625E-2</v>
      </c>
      <c r="T98">
        <v>2.0921406249999899E-2</v>
      </c>
      <c r="U98">
        <v>2.0921406249999899E-2</v>
      </c>
      <c r="V98">
        <v>2.092140625E-2</v>
      </c>
      <c r="W98">
        <v>2.092140625E-2</v>
      </c>
      <c r="X98">
        <v>2.092140625E-2</v>
      </c>
      <c r="Y98">
        <v>2.0921406249999899E-2</v>
      </c>
      <c r="Z98">
        <v>2.092140625E-2</v>
      </c>
      <c r="AA98">
        <v>2.0921406249999899E-2</v>
      </c>
      <c r="AB98">
        <v>2.092140625E-2</v>
      </c>
      <c r="AC98">
        <v>2.092140625E-2</v>
      </c>
      <c r="AD98">
        <v>2.092140625E-2</v>
      </c>
      <c r="AE98">
        <v>2.092140625E-2</v>
      </c>
      <c r="AF98">
        <v>2.092140625E-2</v>
      </c>
      <c r="AG98">
        <v>2.0921406249999899E-2</v>
      </c>
      <c r="AH98">
        <v>2.092140625E-2</v>
      </c>
    </row>
    <row r="99" spans="1:34" x14ac:dyDescent="0.3">
      <c r="A99" t="s">
        <v>119</v>
      </c>
      <c r="B99">
        <v>97</v>
      </c>
      <c r="C99" t="str">
        <f>LEFT(Table131314[[#This Row],[Contingency id]])</f>
        <v>C</v>
      </c>
      <c r="D99">
        <v>16.438356164383499</v>
      </c>
      <c r="E99" s="1">
        <v>1.0281690140844999</v>
      </c>
      <c r="F99">
        <v>73</v>
      </c>
      <c r="G99">
        <v>71</v>
      </c>
      <c r="H99">
        <v>2.0826438356164299E-2</v>
      </c>
      <c r="I99" s="2">
        <f>AVERAGE(Table131314[[#This Row],[Estimated costs 1]:[Estimated costs 20]])</f>
        <v>2.0826438356164306E-2</v>
      </c>
      <c r="J99" s="2">
        <f>(Table131314[[#This Row],[Mean]]-Table131314[[#This Row],[Actual cost]])/Table131314[[#This Row],[Actual cost]]*100</f>
        <v>3.331771753403733E-14</v>
      </c>
      <c r="K99" s="2">
        <f>_xlfn.STDEV.P(Table131314[[#This Row],[Estimated costs 1]:[Estimated costs 20]])</f>
        <v>6.9388939039072284E-18</v>
      </c>
      <c r="L99" s="2">
        <f>Table131314[[#This Row],[Dev]]/Table131314[[#This Row],[Mean]]*100</f>
        <v>3.3317717534037323E-14</v>
      </c>
      <c r="M99" s="2">
        <f>Table131314[[#This Row],[Estimated costs 1]]-Table131314[[#This Row],[Actual cost]]</f>
        <v>0</v>
      </c>
      <c r="N99" s="2">
        <f>Table131314[[#This Row],[Diff 1]]/Table131314[[#This Row],[Actual cost]]*100</f>
        <v>0</v>
      </c>
      <c r="O99">
        <v>2.0826438356164299E-2</v>
      </c>
      <c r="P99">
        <v>2.0826438356164299E-2</v>
      </c>
      <c r="Q99">
        <v>2.0826438356164299E-2</v>
      </c>
      <c r="R99">
        <v>2.0826438356164299E-2</v>
      </c>
      <c r="S99">
        <v>2.0826438356164299E-2</v>
      </c>
      <c r="T99">
        <v>2.0826438356164299E-2</v>
      </c>
      <c r="U99">
        <v>2.0826438356164299E-2</v>
      </c>
      <c r="V99">
        <v>2.0826438356164299E-2</v>
      </c>
      <c r="W99">
        <v>2.0826438356164299E-2</v>
      </c>
      <c r="X99">
        <v>2.0826438356164299E-2</v>
      </c>
      <c r="Y99">
        <v>2.0826438356164299E-2</v>
      </c>
      <c r="Z99">
        <v>2.0826438356164299E-2</v>
      </c>
      <c r="AA99">
        <v>2.0826438356164299E-2</v>
      </c>
      <c r="AB99">
        <v>2.0826438356164299E-2</v>
      </c>
      <c r="AC99">
        <v>2.0826438356164299E-2</v>
      </c>
      <c r="AD99">
        <v>2.0826438356164299E-2</v>
      </c>
      <c r="AE99">
        <v>2.0826438356164299E-2</v>
      </c>
      <c r="AF99">
        <v>2.0826438356164299E-2</v>
      </c>
      <c r="AG99">
        <v>2.0826438356164299E-2</v>
      </c>
      <c r="AH99">
        <v>2.0826438356164299E-2</v>
      </c>
    </row>
    <row r="100" spans="1:34" x14ac:dyDescent="0.3">
      <c r="A100" t="s">
        <v>120</v>
      </c>
      <c r="B100">
        <v>98</v>
      </c>
      <c r="C100" t="str">
        <f>LEFT(Table131314[[#This Row],[Contingency id]])</f>
        <v>B</v>
      </c>
      <c r="D100">
        <v>100</v>
      </c>
      <c r="E100" s="1">
        <v>1</v>
      </c>
      <c r="F100">
        <v>52</v>
      </c>
      <c r="G100">
        <v>52</v>
      </c>
      <c r="H100">
        <v>2.0707692307692298E-2</v>
      </c>
      <c r="I100" s="2">
        <f>AVERAGE(Table131314[[#This Row],[Estimated costs 1]:[Estimated costs 20]])</f>
        <v>2.0707692307692302E-2</v>
      </c>
      <c r="J100" s="2">
        <f>(Table131314[[#This Row],[Mean]]-Table131314[[#This Row],[Actual cost]])/Table131314[[#This Row],[Actual cost]]*100</f>
        <v>1.6754387212257431E-14</v>
      </c>
      <c r="K100" s="2">
        <f>_xlfn.STDEV.P(Table131314[[#This Row],[Estimated costs 1]:[Estimated costs 20]])</f>
        <v>3.4694469519536142E-18</v>
      </c>
      <c r="L100" s="2">
        <f>Table131314[[#This Row],[Dev]]/Table131314[[#This Row],[Mean]]*100</f>
        <v>1.6754387212257428E-14</v>
      </c>
      <c r="M100" s="2">
        <f>Table131314[[#This Row],[Estimated costs 1]]-Table131314[[#This Row],[Actual cost]]</f>
        <v>0</v>
      </c>
      <c r="N100" s="2">
        <f>Table131314[[#This Row],[Diff 1]]/Table131314[[#This Row],[Actual cost]]*100</f>
        <v>0</v>
      </c>
      <c r="O100">
        <v>2.0707692307692298E-2</v>
      </c>
      <c r="P100">
        <v>2.0707692307692298E-2</v>
      </c>
      <c r="Q100">
        <v>2.0707692307692298E-2</v>
      </c>
      <c r="R100">
        <v>2.0707692307692298E-2</v>
      </c>
      <c r="S100">
        <v>2.0707692307692298E-2</v>
      </c>
      <c r="T100">
        <v>2.0707692307692298E-2</v>
      </c>
      <c r="U100">
        <v>2.0707692307692298E-2</v>
      </c>
      <c r="V100">
        <v>2.0707692307692298E-2</v>
      </c>
      <c r="W100">
        <v>2.0707692307692298E-2</v>
      </c>
      <c r="X100">
        <v>2.0707692307692298E-2</v>
      </c>
      <c r="Y100">
        <v>2.0707692307692298E-2</v>
      </c>
      <c r="Z100">
        <v>2.0707692307692298E-2</v>
      </c>
      <c r="AA100">
        <v>2.0707692307692298E-2</v>
      </c>
      <c r="AB100">
        <v>2.0707692307692298E-2</v>
      </c>
      <c r="AC100">
        <v>2.0707692307692298E-2</v>
      </c>
      <c r="AD100">
        <v>2.0707692307692298E-2</v>
      </c>
      <c r="AE100">
        <v>2.0707692307692298E-2</v>
      </c>
      <c r="AF100">
        <v>2.0707692307692298E-2</v>
      </c>
      <c r="AG100">
        <v>2.0707692307692298E-2</v>
      </c>
      <c r="AH100">
        <v>2.0707692307692298E-2</v>
      </c>
    </row>
    <row r="101" spans="1:34" x14ac:dyDescent="0.3">
      <c r="A101" t="s">
        <v>121</v>
      </c>
      <c r="B101">
        <v>99</v>
      </c>
      <c r="C101" t="str">
        <f>LEFT(Table131314[[#This Row],[Contingency id]])</f>
        <v>A</v>
      </c>
      <c r="D101" s="1">
        <v>100</v>
      </c>
      <c r="E101" s="1">
        <v>1</v>
      </c>
      <c r="F101">
        <v>52</v>
      </c>
      <c r="G101">
        <v>52</v>
      </c>
      <c r="H101" s="2">
        <v>2.0585192307692301E-2</v>
      </c>
      <c r="I101" s="2">
        <f>AVERAGE(Table131314[[#This Row],[Estimated costs 1]:[Estimated costs 20]])</f>
        <v>2.0585192307692297E-2</v>
      </c>
      <c r="J101" s="2">
        <f>(Table131314[[#This Row],[Mean]]-Table131314[[#This Row],[Actual cost]])/Table131314[[#This Row],[Actual cost]]*100</f>
        <v>-1.6854090552543183E-14</v>
      </c>
      <c r="K101" s="2">
        <f>_xlfn.STDEV.P(Table131314[[#This Row],[Estimated costs 1]:[Estimated costs 20]])</f>
        <v>3.4694469519536142E-18</v>
      </c>
      <c r="L101" s="2">
        <f>Table131314[[#This Row],[Dev]]/Table131314[[#This Row],[Mean]]*100</f>
        <v>1.6854090552543186E-14</v>
      </c>
      <c r="M101" s="2">
        <f>Table131314[[#This Row],[Estimated costs 1]]-Table131314[[#This Row],[Actual cost]]</f>
        <v>0</v>
      </c>
      <c r="N101" s="2">
        <f>Table131314[[#This Row],[Diff 1]]/Table131314[[#This Row],[Actual cost]]*100</f>
        <v>0</v>
      </c>
      <c r="O101">
        <v>2.0585192307692301E-2</v>
      </c>
      <c r="P101">
        <v>2.0585192307692301E-2</v>
      </c>
      <c r="Q101">
        <v>2.0585192307692301E-2</v>
      </c>
      <c r="R101">
        <v>2.0585192307692301E-2</v>
      </c>
      <c r="S101">
        <v>2.0585192307692301E-2</v>
      </c>
      <c r="T101">
        <v>2.0585192307692301E-2</v>
      </c>
      <c r="U101">
        <v>2.0585192307692301E-2</v>
      </c>
      <c r="V101">
        <v>2.0585192307692301E-2</v>
      </c>
      <c r="W101">
        <v>2.0585192307692301E-2</v>
      </c>
      <c r="X101">
        <v>2.0585192307692301E-2</v>
      </c>
      <c r="Y101">
        <v>2.0585192307692301E-2</v>
      </c>
      <c r="Z101">
        <v>2.0585192307692301E-2</v>
      </c>
      <c r="AA101">
        <v>2.0585192307692301E-2</v>
      </c>
      <c r="AB101">
        <v>2.0585192307692301E-2</v>
      </c>
      <c r="AC101">
        <v>2.0585192307692301E-2</v>
      </c>
      <c r="AD101">
        <v>2.0585192307692301E-2</v>
      </c>
      <c r="AE101">
        <v>2.0585192307692301E-2</v>
      </c>
      <c r="AF101">
        <v>2.0585192307692301E-2</v>
      </c>
      <c r="AG101">
        <v>2.0585192307692301E-2</v>
      </c>
      <c r="AH101">
        <v>2.0585192307692301E-2</v>
      </c>
    </row>
    <row r="102" spans="1:34" x14ac:dyDescent="0.3">
      <c r="A102" t="s">
        <v>122</v>
      </c>
      <c r="B102">
        <v>100</v>
      </c>
      <c r="C102" t="str">
        <f>LEFT(Table131314[[#This Row],[Contingency id]])</f>
        <v>C</v>
      </c>
      <c r="D102">
        <v>0.33698399326032002</v>
      </c>
      <c r="E102" s="1">
        <v>1.2534318901795101</v>
      </c>
      <c r="F102">
        <v>1187</v>
      </c>
      <c r="G102">
        <v>947</v>
      </c>
      <c r="H102">
        <v>2.02881213142375E-2</v>
      </c>
      <c r="I102" s="2">
        <f>AVERAGE(Table131314[[#This Row],[Estimated costs 1]:[Estimated costs 20]])</f>
        <v>1.9797135636057266E-2</v>
      </c>
      <c r="J102" s="2">
        <f>(Table131314[[#This Row],[Mean]]-Table131314[[#This Row],[Actual cost]])/Table131314[[#This Row],[Actual cost]]*100</f>
        <v>-2.4200647786726157</v>
      </c>
      <c r="K102" s="2">
        <f>_xlfn.STDEV.P(Table131314[[#This Row],[Estimated costs 1]:[Estimated costs 20]])</f>
        <v>4.8634531835974109E-3</v>
      </c>
      <c r="L102" s="2">
        <f>Table131314[[#This Row],[Dev]]/Table131314[[#This Row],[Mean]]*100</f>
        <v>24.566448768171398</v>
      </c>
      <c r="M102" s="2">
        <f>Table131314[[#This Row],[Estimated costs 1]]-Table131314[[#This Row],[Actual cost]]</f>
        <v>-4.5880370682391987E-3</v>
      </c>
      <c r="N102" s="2">
        <f>Table131314[[#This Row],[Diff 1]]/Table131314[[#This Row],[Actual cost]]*100</f>
        <v>-22.61440079727576</v>
      </c>
      <c r="O102">
        <v>1.5700084245998301E-2</v>
      </c>
      <c r="P102">
        <v>2.5519797809603999E-2</v>
      </c>
      <c r="Q102">
        <v>2.5519797809603999E-2</v>
      </c>
      <c r="R102">
        <v>1.5700084245998301E-2</v>
      </c>
      <c r="S102">
        <v>1.5700084245998301E-2</v>
      </c>
      <c r="T102">
        <v>1.50564448188711E-2</v>
      </c>
      <c r="U102">
        <v>1.50564448188711E-2</v>
      </c>
      <c r="V102">
        <v>1.5700084245998301E-2</v>
      </c>
      <c r="W102">
        <v>2.5519797809603999E-2</v>
      </c>
      <c r="X102">
        <v>1.50564448188711E-2</v>
      </c>
      <c r="Y102">
        <v>1.5700084245998301E-2</v>
      </c>
      <c r="Z102">
        <v>2.4876158382476799E-2</v>
      </c>
      <c r="AA102">
        <v>2.4876158382476799E-2</v>
      </c>
      <c r="AB102">
        <v>2.4876158382476799E-2</v>
      </c>
      <c r="AC102">
        <v>2.4876158382476799E-2</v>
      </c>
      <c r="AD102">
        <v>1.50564448188711E-2</v>
      </c>
      <c r="AE102">
        <v>1.5700084245998301E-2</v>
      </c>
      <c r="AF102">
        <v>1.50564448188711E-2</v>
      </c>
      <c r="AG102">
        <v>2.4876158382476799E-2</v>
      </c>
      <c r="AH102">
        <v>2.5519797809603999E-2</v>
      </c>
    </row>
    <row r="103" spans="1:34" x14ac:dyDescent="0.3">
      <c r="A103" t="s">
        <v>123</v>
      </c>
      <c r="B103">
        <v>101</v>
      </c>
      <c r="C103" t="str">
        <f>LEFT(Table131314[[#This Row],[Contingency id]])</f>
        <v>A</v>
      </c>
      <c r="D103" s="1">
        <v>100</v>
      </c>
      <c r="E103" s="1">
        <v>1</v>
      </c>
      <c r="F103">
        <v>52</v>
      </c>
      <c r="G103">
        <v>52</v>
      </c>
      <c r="H103" s="2">
        <v>2.0132692307692299E-2</v>
      </c>
      <c r="I103" s="2">
        <f>AVERAGE(Table131314[[#This Row],[Estimated costs 1]:[Estimated costs 20]])</f>
        <v>2.0132692307692306E-2</v>
      </c>
      <c r="J103" s="2">
        <f>(Table131314[[#This Row],[Mean]]-Table131314[[#This Row],[Actual cost]])/Table131314[[#This Row],[Actual cost]]*100</f>
        <v>3.4465802178161814E-14</v>
      </c>
      <c r="K103" s="2">
        <f>_xlfn.STDEV.P(Table131314[[#This Row],[Estimated costs 1]:[Estimated costs 20]])</f>
        <v>6.9388939039072284E-18</v>
      </c>
      <c r="L103" s="2">
        <f>Table131314[[#This Row],[Dev]]/Table131314[[#This Row],[Mean]]*100</f>
        <v>3.4465802178161802E-14</v>
      </c>
      <c r="M103" s="2">
        <f>Table131314[[#This Row],[Estimated costs 1]]-Table131314[[#This Row],[Actual cost]]</f>
        <v>0</v>
      </c>
      <c r="N103" s="2">
        <f>Table131314[[#This Row],[Diff 1]]/Table131314[[#This Row],[Actual cost]]*100</f>
        <v>0</v>
      </c>
      <c r="O103">
        <v>2.0132692307692299E-2</v>
      </c>
      <c r="P103">
        <v>2.0132692307692299E-2</v>
      </c>
      <c r="Q103">
        <v>2.0132692307692299E-2</v>
      </c>
      <c r="R103">
        <v>2.0132692307692299E-2</v>
      </c>
      <c r="S103">
        <v>2.0132692307692299E-2</v>
      </c>
      <c r="T103">
        <v>2.0132692307692299E-2</v>
      </c>
      <c r="U103">
        <v>2.0132692307692299E-2</v>
      </c>
      <c r="V103">
        <v>2.0132692307692299E-2</v>
      </c>
      <c r="W103">
        <v>2.0132692307692299E-2</v>
      </c>
      <c r="X103">
        <v>2.0132692307692299E-2</v>
      </c>
      <c r="Y103">
        <v>2.0132692307692299E-2</v>
      </c>
      <c r="Z103">
        <v>2.0132692307692299E-2</v>
      </c>
      <c r="AA103">
        <v>2.0132692307692299E-2</v>
      </c>
      <c r="AB103">
        <v>2.0132692307692299E-2</v>
      </c>
      <c r="AC103">
        <v>2.0132692307692299E-2</v>
      </c>
      <c r="AD103">
        <v>2.0132692307692299E-2</v>
      </c>
      <c r="AE103">
        <v>2.0132692307692299E-2</v>
      </c>
      <c r="AF103">
        <v>2.0132692307692299E-2</v>
      </c>
      <c r="AG103">
        <v>2.0132692307692299E-2</v>
      </c>
      <c r="AH103">
        <v>2.0132692307692299E-2</v>
      </c>
    </row>
    <row r="104" spans="1:34" x14ac:dyDescent="0.3">
      <c r="A104" t="s">
        <v>124</v>
      </c>
      <c r="B104">
        <v>102</v>
      </c>
      <c r="C104" t="str">
        <f>LEFT(Table131314[[#This Row],[Contingency id]])</f>
        <v>A</v>
      </c>
      <c r="D104" s="1">
        <v>8.3333333333333304</v>
      </c>
      <c r="E104" s="1">
        <v>1.06194690265486</v>
      </c>
      <c r="F104">
        <v>120</v>
      </c>
      <c r="G104">
        <v>113</v>
      </c>
      <c r="H104" s="2">
        <v>1.91083333333333E-2</v>
      </c>
      <c r="I104" s="2">
        <f>AVERAGE(Table131314[[#This Row],[Estimated costs 1]:[Estimated costs 20]])</f>
        <v>1.9108333333333293E-2</v>
      </c>
      <c r="J104" s="2">
        <f>(Table131314[[#This Row],[Mean]]-Table131314[[#This Row],[Actual cost]])/Table131314[[#This Row],[Actual cost]]*100</f>
        <v>-3.6313443893103747E-14</v>
      </c>
      <c r="K104" s="2">
        <f>_xlfn.STDEV.P(Table131314[[#This Row],[Estimated costs 1]:[Estimated costs 20]])</f>
        <v>1.7916666666667001E-3</v>
      </c>
      <c r="L104" s="2">
        <f>Table131314[[#This Row],[Dev]]/Table131314[[#This Row],[Mean]]*100</f>
        <v>9.3763628434367412</v>
      </c>
      <c r="M104" s="2">
        <f>Table131314[[#This Row],[Estimated costs 1]]-Table131314[[#This Row],[Actual cost]]</f>
        <v>-1.7916666666667018E-3</v>
      </c>
      <c r="N104" s="2">
        <f>Table131314[[#This Row],[Diff 1]]/Table131314[[#This Row],[Actual cost]]*100</f>
        <v>-9.3763628434367465</v>
      </c>
      <c r="O104">
        <v>1.7316666666666598E-2</v>
      </c>
      <c r="P104">
        <v>1.7316666666666598E-2</v>
      </c>
      <c r="Q104">
        <v>2.0899999999999998E-2</v>
      </c>
      <c r="R104">
        <v>2.0899999999999998E-2</v>
      </c>
      <c r="S104">
        <v>2.0899999999999998E-2</v>
      </c>
      <c r="T104">
        <v>2.0899999999999998E-2</v>
      </c>
      <c r="U104">
        <v>1.7316666666666598E-2</v>
      </c>
      <c r="V104">
        <v>2.0899999999999998E-2</v>
      </c>
      <c r="W104">
        <v>1.7316666666666598E-2</v>
      </c>
      <c r="X104">
        <v>1.7316666666666598E-2</v>
      </c>
      <c r="Y104">
        <v>1.7316666666666598E-2</v>
      </c>
      <c r="Z104">
        <v>2.0899999999999998E-2</v>
      </c>
      <c r="AA104">
        <v>2.0899999999999998E-2</v>
      </c>
      <c r="AB104">
        <v>1.7316666666666598E-2</v>
      </c>
      <c r="AC104">
        <v>2.0899999999999998E-2</v>
      </c>
      <c r="AD104">
        <v>2.0899999999999998E-2</v>
      </c>
      <c r="AE104">
        <v>1.7316666666666598E-2</v>
      </c>
      <c r="AF104">
        <v>1.7316666666666598E-2</v>
      </c>
      <c r="AG104">
        <v>1.7316666666666598E-2</v>
      </c>
      <c r="AH104">
        <v>2.0899999999999998E-2</v>
      </c>
    </row>
    <row r="105" spans="1:34" x14ac:dyDescent="0.3">
      <c r="A105" t="s">
        <v>125</v>
      </c>
      <c r="B105">
        <v>103</v>
      </c>
      <c r="C105" t="str">
        <f>LEFT(Table131314[[#This Row],[Contingency id]])</f>
        <v>A</v>
      </c>
      <c r="D105" s="1">
        <v>8.4507042253521103</v>
      </c>
      <c r="E105" s="1">
        <v>1.01428571428571</v>
      </c>
      <c r="F105">
        <v>71</v>
      </c>
      <c r="G105">
        <v>70</v>
      </c>
      <c r="H105" s="2">
        <v>1.8184507042253498E-2</v>
      </c>
      <c r="I105" s="2">
        <f>AVERAGE(Table131314[[#This Row],[Estimated costs 1]:[Estimated costs 20]])</f>
        <v>1.8184507042253498E-2</v>
      </c>
      <c r="J105" s="2">
        <f>(Table131314[[#This Row],[Mean]]-Table131314[[#This Row],[Actual cost]])/Table131314[[#This Row],[Actual cost]]*100</f>
        <v>0</v>
      </c>
      <c r="K105" s="2">
        <f>_xlfn.STDEV.P(Table131314[[#This Row],[Estimated costs 1]:[Estimated costs 20]])</f>
        <v>0</v>
      </c>
      <c r="L105" s="2">
        <f>Table131314[[#This Row],[Dev]]/Table131314[[#This Row],[Mean]]*100</f>
        <v>0</v>
      </c>
      <c r="M105" s="2">
        <f>Table131314[[#This Row],[Estimated costs 1]]-Table131314[[#This Row],[Actual cost]]</f>
        <v>0</v>
      </c>
      <c r="N105" s="2">
        <f>Table131314[[#This Row],[Diff 1]]/Table131314[[#This Row],[Actual cost]]*100</f>
        <v>0</v>
      </c>
      <c r="O105">
        <v>1.8184507042253498E-2</v>
      </c>
      <c r="P105">
        <v>1.8184507042253498E-2</v>
      </c>
      <c r="Q105">
        <v>1.8184507042253498E-2</v>
      </c>
      <c r="R105">
        <v>1.8184507042253498E-2</v>
      </c>
      <c r="S105">
        <v>1.8184507042253498E-2</v>
      </c>
      <c r="T105">
        <v>1.8184507042253498E-2</v>
      </c>
      <c r="U105">
        <v>1.8184507042253498E-2</v>
      </c>
      <c r="V105">
        <v>1.8184507042253498E-2</v>
      </c>
      <c r="W105">
        <v>1.8184507042253498E-2</v>
      </c>
      <c r="X105">
        <v>1.8184507042253498E-2</v>
      </c>
      <c r="Y105">
        <v>1.8184507042253498E-2</v>
      </c>
      <c r="Z105">
        <v>1.8184507042253498E-2</v>
      </c>
      <c r="AA105">
        <v>1.8184507042253498E-2</v>
      </c>
      <c r="AB105">
        <v>1.8184507042253498E-2</v>
      </c>
      <c r="AC105">
        <v>1.8184507042253498E-2</v>
      </c>
      <c r="AD105">
        <v>1.8184507042253498E-2</v>
      </c>
      <c r="AE105">
        <v>1.8184507042253498E-2</v>
      </c>
      <c r="AF105">
        <v>1.8184507042253498E-2</v>
      </c>
      <c r="AG105">
        <v>1.8184507042253498E-2</v>
      </c>
      <c r="AH105">
        <v>1.8184507042253498E-2</v>
      </c>
    </row>
    <row r="106" spans="1:34" x14ac:dyDescent="0.3">
      <c r="A106" t="s">
        <v>126</v>
      </c>
      <c r="B106">
        <v>104</v>
      </c>
      <c r="C106" t="str">
        <f>LEFT(Table131314[[#This Row],[Contingency id]])</f>
        <v>A</v>
      </c>
      <c r="D106" s="1">
        <v>0.14044943820224701</v>
      </c>
      <c r="E106" s="1">
        <v>1.1428571428571399</v>
      </c>
      <c r="F106">
        <v>712</v>
      </c>
      <c r="G106">
        <v>623</v>
      </c>
      <c r="H106" s="2">
        <v>1.7022471910112299E-2</v>
      </c>
      <c r="I106" s="2">
        <f>AVERAGE(Table131314[[#This Row],[Estimated costs 1]:[Estimated costs 20]])</f>
        <v>1.7022471910112299E-2</v>
      </c>
      <c r="J106" s="2">
        <f>(Table131314[[#This Row],[Mean]]-Table131314[[#This Row],[Actual cost]])/Table131314[[#This Row],[Actual cost]]*100</f>
        <v>0</v>
      </c>
      <c r="K106" s="2">
        <f>_xlfn.STDEV.P(Table131314[[#This Row],[Estimated costs 1]:[Estimated costs 20]])</f>
        <v>0</v>
      </c>
      <c r="L106" s="2">
        <f>Table131314[[#This Row],[Dev]]/Table131314[[#This Row],[Mean]]*100</f>
        <v>0</v>
      </c>
      <c r="M106" s="2">
        <f>Table131314[[#This Row],[Estimated costs 1]]-Table131314[[#This Row],[Actual cost]]</f>
        <v>0</v>
      </c>
      <c r="N106" s="2">
        <f>Table131314[[#This Row],[Diff 1]]/Table131314[[#This Row],[Actual cost]]*100</f>
        <v>0</v>
      </c>
      <c r="O106">
        <v>1.7022471910112299E-2</v>
      </c>
      <c r="P106">
        <v>1.7022471910112299E-2</v>
      </c>
      <c r="Q106">
        <v>1.7022471910112299E-2</v>
      </c>
      <c r="R106">
        <v>1.7022471910112299E-2</v>
      </c>
      <c r="S106">
        <v>1.7022471910112299E-2</v>
      </c>
      <c r="T106">
        <v>1.7022471910112299E-2</v>
      </c>
      <c r="U106">
        <v>1.7022471910112299E-2</v>
      </c>
      <c r="V106">
        <v>1.7022471910112299E-2</v>
      </c>
      <c r="W106">
        <v>1.7022471910112299E-2</v>
      </c>
      <c r="X106">
        <v>1.7022471910112299E-2</v>
      </c>
      <c r="Y106">
        <v>1.7022471910112299E-2</v>
      </c>
      <c r="Z106">
        <v>1.7022471910112299E-2</v>
      </c>
      <c r="AA106">
        <v>1.7022471910112299E-2</v>
      </c>
      <c r="AB106">
        <v>1.7022471910112299E-2</v>
      </c>
      <c r="AC106">
        <v>1.7022471910112299E-2</v>
      </c>
      <c r="AD106">
        <v>1.7022471910112299E-2</v>
      </c>
      <c r="AE106">
        <v>1.7022471910112299E-2</v>
      </c>
      <c r="AF106">
        <v>1.7022471910112299E-2</v>
      </c>
      <c r="AG106">
        <v>1.7022471910112299E-2</v>
      </c>
      <c r="AH106">
        <v>1.7022471910112299E-2</v>
      </c>
    </row>
    <row r="107" spans="1:34" x14ac:dyDescent="0.3">
      <c r="A107" t="s">
        <v>127</v>
      </c>
      <c r="B107">
        <v>105</v>
      </c>
      <c r="C107" t="str">
        <f>LEFT(Table131314[[#This Row],[Contingency id]])</f>
        <v>B</v>
      </c>
      <c r="D107">
        <v>0.86767895878524903</v>
      </c>
      <c r="E107" s="1">
        <v>1.1730279898218801</v>
      </c>
      <c r="F107">
        <v>922</v>
      </c>
      <c r="G107">
        <v>786</v>
      </c>
      <c r="H107">
        <v>1.6908893709327501E-2</v>
      </c>
      <c r="I107" s="2">
        <f>AVERAGE(Table131314[[#This Row],[Estimated costs 1]:[Estimated costs 20]])</f>
        <v>1.7441865509761338E-2</v>
      </c>
      <c r="J107" s="2">
        <f>(Table131314[[#This Row],[Mean]]-Table131314[[#This Row],[Actual cost]])/Table131314[[#This Row],[Actual cost]]*100</f>
        <v>3.1520205259781879</v>
      </c>
      <c r="K107" s="2">
        <f>_xlfn.STDEV.P(Table131314[[#This Row],[Estimated costs 1]:[Estimated costs 20]])</f>
        <v>4.624745388899773E-3</v>
      </c>
      <c r="L107" s="2">
        <f>Table131314[[#This Row],[Dev]]/Table131314[[#This Row],[Mean]]*100</f>
        <v>26.515199227465292</v>
      </c>
      <c r="M107" s="2">
        <f>Table131314[[#This Row],[Estimated costs 1]]-Table131314[[#This Row],[Actual cost]]</f>
        <v>-3.427331887202005E-4</v>
      </c>
      <c r="N107" s="2">
        <f>Table131314[[#This Row],[Diff 1]]/Table131314[[#This Row],[Actual cost]]*100</f>
        <v>-2.0269403463760471</v>
      </c>
      <c r="O107">
        <v>1.65661605206073E-2</v>
      </c>
      <c r="P107">
        <v>2.5854663774403399E-2</v>
      </c>
      <c r="Q107">
        <v>1.65661605206073E-2</v>
      </c>
      <c r="R107">
        <v>2.1741865509761302E-2</v>
      </c>
      <c r="S107">
        <v>2.0678958785249401E-2</v>
      </c>
      <c r="T107">
        <v>9.3340563991323195E-3</v>
      </c>
      <c r="U107">
        <v>9.3340563991323195E-3</v>
      </c>
      <c r="V107">
        <v>2.1741865509761302E-2</v>
      </c>
      <c r="W107">
        <v>1.8622559652928399E-2</v>
      </c>
      <c r="X107">
        <v>1.45097613882863E-2</v>
      </c>
      <c r="Y107">
        <v>2.1741865509761302E-2</v>
      </c>
      <c r="Z107">
        <v>2.0678958785249401E-2</v>
      </c>
      <c r="AA107">
        <v>1.65661605206073E-2</v>
      </c>
      <c r="AB107">
        <v>1.3446854663774399E-2</v>
      </c>
      <c r="AC107">
        <v>2.1741865509761302E-2</v>
      </c>
      <c r="AD107">
        <v>1.3446854663774399E-2</v>
      </c>
      <c r="AE107">
        <v>1.65661605206073E-2</v>
      </c>
      <c r="AF107">
        <v>2.1741865509761302E-2</v>
      </c>
      <c r="AG107">
        <v>1.8622559652928399E-2</v>
      </c>
      <c r="AH107">
        <v>9.3340563991323195E-3</v>
      </c>
    </row>
    <row r="108" spans="1:34" x14ac:dyDescent="0.3">
      <c r="A108" t="s">
        <v>128</v>
      </c>
      <c r="B108">
        <v>106</v>
      </c>
      <c r="C108" t="str">
        <f>LEFT(Table131314[[#This Row],[Contingency id]])</f>
        <v>B</v>
      </c>
      <c r="D108">
        <v>11.6666666666666</v>
      </c>
      <c r="E108" s="1">
        <v>1.0169491525423699</v>
      </c>
      <c r="F108">
        <v>60</v>
      </c>
      <c r="G108">
        <v>59</v>
      </c>
      <c r="H108">
        <v>1.6268666666666601E-2</v>
      </c>
      <c r="I108" s="2">
        <f>AVERAGE(Table131314[[#This Row],[Estimated costs 1]:[Estimated costs 20]])</f>
        <v>1.6268666666666601E-2</v>
      </c>
      <c r="J108" s="2">
        <f>(Table131314[[#This Row],[Mean]]-Table131314[[#This Row],[Actual cost]])/Table131314[[#This Row],[Actual cost]]*100</f>
        <v>0</v>
      </c>
      <c r="K108" s="2">
        <f>_xlfn.STDEV.P(Table131314[[#This Row],[Estimated costs 1]:[Estimated costs 20]])</f>
        <v>0</v>
      </c>
      <c r="L108" s="2">
        <f>Table131314[[#This Row],[Dev]]/Table131314[[#This Row],[Mean]]*100</f>
        <v>0</v>
      </c>
      <c r="M108" s="2">
        <f>Table131314[[#This Row],[Estimated costs 1]]-Table131314[[#This Row],[Actual cost]]</f>
        <v>0</v>
      </c>
      <c r="N108" s="2">
        <f>Table131314[[#This Row],[Diff 1]]/Table131314[[#This Row],[Actual cost]]*100</f>
        <v>0</v>
      </c>
      <c r="O108">
        <v>1.6268666666666601E-2</v>
      </c>
      <c r="P108">
        <v>1.6268666666666601E-2</v>
      </c>
      <c r="Q108">
        <v>1.6268666666666601E-2</v>
      </c>
      <c r="R108">
        <v>1.6268666666666601E-2</v>
      </c>
      <c r="S108">
        <v>1.6268666666666601E-2</v>
      </c>
      <c r="T108">
        <v>1.6268666666666601E-2</v>
      </c>
      <c r="U108">
        <v>1.6268666666666601E-2</v>
      </c>
      <c r="V108">
        <v>1.6268666666666601E-2</v>
      </c>
      <c r="W108">
        <v>1.6268666666666601E-2</v>
      </c>
      <c r="X108">
        <v>1.6268666666666601E-2</v>
      </c>
      <c r="Y108">
        <v>1.6268666666666601E-2</v>
      </c>
      <c r="Z108">
        <v>1.6268666666666601E-2</v>
      </c>
      <c r="AA108">
        <v>1.6268666666666601E-2</v>
      </c>
      <c r="AB108">
        <v>1.6268666666666601E-2</v>
      </c>
      <c r="AC108">
        <v>1.6268666666666601E-2</v>
      </c>
      <c r="AD108">
        <v>1.6268666666666601E-2</v>
      </c>
      <c r="AE108">
        <v>1.6268666666666601E-2</v>
      </c>
      <c r="AF108">
        <v>1.6268666666666601E-2</v>
      </c>
      <c r="AG108">
        <v>1.6268666666666601E-2</v>
      </c>
      <c r="AH108">
        <v>1.6268666666666601E-2</v>
      </c>
    </row>
    <row r="109" spans="1:34" x14ac:dyDescent="0.3">
      <c r="A109" t="s">
        <v>129</v>
      </c>
      <c r="B109">
        <v>107</v>
      </c>
      <c r="C109" t="str">
        <f>LEFT(Table131314[[#This Row],[Contingency id]])</f>
        <v>B</v>
      </c>
      <c r="D109">
        <v>1.89035916824196</v>
      </c>
      <c r="E109" s="1">
        <v>1.1160337552742601</v>
      </c>
      <c r="F109">
        <v>529</v>
      </c>
      <c r="G109">
        <v>474</v>
      </c>
      <c r="H109">
        <v>1.5856332703213599E-2</v>
      </c>
      <c r="I109" s="2">
        <f>AVERAGE(Table131314[[#This Row],[Estimated costs 1]:[Estimated costs 20]])</f>
        <v>1.6050321361058544E-2</v>
      </c>
      <c r="J109" s="2">
        <f>(Table131314[[#This Row],[Mean]]-Table131314[[#This Row],[Actual cost]])/Table131314[[#This Row],[Actual cost]]*100</f>
        <v>1.2234144015256987</v>
      </c>
      <c r="K109" s="2">
        <f>_xlfn.STDEV.P(Table131314[[#This Row],[Estimated costs 1]:[Estimated costs 20]])</f>
        <v>9.5034645521515737E-4</v>
      </c>
      <c r="L109" s="2">
        <f>Table131314[[#This Row],[Dev]]/Table131314[[#This Row],[Mean]]*100</f>
        <v>5.9210431606740155</v>
      </c>
      <c r="M109" s="2">
        <f>Table131314[[#This Row],[Estimated costs 1]]-Table131314[[#This Row],[Actual cost]]</f>
        <v>-9.6994328922499901E-4</v>
      </c>
      <c r="N109" s="2">
        <f>Table131314[[#This Row],[Diff 1]]/Table131314[[#This Row],[Actual cost]]*100</f>
        <v>-6.1170720076302434</v>
      </c>
      <c r="O109">
        <v>1.48863894139886E-2</v>
      </c>
      <c r="P109">
        <v>1.6826275992438501E-2</v>
      </c>
      <c r="Q109">
        <v>1.6826275992438501E-2</v>
      </c>
      <c r="R109">
        <v>1.48863894139886E-2</v>
      </c>
      <c r="S109">
        <v>1.48863894139886E-2</v>
      </c>
      <c r="T109">
        <v>1.6826275992438501E-2</v>
      </c>
      <c r="U109">
        <v>1.6826275992438501E-2</v>
      </c>
      <c r="V109">
        <v>1.6826275992438501E-2</v>
      </c>
      <c r="W109">
        <v>1.48863894139886E-2</v>
      </c>
      <c r="X109">
        <v>1.48863894139886E-2</v>
      </c>
      <c r="Y109">
        <v>1.6826275992438501E-2</v>
      </c>
      <c r="Z109">
        <v>1.6826275992438501E-2</v>
      </c>
      <c r="AA109">
        <v>1.48863894139886E-2</v>
      </c>
      <c r="AB109">
        <v>1.6826275992438501E-2</v>
      </c>
      <c r="AC109">
        <v>1.6826275992438501E-2</v>
      </c>
      <c r="AD109">
        <v>1.6826275992438501E-2</v>
      </c>
      <c r="AE109">
        <v>1.48863894139886E-2</v>
      </c>
      <c r="AF109">
        <v>1.48863894139886E-2</v>
      </c>
      <c r="AG109">
        <v>1.6826275992438501E-2</v>
      </c>
      <c r="AH109">
        <v>1.6826275992438501E-2</v>
      </c>
    </row>
    <row r="110" spans="1:34" x14ac:dyDescent="0.3">
      <c r="A110" t="s">
        <v>130</v>
      </c>
      <c r="B110">
        <v>108</v>
      </c>
      <c r="C110" t="str">
        <f>LEFT(Table131314[[#This Row],[Contingency id]])</f>
        <v>C</v>
      </c>
      <c r="D110">
        <v>7.5075075075075007E-2</v>
      </c>
      <c r="E110" s="1">
        <v>1.27099236641221</v>
      </c>
      <c r="F110">
        <v>1332</v>
      </c>
      <c r="G110">
        <v>1048</v>
      </c>
      <c r="H110">
        <v>1.47522522522522E-2</v>
      </c>
      <c r="I110" s="2">
        <f>AVERAGE(Table131314[[#This Row],[Estimated costs 1]:[Estimated costs 20]])</f>
        <v>1.4752252252252202E-2</v>
      </c>
      <c r="J110" s="2">
        <f>(Table131314[[#This Row],[Mean]]-Table131314[[#This Row],[Actual cost]])/Table131314[[#This Row],[Actual cost]]*100</f>
        <v>1.1759041577613818E-14</v>
      </c>
      <c r="K110" s="2">
        <f>_xlfn.STDEV.P(Table131314[[#This Row],[Estimated costs 1]:[Estimated costs 20]])</f>
        <v>1.7347234759768071E-18</v>
      </c>
      <c r="L110" s="2">
        <f>Table131314[[#This Row],[Dev]]/Table131314[[#This Row],[Mean]]*100</f>
        <v>1.1759041577613816E-14</v>
      </c>
      <c r="M110" s="2">
        <f>Table131314[[#This Row],[Estimated costs 1]]-Table131314[[#This Row],[Actual cost]]</f>
        <v>0</v>
      </c>
      <c r="N110" s="2">
        <f>Table131314[[#This Row],[Diff 1]]/Table131314[[#This Row],[Actual cost]]*100</f>
        <v>0</v>
      </c>
      <c r="O110">
        <v>1.47522522522522E-2</v>
      </c>
      <c r="P110">
        <v>1.47522522522522E-2</v>
      </c>
      <c r="Q110">
        <v>1.47522522522522E-2</v>
      </c>
      <c r="R110">
        <v>1.47522522522522E-2</v>
      </c>
      <c r="S110">
        <v>1.47522522522522E-2</v>
      </c>
      <c r="T110">
        <v>1.47522522522522E-2</v>
      </c>
      <c r="U110">
        <v>1.47522522522522E-2</v>
      </c>
      <c r="V110">
        <v>1.47522522522522E-2</v>
      </c>
      <c r="W110">
        <v>1.47522522522522E-2</v>
      </c>
      <c r="X110">
        <v>1.47522522522522E-2</v>
      </c>
      <c r="Y110">
        <v>1.47522522522522E-2</v>
      </c>
      <c r="Z110">
        <v>1.47522522522522E-2</v>
      </c>
      <c r="AA110">
        <v>1.47522522522522E-2</v>
      </c>
      <c r="AB110">
        <v>1.47522522522522E-2</v>
      </c>
      <c r="AC110">
        <v>1.47522522522522E-2</v>
      </c>
      <c r="AD110">
        <v>1.47522522522522E-2</v>
      </c>
      <c r="AE110">
        <v>1.47522522522522E-2</v>
      </c>
      <c r="AF110">
        <v>1.47522522522522E-2</v>
      </c>
      <c r="AG110">
        <v>1.47522522522522E-2</v>
      </c>
      <c r="AH110">
        <v>1.47522522522522E-2</v>
      </c>
    </row>
    <row r="111" spans="1:34" x14ac:dyDescent="0.3">
      <c r="A111" t="s">
        <v>131</v>
      </c>
      <c r="B111">
        <v>109</v>
      </c>
      <c r="C111" t="str">
        <f>LEFT(Table131314[[#This Row],[Contingency id]])</f>
        <v>C</v>
      </c>
      <c r="D111">
        <v>1.8518518518518501</v>
      </c>
      <c r="E111" s="1">
        <v>1.0588235294117601</v>
      </c>
      <c r="F111">
        <v>162</v>
      </c>
      <c r="G111">
        <v>153</v>
      </c>
      <c r="H111">
        <v>1.4377160493827101E-2</v>
      </c>
      <c r="I111" s="2">
        <f>AVERAGE(Table131314[[#This Row],[Estimated costs 1]:[Estimated costs 20]])</f>
        <v>1.532299382716045E-2</v>
      </c>
      <c r="J111" s="2">
        <f>(Table131314[[#This Row],[Mean]]-Table131314[[#This Row],[Actual cost]])/Table131314[[#This Row],[Actual cost]]*100</f>
        <v>6.578721394530211</v>
      </c>
      <c r="K111" s="2">
        <f>_xlfn.STDEV.P(Table131314[[#This Row],[Estimated costs 1]:[Estimated costs 20]])</f>
        <v>5.3882760843819294E-3</v>
      </c>
      <c r="L111" s="2">
        <f>Table131314[[#This Row],[Dev]]/Table131314[[#This Row],[Mean]]*100</f>
        <v>35.164643053180995</v>
      </c>
      <c r="M111" s="2">
        <f>Table131314[[#This Row],[Estimated costs 1]]-Table131314[[#This Row],[Actual cost]]</f>
        <v>-8.3388888888888298E-3</v>
      </c>
      <c r="N111" s="2">
        <f>Table131314[[#This Row],[Diff 1]]/Table131314[[#This Row],[Actual cost]]*100</f>
        <v>-58.000944570864107</v>
      </c>
      <c r="O111">
        <v>6.0382716049382701E-3</v>
      </c>
      <c r="P111">
        <v>1.9190123456790099E-2</v>
      </c>
      <c r="Q111">
        <v>1.7903086419752998E-2</v>
      </c>
      <c r="R111">
        <v>6.0382716049382701E-3</v>
      </c>
      <c r="S111">
        <v>1.9190123456790099E-2</v>
      </c>
      <c r="T111">
        <v>6.0382716049382701E-3</v>
      </c>
      <c r="U111">
        <v>1.7903086419752998E-2</v>
      </c>
      <c r="V111">
        <v>1.7903086419752998E-2</v>
      </c>
      <c r="W111">
        <v>1.7903086419752998E-2</v>
      </c>
      <c r="X111">
        <v>1.9190123456790099E-2</v>
      </c>
      <c r="Y111">
        <v>1.9190123456790099E-2</v>
      </c>
      <c r="Z111">
        <v>6.0382716049382701E-3</v>
      </c>
      <c r="AA111">
        <v>1.9190123456790099E-2</v>
      </c>
      <c r="AB111">
        <v>1.7903086419752998E-2</v>
      </c>
      <c r="AC111">
        <v>1.7903086419752998E-2</v>
      </c>
      <c r="AD111">
        <v>1.9190123456790099E-2</v>
      </c>
      <c r="AE111">
        <v>1.7903086419752998E-2</v>
      </c>
      <c r="AF111">
        <v>1.7903086419752998E-2</v>
      </c>
      <c r="AG111">
        <v>1.7903086419752998E-2</v>
      </c>
      <c r="AH111">
        <v>6.0382716049382701E-3</v>
      </c>
    </row>
    <row r="112" spans="1:34" x14ac:dyDescent="0.3">
      <c r="A112" t="s">
        <v>132</v>
      </c>
      <c r="B112">
        <v>110</v>
      </c>
      <c r="C112" t="str">
        <f>LEFT(Table131314[[#This Row],[Contingency id]])</f>
        <v>C</v>
      </c>
      <c r="D112">
        <v>15.625</v>
      </c>
      <c r="E112" s="1">
        <v>1</v>
      </c>
      <c r="F112">
        <v>64</v>
      </c>
      <c r="G112">
        <v>64</v>
      </c>
      <c r="H112">
        <v>1.4233906249999999E-2</v>
      </c>
      <c r="I112" s="2">
        <f>AVERAGE(Table131314[[#This Row],[Estimated costs 1]:[Estimated costs 20]])</f>
        <v>1.4233906249999997E-2</v>
      </c>
      <c r="J112" s="2">
        <f>(Table131314[[#This Row],[Mean]]-Table131314[[#This Row],[Actual cost]])/Table131314[[#This Row],[Actual cost]]*100</f>
        <v>-1.2187262199909509E-14</v>
      </c>
      <c r="K112" s="2">
        <f>_xlfn.STDEV.P(Table131314[[#This Row],[Estimated costs 1]:[Estimated costs 20]])</f>
        <v>2.1787878249982779E-17</v>
      </c>
      <c r="L112" s="2">
        <f>Table131314[[#This Row],[Dev]]/Table131314[[#This Row],[Mean]]*100</f>
        <v>1.5307026663873652E-13</v>
      </c>
      <c r="M112" s="2">
        <f>Table131314[[#This Row],[Estimated costs 1]]-Table131314[[#This Row],[Actual cost]]</f>
        <v>0</v>
      </c>
      <c r="N112" s="2">
        <f>Table131314[[#This Row],[Diff 1]]/Table131314[[#This Row],[Actual cost]]*100</f>
        <v>0</v>
      </c>
      <c r="O112">
        <v>1.4233906249999999E-2</v>
      </c>
      <c r="P112">
        <v>1.4233906249999999E-2</v>
      </c>
      <c r="Q112">
        <v>1.4233906249999999E-2</v>
      </c>
      <c r="R112">
        <v>1.4233906249999999E-2</v>
      </c>
      <c r="S112">
        <v>1.4233906249999999E-2</v>
      </c>
      <c r="T112">
        <v>1.4233906249999999E-2</v>
      </c>
      <c r="U112">
        <v>1.4233906249999999E-2</v>
      </c>
      <c r="V112">
        <v>1.4233906249999999E-2</v>
      </c>
      <c r="W112">
        <v>1.4233906249999999E-2</v>
      </c>
      <c r="X112">
        <v>1.4233906249999999E-2</v>
      </c>
      <c r="Y112">
        <v>1.4233906249999999E-2</v>
      </c>
      <c r="Z112">
        <v>1.4233906249999999E-2</v>
      </c>
      <c r="AA112">
        <v>1.4233906249999999E-2</v>
      </c>
      <c r="AB112">
        <v>1.42339062499999E-2</v>
      </c>
      <c r="AC112">
        <v>1.4233906249999999E-2</v>
      </c>
      <c r="AD112">
        <v>1.4233906249999999E-2</v>
      </c>
      <c r="AE112">
        <v>1.4233906249999999E-2</v>
      </c>
      <c r="AF112">
        <v>1.4233906249999999E-2</v>
      </c>
      <c r="AG112">
        <v>1.4233906249999999E-2</v>
      </c>
      <c r="AH112">
        <v>1.4233906249999999E-2</v>
      </c>
    </row>
    <row r="113" spans="1:34" x14ac:dyDescent="0.3">
      <c r="A113" t="s">
        <v>133</v>
      </c>
      <c r="B113">
        <v>111</v>
      </c>
      <c r="C113" t="str">
        <f>LEFT(Table131314[[#This Row],[Contingency id]])</f>
        <v>A</v>
      </c>
      <c r="D113" s="1">
        <v>11.6666666666666</v>
      </c>
      <c r="E113" s="1">
        <v>1</v>
      </c>
      <c r="F113">
        <v>60</v>
      </c>
      <c r="G113">
        <v>60</v>
      </c>
      <c r="H113" s="2">
        <v>1.30108333333333E-2</v>
      </c>
      <c r="I113" s="2">
        <f>AVERAGE(Table131314[[#This Row],[Estimated costs 1]:[Estimated costs 20]])</f>
        <v>1.3010833333333301E-2</v>
      </c>
      <c r="J113" s="2">
        <f>(Table131314[[#This Row],[Mean]]-Table131314[[#This Row],[Actual cost]])/Table131314[[#This Row],[Actual cost]]*100</f>
        <v>1.333291597497069E-14</v>
      </c>
      <c r="K113" s="2">
        <f>_xlfn.STDEV.P(Table131314[[#This Row],[Estimated costs 1]:[Estimated costs 20]])</f>
        <v>1.7347234759768071E-18</v>
      </c>
      <c r="L113" s="2">
        <f>Table131314[[#This Row],[Dev]]/Table131314[[#This Row],[Mean]]*100</f>
        <v>1.3332915974970687E-14</v>
      </c>
      <c r="M113" s="2">
        <f>Table131314[[#This Row],[Estimated costs 1]]-Table131314[[#This Row],[Actual cost]]</f>
        <v>0</v>
      </c>
      <c r="N113" s="2">
        <f>Table131314[[#This Row],[Diff 1]]/Table131314[[#This Row],[Actual cost]]*100</f>
        <v>0</v>
      </c>
      <c r="O113">
        <v>1.30108333333333E-2</v>
      </c>
      <c r="P113">
        <v>1.30108333333333E-2</v>
      </c>
      <c r="Q113">
        <v>1.30108333333333E-2</v>
      </c>
      <c r="R113">
        <v>1.30108333333333E-2</v>
      </c>
      <c r="S113">
        <v>1.30108333333333E-2</v>
      </c>
      <c r="T113">
        <v>1.30108333333333E-2</v>
      </c>
      <c r="U113">
        <v>1.30108333333333E-2</v>
      </c>
      <c r="V113">
        <v>1.30108333333333E-2</v>
      </c>
      <c r="W113">
        <v>1.30108333333333E-2</v>
      </c>
      <c r="X113">
        <v>1.30108333333333E-2</v>
      </c>
      <c r="Y113">
        <v>1.30108333333333E-2</v>
      </c>
      <c r="Z113">
        <v>1.30108333333333E-2</v>
      </c>
      <c r="AA113">
        <v>1.30108333333333E-2</v>
      </c>
      <c r="AB113">
        <v>1.30108333333333E-2</v>
      </c>
      <c r="AC113">
        <v>1.30108333333333E-2</v>
      </c>
      <c r="AD113">
        <v>1.30108333333333E-2</v>
      </c>
      <c r="AE113">
        <v>1.30108333333333E-2</v>
      </c>
      <c r="AF113">
        <v>1.30108333333333E-2</v>
      </c>
      <c r="AG113">
        <v>1.30108333333333E-2</v>
      </c>
      <c r="AH113">
        <v>1.30108333333333E-2</v>
      </c>
    </row>
    <row r="114" spans="1:34" x14ac:dyDescent="0.3">
      <c r="A114" t="s">
        <v>134</v>
      </c>
      <c r="B114">
        <v>112</v>
      </c>
      <c r="C114" t="str">
        <f>LEFT(Table131314[[#This Row],[Contingency id]])</f>
        <v>C</v>
      </c>
      <c r="D114">
        <v>0.71942446043165398</v>
      </c>
      <c r="E114" s="1">
        <v>1.07751937984496</v>
      </c>
      <c r="F114">
        <v>139</v>
      </c>
      <c r="G114">
        <v>129</v>
      </c>
      <c r="H114">
        <v>1.29424460431654E-2</v>
      </c>
      <c r="I114" s="2">
        <f>AVERAGE(Table131314[[#This Row],[Estimated costs 1]:[Estimated costs 20]])</f>
        <v>1.2942446043165407E-2</v>
      </c>
      <c r="J114" s="2">
        <f>(Table131314[[#This Row],[Mean]]-Table131314[[#This Row],[Actual cost]])/Table131314[[#This Row],[Actual cost]]*100</f>
        <v>5.3613465961262359E-14</v>
      </c>
      <c r="K114" s="2">
        <f>_xlfn.STDEV.P(Table131314[[#This Row],[Estimated costs 1]:[Estimated costs 20]])</f>
        <v>6.9388939039072284E-18</v>
      </c>
      <c r="L114" s="2">
        <f>Table131314[[#This Row],[Dev]]/Table131314[[#This Row],[Mean]]*100</f>
        <v>5.3613465961262328E-14</v>
      </c>
      <c r="M114" s="2">
        <f>Table131314[[#This Row],[Estimated costs 1]]-Table131314[[#This Row],[Actual cost]]</f>
        <v>0</v>
      </c>
      <c r="N114" s="2">
        <f>Table131314[[#This Row],[Diff 1]]/Table131314[[#This Row],[Actual cost]]*100</f>
        <v>0</v>
      </c>
      <c r="O114">
        <v>1.29424460431654E-2</v>
      </c>
      <c r="P114">
        <v>1.29424460431654E-2</v>
      </c>
      <c r="Q114">
        <v>1.29424460431654E-2</v>
      </c>
      <c r="R114">
        <v>1.29424460431654E-2</v>
      </c>
      <c r="S114">
        <v>1.29424460431654E-2</v>
      </c>
      <c r="T114">
        <v>1.29424460431654E-2</v>
      </c>
      <c r="U114">
        <v>1.29424460431654E-2</v>
      </c>
      <c r="V114">
        <v>1.29424460431654E-2</v>
      </c>
      <c r="W114">
        <v>1.29424460431654E-2</v>
      </c>
      <c r="X114">
        <v>1.29424460431654E-2</v>
      </c>
      <c r="Y114">
        <v>1.29424460431654E-2</v>
      </c>
      <c r="Z114">
        <v>1.29424460431654E-2</v>
      </c>
      <c r="AA114">
        <v>1.29424460431654E-2</v>
      </c>
      <c r="AB114">
        <v>1.29424460431654E-2</v>
      </c>
      <c r="AC114">
        <v>1.29424460431654E-2</v>
      </c>
      <c r="AD114">
        <v>1.29424460431654E-2</v>
      </c>
      <c r="AE114">
        <v>1.29424460431654E-2</v>
      </c>
      <c r="AF114">
        <v>1.29424460431654E-2</v>
      </c>
      <c r="AG114">
        <v>1.29424460431654E-2</v>
      </c>
      <c r="AH114">
        <v>1.29424460431654E-2</v>
      </c>
    </row>
    <row r="115" spans="1:34" x14ac:dyDescent="0.3">
      <c r="A115" t="s">
        <v>135</v>
      </c>
      <c r="B115">
        <v>113</v>
      </c>
      <c r="C115" t="str">
        <f>LEFT(Table131314[[#This Row],[Contingency id]])</f>
        <v>A</v>
      </c>
      <c r="D115" s="1">
        <v>5.3846153846153797</v>
      </c>
      <c r="E115" s="1">
        <v>1.02362204724409</v>
      </c>
      <c r="F115">
        <v>130</v>
      </c>
      <c r="G115">
        <v>127</v>
      </c>
      <c r="H115" s="2">
        <v>1.28207692307692E-2</v>
      </c>
      <c r="I115" s="2">
        <f>AVERAGE(Table131314[[#This Row],[Estimated costs 1]:[Estimated costs 20]])</f>
        <v>1.2820769230769196E-2</v>
      </c>
      <c r="J115" s="2">
        <f>(Table131314[[#This Row],[Mean]]-Table131314[[#This Row],[Actual cost]])/Table131314[[#This Row],[Actual cost]]*100</f>
        <v>-2.7061145002338208E-14</v>
      </c>
      <c r="K115" s="2">
        <f>_xlfn.STDEV.P(Table131314[[#This Row],[Estimated costs 1]:[Estimated costs 20]])</f>
        <v>3.4694469519536142E-18</v>
      </c>
      <c r="L115" s="2">
        <f>Table131314[[#This Row],[Dev]]/Table131314[[#This Row],[Mean]]*100</f>
        <v>2.7061145002338215E-14</v>
      </c>
      <c r="M115" s="2">
        <f>Table131314[[#This Row],[Estimated costs 1]]-Table131314[[#This Row],[Actual cost]]</f>
        <v>0</v>
      </c>
      <c r="N115" s="2">
        <f>Table131314[[#This Row],[Diff 1]]/Table131314[[#This Row],[Actual cost]]*100</f>
        <v>0</v>
      </c>
      <c r="O115">
        <v>1.28207692307692E-2</v>
      </c>
      <c r="P115">
        <v>1.28207692307692E-2</v>
      </c>
      <c r="Q115">
        <v>1.28207692307692E-2</v>
      </c>
      <c r="R115">
        <v>1.28207692307692E-2</v>
      </c>
      <c r="S115">
        <v>1.28207692307692E-2</v>
      </c>
      <c r="T115">
        <v>1.28207692307692E-2</v>
      </c>
      <c r="U115">
        <v>1.28207692307692E-2</v>
      </c>
      <c r="V115">
        <v>1.28207692307692E-2</v>
      </c>
      <c r="W115">
        <v>1.28207692307692E-2</v>
      </c>
      <c r="X115">
        <v>1.28207692307692E-2</v>
      </c>
      <c r="Y115">
        <v>1.28207692307692E-2</v>
      </c>
      <c r="Z115">
        <v>1.28207692307692E-2</v>
      </c>
      <c r="AA115">
        <v>1.28207692307692E-2</v>
      </c>
      <c r="AB115">
        <v>1.28207692307692E-2</v>
      </c>
      <c r="AC115">
        <v>1.28207692307692E-2</v>
      </c>
      <c r="AD115">
        <v>1.28207692307692E-2</v>
      </c>
      <c r="AE115">
        <v>1.28207692307692E-2</v>
      </c>
      <c r="AF115">
        <v>1.28207692307692E-2</v>
      </c>
      <c r="AG115">
        <v>1.28207692307692E-2</v>
      </c>
      <c r="AH115">
        <v>1.28207692307692E-2</v>
      </c>
    </row>
    <row r="116" spans="1:34" x14ac:dyDescent="0.3">
      <c r="A116" t="s">
        <v>136</v>
      </c>
      <c r="B116">
        <v>114</v>
      </c>
      <c r="C116" t="str">
        <f>LEFT(Table131314[[#This Row],[Contingency id]])</f>
        <v>A</v>
      </c>
      <c r="D116" s="1">
        <v>11.6666666666666</v>
      </c>
      <c r="E116" s="1">
        <v>1.0169491525423699</v>
      </c>
      <c r="F116">
        <v>60</v>
      </c>
      <c r="G116">
        <v>59</v>
      </c>
      <c r="H116" s="2">
        <v>1.27318333333333E-2</v>
      </c>
      <c r="I116" s="2">
        <f>AVERAGE(Table131314[[#This Row],[Estimated costs 1]:[Estimated costs 20]])</f>
        <v>1.27318333333333E-2</v>
      </c>
      <c r="J116" s="2">
        <f>(Table131314[[#This Row],[Mean]]-Table131314[[#This Row],[Actual cost]])/Table131314[[#This Row],[Actual cost]]*100</f>
        <v>0</v>
      </c>
      <c r="K116" s="2">
        <f>_xlfn.STDEV.P(Table131314[[#This Row],[Estimated costs 1]:[Estimated costs 20]])</f>
        <v>0</v>
      </c>
      <c r="L116" s="2">
        <f>Table131314[[#This Row],[Dev]]/Table131314[[#This Row],[Mean]]*100</f>
        <v>0</v>
      </c>
      <c r="M116" s="2">
        <f>Table131314[[#This Row],[Estimated costs 1]]-Table131314[[#This Row],[Actual cost]]</f>
        <v>0</v>
      </c>
      <c r="N116" s="2">
        <f>Table131314[[#This Row],[Diff 1]]/Table131314[[#This Row],[Actual cost]]*100</f>
        <v>0</v>
      </c>
      <c r="O116">
        <v>1.27318333333333E-2</v>
      </c>
      <c r="P116">
        <v>1.27318333333333E-2</v>
      </c>
      <c r="Q116">
        <v>1.27318333333333E-2</v>
      </c>
      <c r="R116">
        <v>1.27318333333333E-2</v>
      </c>
      <c r="S116">
        <v>1.27318333333333E-2</v>
      </c>
      <c r="T116">
        <v>1.27318333333333E-2</v>
      </c>
      <c r="U116">
        <v>1.27318333333333E-2</v>
      </c>
      <c r="V116">
        <v>1.27318333333333E-2</v>
      </c>
      <c r="W116">
        <v>1.27318333333333E-2</v>
      </c>
      <c r="X116">
        <v>1.27318333333333E-2</v>
      </c>
      <c r="Y116">
        <v>1.27318333333333E-2</v>
      </c>
      <c r="Z116">
        <v>1.27318333333333E-2</v>
      </c>
      <c r="AA116">
        <v>1.27318333333333E-2</v>
      </c>
      <c r="AB116">
        <v>1.27318333333333E-2</v>
      </c>
      <c r="AC116">
        <v>1.27318333333333E-2</v>
      </c>
      <c r="AD116">
        <v>1.27318333333333E-2</v>
      </c>
      <c r="AE116">
        <v>1.27318333333333E-2</v>
      </c>
      <c r="AF116">
        <v>1.27318333333333E-2</v>
      </c>
      <c r="AG116">
        <v>1.27318333333333E-2</v>
      </c>
      <c r="AH116">
        <v>1.27318333333333E-2</v>
      </c>
    </row>
    <row r="117" spans="1:34" x14ac:dyDescent="0.3">
      <c r="A117" t="s">
        <v>137</v>
      </c>
      <c r="B117">
        <v>115</v>
      </c>
      <c r="C117" t="str">
        <f>LEFT(Table131314[[#This Row],[Contingency id]])</f>
        <v>C</v>
      </c>
      <c r="D117">
        <v>0.30143180105501099</v>
      </c>
      <c r="E117" s="1">
        <v>1.27229146692233</v>
      </c>
      <c r="F117">
        <v>1327</v>
      </c>
      <c r="G117">
        <v>1043</v>
      </c>
      <c r="H117">
        <v>1.2458176337603599E-2</v>
      </c>
      <c r="I117" s="2">
        <f>AVERAGE(Table131314[[#This Row],[Estimated costs 1]:[Estimated costs 20]])</f>
        <v>1.5533195177091137E-2</v>
      </c>
      <c r="J117" s="2">
        <f>(Table131314[[#This Row],[Mean]]-Table131314[[#This Row],[Actual cost]])/Table131314[[#This Row],[Actual cost]]*100</f>
        <v>24.682736511008756</v>
      </c>
      <c r="K117" s="2">
        <f>_xlfn.STDEV.P(Table131314[[#This Row],[Estimated costs 1]:[Estimated costs 20]])</f>
        <v>9.4035041520850685E-3</v>
      </c>
      <c r="L117" s="2">
        <f>Table131314[[#This Row],[Dev]]/Table131314[[#This Row],[Mean]]*100</f>
        <v>60.538118815075883</v>
      </c>
      <c r="M117" s="2">
        <f>Table131314[[#This Row],[Estimated costs 1]]-Table131314[[#This Row],[Actual cost]]</f>
        <v>1.22705350414468E-2</v>
      </c>
      <c r="N117" s="2">
        <f>Table131314[[#This Row],[Diff 1]]/Table131314[[#This Row],[Actual cost]]*100</f>
        <v>98.493830147592107</v>
      </c>
      <c r="O117">
        <v>2.4728711379050399E-2</v>
      </c>
      <c r="P117">
        <v>1.34272795779954E-2</v>
      </c>
      <c r="Q117">
        <v>6.5282592313488999E-3</v>
      </c>
      <c r="R117">
        <v>6.5282592313488999E-3</v>
      </c>
      <c r="S117">
        <v>6.5282592313488999E-3</v>
      </c>
      <c r="T117">
        <v>2.4728711379050399E-2</v>
      </c>
      <c r="U117">
        <v>2.4728711379050399E-2</v>
      </c>
      <c r="V117">
        <v>3.1627731725697002E-2</v>
      </c>
      <c r="W117">
        <v>3.1627731725697002E-2</v>
      </c>
      <c r="X117">
        <v>2.4728711379050399E-2</v>
      </c>
      <c r="Y117">
        <v>6.5282592313488999E-3</v>
      </c>
      <c r="Z117">
        <v>1.34272795779954E-2</v>
      </c>
      <c r="AA117">
        <v>2.4728711379050399E-2</v>
      </c>
      <c r="AB117">
        <v>6.5282592313488999E-3</v>
      </c>
      <c r="AC117">
        <v>6.5282592313488999E-3</v>
      </c>
      <c r="AD117">
        <v>6.5282592313488999E-3</v>
      </c>
      <c r="AE117">
        <v>1.34272795779954E-2</v>
      </c>
      <c r="AF117">
        <v>6.5282592313488999E-3</v>
      </c>
      <c r="AG117">
        <v>2.4728711379050399E-2</v>
      </c>
      <c r="AH117">
        <v>6.5282592313488999E-3</v>
      </c>
    </row>
    <row r="118" spans="1:34" x14ac:dyDescent="0.3">
      <c r="A118" t="s">
        <v>138</v>
      </c>
      <c r="B118">
        <v>116</v>
      </c>
      <c r="C118" t="str">
        <f>LEFT(Table131314[[#This Row],[Contingency id]])</f>
        <v>C</v>
      </c>
      <c r="D118">
        <v>14.0625</v>
      </c>
      <c r="E118" s="1">
        <v>1</v>
      </c>
      <c r="F118">
        <v>64</v>
      </c>
      <c r="G118">
        <v>64</v>
      </c>
      <c r="H118">
        <v>1.229546875E-2</v>
      </c>
      <c r="I118" s="2">
        <f>AVERAGE(Table131314[[#This Row],[Estimated costs 1]:[Estimated costs 20]])</f>
        <v>1.229546875E-2</v>
      </c>
      <c r="J118" s="2">
        <f>(Table131314[[#This Row],[Mean]]-Table131314[[#This Row],[Actual cost]])/Table131314[[#This Row],[Actual cost]]*100</f>
        <v>0</v>
      </c>
      <c r="K118" s="2">
        <f>_xlfn.STDEV.P(Table131314[[#This Row],[Estimated costs 1]:[Estimated costs 20]])</f>
        <v>2.2497965763803412E-17</v>
      </c>
      <c r="L118" s="2">
        <f>Table131314[[#This Row],[Dev]]/Table131314[[#This Row],[Mean]]*100</f>
        <v>1.8297769870549599E-13</v>
      </c>
      <c r="M118" s="2">
        <f>Table131314[[#This Row],[Estimated costs 1]]-Table131314[[#This Row],[Actual cost]]</f>
        <v>0</v>
      </c>
      <c r="N118" s="2">
        <f>Table131314[[#This Row],[Diff 1]]/Table131314[[#This Row],[Actual cost]]*100</f>
        <v>0</v>
      </c>
      <c r="O118">
        <v>1.229546875E-2</v>
      </c>
      <c r="P118">
        <v>1.2295468749999899E-2</v>
      </c>
      <c r="Q118">
        <v>1.229546875E-2</v>
      </c>
      <c r="R118">
        <v>1.229546875E-2</v>
      </c>
      <c r="S118">
        <v>1.229546875E-2</v>
      </c>
      <c r="T118">
        <v>1.229546875E-2</v>
      </c>
      <c r="U118">
        <v>1.229546875E-2</v>
      </c>
      <c r="V118">
        <v>1.229546875E-2</v>
      </c>
      <c r="W118">
        <v>1.229546875E-2</v>
      </c>
      <c r="X118">
        <v>1.229546875E-2</v>
      </c>
      <c r="Y118">
        <v>1.229546875E-2</v>
      </c>
      <c r="Z118">
        <v>1.229546875E-2</v>
      </c>
      <c r="AA118">
        <v>1.229546875E-2</v>
      </c>
      <c r="AB118">
        <v>1.229546875E-2</v>
      </c>
      <c r="AC118">
        <v>1.229546875E-2</v>
      </c>
      <c r="AD118">
        <v>1.229546875E-2</v>
      </c>
      <c r="AE118">
        <v>1.229546875E-2</v>
      </c>
      <c r="AF118">
        <v>1.229546875E-2</v>
      </c>
      <c r="AG118">
        <v>1.229546875E-2</v>
      </c>
      <c r="AH118">
        <v>1.229546875E-2</v>
      </c>
    </row>
    <row r="119" spans="1:34" x14ac:dyDescent="0.3">
      <c r="A119" t="s">
        <v>139</v>
      </c>
      <c r="B119">
        <v>117</v>
      </c>
      <c r="C119" t="str">
        <f>LEFT(Table131314[[#This Row],[Contingency id]])</f>
        <v>C</v>
      </c>
      <c r="D119">
        <v>0.625</v>
      </c>
      <c r="E119" s="1">
        <v>1.03896103896103</v>
      </c>
      <c r="F119">
        <v>160</v>
      </c>
      <c r="G119">
        <v>154</v>
      </c>
      <c r="H119">
        <v>1.19875E-2</v>
      </c>
      <c r="I119" s="2">
        <f>AVERAGE(Table131314[[#This Row],[Estimated costs 1]:[Estimated costs 20]])</f>
        <v>1.1987500000000005E-2</v>
      </c>
      <c r="J119" s="2">
        <f>(Table131314[[#This Row],[Mean]]-Table131314[[#This Row],[Actual cost]])/Table131314[[#This Row],[Actual cost]]*100</f>
        <v>4.3413309096395589E-14</v>
      </c>
      <c r="K119" s="2">
        <f>_xlfn.STDEV.P(Table131314[[#This Row],[Estimated costs 1]:[Estimated costs 20]])</f>
        <v>5.2041704279304213E-18</v>
      </c>
      <c r="L119" s="2">
        <f>Table131314[[#This Row],[Dev]]/Table131314[[#This Row],[Mean]]*100</f>
        <v>4.3413309096395577E-14</v>
      </c>
      <c r="M119" s="2">
        <f>Table131314[[#This Row],[Estimated costs 1]]-Table131314[[#This Row],[Actual cost]]</f>
        <v>0</v>
      </c>
      <c r="N119" s="2">
        <f>Table131314[[#This Row],[Diff 1]]/Table131314[[#This Row],[Actual cost]]*100</f>
        <v>0</v>
      </c>
      <c r="O119">
        <v>1.19875E-2</v>
      </c>
      <c r="P119">
        <v>1.19875E-2</v>
      </c>
      <c r="Q119">
        <v>1.19875E-2</v>
      </c>
      <c r="R119">
        <v>1.19875E-2</v>
      </c>
      <c r="S119">
        <v>1.19875E-2</v>
      </c>
      <c r="T119">
        <v>1.19875E-2</v>
      </c>
      <c r="U119">
        <v>1.19875E-2</v>
      </c>
      <c r="V119">
        <v>1.19875E-2</v>
      </c>
      <c r="W119">
        <v>1.19875E-2</v>
      </c>
      <c r="X119">
        <v>1.19875E-2</v>
      </c>
      <c r="Y119">
        <v>1.19875E-2</v>
      </c>
      <c r="Z119">
        <v>1.19875E-2</v>
      </c>
      <c r="AA119">
        <v>1.19875E-2</v>
      </c>
      <c r="AB119">
        <v>1.19875E-2</v>
      </c>
      <c r="AC119">
        <v>1.19875E-2</v>
      </c>
      <c r="AD119">
        <v>1.19875E-2</v>
      </c>
      <c r="AE119">
        <v>1.19875E-2</v>
      </c>
      <c r="AF119">
        <v>1.19875E-2</v>
      </c>
      <c r="AG119">
        <v>1.19875E-2</v>
      </c>
      <c r="AH119">
        <v>1.19875E-2</v>
      </c>
    </row>
    <row r="120" spans="1:34" x14ac:dyDescent="0.3">
      <c r="A120" t="s">
        <v>140</v>
      </c>
      <c r="B120">
        <v>118</v>
      </c>
      <c r="C120" t="str">
        <f>LEFT(Table131314[[#This Row],[Contingency id]])</f>
        <v>C</v>
      </c>
      <c r="D120">
        <v>3.3898305084745699</v>
      </c>
      <c r="E120" s="1">
        <v>1.0085470085470001</v>
      </c>
      <c r="F120">
        <v>118</v>
      </c>
      <c r="G120">
        <v>117</v>
      </c>
      <c r="H120">
        <v>1.1790677966101599E-2</v>
      </c>
      <c r="I120" s="2">
        <f>AVERAGE(Table131314[[#This Row],[Estimated costs 1]:[Estimated costs 20]])</f>
        <v>1.1790677966101594E-2</v>
      </c>
      <c r="J120" s="2">
        <f>(Table131314[[#This Row],[Mean]]-Table131314[[#This Row],[Actual cost]])/Table131314[[#This Row],[Actual cost]]*100</f>
        <v>-4.4138008373161406E-14</v>
      </c>
      <c r="K120" s="2">
        <f>_xlfn.STDEV.P(Table131314[[#This Row],[Estimated costs 1]:[Estimated costs 20]])</f>
        <v>5.2041704279304213E-18</v>
      </c>
      <c r="L120" s="2">
        <f>Table131314[[#This Row],[Dev]]/Table131314[[#This Row],[Mean]]*100</f>
        <v>4.4138008373161432E-14</v>
      </c>
      <c r="M120" s="2">
        <f>Table131314[[#This Row],[Estimated costs 1]]-Table131314[[#This Row],[Actual cost]]</f>
        <v>0</v>
      </c>
      <c r="N120" s="2">
        <f>Table131314[[#This Row],[Diff 1]]/Table131314[[#This Row],[Actual cost]]*100</f>
        <v>0</v>
      </c>
      <c r="O120">
        <v>1.1790677966101599E-2</v>
      </c>
      <c r="P120">
        <v>1.1790677966101599E-2</v>
      </c>
      <c r="Q120">
        <v>1.1790677966101599E-2</v>
      </c>
      <c r="R120">
        <v>1.1790677966101599E-2</v>
      </c>
      <c r="S120">
        <v>1.1790677966101599E-2</v>
      </c>
      <c r="T120">
        <v>1.1790677966101599E-2</v>
      </c>
      <c r="U120">
        <v>1.1790677966101599E-2</v>
      </c>
      <c r="V120">
        <v>1.1790677966101599E-2</v>
      </c>
      <c r="W120">
        <v>1.1790677966101599E-2</v>
      </c>
      <c r="X120">
        <v>1.1790677966101599E-2</v>
      </c>
      <c r="Y120">
        <v>1.1790677966101599E-2</v>
      </c>
      <c r="Z120">
        <v>1.1790677966101599E-2</v>
      </c>
      <c r="AA120">
        <v>1.1790677966101599E-2</v>
      </c>
      <c r="AB120">
        <v>1.1790677966101599E-2</v>
      </c>
      <c r="AC120">
        <v>1.1790677966101599E-2</v>
      </c>
      <c r="AD120">
        <v>1.1790677966101599E-2</v>
      </c>
      <c r="AE120">
        <v>1.1790677966101599E-2</v>
      </c>
      <c r="AF120">
        <v>1.1790677966101599E-2</v>
      </c>
      <c r="AG120">
        <v>1.1790677966101599E-2</v>
      </c>
      <c r="AH120">
        <v>1.1790677966101599E-2</v>
      </c>
    </row>
    <row r="121" spans="1:34" x14ac:dyDescent="0.3">
      <c r="A121" t="s">
        <v>141</v>
      </c>
      <c r="B121">
        <v>119</v>
      </c>
      <c r="C121" t="str">
        <f>LEFT(Table131314[[#This Row],[Contingency id]])</f>
        <v>B</v>
      </c>
      <c r="D121">
        <v>3.84615384615384</v>
      </c>
      <c r="E121" s="1">
        <v>1</v>
      </c>
      <c r="F121">
        <v>130</v>
      </c>
      <c r="G121">
        <v>130</v>
      </c>
      <c r="H121">
        <v>1.1764615384615301E-2</v>
      </c>
      <c r="I121" s="2">
        <f>AVERAGE(Table131314[[#This Row],[Estimated costs 1]:[Estimated costs 20]])</f>
        <v>1.1764615384615297E-2</v>
      </c>
      <c r="J121" s="2">
        <f>(Table131314[[#This Row],[Mean]]-Table131314[[#This Row],[Actual cost]])/Table131314[[#This Row],[Actual cost]]*100</f>
        <v>-2.9490525941805487E-14</v>
      </c>
      <c r="K121" s="2">
        <f>_xlfn.STDEV.P(Table131314[[#This Row],[Estimated costs 1]:[Estimated costs 20]])</f>
        <v>3.4694469519536142E-18</v>
      </c>
      <c r="L121" s="2">
        <f>Table131314[[#This Row],[Dev]]/Table131314[[#This Row],[Mean]]*100</f>
        <v>2.9490525941805493E-14</v>
      </c>
      <c r="M121" s="2">
        <f>Table131314[[#This Row],[Estimated costs 1]]-Table131314[[#This Row],[Actual cost]]</f>
        <v>0</v>
      </c>
      <c r="N121" s="2">
        <f>Table131314[[#This Row],[Diff 1]]/Table131314[[#This Row],[Actual cost]]*100</f>
        <v>0</v>
      </c>
      <c r="O121">
        <v>1.1764615384615301E-2</v>
      </c>
      <c r="P121">
        <v>1.1764615384615301E-2</v>
      </c>
      <c r="Q121">
        <v>1.1764615384615301E-2</v>
      </c>
      <c r="R121">
        <v>1.1764615384615301E-2</v>
      </c>
      <c r="S121">
        <v>1.1764615384615301E-2</v>
      </c>
      <c r="T121">
        <v>1.1764615384615301E-2</v>
      </c>
      <c r="U121">
        <v>1.1764615384615301E-2</v>
      </c>
      <c r="V121">
        <v>1.1764615384615301E-2</v>
      </c>
      <c r="W121">
        <v>1.1764615384615301E-2</v>
      </c>
      <c r="X121">
        <v>1.1764615384615301E-2</v>
      </c>
      <c r="Y121">
        <v>1.1764615384615301E-2</v>
      </c>
      <c r="Z121">
        <v>1.1764615384615301E-2</v>
      </c>
      <c r="AA121">
        <v>1.1764615384615301E-2</v>
      </c>
      <c r="AB121">
        <v>1.1764615384615301E-2</v>
      </c>
      <c r="AC121">
        <v>1.1764615384615301E-2</v>
      </c>
      <c r="AD121">
        <v>1.1764615384615301E-2</v>
      </c>
      <c r="AE121">
        <v>1.1764615384615301E-2</v>
      </c>
      <c r="AF121">
        <v>1.1764615384615301E-2</v>
      </c>
      <c r="AG121">
        <v>1.1764615384615301E-2</v>
      </c>
      <c r="AH121">
        <v>1.1764615384615301E-2</v>
      </c>
    </row>
    <row r="122" spans="1:34" x14ac:dyDescent="0.3">
      <c r="A122" t="s">
        <v>142</v>
      </c>
      <c r="B122">
        <v>120</v>
      </c>
      <c r="C122" t="str">
        <f>LEFT(Table131314[[#This Row],[Contingency id]])</f>
        <v>A</v>
      </c>
      <c r="D122" s="1">
        <v>4.6153846153846096</v>
      </c>
      <c r="E122" s="1">
        <v>1.015625</v>
      </c>
      <c r="F122">
        <v>130</v>
      </c>
      <c r="G122">
        <v>128</v>
      </c>
      <c r="H122" s="2">
        <v>1.17015384615384E-2</v>
      </c>
      <c r="I122" s="2">
        <f>AVERAGE(Table131314[[#This Row],[Estimated costs 1]:[Estimated costs 20]])</f>
        <v>1.17015384615384E-2</v>
      </c>
      <c r="J122" s="2">
        <f>(Table131314[[#This Row],[Mean]]-Table131314[[#This Row],[Actual cost]])/Table131314[[#This Row],[Actual cost]]*100</f>
        <v>0</v>
      </c>
      <c r="K122" s="2">
        <f>_xlfn.STDEV.P(Table131314[[#This Row],[Estimated costs 1]:[Estimated costs 20]])</f>
        <v>0</v>
      </c>
      <c r="L122" s="2">
        <f>Table131314[[#This Row],[Dev]]/Table131314[[#This Row],[Mean]]*100</f>
        <v>0</v>
      </c>
      <c r="M122" s="2">
        <f>Table131314[[#This Row],[Estimated costs 1]]-Table131314[[#This Row],[Actual cost]]</f>
        <v>0</v>
      </c>
      <c r="N122" s="2">
        <f>Table131314[[#This Row],[Diff 1]]/Table131314[[#This Row],[Actual cost]]*100</f>
        <v>0</v>
      </c>
      <c r="O122">
        <v>1.17015384615384E-2</v>
      </c>
      <c r="P122">
        <v>1.17015384615384E-2</v>
      </c>
      <c r="Q122">
        <v>1.17015384615384E-2</v>
      </c>
      <c r="R122">
        <v>1.17015384615384E-2</v>
      </c>
      <c r="S122">
        <v>1.17015384615384E-2</v>
      </c>
      <c r="T122">
        <v>1.17015384615384E-2</v>
      </c>
      <c r="U122">
        <v>1.17015384615384E-2</v>
      </c>
      <c r="V122">
        <v>1.17015384615384E-2</v>
      </c>
      <c r="W122">
        <v>1.17015384615384E-2</v>
      </c>
      <c r="X122">
        <v>1.17015384615384E-2</v>
      </c>
      <c r="Y122">
        <v>1.17015384615384E-2</v>
      </c>
      <c r="Z122">
        <v>1.17015384615384E-2</v>
      </c>
      <c r="AA122">
        <v>1.17015384615384E-2</v>
      </c>
      <c r="AB122">
        <v>1.17015384615384E-2</v>
      </c>
      <c r="AC122">
        <v>1.17015384615384E-2</v>
      </c>
      <c r="AD122">
        <v>1.17015384615384E-2</v>
      </c>
      <c r="AE122">
        <v>1.17015384615384E-2</v>
      </c>
      <c r="AF122">
        <v>1.17015384615384E-2</v>
      </c>
      <c r="AG122">
        <v>1.17015384615384E-2</v>
      </c>
      <c r="AH122">
        <v>1.17015384615384E-2</v>
      </c>
    </row>
    <row r="123" spans="1:34" x14ac:dyDescent="0.3">
      <c r="A123" t="s">
        <v>143</v>
      </c>
      <c r="B123">
        <v>121</v>
      </c>
      <c r="C123" t="str">
        <f>LEFT(Table131314[[#This Row],[Contingency id]])</f>
        <v>A</v>
      </c>
      <c r="D123" s="1">
        <v>4.2735042735042699</v>
      </c>
      <c r="E123" s="1">
        <v>1.0263157894736801</v>
      </c>
      <c r="F123">
        <v>117</v>
      </c>
      <c r="G123">
        <v>114</v>
      </c>
      <c r="H123" s="2">
        <v>1.0690598290598201E-2</v>
      </c>
      <c r="I123" s="2">
        <f>AVERAGE(Table131314[[#This Row],[Estimated costs 1]:[Estimated costs 20]])</f>
        <v>1.0690598290598204E-2</v>
      </c>
      <c r="J123" s="2">
        <f>(Table131314[[#This Row],[Mean]]-Table131314[[#This Row],[Actual cost]])/Table131314[[#This Row],[Actual cost]]*100</f>
        <v>3.2453253388117708E-14</v>
      </c>
      <c r="K123" s="2">
        <f>_xlfn.STDEV.P(Table131314[[#This Row],[Estimated costs 1]:[Estimated costs 20]])</f>
        <v>3.4694469519536142E-18</v>
      </c>
      <c r="L123" s="2">
        <f>Table131314[[#This Row],[Dev]]/Table131314[[#This Row],[Mean]]*100</f>
        <v>3.2453253388117695E-14</v>
      </c>
      <c r="M123" s="2">
        <f>Table131314[[#This Row],[Estimated costs 1]]-Table131314[[#This Row],[Actual cost]]</f>
        <v>0</v>
      </c>
      <c r="N123" s="2">
        <f>Table131314[[#This Row],[Diff 1]]/Table131314[[#This Row],[Actual cost]]*100</f>
        <v>0</v>
      </c>
      <c r="O123">
        <v>1.0690598290598201E-2</v>
      </c>
      <c r="P123">
        <v>1.0690598290598201E-2</v>
      </c>
      <c r="Q123">
        <v>1.0690598290598201E-2</v>
      </c>
      <c r="R123">
        <v>1.0690598290598201E-2</v>
      </c>
      <c r="S123">
        <v>1.0690598290598201E-2</v>
      </c>
      <c r="T123">
        <v>1.0690598290598201E-2</v>
      </c>
      <c r="U123">
        <v>1.0690598290598201E-2</v>
      </c>
      <c r="V123">
        <v>1.0690598290598201E-2</v>
      </c>
      <c r="W123">
        <v>1.0690598290598201E-2</v>
      </c>
      <c r="X123">
        <v>1.0690598290598201E-2</v>
      </c>
      <c r="Y123">
        <v>1.0690598290598201E-2</v>
      </c>
      <c r="Z123">
        <v>1.0690598290598201E-2</v>
      </c>
      <c r="AA123">
        <v>1.0690598290598201E-2</v>
      </c>
      <c r="AB123">
        <v>1.0690598290598201E-2</v>
      </c>
      <c r="AC123">
        <v>1.0690598290598201E-2</v>
      </c>
      <c r="AD123">
        <v>1.0690598290598201E-2</v>
      </c>
      <c r="AE123">
        <v>1.0690598290598201E-2</v>
      </c>
      <c r="AF123">
        <v>1.0690598290598201E-2</v>
      </c>
      <c r="AG123">
        <v>1.0690598290598201E-2</v>
      </c>
      <c r="AH123">
        <v>1.0690598290598201E-2</v>
      </c>
    </row>
    <row r="124" spans="1:34" x14ac:dyDescent="0.3">
      <c r="A124" t="s">
        <v>144</v>
      </c>
      <c r="B124">
        <v>122</v>
      </c>
      <c r="C124" t="str">
        <f>LEFT(Table131314[[#This Row],[Contingency id]])</f>
        <v>B</v>
      </c>
      <c r="D124">
        <v>3.3898305084745699</v>
      </c>
      <c r="E124" s="1">
        <v>1.0085470085470001</v>
      </c>
      <c r="F124">
        <v>118</v>
      </c>
      <c r="G124">
        <v>117</v>
      </c>
      <c r="H124">
        <v>1.03923728813559E-2</v>
      </c>
      <c r="I124" s="2">
        <f>AVERAGE(Table131314[[#This Row],[Estimated costs 1]:[Estimated costs 20]])</f>
        <v>1.0392372881355897E-2</v>
      </c>
      <c r="J124" s="2">
        <f>(Table131314[[#This Row],[Mean]]-Table131314[[#This Row],[Actual cost]])/Table131314[[#This Row],[Actual cost]]*100</f>
        <v>-3.338455030013274E-14</v>
      </c>
      <c r="K124" s="2">
        <f>_xlfn.STDEV.P(Table131314[[#This Row],[Estimated costs 1]:[Estimated costs 20]])</f>
        <v>3.4694469519536142E-18</v>
      </c>
      <c r="L124" s="2">
        <f>Table131314[[#This Row],[Dev]]/Table131314[[#This Row],[Mean]]*100</f>
        <v>3.3384550300132746E-14</v>
      </c>
      <c r="M124" s="2">
        <f>Table131314[[#This Row],[Estimated costs 1]]-Table131314[[#This Row],[Actual cost]]</f>
        <v>0</v>
      </c>
      <c r="N124" s="2">
        <f>Table131314[[#This Row],[Diff 1]]/Table131314[[#This Row],[Actual cost]]*100</f>
        <v>0</v>
      </c>
      <c r="O124">
        <v>1.03923728813559E-2</v>
      </c>
      <c r="P124">
        <v>1.03923728813559E-2</v>
      </c>
      <c r="Q124">
        <v>1.03923728813559E-2</v>
      </c>
      <c r="R124">
        <v>1.03923728813559E-2</v>
      </c>
      <c r="S124">
        <v>1.03923728813559E-2</v>
      </c>
      <c r="T124">
        <v>1.03923728813559E-2</v>
      </c>
      <c r="U124">
        <v>1.03923728813559E-2</v>
      </c>
      <c r="V124">
        <v>1.03923728813559E-2</v>
      </c>
      <c r="W124">
        <v>1.03923728813559E-2</v>
      </c>
      <c r="X124">
        <v>1.03923728813559E-2</v>
      </c>
      <c r="Y124">
        <v>1.03923728813559E-2</v>
      </c>
      <c r="Z124">
        <v>1.03923728813559E-2</v>
      </c>
      <c r="AA124">
        <v>1.03923728813559E-2</v>
      </c>
      <c r="AB124">
        <v>1.03923728813559E-2</v>
      </c>
      <c r="AC124">
        <v>1.03923728813559E-2</v>
      </c>
      <c r="AD124">
        <v>1.03923728813559E-2</v>
      </c>
      <c r="AE124">
        <v>1.03923728813559E-2</v>
      </c>
      <c r="AF124">
        <v>1.03923728813559E-2</v>
      </c>
      <c r="AG124">
        <v>1.03923728813559E-2</v>
      </c>
      <c r="AH124">
        <v>1.03923728813559E-2</v>
      </c>
    </row>
    <row r="125" spans="1:34" x14ac:dyDescent="0.3">
      <c r="A125" t="s">
        <v>145</v>
      </c>
      <c r="B125">
        <v>123</v>
      </c>
      <c r="C125" t="str">
        <f>LEFT(Table131314[[#This Row],[Contingency id]])</f>
        <v>B</v>
      </c>
      <c r="D125">
        <v>1.5037593984962401</v>
      </c>
      <c r="E125" s="1">
        <v>1.0310077519379801</v>
      </c>
      <c r="F125">
        <v>133</v>
      </c>
      <c r="G125">
        <v>129</v>
      </c>
      <c r="H125">
        <v>8.9992481203007499E-3</v>
      </c>
      <c r="I125" s="2">
        <f>AVERAGE(Table131314[[#This Row],[Estimated costs 1]:[Estimated costs 20]])</f>
        <v>8.9992481203007534E-3</v>
      </c>
      <c r="J125" s="2">
        <f>(Table131314[[#This Row],[Mean]]-Table131314[[#This Row],[Actual cost]])/Table131314[[#This Row],[Actual cost]]*100</f>
        <v>3.8552631348469444E-14</v>
      </c>
      <c r="K125" s="2">
        <f>_xlfn.STDEV.P(Table131314[[#This Row],[Estimated costs 1]:[Estimated costs 20]])</f>
        <v>3.4694469519536142E-18</v>
      </c>
      <c r="L125" s="2">
        <f>Table131314[[#This Row],[Dev]]/Table131314[[#This Row],[Mean]]*100</f>
        <v>3.8552631348469432E-14</v>
      </c>
      <c r="M125" s="2">
        <f>Table131314[[#This Row],[Estimated costs 1]]-Table131314[[#This Row],[Actual cost]]</f>
        <v>0</v>
      </c>
      <c r="N125" s="2">
        <f>Table131314[[#This Row],[Diff 1]]/Table131314[[#This Row],[Actual cost]]*100</f>
        <v>0</v>
      </c>
      <c r="O125">
        <v>8.9992481203007499E-3</v>
      </c>
      <c r="P125">
        <v>8.9992481203007499E-3</v>
      </c>
      <c r="Q125">
        <v>8.9992481203007499E-3</v>
      </c>
      <c r="R125">
        <v>8.9992481203007499E-3</v>
      </c>
      <c r="S125">
        <v>8.9992481203007499E-3</v>
      </c>
      <c r="T125">
        <v>8.9992481203007499E-3</v>
      </c>
      <c r="U125">
        <v>8.9992481203007499E-3</v>
      </c>
      <c r="V125">
        <v>8.9992481203007499E-3</v>
      </c>
      <c r="W125">
        <v>8.9992481203007499E-3</v>
      </c>
      <c r="X125">
        <v>8.9992481203007499E-3</v>
      </c>
      <c r="Y125">
        <v>8.9992481203007499E-3</v>
      </c>
      <c r="Z125">
        <v>8.9992481203007499E-3</v>
      </c>
      <c r="AA125">
        <v>8.9992481203007499E-3</v>
      </c>
      <c r="AB125">
        <v>8.9992481203007499E-3</v>
      </c>
      <c r="AC125">
        <v>8.9992481203007499E-3</v>
      </c>
      <c r="AD125">
        <v>8.9992481203007499E-3</v>
      </c>
      <c r="AE125">
        <v>8.9992481203007499E-3</v>
      </c>
      <c r="AF125">
        <v>8.9992481203007499E-3</v>
      </c>
      <c r="AG125">
        <v>8.9992481203007499E-3</v>
      </c>
      <c r="AH125">
        <v>8.9992481203007499E-3</v>
      </c>
    </row>
    <row r="126" spans="1:34" x14ac:dyDescent="0.3">
      <c r="A126" t="s">
        <v>146</v>
      </c>
      <c r="B126">
        <v>124</v>
      </c>
      <c r="C126" t="str">
        <f>LEFT(Table131314[[#This Row],[Contingency id]])</f>
        <v>B</v>
      </c>
      <c r="D126">
        <v>5.0847457627118597</v>
      </c>
      <c r="E126" s="1">
        <v>1</v>
      </c>
      <c r="F126">
        <v>59</v>
      </c>
      <c r="G126">
        <v>59</v>
      </c>
      <c r="H126">
        <v>8.85084745762711E-3</v>
      </c>
      <c r="I126" s="2">
        <f>AVERAGE(Table131314[[#This Row],[Estimated costs 1]:[Estimated costs 20]])</f>
        <v>8.8508474576271083E-3</v>
      </c>
      <c r="J126" s="2">
        <f>(Table131314[[#This Row],[Mean]]-Table131314[[#This Row],[Actual cost]])/Table131314[[#This Row],[Actual cost]]*100</f>
        <v>-1.959951839958478E-14</v>
      </c>
      <c r="K126" s="2">
        <f>_xlfn.STDEV.P(Table131314[[#This Row],[Estimated costs 1]:[Estimated costs 20]])</f>
        <v>1.7347234759768071E-18</v>
      </c>
      <c r="L126" s="2">
        <f>Table131314[[#This Row],[Dev]]/Table131314[[#This Row],[Mean]]*100</f>
        <v>1.9599518399584786E-14</v>
      </c>
      <c r="M126" s="2">
        <f>Table131314[[#This Row],[Estimated costs 1]]-Table131314[[#This Row],[Actual cost]]</f>
        <v>0</v>
      </c>
      <c r="N126" s="2">
        <f>Table131314[[#This Row],[Diff 1]]/Table131314[[#This Row],[Actual cost]]*100</f>
        <v>0</v>
      </c>
      <c r="O126">
        <v>8.85084745762711E-3</v>
      </c>
      <c r="P126">
        <v>8.85084745762711E-3</v>
      </c>
      <c r="Q126">
        <v>8.85084745762711E-3</v>
      </c>
      <c r="R126">
        <v>8.85084745762711E-3</v>
      </c>
      <c r="S126">
        <v>8.85084745762711E-3</v>
      </c>
      <c r="T126">
        <v>8.85084745762711E-3</v>
      </c>
      <c r="U126">
        <v>8.85084745762711E-3</v>
      </c>
      <c r="V126">
        <v>8.85084745762711E-3</v>
      </c>
      <c r="W126">
        <v>8.85084745762711E-3</v>
      </c>
      <c r="X126">
        <v>8.85084745762711E-3</v>
      </c>
      <c r="Y126">
        <v>8.85084745762711E-3</v>
      </c>
      <c r="Z126">
        <v>8.85084745762711E-3</v>
      </c>
      <c r="AA126">
        <v>8.85084745762711E-3</v>
      </c>
      <c r="AB126">
        <v>8.85084745762711E-3</v>
      </c>
      <c r="AC126">
        <v>8.85084745762711E-3</v>
      </c>
      <c r="AD126">
        <v>8.85084745762711E-3</v>
      </c>
      <c r="AE126">
        <v>8.85084745762711E-3</v>
      </c>
      <c r="AF126">
        <v>8.85084745762711E-3</v>
      </c>
      <c r="AG126">
        <v>8.85084745762711E-3</v>
      </c>
      <c r="AH126">
        <v>8.85084745762711E-3</v>
      </c>
    </row>
    <row r="127" spans="1:34" x14ac:dyDescent="0.3">
      <c r="A127" t="s">
        <v>147</v>
      </c>
      <c r="B127">
        <v>125</v>
      </c>
      <c r="C127" t="str">
        <f>LEFT(Table131314[[#This Row],[Contingency id]])</f>
        <v>B</v>
      </c>
      <c r="D127">
        <v>0.56577086280056499</v>
      </c>
      <c r="E127" s="1">
        <v>1.16091954022988</v>
      </c>
      <c r="F127">
        <v>707</v>
      </c>
      <c r="G127">
        <v>609</v>
      </c>
      <c r="H127">
        <v>8.3927864214992896E-3</v>
      </c>
      <c r="I127" s="2">
        <f>AVERAGE(Table131314[[#This Row],[Estimated costs 1]:[Estimated costs 20]])</f>
        <v>8.1871428571428286E-3</v>
      </c>
      <c r="J127" s="2">
        <f>(Table131314[[#This Row],[Mean]]-Table131314[[#This Row],[Actual cost]])/Table131314[[#This Row],[Actual cost]]*100</f>
        <v>-2.4502418389877816</v>
      </c>
      <c r="K127" s="2">
        <f>_xlfn.STDEV.P(Table131314[[#This Row],[Estimated costs 1]:[Estimated costs 20]])</f>
        <v>2.6564904502249767E-3</v>
      </c>
      <c r="L127" s="2">
        <f>Table131314[[#This Row],[Dev]]/Table131314[[#This Row],[Mean]]*100</f>
        <v>32.447100247033504</v>
      </c>
      <c r="M127" s="2">
        <f>Table131314[[#This Row],[Estimated costs 1]]-Table131314[[#This Row],[Actual cost]]</f>
        <v>-2.9571428571428596E-3</v>
      </c>
      <c r="N127" s="2">
        <f>Table131314[[#This Row],[Diff 1]]/Table131314[[#This Row],[Actual cost]]*100</f>
        <v>-35.23433945093285</v>
      </c>
      <c r="O127">
        <v>5.4356435643564301E-3</v>
      </c>
      <c r="P127">
        <v>1.2893069306930601E-2</v>
      </c>
      <c r="Q127">
        <v>1.0065063649222E-2</v>
      </c>
      <c r="R127">
        <v>8.2636492220650604E-3</v>
      </c>
      <c r="S127">
        <v>1.0065063649222E-2</v>
      </c>
      <c r="T127">
        <v>5.4356435643564301E-3</v>
      </c>
      <c r="U127">
        <v>5.4356435643564301E-3</v>
      </c>
      <c r="V127">
        <v>8.2636492220650604E-3</v>
      </c>
      <c r="W127">
        <v>1.2893069306930601E-2</v>
      </c>
      <c r="X127">
        <v>1.2893069306930601E-2</v>
      </c>
      <c r="Y127">
        <v>1.0065063649222E-2</v>
      </c>
      <c r="Z127">
        <v>8.2636492220650604E-3</v>
      </c>
      <c r="AA127">
        <v>5.4356435643564301E-3</v>
      </c>
      <c r="AB127">
        <v>5.4356435643564301E-3</v>
      </c>
      <c r="AC127">
        <v>5.4356435643564301E-3</v>
      </c>
      <c r="AD127">
        <v>8.2636492220650604E-3</v>
      </c>
      <c r="AE127">
        <v>8.2636492220650604E-3</v>
      </c>
      <c r="AF127">
        <v>5.4356435643564301E-3</v>
      </c>
      <c r="AG127">
        <v>1.0065063649222E-2</v>
      </c>
      <c r="AH127">
        <v>5.4356435643564301E-3</v>
      </c>
    </row>
    <row r="128" spans="1:34" x14ac:dyDescent="0.3">
      <c r="A128" t="s">
        <v>148</v>
      </c>
      <c r="B128">
        <v>126</v>
      </c>
      <c r="C128" t="str">
        <f>LEFT(Table131314[[#This Row],[Contingency id]])</f>
        <v>C</v>
      </c>
      <c r="D128">
        <v>3.3333333333333299</v>
      </c>
      <c r="E128" s="1">
        <v>1</v>
      </c>
      <c r="F128">
        <v>60</v>
      </c>
      <c r="G128">
        <v>60</v>
      </c>
      <c r="H128">
        <v>7.2416666666666601E-3</v>
      </c>
      <c r="I128" s="2">
        <f>AVERAGE(Table131314[[#This Row],[Estimated costs 1]:[Estimated costs 20]])</f>
        <v>7.2416666666666601E-3</v>
      </c>
      <c r="J128" s="2">
        <f>(Table131314[[#This Row],[Mean]]-Table131314[[#This Row],[Actual cost]])/Table131314[[#This Row],[Actual cost]]*100</f>
        <v>0</v>
      </c>
      <c r="K128" s="2">
        <f>_xlfn.STDEV.P(Table131314[[#This Row],[Estimated costs 1]:[Estimated costs 20]])</f>
        <v>0</v>
      </c>
      <c r="L128" s="2">
        <f>Table131314[[#This Row],[Dev]]/Table131314[[#This Row],[Mean]]*100</f>
        <v>0</v>
      </c>
      <c r="M128" s="2">
        <f>Table131314[[#This Row],[Estimated costs 1]]-Table131314[[#This Row],[Actual cost]]</f>
        <v>0</v>
      </c>
      <c r="N128" s="2">
        <f>Table131314[[#This Row],[Diff 1]]/Table131314[[#This Row],[Actual cost]]*100</f>
        <v>0</v>
      </c>
      <c r="O128">
        <v>7.2416666666666601E-3</v>
      </c>
      <c r="P128">
        <v>7.2416666666666601E-3</v>
      </c>
      <c r="Q128">
        <v>7.2416666666666601E-3</v>
      </c>
      <c r="R128">
        <v>7.2416666666666601E-3</v>
      </c>
      <c r="S128">
        <v>7.2416666666666601E-3</v>
      </c>
      <c r="T128">
        <v>7.2416666666666601E-3</v>
      </c>
      <c r="U128">
        <v>7.2416666666666601E-3</v>
      </c>
      <c r="V128">
        <v>7.2416666666666601E-3</v>
      </c>
      <c r="W128">
        <v>7.2416666666666601E-3</v>
      </c>
      <c r="X128">
        <v>7.2416666666666601E-3</v>
      </c>
      <c r="Y128">
        <v>7.2416666666666601E-3</v>
      </c>
      <c r="Z128">
        <v>7.2416666666666601E-3</v>
      </c>
      <c r="AA128">
        <v>7.2416666666666601E-3</v>
      </c>
      <c r="AB128">
        <v>7.2416666666666601E-3</v>
      </c>
      <c r="AC128">
        <v>7.2416666666666601E-3</v>
      </c>
      <c r="AD128">
        <v>7.2416666666666601E-3</v>
      </c>
      <c r="AE128">
        <v>7.2416666666666601E-3</v>
      </c>
      <c r="AF128">
        <v>7.2416666666666601E-3</v>
      </c>
      <c r="AG128">
        <v>7.2416666666666601E-3</v>
      </c>
      <c r="AH128">
        <v>7.2416666666666601E-3</v>
      </c>
    </row>
    <row r="129" spans="1:34" x14ac:dyDescent="0.3">
      <c r="A129" t="s">
        <v>149</v>
      </c>
      <c r="B129">
        <v>127</v>
      </c>
      <c r="C129" t="str">
        <f>LEFT(Table131314[[#This Row],[Contingency id]])</f>
        <v>C</v>
      </c>
      <c r="D129">
        <v>0.18903591682419599</v>
      </c>
      <c r="E129" s="1">
        <v>1.12793176972281</v>
      </c>
      <c r="F129">
        <v>529</v>
      </c>
      <c r="G129">
        <v>469</v>
      </c>
      <c r="H129">
        <v>6.4234404536861996E-3</v>
      </c>
      <c r="I129" s="2">
        <f>AVERAGE(Table131314[[#This Row],[Estimated costs 1]:[Estimated costs 20]])</f>
        <v>7.7081285444234411E-3</v>
      </c>
      <c r="J129" s="2">
        <f>(Table131314[[#This Row],[Mean]]-Table131314[[#This Row],[Actual cost]])/Table131314[[#This Row],[Actual cost]]*100</f>
        <v>20.000000000000025</v>
      </c>
      <c r="K129" s="2">
        <f>_xlfn.STDEV.P(Table131314[[#This Row],[Estimated costs 1]:[Estimated costs 20]])</f>
        <v>6.2936606018731437E-3</v>
      </c>
      <c r="L129" s="2">
        <f>Table131314[[#This Row],[Dev]]/Table131314[[#This Row],[Mean]]*100</f>
        <v>81.64965809277254</v>
      </c>
      <c r="M129" s="2">
        <f>Table131314[[#This Row],[Estimated costs 1]]-Table131314[[#This Row],[Actual cost]]</f>
        <v>6.4234404536861996E-3</v>
      </c>
      <c r="N129" s="2">
        <f>Table131314[[#This Row],[Diff 1]]/Table131314[[#This Row],[Actual cost]]*100</f>
        <v>100</v>
      </c>
      <c r="O129">
        <v>1.2846880907372399E-2</v>
      </c>
      <c r="P129">
        <v>0</v>
      </c>
      <c r="Q129">
        <v>1.2846880907372399E-2</v>
      </c>
      <c r="R129">
        <v>1.2846880907372399E-2</v>
      </c>
      <c r="S129">
        <v>0</v>
      </c>
      <c r="T129">
        <v>1.2846880907372399E-2</v>
      </c>
      <c r="U129">
        <v>0</v>
      </c>
      <c r="V129">
        <v>1.2846880907372399E-2</v>
      </c>
      <c r="W129">
        <v>0</v>
      </c>
      <c r="X129">
        <v>1.2846880907372399E-2</v>
      </c>
      <c r="Y129">
        <v>1.2846880907372399E-2</v>
      </c>
      <c r="Z129">
        <v>0</v>
      </c>
      <c r="AA129">
        <v>0</v>
      </c>
      <c r="AB129">
        <v>1.2846880907372399E-2</v>
      </c>
      <c r="AC129">
        <v>1.2846880907372399E-2</v>
      </c>
      <c r="AD129">
        <v>1.2846880907372399E-2</v>
      </c>
      <c r="AE129">
        <v>0</v>
      </c>
      <c r="AF129">
        <v>0</v>
      </c>
      <c r="AG129">
        <v>1.2846880907372399E-2</v>
      </c>
      <c r="AH129">
        <v>1.2846880907372399E-2</v>
      </c>
    </row>
    <row r="130" spans="1:34" x14ac:dyDescent="0.3">
      <c r="A130" t="s">
        <v>150</v>
      </c>
      <c r="B130">
        <v>128</v>
      </c>
      <c r="C130" t="str">
        <f>LEFT(Table131314[[#This Row],[Contingency id]])</f>
        <v>B</v>
      </c>
      <c r="D130">
        <v>0.59021922428330498</v>
      </c>
      <c r="E130" s="1">
        <v>1.24188481675392</v>
      </c>
      <c r="F130">
        <v>1186</v>
      </c>
      <c r="G130">
        <v>955</v>
      </c>
      <c r="H130">
        <v>6.3080101180438396E-3</v>
      </c>
      <c r="I130" s="2">
        <f>AVERAGE(Table131314[[#This Row],[Estimated costs 1]:[Estimated costs 20]])</f>
        <v>6.4702192242833021E-3</v>
      </c>
      <c r="J130" s="2">
        <f>(Table131314[[#This Row],[Mean]]-Table131314[[#This Row],[Actual cost]])/Table131314[[#This Row],[Actual cost]]*100</f>
        <v>2.5714782190261412</v>
      </c>
      <c r="K130" s="2">
        <f>_xlfn.STDEV.P(Table131314[[#This Row],[Estimated costs 1]:[Estimated costs 20]])</f>
        <v>9.162769695323852E-4</v>
      </c>
      <c r="L130" s="2">
        <f>Table131314[[#This Row],[Dev]]/Table131314[[#This Row],[Mean]]*100</f>
        <v>14.161451687657154</v>
      </c>
      <c r="M130" s="2">
        <f>Table131314[[#This Row],[Estimated costs 1]]-Table131314[[#This Row],[Actual cost]]</f>
        <v>1.3294266441821303E-3</v>
      </c>
      <c r="N130" s="2">
        <f>Table131314[[#This Row],[Diff 1]]/Table131314[[#This Row],[Actual cost]]*100</f>
        <v>21.075214200740618</v>
      </c>
      <c r="O130">
        <v>7.6374367622259699E-3</v>
      </c>
      <c r="P130">
        <v>5.7790893760539599E-3</v>
      </c>
      <c r="Q130">
        <v>5.7790893760539599E-3</v>
      </c>
      <c r="R130">
        <v>7.6374367622259699E-3</v>
      </c>
      <c r="S130">
        <v>7.6323777403035399E-3</v>
      </c>
      <c r="T130">
        <v>7.6323777403035399E-3</v>
      </c>
      <c r="U130">
        <v>7.6323777403035399E-3</v>
      </c>
      <c r="V130">
        <v>6.3793423271500801E-3</v>
      </c>
      <c r="W130">
        <v>5.8414839797639104E-3</v>
      </c>
      <c r="X130">
        <v>7.5750421585160099E-3</v>
      </c>
      <c r="Y130">
        <v>5.8364249578414804E-3</v>
      </c>
      <c r="Z130">
        <v>4.6457841483979702E-3</v>
      </c>
      <c r="AA130">
        <v>5.77403035413153E-3</v>
      </c>
      <c r="AB130">
        <v>7.6374367622259699E-3</v>
      </c>
      <c r="AC130">
        <v>6.3793423271500801E-3</v>
      </c>
      <c r="AD130">
        <v>6.4417369308600297E-3</v>
      </c>
      <c r="AE130">
        <v>5.77403035413153E-3</v>
      </c>
      <c r="AF130">
        <v>5.77403035413153E-3</v>
      </c>
      <c r="AG130">
        <v>5.7790893760539599E-3</v>
      </c>
      <c r="AH130">
        <v>5.8364249578414804E-3</v>
      </c>
    </row>
    <row r="131" spans="1:34" x14ac:dyDescent="0.3">
      <c r="A131" t="s">
        <v>151</v>
      </c>
      <c r="B131">
        <v>129</v>
      </c>
      <c r="C131" t="str">
        <f>LEFT(Table131314[[#This Row],[Contingency id]])</f>
        <v>A</v>
      </c>
      <c r="D131" s="1">
        <v>2.52100840336134</v>
      </c>
      <c r="E131" s="1">
        <v>1.03478260869565</v>
      </c>
      <c r="F131">
        <v>119</v>
      </c>
      <c r="G131">
        <v>115</v>
      </c>
      <c r="H131" s="2">
        <v>5.72605042016806E-3</v>
      </c>
      <c r="I131" s="2">
        <f>AVERAGE(Table131314[[#This Row],[Estimated costs 1]:[Estimated costs 20]])</f>
        <v>5.7260504201680617E-3</v>
      </c>
      <c r="J131" s="2">
        <f>(Table131314[[#This Row],[Mean]]-Table131314[[#This Row],[Actual cost]])/Table131314[[#This Row],[Actual cost]]*100</f>
        <v>3.029528817746409E-14</v>
      </c>
      <c r="K131" s="2">
        <f>_xlfn.STDEV.P(Table131314[[#This Row],[Estimated costs 1]:[Estimated costs 20]])</f>
        <v>1.7347234759768071E-18</v>
      </c>
      <c r="L131" s="2">
        <f>Table131314[[#This Row],[Dev]]/Table131314[[#This Row],[Mean]]*100</f>
        <v>3.0295288177464084E-14</v>
      </c>
      <c r="M131" s="2">
        <f>Table131314[[#This Row],[Estimated costs 1]]-Table131314[[#This Row],[Actual cost]]</f>
        <v>0</v>
      </c>
      <c r="N131" s="2">
        <f>Table131314[[#This Row],[Diff 1]]/Table131314[[#This Row],[Actual cost]]*100</f>
        <v>0</v>
      </c>
      <c r="O131">
        <v>5.72605042016806E-3</v>
      </c>
      <c r="P131">
        <v>5.72605042016806E-3</v>
      </c>
      <c r="Q131">
        <v>5.72605042016806E-3</v>
      </c>
      <c r="R131">
        <v>5.72605042016806E-3</v>
      </c>
      <c r="S131">
        <v>5.72605042016806E-3</v>
      </c>
      <c r="T131">
        <v>5.72605042016806E-3</v>
      </c>
      <c r="U131">
        <v>5.72605042016806E-3</v>
      </c>
      <c r="V131">
        <v>5.72605042016806E-3</v>
      </c>
      <c r="W131">
        <v>5.72605042016806E-3</v>
      </c>
      <c r="X131">
        <v>5.72605042016806E-3</v>
      </c>
      <c r="Y131">
        <v>5.72605042016806E-3</v>
      </c>
      <c r="Z131">
        <v>5.72605042016806E-3</v>
      </c>
      <c r="AA131">
        <v>5.72605042016806E-3</v>
      </c>
      <c r="AB131">
        <v>5.72605042016806E-3</v>
      </c>
      <c r="AC131">
        <v>5.72605042016806E-3</v>
      </c>
      <c r="AD131">
        <v>5.72605042016806E-3</v>
      </c>
      <c r="AE131">
        <v>5.72605042016806E-3</v>
      </c>
      <c r="AF131">
        <v>5.72605042016806E-3</v>
      </c>
      <c r="AG131">
        <v>5.72605042016806E-3</v>
      </c>
      <c r="AH131">
        <v>5.72605042016806E-3</v>
      </c>
    </row>
    <row r="132" spans="1:34" x14ac:dyDescent="0.3">
      <c r="A132" t="s">
        <v>152</v>
      </c>
      <c r="B132">
        <v>130</v>
      </c>
      <c r="C132" t="str">
        <f>LEFT(Table131314[[#This Row],[Contingency id]])</f>
        <v>C</v>
      </c>
      <c r="D132">
        <v>0.75757575757575701</v>
      </c>
      <c r="E132" s="1">
        <v>1.01538461538461</v>
      </c>
      <c r="F132">
        <v>132</v>
      </c>
      <c r="G132">
        <v>130</v>
      </c>
      <c r="H132">
        <v>5.4204545454545399E-3</v>
      </c>
      <c r="I132" s="2">
        <f>AVERAGE(Table131314[[#This Row],[Estimated costs 1]:[Estimated costs 20]])</f>
        <v>5.4204545454545373E-3</v>
      </c>
      <c r="J132" s="2">
        <f>(Table131314[[#This Row],[Mean]]-Table131314[[#This Row],[Actual cost]])/Table131314[[#This Row],[Actual cost]]*100</f>
        <v>-4.8004926379232448E-14</v>
      </c>
      <c r="K132" s="2">
        <f>_xlfn.STDEV.P(Table131314[[#This Row],[Estimated costs 1]:[Estimated costs 20]])</f>
        <v>2.6020852139652106E-18</v>
      </c>
      <c r="L132" s="2">
        <f>Table131314[[#This Row],[Dev]]/Table131314[[#This Row],[Mean]]*100</f>
        <v>4.8004926379232467E-14</v>
      </c>
      <c r="M132" s="2">
        <f>Table131314[[#This Row],[Estimated costs 1]]-Table131314[[#This Row],[Actual cost]]</f>
        <v>0</v>
      </c>
      <c r="N132" s="2">
        <f>Table131314[[#This Row],[Diff 1]]/Table131314[[#This Row],[Actual cost]]*100</f>
        <v>0</v>
      </c>
      <c r="O132">
        <v>5.4204545454545399E-3</v>
      </c>
      <c r="P132">
        <v>5.4204545454545399E-3</v>
      </c>
      <c r="Q132">
        <v>5.4204545454545399E-3</v>
      </c>
      <c r="R132">
        <v>5.4204545454545399E-3</v>
      </c>
      <c r="S132">
        <v>5.4204545454545399E-3</v>
      </c>
      <c r="T132">
        <v>5.4204545454545399E-3</v>
      </c>
      <c r="U132">
        <v>5.4204545454545399E-3</v>
      </c>
      <c r="V132">
        <v>5.4204545454545399E-3</v>
      </c>
      <c r="W132">
        <v>5.4204545454545399E-3</v>
      </c>
      <c r="X132">
        <v>5.4204545454545399E-3</v>
      </c>
      <c r="Y132">
        <v>5.4204545454545399E-3</v>
      </c>
      <c r="Z132">
        <v>5.4204545454545399E-3</v>
      </c>
      <c r="AA132">
        <v>5.4204545454545399E-3</v>
      </c>
      <c r="AB132">
        <v>5.4204545454545399E-3</v>
      </c>
      <c r="AC132">
        <v>5.4204545454545399E-3</v>
      </c>
      <c r="AD132">
        <v>5.4204545454545399E-3</v>
      </c>
      <c r="AE132">
        <v>5.4204545454545399E-3</v>
      </c>
      <c r="AF132">
        <v>5.4204545454545399E-3</v>
      </c>
      <c r="AG132">
        <v>5.4204545454545399E-3</v>
      </c>
      <c r="AH132">
        <v>5.4204545454545399E-3</v>
      </c>
    </row>
    <row r="133" spans="1:34" x14ac:dyDescent="0.3">
      <c r="A133" t="s">
        <v>153</v>
      </c>
      <c r="B133">
        <v>131</v>
      </c>
      <c r="C133" t="str">
        <f>LEFT(Table131314[[#This Row],[Contingency id]])</f>
        <v>C</v>
      </c>
      <c r="D133">
        <v>2.29885057471264</v>
      </c>
      <c r="E133" s="1">
        <v>1.01162790697674</v>
      </c>
      <c r="F133">
        <v>87</v>
      </c>
      <c r="G133">
        <v>86</v>
      </c>
      <c r="H133">
        <v>5.3586206896551703E-3</v>
      </c>
      <c r="I133" s="2">
        <f>AVERAGE(Table131314[[#This Row],[Estimated costs 1]:[Estimated costs 20]])</f>
        <v>5.3586206896551712E-3</v>
      </c>
      <c r="J133" s="2">
        <f>(Table131314[[#This Row],[Mean]]-Table131314[[#This Row],[Actual cost]])/Table131314[[#This Row],[Actual cost]]*100</f>
        <v>1.6186287259757859E-14</v>
      </c>
      <c r="K133" s="2">
        <f>_xlfn.STDEV.P(Table131314[[#This Row],[Estimated costs 1]:[Estimated costs 20]])</f>
        <v>8.6736173798840355E-19</v>
      </c>
      <c r="L133" s="2">
        <f>Table131314[[#This Row],[Dev]]/Table131314[[#This Row],[Mean]]*100</f>
        <v>1.6186287259757855E-14</v>
      </c>
      <c r="M133" s="2">
        <f>Table131314[[#This Row],[Estimated costs 1]]-Table131314[[#This Row],[Actual cost]]</f>
        <v>0</v>
      </c>
      <c r="N133" s="2">
        <f>Table131314[[#This Row],[Diff 1]]/Table131314[[#This Row],[Actual cost]]*100</f>
        <v>0</v>
      </c>
      <c r="O133">
        <v>5.3586206896551703E-3</v>
      </c>
      <c r="P133">
        <v>5.3586206896551703E-3</v>
      </c>
      <c r="Q133">
        <v>5.3586206896551703E-3</v>
      </c>
      <c r="R133">
        <v>5.3586206896551703E-3</v>
      </c>
      <c r="S133">
        <v>5.3586206896551703E-3</v>
      </c>
      <c r="T133">
        <v>5.3586206896551703E-3</v>
      </c>
      <c r="U133">
        <v>5.3586206896551703E-3</v>
      </c>
      <c r="V133">
        <v>5.3586206896551703E-3</v>
      </c>
      <c r="W133">
        <v>5.3586206896551703E-3</v>
      </c>
      <c r="X133">
        <v>5.3586206896551703E-3</v>
      </c>
      <c r="Y133">
        <v>5.3586206896551703E-3</v>
      </c>
      <c r="Z133">
        <v>5.3586206896551703E-3</v>
      </c>
      <c r="AA133">
        <v>5.3586206896551703E-3</v>
      </c>
      <c r="AB133">
        <v>5.3586206896551703E-3</v>
      </c>
      <c r="AC133">
        <v>5.3586206896551703E-3</v>
      </c>
      <c r="AD133">
        <v>5.3586206896551703E-3</v>
      </c>
      <c r="AE133">
        <v>5.3586206896551703E-3</v>
      </c>
      <c r="AF133">
        <v>5.3586206896551703E-3</v>
      </c>
      <c r="AG133">
        <v>5.3586206896551703E-3</v>
      </c>
      <c r="AH133">
        <v>5.3586206896551703E-3</v>
      </c>
    </row>
    <row r="134" spans="1:34" x14ac:dyDescent="0.3">
      <c r="A134" t="s">
        <v>154</v>
      </c>
      <c r="B134">
        <v>132</v>
      </c>
      <c r="C134" t="str">
        <f>LEFT(Table131314[[#This Row],[Contingency id]])</f>
        <v>B</v>
      </c>
      <c r="D134">
        <v>0.138121546961325</v>
      </c>
      <c r="E134" s="1">
        <v>1.31996353691886</v>
      </c>
      <c r="F134">
        <v>1448</v>
      </c>
      <c r="G134">
        <v>1097</v>
      </c>
      <c r="H134">
        <v>5.1691988950276196E-3</v>
      </c>
      <c r="I134" s="2">
        <f>AVERAGE(Table131314[[#This Row],[Estimated costs 1]:[Estimated costs 20]])</f>
        <v>5.1691988950276204E-3</v>
      </c>
      <c r="J134" s="2">
        <f>(Table131314[[#This Row],[Mean]]-Table131314[[#This Row],[Actual cost]])/Table131314[[#This Row],[Actual cost]]*100</f>
        <v>1.6779422800363518E-14</v>
      </c>
      <c r="K134" s="2">
        <f>_xlfn.STDEV.P(Table131314[[#This Row],[Estimated costs 1]:[Estimated costs 20]])</f>
        <v>8.6736173798840355E-19</v>
      </c>
      <c r="L134" s="2">
        <f>Table131314[[#This Row],[Dev]]/Table131314[[#This Row],[Mean]]*100</f>
        <v>1.6779422800363515E-14</v>
      </c>
      <c r="M134" s="2">
        <f>Table131314[[#This Row],[Estimated costs 1]]-Table131314[[#This Row],[Actual cost]]</f>
        <v>0</v>
      </c>
      <c r="N134" s="2">
        <f>Table131314[[#This Row],[Diff 1]]/Table131314[[#This Row],[Actual cost]]*100</f>
        <v>0</v>
      </c>
      <c r="O134">
        <v>5.1691988950276196E-3</v>
      </c>
      <c r="P134">
        <v>5.1691988950276196E-3</v>
      </c>
      <c r="Q134">
        <v>5.1691988950276196E-3</v>
      </c>
      <c r="R134">
        <v>5.1691988950276196E-3</v>
      </c>
      <c r="S134">
        <v>5.1691988950276196E-3</v>
      </c>
      <c r="T134">
        <v>5.1691988950276196E-3</v>
      </c>
      <c r="U134">
        <v>5.1691988950276196E-3</v>
      </c>
      <c r="V134">
        <v>5.1691988950276196E-3</v>
      </c>
      <c r="W134">
        <v>5.1691988950276196E-3</v>
      </c>
      <c r="X134">
        <v>5.1691988950276196E-3</v>
      </c>
      <c r="Y134">
        <v>5.1691988950276196E-3</v>
      </c>
      <c r="Z134">
        <v>5.1691988950276196E-3</v>
      </c>
      <c r="AA134">
        <v>5.1691988950276196E-3</v>
      </c>
      <c r="AB134">
        <v>5.1691988950276196E-3</v>
      </c>
      <c r="AC134">
        <v>5.1691988950276196E-3</v>
      </c>
      <c r="AD134">
        <v>5.1691988950276196E-3</v>
      </c>
      <c r="AE134">
        <v>5.1691988950276196E-3</v>
      </c>
      <c r="AF134">
        <v>5.1691988950276196E-3</v>
      </c>
      <c r="AG134">
        <v>5.1691988950276196E-3</v>
      </c>
      <c r="AH134">
        <v>5.1691988950276196E-3</v>
      </c>
    </row>
    <row r="135" spans="1:34" x14ac:dyDescent="0.3">
      <c r="A135" t="s">
        <v>155</v>
      </c>
      <c r="B135">
        <v>133</v>
      </c>
      <c r="C135" t="str">
        <f>LEFT(Table131314[[#This Row],[Contingency id]])</f>
        <v>C</v>
      </c>
      <c r="D135">
        <v>2.9411764705882302</v>
      </c>
      <c r="E135" s="1">
        <v>1.0967741935483799</v>
      </c>
      <c r="F135">
        <v>34</v>
      </c>
      <c r="G135">
        <v>31</v>
      </c>
      <c r="H135">
        <v>5.0470588235294097E-3</v>
      </c>
      <c r="I135" s="2">
        <f>AVERAGE(Table131314[[#This Row],[Estimated costs 1]:[Estimated costs 20]])</f>
        <v>5.0470588235294088E-3</v>
      </c>
      <c r="J135" s="2">
        <f>(Table131314[[#This Row],[Mean]]-Table131314[[#This Row],[Actual cost]])/Table131314[[#This Row],[Actual cost]]*100</f>
        <v>-1.7185488981122223E-14</v>
      </c>
      <c r="K135" s="2">
        <f>_xlfn.STDEV.P(Table131314[[#This Row],[Estimated costs 1]:[Estimated costs 20]])</f>
        <v>8.6736173798840355E-19</v>
      </c>
      <c r="L135" s="2">
        <f>Table131314[[#This Row],[Dev]]/Table131314[[#This Row],[Mean]]*100</f>
        <v>1.7185488981122223E-14</v>
      </c>
      <c r="M135" s="2">
        <f>Table131314[[#This Row],[Estimated costs 1]]-Table131314[[#This Row],[Actual cost]]</f>
        <v>0</v>
      </c>
      <c r="N135" s="2">
        <f>Table131314[[#This Row],[Diff 1]]/Table131314[[#This Row],[Actual cost]]*100</f>
        <v>0</v>
      </c>
      <c r="O135">
        <v>5.0470588235294097E-3</v>
      </c>
      <c r="P135">
        <v>5.0470588235294097E-3</v>
      </c>
      <c r="Q135">
        <v>5.0470588235294097E-3</v>
      </c>
      <c r="R135">
        <v>5.0470588235294097E-3</v>
      </c>
      <c r="S135">
        <v>5.0470588235294097E-3</v>
      </c>
      <c r="T135">
        <v>5.0470588235294097E-3</v>
      </c>
      <c r="U135">
        <v>5.0470588235294097E-3</v>
      </c>
      <c r="V135">
        <v>5.0470588235294097E-3</v>
      </c>
      <c r="W135">
        <v>5.0470588235294097E-3</v>
      </c>
      <c r="X135">
        <v>5.0470588235294097E-3</v>
      </c>
      <c r="Y135">
        <v>5.0470588235294097E-3</v>
      </c>
      <c r="Z135">
        <v>5.0470588235294097E-3</v>
      </c>
      <c r="AA135">
        <v>5.0470588235294097E-3</v>
      </c>
      <c r="AB135">
        <v>5.0470588235294097E-3</v>
      </c>
      <c r="AC135">
        <v>5.0470588235294097E-3</v>
      </c>
      <c r="AD135">
        <v>5.0470588235294097E-3</v>
      </c>
      <c r="AE135">
        <v>5.0470588235294097E-3</v>
      </c>
      <c r="AF135">
        <v>5.0470588235294097E-3</v>
      </c>
      <c r="AG135">
        <v>5.0470588235294097E-3</v>
      </c>
      <c r="AH135">
        <v>5.0470588235294097E-3</v>
      </c>
    </row>
    <row r="136" spans="1:34" x14ac:dyDescent="0.3">
      <c r="A136" t="s">
        <v>156</v>
      </c>
      <c r="B136">
        <v>134</v>
      </c>
      <c r="C136" t="str">
        <f>LEFT(Table131314[[#This Row],[Contingency id]])</f>
        <v>B</v>
      </c>
      <c r="D136">
        <v>2.19780219780219</v>
      </c>
      <c r="E136" s="1">
        <v>1.0224719101123501</v>
      </c>
      <c r="F136">
        <v>91</v>
      </c>
      <c r="G136">
        <v>89</v>
      </c>
      <c r="H136">
        <v>5.0362637362637297E-3</v>
      </c>
      <c r="I136" s="2">
        <f>AVERAGE(Table131314[[#This Row],[Estimated costs 1]:[Estimated costs 20]])</f>
        <v>5.0362637362637297E-3</v>
      </c>
      <c r="J136" s="2">
        <f>(Table131314[[#This Row],[Mean]]-Table131314[[#This Row],[Actual cost]])/Table131314[[#This Row],[Actual cost]]*100</f>
        <v>0</v>
      </c>
      <c r="K136" s="2">
        <f>_xlfn.STDEV.P(Table131314[[#This Row],[Estimated costs 1]:[Estimated costs 20]])</f>
        <v>0</v>
      </c>
      <c r="L136" s="2">
        <f>Table131314[[#This Row],[Dev]]/Table131314[[#This Row],[Mean]]*100</f>
        <v>0</v>
      </c>
      <c r="M136" s="2">
        <f>Table131314[[#This Row],[Estimated costs 1]]-Table131314[[#This Row],[Actual cost]]</f>
        <v>0</v>
      </c>
      <c r="N136" s="2">
        <f>Table131314[[#This Row],[Diff 1]]/Table131314[[#This Row],[Actual cost]]*100</f>
        <v>0</v>
      </c>
      <c r="O136">
        <v>5.0362637362637297E-3</v>
      </c>
      <c r="P136">
        <v>5.0362637362637297E-3</v>
      </c>
      <c r="Q136">
        <v>5.0362637362637297E-3</v>
      </c>
      <c r="R136">
        <v>5.0362637362637297E-3</v>
      </c>
      <c r="S136">
        <v>5.0362637362637297E-3</v>
      </c>
      <c r="T136">
        <v>5.0362637362637297E-3</v>
      </c>
      <c r="U136">
        <v>5.0362637362637297E-3</v>
      </c>
      <c r="V136">
        <v>5.0362637362637297E-3</v>
      </c>
      <c r="W136">
        <v>5.0362637362637297E-3</v>
      </c>
      <c r="X136">
        <v>5.0362637362637297E-3</v>
      </c>
      <c r="Y136">
        <v>5.0362637362637297E-3</v>
      </c>
      <c r="Z136">
        <v>5.0362637362637297E-3</v>
      </c>
      <c r="AA136">
        <v>5.0362637362637297E-3</v>
      </c>
      <c r="AB136">
        <v>5.0362637362637297E-3</v>
      </c>
      <c r="AC136">
        <v>5.0362637362637297E-3</v>
      </c>
      <c r="AD136">
        <v>5.0362637362637297E-3</v>
      </c>
      <c r="AE136">
        <v>5.0362637362637297E-3</v>
      </c>
      <c r="AF136">
        <v>5.0362637362637297E-3</v>
      </c>
      <c r="AG136">
        <v>5.0362637362637297E-3</v>
      </c>
      <c r="AH136">
        <v>5.0362637362637297E-3</v>
      </c>
    </row>
    <row r="137" spans="1:34" x14ac:dyDescent="0.3">
      <c r="A137" t="s">
        <v>157</v>
      </c>
      <c r="B137">
        <v>135</v>
      </c>
      <c r="C137" t="str">
        <f>LEFT(Table131314[[#This Row],[Contingency id]])</f>
        <v>B</v>
      </c>
      <c r="D137">
        <v>1.5037593984962401</v>
      </c>
      <c r="E137" s="1">
        <v>1.04724409448818</v>
      </c>
      <c r="F137">
        <v>133</v>
      </c>
      <c r="G137">
        <v>127</v>
      </c>
      <c r="H137">
        <v>4.9278195488721803E-3</v>
      </c>
      <c r="I137" s="2">
        <f>AVERAGE(Table131314[[#This Row],[Estimated costs 1]:[Estimated costs 20]])</f>
        <v>4.927819548872182E-3</v>
      </c>
      <c r="J137" s="2">
        <f>(Table131314[[#This Row],[Mean]]-Table131314[[#This Row],[Actual cost]])/Table131314[[#This Row],[Actual cost]]*100</f>
        <v>3.5202658270508904E-14</v>
      </c>
      <c r="K137" s="2">
        <f>_xlfn.STDEV.P(Table131314[[#This Row],[Estimated costs 1]:[Estimated costs 20]])</f>
        <v>1.7347234759768071E-18</v>
      </c>
      <c r="L137" s="2">
        <f>Table131314[[#This Row],[Dev]]/Table131314[[#This Row],[Mean]]*100</f>
        <v>3.5202658270508891E-14</v>
      </c>
      <c r="M137" s="2">
        <f>Table131314[[#This Row],[Estimated costs 1]]-Table131314[[#This Row],[Actual cost]]</f>
        <v>0</v>
      </c>
      <c r="N137" s="2">
        <f>Table131314[[#This Row],[Diff 1]]/Table131314[[#This Row],[Actual cost]]*100</f>
        <v>0</v>
      </c>
      <c r="O137">
        <v>4.9278195488721803E-3</v>
      </c>
      <c r="P137">
        <v>4.9278195488721803E-3</v>
      </c>
      <c r="Q137">
        <v>4.9278195488721803E-3</v>
      </c>
      <c r="R137">
        <v>4.9278195488721803E-3</v>
      </c>
      <c r="S137">
        <v>4.9278195488721803E-3</v>
      </c>
      <c r="T137">
        <v>4.9278195488721803E-3</v>
      </c>
      <c r="U137">
        <v>4.9278195488721803E-3</v>
      </c>
      <c r="V137">
        <v>4.9278195488721803E-3</v>
      </c>
      <c r="W137">
        <v>4.9278195488721803E-3</v>
      </c>
      <c r="X137">
        <v>4.9278195488721803E-3</v>
      </c>
      <c r="Y137">
        <v>4.9278195488721803E-3</v>
      </c>
      <c r="Z137">
        <v>4.9278195488721803E-3</v>
      </c>
      <c r="AA137">
        <v>4.9278195488721803E-3</v>
      </c>
      <c r="AB137">
        <v>4.9278195488721803E-3</v>
      </c>
      <c r="AC137">
        <v>4.9278195488721803E-3</v>
      </c>
      <c r="AD137">
        <v>4.9278195488721803E-3</v>
      </c>
      <c r="AE137">
        <v>4.9278195488721803E-3</v>
      </c>
      <c r="AF137">
        <v>4.9278195488721803E-3</v>
      </c>
      <c r="AG137">
        <v>4.9278195488721803E-3</v>
      </c>
      <c r="AH137">
        <v>4.9278195488721803E-3</v>
      </c>
    </row>
    <row r="138" spans="1:34" x14ac:dyDescent="0.3">
      <c r="A138" t="s">
        <v>158</v>
      </c>
      <c r="B138">
        <v>136</v>
      </c>
      <c r="C138" t="str">
        <f>LEFT(Table131314[[#This Row],[Contingency id]])</f>
        <v>A</v>
      </c>
      <c r="D138" s="1">
        <v>4.2857142857142803</v>
      </c>
      <c r="E138" s="1">
        <v>1.0447761194029801</v>
      </c>
      <c r="F138">
        <v>70</v>
      </c>
      <c r="G138">
        <v>67</v>
      </c>
      <c r="H138" s="2">
        <v>4.7452857142857097E-3</v>
      </c>
      <c r="I138" s="2">
        <f>AVERAGE(Table131314[[#This Row],[Estimated costs 1]:[Estimated costs 20]])</f>
        <v>4.7452857142857114E-3</v>
      </c>
      <c r="J138" s="2">
        <f>(Table131314[[#This Row],[Mean]]-Table131314[[#This Row],[Actual cost]])/Table131314[[#This Row],[Actual cost]]*100</f>
        <v>3.6556776144256442E-14</v>
      </c>
      <c r="K138" s="2">
        <f>_xlfn.STDEV.P(Table131314[[#This Row],[Estimated costs 1]:[Estimated costs 20]])</f>
        <v>1.7347234759768071E-18</v>
      </c>
      <c r="L138" s="2">
        <f>Table131314[[#This Row],[Dev]]/Table131314[[#This Row],[Mean]]*100</f>
        <v>3.6556776144256423E-14</v>
      </c>
      <c r="M138" s="2">
        <f>Table131314[[#This Row],[Estimated costs 1]]-Table131314[[#This Row],[Actual cost]]</f>
        <v>0</v>
      </c>
      <c r="N138" s="2">
        <f>Table131314[[#This Row],[Diff 1]]/Table131314[[#This Row],[Actual cost]]*100</f>
        <v>0</v>
      </c>
      <c r="O138">
        <v>4.7452857142857097E-3</v>
      </c>
      <c r="P138">
        <v>4.7452857142857097E-3</v>
      </c>
      <c r="Q138">
        <v>4.7452857142857097E-3</v>
      </c>
      <c r="R138">
        <v>4.7452857142857097E-3</v>
      </c>
      <c r="S138">
        <v>4.7452857142857097E-3</v>
      </c>
      <c r="T138">
        <v>4.7452857142857097E-3</v>
      </c>
      <c r="U138">
        <v>4.7452857142857097E-3</v>
      </c>
      <c r="V138">
        <v>4.7452857142857097E-3</v>
      </c>
      <c r="W138">
        <v>4.7452857142857097E-3</v>
      </c>
      <c r="X138">
        <v>4.7452857142857097E-3</v>
      </c>
      <c r="Y138">
        <v>4.7452857142857097E-3</v>
      </c>
      <c r="Z138">
        <v>4.7452857142857097E-3</v>
      </c>
      <c r="AA138">
        <v>4.7452857142857097E-3</v>
      </c>
      <c r="AB138">
        <v>4.7452857142857097E-3</v>
      </c>
      <c r="AC138">
        <v>4.7452857142857097E-3</v>
      </c>
      <c r="AD138">
        <v>4.7452857142857097E-3</v>
      </c>
      <c r="AE138">
        <v>4.7452857142857097E-3</v>
      </c>
      <c r="AF138">
        <v>4.7452857142857097E-3</v>
      </c>
      <c r="AG138">
        <v>4.7452857142857097E-3</v>
      </c>
      <c r="AH138">
        <v>4.7452857142857097E-3</v>
      </c>
    </row>
    <row r="139" spans="1:34" x14ac:dyDescent="0.3">
      <c r="A139" t="s">
        <v>159</v>
      </c>
      <c r="B139">
        <v>137</v>
      </c>
      <c r="C139" t="str">
        <f>LEFT(Table131314[[#This Row],[Contingency id]])</f>
        <v>B</v>
      </c>
      <c r="D139">
        <v>1.5037593984962401</v>
      </c>
      <c r="E139" s="1">
        <v>1.00757575757575</v>
      </c>
      <c r="F139">
        <v>133</v>
      </c>
      <c r="G139">
        <v>132</v>
      </c>
      <c r="H139">
        <v>4.7000000000000002E-3</v>
      </c>
      <c r="I139" s="2">
        <f>AVERAGE(Table131314[[#This Row],[Estimated costs 1]:[Estimated costs 20]])</f>
        <v>4.6999999999999993E-3</v>
      </c>
      <c r="J139" s="2">
        <f>(Table131314[[#This Row],[Mean]]-Table131314[[#This Row],[Actual cost]])/Table131314[[#This Row],[Actual cost]]*100</f>
        <v>-1.8454505063583053E-14</v>
      </c>
      <c r="K139" s="2">
        <f>_xlfn.STDEV.P(Table131314[[#This Row],[Estimated costs 1]:[Estimated costs 20]])</f>
        <v>8.6736173798840355E-19</v>
      </c>
      <c r="L139" s="2">
        <f>Table131314[[#This Row],[Dev]]/Table131314[[#This Row],[Mean]]*100</f>
        <v>1.8454505063583056E-14</v>
      </c>
      <c r="M139" s="2">
        <f>Table131314[[#This Row],[Estimated costs 1]]-Table131314[[#This Row],[Actual cost]]</f>
        <v>0</v>
      </c>
      <c r="N139" s="2">
        <f>Table131314[[#This Row],[Diff 1]]/Table131314[[#This Row],[Actual cost]]*100</f>
        <v>0</v>
      </c>
      <c r="O139">
        <v>4.7000000000000002E-3</v>
      </c>
      <c r="P139">
        <v>4.7000000000000002E-3</v>
      </c>
      <c r="Q139">
        <v>4.7000000000000002E-3</v>
      </c>
      <c r="R139">
        <v>4.7000000000000002E-3</v>
      </c>
      <c r="S139">
        <v>4.7000000000000002E-3</v>
      </c>
      <c r="T139">
        <v>4.7000000000000002E-3</v>
      </c>
      <c r="U139">
        <v>4.7000000000000002E-3</v>
      </c>
      <c r="V139">
        <v>4.7000000000000002E-3</v>
      </c>
      <c r="W139">
        <v>4.7000000000000002E-3</v>
      </c>
      <c r="X139">
        <v>4.7000000000000002E-3</v>
      </c>
      <c r="Y139">
        <v>4.7000000000000002E-3</v>
      </c>
      <c r="Z139">
        <v>4.7000000000000002E-3</v>
      </c>
      <c r="AA139">
        <v>4.7000000000000002E-3</v>
      </c>
      <c r="AB139">
        <v>4.7000000000000002E-3</v>
      </c>
      <c r="AC139">
        <v>4.7000000000000002E-3</v>
      </c>
      <c r="AD139">
        <v>4.7000000000000002E-3</v>
      </c>
      <c r="AE139">
        <v>4.7000000000000002E-3</v>
      </c>
      <c r="AF139">
        <v>4.7000000000000002E-3</v>
      </c>
      <c r="AG139">
        <v>4.7000000000000002E-3</v>
      </c>
      <c r="AH139">
        <v>4.7000000000000002E-3</v>
      </c>
    </row>
    <row r="140" spans="1:34" x14ac:dyDescent="0.3">
      <c r="A140" t="s">
        <v>160</v>
      </c>
      <c r="B140">
        <v>138</v>
      </c>
      <c r="C140" t="str">
        <f>LEFT(Table131314[[#This Row],[Contingency id]])</f>
        <v>B</v>
      </c>
      <c r="D140">
        <v>1.5037593984962401</v>
      </c>
      <c r="E140" s="1">
        <v>1.01526717557251</v>
      </c>
      <c r="F140">
        <v>133</v>
      </c>
      <c r="G140">
        <v>131</v>
      </c>
      <c r="H140">
        <v>4.6330827067669099E-3</v>
      </c>
      <c r="I140" s="2">
        <f>AVERAGE(Table131314[[#This Row],[Estimated costs 1]:[Estimated costs 20]])</f>
        <v>4.6330827067669091E-3</v>
      </c>
      <c r="J140" s="2">
        <f>(Table131314[[#This Row],[Mean]]-Table131314[[#This Row],[Actual cost]])/Table131314[[#This Row],[Actual cost]]*100</f>
        <v>-1.8721050170798094E-14</v>
      </c>
      <c r="K140" s="2">
        <f>_xlfn.STDEV.P(Table131314[[#This Row],[Estimated costs 1]:[Estimated costs 20]])</f>
        <v>8.6736173798840355E-19</v>
      </c>
      <c r="L140" s="2">
        <f>Table131314[[#This Row],[Dev]]/Table131314[[#This Row],[Mean]]*100</f>
        <v>1.87210501707981E-14</v>
      </c>
      <c r="M140" s="2">
        <f>Table131314[[#This Row],[Estimated costs 1]]-Table131314[[#This Row],[Actual cost]]</f>
        <v>0</v>
      </c>
      <c r="N140" s="2">
        <f>Table131314[[#This Row],[Diff 1]]/Table131314[[#This Row],[Actual cost]]*100</f>
        <v>0</v>
      </c>
      <c r="O140">
        <v>4.6330827067669099E-3</v>
      </c>
      <c r="P140">
        <v>4.6330827067669099E-3</v>
      </c>
      <c r="Q140">
        <v>4.6330827067669099E-3</v>
      </c>
      <c r="R140">
        <v>4.6330827067669099E-3</v>
      </c>
      <c r="S140">
        <v>4.6330827067669099E-3</v>
      </c>
      <c r="T140">
        <v>4.6330827067669099E-3</v>
      </c>
      <c r="U140">
        <v>4.6330827067669099E-3</v>
      </c>
      <c r="V140">
        <v>4.6330827067669099E-3</v>
      </c>
      <c r="W140">
        <v>4.6330827067669099E-3</v>
      </c>
      <c r="X140">
        <v>4.6330827067669099E-3</v>
      </c>
      <c r="Y140">
        <v>4.6330827067669099E-3</v>
      </c>
      <c r="Z140">
        <v>4.6330827067669099E-3</v>
      </c>
      <c r="AA140">
        <v>4.6330827067669099E-3</v>
      </c>
      <c r="AB140">
        <v>4.6330827067669099E-3</v>
      </c>
      <c r="AC140">
        <v>4.6330827067669099E-3</v>
      </c>
      <c r="AD140">
        <v>4.6330827067669099E-3</v>
      </c>
      <c r="AE140">
        <v>4.6330827067669099E-3</v>
      </c>
      <c r="AF140">
        <v>4.6330827067669099E-3</v>
      </c>
      <c r="AG140">
        <v>4.6330827067669099E-3</v>
      </c>
      <c r="AH140">
        <v>4.6330827067669099E-3</v>
      </c>
    </row>
    <row r="141" spans="1:34" x14ac:dyDescent="0.3">
      <c r="A141" t="s">
        <v>161</v>
      </c>
      <c r="B141">
        <v>139</v>
      </c>
      <c r="C141" t="str">
        <f>LEFT(Table131314[[#This Row],[Contingency id]])</f>
        <v>A</v>
      </c>
      <c r="D141" s="1">
        <v>3.27868852459016</v>
      </c>
      <c r="E141" s="1">
        <v>1</v>
      </c>
      <c r="F141">
        <v>61</v>
      </c>
      <c r="G141">
        <v>61</v>
      </c>
      <c r="H141" s="2">
        <v>3.9114754098360602E-3</v>
      </c>
      <c r="I141" s="2">
        <f>AVERAGE(Table131314[[#This Row],[Estimated costs 1]:[Estimated costs 20]])</f>
        <v>3.9114754098360602E-3</v>
      </c>
      <c r="J141" s="2">
        <f>(Table131314[[#This Row],[Mean]]-Table131314[[#This Row],[Actual cost]])/Table131314[[#This Row],[Actual cost]]*100</f>
        <v>0</v>
      </c>
      <c r="K141" s="2">
        <f>_xlfn.STDEV.P(Table131314[[#This Row],[Estimated costs 1]:[Estimated costs 20]])</f>
        <v>0</v>
      </c>
      <c r="L141" s="2">
        <f>Table131314[[#This Row],[Dev]]/Table131314[[#This Row],[Mean]]*100</f>
        <v>0</v>
      </c>
      <c r="M141" s="2">
        <f>Table131314[[#This Row],[Estimated costs 1]]-Table131314[[#This Row],[Actual cost]]</f>
        <v>0</v>
      </c>
      <c r="N141" s="2">
        <f>Table131314[[#This Row],[Diff 1]]/Table131314[[#This Row],[Actual cost]]*100</f>
        <v>0</v>
      </c>
      <c r="O141">
        <v>3.9114754098360602E-3</v>
      </c>
      <c r="P141">
        <v>3.9114754098360602E-3</v>
      </c>
      <c r="Q141">
        <v>3.9114754098360602E-3</v>
      </c>
      <c r="R141">
        <v>3.9114754098360602E-3</v>
      </c>
      <c r="S141">
        <v>3.9114754098360602E-3</v>
      </c>
      <c r="T141">
        <v>3.9114754098360602E-3</v>
      </c>
      <c r="U141">
        <v>3.9114754098360602E-3</v>
      </c>
      <c r="V141">
        <v>3.9114754098360602E-3</v>
      </c>
      <c r="W141">
        <v>3.9114754098360602E-3</v>
      </c>
      <c r="X141">
        <v>3.9114754098360602E-3</v>
      </c>
      <c r="Y141">
        <v>3.9114754098360602E-3</v>
      </c>
      <c r="Z141">
        <v>3.9114754098360602E-3</v>
      </c>
      <c r="AA141">
        <v>3.9114754098360602E-3</v>
      </c>
      <c r="AB141">
        <v>3.9114754098360602E-3</v>
      </c>
      <c r="AC141">
        <v>3.9114754098360602E-3</v>
      </c>
      <c r="AD141">
        <v>3.9114754098360602E-3</v>
      </c>
      <c r="AE141">
        <v>3.9114754098360602E-3</v>
      </c>
      <c r="AF141">
        <v>3.9114754098360602E-3</v>
      </c>
      <c r="AG141">
        <v>3.9114754098360602E-3</v>
      </c>
      <c r="AH141">
        <v>3.9114754098360602E-3</v>
      </c>
    </row>
    <row r="142" spans="1:34" x14ac:dyDescent="0.3">
      <c r="A142" t="s">
        <v>162</v>
      </c>
      <c r="B142">
        <v>140</v>
      </c>
      <c r="C142" t="str">
        <f>LEFT(Table131314[[#This Row],[Contingency id]])</f>
        <v>A</v>
      </c>
      <c r="D142" s="1">
        <v>1.5267175572519001</v>
      </c>
      <c r="E142" s="1">
        <v>1.0314960629921199</v>
      </c>
      <c r="F142">
        <v>131</v>
      </c>
      <c r="G142">
        <v>127</v>
      </c>
      <c r="H142" s="2">
        <v>3.5931297709923598E-3</v>
      </c>
      <c r="I142" s="2">
        <f>AVERAGE(Table131314[[#This Row],[Estimated costs 1]:[Estimated costs 20]])</f>
        <v>3.5931297709923594E-3</v>
      </c>
      <c r="J142" s="2">
        <f>(Table131314[[#This Row],[Mean]]-Table131314[[#This Row],[Actual cost]])/Table131314[[#This Row],[Actual cost]]*100</f>
        <v>-1.2069724631026246E-14</v>
      </c>
      <c r="K142" s="2">
        <f>_xlfn.STDEV.P(Table131314[[#This Row],[Estimated costs 1]:[Estimated costs 20]])</f>
        <v>4.3368086899420177E-19</v>
      </c>
      <c r="L142" s="2">
        <f>Table131314[[#This Row],[Dev]]/Table131314[[#This Row],[Mean]]*100</f>
        <v>1.2069724631026246E-14</v>
      </c>
      <c r="M142" s="2">
        <f>Table131314[[#This Row],[Estimated costs 1]]-Table131314[[#This Row],[Actual cost]]</f>
        <v>0</v>
      </c>
      <c r="N142" s="2">
        <f>Table131314[[#This Row],[Diff 1]]/Table131314[[#This Row],[Actual cost]]*100</f>
        <v>0</v>
      </c>
      <c r="O142">
        <v>3.5931297709923598E-3</v>
      </c>
      <c r="P142">
        <v>3.5931297709923598E-3</v>
      </c>
      <c r="Q142">
        <v>3.5931297709923598E-3</v>
      </c>
      <c r="R142">
        <v>3.5931297709923598E-3</v>
      </c>
      <c r="S142">
        <v>3.5931297709923598E-3</v>
      </c>
      <c r="T142">
        <v>3.5931297709923598E-3</v>
      </c>
      <c r="U142">
        <v>3.5931297709923598E-3</v>
      </c>
      <c r="V142">
        <v>3.5931297709923598E-3</v>
      </c>
      <c r="W142">
        <v>3.5931297709923598E-3</v>
      </c>
      <c r="X142">
        <v>3.5931297709923598E-3</v>
      </c>
      <c r="Y142">
        <v>3.5931297709923598E-3</v>
      </c>
      <c r="Z142">
        <v>3.5931297709923598E-3</v>
      </c>
      <c r="AA142">
        <v>3.5931297709923598E-3</v>
      </c>
      <c r="AB142">
        <v>3.5931297709923598E-3</v>
      </c>
      <c r="AC142">
        <v>3.5931297709923598E-3</v>
      </c>
      <c r="AD142">
        <v>3.5931297709923598E-3</v>
      </c>
      <c r="AE142">
        <v>3.5931297709923598E-3</v>
      </c>
      <c r="AF142">
        <v>3.5931297709923598E-3</v>
      </c>
      <c r="AG142">
        <v>3.5931297709923598E-3</v>
      </c>
      <c r="AH142">
        <v>3.5931297709923598E-3</v>
      </c>
    </row>
    <row r="143" spans="1:34" x14ac:dyDescent="0.3">
      <c r="A143" t="s">
        <v>163</v>
      </c>
      <c r="B143">
        <v>141</v>
      </c>
      <c r="C143" t="str">
        <f>LEFT(Table131314[[#This Row],[Contingency id]])</f>
        <v>B</v>
      </c>
      <c r="D143">
        <v>0.1085776330076</v>
      </c>
      <c r="E143" s="1">
        <v>1.1976592977893299</v>
      </c>
      <c r="F143">
        <v>921</v>
      </c>
      <c r="G143">
        <v>769</v>
      </c>
      <c r="H143">
        <v>2.8306188925081399E-3</v>
      </c>
      <c r="I143" s="2">
        <f>AVERAGE(Table131314[[#This Row],[Estimated costs 1]:[Estimated costs 20]])</f>
        <v>2.8306188925081386E-3</v>
      </c>
      <c r="J143" s="2">
        <f>(Table131314[[#This Row],[Mean]]-Table131314[[#This Row],[Actual cost]])/Table131314[[#This Row],[Actual cost]]*100</f>
        <v>-4.5963185309972418E-14</v>
      </c>
      <c r="K143" s="2">
        <f>_xlfn.STDEV.P(Table131314[[#This Row],[Estimated costs 1]:[Estimated costs 20]])</f>
        <v>1.3010426069826053E-18</v>
      </c>
      <c r="L143" s="2">
        <f>Table131314[[#This Row],[Dev]]/Table131314[[#This Row],[Mean]]*100</f>
        <v>4.5963185309972443E-14</v>
      </c>
      <c r="M143" s="2">
        <f>Table131314[[#This Row],[Estimated costs 1]]-Table131314[[#This Row],[Actual cost]]</f>
        <v>0</v>
      </c>
      <c r="N143" s="2">
        <f>Table131314[[#This Row],[Diff 1]]/Table131314[[#This Row],[Actual cost]]*100</f>
        <v>0</v>
      </c>
      <c r="O143">
        <v>2.8306188925081399E-3</v>
      </c>
      <c r="P143">
        <v>2.8306188925081399E-3</v>
      </c>
      <c r="Q143">
        <v>2.8306188925081399E-3</v>
      </c>
      <c r="R143">
        <v>2.8306188925081399E-3</v>
      </c>
      <c r="S143">
        <v>2.8306188925081399E-3</v>
      </c>
      <c r="T143">
        <v>2.8306188925081399E-3</v>
      </c>
      <c r="U143">
        <v>2.8306188925081399E-3</v>
      </c>
      <c r="V143">
        <v>2.8306188925081399E-3</v>
      </c>
      <c r="W143">
        <v>2.8306188925081399E-3</v>
      </c>
      <c r="X143">
        <v>2.8306188925081399E-3</v>
      </c>
      <c r="Y143">
        <v>2.8306188925081399E-3</v>
      </c>
      <c r="Z143">
        <v>2.8306188925081399E-3</v>
      </c>
      <c r="AA143">
        <v>2.8306188925081399E-3</v>
      </c>
      <c r="AB143">
        <v>2.8306188925081399E-3</v>
      </c>
      <c r="AC143">
        <v>2.8306188925081399E-3</v>
      </c>
      <c r="AD143">
        <v>2.8306188925081399E-3</v>
      </c>
      <c r="AE143">
        <v>2.8306188925081399E-3</v>
      </c>
      <c r="AF143">
        <v>2.8306188925081399E-3</v>
      </c>
      <c r="AG143">
        <v>2.8306188925081399E-3</v>
      </c>
      <c r="AH143">
        <v>2.8306188925081399E-3</v>
      </c>
    </row>
    <row r="144" spans="1:34" x14ac:dyDescent="0.3">
      <c r="A144" t="s">
        <v>164</v>
      </c>
      <c r="B144">
        <v>142</v>
      </c>
      <c r="C144" t="str">
        <f>LEFT(Table131314[[#This Row],[Contingency id]])</f>
        <v>A</v>
      </c>
      <c r="D144" s="1">
        <v>3.44827586206896</v>
      </c>
      <c r="E144" s="1">
        <v>1.01754385964912</v>
      </c>
      <c r="F144">
        <v>58</v>
      </c>
      <c r="G144">
        <v>57</v>
      </c>
      <c r="H144" s="2">
        <v>2.68931034482758E-3</v>
      </c>
      <c r="I144" s="2">
        <f>AVERAGE(Table131314[[#This Row],[Estimated costs 1]:[Estimated costs 20]])</f>
        <v>2.6893103448275813E-3</v>
      </c>
      <c r="J144" s="2">
        <f>(Table131314[[#This Row],[Mean]]-Table131314[[#This Row],[Actual cost]])/Table131314[[#This Row],[Actual cost]]*100</f>
        <v>4.8378299272337019E-14</v>
      </c>
      <c r="K144" s="2">
        <f>_xlfn.STDEV.P(Table131314[[#This Row],[Estimated costs 1]:[Estimated costs 20]])</f>
        <v>1.3010426069826053E-18</v>
      </c>
      <c r="L144" s="2">
        <f>Table131314[[#This Row],[Dev]]/Table131314[[#This Row],[Mean]]*100</f>
        <v>4.8378299272337E-14</v>
      </c>
      <c r="M144" s="2">
        <f>Table131314[[#This Row],[Estimated costs 1]]-Table131314[[#This Row],[Actual cost]]</f>
        <v>0</v>
      </c>
      <c r="N144" s="2">
        <f>Table131314[[#This Row],[Diff 1]]/Table131314[[#This Row],[Actual cost]]*100</f>
        <v>0</v>
      </c>
      <c r="O144">
        <v>2.68931034482758E-3</v>
      </c>
      <c r="P144">
        <v>2.68931034482758E-3</v>
      </c>
      <c r="Q144">
        <v>2.68931034482758E-3</v>
      </c>
      <c r="R144">
        <v>2.68931034482758E-3</v>
      </c>
      <c r="S144">
        <v>2.68931034482758E-3</v>
      </c>
      <c r="T144">
        <v>2.68931034482758E-3</v>
      </c>
      <c r="U144">
        <v>2.68931034482758E-3</v>
      </c>
      <c r="V144">
        <v>2.68931034482758E-3</v>
      </c>
      <c r="W144">
        <v>2.68931034482758E-3</v>
      </c>
      <c r="X144">
        <v>2.68931034482758E-3</v>
      </c>
      <c r="Y144">
        <v>2.68931034482758E-3</v>
      </c>
      <c r="Z144">
        <v>2.68931034482758E-3</v>
      </c>
      <c r="AA144">
        <v>2.68931034482758E-3</v>
      </c>
      <c r="AB144">
        <v>2.68931034482758E-3</v>
      </c>
      <c r="AC144">
        <v>2.68931034482758E-3</v>
      </c>
      <c r="AD144">
        <v>2.68931034482758E-3</v>
      </c>
      <c r="AE144">
        <v>2.68931034482758E-3</v>
      </c>
      <c r="AF144">
        <v>2.68931034482758E-3</v>
      </c>
      <c r="AG144">
        <v>2.68931034482758E-3</v>
      </c>
      <c r="AH144">
        <v>2.68931034482758E-3</v>
      </c>
    </row>
    <row r="145" spans="1:34" x14ac:dyDescent="0.3">
      <c r="A145" t="s">
        <v>165</v>
      </c>
      <c r="B145">
        <v>143</v>
      </c>
      <c r="C145" t="str">
        <f>LEFT(Table131314[[#This Row],[Contingency id]])</f>
        <v>B</v>
      </c>
      <c r="D145">
        <v>6.9300069300069295E-2</v>
      </c>
      <c r="E145" s="1">
        <v>1.27136563876651</v>
      </c>
      <c r="F145">
        <v>1443</v>
      </c>
      <c r="G145">
        <v>1135</v>
      </c>
      <c r="H145">
        <v>1.9556479556479501E-3</v>
      </c>
      <c r="I145" s="2">
        <f>AVERAGE(Table131314[[#This Row],[Estimated costs 1]:[Estimated costs 20]])</f>
        <v>1.9556479556479501E-3</v>
      </c>
      <c r="J145" s="2">
        <f>(Table131314[[#This Row],[Mean]]-Table131314[[#This Row],[Actual cost]])/Table131314[[#This Row],[Actual cost]]*100</f>
        <v>0</v>
      </c>
      <c r="K145" s="2">
        <f>_xlfn.STDEV.P(Table131314[[#This Row],[Estimated costs 1]:[Estimated costs 20]])</f>
        <v>0</v>
      </c>
      <c r="L145" s="2">
        <f>Table131314[[#This Row],[Dev]]/Table131314[[#This Row],[Mean]]*100</f>
        <v>0</v>
      </c>
      <c r="M145" s="2">
        <f>Table131314[[#This Row],[Estimated costs 1]]-Table131314[[#This Row],[Actual cost]]</f>
        <v>0</v>
      </c>
      <c r="N145" s="2">
        <f>Table131314[[#This Row],[Diff 1]]/Table131314[[#This Row],[Actual cost]]*100</f>
        <v>0</v>
      </c>
      <c r="O145">
        <v>1.9556479556479501E-3</v>
      </c>
      <c r="P145">
        <v>1.9556479556479501E-3</v>
      </c>
      <c r="Q145">
        <v>1.9556479556479501E-3</v>
      </c>
      <c r="R145">
        <v>1.9556479556479501E-3</v>
      </c>
      <c r="S145">
        <v>1.9556479556479501E-3</v>
      </c>
      <c r="T145">
        <v>1.9556479556479501E-3</v>
      </c>
      <c r="U145">
        <v>1.9556479556479501E-3</v>
      </c>
      <c r="V145">
        <v>1.9556479556479501E-3</v>
      </c>
      <c r="W145">
        <v>1.9556479556479501E-3</v>
      </c>
      <c r="X145">
        <v>1.9556479556479501E-3</v>
      </c>
      <c r="Y145">
        <v>1.9556479556479501E-3</v>
      </c>
      <c r="Z145">
        <v>1.9556479556479501E-3</v>
      </c>
      <c r="AA145">
        <v>1.9556479556479501E-3</v>
      </c>
      <c r="AB145">
        <v>1.9556479556479501E-3</v>
      </c>
      <c r="AC145">
        <v>1.9556479556479501E-3</v>
      </c>
      <c r="AD145">
        <v>1.9556479556479501E-3</v>
      </c>
      <c r="AE145">
        <v>1.9556479556479501E-3</v>
      </c>
      <c r="AF145">
        <v>1.9556479556479501E-3</v>
      </c>
      <c r="AG145">
        <v>1.9556479556479501E-3</v>
      </c>
      <c r="AH145">
        <v>1.9556479556479501E-3</v>
      </c>
    </row>
    <row r="146" spans="1:34" x14ac:dyDescent="0.3">
      <c r="A146" t="s">
        <v>166</v>
      </c>
      <c r="B146">
        <v>144</v>
      </c>
      <c r="C146" t="str">
        <f>LEFT(Table131314[[#This Row],[Contingency id]])</f>
        <v>B</v>
      </c>
      <c r="D146">
        <v>3.27868852459016</v>
      </c>
      <c r="E146" s="1">
        <v>1.0338983050847399</v>
      </c>
      <c r="F146">
        <v>61</v>
      </c>
      <c r="G146">
        <v>59</v>
      </c>
      <c r="H146">
        <v>1.88081967213114E-3</v>
      </c>
      <c r="I146" s="2">
        <f>AVERAGE(Table131314[[#This Row],[Estimated costs 1]:[Estimated costs 20]])</f>
        <v>1.8808196721311406E-3</v>
      </c>
      <c r="J146" s="2">
        <f>(Table131314[[#This Row],[Mean]]-Table131314[[#This Row],[Actual cost]])/Table131314[[#This Row],[Actual cost]]*100</f>
        <v>3.4587117155904842E-14</v>
      </c>
      <c r="K146" s="2">
        <f>_xlfn.STDEV.P(Table131314[[#This Row],[Estimated costs 1]:[Estimated costs 20]])</f>
        <v>6.5052130349130266E-19</v>
      </c>
      <c r="L146" s="2">
        <f>Table131314[[#This Row],[Dev]]/Table131314[[#This Row],[Mean]]*100</f>
        <v>3.4587117155904823E-14</v>
      </c>
      <c r="M146" s="2">
        <f>Table131314[[#This Row],[Estimated costs 1]]-Table131314[[#This Row],[Actual cost]]</f>
        <v>0</v>
      </c>
      <c r="N146" s="2">
        <f>Table131314[[#This Row],[Diff 1]]/Table131314[[#This Row],[Actual cost]]*100</f>
        <v>0</v>
      </c>
      <c r="O146">
        <v>1.88081967213114E-3</v>
      </c>
      <c r="P146">
        <v>1.88081967213114E-3</v>
      </c>
      <c r="Q146">
        <v>1.88081967213114E-3</v>
      </c>
      <c r="R146">
        <v>1.88081967213114E-3</v>
      </c>
      <c r="S146">
        <v>1.88081967213114E-3</v>
      </c>
      <c r="T146">
        <v>1.88081967213114E-3</v>
      </c>
      <c r="U146">
        <v>1.88081967213114E-3</v>
      </c>
      <c r="V146">
        <v>1.88081967213114E-3</v>
      </c>
      <c r="W146">
        <v>1.88081967213114E-3</v>
      </c>
      <c r="X146">
        <v>1.88081967213114E-3</v>
      </c>
      <c r="Y146">
        <v>1.88081967213114E-3</v>
      </c>
      <c r="Z146">
        <v>1.88081967213114E-3</v>
      </c>
      <c r="AA146">
        <v>1.88081967213114E-3</v>
      </c>
      <c r="AB146">
        <v>1.88081967213114E-3</v>
      </c>
      <c r="AC146">
        <v>1.88081967213114E-3</v>
      </c>
      <c r="AD146">
        <v>1.88081967213114E-3</v>
      </c>
      <c r="AE146">
        <v>1.88081967213114E-3</v>
      </c>
      <c r="AF146">
        <v>1.88081967213114E-3</v>
      </c>
      <c r="AG146">
        <v>1.88081967213114E-3</v>
      </c>
      <c r="AH146">
        <v>1.88081967213114E-3</v>
      </c>
    </row>
    <row r="147" spans="1:34" x14ac:dyDescent="0.3">
      <c r="A147" t="s">
        <v>167</v>
      </c>
      <c r="B147">
        <v>145</v>
      </c>
      <c r="C147" t="str">
        <f>LEFT(Table131314[[#This Row],[Contingency id]])</f>
        <v>B</v>
      </c>
      <c r="D147">
        <v>1.6949152542372801</v>
      </c>
      <c r="E147" s="1">
        <v>1.0172413793103401</v>
      </c>
      <c r="F147">
        <v>118</v>
      </c>
      <c r="G147">
        <v>116</v>
      </c>
      <c r="H147">
        <v>1.86101694915254E-3</v>
      </c>
      <c r="I147" s="2">
        <f>AVERAGE(Table131314[[#This Row],[Estimated costs 1]:[Estimated costs 20]])</f>
        <v>1.8610169491525407E-3</v>
      </c>
      <c r="J147" s="2">
        <f>(Table131314[[#This Row],[Mean]]-Table131314[[#This Row],[Actual cost]])/Table131314[[#This Row],[Actual cost]]*100</f>
        <v>3.495515200909554E-14</v>
      </c>
      <c r="K147" s="2">
        <f>_xlfn.STDEV.P(Table131314[[#This Row],[Estimated costs 1]:[Estimated costs 20]])</f>
        <v>6.5052130349130266E-19</v>
      </c>
      <c r="L147" s="2">
        <f>Table131314[[#This Row],[Dev]]/Table131314[[#This Row],[Mean]]*100</f>
        <v>3.4955152009095534E-14</v>
      </c>
      <c r="M147" s="2">
        <f>Table131314[[#This Row],[Estimated costs 1]]-Table131314[[#This Row],[Actual cost]]</f>
        <v>0</v>
      </c>
      <c r="N147" s="2">
        <f>Table131314[[#This Row],[Diff 1]]/Table131314[[#This Row],[Actual cost]]*100</f>
        <v>0</v>
      </c>
      <c r="O147">
        <v>1.86101694915254E-3</v>
      </c>
      <c r="P147">
        <v>1.86101694915254E-3</v>
      </c>
      <c r="Q147">
        <v>1.86101694915254E-3</v>
      </c>
      <c r="R147">
        <v>1.86101694915254E-3</v>
      </c>
      <c r="S147">
        <v>1.86101694915254E-3</v>
      </c>
      <c r="T147">
        <v>1.86101694915254E-3</v>
      </c>
      <c r="U147">
        <v>1.86101694915254E-3</v>
      </c>
      <c r="V147">
        <v>1.86101694915254E-3</v>
      </c>
      <c r="W147">
        <v>1.86101694915254E-3</v>
      </c>
      <c r="X147">
        <v>1.86101694915254E-3</v>
      </c>
      <c r="Y147">
        <v>1.86101694915254E-3</v>
      </c>
      <c r="Z147">
        <v>1.86101694915254E-3</v>
      </c>
      <c r="AA147">
        <v>1.86101694915254E-3</v>
      </c>
      <c r="AB147">
        <v>1.86101694915254E-3</v>
      </c>
      <c r="AC147">
        <v>1.86101694915254E-3</v>
      </c>
      <c r="AD147">
        <v>1.86101694915254E-3</v>
      </c>
      <c r="AE147">
        <v>1.86101694915254E-3</v>
      </c>
      <c r="AF147">
        <v>1.86101694915254E-3</v>
      </c>
      <c r="AG147">
        <v>1.86101694915254E-3</v>
      </c>
      <c r="AH147">
        <v>1.86101694915254E-3</v>
      </c>
    </row>
    <row r="148" spans="1:34" x14ac:dyDescent="0.3">
      <c r="A148" t="s">
        <v>168</v>
      </c>
      <c r="B148">
        <v>146</v>
      </c>
      <c r="C148" t="str">
        <f>LEFT(Table131314[[#This Row],[Contingency id]])</f>
        <v>B</v>
      </c>
      <c r="D148">
        <v>2.7777777777777701</v>
      </c>
      <c r="E148" s="1">
        <v>1</v>
      </c>
      <c r="F148">
        <v>36</v>
      </c>
      <c r="G148">
        <v>36</v>
      </c>
      <c r="H148">
        <v>9.2666666666666603E-4</v>
      </c>
      <c r="I148" s="2">
        <f>AVERAGE(Table131314[[#This Row],[Estimated costs 1]:[Estimated costs 20]])</f>
        <v>9.2666666666666613E-4</v>
      </c>
      <c r="J148" s="2">
        <f>(Table131314[[#This Row],[Mean]]-Table131314[[#This Row],[Actual cost]])/Table131314[[#This Row],[Actual cost]]*100</f>
        <v>1.1700023444088185E-14</v>
      </c>
      <c r="K148" s="2">
        <f>_xlfn.STDEV.P(Table131314[[#This Row],[Estimated costs 1]:[Estimated costs 20]])</f>
        <v>1.0842021724855044E-19</v>
      </c>
      <c r="L148" s="2">
        <f>Table131314[[#This Row],[Dev]]/Table131314[[#This Row],[Mean]]*100</f>
        <v>1.1700023444088185E-14</v>
      </c>
      <c r="M148" s="2">
        <f>Table131314[[#This Row],[Estimated costs 1]]-Table131314[[#This Row],[Actual cost]]</f>
        <v>0</v>
      </c>
      <c r="N148" s="2">
        <f>Table131314[[#This Row],[Diff 1]]/Table131314[[#This Row],[Actual cost]]*100</f>
        <v>0</v>
      </c>
      <c r="O148">
        <v>9.2666666666666603E-4</v>
      </c>
      <c r="P148">
        <v>9.2666666666666603E-4</v>
      </c>
      <c r="Q148">
        <v>9.2666666666666603E-4</v>
      </c>
      <c r="R148">
        <v>9.2666666666666603E-4</v>
      </c>
      <c r="S148">
        <v>9.2666666666666603E-4</v>
      </c>
      <c r="T148">
        <v>9.2666666666666603E-4</v>
      </c>
      <c r="U148">
        <v>9.2666666666666603E-4</v>
      </c>
      <c r="V148">
        <v>9.2666666666666603E-4</v>
      </c>
      <c r="W148">
        <v>9.2666666666666603E-4</v>
      </c>
      <c r="X148">
        <v>9.2666666666666603E-4</v>
      </c>
      <c r="Y148">
        <v>9.2666666666666603E-4</v>
      </c>
      <c r="Z148">
        <v>9.2666666666666603E-4</v>
      </c>
      <c r="AA148">
        <v>9.2666666666666603E-4</v>
      </c>
      <c r="AB148">
        <v>9.2666666666666603E-4</v>
      </c>
      <c r="AC148">
        <v>9.2666666666666603E-4</v>
      </c>
      <c r="AD148">
        <v>9.2666666666666603E-4</v>
      </c>
      <c r="AE148">
        <v>9.2666666666666603E-4</v>
      </c>
      <c r="AF148">
        <v>9.2666666666666603E-4</v>
      </c>
      <c r="AG148">
        <v>9.2666666666666603E-4</v>
      </c>
      <c r="AH148">
        <v>9.2666666666666603E-4</v>
      </c>
    </row>
    <row r="149" spans="1:34" x14ac:dyDescent="0.3">
      <c r="A149" t="s">
        <v>169</v>
      </c>
      <c r="B149">
        <v>147</v>
      </c>
      <c r="C149" t="str">
        <f>LEFT(Table131314[[#This Row],[Contingency id]])</f>
        <v>B</v>
      </c>
      <c r="D149">
        <v>0.28089887640449401</v>
      </c>
      <c r="E149" s="1">
        <v>1.07878787878787</v>
      </c>
      <c r="F149">
        <v>356</v>
      </c>
      <c r="G149">
        <v>330</v>
      </c>
      <c r="H149">
        <v>8.8764044943820202E-4</v>
      </c>
      <c r="I149" s="2">
        <f>AVERAGE(Table131314[[#This Row],[Estimated costs 1]:[Estimated costs 20]])</f>
        <v>8.8764044943820191E-4</v>
      </c>
      <c r="J149" s="2">
        <f>(Table131314[[#This Row],[Mean]]-Table131314[[#This Row],[Actual cost]])/Table131314[[#This Row],[Actual cost]]*100</f>
        <v>-1.2214429538127837E-14</v>
      </c>
      <c r="K149" s="2">
        <f>_xlfn.STDEV.P(Table131314[[#This Row],[Estimated costs 1]:[Estimated costs 20]])</f>
        <v>1.0842021724855044E-19</v>
      </c>
      <c r="L149" s="2">
        <f>Table131314[[#This Row],[Dev]]/Table131314[[#This Row],[Mean]]*100</f>
        <v>1.2214429538127841E-14</v>
      </c>
      <c r="M149" s="2">
        <f>Table131314[[#This Row],[Estimated costs 1]]-Table131314[[#This Row],[Actual cost]]</f>
        <v>0</v>
      </c>
      <c r="N149" s="2">
        <f>Table131314[[#This Row],[Diff 1]]/Table131314[[#This Row],[Actual cost]]*100</f>
        <v>0</v>
      </c>
      <c r="O149">
        <v>8.8764044943820202E-4</v>
      </c>
      <c r="P149">
        <v>8.8764044943820202E-4</v>
      </c>
      <c r="Q149">
        <v>8.8764044943820202E-4</v>
      </c>
      <c r="R149">
        <v>8.8764044943820202E-4</v>
      </c>
      <c r="S149">
        <v>8.8764044943820202E-4</v>
      </c>
      <c r="T149">
        <v>8.8764044943820202E-4</v>
      </c>
      <c r="U149">
        <v>8.8764044943820202E-4</v>
      </c>
      <c r="V149">
        <v>8.8764044943820202E-4</v>
      </c>
      <c r="W149">
        <v>8.8764044943820202E-4</v>
      </c>
      <c r="X149">
        <v>8.8764044943820202E-4</v>
      </c>
      <c r="Y149">
        <v>8.8764044943820202E-4</v>
      </c>
      <c r="Z149">
        <v>8.8764044943820202E-4</v>
      </c>
      <c r="AA149">
        <v>8.8764044943820202E-4</v>
      </c>
      <c r="AB149">
        <v>8.8764044943820202E-4</v>
      </c>
      <c r="AC149">
        <v>8.8764044943820202E-4</v>
      </c>
      <c r="AD149">
        <v>8.8764044943820202E-4</v>
      </c>
      <c r="AE149">
        <v>8.8764044943820202E-4</v>
      </c>
      <c r="AF149">
        <v>8.8764044943820202E-4</v>
      </c>
      <c r="AG149">
        <v>8.8764044943820202E-4</v>
      </c>
      <c r="AH149">
        <v>8.8764044943820202E-4</v>
      </c>
    </row>
    <row r="150" spans="1:34" x14ac:dyDescent="0.3">
      <c r="A150" t="s">
        <v>170</v>
      </c>
      <c r="B150">
        <v>148</v>
      </c>
      <c r="C150" t="str">
        <f>LEFT(Table131314[[#This Row],[Contingency id]])</f>
        <v>B</v>
      </c>
      <c r="D150">
        <v>1.2048192771084301</v>
      </c>
      <c r="E150" s="1">
        <v>1</v>
      </c>
      <c r="F150">
        <v>83</v>
      </c>
      <c r="G150">
        <v>83</v>
      </c>
      <c r="H150">
        <v>7.5397590361445696E-4</v>
      </c>
      <c r="I150" s="2">
        <f>AVERAGE(Table131314[[#This Row],[Estimated costs 1]:[Estimated costs 20]])</f>
        <v>7.5397590361445674E-4</v>
      </c>
      <c r="J150" s="2">
        <f>(Table131314[[#This Row],[Mean]]-Table131314[[#This Row],[Actual cost]])/Table131314[[#This Row],[Actual cost]]*100</f>
        <v>-2.8759597416521883E-14</v>
      </c>
      <c r="K150" s="2">
        <f>_xlfn.STDEV.P(Table131314[[#This Row],[Estimated costs 1]:[Estimated costs 20]])</f>
        <v>2.1684043449710089E-19</v>
      </c>
      <c r="L150" s="2">
        <f>Table131314[[#This Row],[Dev]]/Table131314[[#This Row],[Mean]]*100</f>
        <v>2.8759597416521895E-14</v>
      </c>
      <c r="M150" s="2">
        <f>Table131314[[#This Row],[Estimated costs 1]]-Table131314[[#This Row],[Actual cost]]</f>
        <v>0</v>
      </c>
      <c r="N150" s="2">
        <f>Table131314[[#This Row],[Diff 1]]/Table131314[[#This Row],[Actual cost]]*100</f>
        <v>0</v>
      </c>
      <c r="O150">
        <v>7.5397590361445696E-4</v>
      </c>
      <c r="P150">
        <v>7.5397590361445696E-4</v>
      </c>
      <c r="Q150">
        <v>7.5397590361445696E-4</v>
      </c>
      <c r="R150">
        <v>7.5397590361445696E-4</v>
      </c>
      <c r="S150">
        <v>7.5397590361445696E-4</v>
      </c>
      <c r="T150">
        <v>7.5397590361445696E-4</v>
      </c>
      <c r="U150">
        <v>7.5397590361445696E-4</v>
      </c>
      <c r="V150">
        <v>7.5397590361445696E-4</v>
      </c>
      <c r="W150">
        <v>7.5397590361445696E-4</v>
      </c>
      <c r="X150">
        <v>7.5397590361445696E-4</v>
      </c>
      <c r="Y150">
        <v>7.5397590361445696E-4</v>
      </c>
      <c r="Z150">
        <v>7.5397590361445696E-4</v>
      </c>
      <c r="AA150">
        <v>7.5397590361445696E-4</v>
      </c>
      <c r="AB150">
        <v>7.5397590361445696E-4</v>
      </c>
      <c r="AC150">
        <v>7.5397590361445696E-4</v>
      </c>
      <c r="AD150">
        <v>7.5397590361445696E-4</v>
      </c>
      <c r="AE150">
        <v>7.5397590361445696E-4</v>
      </c>
      <c r="AF150">
        <v>7.5397590361445696E-4</v>
      </c>
      <c r="AG150">
        <v>7.5397590361445696E-4</v>
      </c>
      <c r="AH150">
        <v>7.5397590361445696E-4</v>
      </c>
    </row>
    <row r="151" spans="1:34" x14ac:dyDescent="0.3">
      <c r="A151" t="s">
        <v>171</v>
      </c>
      <c r="B151">
        <v>149</v>
      </c>
      <c r="C151" t="str">
        <f>LEFT(Table131314[[#This Row],[Contingency id]])</f>
        <v>B</v>
      </c>
      <c r="D151">
        <v>1.5384615384615301</v>
      </c>
      <c r="E151" s="1">
        <v>1</v>
      </c>
      <c r="F151">
        <v>65</v>
      </c>
      <c r="G151">
        <v>65</v>
      </c>
      <c r="H151">
        <v>6.9153846153846099E-4</v>
      </c>
      <c r="I151" s="2">
        <f>AVERAGE(Table131314[[#This Row],[Estimated costs 1]:[Estimated costs 20]])</f>
        <v>6.9153846153846088E-4</v>
      </c>
      <c r="J151" s="2">
        <f>(Table131314[[#This Row],[Mean]]-Table131314[[#This Row],[Actual cost]])/Table131314[[#This Row],[Actual cost]]*100</f>
        <v>-1.56781181783221E-14</v>
      </c>
      <c r="K151" s="2">
        <f>_xlfn.STDEV.P(Table131314[[#This Row],[Estimated costs 1]:[Estimated costs 20]])</f>
        <v>1.0842021724855044E-19</v>
      </c>
      <c r="L151" s="2">
        <f>Table131314[[#This Row],[Dev]]/Table131314[[#This Row],[Mean]]*100</f>
        <v>1.5678118178322103E-14</v>
      </c>
      <c r="M151" s="2">
        <f>Table131314[[#This Row],[Estimated costs 1]]-Table131314[[#This Row],[Actual cost]]</f>
        <v>0</v>
      </c>
      <c r="N151" s="2">
        <f>Table131314[[#This Row],[Diff 1]]/Table131314[[#This Row],[Actual cost]]*100</f>
        <v>0</v>
      </c>
      <c r="O151">
        <v>6.9153846153846099E-4</v>
      </c>
      <c r="P151">
        <v>6.9153846153846099E-4</v>
      </c>
      <c r="Q151">
        <v>6.9153846153846099E-4</v>
      </c>
      <c r="R151">
        <v>6.9153846153846099E-4</v>
      </c>
      <c r="S151">
        <v>6.9153846153846099E-4</v>
      </c>
      <c r="T151">
        <v>6.9153846153846099E-4</v>
      </c>
      <c r="U151">
        <v>6.9153846153846099E-4</v>
      </c>
      <c r="V151">
        <v>6.9153846153846099E-4</v>
      </c>
      <c r="W151">
        <v>6.9153846153846099E-4</v>
      </c>
      <c r="X151">
        <v>6.9153846153846099E-4</v>
      </c>
      <c r="Y151">
        <v>6.9153846153846099E-4</v>
      </c>
      <c r="Z151">
        <v>6.9153846153846099E-4</v>
      </c>
      <c r="AA151">
        <v>6.9153846153846099E-4</v>
      </c>
      <c r="AB151">
        <v>6.9153846153846099E-4</v>
      </c>
      <c r="AC151">
        <v>6.9153846153846099E-4</v>
      </c>
      <c r="AD151">
        <v>6.9153846153846099E-4</v>
      </c>
      <c r="AE151">
        <v>6.9153846153846099E-4</v>
      </c>
      <c r="AF151">
        <v>6.9153846153846099E-4</v>
      </c>
      <c r="AG151">
        <v>6.9153846153846099E-4</v>
      </c>
      <c r="AH151">
        <v>6.9153846153846099E-4</v>
      </c>
    </row>
    <row r="152" spans="1:34" x14ac:dyDescent="0.3">
      <c r="A152" t="s">
        <v>172</v>
      </c>
      <c r="B152">
        <v>150</v>
      </c>
      <c r="C152" t="str">
        <f>LEFT(Table131314[[#This Row],[Contingency id]])</f>
        <v>B</v>
      </c>
      <c r="D152">
        <v>1.5384615384615301</v>
      </c>
      <c r="E152" s="1">
        <v>1.015625</v>
      </c>
      <c r="F152">
        <v>65</v>
      </c>
      <c r="G152">
        <v>64</v>
      </c>
      <c r="H152">
        <v>6.6338461538461495E-4</v>
      </c>
      <c r="I152" s="2">
        <f>AVERAGE(Table131314[[#This Row],[Estimated costs 1]:[Estimated costs 20]])</f>
        <v>6.6338461538461473E-4</v>
      </c>
      <c r="J152" s="2">
        <f>(Table131314[[#This Row],[Mean]]-Table131314[[#This Row],[Actual cost]])/Table131314[[#This Row],[Actual cost]]*100</f>
        <v>-3.2686985719646493E-14</v>
      </c>
      <c r="K152" s="2">
        <f>_xlfn.STDEV.P(Table131314[[#This Row],[Estimated costs 1]:[Estimated costs 20]])</f>
        <v>2.1684043449710089E-19</v>
      </c>
      <c r="L152" s="2">
        <f>Table131314[[#This Row],[Dev]]/Table131314[[#This Row],[Mean]]*100</f>
        <v>3.2686985719646499E-14</v>
      </c>
      <c r="M152" s="2">
        <f>Table131314[[#This Row],[Estimated costs 1]]-Table131314[[#This Row],[Actual cost]]</f>
        <v>0</v>
      </c>
      <c r="N152" s="2">
        <f>Table131314[[#This Row],[Diff 1]]/Table131314[[#This Row],[Actual cost]]*100</f>
        <v>0</v>
      </c>
      <c r="O152">
        <v>6.6338461538461495E-4</v>
      </c>
      <c r="P152">
        <v>6.6338461538461495E-4</v>
      </c>
      <c r="Q152">
        <v>6.6338461538461495E-4</v>
      </c>
      <c r="R152">
        <v>6.6338461538461495E-4</v>
      </c>
      <c r="S152">
        <v>6.6338461538461495E-4</v>
      </c>
      <c r="T152">
        <v>6.6338461538461495E-4</v>
      </c>
      <c r="U152">
        <v>6.6338461538461495E-4</v>
      </c>
      <c r="V152">
        <v>6.6338461538461495E-4</v>
      </c>
      <c r="W152">
        <v>6.6338461538461495E-4</v>
      </c>
      <c r="X152">
        <v>6.6338461538461495E-4</v>
      </c>
      <c r="Y152">
        <v>6.6338461538461495E-4</v>
      </c>
      <c r="Z152">
        <v>6.6338461538461495E-4</v>
      </c>
      <c r="AA152">
        <v>6.6338461538461495E-4</v>
      </c>
      <c r="AB152">
        <v>6.6338461538461495E-4</v>
      </c>
      <c r="AC152">
        <v>6.6338461538461495E-4</v>
      </c>
      <c r="AD152">
        <v>6.6338461538461495E-4</v>
      </c>
      <c r="AE152">
        <v>6.6338461538461495E-4</v>
      </c>
      <c r="AF152">
        <v>6.6338461538461495E-4</v>
      </c>
      <c r="AG152">
        <v>6.6338461538461495E-4</v>
      </c>
      <c r="AH152">
        <v>6.6338461538461495E-4</v>
      </c>
    </row>
    <row r="153" spans="1:34" x14ac:dyDescent="0.3">
      <c r="A153" t="s">
        <v>173</v>
      </c>
      <c r="B153">
        <v>151</v>
      </c>
      <c r="C153" t="str">
        <f>LEFT(Table131314[[#This Row],[Contingency id]])</f>
        <v>B</v>
      </c>
      <c r="D153">
        <v>1.61290322580645</v>
      </c>
      <c r="E153" s="1">
        <v>1</v>
      </c>
      <c r="F153">
        <v>62</v>
      </c>
      <c r="G153">
        <v>62</v>
      </c>
      <c r="H153">
        <v>4.1741935483870902E-4</v>
      </c>
      <c r="I153" s="2">
        <f>AVERAGE(Table131314[[#This Row],[Estimated costs 1]:[Estimated costs 20]])</f>
        <v>4.1741935483870912E-4</v>
      </c>
      <c r="J153" s="2">
        <f>(Table131314[[#This Row],[Mean]]-Table131314[[#This Row],[Actual cost]])/Table131314[[#This Row],[Actual cost]]*100</f>
        <v>2.5973931489220005E-14</v>
      </c>
      <c r="K153" s="2">
        <f>_xlfn.STDEV.P(Table131314[[#This Row],[Estimated costs 1]:[Estimated costs 20]])</f>
        <v>1.0842021724855044E-19</v>
      </c>
      <c r="L153" s="2">
        <f>Table131314[[#This Row],[Dev]]/Table131314[[#This Row],[Mean]]*100</f>
        <v>2.5973931489220002E-14</v>
      </c>
      <c r="M153" s="2">
        <f>Table131314[[#This Row],[Estimated costs 1]]-Table131314[[#This Row],[Actual cost]]</f>
        <v>0</v>
      </c>
      <c r="N153" s="2">
        <f>Table131314[[#This Row],[Diff 1]]/Table131314[[#This Row],[Actual cost]]*100</f>
        <v>0</v>
      </c>
      <c r="O153">
        <v>4.1741935483870902E-4</v>
      </c>
      <c r="P153">
        <v>4.1741935483870902E-4</v>
      </c>
      <c r="Q153">
        <v>4.1741935483870902E-4</v>
      </c>
      <c r="R153">
        <v>4.1741935483870902E-4</v>
      </c>
      <c r="S153">
        <v>4.1741935483870902E-4</v>
      </c>
      <c r="T153">
        <v>4.1741935483870902E-4</v>
      </c>
      <c r="U153">
        <v>4.1741935483870902E-4</v>
      </c>
      <c r="V153">
        <v>4.1741935483870902E-4</v>
      </c>
      <c r="W153">
        <v>4.1741935483870902E-4</v>
      </c>
      <c r="X153">
        <v>4.1741935483870902E-4</v>
      </c>
      <c r="Y153">
        <v>4.1741935483870902E-4</v>
      </c>
      <c r="Z153">
        <v>4.1741935483870902E-4</v>
      </c>
      <c r="AA153">
        <v>4.1741935483870902E-4</v>
      </c>
      <c r="AB153">
        <v>4.1741935483870902E-4</v>
      </c>
      <c r="AC153">
        <v>4.1741935483870902E-4</v>
      </c>
      <c r="AD153">
        <v>4.1741935483870902E-4</v>
      </c>
      <c r="AE153">
        <v>4.1741935483870902E-4</v>
      </c>
      <c r="AF153">
        <v>4.1741935483870902E-4</v>
      </c>
      <c r="AG153">
        <v>4.1741935483870902E-4</v>
      </c>
      <c r="AH153">
        <v>4.1741935483870902E-4</v>
      </c>
    </row>
    <row r="154" spans="1:34" x14ac:dyDescent="0.3">
      <c r="A154" t="s">
        <v>174</v>
      </c>
      <c r="B154">
        <v>152</v>
      </c>
      <c r="C154" t="str">
        <f>LEFT(Table131314[[#This Row],[Contingency id]])</f>
        <v>B</v>
      </c>
      <c r="D154">
        <v>0</v>
      </c>
      <c r="E154" s="1">
        <v>1.02094240837696</v>
      </c>
      <c r="F154">
        <v>195</v>
      </c>
      <c r="G154">
        <v>191</v>
      </c>
      <c r="H154">
        <v>0</v>
      </c>
      <c r="I154" s="2">
        <f>AVERAGE(Table131314[[#This Row],[Estimated costs 1]:[Estimated costs 20]])</f>
        <v>0</v>
      </c>
      <c r="J154" s="2" t="e">
        <f>(Table131314[[#This Row],[Mean]]-Table131314[[#This Row],[Actual cost]])/Table131314[[#This Row],[Actual cost]]*100</f>
        <v>#DIV/0!</v>
      </c>
      <c r="K154" s="2">
        <f>_xlfn.STDEV.P(Table131314[[#This Row],[Estimated costs 1]:[Estimated costs 20]])</f>
        <v>0</v>
      </c>
      <c r="L154" s="2" t="e">
        <f>Table131314[[#This Row],[Dev]]/Table131314[[#This Row],[Mean]]*100</f>
        <v>#DIV/0!</v>
      </c>
      <c r="M154" s="2">
        <f>Table131314[[#This Row],[Estimated costs 1]]-Table131314[[#This Row],[Actual cost]]</f>
        <v>0</v>
      </c>
      <c r="N154" s="2" t="e">
        <f>Table131314[[#This Row],[Diff 1]]/Table131314[[#This Row],[Actual cost]]*100</f>
        <v>#DIV/0!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</row>
    <row r="155" spans="1:34" x14ac:dyDescent="0.3">
      <c r="A155" t="s">
        <v>175</v>
      </c>
      <c r="B155">
        <v>153</v>
      </c>
      <c r="C155" t="str">
        <f>LEFT(Table131314[[#This Row],[Contingency id]])</f>
        <v>A</v>
      </c>
      <c r="D155" s="1">
        <v>0</v>
      </c>
      <c r="E155" s="1">
        <v>1.14035087719298</v>
      </c>
      <c r="F155">
        <v>650</v>
      </c>
      <c r="G155">
        <v>570</v>
      </c>
      <c r="H155" s="2">
        <v>0</v>
      </c>
      <c r="I155" s="2">
        <f>AVERAGE(Table131314[[#This Row],[Estimated costs 1]:[Estimated costs 20]])</f>
        <v>0</v>
      </c>
      <c r="J155" s="2" t="e">
        <f>(Table131314[[#This Row],[Mean]]-Table131314[[#This Row],[Actual cost]])/Table131314[[#This Row],[Actual cost]]*100</f>
        <v>#DIV/0!</v>
      </c>
      <c r="K155" s="2">
        <f>_xlfn.STDEV.P(Table131314[[#This Row],[Estimated costs 1]:[Estimated costs 20]])</f>
        <v>0</v>
      </c>
      <c r="L155" s="2" t="e">
        <f>Table131314[[#This Row],[Dev]]/Table131314[[#This Row],[Mean]]*100</f>
        <v>#DIV/0!</v>
      </c>
      <c r="M155" s="2">
        <f>Table131314[[#This Row],[Estimated costs 1]]-Table131314[[#This Row],[Actual cost]]</f>
        <v>0</v>
      </c>
      <c r="N155" s="2" t="e">
        <f>Table131314[[#This Row],[Diff 1]]/Table131314[[#This Row],[Actual cost]]*100</f>
        <v>#DIV/0!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</row>
    <row r="156" spans="1:34" x14ac:dyDescent="0.3">
      <c r="A156" t="s">
        <v>176</v>
      </c>
      <c r="B156">
        <v>154</v>
      </c>
      <c r="C156" t="str">
        <f>LEFT(Table131314[[#This Row],[Contingency id]])</f>
        <v>A</v>
      </c>
      <c r="D156" s="1">
        <v>0</v>
      </c>
      <c r="E156" s="1">
        <v>1.10356536502546</v>
      </c>
      <c r="F156">
        <v>650</v>
      </c>
      <c r="G156">
        <v>589</v>
      </c>
      <c r="H156" s="2">
        <v>0</v>
      </c>
      <c r="I156" s="2">
        <f>AVERAGE(Table131314[[#This Row],[Estimated costs 1]:[Estimated costs 20]])</f>
        <v>0</v>
      </c>
      <c r="J156" s="2" t="e">
        <f>(Table131314[[#This Row],[Mean]]-Table131314[[#This Row],[Actual cost]])/Table131314[[#This Row],[Actual cost]]*100</f>
        <v>#DIV/0!</v>
      </c>
      <c r="K156" s="2">
        <f>_xlfn.STDEV.P(Table131314[[#This Row],[Estimated costs 1]:[Estimated costs 20]])</f>
        <v>0</v>
      </c>
      <c r="L156" s="2" t="e">
        <f>Table131314[[#This Row],[Dev]]/Table131314[[#This Row],[Mean]]*100</f>
        <v>#DIV/0!</v>
      </c>
      <c r="M156" s="2">
        <f>Table131314[[#This Row],[Estimated costs 1]]-Table131314[[#This Row],[Actual cost]]</f>
        <v>0</v>
      </c>
      <c r="N156" s="2" t="e">
        <f>Table131314[[#This Row],[Diff 1]]/Table131314[[#This Row],[Actual cost]]*100</f>
        <v>#DIV/0!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</row>
    <row r="157" spans="1:34" x14ac:dyDescent="0.3">
      <c r="A157" t="s">
        <v>177</v>
      </c>
      <c r="B157">
        <v>155</v>
      </c>
      <c r="C157" t="str">
        <f>LEFT(Table131314[[#This Row],[Contingency id]])</f>
        <v>A</v>
      </c>
      <c r="D157" s="1">
        <v>0</v>
      </c>
      <c r="E157" s="1">
        <v>1.11591355599214</v>
      </c>
      <c r="F157">
        <v>568</v>
      </c>
      <c r="G157">
        <v>509</v>
      </c>
      <c r="H157" s="2">
        <v>0</v>
      </c>
      <c r="I157" s="2">
        <f>AVERAGE(Table131314[[#This Row],[Estimated costs 1]:[Estimated costs 20]])</f>
        <v>0</v>
      </c>
      <c r="J157" s="2" t="e">
        <f>(Table131314[[#This Row],[Mean]]-Table131314[[#This Row],[Actual cost]])/Table131314[[#This Row],[Actual cost]]*100</f>
        <v>#DIV/0!</v>
      </c>
      <c r="K157" s="2">
        <f>_xlfn.STDEV.P(Table131314[[#This Row],[Estimated costs 1]:[Estimated costs 20]])</f>
        <v>0</v>
      </c>
      <c r="L157" s="2" t="e">
        <f>Table131314[[#This Row],[Dev]]/Table131314[[#This Row],[Mean]]*100</f>
        <v>#DIV/0!</v>
      </c>
      <c r="M157" s="2">
        <f>Table131314[[#This Row],[Estimated costs 1]]-Table131314[[#This Row],[Actual cost]]</f>
        <v>0</v>
      </c>
      <c r="N157" s="2" t="e">
        <f>Table131314[[#This Row],[Diff 1]]/Table131314[[#This Row],[Actual cost]]*100</f>
        <v>#DIV/0!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</row>
    <row r="158" spans="1:34" x14ac:dyDescent="0.3">
      <c r="A158" t="s">
        <v>178</v>
      </c>
      <c r="B158">
        <v>156</v>
      </c>
      <c r="C158" t="str">
        <f>LEFT(Table131314[[#This Row],[Contingency id]])</f>
        <v>A</v>
      </c>
      <c r="D158" s="1">
        <v>0</v>
      </c>
      <c r="E158" s="1">
        <v>1.10077519379844</v>
      </c>
      <c r="F158">
        <v>568</v>
      </c>
      <c r="G158">
        <v>516</v>
      </c>
      <c r="H158" s="2">
        <v>0</v>
      </c>
      <c r="I158" s="2">
        <f>AVERAGE(Table131314[[#This Row],[Estimated costs 1]:[Estimated costs 20]])</f>
        <v>0</v>
      </c>
      <c r="J158" s="2" t="e">
        <f>(Table131314[[#This Row],[Mean]]-Table131314[[#This Row],[Actual cost]])/Table131314[[#This Row],[Actual cost]]*100</f>
        <v>#DIV/0!</v>
      </c>
      <c r="K158" s="2">
        <f>_xlfn.STDEV.P(Table131314[[#This Row],[Estimated costs 1]:[Estimated costs 20]])</f>
        <v>0</v>
      </c>
      <c r="L158" s="2" t="e">
        <f>Table131314[[#This Row],[Dev]]/Table131314[[#This Row],[Mean]]*100</f>
        <v>#DIV/0!</v>
      </c>
      <c r="M158" s="2">
        <f>Table131314[[#This Row],[Estimated costs 1]]-Table131314[[#This Row],[Actual cost]]</f>
        <v>0</v>
      </c>
      <c r="N158" s="2" t="e">
        <f>Table131314[[#This Row],[Diff 1]]/Table131314[[#This Row],[Actual cost]]*100</f>
        <v>#DIV/0!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</row>
    <row r="159" spans="1:34" x14ac:dyDescent="0.3">
      <c r="A159" t="s">
        <v>179</v>
      </c>
      <c r="B159">
        <v>157</v>
      </c>
      <c r="C159" t="str">
        <f>LEFT(Table131314[[#This Row],[Contingency id]])</f>
        <v>A</v>
      </c>
      <c r="D159" s="1">
        <v>0</v>
      </c>
      <c r="E159" s="1">
        <v>1.1245674740484399</v>
      </c>
      <c r="F159">
        <v>650</v>
      </c>
      <c r="G159">
        <v>578</v>
      </c>
      <c r="H159" s="2">
        <v>0</v>
      </c>
      <c r="I159" s="2">
        <f>AVERAGE(Table131314[[#This Row],[Estimated costs 1]:[Estimated costs 20]])</f>
        <v>0</v>
      </c>
      <c r="J159" s="2" t="e">
        <f>(Table131314[[#This Row],[Mean]]-Table131314[[#This Row],[Actual cost]])/Table131314[[#This Row],[Actual cost]]*100</f>
        <v>#DIV/0!</v>
      </c>
      <c r="K159" s="2">
        <f>_xlfn.STDEV.P(Table131314[[#This Row],[Estimated costs 1]:[Estimated costs 20]])</f>
        <v>0</v>
      </c>
      <c r="L159" s="2" t="e">
        <f>Table131314[[#This Row],[Dev]]/Table131314[[#This Row],[Mean]]*100</f>
        <v>#DIV/0!</v>
      </c>
      <c r="M159" s="2">
        <f>Table131314[[#This Row],[Estimated costs 1]]-Table131314[[#This Row],[Actual cost]]</f>
        <v>0</v>
      </c>
      <c r="N159" s="2" t="e">
        <f>Table131314[[#This Row],[Diff 1]]/Table131314[[#This Row],[Actual cost]]*100</f>
        <v>#DIV/0!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</row>
    <row r="160" spans="1:34" x14ac:dyDescent="0.3">
      <c r="A160" t="s">
        <v>180</v>
      </c>
      <c r="B160">
        <v>158</v>
      </c>
      <c r="C160" t="str">
        <f>LEFT(Table131314[[#This Row],[Contingency id]])</f>
        <v>A</v>
      </c>
      <c r="D160" s="1">
        <v>0</v>
      </c>
      <c r="E160" s="1">
        <v>1.1504424778761</v>
      </c>
      <c r="F160">
        <v>650</v>
      </c>
      <c r="G160">
        <v>565</v>
      </c>
      <c r="H160" s="2">
        <v>0</v>
      </c>
      <c r="I160" s="2">
        <f>AVERAGE(Table131314[[#This Row],[Estimated costs 1]:[Estimated costs 20]])</f>
        <v>0</v>
      </c>
      <c r="J160" s="2" t="e">
        <f>(Table131314[[#This Row],[Mean]]-Table131314[[#This Row],[Actual cost]])/Table131314[[#This Row],[Actual cost]]*100</f>
        <v>#DIV/0!</v>
      </c>
      <c r="K160" s="2">
        <f>_xlfn.STDEV.P(Table131314[[#This Row],[Estimated costs 1]:[Estimated costs 20]])</f>
        <v>0</v>
      </c>
      <c r="L160" s="2" t="e">
        <f>Table131314[[#This Row],[Dev]]/Table131314[[#This Row],[Mean]]*100</f>
        <v>#DIV/0!</v>
      </c>
      <c r="M160" s="2">
        <f>Table131314[[#This Row],[Estimated costs 1]]-Table131314[[#This Row],[Actual cost]]</f>
        <v>0</v>
      </c>
      <c r="N160" s="2" t="e">
        <f>Table131314[[#This Row],[Diff 1]]/Table131314[[#This Row],[Actual cost]]*100</f>
        <v>#DIV/0!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</row>
    <row r="161" spans="1:34" x14ac:dyDescent="0.3">
      <c r="A161" t="s">
        <v>181</v>
      </c>
      <c r="B161">
        <v>159</v>
      </c>
      <c r="C161" t="str">
        <f>LEFT(Table131314[[#This Row],[Contingency id]])</f>
        <v>A</v>
      </c>
      <c r="D161" s="1">
        <v>0</v>
      </c>
      <c r="E161" s="1">
        <v>1.2514177693761801</v>
      </c>
      <c r="F161">
        <v>1324</v>
      </c>
      <c r="G161">
        <v>1058</v>
      </c>
      <c r="H161" s="2">
        <v>0</v>
      </c>
      <c r="I161" s="2">
        <f>AVERAGE(Table131314[[#This Row],[Estimated costs 1]:[Estimated costs 20]])</f>
        <v>0</v>
      </c>
      <c r="J161" s="2" t="e">
        <f>(Table131314[[#This Row],[Mean]]-Table131314[[#This Row],[Actual cost]])/Table131314[[#This Row],[Actual cost]]*100</f>
        <v>#DIV/0!</v>
      </c>
      <c r="K161" s="2">
        <f>_xlfn.STDEV.P(Table131314[[#This Row],[Estimated costs 1]:[Estimated costs 20]])</f>
        <v>0</v>
      </c>
      <c r="L161" s="2" t="e">
        <f>Table131314[[#This Row],[Dev]]/Table131314[[#This Row],[Mean]]*100</f>
        <v>#DIV/0!</v>
      </c>
      <c r="M161" s="2">
        <f>Table131314[[#This Row],[Estimated costs 1]]-Table131314[[#This Row],[Actual cost]]</f>
        <v>0</v>
      </c>
      <c r="N161" s="2" t="e">
        <f>Table131314[[#This Row],[Diff 1]]/Table131314[[#This Row],[Actual cost]]*100</f>
        <v>#DIV/0!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</row>
    <row r="162" spans="1:34" x14ac:dyDescent="0.3">
      <c r="A162" t="s">
        <v>182</v>
      </c>
      <c r="B162">
        <v>160</v>
      </c>
      <c r="C162" t="str">
        <f>LEFT(Table131314[[#This Row],[Contingency id]])</f>
        <v>A</v>
      </c>
      <c r="D162" s="1">
        <v>0</v>
      </c>
      <c r="E162" s="1">
        <v>1.2231404958677601</v>
      </c>
      <c r="F162">
        <v>1184</v>
      </c>
      <c r="G162">
        <v>968</v>
      </c>
      <c r="H162" s="2">
        <v>0</v>
      </c>
      <c r="I162" s="2">
        <f>AVERAGE(Table131314[[#This Row],[Estimated costs 1]:[Estimated costs 20]])</f>
        <v>0</v>
      </c>
      <c r="J162" s="2" t="e">
        <f>(Table131314[[#This Row],[Mean]]-Table131314[[#This Row],[Actual cost]])/Table131314[[#This Row],[Actual cost]]*100</f>
        <v>#DIV/0!</v>
      </c>
      <c r="K162" s="2">
        <f>_xlfn.STDEV.P(Table131314[[#This Row],[Estimated costs 1]:[Estimated costs 20]])</f>
        <v>0</v>
      </c>
      <c r="L162" s="2" t="e">
        <f>Table131314[[#This Row],[Dev]]/Table131314[[#This Row],[Mean]]*100</f>
        <v>#DIV/0!</v>
      </c>
      <c r="M162" s="2">
        <f>Table131314[[#This Row],[Estimated costs 1]]-Table131314[[#This Row],[Actual cost]]</f>
        <v>0</v>
      </c>
      <c r="N162" s="2" t="e">
        <f>Table131314[[#This Row],[Diff 1]]/Table131314[[#This Row],[Actual cost]]*100</f>
        <v>#DIV/0!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</row>
    <row r="163" spans="1:34" x14ac:dyDescent="0.3">
      <c r="A163" t="s">
        <v>183</v>
      </c>
      <c r="B163">
        <v>161</v>
      </c>
      <c r="C163" t="str">
        <f>LEFT(Table131314[[#This Row],[Contingency id]])</f>
        <v>A</v>
      </c>
      <c r="D163" s="1">
        <v>0</v>
      </c>
      <c r="E163" s="1">
        <v>1.1992966002344601</v>
      </c>
      <c r="F163">
        <v>1023</v>
      </c>
      <c r="G163">
        <v>853</v>
      </c>
      <c r="H163" s="2">
        <v>0</v>
      </c>
      <c r="I163" s="2">
        <f>AVERAGE(Table131314[[#This Row],[Estimated costs 1]:[Estimated costs 20]])</f>
        <v>0</v>
      </c>
      <c r="J163" s="2" t="e">
        <f>(Table131314[[#This Row],[Mean]]-Table131314[[#This Row],[Actual cost]])/Table131314[[#This Row],[Actual cost]]*100</f>
        <v>#DIV/0!</v>
      </c>
      <c r="K163" s="2">
        <f>_xlfn.STDEV.P(Table131314[[#This Row],[Estimated costs 1]:[Estimated costs 20]])</f>
        <v>0</v>
      </c>
      <c r="L163" s="2" t="e">
        <f>Table131314[[#This Row],[Dev]]/Table131314[[#This Row],[Mean]]*100</f>
        <v>#DIV/0!</v>
      </c>
      <c r="M163" s="2">
        <f>Table131314[[#This Row],[Estimated costs 1]]-Table131314[[#This Row],[Actual cost]]</f>
        <v>0</v>
      </c>
      <c r="N163" s="2" t="e">
        <f>Table131314[[#This Row],[Diff 1]]/Table131314[[#This Row],[Actual cost]]*100</f>
        <v>#DIV/0!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</row>
    <row r="164" spans="1:34" x14ac:dyDescent="0.3">
      <c r="A164" t="s">
        <v>184</v>
      </c>
      <c r="B164">
        <v>162</v>
      </c>
      <c r="C164" t="str">
        <f>LEFT(Table131314[[#This Row],[Contingency id]])</f>
        <v>A</v>
      </c>
      <c r="D164" s="1">
        <v>0</v>
      </c>
      <c r="E164" s="1">
        <v>1.25521472392638</v>
      </c>
      <c r="F164">
        <v>1023</v>
      </c>
      <c r="G164">
        <v>815</v>
      </c>
      <c r="H164" s="2">
        <v>0</v>
      </c>
      <c r="I164" s="2">
        <f>AVERAGE(Table131314[[#This Row],[Estimated costs 1]:[Estimated costs 20]])</f>
        <v>0</v>
      </c>
      <c r="J164" s="2" t="e">
        <f>(Table131314[[#This Row],[Mean]]-Table131314[[#This Row],[Actual cost]])/Table131314[[#This Row],[Actual cost]]*100</f>
        <v>#DIV/0!</v>
      </c>
      <c r="K164" s="2">
        <f>_xlfn.STDEV.P(Table131314[[#This Row],[Estimated costs 1]:[Estimated costs 20]])</f>
        <v>0</v>
      </c>
      <c r="L164" s="2" t="e">
        <f>Table131314[[#This Row],[Dev]]/Table131314[[#This Row],[Mean]]*100</f>
        <v>#DIV/0!</v>
      </c>
      <c r="M164" s="2">
        <f>Table131314[[#This Row],[Estimated costs 1]]-Table131314[[#This Row],[Actual cost]]</f>
        <v>0</v>
      </c>
      <c r="N164" s="2" t="e">
        <f>Table131314[[#This Row],[Diff 1]]/Table131314[[#This Row],[Actual cost]]*100</f>
        <v>#DIV/0!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</row>
    <row r="165" spans="1:34" x14ac:dyDescent="0.3">
      <c r="A165" t="s">
        <v>185</v>
      </c>
      <c r="B165">
        <v>163</v>
      </c>
      <c r="C165" t="str">
        <f>LEFT(Table131314[[#This Row],[Contingency id]])</f>
        <v>A</v>
      </c>
      <c r="D165" s="1">
        <v>0</v>
      </c>
      <c r="E165" s="1">
        <v>1.1041666666666601</v>
      </c>
      <c r="F165">
        <v>530</v>
      </c>
      <c r="G165">
        <v>480</v>
      </c>
      <c r="H165" s="2">
        <v>0</v>
      </c>
      <c r="I165" s="2">
        <f>AVERAGE(Table131314[[#This Row],[Estimated costs 1]:[Estimated costs 20]])</f>
        <v>0</v>
      </c>
      <c r="J165" s="2" t="e">
        <f>(Table131314[[#This Row],[Mean]]-Table131314[[#This Row],[Actual cost]])/Table131314[[#This Row],[Actual cost]]*100</f>
        <v>#DIV/0!</v>
      </c>
      <c r="K165" s="2">
        <f>_xlfn.STDEV.P(Table131314[[#This Row],[Estimated costs 1]:[Estimated costs 20]])</f>
        <v>0</v>
      </c>
      <c r="L165" s="2" t="e">
        <f>Table131314[[#This Row],[Dev]]/Table131314[[#This Row],[Mean]]*100</f>
        <v>#DIV/0!</v>
      </c>
      <c r="M165" s="2">
        <f>Table131314[[#This Row],[Estimated costs 1]]-Table131314[[#This Row],[Actual cost]]</f>
        <v>0</v>
      </c>
      <c r="N165" s="2" t="e">
        <f>Table131314[[#This Row],[Diff 1]]/Table131314[[#This Row],[Actual cost]]*100</f>
        <v>#DIV/0!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</row>
    <row r="166" spans="1:34" x14ac:dyDescent="0.3">
      <c r="A166" t="s">
        <v>186</v>
      </c>
      <c r="B166">
        <v>164</v>
      </c>
      <c r="C166" t="str">
        <f>LEFT(Table131314[[#This Row],[Contingency id]])</f>
        <v>A</v>
      </c>
      <c r="D166" s="1">
        <v>0</v>
      </c>
      <c r="E166" s="1">
        <v>1.13733905579399</v>
      </c>
      <c r="F166">
        <v>530</v>
      </c>
      <c r="G166">
        <v>466</v>
      </c>
      <c r="H166" s="2">
        <v>0</v>
      </c>
      <c r="I166" s="2">
        <f>AVERAGE(Table131314[[#This Row],[Estimated costs 1]:[Estimated costs 20]])</f>
        <v>0</v>
      </c>
      <c r="J166" s="2" t="e">
        <f>(Table131314[[#This Row],[Mean]]-Table131314[[#This Row],[Actual cost]])/Table131314[[#This Row],[Actual cost]]*100</f>
        <v>#DIV/0!</v>
      </c>
      <c r="K166" s="2">
        <f>_xlfn.STDEV.P(Table131314[[#This Row],[Estimated costs 1]:[Estimated costs 20]])</f>
        <v>0</v>
      </c>
      <c r="L166" s="2" t="e">
        <f>Table131314[[#This Row],[Dev]]/Table131314[[#This Row],[Mean]]*100</f>
        <v>#DIV/0!</v>
      </c>
      <c r="M166" s="2">
        <f>Table131314[[#This Row],[Estimated costs 1]]-Table131314[[#This Row],[Actual cost]]</f>
        <v>0</v>
      </c>
      <c r="N166" s="2" t="e">
        <f>Table131314[[#This Row],[Diff 1]]/Table131314[[#This Row],[Actual cost]]*100</f>
        <v>#DIV/0!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</row>
    <row r="167" spans="1:34" x14ac:dyDescent="0.3">
      <c r="A167" t="s">
        <v>187</v>
      </c>
      <c r="B167">
        <v>165</v>
      </c>
      <c r="C167" t="str">
        <f>LEFT(Table131314[[#This Row],[Contingency id]])</f>
        <v>A</v>
      </c>
      <c r="D167" s="1">
        <v>0</v>
      </c>
      <c r="E167" s="1">
        <v>1.02553191489361</v>
      </c>
      <c r="F167">
        <v>241</v>
      </c>
      <c r="G167">
        <v>235</v>
      </c>
      <c r="H167" s="2">
        <v>0</v>
      </c>
      <c r="I167" s="2">
        <f>AVERAGE(Table131314[[#This Row],[Estimated costs 1]:[Estimated costs 20]])</f>
        <v>0</v>
      </c>
      <c r="J167" s="2" t="e">
        <f>(Table131314[[#This Row],[Mean]]-Table131314[[#This Row],[Actual cost]])/Table131314[[#This Row],[Actual cost]]*100</f>
        <v>#DIV/0!</v>
      </c>
      <c r="K167" s="2">
        <f>_xlfn.STDEV.P(Table131314[[#This Row],[Estimated costs 1]:[Estimated costs 20]])</f>
        <v>0</v>
      </c>
      <c r="L167" s="2" t="e">
        <f>Table131314[[#This Row],[Dev]]/Table131314[[#This Row],[Mean]]*100</f>
        <v>#DIV/0!</v>
      </c>
      <c r="M167" s="2">
        <f>Table131314[[#This Row],[Estimated costs 1]]-Table131314[[#This Row],[Actual cost]]</f>
        <v>0</v>
      </c>
      <c r="N167" s="2" t="e">
        <f>Table131314[[#This Row],[Diff 1]]/Table131314[[#This Row],[Actual cost]]*100</f>
        <v>#DIV/0!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</row>
    <row r="168" spans="1:34" x14ac:dyDescent="0.3">
      <c r="A168" t="s">
        <v>188</v>
      </c>
      <c r="B168">
        <v>166</v>
      </c>
      <c r="C168" t="str">
        <f>LEFT(Table131314[[#This Row],[Contingency id]])</f>
        <v>A</v>
      </c>
      <c r="D168" s="1">
        <v>0</v>
      </c>
      <c r="E168" s="1">
        <v>1.03879310344827</v>
      </c>
      <c r="F168">
        <v>241</v>
      </c>
      <c r="G168">
        <v>232</v>
      </c>
      <c r="H168" s="2">
        <v>0</v>
      </c>
      <c r="I168" s="2">
        <f>AVERAGE(Table131314[[#This Row],[Estimated costs 1]:[Estimated costs 20]])</f>
        <v>0</v>
      </c>
      <c r="J168" s="2" t="e">
        <f>(Table131314[[#This Row],[Mean]]-Table131314[[#This Row],[Actual cost]])/Table131314[[#This Row],[Actual cost]]*100</f>
        <v>#DIV/0!</v>
      </c>
      <c r="K168" s="2">
        <f>_xlfn.STDEV.P(Table131314[[#This Row],[Estimated costs 1]:[Estimated costs 20]])</f>
        <v>0</v>
      </c>
      <c r="L168" s="2" t="e">
        <f>Table131314[[#This Row],[Dev]]/Table131314[[#This Row],[Mean]]*100</f>
        <v>#DIV/0!</v>
      </c>
      <c r="M168" s="2">
        <f>Table131314[[#This Row],[Estimated costs 1]]-Table131314[[#This Row],[Actual cost]]</f>
        <v>0</v>
      </c>
      <c r="N168" s="2" t="e">
        <f>Table131314[[#This Row],[Diff 1]]/Table131314[[#This Row],[Actual cost]]*100</f>
        <v>#DIV/0!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</row>
    <row r="169" spans="1:34" x14ac:dyDescent="0.3">
      <c r="A169" t="s">
        <v>189</v>
      </c>
      <c r="B169">
        <v>167</v>
      </c>
      <c r="C169" t="str">
        <f>LEFT(Table131314[[#This Row],[Contingency id]])</f>
        <v>A</v>
      </c>
      <c r="D169" s="1">
        <v>0</v>
      </c>
      <c r="E169" s="1">
        <v>1.26221804511278</v>
      </c>
      <c r="F169">
        <v>1343</v>
      </c>
      <c r="G169">
        <v>1064</v>
      </c>
      <c r="H169" s="2">
        <v>0</v>
      </c>
      <c r="I169" s="2">
        <f>AVERAGE(Table131314[[#This Row],[Estimated costs 1]:[Estimated costs 20]])</f>
        <v>0</v>
      </c>
      <c r="J169" s="2" t="e">
        <f>(Table131314[[#This Row],[Mean]]-Table131314[[#This Row],[Actual cost]])/Table131314[[#This Row],[Actual cost]]*100</f>
        <v>#DIV/0!</v>
      </c>
      <c r="K169" s="2">
        <f>_xlfn.STDEV.P(Table131314[[#This Row],[Estimated costs 1]:[Estimated costs 20]])</f>
        <v>0</v>
      </c>
      <c r="L169" s="2" t="e">
        <f>Table131314[[#This Row],[Dev]]/Table131314[[#This Row],[Mean]]*100</f>
        <v>#DIV/0!</v>
      </c>
      <c r="M169" s="2">
        <f>Table131314[[#This Row],[Estimated costs 1]]-Table131314[[#This Row],[Actual cost]]</f>
        <v>0</v>
      </c>
      <c r="N169" s="2" t="e">
        <f>Table131314[[#This Row],[Diff 1]]/Table131314[[#This Row],[Actual cost]]*100</f>
        <v>#DIV/0!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</row>
    <row r="170" spans="1:34" x14ac:dyDescent="0.3">
      <c r="A170" t="s">
        <v>190</v>
      </c>
      <c r="B170">
        <v>168</v>
      </c>
      <c r="C170" t="str">
        <f>LEFT(Table131314[[#This Row],[Contingency id]])</f>
        <v>A</v>
      </c>
      <c r="D170" s="1">
        <v>0</v>
      </c>
      <c r="E170" s="1">
        <v>1.14838709677419</v>
      </c>
      <c r="F170">
        <v>712</v>
      </c>
      <c r="G170">
        <v>620</v>
      </c>
      <c r="H170" s="2">
        <v>0</v>
      </c>
      <c r="I170" s="2">
        <f>AVERAGE(Table131314[[#This Row],[Estimated costs 1]:[Estimated costs 20]])</f>
        <v>0</v>
      </c>
      <c r="J170" s="2" t="e">
        <f>(Table131314[[#This Row],[Mean]]-Table131314[[#This Row],[Actual cost]])/Table131314[[#This Row],[Actual cost]]*100</f>
        <v>#DIV/0!</v>
      </c>
      <c r="K170" s="2">
        <f>_xlfn.STDEV.P(Table131314[[#This Row],[Estimated costs 1]:[Estimated costs 20]])</f>
        <v>0</v>
      </c>
      <c r="L170" s="2" t="e">
        <f>Table131314[[#This Row],[Dev]]/Table131314[[#This Row],[Mean]]*100</f>
        <v>#DIV/0!</v>
      </c>
      <c r="M170" s="2">
        <f>Table131314[[#This Row],[Estimated costs 1]]-Table131314[[#This Row],[Actual cost]]</f>
        <v>0</v>
      </c>
      <c r="N170" s="2" t="e">
        <f>Table131314[[#This Row],[Diff 1]]/Table131314[[#This Row],[Actual cost]]*100</f>
        <v>#DIV/0!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</row>
    <row r="171" spans="1:34" x14ac:dyDescent="0.3">
      <c r="A171" t="s">
        <v>191</v>
      </c>
      <c r="B171">
        <v>169</v>
      </c>
      <c r="C171" t="str">
        <f>LEFT(Table131314[[#This Row],[Contingency id]])</f>
        <v>A</v>
      </c>
      <c r="D171" s="1">
        <v>0</v>
      </c>
      <c r="E171" s="1">
        <v>1.1465378421900101</v>
      </c>
      <c r="F171">
        <v>712</v>
      </c>
      <c r="G171">
        <v>621</v>
      </c>
      <c r="H171" s="2">
        <v>0</v>
      </c>
      <c r="I171" s="2">
        <f>AVERAGE(Table131314[[#This Row],[Estimated costs 1]:[Estimated costs 20]])</f>
        <v>0</v>
      </c>
      <c r="J171" s="2" t="e">
        <f>(Table131314[[#This Row],[Mean]]-Table131314[[#This Row],[Actual cost]])/Table131314[[#This Row],[Actual cost]]*100</f>
        <v>#DIV/0!</v>
      </c>
      <c r="K171" s="2">
        <f>_xlfn.STDEV.P(Table131314[[#This Row],[Estimated costs 1]:[Estimated costs 20]])</f>
        <v>0</v>
      </c>
      <c r="L171" s="2" t="e">
        <f>Table131314[[#This Row],[Dev]]/Table131314[[#This Row],[Mean]]*100</f>
        <v>#DIV/0!</v>
      </c>
      <c r="M171" s="2">
        <f>Table131314[[#This Row],[Estimated costs 1]]-Table131314[[#This Row],[Actual cost]]</f>
        <v>0</v>
      </c>
      <c r="N171" s="2" t="e">
        <f>Table131314[[#This Row],[Diff 1]]/Table131314[[#This Row],[Actual cost]]*100</f>
        <v>#DIV/0!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</row>
    <row r="172" spans="1:34" x14ac:dyDescent="0.3">
      <c r="A172" t="s">
        <v>192</v>
      </c>
      <c r="B172">
        <v>170</v>
      </c>
      <c r="C172" t="str">
        <f>LEFT(Table131314[[#This Row],[Contingency id]])</f>
        <v>A</v>
      </c>
      <c r="D172" s="1">
        <v>0</v>
      </c>
      <c r="E172" s="1">
        <v>1.06666666666666</v>
      </c>
      <c r="F172">
        <v>352</v>
      </c>
      <c r="G172">
        <v>330</v>
      </c>
      <c r="H172" s="2">
        <v>0</v>
      </c>
      <c r="I172" s="2">
        <f>AVERAGE(Table131314[[#This Row],[Estimated costs 1]:[Estimated costs 20]])</f>
        <v>0</v>
      </c>
      <c r="J172" s="2" t="e">
        <f>(Table131314[[#This Row],[Mean]]-Table131314[[#This Row],[Actual cost]])/Table131314[[#This Row],[Actual cost]]*100</f>
        <v>#DIV/0!</v>
      </c>
      <c r="K172" s="2">
        <f>_xlfn.STDEV.P(Table131314[[#This Row],[Estimated costs 1]:[Estimated costs 20]])</f>
        <v>0</v>
      </c>
      <c r="L172" s="2" t="e">
        <f>Table131314[[#This Row],[Dev]]/Table131314[[#This Row],[Mean]]*100</f>
        <v>#DIV/0!</v>
      </c>
      <c r="M172" s="2">
        <f>Table131314[[#This Row],[Estimated costs 1]]-Table131314[[#This Row],[Actual cost]]</f>
        <v>0</v>
      </c>
      <c r="N172" s="2" t="e">
        <f>Table131314[[#This Row],[Diff 1]]/Table131314[[#This Row],[Actual cost]]*100</f>
        <v>#DIV/0!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</row>
    <row r="173" spans="1:34" x14ac:dyDescent="0.3">
      <c r="A173" t="s">
        <v>193</v>
      </c>
      <c r="B173">
        <v>171</v>
      </c>
      <c r="C173" t="str">
        <f>LEFT(Table131314[[#This Row],[Contingency id]])</f>
        <v>A</v>
      </c>
      <c r="D173" s="1">
        <v>0</v>
      </c>
      <c r="E173" s="1">
        <v>1.06344410876132</v>
      </c>
      <c r="F173">
        <v>352</v>
      </c>
      <c r="G173">
        <v>331</v>
      </c>
      <c r="H173" s="2">
        <v>0</v>
      </c>
      <c r="I173" s="2">
        <f>AVERAGE(Table131314[[#This Row],[Estimated costs 1]:[Estimated costs 20]])</f>
        <v>0</v>
      </c>
      <c r="J173" s="2" t="e">
        <f>(Table131314[[#This Row],[Mean]]-Table131314[[#This Row],[Actual cost]])/Table131314[[#This Row],[Actual cost]]*100</f>
        <v>#DIV/0!</v>
      </c>
      <c r="K173" s="2">
        <f>_xlfn.STDEV.P(Table131314[[#This Row],[Estimated costs 1]:[Estimated costs 20]])</f>
        <v>0</v>
      </c>
      <c r="L173" s="2" t="e">
        <f>Table131314[[#This Row],[Dev]]/Table131314[[#This Row],[Mean]]*100</f>
        <v>#DIV/0!</v>
      </c>
      <c r="M173" s="2">
        <f>Table131314[[#This Row],[Estimated costs 1]]-Table131314[[#This Row],[Actual cost]]</f>
        <v>0</v>
      </c>
      <c r="N173" s="2" t="e">
        <f>Table131314[[#This Row],[Diff 1]]/Table131314[[#This Row],[Actual cost]]*100</f>
        <v>#DIV/0!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</row>
    <row r="174" spans="1:34" x14ac:dyDescent="0.3">
      <c r="A174" t="s">
        <v>194</v>
      </c>
      <c r="B174">
        <v>172</v>
      </c>
      <c r="C174" t="str">
        <f>LEFT(Table131314[[#This Row],[Contingency id]])</f>
        <v>A</v>
      </c>
      <c r="D174" s="1">
        <v>0</v>
      </c>
      <c r="E174" s="1">
        <v>1.0716723549488001</v>
      </c>
      <c r="F174">
        <v>314</v>
      </c>
      <c r="G174">
        <v>293</v>
      </c>
      <c r="H174" s="2">
        <v>0</v>
      </c>
      <c r="I174" s="2">
        <f>AVERAGE(Table131314[[#This Row],[Estimated costs 1]:[Estimated costs 20]])</f>
        <v>0</v>
      </c>
      <c r="J174" s="2" t="e">
        <f>(Table131314[[#This Row],[Mean]]-Table131314[[#This Row],[Actual cost]])/Table131314[[#This Row],[Actual cost]]*100</f>
        <v>#DIV/0!</v>
      </c>
      <c r="K174" s="2">
        <f>_xlfn.STDEV.P(Table131314[[#This Row],[Estimated costs 1]:[Estimated costs 20]])</f>
        <v>0</v>
      </c>
      <c r="L174" s="2" t="e">
        <f>Table131314[[#This Row],[Dev]]/Table131314[[#This Row],[Mean]]*100</f>
        <v>#DIV/0!</v>
      </c>
      <c r="M174" s="2">
        <f>Table131314[[#This Row],[Estimated costs 1]]-Table131314[[#This Row],[Actual cost]]</f>
        <v>0</v>
      </c>
      <c r="N174" s="2" t="e">
        <f>Table131314[[#This Row],[Diff 1]]/Table131314[[#This Row],[Actual cost]]*100</f>
        <v>#DIV/0!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</row>
    <row r="175" spans="1:34" x14ac:dyDescent="0.3">
      <c r="A175" t="s">
        <v>195</v>
      </c>
      <c r="B175">
        <v>173</v>
      </c>
      <c r="C175" t="str">
        <f>LEFT(Table131314[[#This Row],[Contingency id]])</f>
        <v>A</v>
      </c>
      <c r="D175" s="1">
        <v>0</v>
      </c>
      <c r="E175" s="1">
        <v>1.02094240837696</v>
      </c>
      <c r="F175">
        <v>195</v>
      </c>
      <c r="G175">
        <v>191</v>
      </c>
      <c r="H175" s="2">
        <v>0</v>
      </c>
      <c r="I175" s="2">
        <f>AVERAGE(Table131314[[#This Row],[Estimated costs 1]:[Estimated costs 20]])</f>
        <v>0</v>
      </c>
      <c r="J175" s="2" t="e">
        <f>(Table131314[[#This Row],[Mean]]-Table131314[[#This Row],[Actual cost]])/Table131314[[#This Row],[Actual cost]]*100</f>
        <v>#DIV/0!</v>
      </c>
      <c r="K175" s="2">
        <f>_xlfn.STDEV.P(Table131314[[#This Row],[Estimated costs 1]:[Estimated costs 20]])</f>
        <v>0</v>
      </c>
      <c r="L175" s="2" t="e">
        <f>Table131314[[#This Row],[Dev]]/Table131314[[#This Row],[Mean]]*100</f>
        <v>#DIV/0!</v>
      </c>
      <c r="M175" s="2">
        <f>Table131314[[#This Row],[Estimated costs 1]]-Table131314[[#This Row],[Actual cost]]</f>
        <v>0</v>
      </c>
      <c r="N175" s="2" t="e">
        <f>Table131314[[#This Row],[Diff 1]]/Table131314[[#This Row],[Actual cost]]*100</f>
        <v>#DIV/0!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</row>
    <row r="176" spans="1:34" x14ac:dyDescent="0.3">
      <c r="A176" t="s">
        <v>196</v>
      </c>
      <c r="B176">
        <v>174</v>
      </c>
      <c r="C176" t="str">
        <f>LEFT(Table131314[[#This Row],[Contingency id]])</f>
        <v>A</v>
      </c>
      <c r="D176" s="1">
        <v>0</v>
      </c>
      <c r="E176" s="1">
        <v>1.2829181494661901</v>
      </c>
      <c r="F176">
        <v>1442</v>
      </c>
      <c r="G176">
        <v>1124</v>
      </c>
      <c r="H176" s="2">
        <v>0</v>
      </c>
      <c r="I176" s="2">
        <f>AVERAGE(Table131314[[#This Row],[Estimated costs 1]:[Estimated costs 20]])</f>
        <v>0</v>
      </c>
      <c r="J176" s="2" t="e">
        <f>(Table131314[[#This Row],[Mean]]-Table131314[[#This Row],[Actual cost]])/Table131314[[#This Row],[Actual cost]]*100</f>
        <v>#DIV/0!</v>
      </c>
      <c r="K176" s="2">
        <f>_xlfn.STDEV.P(Table131314[[#This Row],[Estimated costs 1]:[Estimated costs 20]])</f>
        <v>0</v>
      </c>
      <c r="L176" s="2" t="e">
        <f>Table131314[[#This Row],[Dev]]/Table131314[[#This Row],[Mean]]*100</f>
        <v>#DIV/0!</v>
      </c>
      <c r="M176" s="2">
        <f>Table131314[[#This Row],[Estimated costs 1]]-Table131314[[#This Row],[Actual cost]]</f>
        <v>0</v>
      </c>
      <c r="N176" s="2" t="e">
        <f>Table131314[[#This Row],[Diff 1]]/Table131314[[#This Row],[Actual cost]]*100</f>
        <v>#DIV/0!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</row>
    <row r="177" spans="1:34" x14ac:dyDescent="0.3">
      <c r="A177" t="s">
        <v>197</v>
      </c>
      <c r="B177">
        <v>175</v>
      </c>
      <c r="C177" t="str">
        <f>LEFT(Table131314[[#This Row],[Contingency id]])</f>
        <v>A</v>
      </c>
      <c r="D177" s="1">
        <v>0</v>
      </c>
      <c r="E177" s="1">
        <v>1.3314866112649999</v>
      </c>
      <c r="F177">
        <v>1442</v>
      </c>
      <c r="G177">
        <v>1083</v>
      </c>
      <c r="H177" s="2">
        <v>0</v>
      </c>
      <c r="I177" s="2">
        <f>AVERAGE(Table131314[[#This Row],[Estimated costs 1]:[Estimated costs 20]])</f>
        <v>0</v>
      </c>
      <c r="J177" s="2" t="e">
        <f>(Table131314[[#This Row],[Mean]]-Table131314[[#This Row],[Actual cost]])/Table131314[[#This Row],[Actual cost]]*100</f>
        <v>#DIV/0!</v>
      </c>
      <c r="K177" s="2">
        <f>_xlfn.STDEV.P(Table131314[[#This Row],[Estimated costs 1]:[Estimated costs 20]])</f>
        <v>0</v>
      </c>
      <c r="L177" s="2" t="e">
        <f>Table131314[[#This Row],[Dev]]/Table131314[[#This Row],[Mean]]*100</f>
        <v>#DIV/0!</v>
      </c>
      <c r="M177" s="2">
        <f>Table131314[[#This Row],[Estimated costs 1]]-Table131314[[#This Row],[Actual cost]]</f>
        <v>0</v>
      </c>
      <c r="N177" s="2" t="e">
        <f>Table131314[[#This Row],[Diff 1]]/Table131314[[#This Row],[Actual cost]]*100</f>
        <v>#DIV/0!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</row>
    <row r="178" spans="1:34" x14ac:dyDescent="0.3">
      <c r="A178" t="s">
        <v>198</v>
      </c>
      <c r="B178">
        <v>176</v>
      </c>
      <c r="C178" t="str">
        <f>LEFT(Table131314[[#This Row],[Contingency id]])</f>
        <v>A</v>
      </c>
      <c r="D178" s="1">
        <v>0</v>
      </c>
      <c r="E178" s="1">
        <v>1.2374429223744201</v>
      </c>
      <c r="F178">
        <v>1084</v>
      </c>
      <c r="G178">
        <v>876</v>
      </c>
      <c r="H178" s="2">
        <v>0</v>
      </c>
      <c r="I178" s="2">
        <f>AVERAGE(Table131314[[#This Row],[Estimated costs 1]:[Estimated costs 20]])</f>
        <v>0</v>
      </c>
      <c r="J178" s="2" t="e">
        <f>(Table131314[[#This Row],[Mean]]-Table131314[[#This Row],[Actual cost]])/Table131314[[#This Row],[Actual cost]]*100</f>
        <v>#DIV/0!</v>
      </c>
      <c r="K178" s="2">
        <f>_xlfn.STDEV.P(Table131314[[#This Row],[Estimated costs 1]:[Estimated costs 20]])</f>
        <v>0</v>
      </c>
      <c r="L178" s="2" t="e">
        <f>Table131314[[#This Row],[Dev]]/Table131314[[#This Row],[Mean]]*100</f>
        <v>#DIV/0!</v>
      </c>
      <c r="M178" s="2">
        <f>Table131314[[#This Row],[Estimated costs 1]]-Table131314[[#This Row],[Actual cost]]</f>
        <v>0</v>
      </c>
      <c r="N178" s="2" t="e">
        <f>Table131314[[#This Row],[Diff 1]]/Table131314[[#This Row],[Actual cost]]*100</f>
        <v>#DIV/0!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</row>
    <row r="179" spans="1:34" x14ac:dyDescent="0.3">
      <c r="A179" t="s">
        <v>199</v>
      </c>
      <c r="B179">
        <v>177</v>
      </c>
      <c r="C179" t="str">
        <f>LEFT(Table131314[[#This Row],[Contingency id]])</f>
        <v>A</v>
      </c>
      <c r="D179" s="1">
        <v>0</v>
      </c>
      <c r="E179" s="1">
        <v>1.22347629796839</v>
      </c>
      <c r="F179">
        <v>1084</v>
      </c>
      <c r="G179">
        <v>886</v>
      </c>
      <c r="H179" s="2">
        <v>0</v>
      </c>
      <c r="I179" s="2">
        <f>AVERAGE(Table131314[[#This Row],[Estimated costs 1]:[Estimated costs 20]])</f>
        <v>0</v>
      </c>
      <c r="J179" s="2" t="e">
        <f>(Table131314[[#This Row],[Mean]]-Table131314[[#This Row],[Actual cost]])/Table131314[[#This Row],[Actual cost]]*100</f>
        <v>#DIV/0!</v>
      </c>
      <c r="K179" s="2">
        <f>_xlfn.STDEV.P(Table131314[[#This Row],[Estimated costs 1]:[Estimated costs 20]])</f>
        <v>0</v>
      </c>
      <c r="L179" s="2" t="e">
        <f>Table131314[[#This Row],[Dev]]/Table131314[[#This Row],[Mean]]*100</f>
        <v>#DIV/0!</v>
      </c>
      <c r="M179" s="2">
        <f>Table131314[[#This Row],[Estimated costs 1]]-Table131314[[#This Row],[Actual cost]]</f>
        <v>0</v>
      </c>
      <c r="N179" s="2" t="e">
        <f>Table131314[[#This Row],[Diff 1]]/Table131314[[#This Row],[Actual cost]]*100</f>
        <v>#DIV/0!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</row>
    <row r="180" spans="1:34" x14ac:dyDescent="0.3">
      <c r="A180" t="s">
        <v>200</v>
      </c>
      <c r="B180">
        <v>178</v>
      </c>
      <c r="C180" t="str">
        <f>LEFT(Table131314[[#This Row],[Contingency id]])</f>
        <v>A</v>
      </c>
      <c r="D180" s="1">
        <v>0</v>
      </c>
      <c r="E180" s="1">
        <v>1.1204588910133799</v>
      </c>
      <c r="F180">
        <v>586</v>
      </c>
      <c r="G180">
        <v>523</v>
      </c>
      <c r="H180" s="2">
        <v>0</v>
      </c>
      <c r="I180" s="2">
        <f>AVERAGE(Table131314[[#This Row],[Estimated costs 1]:[Estimated costs 20]])</f>
        <v>0</v>
      </c>
      <c r="J180" s="2" t="e">
        <f>(Table131314[[#This Row],[Mean]]-Table131314[[#This Row],[Actual cost]])/Table131314[[#This Row],[Actual cost]]*100</f>
        <v>#DIV/0!</v>
      </c>
      <c r="K180" s="2">
        <f>_xlfn.STDEV.P(Table131314[[#This Row],[Estimated costs 1]:[Estimated costs 20]])</f>
        <v>0</v>
      </c>
      <c r="L180" s="2" t="e">
        <f>Table131314[[#This Row],[Dev]]/Table131314[[#This Row],[Mean]]*100</f>
        <v>#DIV/0!</v>
      </c>
      <c r="M180" s="2">
        <f>Table131314[[#This Row],[Estimated costs 1]]-Table131314[[#This Row],[Actual cost]]</f>
        <v>0</v>
      </c>
      <c r="N180" s="2" t="e">
        <f>Table131314[[#This Row],[Diff 1]]/Table131314[[#This Row],[Actual cost]]*100</f>
        <v>#DIV/0!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</row>
    <row r="181" spans="1:34" x14ac:dyDescent="0.3">
      <c r="A181" t="s">
        <v>201</v>
      </c>
      <c r="B181">
        <v>179</v>
      </c>
      <c r="C181" t="str">
        <f>LEFT(Table131314[[#This Row],[Contingency id]])</f>
        <v>A</v>
      </c>
      <c r="D181" s="1">
        <v>0</v>
      </c>
      <c r="E181" s="1">
        <v>1.20208604954367</v>
      </c>
      <c r="F181">
        <v>922</v>
      </c>
      <c r="G181">
        <v>767</v>
      </c>
      <c r="H181" s="2">
        <v>0</v>
      </c>
      <c r="I181" s="2">
        <f>AVERAGE(Table131314[[#This Row],[Estimated costs 1]:[Estimated costs 20]])</f>
        <v>0</v>
      </c>
      <c r="J181" s="2" t="e">
        <f>(Table131314[[#This Row],[Mean]]-Table131314[[#This Row],[Actual cost]])/Table131314[[#This Row],[Actual cost]]*100</f>
        <v>#DIV/0!</v>
      </c>
      <c r="K181" s="2">
        <f>_xlfn.STDEV.P(Table131314[[#This Row],[Estimated costs 1]:[Estimated costs 20]])</f>
        <v>0</v>
      </c>
      <c r="L181" s="2" t="e">
        <f>Table131314[[#This Row],[Dev]]/Table131314[[#This Row],[Mean]]*100</f>
        <v>#DIV/0!</v>
      </c>
      <c r="M181" s="2">
        <f>Table131314[[#This Row],[Estimated costs 1]]-Table131314[[#This Row],[Actual cost]]</f>
        <v>0</v>
      </c>
      <c r="N181" s="2" t="e">
        <f>Table131314[[#This Row],[Diff 1]]/Table131314[[#This Row],[Actual cost]]*100</f>
        <v>#DIV/0!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</row>
    <row r="182" spans="1:34" x14ac:dyDescent="0.3">
      <c r="A182" t="s">
        <v>202</v>
      </c>
      <c r="B182">
        <v>180</v>
      </c>
      <c r="C182" t="str">
        <f>LEFT(Table131314[[#This Row],[Contingency id]])</f>
        <v>A</v>
      </c>
      <c r="D182" s="1">
        <v>0</v>
      </c>
      <c r="E182" s="1">
        <v>1.23370233702337</v>
      </c>
      <c r="F182">
        <v>1003</v>
      </c>
      <c r="G182">
        <v>813</v>
      </c>
      <c r="H182" s="2">
        <v>0</v>
      </c>
      <c r="I182" s="2">
        <f>AVERAGE(Table131314[[#This Row],[Estimated costs 1]:[Estimated costs 20]])</f>
        <v>0</v>
      </c>
      <c r="J182" s="2" t="e">
        <f>(Table131314[[#This Row],[Mean]]-Table131314[[#This Row],[Actual cost]])/Table131314[[#This Row],[Actual cost]]*100</f>
        <v>#DIV/0!</v>
      </c>
      <c r="K182" s="2">
        <f>_xlfn.STDEV.P(Table131314[[#This Row],[Estimated costs 1]:[Estimated costs 20]])</f>
        <v>0</v>
      </c>
      <c r="L182" s="2" t="e">
        <f>Table131314[[#This Row],[Dev]]/Table131314[[#This Row],[Mean]]*100</f>
        <v>#DIV/0!</v>
      </c>
      <c r="M182" s="2">
        <f>Table131314[[#This Row],[Estimated costs 1]]-Table131314[[#This Row],[Actual cost]]</f>
        <v>0</v>
      </c>
      <c r="N182" s="2" t="e">
        <f>Table131314[[#This Row],[Diff 1]]/Table131314[[#This Row],[Actual cost]]*100</f>
        <v>#DIV/0!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</row>
    <row r="183" spans="1:34" x14ac:dyDescent="0.3">
      <c r="A183" t="s">
        <v>203</v>
      </c>
      <c r="B183">
        <v>181</v>
      </c>
      <c r="C183" t="str">
        <f>LEFT(Table131314[[#This Row],[Contingency id]])</f>
        <v>B</v>
      </c>
      <c r="D183">
        <v>0</v>
      </c>
      <c r="E183" s="1">
        <v>1.1284722222222201</v>
      </c>
      <c r="F183">
        <v>650</v>
      </c>
      <c r="G183">
        <v>576</v>
      </c>
      <c r="H183">
        <v>0</v>
      </c>
      <c r="I183" s="2">
        <f>AVERAGE(Table131314[[#This Row],[Estimated costs 1]:[Estimated costs 20]])</f>
        <v>0</v>
      </c>
      <c r="J183" s="2" t="e">
        <f>(Table131314[[#This Row],[Mean]]-Table131314[[#This Row],[Actual cost]])/Table131314[[#This Row],[Actual cost]]*100</f>
        <v>#DIV/0!</v>
      </c>
      <c r="K183" s="2">
        <f>_xlfn.STDEV.P(Table131314[[#This Row],[Estimated costs 1]:[Estimated costs 20]])</f>
        <v>0</v>
      </c>
      <c r="L183" s="2" t="e">
        <f>Table131314[[#This Row],[Dev]]/Table131314[[#This Row],[Mean]]*100</f>
        <v>#DIV/0!</v>
      </c>
      <c r="M183" s="2">
        <f>Table131314[[#This Row],[Estimated costs 1]]-Table131314[[#This Row],[Actual cost]]</f>
        <v>0</v>
      </c>
      <c r="N183" s="2" t="e">
        <f>Table131314[[#This Row],[Diff 1]]/Table131314[[#This Row],[Actual cost]]*100</f>
        <v>#DIV/0!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</row>
    <row r="184" spans="1:34" x14ac:dyDescent="0.3">
      <c r="A184" t="s">
        <v>204</v>
      </c>
      <c r="B184">
        <v>182</v>
      </c>
      <c r="C184" t="str">
        <f>LEFT(Table131314[[#This Row],[Contingency id]])</f>
        <v>B</v>
      </c>
      <c r="D184">
        <v>0</v>
      </c>
      <c r="E184" s="1">
        <v>1.13043478260869</v>
      </c>
      <c r="F184">
        <v>650</v>
      </c>
      <c r="G184">
        <v>575</v>
      </c>
      <c r="H184">
        <v>0</v>
      </c>
      <c r="I184" s="2">
        <f>AVERAGE(Table131314[[#This Row],[Estimated costs 1]:[Estimated costs 20]])</f>
        <v>0</v>
      </c>
      <c r="J184" s="2" t="e">
        <f>(Table131314[[#This Row],[Mean]]-Table131314[[#This Row],[Actual cost]])/Table131314[[#This Row],[Actual cost]]*100</f>
        <v>#DIV/0!</v>
      </c>
      <c r="K184" s="2">
        <f>_xlfn.STDEV.P(Table131314[[#This Row],[Estimated costs 1]:[Estimated costs 20]])</f>
        <v>0</v>
      </c>
      <c r="L184" s="2" t="e">
        <f>Table131314[[#This Row],[Dev]]/Table131314[[#This Row],[Mean]]*100</f>
        <v>#DIV/0!</v>
      </c>
      <c r="M184" s="2">
        <f>Table131314[[#This Row],[Estimated costs 1]]-Table131314[[#This Row],[Actual cost]]</f>
        <v>0</v>
      </c>
      <c r="N184" s="2" t="e">
        <f>Table131314[[#This Row],[Diff 1]]/Table131314[[#This Row],[Actual cost]]*100</f>
        <v>#DIV/0!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</row>
    <row r="185" spans="1:34" x14ac:dyDescent="0.3">
      <c r="A185" t="s">
        <v>205</v>
      </c>
      <c r="B185">
        <v>183</v>
      </c>
      <c r="C185" t="str">
        <f>LEFT(Table131314[[#This Row],[Contingency id]])</f>
        <v>B</v>
      </c>
      <c r="D185">
        <v>0</v>
      </c>
      <c r="E185" s="1">
        <v>1.1115459882583101</v>
      </c>
      <c r="F185">
        <v>568</v>
      </c>
      <c r="G185">
        <v>511</v>
      </c>
      <c r="H185">
        <v>0</v>
      </c>
      <c r="I185" s="2">
        <f>AVERAGE(Table131314[[#This Row],[Estimated costs 1]:[Estimated costs 20]])</f>
        <v>0</v>
      </c>
      <c r="J185" s="2" t="e">
        <f>(Table131314[[#This Row],[Mean]]-Table131314[[#This Row],[Actual cost]])/Table131314[[#This Row],[Actual cost]]*100</f>
        <v>#DIV/0!</v>
      </c>
      <c r="K185" s="2">
        <f>_xlfn.STDEV.P(Table131314[[#This Row],[Estimated costs 1]:[Estimated costs 20]])</f>
        <v>0</v>
      </c>
      <c r="L185" s="2" t="e">
        <f>Table131314[[#This Row],[Dev]]/Table131314[[#This Row],[Mean]]*100</f>
        <v>#DIV/0!</v>
      </c>
      <c r="M185" s="2">
        <f>Table131314[[#This Row],[Estimated costs 1]]-Table131314[[#This Row],[Actual cost]]</f>
        <v>0</v>
      </c>
      <c r="N185" s="2" t="e">
        <f>Table131314[[#This Row],[Diff 1]]/Table131314[[#This Row],[Actual cost]]*100</f>
        <v>#DIV/0!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</row>
    <row r="186" spans="1:34" x14ac:dyDescent="0.3">
      <c r="A186" t="s">
        <v>206</v>
      </c>
      <c r="B186">
        <v>184</v>
      </c>
      <c r="C186" t="str">
        <f>LEFT(Table131314[[#This Row],[Contingency id]])</f>
        <v>B</v>
      </c>
      <c r="D186">
        <v>0</v>
      </c>
      <c r="E186" s="1">
        <v>1.10505836575875</v>
      </c>
      <c r="F186">
        <v>568</v>
      </c>
      <c r="G186">
        <v>514</v>
      </c>
      <c r="H186">
        <v>0</v>
      </c>
      <c r="I186" s="2">
        <f>AVERAGE(Table131314[[#This Row],[Estimated costs 1]:[Estimated costs 20]])</f>
        <v>0</v>
      </c>
      <c r="J186" s="2" t="e">
        <f>(Table131314[[#This Row],[Mean]]-Table131314[[#This Row],[Actual cost]])/Table131314[[#This Row],[Actual cost]]*100</f>
        <v>#DIV/0!</v>
      </c>
      <c r="K186" s="2">
        <f>_xlfn.STDEV.P(Table131314[[#This Row],[Estimated costs 1]:[Estimated costs 20]])</f>
        <v>0</v>
      </c>
      <c r="L186" s="2" t="e">
        <f>Table131314[[#This Row],[Dev]]/Table131314[[#This Row],[Mean]]*100</f>
        <v>#DIV/0!</v>
      </c>
      <c r="M186" s="2">
        <f>Table131314[[#This Row],[Estimated costs 1]]-Table131314[[#This Row],[Actual cost]]</f>
        <v>0</v>
      </c>
      <c r="N186" s="2" t="e">
        <f>Table131314[[#This Row],[Diff 1]]/Table131314[[#This Row],[Actual cost]]*100</f>
        <v>#DIV/0!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</row>
    <row r="187" spans="1:34" x14ac:dyDescent="0.3">
      <c r="A187" t="s">
        <v>207</v>
      </c>
      <c r="B187">
        <v>185</v>
      </c>
      <c r="C187" t="str">
        <f>LEFT(Table131314[[#This Row],[Contingency id]])</f>
        <v>B</v>
      </c>
      <c r="D187">
        <v>0</v>
      </c>
      <c r="E187" s="1">
        <v>1.1324041811846599</v>
      </c>
      <c r="F187">
        <v>650</v>
      </c>
      <c r="G187">
        <v>574</v>
      </c>
      <c r="H187">
        <v>0</v>
      </c>
      <c r="I187" s="2">
        <f>AVERAGE(Table131314[[#This Row],[Estimated costs 1]:[Estimated costs 20]])</f>
        <v>0</v>
      </c>
      <c r="J187" s="2" t="e">
        <f>(Table131314[[#This Row],[Mean]]-Table131314[[#This Row],[Actual cost]])/Table131314[[#This Row],[Actual cost]]*100</f>
        <v>#DIV/0!</v>
      </c>
      <c r="K187" s="2">
        <f>_xlfn.STDEV.P(Table131314[[#This Row],[Estimated costs 1]:[Estimated costs 20]])</f>
        <v>0</v>
      </c>
      <c r="L187" s="2" t="e">
        <f>Table131314[[#This Row],[Dev]]/Table131314[[#This Row],[Mean]]*100</f>
        <v>#DIV/0!</v>
      </c>
      <c r="M187" s="2">
        <f>Table131314[[#This Row],[Estimated costs 1]]-Table131314[[#This Row],[Actual cost]]</f>
        <v>0</v>
      </c>
      <c r="N187" s="2" t="e">
        <f>Table131314[[#This Row],[Diff 1]]/Table131314[[#This Row],[Actual cost]]*100</f>
        <v>#DIV/0!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</row>
    <row r="188" spans="1:34" x14ac:dyDescent="0.3">
      <c r="A188" t="s">
        <v>208</v>
      </c>
      <c r="B188">
        <v>186</v>
      </c>
      <c r="C188" t="str">
        <f>LEFT(Table131314[[#This Row],[Contingency id]])</f>
        <v>B</v>
      </c>
      <c r="D188">
        <v>0</v>
      </c>
      <c r="E188" s="1">
        <v>1.11492281303602</v>
      </c>
      <c r="F188">
        <v>650</v>
      </c>
      <c r="G188">
        <v>583</v>
      </c>
      <c r="H188">
        <v>0</v>
      </c>
      <c r="I188" s="2">
        <f>AVERAGE(Table131314[[#This Row],[Estimated costs 1]:[Estimated costs 20]])</f>
        <v>0</v>
      </c>
      <c r="J188" s="2" t="e">
        <f>(Table131314[[#This Row],[Mean]]-Table131314[[#This Row],[Actual cost]])/Table131314[[#This Row],[Actual cost]]*100</f>
        <v>#DIV/0!</v>
      </c>
      <c r="K188" s="2">
        <f>_xlfn.STDEV.P(Table131314[[#This Row],[Estimated costs 1]:[Estimated costs 20]])</f>
        <v>0</v>
      </c>
      <c r="L188" s="2" t="e">
        <f>Table131314[[#This Row],[Dev]]/Table131314[[#This Row],[Mean]]*100</f>
        <v>#DIV/0!</v>
      </c>
      <c r="M188" s="2">
        <f>Table131314[[#This Row],[Estimated costs 1]]-Table131314[[#This Row],[Actual cost]]</f>
        <v>0</v>
      </c>
      <c r="N188" s="2" t="e">
        <f>Table131314[[#This Row],[Diff 1]]/Table131314[[#This Row],[Actual cost]]*100</f>
        <v>#DIV/0!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</row>
    <row r="189" spans="1:34" x14ac:dyDescent="0.3">
      <c r="A189" t="s">
        <v>209</v>
      </c>
      <c r="B189">
        <v>187</v>
      </c>
      <c r="C189" t="str">
        <f>LEFT(Table131314[[#This Row],[Contingency id]])</f>
        <v>B</v>
      </c>
      <c r="D189">
        <v>0</v>
      </c>
      <c r="E189" s="1">
        <v>1.28046421663442</v>
      </c>
      <c r="F189">
        <v>1324</v>
      </c>
      <c r="G189">
        <v>1034</v>
      </c>
      <c r="H189">
        <v>0</v>
      </c>
      <c r="I189" s="2">
        <f>AVERAGE(Table131314[[#This Row],[Estimated costs 1]:[Estimated costs 20]])</f>
        <v>0</v>
      </c>
      <c r="J189" s="2" t="e">
        <f>(Table131314[[#This Row],[Mean]]-Table131314[[#This Row],[Actual cost]])/Table131314[[#This Row],[Actual cost]]*100</f>
        <v>#DIV/0!</v>
      </c>
      <c r="K189" s="2">
        <f>_xlfn.STDEV.P(Table131314[[#This Row],[Estimated costs 1]:[Estimated costs 20]])</f>
        <v>0</v>
      </c>
      <c r="L189" s="2" t="e">
        <f>Table131314[[#This Row],[Dev]]/Table131314[[#This Row],[Mean]]*100</f>
        <v>#DIV/0!</v>
      </c>
      <c r="M189" s="2">
        <f>Table131314[[#This Row],[Estimated costs 1]]-Table131314[[#This Row],[Actual cost]]</f>
        <v>0</v>
      </c>
      <c r="N189" s="2" t="e">
        <f>Table131314[[#This Row],[Diff 1]]/Table131314[[#This Row],[Actual cost]]*100</f>
        <v>#DIV/0!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</row>
    <row r="190" spans="1:34" x14ac:dyDescent="0.3">
      <c r="A190" t="s">
        <v>210</v>
      </c>
      <c r="B190">
        <v>188</v>
      </c>
      <c r="C190" t="str">
        <f>LEFT(Table131314[[#This Row],[Contingency id]])</f>
        <v>B</v>
      </c>
      <c r="D190">
        <v>0</v>
      </c>
      <c r="E190" s="1">
        <v>1.1111111111111101</v>
      </c>
      <c r="F190">
        <v>530</v>
      </c>
      <c r="G190">
        <v>477</v>
      </c>
      <c r="H190">
        <v>0</v>
      </c>
      <c r="I190" s="2">
        <f>AVERAGE(Table131314[[#This Row],[Estimated costs 1]:[Estimated costs 20]])</f>
        <v>0</v>
      </c>
      <c r="J190" s="2" t="e">
        <f>(Table131314[[#This Row],[Mean]]-Table131314[[#This Row],[Actual cost]])/Table131314[[#This Row],[Actual cost]]*100</f>
        <v>#DIV/0!</v>
      </c>
      <c r="K190" s="2">
        <f>_xlfn.STDEV.P(Table131314[[#This Row],[Estimated costs 1]:[Estimated costs 20]])</f>
        <v>0</v>
      </c>
      <c r="L190" s="2" t="e">
        <f>Table131314[[#This Row],[Dev]]/Table131314[[#This Row],[Mean]]*100</f>
        <v>#DIV/0!</v>
      </c>
      <c r="M190" s="2">
        <f>Table131314[[#This Row],[Estimated costs 1]]-Table131314[[#This Row],[Actual cost]]</f>
        <v>0</v>
      </c>
      <c r="N190" s="2" t="e">
        <f>Table131314[[#This Row],[Diff 1]]/Table131314[[#This Row],[Actual cost]]*100</f>
        <v>#DIV/0!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</row>
    <row r="191" spans="1:34" x14ac:dyDescent="0.3">
      <c r="A191" t="s">
        <v>211</v>
      </c>
      <c r="B191">
        <v>189</v>
      </c>
      <c r="C191" t="str">
        <f>LEFT(Table131314[[#This Row],[Contingency id]])</f>
        <v>B</v>
      </c>
      <c r="D191">
        <v>0</v>
      </c>
      <c r="E191" s="1">
        <v>1.0343347639484901</v>
      </c>
      <c r="F191">
        <v>241</v>
      </c>
      <c r="G191">
        <v>233</v>
      </c>
      <c r="H191">
        <v>0</v>
      </c>
      <c r="I191" s="2">
        <f>AVERAGE(Table131314[[#This Row],[Estimated costs 1]:[Estimated costs 20]])</f>
        <v>0</v>
      </c>
      <c r="J191" s="2" t="e">
        <f>(Table131314[[#This Row],[Mean]]-Table131314[[#This Row],[Actual cost]])/Table131314[[#This Row],[Actual cost]]*100</f>
        <v>#DIV/0!</v>
      </c>
      <c r="K191" s="2">
        <f>_xlfn.STDEV.P(Table131314[[#This Row],[Estimated costs 1]:[Estimated costs 20]])</f>
        <v>0</v>
      </c>
      <c r="L191" s="2" t="e">
        <f>Table131314[[#This Row],[Dev]]/Table131314[[#This Row],[Mean]]*100</f>
        <v>#DIV/0!</v>
      </c>
      <c r="M191" s="2">
        <f>Table131314[[#This Row],[Estimated costs 1]]-Table131314[[#This Row],[Actual cost]]</f>
        <v>0</v>
      </c>
      <c r="N191" s="2" t="e">
        <f>Table131314[[#This Row],[Diff 1]]/Table131314[[#This Row],[Actual cost]]*100</f>
        <v>#DIV/0!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</row>
    <row r="192" spans="1:34" x14ac:dyDescent="0.3">
      <c r="A192" t="s">
        <v>212</v>
      </c>
      <c r="B192">
        <v>190</v>
      </c>
      <c r="C192" t="str">
        <f>LEFT(Table131314[[#This Row],[Contingency id]])</f>
        <v>B</v>
      </c>
      <c r="D192">
        <v>0</v>
      </c>
      <c r="E192" s="1">
        <v>1.0478260869565199</v>
      </c>
      <c r="F192">
        <v>241</v>
      </c>
      <c r="G192">
        <v>230</v>
      </c>
      <c r="H192">
        <v>0</v>
      </c>
      <c r="I192" s="2">
        <f>AVERAGE(Table131314[[#This Row],[Estimated costs 1]:[Estimated costs 20]])</f>
        <v>0</v>
      </c>
      <c r="J192" s="2" t="e">
        <f>(Table131314[[#This Row],[Mean]]-Table131314[[#This Row],[Actual cost]])/Table131314[[#This Row],[Actual cost]]*100</f>
        <v>#DIV/0!</v>
      </c>
      <c r="K192" s="2">
        <f>_xlfn.STDEV.P(Table131314[[#This Row],[Estimated costs 1]:[Estimated costs 20]])</f>
        <v>0</v>
      </c>
      <c r="L192" s="2" t="e">
        <f>Table131314[[#This Row],[Dev]]/Table131314[[#This Row],[Mean]]*100</f>
        <v>#DIV/0!</v>
      </c>
      <c r="M192" s="2">
        <f>Table131314[[#This Row],[Estimated costs 1]]-Table131314[[#This Row],[Actual cost]]</f>
        <v>0</v>
      </c>
      <c r="N192" s="2" t="e">
        <f>Table131314[[#This Row],[Diff 1]]/Table131314[[#This Row],[Actual cost]]*100</f>
        <v>#DIV/0!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</row>
    <row r="193" spans="1:34" x14ac:dyDescent="0.3">
      <c r="A193" t="s">
        <v>213</v>
      </c>
      <c r="B193">
        <v>191</v>
      </c>
      <c r="C193" t="str">
        <f>LEFT(Table131314[[#This Row],[Contingency id]])</f>
        <v>B</v>
      </c>
      <c r="D193">
        <v>0</v>
      </c>
      <c r="E193" s="1">
        <v>1.3000968054211</v>
      </c>
      <c r="F193">
        <v>1343</v>
      </c>
      <c r="G193">
        <v>1033</v>
      </c>
      <c r="H193">
        <v>0</v>
      </c>
      <c r="I193" s="2">
        <f>AVERAGE(Table131314[[#This Row],[Estimated costs 1]:[Estimated costs 20]])</f>
        <v>0</v>
      </c>
      <c r="J193" s="2" t="e">
        <f>(Table131314[[#This Row],[Mean]]-Table131314[[#This Row],[Actual cost]])/Table131314[[#This Row],[Actual cost]]*100</f>
        <v>#DIV/0!</v>
      </c>
      <c r="K193" s="2">
        <f>_xlfn.STDEV.P(Table131314[[#This Row],[Estimated costs 1]:[Estimated costs 20]])</f>
        <v>0</v>
      </c>
      <c r="L193" s="2" t="e">
        <f>Table131314[[#This Row],[Dev]]/Table131314[[#This Row],[Mean]]*100</f>
        <v>#DIV/0!</v>
      </c>
      <c r="M193" s="2">
        <f>Table131314[[#This Row],[Estimated costs 1]]-Table131314[[#This Row],[Actual cost]]</f>
        <v>0</v>
      </c>
      <c r="N193" s="2" t="e">
        <f>Table131314[[#This Row],[Diff 1]]/Table131314[[#This Row],[Actual cost]]*100</f>
        <v>#DIV/0!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</row>
    <row r="194" spans="1:34" x14ac:dyDescent="0.3">
      <c r="A194" t="s">
        <v>214</v>
      </c>
      <c r="B194">
        <v>192</v>
      </c>
      <c r="C194" t="str">
        <f>LEFT(Table131314[[#This Row],[Contingency id]])</f>
        <v>B</v>
      </c>
      <c r="D194">
        <v>0</v>
      </c>
      <c r="E194" s="1">
        <v>1.15397082658022</v>
      </c>
      <c r="F194">
        <v>712</v>
      </c>
      <c r="G194">
        <v>617</v>
      </c>
      <c r="H194">
        <v>0</v>
      </c>
      <c r="I194" s="2">
        <f>AVERAGE(Table131314[[#This Row],[Estimated costs 1]:[Estimated costs 20]])</f>
        <v>0</v>
      </c>
      <c r="J194" s="2" t="e">
        <f>(Table131314[[#This Row],[Mean]]-Table131314[[#This Row],[Actual cost]])/Table131314[[#This Row],[Actual cost]]*100</f>
        <v>#DIV/0!</v>
      </c>
      <c r="K194" s="2">
        <f>_xlfn.STDEV.P(Table131314[[#This Row],[Estimated costs 1]:[Estimated costs 20]])</f>
        <v>0</v>
      </c>
      <c r="L194" s="2" t="e">
        <f>Table131314[[#This Row],[Dev]]/Table131314[[#This Row],[Mean]]*100</f>
        <v>#DIV/0!</v>
      </c>
      <c r="M194" s="2">
        <f>Table131314[[#This Row],[Estimated costs 1]]-Table131314[[#This Row],[Actual cost]]</f>
        <v>0</v>
      </c>
      <c r="N194" s="2" t="e">
        <f>Table131314[[#This Row],[Diff 1]]/Table131314[[#This Row],[Actual cost]]*100</f>
        <v>#DIV/0!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</row>
    <row r="195" spans="1:34" x14ac:dyDescent="0.3">
      <c r="A195" t="s">
        <v>215</v>
      </c>
      <c r="B195">
        <v>193</v>
      </c>
      <c r="C195" t="str">
        <f>LEFT(Table131314[[#This Row],[Contingency id]])</f>
        <v>B</v>
      </c>
      <c r="D195">
        <v>0</v>
      </c>
      <c r="E195" s="1">
        <v>1.14838709677419</v>
      </c>
      <c r="F195">
        <v>712</v>
      </c>
      <c r="G195">
        <v>620</v>
      </c>
      <c r="H195">
        <v>0</v>
      </c>
      <c r="I195" s="2">
        <f>AVERAGE(Table131314[[#This Row],[Estimated costs 1]:[Estimated costs 20]])</f>
        <v>0</v>
      </c>
      <c r="J195" s="2" t="e">
        <f>(Table131314[[#This Row],[Mean]]-Table131314[[#This Row],[Actual cost]])/Table131314[[#This Row],[Actual cost]]*100</f>
        <v>#DIV/0!</v>
      </c>
      <c r="K195" s="2">
        <f>_xlfn.STDEV.P(Table131314[[#This Row],[Estimated costs 1]:[Estimated costs 20]])</f>
        <v>0</v>
      </c>
      <c r="L195" s="2" t="e">
        <f>Table131314[[#This Row],[Dev]]/Table131314[[#This Row],[Mean]]*100</f>
        <v>#DIV/0!</v>
      </c>
      <c r="M195" s="2">
        <f>Table131314[[#This Row],[Estimated costs 1]]-Table131314[[#This Row],[Actual cost]]</f>
        <v>0</v>
      </c>
      <c r="N195" s="2" t="e">
        <f>Table131314[[#This Row],[Diff 1]]/Table131314[[#This Row],[Actual cost]]*100</f>
        <v>#DIV/0!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</row>
    <row r="196" spans="1:34" x14ac:dyDescent="0.3">
      <c r="A196" t="s">
        <v>216</v>
      </c>
      <c r="B196">
        <v>194</v>
      </c>
      <c r="C196" t="str">
        <f>LEFT(Table131314[[#This Row],[Contingency id]])</f>
        <v>B</v>
      </c>
      <c r="D196">
        <v>0</v>
      </c>
      <c r="E196" s="1">
        <v>1.0797546012269901</v>
      </c>
      <c r="F196">
        <v>352</v>
      </c>
      <c r="G196">
        <v>326</v>
      </c>
      <c r="H196">
        <v>0</v>
      </c>
      <c r="I196" s="2">
        <f>AVERAGE(Table131314[[#This Row],[Estimated costs 1]:[Estimated costs 20]])</f>
        <v>0</v>
      </c>
      <c r="J196" s="2" t="e">
        <f>(Table131314[[#This Row],[Mean]]-Table131314[[#This Row],[Actual cost]])/Table131314[[#This Row],[Actual cost]]*100</f>
        <v>#DIV/0!</v>
      </c>
      <c r="K196" s="2">
        <f>_xlfn.STDEV.P(Table131314[[#This Row],[Estimated costs 1]:[Estimated costs 20]])</f>
        <v>0</v>
      </c>
      <c r="L196" s="2" t="e">
        <f>Table131314[[#This Row],[Dev]]/Table131314[[#This Row],[Mean]]*100</f>
        <v>#DIV/0!</v>
      </c>
      <c r="M196" s="2">
        <f>Table131314[[#This Row],[Estimated costs 1]]-Table131314[[#This Row],[Actual cost]]</f>
        <v>0</v>
      </c>
      <c r="N196" s="2" t="e">
        <f>Table131314[[#This Row],[Diff 1]]/Table131314[[#This Row],[Actual cost]]*100</f>
        <v>#DIV/0!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</row>
    <row r="197" spans="1:34" x14ac:dyDescent="0.3">
      <c r="A197" t="s">
        <v>217</v>
      </c>
      <c r="B197">
        <v>195</v>
      </c>
      <c r="C197" t="str">
        <f>LEFT(Table131314[[#This Row],[Contingency id]])</f>
        <v>B</v>
      </c>
      <c r="D197">
        <v>0</v>
      </c>
      <c r="E197" s="1">
        <v>1.03630363036303</v>
      </c>
      <c r="F197">
        <v>314</v>
      </c>
      <c r="G197">
        <v>303</v>
      </c>
      <c r="H197">
        <v>0</v>
      </c>
      <c r="I197" s="2">
        <f>AVERAGE(Table131314[[#This Row],[Estimated costs 1]:[Estimated costs 20]])</f>
        <v>0</v>
      </c>
      <c r="J197" s="2" t="e">
        <f>(Table131314[[#This Row],[Mean]]-Table131314[[#This Row],[Actual cost]])/Table131314[[#This Row],[Actual cost]]*100</f>
        <v>#DIV/0!</v>
      </c>
      <c r="K197" s="2">
        <f>_xlfn.STDEV.P(Table131314[[#This Row],[Estimated costs 1]:[Estimated costs 20]])</f>
        <v>0</v>
      </c>
      <c r="L197" s="2" t="e">
        <f>Table131314[[#This Row],[Dev]]/Table131314[[#This Row],[Mean]]*100</f>
        <v>#DIV/0!</v>
      </c>
      <c r="M197" s="2">
        <f>Table131314[[#This Row],[Estimated costs 1]]-Table131314[[#This Row],[Actual cost]]</f>
        <v>0</v>
      </c>
      <c r="N197" s="2" t="e">
        <f>Table131314[[#This Row],[Diff 1]]/Table131314[[#This Row],[Actual cost]]*100</f>
        <v>#DIV/0!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</row>
    <row r="198" spans="1:34" x14ac:dyDescent="0.3">
      <c r="A198" t="s">
        <v>218</v>
      </c>
      <c r="B198">
        <v>196</v>
      </c>
      <c r="C198" t="str">
        <f>LEFT(Table131314[[#This Row],[Contingency id]])</f>
        <v>B</v>
      </c>
      <c r="D198">
        <v>0</v>
      </c>
      <c r="E198" s="1">
        <v>1.04666666666666</v>
      </c>
      <c r="F198">
        <v>314</v>
      </c>
      <c r="G198">
        <v>300</v>
      </c>
      <c r="H198">
        <v>0</v>
      </c>
      <c r="I198" s="2">
        <f>AVERAGE(Table131314[[#This Row],[Estimated costs 1]:[Estimated costs 20]])</f>
        <v>0</v>
      </c>
      <c r="J198" s="2" t="e">
        <f>(Table131314[[#This Row],[Mean]]-Table131314[[#This Row],[Actual cost]])/Table131314[[#This Row],[Actual cost]]*100</f>
        <v>#DIV/0!</v>
      </c>
      <c r="K198" s="2">
        <f>_xlfn.STDEV.P(Table131314[[#This Row],[Estimated costs 1]:[Estimated costs 20]])</f>
        <v>0</v>
      </c>
      <c r="L198" s="2" t="e">
        <f>Table131314[[#This Row],[Dev]]/Table131314[[#This Row],[Mean]]*100</f>
        <v>#DIV/0!</v>
      </c>
      <c r="M198" s="2">
        <f>Table131314[[#This Row],[Estimated costs 1]]-Table131314[[#This Row],[Actual cost]]</f>
        <v>0</v>
      </c>
      <c r="N198" s="2" t="e">
        <f>Table131314[[#This Row],[Diff 1]]/Table131314[[#This Row],[Actual cost]]*100</f>
        <v>#DIV/0!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</row>
    <row r="199" spans="1:34" x14ac:dyDescent="0.3">
      <c r="A199" t="s">
        <v>219</v>
      </c>
      <c r="B199">
        <v>197</v>
      </c>
      <c r="C199" t="str">
        <f>LEFT(Table131314[[#This Row],[Contingency id]])</f>
        <v>B</v>
      </c>
      <c r="D199">
        <v>0</v>
      </c>
      <c r="E199" s="1">
        <v>1.0540540540540499</v>
      </c>
      <c r="F199">
        <v>195</v>
      </c>
      <c r="G199">
        <v>185</v>
      </c>
      <c r="H199">
        <v>0</v>
      </c>
      <c r="I199" s="2">
        <f>AVERAGE(Table131314[[#This Row],[Estimated costs 1]:[Estimated costs 20]])</f>
        <v>0</v>
      </c>
      <c r="J199" s="2" t="e">
        <f>(Table131314[[#This Row],[Mean]]-Table131314[[#This Row],[Actual cost]])/Table131314[[#This Row],[Actual cost]]*100</f>
        <v>#DIV/0!</v>
      </c>
      <c r="K199" s="2">
        <f>_xlfn.STDEV.P(Table131314[[#This Row],[Estimated costs 1]:[Estimated costs 20]])</f>
        <v>0</v>
      </c>
      <c r="L199" s="2" t="e">
        <f>Table131314[[#This Row],[Dev]]/Table131314[[#This Row],[Mean]]*100</f>
        <v>#DIV/0!</v>
      </c>
      <c r="M199" s="2">
        <f>Table131314[[#This Row],[Estimated costs 1]]-Table131314[[#This Row],[Actual cost]]</f>
        <v>0</v>
      </c>
      <c r="N199" s="2" t="e">
        <f>Table131314[[#This Row],[Diff 1]]/Table131314[[#This Row],[Actual cost]]*100</f>
        <v>#DIV/0!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</row>
    <row r="200" spans="1:34" x14ac:dyDescent="0.3">
      <c r="A200" t="s">
        <v>220</v>
      </c>
      <c r="B200">
        <v>198</v>
      </c>
      <c r="C200" t="str">
        <f>LEFT(Table131314[[#This Row],[Contingency id]])</f>
        <v>B</v>
      </c>
      <c r="D200">
        <v>0</v>
      </c>
      <c r="E200" s="1">
        <v>1.04838709677419</v>
      </c>
      <c r="F200">
        <v>195</v>
      </c>
      <c r="G200">
        <v>186</v>
      </c>
      <c r="H200">
        <v>0</v>
      </c>
      <c r="I200" s="2">
        <f>AVERAGE(Table131314[[#This Row],[Estimated costs 1]:[Estimated costs 20]])</f>
        <v>0</v>
      </c>
      <c r="J200" s="2" t="e">
        <f>(Table131314[[#This Row],[Mean]]-Table131314[[#This Row],[Actual cost]])/Table131314[[#This Row],[Actual cost]]*100</f>
        <v>#DIV/0!</v>
      </c>
      <c r="K200" s="2">
        <f>_xlfn.STDEV.P(Table131314[[#This Row],[Estimated costs 1]:[Estimated costs 20]])</f>
        <v>0</v>
      </c>
      <c r="L200" s="2" t="e">
        <f>Table131314[[#This Row],[Dev]]/Table131314[[#This Row],[Mean]]*100</f>
        <v>#DIV/0!</v>
      </c>
      <c r="M200" s="2">
        <f>Table131314[[#This Row],[Estimated costs 1]]-Table131314[[#This Row],[Actual cost]]</f>
        <v>0</v>
      </c>
      <c r="N200" s="2" t="e">
        <f>Table131314[[#This Row],[Diff 1]]/Table131314[[#This Row],[Actual cost]]*100</f>
        <v>#DIV/0!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</row>
    <row r="201" spans="1:34" x14ac:dyDescent="0.3">
      <c r="A201" t="s">
        <v>221</v>
      </c>
      <c r="B201">
        <v>199</v>
      </c>
      <c r="C201" t="str">
        <f>LEFT(Table131314[[#This Row],[Contingency id]])</f>
        <v>B</v>
      </c>
      <c r="D201">
        <v>0</v>
      </c>
      <c r="E201" s="1">
        <v>1.1410256410256401</v>
      </c>
      <c r="F201">
        <v>712</v>
      </c>
      <c r="G201">
        <v>624</v>
      </c>
      <c r="H201">
        <v>0</v>
      </c>
      <c r="I201" s="2">
        <f>AVERAGE(Table131314[[#This Row],[Estimated costs 1]:[Estimated costs 20]])</f>
        <v>0</v>
      </c>
      <c r="J201" s="2" t="e">
        <f>(Table131314[[#This Row],[Mean]]-Table131314[[#This Row],[Actual cost]])/Table131314[[#This Row],[Actual cost]]*100</f>
        <v>#DIV/0!</v>
      </c>
      <c r="K201" s="2">
        <f>_xlfn.STDEV.P(Table131314[[#This Row],[Estimated costs 1]:[Estimated costs 20]])</f>
        <v>0</v>
      </c>
      <c r="L201" s="2" t="e">
        <f>Table131314[[#This Row],[Dev]]/Table131314[[#This Row],[Mean]]*100</f>
        <v>#DIV/0!</v>
      </c>
      <c r="M201" s="2">
        <f>Table131314[[#This Row],[Estimated costs 1]]-Table131314[[#This Row],[Actual cost]]</f>
        <v>0</v>
      </c>
      <c r="N201" s="2" t="e">
        <f>Table131314[[#This Row],[Diff 1]]/Table131314[[#This Row],[Actual cost]]*100</f>
        <v>#DIV/0!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</row>
    <row r="202" spans="1:34" x14ac:dyDescent="0.3">
      <c r="A202" t="s">
        <v>222</v>
      </c>
      <c r="B202">
        <v>200</v>
      </c>
      <c r="C202" t="str">
        <f>LEFT(Table131314[[#This Row],[Contingency id]])</f>
        <v>B</v>
      </c>
      <c r="D202">
        <v>0</v>
      </c>
      <c r="E202" s="1">
        <v>1.24741081703107</v>
      </c>
      <c r="F202">
        <v>1084</v>
      </c>
      <c r="G202">
        <v>869</v>
      </c>
      <c r="H202">
        <v>0</v>
      </c>
      <c r="I202" s="2">
        <f>AVERAGE(Table131314[[#This Row],[Estimated costs 1]:[Estimated costs 20]])</f>
        <v>0</v>
      </c>
      <c r="J202" s="2" t="e">
        <f>(Table131314[[#This Row],[Mean]]-Table131314[[#This Row],[Actual cost]])/Table131314[[#This Row],[Actual cost]]*100</f>
        <v>#DIV/0!</v>
      </c>
      <c r="K202" s="2">
        <f>_xlfn.STDEV.P(Table131314[[#This Row],[Estimated costs 1]:[Estimated costs 20]])</f>
        <v>0</v>
      </c>
      <c r="L202" s="2" t="e">
        <f>Table131314[[#This Row],[Dev]]/Table131314[[#This Row],[Mean]]*100</f>
        <v>#DIV/0!</v>
      </c>
      <c r="M202" s="2">
        <f>Table131314[[#This Row],[Estimated costs 1]]-Table131314[[#This Row],[Actual cost]]</f>
        <v>0</v>
      </c>
      <c r="N202" s="2" t="e">
        <f>Table131314[[#This Row],[Diff 1]]/Table131314[[#This Row],[Actual cost]]*100</f>
        <v>#DIV/0!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</row>
    <row r="203" spans="1:34" x14ac:dyDescent="0.3">
      <c r="A203" t="s">
        <v>223</v>
      </c>
      <c r="B203">
        <v>201</v>
      </c>
      <c r="C203" t="str">
        <f>LEFT(Table131314[[#This Row],[Contingency id]])</f>
        <v>B</v>
      </c>
      <c r="D203">
        <v>0</v>
      </c>
      <c r="E203" s="1">
        <v>1.2152466367713</v>
      </c>
      <c r="F203">
        <v>1084</v>
      </c>
      <c r="G203">
        <v>892</v>
      </c>
      <c r="H203">
        <v>0</v>
      </c>
      <c r="I203" s="2">
        <f>AVERAGE(Table131314[[#This Row],[Estimated costs 1]:[Estimated costs 20]])</f>
        <v>0</v>
      </c>
      <c r="J203" s="2" t="e">
        <f>(Table131314[[#This Row],[Mean]]-Table131314[[#This Row],[Actual cost]])/Table131314[[#This Row],[Actual cost]]*100</f>
        <v>#DIV/0!</v>
      </c>
      <c r="K203" s="2">
        <f>_xlfn.STDEV.P(Table131314[[#This Row],[Estimated costs 1]:[Estimated costs 20]])</f>
        <v>0</v>
      </c>
      <c r="L203" s="2" t="e">
        <f>Table131314[[#This Row],[Dev]]/Table131314[[#This Row],[Mean]]*100</f>
        <v>#DIV/0!</v>
      </c>
      <c r="M203" s="2">
        <f>Table131314[[#This Row],[Estimated costs 1]]-Table131314[[#This Row],[Actual cost]]</f>
        <v>0</v>
      </c>
      <c r="N203" s="2" t="e">
        <f>Table131314[[#This Row],[Diff 1]]/Table131314[[#This Row],[Actual cost]]*100</f>
        <v>#DIV/0!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</row>
    <row r="204" spans="1:34" x14ac:dyDescent="0.3">
      <c r="A204" t="s">
        <v>224</v>
      </c>
      <c r="B204">
        <v>202</v>
      </c>
      <c r="C204" t="str">
        <f>LEFT(Table131314[[#This Row],[Contingency id]])</f>
        <v>B</v>
      </c>
      <c r="D204">
        <v>0</v>
      </c>
      <c r="E204" s="1">
        <v>1.09124767225325</v>
      </c>
      <c r="F204">
        <v>586</v>
      </c>
      <c r="G204">
        <v>537</v>
      </c>
      <c r="H204">
        <v>0</v>
      </c>
      <c r="I204" s="2">
        <f>AVERAGE(Table131314[[#This Row],[Estimated costs 1]:[Estimated costs 20]])</f>
        <v>0</v>
      </c>
      <c r="J204" s="2" t="e">
        <f>(Table131314[[#This Row],[Mean]]-Table131314[[#This Row],[Actual cost]])/Table131314[[#This Row],[Actual cost]]*100</f>
        <v>#DIV/0!</v>
      </c>
      <c r="K204" s="2">
        <f>_xlfn.STDEV.P(Table131314[[#This Row],[Estimated costs 1]:[Estimated costs 20]])</f>
        <v>0</v>
      </c>
      <c r="L204" s="2" t="e">
        <f>Table131314[[#This Row],[Dev]]/Table131314[[#This Row],[Mean]]*100</f>
        <v>#DIV/0!</v>
      </c>
      <c r="M204" s="2">
        <f>Table131314[[#This Row],[Estimated costs 1]]-Table131314[[#This Row],[Actual cost]]</f>
        <v>0</v>
      </c>
      <c r="N204" s="2" t="e">
        <f>Table131314[[#This Row],[Diff 1]]/Table131314[[#This Row],[Actual cost]]*100</f>
        <v>#DIV/0!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</row>
    <row r="205" spans="1:34" x14ac:dyDescent="0.3">
      <c r="A205" t="s">
        <v>225</v>
      </c>
      <c r="B205">
        <v>203</v>
      </c>
      <c r="C205" t="str">
        <f>LEFT(Table131314[[#This Row],[Contingency id]])</f>
        <v>C</v>
      </c>
      <c r="D205">
        <v>0</v>
      </c>
      <c r="E205" s="1">
        <v>1.11492281303602</v>
      </c>
      <c r="F205">
        <v>650</v>
      </c>
      <c r="G205">
        <v>583</v>
      </c>
      <c r="H205">
        <v>0</v>
      </c>
      <c r="I205" s="2">
        <f>AVERAGE(Table131314[[#This Row],[Estimated costs 1]:[Estimated costs 20]])</f>
        <v>0</v>
      </c>
      <c r="J205" s="2" t="e">
        <f>(Table131314[[#This Row],[Mean]]-Table131314[[#This Row],[Actual cost]])/Table131314[[#This Row],[Actual cost]]*100</f>
        <v>#DIV/0!</v>
      </c>
      <c r="K205" s="2">
        <f>_xlfn.STDEV.P(Table131314[[#This Row],[Estimated costs 1]:[Estimated costs 20]])</f>
        <v>0</v>
      </c>
      <c r="L205" s="2" t="e">
        <f>Table131314[[#This Row],[Dev]]/Table131314[[#This Row],[Mean]]*100</f>
        <v>#DIV/0!</v>
      </c>
      <c r="M205" s="2">
        <f>Table131314[[#This Row],[Estimated costs 1]]-Table131314[[#This Row],[Actual cost]]</f>
        <v>0</v>
      </c>
      <c r="N205" s="2" t="e">
        <f>Table131314[[#This Row],[Diff 1]]/Table131314[[#This Row],[Actual cost]]*100</f>
        <v>#DIV/0!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</row>
    <row r="206" spans="1:34" x14ac:dyDescent="0.3">
      <c r="A206" t="s">
        <v>226</v>
      </c>
      <c r="B206">
        <v>204</v>
      </c>
      <c r="C206" t="str">
        <f>LEFT(Table131314[[#This Row],[Contingency id]])</f>
        <v>C</v>
      </c>
      <c r="D206">
        <v>0</v>
      </c>
      <c r="E206" s="1">
        <v>1.109375</v>
      </c>
      <c r="F206">
        <v>568</v>
      </c>
      <c r="G206">
        <v>512</v>
      </c>
      <c r="H206">
        <v>0</v>
      </c>
      <c r="I206" s="2">
        <f>AVERAGE(Table131314[[#This Row],[Estimated costs 1]:[Estimated costs 20]])</f>
        <v>0</v>
      </c>
      <c r="J206" s="2" t="e">
        <f>(Table131314[[#This Row],[Mean]]-Table131314[[#This Row],[Actual cost]])/Table131314[[#This Row],[Actual cost]]*100</f>
        <v>#DIV/0!</v>
      </c>
      <c r="K206" s="2">
        <f>_xlfn.STDEV.P(Table131314[[#This Row],[Estimated costs 1]:[Estimated costs 20]])</f>
        <v>0</v>
      </c>
      <c r="L206" s="2" t="e">
        <f>Table131314[[#This Row],[Dev]]/Table131314[[#This Row],[Mean]]*100</f>
        <v>#DIV/0!</v>
      </c>
      <c r="M206" s="2">
        <f>Table131314[[#This Row],[Estimated costs 1]]-Table131314[[#This Row],[Actual cost]]</f>
        <v>0</v>
      </c>
      <c r="N206" s="2" t="e">
        <f>Table131314[[#This Row],[Diff 1]]/Table131314[[#This Row],[Actual cost]]*100</f>
        <v>#DIV/0!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</row>
    <row r="207" spans="1:34" x14ac:dyDescent="0.3">
      <c r="A207" t="s">
        <v>227</v>
      </c>
      <c r="B207">
        <v>205</v>
      </c>
      <c r="C207" t="str">
        <f>LEFT(Table131314[[#This Row],[Contingency id]])</f>
        <v>C</v>
      </c>
      <c r="D207">
        <v>0</v>
      </c>
      <c r="E207" s="1">
        <v>1.12922465208747</v>
      </c>
      <c r="F207">
        <v>568</v>
      </c>
      <c r="G207">
        <v>503</v>
      </c>
      <c r="H207">
        <v>0</v>
      </c>
      <c r="I207" s="2">
        <f>AVERAGE(Table131314[[#This Row],[Estimated costs 1]:[Estimated costs 20]])</f>
        <v>0</v>
      </c>
      <c r="J207" s="2" t="e">
        <f>(Table131314[[#This Row],[Mean]]-Table131314[[#This Row],[Actual cost]])/Table131314[[#This Row],[Actual cost]]*100</f>
        <v>#DIV/0!</v>
      </c>
      <c r="K207" s="2">
        <f>_xlfn.STDEV.P(Table131314[[#This Row],[Estimated costs 1]:[Estimated costs 20]])</f>
        <v>0</v>
      </c>
      <c r="L207" s="2" t="e">
        <f>Table131314[[#This Row],[Dev]]/Table131314[[#This Row],[Mean]]*100</f>
        <v>#DIV/0!</v>
      </c>
      <c r="M207" s="2">
        <f>Table131314[[#This Row],[Estimated costs 1]]-Table131314[[#This Row],[Actual cost]]</f>
        <v>0</v>
      </c>
      <c r="N207" s="2" t="e">
        <f>Table131314[[#This Row],[Diff 1]]/Table131314[[#This Row],[Actual cost]]*100</f>
        <v>#DIV/0!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</row>
    <row r="208" spans="1:34" x14ac:dyDescent="0.3">
      <c r="A208" t="s">
        <v>228</v>
      </c>
      <c r="B208">
        <v>206</v>
      </c>
      <c r="C208" t="str">
        <f>LEFT(Table131314[[#This Row],[Contingency id]])</f>
        <v>C</v>
      </c>
      <c r="D208">
        <v>0</v>
      </c>
      <c r="E208" s="1">
        <v>1.14035087719298</v>
      </c>
      <c r="F208">
        <v>650</v>
      </c>
      <c r="G208">
        <v>570</v>
      </c>
      <c r="H208">
        <v>0</v>
      </c>
      <c r="I208" s="2">
        <f>AVERAGE(Table131314[[#This Row],[Estimated costs 1]:[Estimated costs 20]])</f>
        <v>0</v>
      </c>
      <c r="J208" s="2" t="e">
        <f>(Table131314[[#This Row],[Mean]]-Table131314[[#This Row],[Actual cost]])/Table131314[[#This Row],[Actual cost]]*100</f>
        <v>#DIV/0!</v>
      </c>
      <c r="K208" s="2">
        <f>_xlfn.STDEV.P(Table131314[[#This Row],[Estimated costs 1]:[Estimated costs 20]])</f>
        <v>0</v>
      </c>
      <c r="L208" s="2" t="e">
        <f>Table131314[[#This Row],[Dev]]/Table131314[[#This Row],[Mean]]*100</f>
        <v>#DIV/0!</v>
      </c>
      <c r="M208" s="2">
        <f>Table131314[[#This Row],[Estimated costs 1]]-Table131314[[#This Row],[Actual cost]]</f>
        <v>0</v>
      </c>
      <c r="N208" s="2" t="e">
        <f>Table131314[[#This Row],[Diff 1]]/Table131314[[#This Row],[Actual cost]]*100</f>
        <v>#DIV/0!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</row>
    <row r="209" spans="1:34" x14ac:dyDescent="0.3">
      <c r="A209" t="s">
        <v>229</v>
      </c>
      <c r="B209">
        <v>207</v>
      </c>
      <c r="C209" t="str">
        <f>LEFT(Table131314[[#This Row],[Contingency id]])</f>
        <v>C</v>
      </c>
      <c r="D209">
        <v>0</v>
      </c>
      <c r="E209" s="1">
        <v>1.25735992402659</v>
      </c>
      <c r="F209">
        <v>1324</v>
      </c>
      <c r="G209">
        <v>1053</v>
      </c>
      <c r="H209">
        <v>0</v>
      </c>
      <c r="I209" s="2">
        <f>AVERAGE(Table131314[[#This Row],[Estimated costs 1]:[Estimated costs 20]])</f>
        <v>0</v>
      </c>
      <c r="J209" s="2" t="e">
        <f>(Table131314[[#This Row],[Mean]]-Table131314[[#This Row],[Actual cost]])/Table131314[[#This Row],[Actual cost]]*100</f>
        <v>#DIV/0!</v>
      </c>
      <c r="K209" s="2">
        <f>_xlfn.STDEV.P(Table131314[[#This Row],[Estimated costs 1]:[Estimated costs 20]])</f>
        <v>0</v>
      </c>
      <c r="L209" s="2" t="e">
        <f>Table131314[[#This Row],[Dev]]/Table131314[[#This Row],[Mean]]*100</f>
        <v>#DIV/0!</v>
      </c>
      <c r="M209" s="2">
        <f>Table131314[[#This Row],[Estimated costs 1]]-Table131314[[#This Row],[Actual cost]]</f>
        <v>0</v>
      </c>
      <c r="N209" s="2" t="e">
        <f>Table131314[[#This Row],[Diff 1]]/Table131314[[#This Row],[Actual cost]]*100</f>
        <v>#DIV/0!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</row>
    <row r="210" spans="1:34" x14ac:dyDescent="0.3">
      <c r="A210" t="s">
        <v>230</v>
      </c>
      <c r="B210">
        <v>208</v>
      </c>
      <c r="C210" t="str">
        <f>LEFT(Table131314[[#This Row],[Contingency id]])</f>
        <v>C</v>
      </c>
      <c r="D210">
        <v>0</v>
      </c>
      <c r="E210" s="1">
        <v>1.1205073995771599</v>
      </c>
      <c r="F210">
        <v>530</v>
      </c>
      <c r="G210">
        <v>473</v>
      </c>
      <c r="H210">
        <v>0</v>
      </c>
      <c r="I210" s="2">
        <f>AVERAGE(Table131314[[#This Row],[Estimated costs 1]:[Estimated costs 20]])</f>
        <v>0</v>
      </c>
      <c r="J210" s="2" t="e">
        <f>(Table131314[[#This Row],[Mean]]-Table131314[[#This Row],[Actual cost]])/Table131314[[#This Row],[Actual cost]]*100</f>
        <v>#DIV/0!</v>
      </c>
      <c r="K210" s="2">
        <f>_xlfn.STDEV.P(Table131314[[#This Row],[Estimated costs 1]:[Estimated costs 20]])</f>
        <v>0</v>
      </c>
      <c r="L210" s="2" t="e">
        <f>Table131314[[#This Row],[Dev]]/Table131314[[#This Row],[Mean]]*100</f>
        <v>#DIV/0!</v>
      </c>
      <c r="M210" s="2">
        <f>Table131314[[#This Row],[Estimated costs 1]]-Table131314[[#This Row],[Actual cost]]</f>
        <v>0</v>
      </c>
      <c r="N210" s="2" t="e">
        <f>Table131314[[#This Row],[Diff 1]]/Table131314[[#This Row],[Actual cost]]*100</f>
        <v>#DIV/0!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</row>
    <row r="211" spans="1:34" x14ac:dyDescent="0.3">
      <c r="A211" t="s">
        <v>231</v>
      </c>
      <c r="B211">
        <v>209</v>
      </c>
      <c r="C211" t="str">
        <f>LEFT(Table131314[[#This Row],[Contingency id]])</f>
        <v>C</v>
      </c>
      <c r="D211">
        <v>0</v>
      </c>
      <c r="E211" s="1">
        <v>1.0524017467248901</v>
      </c>
      <c r="F211">
        <v>241</v>
      </c>
      <c r="G211">
        <v>229</v>
      </c>
      <c r="H211">
        <v>0</v>
      </c>
      <c r="I211" s="2">
        <f>AVERAGE(Table131314[[#This Row],[Estimated costs 1]:[Estimated costs 20]])</f>
        <v>0</v>
      </c>
      <c r="J211" s="2" t="e">
        <f>(Table131314[[#This Row],[Mean]]-Table131314[[#This Row],[Actual cost]])/Table131314[[#This Row],[Actual cost]]*100</f>
        <v>#DIV/0!</v>
      </c>
      <c r="K211" s="2">
        <f>_xlfn.STDEV.P(Table131314[[#This Row],[Estimated costs 1]:[Estimated costs 20]])</f>
        <v>0</v>
      </c>
      <c r="L211" s="2" t="e">
        <f>Table131314[[#This Row],[Dev]]/Table131314[[#This Row],[Mean]]*100</f>
        <v>#DIV/0!</v>
      </c>
      <c r="M211" s="2">
        <f>Table131314[[#This Row],[Estimated costs 1]]-Table131314[[#This Row],[Actual cost]]</f>
        <v>0</v>
      </c>
      <c r="N211" s="2" t="e">
        <f>Table131314[[#This Row],[Diff 1]]/Table131314[[#This Row],[Actual cost]]*100</f>
        <v>#DIV/0!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</row>
    <row r="212" spans="1:34" x14ac:dyDescent="0.3">
      <c r="A212" t="s">
        <v>232</v>
      </c>
      <c r="B212">
        <v>210</v>
      </c>
      <c r="C212" t="str">
        <f>LEFT(Table131314[[#This Row],[Contingency id]])</f>
        <v>C</v>
      </c>
      <c r="D212">
        <v>0</v>
      </c>
      <c r="E212" s="1">
        <v>1.03879310344827</v>
      </c>
      <c r="F212">
        <v>241</v>
      </c>
      <c r="G212">
        <v>232</v>
      </c>
      <c r="H212">
        <v>0</v>
      </c>
      <c r="I212" s="2">
        <f>AVERAGE(Table131314[[#This Row],[Estimated costs 1]:[Estimated costs 20]])</f>
        <v>0</v>
      </c>
      <c r="J212" s="2" t="e">
        <f>(Table131314[[#This Row],[Mean]]-Table131314[[#This Row],[Actual cost]])/Table131314[[#This Row],[Actual cost]]*100</f>
        <v>#DIV/0!</v>
      </c>
      <c r="K212" s="2">
        <f>_xlfn.STDEV.P(Table131314[[#This Row],[Estimated costs 1]:[Estimated costs 20]])</f>
        <v>0</v>
      </c>
      <c r="L212" s="2" t="e">
        <f>Table131314[[#This Row],[Dev]]/Table131314[[#This Row],[Mean]]*100</f>
        <v>#DIV/0!</v>
      </c>
      <c r="M212" s="2">
        <f>Table131314[[#This Row],[Estimated costs 1]]-Table131314[[#This Row],[Actual cost]]</f>
        <v>0</v>
      </c>
      <c r="N212" s="2" t="e">
        <f>Table131314[[#This Row],[Diff 1]]/Table131314[[#This Row],[Actual cost]]*100</f>
        <v>#DIV/0!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</row>
    <row r="213" spans="1:34" x14ac:dyDescent="0.3">
      <c r="A213" t="s">
        <v>233</v>
      </c>
      <c r="B213">
        <v>211</v>
      </c>
      <c r="C213" t="str">
        <f>LEFT(Table131314[[#This Row],[Contingency id]])</f>
        <v>C</v>
      </c>
      <c r="D213">
        <v>0</v>
      </c>
      <c r="E213" s="1">
        <v>1.2563143124415299</v>
      </c>
      <c r="F213">
        <v>1343</v>
      </c>
      <c r="G213">
        <v>1069</v>
      </c>
      <c r="H213">
        <v>0</v>
      </c>
      <c r="I213" s="2">
        <f>AVERAGE(Table131314[[#This Row],[Estimated costs 1]:[Estimated costs 20]])</f>
        <v>0</v>
      </c>
      <c r="J213" s="2" t="e">
        <f>(Table131314[[#This Row],[Mean]]-Table131314[[#This Row],[Actual cost]])/Table131314[[#This Row],[Actual cost]]*100</f>
        <v>#DIV/0!</v>
      </c>
      <c r="K213" s="2">
        <f>_xlfn.STDEV.P(Table131314[[#This Row],[Estimated costs 1]:[Estimated costs 20]])</f>
        <v>0</v>
      </c>
      <c r="L213" s="2" t="e">
        <f>Table131314[[#This Row],[Dev]]/Table131314[[#This Row],[Mean]]*100</f>
        <v>#DIV/0!</v>
      </c>
      <c r="M213" s="2">
        <f>Table131314[[#This Row],[Estimated costs 1]]-Table131314[[#This Row],[Actual cost]]</f>
        <v>0</v>
      </c>
      <c r="N213" s="2" t="e">
        <f>Table131314[[#This Row],[Diff 1]]/Table131314[[#This Row],[Actual cost]]*100</f>
        <v>#DIV/0!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</row>
    <row r="214" spans="1:34" x14ac:dyDescent="0.3">
      <c r="A214" t="s">
        <v>234</v>
      </c>
      <c r="B214">
        <v>212</v>
      </c>
      <c r="C214" t="str">
        <f>LEFT(Table131314[[#This Row],[Contingency id]])</f>
        <v>C</v>
      </c>
      <c r="D214">
        <v>0</v>
      </c>
      <c r="E214" s="1">
        <v>1.26221804511278</v>
      </c>
      <c r="F214">
        <v>1343</v>
      </c>
      <c r="G214">
        <v>1064</v>
      </c>
      <c r="H214">
        <v>0</v>
      </c>
      <c r="I214" s="2">
        <f>AVERAGE(Table131314[[#This Row],[Estimated costs 1]:[Estimated costs 20]])</f>
        <v>0</v>
      </c>
      <c r="J214" s="2" t="e">
        <f>(Table131314[[#This Row],[Mean]]-Table131314[[#This Row],[Actual cost]])/Table131314[[#This Row],[Actual cost]]*100</f>
        <v>#DIV/0!</v>
      </c>
      <c r="K214" s="2">
        <f>_xlfn.STDEV.P(Table131314[[#This Row],[Estimated costs 1]:[Estimated costs 20]])</f>
        <v>0</v>
      </c>
      <c r="L214" s="2" t="e">
        <f>Table131314[[#This Row],[Dev]]/Table131314[[#This Row],[Mean]]*100</f>
        <v>#DIV/0!</v>
      </c>
      <c r="M214" s="2">
        <f>Table131314[[#This Row],[Estimated costs 1]]-Table131314[[#This Row],[Actual cost]]</f>
        <v>0</v>
      </c>
      <c r="N214" s="2" t="e">
        <f>Table131314[[#This Row],[Diff 1]]/Table131314[[#This Row],[Actual cost]]*100</f>
        <v>#DIV/0!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</row>
    <row r="215" spans="1:34" x14ac:dyDescent="0.3">
      <c r="A215" t="s">
        <v>235</v>
      </c>
      <c r="B215">
        <v>213</v>
      </c>
      <c r="C215" t="str">
        <f>LEFT(Table131314[[#This Row],[Contingency id]])</f>
        <v>C</v>
      </c>
      <c r="D215">
        <v>0</v>
      </c>
      <c r="E215" s="1">
        <v>1.1337579617834299</v>
      </c>
      <c r="F215">
        <v>712</v>
      </c>
      <c r="G215">
        <v>628</v>
      </c>
      <c r="H215">
        <v>0</v>
      </c>
      <c r="I215" s="2">
        <f>AVERAGE(Table131314[[#This Row],[Estimated costs 1]:[Estimated costs 20]])</f>
        <v>0</v>
      </c>
      <c r="J215" s="2" t="e">
        <f>(Table131314[[#This Row],[Mean]]-Table131314[[#This Row],[Actual cost]])/Table131314[[#This Row],[Actual cost]]*100</f>
        <v>#DIV/0!</v>
      </c>
      <c r="K215" s="2">
        <f>_xlfn.STDEV.P(Table131314[[#This Row],[Estimated costs 1]:[Estimated costs 20]])</f>
        <v>0</v>
      </c>
      <c r="L215" s="2" t="e">
        <f>Table131314[[#This Row],[Dev]]/Table131314[[#This Row],[Mean]]*100</f>
        <v>#DIV/0!</v>
      </c>
      <c r="M215" s="2">
        <f>Table131314[[#This Row],[Estimated costs 1]]-Table131314[[#This Row],[Actual cost]]</f>
        <v>0</v>
      </c>
      <c r="N215" s="2" t="e">
        <f>Table131314[[#This Row],[Diff 1]]/Table131314[[#This Row],[Actual cost]]*100</f>
        <v>#DIV/0!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</row>
    <row r="216" spans="1:34" x14ac:dyDescent="0.3">
      <c r="A216" t="s">
        <v>236</v>
      </c>
      <c r="B216">
        <v>214</v>
      </c>
      <c r="C216" t="str">
        <f>LEFT(Table131314[[#This Row],[Contingency id]])</f>
        <v>C</v>
      </c>
      <c r="D216">
        <v>0</v>
      </c>
      <c r="E216" s="1">
        <v>1.1502423263327901</v>
      </c>
      <c r="F216">
        <v>712</v>
      </c>
      <c r="G216">
        <v>619</v>
      </c>
      <c r="H216">
        <v>0</v>
      </c>
      <c r="I216" s="2">
        <f>AVERAGE(Table131314[[#This Row],[Estimated costs 1]:[Estimated costs 20]])</f>
        <v>0</v>
      </c>
      <c r="J216" s="2" t="e">
        <f>(Table131314[[#This Row],[Mean]]-Table131314[[#This Row],[Actual cost]])/Table131314[[#This Row],[Actual cost]]*100</f>
        <v>#DIV/0!</v>
      </c>
      <c r="K216" s="2">
        <f>_xlfn.STDEV.P(Table131314[[#This Row],[Estimated costs 1]:[Estimated costs 20]])</f>
        <v>0</v>
      </c>
      <c r="L216" s="2" t="e">
        <f>Table131314[[#This Row],[Dev]]/Table131314[[#This Row],[Mean]]*100</f>
        <v>#DIV/0!</v>
      </c>
      <c r="M216" s="2">
        <f>Table131314[[#This Row],[Estimated costs 1]]-Table131314[[#This Row],[Actual cost]]</f>
        <v>0</v>
      </c>
      <c r="N216" s="2" t="e">
        <f>Table131314[[#This Row],[Diff 1]]/Table131314[[#This Row],[Actual cost]]*100</f>
        <v>#DIV/0!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</row>
    <row r="217" spans="1:34" x14ac:dyDescent="0.3">
      <c r="A217" t="s">
        <v>237</v>
      </c>
      <c r="B217">
        <v>215</v>
      </c>
      <c r="C217" t="str">
        <f>LEFT(Table131314[[#This Row],[Contingency id]])</f>
        <v>C</v>
      </c>
      <c r="D217">
        <v>0</v>
      </c>
      <c r="E217" s="1">
        <v>1.06990881458966</v>
      </c>
      <c r="F217">
        <v>352</v>
      </c>
      <c r="G217">
        <v>329</v>
      </c>
      <c r="H217">
        <v>0</v>
      </c>
      <c r="I217" s="2">
        <f>AVERAGE(Table131314[[#This Row],[Estimated costs 1]:[Estimated costs 20]])</f>
        <v>0</v>
      </c>
      <c r="J217" s="2" t="e">
        <f>(Table131314[[#This Row],[Mean]]-Table131314[[#This Row],[Actual cost]])/Table131314[[#This Row],[Actual cost]]*100</f>
        <v>#DIV/0!</v>
      </c>
      <c r="K217" s="2">
        <f>_xlfn.STDEV.P(Table131314[[#This Row],[Estimated costs 1]:[Estimated costs 20]])</f>
        <v>0</v>
      </c>
      <c r="L217" s="2" t="e">
        <f>Table131314[[#This Row],[Dev]]/Table131314[[#This Row],[Mean]]*100</f>
        <v>#DIV/0!</v>
      </c>
      <c r="M217" s="2">
        <f>Table131314[[#This Row],[Estimated costs 1]]-Table131314[[#This Row],[Actual cost]]</f>
        <v>0</v>
      </c>
      <c r="N217" s="2" t="e">
        <f>Table131314[[#This Row],[Diff 1]]/Table131314[[#This Row],[Actual cost]]*100</f>
        <v>#DIV/0!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</row>
    <row r="218" spans="1:34" x14ac:dyDescent="0.3">
      <c r="A218" t="s">
        <v>238</v>
      </c>
      <c r="B218">
        <v>216</v>
      </c>
      <c r="C218" t="str">
        <f>LEFT(Table131314[[#This Row],[Contingency id]])</f>
        <v>C</v>
      </c>
      <c r="D218">
        <v>0</v>
      </c>
      <c r="E218" s="1">
        <v>1.06024096385542</v>
      </c>
      <c r="F218">
        <v>352</v>
      </c>
      <c r="G218">
        <v>332</v>
      </c>
      <c r="H218">
        <v>0</v>
      </c>
      <c r="I218" s="2">
        <f>AVERAGE(Table131314[[#This Row],[Estimated costs 1]:[Estimated costs 20]])</f>
        <v>0</v>
      </c>
      <c r="J218" s="2" t="e">
        <f>(Table131314[[#This Row],[Mean]]-Table131314[[#This Row],[Actual cost]])/Table131314[[#This Row],[Actual cost]]*100</f>
        <v>#DIV/0!</v>
      </c>
      <c r="K218" s="2">
        <f>_xlfn.STDEV.P(Table131314[[#This Row],[Estimated costs 1]:[Estimated costs 20]])</f>
        <v>0</v>
      </c>
      <c r="L218" s="2" t="e">
        <f>Table131314[[#This Row],[Dev]]/Table131314[[#This Row],[Mean]]*100</f>
        <v>#DIV/0!</v>
      </c>
      <c r="M218" s="2">
        <f>Table131314[[#This Row],[Estimated costs 1]]-Table131314[[#This Row],[Actual cost]]</f>
        <v>0</v>
      </c>
      <c r="N218" s="2" t="e">
        <f>Table131314[[#This Row],[Diff 1]]/Table131314[[#This Row],[Actual cost]]*100</f>
        <v>#DIV/0!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</row>
    <row r="219" spans="1:34" x14ac:dyDescent="0.3">
      <c r="A219" t="s">
        <v>239</v>
      </c>
      <c r="B219">
        <v>217</v>
      </c>
      <c r="C219" t="str">
        <f>LEFT(Table131314[[#This Row],[Contingency id]])</f>
        <v>C</v>
      </c>
      <c r="D219">
        <v>0</v>
      </c>
      <c r="E219" s="1">
        <v>1.05723905723905</v>
      </c>
      <c r="F219">
        <v>314</v>
      </c>
      <c r="G219">
        <v>297</v>
      </c>
      <c r="H219">
        <v>0</v>
      </c>
      <c r="I219" s="2">
        <f>AVERAGE(Table131314[[#This Row],[Estimated costs 1]:[Estimated costs 20]])</f>
        <v>0</v>
      </c>
      <c r="J219" s="2" t="e">
        <f>(Table131314[[#This Row],[Mean]]-Table131314[[#This Row],[Actual cost]])/Table131314[[#This Row],[Actual cost]]*100</f>
        <v>#DIV/0!</v>
      </c>
      <c r="K219" s="2">
        <f>_xlfn.STDEV.P(Table131314[[#This Row],[Estimated costs 1]:[Estimated costs 20]])</f>
        <v>0</v>
      </c>
      <c r="L219" s="2" t="e">
        <f>Table131314[[#This Row],[Dev]]/Table131314[[#This Row],[Mean]]*100</f>
        <v>#DIV/0!</v>
      </c>
      <c r="M219" s="2">
        <f>Table131314[[#This Row],[Estimated costs 1]]-Table131314[[#This Row],[Actual cost]]</f>
        <v>0</v>
      </c>
      <c r="N219" s="2" t="e">
        <f>Table131314[[#This Row],[Diff 1]]/Table131314[[#This Row],[Actual cost]]*100</f>
        <v>#DIV/0!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</row>
    <row r="220" spans="1:34" x14ac:dyDescent="0.3">
      <c r="A220" t="s">
        <v>240</v>
      </c>
      <c r="B220">
        <v>218</v>
      </c>
      <c r="C220" t="str">
        <f>LEFT(Table131314[[#This Row],[Contingency id]])</f>
        <v>C</v>
      </c>
      <c r="D220">
        <v>0</v>
      </c>
      <c r="E220" s="1">
        <v>1.0644067796610099</v>
      </c>
      <c r="F220">
        <v>314</v>
      </c>
      <c r="G220">
        <v>295</v>
      </c>
      <c r="H220">
        <v>0</v>
      </c>
      <c r="I220" s="2">
        <f>AVERAGE(Table131314[[#This Row],[Estimated costs 1]:[Estimated costs 20]])</f>
        <v>0</v>
      </c>
      <c r="J220" s="2" t="e">
        <f>(Table131314[[#This Row],[Mean]]-Table131314[[#This Row],[Actual cost]])/Table131314[[#This Row],[Actual cost]]*100</f>
        <v>#DIV/0!</v>
      </c>
      <c r="K220" s="2">
        <f>_xlfn.STDEV.P(Table131314[[#This Row],[Estimated costs 1]:[Estimated costs 20]])</f>
        <v>0</v>
      </c>
      <c r="L220" s="2" t="e">
        <f>Table131314[[#This Row],[Dev]]/Table131314[[#This Row],[Mean]]*100</f>
        <v>#DIV/0!</v>
      </c>
      <c r="M220" s="2">
        <f>Table131314[[#This Row],[Estimated costs 1]]-Table131314[[#This Row],[Actual cost]]</f>
        <v>0</v>
      </c>
      <c r="N220" s="2" t="e">
        <f>Table131314[[#This Row],[Diff 1]]/Table131314[[#This Row],[Actual cost]]*100</f>
        <v>#DIV/0!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</row>
    <row r="221" spans="1:34" x14ac:dyDescent="0.3">
      <c r="A221" t="s">
        <v>241</v>
      </c>
      <c r="B221">
        <v>219</v>
      </c>
      <c r="C221" t="str">
        <f>LEFT(Table131314[[#This Row],[Contingency id]])</f>
        <v>C</v>
      </c>
      <c r="D221">
        <v>0</v>
      </c>
      <c r="E221" s="1">
        <v>1.0540540540540499</v>
      </c>
      <c r="F221">
        <v>195</v>
      </c>
      <c r="G221">
        <v>185</v>
      </c>
      <c r="H221">
        <v>0</v>
      </c>
      <c r="I221" s="2">
        <f>AVERAGE(Table131314[[#This Row],[Estimated costs 1]:[Estimated costs 20]])</f>
        <v>0</v>
      </c>
      <c r="J221" s="2" t="e">
        <f>(Table131314[[#This Row],[Mean]]-Table131314[[#This Row],[Actual cost]])/Table131314[[#This Row],[Actual cost]]*100</f>
        <v>#DIV/0!</v>
      </c>
      <c r="K221" s="2">
        <f>_xlfn.STDEV.P(Table131314[[#This Row],[Estimated costs 1]:[Estimated costs 20]])</f>
        <v>0</v>
      </c>
      <c r="L221" s="2" t="e">
        <f>Table131314[[#This Row],[Dev]]/Table131314[[#This Row],[Mean]]*100</f>
        <v>#DIV/0!</v>
      </c>
      <c r="M221" s="2">
        <f>Table131314[[#This Row],[Estimated costs 1]]-Table131314[[#This Row],[Actual cost]]</f>
        <v>0</v>
      </c>
      <c r="N221" s="2" t="e">
        <f>Table131314[[#This Row],[Diff 1]]/Table131314[[#This Row],[Actual cost]]*100</f>
        <v>#DIV/0!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</row>
    <row r="222" spans="1:34" x14ac:dyDescent="0.3">
      <c r="A222" t="s">
        <v>242</v>
      </c>
      <c r="B222">
        <v>220</v>
      </c>
      <c r="C222" t="str">
        <f>LEFT(Table131314[[#This Row],[Contingency id]])</f>
        <v>C</v>
      </c>
      <c r="D222">
        <v>0</v>
      </c>
      <c r="E222" s="1">
        <v>1.0372340425531901</v>
      </c>
      <c r="F222">
        <v>195</v>
      </c>
      <c r="G222">
        <v>188</v>
      </c>
      <c r="H222">
        <v>0</v>
      </c>
      <c r="I222" s="2">
        <f>AVERAGE(Table131314[[#This Row],[Estimated costs 1]:[Estimated costs 20]])</f>
        <v>0</v>
      </c>
      <c r="J222" s="2" t="e">
        <f>(Table131314[[#This Row],[Mean]]-Table131314[[#This Row],[Actual cost]])/Table131314[[#This Row],[Actual cost]]*100</f>
        <v>#DIV/0!</v>
      </c>
      <c r="K222" s="2">
        <f>_xlfn.STDEV.P(Table131314[[#This Row],[Estimated costs 1]:[Estimated costs 20]])</f>
        <v>0</v>
      </c>
      <c r="L222" s="2" t="e">
        <f>Table131314[[#This Row],[Dev]]/Table131314[[#This Row],[Mean]]*100</f>
        <v>#DIV/0!</v>
      </c>
      <c r="M222" s="2">
        <f>Table131314[[#This Row],[Estimated costs 1]]-Table131314[[#This Row],[Actual cost]]</f>
        <v>0</v>
      </c>
      <c r="N222" s="2" t="e">
        <f>Table131314[[#This Row],[Diff 1]]/Table131314[[#This Row],[Actual cost]]*100</f>
        <v>#DIV/0!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</row>
    <row r="223" spans="1:34" x14ac:dyDescent="0.3">
      <c r="A223" t="s">
        <v>243</v>
      </c>
      <c r="B223">
        <v>221</v>
      </c>
      <c r="C223" t="str">
        <f>LEFT(Table131314[[#This Row],[Contingency id]])</f>
        <v>C</v>
      </c>
      <c r="D223">
        <v>0</v>
      </c>
      <c r="E223" s="1">
        <v>1.2979297929792899</v>
      </c>
      <c r="F223">
        <v>1442</v>
      </c>
      <c r="G223">
        <v>1111</v>
      </c>
      <c r="H223">
        <v>0</v>
      </c>
      <c r="I223" s="2">
        <f>AVERAGE(Table131314[[#This Row],[Estimated costs 1]:[Estimated costs 20]])</f>
        <v>0</v>
      </c>
      <c r="J223" s="2" t="e">
        <f>(Table131314[[#This Row],[Mean]]-Table131314[[#This Row],[Actual cost]])/Table131314[[#This Row],[Actual cost]]*100</f>
        <v>#DIV/0!</v>
      </c>
      <c r="K223" s="2">
        <f>_xlfn.STDEV.P(Table131314[[#This Row],[Estimated costs 1]:[Estimated costs 20]])</f>
        <v>0</v>
      </c>
      <c r="L223" s="2" t="e">
        <f>Table131314[[#This Row],[Dev]]/Table131314[[#This Row],[Mean]]*100</f>
        <v>#DIV/0!</v>
      </c>
      <c r="M223" s="2">
        <f>Table131314[[#This Row],[Estimated costs 1]]-Table131314[[#This Row],[Actual cost]]</f>
        <v>0</v>
      </c>
      <c r="N223" s="2" t="e">
        <f>Table131314[[#This Row],[Diff 1]]/Table131314[[#This Row],[Actual cost]]*100</f>
        <v>#DIV/0!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</row>
    <row r="224" spans="1:34" x14ac:dyDescent="0.3">
      <c r="A224" t="s">
        <v>244</v>
      </c>
      <c r="B224">
        <v>222</v>
      </c>
      <c r="C224" t="str">
        <f>LEFT(Table131314[[#This Row],[Contingency id]])</f>
        <v>C</v>
      </c>
      <c r="D224">
        <v>0</v>
      </c>
      <c r="E224" s="1">
        <v>1.28545941123996</v>
      </c>
      <c r="F224">
        <v>1441</v>
      </c>
      <c r="G224">
        <v>1121</v>
      </c>
      <c r="H224">
        <v>0</v>
      </c>
      <c r="I224" s="2">
        <f>AVERAGE(Table131314[[#This Row],[Estimated costs 1]:[Estimated costs 20]])</f>
        <v>0</v>
      </c>
      <c r="J224" s="2" t="e">
        <f>(Table131314[[#This Row],[Mean]]-Table131314[[#This Row],[Actual cost]])/Table131314[[#This Row],[Actual cost]]*100</f>
        <v>#DIV/0!</v>
      </c>
      <c r="K224" s="2">
        <f>_xlfn.STDEV.P(Table131314[[#This Row],[Estimated costs 1]:[Estimated costs 20]])</f>
        <v>0</v>
      </c>
      <c r="L224" s="2" t="e">
        <f>Table131314[[#This Row],[Dev]]/Table131314[[#This Row],[Mean]]*100</f>
        <v>#DIV/0!</v>
      </c>
      <c r="M224" s="2">
        <f>Table131314[[#This Row],[Estimated costs 1]]-Table131314[[#This Row],[Actual cost]]</f>
        <v>0</v>
      </c>
      <c r="N224" s="2" t="e">
        <f>Table131314[[#This Row],[Diff 1]]/Table131314[[#This Row],[Actual cost]]*100</f>
        <v>#DIV/0!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</row>
    <row r="225" spans="1:34" x14ac:dyDescent="0.3">
      <c r="A225" t="s">
        <v>245</v>
      </c>
      <c r="B225">
        <v>223</v>
      </c>
      <c r="C225" t="str">
        <f>LEFT(Table131314[[#This Row],[Contingency id]])</f>
        <v>C</v>
      </c>
      <c r="D225">
        <v>0</v>
      </c>
      <c r="E225" s="1">
        <v>1.14469453376205</v>
      </c>
      <c r="F225">
        <v>712</v>
      </c>
      <c r="G225">
        <v>622</v>
      </c>
      <c r="H225">
        <v>0</v>
      </c>
      <c r="I225" s="2">
        <f>AVERAGE(Table131314[[#This Row],[Estimated costs 1]:[Estimated costs 20]])</f>
        <v>0</v>
      </c>
      <c r="J225" s="2" t="e">
        <f>(Table131314[[#This Row],[Mean]]-Table131314[[#This Row],[Actual cost]])/Table131314[[#This Row],[Actual cost]]*100</f>
        <v>#DIV/0!</v>
      </c>
      <c r="K225" s="2">
        <f>_xlfn.STDEV.P(Table131314[[#This Row],[Estimated costs 1]:[Estimated costs 20]])</f>
        <v>0</v>
      </c>
      <c r="L225" s="2" t="e">
        <f>Table131314[[#This Row],[Dev]]/Table131314[[#This Row],[Mean]]*100</f>
        <v>#DIV/0!</v>
      </c>
      <c r="M225" s="2">
        <f>Table131314[[#This Row],[Estimated costs 1]]-Table131314[[#This Row],[Actual cost]]</f>
        <v>0</v>
      </c>
      <c r="N225" s="2" t="e">
        <f>Table131314[[#This Row],[Diff 1]]/Table131314[[#This Row],[Actual cost]]*100</f>
        <v>#DIV/0!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</row>
    <row r="226" spans="1:34" x14ac:dyDescent="0.3">
      <c r="A226" t="s">
        <v>246</v>
      </c>
      <c r="B226">
        <v>224</v>
      </c>
      <c r="C226" t="str">
        <f>LEFT(Table131314[[#This Row],[Contingency id]])</f>
        <v>C</v>
      </c>
      <c r="D226">
        <v>0</v>
      </c>
      <c r="E226" s="1">
        <v>1.13195548489666</v>
      </c>
      <c r="F226">
        <v>712</v>
      </c>
      <c r="G226">
        <v>629</v>
      </c>
      <c r="H226">
        <v>0</v>
      </c>
      <c r="I226" s="2">
        <f>AVERAGE(Table131314[[#This Row],[Estimated costs 1]:[Estimated costs 20]])</f>
        <v>0</v>
      </c>
      <c r="J226" s="2" t="e">
        <f>(Table131314[[#This Row],[Mean]]-Table131314[[#This Row],[Actual cost]])/Table131314[[#This Row],[Actual cost]]*100</f>
        <v>#DIV/0!</v>
      </c>
      <c r="K226" s="2">
        <f>_xlfn.STDEV.P(Table131314[[#This Row],[Estimated costs 1]:[Estimated costs 20]])</f>
        <v>0</v>
      </c>
      <c r="L226" s="2" t="e">
        <f>Table131314[[#This Row],[Dev]]/Table131314[[#This Row],[Mean]]*100</f>
        <v>#DIV/0!</v>
      </c>
      <c r="M226" s="2">
        <f>Table131314[[#This Row],[Estimated costs 1]]-Table131314[[#This Row],[Actual cost]]</f>
        <v>0</v>
      </c>
      <c r="N226" s="2" t="e">
        <f>Table131314[[#This Row],[Diff 1]]/Table131314[[#This Row],[Actual cost]]*100</f>
        <v>#DIV/0!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</row>
    <row r="227" spans="1:34" x14ac:dyDescent="0.3">
      <c r="A227" t="s">
        <v>247</v>
      </c>
      <c r="B227">
        <v>225</v>
      </c>
      <c r="C227" t="str">
        <f>LEFT(Table131314[[#This Row],[Contingency id]])</f>
        <v>C</v>
      </c>
      <c r="D227">
        <v>0</v>
      </c>
      <c r="E227" s="1">
        <v>1.22347629796839</v>
      </c>
      <c r="F227">
        <v>1084</v>
      </c>
      <c r="G227">
        <v>886</v>
      </c>
      <c r="H227">
        <v>0</v>
      </c>
      <c r="I227" s="2">
        <f>AVERAGE(Table131314[[#This Row],[Estimated costs 1]:[Estimated costs 20]])</f>
        <v>0</v>
      </c>
      <c r="J227" s="2" t="e">
        <f>(Table131314[[#This Row],[Mean]]-Table131314[[#This Row],[Actual cost]])/Table131314[[#This Row],[Actual cost]]*100</f>
        <v>#DIV/0!</v>
      </c>
      <c r="K227" s="2">
        <f>_xlfn.STDEV.P(Table131314[[#This Row],[Estimated costs 1]:[Estimated costs 20]])</f>
        <v>0</v>
      </c>
      <c r="L227" s="2" t="e">
        <f>Table131314[[#This Row],[Dev]]/Table131314[[#This Row],[Mean]]*100</f>
        <v>#DIV/0!</v>
      </c>
      <c r="M227" s="2">
        <f>Table131314[[#This Row],[Estimated costs 1]]-Table131314[[#This Row],[Actual cost]]</f>
        <v>0</v>
      </c>
      <c r="N227" s="2" t="e">
        <f>Table131314[[#This Row],[Diff 1]]/Table131314[[#This Row],[Actual cost]]*100</f>
        <v>#DIV/0!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</row>
    <row r="228" spans="1:34" x14ac:dyDescent="0.3">
      <c r="A228" t="s">
        <v>248</v>
      </c>
      <c r="B228">
        <v>226</v>
      </c>
      <c r="C228" t="str">
        <f>LEFT(Table131314[[#This Row],[Contingency id]])</f>
        <v>C</v>
      </c>
      <c r="D228">
        <v>0</v>
      </c>
      <c r="E228" s="1">
        <v>1.2262443438913999</v>
      </c>
      <c r="F228">
        <v>1084</v>
      </c>
      <c r="G228">
        <v>884</v>
      </c>
      <c r="H228">
        <v>0</v>
      </c>
      <c r="I228" s="2">
        <f>AVERAGE(Table131314[[#This Row],[Estimated costs 1]:[Estimated costs 20]])</f>
        <v>0</v>
      </c>
      <c r="J228" s="2" t="e">
        <f>(Table131314[[#This Row],[Mean]]-Table131314[[#This Row],[Actual cost]])/Table131314[[#This Row],[Actual cost]]*100</f>
        <v>#DIV/0!</v>
      </c>
      <c r="K228" s="2">
        <f>_xlfn.STDEV.P(Table131314[[#This Row],[Estimated costs 1]:[Estimated costs 20]])</f>
        <v>0</v>
      </c>
      <c r="L228" s="2" t="e">
        <f>Table131314[[#This Row],[Dev]]/Table131314[[#This Row],[Mean]]*100</f>
        <v>#DIV/0!</v>
      </c>
      <c r="M228" s="2">
        <f>Table131314[[#This Row],[Estimated costs 1]]-Table131314[[#This Row],[Actual cost]]</f>
        <v>0</v>
      </c>
      <c r="N228" s="2" t="e">
        <f>Table131314[[#This Row],[Diff 1]]/Table131314[[#This Row],[Actual cost]]*100</f>
        <v>#DIV/0!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</row>
    <row r="229" spans="1:34" x14ac:dyDescent="0.3">
      <c r="A229" t="s">
        <v>249</v>
      </c>
      <c r="B229">
        <v>227</v>
      </c>
      <c r="C229" t="str">
        <f>LEFT(Table131314[[#This Row],[Contingency id]])</f>
        <v>C</v>
      </c>
      <c r="D229">
        <v>0</v>
      </c>
      <c r="E229" s="1">
        <v>1.0953271028037299</v>
      </c>
      <c r="F229">
        <v>586</v>
      </c>
      <c r="G229">
        <v>535</v>
      </c>
      <c r="H229">
        <v>0</v>
      </c>
      <c r="I229" s="2">
        <f>AVERAGE(Table131314[[#This Row],[Estimated costs 1]:[Estimated costs 20]])</f>
        <v>0</v>
      </c>
      <c r="J229" s="2" t="e">
        <f>(Table131314[[#This Row],[Mean]]-Table131314[[#This Row],[Actual cost]])/Table131314[[#This Row],[Actual cost]]*100</f>
        <v>#DIV/0!</v>
      </c>
      <c r="K229" s="2">
        <f>_xlfn.STDEV.P(Table131314[[#This Row],[Estimated costs 1]:[Estimated costs 20]])</f>
        <v>0</v>
      </c>
      <c r="L229" s="2" t="e">
        <f>Table131314[[#This Row],[Dev]]/Table131314[[#This Row],[Mean]]*100</f>
        <v>#DIV/0!</v>
      </c>
      <c r="M229" s="2">
        <f>Table131314[[#This Row],[Estimated costs 1]]-Table131314[[#This Row],[Actual cost]]</f>
        <v>0</v>
      </c>
      <c r="N229" s="2" t="e">
        <f>Table131314[[#This Row],[Diff 1]]/Table131314[[#This Row],[Actual cost]]*100</f>
        <v>#DIV/0!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</row>
    <row r="230" spans="1:34" x14ac:dyDescent="0.3">
      <c r="A230" t="s">
        <v>250</v>
      </c>
      <c r="B230">
        <v>228</v>
      </c>
      <c r="C230" t="str">
        <f>LEFT(Table131314[[#This Row],[Contingency id]])</f>
        <v>C</v>
      </c>
      <c r="D230">
        <v>0</v>
      </c>
      <c r="E230" s="1">
        <v>1.1056603773584901</v>
      </c>
      <c r="F230">
        <v>586</v>
      </c>
      <c r="G230">
        <v>530</v>
      </c>
      <c r="H230">
        <v>0</v>
      </c>
      <c r="I230" s="2">
        <f>AVERAGE(Table131314[[#This Row],[Estimated costs 1]:[Estimated costs 20]])</f>
        <v>0</v>
      </c>
      <c r="J230" s="2" t="e">
        <f>(Table131314[[#This Row],[Mean]]-Table131314[[#This Row],[Actual cost]])/Table131314[[#This Row],[Actual cost]]*100</f>
        <v>#DIV/0!</v>
      </c>
      <c r="K230" s="2">
        <f>_xlfn.STDEV.P(Table131314[[#This Row],[Estimated costs 1]:[Estimated costs 20]])</f>
        <v>0</v>
      </c>
      <c r="L230" s="2" t="e">
        <f>Table131314[[#This Row],[Dev]]/Table131314[[#This Row],[Mean]]*100</f>
        <v>#DIV/0!</v>
      </c>
      <c r="M230" s="2">
        <f>Table131314[[#This Row],[Estimated costs 1]]-Table131314[[#This Row],[Actual cost]]</f>
        <v>0</v>
      </c>
      <c r="N230" s="2" t="e">
        <f>Table131314[[#This Row],[Diff 1]]/Table131314[[#This Row],[Actual cost]]*100</f>
        <v>#DIV/0!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</row>
    <row r="231" spans="1:34" x14ac:dyDescent="0.3">
      <c r="A231" t="s">
        <v>251</v>
      </c>
      <c r="B231">
        <v>229</v>
      </c>
      <c r="C231" t="str">
        <f>LEFT(Table131314[[#This Row],[Contingency id]])</f>
        <v>C</v>
      </c>
      <c r="D231">
        <v>0</v>
      </c>
      <c r="E231" s="1">
        <v>1.1745222929936301</v>
      </c>
      <c r="F231">
        <v>922</v>
      </c>
      <c r="G231">
        <v>785</v>
      </c>
      <c r="H231">
        <v>0</v>
      </c>
      <c r="I231" s="2">
        <f>AVERAGE(Table131314[[#This Row],[Estimated costs 1]:[Estimated costs 20]])</f>
        <v>0</v>
      </c>
      <c r="J231" s="2" t="e">
        <f>(Table131314[[#This Row],[Mean]]-Table131314[[#This Row],[Actual cost]])/Table131314[[#This Row],[Actual cost]]*100</f>
        <v>#DIV/0!</v>
      </c>
      <c r="K231" s="2">
        <f>_xlfn.STDEV.P(Table131314[[#This Row],[Estimated costs 1]:[Estimated costs 20]])</f>
        <v>0</v>
      </c>
      <c r="L231" s="2" t="e">
        <f>Table131314[[#This Row],[Dev]]/Table131314[[#This Row],[Mean]]*100</f>
        <v>#DIV/0!</v>
      </c>
      <c r="M231" s="2">
        <f>Table131314[[#This Row],[Estimated costs 1]]-Table131314[[#This Row],[Actual cost]]</f>
        <v>0</v>
      </c>
      <c r="N231" s="2" t="e">
        <f>Table131314[[#This Row],[Diff 1]]/Table131314[[#This Row],[Actual cost]]*100</f>
        <v>#DIV/0!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</row>
    <row r="232" spans="1:34" x14ac:dyDescent="0.3">
      <c r="A232" t="s">
        <v>252</v>
      </c>
      <c r="B232">
        <v>230</v>
      </c>
      <c r="C232" t="str">
        <f>LEFT(Table131314[[#This Row],[Contingency id]])</f>
        <v>C</v>
      </c>
      <c r="D232">
        <v>0</v>
      </c>
      <c r="E232" s="1">
        <v>1.2036553524804099</v>
      </c>
      <c r="F232">
        <v>922</v>
      </c>
      <c r="G232">
        <v>766</v>
      </c>
      <c r="H232">
        <v>0</v>
      </c>
      <c r="I232" s="2">
        <f>AVERAGE(Table131314[[#This Row],[Estimated costs 1]:[Estimated costs 20]])</f>
        <v>0</v>
      </c>
      <c r="J232" s="2" t="e">
        <f>(Table131314[[#This Row],[Mean]]-Table131314[[#This Row],[Actual cost]])/Table131314[[#This Row],[Actual cost]]*100</f>
        <v>#DIV/0!</v>
      </c>
      <c r="K232" s="2">
        <f>_xlfn.STDEV.P(Table131314[[#This Row],[Estimated costs 1]:[Estimated costs 20]])</f>
        <v>0</v>
      </c>
      <c r="L232" s="2" t="e">
        <f>Table131314[[#This Row],[Dev]]/Table131314[[#This Row],[Mean]]*100</f>
        <v>#DIV/0!</v>
      </c>
      <c r="M232" s="2">
        <f>Table131314[[#This Row],[Estimated costs 1]]-Table131314[[#This Row],[Actual cost]]</f>
        <v>0</v>
      </c>
      <c r="N232" s="2" t="e">
        <f>Table131314[[#This Row],[Diff 1]]/Table131314[[#This Row],[Actual cost]]*100</f>
        <v>#DIV/0!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</row>
    <row r="233" spans="1:34" x14ac:dyDescent="0.3">
      <c r="A233" t="s">
        <v>253</v>
      </c>
      <c r="B233">
        <v>231</v>
      </c>
      <c r="C233" t="str">
        <f>LEFT(Table131314[[#This Row],[Contingency id]])</f>
        <v>C</v>
      </c>
      <c r="D233">
        <v>0</v>
      </c>
      <c r="E233" s="1">
        <v>1.2952101661779001</v>
      </c>
      <c r="F233">
        <v>1325</v>
      </c>
      <c r="G233">
        <v>1023</v>
      </c>
      <c r="H233">
        <v>0</v>
      </c>
      <c r="I233" s="2">
        <f>AVERAGE(Table131314[[#This Row],[Estimated costs 1]:[Estimated costs 20]])</f>
        <v>0</v>
      </c>
      <c r="J233" s="2" t="e">
        <f>(Table131314[[#This Row],[Mean]]-Table131314[[#This Row],[Actual cost]])/Table131314[[#This Row],[Actual cost]]*100</f>
        <v>#DIV/0!</v>
      </c>
      <c r="K233" s="2">
        <f>_xlfn.STDEV.P(Table131314[[#This Row],[Estimated costs 1]:[Estimated costs 20]])</f>
        <v>0</v>
      </c>
      <c r="L233" s="2" t="e">
        <f>Table131314[[#This Row],[Dev]]/Table131314[[#This Row],[Mean]]*100</f>
        <v>#DIV/0!</v>
      </c>
      <c r="M233" s="2">
        <f>Table131314[[#This Row],[Estimated costs 1]]-Table131314[[#This Row],[Actual cost]]</f>
        <v>0</v>
      </c>
      <c r="N233" s="2" t="e">
        <f>Table131314[[#This Row],[Diff 1]]/Table131314[[#This Row],[Actual cost]]*100</f>
        <v>#DIV/0!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</row>
    <row r="234" spans="1:34" x14ac:dyDescent="0.3">
      <c r="A234" t="s">
        <v>254</v>
      </c>
      <c r="B234">
        <v>232</v>
      </c>
      <c r="C234" t="str">
        <f>LEFT(Table131314[[#This Row],[Contingency id]])</f>
        <v>C</v>
      </c>
      <c r="D234">
        <v>0</v>
      </c>
      <c r="E234" s="1">
        <v>1.2938517179023501</v>
      </c>
      <c r="F234">
        <v>1431</v>
      </c>
      <c r="G234">
        <v>1106</v>
      </c>
      <c r="H234">
        <v>0</v>
      </c>
      <c r="I234" s="2">
        <f>AVERAGE(Table131314[[#This Row],[Estimated costs 1]:[Estimated costs 20]])</f>
        <v>0</v>
      </c>
      <c r="J234" s="2" t="e">
        <f>(Table131314[[#This Row],[Mean]]-Table131314[[#This Row],[Actual cost]])/Table131314[[#This Row],[Actual cost]]*100</f>
        <v>#DIV/0!</v>
      </c>
      <c r="K234" s="2">
        <f>_xlfn.STDEV.P(Table131314[[#This Row],[Estimated costs 1]:[Estimated costs 20]])</f>
        <v>0</v>
      </c>
      <c r="L234" s="2" t="e">
        <f>Table131314[[#This Row],[Dev]]/Table131314[[#This Row],[Mean]]*100</f>
        <v>#DIV/0!</v>
      </c>
      <c r="M234" s="2">
        <f>Table131314[[#This Row],[Estimated costs 1]]-Table131314[[#This Row],[Actual cost]]</f>
        <v>0</v>
      </c>
      <c r="N234" s="2" t="e">
        <f>Table131314[[#This Row],[Diff 1]]/Table131314[[#This Row],[Actual cost]]*100</f>
        <v>#DIV/0!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</row>
    <row r="235" spans="1:34" x14ac:dyDescent="0.3">
      <c r="A235" t="s">
        <v>255</v>
      </c>
      <c r="B235">
        <v>233</v>
      </c>
      <c r="C235" t="str">
        <f>LEFT(Table131314[[#This Row],[Contingency id]])</f>
        <v>C</v>
      </c>
      <c r="D235">
        <v>0</v>
      </c>
      <c r="E235" s="1">
        <v>1.2978165938864601</v>
      </c>
      <c r="F235">
        <v>1486</v>
      </c>
      <c r="G235">
        <v>1145</v>
      </c>
      <c r="H235">
        <v>0</v>
      </c>
      <c r="I235" s="2">
        <f>AVERAGE(Table131314[[#This Row],[Estimated costs 1]:[Estimated costs 20]])</f>
        <v>0</v>
      </c>
      <c r="J235" s="2" t="e">
        <f>(Table131314[[#This Row],[Mean]]-Table131314[[#This Row],[Actual cost]])/Table131314[[#This Row],[Actual cost]]*100</f>
        <v>#DIV/0!</v>
      </c>
      <c r="K235" s="2">
        <f>_xlfn.STDEV.P(Table131314[[#This Row],[Estimated costs 1]:[Estimated costs 20]])</f>
        <v>0</v>
      </c>
      <c r="L235" s="2" t="e">
        <f>Table131314[[#This Row],[Dev]]/Table131314[[#This Row],[Mean]]*100</f>
        <v>#DIV/0!</v>
      </c>
      <c r="M235" s="2">
        <f>Table131314[[#This Row],[Estimated costs 1]]-Table131314[[#This Row],[Actual cost]]</f>
        <v>0</v>
      </c>
      <c r="N235" s="2" t="e">
        <f>Table131314[[#This Row],[Diff 1]]/Table131314[[#This Row],[Actual cost]]*100</f>
        <v>#DIV/0!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</row>
    <row r="236" spans="1:34" x14ac:dyDescent="0.3">
      <c r="A236" t="s">
        <v>256</v>
      </c>
      <c r="B236">
        <v>234</v>
      </c>
      <c r="C236" t="str">
        <f>LEFT(Table131314[[#This Row],[Contingency id]])</f>
        <v>C</v>
      </c>
      <c r="D236">
        <v>0</v>
      </c>
      <c r="E236" s="1">
        <v>1.3174204355108801</v>
      </c>
      <c r="F236">
        <v>1573</v>
      </c>
      <c r="G236">
        <v>1194</v>
      </c>
      <c r="H236">
        <v>0</v>
      </c>
      <c r="I236" s="2">
        <f>AVERAGE(Table131314[[#This Row],[Estimated costs 1]:[Estimated costs 20]])</f>
        <v>0</v>
      </c>
      <c r="J236" s="2" t="e">
        <f>(Table131314[[#This Row],[Mean]]-Table131314[[#This Row],[Actual cost]])/Table131314[[#This Row],[Actual cost]]*100</f>
        <v>#DIV/0!</v>
      </c>
      <c r="K236" s="2">
        <f>_xlfn.STDEV.P(Table131314[[#This Row],[Estimated costs 1]:[Estimated costs 20]])</f>
        <v>0</v>
      </c>
      <c r="L236" s="2" t="e">
        <f>Table131314[[#This Row],[Dev]]/Table131314[[#This Row],[Mean]]*100</f>
        <v>#DIV/0!</v>
      </c>
      <c r="M236" s="2">
        <f>Table131314[[#This Row],[Estimated costs 1]]-Table131314[[#This Row],[Actual cost]]</f>
        <v>0</v>
      </c>
      <c r="N236" s="2" t="e">
        <f>Table131314[[#This Row],[Diff 1]]/Table131314[[#This Row],[Actual cost]]*100</f>
        <v>#DIV/0!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</row>
    <row r="237" spans="1:34" x14ac:dyDescent="0.3">
      <c r="A237" t="s">
        <v>257</v>
      </c>
      <c r="B237">
        <v>235</v>
      </c>
      <c r="C237" t="str">
        <f>LEFT(Table131314[[#This Row],[Contingency id]])</f>
        <v>A</v>
      </c>
      <c r="D237" s="1">
        <v>0</v>
      </c>
      <c r="E237" s="1">
        <v>1.02272727272727</v>
      </c>
      <c r="F237">
        <v>90</v>
      </c>
      <c r="G237">
        <v>88</v>
      </c>
      <c r="H237" s="2">
        <v>0</v>
      </c>
      <c r="I237" s="2">
        <f>AVERAGE(Table131314[[#This Row],[Estimated costs 1]:[Estimated costs 20]])</f>
        <v>0</v>
      </c>
      <c r="J237" s="2" t="e">
        <f>(Table131314[[#This Row],[Mean]]-Table131314[[#This Row],[Actual cost]])/Table131314[[#This Row],[Actual cost]]*100</f>
        <v>#DIV/0!</v>
      </c>
      <c r="K237" s="2">
        <f>_xlfn.STDEV.P(Table131314[[#This Row],[Estimated costs 1]:[Estimated costs 20]])</f>
        <v>0</v>
      </c>
      <c r="L237" s="2" t="e">
        <f>Table131314[[#This Row],[Dev]]/Table131314[[#This Row],[Mean]]*100</f>
        <v>#DIV/0!</v>
      </c>
      <c r="M237" s="2">
        <f>Table131314[[#This Row],[Estimated costs 1]]-Table131314[[#This Row],[Actual cost]]</f>
        <v>0</v>
      </c>
      <c r="N237" s="2" t="e">
        <f>Table131314[[#This Row],[Diff 1]]/Table131314[[#This Row],[Actual cost]]*100</f>
        <v>#DIV/0!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</row>
    <row r="238" spans="1:34" x14ac:dyDescent="0.3">
      <c r="A238" t="s">
        <v>258</v>
      </c>
      <c r="B238">
        <v>236</v>
      </c>
      <c r="C238" t="str">
        <f>LEFT(Table131314[[#This Row],[Contingency id]])</f>
        <v>A</v>
      </c>
      <c r="D238" s="1">
        <v>0</v>
      </c>
      <c r="E238" s="1">
        <v>1.03448275862068</v>
      </c>
      <c r="F238">
        <v>90</v>
      </c>
      <c r="G238">
        <v>87</v>
      </c>
      <c r="H238" s="2">
        <v>0</v>
      </c>
      <c r="I238" s="2">
        <f>AVERAGE(Table131314[[#This Row],[Estimated costs 1]:[Estimated costs 20]])</f>
        <v>0</v>
      </c>
      <c r="J238" s="2" t="e">
        <f>(Table131314[[#This Row],[Mean]]-Table131314[[#This Row],[Actual cost]])/Table131314[[#This Row],[Actual cost]]*100</f>
        <v>#DIV/0!</v>
      </c>
      <c r="K238" s="2">
        <f>_xlfn.STDEV.P(Table131314[[#This Row],[Estimated costs 1]:[Estimated costs 20]])</f>
        <v>0</v>
      </c>
      <c r="L238" s="2" t="e">
        <f>Table131314[[#This Row],[Dev]]/Table131314[[#This Row],[Mean]]*100</f>
        <v>#DIV/0!</v>
      </c>
      <c r="M238" s="2">
        <f>Table131314[[#This Row],[Estimated costs 1]]-Table131314[[#This Row],[Actual cost]]</f>
        <v>0</v>
      </c>
      <c r="N238" s="2" t="e">
        <f>Table131314[[#This Row],[Diff 1]]/Table131314[[#This Row],[Actual cost]]*100</f>
        <v>#DIV/0!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</row>
    <row r="239" spans="1:34" x14ac:dyDescent="0.3">
      <c r="A239" t="s">
        <v>259</v>
      </c>
      <c r="B239">
        <v>237</v>
      </c>
      <c r="C239" t="str">
        <f>LEFT(Table131314[[#This Row],[Contingency id]])</f>
        <v>A</v>
      </c>
      <c r="D239" s="1">
        <v>0</v>
      </c>
      <c r="E239" s="1">
        <v>1.01123595505617</v>
      </c>
      <c r="F239">
        <v>90</v>
      </c>
      <c r="G239">
        <v>89</v>
      </c>
      <c r="H239" s="2">
        <v>0</v>
      </c>
      <c r="I239" s="2">
        <f>AVERAGE(Table131314[[#This Row],[Estimated costs 1]:[Estimated costs 20]])</f>
        <v>0</v>
      </c>
      <c r="J239" s="2" t="e">
        <f>(Table131314[[#This Row],[Mean]]-Table131314[[#This Row],[Actual cost]])/Table131314[[#This Row],[Actual cost]]*100</f>
        <v>#DIV/0!</v>
      </c>
      <c r="K239" s="2">
        <f>_xlfn.STDEV.P(Table131314[[#This Row],[Estimated costs 1]:[Estimated costs 20]])</f>
        <v>0</v>
      </c>
      <c r="L239" s="2" t="e">
        <f>Table131314[[#This Row],[Dev]]/Table131314[[#This Row],[Mean]]*100</f>
        <v>#DIV/0!</v>
      </c>
      <c r="M239" s="2">
        <f>Table131314[[#This Row],[Estimated costs 1]]-Table131314[[#This Row],[Actual cost]]</f>
        <v>0</v>
      </c>
      <c r="N239" s="2" t="e">
        <f>Table131314[[#This Row],[Diff 1]]/Table131314[[#This Row],[Actual cost]]*100</f>
        <v>#DIV/0!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</row>
    <row r="240" spans="1:34" x14ac:dyDescent="0.3">
      <c r="A240" t="s">
        <v>260</v>
      </c>
      <c r="B240">
        <v>238</v>
      </c>
      <c r="C240" t="str">
        <f>LEFT(Table131314[[#This Row],[Contingency id]])</f>
        <v>A</v>
      </c>
      <c r="D240" s="1">
        <v>0</v>
      </c>
      <c r="E240" s="1">
        <v>1</v>
      </c>
      <c r="F240">
        <v>90</v>
      </c>
      <c r="G240">
        <v>90</v>
      </c>
      <c r="H240" s="2">
        <v>0</v>
      </c>
      <c r="I240" s="2">
        <f>AVERAGE(Table131314[[#This Row],[Estimated costs 1]:[Estimated costs 20]])</f>
        <v>0</v>
      </c>
      <c r="J240" s="2" t="e">
        <f>(Table131314[[#This Row],[Mean]]-Table131314[[#This Row],[Actual cost]])/Table131314[[#This Row],[Actual cost]]*100</f>
        <v>#DIV/0!</v>
      </c>
      <c r="K240" s="2">
        <f>_xlfn.STDEV.P(Table131314[[#This Row],[Estimated costs 1]:[Estimated costs 20]])</f>
        <v>0</v>
      </c>
      <c r="L240" s="2" t="e">
        <f>Table131314[[#This Row],[Dev]]/Table131314[[#This Row],[Mean]]*100</f>
        <v>#DIV/0!</v>
      </c>
      <c r="M240" s="2">
        <f>Table131314[[#This Row],[Estimated costs 1]]-Table131314[[#This Row],[Actual cost]]</f>
        <v>0</v>
      </c>
      <c r="N240" s="2" t="e">
        <f>Table131314[[#This Row],[Diff 1]]/Table131314[[#This Row],[Actual cost]]*100</f>
        <v>#DIV/0!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</row>
    <row r="241" spans="1:34" x14ac:dyDescent="0.3">
      <c r="A241" t="s">
        <v>261</v>
      </c>
      <c r="B241">
        <v>239</v>
      </c>
      <c r="C241" t="str">
        <f>LEFT(Table131314[[#This Row],[Contingency id]])</f>
        <v>A</v>
      </c>
      <c r="D241" s="1">
        <v>0</v>
      </c>
      <c r="E241" s="1">
        <v>1.03448275862068</v>
      </c>
      <c r="F241">
        <v>90</v>
      </c>
      <c r="G241">
        <v>87</v>
      </c>
      <c r="H241" s="2">
        <v>0</v>
      </c>
      <c r="I241" s="2">
        <f>AVERAGE(Table131314[[#This Row],[Estimated costs 1]:[Estimated costs 20]])</f>
        <v>0</v>
      </c>
      <c r="J241" s="2" t="e">
        <f>(Table131314[[#This Row],[Mean]]-Table131314[[#This Row],[Actual cost]])/Table131314[[#This Row],[Actual cost]]*100</f>
        <v>#DIV/0!</v>
      </c>
      <c r="K241" s="2">
        <f>_xlfn.STDEV.P(Table131314[[#This Row],[Estimated costs 1]:[Estimated costs 20]])</f>
        <v>0</v>
      </c>
      <c r="L241" s="2" t="e">
        <f>Table131314[[#This Row],[Dev]]/Table131314[[#This Row],[Mean]]*100</f>
        <v>#DIV/0!</v>
      </c>
      <c r="M241" s="2">
        <f>Table131314[[#This Row],[Estimated costs 1]]-Table131314[[#This Row],[Actual cost]]</f>
        <v>0</v>
      </c>
      <c r="N241" s="2" t="e">
        <f>Table131314[[#This Row],[Diff 1]]/Table131314[[#This Row],[Actual cost]]*100</f>
        <v>#DIV/0!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</row>
    <row r="242" spans="1:34" x14ac:dyDescent="0.3">
      <c r="A242" t="s">
        <v>262</v>
      </c>
      <c r="B242">
        <v>240</v>
      </c>
      <c r="C242" t="str">
        <f>LEFT(Table131314[[#This Row],[Contingency id]])</f>
        <v>A</v>
      </c>
      <c r="D242" s="1">
        <v>0</v>
      </c>
      <c r="E242" s="1">
        <v>1</v>
      </c>
      <c r="F242">
        <v>90</v>
      </c>
      <c r="G242">
        <v>90</v>
      </c>
      <c r="H242" s="2">
        <v>0</v>
      </c>
      <c r="I242" s="2">
        <f>AVERAGE(Table131314[[#This Row],[Estimated costs 1]:[Estimated costs 20]])</f>
        <v>0</v>
      </c>
      <c r="J242" s="2" t="e">
        <f>(Table131314[[#This Row],[Mean]]-Table131314[[#This Row],[Actual cost]])/Table131314[[#This Row],[Actual cost]]*100</f>
        <v>#DIV/0!</v>
      </c>
      <c r="K242" s="2">
        <f>_xlfn.STDEV.P(Table131314[[#This Row],[Estimated costs 1]:[Estimated costs 20]])</f>
        <v>0</v>
      </c>
      <c r="L242" s="2" t="e">
        <f>Table131314[[#This Row],[Dev]]/Table131314[[#This Row],[Mean]]*100</f>
        <v>#DIV/0!</v>
      </c>
      <c r="M242" s="2">
        <f>Table131314[[#This Row],[Estimated costs 1]]-Table131314[[#This Row],[Actual cost]]</f>
        <v>0</v>
      </c>
      <c r="N242" s="2" t="e">
        <f>Table131314[[#This Row],[Diff 1]]/Table131314[[#This Row],[Actual cost]]*100</f>
        <v>#DIV/0!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</row>
    <row r="243" spans="1:34" x14ac:dyDescent="0.3">
      <c r="A243" t="s">
        <v>263</v>
      </c>
      <c r="B243">
        <v>241</v>
      </c>
      <c r="C243" t="str">
        <f>LEFT(Table131314[[#This Row],[Contingency id]])</f>
        <v>A</v>
      </c>
      <c r="D243" s="1">
        <v>0</v>
      </c>
      <c r="E243" s="1">
        <v>1.01136363636363</v>
      </c>
      <c r="F243">
        <v>89</v>
      </c>
      <c r="G243">
        <v>88</v>
      </c>
      <c r="H243" s="2">
        <v>0</v>
      </c>
      <c r="I243" s="2">
        <f>AVERAGE(Table131314[[#This Row],[Estimated costs 1]:[Estimated costs 20]])</f>
        <v>0</v>
      </c>
      <c r="J243" s="2" t="e">
        <f>(Table131314[[#This Row],[Mean]]-Table131314[[#This Row],[Actual cost]])/Table131314[[#This Row],[Actual cost]]*100</f>
        <v>#DIV/0!</v>
      </c>
      <c r="K243" s="2">
        <f>_xlfn.STDEV.P(Table131314[[#This Row],[Estimated costs 1]:[Estimated costs 20]])</f>
        <v>0</v>
      </c>
      <c r="L243" s="2" t="e">
        <f>Table131314[[#This Row],[Dev]]/Table131314[[#This Row],[Mean]]*100</f>
        <v>#DIV/0!</v>
      </c>
      <c r="M243" s="2">
        <f>Table131314[[#This Row],[Estimated costs 1]]-Table131314[[#This Row],[Actual cost]]</f>
        <v>0</v>
      </c>
      <c r="N243" s="2" t="e">
        <f>Table131314[[#This Row],[Diff 1]]/Table131314[[#This Row],[Actual cost]]*100</f>
        <v>#DIV/0!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</row>
    <row r="244" spans="1:34" x14ac:dyDescent="0.3">
      <c r="A244" t="s">
        <v>264</v>
      </c>
      <c r="B244">
        <v>242</v>
      </c>
      <c r="C244" t="str">
        <f>LEFT(Table131314[[#This Row],[Contingency id]])</f>
        <v>A</v>
      </c>
      <c r="D244" s="1">
        <v>0</v>
      </c>
      <c r="E244" s="1">
        <v>1.0317460317460301</v>
      </c>
      <c r="F244">
        <v>65</v>
      </c>
      <c r="G244">
        <v>63</v>
      </c>
      <c r="H244" s="2">
        <v>0</v>
      </c>
      <c r="I244" s="2">
        <f>AVERAGE(Table131314[[#This Row],[Estimated costs 1]:[Estimated costs 20]])</f>
        <v>0</v>
      </c>
      <c r="J244" s="2" t="e">
        <f>(Table131314[[#This Row],[Mean]]-Table131314[[#This Row],[Actual cost]])/Table131314[[#This Row],[Actual cost]]*100</f>
        <v>#DIV/0!</v>
      </c>
      <c r="K244" s="2">
        <f>_xlfn.STDEV.P(Table131314[[#This Row],[Estimated costs 1]:[Estimated costs 20]])</f>
        <v>0</v>
      </c>
      <c r="L244" s="2" t="e">
        <f>Table131314[[#This Row],[Dev]]/Table131314[[#This Row],[Mean]]*100</f>
        <v>#DIV/0!</v>
      </c>
      <c r="M244" s="2">
        <f>Table131314[[#This Row],[Estimated costs 1]]-Table131314[[#This Row],[Actual cost]]</f>
        <v>0</v>
      </c>
      <c r="N244" s="2" t="e">
        <f>Table131314[[#This Row],[Diff 1]]/Table131314[[#This Row],[Actual cost]]*100</f>
        <v>#DIV/0!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</row>
    <row r="245" spans="1:34" x14ac:dyDescent="0.3">
      <c r="A245" t="s">
        <v>265</v>
      </c>
      <c r="B245">
        <v>243</v>
      </c>
      <c r="C245" t="str">
        <f>LEFT(Table131314[[#This Row],[Contingency id]])</f>
        <v>A</v>
      </c>
      <c r="D245" s="1">
        <v>0</v>
      </c>
      <c r="E245" s="1">
        <v>1.0163934426229499</v>
      </c>
      <c r="F245">
        <v>62</v>
      </c>
      <c r="G245">
        <v>61</v>
      </c>
      <c r="H245" s="2">
        <v>0</v>
      </c>
      <c r="I245" s="2">
        <f>AVERAGE(Table131314[[#This Row],[Estimated costs 1]:[Estimated costs 20]])</f>
        <v>0</v>
      </c>
      <c r="J245" s="2" t="e">
        <f>(Table131314[[#This Row],[Mean]]-Table131314[[#This Row],[Actual cost]])/Table131314[[#This Row],[Actual cost]]*100</f>
        <v>#DIV/0!</v>
      </c>
      <c r="K245" s="2">
        <f>_xlfn.STDEV.P(Table131314[[#This Row],[Estimated costs 1]:[Estimated costs 20]])</f>
        <v>0</v>
      </c>
      <c r="L245" s="2" t="e">
        <f>Table131314[[#This Row],[Dev]]/Table131314[[#This Row],[Mean]]*100</f>
        <v>#DIV/0!</v>
      </c>
      <c r="M245" s="2">
        <f>Table131314[[#This Row],[Estimated costs 1]]-Table131314[[#This Row],[Actual cost]]</f>
        <v>0</v>
      </c>
      <c r="N245" s="2" t="e">
        <f>Table131314[[#This Row],[Diff 1]]/Table131314[[#This Row],[Actual cost]]*100</f>
        <v>#DIV/0!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</row>
    <row r="246" spans="1:34" x14ac:dyDescent="0.3">
      <c r="A246" t="s">
        <v>266</v>
      </c>
      <c r="B246">
        <v>244</v>
      </c>
      <c r="C246" t="str">
        <f>LEFT(Table131314[[#This Row],[Contingency id]])</f>
        <v>A</v>
      </c>
      <c r="D246" s="1">
        <v>0</v>
      </c>
      <c r="E246" s="1">
        <v>1.0163934426229499</v>
      </c>
      <c r="F246">
        <v>62</v>
      </c>
      <c r="G246">
        <v>61</v>
      </c>
      <c r="H246" s="2">
        <v>0</v>
      </c>
      <c r="I246" s="2">
        <f>AVERAGE(Table131314[[#This Row],[Estimated costs 1]:[Estimated costs 20]])</f>
        <v>0</v>
      </c>
      <c r="J246" s="2" t="e">
        <f>(Table131314[[#This Row],[Mean]]-Table131314[[#This Row],[Actual cost]])/Table131314[[#This Row],[Actual cost]]*100</f>
        <v>#DIV/0!</v>
      </c>
      <c r="K246" s="2">
        <f>_xlfn.STDEV.P(Table131314[[#This Row],[Estimated costs 1]:[Estimated costs 20]])</f>
        <v>0</v>
      </c>
      <c r="L246" s="2" t="e">
        <f>Table131314[[#This Row],[Dev]]/Table131314[[#This Row],[Mean]]*100</f>
        <v>#DIV/0!</v>
      </c>
      <c r="M246" s="2">
        <f>Table131314[[#This Row],[Estimated costs 1]]-Table131314[[#This Row],[Actual cost]]</f>
        <v>0</v>
      </c>
      <c r="N246" s="2" t="e">
        <f>Table131314[[#This Row],[Diff 1]]/Table131314[[#This Row],[Actual cost]]*100</f>
        <v>#DIV/0!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</row>
    <row r="247" spans="1:34" x14ac:dyDescent="0.3">
      <c r="A247" t="s">
        <v>267</v>
      </c>
      <c r="B247">
        <v>245</v>
      </c>
      <c r="C247" t="str">
        <f>LEFT(Table131314[[#This Row],[Contingency id]])</f>
        <v>A</v>
      </c>
      <c r="D247" s="1">
        <v>0</v>
      </c>
      <c r="E247" s="1">
        <v>1</v>
      </c>
      <c r="F247">
        <v>89</v>
      </c>
      <c r="G247">
        <v>89</v>
      </c>
      <c r="H247" s="2">
        <v>0</v>
      </c>
      <c r="I247" s="2">
        <f>AVERAGE(Table131314[[#This Row],[Estimated costs 1]:[Estimated costs 20]])</f>
        <v>0</v>
      </c>
      <c r="J247" s="2" t="e">
        <f>(Table131314[[#This Row],[Mean]]-Table131314[[#This Row],[Actual cost]])/Table131314[[#This Row],[Actual cost]]*100</f>
        <v>#DIV/0!</v>
      </c>
      <c r="K247" s="2">
        <f>_xlfn.STDEV.P(Table131314[[#This Row],[Estimated costs 1]:[Estimated costs 20]])</f>
        <v>0</v>
      </c>
      <c r="L247" s="2" t="e">
        <f>Table131314[[#This Row],[Dev]]/Table131314[[#This Row],[Mean]]*100</f>
        <v>#DIV/0!</v>
      </c>
      <c r="M247" s="2">
        <f>Table131314[[#This Row],[Estimated costs 1]]-Table131314[[#This Row],[Actual cost]]</f>
        <v>0</v>
      </c>
      <c r="N247" s="2" t="e">
        <f>Table131314[[#This Row],[Diff 1]]/Table131314[[#This Row],[Actual cost]]*100</f>
        <v>#DIV/0!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</row>
    <row r="248" spans="1:34" x14ac:dyDescent="0.3">
      <c r="A248" t="s">
        <v>268</v>
      </c>
      <c r="B248">
        <v>246</v>
      </c>
      <c r="C248" t="str">
        <f>LEFT(Table131314[[#This Row],[Contingency id]])</f>
        <v>A</v>
      </c>
      <c r="D248" s="1">
        <v>0</v>
      </c>
      <c r="E248" s="1">
        <v>1.01136363636363</v>
      </c>
      <c r="F248">
        <v>89</v>
      </c>
      <c r="G248">
        <v>88</v>
      </c>
      <c r="H248" s="2">
        <v>0</v>
      </c>
      <c r="I248" s="2">
        <f>AVERAGE(Table131314[[#This Row],[Estimated costs 1]:[Estimated costs 20]])</f>
        <v>0</v>
      </c>
      <c r="J248" s="2" t="e">
        <f>(Table131314[[#This Row],[Mean]]-Table131314[[#This Row],[Actual cost]])/Table131314[[#This Row],[Actual cost]]*100</f>
        <v>#DIV/0!</v>
      </c>
      <c r="K248" s="2">
        <f>_xlfn.STDEV.P(Table131314[[#This Row],[Estimated costs 1]:[Estimated costs 20]])</f>
        <v>0</v>
      </c>
      <c r="L248" s="2" t="e">
        <f>Table131314[[#This Row],[Dev]]/Table131314[[#This Row],[Mean]]*100</f>
        <v>#DIV/0!</v>
      </c>
      <c r="M248" s="2">
        <f>Table131314[[#This Row],[Estimated costs 1]]-Table131314[[#This Row],[Actual cost]]</f>
        <v>0</v>
      </c>
      <c r="N248" s="2" t="e">
        <f>Table131314[[#This Row],[Diff 1]]/Table131314[[#This Row],[Actual cost]]*100</f>
        <v>#DIV/0!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</row>
    <row r="249" spans="1:34" x14ac:dyDescent="0.3">
      <c r="A249" t="s">
        <v>269</v>
      </c>
      <c r="B249">
        <v>247</v>
      </c>
      <c r="C249" t="str">
        <f>LEFT(Table131314[[#This Row],[Contingency id]])</f>
        <v>A</v>
      </c>
      <c r="D249" s="1">
        <v>0</v>
      </c>
      <c r="E249" s="1">
        <v>1.03488372093023</v>
      </c>
      <c r="F249">
        <v>89</v>
      </c>
      <c r="G249">
        <v>86</v>
      </c>
      <c r="H249" s="2">
        <v>0</v>
      </c>
      <c r="I249" s="2">
        <f>AVERAGE(Table131314[[#This Row],[Estimated costs 1]:[Estimated costs 20]])</f>
        <v>0</v>
      </c>
      <c r="J249" s="2" t="e">
        <f>(Table131314[[#This Row],[Mean]]-Table131314[[#This Row],[Actual cost]])/Table131314[[#This Row],[Actual cost]]*100</f>
        <v>#DIV/0!</v>
      </c>
      <c r="K249" s="2">
        <f>_xlfn.STDEV.P(Table131314[[#This Row],[Estimated costs 1]:[Estimated costs 20]])</f>
        <v>0</v>
      </c>
      <c r="L249" s="2" t="e">
        <f>Table131314[[#This Row],[Dev]]/Table131314[[#This Row],[Mean]]*100</f>
        <v>#DIV/0!</v>
      </c>
      <c r="M249" s="2">
        <f>Table131314[[#This Row],[Estimated costs 1]]-Table131314[[#This Row],[Actual cost]]</f>
        <v>0</v>
      </c>
      <c r="N249" s="2" t="e">
        <f>Table131314[[#This Row],[Diff 1]]/Table131314[[#This Row],[Actual cost]]*100</f>
        <v>#DIV/0!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</row>
    <row r="250" spans="1:34" x14ac:dyDescent="0.3">
      <c r="A250" t="s">
        <v>270</v>
      </c>
      <c r="B250">
        <v>248</v>
      </c>
      <c r="C250" t="str">
        <f>LEFT(Table131314[[#This Row],[Contingency id]])</f>
        <v>A</v>
      </c>
      <c r="D250" s="1">
        <v>0</v>
      </c>
      <c r="E250" s="1">
        <v>1</v>
      </c>
      <c r="F250">
        <v>65</v>
      </c>
      <c r="G250">
        <v>65</v>
      </c>
      <c r="H250" s="2">
        <v>0</v>
      </c>
      <c r="I250" s="2">
        <f>AVERAGE(Table131314[[#This Row],[Estimated costs 1]:[Estimated costs 20]])</f>
        <v>0</v>
      </c>
      <c r="J250" s="2" t="e">
        <f>(Table131314[[#This Row],[Mean]]-Table131314[[#This Row],[Actual cost]])/Table131314[[#This Row],[Actual cost]]*100</f>
        <v>#DIV/0!</v>
      </c>
      <c r="K250" s="2">
        <f>_xlfn.STDEV.P(Table131314[[#This Row],[Estimated costs 1]:[Estimated costs 20]])</f>
        <v>0</v>
      </c>
      <c r="L250" s="2" t="e">
        <f>Table131314[[#This Row],[Dev]]/Table131314[[#This Row],[Mean]]*100</f>
        <v>#DIV/0!</v>
      </c>
      <c r="M250" s="2">
        <f>Table131314[[#This Row],[Estimated costs 1]]-Table131314[[#This Row],[Actual cost]]</f>
        <v>0</v>
      </c>
      <c r="N250" s="2" t="e">
        <f>Table131314[[#This Row],[Diff 1]]/Table131314[[#This Row],[Actual cost]]*100</f>
        <v>#DIV/0!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</row>
    <row r="251" spans="1:34" x14ac:dyDescent="0.3">
      <c r="A251" t="s">
        <v>271</v>
      </c>
      <c r="B251">
        <v>249</v>
      </c>
      <c r="C251" t="str">
        <f>LEFT(Table131314[[#This Row],[Contingency id]])</f>
        <v>A</v>
      </c>
      <c r="D251" s="1">
        <v>0</v>
      </c>
      <c r="E251" s="1">
        <v>1.01136363636363</v>
      </c>
      <c r="F251">
        <v>89</v>
      </c>
      <c r="G251">
        <v>88</v>
      </c>
      <c r="H251" s="2">
        <v>0</v>
      </c>
      <c r="I251" s="2">
        <f>AVERAGE(Table131314[[#This Row],[Estimated costs 1]:[Estimated costs 20]])</f>
        <v>0</v>
      </c>
      <c r="J251" s="2" t="e">
        <f>(Table131314[[#This Row],[Mean]]-Table131314[[#This Row],[Actual cost]])/Table131314[[#This Row],[Actual cost]]*100</f>
        <v>#DIV/0!</v>
      </c>
      <c r="K251" s="2">
        <f>_xlfn.STDEV.P(Table131314[[#This Row],[Estimated costs 1]:[Estimated costs 20]])</f>
        <v>0</v>
      </c>
      <c r="L251" s="2" t="e">
        <f>Table131314[[#This Row],[Dev]]/Table131314[[#This Row],[Mean]]*100</f>
        <v>#DIV/0!</v>
      </c>
      <c r="M251" s="2">
        <f>Table131314[[#This Row],[Estimated costs 1]]-Table131314[[#This Row],[Actual cost]]</f>
        <v>0</v>
      </c>
      <c r="N251" s="2" t="e">
        <f>Table131314[[#This Row],[Diff 1]]/Table131314[[#This Row],[Actual cost]]*100</f>
        <v>#DIV/0!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</row>
    <row r="252" spans="1:34" x14ac:dyDescent="0.3">
      <c r="A252" t="s">
        <v>272</v>
      </c>
      <c r="B252">
        <v>250</v>
      </c>
      <c r="C252" t="str">
        <f>LEFT(Table131314[[#This Row],[Contingency id]])</f>
        <v>A</v>
      </c>
      <c r="D252" s="1">
        <v>0</v>
      </c>
      <c r="E252" s="1">
        <v>1</v>
      </c>
      <c r="F252">
        <v>65</v>
      </c>
      <c r="G252">
        <v>65</v>
      </c>
      <c r="H252" s="2">
        <v>0</v>
      </c>
      <c r="I252" s="2">
        <f>AVERAGE(Table131314[[#This Row],[Estimated costs 1]:[Estimated costs 20]])</f>
        <v>0</v>
      </c>
      <c r="J252" s="2" t="e">
        <f>(Table131314[[#This Row],[Mean]]-Table131314[[#This Row],[Actual cost]])/Table131314[[#This Row],[Actual cost]]*100</f>
        <v>#DIV/0!</v>
      </c>
      <c r="K252" s="2">
        <f>_xlfn.STDEV.P(Table131314[[#This Row],[Estimated costs 1]:[Estimated costs 20]])</f>
        <v>0</v>
      </c>
      <c r="L252" s="2" t="e">
        <f>Table131314[[#This Row],[Dev]]/Table131314[[#This Row],[Mean]]*100</f>
        <v>#DIV/0!</v>
      </c>
      <c r="M252" s="2">
        <f>Table131314[[#This Row],[Estimated costs 1]]-Table131314[[#This Row],[Actual cost]]</f>
        <v>0</v>
      </c>
      <c r="N252" s="2" t="e">
        <f>Table131314[[#This Row],[Diff 1]]/Table131314[[#This Row],[Actual cost]]*100</f>
        <v>#DIV/0!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</row>
    <row r="253" spans="1:34" x14ac:dyDescent="0.3">
      <c r="A253" t="s">
        <v>273</v>
      </c>
      <c r="B253">
        <v>251</v>
      </c>
      <c r="C253" t="str">
        <f>LEFT(Table131314[[#This Row],[Contingency id]])</f>
        <v>A</v>
      </c>
      <c r="D253" s="1">
        <v>0</v>
      </c>
      <c r="E253" s="1">
        <v>1</v>
      </c>
      <c r="F253">
        <v>89</v>
      </c>
      <c r="G253">
        <v>89</v>
      </c>
      <c r="H253" s="2">
        <v>0</v>
      </c>
      <c r="I253" s="2">
        <f>AVERAGE(Table131314[[#This Row],[Estimated costs 1]:[Estimated costs 20]])</f>
        <v>0</v>
      </c>
      <c r="J253" s="2" t="e">
        <f>(Table131314[[#This Row],[Mean]]-Table131314[[#This Row],[Actual cost]])/Table131314[[#This Row],[Actual cost]]*100</f>
        <v>#DIV/0!</v>
      </c>
      <c r="K253" s="2">
        <f>_xlfn.STDEV.P(Table131314[[#This Row],[Estimated costs 1]:[Estimated costs 20]])</f>
        <v>0</v>
      </c>
      <c r="L253" s="2" t="e">
        <f>Table131314[[#This Row],[Dev]]/Table131314[[#This Row],[Mean]]*100</f>
        <v>#DIV/0!</v>
      </c>
      <c r="M253" s="2">
        <f>Table131314[[#This Row],[Estimated costs 1]]-Table131314[[#This Row],[Actual cost]]</f>
        <v>0</v>
      </c>
      <c r="N253" s="2" t="e">
        <f>Table131314[[#This Row],[Diff 1]]/Table131314[[#This Row],[Actual cost]]*100</f>
        <v>#DIV/0!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</row>
    <row r="254" spans="1:34" x14ac:dyDescent="0.3">
      <c r="A254" t="s">
        <v>274</v>
      </c>
      <c r="B254">
        <v>252</v>
      </c>
      <c r="C254" t="str">
        <f>LEFT(Table131314[[#This Row],[Contingency id]])</f>
        <v>A</v>
      </c>
      <c r="D254" s="1">
        <v>0</v>
      </c>
      <c r="E254" s="1">
        <v>1</v>
      </c>
      <c r="F254">
        <v>89</v>
      </c>
      <c r="G254">
        <v>89</v>
      </c>
      <c r="H254" s="2">
        <v>0</v>
      </c>
      <c r="I254" s="2">
        <f>AVERAGE(Table131314[[#This Row],[Estimated costs 1]:[Estimated costs 20]])</f>
        <v>0</v>
      </c>
      <c r="J254" s="2" t="e">
        <f>(Table131314[[#This Row],[Mean]]-Table131314[[#This Row],[Actual cost]])/Table131314[[#This Row],[Actual cost]]*100</f>
        <v>#DIV/0!</v>
      </c>
      <c r="K254" s="2">
        <f>_xlfn.STDEV.P(Table131314[[#This Row],[Estimated costs 1]:[Estimated costs 20]])</f>
        <v>0</v>
      </c>
      <c r="L254" s="2" t="e">
        <f>Table131314[[#This Row],[Dev]]/Table131314[[#This Row],[Mean]]*100</f>
        <v>#DIV/0!</v>
      </c>
      <c r="M254" s="2">
        <f>Table131314[[#This Row],[Estimated costs 1]]-Table131314[[#This Row],[Actual cost]]</f>
        <v>0</v>
      </c>
      <c r="N254" s="2" t="e">
        <f>Table131314[[#This Row],[Diff 1]]/Table131314[[#This Row],[Actual cost]]*100</f>
        <v>#DIV/0!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</row>
    <row r="255" spans="1:34" x14ac:dyDescent="0.3">
      <c r="A255" t="s">
        <v>275</v>
      </c>
      <c r="B255">
        <v>253</v>
      </c>
      <c r="C255" t="str">
        <f>LEFT(Table131314[[#This Row],[Contingency id]])</f>
        <v>A</v>
      </c>
      <c r="D255" s="1">
        <v>0</v>
      </c>
      <c r="E255" s="1">
        <v>1.015625</v>
      </c>
      <c r="F255">
        <v>130</v>
      </c>
      <c r="G255">
        <v>128</v>
      </c>
      <c r="H255" s="2">
        <v>0</v>
      </c>
      <c r="I255" s="2">
        <f>AVERAGE(Table131314[[#This Row],[Estimated costs 1]:[Estimated costs 20]])</f>
        <v>0</v>
      </c>
      <c r="J255" s="2" t="e">
        <f>(Table131314[[#This Row],[Mean]]-Table131314[[#This Row],[Actual cost]])/Table131314[[#This Row],[Actual cost]]*100</f>
        <v>#DIV/0!</v>
      </c>
      <c r="K255" s="2">
        <f>_xlfn.STDEV.P(Table131314[[#This Row],[Estimated costs 1]:[Estimated costs 20]])</f>
        <v>0</v>
      </c>
      <c r="L255" s="2" t="e">
        <f>Table131314[[#This Row],[Dev]]/Table131314[[#This Row],[Mean]]*100</f>
        <v>#DIV/0!</v>
      </c>
      <c r="M255" s="2">
        <f>Table131314[[#This Row],[Estimated costs 1]]-Table131314[[#This Row],[Actual cost]]</f>
        <v>0</v>
      </c>
      <c r="N255" s="2" t="e">
        <f>Table131314[[#This Row],[Diff 1]]/Table131314[[#This Row],[Actual cost]]*100</f>
        <v>#DIV/0!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</row>
    <row r="256" spans="1:34" x14ac:dyDescent="0.3">
      <c r="A256" t="s">
        <v>276</v>
      </c>
      <c r="B256">
        <v>254</v>
      </c>
      <c r="C256" t="str">
        <f>LEFT(Table131314[[#This Row],[Contingency id]])</f>
        <v>A</v>
      </c>
      <c r="D256" s="1">
        <v>0</v>
      </c>
      <c r="E256" s="1">
        <v>1</v>
      </c>
      <c r="F256">
        <v>130</v>
      </c>
      <c r="G256">
        <v>130</v>
      </c>
      <c r="H256" s="2">
        <v>0</v>
      </c>
      <c r="I256" s="2">
        <f>AVERAGE(Table131314[[#This Row],[Estimated costs 1]:[Estimated costs 20]])</f>
        <v>0</v>
      </c>
      <c r="J256" s="2" t="e">
        <f>(Table131314[[#This Row],[Mean]]-Table131314[[#This Row],[Actual cost]])/Table131314[[#This Row],[Actual cost]]*100</f>
        <v>#DIV/0!</v>
      </c>
      <c r="K256" s="2">
        <f>_xlfn.STDEV.P(Table131314[[#This Row],[Estimated costs 1]:[Estimated costs 20]])</f>
        <v>0</v>
      </c>
      <c r="L256" s="2" t="e">
        <f>Table131314[[#This Row],[Dev]]/Table131314[[#This Row],[Mean]]*100</f>
        <v>#DIV/0!</v>
      </c>
      <c r="M256" s="2">
        <f>Table131314[[#This Row],[Estimated costs 1]]-Table131314[[#This Row],[Actual cost]]</f>
        <v>0</v>
      </c>
      <c r="N256" s="2" t="e">
        <f>Table131314[[#This Row],[Diff 1]]/Table131314[[#This Row],[Actual cost]]*100</f>
        <v>#DIV/0!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</row>
    <row r="257" spans="1:34" x14ac:dyDescent="0.3">
      <c r="A257" t="s">
        <v>277</v>
      </c>
      <c r="B257">
        <v>255</v>
      </c>
      <c r="C257" t="str">
        <f>LEFT(Table131314[[#This Row],[Contingency id]])</f>
        <v>A</v>
      </c>
      <c r="D257" s="1">
        <v>0</v>
      </c>
      <c r="E257" s="1">
        <v>1.015625</v>
      </c>
      <c r="F257">
        <v>130</v>
      </c>
      <c r="G257">
        <v>128</v>
      </c>
      <c r="H257" s="2">
        <v>0</v>
      </c>
      <c r="I257" s="2">
        <f>AVERAGE(Table131314[[#This Row],[Estimated costs 1]:[Estimated costs 20]])</f>
        <v>0</v>
      </c>
      <c r="J257" s="2" t="e">
        <f>(Table131314[[#This Row],[Mean]]-Table131314[[#This Row],[Actual cost]])/Table131314[[#This Row],[Actual cost]]*100</f>
        <v>#DIV/0!</v>
      </c>
      <c r="K257" s="2">
        <f>_xlfn.STDEV.P(Table131314[[#This Row],[Estimated costs 1]:[Estimated costs 20]])</f>
        <v>0</v>
      </c>
      <c r="L257" s="2" t="e">
        <f>Table131314[[#This Row],[Dev]]/Table131314[[#This Row],[Mean]]*100</f>
        <v>#DIV/0!</v>
      </c>
      <c r="M257" s="2">
        <f>Table131314[[#This Row],[Estimated costs 1]]-Table131314[[#This Row],[Actual cost]]</f>
        <v>0</v>
      </c>
      <c r="N257" s="2" t="e">
        <f>Table131314[[#This Row],[Diff 1]]/Table131314[[#This Row],[Actual cost]]*100</f>
        <v>#DIV/0!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</row>
    <row r="258" spans="1:34" x14ac:dyDescent="0.3">
      <c r="A258" t="s">
        <v>278</v>
      </c>
      <c r="B258">
        <v>256</v>
      </c>
      <c r="C258" t="str">
        <f>LEFT(Table131314[[#This Row],[Contingency id]])</f>
        <v>A</v>
      </c>
      <c r="D258" s="1">
        <v>0</v>
      </c>
      <c r="E258" s="1">
        <v>1</v>
      </c>
      <c r="F258">
        <v>130</v>
      </c>
      <c r="G258">
        <v>130</v>
      </c>
      <c r="H258" s="2">
        <v>0</v>
      </c>
      <c r="I258" s="2">
        <f>AVERAGE(Table131314[[#This Row],[Estimated costs 1]:[Estimated costs 20]])</f>
        <v>0</v>
      </c>
      <c r="J258" s="2" t="e">
        <f>(Table131314[[#This Row],[Mean]]-Table131314[[#This Row],[Actual cost]])/Table131314[[#This Row],[Actual cost]]*100</f>
        <v>#DIV/0!</v>
      </c>
      <c r="K258" s="2">
        <f>_xlfn.STDEV.P(Table131314[[#This Row],[Estimated costs 1]:[Estimated costs 20]])</f>
        <v>0</v>
      </c>
      <c r="L258" s="2" t="e">
        <f>Table131314[[#This Row],[Dev]]/Table131314[[#This Row],[Mean]]*100</f>
        <v>#DIV/0!</v>
      </c>
      <c r="M258" s="2">
        <f>Table131314[[#This Row],[Estimated costs 1]]-Table131314[[#This Row],[Actual cost]]</f>
        <v>0</v>
      </c>
      <c r="N258" s="2" t="e">
        <f>Table131314[[#This Row],[Diff 1]]/Table131314[[#This Row],[Actual cost]]*100</f>
        <v>#DIV/0!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</row>
    <row r="259" spans="1:34" x14ac:dyDescent="0.3">
      <c r="A259" t="s">
        <v>279</v>
      </c>
      <c r="B259">
        <v>257</v>
      </c>
      <c r="C259" t="str">
        <f>LEFT(Table131314[[#This Row],[Contingency id]])</f>
        <v>A</v>
      </c>
      <c r="D259" s="1">
        <v>0</v>
      </c>
      <c r="E259" s="1">
        <v>1.0317460317460301</v>
      </c>
      <c r="F259">
        <v>130</v>
      </c>
      <c r="G259">
        <v>126</v>
      </c>
      <c r="H259" s="2">
        <v>0</v>
      </c>
      <c r="I259" s="2">
        <f>AVERAGE(Table131314[[#This Row],[Estimated costs 1]:[Estimated costs 20]])</f>
        <v>0</v>
      </c>
      <c r="J259" s="2" t="e">
        <f>(Table131314[[#This Row],[Mean]]-Table131314[[#This Row],[Actual cost]])/Table131314[[#This Row],[Actual cost]]*100</f>
        <v>#DIV/0!</v>
      </c>
      <c r="K259" s="2">
        <f>_xlfn.STDEV.P(Table131314[[#This Row],[Estimated costs 1]:[Estimated costs 20]])</f>
        <v>0</v>
      </c>
      <c r="L259" s="2" t="e">
        <f>Table131314[[#This Row],[Dev]]/Table131314[[#This Row],[Mean]]*100</f>
        <v>#DIV/0!</v>
      </c>
      <c r="M259" s="2">
        <f>Table131314[[#This Row],[Estimated costs 1]]-Table131314[[#This Row],[Actual cost]]</f>
        <v>0</v>
      </c>
      <c r="N259" s="2" t="e">
        <f>Table131314[[#This Row],[Diff 1]]/Table131314[[#This Row],[Actual cost]]*100</f>
        <v>#DIV/0!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</row>
    <row r="260" spans="1:34" x14ac:dyDescent="0.3">
      <c r="A260" t="s">
        <v>280</v>
      </c>
      <c r="B260">
        <v>258</v>
      </c>
      <c r="C260" t="str">
        <f>LEFT(Table131314[[#This Row],[Contingency id]])</f>
        <v>A</v>
      </c>
      <c r="D260" s="1">
        <v>0</v>
      </c>
      <c r="E260" s="1">
        <v>1.0077519379844899</v>
      </c>
      <c r="F260">
        <v>130</v>
      </c>
      <c r="G260">
        <v>129</v>
      </c>
      <c r="H260" s="2">
        <v>0</v>
      </c>
      <c r="I260" s="2">
        <f>AVERAGE(Table131314[[#This Row],[Estimated costs 1]:[Estimated costs 20]])</f>
        <v>0</v>
      </c>
      <c r="J260" s="2" t="e">
        <f>(Table131314[[#This Row],[Mean]]-Table131314[[#This Row],[Actual cost]])/Table131314[[#This Row],[Actual cost]]*100</f>
        <v>#DIV/0!</v>
      </c>
      <c r="K260" s="2">
        <f>_xlfn.STDEV.P(Table131314[[#This Row],[Estimated costs 1]:[Estimated costs 20]])</f>
        <v>0</v>
      </c>
      <c r="L260" s="2" t="e">
        <f>Table131314[[#This Row],[Dev]]/Table131314[[#This Row],[Mean]]*100</f>
        <v>#DIV/0!</v>
      </c>
      <c r="M260" s="2">
        <f>Table131314[[#This Row],[Estimated costs 1]]-Table131314[[#This Row],[Actual cost]]</f>
        <v>0</v>
      </c>
      <c r="N260" s="2" t="e">
        <f>Table131314[[#This Row],[Diff 1]]/Table131314[[#This Row],[Actual cost]]*100</f>
        <v>#DIV/0!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</row>
    <row r="261" spans="1:34" x14ac:dyDescent="0.3">
      <c r="A261" t="s">
        <v>281</v>
      </c>
      <c r="B261">
        <v>259</v>
      </c>
      <c r="C261" t="str">
        <f>LEFT(Table131314[[#This Row],[Contingency id]])</f>
        <v>A</v>
      </c>
      <c r="D261" s="1">
        <v>0</v>
      </c>
      <c r="E261" s="1">
        <v>1.0341880341880301</v>
      </c>
      <c r="F261">
        <v>121</v>
      </c>
      <c r="G261">
        <v>117</v>
      </c>
      <c r="H261" s="2">
        <v>0</v>
      </c>
      <c r="I261" s="2">
        <f>AVERAGE(Table131314[[#This Row],[Estimated costs 1]:[Estimated costs 20]])</f>
        <v>0</v>
      </c>
      <c r="J261" s="2" t="e">
        <f>(Table131314[[#This Row],[Mean]]-Table131314[[#This Row],[Actual cost]])/Table131314[[#This Row],[Actual cost]]*100</f>
        <v>#DIV/0!</v>
      </c>
      <c r="K261" s="2">
        <f>_xlfn.STDEV.P(Table131314[[#This Row],[Estimated costs 1]:[Estimated costs 20]])</f>
        <v>0</v>
      </c>
      <c r="L261" s="2" t="e">
        <f>Table131314[[#This Row],[Dev]]/Table131314[[#This Row],[Mean]]*100</f>
        <v>#DIV/0!</v>
      </c>
      <c r="M261" s="2">
        <f>Table131314[[#This Row],[Estimated costs 1]]-Table131314[[#This Row],[Actual cost]]</f>
        <v>0</v>
      </c>
      <c r="N261" s="2" t="e">
        <f>Table131314[[#This Row],[Diff 1]]/Table131314[[#This Row],[Actual cost]]*100</f>
        <v>#DIV/0!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</row>
    <row r="262" spans="1:34" x14ac:dyDescent="0.3">
      <c r="A262" t="s">
        <v>282</v>
      </c>
      <c r="B262">
        <v>260</v>
      </c>
      <c r="C262" t="str">
        <f>LEFT(Table131314[[#This Row],[Contingency id]])</f>
        <v>A</v>
      </c>
      <c r="D262" s="1">
        <v>0</v>
      </c>
      <c r="E262" s="1">
        <v>1.0166666666666599</v>
      </c>
      <c r="F262">
        <v>122</v>
      </c>
      <c r="G262">
        <v>120</v>
      </c>
      <c r="H262" s="2">
        <v>0</v>
      </c>
      <c r="I262" s="2">
        <f>AVERAGE(Table131314[[#This Row],[Estimated costs 1]:[Estimated costs 20]])</f>
        <v>0</v>
      </c>
      <c r="J262" s="2" t="e">
        <f>(Table131314[[#This Row],[Mean]]-Table131314[[#This Row],[Actual cost]])/Table131314[[#This Row],[Actual cost]]*100</f>
        <v>#DIV/0!</v>
      </c>
      <c r="K262" s="2">
        <f>_xlfn.STDEV.P(Table131314[[#This Row],[Estimated costs 1]:[Estimated costs 20]])</f>
        <v>0</v>
      </c>
      <c r="L262" s="2" t="e">
        <f>Table131314[[#This Row],[Dev]]/Table131314[[#This Row],[Mean]]*100</f>
        <v>#DIV/0!</v>
      </c>
      <c r="M262" s="2">
        <f>Table131314[[#This Row],[Estimated costs 1]]-Table131314[[#This Row],[Actual cost]]</f>
        <v>0</v>
      </c>
      <c r="N262" s="2" t="e">
        <f>Table131314[[#This Row],[Diff 1]]/Table131314[[#This Row],[Actual cost]]*100</f>
        <v>#DIV/0!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</row>
    <row r="263" spans="1:34" x14ac:dyDescent="0.3">
      <c r="A263" t="s">
        <v>283</v>
      </c>
      <c r="B263">
        <v>261</v>
      </c>
      <c r="C263" t="str">
        <f>LEFT(Table131314[[#This Row],[Contingency id]])</f>
        <v>A</v>
      </c>
      <c r="D263" s="1">
        <v>0</v>
      </c>
      <c r="E263" s="1">
        <v>1.02521008403361</v>
      </c>
      <c r="F263">
        <v>122</v>
      </c>
      <c r="G263">
        <v>119</v>
      </c>
      <c r="H263" s="2">
        <v>0</v>
      </c>
      <c r="I263" s="2">
        <f>AVERAGE(Table131314[[#This Row],[Estimated costs 1]:[Estimated costs 20]])</f>
        <v>0</v>
      </c>
      <c r="J263" s="2" t="e">
        <f>(Table131314[[#This Row],[Mean]]-Table131314[[#This Row],[Actual cost]])/Table131314[[#This Row],[Actual cost]]*100</f>
        <v>#DIV/0!</v>
      </c>
      <c r="K263" s="2">
        <f>_xlfn.STDEV.P(Table131314[[#This Row],[Estimated costs 1]:[Estimated costs 20]])</f>
        <v>0</v>
      </c>
      <c r="L263" s="2" t="e">
        <f>Table131314[[#This Row],[Dev]]/Table131314[[#This Row],[Mean]]*100</f>
        <v>#DIV/0!</v>
      </c>
      <c r="M263" s="2">
        <f>Table131314[[#This Row],[Estimated costs 1]]-Table131314[[#This Row],[Actual cost]]</f>
        <v>0</v>
      </c>
      <c r="N263" s="2" t="e">
        <f>Table131314[[#This Row],[Diff 1]]/Table131314[[#This Row],[Actual cost]]*100</f>
        <v>#DIV/0!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</row>
    <row r="264" spans="1:34" x14ac:dyDescent="0.3">
      <c r="A264" t="s">
        <v>284</v>
      </c>
      <c r="B264">
        <v>262</v>
      </c>
      <c r="C264" t="str">
        <f>LEFT(Table131314[[#This Row],[Contingency id]])</f>
        <v>A</v>
      </c>
      <c r="D264" s="1">
        <v>0</v>
      </c>
      <c r="E264" s="1">
        <v>1.00833333333333</v>
      </c>
      <c r="F264">
        <v>121</v>
      </c>
      <c r="G264">
        <v>120</v>
      </c>
      <c r="H264" s="2">
        <v>0</v>
      </c>
      <c r="I264" s="2">
        <f>AVERAGE(Table131314[[#This Row],[Estimated costs 1]:[Estimated costs 20]])</f>
        <v>0</v>
      </c>
      <c r="J264" s="2" t="e">
        <f>(Table131314[[#This Row],[Mean]]-Table131314[[#This Row],[Actual cost]])/Table131314[[#This Row],[Actual cost]]*100</f>
        <v>#DIV/0!</v>
      </c>
      <c r="K264" s="2">
        <f>_xlfn.STDEV.P(Table131314[[#This Row],[Estimated costs 1]:[Estimated costs 20]])</f>
        <v>0</v>
      </c>
      <c r="L264" s="2" t="e">
        <f>Table131314[[#This Row],[Dev]]/Table131314[[#This Row],[Mean]]*100</f>
        <v>#DIV/0!</v>
      </c>
      <c r="M264" s="2">
        <f>Table131314[[#This Row],[Estimated costs 1]]-Table131314[[#This Row],[Actual cost]]</f>
        <v>0</v>
      </c>
      <c r="N264" s="2" t="e">
        <f>Table131314[[#This Row],[Diff 1]]/Table131314[[#This Row],[Actual cost]]*100</f>
        <v>#DIV/0!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</row>
    <row r="265" spans="1:34" x14ac:dyDescent="0.3">
      <c r="A265" t="s">
        <v>285</v>
      </c>
      <c r="B265">
        <v>263</v>
      </c>
      <c r="C265" t="str">
        <f>LEFT(Table131314[[#This Row],[Contingency id]])</f>
        <v>A</v>
      </c>
      <c r="D265" s="1">
        <v>0</v>
      </c>
      <c r="E265" s="1">
        <v>1.0166666666666599</v>
      </c>
      <c r="F265">
        <v>122</v>
      </c>
      <c r="G265">
        <v>120</v>
      </c>
      <c r="H265" s="2">
        <v>0</v>
      </c>
      <c r="I265" s="2">
        <f>AVERAGE(Table131314[[#This Row],[Estimated costs 1]:[Estimated costs 20]])</f>
        <v>0</v>
      </c>
      <c r="J265" s="2" t="e">
        <f>(Table131314[[#This Row],[Mean]]-Table131314[[#This Row],[Actual cost]])/Table131314[[#This Row],[Actual cost]]*100</f>
        <v>#DIV/0!</v>
      </c>
      <c r="K265" s="2">
        <f>_xlfn.STDEV.P(Table131314[[#This Row],[Estimated costs 1]:[Estimated costs 20]])</f>
        <v>0</v>
      </c>
      <c r="L265" s="2" t="e">
        <f>Table131314[[#This Row],[Dev]]/Table131314[[#This Row],[Mean]]*100</f>
        <v>#DIV/0!</v>
      </c>
      <c r="M265" s="2">
        <f>Table131314[[#This Row],[Estimated costs 1]]-Table131314[[#This Row],[Actual cost]]</f>
        <v>0</v>
      </c>
      <c r="N265" s="2" t="e">
        <f>Table131314[[#This Row],[Diff 1]]/Table131314[[#This Row],[Actual cost]]*100</f>
        <v>#DIV/0!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</row>
    <row r="266" spans="1:34" x14ac:dyDescent="0.3">
      <c r="A266" t="s">
        <v>286</v>
      </c>
      <c r="B266">
        <v>264</v>
      </c>
      <c r="C266" t="str">
        <f>LEFT(Table131314[[#This Row],[Contingency id]])</f>
        <v>A</v>
      </c>
      <c r="D266" s="1">
        <v>0</v>
      </c>
      <c r="E266" s="1">
        <v>1.01680672268907</v>
      </c>
      <c r="F266">
        <v>121</v>
      </c>
      <c r="G266">
        <v>119</v>
      </c>
      <c r="H266" s="2">
        <v>0</v>
      </c>
      <c r="I266" s="2">
        <f>AVERAGE(Table131314[[#This Row],[Estimated costs 1]:[Estimated costs 20]])</f>
        <v>0</v>
      </c>
      <c r="J266" s="2" t="e">
        <f>(Table131314[[#This Row],[Mean]]-Table131314[[#This Row],[Actual cost]])/Table131314[[#This Row],[Actual cost]]*100</f>
        <v>#DIV/0!</v>
      </c>
      <c r="K266" s="2">
        <f>_xlfn.STDEV.P(Table131314[[#This Row],[Estimated costs 1]:[Estimated costs 20]])</f>
        <v>0</v>
      </c>
      <c r="L266" s="2" t="e">
        <f>Table131314[[#This Row],[Dev]]/Table131314[[#This Row],[Mean]]*100</f>
        <v>#DIV/0!</v>
      </c>
      <c r="M266" s="2">
        <f>Table131314[[#This Row],[Estimated costs 1]]-Table131314[[#This Row],[Actual cost]]</f>
        <v>0</v>
      </c>
      <c r="N266" s="2" t="e">
        <f>Table131314[[#This Row],[Diff 1]]/Table131314[[#This Row],[Actual cost]]*100</f>
        <v>#DIV/0!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</row>
    <row r="267" spans="1:34" x14ac:dyDescent="0.3">
      <c r="A267" t="s">
        <v>287</v>
      </c>
      <c r="B267">
        <v>265</v>
      </c>
      <c r="C267" t="str">
        <f>LEFT(Table131314[[#This Row],[Contingency id]])</f>
        <v>A</v>
      </c>
      <c r="D267" s="1">
        <v>0</v>
      </c>
      <c r="E267" s="1">
        <v>1.0427350427350399</v>
      </c>
      <c r="F267">
        <v>122</v>
      </c>
      <c r="G267">
        <v>117</v>
      </c>
      <c r="H267" s="2">
        <v>0</v>
      </c>
      <c r="I267" s="2">
        <f>AVERAGE(Table131314[[#This Row],[Estimated costs 1]:[Estimated costs 20]])</f>
        <v>0</v>
      </c>
      <c r="J267" s="2" t="e">
        <f>(Table131314[[#This Row],[Mean]]-Table131314[[#This Row],[Actual cost]])/Table131314[[#This Row],[Actual cost]]*100</f>
        <v>#DIV/0!</v>
      </c>
      <c r="K267" s="2">
        <f>_xlfn.STDEV.P(Table131314[[#This Row],[Estimated costs 1]:[Estimated costs 20]])</f>
        <v>0</v>
      </c>
      <c r="L267" s="2" t="e">
        <f>Table131314[[#This Row],[Dev]]/Table131314[[#This Row],[Mean]]*100</f>
        <v>#DIV/0!</v>
      </c>
      <c r="M267" s="2">
        <f>Table131314[[#This Row],[Estimated costs 1]]-Table131314[[#This Row],[Actual cost]]</f>
        <v>0</v>
      </c>
      <c r="N267" s="2" t="e">
        <f>Table131314[[#This Row],[Diff 1]]/Table131314[[#This Row],[Actual cost]]*100</f>
        <v>#DIV/0!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</row>
    <row r="268" spans="1:34" x14ac:dyDescent="0.3">
      <c r="A268" t="s">
        <v>288</v>
      </c>
      <c r="B268">
        <v>266</v>
      </c>
      <c r="C268" t="str">
        <f>LEFT(Table131314[[#This Row],[Contingency id]])</f>
        <v>A</v>
      </c>
      <c r="D268" s="1">
        <v>0</v>
      </c>
      <c r="E268" s="1">
        <v>1.00826446280991</v>
      </c>
      <c r="F268">
        <v>122</v>
      </c>
      <c r="G268">
        <v>121</v>
      </c>
      <c r="H268" s="2">
        <v>0</v>
      </c>
      <c r="I268" s="2">
        <f>AVERAGE(Table131314[[#This Row],[Estimated costs 1]:[Estimated costs 20]])</f>
        <v>0</v>
      </c>
      <c r="J268" s="2" t="e">
        <f>(Table131314[[#This Row],[Mean]]-Table131314[[#This Row],[Actual cost]])/Table131314[[#This Row],[Actual cost]]*100</f>
        <v>#DIV/0!</v>
      </c>
      <c r="K268" s="2">
        <f>_xlfn.STDEV.P(Table131314[[#This Row],[Estimated costs 1]:[Estimated costs 20]])</f>
        <v>0</v>
      </c>
      <c r="L268" s="2" t="e">
        <f>Table131314[[#This Row],[Dev]]/Table131314[[#This Row],[Mean]]*100</f>
        <v>#DIV/0!</v>
      </c>
      <c r="M268" s="2">
        <f>Table131314[[#This Row],[Estimated costs 1]]-Table131314[[#This Row],[Actual cost]]</f>
        <v>0</v>
      </c>
      <c r="N268" s="2" t="e">
        <f>Table131314[[#This Row],[Diff 1]]/Table131314[[#This Row],[Actual cost]]*100</f>
        <v>#DIV/0!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</row>
    <row r="269" spans="1:34" x14ac:dyDescent="0.3">
      <c r="A269" t="s">
        <v>289</v>
      </c>
      <c r="B269">
        <v>267</v>
      </c>
      <c r="C269" t="str">
        <f>LEFT(Table131314[[#This Row],[Contingency id]])</f>
        <v>A</v>
      </c>
      <c r="D269" s="1">
        <v>0</v>
      </c>
      <c r="E269" s="1">
        <v>1.0338983050847399</v>
      </c>
      <c r="F269">
        <v>122</v>
      </c>
      <c r="G269">
        <v>118</v>
      </c>
      <c r="H269" s="2">
        <v>0</v>
      </c>
      <c r="I269" s="2">
        <f>AVERAGE(Table131314[[#This Row],[Estimated costs 1]:[Estimated costs 20]])</f>
        <v>0</v>
      </c>
      <c r="J269" s="2" t="e">
        <f>(Table131314[[#This Row],[Mean]]-Table131314[[#This Row],[Actual cost]])/Table131314[[#This Row],[Actual cost]]*100</f>
        <v>#DIV/0!</v>
      </c>
      <c r="K269" s="2">
        <f>_xlfn.STDEV.P(Table131314[[#This Row],[Estimated costs 1]:[Estimated costs 20]])</f>
        <v>0</v>
      </c>
      <c r="L269" s="2" t="e">
        <f>Table131314[[#This Row],[Dev]]/Table131314[[#This Row],[Mean]]*100</f>
        <v>#DIV/0!</v>
      </c>
      <c r="M269" s="2">
        <f>Table131314[[#This Row],[Estimated costs 1]]-Table131314[[#This Row],[Actual cost]]</f>
        <v>0</v>
      </c>
      <c r="N269" s="2" t="e">
        <f>Table131314[[#This Row],[Diff 1]]/Table131314[[#This Row],[Actual cost]]*100</f>
        <v>#DIV/0!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</row>
    <row r="270" spans="1:34" x14ac:dyDescent="0.3">
      <c r="A270" t="s">
        <v>290</v>
      </c>
      <c r="B270">
        <v>268</v>
      </c>
      <c r="C270" t="str">
        <f>LEFT(Table131314[[#This Row],[Contingency id]])</f>
        <v>A</v>
      </c>
      <c r="D270" s="1">
        <v>0</v>
      </c>
      <c r="E270" s="1">
        <v>1.0427350427350399</v>
      </c>
      <c r="F270">
        <v>122</v>
      </c>
      <c r="G270">
        <v>117</v>
      </c>
      <c r="H270" s="2">
        <v>0</v>
      </c>
      <c r="I270" s="2">
        <f>AVERAGE(Table131314[[#This Row],[Estimated costs 1]:[Estimated costs 20]])</f>
        <v>0</v>
      </c>
      <c r="J270" s="2" t="e">
        <f>(Table131314[[#This Row],[Mean]]-Table131314[[#This Row],[Actual cost]])/Table131314[[#This Row],[Actual cost]]*100</f>
        <v>#DIV/0!</v>
      </c>
      <c r="K270" s="2">
        <f>_xlfn.STDEV.P(Table131314[[#This Row],[Estimated costs 1]:[Estimated costs 20]])</f>
        <v>0</v>
      </c>
      <c r="L270" s="2" t="e">
        <f>Table131314[[#This Row],[Dev]]/Table131314[[#This Row],[Mean]]*100</f>
        <v>#DIV/0!</v>
      </c>
      <c r="M270" s="2">
        <f>Table131314[[#This Row],[Estimated costs 1]]-Table131314[[#This Row],[Actual cost]]</f>
        <v>0</v>
      </c>
      <c r="N270" s="2" t="e">
        <f>Table131314[[#This Row],[Diff 1]]/Table131314[[#This Row],[Actual cost]]*100</f>
        <v>#DIV/0!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</row>
    <row r="271" spans="1:34" x14ac:dyDescent="0.3">
      <c r="A271" t="s">
        <v>291</v>
      </c>
      <c r="B271">
        <v>269</v>
      </c>
      <c r="C271" t="str">
        <f>LEFT(Table131314[[#This Row],[Contingency id]])</f>
        <v>A</v>
      </c>
      <c r="D271" s="1">
        <v>0</v>
      </c>
      <c r="E271" s="1">
        <v>1.0081300813008101</v>
      </c>
      <c r="F271">
        <v>124</v>
      </c>
      <c r="G271">
        <v>123</v>
      </c>
      <c r="H271" s="2">
        <v>0</v>
      </c>
      <c r="I271" s="2">
        <f>AVERAGE(Table131314[[#This Row],[Estimated costs 1]:[Estimated costs 20]])</f>
        <v>0</v>
      </c>
      <c r="J271" s="2" t="e">
        <f>(Table131314[[#This Row],[Mean]]-Table131314[[#This Row],[Actual cost]])/Table131314[[#This Row],[Actual cost]]*100</f>
        <v>#DIV/0!</v>
      </c>
      <c r="K271" s="2">
        <f>_xlfn.STDEV.P(Table131314[[#This Row],[Estimated costs 1]:[Estimated costs 20]])</f>
        <v>0</v>
      </c>
      <c r="L271" s="2" t="e">
        <f>Table131314[[#This Row],[Dev]]/Table131314[[#This Row],[Mean]]*100</f>
        <v>#DIV/0!</v>
      </c>
      <c r="M271" s="2">
        <f>Table131314[[#This Row],[Estimated costs 1]]-Table131314[[#This Row],[Actual cost]]</f>
        <v>0</v>
      </c>
      <c r="N271" s="2" t="e">
        <f>Table131314[[#This Row],[Diff 1]]/Table131314[[#This Row],[Actual cost]]*100</f>
        <v>#DIV/0!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</row>
    <row r="272" spans="1:34" x14ac:dyDescent="0.3">
      <c r="A272" t="s">
        <v>292</v>
      </c>
      <c r="B272">
        <v>270</v>
      </c>
      <c r="C272" t="str">
        <f>LEFT(Table131314[[#This Row],[Contingency id]])</f>
        <v>A</v>
      </c>
      <c r="D272" s="1">
        <v>0</v>
      </c>
      <c r="E272" s="1">
        <v>1.0163934426229499</v>
      </c>
      <c r="F272">
        <v>124</v>
      </c>
      <c r="G272">
        <v>122</v>
      </c>
      <c r="H272" s="2">
        <v>0</v>
      </c>
      <c r="I272" s="2">
        <f>AVERAGE(Table131314[[#This Row],[Estimated costs 1]:[Estimated costs 20]])</f>
        <v>0</v>
      </c>
      <c r="J272" s="2" t="e">
        <f>(Table131314[[#This Row],[Mean]]-Table131314[[#This Row],[Actual cost]])/Table131314[[#This Row],[Actual cost]]*100</f>
        <v>#DIV/0!</v>
      </c>
      <c r="K272" s="2">
        <f>_xlfn.STDEV.P(Table131314[[#This Row],[Estimated costs 1]:[Estimated costs 20]])</f>
        <v>0</v>
      </c>
      <c r="L272" s="2" t="e">
        <f>Table131314[[#This Row],[Dev]]/Table131314[[#This Row],[Mean]]*100</f>
        <v>#DIV/0!</v>
      </c>
      <c r="M272" s="2">
        <f>Table131314[[#This Row],[Estimated costs 1]]-Table131314[[#This Row],[Actual cost]]</f>
        <v>0</v>
      </c>
      <c r="N272" s="2" t="e">
        <f>Table131314[[#This Row],[Diff 1]]/Table131314[[#This Row],[Actual cost]]*100</f>
        <v>#DIV/0!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</row>
    <row r="273" spans="1:34" x14ac:dyDescent="0.3">
      <c r="A273" t="s">
        <v>293</v>
      </c>
      <c r="B273">
        <v>271</v>
      </c>
      <c r="C273" t="str">
        <f>LEFT(Table131314[[#This Row],[Contingency id]])</f>
        <v>A</v>
      </c>
      <c r="D273" s="1">
        <v>0</v>
      </c>
      <c r="E273" s="1">
        <v>1.0163934426229499</v>
      </c>
      <c r="F273">
        <v>124</v>
      </c>
      <c r="G273">
        <v>122</v>
      </c>
      <c r="H273" s="2">
        <v>0</v>
      </c>
      <c r="I273" s="2">
        <f>AVERAGE(Table131314[[#This Row],[Estimated costs 1]:[Estimated costs 20]])</f>
        <v>0</v>
      </c>
      <c r="J273" s="2" t="e">
        <f>(Table131314[[#This Row],[Mean]]-Table131314[[#This Row],[Actual cost]])/Table131314[[#This Row],[Actual cost]]*100</f>
        <v>#DIV/0!</v>
      </c>
      <c r="K273" s="2">
        <f>_xlfn.STDEV.P(Table131314[[#This Row],[Estimated costs 1]:[Estimated costs 20]])</f>
        <v>0</v>
      </c>
      <c r="L273" s="2" t="e">
        <f>Table131314[[#This Row],[Dev]]/Table131314[[#This Row],[Mean]]*100</f>
        <v>#DIV/0!</v>
      </c>
      <c r="M273" s="2">
        <f>Table131314[[#This Row],[Estimated costs 1]]-Table131314[[#This Row],[Actual cost]]</f>
        <v>0</v>
      </c>
      <c r="N273" s="2" t="e">
        <f>Table131314[[#This Row],[Diff 1]]/Table131314[[#This Row],[Actual cost]]*100</f>
        <v>#DIV/0!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</row>
    <row r="274" spans="1:34" x14ac:dyDescent="0.3">
      <c r="A274" t="s">
        <v>294</v>
      </c>
      <c r="B274">
        <v>272</v>
      </c>
      <c r="C274" t="str">
        <f>LEFT(Table131314[[#This Row],[Contingency id]])</f>
        <v>A</v>
      </c>
      <c r="D274" s="1">
        <v>0</v>
      </c>
      <c r="E274" s="1">
        <v>1.04201680672268</v>
      </c>
      <c r="F274">
        <v>124</v>
      </c>
      <c r="G274">
        <v>119</v>
      </c>
      <c r="H274" s="2">
        <v>0</v>
      </c>
      <c r="I274" s="2">
        <f>AVERAGE(Table131314[[#This Row],[Estimated costs 1]:[Estimated costs 20]])</f>
        <v>0</v>
      </c>
      <c r="J274" s="2" t="e">
        <f>(Table131314[[#This Row],[Mean]]-Table131314[[#This Row],[Actual cost]])/Table131314[[#This Row],[Actual cost]]*100</f>
        <v>#DIV/0!</v>
      </c>
      <c r="K274" s="2">
        <f>_xlfn.STDEV.P(Table131314[[#This Row],[Estimated costs 1]:[Estimated costs 20]])</f>
        <v>0</v>
      </c>
      <c r="L274" s="2" t="e">
        <f>Table131314[[#This Row],[Dev]]/Table131314[[#This Row],[Mean]]*100</f>
        <v>#DIV/0!</v>
      </c>
      <c r="M274" s="2">
        <f>Table131314[[#This Row],[Estimated costs 1]]-Table131314[[#This Row],[Actual cost]]</f>
        <v>0</v>
      </c>
      <c r="N274" s="2" t="e">
        <f>Table131314[[#This Row],[Diff 1]]/Table131314[[#This Row],[Actual cost]]*100</f>
        <v>#DIV/0!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</row>
    <row r="275" spans="1:34" x14ac:dyDescent="0.3">
      <c r="A275" t="s">
        <v>295</v>
      </c>
      <c r="B275">
        <v>273</v>
      </c>
      <c r="C275" t="str">
        <f>LEFT(Table131314[[#This Row],[Contingency id]])</f>
        <v>A</v>
      </c>
      <c r="D275" s="1">
        <v>0</v>
      </c>
      <c r="E275" s="1">
        <v>1.04201680672268</v>
      </c>
      <c r="F275">
        <v>124</v>
      </c>
      <c r="G275">
        <v>119</v>
      </c>
      <c r="H275" s="2">
        <v>0</v>
      </c>
      <c r="I275" s="2">
        <f>AVERAGE(Table131314[[#This Row],[Estimated costs 1]:[Estimated costs 20]])</f>
        <v>0</v>
      </c>
      <c r="J275" s="2" t="e">
        <f>(Table131314[[#This Row],[Mean]]-Table131314[[#This Row],[Actual cost]])/Table131314[[#This Row],[Actual cost]]*100</f>
        <v>#DIV/0!</v>
      </c>
      <c r="K275" s="2">
        <f>_xlfn.STDEV.P(Table131314[[#This Row],[Estimated costs 1]:[Estimated costs 20]])</f>
        <v>0</v>
      </c>
      <c r="L275" s="2" t="e">
        <f>Table131314[[#This Row],[Dev]]/Table131314[[#This Row],[Mean]]*100</f>
        <v>#DIV/0!</v>
      </c>
      <c r="M275" s="2">
        <f>Table131314[[#This Row],[Estimated costs 1]]-Table131314[[#This Row],[Actual cost]]</f>
        <v>0</v>
      </c>
      <c r="N275" s="2" t="e">
        <f>Table131314[[#This Row],[Diff 1]]/Table131314[[#This Row],[Actual cost]]*100</f>
        <v>#DIV/0!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</row>
    <row r="276" spans="1:34" x14ac:dyDescent="0.3">
      <c r="A276" t="s">
        <v>296</v>
      </c>
      <c r="B276">
        <v>274</v>
      </c>
      <c r="C276" t="str">
        <f>LEFT(Table131314[[#This Row],[Contingency id]])</f>
        <v>A</v>
      </c>
      <c r="D276" s="1">
        <v>0</v>
      </c>
      <c r="E276" s="1">
        <v>1.02479338842975</v>
      </c>
      <c r="F276">
        <v>124</v>
      </c>
      <c r="G276">
        <v>121</v>
      </c>
      <c r="H276" s="2">
        <v>0</v>
      </c>
      <c r="I276" s="2">
        <f>AVERAGE(Table131314[[#This Row],[Estimated costs 1]:[Estimated costs 20]])</f>
        <v>0</v>
      </c>
      <c r="J276" s="2" t="e">
        <f>(Table131314[[#This Row],[Mean]]-Table131314[[#This Row],[Actual cost]])/Table131314[[#This Row],[Actual cost]]*100</f>
        <v>#DIV/0!</v>
      </c>
      <c r="K276" s="2">
        <f>_xlfn.STDEV.P(Table131314[[#This Row],[Estimated costs 1]:[Estimated costs 20]])</f>
        <v>0</v>
      </c>
      <c r="L276" s="2" t="e">
        <f>Table131314[[#This Row],[Dev]]/Table131314[[#This Row],[Mean]]*100</f>
        <v>#DIV/0!</v>
      </c>
      <c r="M276" s="2">
        <f>Table131314[[#This Row],[Estimated costs 1]]-Table131314[[#This Row],[Actual cost]]</f>
        <v>0</v>
      </c>
      <c r="N276" s="2" t="e">
        <f>Table131314[[#This Row],[Diff 1]]/Table131314[[#This Row],[Actual cost]]*100</f>
        <v>#DIV/0!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</row>
    <row r="277" spans="1:34" x14ac:dyDescent="0.3">
      <c r="A277" t="s">
        <v>297</v>
      </c>
      <c r="B277">
        <v>275</v>
      </c>
      <c r="C277" t="str">
        <f>LEFT(Table131314[[#This Row],[Contingency id]])</f>
        <v>A</v>
      </c>
      <c r="D277" s="1">
        <v>0</v>
      </c>
      <c r="E277" s="1">
        <v>1.02479338842975</v>
      </c>
      <c r="F277">
        <v>124</v>
      </c>
      <c r="G277">
        <v>121</v>
      </c>
      <c r="H277" s="2">
        <v>0</v>
      </c>
      <c r="I277" s="2">
        <f>AVERAGE(Table131314[[#This Row],[Estimated costs 1]:[Estimated costs 20]])</f>
        <v>0</v>
      </c>
      <c r="J277" s="2" t="e">
        <f>(Table131314[[#This Row],[Mean]]-Table131314[[#This Row],[Actual cost]])/Table131314[[#This Row],[Actual cost]]*100</f>
        <v>#DIV/0!</v>
      </c>
      <c r="K277" s="2">
        <f>_xlfn.STDEV.P(Table131314[[#This Row],[Estimated costs 1]:[Estimated costs 20]])</f>
        <v>0</v>
      </c>
      <c r="L277" s="2" t="e">
        <f>Table131314[[#This Row],[Dev]]/Table131314[[#This Row],[Mean]]*100</f>
        <v>#DIV/0!</v>
      </c>
      <c r="M277" s="2">
        <f>Table131314[[#This Row],[Estimated costs 1]]-Table131314[[#This Row],[Actual cost]]</f>
        <v>0</v>
      </c>
      <c r="N277" s="2" t="e">
        <f>Table131314[[#This Row],[Diff 1]]/Table131314[[#This Row],[Actual cost]]*100</f>
        <v>#DIV/0!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</row>
    <row r="278" spans="1:34" x14ac:dyDescent="0.3">
      <c r="A278" t="s">
        <v>298</v>
      </c>
      <c r="B278">
        <v>276</v>
      </c>
      <c r="C278" t="str">
        <f>LEFT(Table131314[[#This Row],[Contingency id]])</f>
        <v>A</v>
      </c>
      <c r="D278" s="1">
        <v>0</v>
      </c>
      <c r="E278" s="1">
        <v>1.0163934426229499</v>
      </c>
      <c r="F278">
        <v>124</v>
      </c>
      <c r="G278">
        <v>122</v>
      </c>
      <c r="H278" s="2">
        <v>0</v>
      </c>
      <c r="I278" s="2">
        <f>AVERAGE(Table131314[[#This Row],[Estimated costs 1]:[Estimated costs 20]])</f>
        <v>0</v>
      </c>
      <c r="J278" s="2" t="e">
        <f>(Table131314[[#This Row],[Mean]]-Table131314[[#This Row],[Actual cost]])/Table131314[[#This Row],[Actual cost]]*100</f>
        <v>#DIV/0!</v>
      </c>
      <c r="K278" s="2">
        <f>_xlfn.STDEV.P(Table131314[[#This Row],[Estimated costs 1]:[Estimated costs 20]])</f>
        <v>0</v>
      </c>
      <c r="L278" s="2" t="e">
        <f>Table131314[[#This Row],[Dev]]/Table131314[[#This Row],[Mean]]*100</f>
        <v>#DIV/0!</v>
      </c>
      <c r="M278" s="2">
        <f>Table131314[[#This Row],[Estimated costs 1]]-Table131314[[#This Row],[Actual cost]]</f>
        <v>0</v>
      </c>
      <c r="N278" s="2" t="e">
        <f>Table131314[[#This Row],[Diff 1]]/Table131314[[#This Row],[Actual cost]]*100</f>
        <v>#DIV/0!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</row>
    <row r="279" spans="1:34" x14ac:dyDescent="0.3">
      <c r="A279" t="s">
        <v>299</v>
      </c>
      <c r="B279">
        <v>277</v>
      </c>
      <c r="C279" t="str">
        <f>LEFT(Table131314[[#This Row],[Contingency id]])</f>
        <v>A</v>
      </c>
      <c r="D279" s="1">
        <v>0</v>
      </c>
      <c r="E279" s="1">
        <v>1.0333333333333301</v>
      </c>
      <c r="F279">
        <v>124</v>
      </c>
      <c r="G279">
        <v>120</v>
      </c>
      <c r="H279" s="2">
        <v>0</v>
      </c>
      <c r="I279" s="2">
        <f>AVERAGE(Table131314[[#This Row],[Estimated costs 1]:[Estimated costs 20]])</f>
        <v>0</v>
      </c>
      <c r="J279" s="2" t="e">
        <f>(Table131314[[#This Row],[Mean]]-Table131314[[#This Row],[Actual cost]])/Table131314[[#This Row],[Actual cost]]*100</f>
        <v>#DIV/0!</v>
      </c>
      <c r="K279" s="2">
        <f>_xlfn.STDEV.P(Table131314[[#This Row],[Estimated costs 1]:[Estimated costs 20]])</f>
        <v>0</v>
      </c>
      <c r="L279" s="2" t="e">
        <f>Table131314[[#This Row],[Dev]]/Table131314[[#This Row],[Mean]]*100</f>
        <v>#DIV/0!</v>
      </c>
      <c r="M279" s="2">
        <f>Table131314[[#This Row],[Estimated costs 1]]-Table131314[[#This Row],[Actual cost]]</f>
        <v>0</v>
      </c>
      <c r="N279" s="2" t="e">
        <f>Table131314[[#This Row],[Diff 1]]/Table131314[[#This Row],[Actual cost]]*100</f>
        <v>#DIV/0!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</row>
    <row r="280" spans="1:34" x14ac:dyDescent="0.3">
      <c r="A280" t="s">
        <v>300</v>
      </c>
      <c r="B280">
        <v>278</v>
      </c>
      <c r="C280" t="str">
        <f>LEFT(Table131314[[#This Row],[Contingency id]])</f>
        <v>A</v>
      </c>
      <c r="D280" s="1">
        <v>0</v>
      </c>
      <c r="E280" s="1">
        <v>1.0333333333333301</v>
      </c>
      <c r="F280">
        <v>124</v>
      </c>
      <c r="G280">
        <v>120</v>
      </c>
      <c r="H280" s="2">
        <v>0</v>
      </c>
      <c r="I280" s="2">
        <f>AVERAGE(Table131314[[#This Row],[Estimated costs 1]:[Estimated costs 20]])</f>
        <v>0</v>
      </c>
      <c r="J280" s="2" t="e">
        <f>(Table131314[[#This Row],[Mean]]-Table131314[[#This Row],[Actual cost]])/Table131314[[#This Row],[Actual cost]]*100</f>
        <v>#DIV/0!</v>
      </c>
      <c r="K280" s="2">
        <f>_xlfn.STDEV.P(Table131314[[#This Row],[Estimated costs 1]:[Estimated costs 20]])</f>
        <v>0</v>
      </c>
      <c r="L280" s="2" t="e">
        <f>Table131314[[#This Row],[Dev]]/Table131314[[#This Row],[Mean]]*100</f>
        <v>#DIV/0!</v>
      </c>
      <c r="M280" s="2">
        <f>Table131314[[#This Row],[Estimated costs 1]]-Table131314[[#This Row],[Actual cost]]</f>
        <v>0</v>
      </c>
      <c r="N280" s="2" t="e">
        <f>Table131314[[#This Row],[Diff 1]]/Table131314[[#This Row],[Actual cost]]*100</f>
        <v>#DIV/0!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</row>
    <row r="281" spans="1:34" x14ac:dyDescent="0.3">
      <c r="A281" t="s">
        <v>301</v>
      </c>
      <c r="B281">
        <v>279</v>
      </c>
      <c r="C281" t="str">
        <f>LEFT(Table131314[[#This Row],[Contingency id]])</f>
        <v>A</v>
      </c>
      <c r="D281" s="1">
        <v>0</v>
      </c>
      <c r="E281" s="1">
        <v>1</v>
      </c>
      <c r="F281">
        <v>103</v>
      </c>
      <c r="G281">
        <v>103</v>
      </c>
      <c r="H281" s="2">
        <v>0</v>
      </c>
      <c r="I281" s="2">
        <f>AVERAGE(Table131314[[#This Row],[Estimated costs 1]:[Estimated costs 20]])</f>
        <v>0</v>
      </c>
      <c r="J281" s="2" t="e">
        <f>(Table131314[[#This Row],[Mean]]-Table131314[[#This Row],[Actual cost]])/Table131314[[#This Row],[Actual cost]]*100</f>
        <v>#DIV/0!</v>
      </c>
      <c r="K281" s="2">
        <f>_xlfn.STDEV.P(Table131314[[#This Row],[Estimated costs 1]:[Estimated costs 20]])</f>
        <v>0</v>
      </c>
      <c r="L281" s="2" t="e">
        <f>Table131314[[#This Row],[Dev]]/Table131314[[#This Row],[Mean]]*100</f>
        <v>#DIV/0!</v>
      </c>
      <c r="M281" s="2">
        <f>Table131314[[#This Row],[Estimated costs 1]]-Table131314[[#This Row],[Actual cost]]</f>
        <v>0</v>
      </c>
      <c r="N281" s="2" t="e">
        <f>Table131314[[#This Row],[Diff 1]]/Table131314[[#This Row],[Actual cost]]*100</f>
        <v>#DIV/0!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</row>
    <row r="282" spans="1:34" x14ac:dyDescent="0.3">
      <c r="A282" t="s">
        <v>302</v>
      </c>
      <c r="B282">
        <v>280</v>
      </c>
      <c r="C282" t="str">
        <f>LEFT(Table131314[[#This Row],[Contingency id]])</f>
        <v>A</v>
      </c>
      <c r="D282" s="1">
        <v>0</v>
      </c>
      <c r="E282" s="1">
        <v>1.0333333333333301</v>
      </c>
      <c r="F282">
        <v>124</v>
      </c>
      <c r="G282">
        <v>120</v>
      </c>
      <c r="H282" s="2">
        <v>0</v>
      </c>
      <c r="I282" s="2">
        <f>AVERAGE(Table131314[[#This Row],[Estimated costs 1]:[Estimated costs 20]])</f>
        <v>0</v>
      </c>
      <c r="J282" s="2" t="e">
        <f>(Table131314[[#This Row],[Mean]]-Table131314[[#This Row],[Actual cost]])/Table131314[[#This Row],[Actual cost]]*100</f>
        <v>#DIV/0!</v>
      </c>
      <c r="K282" s="2">
        <f>_xlfn.STDEV.P(Table131314[[#This Row],[Estimated costs 1]:[Estimated costs 20]])</f>
        <v>0</v>
      </c>
      <c r="L282" s="2" t="e">
        <f>Table131314[[#This Row],[Dev]]/Table131314[[#This Row],[Mean]]*100</f>
        <v>#DIV/0!</v>
      </c>
      <c r="M282" s="2">
        <f>Table131314[[#This Row],[Estimated costs 1]]-Table131314[[#This Row],[Actual cost]]</f>
        <v>0</v>
      </c>
      <c r="N282" s="2" t="e">
        <f>Table131314[[#This Row],[Diff 1]]/Table131314[[#This Row],[Actual cost]]*100</f>
        <v>#DIV/0!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</row>
    <row r="283" spans="1:34" x14ac:dyDescent="0.3">
      <c r="A283" t="s">
        <v>303</v>
      </c>
      <c r="B283">
        <v>281</v>
      </c>
      <c r="C283" t="str">
        <f>LEFT(Table131314[[#This Row],[Contingency id]])</f>
        <v>A</v>
      </c>
      <c r="D283" s="1">
        <v>0</v>
      </c>
      <c r="E283" s="1">
        <v>1.0081300813008101</v>
      </c>
      <c r="F283">
        <v>124</v>
      </c>
      <c r="G283">
        <v>123</v>
      </c>
      <c r="H283" s="2">
        <v>0</v>
      </c>
      <c r="I283" s="2">
        <f>AVERAGE(Table131314[[#This Row],[Estimated costs 1]:[Estimated costs 20]])</f>
        <v>0</v>
      </c>
      <c r="J283" s="2" t="e">
        <f>(Table131314[[#This Row],[Mean]]-Table131314[[#This Row],[Actual cost]])/Table131314[[#This Row],[Actual cost]]*100</f>
        <v>#DIV/0!</v>
      </c>
      <c r="K283" s="2">
        <f>_xlfn.STDEV.P(Table131314[[#This Row],[Estimated costs 1]:[Estimated costs 20]])</f>
        <v>0</v>
      </c>
      <c r="L283" s="2" t="e">
        <f>Table131314[[#This Row],[Dev]]/Table131314[[#This Row],[Mean]]*100</f>
        <v>#DIV/0!</v>
      </c>
      <c r="M283" s="2">
        <f>Table131314[[#This Row],[Estimated costs 1]]-Table131314[[#This Row],[Actual cost]]</f>
        <v>0</v>
      </c>
      <c r="N283" s="2" t="e">
        <f>Table131314[[#This Row],[Diff 1]]/Table131314[[#This Row],[Actual cost]]*100</f>
        <v>#DIV/0!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</row>
    <row r="284" spans="1:34" x14ac:dyDescent="0.3">
      <c r="A284" t="s">
        <v>304</v>
      </c>
      <c r="B284">
        <v>282</v>
      </c>
      <c r="C284" t="str">
        <f>LEFT(Table131314[[#This Row],[Contingency id]])</f>
        <v>A</v>
      </c>
      <c r="D284" s="1">
        <v>0</v>
      </c>
      <c r="E284" s="1">
        <v>1.02479338842975</v>
      </c>
      <c r="F284">
        <v>124</v>
      </c>
      <c r="G284">
        <v>121</v>
      </c>
      <c r="H284" s="2">
        <v>0</v>
      </c>
      <c r="I284" s="2">
        <f>AVERAGE(Table131314[[#This Row],[Estimated costs 1]:[Estimated costs 20]])</f>
        <v>0</v>
      </c>
      <c r="J284" s="2" t="e">
        <f>(Table131314[[#This Row],[Mean]]-Table131314[[#This Row],[Actual cost]])/Table131314[[#This Row],[Actual cost]]*100</f>
        <v>#DIV/0!</v>
      </c>
      <c r="K284" s="2">
        <f>_xlfn.STDEV.P(Table131314[[#This Row],[Estimated costs 1]:[Estimated costs 20]])</f>
        <v>0</v>
      </c>
      <c r="L284" s="2" t="e">
        <f>Table131314[[#This Row],[Dev]]/Table131314[[#This Row],[Mean]]*100</f>
        <v>#DIV/0!</v>
      </c>
      <c r="M284" s="2">
        <f>Table131314[[#This Row],[Estimated costs 1]]-Table131314[[#This Row],[Actual cost]]</f>
        <v>0</v>
      </c>
      <c r="N284" s="2" t="e">
        <f>Table131314[[#This Row],[Diff 1]]/Table131314[[#This Row],[Actual cost]]*100</f>
        <v>#DIV/0!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</row>
    <row r="285" spans="1:34" x14ac:dyDescent="0.3">
      <c r="A285" t="s">
        <v>305</v>
      </c>
      <c r="B285">
        <v>283</v>
      </c>
      <c r="C285" t="str">
        <f>LEFT(Table131314[[#This Row],[Contingency id]])</f>
        <v>A</v>
      </c>
      <c r="D285" s="1">
        <v>0</v>
      </c>
      <c r="E285" s="1">
        <v>1</v>
      </c>
      <c r="F285">
        <v>62</v>
      </c>
      <c r="G285">
        <v>62</v>
      </c>
      <c r="H285" s="2">
        <v>0</v>
      </c>
      <c r="I285" s="2">
        <f>AVERAGE(Table131314[[#This Row],[Estimated costs 1]:[Estimated costs 20]])</f>
        <v>0</v>
      </c>
      <c r="J285" s="2" t="e">
        <f>(Table131314[[#This Row],[Mean]]-Table131314[[#This Row],[Actual cost]])/Table131314[[#This Row],[Actual cost]]*100</f>
        <v>#DIV/0!</v>
      </c>
      <c r="K285" s="2">
        <f>_xlfn.STDEV.P(Table131314[[#This Row],[Estimated costs 1]:[Estimated costs 20]])</f>
        <v>0</v>
      </c>
      <c r="L285" s="2" t="e">
        <f>Table131314[[#This Row],[Dev]]/Table131314[[#This Row],[Mean]]*100</f>
        <v>#DIV/0!</v>
      </c>
      <c r="M285" s="2">
        <f>Table131314[[#This Row],[Estimated costs 1]]-Table131314[[#This Row],[Actual cost]]</f>
        <v>0</v>
      </c>
      <c r="N285" s="2" t="e">
        <f>Table131314[[#This Row],[Diff 1]]/Table131314[[#This Row],[Actual cost]]*100</f>
        <v>#DIV/0!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</row>
    <row r="286" spans="1:34" x14ac:dyDescent="0.3">
      <c r="A286" t="s">
        <v>306</v>
      </c>
      <c r="B286">
        <v>284</v>
      </c>
      <c r="C286" t="str">
        <f>LEFT(Table131314[[#This Row],[Contingency id]])</f>
        <v>A</v>
      </c>
      <c r="D286" s="1">
        <v>0</v>
      </c>
      <c r="E286" s="1">
        <v>1</v>
      </c>
      <c r="F286">
        <v>62</v>
      </c>
      <c r="G286">
        <v>62</v>
      </c>
      <c r="H286" s="2">
        <v>0</v>
      </c>
      <c r="I286" s="2">
        <f>AVERAGE(Table131314[[#This Row],[Estimated costs 1]:[Estimated costs 20]])</f>
        <v>0</v>
      </c>
      <c r="J286" s="2" t="e">
        <f>(Table131314[[#This Row],[Mean]]-Table131314[[#This Row],[Actual cost]])/Table131314[[#This Row],[Actual cost]]*100</f>
        <v>#DIV/0!</v>
      </c>
      <c r="K286" s="2">
        <f>_xlfn.STDEV.P(Table131314[[#This Row],[Estimated costs 1]:[Estimated costs 20]])</f>
        <v>0</v>
      </c>
      <c r="L286" s="2" t="e">
        <f>Table131314[[#This Row],[Dev]]/Table131314[[#This Row],[Mean]]*100</f>
        <v>#DIV/0!</v>
      </c>
      <c r="M286" s="2">
        <f>Table131314[[#This Row],[Estimated costs 1]]-Table131314[[#This Row],[Actual cost]]</f>
        <v>0</v>
      </c>
      <c r="N286" s="2" t="e">
        <f>Table131314[[#This Row],[Diff 1]]/Table131314[[#This Row],[Actual cost]]*100</f>
        <v>#DIV/0!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</row>
    <row r="287" spans="1:34" x14ac:dyDescent="0.3">
      <c r="A287" t="s">
        <v>307</v>
      </c>
      <c r="B287">
        <v>285</v>
      </c>
      <c r="C287" t="str">
        <f>LEFT(Table131314[[#This Row],[Contingency id]])</f>
        <v>A</v>
      </c>
      <c r="D287" s="1">
        <v>0</v>
      </c>
      <c r="E287" s="1">
        <v>1</v>
      </c>
      <c r="F287">
        <v>62</v>
      </c>
      <c r="G287">
        <v>62</v>
      </c>
      <c r="H287" s="2">
        <v>0</v>
      </c>
      <c r="I287" s="2">
        <f>AVERAGE(Table131314[[#This Row],[Estimated costs 1]:[Estimated costs 20]])</f>
        <v>0</v>
      </c>
      <c r="J287" s="2" t="e">
        <f>(Table131314[[#This Row],[Mean]]-Table131314[[#This Row],[Actual cost]])/Table131314[[#This Row],[Actual cost]]*100</f>
        <v>#DIV/0!</v>
      </c>
      <c r="K287" s="2">
        <f>_xlfn.STDEV.P(Table131314[[#This Row],[Estimated costs 1]:[Estimated costs 20]])</f>
        <v>0</v>
      </c>
      <c r="L287" s="2" t="e">
        <f>Table131314[[#This Row],[Dev]]/Table131314[[#This Row],[Mean]]*100</f>
        <v>#DIV/0!</v>
      </c>
      <c r="M287" s="2">
        <f>Table131314[[#This Row],[Estimated costs 1]]-Table131314[[#This Row],[Actual cost]]</f>
        <v>0</v>
      </c>
      <c r="N287" s="2" t="e">
        <f>Table131314[[#This Row],[Diff 1]]/Table131314[[#This Row],[Actual cost]]*100</f>
        <v>#DIV/0!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</row>
    <row r="288" spans="1:34" x14ac:dyDescent="0.3">
      <c r="A288" t="s">
        <v>308</v>
      </c>
      <c r="B288">
        <v>286</v>
      </c>
      <c r="C288" t="str">
        <f>LEFT(Table131314[[#This Row],[Contingency id]])</f>
        <v>A</v>
      </c>
      <c r="D288" s="1">
        <v>0</v>
      </c>
      <c r="E288" s="1">
        <v>1</v>
      </c>
      <c r="F288">
        <v>62</v>
      </c>
      <c r="G288">
        <v>62</v>
      </c>
      <c r="H288" s="2">
        <v>0</v>
      </c>
      <c r="I288" s="2">
        <f>AVERAGE(Table131314[[#This Row],[Estimated costs 1]:[Estimated costs 20]])</f>
        <v>0</v>
      </c>
      <c r="J288" s="2" t="e">
        <f>(Table131314[[#This Row],[Mean]]-Table131314[[#This Row],[Actual cost]])/Table131314[[#This Row],[Actual cost]]*100</f>
        <v>#DIV/0!</v>
      </c>
      <c r="K288" s="2">
        <f>_xlfn.STDEV.P(Table131314[[#This Row],[Estimated costs 1]:[Estimated costs 20]])</f>
        <v>0</v>
      </c>
      <c r="L288" s="2" t="e">
        <f>Table131314[[#This Row],[Dev]]/Table131314[[#This Row],[Mean]]*100</f>
        <v>#DIV/0!</v>
      </c>
      <c r="M288" s="2">
        <f>Table131314[[#This Row],[Estimated costs 1]]-Table131314[[#This Row],[Actual cost]]</f>
        <v>0</v>
      </c>
      <c r="N288" s="2" t="e">
        <f>Table131314[[#This Row],[Diff 1]]/Table131314[[#This Row],[Actual cost]]*100</f>
        <v>#DIV/0!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</row>
    <row r="289" spans="1:34" x14ac:dyDescent="0.3">
      <c r="A289" t="s">
        <v>309</v>
      </c>
      <c r="B289">
        <v>287</v>
      </c>
      <c r="C289" t="str">
        <f>LEFT(Table131314[[#This Row],[Contingency id]])</f>
        <v>A</v>
      </c>
      <c r="D289" s="1">
        <v>0</v>
      </c>
      <c r="E289" s="1">
        <v>1.0454545454545401</v>
      </c>
      <c r="F289">
        <v>23</v>
      </c>
      <c r="G289">
        <v>22</v>
      </c>
      <c r="H289" s="2">
        <v>0</v>
      </c>
      <c r="I289" s="2">
        <f>AVERAGE(Table131314[[#This Row],[Estimated costs 1]:[Estimated costs 20]])</f>
        <v>0</v>
      </c>
      <c r="J289" s="2" t="e">
        <f>(Table131314[[#This Row],[Mean]]-Table131314[[#This Row],[Actual cost]])/Table131314[[#This Row],[Actual cost]]*100</f>
        <v>#DIV/0!</v>
      </c>
      <c r="K289" s="2">
        <f>_xlfn.STDEV.P(Table131314[[#This Row],[Estimated costs 1]:[Estimated costs 20]])</f>
        <v>0</v>
      </c>
      <c r="L289" s="2" t="e">
        <f>Table131314[[#This Row],[Dev]]/Table131314[[#This Row],[Mean]]*100</f>
        <v>#DIV/0!</v>
      </c>
      <c r="M289" s="2">
        <f>Table131314[[#This Row],[Estimated costs 1]]-Table131314[[#This Row],[Actual cost]]</f>
        <v>0</v>
      </c>
      <c r="N289" s="2" t="e">
        <f>Table131314[[#This Row],[Diff 1]]/Table131314[[#This Row],[Actual cost]]*100</f>
        <v>#DIV/0!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</row>
    <row r="290" spans="1:34" x14ac:dyDescent="0.3">
      <c r="A290" t="s">
        <v>310</v>
      </c>
      <c r="B290">
        <v>288</v>
      </c>
      <c r="C290" t="str">
        <f>LEFT(Table131314[[#This Row],[Contingency id]])</f>
        <v>A</v>
      </c>
      <c r="D290" s="1">
        <v>0</v>
      </c>
      <c r="E290" s="1">
        <v>1</v>
      </c>
      <c r="F290">
        <v>23</v>
      </c>
      <c r="G290">
        <v>23</v>
      </c>
      <c r="H290" s="2">
        <v>0</v>
      </c>
      <c r="I290" s="2">
        <f>AVERAGE(Table131314[[#This Row],[Estimated costs 1]:[Estimated costs 20]])</f>
        <v>0</v>
      </c>
      <c r="J290" s="2" t="e">
        <f>(Table131314[[#This Row],[Mean]]-Table131314[[#This Row],[Actual cost]])/Table131314[[#This Row],[Actual cost]]*100</f>
        <v>#DIV/0!</v>
      </c>
      <c r="K290" s="2">
        <f>_xlfn.STDEV.P(Table131314[[#This Row],[Estimated costs 1]:[Estimated costs 20]])</f>
        <v>0</v>
      </c>
      <c r="L290" s="2" t="e">
        <f>Table131314[[#This Row],[Dev]]/Table131314[[#This Row],[Mean]]*100</f>
        <v>#DIV/0!</v>
      </c>
      <c r="M290" s="2">
        <f>Table131314[[#This Row],[Estimated costs 1]]-Table131314[[#This Row],[Actual cost]]</f>
        <v>0</v>
      </c>
      <c r="N290" s="2" t="e">
        <f>Table131314[[#This Row],[Diff 1]]/Table131314[[#This Row],[Actual cost]]*100</f>
        <v>#DIV/0!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</row>
    <row r="291" spans="1:34" x14ac:dyDescent="0.3">
      <c r="A291" t="s">
        <v>311</v>
      </c>
      <c r="B291">
        <v>289</v>
      </c>
      <c r="C291" t="str">
        <f>LEFT(Table131314[[#This Row],[Contingency id]])</f>
        <v>A</v>
      </c>
      <c r="D291" s="1">
        <v>0</v>
      </c>
      <c r="E291" s="1">
        <v>1</v>
      </c>
      <c r="F291">
        <v>23</v>
      </c>
      <c r="G291">
        <v>23</v>
      </c>
      <c r="H291" s="2">
        <v>0</v>
      </c>
      <c r="I291" s="2">
        <f>AVERAGE(Table131314[[#This Row],[Estimated costs 1]:[Estimated costs 20]])</f>
        <v>0</v>
      </c>
      <c r="J291" s="2" t="e">
        <f>(Table131314[[#This Row],[Mean]]-Table131314[[#This Row],[Actual cost]])/Table131314[[#This Row],[Actual cost]]*100</f>
        <v>#DIV/0!</v>
      </c>
      <c r="K291" s="2">
        <f>_xlfn.STDEV.P(Table131314[[#This Row],[Estimated costs 1]:[Estimated costs 20]])</f>
        <v>0</v>
      </c>
      <c r="L291" s="2" t="e">
        <f>Table131314[[#This Row],[Dev]]/Table131314[[#This Row],[Mean]]*100</f>
        <v>#DIV/0!</v>
      </c>
      <c r="M291" s="2">
        <f>Table131314[[#This Row],[Estimated costs 1]]-Table131314[[#This Row],[Actual cost]]</f>
        <v>0</v>
      </c>
      <c r="N291" s="2" t="e">
        <f>Table131314[[#This Row],[Diff 1]]/Table131314[[#This Row],[Actual cost]]*100</f>
        <v>#DIV/0!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</row>
    <row r="292" spans="1:34" x14ac:dyDescent="0.3">
      <c r="A292" t="s">
        <v>312</v>
      </c>
      <c r="B292">
        <v>290</v>
      </c>
      <c r="C292" t="str">
        <f>LEFT(Table131314[[#This Row],[Contingency id]])</f>
        <v>A</v>
      </c>
      <c r="D292" s="1">
        <v>0</v>
      </c>
      <c r="E292" s="1">
        <v>1.0454545454545401</v>
      </c>
      <c r="F292">
        <v>23</v>
      </c>
      <c r="G292">
        <v>22</v>
      </c>
      <c r="H292" s="2">
        <v>0</v>
      </c>
      <c r="I292" s="2">
        <f>AVERAGE(Table131314[[#This Row],[Estimated costs 1]:[Estimated costs 20]])</f>
        <v>0</v>
      </c>
      <c r="J292" s="2" t="e">
        <f>(Table131314[[#This Row],[Mean]]-Table131314[[#This Row],[Actual cost]])/Table131314[[#This Row],[Actual cost]]*100</f>
        <v>#DIV/0!</v>
      </c>
      <c r="K292" s="2">
        <f>_xlfn.STDEV.P(Table131314[[#This Row],[Estimated costs 1]:[Estimated costs 20]])</f>
        <v>0</v>
      </c>
      <c r="L292" s="2" t="e">
        <f>Table131314[[#This Row],[Dev]]/Table131314[[#This Row],[Mean]]*100</f>
        <v>#DIV/0!</v>
      </c>
      <c r="M292" s="2">
        <f>Table131314[[#This Row],[Estimated costs 1]]-Table131314[[#This Row],[Actual cost]]</f>
        <v>0</v>
      </c>
      <c r="N292" s="2" t="e">
        <f>Table131314[[#This Row],[Diff 1]]/Table131314[[#This Row],[Actual cost]]*100</f>
        <v>#DIV/0!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</row>
    <row r="293" spans="1:34" x14ac:dyDescent="0.3">
      <c r="A293" t="s">
        <v>313</v>
      </c>
      <c r="B293">
        <v>291</v>
      </c>
      <c r="C293" t="str">
        <f>LEFT(Table131314[[#This Row],[Contingency id]])</f>
        <v>A</v>
      </c>
      <c r="D293" s="1">
        <v>0</v>
      </c>
      <c r="E293" s="1">
        <v>1</v>
      </c>
      <c r="F293">
        <v>23</v>
      </c>
      <c r="G293">
        <v>23</v>
      </c>
      <c r="H293" s="2">
        <v>0</v>
      </c>
      <c r="I293" s="2">
        <f>AVERAGE(Table131314[[#This Row],[Estimated costs 1]:[Estimated costs 20]])</f>
        <v>0</v>
      </c>
      <c r="J293" s="2" t="e">
        <f>(Table131314[[#This Row],[Mean]]-Table131314[[#This Row],[Actual cost]])/Table131314[[#This Row],[Actual cost]]*100</f>
        <v>#DIV/0!</v>
      </c>
      <c r="K293" s="2">
        <f>_xlfn.STDEV.P(Table131314[[#This Row],[Estimated costs 1]:[Estimated costs 20]])</f>
        <v>0</v>
      </c>
      <c r="L293" s="2" t="e">
        <f>Table131314[[#This Row],[Dev]]/Table131314[[#This Row],[Mean]]*100</f>
        <v>#DIV/0!</v>
      </c>
      <c r="M293" s="2">
        <f>Table131314[[#This Row],[Estimated costs 1]]-Table131314[[#This Row],[Actual cost]]</f>
        <v>0</v>
      </c>
      <c r="N293" s="2" t="e">
        <f>Table131314[[#This Row],[Diff 1]]/Table131314[[#This Row],[Actual cost]]*100</f>
        <v>#DIV/0!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</row>
    <row r="294" spans="1:34" x14ac:dyDescent="0.3">
      <c r="A294" t="s">
        <v>314</v>
      </c>
      <c r="B294">
        <v>292</v>
      </c>
      <c r="C294" t="str">
        <f>LEFT(Table131314[[#This Row],[Contingency id]])</f>
        <v>A</v>
      </c>
      <c r="D294" s="1">
        <v>0</v>
      </c>
      <c r="E294" s="1">
        <v>1</v>
      </c>
      <c r="F294">
        <v>23</v>
      </c>
      <c r="G294">
        <v>23</v>
      </c>
      <c r="H294" s="2">
        <v>0</v>
      </c>
      <c r="I294" s="2">
        <f>AVERAGE(Table131314[[#This Row],[Estimated costs 1]:[Estimated costs 20]])</f>
        <v>0</v>
      </c>
      <c r="J294" s="2" t="e">
        <f>(Table131314[[#This Row],[Mean]]-Table131314[[#This Row],[Actual cost]])/Table131314[[#This Row],[Actual cost]]*100</f>
        <v>#DIV/0!</v>
      </c>
      <c r="K294" s="2">
        <f>_xlfn.STDEV.P(Table131314[[#This Row],[Estimated costs 1]:[Estimated costs 20]])</f>
        <v>0</v>
      </c>
      <c r="L294" s="2" t="e">
        <f>Table131314[[#This Row],[Dev]]/Table131314[[#This Row],[Mean]]*100</f>
        <v>#DIV/0!</v>
      </c>
      <c r="M294" s="2">
        <f>Table131314[[#This Row],[Estimated costs 1]]-Table131314[[#This Row],[Actual cost]]</f>
        <v>0</v>
      </c>
      <c r="N294" s="2" t="e">
        <f>Table131314[[#This Row],[Diff 1]]/Table131314[[#This Row],[Actual cost]]*100</f>
        <v>#DIV/0!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</row>
    <row r="295" spans="1:34" x14ac:dyDescent="0.3">
      <c r="A295" t="s">
        <v>315</v>
      </c>
      <c r="B295">
        <v>293</v>
      </c>
      <c r="C295" t="str">
        <f>LEFT(Table131314[[#This Row],[Contingency id]])</f>
        <v>A</v>
      </c>
      <c r="D295" s="1">
        <v>0</v>
      </c>
      <c r="E295" s="1">
        <v>1</v>
      </c>
      <c r="F295">
        <v>23</v>
      </c>
      <c r="G295">
        <v>23</v>
      </c>
      <c r="H295" s="2">
        <v>0</v>
      </c>
      <c r="I295" s="2">
        <f>AVERAGE(Table131314[[#This Row],[Estimated costs 1]:[Estimated costs 20]])</f>
        <v>0</v>
      </c>
      <c r="J295" s="2" t="e">
        <f>(Table131314[[#This Row],[Mean]]-Table131314[[#This Row],[Actual cost]])/Table131314[[#This Row],[Actual cost]]*100</f>
        <v>#DIV/0!</v>
      </c>
      <c r="K295" s="2">
        <f>_xlfn.STDEV.P(Table131314[[#This Row],[Estimated costs 1]:[Estimated costs 20]])</f>
        <v>0</v>
      </c>
      <c r="L295" s="2" t="e">
        <f>Table131314[[#This Row],[Dev]]/Table131314[[#This Row],[Mean]]*100</f>
        <v>#DIV/0!</v>
      </c>
      <c r="M295" s="2">
        <f>Table131314[[#This Row],[Estimated costs 1]]-Table131314[[#This Row],[Actual cost]]</f>
        <v>0</v>
      </c>
      <c r="N295" s="2" t="e">
        <f>Table131314[[#This Row],[Diff 1]]/Table131314[[#This Row],[Actual cost]]*100</f>
        <v>#DIV/0!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</row>
    <row r="296" spans="1:34" x14ac:dyDescent="0.3">
      <c r="A296" t="s">
        <v>316</v>
      </c>
      <c r="B296">
        <v>294</v>
      </c>
      <c r="C296" t="str">
        <f>LEFT(Table131314[[#This Row],[Contingency id]])</f>
        <v>A</v>
      </c>
      <c r="D296" s="1">
        <v>0</v>
      </c>
      <c r="E296" s="1">
        <v>1</v>
      </c>
      <c r="F296">
        <v>23</v>
      </c>
      <c r="G296">
        <v>23</v>
      </c>
      <c r="H296" s="2">
        <v>0</v>
      </c>
      <c r="I296" s="2">
        <f>AVERAGE(Table131314[[#This Row],[Estimated costs 1]:[Estimated costs 20]])</f>
        <v>0</v>
      </c>
      <c r="J296" s="2" t="e">
        <f>(Table131314[[#This Row],[Mean]]-Table131314[[#This Row],[Actual cost]])/Table131314[[#This Row],[Actual cost]]*100</f>
        <v>#DIV/0!</v>
      </c>
      <c r="K296" s="2">
        <f>_xlfn.STDEV.P(Table131314[[#This Row],[Estimated costs 1]:[Estimated costs 20]])</f>
        <v>0</v>
      </c>
      <c r="L296" s="2" t="e">
        <f>Table131314[[#This Row],[Dev]]/Table131314[[#This Row],[Mean]]*100</f>
        <v>#DIV/0!</v>
      </c>
      <c r="M296" s="2">
        <f>Table131314[[#This Row],[Estimated costs 1]]-Table131314[[#This Row],[Actual cost]]</f>
        <v>0</v>
      </c>
      <c r="N296" s="2" t="e">
        <f>Table131314[[#This Row],[Diff 1]]/Table131314[[#This Row],[Actual cost]]*100</f>
        <v>#DIV/0!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</row>
    <row r="297" spans="1:34" x14ac:dyDescent="0.3">
      <c r="A297" t="s">
        <v>317</v>
      </c>
      <c r="B297">
        <v>295</v>
      </c>
      <c r="C297" t="str">
        <f>LEFT(Table131314[[#This Row],[Contingency id]])</f>
        <v>A</v>
      </c>
      <c r="D297" s="1">
        <v>0</v>
      </c>
      <c r="E297" s="1">
        <v>1.0454545454545401</v>
      </c>
      <c r="F297">
        <v>23</v>
      </c>
      <c r="G297">
        <v>22</v>
      </c>
      <c r="H297" s="2">
        <v>0</v>
      </c>
      <c r="I297" s="2">
        <f>AVERAGE(Table131314[[#This Row],[Estimated costs 1]:[Estimated costs 20]])</f>
        <v>0</v>
      </c>
      <c r="J297" s="2" t="e">
        <f>(Table131314[[#This Row],[Mean]]-Table131314[[#This Row],[Actual cost]])/Table131314[[#This Row],[Actual cost]]*100</f>
        <v>#DIV/0!</v>
      </c>
      <c r="K297" s="2">
        <f>_xlfn.STDEV.P(Table131314[[#This Row],[Estimated costs 1]:[Estimated costs 20]])</f>
        <v>0</v>
      </c>
      <c r="L297" s="2" t="e">
        <f>Table131314[[#This Row],[Dev]]/Table131314[[#This Row],[Mean]]*100</f>
        <v>#DIV/0!</v>
      </c>
      <c r="M297" s="2">
        <f>Table131314[[#This Row],[Estimated costs 1]]-Table131314[[#This Row],[Actual cost]]</f>
        <v>0</v>
      </c>
      <c r="N297" s="2" t="e">
        <f>Table131314[[#This Row],[Diff 1]]/Table131314[[#This Row],[Actual cost]]*100</f>
        <v>#DIV/0!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</row>
    <row r="298" spans="1:34" x14ac:dyDescent="0.3">
      <c r="A298" t="s">
        <v>318</v>
      </c>
      <c r="B298">
        <v>296</v>
      </c>
      <c r="C298" t="str">
        <f>LEFT(Table131314[[#This Row],[Contingency id]])</f>
        <v>A</v>
      </c>
      <c r="D298" s="1">
        <v>0</v>
      </c>
      <c r="E298" s="1">
        <v>1.0076335877862499</v>
      </c>
      <c r="F298">
        <v>132</v>
      </c>
      <c r="G298">
        <v>131</v>
      </c>
      <c r="H298" s="2">
        <v>0</v>
      </c>
      <c r="I298" s="2">
        <f>AVERAGE(Table131314[[#This Row],[Estimated costs 1]:[Estimated costs 20]])</f>
        <v>0</v>
      </c>
      <c r="J298" s="2" t="e">
        <f>(Table131314[[#This Row],[Mean]]-Table131314[[#This Row],[Actual cost]])/Table131314[[#This Row],[Actual cost]]*100</f>
        <v>#DIV/0!</v>
      </c>
      <c r="K298" s="2">
        <f>_xlfn.STDEV.P(Table131314[[#This Row],[Estimated costs 1]:[Estimated costs 20]])</f>
        <v>0</v>
      </c>
      <c r="L298" s="2" t="e">
        <f>Table131314[[#This Row],[Dev]]/Table131314[[#This Row],[Mean]]*100</f>
        <v>#DIV/0!</v>
      </c>
      <c r="M298" s="2">
        <f>Table131314[[#This Row],[Estimated costs 1]]-Table131314[[#This Row],[Actual cost]]</f>
        <v>0</v>
      </c>
      <c r="N298" s="2" t="e">
        <f>Table131314[[#This Row],[Diff 1]]/Table131314[[#This Row],[Actual cost]]*100</f>
        <v>#DIV/0!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</row>
    <row r="299" spans="1:34" x14ac:dyDescent="0.3">
      <c r="A299" t="s">
        <v>319</v>
      </c>
      <c r="B299">
        <v>297</v>
      </c>
      <c r="C299" t="str">
        <f>LEFT(Table131314[[#This Row],[Contingency id]])</f>
        <v>A</v>
      </c>
      <c r="D299" s="1">
        <v>0</v>
      </c>
      <c r="E299" s="1">
        <v>1.02325581395348</v>
      </c>
      <c r="F299">
        <v>132</v>
      </c>
      <c r="G299">
        <v>129</v>
      </c>
      <c r="H299" s="2">
        <v>0</v>
      </c>
      <c r="I299" s="2">
        <f>AVERAGE(Table131314[[#This Row],[Estimated costs 1]:[Estimated costs 20]])</f>
        <v>0</v>
      </c>
      <c r="J299" s="2" t="e">
        <f>(Table131314[[#This Row],[Mean]]-Table131314[[#This Row],[Actual cost]])/Table131314[[#This Row],[Actual cost]]*100</f>
        <v>#DIV/0!</v>
      </c>
      <c r="K299" s="2">
        <f>_xlfn.STDEV.P(Table131314[[#This Row],[Estimated costs 1]:[Estimated costs 20]])</f>
        <v>0</v>
      </c>
      <c r="L299" s="2" t="e">
        <f>Table131314[[#This Row],[Dev]]/Table131314[[#This Row],[Mean]]*100</f>
        <v>#DIV/0!</v>
      </c>
      <c r="M299" s="2">
        <f>Table131314[[#This Row],[Estimated costs 1]]-Table131314[[#This Row],[Actual cost]]</f>
        <v>0</v>
      </c>
      <c r="N299" s="2" t="e">
        <f>Table131314[[#This Row],[Diff 1]]/Table131314[[#This Row],[Actual cost]]*100</f>
        <v>#DIV/0!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</row>
    <row r="300" spans="1:34" x14ac:dyDescent="0.3">
      <c r="A300" t="s">
        <v>320</v>
      </c>
      <c r="B300">
        <v>298</v>
      </c>
      <c r="C300" t="str">
        <f>LEFT(Table131314[[#This Row],[Contingency id]])</f>
        <v>A</v>
      </c>
      <c r="D300" s="1">
        <v>0</v>
      </c>
      <c r="E300" s="1">
        <v>1</v>
      </c>
      <c r="F300">
        <v>133</v>
      </c>
      <c r="G300">
        <v>133</v>
      </c>
      <c r="H300" s="2">
        <v>0</v>
      </c>
      <c r="I300" s="2">
        <f>AVERAGE(Table131314[[#This Row],[Estimated costs 1]:[Estimated costs 20]])</f>
        <v>0</v>
      </c>
      <c r="J300" s="2" t="e">
        <f>(Table131314[[#This Row],[Mean]]-Table131314[[#This Row],[Actual cost]])/Table131314[[#This Row],[Actual cost]]*100</f>
        <v>#DIV/0!</v>
      </c>
      <c r="K300" s="2">
        <f>_xlfn.STDEV.P(Table131314[[#This Row],[Estimated costs 1]:[Estimated costs 20]])</f>
        <v>0</v>
      </c>
      <c r="L300" s="2" t="e">
        <f>Table131314[[#This Row],[Dev]]/Table131314[[#This Row],[Mean]]*100</f>
        <v>#DIV/0!</v>
      </c>
      <c r="M300" s="2">
        <f>Table131314[[#This Row],[Estimated costs 1]]-Table131314[[#This Row],[Actual cost]]</f>
        <v>0</v>
      </c>
      <c r="N300" s="2" t="e">
        <f>Table131314[[#This Row],[Diff 1]]/Table131314[[#This Row],[Actual cost]]*100</f>
        <v>#DIV/0!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</row>
    <row r="301" spans="1:34" x14ac:dyDescent="0.3">
      <c r="A301" t="s">
        <v>321</v>
      </c>
      <c r="B301">
        <v>299</v>
      </c>
      <c r="C301" t="str">
        <f>LEFT(Table131314[[#This Row],[Contingency id]])</f>
        <v>A</v>
      </c>
      <c r="D301" s="1">
        <v>0</v>
      </c>
      <c r="E301" s="1">
        <v>1.0393700787401501</v>
      </c>
      <c r="F301">
        <v>132</v>
      </c>
      <c r="G301">
        <v>127</v>
      </c>
      <c r="H301" s="2">
        <v>0</v>
      </c>
      <c r="I301" s="2">
        <f>AVERAGE(Table131314[[#This Row],[Estimated costs 1]:[Estimated costs 20]])</f>
        <v>0</v>
      </c>
      <c r="J301" s="2" t="e">
        <f>(Table131314[[#This Row],[Mean]]-Table131314[[#This Row],[Actual cost]])/Table131314[[#This Row],[Actual cost]]*100</f>
        <v>#DIV/0!</v>
      </c>
      <c r="K301" s="2">
        <f>_xlfn.STDEV.P(Table131314[[#This Row],[Estimated costs 1]:[Estimated costs 20]])</f>
        <v>0</v>
      </c>
      <c r="L301" s="2" t="e">
        <f>Table131314[[#This Row],[Dev]]/Table131314[[#This Row],[Mean]]*100</f>
        <v>#DIV/0!</v>
      </c>
      <c r="M301" s="2">
        <f>Table131314[[#This Row],[Estimated costs 1]]-Table131314[[#This Row],[Actual cost]]</f>
        <v>0</v>
      </c>
      <c r="N301" s="2" t="e">
        <f>Table131314[[#This Row],[Diff 1]]/Table131314[[#This Row],[Actual cost]]*100</f>
        <v>#DIV/0!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</row>
    <row r="302" spans="1:34" x14ac:dyDescent="0.3">
      <c r="A302" t="s">
        <v>322</v>
      </c>
      <c r="B302">
        <v>300</v>
      </c>
      <c r="C302" t="str">
        <f>LEFT(Table131314[[#This Row],[Contingency id]])</f>
        <v>A</v>
      </c>
      <c r="D302" s="1">
        <v>0</v>
      </c>
      <c r="E302" s="1">
        <v>1.0230769230769201</v>
      </c>
      <c r="F302">
        <v>133</v>
      </c>
      <c r="G302">
        <v>130</v>
      </c>
      <c r="H302" s="2">
        <v>0</v>
      </c>
      <c r="I302" s="2">
        <f>AVERAGE(Table131314[[#This Row],[Estimated costs 1]:[Estimated costs 20]])</f>
        <v>0</v>
      </c>
      <c r="J302" s="2" t="e">
        <f>(Table131314[[#This Row],[Mean]]-Table131314[[#This Row],[Actual cost]])/Table131314[[#This Row],[Actual cost]]*100</f>
        <v>#DIV/0!</v>
      </c>
      <c r="K302" s="2">
        <f>_xlfn.STDEV.P(Table131314[[#This Row],[Estimated costs 1]:[Estimated costs 20]])</f>
        <v>0</v>
      </c>
      <c r="L302" s="2" t="e">
        <f>Table131314[[#This Row],[Dev]]/Table131314[[#This Row],[Mean]]*100</f>
        <v>#DIV/0!</v>
      </c>
      <c r="M302" s="2">
        <f>Table131314[[#This Row],[Estimated costs 1]]-Table131314[[#This Row],[Actual cost]]</f>
        <v>0</v>
      </c>
      <c r="N302" s="2" t="e">
        <f>Table131314[[#This Row],[Diff 1]]/Table131314[[#This Row],[Actual cost]]*100</f>
        <v>#DIV/0!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</row>
    <row r="303" spans="1:34" x14ac:dyDescent="0.3">
      <c r="A303" t="s">
        <v>323</v>
      </c>
      <c r="B303">
        <v>301</v>
      </c>
      <c r="C303" t="str">
        <f>LEFT(Table131314[[#This Row],[Contingency id]])</f>
        <v>A</v>
      </c>
      <c r="D303" s="1">
        <v>0</v>
      </c>
      <c r="E303" s="1">
        <v>1.03125</v>
      </c>
      <c r="F303">
        <v>132</v>
      </c>
      <c r="G303">
        <v>128</v>
      </c>
      <c r="H303" s="2">
        <v>0</v>
      </c>
      <c r="I303" s="2">
        <f>AVERAGE(Table131314[[#This Row],[Estimated costs 1]:[Estimated costs 20]])</f>
        <v>0</v>
      </c>
      <c r="J303" s="2" t="e">
        <f>(Table131314[[#This Row],[Mean]]-Table131314[[#This Row],[Actual cost]])/Table131314[[#This Row],[Actual cost]]*100</f>
        <v>#DIV/0!</v>
      </c>
      <c r="K303" s="2">
        <f>_xlfn.STDEV.P(Table131314[[#This Row],[Estimated costs 1]:[Estimated costs 20]])</f>
        <v>0</v>
      </c>
      <c r="L303" s="2" t="e">
        <f>Table131314[[#This Row],[Dev]]/Table131314[[#This Row],[Mean]]*100</f>
        <v>#DIV/0!</v>
      </c>
      <c r="M303" s="2">
        <f>Table131314[[#This Row],[Estimated costs 1]]-Table131314[[#This Row],[Actual cost]]</f>
        <v>0</v>
      </c>
      <c r="N303" s="2" t="e">
        <f>Table131314[[#This Row],[Diff 1]]/Table131314[[#This Row],[Actual cost]]*100</f>
        <v>#DIV/0!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</row>
    <row r="304" spans="1:34" x14ac:dyDescent="0.3">
      <c r="A304" t="s">
        <v>324</v>
      </c>
      <c r="B304">
        <v>302</v>
      </c>
      <c r="C304" t="str">
        <f>LEFT(Table131314[[#This Row],[Contingency id]])</f>
        <v>A</v>
      </c>
      <c r="D304" s="1">
        <v>0</v>
      </c>
      <c r="E304" s="1">
        <v>1.03125</v>
      </c>
      <c r="F304">
        <v>132</v>
      </c>
      <c r="G304">
        <v>128</v>
      </c>
      <c r="H304" s="2">
        <v>0</v>
      </c>
      <c r="I304" s="2">
        <f>AVERAGE(Table131314[[#This Row],[Estimated costs 1]:[Estimated costs 20]])</f>
        <v>0</v>
      </c>
      <c r="J304" s="2" t="e">
        <f>(Table131314[[#This Row],[Mean]]-Table131314[[#This Row],[Actual cost]])/Table131314[[#This Row],[Actual cost]]*100</f>
        <v>#DIV/0!</v>
      </c>
      <c r="K304" s="2">
        <f>_xlfn.STDEV.P(Table131314[[#This Row],[Estimated costs 1]:[Estimated costs 20]])</f>
        <v>0</v>
      </c>
      <c r="L304" s="2" t="e">
        <f>Table131314[[#This Row],[Dev]]/Table131314[[#This Row],[Mean]]*100</f>
        <v>#DIV/0!</v>
      </c>
      <c r="M304" s="2">
        <f>Table131314[[#This Row],[Estimated costs 1]]-Table131314[[#This Row],[Actual cost]]</f>
        <v>0</v>
      </c>
      <c r="N304" s="2" t="e">
        <f>Table131314[[#This Row],[Diff 1]]/Table131314[[#This Row],[Actual cost]]*100</f>
        <v>#DIV/0!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</row>
    <row r="305" spans="1:34" x14ac:dyDescent="0.3">
      <c r="A305" t="s">
        <v>325</v>
      </c>
      <c r="B305">
        <v>303</v>
      </c>
      <c r="C305" t="str">
        <f>LEFT(Table131314[[#This Row],[Contingency id]])</f>
        <v>A</v>
      </c>
      <c r="D305" s="1">
        <v>0</v>
      </c>
      <c r="E305" s="1">
        <v>1.0310077519379801</v>
      </c>
      <c r="F305">
        <v>133</v>
      </c>
      <c r="G305">
        <v>129</v>
      </c>
      <c r="H305" s="2">
        <v>0</v>
      </c>
      <c r="I305" s="2">
        <f>AVERAGE(Table131314[[#This Row],[Estimated costs 1]:[Estimated costs 20]])</f>
        <v>0</v>
      </c>
      <c r="J305" s="2" t="e">
        <f>(Table131314[[#This Row],[Mean]]-Table131314[[#This Row],[Actual cost]])/Table131314[[#This Row],[Actual cost]]*100</f>
        <v>#DIV/0!</v>
      </c>
      <c r="K305" s="2">
        <f>_xlfn.STDEV.P(Table131314[[#This Row],[Estimated costs 1]:[Estimated costs 20]])</f>
        <v>0</v>
      </c>
      <c r="L305" s="2" t="e">
        <f>Table131314[[#This Row],[Dev]]/Table131314[[#This Row],[Mean]]*100</f>
        <v>#DIV/0!</v>
      </c>
      <c r="M305" s="2">
        <f>Table131314[[#This Row],[Estimated costs 1]]-Table131314[[#This Row],[Actual cost]]</f>
        <v>0</v>
      </c>
      <c r="N305" s="2" t="e">
        <f>Table131314[[#This Row],[Diff 1]]/Table131314[[#This Row],[Actual cost]]*100</f>
        <v>#DIV/0!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</row>
    <row r="306" spans="1:34" x14ac:dyDescent="0.3">
      <c r="A306" t="s">
        <v>326</v>
      </c>
      <c r="B306">
        <v>304</v>
      </c>
      <c r="C306" t="str">
        <f>LEFT(Table131314[[#This Row],[Contingency id]])</f>
        <v>A</v>
      </c>
      <c r="D306" s="1">
        <v>0</v>
      </c>
      <c r="E306" s="1">
        <v>1.02325581395348</v>
      </c>
      <c r="F306">
        <v>132</v>
      </c>
      <c r="G306">
        <v>129</v>
      </c>
      <c r="H306" s="2">
        <v>0</v>
      </c>
      <c r="I306" s="2">
        <f>AVERAGE(Table131314[[#This Row],[Estimated costs 1]:[Estimated costs 20]])</f>
        <v>0</v>
      </c>
      <c r="J306" s="2" t="e">
        <f>(Table131314[[#This Row],[Mean]]-Table131314[[#This Row],[Actual cost]])/Table131314[[#This Row],[Actual cost]]*100</f>
        <v>#DIV/0!</v>
      </c>
      <c r="K306" s="2">
        <f>_xlfn.STDEV.P(Table131314[[#This Row],[Estimated costs 1]:[Estimated costs 20]])</f>
        <v>0</v>
      </c>
      <c r="L306" s="2" t="e">
        <f>Table131314[[#This Row],[Dev]]/Table131314[[#This Row],[Mean]]*100</f>
        <v>#DIV/0!</v>
      </c>
      <c r="M306" s="2">
        <f>Table131314[[#This Row],[Estimated costs 1]]-Table131314[[#This Row],[Actual cost]]</f>
        <v>0</v>
      </c>
      <c r="N306" s="2" t="e">
        <f>Table131314[[#This Row],[Diff 1]]/Table131314[[#This Row],[Actual cost]]*100</f>
        <v>#DIV/0!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</row>
    <row r="307" spans="1:34" x14ac:dyDescent="0.3">
      <c r="A307" t="s">
        <v>327</v>
      </c>
      <c r="B307">
        <v>305</v>
      </c>
      <c r="C307" t="str">
        <f>LEFT(Table131314[[#This Row],[Contingency id]])</f>
        <v>A</v>
      </c>
      <c r="D307" s="1">
        <v>0</v>
      </c>
      <c r="E307" s="1">
        <v>1.0076335877862499</v>
      </c>
      <c r="F307">
        <v>132</v>
      </c>
      <c r="G307">
        <v>131</v>
      </c>
      <c r="H307" s="2">
        <v>0</v>
      </c>
      <c r="I307" s="2">
        <f>AVERAGE(Table131314[[#This Row],[Estimated costs 1]:[Estimated costs 20]])</f>
        <v>0</v>
      </c>
      <c r="J307" s="2" t="e">
        <f>(Table131314[[#This Row],[Mean]]-Table131314[[#This Row],[Actual cost]])/Table131314[[#This Row],[Actual cost]]*100</f>
        <v>#DIV/0!</v>
      </c>
      <c r="K307" s="2">
        <f>_xlfn.STDEV.P(Table131314[[#This Row],[Estimated costs 1]:[Estimated costs 20]])</f>
        <v>0</v>
      </c>
      <c r="L307" s="2" t="e">
        <f>Table131314[[#This Row],[Dev]]/Table131314[[#This Row],[Mean]]*100</f>
        <v>#DIV/0!</v>
      </c>
      <c r="M307" s="2">
        <f>Table131314[[#This Row],[Estimated costs 1]]-Table131314[[#This Row],[Actual cost]]</f>
        <v>0</v>
      </c>
      <c r="N307" s="2" t="e">
        <f>Table131314[[#This Row],[Diff 1]]/Table131314[[#This Row],[Actual cost]]*100</f>
        <v>#DIV/0!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</row>
    <row r="308" spans="1:34" x14ac:dyDescent="0.3">
      <c r="A308" t="s">
        <v>328</v>
      </c>
      <c r="B308">
        <v>306</v>
      </c>
      <c r="C308" t="str">
        <f>LEFT(Table131314[[#This Row],[Contingency id]])</f>
        <v>A</v>
      </c>
      <c r="D308" s="1">
        <v>0</v>
      </c>
      <c r="E308" s="1">
        <v>1.0370370370370301</v>
      </c>
      <c r="F308">
        <v>84</v>
      </c>
      <c r="G308">
        <v>81</v>
      </c>
      <c r="H308" s="2">
        <v>0</v>
      </c>
      <c r="I308" s="2">
        <f>AVERAGE(Table131314[[#This Row],[Estimated costs 1]:[Estimated costs 20]])</f>
        <v>0</v>
      </c>
      <c r="J308" s="2" t="e">
        <f>(Table131314[[#This Row],[Mean]]-Table131314[[#This Row],[Actual cost]])/Table131314[[#This Row],[Actual cost]]*100</f>
        <v>#DIV/0!</v>
      </c>
      <c r="K308" s="2">
        <f>_xlfn.STDEV.P(Table131314[[#This Row],[Estimated costs 1]:[Estimated costs 20]])</f>
        <v>0</v>
      </c>
      <c r="L308" s="2" t="e">
        <f>Table131314[[#This Row],[Dev]]/Table131314[[#This Row],[Mean]]*100</f>
        <v>#DIV/0!</v>
      </c>
      <c r="M308" s="2">
        <f>Table131314[[#This Row],[Estimated costs 1]]-Table131314[[#This Row],[Actual cost]]</f>
        <v>0</v>
      </c>
      <c r="N308" s="2" t="e">
        <f>Table131314[[#This Row],[Diff 1]]/Table131314[[#This Row],[Actual cost]]*100</f>
        <v>#DIV/0!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</row>
    <row r="309" spans="1:34" x14ac:dyDescent="0.3">
      <c r="A309" t="s">
        <v>329</v>
      </c>
      <c r="B309">
        <v>307</v>
      </c>
      <c r="C309" t="str">
        <f>LEFT(Table131314[[#This Row],[Contingency id]])</f>
        <v>A</v>
      </c>
      <c r="D309" s="1">
        <v>0</v>
      </c>
      <c r="E309" s="1">
        <v>1.01204819277108</v>
      </c>
      <c r="F309">
        <v>84</v>
      </c>
      <c r="G309">
        <v>83</v>
      </c>
      <c r="H309" s="2">
        <v>0</v>
      </c>
      <c r="I309" s="2">
        <f>AVERAGE(Table131314[[#This Row],[Estimated costs 1]:[Estimated costs 20]])</f>
        <v>0</v>
      </c>
      <c r="J309" s="2" t="e">
        <f>(Table131314[[#This Row],[Mean]]-Table131314[[#This Row],[Actual cost]])/Table131314[[#This Row],[Actual cost]]*100</f>
        <v>#DIV/0!</v>
      </c>
      <c r="K309" s="2">
        <f>_xlfn.STDEV.P(Table131314[[#This Row],[Estimated costs 1]:[Estimated costs 20]])</f>
        <v>0</v>
      </c>
      <c r="L309" s="2" t="e">
        <f>Table131314[[#This Row],[Dev]]/Table131314[[#This Row],[Mean]]*100</f>
        <v>#DIV/0!</v>
      </c>
      <c r="M309" s="2">
        <f>Table131314[[#This Row],[Estimated costs 1]]-Table131314[[#This Row],[Actual cost]]</f>
        <v>0</v>
      </c>
      <c r="N309" s="2" t="e">
        <f>Table131314[[#This Row],[Diff 1]]/Table131314[[#This Row],[Actual cost]]*100</f>
        <v>#DIV/0!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</row>
    <row r="310" spans="1:34" x14ac:dyDescent="0.3">
      <c r="A310" t="s">
        <v>330</v>
      </c>
      <c r="B310">
        <v>308</v>
      </c>
      <c r="C310" t="str">
        <f>LEFT(Table131314[[#This Row],[Contingency id]])</f>
        <v>A</v>
      </c>
      <c r="D310" s="1">
        <v>0</v>
      </c>
      <c r="E310" s="1">
        <v>1</v>
      </c>
      <c r="F310">
        <v>84</v>
      </c>
      <c r="G310">
        <v>84</v>
      </c>
      <c r="H310" s="2">
        <v>0</v>
      </c>
      <c r="I310" s="2">
        <f>AVERAGE(Table131314[[#This Row],[Estimated costs 1]:[Estimated costs 20]])</f>
        <v>0</v>
      </c>
      <c r="J310" s="2" t="e">
        <f>(Table131314[[#This Row],[Mean]]-Table131314[[#This Row],[Actual cost]])/Table131314[[#This Row],[Actual cost]]*100</f>
        <v>#DIV/0!</v>
      </c>
      <c r="K310" s="2">
        <f>_xlfn.STDEV.P(Table131314[[#This Row],[Estimated costs 1]:[Estimated costs 20]])</f>
        <v>0</v>
      </c>
      <c r="L310" s="2" t="e">
        <f>Table131314[[#This Row],[Dev]]/Table131314[[#This Row],[Mean]]*100</f>
        <v>#DIV/0!</v>
      </c>
      <c r="M310" s="2">
        <f>Table131314[[#This Row],[Estimated costs 1]]-Table131314[[#This Row],[Actual cost]]</f>
        <v>0</v>
      </c>
      <c r="N310" s="2" t="e">
        <f>Table131314[[#This Row],[Diff 1]]/Table131314[[#This Row],[Actual cost]]*100</f>
        <v>#DIV/0!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</row>
    <row r="311" spans="1:34" x14ac:dyDescent="0.3">
      <c r="A311" t="s">
        <v>331</v>
      </c>
      <c r="B311">
        <v>309</v>
      </c>
      <c r="C311" t="str">
        <f>LEFT(Table131314[[#This Row],[Contingency id]])</f>
        <v>A</v>
      </c>
      <c r="D311" s="1">
        <v>0</v>
      </c>
      <c r="E311" s="1">
        <v>1.01204819277108</v>
      </c>
      <c r="F311">
        <v>84</v>
      </c>
      <c r="G311">
        <v>83</v>
      </c>
      <c r="H311" s="2">
        <v>0</v>
      </c>
      <c r="I311" s="2">
        <f>AVERAGE(Table131314[[#This Row],[Estimated costs 1]:[Estimated costs 20]])</f>
        <v>0</v>
      </c>
      <c r="J311" s="2" t="e">
        <f>(Table131314[[#This Row],[Mean]]-Table131314[[#This Row],[Actual cost]])/Table131314[[#This Row],[Actual cost]]*100</f>
        <v>#DIV/0!</v>
      </c>
      <c r="K311" s="2">
        <f>_xlfn.STDEV.P(Table131314[[#This Row],[Estimated costs 1]:[Estimated costs 20]])</f>
        <v>0</v>
      </c>
      <c r="L311" s="2" t="e">
        <f>Table131314[[#This Row],[Dev]]/Table131314[[#This Row],[Mean]]*100</f>
        <v>#DIV/0!</v>
      </c>
      <c r="M311" s="2">
        <f>Table131314[[#This Row],[Estimated costs 1]]-Table131314[[#This Row],[Actual cost]]</f>
        <v>0</v>
      </c>
      <c r="N311" s="2" t="e">
        <f>Table131314[[#This Row],[Diff 1]]/Table131314[[#This Row],[Actual cost]]*100</f>
        <v>#DIV/0!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</row>
    <row r="312" spans="1:34" x14ac:dyDescent="0.3">
      <c r="A312" t="s">
        <v>332</v>
      </c>
      <c r="B312">
        <v>310</v>
      </c>
      <c r="C312" t="str">
        <f>LEFT(Table131314[[#This Row],[Contingency id]])</f>
        <v>A</v>
      </c>
      <c r="D312" s="1">
        <v>0</v>
      </c>
      <c r="E312" s="1">
        <v>1</v>
      </c>
      <c r="F312">
        <v>84</v>
      </c>
      <c r="G312">
        <v>84</v>
      </c>
      <c r="H312" s="2">
        <v>0</v>
      </c>
      <c r="I312" s="2">
        <f>AVERAGE(Table131314[[#This Row],[Estimated costs 1]:[Estimated costs 20]])</f>
        <v>0</v>
      </c>
      <c r="J312" s="2" t="e">
        <f>(Table131314[[#This Row],[Mean]]-Table131314[[#This Row],[Actual cost]])/Table131314[[#This Row],[Actual cost]]*100</f>
        <v>#DIV/0!</v>
      </c>
      <c r="K312" s="2">
        <f>_xlfn.STDEV.P(Table131314[[#This Row],[Estimated costs 1]:[Estimated costs 20]])</f>
        <v>0</v>
      </c>
      <c r="L312" s="2" t="e">
        <f>Table131314[[#This Row],[Dev]]/Table131314[[#This Row],[Mean]]*100</f>
        <v>#DIV/0!</v>
      </c>
      <c r="M312" s="2">
        <f>Table131314[[#This Row],[Estimated costs 1]]-Table131314[[#This Row],[Actual cost]]</f>
        <v>0</v>
      </c>
      <c r="N312" s="2" t="e">
        <f>Table131314[[#This Row],[Diff 1]]/Table131314[[#This Row],[Actual cost]]*100</f>
        <v>#DIV/0!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</row>
    <row r="313" spans="1:34" x14ac:dyDescent="0.3">
      <c r="A313" t="s">
        <v>333</v>
      </c>
      <c r="B313">
        <v>311</v>
      </c>
      <c r="C313" t="str">
        <f>LEFT(Table131314[[#This Row],[Contingency id]])</f>
        <v>A</v>
      </c>
      <c r="D313" s="1">
        <v>0</v>
      </c>
      <c r="E313" s="1">
        <v>1</v>
      </c>
      <c r="F313">
        <v>38</v>
      </c>
      <c r="G313">
        <v>38</v>
      </c>
      <c r="H313" s="2">
        <v>0</v>
      </c>
      <c r="I313" s="2">
        <f>AVERAGE(Table131314[[#This Row],[Estimated costs 1]:[Estimated costs 20]])</f>
        <v>0</v>
      </c>
      <c r="J313" s="2" t="e">
        <f>(Table131314[[#This Row],[Mean]]-Table131314[[#This Row],[Actual cost]])/Table131314[[#This Row],[Actual cost]]*100</f>
        <v>#DIV/0!</v>
      </c>
      <c r="K313" s="2">
        <f>_xlfn.STDEV.P(Table131314[[#This Row],[Estimated costs 1]:[Estimated costs 20]])</f>
        <v>0</v>
      </c>
      <c r="L313" s="2" t="e">
        <f>Table131314[[#This Row],[Dev]]/Table131314[[#This Row],[Mean]]*100</f>
        <v>#DIV/0!</v>
      </c>
      <c r="M313" s="2">
        <f>Table131314[[#This Row],[Estimated costs 1]]-Table131314[[#This Row],[Actual cost]]</f>
        <v>0</v>
      </c>
      <c r="N313" s="2" t="e">
        <f>Table131314[[#This Row],[Diff 1]]/Table131314[[#This Row],[Actual cost]]*100</f>
        <v>#DIV/0!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</row>
    <row r="314" spans="1:34" x14ac:dyDescent="0.3">
      <c r="A314" t="s">
        <v>334</v>
      </c>
      <c r="B314">
        <v>312</v>
      </c>
      <c r="C314" t="str">
        <f>LEFT(Table131314[[#This Row],[Contingency id]])</f>
        <v>A</v>
      </c>
      <c r="D314" s="1">
        <v>0</v>
      </c>
      <c r="E314" s="1">
        <v>1</v>
      </c>
      <c r="F314">
        <v>38</v>
      </c>
      <c r="G314">
        <v>38</v>
      </c>
      <c r="H314" s="2">
        <v>0</v>
      </c>
      <c r="I314" s="2">
        <f>AVERAGE(Table131314[[#This Row],[Estimated costs 1]:[Estimated costs 20]])</f>
        <v>0</v>
      </c>
      <c r="J314" s="2" t="e">
        <f>(Table131314[[#This Row],[Mean]]-Table131314[[#This Row],[Actual cost]])/Table131314[[#This Row],[Actual cost]]*100</f>
        <v>#DIV/0!</v>
      </c>
      <c r="K314" s="2">
        <f>_xlfn.STDEV.P(Table131314[[#This Row],[Estimated costs 1]:[Estimated costs 20]])</f>
        <v>0</v>
      </c>
      <c r="L314" s="2" t="e">
        <f>Table131314[[#This Row],[Dev]]/Table131314[[#This Row],[Mean]]*100</f>
        <v>#DIV/0!</v>
      </c>
      <c r="M314" s="2">
        <f>Table131314[[#This Row],[Estimated costs 1]]-Table131314[[#This Row],[Actual cost]]</f>
        <v>0</v>
      </c>
      <c r="N314" s="2" t="e">
        <f>Table131314[[#This Row],[Diff 1]]/Table131314[[#This Row],[Actual cost]]*100</f>
        <v>#DIV/0!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</row>
    <row r="315" spans="1:34" x14ac:dyDescent="0.3">
      <c r="A315" t="s">
        <v>335</v>
      </c>
      <c r="B315">
        <v>313</v>
      </c>
      <c r="C315" t="str">
        <f>LEFT(Table131314[[#This Row],[Contingency id]])</f>
        <v>A</v>
      </c>
      <c r="D315" s="1">
        <v>0</v>
      </c>
      <c r="E315" s="1">
        <v>1.0270270270270201</v>
      </c>
      <c r="F315">
        <v>38</v>
      </c>
      <c r="G315">
        <v>37</v>
      </c>
      <c r="H315" s="2">
        <v>0</v>
      </c>
      <c r="I315" s="2">
        <f>AVERAGE(Table131314[[#This Row],[Estimated costs 1]:[Estimated costs 20]])</f>
        <v>0</v>
      </c>
      <c r="J315" s="2" t="e">
        <f>(Table131314[[#This Row],[Mean]]-Table131314[[#This Row],[Actual cost]])/Table131314[[#This Row],[Actual cost]]*100</f>
        <v>#DIV/0!</v>
      </c>
      <c r="K315" s="2">
        <f>_xlfn.STDEV.P(Table131314[[#This Row],[Estimated costs 1]:[Estimated costs 20]])</f>
        <v>0</v>
      </c>
      <c r="L315" s="2" t="e">
        <f>Table131314[[#This Row],[Dev]]/Table131314[[#This Row],[Mean]]*100</f>
        <v>#DIV/0!</v>
      </c>
      <c r="M315" s="2">
        <f>Table131314[[#This Row],[Estimated costs 1]]-Table131314[[#This Row],[Actual cost]]</f>
        <v>0</v>
      </c>
      <c r="N315" s="2" t="e">
        <f>Table131314[[#This Row],[Diff 1]]/Table131314[[#This Row],[Actual cost]]*100</f>
        <v>#DIV/0!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</row>
    <row r="316" spans="1:34" x14ac:dyDescent="0.3">
      <c r="A316" t="s">
        <v>336</v>
      </c>
      <c r="B316">
        <v>314</v>
      </c>
      <c r="C316" t="str">
        <f>LEFT(Table131314[[#This Row],[Contingency id]])</f>
        <v>A</v>
      </c>
      <c r="D316" s="1">
        <v>0</v>
      </c>
      <c r="E316" s="1">
        <v>1</v>
      </c>
      <c r="F316">
        <v>38</v>
      </c>
      <c r="G316">
        <v>38</v>
      </c>
      <c r="H316" s="2">
        <v>0</v>
      </c>
      <c r="I316" s="2">
        <f>AVERAGE(Table131314[[#This Row],[Estimated costs 1]:[Estimated costs 20]])</f>
        <v>0</v>
      </c>
      <c r="J316" s="2" t="e">
        <f>(Table131314[[#This Row],[Mean]]-Table131314[[#This Row],[Actual cost]])/Table131314[[#This Row],[Actual cost]]*100</f>
        <v>#DIV/0!</v>
      </c>
      <c r="K316" s="2">
        <f>_xlfn.STDEV.P(Table131314[[#This Row],[Estimated costs 1]:[Estimated costs 20]])</f>
        <v>0</v>
      </c>
      <c r="L316" s="2" t="e">
        <f>Table131314[[#This Row],[Dev]]/Table131314[[#This Row],[Mean]]*100</f>
        <v>#DIV/0!</v>
      </c>
      <c r="M316" s="2">
        <f>Table131314[[#This Row],[Estimated costs 1]]-Table131314[[#This Row],[Actual cost]]</f>
        <v>0</v>
      </c>
      <c r="N316" s="2" t="e">
        <f>Table131314[[#This Row],[Diff 1]]/Table131314[[#This Row],[Actual cost]]*100</f>
        <v>#DIV/0!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</row>
    <row r="317" spans="1:34" x14ac:dyDescent="0.3">
      <c r="A317" t="s">
        <v>337</v>
      </c>
      <c r="B317">
        <v>315</v>
      </c>
      <c r="C317" t="str">
        <f>LEFT(Table131314[[#This Row],[Contingency id]])</f>
        <v>A</v>
      </c>
      <c r="D317" s="1">
        <v>0</v>
      </c>
      <c r="E317" s="1">
        <v>1</v>
      </c>
      <c r="F317">
        <v>38</v>
      </c>
      <c r="G317">
        <v>38</v>
      </c>
      <c r="H317" s="2">
        <v>0</v>
      </c>
      <c r="I317" s="2">
        <f>AVERAGE(Table131314[[#This Row],[Estimated costs 1]:[Estimated costs 20]])</f>
        <v>0</v>
      </c>
      <c r="J317" s="2" t="e">
        <f>(Table131314[[#This Row],[Mean]]-Table131314[[#This Row],[Actual cost]])/Table131314[[#This Row],[Actual cost]]*100</f>
        <v>#DIV/0!</v>
      </c>
      <c r="K317" s="2">
        <f>_xlfn.STDEV.P(Table131314[[#This Row],[Estimated costs 1]:[Estimated costs 20]])</f>
        <v>0</v>
      </c>
      <c r="L317" s="2" t="e">
        <f>Table131314[[#This Row],[Dev]]/Table131314[[#This Row],[Mean]]*100</f>
        <v>#DIV/0!</v>
      </c>
      <c r="M317" s="2">
        <f>Table131314[[#This Row],[Estimated costs 1]]-Table131314[[#This Row],[Actual cost]]</f>
        <v>0</v>
      </c>
      <c r="N317" s="2" t="e">
        <f>Table131314[[#This Row],[Diff 1]]/Table131314[[#This Row],[Actual cost]]*100</f>
        <v>#DIV/0!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</row>
    <row r="318" spans="1:34" x14ac:dyDescent="0.3">
      <c r="A318" t="s">
        <v>338</v>
      </c>
      <c r="B318">
        <v>316</v>
      </c>
      <c r="C318" t="str">
        <f>LEFT(Table131314[[#This Row],[Contingency id]])</f>
        <v>A</v>
      </c>
      <c r="D318" s="1">
        <v>0</v>
      </c>
      <c r="E318" s="1">
        <v>1.0270270270270201</v>
      </c>
      <c r="F318">
        <v>38</v>
      </c>
      <c r="G318">
        <v>37</v>
      </c>
      <c r="H318" s="2">
        <v>0</v>
      </c>
      <c r="I318" s="2">
        <f>AVERAGE(Table131314[[#This Row],[Estimated costs 1]:[Estimated costs 20]])</f>
        <v>0</v>
      </c>
      <c r="J318" s="2" t="e">
        <f>(Table131314[[#This Row],[Mean]]-Table131314[[#This Row],[Actual cost]])/Table131314[[#This Row],[Actual cost]]*100</f>
        <v>#DIV/0!</v>
      </c>
      <c r="K318" s="2">
        <f>_xlfn.STDEV.P(Table131314[[#This Row],[Estimated costs 1]:[Estimated costs 20]])</f>
        <v>0</v>
      </c>
      <c r="L318" s="2" t="e">
        <f>Table131314[[#This Row],[Dev]]/Table131314[[#This Row],[Mean]]*100</f>
        <v>#DIV/0!</v>
      </c>
      <c r="M318" s="2">
        <f>Table131314[[#This Row],[Estimated costs 1]]-Table131314[[#This Row],[Actual cost]]</f>
        <v>0</v>
      </c>
      <c r="N318" s="2" t="e">
        <f>Table131314[[#This Row],[Diff 1]]/Table131314[[#This Row],[Actual cost]]*100</f>
        <v>#DIV/0!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</row>
    <row r="319" spans="1:34" x14ac:dyDescent="0.3">
      <c r="A319" t="s">
        <v>339</v>
      </c>
      <c r="B319">
        <v>317</v>
      </c>
      <c r="C319" t="str">
        <f>LEFT(Table131314[[#This Row],[Contingency id]])</f>
        <v>A</v>
      </c>
      <c r="D319" s="1">
        <v>0</v>
      </c>
      <c r="E319" s="1">
        <v>1.0270270270270201</v>
      </c>
      <c r="F319">
        <v>38</v>
      </c>
      <c r="G319">
        <v>37</v>
      </c>
      <c r="H319" s="2">
        <v>0</v>
      </c>
      <c r="I319" s="2">
        <f>AVERAGE(Table131314[[#This Row],[Estimated costs 1]:[Estimated costs 20]])</f>
        <v>0</v>
      </c>
      <c r="J319" s="2" t="e">
        <f>(Table131314[[#This Row],[Mean]]-Table131314[[#This Row],[Actual cost]])/Table131314[[#This Row],[Actual cost]]*100</f>
        <v>#DIV/0!</v>
      </c>
      <c r="K319" s="2">
        <f>_xlfn.STDEV.P(Table131314[[#This Row],[Estimated costs 1]:[Estimated costs 20]])</f>
        <v>0</v>
      </c>
      <c r="L319" s="2" t="e">
        <f>Table131314[[#This Row],[Dev]]/Table131314[[#This Row],[Mean]]*100</f>
        <v>#DIV/0!</v>
      </c>
      <c r="M319" s="2">
        <f>Table131314[[#This Row],[Estimated costs 1]]-Table131314[[#This Row],[Actual cost]]</f>
        <v>0</v>
      </c>
      <c r="N319" s="2" t="e">
        <f>Table131314[[#This Row],[Diff 1]]/Table131314[[#This Row],[Actual cost]]*100</f>
        <v>#DIV/0!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</row>
    <row r="320" spans="1:34" x14ac:dyDescent="0.3">
      <c r="A320" t="s">
        <v>340</v>
      </c>
      <c r="B320">
        <v>318</v>
      </c>
      <c r="C320" t="str">
        <f>LEFT(Table131314[[#This Row],[Contingency id]])</f>
        <v>A</v>
      </c>
      <c r="D320" s="1">
        <v>0</v>
      </c>
      <c r="E320" s="1">
        <v>1</v>
      </c>
      <c r="F320">
        <v>38</v>
      </c>
      <c r="G320">
        <v>38</v>
      </c>
      <c r="H320" s="2">
        <v>0</v>
      </c>
      <c r="I320" s="2">
        <f>AVERAGE(Table131314[[#This Row],[Estimated costs 1]:[Estimated costs 20]])</f>
        <v>0</v>
      </c>
      <c r="J320" s="2" t="e">
        <f>(Table131314[[#This Row],[Mean]]-Table131314[[#This Row],[Actual cost]])/Table131314[[#This Row],[Actual cost]]*100</f>
        <v>#DIV/0!</v>
      </c>
      <c r="K320" s="2">
        <f>_xlfn.STDEV.P(Table131314[[#This Row],[Estimated costs 1]:[Estimated costs 20]])</f>
        <v>0</v>
      </c>
      <c r="L320" s="2" t="e">
        <f>Table131314[[#This Row],[Dev]]/Table131314[[#This Row],[Mean]]*100</f>
        <v>#DIV/0!</v>
      </c>
      <c r="M320" s="2">
        <f>Table131314[[#This Row],[Estimated costs 1]]-Table131314[[#This Row],[Actual cost]]</f>
        <v>0</v>
      </c>
      <c r="N320" s="2" t="e">
        <f>Table131314[[#This Row],[Diff 1]]/Table131314[[#This Row],[Actual cost]]*100</f>
        <v>#DIV/0!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</row>
    <row r="321" spans="1:34" x14ac:dyDescent="0.3">
      <c r="A321" t="s">
        <v>341</v>
      </c>
      <c r="B321">
        <v>319</v>
      </c>
      <c r="C321" t="str">
        <f>LEFT(Table131314[[#This Row],[Contingency id]])</f>
        <v>A</v>
      </c>
      <c r="D321" s="1">
        <v>0</v>
      </c>
      <c r="E321" s="1">
        <v>1.02272727272727</v>
      </c>
      <c r="F321">
        <v>45</v>
      </c>
      <c r="G321">
        <v>44</v>
      </c>
      <c r="H321" s="2">
        <v>0</v>
      </c>
      <c r="I321" s="2">
        <f>AVERAGE(Table131314[[#This Row],[Estimated costs 1]:[Estimated costs 20]])</f>
        <v>0</v>
      </c>
      <c r="J321" s="2" t="e">
        <f>(Table131314[[#This Row],[Mean]]-Table131314[[#This Row],[Actual cost]])/Table131314[[#This Row],[Actual cost]]*100</f>
        <v>#DIV/0!</v>
      </c>
      <c r="K321" s="2">
        <f>_xlfn.STDEV.P(Table131314[[#This Row],[Estimated costs 1]:[Estimated costs 20]])</f>
        <v>0</v>
      </c>
      <c r="L321" s="2" t="e">
        <f>Table131314[[#This Row],[Dev]]/Table131314[[#This Row],[Mean]]*100</f>
        <v>#DIV/0!</v>
      </c>
      <c r="M321" s="2">
        <f>Table131314[[#This Row],[Estimated costs 1]]-Table131314[[#This Row],[Actual cost]]</f>
        <v>0</v>
      </c>
      <c r="N321" s="2" t="e">
        <f>Table131314[[#This Row],[Diff 1]]/Table131314[[#This Row],[Actual cost]]*100</f>
        <v>#DIV/0!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</row>
    <row r="322" spans="1:34" x14ac:dyDescent="0.3">
      <c r="A322" t="s">
        <v>342</v>
      </c>
      <c r="B322">
        <v>320</v>
      </c>
      <c r="C322" t="str">
        <f>LEFT(Table131314[[#This Row],[Contingency id]])</f>
        <v>A</v>
      </c>
      <c r="D322" s="1">
        <v>0</v>
      </c>
      <c r="E322" s="1">
        <v>1</v>
      </c>
      <c r="F322">
        <v>45</v>
      </c>
      <c r="G322">
        <v>45</v>
      </c>
      <c r="H322" s="2">
        <v>0</v>
      </c>
      <c r="I322" s="2">
        <f>AVERAGE(Table131314[[#This Row],[Estimated costs 1]:[Estimated costs 20]])</f>
        <v>0</v>
      </c>
      <c r="J322" s="2" t="e">
        <f>(Table131314[[#This Row],[Mean]]-Table131314[[#This Row],[Actual cost]])/Table131314[[#This Row],[Actual cost]]*100</f>
        <v>#DIV/0!</v>
      </c>
      <c r="K322" s="2">
        <f>_xlfn.STDEV.P(Table131314[[#This Row],[Estimated costs 1]:[Estimated costs 20]])</f>
        <v>0</v>
      </c>
      <c r="L322" s="2" t="e">
        <f>Table131314[[#This Row],[Dev]]/Table131314[[#This Row],[Mean]]*100</f>
        <v>#DIV/0!</v>
      </c>
      <c r="M322" s="2">
        <f>Table131314[[#This Row],[Estimated costs 1]]-Table131314[[#This Row],[Actual cost]]</f>
        <v>0</v>
      </c>
      <c r="N322" s="2" t="e">
        <f>Table131314[[#This Row],[Diff 1]]/Table131314[[#This Row],[Actual cost]]*100</f>
        <v>#DIV/0!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</row>
    <row r="323" spans="1:34" x14ac:dyDescent="0.3">
      <c r="A323" t="s">
        <v>343</v>
      </c>
      <c r="B323">
        <v>321</v>
      </c>
      <c r="C323" t="str">
        <f>LEFT(Table131314[[#This Row],[Contingency id]])</f>
        <v>A</v>
      </c>
      <c r="D323" s="1">
        <v>0</v>
      </c>
      <c r="E323" s="1">
        <v>1</v>
      </c>
      <c r="F323">
        <v>45</v>
      </c>
      <c r="G323">
        <v>45</v>
      </c>
      <c r="H323" s="2">
        <v>0</v>
      </c>
      <c r="I323" s="2">
        <f>AVERAGE(Table131314[[#This Row],[Estimated costs 1]:[Estimated costs 20]])</f>
        <v>0</v>
      </c>
      <c r="J323" s="2" t="e">
        <f>(Table131314[[#This Row],[Mean]]-Table131314[[#This Row],[Actual cost]])/Table131314[[#This Row],[Actual cost]]*100</f>
        <v>#DIV/0!</v>
      </c>
      <c r="K323" s="2">
        <f>_xlfn.STDEV.P(Table131314[[#This Row],[Estimated costs 1]:[Estimated costs 20]])</f>
        <v>0</v>
      </c>
      <c r="L323" s="2" t="e">
        <f>Table131314[[#This Row],[Dev]]/Table131314[[#This Row],[Mean]]*100</f>
        <v>#DIV/0!</v>
      </c>
      <c r="M323" s="2">
        <f>Table131314[[#This Row],[Estimated costs 1]]-Table131314[[#This Row],[Actual cost]]</f>
        <v>0</v>
      </c>
      <c r="N323" s="2" t="e">
        <f>Table131314[[#This Row],[Diff 1]]/Table131314[[#This Row],[Actual cost]]*100</f>
        <v>#DIV/0!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</row>
    <row r="324" spans="1:34" x14ac:dyDescent="0.3">
      <c r="A324" t="s">
        <v>344</v>
      </c>
      <c r="B324">
        <v>322</v>
      </c>
      <c r="C324" t="str">
        <f>LEFT(Table131314[[#This Row],[Contingency id]])</f>
        <v>A</v>
      </c>
      <c r="D324" s="1">
        <v>0</v>
      </c>
      <c r="E324" s="1">
        <v>1</v>
      </c>
      <c r="F324">
        <v>45</v>
      </c>
      <c r="G324">
        <v>45</v>
      </c>
      <c r="H324" s="2">
        <v>0</v>
      </c>
      <c r="I324" s="2">
        <f>AVERAGE(Table131314[[#This Row],[Estimated costs 1]:[Estimated costs 20]])</f>
        <v>0</v>
      </c>
      <c r="J324" s="2" t="e">
        <f>(Table131314[[#This Row],[Mean]]-Table131314[[#This Row],[Actual cost]])/Table131314[[#This Row],[Actual cost]]*100</f>
        <v>#DIV/0!</v>
      </c>
      <c r="K324" s="2">
        <f>_xlfn.STDEV.P(Table131314[[#This Row],[Estimated costs 1]:[Estimated costs 20]])</f>
        <v>0</v>
      </c>
      <c r="L324" s="2" t="e">
        <f>Table131314[[#This Row],[Dev]]/Table131314[[#This Row],[Mean]]*100</f>
        <v>#DIV/0!</v>
      </c>
      <c r="M324" s="2">
        <f>Table131314[[#This Row],[Estimated costs 1]]-Table131314[[#This Row],[Actual cost]]</f>
        <v>0</v>
      </c>
      <c r="N324" s="2" t="e">
        <f>Table131314[[#This Row],[Diff 1]]/Table131314[[#This Row],[Actual cost]]*100</f>
        <v>#DIV/0!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</row>
    <row r="325" spans="1:34" x14ac:dyDescent="0.3">
      <c r="A325" t="s">
        <v>345</v>
      </c>
      <c r="B325">
        <v>323</v>
      </c>
      <c r="C325" t="str">
        <f>LEFT(Table131314[[#This Row],[Contingency id]])</f>
        <v>A</v>
      </c>
      <c r="D325" s="1">
        <v>0</v>
      </c>
      <c r="E325" s="1">
        <v>1</v>
      </c>
      <c r="F325">
        <v>45</v>
      </c>
      <c r="G325">
        <v>45</v>
      </c>
      <c r="H325" s="2">
        <v>0</v>
      </c>
      <c r="I325" s="2">
        <f>AVERAGE(Table131314[[#This Row],[Estimated costs 1]:[Estimated costs 20]])</f>
        <v>0</v>
      </c>
      <c r="J325" s="2" t="e">
        <f>(Table131314[[#This Row],[Mean]]-Table131314[[#This Row],[Actual cost]])/Table131314[[#This Row],[Actual cost]]*100</f>
        <v>#DIV/0!</v>
      </c>
      <c r="K325" s="2">
        <f>_xlfn.STDEV.P(Table131314[[#This Row],[Estimated costs 1]:[Estimated costs 20]])</f>
        <v>0</v>
      </c>
      <c r="L325" s="2" t="e">
        <f>Table131314[[#This Row],[Dev]]/Table131314[[#This Row],[Mean]]*100</f>
        <v>#DIV/0!</v>
      </c>
      <c r="M325" s="2">
        <f>Table131314[[#This Row],[Estimated costs 1]]-Table131314[[#This Row],[Actual cost]]</f>
        <v>0</v>
      </c>
      <c r="N325" s="2" t="e">
        <f>Table131314[[#This Row],[Diff 1]]/Table131314[[#This Row],[Actual cost]]*100</f>
        <v>#DIV/0!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</row>
    <row r="326" spans="1:34" x14ac:dyDescent="0.3">
      <c r="A326" t="s">
        <v>346</v>
      </c>
      <c r="B326">
        <v>324</v>
      </c>
      <c r="C326" t="str">
        <f>LEFT(Table131314[[#This Row],[Contingency id]])</f>
        <v>A</v>
      </c>
      <c r="D326" s="1">
        <v>0</v>
      </c>
      <c r="E326" s="1">
        <v>1.02272727272727</v>
      </c>
      <c r="F326">
        <v>45</v>
      </c>
      <c r="G326">
        <v>44</v>
      </c>
      <c r="H326" s="2">
        <v>0</v>
      </c>
      <c r="I326" s="2">
        <f>AVERAGE(Table131314[[#This Row],[Estimated costs 1]:[Estimated costs 20]])</f>
        <v>0</v>
      </c>
      <c r="J326" s="2" t="e">
        <f>(Table131314[[#This Row],[Mean]]-Table131314[[#This Row],[Actual cost]])/Table131314[[#This Row],[Actual cost]]*100</f>
        <v>#DIV/0!</v>
      </c>
      <c r="K326" s="2">
        <f>_xlfn.STDEV.P(Table131314[[#This Row],[Estimated costs 1]:[Estimated costs 20]])</f>
        <v>0</v>
      </c>
      <c r="L326" s="2" t="e">
        <f>Table131314[[#This Row],[Dev]]/Table131314[[#This Row],[Mean]]*100</f>
        <v>#DIV/0!</v>
      </c>
      <c r="M326" s="2">
        <f>Table131314[[#This Row],[Estimated costs 1]]-Table131314[[#This Row],[Actual cost]]</f>
        <v>0</v>
      </c>
      <c r="N326" s="2" t="e">
        <f>Table131314[[#This Row],[Diff 1]]/Table131314[[#This Row],[Actual cost]]*100</f>
        <v>#DIV/0!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</row>
    <row r="327" spans="1:34" x14ac:dyDescent="0.3">
      <c r="A327" t="s">
        <v>347</v>
      </c>
      <c r="B327">
        <v>325</v>
      </c>
      <c r="C327" t="str">
        <f>LEFT(Table131314[[#This Row],[Contingency id]])</f>
        <v>A</v>
      </c>
      <c r="D327" s="1">
        <v>0</v>
      </c>
      <c r="E327" s="1">
        <v>1.02272727272727</v>
      </c>
      <c r="F327">
        <v>45</v>
      </c>
      <c r="G327">
        <v>44</v>
      </c>
      <c r="H327" s="2">
        <v>0</v>
      </c>
      <c r="I327" s="2">
        <f>AVERAGE(Table131314[[#This Row],[Estimated costs 1]:[Estimated costs 20]])</f>
        <v>0</v>
      </c>
      <c r="J327" s="2" t="e">
        <f>(Table131314[[#This Row],[Mean]]-Table131314[[#This Row],[Actual cost]])/Table131314[[#This Row],[Actual cost]]*100</f>
        <v>#DIV/0!</v>
      </c>
      <c r="K327" s="2">
        <f>_xlfn.STDEV.P(Table131314[[#This Row],[Estimated costs 1]:[Estimated costs 20]])</f>
        <v>0</v>
      </c>
      <c r="L327" s="2" t="e">
        <f>Table131314[[#This Row],[Dev]]/Table131314[[#This Row],[Mean]]*100</f>
        <v>#DIV/0!</v>
      </c>
      <c r="M327" s="2">
        <f>Table131314[[#This Row],[Estimated costs 1]]-Table131314[[#This Row],[Actual cost]]</f>
        <v>0</v>
      </c>
      <c r="N327" s="2" t="e">
        <f>Table131314[[#This Row],[Diff 1]]/Table131314[[#This Row],[Actual cost]]*100</f>
        <v>#DIV/0!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</row>
    <row r="328" spans="1:34" x14ac:dyDescent="0.3">
      <c r="A328" t="s">
        <v>348</v>
      </c>
      <c r="B328">
        <v>326</v>
      </c>
      <c r="C328" t="str">
        <f>LEFT(Table131314[[#This Row],[Contingency id]])</f>
        <v>A</v>
      </c>
      <c r="D328" s="1">
        <v>0</v>
      </c>
      <c r="E328" s="1">
        <v>1.02272727272727</v>
      </c>
      <c r="F328">
        <v>45</v>
      </c>
      <c r="G328">
        <v>44</v>
      </c>
      <c r="H328" s="2">
        <v>0</v>
      </c>
      <c r="I328" s="2">
        <f>AVERAGE(Table131314[[#This Row],[Estimated costs 1]:[Estimated costs 20]])</f>
        <v>0</v>
      </c>
      <c r="J328" s="2" t="e">
        <f>(Table131314[[#This Row],[Mean]]-Table131314[[#This Row],[Actual cost]])/Table131314[[#This Row],[Actual cost]]*100</f>
        <v>#DIV/0!</v>
      </c>
      <c r="K328" s="2">
        <f>_xlfn.STDEV.P(Table131314[[#This Row],[Estimated costs 1]:[Estimated costs 20]])</f>
        <v>0</v>
      </c>
      <c r="L328" s="2" t="e">
        <f>Table131314[[#This Row],[Dev]]/Table131314[[#This Row],[Mean]]*100</f>
        <v>#DIV/0!</v>
      </c>
      <c r="M328" s="2">
        <f>Table131314[[#This Row],[Estimated costs 1]]-Table131314[[#This Row],[Actual cost]]</f>
        <v>0</v>
      </c>
      <c r="N328" s="2" t="e">
        <f>Table131314[[#This Row],[Diff 1]]/Table131314[[#This Row],[Actual cost]]*100</f>
        <v>#DIV/0!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</row>
    <row r="329" spans="1:34" x14ac:dyDescent="0.3">
      <c r="A329" t="s">
        <v>349</v>
      </c>
      <c r="B329">
        <v>327</v>
      </c>
      <c r="C329" t="str">
        <f>LEFT(Table131314[[#This Row],[Contingency id]])</f>
        <v>A</v>
      </c>
      <c r="D329" s="1">
        <v>0</v>
      </c>
      <c r="E329" s="1">
        <v>1</v>
      </c>
      <c r="F329">
        <v>19</v>
      </c>
      <c r="G329">
        <v>19</v>
      </c>
      <c r="H329" s="2">
        <v>0</v>
      </c>
      <c r="I329" s="2">
        <f>AVERAGE(Table131314[[#This Row],[Estimated costs 1]:[Estimated costs 20]])</f>
        <v>0</v>
      </c>
      <c r="J329" s="2" t="e">
        <f>(Table131314[[#This Row],[Mean]]-Table131314[[#This Row],[Actual cost]])/Table131314[[#This Row],[Actual cost]]*100</f>
        <v>#DIV/0!</v>
      </c>
      <c r="K329" s="2">
        <f>_xlfn.STDEV.P(Table131314[[#This Row],[Estimated costs 1]:[Estimated costs 20]])</f>
        <v>0</v>
      </c>
      <c r="L329" s="2" t="e">
        <f>Table131314[[#This Row],[Dev]]/Table131314[[#This Row],[Mean]]*100</f>
        <v>#DIV/0!</v>
      </c>
      <c r="M329" s="2">
        <f>Table131314[[#This Row],[Estimated costs 1]]-Table131314[[#This Row],[Actual cost]]</f>
        <v>0</v>
      </c>
      <c r="N329" s="2" t="e">
        <f>Table131314[[#This Row],[Diff 1]]/Table131314[[#This Row],[Actual cost]]*100</f>
        <v>#DIV/0!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</row>
    <row r="330" spans="1:34" x14ac:dyDescent="0.3">
      <c r="A330" t="s">
        <v>350</v>
      </c>
      <c r="B330">
        <v>328</v>
      </c>
      <c r="C330" t="str">
        <f>LEFT(Table131314[[#This Row],[Contingency id]])</f>
        <v>A</v>
      </c>
      <c r="D330" s="1">
        <v>0</v>
      </c>
      <c r="E330" s="1">
        <v>1</v>
      </c>
      <c r="F330">
        <v>19</v>
      </c>
      <c r="G330">
        <v>19</v>
      </c>
      <c r="H330" s="2">
        <v>0</v>
      </c>
      <c r="I330" s="2">
        <f>AVERAGE(Table131314[[#This Row],[Estimated costs 1]:[Estimated costs 20]])</f>
        <v>0</v>
      </c>
      <c r="J330" s="2" t="e">
        <f>(Table131314[[#This Row],[Mean]]-Table131314[[#This Row],[Actual cost]])/Table131314[[#This Row],[Actual cost]]*100</f>
        <v>#DIV/0!</v>
      </c>
      <c r="K330" s="2">
        <f>_xlfn.STDEV.P(Table131314[[#This Row],[Estimated costs 1]:[Estimated costs 20]])</f>
        <v>0</v>
      </c>
      <c r="L330" s="2" t="e">
        <f>Table131314[[#This Row],[Dev]]/Table131314[[#This Row],[Mean]]*100</f>
        <v>#DIV/0!</v>
      </c>
      <c r="M330" s="2">
        <f>Table131314[[#This Row],[Estimated costs 1]]-Table131314[[#This Row],[Actual cost]]</f>
        <v>0</v>
      </c>
      <c r="N330" s="2" t="e">
        <f>Table131314[[#This Row],[Diff 1]]/Table131314[[#This Row],[Actual cost]]*100</f>
        <v>#DIV/0!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</row>
    <row r="331" spans="1:34" x14ac:dyDescent="0.3">
      <c r="A331" t="s">
        <v>351</v>
      </c>
      <c r="B331">
        <v>329</v>
      </c>
      <c r="C331" t="str">
        <f>LEFT(Table131314[[#This Row],[Contingency id]])</f>
        <v>A</v>
      </c>
      <c r="D331" s="1">
        <v>0</v>
      </c>
      <c r="E331" s="1">
        <v>1</v>
      </c>
      <c r="F331">
        <v>19</v>
      </c>
      <c r="G331">
        <v>19</v>
      </c>
      <c r="H331" s="2">
        <v>0</v>
      </c>
      <c r="I331" s="2">
        <f>AVERAGE(Table131314[[#This Row],[Estimated costs 1]:[Estimated costs 20]])</f>
        <v>0</v>
      </c>
      <c r="J331" s="2" t="e">
        <f>(Table131314[[#This Row],[Mean]]-Table131314[[#This Row],[Actual cost]])/Table131314[[#This Row],[Actual cost]]*100</f>
        <v>#DIV/0!</v>
      </c>
      <c r="K331" s="2">
        <f>_xlfn.STDEV.P(Table131314[[#This Row],[Estimated costs 1]:[Estimated costs 20]])</f>
        <v>0</v>
      </c>
      <c r="L331" s="2" t="e">
        <f>Table131314[[#This Row],[Dev]]/Table131314[[#This Row],[Mean]]*100</f>
        <v>#DIV/0!</v>
      </c>
      <c r="M331" s="2">
        <f>Table131314[[#This Row],[Estimated costs 1]]-Table131314[[#This Row],[Actual cost]]</f>
        <v>0</v>
      </c>
      <c r="N331" s="2" t="e">
        <f>Table131314[[#This Row],[Diff 1]]/Table131314[[#This Row],[Actual cost]]*100</f>
        <v>#DIV/0!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</row>
    <row r="332" spans="1:34" x14ac:dyDescent="0.3">
      <c r="A332" t="s">
        <v>352</v>
      </c>
      <c r="B332">
        <v>330</v>
      </c>
      <c r="C332" t="str">
        <f>LEFT(Table131314[[#This Row],[Contingency id]])</f>
        <v>A</v>
      </c>
      <c r="D332" s="1">
        <v>0</v>
      </c>
      <c r="E332" s="1">
        <v>1</v>
      </c>
      <c r="F332">
        <v>19</v>
      </c>
      <c r="G332">
        <v>19</v>
      </c>
      <c r="H332" s="2">
        <v>0</v>
      </c>
      <c r="I332" s="2">
        <f>AVERAGE(Table131314[[#This Row],[Estimated costs 1]:[Estimated costs 20]])</f>
        <v>0</v>
      </c>
      <c r="J332" s="2" t="e">
        <f>(Table131314[[#This Row],[Mean]]-Table131314[[#This Row],[Actual cost]])/Table131314[[#This Row],[Actual cost]]*100</f>
        <v>#DIV/0!</v>
      </c>
      <c r="K332" s="2">
        <f>_xlfn.STDEV.P(Table131314[[#This Row],[Estimated costs 1]:[Estimated costs 20]])</f>
        <v>0</v>
      </c>
      <c r="L332" s="2" t="e">
        <f>Table131314[[#This Row],[Dev]]/Table131314[[#This Row],[Mean]]*100</f>
        <v>#DIV/0!</v>
      </c>
      <c r="M332" s="2">
        <f>Table131314[[#This Row],[Estimated costs 1]]-Table131314[[#This Row],[Actual cost]]</f>
        <v>0</v>
      </c>
      <c r="N332" s="2" t="e">
        <f>Table131314[[#This Row],[Diff 1]]/Table131314[[#This Row],[Actual cost]]*100</f>
        <v>#DIV/0!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</row>
    <row r="333" spans="1:34" x14ac:dyDescent="0.3">
      <c r="A333" t="s">
        <v>353</v>
      </c>
      <c r="B333">
        <v>331</v>
      </c>
      <c r="C333" t="str">
        <f>LEFT(Table131314[[#This Row],[Contingency id]])</f>
        <v>A</v>
      </c>
      <c r="D333" s="1">
        <v>0</v>
      </c>
      <c r="E333" s="1">
        <v>1</v>
      </c>
      <c r="F333">
        <v>19</v>
      </c>
      <c r="G333">
        <v>19</v>
      </c>
      <c r="H333" s="2">
        <v>0</v>
      </c>
      <c r="I333" s="2">
        <f>AVERAGE(Table131314[[#This Row],[Estimated costs 1]:[Estimated costs 20]])</f>
        <v>0</v>
      </c>
      <c r="J333" s="2" t="e">
        <f>(Table131314[[#This Row],[Mean]]-Table131314[[#This Row],[Actual cost]])/Table131314[[#This Row],[Actual cost]]*100</f>
        <v>#DIV/0!</v>
      </c>
      <c r="K333" s="2">
        <f>_xlfn.STDEV.P(Table131314[[#This Row],[Estimated costs 1]:[Estimated costs 20]])</f>
        <v>0</v>
      </c>
      <c r="L333" s="2" t="e">
        <f>Table131314[[#This Row],[Dev]]/Table131314[[#This Row],[Mean]]*100</f>
        <v>#DIV/0!</v>
      </c>
      <c r="M333" s="2">
        <f>Table131314[[#This Row],[Estimated costs 1]]-Table131314[[#This Row],[Actual cost]]</f>
        <v>0</v>
      </c>
      <c r="N333" s="2" t="e">
        <f>Table131314[[#This Row],[Diff 1]]/Table131314[[#This Row],[Actual cost]]*100</f>
        <v>#DIV/0!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</row>
    <row r="334" spans="1:34" x14ac:dyDescent="0.3">
      <c r="A334" t="s">
        <v>354</v>
      </c>
      <c r="B334">
        <v>332</v>
      </c>
      <c r="C334" t="str">
        <f>LEFT(Table131314[[#This Row],[Contingency id]])</f>
        <v>A</v>
      </c>
      <c r="D334" s="1">
        <v>0</v>
      </c>
      <c r="E334" s="1">
        <v>1</v>
      </c>
      <c r="F334">
        <v>19</v>
      </c>
      <c r="G334">
        <v>19</v>
      </c>
      <c r="H334" s="2">
        <v>0</v>
      </c>
      <c r="I334" s="2">
        <f>AVERAGE(Table131314[[#This Row],[Estimated costs 1]:[Estimated costs 20]])</f>
        <v>0</v>
      </c>
      <c r="J334" s="2" t="e">
        <f>(Table131314[[#This Row],[Mean]]-Table131314[[#This Row],[Actual cost]])/Table131314[[#This Row],[Actual cost]]*100</f>
        <v>#DIV/0!</v>
      </c>
      <c r="K334" s="2">
        <f>_xlfn.STDEV.P(Table131314[[#This Row],[Estimated costs 1]:[Estimated costs 20]])</f>
        <v>0</v>
      </c>
      <c r="L334" s="2" t="e">
        <f>Table131314[[#This Row],[Dev]]/Table131314[[#This Row],[Mean]]*100</f>
        <v>#DIV/0!</v>
      </c>
      <c r="M334" s="2">
        <f>Table131314[[#This Row],[Estimated costs 1]]-Table131314[[#This Row],[Actual cost]]</f>
        <v>0</v>
      </c>
      <c r="N334" s="2" t="e">
        <f>Table131314[[#This Row],[Diff 1]]/Table131314[[#This Row],[Actual cost]]*100</f>
        <v>#DIV/0!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</row>
    <row r="335" spans="1:34" x14ac:dyDescent="0.3">
      <c r="A335" t="s">
        <v>355</v>
      </c>
      <c r="B335">
        <v>333</v>
      </c>
      <c r="C335" t="str">
        <f>LEFT(Table131314[[#This Row],[Contingency id]])</f>
        <v>A</v>
      </c>
      <c r="D335" s="1">
        <v>0</v>
      </c>
      <c r="E335" s="1">
        <v>1</v>
      </c>
      <c r="F335">
        <v>20</v>
      </c>
      <c r="G335">
        <v>20</v>
      </c>
      <c r="H335" s="2">
        <v>0</v>
      </c>
      <c r="I335" s="2">
        <f>AVERAGE(Table131314[[#This Row],[Estimated costs 1]:[Estimated costs 20]])</f>
        <v>0</v>
      </c>
      <c r="J335" s="2" t="e">
        <f>(Table131314[[#This Row],[Mean]]-Table131314[[#This Row],[Actual cost]])/Table131314[[#This Row],[Actual cost]]*100</f>
        <v>#DIV/0!</v>
      </c>
      <c r="K335" s="2">
        <f>_xlfn.STDEV.P(Table131314[[#This Row],[Estimated costs 1]:[Estimated costs 20]])</f>
        <v>0</v>
      </c>
      <c r="L335" s="2" t="e">
        <f>Table131314[[#This Row],[Dev]]/Table131314[[#This Row],[Mean]]*100</f>
        <v>#DIV/0!</v>
      </c>
      <c r="M335" s="2">
        <f>Table131314[[#This Row],[Estimated costs 1]]-Table131314[[#This Row],[Actual cost]]</f>
        <v>0</v>
      </c>
      <c r="N335" s="2" t="e">
        <f>Table131314[[#This Row],[Diff 1]]/Table131314[[#This Row],[Actual cost]]*100</f>
        <v>#DIV/0!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</row>
    <row r="336" spans="1:34" x14ac:dyDescent="0.3">
      <c r="A336" t="s">
        <v>356</v>
      </c>
      <c r="B336">
        <v>334</v>
      </c>
      <c r="C336" t="str">
        <f>LEFT(Table131314[[#This Row],[Contingency id]])</f>
        <v>A</v>
      </c>
      <c r="D336" s="1">
        <v>0</v>
      </c>
      <c r="E336" s="1">
        <v>1</v>
      </c>
      <c r="F336">
        <v>20</v>
      </c>
      <c r="G336">
        <v>20</v>
      </c>
      <c r="H336" s="2">
        <v>0</v>
      </c>
      <c r="I336" s="2">
        <f>AVERAGE(Table131314[[#This Row],[Estimated costs 1]:[Estimated costs 20]])</f>
        <v>0</v>
      </c>
      <c r="J336" s="2" t="e">
        <f>(Table131314[[#This Row],[Mean]]-Table131314[[#This Row],[Actual cost]])/Table131314[[#This Row],[Actual cost]]*100</f>
        <v>#DIV/0!</v>
      </c>
      <c r="K336" s="2">
        <f>_xlfn.STDEV.P(Table131314[[#This Row],[Estimated costs 1]:[Estimated costs 20]])</f>
        <v>0</v>
      </c>
      <c r="L336" s="2" t="e">
        <f>Table131314[[#This Row],[Dev]]/Table131314[[#This Row],[Mean]]*100</f>
        <v>#DIV/0!</v>
      </c>
      <c r="M336" s="2">
        <f>Table131314[[#This Row],[Estimated costs 1]]-Table131314[[#This Row],[Actual cost]]</f>
        <v>0</v>
      </c>
      <c r="N336" s="2" t="e">
        <f>Table131314[[#This Row],[Diff 1]]/Table131314[[#This Row],[Actual cost]]*100</f>
        <v>#DIV/0!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</row>
    <row r="337" spans="1:34" x14ac:dyDescent="0.3">
      <c r="A337" t="s">
        <v>357</v>
      </c>
      <c r="B337">
        <v>335</v>
      </c>
      <c r="C337" t="str">
        <f>LEFT(Table131314[[#This Row],[Contingency id]])</f>
        <v>A</v>
      </c>
      <c r="D337" s="1">
        <v>0</v>
      </c>
      <c r="E337" s="1">
        <v>1</v>
      </c>
      <c r="F337">
        <v>20</v>
      </c>
      <c r="G337">
        <v>20</v>
      </c>
      <c r="H337" s="2">
        <v>0</v>
      </c>
      <c r="I337" s="2">
        <f>AVERAGE(Table131314[[#This Row],[Estimated costs 1]:[Estimated costs 20]])</f>
        <v>0</v>
      </c>
      <c r="J337" s="2" t="e">
        <f>(Table131314[[#This Row],[Mean]]-Table131314[[#This Row],[Actual cost]])/Table131314[[#This Row],[Actual cost]]*100</f>
        <v>#DIV/0!</v>
      </c>
      <c r="K337" s="2">
        <f>_xlfn.STDEV.P(Table131314[[#This Row],[Estimated costs 1]:[Estimated costs 20]])</f>
        <v>0</v>
      </c>
      <c r="L337" s="2" t="e">
        <f>Table131314[[#This Row],[Dev]]/Table131314[[#This Row],[Mean]]*100</f>
        <v>#DIV/0!</v>
      </c>
      <c r="M337" s="2">
        <f>Table131314[[#This Row],[Estimated costs 1]]-Table131314[[#This Row],[Actual cost]]</f>
        <v>0</v>
      </c>
      <c r="N337" s="2" t="e">
        <f>Table131314[[#This Row],[Diff 1]]/Table131314[[#This Row],[Actual cost]]*100</f>
        <v>#DIV/0!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</row>
    <row r="338" spans="1:34" x14ac:dyDescent="0.3">
      <c r="A338" t="s">
        <v>358</v>
      </c>
      <c r="B338">
        <v>336</v>
      </c>
      <c r="C338" t="str">
        <f>LEFT(Table131314[[#This Row],[Contingency id]])</f>
        <v>A</v>
      </c>
      <c r="D338" s="1">
        <v>0</v>
      </c>
      <c r="E338" s="1">
        <v>1.0324675324675301</v>
      </c>
      <c r="F338">
        <v>159</v>
      </c>
      <c r="G338">
        <v>154</v>
      </c>
      <c r="H338" s="2">
        <v>0</v>
      </c>
      <c r="I338" s="2">
        <f>AVERAGE(Table131314[[#This Row],[Estimated costs 1]:[Estimated costs 20]])</f>
        <v>0</v>
      </c>
      <c r="J338" s="2" t="e">
        <f>(Table131314[[#This Row],[Mean]]-Table131314[[#This Row],[Actual cost]])/Table131314[[#This Row],[Actual cost]]*100</f>
        <v>#DIV/0!</v>
      </c>
      <c r="K338" s="2">
        <f>_xlfn.STDEV.P(Table131314[[#This Row],[Estimated costs 1]:[Estimated costs 20]])</f>
        <v>0</v>
      </c>
      <c r="L338" s="2" t="e">
        <f>Table131314[[#This Row],[Dev]]/Table131314[[#This Row],[Mean]]*100</f>
        <v>#DIV/0!</v>
      </c>
      <c r="M338" s="2">
        <f>Table131314[[#This Row],[Estimated costs 1]]-Table131314[[#This Row],[Actual cost]]</f>
        <v>0</v>
      </c>
      <c r="N338" s="2" t="e">
        <f>Table131314[[#This Row],[Diff 1]]/Table131314[[#This Row],[Actual cost]]*100</f>
        <v>#DIV/0!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</row>
    <row r="339" spans="1:34" x14ac:dyDescent="0.3">
      <c r="A339" t="s">
        <v>359</v>
      </c>
      <c r="B339">
        <v>337</v>
      </c>
      <c r="C339" t="str">
        <f>LEFT(Table131314[[#This Row],[Contingency id]])</f>
        <v>A</v>
      </c>
      <c r="D339" s="1">
        <v>0</v>
      </c>
      <c r="E339" s="1">
        <v>1.0192307692307601</v>
      </c>
      <c r="F339">
        <v>159</v>
      </c>
      <c r="G339">
        <v>156</v>
      </c>
      <c r="H339" s="2">
        <v>0</v>
      </c>
      <c r="I339" s="2">
        <f>AVERAGE(Table131314[[#This Row],[Estimated costs 1]:[Estimated costs 20]])</f>
        <v>0</v>
      </c>
      <c r="J339" s="2" t="e">
        <f>(Table131314[[#This Row],[Mean]]-Table131314[[#This Row],[Actual cost]])/Table131314[[#This Row],[Actual cost]]*100</f>
        <v>#DIV/0!</v>
      </c>
      <c r="K339" s="2">
        <f>_xlfn.STDEV.P(Table131314[[#This Row],[Estimated costs 1]:[Estimated costs 20]])</f>
        <v>0</v>
      </c>
      <c r="L339" s="2" t="e">
        <f>Table131314[[#This Row],[Dev]]/Table131314[[#This Row],[Mean]]*100</f>
        <v>#DIV/0!</v>
      </c>
      <c r="M339" s="2">
        <f>Table131314[[#This Row],[Estimated costs 1]]-Table131314[[#This Row],[Actual cost]]</f>
        <v>0</v>
      </c>
      <c r="N339" s="2" t="e">
        <f>Table131314[[#This Row],[Diff 1]]/Table131314[[#This Row],[Actual cost]]*100</f>
        <v>#DIV/0!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</row>
    <row r="340" spans="1:34" x14ac:dyDescent="0.3">
      <c r="A340" t="s">
        <v>360</v>
      </c>
      <c r="B340">
        <v>338</v>
      </c>
      <c r="C340" t="str">
        <f>LEFT(Table131314[[#This Row],[Contingency id]])</f>
        <v>A</v>
      </c>
      <c r="D340" s="1">
        <v>0</v>
      </c>
      <c r="E340" s="1">
        <v>1.0529801324503301</v>
      </c>
      <c r="F340">
        <v>159</v>
      </c>
      <c r="G340">
        <v>151</v>
      </c>
      <c r="H340" s="2">
        <v>0</v>
      </c>
      <c r="I340" s="2">
        <f>AVERAGE(Table131314[[#This Row],[Estimated costs 1]:[Estimated costs 20]])</f>
        <v>0</v>
      </c>
      <c r="J340" s="2" t="e">
        <f>(Table131314[[#This Row],[Mean]]-Table131314[[#This Row],[Actual cost]])/Table131314[[#This Row],[Actual cost]]*100</f>
        <v>#DIV/0!</v>
      </c>
      <c r="K340" s="2">
        <f>_xlfn.STDEV.P(Table131314[[#This Row],[Estimated costs 1]:[Estimated costs 20]])</f>
        <v>0</v>
      </c>
      <c r="L340" s="2" t="e">
        <f>Table131314[[#This Row],[Dev]]/Table131314[[#This Row],[Mean]]*100</f>
        <v>#DIV/0!</v>
      </c>
      <c r="M340" s="2">
        <f>Table131314[[#This Row],[Estimated costs 1]]-Table131314[[#This Row],[Actual cost]]</f>
        <v>0</v>
      </c>
      <c r="N340" s="2" t="e">
        <f>Table131314[[#This Row],[Diff 1]]/Table131314[[#This Row],[Actual cost]]*100</f>
        <v>#DIV/0!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</row>
    <row r="341" spans="1:34" x14ac:dyDescent="0.3">
      <c r="A341" t="s">
        <v>361</v>
      </c>
      <c r="B341">
        <v>339</v>
      </c>
      <c r="C341" t="str">
        <f>LEFT(Table131314[[#This Row],[Contingency id]])</f>
        <v>A</v>
      </c>
      <c r="D341" s="1">
        <v>0</v>
      </c>
      <c r="E341" s="1">
        <v>1.0392156862744999</v>
      </c>
      <c r="F341">
        <v>159</v>
      </c>
      <c r="G341">
        <v>153</v>
      </c>
      <c r="H341" s="2">
        <v>0</v>
      </c>
      <c r="I341" s="2">
        <f>AVERAGE(Table131314[[#This Row],[Estimated costs 1]:[Estimated costs 20]])</f>
        <v>0</v>
      </c>
      <c r="J341" s="2" t="e">
        <f>(Table131314[[#This Row],[Mean]]-Table131314[[#This Row],[Actual cost]])/Table131314[[#This Row],[Actual cost]]*100</f>
        <v>#DIV/0!</v>
      </c>
      <c r="K341" s="2">
        <f>_xlfn.STDEV.P(Table131314[[#This Row],[Estimated costs 1]:[Estimated costs 20]])</f>
        <v>0</v>
      </c>
      <c r="L341" s="2" t="e">
        <f>Table131314[[#This Row],[Dev]]/Table131314[[#This Row],[Mean]]*100</f>
        <v>#DIV/0!</v>
      </c>
      <c r="M341" s="2">
        <f>Table131314[[#This Row],[Estimated costs 1]]-Table131314[[#This Row],[Actual cost]]</f>
        <v>0</v>
      </c>
      <c r="N341" s="2" t="e">
        <f>Table131314[[#This Row],[Diff 1]]/Table131314[[#This Row],[Actual cost]]*100</f>
        <v>#DIV/0!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</row>
    <row r="342" spans="1:34" x14ac:dyDescent="0.3">
      <c r="A342" t="s">
        <v>362</v>
      </c>
      <c r="B342">
        <v>340</v>
      </c>
      <c r="C342" t="str">
        <f>LEFT(Table131314[[#This Row],[Contingency id]])</f>
        <v>A</v>
      </c>
      <c r="D342" s="1">
        <v>0</v>
      </c>
      <c r="E342" s="1">
        <v>1</v>
      </c>
      <c r="F342">
        <v>70</v>
      </c>
      <c r="G342">
        <v>70</v>
      </c>
      <c r="H342" s="2">
        <v>0</v>
      </c>
      <c r="I342" s="2">
        <f>AVERAGE(Table131314[[#This Row],[Estimated costs 1]:[Estimated costs 20]])</f>
        <v>0</v>
      </c>
      <c r="J342" s="2" t="e">
        <f>(Table131314[[#This Row],[Mean]]-Table131314[[#This Row],[Actual cost]])/Table131314[[#This Row],[Actual cost]]*100</f>
        <v>#DIV/0!</v>
      </c>
      <c r="K342" s="2">
        <f>_xlfn.STDEV.P(Table131314[[#This Row],[Estimated costs 1]:[Estimated costs 20]])</f>
        <v>0</v>
      </c>
      <c r="L342" s="2" t="e">
        <f>Table131314[[#This Row],[Dev]]/Table131314[[#This Row],[Mean]]*100</f>
        <v>#DIV/0!</v>
      </c>
      <c r="M342" s="2">
        <f>Table131314[[#This Row],[Estimated costs 1]]-Table131314[[#This Row],[Actual cost]]</f>
        <v>0</v>
      </c>
      <c r="N342" s="2" t="e">
        <f>Table131314[[#This Row],[Diff 1]]/Table131314[[#This Row],[Actual cost]]*100</f>
        <v>#DIV/0!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</row>
    <row r="343" spans="1:34" x14ac:dyDescent="0.3">
      <c r="A343" t="s">
        <v>363</v>
      </c>
      <c r="B343">
        <v>341</v>
      </c>
      <c r="C343" t="str">
        <f>LEFT(Table131314[[#This Row],[Contingency id]])</f>
        <v>A</v>
      </c>
      <c r="D343" s="1">
        <v>0</v>
      </c>
      <c r="E343" s="1">
        <v>1.01449275362318</v>
      </c>
      <c r="F343">
        <v>70</v>
      </c>
      <c r="G343">
        <v>69</v>
      </c>
      <c r="H343" s="2">
        <v>0</v>
      </c>
      <c r="I343" s="2">
        <f>AVERAGE(Table131314[[#This Row],[Estimated costs 1]:[Estimated costs 20]])</f>
        <v>0</v>
      </c>
      <c r="J343" s="2" t="e">
        <f>(Table131314[[#This Row],[Mean]]-Table131314[[#This Row],[Actual cost]])/Table131314[[#This Row],[Actual cost]]*100</f>
        <v>#DIV/0!</v>
      </c>
      <c r="K343" s="2">
        <f>_xlfn.STDEV.P(Table131314[[#This Row],[Estimated costs 1]:[Estimated costs 20]])</f>
        <v>0</v>
      </c>
      <c r="L343" s="2" t="e">
        <f>Table131314[[#This Row],[Dev]]/Table131314[[#This Row],[Mean]]*100</f>
        <v>#DIV/0!</v>
      </c>
      <c r="M343" s="2">
        <f>Table131314[[#This Row],[Estimated costs 1]]-Table131314[[#This Row],[Actual cost]]</f>
        <v>0</v>
      </c>
      <c r="N343" s="2" t="e">
        <f>Table131314[[#This Row],[Diff 1]]/Table131314[[#This Row],[Actual cost]]*100</f>
        <v>#DIV/0!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</row>
    <row r="344" spans="1:34" x14ac:dyDescent="0.3">
      <c r="A344" t="s">
        <v>364</v>
      </c>
      <c r="B344">
        <v>342</v>
      </c>
      <c r="C344" t="str">
        <f>LEFT(Table131314[[#This Row],[Contingency id]])</f>
        <v>A</v>
      </c>
      <c r="D344" s="1">
        <v>0</v>
      </c>
      <c r="E344" s="1">
        <v>1.0243902439024299</v>
      </c>
      <c r="F344">
        <v>84</v>
      </c>
      <c r="G344">
        <v>82</v>
      </c>
      <c r="H344" s="2">
        <v>0</v>
      </c>
      <c r="I344" s="2">
        <f>AVERAGE(Table131314[[#This Row],[Estimated costs 1]:[Estimated costs 20]])</f>
        <v>0</v>
      </c>
      <c r="J344" s="2" t="e">
        <f>(Table131314[[#This Row],[Mean]]-Table131314[[#This Row],[Actual cost]])/Table131314[[#This Row],[Actual cost]]*100</f>
        <v>#DIV/0!</v>
      </c>
      <c r="K344" s="2">
        <f>_xlfn.STDEV.P(Table131314[[#This Row],[Estimated costs 1]:[Estimated costs 20]])</f>
        <v>0</v>
      </c>
      <c r="L344" s="2" t="e">
        <f>Table131314[[#This Row],[Dev]]/Table131314[[#This Row],[Mean]]*100</f>
        <v>#DIV/0!</v>
      </c>
      <c r="M344" s="2">
        <f>Table131314[[#This Row],[Estimated costs 1]]-Table131314[[#This Row],[Actual cost]]</f>
        <v>0</v>
      </c>
      <c r="N344" s="2" t="e">
        <f>Table131314[[#This Row],[Diff 1]]/Table131314[[#This Row],[Actual cost]]*100</f>
        <v>#DIV/0!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</row>
    <row r="345" spans="1:34" x14ac:dyDescent="0.3">
      <c r="A345" t="s">
        <v>365</v>
      </c>
      <c r="B345">
        <v>343</v>
      </c>
      <c r="C345" t="str">
        <f>LEFT(Table131314[[#This Row],[Contingency id]])</f>
        <v>A</v>
      </c>
      <c r="D345" s="1">
        <v>0</v>
      </c>
      <c r="E345" s="1">
        <v>1</v>
      </c>
      <c r="F345">
        <v>84</v>
      </c>
      <c r="G345">
        <v>84</v>
      </c>
      <c r="H345" s="2">
        <v>0</v>
      </c>
      <c r="I345" s="2">
        <f>AVERAGE(Table131314[[#This Row],[Estimated costs 1]:[Estimated costs 20]])</f>
        <v>0</v>
      </c>
      <c r="J345" s="2" t="e">
        <f>(Table131314[[#This Row],[Mean]]-Table131314[[#This Row],[Actual cost]])/Table131314[[#This Row],[Actual cost]]*100</f>
        <v>#DIV/0!</v>
      </c>
      <c r="K345" s="2">
        <f>_xlfn.STDEV.P(Table131314[[#This Row],[Estimated costs 1]:[Estimated costs 20]])</f>
        <v>0</v>
      </c>
      <c r="L345" s="2" t="e">
        <f>Table131314[[#This Row],[Dev]]/Table131314[[#This Row],[Mean]]*100</f>
        <v>#DIV/0!</v>
      </c>
      <c r="M345" s="2">
        <f>Table131314[[#This Row],[Estimated costs 1]]-Table131314[[#This Row],[Actual cost]]</f>
        <v>0</v>
      </c>
      <c r="N345" s="2" t="e">
        <f>Table131314[[#This Row],[Diff 1]]/Table131314[[#This Row],[Actual cost]]*100</f>
        <v>#DIV/0!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</row>
    <row r="346" spans="1:34" x14ac:dyDescent="0.3">
      <c r="A346" t="s">
        <v>366</v>
      </c>
      <c r="B346">
        <v>344</v>
      </c>
      <c r="C346" t="str">
        <f>LEFT(Table131314[[#This Row],[Contingency id]])</f>
        <v>A</v>
      </c>
      <c r="D346" s="1">
        <v>0</v>
      </c>
      <c r="E346" s="1">
        <v>1.01204819277108</v>
      </c>
      <c r="F346">
        <v>84</v>
      </c>
      <c r="G346">
        <v>83</v>
      </c>
      <c r="H346" s="2">
        <v>0</v>
      </c>
      <c r="I346" s="2">
        <f>AVERAGE(Table131314[[#This Row],[Estimated costs 1]:[Estimated costs 20]])</f>
        <v>0</v>
      </c>
      <c r="J346" s="2" t="e">
        <f>(Table131314[[#This Row],[Mean]]-Table131314[[#This Row],[Actual cost]])/Table131314[[#This Row],[Actual cost]]*100</f>
        <v>#DIV/0!</v>
      </c>
      <c r="K346" s="2">
        <f>_xlfn.STDEV.P(Table131314[[#This Row],[Estimated costs 1]:[Estimated costs 20]])</f>
        <v>0</v>
      </c>
      <c r="L346" s="2" t="e">
        <f>Table131314[[#This Row],[Dev]]/Table131314[[#This Row],[Mean]]*100</f>
        <v>#DIV/0!</v>
      </c>
      <c r="M346" s="2">
        <f>Table131314[[#This Row],[Estimated costs 1]]-Table131314[[#This Row],[Actual cost]]</f>
        <v>0</v>
      </c>
      <c r="N346" s="2" t="e">
        <f>Table131314[[#This Row],[Diff 1]]/Table131314[[#This Row],[Actual cost]]*100</f>
        <v>#DIV/0!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</row>
    <row r="347" spans="1:34" x14ac:dyDescent="0.3">
      <c r="A347" t="s">
        <v>367</v>
      </c>
      <c r="B347">
        <v>345</v>
      </c>
      <c r="C347" t="str">
        <f>LEFT(Table131314[[#This Row],[Contingency id]])</f>
        <v>A</v>
      </c>
      <c r="D347" s="1">
        <v>0</v>
      </c>
      <c r="E347" s="1">
        <v>1.01449275362318</v>
      </c>
      <c r="F347">
        <v>70</v>
      </c>
      <c r="G347">
        <v>69</v>
      </c>
      <c r="H347" s="2">
        <v>0</v>
      </c>
      <c r="I347" s="2">
        <f>AVERAGE(Table131314[[#This Row],[Estimated costs 1]:[Estimated costs 20]])</f>
        <v>0</v>
      </c>
      <c r="J347" s="2" t="e">
        <f>(Table131314[[#This Row],[Mean]]-Table131314[[#This Row],[Actual cost]])/Table131314[[#This Row],[Actual cost]]*100</f>
        <v>#DIV/0!</v>
      </c>
      <c r="K347" s="2">
        <f>_xlfn.STDEV.P(Table131314[[#This Row],[Estimated costs 1]:[Estimated costs 20]])</f>
        <v>0</v>
      </c>
      <c r="L347" s="2" t="e">
        <f>Table131314[[#This Row],[Dev]]/Table131314[[#This Row],[Mean]]*100</f>
        <v>#DIV/0!</v>
      </c>
      <c r="M347" s="2">
        <f>Table131314[[#This Row],[Estimated costs 1]]-Table131314[[#This Row],[Actual cost]]</f>
        <v>0</v>
      </c>
      <c r="N347" s="2" t="e">
        <f>Table131314[[#This Row],[Diff 1]]/Table131314[[#This Row],[Actual cost]]*100</f>
        <v>#DIV/0!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</row>
    <row r="348" spans="1:34" x14ac:dyDescent="0.3">
      <c r="A348" t="s">
        <v>368</v>
      </c>
      <c r="B348">
        <v>346</v>
      </c>
      <c r="C348" t="str">
        <f>LEFT(Table131314[[#This Row],[Contingency id]])</f>
        <v>A</v>
      </c>
      <c r="D348" s="1">
        <v>0</v>
      </c>
      <c r="E348" s="1">
        <v>1.01449275362318</v>
      </c>
      <c r="F348">
        <v>70</v>
      </c>
      <c r="G348">
        <v>69</v>
      </c>
      <c r="H348" s="2">
        <v>0</v>
      </c>
      <c r="I348" s="2">
        <f>AVERAGE(Table131314[[#This Row],[Estimated costs 1]:[Estimated costs 20]])</f>
        <v>0</v>
      </c>
      <c r="J348" s="2" t="e">
        <f>(Table131314[[#This Row],[Mean]]-Table131314[[#This Row],[Actual cost]])/Table131314[[#This Row],[Actual cost]]*100</f>
        <v>#DIV/0!</v>
      </c>
      <c r="K348" s="2">
        <f>_xlfn.STDEV.P(Table131314[[#This Row],[Estimated costs 1]:[Estimated costs 20]])</f>
        <v>0</v>
      </c>
      <c r="L348" s="2" t="e">
        <f>Table131314[[#This Row],[Dev]]/Table131314[[#This Row],[Mean]]*100</f>
        <v>#DIV/0!</v>
      </c>
      <c r="M348" s="2">
        <f>Table131314[[#This Row],[Estimated costs 1]]-Table131314[[#This Row],[Actual cost]]</f>
        <v>0</v>
      </c>
      <c r="N348" s="2" t="e">
        <f>Table131314[[#This Row],[Diff 1]]/Table131314[[#This Row],[Actual cost]]*100</f>
        <v>#DIV/0!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</row>
    <row r="349" spans="1:34" x14ac:dyDescent="0.3">
      <c r="A349" t="s">
        <v>369</v>
      </c>
      <c r="B349">
        <v>347</v>
      </c>
      <c r="C349" t="str">
        <f>LEFT(Table131314[[#This Row],[Contingency id]])</f>
        <v>A</v>
      </c>
      <c r="D349" s="1">
        <v>0</v>
      </c>
      <c r="E349" s="1">
        <v>1.0447761194029801</v>
      </c>
      <c r="F349">
        <v>70</v>
      </c>
      <c r="G349">
        <v>67</v>
      </c>
      <c r="H349" s="2">
        <v>0</v>
      </c>
      <c r="I349" s="2">
        <f>AVERAGE(Table131314[[#This Row],[Estimated costs 1]:[Estimated costs 20]])</f>
        <v>0</v>
      </c>
      <c r="J349" s="2" t="e">
        <f>(Table131314[[#This Row],[Mean]]-Table131314[[#This Row],[Actual cost]])/Table131314[[#This Row],[Actual cost]]*100</f>
        <v>#DIV/0!</v>
      </c>
      <c r="K349" s="2">
        <f>_xlfn.STDEV.P(Table131314[[#This Row],[Estimated costs 1]:[Estimated costs 20]])</f>
        <v>0</v>
      </c>
      <c r="L349" s="2" t="e">
        <f>Table131314[[#This Row],[Dev]]/Table131314[[#This Row],[Mean]]*100</f>
        <v>#DIV/0!</v>
      </c>
      <c r="M349" s="2">
        <f>Table131314[[#This Row],[Estimated costs 1]]-Table131314[[#This Row],[Actual cost]]</f>
        <v>0</v>
      </c>
      <c r="N349" s="2" t="e">
        <f>Table131314[[#This Row],[Diff 1]]/Table131314[[#This Row],[Actual cost]]*100</f>
        <v>#DIV/0!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</row>
    <row r="350" spans="1:34" x14ac:dyDescent="0.3">
      <c r="A350" t="s">
        <v>370</v>
      </c>
      <c r="B350">
        <v>348</v>
      </c>
      <c r="C350" t="str">
        <f>LEFT(Table131314[[#This Row],[Contingency id]])</f>
        <v>A</v>
      </c>
      <c r="D350" s="1">
        <v>0</v>
      </c>
      <c r="E350" s="1">
        <v>1.0370370370370301</v>
      </c>
      <c r="F350">
        <v>84</v>
      </c>
      <c r="G350">
        <v>81</v>
      </c>
      <c r="H350" s="2">
        <v>0</v>
      </c>
      <c r="I350" s="2">
        <f>AVERAGE(Table131314[[#This Row],[Estimated costs 1]:[Estimated costs 20]])</f>
        <v>0</v>
      </c>
      <c r="J350" s="2" t="e">
        <f>(Table131314[[#This Row],[Mean]]-Table131314[[#This Row],[Actual cost]])/Table131314[[#This Row],[Actual cost]]*100</f>
        <v>#DIV/0!</v>
      </c>
      <c r="K350" s="2">
        <f>_xlfn.STDEV.P(Table131314[[#This Row],[Estimated costs 1]:[Estimated costs 20]])</f>
        <v>0</v>
      </c>
      <c r="L350" s="2" t="e">
        <f>Table131314[[#This Row],[Dev]]/Table131314[[#This Row],[Mean]]*100</f>
        <v>#DIV/0!</v>
      </c>
      <c r="M350" s="2">
        <f>Table131314[[#This Row],[Estimated costs 1]]-Table131314[[#This Row],[Actual cost]]</f>
        <v>0</v>
      </c>
      <c r="N350" s="2" t="e">
        <f>Table131314[[#This Row],[Diff 1]]/Table131314[[#This Row],[Actual cost]]*100</f>
        <v>#DIV/0!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</row>
    <row r="351" spans="1:34" x14ac:dyDescent="0.3">
      <c r="A351" t="s">
        <v>371</v>
      </c>
      <c r="B351">
        <v>349</v>
      </c>
      <c r="C351" t="str">
        <f>LEFT(Table131314[[#This Row],[Contingency id]])</f>
        <v>A</v>
      </c>
      <c r="D351" s="1">
        <v>0</v>
      </c>
      <c r="E351" s="1">
        <v>1.01204819277108</v>
      </c>
      <c r="F351">
        <v>84</v>
      </c>
      <c r="G351">
        <v>83</v>
      </c>
      <c r="H351" s="2">
        <v>0</v>
      </c>
      <c r="I351" s="2">
        <f>AVERAGE(Table131314[[#This Row],[Estimated costs 1]:[Estimated costs 20]])</f>
        <v>0</v>
      </c>
      <c r="J351" s="2" t="e">
        <f>(Table131314[[#This Row],[Mean]]-Table131314[[#This Row],[Actual cost]])/Table131314[[#This Row],[Actual cost]]*100</f>
        <v>#DIV/0!</v>
      </c>
      <c r="K351" s="2">
        <f>_xlfn.STDEV.P(Table131314[[#This Row],[Estimated costs 1]:[Estimated costs 20]])</f>
        <v>0</v>
      </c>
      <c r="L351" s="2" t="e">
        <f>Table131314[[#This Row],[Dev]]/Table131314[[#This Row],[Mean]]*100</f>
        <v>#DIV/0!</v>
      </c>
      <c r="M351" s="2">
        <f>Table131314[[#This Row],[Estimated costs 1]]-Table131314[[#This Row],[Actual cost]]</f>
        <v>0</v>
      </c>
      <c r="N351" s="2" t="e">
        <f>Table131314[[#This Row],[Diff 1]]/Table131314[[#This Row],[Actual cost]]*100</f>
        <v>#DIV/0!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</row>
    <row r="352" spans="1:34" x14ac:dyDescent="0.3">
      <c r="A352" t="s">
        <v>372</v>
      </c>
      <c r="B352">
        <v>350</v>
      </c>
      <c r="C352" t="str">
        <f>LEFT(Table131314[[#This Row],[Contingency id]])</f>
        <v>A</v>
      </c>
      <c r="D352" s="1">
        <v>0</v>
      </c>
      <c r="E352" s="1">
        <v>1.02521008403361</v>
      </c>
      <c r="F352">
        <v>122</v>
      </c>
      <c r="G352">
        <v>119</v>
      </c>
      <c r="H352" s="2">
        <v>0</v>
      </c>
      <c r="I352" s="2">
        <f>AVERAGE(Table131314[[#This Row],[Estimated costs 1]:[Estimated costs 20]])</f>
        <v>0</v>
      </c>
      <c r="J352" s="2" t="e">
        <f>(Table131314[[#This Row],[Mean]]-Table131314[[#This Row],[Actual cost]])/Table131314[[#This Row],[Actual cost]]*100</f>
        <v>#DIV/0!</v>
      </c>
      <c r="K352" s="2">
        <f>_xlfn.STDEV.P(Table131314[[#This Row],[Estimated costs 1]:[Estimated costs 20]])</f>
        <v>0</v>
      </c>
      <c r="L352" s="2" t="e">
        <f>Table131314[[#This Row],[Dev]]/Table131314[[#This Row],[Mean]]*100</f>
        <v>#DIV/0!</v>
      </c>
      <c r="M352" s="2">
        <f>Table131314[[#This Row],[Estimated costs 1]]-Table131314[[#This Row],[Actual cost]]</f>
        <v>0</v>
      </c>
      <c r="N352" s="2" t="e">
        <f>Table131314[[#This Row],[Diff 1]]/Table131314[[#This Row],[Actual cost]]*100</f>
        <v>#DIV/0!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</row>
    <row r="353" spans="1:34" x14ac:dyDescent="0.3">
      <c r="A353" t="s">
        <v>373</v>
      </c>
      <c r="B353">
        <v>351</v>
      </c>
      <c r="C353" t="str">
        <f>LEFT(Table131314[[#This Row],[Contingency id]])</f>
        <v>A</v>
      </c>
      <c r="D353" s="1">
        <v>0</v>
      </c>
      <c r="E353" s="1">
        <v>1.0188679245283001</v>
      </c>
      <c r="F353">
        <v>108</v>
      </c>
      <c r="G353">
        <v>106</v>
      </c>
      <c r="H353" s="2">
        <v>0</v>
      </c>
      <c r="I353" s="2">
        <f>AVERAGE(Table131314[[#This Row],[Estimated costs 1]:[Estimated costs 20]])</f>
        <v>0</v>
      </c>
      <c r="J353" s="2" t="e">
        <f>(Table131314[[#This Row],[Mean]]-Table131314[[#This Row],[Actual cost]])/Table131314[[#This Row],[Actual cost]]*100</f>
        <v>#DIV/0!</v>
      </c>
      <c r="K353" s="2">
        <f>_xlfn.STDEV.P(Table131314[[#This Row],[Estimated costs 1]:[Estimated costs 20]])</f>
        <v>0</v>
      </c>
      <c r="L353" s="2" t="e">
        <f>Table131314[[#This Row],[Dev]]/Table131314[[#This Row],[Mean]]*100</f>
        <v>#DIV/0!</v>
      </c>
      <c r="M353" s="2">
        <f>Table131314[[#This Row],[Estimated costs 1]]-Table131314[[#This Row],[Actual cost]]</f>
        <v>0</v>
      </c>
      <c r="N353" s="2" t="e">
        <f>Table131314[[#This Row],[Diff 1]]/Table131314[[#This Row],[Actual cost]]*100</f>
        <v>#DIV/0!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</row>
    <row r="354" spans="1:34" x14ac:dyDescent="0.3">
      <c r="A354" t="s">
        <v>374</v>
      </c>
      <c r="B354">
        <v>352</v>
      </c>
      <c r="C354" t="str">
        <f>LEFT(Table131314[[#This Row],[Contingency id]])</f>
        <v>A</v>
      </c>
      <c r="D354" s="1">
        <v>0</v>
      </c>
      <c r="E354" s="1">
        <v>1.0338983050847399</v>
      </c>
      <c r="F354">
        <v>122</v>
      </c>
      <c r="G354">
        <v>118</v>
      </c>
      <c r="H354" s="2">
        <v>0</v>
      </c>
      <c r="I354" s="2">
        <f>AVERAGE(Table131314[[#This Row],[Estimated costs 1]:[Estimated costs 20]])</f>
        <v>0</v>
      </c>
      <c r="J354" s="2" t="e">
        <f>(Table131314[[#This Row],[Mean]]-Table131314[[#This Row],[Actual cost]])/Table131314[[#This Row],[Actual cost]]*100</f>
        <v>#DIV/0!</v>
      </c>
      <c r="K354" s="2">
        <f>_xlfn.STDEV.P(Table131314[[#This Row],[Estimated costs 1]:[Estimated costs 20]])</f>
        <v>0</v>
      </c>
      <c r="L354" s="2" t="e">
        <f>Table131314[[#This Row],[Dev]]/Table131314[[#This Row],[Mean]]*100</f>
        <v>#DIV/0!</v>
      </c>
      <c r="M354" s="2">
        <f>Table131314[[#This Row],[Estimated costs 1]]-Table131314[[#This Row],[Actual cost]]</f>
        <v>0</v>
      </c>
      <c r="N354" s="2" t="e">
        <f>Table131314[[#This Row],[Diff 1]]/Table131314[[#This Row],[Actual cost]]*100</f>
        <v>#DIV/0!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</row>
    <row r="355" spans="1:34" x14ac:dyDescent="0.3">
      <c r="A355" t="s">
        <v>375</v>
      </c>
      <c r="B355">
        <v>353</v>
      </c>
      <c r="C355" t="str">
        <f>LEFT(Table131314[[#This Row],[Contingency id]])</f>
        <v>A</v>
      </c>
      <c r="D355" s="1">
        <v>0</v>
      </c>
      <c r="E355" s="1">
        <v>1.0338983050847399</v>
      </c>
      <c r="F355">
        <v>122</v>
      </c>
      <c r="G355">
        <v>118</v>
      </c>
      <c r="H355" s="2">
        <v>0</v>
      </c>
      <c r="I355" s="2">
        <f>AVERAGE(Table131314[[#This Row],[Estimated costs 1]:[Estimated costs 20]])</f>
        <v>0</v>
      </c>
      <c r="J355" s="2" t="e">
        <f>(Table131314[[#This Row],[Mean]]-Table131314[[#This Row],[Actual cost]])/Table131314[[#This Row],[Actual cost]]*100</f>
        <v>#DIV/0!</v>
      </c>
      <c r="K355" s="2">
        <f>_xlfn.STDEV.P(Table131314[[#This Row],[Estimated costs 1]:[Estimated costs 20]])</f>
        <v>0</v>
      </c>
      <c r="L355" s="2" t="e">
        <f>Table131314[[#This Row],[Dev]]/Table131314[[#This Row],[Mean]]*100</f>
        <v>#DIV/0!</v>
      </c>
      <c r="M355" s="2">
        <f>Table131314[[#This Row],[Estimated costs 1]]-Table131314[[#This Row],[Actual cost]]</f>
        <v>0</v>
      </c>
      <c r="N355" s="2" t="e">
        <f>Table131314[[#This Row],[Diff 1]]/Table131314[[#This Row],[Actual cost]]*100</f>
        <v>#DIV/0!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</row>
    <row r="356" spans="1:34" x14ac:dyDescent="0.3">
      <c r="A356" t="s">
        <v>376</v>
      </c>
      <c r="B356">
        <v>354</v>
      </c>
      <c r="C356" t="str">
        <f>LEFT(Table131314[[#This Row],[Contingency id]])</f>
        <v>A</v>
      </c>
      <c r="D356" s="1">
        <v>0</v>
      </c>
      <c r="E356" s="1">
        <v>1.02521008403361</v>
      </c>
      <c r="F356">
        <v>122</v>
      </c>
      <c r="G356">
        <v>119</v>
      </c>
      <c r="H356" s="2">
        <v>0</v>
      </c>
      <c r="I356" s="2">
        <f>AVERAGE(Table131314[[#This Row],[Estimated costs 1]:[Estimated costs 20]])</f>
        <v>0</v>
      </c>
      <c r="J356" s="2" t="e">
        <f>(Table131314[[#This Row],[Mean]]-Table131314[[#This Row],[Actual cost]])/Table131314[[#This Row],[Actual cost]]*100</f>
        <v>#DIV/0!</v>
      </c>
      <c r="K356" s="2">
        <f>_xlfn.STDEV.P(Table131314[[#This Row],[Estimated costs 1]:[Estimated costs 20]])</f>
        <v>0</v>
      </c>
      <c r="L356" s="2" t="e">
        <f>Table131314[[#This Row],[Dev]]/Table131314[[#This Row],[Mean]]*100</f>
        <v>#DIV/0!</v>
      </c>
      <c r="M356" s="2">
        <f>Table131314[[#This Row],[Estimated costs 1]]-Table131314[[#This Row],[Actual cost]]</f>
        <v>0</v>
      </c>
      <c r="N356" s="2" t="e">
        <f>Table131314[[#This Row],[Diff 1]]/Table131314[[#This Row],[Actual cost]]*100</f>
        <v>#DIV/0!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</row>
    <row r="357" spans="1:34" x14ac:dyDescent="0.3">
      <c r="A357" t="s">
        <v>377</v>
      </c>
      <c r="B357">
        <v>355</v>
      </c>
      <c r="C357" t="str">
        <f>LEFT(Table131314[[#This Row],[Contingency id]])</f>
        <v>A</v>
      </c>
      <c r="D357" s="1">
        <v>0</v>
      </c>
      <c r="E357" s="1">
        <v>1.0338983050847399</v>
      </c>
      <c r="F357">
        <v>122</v>
      </c>
      <c r="G357">
        <v>118</v>
      </c>
      <c r="H357" s="2">
        <v>0</v>
      </c>
      <c r="I357" s="2">
        <f>AVERAGE(Table131314[[#This Row],[Estimated costs 1]:[Estimated costs 20]])</f>
        <v>0</v>
      </c>
      <c r="J357" s="2" t="e">
        <f>(Table131314[[#This Row],[Mean]]-Table131314[[#This Row],[Actual cost]])/Table131314[[#This Row],[Actual cost]]*100</f>
        <v>#DIV/0!</v>
      </c>
      <c r="K357" s="2">
        <f>_xlfn.STDEV.P(Table131314[[#This Row],[Estimated costs 1]:[Estimated costs 20]])</f>
        <v>0</v>
      </c>
      <c r="L357" s="2" t="e">
        <f>Table131314[[#This Row],[Dev]]/Table131314[[#This Row],[Mean]]*100</f>
        <v>#DIV/0!</v>
      </c>
      <c r="M357" s="2">
        <f>Table131314[[#This Row],[Estimated costs 1]]-Table131314[[#This Row],[Actual cost]]</f>
        <v>0</v>
      </c>
      <c r="N357" s="2" t="e">
        <f>Table131314[[#This Row],[Diff 1]]/Table131314[[#This Row],[Actual cost]]*100</f>
        <v>#DIV/0!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</row>
    <row r="358" spans="1:34" x14ac:dyDescent="0.3">
      <c r="A358" t="s">
        <v>378</v>
      </c>
      <c r="B358">
        <v>356</v>
      </c>
      <c r="C358" t="str">
        <f>LEFT(Table131314[[#This Row],[Contingency id]])</f>
        <v>A</v>
      </c>
      <c r="D358" s="1">
        <v>0</v>
      </c>
      <c r="E358" s="1">
        <v>1.00826446280991</v>
      </c>
      <c r="F358">
        <v>122</v>
      </c>
      <c r="G358">
        <v>121</v>
      </c>
      <c r="H358" s="2">
        <v>0</v>
      </c>
      <c r="I358" s="2">
        <f>AVERAGE(Table131314[[#This Row],[Estimated costs 1]:[Estimated costs 20]])</f>
        <v>0</v>
      </c>
      <c r="J358" s="2" t="e">
        <f>(Table131314[[#This Row],[Mean]]-Table131314[[#This Row],[Actual cost]])/Table131314[[#This Row],[Actual cost]]*100</f>
        <v>#DIV/0!</v>
      </c>
      <c r="K358" s="2">
        <f>_xlfn.STDEV.P(Table131314[[#This Row],[Estimated costs 1]:[Estimated costs 20]])</f>
        <v>0</v>
      </c>
      <c r="L358" s="2" t="e">
        <f>Table131314[[#This Row],[Dev]]/Table131314[[#This Row],[Mean]]*100</f>
        <v>#DIV/0!</v>
      </c>
      <c r="M358" s="2">
        <f>Table131314[[#This Row],[Estimated costs 1]]-Table131314[[#This Row],[Actual cost]]</f>
        <v>0</v>
      </c>
      <c r="N358" s="2" t="e">
        <f>Table131314[[#This Row],[Diff 1]]/Table131314[[#This Row],[Actual cost]]*100</f>
        <v>#DIV/0!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</row>
    <row r="359" spans="1:34" x14ac:dyDescent="0.3">
      <c r="A359" t="s">
        <v>379</v>
      </c>
      <c r="B359">
        <v>357</v>
      </c>
      <c r="C359" t="str">
        <f>LEFT(Table131314[[#This Row],[Contingency id]])</f>
        <v>A</v>
      </c>
      <c r="D359" s="1">
        <v>0</v>
      </c>
      <c r="E359" s="1">
        <v>1.02521008403361</v>
      </c>
      <c r="F359">
        <v>122</v>
      </c>
      <c r="G359">
        <v>119</v>
      </c>
      <c r="H359" s="2">
        <v>0</v>
      </c>
      <c r="I359" s="2">
        <f>AVERAGE(Table131314[[#This Row],[Estimated costs 1]:[Estimated costs 20]])</f>
        <v>0</v>
      </c>
      <c r="J359" s="2" t="e">
        <f>(Table131314[[#This Row],[Mean]]-Table131314[[#This Row],[Actual cost]])/Table131314[[#This Row],[Actual cost]]*100</f>
        <v>#DIV/0!</v>
      </c>
      <c r="K359" s="2">
        <f>_xlfn.STDEV.P(Table131314[[#This Row],[Estimated costs 1]:[Estimated costs 20]])</f>
        <v>0</v>
      </c>
      <c r="L359" s="2" t="e">
        <f>Table131314[[#This Row],[Dev]]/Table131314[[#This Row],[Mean]]*100</f>
        <v>#DIV/0!</v>
      </c>
      <c r="M359" s="2">
        <f>Table131314[[#This Row],[Estimated costs 1]]-Table131314[[#This Row],[Actual cost]]</f>
        <v>0</v>
      </c>
      <c r="N359" s="2" t="e">
        <f>Table131314[[#This Row],[Diff 1]]/Table131314[[#This Row],[Actual cost]]*100</f>
        <v>#DIV/0!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</row>
    <row r="360" spans="1:34" x14ac:dyDescent="0.3">
      <c r="A360" t="s">
        <v>380</v>
      </c>
      <c r="B360">
        <v>358</v>
      </c>
      <c r="C360" t="str">
        <f>LEFT(Table131314[[#This Row],[Contingency id]])</f>
        <v>A</v>
      </c>
      <c r="D360" s="1">
        <v>0</v>
      </c>
      <c r="E360" s="1">
        <v>1.0384615384615301</v>
      </c>
      <c r="F360">
        <v>108</v>
      </c>
      <c r="G360">
        <v>104</v>
      </c>
      <c r="H360" s="2">
        <v>0</v>
      </c>
      <c r="I360" s="2">
        <f>AVERAGE(Table131314[[#This Row],[Estimated costs 1]:[Estimated costs 20]])</f>
        <v>0</v>
      </c>
      <c r="J360" s="2" t="e">
        <f>(Table131314[[#This Row],[Mean]]-Table131314[[#This Row],[Actual cost]])/Table131314[[#This Row],[Actual cost]]*100</f>
        <v>#DIV/0!</v>
      </c>
      <c r="K360" s="2">
        <f>_xlfn.STDEV.P(Table131314[[#This Row],[Estimated costs 1]:[Estimated costs 20]])</f>
        <v>0</v>
      </c>
      <c r="L360" s="2" t="e">
        <f>Table131314[[#This Row],[Dev]]/Table131314[[#This Row],[Mean]]*100</f>
        <v>#DIV/0!</v>
      </c>
      <c r="M360" s="2">
        <f>Table131314[[#This Row],[Estimated costs 1]]-Table131314[[#This Row],[Actual cost]]</f>
        <v>0</v>
      </c>
      <c r="N360" s="2" t="e">
        <f>Table131314[[#This Row],[Diff 1]]/Table131314[[#This Row],[Actual cost]]*100</f>
        <v>#DIV/0!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</row>
    <row r="361" spans="1:34" x14ac:dyDescent="0.3">
      <c r="A361" t="s">
        <v>381</v>
      </c>
      <c r="B361">
        <v>359</v>
      </c>
      <c r="C361" t="str">
        <f>LEFT(Table131314[[#This Row],[Contingency id]])</f>
        <v>A</v>
      </c>
      <c r="D361" s="1">
        <v>0</v>
      </c>
      <c r="E361" s="1">
        <v>1.02521008403361</v>
      </c>
      <c r="F361">
        <v>122</v>
      </c>
      <c r="G361">
        <v>119</v>
      </c>
      <c r="H361" s="2">
        <v>0</v>
      </c>
      <c r="I361" s="2">
        <f>AVERAGE(Table131314[[#This Row],[Estimated costs 1]:[Estimated costs 20]])</f>
        <v>0</v>
      </c>
      <c r="J361" s="2" t="e">
        <f>(Table131314[[#This Row],[Mean]]-Table131314[[#This Row],[Actual cost]])/Table131314[[#This Row],[Actual cost]]*100</f>
        <v>#DIV/0!</v>
      </c>
      <c r="K361" s="2">
        <f>_xlfn.STDEV.P(Table131314[[#This Row],[Estimated costs 1]:[Estimated costs 20]])</f>
        <v>0</v>
      </c>
      <c r="L361" s="2" t="e">
        <f>Table131314[[#This Row],[Dev]]/Table131314[[#This Row],[Mean]]*100</f>
        <v>#DIV/0!</v>
      </c>
      <c r="M361" s="2">
        <f>Table131314[[#This Row],[Estimated costs 1]]-Table131314[[#This Row],[Actual cost]]</f>
        <v>0</v>
      </c>
      <c r="N361" s="2" t="e">
        <f>Table131314[[#This Row],[Diff 1]]/Table131314[[#This Row],[Actual cost]]*100</f>
        <v>#DIV/0!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</row>
    <row r="362" spans="1:34" x14ac:dyDescent="0.3">
      <c r="A362" t="s">
        <v>382</v>
      </c>
      <c r="B362">
        <v>360</v>
      </c>
      <c r="C362" t="str">
        <f>LEFT(Table131314[[#This Row],[Contingency id]])</f>
        <v>A</v>
      </c>
      <c r="D362" s="1">
        <v>0</v>
      </c>
      <c r="E362" s="1">
        <v>1.0163934426229499</v>
      </c>
      <c r="F362">
        <v>62</v>
      </c>
      <c r="G362">
        <v>61</v>
      </c>
      <c r="H362" s="2">
        <v>0</v>
      </c>
      <c r="I362" s="2">
        <f>AVERAGE(Table131314[[#This Row],[Estimated costs 1]:[Estimated costs 20]])</f>
        <v>0</v>
      </c>
      <c r="J362" s="2" t="e">
        <f>(Table131314[[#This Row],[Mean]]-Table131314[[#This Row],[Actual cost]])/Table131314[[#This Row],[Actual cost]]*100</f>
        <v>#DIV/0!</v>
      </c>
      <c r="K362" s="2">
        <f>_xlfn.STDEV.P(Table131314[[#This Row],[Estimated costs 1]:[Estimated costs 20]])</f>
        <v>0</v>
      </c>
      <c r="L362" s="2" t="e">
        <f>Table131314[[#This Row],[Dev]]/Table131314[[#This Row],[Mean]]*100</f>
        <v>#DIV/0!</v>
      </c>
      <c r="M362" s="2">
        <f>Table131314[[#This Row],[Estimated costs 1]]-Table131314[[#This Row],[Actual cost]]</f>
        <v>0</v>
      </c>
      <c r="N362" s="2" t="e">
        <f>Table131314[[#This Row],[Diff 1]]/Table131314[[#This Row],[Actual cost]]*100</f>
        <v>#DIV/0!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</row>
    <row r="363" spans="1:34" x14ac:dyDescent="0.3">
      <c r="A363" t="s">
        <v>383</v>
      </c>
      <c r="B363">
        <v>361</v>
      </c>
      <c r="C363" t="str">
        <f>LEFT(Table131314[[#This Row],[Contingency id]])</f>
        <v>A</v>
      </c>
      <c r="D363" s="1">
        <v>0</v>
      </c>
      <c r="E363" s="1">
        <v>1.0163934426229499</v>
      </c>
      <c r="F363">
        <v>62</v>
      </c>
      <c r="G363">
        <v>61</v>
      </c>
      <c r="H363" s="2">
        <v>0</v>
      </c>
      <c r="I363" s="2">
        <f>AVERAGE(Table131314[[#This Row],[Estimated costs 1]:[Estimated costs 20]])</f>
        <v>0</v>
      </c>
      <c r="J363" s="2" t="e">
        <f>(Table131314[[#This Row],[Mean]]-Table131314[[#This Row],[Actual cost]])/Table131314[[#This Row],[Actual cost]]*100</f>
        <v>#DIV/0!</v>
      </c>
      <c r="K363" s="2">
        <f>_xlfn.STDEV.P(Table131314[[#This Row],[Estimated costs 1]:[Estimated costs 20]])</f>
        <v>0</v>
      </c>
      <c r="L363" s="2" t="e">
        <f>Table131314[[#This Row],[Dev]]/Table131314[[#This Row],[Mean]]*100</f>
        <v>#DIV/0!</v>
      </c>
      <c r="M363" s="2">
        <f>Table131314[[#This Row],[Estimated costs 1]]-Table131314[[#This Row],[Actual cost]]</f>
        <v>0</v>
      </c>
      <c r="N363" s="2" t="e">
        <f>Table131314[[#This Row],[Diff 1]]/Table131314[[#This Row],[Actual cost]]*100</f>
        <v>#DIV/0!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</row>
    <row r="364" spans="1:34" x14ac:dyDescent="0.3">
      <c r="A364" t="s">
        <v>384</v>
      </c>
      <c r="B364">
        <v>362</v>
      </c>
      <c r="C364" t="str">
        <f>LEFT(Table131314[[#This Row],[Contingency id]])</f>
        <v>A</v>
      </c>
      <c r="D364" s="1">
        <v>0</v>
      </c>
      <c r="E364" s="1">
        <v>1</v>
      </c>
      <c r="F364">
        <v>62</v>
      </c>
      <c r="G364">
        <v>62</v>
      </c>
      <c r="H364" s="2">
        <v>0</v>
      </c>
      <c r="I364" s="2">
        <f>AVERAGE(Table131314[[#This Row],[Estimated costs 1]:[Estimated costs 20]])</f>
        <v>0</v>
      </c>
      <c r="J364" s="2" t="e">
        <f>(Table131314[[#This Row],[Mean]]-Table131314[[#This Row],[Actual cost]])/Table131314[[#This Row],[Actual cost]]*100</f>
        <v>#DIV/0!</v>
      </c>
      <c r="K364" s="2">
        <f>_xlfn.STDEV.P(Table131314[[#This Row],[Estimated costs 1]:[Estimated costs 20]])</f>
        <v>0</v>
      </c>
      <c r="L364" s="2" t="e">
        <f>Table131314[[#This Row],[Dev]]/Table131314[[#This Row],[Mean]]*100</f>
        <v>#DIV/0!</v>
      </c>
      <c r="M364" s="2">
        <f>Table131314[[#This Row],[Estimated costs 1]]-Table131314[[#This Row],[Actual cost]]</f>
        <v>0</v>
      </c>
      <c r="N364" s="2" t="e">
        <f>Table131314[[#This Row],[Diff 1]]/Table131314[[#This Row],[Actual cost]]*100</f>
        <v>#DIV/0!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</row>
    <row r="365" spans="1:34" x14ac:dyDescent="0.3">
      <c r="A365" t="s">
        <v>385</v>
      </c>
      <c r="B365">
        <v>363</v>
      </c>
      <c r="C365" t="str">
        <f>LEFT(Table131314[[#This Row],[Contingency id]])</f>
        <v>A</v>
      </c>
      <c r="D365" s="1">
        <v>0</v>
      </c>
      <c r="E365" s="1">
        <v>1.0163934426229499</v>
      </c>
      <c r="F365">
        <v>62</v>
      </c>
      <c r="G365">
        <v>61</v>
      </c>
      <c r="H365" s="2">
        <v>0</v>
      </c>
      <c r="I365" s="2">
        <f>AVERAGE(Table131314[[#This Row],[Estimated costs 1]:[Estimated costs 20]])</f>
        <v>0</v>
      </c>
      <c r="J365" s="2" t="e">
        <f>(Table131314[[#This Row],[Mean]]-Table131314[[#This Row],[Actual cost]])/Table131314[[#This Row],[Actual cost]]*100</f>
        <v>#DIV/0!</v>
      </c>
      <c r="K365" s="2">
        <f>_xlfn.STDEV.P(Table131314[[#This Row],[Estimated costs 1]:[Estimated costs 20]])</f>
        <v>0</v>
      </c>
      <c r="L365" s="2" t="e">
        <f>Table131314[[#This Row],[Dev]]/Table131314[[#This Row],[Mean]]*100</f>
        <v>#DIV/0!</v>
      </c>
      <c r="M365" s="2">
        <f>Table131314[[#This Row],[Estimated costs 1]]-Table131314[[#This Row],[Actual cost]]</f>
        <v>0</v>
      </c>
      <c r="N365" s="2" t="e">
        <f>Table131314[[#This Row],[Diff 1]]/Table131314[[#This Row],[Actual cost]]*100</f>
        <v>#DIV/0!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</row>
    <row r="366" spans="1:34" x14ac:dyDescent="0.3">
      <c r="A366" t="s">
        <v>386</v>
      </c>
      <c r="B366">
        <v>364</v>
      </c>
      <c r="C366" t="str">
        <f>LEFT(Table131314[[#This Row],[Contingency id]])</f>
        <v>A</v>
      </c>
      <c r="D366" s="1">
        <v>0</v>
      </c>
      <c r="E366" s="1">
        <v>1.0163934426229499</v>
      </c>
      <c r="F366">
        <v>62</v>
      </c>
      <c r="G366">
        <v>61</v>
      </c>
      <c r="H366" s="2">
        <v>0</v>
      </c>
      <c r="I366" s="2">
        <f>AVERAGE(Table131314[[#This Row],[Estimated costs 1]:[Estimated costs 20]])</f>
        <v>0</v>
      </c>
      <c r="J366" s="2" t="e">
        <f>(Table131314[[#This Row],[Mean]]-Table131314[[#This Row],[Actual cost]])/Table131314[[#This Row],[Actual cost]]*100</f>
        <v>#DIV/0!</v>
      </c>
      <c r="K366" s="2">
        <f>_xlfn.STDEV.P(Table131314[[#This Row],[Estimated costs 1]:[Estimated costs 20]])</f>
        <v>0</v>
      </c>
      <c r="L366" s="2" t="e">
        <f>Table131314[[#This Row],[Dev]]/Table131314[[#This Row],[Mean]]*100</f>
        <v>#DIV/0!</v>
      </c>
      <c r="M366" s="2">
        <f>Table131314[[#This Row],[Estimated costs 1]]-Table131314[[#This Row],[Actual cost]]</f>
        <v>0</v>
      </c>
      <c r="N366" s="2" t="e">
        <f>Table131314[[#This Row],[Diff 1]]/Table131314[[#This Row],[Actual cost]]*100</f>
        <v>#DIV/0!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</row>
    <row r="367" spans="1:34" x14ac:dyDescent="0.3">
      <c r="A367" t="s">
        <v>387</v>
      </c>
      <c r="B367">
        <v>365</v>
      </c>
      <c r="C367" t="str">
        <f>LEFT(Table131314[[#This Row],[Contingency id]])</f>
        <v>A</v>
      </c>
      <c r="D367" s="1">
        <v>0</v>
      </c>
      <c r="E367" s="1">
        <v>1.0163934426229499</v>
      </c>
      <c r="F367">
        <v>62</v>
      </c>
      <c r="G367">
        <v>61</v>
      </c>
      <c r="H367" s="2">
        <v>0</v>
      </c>
      <c r="I367" s="2">
        <f>AVERAGE(Table131314[[#This Row],[Estimated costs 1]:[Estimated costs 20]])</f>
        <v>0</v>
      </c>
      <c r="J367" s="2" t="e">
        <f>(Table131314[[#This Row],[Mean]]-Table131314[[#This Row],[Actual cost]])/Table131314[[#This Row],[Actual cost]]*100</f>
        <v>#DIV/0!</v>
      </c>
      <c r="K367" s="2">
        <f>_xlfn.STDEV.P(Table131314[[#This Row],[Estimated costs 1]:[Estimated costs 20]])</f>
        <v>0</v>
      </c>
      <c r="L367" s="2" t="e">
        <f>Table131314[[#This Row],[Dev]]/Table131314[[#This Row],[Mean]]*100</f>
        <v>#DIV/0!</v>
      </c>
      <c r="M367" s="2">
        <f>Table131314[[#This Row],[Estimated costs 1]]-Table131314[[#This Row],[Actual cost]]</f>
        <v>0</v>
      </c>
      <c r="N367" s="2" t="e">
        <f>Table131314[[#This Row],[Diff 1]]/Table131314[[#This Row],[Actual cost]]*100</f>
        <v>#DIV/0!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</row>
    <row r="368" spans="1:34" x14ac:dyDescent="0.3">
      <c r="A368" t="s">
        <v>388</v>
      </c>
      <c r="B368">
        <v>366</v>
      </c>
      <c r="C368" t="str">
        <f>LEFT(Table131314[[#This Row],[Contingency id]])</f>
        <v>A</v>
      </c>
      <c r="D368" s="1">
        <v>0</v>
      </c>
      <c r="E368" s="1">
        <v>1</v>
      </c>
      <c r="F368">
        <v>62</v>
      </c>
      <c r="G368">
        <v>62</v>
      </c>
      <c r="H368" s="2">
        <v>0</v>
      </c>
      <c r="I368" s="2">
        <f>AVERAGE(Table131314[[#This Row],[Estimated costs 1]:[Estimated costs 20]])</f>
        <v>0</v>
      </c>
      <c r="J368" s="2" t="e">
        <f>(Table131314[[#This Row],[Mean]]-Table131314[[#This Row],[Actual cost]])/Table131314[[#This Row],[Actual cost]]*100</f>
        <v>#DIV/0!</v>
      </c>
      <c r="K368" s="2">
        <f>_xlfn.STDEV.P(Table131314[[#This Row],[Estimated costs 1]:[Estimated costs 20]])</f>
        <v>0</v>
      </c>
      <c r="L368" s="2" t="e">
        <f>Table131314[[#This Row],[Dev]]/Table131314[[#This Row],[Mean]]*100</f>
        <v>#DIV/0!</v>
      </c>
      <c r="M368" s="2">
        <f>Table131314[[#This Row],[Estimated costs 1]]-Table131314[[#This Row],[Actual cost]]</f>
        <v>0</v>
      </c>
      <c r="N368" s="2" t="e">
        <f>Table131314[[#This Row],[Diff 1]]/Table131314[[#This Row],[Actual cost]]*100</f>
        <v>#DIV/0!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</row>
    <row r="369" spans="1:34" x14ac:dyDescent="0.3">
      <c r="A369" t="s">
        <v>389</v>
      </c>
      <c r="B369">
        <v>367</v>
      </c>
      <c r="C369" t="str">
        <f>LEFT(Table131314[[#This Row],[Contingency id]])</f>
        <v>A</v>
      </c>
      <c r="D369" s="1">
        <v>0</v>
      </c>
      <c r="E369" s="1">
        <v>1.0163934426229499</v>
      </c>
      <c r="F369">
        <v>62</v>
      </c>
      <c r="G369">
        <v>61</v>
      </c>
      <c r="H369" s="2">
        <v>0</v>
      </c>
      <c r="I369" s="2">
        <f>AVERAGE(Table131314[[#This Row],[Estimated costs 1]:[Estimated costs 20]])</f>
        <v>0</v>
      </c>
      <c r="J369" s="2" t="e">
        <f>(Table131314[[#This Row],[Mean]]-Table131314[[#This Row],[Actual cost]])/Table131314[[#This Row],[Actual cost]]*100</f>
        <v>#DIV/0!</v>
      </c>
      <c r="K369" s="2">
        <f>_xlfn.STDEV.P(Table131314[[#This Row],[Estimated costs 1]:[Estimated costs 20]])</f>
        <v>0</v>
      </c>
      <c r="L369" s="2" t="e">
        <f>Table131314[[#This Row],[Dev]]/Table131314[[#This Row],[Mean]]*100</f>
        <v>#DIV/0!</v>
      </c>
      <c r="M369" s="2">
        <f>Table131314[[#This Row],[Estimated costs 1]]-Table131314[[#This Row],[Actual cost]]</f>
        <v>0</v>
      </c>
      <c r="N369" s="2" t="e">
        <f>Table131314[[#This Row],[Diff 1]]/Table131314[[#This Row],[Actual cost]]*100</f>
        <v>#DIV/0!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</row>
    <row r="370" spans="1:34" x14ac:dyDescent="0.3">
      <c r="A370" t="s">
        <v>390</v>
      </c>
      <c r="B370">
        <v>368</v>
      </c>
      <c r="C370" t="str">
        <f>LEFT(Table131314[[#This Row],[Contingency id]])</f>
        <v>A</v>
      </c>
      <c r="D370" s="1">
        <v>0</v>
      </c>
      <c r="E370" s="1">
        <v>1.0333333333333301</v>
      </c>
      <c r="F370">
        <v>62</v>
      </c>
      <c r="G370">
        <v>60</v>
      </c>
      <c r="H370" s="2">
        <v>0</v>
      </c>
      <c r="I370" s="2">
        <f>AVERAGE(Table131314[[#This Row],[Estimated costs 1]:[Estimated costs 20]])</f>
        <v>0</v>
      </c>
      <c r="J370" s="2" t="e">
        <f>(Table131314[[#This Row],[Mean]]-Table131314[[#This Row],[Actual cost]])/Table131314[[#This Row],[Actual cost]]*100</f>
        <v>#DIV/0!</v>
      </c>
      <c r="K370" s="2">
        <f>_xlfn.STDEV.P(Table131314[[#This Row],[Estimated costs 1]:[Estimated costs 20]])</f>
        <v>0</v>
      </c>
      <c r="L370" s="2" t="e">
        <f>Table131314[[#This Row],[Dev]]/Table131314[[#This Row],[Mean]]*100</f>
        <v>#DIV/0!</v>
      </c>
      <c r="M370" s="2">
        <f>Table131314[[#This Row],[Estimated costs 1]]-Table131314[[#This Row],[Actual cost]]</f>
        <v>0</v>
      </c>
      <c r="N370" s="2" t="e">
        <f>Table131314[[#This Row],[Diff 1]]/Table131314[[#This Row],[Actual cost]]*100</f>
        <v>#DIV/0!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</row>
    <row r="371" spans="1:34" x14ac:dyDescent="0.3">
      <c r="A371" t="s">
        <v>391</v>
      </c>
      <c r="B371">
        <v>369</v>
      </c>
      <c r="C371" t="str">
        <f>LEFT(Table131314[[#This Row],[Contingency id]])</f>
        <v>A</v>
      </c>
      <c r="D371" s="1">
        <v>0</v>
      </c>
      <c r="E371" s="1">
        <v>1.0333333333333301</v>
      </c>
      <c r="F371">
        <v>62</v>
      </c>
      <c r="G371">
        <v>60</v>
      </c>
      <c r="H371" s="2">
        <v>0</v>
      </c>
      <c r="I371" s="2">
        <f>AVERAGE(Table131314[[#This Row],[Estimated costs 1]:[Estimated costs 20]])</f>
        <v>0</v>
      </c>
      <c r="J371" s="2" t="e">
        <f>(Table131314[[#This Row],[Mean]]-Table131314[[#This Row],[Actual cost]])/Table131314[[#This Row],[Actual cost]]*100</f>
        <v>#DIV/0!</v>
      </c>
      <c r="K371" s="2">
        <f>_xlfn.STDEV.P(Table131314[[#This Row],[Estimated costs 1]:[Estimated costs 20]])</f>
        <v>0</v>
      </c>
      <c r="L371" s="2" t="e">
        <f>Table131314[[#This Row],[Dev]]/Table131314[[#This Row],[Mean]]*100</f>
        <v>#DIV/0!</v>
      </c>
      <c r="M371" s="2">
        <f>Table131314[[#This Row],[Estimated costs 1]]-Table131314[[#This Row],[Actual cost]]</f>
        <v>0</v>
      </c>
      <c r="N371" s="2" t="e">
        <f>Table131314[[#This Row],[Diff 1]]/Table131314[[#This Row],[Actual cost]]*100</f>
        <v>#DIV/0!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</row>
    <row r="372" spans="1:34" x14ac:dyDescent="0.3">
      <c r="A372" t="s">
        <v>392</v>
      </c>
      <c r="B372">
        <v>370</v>
      </c>
      <c r="C372" t="str">
        <f>LEFT(Table131314[[#This Row],[Contingency id]])</f>
        <v>A</v>
      </c>
      <c r="D372" s="1">
        <v>0</v>
      </c>
      <c r="E372" s="1">
        <v>1.02173913043478</v>
      </c>
      <c r="F372">
        <v>94</v>
      </c>
      <c r="G372">
        <v>92</v>
      </c>
      <c r="H372" s="2">
        <v>0</v>
      </c>
      <c r="I372" s="2">
        <f>AVERAGE(Table131314[[#This Row],[Estimated costs 1]:[Estimated costs 20]])</f>
        <v>0</v>
      </c>
      <c r="J372" s="2" t="e">
        <f>(Table131314[[#This Row],[Mean]]-Table131314[[#This Row],[Actual cost]])/Table131314[[#This Row],[Actual cost]]*100</f>
        <v>#DIV/0!</v>
      </c>
      <c r="K372" s="2">
        <f>_xlfn.STDEV.P(Table131314[[#This Row],[Estimated costs 1]:[Estimated costs 20]])</f>
        <v>0</v>
      </c>
      <c r="L372" s="2" t="e">
        <f>Table131314[[#This Row],[Dev]]/Table131314[[#This Row],[Mean]]*100</f>
        <v>#DIV/0!</v>
      </c>
      <c r="M372" s="2">
        <f>Table131314[[#This Row],[Estimated costs 1]]-Table131314[[#This Row],[Actual cost]]</f>
        <v>0</v>
      </c>
      <c r="N372" s="2" t="e">
        <f>Table131314[[#This Row],[Diff 1]]/Table131314[[#This Row],[Actual cost]]*100</f>
        <v>#DIV/0!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</row>
    <row r="373" spans="1:34" x14ac:dyDescent="0.3">
      <c r="A373" t="s">
        <v>393</v>
      </c>
      <c r="B373">
        <v>371</v>
      </c>
      <c r="C373" t="str">
        <f>LEFT(Table131314[[#This Row],[Contingency id]])</f>
        <v>A</v>
      </c>
      <c r="D373" s="1">
        <v>0</v>
      </c>
      <c r="E373" s="1">
        <v>1.0340909090909001</v>
      </c>
      <c r="F373">
        <v>91</v>
      </c>
      <c r="G373">
        <v>88</v>
      </c>
      <c r="H373" s="2">
        <v>0</v>
      </c>
      <c r="I373" s="2">
        <f>AVERAGE(Table131314[[#This Row],[Estimated costs 1]:[Estimated costs 20]])</f>
        <v>0</v>
      </c>
      <c r="J373" s="2" t="e">
        <f>(Table131314[[#This Row],[Mean]]-Table131314[[#This Row],[Actual cost]])/Table131314[[#This Row],[Actual cost]]*100</f>
        <v>#DIV/0!</v>
      </c>
      <c r="K373" s="2">
        <f>_xlfn.STDEV.P(Table131314[[#This Row],[Estimated costs 1]:[Estimated costs 20]])</f>
        <v>0</v>
      </c>
      <c r="L373" s="2" t="e">
        <f>Table131314[[#This Row],[Dev]]/Table131314[[#This Row],[Mean]]*100</f>
        <v>#DIV/0!</v>
      </c>
      <c r="M373" s="2">
        <f>Table131314[[#This Row],[Estimated costs 1]]-Table131314[[#This Row],[Actual cost]]</f>
        <v>0</v>
      </c>
      <c r="N373" s="2" t="e">
        <f>Table131314[[#This Row],[Diff 1]]/Table131314[[#This Row],[Actual cost]]*100</f>
        <v>#DIV/0!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</row>
    <row r="374" spans="1:34" x14ac:dyDescent="0.3">
      <c r="A374" t="s">
        <v>394</v>
      </c>
      <c r="B374">
        <v>372</v>
      </c>
      <c r="C374" t="str">
        <f>LEFT(Table131314[[#This Row],[Contingency id]])</f>
        <v>A</v>
      </c>
      <c r="D374" s="1">
        <v>0</v>
      </c>
      <c r="E374" s="1">
        <v>1.02173913043478</v>
      </c>
      <c r="F374">
        <v>94</v>
      </c>
      <c r="G374">
        <v>92</v>
      </c>
      <c r="H374" s="2">
        <v>0</v>
      </c>
      <c r="I374" s="2">
        <f>AVERAGE(Table131314[[#This Row],[Estimated costs 1]:[Estimated costs 20]])</f>
        <v>0</v>
      </c>
      <c r="J374" s="2" t="e">
        <f>(Table131314[[#This Row],[Mean]]-Table131314[[#This Row],[Actual cost]])/Table131314[[#This Row],[Actual cost]]*100</f>
        <v>#DIV/0!</v>
      </c>
      <c r="K374" s="2">
        <f>_xlfn.STDEV.P(Table131314[[#This Row],[Estimated costs 1]:[Estimated costs 20]])</f>
        <v>0</v>
      </c>
      <c r="L374" s="2" t="e">
        <f>Table131314[[#This Row],[Dev]]/Table131314[[#This Row],[Mean]]*100</f>
        <v>#DIV/0!</v>
      </c>
      <c r="M374" s="2">
        <f>Table131314[[#This Row],[Estimated costs 1]]-Table131314[[#This Row],[Actual cost]]</f>
        <v>0</v>
      </c>
      <c r="N374" s="2" t="e">
        <f>Table131314[[#This Row],[Diff 1]]/Table131314[[#This Row],[Actual cost]]*100</f>
        <v>#DIV/0!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</row>
    <row r="375" spans="1:34" x14ac:dyDescent="0.3">
      <c r="A375" t="s">
        <v>395</v>
      </c>
      <c r="B375">
        <v>373</v>
      </c>
      <c r="C375" t="str">
        <f>LEFT(Table131314[[#This Row],[Contingency id]])</f>
        <v>A</v>
      </c>
      <c r="D375" s="1">
        <v>0</v>
      </c>
      <c r="E375" s="1">
        <v>1.0107526881720399</v>
      </c>
      <c r="F375">
        <v>94</v>
      </c>
      <c r="G375">
        <v>93</v>
      </c>
      <c r="H375" s="2">
        <v>0</v>
      </c>
      <c r="I375" s="2">
        <f>AVERAGE(Table131314[[#This Row],[Estimated costs 1]:[Estimated costs 20]])</f>
        <v>0</v>
      </c>
      <c r="J375" s="2" t="e">
        <f>(Table131314[[#This Row],[Mean]]-Table131314[[#This Row],[Actual cost]])/Table131314[[#This Row],[Actual cost]]*100</f>
        <v>#DIV/0!</v>
      </c>
      <c r="K375" s="2">
        <f>_xlfn.STDEV.P(Table131314[[#This Row],[Estimated costs 1]:[Estimated costs 20]])</f>
        <v>0</v>
      </c>
      <c r="L375" s="2" t="e">
        <f>Table131314[[#This Row],[Dev]]/Table131314[[#This Row],[Mean]]*100</f>
        <v>#DIV/0!</v>
      </c>
      <c r="M375" s="2">
        <f>Table131314[[#This Row],[Estimated costs 1]]-Table131314[[#This Row],[Actual cost]]</f>
        <v>0</v>
      </c>
      <c r="N375" s="2" t="e">
        <f>Table131314[[#This Row],[Diff 1]]/Table131314[[#This Row],[Actual cost]]*100</f>
        <v>#DIV/0!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</row>
    <row r="376" spans="1:34" x14ac:dyDescent="0.3">
      <c r="A376" t="s">
        <v>396</v>
      </c>
      <c r="B376">
        <v>374</v>
      </c>
      <c r="C376" t="str">
        <f>LEFT(Table131314[[#This Row],[Contingency id]])</f>
        <v>A</v>
      </c>
      <c r="D376" s="1">
        <v>0</v>
      </c>
      <c r="E376" s="1">
        <v>1.02173913043478</v>
      </c>
      <c r="F376">
        <v>94</v>
      </c>
      <c r="G376">
        <v>92</v>
      </c>
      <c r="H376" s="2">
        <v>0</v>
      </c>
      <c r="I376" s="2">
        <f>AVERAGE(Table131314[[#This Row],[Estimated costs 1]:[Estimated costs 20]])</f>
        <v>0</v>
      </c>
      <c r="J376" s="2" t="e">
        <f>(Table131314[[#This Row],[Mean]]-Table131314[[#This Row],[Actual cost]])/Table131314[[#This Row],[Actual cost]]*100</f>
        <v>#DIV/0!</v>
      </c>
      <c r="K376" s="2">
        <f>_xlfn.STDEV.P(Table131314[[#This Row],[Estimated costs 1]:[Estimated costs 20]])</f>
        <v>0</v>
      </c>
      <c r="L376" s="2" t="e">
        <f>Table131314[[#This Row],[Dev]]/Table131314[[#This Row],[Mean]]*100</f>
        <v>#DIV/0!</v>
      </c>
      <c r="M376" s="2">
        <f>Table131314[[#This Row],[Estimated costs 1]]-Table131314[[#This Row],[Actual cost]]</f>
        <v>0</v>
      </c>
      <c r="N376" s="2" t="e">
        <f>Table131314[[#This Row],[Diff 1]]/Table131314[[#This Row],[Actual cost]]*100</f>
        <v>#DIV/0!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</row>
    <row r="377" spans="1:34" x14ac:dyDescent="0.3">
      <c r="A377" t="s">
        <v>397</v>
      </c>
      <c r="B377">
        <v>375</v>
      </c>
      <c r="C377" t="str">
        <f>LEFT(Table131314[[#This Row],[Contingency id]])</f>
        <v>A</v>
      </c>
      <c r="D377" s="1">
        <v>0</v>
      </c>
      <c r="E377" s="1">
        <v>1.0099009900990099</v>
      </c>
      <c r="F377">
        <v>102</v>
      </c>
      <c r="G377">
        <v>101</v>
      </c>
      <c r="H377" s="2">
        <v>0</v>
      </c>
      <c r="I377" s="2">
        <f>AVERAGE(Table131314[[#This Row],[Estimated costs 1]:[Estimated costs 20]])</f>
        <v>0</v>
      </c>
      <c r="J377" s="2" t="e">
        <f>(Table131314[[#This Row],[Mean]]-Table131314[[#This Row],[Actual cost]])/Table131314[[#This Row],[Actual cost]]*100</f>
        <v>#DIV/0!</v>
      </c>
      <c r="K377" s="2">
        <f>_xlfn.STDEV.P(Table131314[[#This Row],[Estimated costs 1]:[Estimated costs 20]])</f>
        <v>0</v>
      </c>
      <c r="L377" s="2" t="e">
        <f>Table131314[[#This Row],[Dev]]/Table131314[[#This Row],[Mean]]*100</f>
        <v>#DIV/0!</v>
      </c>
      <c r="M377" s="2">
        <f>Table131314[[#This Row],[Estimated costs 1]]-Table131314[[#This Row],[Actual cost]]</f>
        <v>0</v>
      </c>
      <c r="N377" s="2" t="e">
        <f>Table131314[[#This Row],[Diff 1]]/Table131314[[#This Row],[Actual cost]]*100</f>
        <v>#DIV/0!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</row>
    <row r="378" spans="1:34" x14ac:dyDescent="0.3">
      <c r="A378" t="s">
        <v>398</v>
      </c>
      <c r="B378">
        <v>376</v>
      </c>
      <c r="C378" t="str">
        <f>LEFT(Table131314[[#This Row],[Contingency id]])</f>
        <v>A</v>
      </c>
      <c r="D378" s="1">
        <v>0</v>
      </c>
      <c r="E378" s="1">
        <v>1.0202020202020201</v>
      </c>
      <c r="F378">
        <v>101</v>
      </c>
      <c r="G378">
        <v>99</v>
      </c>
      <c r="H378" s="2">
        <v>0</v>
      </c>
      <c r="I378" s="2">
        <f>AVERAGE(Table131314[[#This Row],[Estimated costs 1]:[Estimated costs 20]])</f>
        <v>0</v>
      </c>
      <c r="J378" s="2" t="e">
        <f>(Table131314[[#This Row],[Mean]]-Table131314[[#This Row],[Actual cost]])/Table131314[[#This Row],[Actual cost]]*100</f>
        <v>#DIV/0!</v>
      </c>
      <c r="K378" s="2">
        <f>_xlfn.STDEV.P(Table131314[[#This Row],[Estimated costs 1]:[Estimated costs 20]])</f>
        <v>0</v>
      </c>
      <c r="L378" s="2" t="e">
        <f>Table131314[[#This Row],[Dev]]/Table131314[[#This Row],[Mean]]*100</f>
        <v>#DIV/0!</v>
      </c>
      <c r="M378" s="2">
        <f>Table131314[[#This Row],[Estimated costs 1]]-Table131314[[#This Row],[Actual cost]]</f>
        <v>0</v>
      </c>
      <c r="N378" s="2" t="e">
        <f>Table131314[[#This Row],[Diff 1]]/Table131314[[#This Row],[Actual cost]]*100</f>
        <v>#DIV/0!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</row>
    <row r="379" spans="1:34" x14ac:dyDescent="0.3">
      <c r="A379" t="s">
        <v>399</v>
      </c>
      <c r="B379">
        <v>377</v>
      </c>
      <c r="C379" t="str">
        <f>LEFT(Table131314[[#This Row],[Contingency id]])</f>
        <v>A</v>
      </c>
      <c r="D379" s="1">
        <v>0</v>
      </c>
      <c r="E379" s="1">
        <v>1.0099009900990099</v>
      </c>
      <c r="F379">
        <v>102</v>
      </c>
      <c r="G379">
        <v>101</v>
      </c>
      <c r="H379" s="2">
        <v>0</v>
      </c>
      <c r="I379" s="2">
        <f>AVERAGE(Table131314[[#This Row],[Estimated costs 1]:[Estimated costs 20]])</f>
        <v>0</v>
      </c>
      <c r="J379" s="2" t="e">
        <f>(Table131314[[#This Row],[Mean]]-Table131314[[#This Row],[Actual cost]])/Table131314[[#This Row],[Actual cost]]*100</f>
        <v>#DIV/0!</v>
      </c>
      <c r="K379" s="2">
        <f>_xlfn.STDEV.P(Table131314[[#This Row],[Estimated costs 1]:[Estimated costs 20]])</f>
        <v>0</v>
      </c>
      <c r="L379" s="2" t="e">
        <f>Table131314[[#This Row],[Dev]]/Table131314[[#This Row],[Mean]]*100</f>
        <v>#DIV/0!</v>
      </c>
      <c r="M379" s="2">
        <f>Table131314[[#This Row],[Estimated costs 1]]-Table131314[[#This Row],[Actual cost]]</f>
        <v>0</v>
      </c>
      <c r="N379" s="2" t="e">
        <f>Table131314[[#This Row],[Diff 1]]/Table131314[[#This Row],[Actual cost]]*100</f>
        <v>#DIV/0!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</row>
    <row r="380" spans="1:34" x14ac:dyDescent="0.3">
      <c r="A380" t="s">
        <v>400</v>
      </c>
      <c r="B380">
        <v>378</v>
      </c>
      <c r="C380" t="str">
        <f>LEFT(Table131314[[#This Row],[Contingency id]])</f>
        <v>A</v>
      </c>
      <c r="D380" s="1">
        <v>0</v>
      </c>
      <c r="E380" s="1">
        <v>1.02479338842975</v>
      </c>
      <c r="F380">
        <v>124</v>
      </c>
      <c r="G380">
        <v>121</v>
      </c>
      <c r="H380" s="2">
        <v>0</v>
      </c>
      <c r="I380" s="2">
        <f>AVERAGE(Table131314[[#This Row],[Estimated costs 1]:[Estimated costs 20]])</f>
        <v>0</v>
      </c>
      <c r="J380" s="2" t="e">
        <f>(Table131314[[#This Row],[Mean]]-Table131314[[#This Row],[Actual cost]])/Table131314[[#This Row],[Actual cost]]*100</f>
        <v>#DIV/0!</v>
      </c>
      <c r="K380" s="2">
        <f>_xlfn.STDEV.P(Table131314[[#This Row],[Estimated costs 1]:[Estimated costs 20]])</f>
        <v>0</v>
      </c>
      <c r="L380" s="2" t="e">
        <f>Table131314[[#This Row],[Dev]]/Table131314[[#This Row],[Mean]]*100</f>
        <v>#DIV/0!</v>
      </c>
      <c r="M380" s="2">
        <f>Table131314[[#This Row],[Estimated costs 1]]-Table131314[[#This Row],[Actual cost]]</f>
        <v>0</v>
      </c>
      <c r="N380" s="2" t="e">
        <f>Table131314[[#This Row],[Diff 1]]/Table131314[[#This Row],[Actual cost]]*100</f>
        <v>#DIV/0!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</row>
    <row r="381" spans="1:34" x14ac:dyDescent="0.3">
      <c r="A381" t="s">
        <v>401</v>
      </c>
      <c r="B381">
        <v>379</v>
      </c>
      <c r="C381" t="str">
        <f>LEFT(Table131314[[#This Row],[Contingency id]])</f>
        <v>A</v>
      </c>
      <c r="D381" s="1">
        <v>0</v>
      </c>
      <c r="E381" s="1">
        <v>1.0163934426229499</v>
      </c>
      <c r="F381">
        <v>124</v>
      </c>
      <c r="G381">
        <v>122</v>
      </c>
      <c r="H381" s="2">
        <v>0</v>
      </c>
      <c r="I381" s="2">
        <f>AVERAGE(Table131314[[#This Row],[Estimated costs 1]:[Estimated costs 20]])</f>
        <v>0</v>
      </c>
      <c r="J381" s="2" t="e">
        <f>(Table131314[[#This Row],[Mean]]-Table131314[[#This Row],[Actual cost]])/Table131314[[#This Row],[Actual cost]]*100</f>
        <v>#DIV/0!</v>
      </c>
      <c r="K381" s="2">
        <f>_xlfn.STDEV.P(Table131314[[#This Row],[Estimated costs 1]:[Estimated costs 20]])</f>
        <v>0</v>
      </c>
      <c r="L381" s="2" t="e">
        <f>Table131314[[#This Row],[Dev]]/Table131314[[#This Row],[Mean]]*100</f>
        <v>#DIV/0!</v>
      </c>
      <c r="M381" s="2">
        <f>Table131314[[#This Row],[Estimated costs 1]]-Table131314[[#This Row],[Actual cost]]</f>
        <v>0</v>
      </c>
      <c r="N381" s="2" t="e">
        <f>Table131314[[#This Row],[Diff 1]]/Table131314[[#This Row],[Actual cost]]*100</f>
        <v>#DIV/0!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</row>
    <row r="382" spans="1:34" x14ac:dyDescent="0.3">
      <c r="A382" t="s">
        <v>402</v>
      </c>
      <c r="B382">
        <v>380</v>
      </c>
      <c r="C382" t="str">
        <f>LEFT(Table131314[[#This Row],[Contingency id]])</f>
        <v>A</v>
      </c>
      <c r="D382" s="1">
        <v>0</v>
      </c>
      <c r="E382" s="1">
        <v>1.02479338842975</v>
      </c>
      <c r="F382">
        <v>124</v>
      </c>
      <c r="G382">
        <v>121</v>
      </c>
      <c r="H382" s="2">
        <v>0</v>
      </c>
      <c r="I382" s="2">
        <f>AVERAGE(Table131314[[#This Row],[Estimated costs 1]:[Estimated costs 20]])</f>
        <v>0</v>
      </c>
      <c r="J382" s="2" t="e">
        <f>(Table131314[[#This Row],[Mean]]-Table131314[[#This Row],[Actual cost]])/Table131314[[#This Row],[Actual cost]]*100</f>
        <v>#DIV/0!</v>
      </c>
      <c r="K382" s="2">
        <f>_xlfn.STDEV.P(Table131314[[#This Row],[Estimated costs 1]:[Estimated costs 20]])</f>
        <v>0</v>
      </c>
      <c r="L382" s="2" t="e">
        <f>Table131314[[#This Row],[Dev]]/Table131314[[#This Row],[Mean]]*100</f>
        <v>#DIV/0!</v>
      </c>
      <c r="M382" s="2">
        <f>Table131314[[#This Row],[Estimated costs 1]]-Table131314[[#This Row],[Actual cost]]</f>
        <v>0</v>
      </c>
      <c r="N382" s="2" t="e">
        <f>Table131314[[#This Row],[Diff 1]]/Table131314[[#This Row],[Actual cost]]*100</f>
        <v>#DIV/0!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</row>
    <row r="383" spans="1:34" x14ac:dyDescent="0.3">
      <c r="A383" t="s">
        <v>403</v>
      </c>
      <c r="B383">
        <v>381</v>
      </c>
      <c r="C383" t="str">
        <f>LEFT(Table131314[[#This Row],[Contingency id]])</f>
        <v>A</v>
      </c>
      <c r="D383" s="1">
        <v>0</v>
      </c>
      <c r="E383" s="1">
        <v>1.0598290598290501</v>
      </c>
      <c r="F383">
        <v>124</v>
      </c>
      <c r="G383">
        <v>117</v>
      </c>
      <c r="H383" s="2">
        <v>0</v>
      </c>
      <c r="I383" s="2">
        <f>AVERAGE(Table131314[[#This Row],[Estimated costs 1]:[Estimated costs 20]])</f>
        <v>0</v>
      </c>
      <c r="J383" s="2" t="e">
        <f>(Table131314[[#This Row],[Mean]]-Table131314[[#This Row],[Actual cost]])/Table131314[[#This Row],[Actual cost]]*100</f>
        <v>#DIV/0!</v>
      </c>
      <c r="K383" s="2">
        <f>_xlfn.STDEV.P(Table131314[[#This Row],[Estimated costs 1]:[Estimated costs 20]])</f>
        <v>0</v>
      </c>
      <c r="L383" s="2" t="e">
        <f>Table131314[[#This Row],[Dev]]/Table131314[[#This Row],[Mean]]*100</f>
        <v>#DIV/0!</v>
      </c>
      <c r="M383" s="2">
        <f>Table131314[[#This Row],[Estimated costs 1]]-Table131314[[#This Row],[Actual cost]]</f>
        <v>0</v>
      </c>
      <c r="N383" s="2" t="e">
        <f>Table131314[[#This Row],[Diff 1]]/Table131314[[#This Row],[Actual cost]]*100</f>
        <v>#DIV/0!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</row>
    <row r="384" spans="1:34" x14ac:dyDescent="0.3">
      <c r="A384" t="s">
        <v>404</v>
      </c>
      <c r="B384">
        <v>382</v>
      </c>
      <c r="C384" t="str">
        <f>LEFT(Table131314[[#This Row],[Contingency id]])</f>
        <v>A</v>
      </c>
      <c r="D384" s="1">
        <v>0</v>
      </c>
      <c r="E384" s="1">
        <v>1</v>
      </c>
      <c r="F384">
        <v>124</v>
      </c>
      <c r="G384">
        <v>124</v>
      </c>
      <c r="H384" s="2">
        <v>0</v>
      </c>
      <c r="I384" s="2">
        <f>AVERAGE(Table131314[[#This Row],[Estimated costs 1]:[Estimated costs 20]])</f>
        <v>0</v>
      </c>
      <c r="J384" s="2" t="e">
        <f>(Table131314[[#This Row],[Mean]]-Table131314[[#This Row],[Actual cost]])/Table131314[[#This Row],[Actual cost]]*100</f>
        <v>#DIV/0!</v>
      </c>
      <c r="K384" s="2">
        <f>_xlfn.STDEV.P(Table131314[[#This Row],[Estimated costs 1]:[Estimated costs 20]])</f>
        <v>0</v>
      </c>
      <c r="L384" s="2" t="e">
        <f>Table131314[[#This Row],[Dev]]/Table131314[[#This Row],[Mean]]*100</f>
        <v>#DIV/0!</v>
      </c>
      <c r="M384" s="2">
        <f>Table131314[[#This Row],[Estimated costs 1]]-Table131314[[#This Row],[Actual cost]]</f>
        <v>0</v>
      </c>
      <c r="N384" s="2" t="e">
        <f>Table131314[[#This Row],[Diff 1]]/Table131314[[#This Row],[Actual cost]]*100</f>
        <v>#DIV/0!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</row>
    <row r="385" spans="1:34" x14ac:dyDescent="0.3">
      <c r="A385" t="s">
        <v>405</v>
      </c>
      <c r="B385">
        <v>383</v>
      </c>
      <c r="C385" t="str">
        <f>LEFT(Table131314[[#This Row],[Contingency id]])</f>
        <v>A</v>
      </c>
      <c r="D385" s="1">
        <v>0</v>
      </c>
      <c r="E385" s="1">
        <v>1.0081300813008101</v>
      </c>
      <c r="F385">
        <v>124</v>
      </c>
      <c r="G385">
        <v>123</v>
      </c>
      <c r="H385" s="2">
        <v>0</v>
      </c>
      <c r="I385" s="2">
        <f>AVERAGE(Table131314[[#This Row],[Estimated costs 1]:[Estimated costs 20]])</f>
        <v>0</v>
      </c>
      <c r="J385" s="2" t="e">
        <f>(Table131314[[#This Row],[Mean]]-Table131314[[#This Row],[Actual cost]])/Table131314[[#This Row],[Actual cost]]*100</f>
        <v>#DIV/0!</v>
      </c>
      <c r="K385" s="2">
        <f>_xlfn.STDEV.P(Table131314[[#This Row],[Estimated costs 1]:[Estimated costs 20]])</f>
        <v>0</v>
      </c>
      <c r="L385" s="2" t="e">
        <f>Table131314[[#This Row],[Dev]]/Table131314[[#This Row],[Mean]]*100</f>
        <v>#DIV/0!</v>
      </c>
      <c r="M385" s="2">
        <f>Table131314[[#This Row],[Estimated costs 1]]-Table131314[[#This Row],[Actual cost]]</f>
        <v>0</v>
      </c>
      <c r="N385" s="2" t="e">
        <f>Table131314[[#This Row],[Diff 1]]/Table131314[[#This Row],[Actual cost]]*100</f>
        <v>#DIV/0!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</row>
    <row r="386" spans="1:34" x14ac:dyDescent="0.3">
      <c r="A386" t="s">
        <v>406</v>
      </c>
      <c r="B386">
        <v>384</v>
      </c>
      <c r="C386" t="str">
        <f>LEFT(Table131314[[#This Row],[Contingency id]])</f>
        <v>A</v>
      </c>
      <c r="D386" s="1">
        <v>0</v>
      </c>
      <c r="E386" s="1">
        <v>1.0508474576271101</v>
      </c>
      <c r="F386">
        <v>124</v>
      </c>
      <c r="G386">
        <v>118</v>
      </c>
      <c r="H386" s="2">
        <v>0</v>
      </c>
      <c r="I386" s="2">
        <f>AVERAGE(Table131314[[#This Row],[Estimated costs 1]:[Estimated costs 20]])</f>
        <v>0</v>
      </c>
      <c r="J386" s="2" t="e">
        <f>(Table131314[[#This Row],[Mean]]-Table131314[[#This Row],[Actual cost]])/Table131314[[#This Row],[Actual cost]]*100</f>
        <v>#DIV/0!</v>
      </c>
      <c r="K386" s="2">
        <f>_xlfn.STDEV.P(Table131314[[#This Row],[Estimated costs 1]:[Estimated costs 20]])</f>
        <v>0</v>
      </c>
      <c r="L386" s="2" t="e">
        <f>Table131314[[#This Row],[Dev]]/Table131314[[#This Row],[Mean]]*100</f>
        <v>#DIV/0!</v>
      </c>
      <c r="M386" s="2">
        <f>Table131314[[#This Row],[Estimated costs 1]]-Table131314[[#This Row],[Actual cost]]</f>
        <v>0</v>
      </c>
      <c r="N386" s="2" t="e">
        <f>Table131314[[#This Row],[Diff 1]]/Table131314[[#This Row],[Actual cost]]*100</f>
        <v>#DIV/0!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</row>
    <row r="387" spans="1:34" x14ac:dyDescent="0.3">
      <c r="A387" t="s">
        <v>407</v>
      </c>
      <c r="B387">
        <v>385</v>
      </c>
      <c r="C387" t="str">
        <f>LEFT(Table131314[[#This Row],[Contingency id]])</f>
        <v>B</v>
      </c>
      <c r="D387">
        <v>0</v>
      </c>
      <c r="E387" s="1">
        <v>1.01136363636363</v>
      </c>
      <c r="F387">
        <v>89</v>
      </c>
      <c r="G387">
        <v>88</v>
      </c>
      <c r="H387">
        <v>0</v>
      </c>
      <c r="I387" s="2">
        <f>AVERAGE(Table131314[[#This Row],[Estimated costs 1]:[Estimated costs 20]])</f>
        <v>0</v>
      </c>
      <c r="J387" s="2" t="e">
        <f>(Table131314[[#This Row],[Mean]]-Table131314[[#This Row],[Actual cost]])/Table131314[[#This Row],[Actual cost]]*100</f>
        <v>#DIV/0!</v>
      </c>
      <c r="K387" s="2">
        <f>_xlfn.STDEV.P(Table131314[[#This Row],[Estimated costs 1]:[Estimated costs 20]])</f>
        <v>0</v>
      </c>
      <c r="L387" s="2" t="e">
        <f>Table131314[[#This Row],[Dev]]/Table131314[[#This Row],[Mean]]*100</f>
        <v>#DIV/0!</v>
      </c>
      <c r="M387" s="2">
        <f>Table131314[[#This Row],[Estimated costs 1]]-Table131314[[#This Row],[Actual cost]]</f>
        <v>0</v>
      </c>
      <c r="N387" s="2" t="e">
        <f>Table131314[[#This Row],[Diff 1]]/Table131314[[#This Row],[Actual cost]]*100</f>
        <v>#DIV/0!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</row>
    <row r="388" spans="1:34" x14ac:dyDescent="0.3">
      <c r="A388" t="s">
        <v>408</v>
      </c>
      <c r="B388">
        <v>386</v>
      </c>
      <c r="C388" t="str">
        <f>LEFT(Table131314[[#This Row],[Contingency id]])</f>
        <v>B</v>
      </c>
      <c r="D388">
        <v>0</v>
      </c>
      <c r="E388" s="1">
        <v>1</v>
      </c>
      <c r="F388">
        <v>65</v>
      </c>
      <c r="G388">
        <v>65</v>
      </c>
      <c r="H388">
        <v>0</v>
      </c>
      <c r="I388" s="2">
        <f>AVERAGE(Table131314[[#This Row],[Estimated costs 1]:[Estimated costs 20]])</f>
        <v>0</v>
      </c>
      <c r="J388" s="2" t="e">
        <f>(Table131314[[#This Row],[Mean]]-Table131314[[#This Row],[Actual cost]])/Table131314[[#This Row],[Actual cost]]*100</f>
        <v>#DIV/0!</v>
      </c>
      <c r="K388" s="2">
        <f>_xlfn.STDEV.P(Table131314[[#This Row],[Estimated costs 1]:[Estimated costs 20]])</f>
        <v>0</v>
      </c>
      <c r="L388" s="2" t="e">
        <f>Table131314[[#This Row],[Dev]]/Table131314[[#This Row],[Mean]]*100</f>
        <v>#DIV/0!</v>
      </c>
      <c r="M388" s="2">
        <f>Table131314[[#This Row],[Estimated costs 1]]-Table131314[[#This Row],[Actual cost]]</f>
        <v>0</v>
      </c>
      <c r="N388" s="2" t="e">
        <f>Table131314[[#This Row],[Diff 1]]/Table131314[[#This Row],[Actual cost]]*100</f>
        <v>#DIV/0!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</row>
    <row r="389" spans="1:34" x14ac:dyDescent="0.3">
      <c r="A389" t="s">
        <v>409</v>
      </c>
      <c r="B389">
        <v>387</v>
      </c>
      <c r="C389" t="str">
        <f>LEFT(Table131314[[#This Row],[Contingency id]])</f>
        <v>B</v>
      </c>
      <c r="D389">
        <v>0</v>
      </c>
      <c r="E389" s="1">
        <v>1</v>
      </c>
      <c r="F389">
        <v>65</v>
      </c>
      <c r="G389">
        <v>65</v>
      </c>
      <c r="H389">
        <v>0</v>
      </c>
      <c r="I389" s="2">
        <f>AVERAGE(Table131314[[#This Row],[Estimated costs 1]:[Estimated costs 20]])</f>
        <v>0</v>
      </c>
      <c r="J389" s="2" t="e">
        <f>(Table131314[[#This Row],[Mean]]-Table131314[[#This Row],[Actual cost]])/Table131314[[#This Row],[Actual cost]]*100</f>
        <v>#DIV/0!</v>
      </c>
      <c r="K389" s="2">
        <f>_xlfn.STDEV.P(Table131314[[#This Row],[Estimated costs 1]:[Estimated costs 20]])</f>
        <v>0</v>
      </c>
      <c r="L389" s="2" t="e">
        <f>Table131314[[#This Row],[Dev]]/Table131314[[#This Row],[Mean]]*100</f>
        <v>#DIV/0!</v>
      </c>
      <c r="M389" s="2">
        <f>Table131314[[#This Row],[Estimated costs 1]]-Table131314[[#This Row],[Actual cost]]</f>
        <v>0</v>
      </c>
      <c r="N389" s="2" t="e">
        <f>Table131314[[#This Row],[Diff 1]]/Table131314[[#This Row],[Actual cost]]*100</f>
        <v>#DIV/0!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</row>
    <row r="390" spans="1:34" x14ac:dyDescent="0.3">
      <c r="A390" t="s">
        <v>410</v>
      </c>
      <c r="B390">
        <v>388</v>
      </c>
      <c r="C390" t="str">
        <f>LEFT(Table131314[[#This Row],[Contingency id]])</f>
        <v>B</v>
      </c>
      <c r="D390">
        <v>0</v>
      </c>
      <c r="E390" s="1">
        <v>1.02298850574712</v>
      </c>
      <c r="F390">
        <v>89</v>
      </c>
      <c r="G390">
        <v>87</v>
      </c>
      <c r="H390">
        <v>0</v>
      </c>
      <c r="I390" s="2">
        <f>AVERAGE(Table131314[[#This Row],[Estimated costs 1]:[Estimated costs 20]])</f>
        <v>0</v>
      </c>
      <c r="J390" s="2" t="e">
        <f>(Table131314[[#This Row],[Mean]]-Table131314[[#This Row],[Actual cost]])/Table131314[[#This Row],[Actual cost]]*100</f>
        <v>#DIV/0!</v>
      </c>
      <c r="K390" s="2">
        <f>_xlfn.STDEV.P(Table131314[[#This Row],[Estimated costs 1]:[Estimated costs 20]])</f>
        <v>0</v>
      </c>
      <c r="L390" s="2" t="e">
        <f>Table131314[[#This Row],[Dev]]/Table131314[[#This Row],[Mean]]*100</f>
        <v>#DIV/0!</v>
      </c>
      <c r="M390" s="2">
        <f>Table131314[[#This Row],[Estimated costs 1]]-Table131314[[#This Row],[Actual cost]]</f>
        <v>0</v>
      </c>
      <c r="N390" s="2" t="e">
        <f>Table131314[[#This Row],[Diff 1]]/Table131314[[#This Row],[Actual cost]]*100</f>
        <v>#DIV/0!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</row>
    <row r="391" spans="1:34" x14ac:dyDescent="0.3">
      <c r="A391" t="s">
        <v>411</v>
      </c>
      <c r="B391">
        <v>389</v>
      </c>
      <c r="C391" t="str">
        <f>LEFT(Table131314[[#This Row],[Contingency id]])</f>
        <v>B</v>
      </c>
      <c r="D391">
        <v>0</v>
      </c>
      <c r="E391" s="1">
        <v>1.02298850574712</v>
      </c>
      <c r="F391">
        <v>89</v>
      </c>
      <c r="G391">
        <v>87</v>
      </c>
      <c r="H391">
        <v>0</v>
      </c>
      <c r="I391" s="2">
        <f>AVERAGE(Table131314[[#This Row],[Estimated costs 1]:[Estimated costs 20]])</f>
        <v>0</v>
      </c>
      <c r="J391" s="2" t="e">
        <f>(Table131314[[#This Row],[Mean]]-Table131314[[#This Row],[Actual cost]])/Table131314[[#This Row],[Actual cost]]*100</f>
        <v>#DIV/0!</v>
      </c>
      <c r="K391" s="2">
        <f>_xlfn.STDEV.P(Table131314[[#This Row],[Estimated costs 1]:[Estimated costs 20]])</f>
        <v>0</v>
      </c>
      <c r="L391" s="2" t="e">
        <f>Table131314[[#This Row],[Dev]]/Table131314[[#This Row],[Mean]]*100</f>
        <v>#DIV/0!</v>
      </c>
      <c r="M391" s="2">
        <f>Table131314[[#This Row],[Estimated costs 1]]-Table131314[[#This Row],[Actual cost]]</f>
        <v>0</v>
      </c>
      <c r="N391" s="2" t="e">
        <f>Table131314[[#This Row],[Diff 1]]/Table131314[[#This Row],[Actual cost]]*100</f>
        <v>#DIV/0!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</row>
    <row r="392" spans="1:34" x14ac:dyDescent="0.3">
      <c r="A392" t="s">
        <v>412</v>
      </c>
      <c r="B392">
        <v>390</v>
      </c>
      <c r="C392" t="str">
        <f>LEFT(Table131314[[#This Row],[Contingency id]])</f>
        <v>B</v>
      </c>
      <c r="D392">
        <v>0</v>
      </c>
      <c r="E392" s="1">
        <v>1</v>
      </c>
      <c r="F392">
        <v>89</v>
      </c>
      <c r="G392">
        <v>89</v>
      </c>
      <c r="H392">
        <v>0</v>
      </c>
      <c r="I392" s="2">
        <f>AVERAGE(Table131314[[#This Row],[Estimated costs 1]:[Estimated costs 20]])</f>
        <v>0</v>
      </c>
      <c r="J392" s="2" t="e">
        <f>(Table131314[[#This Row],[Mean]]-Table131314[[#This Row],[Actual cost]])/Table131314[[#This Row],[Actual cost]]*100</f>
        <v>#DIV/0!</v>
      </c>
      <c r="K392" s="2">
        <f>_xlfn.STDEV.P(Table131314[[#This Row],[Estimated costs 1]:[Estimated costs 20]])</f>
        <v>0</v>
      </c>
      <c r="L392" s="2" t="e">
        <f>Table131314[[#This Row],[Dev]]/Table131314[[#This Row],[Mean]]*100</f>
        <v>#DIV/0!</v>
      </c>
      <c r="M392" s="2">
        <f>Table131314[[#This Row],[Estimated costs 1]]-Table131314[[#This Row],[Actual cost]]</f>
        <v>0</v>
      </c>
      <c r="N392" s="2" t="e">
        <f>Table131314[[#This Row],[Diff 1]]/Table131314[[#This Row],[Actual cost]]*100</f>
        <v>#DIV/0!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</row>
    <row r="393" spans="1:34" x14ac:dyDescent="0.3">
      <c r="A393" t="s">
        <v>413</v>
      </c>
      <c r="B393">
        <v>391</v>
      </c>
      <c r="C393" t="str">
        <f>LEFT(Table131314[[#This Row],[Contingency id]])</f>
        <v>B</v>
      </c>
      <c r="D393">
        <v>0</v>
      </c>
      <c r="E393" s="1">
        <v>1.0163934426229499</v>
      </c>
      <c r="F393">
        <v>62</v>
      </c>
      <c r="G393">
        <v>61</v>
      </c>
      <c r="H393">
        <v>0</v>
      </c>
      <c r="I393" s="2">
        <f>AVERAGE(Table131314[[#This Row],[Estimated costs 1]:[Estimated costs 20]])</f>
        <v>0</v>
      </c>
      <c r="J393" s="2" t="e">
        <f>(Table131314[[#This Row],[Mean]]-Table131314[[#This Row],[Actual cost]])/Table131314[[#This Row],[Actual cost]]*100</f>
        <v>#DIV/0!</v>
      </c>
      <c r="K393" s="2">
        <f>_xlfn.STDEV.P(Table131314[[#This Row],[Estimated costs 1]:[Estimated costs 20]])</f>
        <v>0</v>
      </c>
      <c r="L393" s="2" t="e">
        <f>Table131314[[#This Row],[Dev]]/Table131314[[#This Row],[Mean]]*100</f>
        <v>#DIV/0!</v>
      </c>
      <c r="M393" s="2">
        <f>Table131314[[#This Row],[Estimated costs 1]]-Table131314[[#This Row],[Actual cost]]</f>
        <v>0</v>
      </c>
      <c r="N393" s="2" t="e">
        <f>Table131314[[#This Row],[Diff 1]]/Table131314[[#This Row],[Actual cost]]*100</f>
        <v>#DIV/0!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</row>
    <row r="394" spans="1:34" x14ac:dyDescent="0.3">
      <c r="A394" t="s">
        <v>414</v>
      </c>
      <c r="B394">
        <v>392</v>
      </c>
      <c r="C394" t="str">
        <f>LEFT(Table131314[[#This Row],[Contingency id]])</f>
        <v>B</v>
      </c>
      <c r="D394">
        <v>0</v>
      </c>
      <c r="E394" s="1">
        <v>1</v>
      </c>
      <c r="F394">
        <v>62</v>
      </c>
      <c r="G394">
        <v>62</v>
      </c>
      <c r="H394">
        <v>0</v>
      </c>
      <c r="I394" s="2">
        <f>AVERAGE(Table131314[[#This Row],[Estimated costs 1]:[Estimated costs 20]])</f>
        <v>0</v>
      </c>
      <c r="J394" s="2" t="e">
        <f>(Table131314[[#This Row],[Mean]]-Table131314[[#This Row],[Actual cost]])/Table131314[[#This Row],[Actual cost]]*100</f>
        <v>#DIV/0!</v>
      </c>
      <c r="K394" s="2">
        <f>_xlfn.STDEV.P(Table131314[[#This Row],[Estimated costs 1]:[Estimated costs 20]])</f>
        <v>0</v>
      </c>
      <c r="L394" s="2" t="e">
        <f>Table131314[[#This Row],[Dev]]/Table131314[[#This Row],[Mean]]*100</f>
        <v>#DIV/0!</v>
      </c>
      <c r="M394" s="2">
        <f>Table131314[[#This Row],[Estimated costs 1]]-Table131314[[#This Row],[Actual cost]]</f>
        <v>0</v>
      </c>
      <c r="N394" s="2" t="e">
        <f>Table131314[[#This Row],[Diff 1]]/Table131314[[#This Row],[Actual cost]]*100</f>
        <v>#DIV/0!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</row>
    <row r="395" spans="1:34" x14ac:dyDescent="0.3">
      <c r="A395" t="s">
        <v>415</v>
      </c>
      <c r="B395">
        <v>393</v>
      </c>
      <c r="C395" t="str">
        <f>LEFT(Table131314[[#This Row],[Contingency id]])</f>
        <v>B</v>
      </c>
      <c r="D395">
        <v>0</v>
      </c>
      <c r="E395" s="1">
        <v>1.02298850574712</v>
      </c>
      <c r="F395">
        <v>89</v>
      </c>
      <c r="G395">
        <v>87</v>
      </c>
      <c r="H395">
        <v>0</v>
      </c>
      <c r="I395" s="2">
        <f>AVERAGE(Table131314[[#This Row],[Estimated costs 1]:[Estimated costs 20]])</f>
        <v>0</v>
      </c>
      <c r="J395" s="2" t="e">
        <f>(Table131314[[#This Row],[Mean]]-Table131314[[#This Row],[Actual cost]])/Table131314[[#This Row],[Actual cost]]*100</f>
        <v>#DIV/0!</v>
      </c>
      <c r="K395" s="2">
        <f>_xlfn.STDEV.P(Table131314[[#This Row],[Estimated costs 1]:[Estimated costs 20]])</f>
        <v>0</v>
      </c>
      <c r="L395" s="2" t="e">
        <f>Table131314[[#This Row],[Dev]]/Table131314[[#This Row],[Mean]]*100</f>
        <v>#DIV/0!</v>
      </c>
      <c r="M395" s="2">
        <f>Table131314[[#This Row],[Estimated costs 1]]-Table131314[[#This Row],[Actual cost]]</f>
        <v>0</v>
      </c>
      <c r="N395" s="2" t="e">
        <f>Table131314[[#This Row],[Diff 1]]/Table131314[[#This Row],[Actual cost]]*100</f>
        <v>#DIV/0!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</row>
    <row r="396" spans="1:34" x14ac:dyDescent="0.3">
      <c r="A396" t="s">
        <v>416</v>
      </c>
      <c r="B396">
        <v>394</v>
      </c>
      <c r="C396" t="str">
        <f>LEFT(Table131314[[#This Row],[Contingency id]])</f>
        <v>B</v>
      </c>
      <c r="D396">
        <v>0</v>
      </c>
      <c r="E396" s="1">
        <v>1.03488372093023</v>
      </c>
      <c r="F396">
        <v>89</v>
      </c>
      <c r="G396">
        <v>86</v>
      </c>
      <c r="H396">
        <v>0</v>
      </c>
      <c r="I396" s="2">
        <f>AVERAGE(Table131314[[#This Row],[Estimated costs 1]:[Estimated costs 20]])</f>
        <v>0</v>
      </c>
      <c r="J396" s="2" t="e">
        <f>(Table131314[[#This Row],[Mean]]-Table131314[[#This Row],[Actual cost]])/Table131314[[#This Row],[Actual cost]]*100</f>
        <v>#DIV/0!</v>
      </c>
      <c r="K396" s="2">
        <f>_xlfn.STDEV.P(Table131314[[#This Row],[Estimated costs 1]:[Estimated costs 20]])</f>
        <v>0</v>
      </c>
      <c r="L396" s="2" t="e">
        <f>Table131314[[#This Row],[Dev]]/Table131314[[#This Row],[Mean]]*100</f>
        <v>#DIV/0!</v>
      </c>
      <c r="M396" s="2">
        <f>Table131314[[#This Row],[Estimated costs 1]]-Table131314[[#This Row],[Actual cost]]</f>
        <v>0</v>
      </c>
      <c r="N396" s="2" t="e">
        <f>Table131314[[#This Row],[Diff 1]]/Table131314[[#This Row],[Actual cost]]*100</f>
        <v>#DIV/0!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</row>
    <row r="397" spans="1:34" x14ac:dyDescent="0.3">
      <c r="A397" t="s">
        <v>417</v>
      </c>
      <c r="B397">
        <v>395</v>
      </c>
      <c r="C397" t="str">
        <f>LEFT(Table131314[[#This Row],[Contingency id]])</f>
        <v>B</v>
      </c>
      <c r="D397">
        <v>0</v>
      </c>
      <c r="E397" s="1">
        <v>1</v>
      </c>
      <c r="F397">
        <v>89</v>
      </c>
      <c r="G397">
        <v>89</v>
      </c>
      <c r="H397">
        <v>0</v>
      </c>
      <c r="I397" s="2">
        <f>AVERAGE(Table131314[[#This Row],[Estimated costs 1]:[Estimated costs 20]])</f>
        <v>0</v>
      </c>
      <c r="J397" s="2" t="e">
        <f>(Table131314[[#This Row],[Mean]]-Table131314[[#This Row],[Actual cost]])/Table131314[[#This Row],[Actual cost]]*100</f>
        <v>#DIV/0!</v>
      </c>
      <c r="K397" s="2">
        <f>_xlfn.STDEV.P(Table131314[[#This Row],[Estimated costs 1]:[Estimated costs 20]])</f>
        <v>0</v>
      </c>
      <c r="L397" s="2" t="e">
        <f>Table131314[[#This Row],[Dev]]/Table131314[[#This Row],[Mean]]*100</f>
        <v>#DIV/0!</v>
      </c>
      <c r="M397" s="2">
        <f>Table131314[[#This Row],[Estimated costs 1]]-Table131314[[#This Row],[Actual cost]]</f>
        <v>0</v>
      </c>
      <c r="N397" s="2" t="e">
        <f>Table131314[[#This Row],[Diff 1]]/Table131314[[#This Row],[Actual cost]]*100</f>
        <v>#DIV/0!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</row>
    <row r="398" spans="1:34" x14ac:dyDescent="0.3">
      <c r="A398" t="s">
        <v>418</v>
      </c>
      <c r="B398">
        <v>396</v>
      </c>
      <c r="C398" t="str">
        <f>LEFT(Table131314[[#This Row],[Contingency id]])</f>
        <v>B</v>
      </c>
      <c r="D398">
        <v>0</v>
      </c>
      <c r="E398" s="1">
        <v>1.02298850574712</v>
      </c>
      <c r="F398">
        <v>89</v>
      </c>
      <c r="G398">
        <v>87</v>
      </c>
      <c r="H398">
        <v>0</v>
      </c>
      <c r="I398" s="2">
        <f>AVERAGE(Table131314[[#This Row],[Estimated costs 1]:[Estimated costs 20]])</f>
        <v>0</v>
      </c>
      <c r="J398" s="2" t="e">
        <f>(Table131314[[#This Row],[Mean]]-Table131314[[#This Row],[Actual cost]])/Table131314[[#This Row],[Actual cost]]*100</f>
        <v>#DIV/0!</v>
      </c>
      <c r="K398" s="2">
        <f>_xlfn.STDEV.P(Table131314[[#This Row],[Estimated costs 1]:[Estimated costs 20]])</f>
        <v>0</v>
      </c>
      <c r="L398" s="2" t="e">
        <f>Table131314[[#This Row],[Dev]]/Table131314[[#This Row],[Mean]]*100</f>
        <v>#DIV/0!</v>
      </c>
      <c r="M398" s="2">
        <f>Table131314[[#This Row],[Estimated costs 1]]-Table131314[[#This Row],[Actual cost]]</f>
        <v>0</v>
      </c>
      <c r="N398" s="2" t="e">
        <f>Table131314[[#This Row],[Diff 1]]/Table131314[[#This Row],[Actual cost]]*100</f>
        <v>#DIV/0!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</row>
    <row r="399" spans="1:34" x14ac:dyDescent="0.3">
      <c r="A399" t="s">
        <v>419</v>
      </c>
      <c r="B399">
        <v>397</v>
      </c>
      <c r="C399" t="str">
        <f>LEFT(Table131314[[#This Row],[Contingency id]])</f>
        <v>B</v>
      </c>
      <c r="D399">
        <v>0</v>
      </c>
      <c r="E399" s="1">
        <v>1.015625</v>
      </c>
      <c r="F399">
        <v>130</v>
      </c>
      <c r="G399">
        <v>128</v>
      </c>
      <c r="H399">
        <v>0</v>
      </c>
      <c r="I399" s="2">
        <f>AVERAGE(Table131314[[#This Row],[Estimated costs 1]:[Estimated costs 20]])</f>
        <v>0</v>
      </c>
      <c r="J399" s="2" t="e">
        <f>(Table131314[[#This Row],[Mean]]-Table131314[[#This Row],[Actual cost]])/Table131314[[#This Row],[Actual cost]]*100</f>
        <v>#DIV/0!</v>
      </c>
      <c r="K399" s="2">
        <f>_xlfn.STDEV.P(Table131314[[#This Row],[Estimated costs 1]:[Estimated costs 20]])</f>
        <v>0</v>
      </c>
      <c r="L399" s="2" t="e">
        <f>Table131314[[#This Row],[Dev]]/Table131314[[#This Row],[Mean]]*100</f>
        <v>#DIV/0!</v>
      </c>
      <c r="M399" s="2">
        <f>Table131314[[#This Row],[Estimated costs 1]]-Table131314[[#This Row],[Actual cost]]</f>
        <v>0</v>
      </c>
      <c r="N399" s="2" t="e">
        <f>Table131314[[#This Row],[Diff 1]]/Table131314[[#This Row],[Actual cost]]*100</f>
        <v>#DIV/0!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</row>
    <row r="400" spans="1:34" x14ac:dyDescent="0.3">
      <c r="A400" t="s">
        <v>420</v>
      </c>
      <c r="B400">
        <v>398</v>
      </c>
      <c r="C400" t="str">
        <f>LEFT(Table131314[[#This Row],[Contingency id]])</f>
        <v>B</v>
      </c>
      <c r="D400">
        <v>0</v>
      </c>
      <c r="E400" s="1">
        <v>1.015625</v>
      </c>
      <c r="F400">
        <v>130</v>
      </c>
      <c r="G400">
        <v>128</v>
      </c>
      <c r="H400">
        <v>0</v>
      </c>
      <c r="I400" s="2">
        <f>AVERAGE(Table131314[[#This Row],[Estimated costs 1]:[Estimated costs 20]])</f>
        <v>0</v>
      </c>
      <c r="J400" s="2" t="e">
        <f>(Table131314[[#This Row],[Mean]]-Table131314[[#This Row],[Actual cost]])/Table131314[[#This Row],[Actual cost]]*100</f>
        <v>#DIV/0!</v>
      </c>
      <c r="K400" s="2">
        <f>_xlfn.STDEV.P(Table131314[[#This Row],[Estimated costs 1]:[Estimated costs 20]])</f>
        <v>0</v>
      </c>
      <c r="L400" s="2" t="e">
        <f>Table131314[[#This Row],[Dev]]/Table131314[[#This Row],[Mean]]*100</f>
        <v>#DIV/0!</v>
      </c>
      <c r="M400" s="2">
        <f>Table131314[[#This Row],[Estimated costs 1]]-Table131314[[#This Row],[Actual cost]]</f>
        <v>0</v>
      </c>
      <c r="N400" s="2" t="e">
        <f>Table131314[[#This Row],[Diff 1]]/Table131314[[#This Row],[Actual cost]]*100</f>
        <v>#DIV/0!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</row>
    <row r="401" spans="1:34" x14ac:dyDescent="0.3">
      <c r="A401" t="s">
        <v>421</v>
      </c>
      <c r="B401">
        <v>399</v>
      </c>
      <c r="C401" t="str">
        <f>LEFT(Table131314[[#This Row],[Contingency id]])</f>
        <v>B</v>
      </c>
      <c r="D401">
        <v>0</v>
      </c>
      <c r="E401" s="1">
        <v>1.02362204724409</v>
      </c>
      <c r="F401">
        <v>130</v>
      </c>
      <c r="G401">
        <v>127</v>
      </c>
      <c r="H401">
        <v>0</v>
      </c>
      <c r="I401" s="2">
        <f>AVERAGE(Table131314[[#This Row],[Estimated costs 1]:[Estimated costs 20]])</f>
        <v>0</v>
      </c>
      <c r="J401" s="2" t="e">
        <f>(Table131314[[#This Row],[Mean]]-Table131314[[#This Row],[Actual cost]])/Table131314[[#This Row],[Actual cost]]*100</f>
        <v>#DIV/0!</v>
      </c>
      <c r="K401" s="2">
        <f>_xlfn.STDEV.P(Table131314[[#This Row],[Estimated costs 1]:[Estimated costs 20]])</f>
        <v>0</v>
      </c>
      <c r="L401" s="2" t="e">
        <f>Table131314[[#This Row],[Dev]]/Table131314[[#This Row],[Mean]]*100</f>
        <v>#DIV/0!</v>
      </c>
      <c r="M401" s="2">
        <f>Table131314[[#This Row],[Estimated costs 1]]-Table131314[[#This Row],[Actual cost]]</f>
        <v>0</v>
      </c>
      <c r="N401" s="2" t="e">
        <f>Table131314[[#This Row],[Diff 1]]/Table131314[[#This Row],[Actual cost]]*100</f>
        <v>#DIV/0!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</row>
    <row r="402" spans="1:34" x14ac:dyDescent="0.3">
      <c r="A402" t="s">
        <v>422</v>
      </c>
      <c r="B402">
        <v>400</v>
      </c>
      <c r="C402" t="str">
        <f>LEFT(Table131314[[#This Row],[Contingency id]])</f>
        <v>B</v>
      </c>
      <c r="D402">
        <v>0</v>
      </c>
      <c r="E402" s="1">
        <v>1.015625</v>
      </c>
      <c r="F402">
        <v>130</v>
      </c>
      <c r="G402">
        <v>128</v>
      </c>
      <c r="H402">
        <v>0</v>
      </c>
      <c r="I402" s="2">
        <f>AVERAGE(Table131314[[#This Row],[Estimated costs 1]:[Estimated costs 20]])</f>
        <v>0</v>
      </c>
      <c r="J402" s="2" t="e">
        <f>(Table131314[[#This Row],[Mean]]-Table131314[[#This Row],[Actual cost]])/Table131314[[#This Row],[Actual cost]]*100</f>
        <v>#DIV/0!</v>
      </c>
      <c r="K402" s="2">
        <f>_xlfn.STDEV.P(Table131314[[#This Row],[Estimated costs 1]:[Estimated costs 20]])</f>
        <v>0</v>
      </c>
      <c r="L402" s="2" t="e">
        <f>Table131314[[#This Row],[Dev]]/Table131314[[#This Row],[Mean]]*100</f>
        <v>#DIV/0!</v>
      </c>
      <c r="M402" s="2">
        <f>Table131314[[#This Row],[Estimated costs 1]]-Table131314[[#This Row],[Actual cost]]</f>
        <v>0</v>
      </c>
      <c r="N402" s="2" t="e">
        <f>Table131314[[#This Row],[Diff 1]]/Table131314[[#This Row],[Actual cost]]*100</f>
        <v>#DIV/0!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</row>
    <row r="403" spans="1:34" x14ac:dyDescent="0.3">
      <c r="A403" t="s">
        <v>423</v>
      </c>
      <c r="B403">
        <v>401</v>
      </c>
      <c r="C403" t="str">
        <f>LEFT(Table131314[[#This Row],[Contingency id]])</f>
        <v>B</v>
      </c>
      <c r="D403">
        <v>0</v>
      </c>
      <c r="E403" s="1">
        <v>1.015625</v>
      </c>
      <c r="F403">
        <v>130</v>
      </c>
      <c r="G403">
        <v>128</v>
      </c>
      <c r="H403">
        <v>0</v>
      </c>
      <c r="I403" s="2">
        <f>AVERAGE(Table131314[[#This Row],[Estimated costs 1]:[Estimated costs 20]])</f>
        <v>0</v>
      </c>
      <c r="J403" s="2" t="e">
        <f>(Table131314[[#This Row],[Mean]]-Table131314[[#This Row],[Actual cost]])/Table131314[[#This Row],[Actual cost]]*100</f>
        <v>#DIV/0!</v>
      </c>
      <c r="K403" s="2">
        <f>_xlfn.STDEV.P(Table131314[[#This Row],[Estimated costs 1]:[Estimated costs 20]])</f>
        <v>0</v>
      </c>
      <c r="L403" s="2" t="e">
        <f>Table131314[[#This Row],[Dev]]/Table131314[[#This Row],[Mean]]*100</f>
        <v>#DIV/0!</v>
      </c>
      <c r="M403" s="2">
        <f>Table131314[[#This Row],[Estimated costs 1]]-Table131314[[#This Row],[Actual cost]]</f>
        <v>0</v>
      </c>
      <c r="N403" s="2" t="e">
        <f>Table131314[[#This Row],[Diff 1]]/Table131314[[#This Row],[Actual cost]]*100</f>
        <v>#DIV/0!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</row>
    <row r="404" spans="1:34" x14ac:dyDescent="0.3">
      <c r="A404" t="s">
        <v>424</v>
      </c>
      <c r="B404">
        <v>402</v>
      </c>
      <c r="C404" t="str">
        <f>LEFT(Table131314[[#This Row],[Contingency id]])</f>
        <v>B</v>
      </c>
      <c r="D404">
        <v>0</v>
      </c>
      <c r="E404" s="1">
        <v>1.02521008403361</v>
      </c>
      <c r="F404">
        <v>122</v>
      </c>
      <c r="G404">
        <v>119</v>
      </c>
      <c r="H404">
        <v>0</v>
      </c>
      <c r="I404" s="2">
        <f>AVERAGE(Table131314[[#This Row],[Estimated costs 1]:[Estimated costs 20]])</f>
        <v>0</v>
      </c>
      <c r="J404" s="2" t="e">
        <f>(Table131314[[#This Row],[Mean]]-Table131314[[#This Row],[Actual cost]])/Table131314[[#This Row],[Actual cost]]*100</f>
        <v>#DIV/0!</v>
      </c>
      <c r="K404" s="2">
        <f>_xlfn.STDEV.P(Table131314[[#This Row],[Estimated costs 1]:[Estimated costs 20]])</f>
        <v>0</v>
      </c>
      <c r="L404" s="2" t="e">
        <f>Table131314[[#This Row],[Dev]]/Table131314[[#This Row],[Mean]]*100</f>
        <v>#DIV/0!</v>
      </c>
      <c r="M404" s="2">
        <f>Table131314[[#This Row],[Estimated costs 1]]-Table131314[[#This Row],[Actual cost]]</f>
        <v>0</v>
      </c>
      <c r="N404" s="2" t="e">
        <f>Table131314[[#This Row],[Diff 1]]/Table131314[[#This Row],[Actual cost]]*100</f>
        <v>#DIV/0!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</row>
    <row r="405" spans="1:34" x14ac:dyDescent="0.3">
      <c r="A405" t="s">
        <v>425</v>
      </c>
      <c r="B405">
        <v>403</v>
      </c>
      <c r="C405" t="str">
        <f>LEFT(Table131314[[#This Row],[Contingency id]])</f>
        <v>B</v>
      </c>
      <c r="D405">
        <v>0</v>
      </c>
      <c r="E405" s="1">
        <v>1.00833333333333</v>
      </c>
      <c r="F405">
        <v>121</v>
      </c>
      <c r="G405">
        <v>120</v>
      </c>
      <c r="H405">
        <v>0</v>
      </c>
      <c r="I405" s="2">
        <f>AVERAGE(Table131314[[#This Row],[Estimated costs 1]:[Estimated costs 20]])</f>
        <v>0</v>
      </c>
      <c r="J405" s="2" t="e">
        <f>(Table131314[[#This Row],[Mean]]-Table131314[[#This Row],[Actual cost]])/Table131314[[#This Row],[Actual cost]]*100</f>
        <v>#DIV/0!</v>
      </c>
      <c r="K405" s="2">
        <f>_xlfn.STDEV.P(Table131314[[#This Row],[Estimated costs 1]:[Estimated costs 20]])</f>
        <v>0</v>
      </c>
      <c r="L405" s="2" t="e">
        <f>Table131314[[#This Row],[Dev]]/Table131314[[#This Row],[Mean]]*100</f>
        <v>#DIV/0!</v>
      </c>
      <c r="M405" s="2">
        <f>Table131314[[#This Row],[Estimated costs 1]]-Table131314[[#This Row],[Actual cost]]</f>
        <v>0</v>
      </c>
      <c r="N405" s="2" t="e">
        <f>Table131314[[#This Row],[Diff 1]]/Table131314[[#This Row],[Actual cost]]*100</f>
        <v>#DIV/0!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</row>
    <row r="406" spans="1:34" x14ac:dyDescent="0.3">
      <c r="A406" t="s">
        <v>426</v>
      </c>
      <c r="B406">
        <v>404</v>
      </c>
      <c r="C406" t="str">
        <f>LEFT(Table131314[[#This Row],[Contingency id]])</f>
        <v>B</v>
      </c>
      <c r="D406">
        <v>0</v>
      </c>
      <c r="E406" s="1">
        <v>1.0427350427350399</v>
      </c>
      <c r="F406">
        <v>122</v>
      </c>
      <c r="G406">
        <v>117</v>
      </c>
      <c r="H406">
        <v>0</v>
      </c>
      <c r="I406" s="2">
        <f>AVERAGE(Table131314[[#This Row],[Estimated costs 1]:[Estimated costs 20]])</f>
        <v>0</v>
      </c>
      <c r="J406" s="2" t="e">
        <f>(Table131314[[#This Row],[Mean]]-Table131314[[#This Row],[Actual cost]])/Table131314[[#This Row],[Actual cost]]*100</f>
        <v>#DIV/0!</v>
      </c>
      <c r="K406" s="2">
        <f>_xlfn.STDEV.P(Table131314[[#This Row],[Estimated costs 1]:[Estimated costs 20]])</f>
        <v>0</v>
      </c>
      <c r="L406" s="2" t="e">
        <f>Table131314[[#This Row],[Dev]]/Table131314[[#This Row],[Mean]]*100</f>
        <v>#DIV/0!</v>
      </c>
      <c r="M406" s="2">
        <f>Table131314[[#This Row],[Estimated costs 1]]-Table131314[[#This Row],[Actual cost]]</f>
        <v>0</v>
      </c>
      <c r="N406" s="2" t="e">
        <f>Table131314[[#This Row],[Diff 1]]/Table131314[[#This Row],[Actual cost]]*100</f>
        <v>#DIV/0!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</row>
    <row r="407" spans="1:34" x14ac:dyDescent="0.3">
      <c r="A407" t="s">
        <v>427</v>
      </c>
      <c r="B407">
        <v>405</v>
      </c>
      <c r="C407" t="str">
        <f>LEFT(Table131314[[#This Row],[Contingency id]])</f>
        <v>B</v>
      </c>
      <c r="D407">
        <v>0</v>
      </c>
      <c r="E407" s="1">
        <v>1.0085470085470001</v>
      </c>
      <c r="F407">
        <v>118</v>
      </c>
      <c r="G407">
        <v>117</v>
      </c>
      <c r="H407">
        <v>0</v>
      </c>
      <c r="I407" s="2">
        <f>AVERAGE(Table131314[[#This Row],[Estimated costs 1]:[Estimated costs 20]])</f>
        <v>0</v>
      </c>
      <c r="J407" s="2" t="e">
        <f>(Table131314[[#This Row],[Mean]]-Table131314[[#This Row],[Actual cost]])/Table131314[[#This Row],[Actual cost]]*100</f>
        <v>#DIV/0!</v>
      </c>
      <c r="K407" s="2">
        <f>_xlfn.STDEV.P(Table131314[[#This Row],[Estimated costs 1]:[Estimated costs 20]])</f>
        <v>0</v>
      </c>
      <c r="L407" s="2" t="e">
        <f>Table131314[[#This Row],[Dev]]/Table131314[[#This Row],[Mean]]*100</f>
        <v>#DIV/0!</v>
      </c>
      <c r="M407" s="2">
        <f>Table131314[[#This Row],[Estimated costs 1]]-Table131314[[#This Row],[Actual cost]]</f>
        <v>0</v>
      </c>
      <c r="N407" s="2" t="e">
        <f>Table131314[[#This Row],[Diff 1]]/Table131314[[#This Row],[Actual cost]]*100</f>
        <v>#DIV/0!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</row>
    <row r="408" spans="1:34" x14ac:dyDescent="0.3">
      <c r="A408" t="s">
        <v>428</v>
      </c>
      <c r="B408">
        <v>406</v>
      </c>
      <c r="C408" t="str">
        <f>LEFT(Table131314[[#This Row],[Contingency id]])</f>
        <v>B</v>
      </c>
      <c r="D408">
        <v>0</v>
      </c>
      <c r="E408" s="1">
        <v>1.0085470085470001</v>
      </c>
      <c r="F408">
        <v>118</v>
      </c>
      <c r="G408">
        <v>117</v>
      </c>
      <c r="H408">
        <v>0</v>
      </c>
      <c r="I408" s="2">
        <f>AVERAGE(Table131314[[#This Row],[Estimated costs 1]:[Estimated costs 20]])</f>
        <v>0</v>
      </c>
      <c r="J408" s="2" t="e">
        <f>(Table131314[[#This Row],[Mean]]-Table131314[[#This Row],[Actual cost]])/Table131314[[#This Row],[Actual cost]]*100</f>
        <v>#DIV/0!</v>
      </c>
      <c r="K408" s="2">
        <f>_xlfn.STDEV.P(Table131314[[#This Row],[Estimated costs 1]:[Estimated costs 20]])</f>
        <v>0</v>
      </c>
      <c r="L408" s="2" t="e">
        <f>Table131314[[#This Row],[Dev]]/Table131314[[#This Row],[Mean]]*100</f>
        <v>#DIV/0!</v>
      </c>
      <c r="M408" s="2">
        <f>Table131314[[#This Row],[Estimated costs 1]]-Table131314[[#This Row],[Actual cost]]</f>
        <v>0</v>
      </c>
      <c r="N408" s="2" t="e">
        <f>Table131314[[#This Row],[Diff 1]]/Table131314[[#This Row],[Actual cost]]*100</f>
        <v>#DIV/0!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</row>
    <row r="409" spans="1:34" x14ac:dyDescent="0.3">
      <c r="A409" t="s">
        <v>429</v>
      </c>
      <c r="B409">
        <v>407</v>
      </c>
      <c r="C409" t="str">
        <f>LEFT(Table131314[[#This Row],[Contingency id]])</f>
        <v>B</v>
      </c>
      <c r="D409">
        <v>0</v>
      </c>
      <c r="E409" s="1">
        <v>1.0166666666666599</v>
      </c>
      <c r="F409">
        <v>122</v>
      </c>
      <c r="G409">
        <v>120</v>
      </c>
      <c r="H409">
        <v>0</v>
      </c>
      <c r="I409" s="2">
        <f>AVERAGE(Table131314[[#This Row],[Estimated costs 1]:[Estimated costs 20]])</f>
        <v>0</v>
      </c>
      <c r="J409" s="2" t="e">
        <f>(Table131314[[#This Row],[Mean]]-Table131314[[#This Row],[Actual cost]])/Table131314[[#This Row],[Actual cost]]*100</f>
        <v>#DIV/0!</v>
      </c>
      <c r="K409" s="2">
        <f>_xlfn.STDEV.P(Table131314[[#This Row],[Estimated costs 1]:[Estimated costs 20]])</f>
        <v>0</v>
      </c>
      <c r="L409" s="2" t="e">
        <f>Table131314[[#This Row],[Dev]]/Table131314[[#This Row],[Mean]]*100</f>
        <v>#DIV/0!</v>
      </c>
      <c r="M409" s="2">
        <f>Table131314[[#This Row],[Estimated costs 1]]-Table131314[[#This Row],[Actual cost]]</f>
        <v>0</v>
      </c>
      <c r="N409" s="2" t="e">
        <f>Table131314[[#This Row],[Diff 1]]/Table131314[[#This Row],[Actual cost]]*100</f>
        <v>#DIV/0!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</row>
    <row r="410" spans="1:34" x14ac:dyDescent="0.3">
      <c r="A410" t="s">
        <v>430</v>
      </c>
      <c r="B410">
        <v>408</v>
      </c>
      <c r="C410" t="str">
        <f>LEFT(Table131314[[#This Row],[Contingency id]])</f>
        <v>B</v>
      </c>
      <c r="D410">
        <v>0</v>
      </c>
      <c r="E410" s="1">
        <v>1</v>
      </c>
      <c r="F410">
        <v>62</v>
      </c>
      <c r="G410">
        <v>62</v>
      </c>
      <c r="H410">
        <v>0</v>
      </c>
      <c r="I410" s="2">
        <f>AVERAGE(Table131314[[#This Row],[Estimated costs 1]:[Estimated costs 20]])</f>
        <v>0</v>
      </c>
      <c r="J410" s="2" t="e">
        <f>(Table131314[[#This Row],[Mean]]-Table131314[[#This Row],[Actual cost]])/Table131314[[#This Row],[Actual cost]]*100</f>
        <v>#DIV/0!</v>
      </c>
      <c r="K410" s="2">
        <f>_xlfn.STDEV.P(Table131314[[#This Row],[Estimated costs 1]:[Estimated costs 20]])</f>
        <v>0</v>
      </c>
      <c r="L410" s="2" t="e">
        <f>Table131314[[#This Row],[Dev]]/Table131314[[#This Row],[Mean]]*100</f>
        <v>#DIV/0!</v>
      </c>
      <c r="M410" s="2">
        <f>Table131314[[#This Row],[Estimated costs 1]]-Table131314[[#This Row],[Actual cost]]</f>
        <v>0</v>
      </c>
      <c r="N410" s="2" t="e">
        <f>Table131314[[#This Row],[Diff 1]]/Table131314[[#This Row],[Actual cost]]*100</f>
        <v>#DIV/0!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</row>
    <row r="411" spans="1:34" x14ac:dyDescent="0.3">
      <c r="A411" t="s">
        <v>431</v>
      </c>
      <c r="B411">
        <v>409</v>
      </c>
      <c r="C411" t="str">
        <f>LEFT(Table131314[[#This Row],[Contingency id]])</f>
        <v>B</v>
      </c>
      <c r="D411">
        <v>0</v>
      </c>
      <c r="E411" s="1">
        <v>1.0163934426229499</v>
      </c>
      <c r="F411">
        <v>62</v>
      </c>
      <c r="G411">
        <v>61</v>
      </c>
      <c r="H411">
        <v>0</v>
      </c>
      <c r="I411" s="2">
        <f>AVERAGE(Table131314[[#This Row],[Estimated costs 1]:[Estimated costs 20]])</f>
        <v>0</v>
      </c>
      <c r="J411" s="2" t="e">
        <f>(Table131314[[#This Row],[Mean]]-Table131314[[#This Row],[Actual cost]])/Table131314[[#This Row],[Actual cost]]*100</f>
        <v>#DIV/0!</v>
      </c>
      <c r="K411" s="2">
        <f>_xlfn.STDEV.P(Table131314[[#This Row],[Estimated costs 1]:[Estimated costs 20]])</f>
        <v>0</v>
      </c>
      <c r="L411" s="2" t="e">
        <f>Table131314[[#This Row],[Dev]]/Table131314[[#This Row],[Mean]]*100</f>
        <v>#DIV/0!</v>
      </c>
      <c r="M411" s="2">
        <f>Table131314[[#This Row],[Estimated costs 1]]-Table131314[[#This Row],[Actual cost]]</f>
        <v>0</v>
      </c>
      <c r="N411" s="2" t="e">
        <f>Table131314[[#This Row],[Diff 1]]/Table131314[[#This Row],[Actual cost]]*100</f>
        <v>#DIV/0!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</row>
    <row r="412" spans="1:34" x14ac:dyDescent="0.3">
      <c r="A412" t="s">
        <v>432</v>
      </c>
      <c r="B412">
        <v>410</v>
      </c>
      <c r="C412" t="str">
        <f>LEFT(Table131314[[#This Row],[Contingency id]])</f>
        <v>B</v>
      </c>
      <c r="D412">
        <v>0</v>
      </c>
      <c r="E412" s="1">
        <v>1</v>
      </c>
      <c r="F412">
        <v>62</v>
      </c>
      <c r="G412">
        <v>62</v>
      </c>
      <c r="H412">
        <v>0</v>
      </c>
      <c r="I412" s="2">
        <f>AVERAGE(Table131314[[#This Row],[Estimated costs 1]:[Estimated costs 20]])</f>
        <v>0</v>
      </c>
      <c r="J412" s="2" t="e">
        <f>(Table131314[[#This Row],[Mean]]-Table131314[[#This Row],[Actual cost]])/Table131314[[#This Row],[Actual cost]]*100</f>
        <v>#DIV/0!</v>
      </c>
      <c r="K412" s="2">
        <f>_xlfn.STDEV.P(Table131314[[#This Row],[Estimated costs 1]:[Estimated costs 20]])</f>
        <v>0</v>
      </c>
      <c r="L412" s="2" t="e">
        <f>Table131314[[#This Row],[Dev]]/Table131314[[#This Row],[Mean]]*100</f>
        <v>#DIV/0!</v>
      </c>
      <c r="M412" s="2">
        <f>Table131314[[#This Row],[Estimated costs 1]]-Table131314[[#This Row],[Actual cost]]</f>
        <v>0</v>
      </c>
      <c r="N412" s="2" t="e">
        <f>Table131314[[#This Row],[Diff 1]]/Table131314[[#This Row],[Actual cost]]*100</f>
        <v>#DIV/0!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</row>
    <row r="413" spans="1:34" x14ac:dyDescent="0.3">
      <c r="A413" t="s">
        <v>433</v>
      </c>
      <c r="B413">
        <v>411</v>
      </c>
      <c r="C413" t="str">
        <f>LEFT(Table131314[[#This Row],[Contingency id]])</f>
        <v>B</v>
      </c>
      <c r="D413">
        <v>0</v>
      </c>
      <c r="E413" s="1">
        <v>1</v>
      </c>
      <c r="F413">
        <v>23</v>
      </c>
      <c r="G413">
        <v>23</v>
      </c>
      <c r="H413">
        <v>0</v>
      </c>
      <c r="I413" s="2">
        <f>AVERAGE(Table131314[[#This Row],[Estimated costs 1]:[Estimated costs 20]])</f>
        <v>0</v>
      </c>
      <c r="J413" s="2" t="e">
        <f>(Table131314[[#This Row],[Mean]]-Table131314[[#This Row],[Actual cost]])/Table131314[[#This Row],[Actual cost]]*100</f>
        <v>#DIV/0!</v>
      </c>
      <c r="K413" s="2">
        <f>_xlfn.STDEV.P(Table131314[[#This Row],[Estimated costs 1]:[Estimated costs 20]])</f>
        <v>0</v>
      </c>
      <c r="L413" s="2" t="e">
        <f>Table131314[[#This Row],[Dev]]/Table131314[[#This Row],[Mean]]*100</f>
        <v>#DIV/0!</v>
      </c>
      <c r="M413" s="2">
        <f>Table131314[[#This Row],[Estimated costs 1]]-Table131314[[#This Row],[Actual cost]]</f>
        <v>0</v>
      </c>
      <c r="N413" s="2" t="e">
        <f>Table131314[[#This Row],[Diff 1]]/Table131314[[#This Row],[Actual cost]]*100</f>
        <v>#DIV/0!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</row>
    <row r="414" spans="1:34" x14ac:dyDescent="0.3">
      <c r="A414" t="s">
        <v>434</v>
      </c>
      <c r="B414">
        <v>412</v>
      </c>
      <c r="C414" t="str">
        <f>LEFT(Table131314[[#This Row],[Contingency id]])</f>
        <v>B</v>
      </c>
      <c r="D414">
        <v>0</v>
      </c>
      <c r="E414" s="1">
        <v>1</v>
      </c>
      <c r="F414">
        <v>23</v>
      </c>
      <c r="G414">
        <v>23</v>
      </c>
      <c r="H414">
        <v>0</v>
      </c>
      <c r="I414" s="2">
        <f>AVERAGE(Table131314[[#This Row],[Estimated costs 1]:[Estimated costs 20]])</f>
        <v>0</v>
      </c>
      <c r="J414" s="2" t="e">
        <f>(Table131314[[#This Row],[Mean]]-Table131314[[#This Row],[Actual cost]])/Table131314[[#This Row],[Actual cost]]*100</f>
        <v>#DIV/0!</v>
      </c>
      <c r="K414" s="2">
        <f>_xlfn.STDEV.P(Table131314[[#This Row],[Estimated costs 1]:[Estimated costs 20]])</f>
        <v>0</v>
      </c>
      <c r="L414" s="2" t="e">
        <f>Table131314[[#This Row],[Dev]]/Table131314[[#This Row],[Mean]]*100</f>
        <v>#DIV/0!</v>
      </c>
      <c r="M414" s="2">
        <f>Table131314[[#This Row],[Estimated costs 1]]-Table131314[[#This Row],[Actual cost]]</f>
        <v>0</v>
      </c>
      <c r="N414" s="2" t="e">
        <f>Table131314[[#This Row],[Diff 1]]/Table131314[[#This Row],[Actual cost]]*100</f>
        <v>#DIV/0!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</row>
    <row r="415" spans="1:34" x14ac:dyDescent="0.3">
      <c r="A415" t="s">
        <v>435</v>
      </c>
      <c r="B415">
        <v>413</v>
      </c>
      <c r="C415" t="str">
        <f>LEFT(Table131314[[#This Row],[Contingency id]])</f>
        <v>B</v>
      </c>
      <c r="D415">
        <v>0</v>
      </c>
      <c r="E415" s="1">
        <v>1</v>
      </c>
      <c r="F415">
        <v>23</v>
      </c>
      <c r="G415">
        <v>23</v>
      </c>
      <c r="H415">
        <v>0</v>
      </c>
      <c r="I415" s="2">
        <f>AVERAGE(Table131314[[#This Row],[Estimated costs 1]:[Estimated costs 20]])</f>
        <v>0</v>
      </c>
      <c r="J415" s="2" t="e">
        <f>(Table131314[[#This Row],[Mean]]-Table131314[[#This Row],[Actual cost]])/Table131314[[#This Row],[Actual cost]]*100</f>
        <v>#DIV/0!</v>
      </c>
      <c r="K415" s="2">
        <f>_xlfn.STDEV.P(Table131314[[#This Row],[Estimated costs 1]:[Estimated costs 20]])</f>
        <v>0</v>
      </c>
      <c r="L415" s="2" t="e">
        <f>Table131314[[#This Row],[Dev]]/Table131314[[#This Row],[Mean]]*100</f>
        <v>#DIV/0!</v>
      </c>
      <c r="M415" s="2">
        <f>Table131314[[#This Row],[Estimated costs 1]]-Table131314[[#This Row],[Actual cost]]</f>
        <v>0</v>
      </c>
      <c r="N415" s="2" t="e">
        <f>Table131314[[#This Row],[Diff 1]]/Table131314[[#This Row],[Actual cost]]*100</f>
        <v>#DIV/0!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</row>
    <row r="416" spans="1:34" x14ac:dyDescent="0.3">
      <c r="A416" t="s">
        <v>436</v>
      </c>
      <c r="B416">
        <v>414</v>
      </c>
      <c r="C416" t="str">
        <f>LEFT(Table131314[[#This Row],[Contingency id]])</f>
        <v>B</v>
      </c>
      <c r="D416">
        <v>0</v>
      </c>
      <c r="E416" s="1">
        <v>1</v>
      </c>
      <c r="F416">
        <v>23</v>
      </c>
      <c r="G416">
        <v>23</v>
      </c>
      <c r="H416">
        <v>0</v>
      </c>
      <c r="I416" s="2">
        <f>AVERAGE(Table131314[[#This Row],[Estimated costs 1]:[Estimated costs 20]])</f>
        <v>0</v>
      </c>
      <c r="J416" s="2" t="e">
        <f>(Table131314[[#This Row],[Mean]]-Table131314[[#This Row],[Actual cost]])/Table131314[[#This Row],[Actual cost]]*100</f>
        <v>#DIV/0!</v>
      </c>
      <c r="K416" s="2">
        <f>_xlfn.STDEV.P(Table131314[[#This Row],[Estimated costs 1]:[Estimated costs 20]])</f>
        <v>0</v>
      </c>
      <c r="L416" s="2" t="e">
        <f>Table131314[[#This Row],[Dev]]/Table131314[[#This Row],[Mean]]*100</f>
        <v>#DIV/0!</v>
      </c>
      <c r="M416" s="2">
        <f>Table131314[[#This Row],[Estimated costs 1]]-Table131314[[#This Row],[Actual cost]]</f>
        <v>0</v>
      </c>
      <c r="N416" s="2" t="e">
        <f>Table131314[[#This Row],[Diff 1]]/Table131314[[#This Row],[Actual cost]]*100</f>
        <v>#DIV/0!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</row>
    <row r="417" spans="1:34" x14ac:dyDescent="0.3">
      <c r="A417" t="s">
        <v>437</v>
      </c>
      <c r="B417">
        <v>415</v>
      </c>
      <c r="C417" t="str">
        <f>LEFT(Table131314[[#This Row],[Contingency id]])</f>
        <v>B</v>
      </c>
      <c r="D417">
        <v>0</v>
      </c>
      <c r="E417" s="1">
        <v>1</v>
      </c>
      <c r="F417">
        <v>23</v>
      </c>
      <c r="G417">
        <v>23</v>
      </c>
      <c r="H417">
        <v>0</v>
      </c>
      <c r="I417" s="2">
        <f>AVERAGE(Table131314[[#This Row],[Estimated costs 1]:[Estimated costs 20]])</f>
        <v>0</v>
      </c>
      <c r="J417" s="2" t="e">
        <f>(Table131314[[#This Row],[Mean]]-Table131314[[#This Row],[Actual cost]])/Table131314[[#This Row],[Actual cost]]*100</f>
        <v>#DIV/0!</v>
      </c>
      <c r="K417" s="2">
        <f>_xlfn.STDEV.P(Table131314[[#This Row],[Estimated costs 1]:[Estimated costs 20]])</f>
        <v>0</v>
      </c>
      <c r="L417" s="2" t="e">
        <f>Table131314[[#This Row],[Dev]]/Table131314[[#This Row],[Mean]]*100</f>
        <v>#DIV/0!</v>
      </c>
      <c r="M417" s="2">
        <f>Table131314[[#This Row],[Estimated costs 1]]-Table131314[[#This Row],[Actual cost]]</f>
        <v>0</v>
      </c>
      <c r="N417" s="2" t="e">
        <f>Table131314[[#This Row],[Diff 1]]/Table131314[[#This Row],[Actual cost]]*100</f>
        <v>#DIV/0!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</row>
    <row r="418" spans="1:34" x14ac:dyDescent="0.3">
      <c r="A418" t="s">
        <v>438</v>
      </c>
      <c r="B418">
        <v>416</v>
      </c>
      <c r="C418" t="str">
        <f>LEFT(Table131314[[#This Row],[Contingency id]])</f>
        <v>B</v>
      </c>
      <c r="D418">
        <v>0</v>
      </c>
      <c r="E418" s="1">
        <v>1.0454545454545401</v>
      </c>
      <c r="F418">
        <v>23</v>
      </c>
      <c r="G418">
        <v>22</v>
      </c>
      <c r="H418">
        <v>0</v>
      </c>
      <c r="I418" s="2">
        <f>AVERAGE(Table131314[[#This Row],[Estimated costs 1]:[Estimated costs 20]])</f>
        <v>0</v>
      </c>
      <c r="J418" s="2" t="e">
        <f>(Table131314[[#This Row],[Mean]]-Table131314[[#This Row],[Actual cost]])/Table131314[[#This Row],[Actual cost]]*100</f>
        <v>#DIV/0!</v>
      </c>
      <c r="K418" s="2">
        <f>_xlfn.STDEV.P(Table131314[[#This Row],[Estimated costs 1]:[Estimated costs 20]])</f>
        <v>0</v>
      </c>
      <c r="L418" s="2" t="e">
        <f>Table131314[[#This Row],[Dev]]/Table131314[[#This Row],[Mean]]*100</f>
        <v>#DIV/0!</v>
      </c>
      <c r="M418" s="2">
        <f>Table131314[[#This Row],[Estimated costs 1]]-Table131314[[#This Row],[Actual cost]]</f>
        <v>0</v>
      </c>
      <c r="N418" s="2" t="e">
        <f>Table131314[[#This Row],[Diff 1]]/Table131314[[#This Row],[Actual cost]]*100</f>
        <v>#DIV/0!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</row>
    <row r="419" spans="1:34" x14ac:dyDescent="0.3">
      <c r="A419" t="s">
        <v>439</v>
      </c>
      <c r="B419">
        <v>417</v>
      </c>
      <c r="C419" t="str">
        <f>LEFT(Table131314[[#This Row],[Contingency id]])</f>
        <v>B</v>
      </c>
      <c r="D419">
        <v>0</v>
      </c>
      <c r="E419" s="1">
        <v>1</v>
      </c>
      <c r="F419">
        <v>23</v>
      </c>
      <c r="G419">
        <v>23</v>
      </c>
      <c r="H419">
        <v>0</v>
      </c>
      <c r="I419" s="2">
        <f>AVERAGE(Table131314[[#This Row],[Estimated costs 1]:[Estimated costs 20]])</f>
        <v>0</v>
      </c>
      <c r="J419" s="2" t="e">
        <f>(Table131314[[#This Row],[Mean]]-Table131314[[#This Row],[Actual cost]])/Table131314[[#This Row],[Actual cost]]*100</f>
        <v>#DIV/0!</v>
      </c>
      <c r="K419" s="2">
        <f>_xlfn.STDEV.P(Table131314[[#This Row],[Estimated costs 1]:[Estimated costs 20]])</f>
        <v>0</v>
      </c>
      <c r="L419" s="2" t="e">
        <f>Table131314[[#This Row],[Dev]]/Table131314[[#This Row],[Mean]]*100</f>
        <v>#DIV/0!</v>
      </c>
      <c r="M419" s="2">
        <f>Table131314[[#This Row],[Estimated costs 1]]-Table131314[[#This Row],[Actual cost]]</f>
        <v>0</v>
      </c>
      <c r="N419" s="2" t="e">
        <f>Table131314[[#This Row],[Diff 1]]/Table131314[[#This Row],[Actual cost]]*100</f>
        <v>#DIV/0!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</row>
    <row r="420" spans="1:34" x14ac:dyDescent="0.3">
      <c r="A420" t="s">
        <v>440</v>
      </c>
      <c r="B420">
        <v>418</v>
      </c>
      <c r="C420" t="str">
        <f>LEFT(Table131314[[#This Row],[Contingency id]])</f>
        <v>B</v>
      </c>
      <c r="D420">
        <v>0</v>
      </c>
      <c r="E420" s="1">
        <v>1</v>
      </c>
      <c r="F420">
        <v>23</v>
      </c>
      <c r="G420">
        <v>23</v>
      </c>
      <c r="H420">
        <v>0</v>
      </c>
      <c r="I420" s="2">
        <f>AVERAGE(Table131314[[#This Row],[Estimated costs 1]:[Estimated costs 20]])</f>
        <v>0</v>
      </c>
      <c r="J420" s="2" t="e">
        <f>(Table131314[[#This Row],[Mean]]-Table131314[[#This Row],[Actual cost]])/Table131314[[#This Row],[Actual cost]]*100</f>
        <v>#DIV/0!</v>
      </c>
      <c r="K420" s="2">
        <f>_xlfn.STDEV.P(Table131314[[#This Row],[Estimated costs 1]:[Estimated costs 20]])</f>
        <v>0</v>
      </c>
      <c r="L420" s="2" t="e">
        <f>Table131314[[#This Row],[Dev]]/Table131314[[#This Row],[Mean]]*100</f>
        <v>#DIV/0!</v>
      </c>
      <c r="M420" s="2">
        <f>Table131314[[#This Row],[Estimated costs 1]]-Table131314[[#This Row],[Actual cost]]</f>
        <v>0</v>
      </c>
      <c r="N420" s="2" t="e">
        <f>Table131314[[#This Row],[Diff 1]]/Table131314[[#This Row],[Actual cost]]*100</f>
        <v>#DIV/0!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</row>
    <row r="421" spans="1:34" x14ac:dyDescent="0.3">
      <c r="A421" t="s">
        <v>441</v>
      </c>
      <c r="B421">
        <v>419</v>
      </c>
      <c r="C421" t="str">
        <f>LEFT(Table131314[[#This Row],[Contingency id]])</f>
        <v>B</v>
      </c>
      <c r="D421">
        <v>0</v>
      </c>
      <c r="E421" s="1">
        <v>1</v>
      </c>
      <c r="F421">
        <v>23</v>
      </c>
      <c r="G421">
        <v>23</v>
      </c>
      <c r="H421">
        <v>0</v>
      </c>
      <c r="I421" s="2">
        <f>AVERAGE(Table131314[[#This Row],[Estimated costs 1]:[Estimated costs 20]])</f>
        <v>0</v>
      </c>
      <c r="J421" s="2" t="e">
        <f>(Table131314[[#This Row],[Mean]]-Table131314[[#This Row],[Actual cost]])/Table131314[[#This Row],[Actual cost]]*100</f>
        <v>#DIV/0!</v>
      </c>
      <c r="K421" s="2">
        <f>_xlfn.STDEV.P(Table131314[[#This Row],[Estimated costs 1]:[Estimated costs 20]])</f>
        <v>0</v>
      </c>
      <c r="L421" s="2" t="e">
        <f>Table131314[[#This Row],[Dev]]/Table131314[[#This Row],[Mean]]*100</f>
        <v>#DIV/0!</v>
      </c>
      <c r="M421" s="2">
        <f>Table131314[[#This Row],[Estimated costs 1]]-Table131314[[#This Row],[Actual cost]]</f>
        <v>0</v>
      </c>
      <c r="N421" s="2" t="e">
        <f>Table131314[[#This Row],[Diff 1]]/Table131314[[#This Row],[Actual cost]]*100</f>
        <v>#DIV/0!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</row>
    <row r="422" spans="1:34" x14ac:dyDescent="0.3">
      <c r="A422" t="s">
        <v>442</v>
      </c>
      <c r="B422">
        <v>420</v>
      </c>
      <c r="C422" t="str">
        <f>LEFT(Table131314[[#This Row],[Contingency id]])</f>
        <v>B</v>
      </c>
      <c r="D422">
        <v>0</v>
      </c>
      <c r="E422" s="1">
        <v>1</v>
      </c>
      <c r="F422">
        <v>23</v>
      </c>
      <c r="G422">
        <v>23</v>
      </c>
      <c r="H422">
        <v>0</v>
      </c>
      <c r="I422" s="2">
        <f>AVERAGE(Table131314[[#This Row],[Estimated costs 1]:[Estimated costs 20]])</f>
        <v>0</v>
      </c>
      <c r="J422" s="2" t="e">
        <f>(Table131314[[#This Row],[Mean]]-Table131314[[#This Row],[Actual cost]])/Table131314[[#This Row],[Actual cost]]*100</f>
        <v>#DIV/0!</v>
      </c>
      <c r="K422" s="2">
        <f>_xlfn.STDEV.P(Table131314[[#This Row],[Estimated costs 1]:[Estimated costs 20]])</f>
        <v>0</v>
      </c>
      <c r="L422" s="2" t="e">
        <f>Table131314[[#This Row],[Dev]]/Table131314[[#This Row],[Mean]]*100</f>
        <v>#DIV/0!</v>
      </c>
      <c r="M422" s="2">
        <f>Table131314[[#This Row],[Estimated costs 1]]-Table131314[[#This Row],[Actual cost]]</f>
        <v>0</v>
      </c>
      <c r="N422" s="2" t="e">
        <f>Table131314[[#This Row],[Diff 1]]/Table131314[[#This Row],[Actual cost]]*100</f>
        <v>#DIV/0!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</row>
    <row r="423" spans="1:34" x14ac:dyDescent="0.3">
      <c r="A423" t="s">
        <v>443</v>
      </c>
      <c r="B423">
        <v>421</v>
      </c>
      <c r="C423" t="str">
        <f>LEFT(Table131314[[#This Row],[Contingency id]])</f>
        <v>B</v>
      </c>
      <c r="D423">
        <v>0</v>
      </c>
      <c r="E423" s="1">
        <v>1</v>
      </c>
      <c r="F423">
        <v>23</v>
      </c>
      <c r="G423">
        <v>23</v>
      </c>
      <c r="H423">
        <v>0</v>
      </c>
      <c r="I423" s="2">
        <f>AVERAGE(Table131314[[#This Row],[Estimated costs 1]:[Estimated costs 20]])</f>
        <v>0</v>
      </c>
      <c r="J423" s="2" t="e">
        <f>(Table131314[[#This Row],[Mean]]-Table131314[[#This Row],[Actual cost]])/Table131314[[#This Row],[Actual cost]]*100</f>
        <v>#DIV/0!</v>
      </c>
      <c r="K423" s="2">
        <f>_xlfn.STDEV.P(Table131314[[#This Row],[Estimated costs 1]:[Estimated costs 20]])</f>
        <v>0</v>
      </c>
      <c r="L423" s="2" t="e">
        <f>Table131314[[#This Row],[Dev]]/Table131314[[#This Row],[Mean]]*100</f>
        <v>#DIV/0!</v>
      </c>
      <c r="M423" s="2">
        <f>Table131314[[#This Row],[Estimated costs 1]]-Table131314[[#This Row],[Actual cost]]</f>
        <v>0</v>
      </c>
      <c r="N423" s="2" t="e">
        <f>Table131314[[#This Row],[Diff 1]]/Table131314[[#This Row],[Actual cost]]*100</f>
        <v>#DIV/0!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</row>
    <row r="424" spans="1:34" x14ac:dyDescent="0.3">
      <c r="A424" t="s">
        <v>444</v>
      </c>
      <c r="B424">
        <v>422</v>
      </c>
      <c r="C424" t="str">
        <f>LEFT(Table131314[[#This Row],[Contingency id]])</f>
        <v>B</v>
      </c>
      <c r="D424">
        <v>0</v>
      </c>
      <c r="E424" s="1">
        <v>1</v>
      </c>
      <c r="F424">
        <v>23</v>
      </c>
      <c r="G424">
        <v>23</v>
      </c>
      <c r="H424">
        <v>0</v>
      </c>
      <c r="I424" s="2">
        <f>AVERAGE(Table131314[[#This Row],[Estimated costs 1]:[Estimated costs 20]])</f>
        <v>0</v>
      </c>
      <c r="J424" s="2" t="e">
        <f>(Table131314[[#This Row],[Mean]]-Table131314[[#This Row],[Actual cost]])/Table131314[[#This Row],[Actual cost]]*100</f>
        <v>#DIV/0!</v>
      </c>
      <c r="K424" s="2">
        <f>_xlfn.STDEV.P(Table131314[[#This Row],[Estimated costs 1]:[Estimated costs 20]])</f>
        <v>0</v>
      </c>
      <c r="L424" s="2" t="e">
        <f>Table131314[[#This Row],[Dev]]/Table131314[[#This Row],[Mean]]*100</f>
        <v>#DIV/0!</v>
      </c>
      <c r="M424" s="2">
        <f>Table131314[[#This Row],[Estimated costs 1]]-Table131314[[#This Row],[Actual cost]]</f>
        <v>0</v>
      </c>
      <c r="N424" s="2" t="e">
        <f>Table131314[[#This Row],[Diff 1]]/Table131314[[#This Row],[Actual cost]]*100</f>
        <v>#DIV/0!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</row>
    <row r="425" spans="1:34" x14ac:dyDescent="0.3">
      <c r="A425" t="s">
        <v>445</v>
      </c>
      <c r="B425">
        <v>423</v>
      </c>
      <c r="C425" t="str">
        <f>LEFT(Table131314[[#This Row],[Contingency id]])</f>
        <v>B</v>
      </c>
      <c r="D425">
        <v>0</v>
      </c>
      <c r="E425" s="1">
        <v>1</v>
      </c>
      <c r="F425">
        <v>23</v>
      </c>
      <c r="G425">
        <v>23</v>
      </c>
      <c r="H425">
        <v>0</v>
      </c>
      <c r="I425" s="2">
        <f>AVERAGE(Table131314[[#This Row],[Estimated costs 1]:[Estimated costs 20]])</f>
        <v>0</v>
      </c>
      <c r="J425" s="2" t="e">
        <f>(Table131314[[#This Row],[Mean]]-Table131314[[#This Row],[Actual cost]])/Table131314[[#This Row],[Actual cost]]*100</f>
        <v>#DIV/0!</v>
      </c>
      <c r="K425" s="2">
        <f>_xlfn.STDEV.P(Table131314[[#This Row],[Estimated costs 1]:[Estimated costs 20]])</f>
        <v>0</v>
      </c>
      <c r="L425" s="2" t="e">
        <f>Table131314[[#This Row],[Dev]]/Table131314[[#This Row],[Mean]]*100</f>
        <v>#DIV/0!</v>
      </c>
      <c r="M425" s="2">
        <f>Table131314[[#This Row],[Estimated costs 1]]-Table131314[[#This Row],[Actual cost]]</f>
        <v>0</v>
      </c>
      <c r="N425" s="2" t="e">
        <f>Table131314[[#This Row],[Diff 1]]/Table131314[[#This Row],[Actual cost]]*100</f>
        <v>#DIV/0!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</row>
    <row r="426" spans="1:34" x14ac:dyDescent="0.3">
      <c r="A426" t="s">
        <v>446</v>
      </c>
      <c r="B426">
        <v>424</v>
      </c>
      <c r="C426" t="str">
        <f>LEFT(Table131314[[#This Row],[Contingency id]])</f>
        <v>B</v>
      </c>
      <c r="D426">
        <v>0</v>
      </c>
      <c r="E426" s="1">
        <v>1</v>
      </c>
      <c r="F426">
        <v>23</v>
      </c>
      <c r="G426">
        <v>23</v>
      </c>
      <c r="H426">
        <v>0</v>
      </c>
      <c r="I426" s="2">
        <f>AVERAGE(Table131314[[#This Row],[Estimated costs 1]:[Estimated costs 20]])</f>
        <v>0</v>
      </c>
      <c r="J426" s="2" t="e">
        <f>(Table131314[[#This Row],[Mean]]-Table131314[[#This Row],[Actual cost]])/Table131314[[#This Row],[Actual cost]]*100</f>
        <v>#DIV/0!</v>
      </c>
      <c r="K426" s="2">
        <f>_xlfn.STDEV.P(Table131314[[#This Row],[Estimated costs 1]:[Estimated costs 20]])</f>
        <v>0</v>
      </c>
      <c r="L426" s="2" t="e">
        <f>Table131314[[#This Row],[Dev]]/Table131314[[#This Row],[Mean]]*100</f>
        <v>#DIV/0!</v>
      </c>
      <c r="M426" s="2">
        <f>Table131314[[#This Row],[Estimated costs 1]]-Table131314[[#This Row],[Actual cost]]</f>
        <v>0</v>
      </c>
      <c r="N426" s="2" t="e">
        <f>Table131314[[#This Row],[Diff 1]]/Table131314[[#This Row],[Actual cost]]*100</f>
        <v>#DIV/0!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</row>
    <row r="427" spans="1:34" x14ac:dyDescent="0.3">
      <c r="A427" t="s">
        <v>447</v>
      </c>
      <c r="B427">
        <v>425</v>
      </c>
      <c r="C427" t="str">
        <f>LEFT(Table131314[[#This Row],[Contingency id]])</f>
        <v>B</v>
      </c>
      <c r="D427">
        <v>0</v>
      </c>
      <c r="E427" s="1">
        <v>1.0230769230769201</v>
      </c>
      <c r="F427">
        <v>133</v>
      </c>
      <c r="G427">
        <v>130</v>
      </c>
      <c r="H427">
        <v>0</v>
      </c>
      <c r="I427" s="2">
        <f>AVERAGE(Table131314[[#This Row],[Estimated costs 1]:[Estimated costs 20]])</f>
        <v>0</v>
      </c>
      <c r="J427" s="2" t="e">
        <f>(Table131314[[#This Row],[Mean]]-Table131314[[#This Row],[Actual cost]])/Table131314[[#This Row],[Actual cost]]*100</f>
        <v>#DIV/0!</v>
      </c>
      <c r="K427" s="2">
        <f>_xlfn.STDEV.P(Table131314[[#This Row],[Estimated costs 1]:[Estimated costs 20]])</f>
        <v>0</v>
      </c>
      <c r="L427" s="2" t="e">
        <f>Table131314[[#This Row],[Dev]]/Table131314[[#This Row],[Mean]]*100</f>
        <v>#DIV/0!</v>
      </c>
      <c r="M427" s="2">
        <f>Table131314[[#This Row],[Estimated costs 1]]-Table131314[[#This Row],[Actual cost]]</f>
        <v>0</v>
      </c>
      <c r="N427" s="2" t="e">
        <f>Table131314[[#This Row],[Diff 1]]/Table131314[[#This Row],[Actual cost]]*100</f>
        <v>#DIV/0!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</row>
    <row r="428" spans="1:34" x14ac:dyDescent="0.3">
      <c r="A428" t="s">
        <v>448</v>
      </c>
      <c r="B428">
        <v>426</v>
      </c>
      <c r="C428" t="str">
        <f>LEFT(Table131314[[#This Row],[Contingency id]])</f>
        <v>B</v>
      </c>
      <c r="D428">
        <v>0</v>
      </c>
      <c r="E428" s="1">
        <v>1.04724409448818</v>
      </c>
      <c r="F428">
        <v>133</v>
      </c>
      <c r="G428">
        <v>127</v>
      </c>
      <c r="H428">
        <v>0</v>
      </c>
      <c r="I428" s="2">
        <f>AVERAGE(Table131314[[#This Row],[Estimated costs 1]:[Estimated costs 20]])</f>
        <v>0</v>
      </c>
      <c r="J428" s="2" t="e">
        <f>(Table131314[[#This Row],[Mean]]-Table131314[[#This Row],[Actual cost]])/Table131314[[#This Row],[Actual cost]]*100</f>
        <v>#DIV/0!</v>
      </c>
      <c r="K428" s="2">
        <f>_xlfn.STDEV.P(Table131314[[#This Row],[Estimated costs 1]:[Estimated costs 20]])</f>
        <v>0</v>
      </c>
      <c r="L428" s="2" t="e">
        <f>Table131314[[#This Row],[Dev]]/Table131314[[#This Row],[Mean]]*100</f>
        <v>#DIV/0!</v>
      </c>
      <c r="M428" s="2">
        <f>Table131314[[#This Row],[Estimated costs 1]]-Table131314[[#This Row],[Actual cost]]</f>
        <v>0</v>
      </c>
      <c r="N428" s="2" t="e">
        <f>Table131314[[#This Row],[Diff 1]]/Table131314[[#This Row],[Actual cost]]*100</f>
        <v>#DIV/0!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</row>
    <row r="429" spans="1:34" x14ac:dyDescent="0.3">
      <c r="A429" t="s">
        <v>449</v>
      </c>
      <c r="B429">
        <v>427</v>
      </c>
      <c r="C429" t="str">
        <f>LEFT(Table131314[[#This Row],[Contingency id]])</f>
        <v>B</v>
      </c>
      <c r="D429">
        <v>0</v>
      </c>
      <c r="E429" s="1">
        <v>1.03125</v>
      </c>
      <c r="F429">
        <v>132</v>
      </c>
      <c r="G429">
        <v>128</v>
      </c>
      <c r="H429">
        <v>0</v>
      </c>
      <c r="I429" s="2">
        <f>AVERAGE(Table131314[[#This Row],[Estimated costs 1]:[Estimated costs 20]])</f>
        <v>0</v>
      </c>
      <c r="J429" s="2" t="e">
        <f>(Table131314[[#This Row],[Mean]]-Table131314[[#This Row],[Actual cost]])/Table131314[[#This Row],[Actual cost]]*100</f>
        <v>#DIV/0!</v>
      </c>
      <c r="K429" s="2">
        <f>_xlfn.STDEV.P(Table131314[[#This Row],[Estimated costs 1]:[Estimated costs 20]])</f>
        <v>0</v>
      </c>
      <c r="L429" s="2" t="e">
        <f>Table131314[[#This Row],[Dev]]/Table131314[[#This Row],[Mean]]*100</f>
        <v>#DIV/0!</v>
      </c>
      <c r="M429" s="2">
        <f>Table131314[[#This Row],[Estimated costs 1]]-Table131314[[#This Row],[Actual cost]]</f>
        <v>0</v>
      </c>
      <c r="N429" s="2" t="e">
        <f>Table131314[[#This Row],[Diff 1]]/Table131314[[#This Row],[Actual cost]]*100</f>
        <v>#DIV/0!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</row>
    <row r="430" spans="1:34" x14ac:dyDescent="0.3">
      <c r="A430" t="s">
        <v>450</v>
      </c>
      <c r="B430">
        <v>428</v>
      </c>
      <c r="C430" t="str">
        <f>LEFT(Table131314[[#This Row],[Contingency id]])</f>
        <v>B</v>
      </c>
      <c r="D430">
        <v>0</v>
      </c>
      <c r="E430" s="1">
        <v>1.0230769230769201</v>
      </c>
      <c r="F430">
        <v>133</v>
      </c>
      <c r="G430">
        <v>130</v>
      </c>
      <c r="H430">
        <v>0</v>
      </c>
      <c r="I430" s="2">
        <f>AVERAGE(Table131314[[#This Row],[Estimated costs 1]:[Estimated costs 20]])</f>
        <v>0</v>
      </c>
      <c r="J430" s="2" t="e">
        <f>(Table131314[[#This Row],[Mean]]-Table131314[[#This Row],[Actual cost]])/Table131314[[#This Row],[Actual cost]]*100</f>
        <v>#DIV/0!</v>
      </c>
      <c r="K430" s="2">
        <f>_xlfn.STDEV.P(Table131314[[#This Row],[Estimated costs 1]:[Estimated costs 20]])</f>
        <v>0</v>
      </c>
      <c r="L430" s="2" t="e">
        <f>Table131314[[#This Row],[Dev]]/Table131314[[#This Row],[Mean]]*100</f>
        <v>#DIV/0!</v>
      </c>
      <c r="M430" s="2">
        <f>Table131314[[#This Row],[Estimated costs 1]]-Table131314[[#This Row],[Actual cost]]</f>
        <v>0</v>
      </c>
      <c r="N430" s="2" t="e">
        <f>Table131314[[#This Row],[Diff 1]]/Table131314[[#This Row],[Actual cost]]*100</f>
        <v>#DIV/0!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</row>
    <row r="431" spans="1:34" x14ac:dyDescent="0.3">
      <c r="A431" t="s">
        <v>451</v>
      </c>
      <c r="B431">
        <v>429</v>
      </c>
      <c r="C431" t="str">
        <f>LEFT(Table131314[[#This Row],[Contingency id]])</f>
        <v>B</v>
      </c>
      <c r="D431">
        <v>0</v>
      </c>
      <c r="E431" s="1">
        <v>1.0076335877862499</v>
      </c>
      <c r="F431">
        <v>132</v>
      </c>
      <c r="G431">
        <v>131</v>
      </c>
      <c r="H431">
        <v>0</v>
      </c>
      <c r="I431" s="2">
        <f>AVERAGE(Table131314[[#This Row],[Estimated costs 1]:[Estimated costs 20]])</f>
        <v>0</v>
      </c>
      <c r="J431" s="2" t="e">
        <f>(Table131314[[#This Row],[Mean]]-Table131314[[#This Row],[Actual cost]])/Table131314[[#This Row],[Actual cost]]*100</f>
        <v>#DIV/0!</v>
      </c>
      <c r="K431" s="2">
        <f>_xlfn.STDEV.P(Table131314[[#This Row],[Estimated costs 1]:[Estimated costs 20]])</f>
        <v>0</v>
      </c>
      <c r="L431" s="2" t="e">
        <f>Table131314[[#This Row],[Dev]]/Table131314[[#This Row],[Mean]]*100</f>
        <v>#DIV/0!</v>
      </c>
      <c r="M431" s="2">
        <f>Table131314[[#This Row],[Estimated costs 1]]-Table131314[[#This Row],[Actual cost]]</f>
        <v>0</v>
      </c>
      <c r="N431" s="2" t="e">
        <f>Table131314[[#This Row],[Diff 1]]/Table131314[[#This Row],[Actual cost]]*100</f>
        <v>#DIV/0!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</row>
    <row r="432" spans="1:34" x14ac:dyDescent="0.3">
      <c r="A432" t="s">
        <v>452</v>
      </c>
      <c r="B432">
        <v>430</v>
      </c>
      <c r="C432" t="str">
        <f>LEFT(Table131314[[#This Row],[Contingency id]])</f>
        <v>B</v>
      </c>
      <c r="D432">
        <v>0</v>
      </c>
      <c r="E432" s="1">
        <v>1.02325581395348</v>
      </c>
      <c r="F432">
        <v>132</v>
      </c>
      <c r="G432">
        <v>129</v>
      </c>
      <c r="H432">
        <v>0</v>
      </c>
      <c r="I432" s="2">
        <f>AVERAGE(Table131314[[#This Row],[Estimated costs 1]:[Estimated costs 20]])</f>
        <v>0</v>
      </c>
      <c r="J432" s="2" t="e">
        <f>(Table131314[[#This Row],[Mean]]-Table131314[[#This Row],[Actual cost]])/Table131314[[#This Row],[Actual cost]]*100</f>
        <v>#DIV/0!</v>
      </c>
      <c r="K432" s="2">
        <f>_xlfn.STDEV.P(Table131314[[#This Row],[Estimated costs 1]:[Estimated costs 20]])</f>
        <v>0</v>
      </c>
      <c r="L432" s="2" t="e">
        <f>Table131314[[#This Row],[Dev]]/Table131314[[#This Row],[Mean]]*100</f>
        <v>#DIV/0!</v>
      </c>
      <c r="M432" s="2">
        <f>Table131314[[#This Row],[Estimated costs 1]]-Table131314[[#This Row],[Actual cost]]</f>
        <v>0</v>
      </c>
      <c r="N432" s="2" t="e">
        <f>Table131314[[#This Row],[Diff 1]]/Table131314[[#This Row],[Actual cost]]*100</f>
        <v>#DIV/0!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</row>
    <row r="433" spans="1:34" x14ac:dyDescent="0.3">
      <c r="A433" t="s">
        <v>453</v>
      </c>
      <c r="B433">
        <v>431</v>
      </c>
      <c r="C433" t="str">
        <f>LEFT(Table131314[[#This Row],[Contingency id]])</f>
        <v>B</v>
      </c>
      <c r="D433">
        <v>0</v>
      </c>
      <c r="E433" s="1">
        <v>1.0393700787401501</v>
      </c>
      <c r="F433">
        <v>132</v>
      </c>
      <c r="G433">
        <v>127</v>
      </c>
      <c r="H433">
        <v>0</v>
      </c>
      <c r="I433" s="2">
        <f>AVERAGE(Table131314[[#This Row],[Estimated costs 1]:[Estimated costs 20]])</f>
        <v>0</v>
      </c>
      <c r="J433" s="2" t="e">
        <f>(Table131314[[#This Row],[Mean]]-Table131314[[#This Row],[Actual cost]])/Table131314[[#This Row],[Actual cost]]*100</f>
        <v>#DIV/0!</v>
      </c>
      <c r="K433" s="2">
        <f>_xlfn.STDEV.P(Table131314[[#This Row],[Estimated costs 1]:[Estimated costs 20]])</f>
        <v>0</v>
      </c>
      <c r="L433" s="2" t="e">
        <f>Table131314[[#This Row],[Dev]]/Table131314[[#This Row],[Mean]]*100</f>
        <v>#DIV/0!</v>
      </c>
      <c r="M433" s="2">
        <f>Table131314[[#This Row],[Estimated costs 1]]-Table131314[[#This Row],[Actual cost]]</f>
        <v>0</v>
      </c>
      <c r="N433" s="2" t="e">
        <f>Table131314[[#This Row],[Diff 1]]/Table131314[[#This Row],[Actual cost]]*100</f>
        <v>#DIV/0!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</row>
    <row r="434" spans="1:34" x14ac:dyDescent="0.3">
      <c r="A434" t="s">
        <v>454</v>
      </c>
      <c r="B434">
        <v>432</v>
      </c>
      <c r="C434" t="str">
        <f>LEFT(Table131314[[#This Row],[Contingency id]])</f>
        <v>B</v>
      </c>
      <c r="D434">
        <v>0</v>
      </c>
      <c r="E434" s="1">
        <v>1.01538461538461</v>
      </c>
      <c r="F434">
        <v>132</v>
      </c>
      <c r="G434">
        <v>130</v>
      </c>
      <c r="H434">
        <v>0</v>
      </c>
      <c r="I434" s="2">
        <f>AVERAGE(Table131314[[#This Row],[Estimated costs 1]:[Estimated costs 20]])</f>
        <v>0</v>
      </c>
      <c r="J434" s="2" t="e">
        <f>(Table131314[[#This Row],[Mean]]-Table131314[[#This Row],[Actual cost]])/Table131314[[#This Row],[Actual cost]]*100</f>
        <v>#DIV/0!</v>
      </c>
      <c r="K434" s="2">
        <f>_xlfn.STDEV.P(Table131314[[#This Row],[Estimated costs 1]:[Estimated costs 20]])</f>
        <v>0</v>
      </c>
      <c r="L434" s="2" t="e">
        <f>Table131314[[#This Row],[Dev]]/Table131314[[#This Row],[Mean]]*100</f>
        <v>#DIV/0!</v>
      </c>
      <c r="M434" s="2">
        <f>Table131314[[#This Row],[Estimated costs 1]]-Table131314[[#This Row],[Actual cost]]</f>
        <v>0</v>
      </c>
      <c r="N434" s="2" t="e">
        <f>Table131314[[#This Row],[Diff 1]]/Table131314[[#This Row],[Actual cost]]*100</f>
        <v>#DIV/0!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</row>
    <row r="435" spans="1:34" x14ac:dyDescent="0.3">
      <c r="A435" t="s">
        <v>455</v>
      </c>
      <c r="B435">
        <v>433</v>
      </c>
      <c r="C435" t="str">
        <f>LEFT(Table131314[[#This Row],[Contingency id]])</f>
        <v>B</v>
      </c>
      <c r="D435">
        <v>0</v>
      </c>
      <c r="E435" s="1">
        <v>1.03125</v>
      </c>
      <c r="F435">
        <v>132</v>
      </c>
      <c r="G435">
        <v>128</v>
      </c>
      <c r="H435">
        <v>0</v>
      </c>
      <c r="I435" s="2">
        <f>AVERAGE(Table131314[[#This Row],[Estimated costs 1]:[Estimated costs 20]])</f>
        <v>0</v>
      </c>
      <c r="J435" s="2" t="e">
        <f>(Table131314[[#This Row],[Mean]]-Table131314[[#This Row],[Actual cost]])/Table131314[[#This Row],[Actual cost]]*100</f>
        <v>#DIV/0!</v>
      </c>
      <c r="K435" s="2">
        <f>_xlfn.STDEV.P(Table131314[[#This Row],[Estimated costs 1]:[Estimated costs 20]])</f>
        <v>0</v>
      </c>
      <c r="L435" s="2" t="e">
        <f>Table131314[[#This Row],[Dev]]/Table131314[[#This Row],[Mean]]*100</f>
        <v>#DIV/0!</v>
      </c>
      <c r="M435" s="2">
        <f>Table131314[[#This Row],[Estimated costs 1]]-Table131314[[#This Row],[Actual cost]]</f>
        <v>0</v>
      </c>
      <c r="N435" s="2" t="e">
        <f>Table131314[[#This Row],[Diff 1]]/Table131314[[#This Row],[Actual cost]]*100</f>
        <v>#DIV/0!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</row>
    <row r="436" spans="1:34" x14ac:dyDescent="0.3">
      <c r="A436" t="s">
        <v>456</v>
      </c>
      <c r="B436">
        <v>434</v>
      </c>
      <c r="C436" t="str">
        <f>LEFT(Table131314[[#This Row],[Contingency id]])</f>
        <v>B</v>
      </c>
      <c r="D436">
        <v>0</v>
      </c>
      <c r="E436" s="1">
        <v>1.02325581395348</v>
      </c>
      <c r="F436">
        <v>132</v>
      </c>
      <c r="G436">
        <v>129</v>
      </c>
      <c r="H436">
        <v>0</v>
      </c>
      <c r="I436" s="2">
        <f>AVERAGE(Table131314[[#This Row],[Estimated costs 1]:[Estimated costs 20]])</f>
        <v>0</v>
      </c>
      <c r="J436" s="2" t="e">
        <f>(Table131314[[#This Row],[Mean]]-Table131314[[#This Row],[Actual cost]])/Table131314[[#This Row],[Actual cost]]*100</f>
        <v>#DIV/0!</v>
      </c>
      <c r="K436" s="2">
        <f>_xlfn.STDEV.P(Table131314[[#This Row],[Estimated costs 1]:[Estimated costs 20]])</f>
        <v>0</v>
      </c>
      <c r="L436" s="2" t="e">
        <f>Table131314[[#This Row],[Dev]]/Table131314[[#This Row],[Mean]]*100</f>
        <v>#DIV/0!</v>
      </c>
      <c r="M436" s="2">
        <f>Table131314[[#This Row],[Estimated costs 1]]-Table131314[[#This Row],[Actual cost]]</f>
        <v>0</v>
      </c>
      <c r="N436" s="2" t="e">
        <f>Table131314[[#This Row],[Diff 1]]/Table131314[[#This Row],[Actual cost]]*100</f>
        <v>#DIV/0!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</row>
    <row r="437" spans="1:34" x14ac:dyDescent="0.3">
      <c r="A437" t="s">
        <v>457</v>
      </c>
      <c r="B437">
        <v>435</v>
      </c>
      <c r="C437" t="str">
        <f>LEFT(Table131314[[#This Row],[Contingency id]])</f>
        <v>B</v>
      </c>
      <c r="D437">
        <v>0</v>
      </c>
      <c r="E437" s="1">
        <v>1.06451612903225</v>
      </c>
      <c r="F437">
        <v>132</v>
      </c>
      <c r="G437">
        <v>124</v>
      </c>
      <c r="H437">
        <v>0</v>
      </c>
      <c r="I437" s="2">
        <f>AVERAGE(Table131314[[#This Row],[Estimated costs 1]:[Estimated costs 20]])</f>
        <v>0</v>
      </c>
      <c r="J437" s="2" t="e">
        <f>(Table131314[[#This Row],[Mean]]-Table131314[[#This Row],[Actual cost]])/Table131314[[#This Row],[Actual cost]]*100</f>
        <v>#DIV/0!</v>
      </c>
      <c r="K437" s="2">
        <f>_xlfn.STDEV.P(Table131314[[#This Row],[Estimated costs 1]:[Estimated costs 20]])</f>
        <v>0</v>
      </c>
      <c r="L437" s="2" t="e">
        <f>Table131314[[#This Row],[Dev]]/Table131314[[#This Row],[Mean]]*100</f>
        <v>#DIV/0!</v>
      </c>
      <c r="M437" s="2">
        <f>Table131314[[#This Row],[Estimated costs 1]]-Table131314[[#This Row],[Actual cost]]</f>
        <v>0</v>
      </c>
      <c r="N437" s="2" t="e">
        <f>Table131314[[#This Row],[Diff 1]]/Table131314[[#This Row],[Actual cost]]*100</f>
        <v>#DIV/0!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</row>
    <row r="438" spans="1:34" x14ac:dyDescent="0.3">
      <c r="A438" t="s">
        <v>458</v>
      </c>
      <c r="B438">
        <v>436</v>
      </c>
      <c r="C438" t="str">
        <f>LEFT(Table131314[[#This Row],[Contingency id]])</f>
        <v>B</v>
      </c>
      <c r="D438">
        <v>0</v>
      </c>
      <c r="E438" s="1">
        <v>1.0476190476190399</v>
      </c>
      <c r="F438">
        <v>132</v>
      </c>
      <c r="G438">
        <v>126</v>
      </c>
      <c r="H438">
        <v>0</v>
      </c>
      <c r="I438" s="2">
        <f>AVERAGE(Table131314[[#This Row],[Estimated costs 1]:[Estimated costs 20]])</f>
        <v>0</v>
      </c>
      <c r="J438" s="2" t="e">
        <f>(Table131314[[#This Row],[Mean]]-Table131314[[#This Row],[Actual cost]])/Table131314[[#This Row],[Actual cost]]*100</f>
        <v>#DIV/0!</v>
      </c>
      <c r="K438" s="2">
        <f>_xlfn.STDEV.P(Table131314[[#This Row],[Estimated costs 1]:[Estimated costs 20]])</f>
        <v>0</v>
      </c>
      <c r="L438" s="2" t="e">
        <f>Table131314[[#This Row],[Dev]]/Table131314[[#This Row],[Mean]]*100</f>
        <v>#DIV/0!</v>
      </c>
      <c r="M438" s="2">
        <f>Table131314[[#This Row],[Estimated costs 1]]-Table131314[[#This Row],[Actual cost]]</f>
        <v>0</v>
      </c>
      <c r="N438" s="2" t="e">
        <f>Table131314[[#This Row],[Diff 1]]/Table131314[[#This Row],[Actual cost]]*100</f>
        <v>#DIV/0!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</row>
    <row r="439" spans="1:34" x14ac:dyDescent="0.3">
      <c r="A439" t="s">
        <v>459</v>
      </c>
      <c r="B439">
        <v>437</v>
      </c>
      <c r="C439" t="str">
        <f>LEFT(Table131314[[#This Row],[Contingency id]])</f>
        <v>B</v>
      </c>
      <c r="D439">
        <v>0</v>
      </c>
      <c r="E439" s="1">
        <v>1</v>
      </c>
      <c r="F439">
        <v>70</v>
      </c>
      <c r="G439">
        <v>70</v>
      </c>
      <c r="H439">
        <v>0</v>
      </c>
      <c r="I439" s="2">
        <f>AVERAGE(Table131314[[#This Row],[Estimated costs 1]:[Estimated costs 20]])</f>
        <v>0</v>
      </c>
      <c r="J439" s="2" t="e">
        <f>(Table131314[[#This Row],[Mean]]-Table131314[[#This Row],[Actual cost]])/Table131314[[#This Row],[Actual cost]]*100</f>
        <v>#DIV/0!</v>
      </c>
      <c r="K439" s="2">
        <f>_xlfn.STDEV.P(Table131314[[#This Row],[Estimated costs 1]:[Estimated costs 20]])</f>
        <v>0</v>
      </c>
      <c r="L439" s="2" t="e">
        <f>Table131314[[#This Row],[Dev]]/Table131314[[#This Row],[Mean]]*100</f>
        <v>#DIV/0!</v>
      </c>
      <c r="M439" s="2">
        <f>Table131314[[#This Row],[Estimated costs 1]]-Table131314[[#This Row],[Actual cost]]</f>
        <v>0</v>
      </c>
      <c r="N439" s="2" t="e">
        <f>Table131314[[#This Row],[Diff 1]]/Table131314[[#This Row],[Actual cost]]*100</f>
        <v>#DIV/0!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</row>
    <row r="440" spans="1:34" x14ac:dyDescent="0.3">
      <c r="A440" t="s">
        <v>460</v>
      </c>
      <c r="B440">
        <v>438</v>
      </c>
      <c r="C440" t="str">
        <f>LEFT(Table131314[[#This Row],[Contingency id]])</f>
        <v>B</v>
      </c>
      <c r="D440">
        <v>0</v>
      </c>
      <c r="E440" s="1">
        <v>1.01449275362318</v>
      </c>
      <c r="F440">
        <v>70</v>
      </c>
      <c r="G440">
        <v>69</v>
      </c>
      <c r="H440">
        <v>0</v>
      </c>
      <c r="I440" s="2">
        <f>AVERAGE(Table131314[[#This Row],[Estimated costs 1]:[Estimated costs 20]])</f>
        <v>0</v>
      </c>
      <c r="J440" s="2" t="e">
        <f>(Table131314[[#This Row],[Mean]]-Table131314[[#This Row],[Actual cost]])/Table131314[[#This Row],[Actual cost]]*100</f>
        <v>#DIV/0!</v>
      </c>
      <c r="K440" s="2">
        <f>_xlfn.STDEV.P(Table131314[[#This Row],[Estimated costs 1]:[Estimated costs 20]])</f>
        <v>0</v>
      </c>
      <c r="L440" s="2" t="e">
        <f>Table131314[[#This Row],[Dev]]/Table131314[[#This Row],[Mean]]*100</f>
        <v>#DIV/0!</v>
      </c>
      <c r="M440" s="2">
        <f>Table131314[[#This Row],[Estimated costs 1]]-Table131314[[#This Row],[Actual cost]]</f>
        <v>0</v>
      </c>
      <c r="N440" s="2" t="e">
        <f>Table131314[[#This Row],[Diff 1]]/Table131314[[#This Row],[Actual cost]]*100</f>
        <v>#DIV/0!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</row>
    <row r="441" spans="1:34" x14ac:dyDescent="0.3">
      <c r="A441" t="s">
        <v>461</v>
      </c>
      <c r="B441">
        <v>439</v>
      </c>
      <c r="C441" t="str">
        <f>LEFT(Table131314[[#This Row],[Contingency id]])</f>
        <v>B</v>
      </c>
      <c r="D441">
        <v>0</v>
      </c>
      <c r="E441" s="1">
        <v>1</v>
      </c>
      <c r="F441">
        <v>70</v>
      </c>
      <c r="G441">
        <v>70</v>
      </c>
      <c r="H441">
        <v>0</v>
      </c>
      <c r="I441" s="2">
        <f>AVERAGE(Table131314[[#This Row],[Estimated costs 1]:[Estimated costs 20]])</f>
        <v>0</v>
      </c>
      <c r="J441" s="2" t="e">
        <f>(Table131314[[#This Row],[Mean]]-Table131314[[#This Row],[Actual cost]])/Table131314[[#This Row],[Actual cost]]*100</f>
        <v>#DIV/0!</v>
      </c>
      <c r="K441" s="2">
        <f>_xlfn.STDEV.P(Table131314[[#This Row],[Estimated costs 1]:[Estimated costs 20]])</f>
        <v>0</v>
      </c>
      <c r="L441" s="2" t="e">
        <f>Table131314[[#This Row],[Dev]]/Table131314[[#This Row],[Mean]]*100</f>
        <v>#DIV/0!</v>
      </c>
      <c r="M441" s="2">
        <f>Table131314[[#This Row],[Estimated costs 1]]-Table131314[[#This Row],[Actual cost]]</f>
        <v>0</v>
      </c>
      <c r="N441" s="2" t="e">
        <f>Table131314[[#This Row],[Diff 1]]/Table131314[[#This Row],[Actual cost]]*100</f>
        <v>#DIV/0!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</row>
    <row r="442" spans="1:34" x14ac:dyDescent="0.3">
      <c r="A442" t="s">
        <v>462</v>
      </c>
      <c r="B442">
        <v>440</v>
      </c>
      <c r="C442" t="str">
        <f>LEFT(Table131314[[#This Row],[Contingency id]])</f>
        <v>B</v>
      </c>
      <c r="D442">
        <v>0</v>
      </c>
      <c r="E442" s="1">
        <v>1</v>
      </c>
      <c r="F442">
        <v>70</v>
      </c>
      <c r="G442">
        <v>70</v>
      </c>
      <c r="H442">
        <v>0</v>
      </c>
      <c r="I442" s="2">
        <f>AVERAGE(Table131314[[#This Row],[Estimated costs 1]:[Estimated costs 20]])</f>
        <v>0</v>
      </c>
      <c r="J442" s="2" t="e">
        <f>(Table131314[[#This Row],[Mean]]-Table131314[[#This Row],[Actual cost]])/Table131314[[#This Row],[Actual cost]]*100</f>
        <v>#DIV/0!</v>
      </c>
      <c r="K442" s="2">
        <f>_xlfn.STDEV.P(Table131314[[#This Row],[Estimated costs 1]:[Estimated costs 20]])</f>
        <v>0</v>
      </c>
      <c r="L442" s="2" t="e">
        <f>Table131314[[#This Row],[Dev]]/Table131314[[#This Row],[Mean]]*100</f>
        <v>#DIV/0!</v>
      </c>
      <c r="M442" s="2">
        <f>Table131314[[#This Row],[Estimated costs 1]]-Table131314[[#This Row],[Actual cost]]</f>
        <v>0</v>
      </c>
      <c r="N442" s="2" t="e">
        <f>Table131314[[#This Row],[Diff 1]]/Table131314[[#This Row],[Actual cost]]*100</f>
        <v>#DIV/0!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</row>
    <row r="443" spans="1:34" x14ac:dyDescent="0.3">
      <c r="A443" t="s">
        <v>463</v>
      </c>
      <c r="B443">
        <v>441</v>
      </c>
      <c r="C443" t="str">
        <f>LEFT(Table131314[[#This Row],[Contingency id]])</f>
        <v>B</v>
      </c>
      <c r="D443">
        <v>0</v>
      </c>
      <c r="E443" s="1">
        <v>1.02941176470588</v>
      </c>
      <c r="F443">
        <v>70</v>
      </c>
      <c r="G443">
        <v>68</v>
      </c>
      <c r="H443">
        <v>0</v>
      </c>
      <c r="I443" s="2">
        <f>AVERAGE(Table131314[[#This Row],[Estimated costs 1]:[Estimated costs 20]])</f>
        <v>0</v>
      </c>
      <c r="J443" s="2" t="e">
        <f>(Table131314[[#This Row],[Mean]]-Table131314[[#This Row],[Actual cost]])/Table131314[[#This Row],[Actual cost]]*100</f>
        <v>#DIV/0!</v>
      </c>
      <c r="K443" s="2">
        <f>_xlfn.STDEV.P(Table131314[[#This Row],[Estimated costs 1]:[Estimated costs 20]])</f>
        <v>0</v>
      </c>
      <c r="L443" s="2" t="e">
        <f>Table131314[[#This Row],[Dev]]/Table131314[[#This Row],[Mean]]*100</f>
        <v>#DIV/0!</v>
      </c>
      <c r="M443" s="2">
        <f>Table131314[[#This Row],[Estimated costs 1]]-Table131314[[#This Row],[Actual cost]]</f>
        <v>0</v>
      </c>
      <c r="N443" s="2" t="e">
        <f>Table131314[[#This Row],[Diff 1]]/Table131314[[#This Row],[Actual cost]]*100</f>
        <v>#DIV/0!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</row>
    <row r="444" spans="1:34" x14ac:dyDescent="0.3">
      <c r="A444" t="s">
        <v>464</v>
      </c>
      <c r="B444">
        <v>442</v>
      </c>
      <c r="C444" t="str">
        <f>LEFT(Table131314[[#This Row],[Contingency id]])</f>
        <v>B</v>
      </c>
      <c r="D444">
        <v>0</v>
      </c>
      <c r="E444" s="1">
        <v>1.01449275362318</v>
      </c>
      <c r="F444">
        <v>70</v>
      </c>
      <c r="G444">
        <v>69</v>
      </c>
      <c r="H444">
        <v>0</v>
      </c>
      <c r="I444" s="2">
        <f>AVERAGE(Table131314[[#This Row],[Estimated costs 1]:[Estimated costs 20]])</f>
        <v>0</v>
      </c>
      <c r="J444" s="2" t="e">
        <f>(Table131314[[#This Row],[Mean]]-Table131314[[#This Row],[Actual cost]])/Table131314[[#This Row],[Actual cost]]*100</f>
        <v>#DIV/0!</v>
      </c>
      <c r="K444" s="2">
        <f>_xlfn.STDEV.P(Table131314[[#This Row],[Estimated costs 1]:[Estimated costs 20]])</f>
        <v>0</v>
      </c>
      <c r="L444" s="2" t="e">
        <f>Table131314[[#This Row],[Dev]]/Table131314[[#This Row],[Mean]]*100</f>
        <v>#DIV/0!</v>
      </c>
      <c r="M444" s="2">
        <f>Table131314[[#This Row],[Estimated costs 1]]-Table131314[[#This Row],[Actual cost]]</f>
        <v>0</v>
      </c>
      <c r="N444" s="2" t="e">
        <f>Table131314[[#This Row],[Diff 1]]/Table131314[[#This Row],[Actual cost]]*100</f>
        <v>#DIV/0!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</row>
    <row r="445" spans="1:34" x14ac:dyDescent="0.3">
      <c r="A445" t="s">
        <v>465</v>
      </c>
      <c r="B445">
        <v>443</v>
      </c>
      <c r="C445" t="str">
        <f>LEFT(Table131314[[#This Row],[Contingency id]])</f>
        <v>B</v>
      </c>
      <c r="D445">
        <v>0</v>
      </c>
      <c r="E445" s="1">
        <v>1</v>
      </c>
      <c r="F445">
        <v>70</v>
      </c>
      <c r="G445">
        <v>70</v>
      </c>
      <c r="H445">
        <v>0</v>
      </c>
      <c r="I445" s="2">
        <f>AVERAGE(Table131314[[#This Row],[Estimated costs 1]:[Estimated costs 20]])</f>
        <v>0</v>
      </c>
      <c r="J445" s="2" t="e">
        <f>(Table131314[[#This Row],[Mean]]-Table131314[[#This Row],[Actual cost]])/Table131314[[#This Row],[Actual cost]]*100</f>
        <v>#DIV/0!</v>
      </c>
      <c r="K445" s="2">
        <f>_xlfn.STDEV.P(Table131314[[#This Row],[Estimated costs 1]:[Estimated costs 20]])</f>
        <v>0</v>
      </c>
      <c r="L445" s="2" t="e">
        <f>Table131314[[#This Row],[Dev]]/Table131314[[#This Row],[Mean]]*100</f>
        <v>#DIV/0!</v>
      </c>
      <c r="M445" s="2">
        <f>Table131314[[#This Row],[Estimated costs 1]]-Table131314[[#This Row],[Actual cost]]</f>
        <v>0</v>
      </c>
      <c r="N445" s="2" t="e">
        <f>Table131314[[#This Row],[Diff 1]]/Table131314[[#This Row],[Actual cost]]*100</f>
        <v>#DIV/0!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</row>
    <row r="446" spans="1:34" x14ac:dyDescent="0.3">
      <c r="A446" t="s">
        <v>466</v>
      </c>
      <c r="B446">
        <v>444</v>
      </c>
      <c r="C446" t="str">
        <f>LEFT(Table131314[[#This Row],[Contingency id]])</f>
        <v>B</v>
      </c>
      <c r="D446">
        <v>0</v>
      </c>
      <c r="E446" s="1">
        <v>1</v>
      </c>
      <c r="F446">
        <v>38</v>
      </c>
      <c r="G446">
        <v>38</v>
      </c>
      <c r="H446">
        <v>0</v>
      </c>
      <c r="I446" s="2">
        <f>AVERAGE(Table131314[[#This Row],[Estimated costs 1]:[Estimated costs 20]])</f>
        <v>0</v>
      </c>
      <c r="J446" s="2" t="e">
        <f>(Table131314[[#This Row],[Mean]]-Table131314[[#This Row],[Actual cost]])/Table131314[[#This Row],[Actual cost]]*100</f>
        <v>#DIV/0!</v>
      </c>
      <c r="K446" s="2">
        <f>_xlfn.STDEV.P(Table131314[[#This Row],[Estimated costs 1]:[Estimated costs 20]])</f>
        <v>0</v>
      </c>
      <c r="L446" s="2" t="e">
        <f>Table131314[[#This Row],[Dev]]/Table131314[[#This Row],[Mean]]*100</f>
        <v>#DIV/0!</v>
      </c>
      <c r="M446" s="2">
        <f>Table131314[[#This Row],[Estimated costs 1]]-Table131314[[#This Row],[Actual cost]]</f>
        <v>0</v>
      </c>
      <c r="N446" s="2" t="e">
        <f>Table131314[[#This Row],[Diff 1]]/Table131314[[#This Row],[Actual cost]]*100</f>
        <v>#DIV/0!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</row>
    <row r="447" spans="1:34" x14ac:dyDescent="0.3">
      <c r="A447" t="s">
        <v>467</v>
      </c>
      <c r="B447">
        <v>445</v>
      </c>
      <c r="C447" t="str">
        <f>LEFT(Table131314[[#This Row],[Contingency id]])</f>
        <v>B</v>
      </c>
      <c r="D447">
        <v>0</v>
      </c>
      <c r="E447" s="1">
        <v>1</v>
      </c>
      <c r="F447">
        <v>38</v>
      </c>
      <c r="G447">
        <v>38</v>
      </c>
      <c r="H447">
        <v>0</v>
      </c>
      <c r="I447" s="2">
        <f>AVERAGE(Table131314[[#This Row],[Estimated costs 1]:[Estimated costs 20]])</f>
        <v>0</v>
      </c>
      <c r="J447" s="2" t="e">
        <f>(Table131314[[#This Row],[Mean]]-Table131314[[#This Row],[Actual cost]])/Table131314[[#This Row],[Actual cost]]*100</f>
        <v>#DIV/0!</v>
      </c>
      <c r="K447" s="2">
        <f>_xlfn.STDEV.P(Table131314[[#This Row],[Estimated costs 1]:[Estimated costs 20]])</f>
        <v>0</v>
      </c>
      <c r="L447" s="2" t="e">
        <f>Table131314[[#This Row],[Dev]]/Table131314[[#This Row],[Mean]]*100</f>
        <v>#DIV/0!</v>
      </c>
      <c r="M447" s="2">
        <f>Table131314[[#This Row],[Estimated costs 1]]-Table131314[[#This Row],[Actual cost]]</f>
        <v>0</v>
      </c>
      <c r="N447" s="2" t="e">
        <f>Table131314[[#This Row],[Diff 1]]/Table131314[[#This Row],[Actual cost]]*100</f>
        <v>#DIV/0!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</row>
    <row r="448" spans="1:34" x14ac:dyDescent="0.3">
      <c r="A448" t="s">
        <v>468</v>
      </c>
      <c r="B448">
        <v>446</v>
      </c>
      <c r="C448" t="str">
        <f>LEFT(Table131314[[#This Row],[Contingency id]])</f>
        <v>B</v>
      </c>
      <c r="D448">
        <v>0</v>
      </c>
      <c r="E448" s="1">
        <v>1.0270270270270201</v>
      </c>
      <c r="F448">
        <v>38</v>
      </c>
      <c r="G448">
        <v>37</v>
      </c>
      <c r="H448">
        <v>0</v>
      </c>
      <c r="I448" s="2">
        <f>AVERAGE(Table131314[[#This Row],[Estimated costs 1]:[Estimated costs 20]])</f>
        <v>0</v>
      </c>
      <c r="J448" s="2" t="e">
        <f>(Table131314[[#This Row],[Mean]]-Table131314[[#This Row],[Actual cost]])/Table131314[[#This Row],[Actual cost]]*100</f>
        <v>#DIV/0!</v>
      </c>
      <c r="K448" s="2">
        <f>_xlfn.STDEV.P(Table131314[[#This Row],[Estimated costs 1]:[Estimated costs 20]])</f>
        <v>0</v>
      </c>
      <c r="L448" s="2" t="e">
        <f>Table131314[[#This Row],[Dev]]/Table131314[[#This Row],[Mean]]*100</f>
        <v>#DIV/0!</v>
      </c>
      <c r="M448" s="2">
        <f>Table131314[[#This Row],[Estimated costs 1]]-Table131314[[#This Row],[Actual cost]]</f>
        <v>0</v>
      </c>
      <c r="N448" s="2" t="e">
        <f>Table131314[[#This Row],[Diff 1]]/Table131314[[#This Row],[Actual cost]]*100</f>
        <v>#DIV/0!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</row>
    <row r="449" spans="1:34" x14ac:dyDescent="0.3">
      <c r="A449" t="s">
        <v>469</v>
      </c>
      <c r="B449">
        <v>447</v>
      </c>
      <c r="C449" t="str">
        <f>LEFT(Table131314[[#This Row],[Contingency id]])</f>
        <v>B</v>
      </c>
      <c r="D449">
        <v>0</v>
      </c>
      <c r="E449" s="1">
        <v>1</v>
      </c>
      <c r="F449">
        <v>35</v>
      </c>
      <c r="G449">
        <v>35</v>
      </c>
      <c r="H449">
        <v>0</v>
      </c>
      <c r="I449" s="2">
        <f>AVERAGE(Table131314[[#This Row],[Estimated costs 1]:[Estimated costs 20]])</f>
        <v>0</v>
      </c>
      <c r="J449" s="2" t="e">
        <f>(Table131314[[#This Row],[Mean]]-Table131314[[#This Row],[Actual cost]])/Table131314[[#This Row],[Actual cost]]*100</f>
        <v>#DIV/0!</v>
      </c>
      <c r="K449" s="2">
        <f>_xlfn.STDEV.P(Table131314[[#This Row],[Estimated costs 1]:[Estimated costs 20]])</f>
        <v>0</v>
      </c>
      <c r="L449" s="2" t="e">
        <f>Table131314[[#This Row],[Dev]]/Table131314[[#This Row],[Mean]]*100</f>
        <v>#DIV/0!</v>
      </c>
      <c r="M449" s="2">
        <f>Table131314[[#This Row],[Estimated costs 1]]-Table131314[[#This Row],[Actual cost]]</f>
        <v>0</v>
      </c>
      <c r="N449" s="2" t="e">
        <f>Table131314[[#This Row],[Diff 1]]/Table131314[[#This Row],[Actual cost]]*100</f>
        <v>#DIV/0!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</row>
    <row r="450" spans="1:34" x14ac:dyDescent="0.3">
      <c r="A450" t="s">
        <v>470</v>
      </c>
      <c r="B450">
        <v>448</v>
      </c>
      <c r="C450" t="str">
        <f>LEFT(Table131314[[#This Row],[Contingency id]])</f>
        <v>B</v>
      </c>
      <c r="D450">
        <v>0</v>
      </c>
      <c r="E450" s="1">
        <v>1.0270270270270201</v>
      </c>
      <c r="F450">
        <v>38</v>
      </c>
      <c r="G450">
        <v>37</v>
      </c>
      <c r="H450">
        <v>0</v>
      </c>
      <c r="I450" s="2">
        <f>AVERAGE(Table131314[[#This Row],[Estimated costs 1]:[Estimated costs 20]])</f>
        <v>0</v>
      </c>
      <c r="J450" s="2" t="e">
        <f>(Table131314[[#This Row],[Mean]]-Table131314[[#This Row],[Actual cost]])/Table131314[[#This Row],[Actual cost]]*100</f>
        <v>#DIV/0!</v>
      </c>
      <c r="K450" s="2">
        <f>_xlfn.STDEV.P(Table131314[[#This Row],[Estimated costs 1]:[Estimated costs 20]])</f>
        <v>0</v>
      </c>
      <c r="L450" s="2" t="e">
        <f>Table131314[[#This Row],[Dev]]/Table131314[[#This Row],[Mean]]*100</f>
        <v>#DIV/0!</v>
      </c>
      <c r="M450" s="2">
        <f>Table131314[[#This Row],[Estimated costs 1]]-Table131314[[#This Row],[Actual cost]]</f>
        <v>0</v>
      </c>
      <c r="N450" s="2" t="e">
        <f>Table131314[[#This Row],[Diff 1]]/Table131314[[#This Row],[Actual cost]]*100</f>
        <v>#DIV/0!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</row>
    <row r="451" spans="1:34" x14ac:dyDescent="0.3">
      <c r="A451" t="s">
        <v>471</v>
      </c>
      <c r="B451">
        <v>449</v>
      </c>
      <c r="C451" t="str">
        <f>LEFT(Table131314[[#This Row],[Contingency id]])</f>
        <v>B</v>
      </c>
      <c r="D451">
        <v>0</v>
      </c>
      <c r="E451" s="1">
        <v>1</v>
      </c>
      <c r="F451">
        <v>38</v>
      </c>
      <c r="G451">
        <v>38</v>
      </c>
      <c r="H451">
        <v>0</v>
      </c>
      <c r="I451" s="2">
        <f>AVERAGE(Table131314[[#This Row],[Estimated costs 1]:[Estimated costs 20]])</f>
        <v>0</v>
      </c>
      <c r="J451" s="2" t="e">
        <f>(Table131314[[#This Row],[Mean]]-Table131314[[#This Row],[Actual cost]])/Table131314[[#This Row],[Actual cost]]*100</f>
        <v>#DIV/0!</v>
      </c>
      <c r="K451" s="2">
        <f>_xlfn.STDEV.P(Table131314[[#This Row],[Estimated costs 1]:[Estimated costs 20]])</f>
        <v>0</v>
      </c>
      <c r="L451" s="2" t="e">
        <f>Table131314[[#This Row],[Dev]]/Table131314[[#This Row],[Mean]]*100</f>
        <v>#DIV/0!</v>
      </c>
      <c r="M451" s="2">
        <f>Table131314[[#This Row],[Estimated costs 1]]-Table131314[[#This Row],[Actual cost]]</f>
        <v>0</v>
      </c>
      <c r="N451" s="2" t="e">
        <f>Table131314[[#This Row],[Diff 1]]/Table131314[[#This Row],[Actual cost]]*100</f>
        <v>#DIV/0!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</row>
    <row r="452" spans="1:34" x14ac:dyDescent="0.3">
      <c r="A452" t="s">
        <v>472</v>
      </c>
      <c r="B452">
        <v>450</v>
      </c>
      <c r="C452" t="str">
        <f>LEFT(Table131314[[#This Row],[Contingency id]])</f>
        <v>B</v>
      </c>
      <c r="D452">
        <v>0</v>
      </c>
      <c r="E452" s="1">
        <v>1</v>
      </c>
      <c r="F452">
        <v>38</v>
      </c>
      <c r="G452">
        <v>38</v>
      </c>
      <c r="H452">
        <v>0</v>
      </c>
      <c r="I452" s="2">
        <f>AVERAGE(Table131314[[#This Row],[Estimated costs 1]:[Estimated costs 20]])</f>
        <v>0</v>
      </c>
      <c r="J452" s="2" t="e">
        <f>(Table131314[[#This Row],[Mean]]-Table131314[[#This Row],[Actual cost]])/Table131314[[#This Row],[Actual cost]]*100</f>
        <v>#DIV/0!</v>
      </c>
      <c r="K452" s="2">
        <f>_xlfn.STDEV.P(Table131314[[#This Row],[Estimated costs 1]:[Estimated costs 20]])</f>
        <v>0</v>
      </c>
      <c r="L452" s="2" t="e">
        <f>Table131314[[#This Row],[Dev]]/Table131314[[#This Row],[Mean]]*100</f>
        <v>#DIV/0!</v>
      </c>
      <c r="M452" s="2">
        <f>Table131314[[#This Row],[Estimated costs 1]]-Table131314[[#This Row],[Actual cost]]</f>
        <v>0</v>
      </c>
      <c r="N452" s="2" t="e">
        <f>Table131314[[#This Row],[Diff 1]]/Table131314[[#This Row],[Actual cost]]*100</f>
        <v>#DIV/0!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</row>
    <row r="453" spans="1:34" x14ac:dyDescent="0.3">
      <c r="A453" t="s">
        <v>473</v>
      </c>
      <c r="B453">
        <v>451</v>
      </c>
      <c r="C453" t="str">
        <f>LEFT(Table131314[[#This Row],[Contingency id]])</f>
        <v>B</v>
      </c>
      <c r="D453">
        <v>0</v>
      </c>
      <c r="E453" s="1">
        <v>1</v>
      </c>
      <c r="F453">
        <v>38</v>
      </c>
      <c r="G453">
        <v>38</v>
      </c>
      <c r="H453">
        <v>0</v>
      </c>
      <c r="I453" s="2">
        <f>AVERAGE(Table131314[[#This Row],[Estimated costs 1]:[Estimated costs 20]])</f>
        <v>0</v>
      </c>
      <c r="J453" s="2" t="e">
        <f>(Table131314[[#This Row],[Mean]]-Table131314[[#This Row],[Actual cost]])/Table131314[[#This Row],[Actual cost]]*100</f>
        <v>#DIV/0!</v>
      </c>
      <c r="K453" s="2">
        <f>_xlfn.STDEV.P(Table131314[[#This Row],[Estimated costs 1]:[Estimated costs 20]])</f>
        <v>0</v>
      </c>
      <c r="L453" s="2" t="e">
        <f>Table131314[[#This Row],[Dev]]/Table131314[[#This Row],[Mean]]*100</f>
        <v>#DIV/0!</v>
      </c>
      <c r="M453" s="2">
        <f>Table131314[[#This Row],[Estimated costs 1]]-Table131314[[#This Row],[Actual cost]]</f>
        <v>0</v>
      </c>
      <c r="N453" s="2" t="e">
        <f>Table131314[[#This Row],[Diff 1]]/Table131314[[#This Row],[Actual cost]]*100</f>
        <v>#DIV/0!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</row>
    <row r="454" spans="1:34" x14ac:dyDescent="0.3">
      <c r="A454" t="s">
        <v>474</v>
      </c>
      <c r="B454">
        <v>452</v>
      </c>
      <c r="C454" t="str">
        <f>LEFT(Table131314[[#This Row],[Contingency id]])</f>
        <v>B</v>
      </c>
      <c r="D454">
        <v>0</v>
      </c>
      <c r="E454" s="1">
        <v>1</v>
      </c>
      <c r="F454">
        <v>38</v>
      </c>
      <c r="G454">
        <v>38</v>
      </c>
      <c r="H454">
        <v>0</v>
      </c>
      <c r="I454" s="2">
        <f>AVERAGE(Table131314[[#This Row],[Estimated costs 1]:[Estimated costs 20]])</f>
        <v>0</v>
      </c>
      <c r="J454" s="2" t="e">
        <f>(Table131314[[#This Row],[Mean]]-Table131314[[#This Row],[Actual cost]])/Table131314[[#This Row],[Actual cost]]*100</f>
        <v>#DIV/0!</v>
      </c>
      <c r="K454" s="2">
        <f>_xlfn.STDEV.P(Table131314[[#This Row],[Estimated costs 1]:[Estimated costs 20]])</f>
        <v>0</v>
      </c>
      <c r="L454" s="2" t="e">
        <f>Table131314[[#This Row],[Dev]]/Table131314[[#This Row],[Mean]]*100</f>
        <v>#DIV/0!</v>
      </c>
      <c r="M454" s="2">
        <f>Table131314[[#This Row],[Estimated costs 1]]-Table131314[[#This Row],[Actual cost]]</f>
        <v>0</v>
      </c>
      <c r="N454" s="2" t="e">
        <f>Table131314[[#This Row],[Diff 1]]/Table131314[[#This Row],[Actual cost]]*100</f>
        <v>#DIV/0!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</row>
    <row r="455" spans="1:34" x14ac:dyDescent="0.3">
      <c r="A455" t="s">
        <v>475</v>
      </c>
      <c r="B455">
        <v>453</v>
      </c>
      <c r="C455" t="str">
        <f>LEFT(Table131314[[#This Row],[Contingency id]])</f>
        <v>B</v>
      </c>
      <c r="D455">
        <v>0</v>
      </c>
      <c r="E455" s="1">
        <v>1</v>
      </c>
      <c r="F455">
        <v>38</v>
      </c>
      <c r="G455">
        <v>38</v>
      </c>
      <c r="H455">
        <v>0</v>
      </c>
      <c r="I455" s="2">
        <f>AVERAGE(Table131314[[#This Row],[Estimated costs 1]:[Estimated costs 20]])</f>
        <v>0</v>
      </c>
      <c r="J455" s="2" t="e">
        <f>(Table131314[[#This Row],[Mean]]-Table131314[[#This Row],[Actual cost]])/Table131314[[#This Row],[Actual cost]]*100</f>
        <v>#DIV/0!</v>
      </c>
      <c r="K455" s="2">
        <f>_xlfn.STDEV.P(Table131314[[#This Row],[Estimated costs 1]:[Estimated costs 20]])</f>
        <v>0</v>
      </c>
      <c r="L455" s="2" t="e">
        <f>Table131314[[#This Row],[Dev]]/Table131314[[#This Row],[Mean]]*100</f>
        <v>#DIV/0!</v>
      </c>
      <c r="M455" s="2">
        <f>Table131314[[#This Row],[Estimated costs 1]]-Table131314[[#This Row],[Actual cost]]</f>
        <v>0</v>
      </c>
      <c r="N455" s="2" t="e">
        <f>Table131314[[#This Row],[Diff 1]]/Table131314[[#This Row],[Actual cost]]*100</f>
        <v>#DIV/0!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</row>
    <row r="456" spans="1:34" x14ac:dyDescent="0.3">
      <c r="A456" t="s">
        <v>476</v>
      </c>
      <c r="B456">
        <v>454</v>
      </c>
      <c r="C456" t="str">
        <f>LEFT(Table131314[[#This Row],[Contingency id]])</f>
        <v>B</v>
      </c>
      <c r="D456">
        <v>0</v>
      </c>
      <c r="E456" s="1">
        <v>1.05555555555555</v>
      </c>
      <c r="F456">
        <v>38</v>
      </c>
      <c r="G456">
        <v>36</v>
      </c>
      <c r="H456">
        <v>0</v>
      </c>
      <c r="I456" s="2">
        <f>AVERAGE(Table131314[[#This Row],[Estimated costs 1]:[Estimated costs 20]])</f>
        <v>0</v>
      </c>
      <c r="J456" s="2" t="e">
        <f>(Table131314[[#This Row],[Mean]]-Table131314[[#This Row],[Actual cost]])/Table131314[[#This Row],[Actual cost]]*100</f>
        <v>#DIV/0!</v>
      </c>
      <c r="K456" s="2">
        <f>_xlfn.STDEV.P(Table131314[[#This Row],[Estimated costs 1]:[Estimated costs 20]])</f>
        <v>0</v>
      </c>
      <c r="L456" s="2" t="e">
        <f>Table131314[[#This Row],[Dev]]/Table131314[[#This Row],[Mean]]*100</f>
        <v>#DIV/0!</v>
      </c>
      <c r="M456" s="2">
        <f>Table131314[[#This Row],[Estimated costs 1]]-Table131314[[#This Row],[Actual cost]]</f>
        <v>0</v>
      </c>
      <c r="N456" s="2" t="e">
        <f>Table131314[[#This Row],[Diff 1]]/Table131314[[#This Row],[Actual cost]]*100</f>
        <v>#DIV/0!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</row>
    <row r="457" spans="1:34" x14ac:dyDescent="0.3">
      <c r="A457" t="s">
        <v>477</v>
      </c>
      <c r="B457">
        <v>455</v>
      </c>
      <c r="C457" t="str">
        <f>LEFT(Table131314[[#This Row],[Contingency id]])</f>
        <v>B</v>
      </c>
      <c r="D457">
        <v>0</v>
      </c>
      <c r="E457" s="1">
        <v>1.02272727272727</v>
      </c>
      <c r="F457">
        <v>45</v>
      </c>
      <c r="G457">
        <v>44</v>
      </c>
      <c r="H457">
        <v>0</v>
      </c>
      <c r="I457" s="2">
        <f>AVERAGE(Table131314[[#This Row],[Estimated costs 1]:[Estimated costs 20]])</f>
        <v>0</v>
      </c>
      <c r="J457" s="2" t="e">
        <f>(Table131314[[#This Row],[Mean]]-Table131314[[#This Row],[Actual cost]])/Table131314[[#This Row],[Actual cost]]*100</f>
        <v>#DIV/0!</v>
      </c>
      <c r="K457" s="2">
        <f>_xlfn.STDEV.P(Table131314[[#This Row],[Estimated costs 1]:[Estimated costs 20]])</f>
        <v>0</v>
      </c>
      <c r="L457" s="2" t="e">
        <f>Table131314[[#This Row],[Dev]]/Table131314[[#This Row],[Mean]]*100</f>
        <v>#DIV/0!</v>
      </c>
      <c r="M457" s="2">
        <f>Table131314[[#This Row],[Estimated costs 1]]-Table131314[[#This Row],[Actual cost]]</f>
        <v>0</v>
      </c>
      <c r="N457" s="2" t="e">
        <f>Table131314[[#This Row],[Diff 1]]/Table131314[[#This Row],[Actual cost]]*100</f>
        <v>#DIV/0!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</row>
    <row r="458" spans="1:34" x14ac:dyDescent="0.3">
      <c r="A458" t="s">
        <v>478</v>
      </c>
      <c r="B458">
        <v>456</v>
      </c>
      <c r="C458" t="str">
        <f>LEFT(Table131314[[#This Row],[Contingency id]])</f>
        <v>B</v>
      </c>
      <c r="D458">
        <v>0</v>
      </c>
      <c r="E458" s="1">
        <v>1.02272727272727</v>
      </c>
      <c r="F458">
        <v>45</v>
      </c>
      <c r="G458">
        <v>44</v>
      </c>
      <c r="H458">
        <v>0</v>
      </c>
      <c r="I458" s="2">
        <f>AVERAGE(Table131314[[#This Row],[Estimated costs 1]:[Estimated costs 20]])</f>
        <v>0</v>
      </c>
      <c r="J458" s="2" t="e">
        <f>(Table131314[[#This Row],[Mean]]-Table131314[[#This Row],[Actual cost]])/Table131314[[#This Row],[Actual cost]]*100</f>
        <v>#DIV/0!</v>
      </c>
      <c r="K458" s="2">
        <f>_xlfn.STDEV.P(Table131314[[#This Row],[Estimated costs 1]:[Estimated costs 20]])</f>
        <v>0</v>
      </c>
      <c r="L458" s="2" t="e">
        <f>Table131314[[#This Row],[Dev]]/Table131314[[#This Row],[Mean]]*100</f>
        <v>#DIV/0!</v>
      </c>
      <c r="M458" s="2">
        <f>Table131314[[#This Row],[Estimated costs 1]]-Table131314[[#This Row],[Actual cost]]</f>
        <v>0</v>
      </c>
      <c r="N458" s="2" t="e">
        <f>Table131314[[#This Row],[Diff 1]]/Table131314[[#This Row],[Actual cost]]*100</f>
        <v>#DIV/0!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</row>
    <row r="459" spans="1:34" x14ac:dyDescent="0.3">
      <c r="A459" t="s">
        <v>479</v>
      </c>
      <c r="B459">
        <v>457</v>
      </c>
      <c r="C459" t="str">
        <f>LEFT(Table131314[[#This Row],[Contingency id]])</f>
        <v>B</v>
      </c>
      <c r="D459">
        <v>0</v>
      </c>
      <c r="E459" s="1">
        <v>1</v>
      </c>
      <c r="F459">
        <v>45</v>
      </c>
      <c r="G459">
        <v>45</v>
      </c>
      <c r="H459">
        <v>0</v>
      </c>
      <c r="I459" s="2">
        <f>AVERAGE(Table131314[[#This Row],[Estimated costs 1]:[Estimated costs 20]])</f>
        <v>0</v>
      </c>
      <c r="J459" s="2" t="e">
        <f>(Table131314[[#This Row],[Mean]]-Table131314[[#This Row],[Actual cost]])/Table131314[[#This Row],[Actual cost]]*100</f>
        <v>#DIV/0!</v>
      </c>
      <c r="K459" s="2">
        <f>_xlfn.STDEV.P(Table131314[[#This Row],[Estimated costs 1]:[Estimated costs 20]])</f>
        <v>0</v>
      </c>
      <c r="L459" s="2" t="e">
        <f>Table131314[[#This Row],[Dev]]/Table131314[[#This Row],[Mean]]*100</f>
        <v>#DIV/0!</v>
      </c>
      <c r="M459" s="2">
        <f>Table131314[[#This Row],[Estimated costs 1]]-Table131314[[#This Row],[Actual cost]]</f>
        <v>0</v>
      </c>
      <c r="N459" s="2" t="e">
        <f>Table131314[[#This Row],[Diff 1]]/Table131314[[#This Row],[Actual cost]]*100</f>
        <v>#DIV/0!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</row>
    <row r="460" spans="1:34" x14ac:dyDescent="0.3">
      <c r="A460" t="s">
        <v>480</v>
      </c>
      <c r="B460">
        <v>458</v>
      </c>
      <c r="C460" t="str">
        <f>LEFT(Table131314[[#This Row],[Contingency id]])</f>
        <v>B</v>
      </c>
      <c r="D460">
        <v>0</v>
      </c>
      <c r="E460" s="1">
        <v>1</v>
      </c>
      <c r="F460">
        <v>45</v>
      </c>
      <c r="G460">
        <v>45</v>
      </c>
      <c r="H460">
        <v>0</v>
      </c>
      <c r="I460" s="2">
        <f>AVERAGE(Table131314[[#This Row],[Estimated costs 1]:[Estimated costs 20]])</f>
        <v>0</v>
      </c>
      <c r="J460" s="2" t="e">
        <f>(Table131314[[#This Row],[Mean]]-Table131314[[#This Row],[Actual cost]])/Table131314[[#This Row],[Actual cost]]*100</f>
        <v>#DIV/0!</v>
      </c>
      <c r="K460" s="2">
        <f>_xlfn.STDEV.P(Table131314[[#This Row],[Estimated costs 1]:[Estimated costs 20]])</f>
        <v>0</v>
      </c>
      <c r="L460" s="2" t="e">
        <f>Table131314[[#This Row],[Dev]]/Table131314[[#This Row],[Mean]]*100</f>
        <v>#DIV/0!</v>
      </c>
      <c r="M460" s="2">
        <f>Table131314[[#This Row],[Estimated costs 1]]-Table131314[[#This Row],[Actual cost]]</f>
        <v>0</v>
      </c>
      <c r="N460" s="2" t="e">
        <f>Table131314[[#This Row],[Diff 1]]/Table131314[[#This Row],[Actual cost]]*100</f>
        <v>#DIV/0!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</row>
    <row r="461" spans="1:34" x14ac:dyDescent="0.3">
      <c r="A461" t="s">
        <v>481</v>
      </c>
      <c r="B461">
        <v>459</v>
      </c>
      <c r="C461" t="str">
        <f>LEFT(Table131314[[#This Row],[Contingency id]])</f>
        <v>B</v>
      </c>
      <c r="D461">
        <v>0</v>
      </c>
      <c r="E461" s="1">
        <v>1.02272727272727</v>
      </c>
      <c r="F461">
        <v>45</v>
      </c>
      <c r="G461">
        <v>44</v>
      </c>
      <c r="H461">
        <v>0</v>
      </c>
      <c r="I461" s="2">
        <f>AVERAGE(Table131314[[#This Row],[Estimated costs 1]:[Estimated costs 20]])</f>
        <v>0</v>
      </c>
      <c r="J461" s="2" t="e">
        <f>(Table131314[[#This Row],[Mean]]-Table131314[[#This Row],[Actual cost]])/Table131314[[#This Row],[Actual cost]]*100</f>
        <v>#DIV/0!</v>
      </c>
      <c r="K461" s="2">
        <f>_xlfn.STDEV.P(Table131314[[#This Row],[Estimated costs 1]:[Estimated costs 20]])</f>
        <v>0</v>
      </c>
      <c r="L461" s="2" t="e">
        <f>Table131314[[#This Row],[Dev]]/Table131314[[#This Row],[Mean]]*100</f>
        <v>#DIV/0!</v>
      </c>
      <c r="M461" s="2">
        <f>Table131314[[#This Row],[Estimated costs 1]]-Table131314[[#This Row],[Actual cost]]</f>
        <v>0</v>
      </c>
      <c r="N461" s="2" t="e">
        <f>Table131314[[#This Row],[Diff 1]]/Table131314[[#This Row],[Actual cost]]*100</f>
        <v>#DIV/0!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</row>
    <row r="462" spans="1:34" x14ac:dyDescent="0.3">
      <c r="A462" t="s">
        <v>482</v>
      </c>
      <c r="B462">
        <v>460</v>
      </c>
      <c r="C462" t="str">
        <f>LEFT(Table131314[[#This Row],[Contingency id]])</f>
        <v>B</v>
      </c>
      <c r="D462">
        <v>0</v>
      </c>
      <c r="E462" s="1">
        <v>1.02272727272727</v>
      </c>
      <c r="F462">
        <v>45</v>
      </c>
      <c r="G462">
        <v>44</v>
      </c>
      <c r="H462">
        <v>0</v>
      </c>
      <c r="I462" s="2">
        <f>AVERAGE(Table131314[[#This Row],[Estimated costs 1]:[Estimated costs 20]])</f>
        <v>0</v>
      </c>
      <c r="J462" s="2" t="e">
        <f>(Table131314[[#This Row],[Mean]]-Table131314[[#This Row],[Actual cost]])/Table131314[[#This Row],[Actual cost]]*100</f>
        <v>#DIV/0!</v>
      </c>
      <c r="K462" s="2">
        <f>_xlfn.STDEV.P(Table131314[[#This Row],[Estimated costs 1]:[Estimated costs 20]])</f>
        <v>0</v>
      </c>
      <c r="L462" s="2" t="e">
        <f>Table131314[[#This Row],[Dev]]/Table131314[[#This Row],[Mean]]*100</f>
        <v>#DIV/0!</v>
      </c>
      <c r="M462" s="2">
        <f>Table131314[[#This Row],[Estimated costs 1]]-Table131314[[#This Row],[Actual cost]]</f>
        <v>0</v>
      </c>
      <c r="N462" s="2" t="e">
        <f>Table131314[[#This Row],[Diff 1]]/Table131314[[#This Row],[Actual cost]]*100</f>
        <v>#DIV/0!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</row>
    <row r="463" spans="1:34" x14ac:dyDescent="0.3">
      <c r="A463" t="s">
        <v>483</v>
      </c>
      <c r="B463">
        <v>461</v>
      </c>
      <c r="C463" t="str">
        <f>LEFT(Table131314[[#This Row],[Contingency id]])</f>
        <v>B</v>
      </c>
      <c r="D463">
        <v>0</v>
      </c>
      <c r="E463" s="1">
        <v>1.02272727272727</v>
      </c>
      <c r="F463">
        <v>45</v>
      </c>
      <c r="G463">
        <v>44</v>
      </c>
      <c r="H463">
        <v>0</v>
      </c>
      <c r="I463" s="2">
        <f>AVERAGE(Table131314[[#This Row],[Estimated costs 1]:[Estimated costs 20]])</f>
        <v>0</v>
      </c>
      <c r="J463" s="2" t="e">
        <f>(Table131314[[#This Row],[Mean]]-Table131314[[#This Row],[Actual cost]])/Table131314[[#This Row],[Actual cost]]*100</f>
        <v>#DIV/0!</v>
      </c>
      <c r="K463" s="2">
        <f>_xlfn.STDEV.P(Table131314[[#This Row],[Estimated costs 1]:[Estimated costs 20]])</f>
        <v>0</v>
      </c>
      <c r="L463" s="2" t="e">
        <f>Table131314[[#This Row],[Dev]]/Table131314[[#This Row],[Mean]]*100</f>
        <v>#DIV/0!</v>
      </c>
      <c r="M463" s="2">
        <f>Table131314[[#This Row],[Estimated costs 1]]-Table131314[[#This Row],[Actual cost]]</f>
        <v>0</v>
      </c>
      <c r="N463" s="2" t="e">
        <f>Table131314[[#This Row],[Diff 1]]/Table131314[[#This Row],[Actual cost]]*100</f>
        <v>#DIV/0!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</row>
    <row r="464" spans="1:34" x14ac:dyDescent="0.3">
      <c r="A464" t="s">
        <v>484</v>
      </c>
      <c r="B464">
        <v>462</v>
      </c>
      <c r="C464" t="str">
        <f>LEFT(Table131314[[#This Row],[Contingency id]])</f>
        <v>B</v>
      </c>
      <c r="D464">
        <v>0</v>
      </c>
      <c r="E464" s="1">
        <v>1</v>
      </c>
      <c r="F464">
        <v>45</v>
      </c>
      <c r="G464">
        <v>45</v>
      </c>
      <c r="H464">
        <v>0</v>
      </c>
      <c r="I464" s="2">
        <f>AVERAGE(Table131314[[#This Row],[Estimated costs 1]:[Estimated costs 20]])</f>
        <v>0</v>
      </c>
      <c r="J464" s="2" t="e">
        <f>(Table131314[[#This Row],[Mean]]-Table131314[[#This Row],[Actual cost]])/Table131314[[#This Row],[Actual cost]]*100</f>
        <v>#DIV/0!</v>
      </c>
      <c r="K464" s="2">
        <f>_xlfn.STDEV.P(Table131314[[#This Row],[Estimated costs 1]:[Estimated costs 20]])</f>
        <v>0</v>
      </c>
      <c r="L464" s="2" t="e">
        <f>Table131314[[#This Row],[Dev]]/Table131314[[#This Row],[Mean]]*100</f>
        <v>#DIV/0!</v>
      </c>
      <c r="M464" s="2">
        <f>Table131314[[#This Row],[Estimated costs 1]]-Table131314[[#This Row],[Actual cost]]</f>
        <v>0</v>
      </c>
      <c r="N464" s="2" t="e">
        <f>Table131314[[#This Row],[Diff 1]]/Table131314[[#This Row],[Actual cost]]*100</f>
        <v>#DIV/0!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</row>
    <row r="465" spans="1:34" x14ac:dyDescent="0.3">
      <c r="A465" t="s">
        <v>485</v>
      </c>
      <c r="B465">
        <v>463</v>
      </c>
      <c r="C465" t="str">
        <f>LEFT(Table131314[[#This Row],[Contingency id]])</f>
        <v>B</v>
      </c>
      <c r="D465">
        <v>0</v>
      </c>
      <c r="E465" s="1">
        <v>1</v>
      </c>
      <c r="F465">
        <v>45</v>
      </c>
      <c r="G465">
        <v>45</v>
      </c>
      <c r="H465">
        <v>0</v>
      </c>
      <c r="I465" s="2">
        <f>AVERAGE(Table131314[[#This Row],[Estimated costs 1]:[Estimated costs 20]])</f>
        <v>0</v>
      </c>
      <c r="J465" s="2" t="e">
        <f>(Table131314[[#This Row],[Mean]]-Table131314[[#This Row],[Actual cost]])/Table131314[[#This Row],[Actual cost]]*100</f>
        <v>#DIV/0!</v>
      </c>
      <c r="K465" s="2">
        <f>_xlfn.STDEV.P(Table131314[[#This Row],[Estimated costs 1]:[Estimated costs 20]])</f>
        <v>0</v>
      </c>
      <c r="L465" s="2" t="e">
        <f>Table131314[[#This Row],[Dev]]/Table131314[[#This Row],[Mean]]*100</f>
        <v>#DIV/0!</v>
      </c>
      <c r="M465" s="2">
        <f>Table131314[[#This Row],[Estimated costs 1]]-Table131314[[#This Row],[Actual cost]]</f>
        <v>0</v>
      </c>
      <c r="N465" s="2" t="e">
        <f>Table131314[[#This Row],[Diff 1]]/Table131314[[#This Row],[Actual cost]]*100</f>
        <v>#DIV/0!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</row>
    <row r="466" spans="1:34" x14ac:dyDescent="0.3">
      <c r="A466" t="s">
        <v>486</v>
      </c>
      <c r="B466">
        <v>464</v>
      </c>
      <c r="C466" t="str">
        <f>LEFT(Table131314[[#This Row],[Contingency id]])</f>
        <v>B</v>
      </c>
      <c r="D466">
        <v>0</v>
      </c>
      <c r="E466" s="1">
        <v>1</v>
      </c>
      <c r="F466">
        <v>20</v>
      </c>
      <c r="G466">
        <v>20</v>
      </c>
      <c r="H466">
        <v>0</v>
      </c>
      <c r="I466" s="2">
        <f>AVERAGE(Table131314[[#This Row],[Estimated costs 1]:[Estimated costs 20]])</f>
        <v>0</v>
      </c>
      <c r="J466" s="2" t="e">
        <f>(Table131314[[#This Row],[Mean]]-Table131314[[#This Row],[Actual cost]])/Table131314[[#This Row],[Actual cost]]*100</f>
        <v>#DIV/0!</v>
      </c>
      <c r="K466" s="2">
        <f>_xlfn.STDEV.P(Table131314[[#This Row],[Estimated costs 1]:[Estimated costs 20]])</f>
        <v>0</v>
      </c>
      <c r="L466" s="2" t="e">
        <f>Table131314[[#This Row],[Dev]]/Table131314[[#This Row],[Mean]]*100</f>
        <v>#DIV/0!</v>
      </c>
      <c r="M466" s="2">
        <f>Table131314[[#This Row],[Estimated costs 1]]-Table131314[[#This Row],[Actual cost]]</f>
        <v>0</v>
      </c>
      <c r="N466" s="2" t="e">
        <f>Table131314[[#This Row],[Diff 1]]/Table131314[[#This Row],[Actual cost]]*100</f>
        <v>#DIV/0!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</row>
    <row r="467" spans="1:34" x14ac:dyDescent="0.3">
      <c r="A467" t="s">
        <v>487</v>
      </c>
      <c r="B467">
        <v>465</v>
      </c>
      <c r="C467" t="str">
        <f>LEFT(Table131314[[#This Row],[Contingency id]])</f>
        <v>B</v>
      </c>
      <c r="D467">
        <v>0</v>
      </c>
      <c r="E467" s="1">
        <v>1.0526315789473599</v>
      </c>
      <c r="F467">
        <v>20</v>
      </c>
      <c r="G467">
        <v>19</v>
      </c>
      <c r="H467">
        <v>0</v>
      </c>
      <c r="I467" s="2">
        <f>AVERAGE(Table131314[[#This Row],[Estimated costs 1]:[Estimated costs 20]])</f>
        <v>0</v>
      </c>
      <c r="J467" s="2" t="e">
        <f>(Table131314[[#This Row],[Mean]]-Table131314[[#This Row],[Actual cost]])/Table131314[[#This Row],[Actual cost]]*100</f>
        <v>#DIV/0!</v>
      </c>
      <c r="K467" s="2">
        <f>_xlfn.STDEV.P(Table131314[[#This Row],[Estimated costs 1]:[Estimated costs 20]])</f>
        <v>0</v>
      </c>
      <c r="L467" s="2" t="e">
        <f>Table131314[[#This Row],[Dev]]/Table131314[[#This Row],[Mean]]*100</f>
        <v>#DIV/0!</v>
      </c>
      <c r="M467" s="2">
        <f>Table131314[[#This Row],[Estimated costs 1]]-Table131314[[#This Row],[Actual cost]]</f>
        <v>0</v>
      </c>
      <c r="N467" s="2" t="e">
        <f>Table131314[[#This Row],[Diff 1]]/Table131314[[#This Row],[Actual cost]]*100</f>
        <v>#DIV/0!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</row>
    <row r="468" spans="1:34" x14ac:dyDescent="0.3">
      <c r="A468" t="s">
        <v>488</v>
      </c>
      <c r="B468">
        <v>466</v>
      </c>
      <c r="C468" t="str">
        <f>LEFT(Table131314[[#This Row],[Contingency id]])</f>
        <v>B</v>
      </c>
      <c r="D468">
        <v>0</v>
      </c>
      <c r="E468" s="1">
        <v>1</v>
      </c>
      <c r="F468">
        <v>20</v>
      </c>
      <c r="G468">
        <v>20</v>
      </c>
      <c r="H468">
        <v>0</v>
      </c>
      <c r="I468" s="2">
        <f>AVERAGE(Table131314[[#This Row],[Estimated costs 1]:[Estimated costs 20]])</f>
        <v>0</v>
      </c>
      <c r="J468" s="2" t="e">
        <f>(Table131314[[#This Row],[Mean]]-Table131314[[#This Row],[Actual cost]])/Table131314[[#This Row],[Actual cost]]*100</f>
        <v>#DIV/0!</v>
      </c>
      <c r="K468" s="2">
        <f>_xlfn.STDEV.P(Table131314[[#This Row],[Estimated costs 1]:[Estimated costs 20]])</f>
        <v>0</v>
      </c>
      <c r="L468" s="2" t="e">
        <f>Table131314[[#This Row],[Dev]]/Table131314[[#This Row],[Mean]]*100</f>
        <v>#DIV/0!</v>
      </c>
      <c r="M468" s="2">
        <f>Table131314[[#This Row],[Estimated costs 1]]-Table131314[[#This Row],[Actual cost]]</f>
        <v>0</v>
      </c>
      <c r="N468" s="2" t="e">
        <f>Table131314[[#This Row],[Diff 1]]/Table131314[[#This Row],[Actual cost]]*100</f>
        <v>#DIV/0!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</row>
    <row r="469" spans="1:34" x14ac:dyDescent="0.3">
      <c r="A469" t="s">
        <v>489</v>
      </c>
      <c r="B469">
        <v>467</v>
      </c>
      <c r="C469" t="str">
        <f>LEFT(Table131314[[#This Row],[Contingency id]])</f>
        <v>B</v>
      </c>
      <c r="D469">
        <v>0</v>
      </c>
      <c r="E469" s="1">
        <v>1.0526315789473599</v>
      </c>
      <c r="F469">
        <v>20</v>
      </c>
      <c r="G469">
        <v>19</v>
      </c>
      <c r="H469">
        <v>0</v>
      </c>
      <c r="I469" s="2">
        <f>AVERAGE(Table131314[[#This Row],[Estimated costs 1]:[Estimated costs 20]])</f>
        <v>0</v>
      </c>
      <c r="J469" s="2" t="e">
        <f>(Table131314[[#This Row],[Mean]]-Table131314[[#This Row],[Actual cost]])/Table131314[[#This Row],[Actual cost]]*100</f>
        <v>#DIV/0!</v>
      </c>
      <c r="K469" s="2">
        <f>_xlfn.STDEV.P(Table131314[[#This Row],[Estimated costs 1]:[Estimated costs 20]])</f>
        <v>0</v>
      </c>
      <c r="L469" s="2" t="e">
        <f>Table131314[[#This Row],[Dev]]/Table131314[[#This Row],[Mean]]*100</f>
        <v>#DIV/0!</v>
      </c>
      <c r="M469" s="2">
        <f>Table131314[[#This Row],[Estimated costs 1]]-Table131314[[#This Row],[Actual cost]]</f>
        <v>0</v>
      </c>
      <c r="N469" s="2" t="e">
        <f>Table131314[[#This Row],[Diff 1]]/Table131314[[#This Row],[Actual cost]]*100</f>
        <v>#DIV/0!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</row>
    <row r="470" spans="1:34" x14ac:dyDescent="0.3">
      <c r="A470" t="s">
        <v>490</v>
      </c>
      <c r="B470">
        <v>468</v>
      </c>
      <c r="C470" t="str">
        <f>LEFT(Table131314[[#This Row],[Contingency id]])</f>
        <v>B</v>
      </c>
      <c r="D470">
        <v>0</v>
      </c>
      <c r="E470" s="1">
        <v>1</v>
      </c>
      <c r="F470">
        <v>20</v>
      </c>
      <c r="G470">
        <v>20</v>
      </c>
      <c r="H470">
        <v>0</v>
      </c>
      <c r="I470" s="2">
        <f>AVERAGE(Table131314[[#This Row],[Estimated costs 1]:[Estimated costs 20]])</f>
        <v>0</v>
      </c>
      <c r="J470" s="2" t="e">
        <f>(Table131314[[#This Row],[Mean]]-Table131314[[#This Row],[Actual cost]])/Table131314[[#This Row],[Actual cost]]*100</f>
        <v>#DIV/0!</v>
      </c>
      <c r="K470" s="2">
        <f>_xlfn.STDEV.P(Table131314[[#This Row],[Estimated costs 1]:[Estimated costs 20]])</f>
        <v>0</v>
      </c>
      <c r="L470" s="2" t="e">
        <f>Table131314[[#This Row],[Dev]]/Table131314[[#This Row],[Mean]]*100</f>
        <v>#DIV/0!</v>
      </c>
      <c r="M470" s="2">
        <f>Table131314[[#This Row],[Estimated costs 1]]-Table131314[[#This Row],[Actual cost]]</f>
        <v>0</v>
      </c>
      <c r="N470" s="2" t="e">
        <f>Table131314[[#This Row],[Diff 1]]/Table131314[[#This Row],[Actual cost]]*100</f>
        <v>#DIV/0!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</row>
    <row r="471" spans="1:34" x14ac:dyDescent="0.3">
      <c r="A471" t="s">
        <v>491</v>
      </c>
      <c r="B471">
        <v>469</v>
      </c>
      <c r="C471" t="str">
        <f>LEFT(Table131314[[#This Row],[Contingency id]])</f>
        <v>B</v>
      </c>
      <c r="D471">
        <v>0</v>
      </c>
      <c r="E471" s="1">
        <v>1.0526315789473599</v>
      </c>
      <c r="F471">
        <v>20</v>
      </c>
      <c r="G471">
        <v>19</v>
      </c>
      <c r="H471">
        <v>0</v>
      </c>
      <c r="I471" s="2">
        <f>AVERAGE(Table131314[[#This Row],[Estimated costs 1]:[Estimated costs 20]])</f>
        <v>0</v>
      </c>
      <c r="J471" s="2" t="e">
        <f>(Table131314[[#This Row],[Mean]]-Table131314[[#This Row],[Actual cost]])/Table131314[[#This Row],[Actual cost]]*100</f>
        <v>#DIV/0!</v>
      </c>
      <c r="K471" s="2">
        <f>_xlfn.STDEV.P(Table131314[[#This Row],[Estimated costs 1]:[Estimated costs 20]])</f>
        <v>0</v>
      </c>
      <c r="L471" s="2" t="e">
        <f>Table131314[[#This Row],[Dev]]/Table131314[[#This Row],[Mean]]*100</f>
        <v>#DIV/0!</v>
      </c>
      <c r="M471" s="2">
        <f>Table131314[[#This Row],[Estimated costs 1]]-Table131314[[#This Row],[Actual cost]]</f>
        <v>0</v>
      </c>
      <c r="N471" s="2" t="e">
        <f>Table131314[[#This Row],[Diff 1]]/Table131314[[#This Row],[Actual cost]]*100</f>
        <v>#DIV/0!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</row>
    <row r="472" spans="1:34" x14ac:dyDescent="0.3">
      <c r="A472" t="s">
        <v>492</v>
      </c>
      <c r="B472">
        <v>470</v>
      </c>
      <c r="C472" t="str">
        <f>LEFT(Table131314[[#This Row],[Contingency id]])</f>
        <v>B</v>
      </c>
      <c r="D472">
        <v>0</v>
      </c>
      <c r="E472" s="1">
        <v>1</v>
      </c>
      <c r="F472">
        <v>20</v>
      </c>
      <c r="G472">
        <v>20</v>
      </c>
      <c r="H472">
        <v>0</v>
      </c>
      <c r="I472" s="2">
        <f>AVERAGE(Table131314[[#This Row],[Estimated costs 1]:[Estimated costs 20]])</f>
        <v>0</v>
      </c>
      <c r="J472" s="2" t="e">
        <f>(Table131314[[#This Row],[Mean]]-Table131314[[#This Row],[Actual cost]])/Table131314[[#This Row],[Actual cost]]*100</f>
        <v>#DIV/0!</v>
      </c>
      <c r="K472" s="2">
        <f>_xlfn.STDEV.P(Table131314[[#This Row],[Estimated costs 1]:[Estimated costs 20]])</f>
        <v>0</v>
      </c>
      <c r="L472" s="2" t="e">
        <f>Table131314[[#This Row],[Dev]]/Table131314[[#This Row],[Mean]]*100</f>
        <v>#DIV/0!</v>
      </c>
      <c r="M472" s="2">
        <f>Table131314[[#This Row],[Estimated costs 1]]-Table131314[[#This Row],[Actual cost]]</f>
        <v>0</v>
      </c>
      <c r="N472" s="2" t="e">
        <f>Table131314[[#This Row],[Diff 1]]/Table131314[[#This Row],[Actual cost]]*100</f>
        <v>#DIV/0!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</row>
    <row r="473" spans="1:34" x14ac:dyDescent="0.3">
      <c r="A473" t="s">
        <v>493</v>
      </c>
      <c r="B473">
        <v>471</v>
      </c>
      <c r="C473" t="str">
        <f>LEFT(Table131314[[#This Row],[Contingency id]])</f>
        <v>B</v>
      </c>
      <c r="D473">
        <v>0</v>
      </c>
      <c r="E473" s="1">
        <v>1</v>
      </c>
      <c r="F473">
        <v>20</v>
      </c>
      <c r="G473">
        <v>20</v>
      </c>
      <c r="H473">
        <v>0</v>
      </c>
      <c r="I473" s="2">
        <f>AVERAGE(Table131314[[#This Row],[Estimated costs 1]:[Estimated costs 20]])</f>
        <v>0</v>
      </c>
      <c r="J473" s="2" t="e">
        <f>(Table131314[[#This Row],[Mean]]-Table131314[[#This Row],[Actual cost]])/Table131314[[#This Row],[Actual cost]]*100</f>
        <v>#DIV/0!</v>
      </c>
      <c r="K473" s="2">
        <f>_xlfn.STDEV.P(Table131314[[#This Row],[Estimated costs 1]:[Estimated costs 20]])</f>
        <v>0</v>
      </c>
      <c r="L473" s="2" t="e">
        <f>Table131314[[#This Row],[Dev]]/Table131314[[#This Row],[Mean]]*100</f>
        <v>#DIV/0!</v>
      </c>
      <c r="M473" s="2">
        <f>Table131314[[#This Row],[Estimated costs 1]]-Table131314[[#This Row],[Actual cost]]</f>
        <v>0</v>
      </c>
      <c r="N473" s="2" t="e">
        <f>Table131314[[#This Row],[Diff 1]]/Table131314[[#This Row],[Actual cost]]*100</f>
        <v>#DIV/0!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</row>
    <row r="474" spans="1:34" x14ac:dyDescent="0.3">
      <c r="A474" t="s">
        <v>494</v>
      </c>
      <c r="B474">
        <v>472</v>
      </c>
      <c r="C474" t="str">
        <f>LEFT(Table131314[[#This Row],[Contingency id]])</f>
        <v>B</v>
      </c>
      <c r="D474">
        <v>0</v>
      </c>
      <c r="E474" s="1">
        <v>1</v>
      </c>
      <c r="F474">
        <v>20</v>
      </c>
      <c r="G474">
        <v>20</v>
      </c>
      <c r="H474">
        <v>0</v>
      </c>
      <c r="I474" s="2">
        <f>AVERAGE(Table131314[[#This Row],[Estimated costs 1]:[Estimated costs 20]])</f>
        <v>0</v>
      </c>
      <c r="J474" s="2" t="e">
        <f>(Table131314[[#This Row],[Mean]]-Table131314[[#This Row],[Actual cost]])/Table131314[[#This Row],[Actual cost]]*100</f>
        <v>#DIV/0!</v>
      </c>
      <c r="K474" s="2">
        <f>_xlfn.STDEV.P(Table131314[[#This Row],[Estimated costs 1]:[Estimated costs 20]])</f>
        <v>0</v>
      </c>
      <c r="L474" s="2" t="e">
        <f>Table131314[[#This Row],[Dev]]/Table131314[[#This Row],[Mean]]*100</f>
        <v>#DIV/0!</v>
      </c>
      <c r="M474" s="2">
        <f>Table131314[[#This Row],[Estimated costs 1]]-Table131314[[#This Row],[Actual cost]]</f>
        <v>0</v>
      </c>
      <c r="N474" s="2" t="e">
        <f>Table131314[[#This Row],[Diff 1]]/Table131314[[#This Row],[Actual cost]]*100</f>
        <v>#DIV/0!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</row>
    <row r="475" spans="1:34" x14ac:dyDescent="0.3">
      <c r="A475" t="s">
        <v>495</v>
      </c>
      <c r="B475">
        <v>473</v>
      </c>
      <c r="C475" t="str">
        <f>LEFT(Table131314[[#This Row],[Contingency id]])</f>
        <v>B</v>
      </c>
      <c r="D475">
        <v>0</v>
      </c>
      <c r="E475" s="1">
        <v>1</v>
      </c>
      <c r="F475">
        <v>20</v>
      </c>
      <c r="G475">
        <v>20</v>
      </c>
      <c r="H475">
        <v>0</v>
      </c>
      <c r="I475" s="2">
        <f>AVERAGE(Table131314[[#This Row],[Estimated costs 1]:[Estimated costs 20]])</f>
        <v>0</v>
      </c>
      <c r="J475" s="2" t="e">
        <f>(Table131314[[#This Row],[Mean]]-Table131314[[#This Row],[Actual cost]])/Table131314[[#This Row],[Actual cost]]*100</f>
        <v>#DIV/0!</v>
      </c>
      <c r="K475" s="2">
        <f>_xlfn.STDEV.P(Table131314[[#This Row],[Estimated costs 1]:[Estimated costs 20]])</f>
        <v>0</v>
      </c>
      <c r="L475" s="2" t="e">
        <f>Table131314[[#This Row],[Dev]]/Table131314[[#This Row],[Mean]]*100</f>
        <v>#DIV/0!</v>
      </c>
      <c r="M475" s="2">
        <f>Table131314[[#This Row],[Estimated costs 1]]-Table131314[[#This Row],[Actual cost]]</f>
        <v>0</v>
      </c>
      <c r="N475" s="2" t="e">
        <f>Table131314[[#This Row],[Diff 1]]/Table131314[[#This Row],[Actual cost]]*100</f>
        <v>#DIV/0!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</row>
    <row r="476" spans="1:34" x14ac:dyDescent="0.3">
      <c r="A476" t="s">
        <v>496</v>
      </c>
      <c r="B476">
        <v>474</v>
      </c>
      <c r="C476" t="str">
        <f>LEFT(Table131314[[#This Row],[Contingency id]])</f>
        <v>B</v>
      </c>
      <c r="D476">
        <v>0</v>
      </c>
      <c r="E476" s="1">
        <v>1.0289855072463701</v>
      </c>
      <c r="F476">
        <v>142</v>
      </c>
      <c r="G476">
        <v>138</v>
      </c>
      <c r="H476">
        <v>0</v>
      </c>
      <c r="I476" s="2">
        <f>AVERAGE(Table131314[[#This Row],[Estimated costs 1]:[Estimated costs 20]])</f>
        <v>0</v>
      </c>
      <c r="J476" s="2" t="e">
        <f>(Table131314[[#This Row],[Mean]]-Table131314[[#This Row],[Actual cost]])/Table131314[[#This Row],[Actual cost]]*100</f>
        <v>#DIV/0!</v>
      </c>
      <c r="K476" s="2">
        <f>_xlfn.STDEV.P(Table131314[[#This Row],[Estimated costs 1]:[Estimated costs 20]])</f>
        <v>0</v>
      </c>
      <c r="L476" s="2" t="e">
        <f>Table131314[[#This Row],[Dev]]/Table131314[[#This Row],[Mean]]*100</f>
        <v>#DIV/0!</v>
      </c>
      <c r="M476" s="2">
        <f>Table131314[[#This Row],[Estimated costs 1]]-Table131314[[#This Row],[Actual cost]]</f>
        <v>0</v>
      </c>
      <c r="N476" s="2" t="e">
        <f>Table131314[[#This Row],[Diff 1]]/Table131314[[#This Row],[Actual cost]]*100</f>
        <v>#DIV/0!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</row>
    <row r="477" spans="1:34" x14ac:dyDescent="0.3">
      <c r="A477" t="s">
        <v>497</v>
      </c>
      <c r="B477">
        <v>475</v>
      </c>
      <c r="C477" t="str">
        <f>LEFT(Table131314[[#This Row],[Contingency id]])</f>
        <v>B</v>
      </c>
      <c r="D477">
        <v>0</v>
      </c>
      <c r="E477" s="1">
        <v>1.0192307692307601</v>
      </c>
      <c r="F477">
        <v>159</v>
      </c>
      <c r="G477">
        <v>156</v>
      </c>
      <c r="H477">
        <v>0</v>
      </c>
      <c r="I477" s="2">
        <f>AVERAGE(Table131314[[#This Row],[Estimated costs 1]:[Estimated costs 20]])</f>
        <v>0</v>
      </c>
      <c r="J477" s="2" t="e">
        <f>(Table131314[[#This Row],[Mean]]-Table131314[[#This Row],[Actual cost]])/Table131314[[#This Row],[Actual cost]]*100</f>
        <v>#DIV/0!</v>
      </c>
      <c r="K477" s="2">
        <f>_xlfn.STDEV.P(Table131314[[#This Row],[Estimated costs 1]:[Estimated costs 20]])</f>
        <v>0</v>
      </c>
      <c r="L477" s="2" t="e">
        <f>Table131314[[#This Row],[Dev]]/Table131314[[#This Row],[Mean]]*100</f>
        <v>#DIV/0!</v>
      </c>
      <c r="M477" s="2">
        <f>Table131314[[#This Row],[Estimated costs 1]]-Table131314[[#This Row],[Actual cost]]</f>
        <v>0</v>
      </c>
      <c r="N477" s="2" t="e">
        <f>Table131314[[#This Row],[Diff 1]]/Table131314[[#This Row],[Actual cost]]*100</f>
        <v>#DIV/0!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</row>
    <row r="478" spans="1:34" x14ac:dyDescent="0.3">
      <c r="A478" t="s">
        <v>498</v>
      </c>
      <c r="B478">
        <v>476</v>
      </c>
      <c r="C478" t="str">
        <f>LEFT(Table131314[[#This Row],[Contingency id]])</f>
        <v>B</v>
      </c>
      <c r="D478">
        <v>0</v>
      </c>
      <c r="E478" s="1">
        <v>1</v>
      </c>
      <c r="F478">
        <v>142</v>
      </c>
      <c r="G478">
        <v>142</v>
      </c>
      <c r="H478">
        <v>0</v>
      </c>
      <c r="I478" s="2">
        <f>AVERAGE(Table131314[[#This Row],[Estimated costs 1]:[Estimated costs 20]])</f>
        <v>0</v>
      </c>
      <c r="J478" s="2" t="e">
        <f>(Table131314[[#This Row],[Mean]]-Table131314[[#This Row],[Actual cost]])/Table131314[[#This Row],[Actual cost]]*100</f>
        <v>#DIV/0!</v>
      </c>
      <c r="K478" s="2">
        <f>_xlfn.STDEV.P(Table131314[[#This Row],[Estimated costs 1]:[Estimated costs 20]])</f>
        <v>0</v>
      </c>
      <c r="L478" s="2" t="e">
        <f>Table131314[[#This Row],[Dev]]/Table131314[[#This Row],[Mean]]*100</f>
        <v>#DIV/0!</v>
      </c>
      <c r="M478" s="2">
        <f>Table131314[[#This Row],[Estimated costs 1]]-Table131314[[#This Row],[Actual cost]]</f>
        <v>0</v>
      </c>
      <c r="N478" s="2" t="e">
        <f>Table131314[[#This Row],[Diff 1]]/Table131314[[#This Row],[Actual cost]]*100</f>
        <v>#DIV/0!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</row>
    <row r="479" spans="1:34" x14ac:dyDescent="0.3">
      <c r="A479" t="s">
        <v>499</v>
      </c>
      <c r="B479">
        <v>477</v>
      </c>
      <c r="C479" t="str">
        <f>LEFT(Table131314[[#This Row],[Contingency id]])</f>
        <v>B</v>
      </c>
      <c r="D479">
        <v>0</v>
      </c>
      <c r="E479" s="1">
        <v>1.0192307692307601</v>
      </c>
      <c r="F479">
        <v>159</v>
      </c>
      <c r="G479">
        <v>156</v>
      </c>
      <c r="H479">
        <v>0</v>
      </c>
      <c r="I479" s="2">
        <f>AVERAGE(Table131314[[#This Row],[Estimated costs 1]:[Estimated costs 20]])</f>
        <v>0</v>
      </c>
      <c r="J479" s="2" t="e">
        <f>(Table131314[[#This Row],[Mean]]-Table131314[[#This Row],[Actual cost]])/Table131314[[#This Row],[Actual cost]]*100</f>
        <v>#DIV/0!</v>
      </c>
      <c r="K479" s="2">
        <f>_xlfn.STDEV.P(Table131314[[#This Row],[Estimated costs 1]:[Estimated costs 20]])</f>
        <v>0</v>
      </c>
      <c r="L479" s="2" t="e">
        <f>Table131314[[#This Row],[Dev]]/Table131314[[#This Row],[Mean]]*100</f>
        <v>#DIV/0!</v>
      </c>
      <c r="M479" s="2">
        <f>Table131314[[#This Row],[Estimated costs 1]]-Table131314[[#This Row],[Actual cost]]</f>
        <v>0</v>
      </c>
      <c r="N479" s="2" t="e">
        <f>Table131314[[#This Row],[Diff 1]]/Table131314[[#This Row],[Actual cost]]*100</f>
        <v>#DIV/0!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</row>
    <row r="480" spans="1:34" x14ac:dyDescent="0.3">
      <c r="A480" t="s">
        <v>500</v>
      </c>
      <c r="B480">
        <v>478</v>
      </c>
      <c r="C480" t="str">
        <f>LEFT(Table131314[[#This Row],[Contingency id]])</f>
        <v>B</v>
      </c>
      <c r="D480">
        <v>0</v>
      </c>
      <c r="E480" s="1">
        <v>1.0392156862744999</v>
      </c>
      <c r="F480">
        <v>159</v>
      </c>
      <c r="G480">
        <v>153</v>
      </c>
      <c r="H480">
        <v>0</v>
      </c>
      <c r="I480" s="2">
        <f>AVERAGE(Table131314[[#This Row],[Estimated costs 1]:[Estimated costs 20]])</f>
        <v>0</v>
      </c>
      <c r="J480" s="2" t="e">
        <f>(Table131314[[#This Row],[Mean]]-Table131314[[#This Row],[Actual cost]])/Table131314[[#This Row],[Actual cost]]*100</f>
        <v>#DIV/0!</v>
      </c>
      <c r="K480" s="2">
        <f>_xlfn.STDEV.P(Table131314[[#This Row],[Estimated costs 1]:[Estimated costs 20]])</f>
        <v>0</v>
      </c>
      <c r="L480" s="2" t="e">
        <f>Table131314[[#This Row],[Dev]]/Table131314[[#This Row],[Mean]]*100</f>
        <v>#DIV/0!</v>
      </c>
      <c r="M480" s="2">
        <f>Table131314[[#This Row],[Estimated costs 1]]-Table131314[[#This Row],[Actual cost]]</f>
        <v>0</v>
      </c>
      <c r="N480" s="2" t="e">
        <f>Table131314[[#This Row],[Diff 1]]/Table131314[[#This Row],[Actual cost]]*100</f>
        <v>#DIV/0!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</row>
    <row r="481" spans="1:34" x14ac:dyDescent="0.3">
      <c r="A481" t="s">
        <v>501</v>
      </c>
      <c r="B481">
        <v>479</v>
      </c>
      <c r="C481" t="str">
        <f>LEFT(Table131314[[#This Row],[Contingency id]])</f>
        <v>B</v>
      </c>
      <c r="D481">
        <v>0</v>
      </c>
      <c r="E481" s="1">
        <v>1.0529801324503301</v>
      </c>
      <c r="F481">
        <v>159</v>
      </c>
      <c r="G481">
        <v>151</v>
      </c>
      <c r="H481">
        <v>0</v>
      </c>
      <c r="I481" s="2">
        <f>AVERAGE(Table131314[[#This Row],[Estimated costs 1]:[Estimated costs 20]])</f>
        <v>0</v>
      </c>
      <c r="J481" s="2" t="e">
        <f>(Table131314[[#This Row],[Mean]]-Table131314[[#This Row],[Actual cost]])/Table131314[[#This Row],[Actual cost]]*100</f>
        <v>#DIV/0!</v>
      </c>
      <c r="K481" s="2">
        <f>_xlfn.STDEV.P(Table131314[[#This Row],[Estimated costs 1]:[Estimated costs 20]])</f>
        <v>0</v>
      </c>
      <c r="L481" s="2" t="e">
        <f>Table131314[[#This Row],[Dev]]/Table131314[[#This Row],[Mean]]*100</f>
        <v>#DIV/0!</v>
      </c>
      <c r="M481" s="2">
        <f>Table131314[[#This Row],[Estimated costs 1]]-Table131314[[#This Row],[Actual cost]]</f>
        <v>0</v>
      </c>
      <c r="N481" s="2" t="e">
        <f>Table131314[[#This Row],[Diff 1]]/Table131314[[#This Row],[Actual cost]]*100</f>
        <v>#DIV/0!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</row>
    <row r="482" spans="1:34" x14ac:dyDescent="0.3">
      <c r="A482" t="s">
        <v>502</v>
      </c>
      <c r="B482">
        <v>480</v>
      </c>
      <c r="C482" t="str">
        <f>LEFT(Table131314[[#This Row],[Contingency id]])</f>
        <v>B</v>
      </c>
      <c r="D482">
        <v>0</v>
      </c>
      <c r="E482" s="1">
        <v>1.03649635036496</v>
      </c>
      <c r="F482">
        <v>142</v>
      </c>
      <c r="G482">
        <v>137</v>
      </c>
      <c r="H482">
        <v>0</v>
      </c>
      <c r="I482" s="2">
        <f>AVERAGE(Table131314[[#This Row],[Estimated costs 1]:[Estimated costs 20]])</f>
        <v>0</v>
      </c>
      <c r="J482" s="2" t="e">
        <f>(Table131314[[#This Row],[Mean]]-Table131314[[#This Row],[Actual cost]])/Table131314[[#This Row],[Actual cost]]*100</f>
        <v>#DIV/0!</v>
      </c>
      <c r="K482" s="2">
        <f>_xlfn.STDEV.P(Table131314[[#This Row],[Estimated costs 1]:[Estimated costs 20]])</f>
        <v>0</v>
      </c>
      <c r="L482" s="2" t="e">
        <f>Table131314[[#This Row],[Dev]]/Table131314[[#This Row],[Mean]]*100</f>
        <v>#DIV/0!</v>
      </c>
      <c r="M482" s="2">
        <f>Table131314[[#This Row],[Estimated costs 1]]-Table131314[[#This Row],[Actual cost]]</f>
        <v>0</v>
      </c>
      <c r="N482" s="2" t="e">
        <f>Table131314[[#This Row],[Diff 1]]/Table131314[[#This Row],[Actual cost]]*100</f>
        <v>#DIV/0!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</row>
    <row r="483" spans="1:34" x14ac:dyDescent="0.3">
      <c r="A483" t="s">
        <v>503</v>
      </c>
      <c r="B483">
        <v>481</v>
      </c>
      <c r="C483" t="str">
        <f>LEFT(Table131314[[#This Row],[Contingency id]])</f>
        <v>B</v>
      </c>
      <c r="D483">
        <v>0</v>
      </c>
      <c r="E483" s="1">
        <v>1.0258064516129</v>
      </c>
      <c r="F483">
        <v>159</v>
      </c>
      <c r="G483">
        <v>155</v>
      </c>
      <c r="H483">
        <v>0</v>
      </c>
      <c r="I483" s="2">
        <f>AVERAGE(Table131314[[#This Row],[Estimated costs 1]:[Estimated costs 20]])</f>
        <v>0</v>
      </c>
      <c r="J483" s="2" t="e">
        <f>(Table131314[[#This Row],[Mean]]-Table131314[[#This Row],[Actual cost]])/Table131314[[#This Row],[Actual cost]]*100</f>
        <v>#DIV/0!</v>
      </c>
      <c r="K483" s="2">
        <f>_xlfn.STDEV.P(Table131314[[#This Row],[Estimated costs 1]:[Estimated costs 20]])</f>
        <v>0</v>
      </c>
      <c r="L483" s="2" t="e">
        <f>Table131314[[#This Row],[Dev]]/Table131314[[#This Row],[Mean]]*100</f>
        <v>#DIV/0!</v>
      </c>
      <c r="M483" s="2">
        <f>Table131314[[#This Row],[Estimated costs 1]]-Table131314[[#This Row],[Actual cost]]</f>
        <v>0</v>
      </c>
      <c r="N483" s="2" t="e">
        <f>Table131314[[#This Row],[Diff 1]]/Table131314[[#This Row],[Actual cost]]*100</f>
        <v>#DIV/0!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</row>
    <row r="484" spans="1:34" x14ac:dyDescent="0.3">
      <c r="A484" t="s">
        <v>504</v>
      </c>
      <c r="B484">
        <v>482</v>
      </c>
      <c r="C484" t="str">
        <f>LEFT(Table131314[[#This Row],[Contingency id]])</f>
        <v>B</v>
      </c>
      <c r="D484">
        <v>0</v>
      </c>
      <c r="E484" s="1">
        <v>1.0447761194029801</v>
      </c>
      <c r="F484">
        <v>70</v>
      </c>
      <c r="G484">
        <v>67</v>
      </c>
      <c r="H484">
        <v>0</v>
      </c>
      <c r="I484" s="2">
        <f>AVERAGE(Table131314[[#This Row],[Estimated costs 1]:[Estimated costs 20]])</f>
        <v>0</v>
      </c>
      <c r="J484" s="2" t="e">
        <f>(Table131314[[#This Row],[Mean]]-Table131314[[#This Row],[Actual cost]])/Table131314[[#This Row],[Actual cost]]*100</f>
        <v>#DIV/0!</v>
      </c>
      <c r="K484" s="2">
        <f>_xlfn.STDEV.P(Table131314[[#This Row],[Estimated costs 1]:[Estimated costs 20]])</f>
        <v>0</v>
      </c>
      <c r="L484" s="2" t="e">
        <f>Table131314[[#This Row],[Dev]]/Table131314[[#This Row],[Mean]]*100</f>
        <v>#DIV/0!</v>
      </c>
      <c r="M484" s="2">
        <f>Table131314[[#This Row],[Estimated costs 1]]-Table131314[[#This Row],[Actual cost]]</f>
        <v>0</v>
      </c>
      <c r="N484" s="2" t="e">
        <f>Table131314[[#This Row],[Diff 1]]/Table131314[[#This Row],[Actual cost]]*100</f>
        <v>#DIV/0!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</row>
    <row r="485" spans="1:34" x14ac:dyDescent="0.3">
      <c r="A485" t="s">
        <v>505</v>
      </c>
      <c r="B485">
        <v>483</v>
      </c>
      <c r="C485" t="str">
        <f>LEFT(Table131314[[#This Row],[Contingency id]])</f>
        <v>B</v>
      </c>
      <c r="D485">
        <v>0</v>
      </c>
      <c r="E485" s="1">
        <v>1.01449275362318</v>
      </c>
      <c r="F485">
        <v>70</v>
      </c>
      <c r="G485">
        <v>69</v>
      </c>
      <c r="H485">
        <v>0</v>
      </c>
      <c r="I485" s="2">
        <f>AVERAGE(Table131314[[#This Row],[Estimated costs 1]:[Estimated costs 20]])</f>
        <v>0</v>
      </c>
      <c r="J485" s="2" t="e">
        <f>(Table131314[[#This Row],[Mean]]-Table131314[[#This Row],[Actual cost]])/Table131314[[#This Row],[Actual cost]]*100</f>
        <v>#DIV/0!</v>
      </c>
      <c r="K485" s="2">
        <f>_xlfn.STDEV.P(Table131314[[#This Row],[Estimated costs 1]:[Estimated costs 20]])</f>
        <v>0</v>
      </c>
      <c r="L485" s="2" t="e">
        <f>Table131314[[#This Row],[Dev]]/Table131314[[#This Row],[Mean]]*100</f>
        <v>#DIV/0!</v>
      </c>
      <c r="M485" s="2">
        <f>Table131314[[#This Row],[Estimated costs 1]]-Table131314[[#This Row],[Actual cost]]</f>
        <v>0</v>
      </c>
      <c r="N485" s="2" t="e">
        <f>Table131314[[#This Row],[Diff 1]]/Table131314[[#This Row],[Actual cost]]*100</f>
        <v>#DIV/0!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</row>
    <row r="486" spans="1:34" x14ac:dyDescent="0.3">
      <c r="A486" t="s">
        <v>506</v>
      </c>
      <c r="B486">
        <v>484</v>
      </c>
      <c r="C486" t="str">
        <f>LEFT(Table131314[[#This Row],[Contingency id]])</f>
        <v>B</v>
      </c>
      <c r="D486">
        <v>0</v>
      </c>
      <c r="E486" s="1">
        <v>1.0243902439024299</v>
      </c>
      <c r="F486">
        <v>84</v>
      </c>
      <c r="G486">
        <v>82</v>
      </c>
      <c r="H486">
        <v>0</v>
      </c>
      <c r="I486" s="2">
        <f>AVERAGE(Table131314[[#This Row],[Estimated costs 1]:[Estimated costs 20]])</f>
        <v>0</v>
      </c>
      <c r="J486" s="2" t="e">
        <f>(Table131314[[#This Row],[Mean]]-Table131314[[#This Row],[Actual cost]])/Table131314[[#This Row],[Actual cost]]*100</f>
        <v>#DIV/0!</v>
      </c>
      <c r="K486" s="2">
        <f>_xlfn.STDEV.P(Table131314[[#This Row],[Estimated costs 1]:[Estimated costs 20]])</f>
        <v>0</v>
      </c>
      <c r="L486" s="2" t="e">
        <f>Table131314[[#This Row],[Dev]]/Table131314[[#This Row],[Mean]]*100</f>
        <v>#DIV/0!</v>
      </c>
      <c r="M486" s="2">
        <f>Table131314[[#This Row],[Estimated costs 1]]-Table131314[[#This Row],[Actual cost]]</f>
        <v>0</v>
      </c>
      <c r="N486" s="2" t="e">
        <f>Table131314[[#This Row],[Diff 1]]/Table131314[[#This Row],[Actual cost]]*100</f>
        <v>#DIV/0!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</row>
    <row r="487" spans="1:34" x14ac:dyDescent="0.3">
      <c r="A487" t="s">
        <v>507</v>
      </c>
      <c r="B487">
        <v>485</v>
      </c>
      <c r="C487" t="str">
        <f>LEFT(Table131314[[#This Row],[Contingency id]])</f>
        <v>B</v>
      </c>
      <c r="D487">
        <v>0</v>
      </c>
      <c r="E487" s="1">
        <v>1</v>
      </c>
      <c r="F487">
        <v>70</v>
      </c>
      <c r="G487">
        <v>70</v>
      </c>
      <c r="H487">
        <v>0</v>
      </c>
      <c r="I487" s="2">
        <f>AVERAGE(Table131314[[#This Row],[Estimated costs 1]:[Estimated costs 20]])</f>
        <v>0</v>
      </c>
      <c r="J487" s="2" t="e">
        <f>(Table131314[[#This Row],[Mean]]-Table131314[[#This Row],[Actual cost]])/Table131314[[#This Row],[Actual cost]]*100</f>
        <v>#DIV/0!</v>
      </c>
      <c r="K487" s="2">
        <f>_xlfn.STDEV.P(Table131314[[#This Row],[Estimated costs 1]:[Estimated costs 20]])</f>
        <v>0</v>
      </c>
      <c r="L487" s="2" t="e">
        <f>Table131314[[#This Row],[Dev]]/Table131314[[#This Row],[Mean]]*100</f>
        <v>#DIV/0!</v>
      </c>
      <c r="M487" s="2">
        <f>Table131314[[#This Row],[Estimated costs 1]]-Table131314[[#This Row],[Actual cost]]</f>
        <v>0</v>
      </c>
      <c r="N487" s="2" t="e">
        <f>Table131314[[#This Row],[Diff 1]]/Table131314[[#This Row],[Actual cost]]*100</f>
        <v>#DIV/0!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</row>
    <row r="488" spans="1:34" x14ac:dyDescent="0.3">
      <c r="A488" t="s">
        <v>508</v>
      </c>
      <c r="B488">
        <v>486</v>
      </c>
      <c r="C488" t="str">
        <f>LEFT(Table131314[[#This Row],[Contingency id]])</f>
        <v>B</v>
      </c>
      <c r="D488">
        <v>0</v>
      </c>
      <c r="E488" s="1">
        <v>1</v>
      </c>
      <c r="F488">
        <v>84</v>
      </c>
      <c r="G488">
        <v>84</v>
      </c>
      <c r="H488">
        <v>0</v>
      </c>
      <c r="I488" s="2">
        <f>AVERAGE(Table131314[[#This Row],[Estimated costs 1]:[Estimated costs 20]])</f>
        <v>0</v>
      </c>
      <c r="J488" s="2" t="e">
        <f>(Table131314[[#This Row],[Mean]]-Table131314[[#This Row],[Actual cost]])/Table131314[[#This Row],[Actual cost]]*100</f>
        <v>#DIV/0!</v>
      </c>
      <c r="K488" s="2">
        <f>_xlfn.STDEV.P(Table131314[[#This Row],[Estimated costs 1]:[Estimated costs 20]])</f>
        <v>0</v>
      </c>
      <c r="L488" s="2" t="e">
        <f>Table131314[[#This Row],[Dev]]/Table131314[[#This Row],[Mean]]*100</f>
        <v>#DIV/0!</v>
      </c>
      <c r="M488" s="2">
        <f>Table131314[[#This Row],[Estimated costs 1]]-Table131314[[#This Row],[Actual cost]]</f>
        <v>0</v>
      </c>
      <c r="N488" s="2" t="e">
        <f>Table131314[[#This Row],[Diff 1]]/Table131314[[#This Row],[Actual cost]]*100</f>
        <v>#DIV/0!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</row>
    <row r="489" spans="1:34" x14ac:dyDescent="0.3">
      <c r="A489" t="s">
        <v>509</v>
      </c>
      <c r="B489">
        <v>487</v>
      </c>
      <c r="C489" t="str">
        <f>LEFT(Table131314[[#This Row],[Contingency id]])</f>
        <v>B</v>
      </c>
      <c r="D489">
        <v>0</v>
      </c>
      <c r="E489" s="1">
        <v>1.01449275362318</v>
      </c>
      <c r="F489">
        <v>70</v>
      </c>
      <c r="G489">
        <v>69</v>
      </c>
      <c r="H489">
        <v>0</v>
      </c>
      <c r="I489" s="2">
        <f>AVERAGE(Table131314[[#This Row],[Estimated costs 1]:[Estimated costs 20]])</f>
        <v>0</v>
      </c>
      <c r="J489" s="2" t="e">
        <f>(Table131314[[#This Row],[Mean]]-Table131314[[#This Row],[Actual cost]])/Table131314[[#This Row],[Actual cost]]*100</f>
        <v>#DIV/0!</v>
      </c>
      <c r="K489" s="2">
        <f>_xlfn.STDEV.P(Table131314[[#This Row],[Estimated costs 1]:[Estimated costs 20]])</f>
        <v>0</v>
      </c>
      <c r="L489" s="2" t="e">
        <f>Table131314[[#This Row],[Dev]]/Table131314[[#This Row],[Mean]]*100</f>
        <v>#DIV/0!</v>
      </c>
      <c r="M489" s="2">
        <f>Table131314[[#This Row],[Estimated costs 1]]-Table131314[[#This Row],[Actual cost]]</f>
        <v>0</v>
      </c>
      <c r="N489" s="2" t="e">
        <f>Table131314[[#This Row],[Diff 1]]/Table131314[[#This Row],[Actual cost]]*100</f>
        <v>#DIV/0!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</row>
    <row r="490" spans="1:34" x14ac:dyDescent="0.3">
      <c r="A490" t="s">
        <v>510</v>
      </c>
      <c r="B490">
        <v>488</v>
      </c>
      <c r="C490" t="str">
        <f>LEFT(Table131314[[#This Row],[Contingency id]])</f>
        <v>B</v>
      </c>
      <c r="D490">
        <v>0</v>
      </c>
      <c r="E490" s="1">
        <v>1.02941176470588</v>
      </c>
      <c r="F490">
        <v>70</v>
      </c>
      <c r="G490">
        <v>68</v>
      </c>
      <c r="H490">
        <v>0</v>
      </c>
      <c r="I490" s="2">
        <f>AVERAGE(Table131314[[#This Row],[Estimated costs 1]:[Estimated costs 20]])</f>
        <v>0</v>
      </c>
      <c r="J490" s="2" t="e">
        <f>(Table131314[[#This Row],[Mean]]-Table131314[[#This Row],[Actual cost]])/Table131314[[#This Row],[Actual cost]]*100</f>
        <v>#DIV/0!</v>
      </c>
      <c r="K490" s="2">
        <f>_xlfn.STDEV.P(Table131314[[#This Row],[Estimated costs 1]:[Estimated costs 20]])</f>
        <v>0</v>
      </c>
      <c r="L490" s="2" t="e">
        <f>Table131314[[#This Row],[Dev]]/Table131314[[#This Row],[Mean]]*100</f>
        <v>#DIV/0!</v>
      </c>
      <c r="M490" s="2">
        <f>Table131314[[#This Row],[Estimated costs 1]]-Table131314[[#This Row],[Actual cost]]</f>
        <v>0</v>
      </c>
      <c r="N490" s="2" t="e">
        <f>Table131314[[#This Row],[Diff 1]]/Table131314[[#This Row],[Actual cost]]*100</f>
        <v>#DIV/0!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</row>
    <row r="491" spans="1:34" x14ac:dyDescent="0.3">
      <c r="A491" t="s">
        <v>511</v>
      </c>
      <c r="B491">
        <v>489</v>
      </c>
      <c r="C491" t="str">
        <f>LEFT(Table131314[[#This Row],[Contingency id]])</f>
        <v>B</v>
      </c>
      <c r="D491">
        <v>0</v>
      </c>
      <c r="E491" s="1">
        <v>1</v>
      </c>
      <c r="F491">
        <v>70</v>
      </c>
      <c r="G491">
        <v>70</v>
      </c>
      <c r="H491">
        <v>0</v>
      </c>
      <c r="I491" s="2">
        <f>AVERAGE(Table131314[[#This Row],[Estimated costs 1]:[Estimated costs 20]])</f>
        <v>0</v>
      </c>
      <c r="J491" s="2" t="e">
        <f>(Table131314[[#This Row],[Mean]]-Table131314[[#This Row],[Actual cost]])/Table131314[[#This Row],[Actual cost]]*100</f>
        <v>#DIV/0!</v>
      </c>
      <c r="K491" s="2">
        <f>_xlfn.STDEV.P(Table131314[[#This Row],[Estimated costs 1]:[Estimated costs 20]])</f>
        <v>0</v>
      </c>
      <c r="L491" s="2" t="e">
        <f>Table131314[[#This Row],[Dev]]/Table131314[[#This Row],[Mean]]*100</f>
        <v>#DIV/0!</v>
      </c>
      <c r="M491" s="2">
        <f>Table131314[[#This Row],[Estimated costs 1]]-Table131314[[#This Row],[Actual cost]]</f>
        <v>0</v>
      </c>
      <c r="N491" s="2" t="e">
        <f>Table131314[[#This Row],[Diff 1]]/Table131314[[#This Row],[Actual cost]]*100</f>
        <v>#DIV/0!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</row>
    <row r="492" spans="1:34" x14ac:dyDescent="0.3">
      <c r="A492" t="s">
        <v>512</v>
      </c>
      <c r="B492">
        <v>490</v>
      </c>
      <c r="C492" t="str">
        <f>LEFT(Table131314[[#This Row],[Contingency id]])</f>
        <v>B</v>
      </c>
      <c r="D492">
        <v>0</v>
      </c>
      <c r="E492" s="1">
        <v>1.02941176470588</v>
      </c>
      <c r="F492">
        <v>70</v>
      </c>
      <c r="G492">
        <v>68</v>
      </c>
      <c r="H492">
        <v>0</v>
      </c>
      <c r="I492" s="2">
        <f>AVERAGE(Table131314[[#This Row],[Estimated costs 1]:[Estimated costs 20]])</f>
        <v>0</v>
      </c>
      <c r="J492" s="2" t="e">
        <f>(Table131314[[#This Row],[Mean]]-Table131314[[#This Row],[Actual cost]])/Table131314[[#This Row],[Actual cost]]*100</f>
        <v>#DIV/0!</v>
      </c>
      <c r="K492" s="2">
        <f>_xlfn.STDEV.P(Table131314[[#This Row],[Estimated costs 1]:[Estimated costs 20]])</f>
        <v>0</v>
      </c>
      <c r="L492" s="2" t="e">
        <f>Table131314[[#This Row],[Dev]]/Table131314[[#This Row],[Mean]]*100</f>
        <v>#DIV/0!</v>
      </c>
      <c r="M492" s="2">
        <f>Table131314[[#This Row],[Estimated costs 1]]-Table131314[[#This Row],[Actual cost]]</f>
        <v>0</v>
      </c>
      <c r="N492" s="2" t="e">
        <f>Table131314[[#This Row],[Diff 1]]/Table131314[[#This Row],[Actual cost]]*100</f>
        <v>#DIV/0!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</row>
    <row r="493" spans="1:34" x14ac:dyDescent="0.3">
      <c r="A493" t="s">
        <v>513</v>
      </c>
      <c r="B493">
        <v>491</v>
      </c>
      <c r="C493" t="str">
        <f>LEFT(Table131314[[#This Row],[Contingency id]])</f>
        <v>B</v>
      </c>
      <c r="D493">
        <v>0</v>
      </c>
      <c r="E493" s="1">
        <v>1</v>
      </c>
      <c r="F493">
        <v>70</v>
      </c>
      <c r="G493">
        <v>70</v>
      </c>
      <c r="H493">
        <v>0</v>
      </c>
      <c r="I493" s="2">
        <f>AVERAGE(Table131314[[#This Row],[Estimated costs 1]:[Estimated costs 20]])</f>
        <v>0</v>
      </c>
      <c r="J493" s="2" t="e">
        <f>(Table131314[[#This Row],[Mean]]-Table131314[[#This Row],[Actual cost]])/Table131314[[#This Row],[Actual cost]]*100</f>
        <v>#DIV/0!</v>
      </c>
      <c r="K493" s="2">
        <f>_xlfn.STDEV.P(Table131314[[#This Row],[Estimated costs 1]:[Estimated costs 20]])</f>
        <v>0</v>
      </c>
      <c r="L493" s="2" t="e">
        <f>Table131314[[#This Row],[Dev]]/Table131314[[#This Row],[Mean]]*100</f>
        <v>#DIV/0!</v>
      </c>
      <c r="M493" s="2">
        <f>Table131314[[#This Row],[Estimated costs 1]]-Table131314[[#This Row],[Actual cost]]</f>
        <v>0</v>
      </c>
      <c r="N493" s="2" t="e">
        <f>Table131314[[#This Row],[Diff 1]]/Table131314[[#This Row],[Actual cost]]*100</f>
        <v>#DIV/0!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</row>
    <row r="494" spans="1:34" x14ac:dyDescent="0.3">
      <c r="A494" t="s">
        <v>514</v>
      </c>
      <c r="B494">
        <v>492</v>
      </c>
      <c r="C494" t="str">
        <f>LEFT(Table131314[[#This Row],[Contingency id]])</f>
        <v>B</v>
      </c>
      <c r="D494">
        <v>0</v>
      </c>
      <c r="E494" s="1">
        <v>1</v>
      </c>
      <c r="F494">
        <v>84</v>
      </c>
      <c r="G494">
        <v>84</v>
      </c>
      <c r="H494">
        <v>0</v>
      </c>
      <c r="I494" s="2">
        <f>AVERAGE(Table131314[[#This Row],[Estimated costs 1]:[Estimated costs 20]])</f>
        <v>0</v>
      </c>
      <c r="J494" s="2" t="e">
        <f>(Table131314[[#This Row],[Mean]]-Table131314[[#This Row],[Actual cost]])/Table131314[[#This Row],[Actual cost]]*100</f>
        <v>#DIV/0!</v>
      </c>
      <c r="K494" s="2">
        <f>_xlfn.STDEV.P(Table131314[[#This Row],[Estimated costs 1]:[Estimated costs 20]])</f>
        <v>0</v>
      </c>
      <c r="L494" s="2" t="e">
        <f>Table131314[[#This Row],[Dev]]/Table131314[[#This Row],[Mean]]*100</f>
        <v>#DIV/0!</v>
      </c>
      <c r="M494" s="2">
        <f>Table131314[[#This Row],[Estimated costs 1]]-Table131314[[#This Row],[Actual cost]]</f>
        <v>0</v>
      </c>
      <c r="N494" s="2" t="e">
        <f>Table131314[[#This Row],[Diff 1]]/Table131314[[#This Row],[Actual cost]]*100</f>
        <v>#DIV/0!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</row>
    <row r="495" spans="1:34" x14ac:dyDescent="0.3">
      <c r="A495" t="s">
        <v>515</v>
      </c>
      <c r="B495">
        <v>493</v>
      </c>
      <c r="C495" t="str">
        <f>LEFT(Table131314[[#This Row],[Contingency id]])</f>
        <v>B</v>
      </c>
      <c r="D495">
        <v>0</v>
      </c>
      <c r="E495" s="1">
        <v>1.0243902439024299</v>
      </c>
      <c r="F495">
        <v>84</v>
      </c>
      <c r="G495">
        <v>82</v>
      </c>
      <c r="H495">
        <v>0</v>
      </c>
      <c r="I495" s="2">
        <f>AVERAGE(Table131314[[#This Row],[Estimated costs 1]:[Estimated costs 20]])</f>
        <v>0</v>
      </c>
      <c r="J495" s="2" t="e">
        <f>(Table131314[[#This Row],[Mean]]-Table131314[[#This Row],[Actual cost]])/Table131314[[#This Row],[Actual cost]]*100</f>
        <v>#DIV/0!</v>
      </c>
      <c r="K495" s="2">
        <f>_xlfn.STDEV.P(Table131314[[#This Row],[Estimated costs 1]:[Estimated costs 20]])</f>
        <v>0</v>
      </c>
      <c r="L495" s="2" t="e">
        <f>Table131314[[#This Row],[Dev]]/Table131314[[#This Row],[Mean]]*100</f>
        <v>#DIV/0!</v>
      </c>
      <c r="M495" s="2">
        <f>Table131314[[#This Row],[Estimated costs 1]]-Table131314[[#This Row],[Actual cost]]</f>
        <v>0</v>
      </c>
      <c r="N495" s="2" t="e">
        <f>Table131314[[#This Row],[Diff 1]]/Table131314[[#This Row],[Actual cost]]*100</f>
        <v>#DIV/0!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</row>
    <row r="496" spans="1:34" x14ac:dyDescent="0.3">
      <c r="A496" t="s">
        <v>516</v>
      </c>
      <c r="B496">
        <v>494</v>
      </c>
      <c r="C496" t="str">
        <f>LEFT(Table131314[[#This Row],[Contingency id]])</f>
        <v>B</v>
      </c>
      <c r="D496">
        <v>0</v>
      </c>
      <c r="E496" s="1">
        <v>1.0188679245283001</v>
      </c>
      <c r="F496">
        <v>108</v>
      </c>
      <c r="G496">
        <v>106</v>
      </c>
      <c r="H496">
        <v>0</v>
      </c>
      <c r="I496" s="2">
        <f>AVERAGE(Table131314[[#This Row],[Estimated costs 1]:[Estimated costs 20]])</f>
        <v>0</v>
      </c>
      <c r="J496" s="2" t="e">
        <f>(Table131314[[#This Row],[Mean]]-Table131314[[#This Row],[Actual cost]])/Table131314[[#This Row],[Actual cost]]*100</f>
        <v>#DIV/0!</v>
      </c>
      <c r="K496" s="2">
        <f>_xlfn.STDEV.P(Table131314[[#This Row],[Estimated costs 1]:[Estimated costs 20]])</f>
        <v>0</v>
      </c>
      <c r="L496" s="2" t="e">
        <f>Table131314[[#This Row],[Dev]]/Table131314[[#This Row],[Mean]]*100</f>
        <v>#DIV/0!</v>
      </c>
      <c r="M496" s="2">
        <f>Table131314[[#This Row],[Estimated costs 1]]-Table131314[[#This Row],[Actual cost]]</f>
        <v>0</v>
      </c>
      <c r="N496" s="2" t="e">
        <f>Table131314[[#This Row],[Diff 1]]/Table131314[[#This Row],[Actual cost]]*100</f>
        <v>#DIV/0!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</row>
    <row r="497" spans="1:34" x14ac:dyDescent="0.3">
      <c r="A497" t="s">
        <v>517</v>
      </c>
      <c r="B497">
        <v>495</v>
      </c>
      <c r="C497" t="str">
        <f>LEFT(Table131314[[#This Row],[Contingency id]])</f>
        <v>B</v>
      </c>
      <c r="D497">
        <v>0</v>
      </c>
      <c r="E497" s="1">
        <v>1.0188679245283001</v>
      </c>
      <c r="F497">
        <v>108</v>
      </c>
      <c r="G497">
        <v>106</v>
      </c>
      <c r="H497">
        <v>0</v>
      </c>
      <c r="I497" s="2">
        <f>AVERAGE(Table131314[[#This Row],[Estimated costs 1]:[Estimated costs 20]])</f>
        <v>0</v>
      </c>
      <c r="J497" s="2" t="e">
        <f>(Table131314[[#This Row],[Mean]]-Table131314[[#This Row],[Actual cost]])/Table131314[[#This Row],[Actual cost]]*100</f>
        <v>#DIV/0!</v>
      </c>
      <c r="K497" s="2">
        <f>_xlfn.STDEV.P(Table131314[[#This Row],[Estimated costs 1]:[Estimated costs 20]])</f>
        <v>0</v>
      </c>
      <c r="L497" s="2" t="e">
        <f>Table131314[[#This Row],[Dev]]/Table131314[[#This Row],[Mean]]*100</f>
        <v>#DIV/0!</v>
      </c>
      <c r="M497" s="2">
        <f>Table131314[[#This Row],[Estimated costs 1]]-Table131314[[#This Row],[Actual cost]]</f>
        <v>0</v>
      </c>
      <c r="N497" s="2" t="e">
        <f>Table131314[[#This Row],[Diff 1]]/Table131314[[#This Row],[Actual cost]]*100</f>
        <v>#DIV/0!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</row>
    <row r="498" spans="1:34" x14ac:dyDescent="0.3">
      <c r="A498" t="s">
        <v>518</v>
      </c>
      <c r="B498">
        <v>496</v>
      </c>
      <c r="C498" t="str">
        <f>LEFT(Table131314[[#This Row],[Contingency id]])</f>
        <v>B</v>
      </c>
      <c r="D498">
        <v>0</v>
      </c>
      <c r="E498" s="1">
        <v>1.02857142857142</v>
      </c>
      <c r="F498">
        <v>108</v>
      </c>
      <c r="G498">
        <v>105</v>
      </c>
      <c r="H498">
        <v>0</v>
      </c>
      <c r="I498" s="2">
        <f>AVERAGE(Table131314[[#This Row],[Estimated costs 1]:[Estimated costs 20]])</f>
        <v>0</v>
      </c>
      <c r="J498" s="2" t="e">
        <f>(Table131314[[#This Row],[Mean]]-Table131314[[#This Row],[Actual cost]])/Table131314[[#This Row],[Actual cost]]*100</f>
        <v>#DIV/0!</v>
      </c>
      <c r="K498" s="2">
        <f>_xlfn.STDEV.P(Table131314[[#This Row],[Estimated costs 1]:[Estimated costs 20]])</f>
        <v>0</v>
      </c>
      <c r="L498" s="2" t="e">
        <f>Table131314[[#This Row],[Dev]]/Table131314[[#This Row],[Mean]]*100</f>
        <v>#DIV/0!</v>
      </c>
      <c r="M498" s="2">
        <f>Table131314[[#This Row],[Estimated costs 1]]-Table131314[[#This Row],[Actual cost]]</f>
        <v>0</v>
      </c>
      <c r="N498" s="2" t="e">
        <f>Table131314[[#This Row],[Diff 1]]/Table131314[[#This Row],[Actual cost]]*100</f>
        <v>#DIV/0!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</row>
    <row r="499" spans="1:34" x14ac:dyDescent="0.3">
      <c r="A499" t="s">
        <v>519</v>
      </c>
      <c r="B499">
        <v>497</v>
      </c>
      <c r="C499" t="str">
        <f>LEFT(Table131314[[#This Row],[Contingency id]])</f>
        <v>B</v>
      </c>
      <c r="D499">
        <v>0</v>
      </c>
      <c r="E499" s="1">
        <v>1.0093457943925199</v>
      </c>
      <c r="F499">
        <v>108</v>
      </c>
      <c r="G499">
        <v>107</v>
      </c>
      <c r="H499">
        <v>0</v>
      </c>
      <c r="I499" s="2">
        <f>AVERAGE(Table131314[[#This Row],[Estimated costs 1]:[Estimated costs 20]])</f>
        <v>0</v>
      </c>
      <c r="J499" s="2" t="e">
        <f>(Table131314[[#This Row],[Mean]]-Table131314[[#This Row],[Actual cost]])/Table131314[[#This Row],[Actual cost]]*100</f>
        <v>#DIV/0!</v>
      </c>
      <c r="K499" s="2">
        <f>_xlfn.STDEV.P(Table131314[[#This Row],[Estimated costs 1]:[Estimated costs 20]])</f>
        <v>0</v>
      </c>
      <c r="L499" s="2" t="e">
        <f>Table131314[[#This Row],[Dev]]/Table131314[[#This Row],[Mean]]*100</f>
        <v>#DIV/0!</v>
      </c>
      <c r="M499" s="2">
        <f>Table131314[[#This Row],[Estimated costs 1]]-Table131314[[#This Row],[Actual cost]]</f>
        <v>0</v>
      </c>
      <c r="N499" s="2" t="e">
        <f>Table131314[[#This Row],[Diff 1]]/Table131314[[#This Row],[Actual cost]]*100</f>
        <v>#DIV/0!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</row>
    <row r="500" spans="1:34" x14ac:dyDescent="0.3">
      <c r="A500" t="s">
        <v>520</v>
      </c>
      <c r="B500">
        <v>498</v>
      </c>
      <c r="C500" t="str">
        <f>LEFT(Table131314[[#This Row],[Contingency id]])</f>
        <v>B</v>
      </c>
      <c r="D500">
        <v>0</v>
      </c>
      <c r="E500" s="1">
        <v>1.0166666666666599</v>
      </c>
      <c r="F500">
        <v>122</v>
      </c>
      <c r="G500">
        <v>120</v>
      </c>
      <c r="H500">
        <v>0</v>
      </c>
      <c r="I500" s="2">
        <f>AVERAGE(Table131314[[#This Row],[Estimated costs 1]:[Estimated costs 20]])</f>
        <v>0</v>
      </c>
      <c r="J500" s="2" t="e">
        <f>(Table131314[[#This Row],[Mean]]-Table131314[[#This Row],[Actual cost]])/Table131314[[#This Row],[Actual cost]]*100</f>
        <v>#DIV/0!</v>
      </c>
      <c r="K500" s="2">
        <f>_xlfn.STDEV.P(Table131314[[#This Row],[Estimated costs 1]:[Estimated costs 20]])</f>
        <v>0</v>
      </c>
      <c r="L500" s="2" t="e">
        <f>Table131314[[#This Row],[Dev]]/Table131314[[#This Row],[Mean]]*100</f>
        <v>#DIV/0!</v>
      </c>
      <c r="M500" s="2">
        <f>Table131314[[#This Row],[Estimated costs 1]]-Table131314[[#This Row],[Actual cost]]</f>
        <v>0</v>
      </c>
      <c r="N500" s="2" t="e">
        <f>Table131314[[#This Row],[Diff 1]]/Table131314[[#This Row],[Actual cost]]*100</f>
        <v>#DIV/0!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</row>
    <row r="501" spans="1:34" x14ac:dyDescent="0.3">
      <c r="A501" t="s">
        <v>521</v>
      </c>
      <c r="B501">
        <v>499</v>
      </c>
      <c r="C501" t="str">
        <f>LEFT(Table131314[[#This Row],[Contingency id]])</f>
        <v>B</v>
      </c>
      <c r="D501">
        <v>0</v>
      </c>
      <c r="E501" s="1">
        <v>1.0188679245283001</v>
      </c>
      <c r="F501">
        <v>108</v>
      </c>
      <c r="G501">
        <v>106</v>
      </c>
      <c r="H501">
        <v>0</v>
      </c>
      <c r="I501" s="2">
        <f>AVERAGE(Table131314[[#This Row],[Estimated costs 1]:[Estimated costs 20]])</f>
        <v>0</v>
      </c>
      <c r="J501" s="2" t="e">
        <f>(Table131314[[#This Row],[Mean]]-Table131314[[#This Row],[Actual cost]])/Table131314[[#This Row],[Actual cost]]*100</f>
        <v>#DIV/0!</v>
      </c>
      <c r="K501" s="2">
        <f>_xlfn.STDEV.P(Table131314[[#This Row],[Estimated costs 1]:[Estimated costs 20]])</f>
        <v>0</v>
      </c>
      <c r="L501" s="2" t="e">
        <f>Table131314[[#This Row],[Dev]]/Table131314[[#This Row],[Mean]]*100</f>
        <v>#DIV/0!</v>
      </c>
      <c r="M501" s="2">
        <f>Table131314[[#This Row],[Estimated costs 1]]-Table131314[[#This Row],[Actual cost]]</f>
        <v>0</v>
      </c>
      <c r="N501" s="2" t="e">
        <f>Table131314[[#This Row],[Diff 1]]/Table131314[[#This Row],[Actual cost]]*100</f>
        <v>#DIV/0!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</row>
    <row r="502" spans="1:34" x14ac:dyDescent="0.3">
      <c r="A502" t="s">
        <v>522</v>
      </c>
      <c r="B502">
        <v>500</v>
      </c>
      <c r="C502" t="str">
        <f>LEFT(Table131314[[#This Row],[Contingency id]])</f>
        <v>B</v>
      </c>
      <c r="D502">
        <v>0</v>
      </c>
      <c r="E502" s="1">
        <v>1</v>
      </c>
      <c r="F502">
        <v>108</v>
      </c>
      <c r="G502">
        <v>108</v>
      </c>
      <c r="H502">
        <v>0</v>
      </c>
      <c r="I502" s="2">
        <f>AVERAGE(Table131314[[#This Row],[Estimated costs 1]:[Estimated costs 20]])</f>
        <v>0</v>
      </c>
      <c r="J502" s="2" t="e">
        <f>(Table131314[[#This Row],[Mean]]-Table131314[[#This Row],[Actual cost]])/Table131314[[#This Row],[Actual cost]]*100</f>
        <v>#DIV/0!</v>
      </c>
      <c r="K502" s="2">
        <f>_xlfn.STDEV.P(Table131314[[#This Row],[Estimated costs 1]:[Estimated costs 20]])</f>
        <v>0</v>
      </c>
      <c r="L502" s="2" t="e">
        <f>Table131314[[#This Row],[Dev]]/Table131314[[#This Row],[Mean]]*100</f>
        <v>#DIV/0!</v>
      </c>
      <c r="M502" s="2">
        <f>Table131314[[#This Row],[Estimated costs 1]]-Table131314[[#This Row],[Actual cost]]</f>
        <v>0</v>
      </c>
      <c r="N502" s="2" t="e">
        <f>Table131314[[#This Row],[Diff 1]]/Table131314[[#This Row],[Actual cost]]*100</f>
        <v>#DIV/0!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</row>
    <row r="503" spans="1:34" x14ac:dyDescent="0.3">
      <c r="A503" t="s">
        <v>523</v>
      </c>
      <c r="B503">
        <v>501</v>
      </c>
      <c r="C503" t="str">
        <f>LEFT(Table131314[[#This Row],[Contingency id]])</f>
        <v>B</v>
      </c>
      <c r="D503">
        <v>0</v>
      </c>
      <c r="E503" s="1">
        <v>1.02857142857142</v>
      </c>
      <c r="F503">
        <v>108</v>
      </c>
      <c r="G503">
        <v>105</v>
      </c>
      <c r="H503">
        <v>0</v>
      </c>
      <c r="I503" s="2">
        <f>AVERAGE(Table131314[[#This Row],[Estimated costs 1]:[Estimated costs 20]])</f>
        <v>0</v>
      </c>
      <c r="J503" s="2" t="e">
        <f>(Table131314[[#This Row],[Mean]]-Table131314[[#This Row],[Actual cost]])/Table131314[[#This Row],[Actual cost]]*100</f>
        <v>#DIV/0!</v>
      </c>
      <c r="K503" s="2">
        <f>_xlfn.STDEV.P(Table131314[[#This Row],[Estimated costs 1]:[Estimated costs 20]])</f>
        <v>0</v>
      </c>
      <c r="L503" s="2" t="e">
        <f>Table131314[[#This Row],[Dev]]/Table131314[[#This Row],[Mean]]*100</f>
        <v>#DIV/0!</v>
      </c>
      <c r="M503" s="2">
        <f>Table131314[[#This Row],[Estimated costs 1]]-Table131314[[#This Row],[Actual cost]]</f>
        <v>0</v>
      </c>
      <c r="N503" s="2" t="e">
        <f>Table131314[[#This Row],[Diff 1]]/Table131314[[#This Row],[Actual cost]]*100</f>
        <v>#DIV/0!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</row>
    <row r="504" spans="1:34" x14ac:dyDescent="0.3">
      <c r="A504" t="s">
        <v>524</v>
      </c>
      <c r="B504">
        <v>502</v>
      </c>
      <c r="C504" t="str">
        <f>LEFT(Table131314[[#This Row],[Contingency id]])</f>
        <v>B</v>
      </c>
      <c r="D504">
        <v>0</v>
      </c>
      <c r="E504" s="1">
        <v>1.02857142857142</v>
      </c>
      <c r="F504">
        <v>108</v>
      </c>
      <c r="G504">
        <v>105</v>
      </c>
      <c r="H504">
        <v>0</v>
      </c>
      <c r="I504" s="2">
        <f>AVERAGE(Table131314[[#This Row],[Estimated costs 1]:[Estimated costs 20]])</f>
        <v>0</v>
      </c>
      <c r="J504" s="2" t="e">
        <f>(Table131314[[#This Row],[Mean]]-Table131314[[#This Row],[Actual cost]])/Table131314[[#This Row],[Actual cost]]*100</f>
        <v>#DIV/0!</v>
      </c>
      <c r="K504" s="2">
        <f>_xlfn.STDEV.P(Table131314[[#This Row],[Estimated costs 1]:[Estimated costs 20]])</f>
        <v>0</v>
      </c>
      <c r="L504" s="2" t="e">
        <f>Table131314[[#This Row],[Dev]]/Table131314[[#This Row],[Mean]]*100</f>
        <v>#DIV/0!</v>
      </c>
      <c r="M504" s="2">
        <f>Table131314[[#This Row],[Estimated costs 1]]-Table131314[[#This Row],[Actual cost]]</f>
        <v>0</v>
      </c>
      <c r="N504" s="2" t="e">
        <f>Table131314[[#This Row],[Diff 1]]/Table131314[[#This Row],[Actual cost]]*100</f>
        <v>#DIV/0!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</row>
    <row r="505" spans="1:34" x14ac:dyDescent="0.3">
      <c r="A505" t="s">
        <v>525</v>
      </c>
      <c r="B505">
        <v>503</v>
      </c>
      <c r="C505" t="str">
        <f>LEFT(Table131314[[#This Row],[Contingency id]])</f>
        <v>B</v>
      </c>
      <c r="D505">
        <v>0</v>
      </c>
      <c r="E505" s="1">
        <v>1.0093457943925199</v>
      </c>
      <c r="F505">
        <v>108</v>
      </c>
      <c r="G505">
        <v>107</v>
      </c>
      <c r="H505">
        <v>0</v>
      </c>
      <c r="I505" s="2">
        <f>AVERAGE(Table131314[[#This Row],[Estimated costs 1]:[Estimated costs 20]])</f>
        <v>0</v>
      </c>
      <c r="J505" s="2" t="e">
        <f>(Table131314[[#This Row],[Mean]]-Table131314[[#This Row],[Actual cost]])/Table131314[[#This Row],[Actual cost]]*100</f>
        <v>#DIV/0!</v>
      </c>
      <c r="K505" s="2">
        <f>_xlfn.STDEV.P(Table131314[[#This Row],[Estimated costs 1]:[Estimated costs 20]])</f>
        <v>0</v>
      </c>
      <c r="L505" s="2" t="e">
        <f>Table131314[[#This Row],[Dev]]/Table131314[[#This Row],[Mean]]*100</f>
        <v>#DIV/0!</v>
      </c>
      <c r="M505" s="2">
        <f>Table131314[[#This Row],[Estimated costs 1]]-Table131314[[#This Row],[Actual cost]]</f>
        <v>0</v>
      </c>
      <c r="N505" s="2" t="e">
        <f>Table131314[[#This Row],[Diff 1]]/Table131314[[#This Row],[Actual cost]]*100</f>
        <v>#DIV/0!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</row>
    <row r="506" spans="1:34" x14ac:dyDescent="0.3">
      <c r="A506" t="s">
        <v>526</v>
      </c>
      <c r="B506">
        <v>504</v>
      </c>
      <c r="C506" t="str">
        <f>LEFT(Table131314[[#This Row],[Contingency id]])</f>
        <v>B</v>
      </c>
      <c r="D506">
        <v>0</v>
      </c>
      <c r="E506" s="1">
        <v>1</v>
      </c>
      <c r="F506">
        <v>108</v>
      </c>
      <c r="G506">
        <v>108</v>
      </c>
      <c r="H506">
        <v>0</v>
      </c>
      <c r="I506" s="2">
        <f>AVERAGE(Table131314[[#This Row],[Estimated costs 1]:[Estimated costs 20]])</f>
        <v>0</v>
      </c>
      <c r="J506" s="2" t="e">
        <f>(Table131314[[#This Row],[Mean]]-Table131314[[#This Row],[Actual cost]])/Table131314[[#This Row],[Actual cost]]*100</f>
        <v>#DIV/0!</v>
      </c>
      <c r="K506" s="2">
        <f>_xlfn.STDEV.P(Table131314[[#This Row],[Estimated costs 1]:[Estimated costs 20]])</f>
        <v>0</v>
      </c>
      <c r="L506" s="2" t="e">
        <f>Table131314[[#This Row],[Dev]]/Table131314[[#This Row],[Mean]]*100</f>
        <v>#DIV/0!</v>
      </c>
      <c r="M506" s="2">
        <f>Table131314[[#This Row],[Estimated costs 1]]-Table131314[[#This Row],[Actual cost]]</f>
        <v>0</v>
      </c>
      <c r="N506" s="2" t="e">
        <f>Table131314[[#This Row],[Diff 1]]/Table131314[[#This Row],[Actual cost]]*100</f>
        <v>#DIV/0!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</row>
    <row r="507" spans="1:34" x14ac:dyDescent="0.3">
      <c r="A507" t="s">
        <v>527</v>
      </c>
      <c r="B507">
        <v>505</v>
      </c>
      <c r="C507" t="str">
        <f>LEFT(Table131314[[#This Row],[Contingency id]])</f>
        <v>B</v>
      </c>
      <c r="D507">
        <v>0</v>
      </c>
      <c r="E507" s="1">
        <v>1.0163934426229499</v>
      </c>
      <c r="F507">
        <v>62</v>
      </c>
      <c r="G507">
        <v>61</v>
      </c>
      <c r="H507">
        <v>0</v>
      </c>
      <c r="I507" s="2">
        <f>AVERAGE(Table131314[[#This Row],[Estimated costs 1]:[Estimated costs 20]])</f>
        <v>0</v>
      </c>
      <c r="J507" s="2" t="e">
        <f>(Table131314[[#This Row],[Mean]]-Table131314[[#This Row],[Actual cost]])/Table131314[[#This Row],[Actual cost]]*100</f>
        <v>#DIV/0!</v>
      </c>
      <c r="K507" s="2">
        <f>_xlfn.STDEV.P(Table131314[[#This Row],[Estimated costs 1]:[Estimated costs 20]])</f>
        <v>0</v>
      </c>
      <c r="L507" s="2" t="e">
        <f>Table131314[[#This Row],[Dev]]/Table131314[[#This Row],[Mean]]*100</f>
        <v>#DIV/0!</v>
      </c>
      <c r="M507" s="2">
        <f>Table131314[[#This Row],[Estimated costs 1]]-Table131314[[#This Row],[Actual cost]]</f>
        <v>0</v>
      </c>
      <c r="N507" s="2" t="e">
        <f>Table131314[[#This Row],[Diff 1]]/Table131314[[#This Row],[Actual cost]]*100</f>
        <v>#DIV/0!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</row>
    <row r="508" spans="1:34" x14ac:dyDescent="0.3">
      <c r="A508" t="s">
        <v>528</v>
      </c>
      <c r="B508">
        <v>506</v>
      </c>
      <c r="C508" t="str">
        <f>LEFT(Table131314[[#This Row],[Contingency id]])</f>
        <v>B</v>
      </c>
      <c r="D508">
        <v>0</v>
      </c>
      <c r="E508" s="1">
        <v>1</v>
      </c>
      <c r="F508">
        <v>62</v>
      </c>
      <c r="G508">
        <v>62</v>
      </c>
      <c r="H508">
        <v>0</v>
      </c>
      <c r="I508" s="2">
        <f>AVERAGE(Table131314[[#This Row],[Estimated costs 1]:[Estimated costs 20]])</f>
        <v>0</v>
      </c>
      <c r="J508" s="2" t="e">
        <f>(Table131314[[#This Row],[Mean]]-Table131314[[#This Row],[Actual cost]])/Table131314[[#This Row],[Actual cost]]*100</f>
        <v>#DIV/0!</v>
      </c>
      <c r="K508" s="2">
        <f>_xlfn.STDEV.P(Table131314[[#This Row],[Estimated costs 1]:[Estimated costs 20]])</f>
        <v>0</v>
      </c>
      <c r="L508" s="2" t="e">
        <f>Table131314[[#This Row],[Dev]]/Table131314[[#This Row],[Mean]]*100</f>
        <v>#DIV/0!</v>
      </c>
      <c r="M508" s="2">
        <f>Table131314[[#This Row],[Estimated costs 1]]-Table131314[[#This Row],[Actual cost]]</f>
        <v>0</v>
      </c>
      <c r="N508" s="2" t="e">
        <f>Table131314[[#This Row],[Diff 1]]/Table131314[[#This Row],[Actual cost]]*100</f>
        <v>#DIV/0!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</row>
    <row r="509" spans="1:34" x14ac:dyDescent="0.3">
      <c r="A509" t="s">
        <v>529</v>
      </c>
      <c r="B509">
        <v>507</v>
      </c>
      <c r="C509" t="str">
        <f>LEFT(Table131314[[#This Row],[Contingency id]])</f>
        <v>B</v>
      </c>
      <c r="D509">
        <v>0</v>
      </c>
      <c r="E509" s="1">
        <v>1</v>
      </c>
      <c r="F509">
        <v>62</v>
      </c>
      <c r="G509">
        <v>62</v>
      </c>
      <c r="H509">
        <v>0</v>
      </c>
      <c r="I509" s="2">
        <f>AVERAGE(Table131314[[#This Row],[Estimated costs 1]:[Estimated costs 20]])</f>
        <v>0</v>
      </c>
      <c r="J509" s="2" t="e">
        <f>(Table131314[[#This Row],[Mean]]-Table131314[[#This Row],[Actual cost]])/Table131314[[#This Row],[Actual cost]]*100</f>
        <v>#DIV/0!</v>
      </c>
      <c r="K509" s="2">
        <f>_xlfn.STDEV.P(Table131314[[#This Row],[Estimated costs 1]:[Estimated costs 20]])</f>
        <v>0</v>
      </c>
      <c r="L509" s="2" t="e">
        <f>Table131314[[#This Row],[Dev]]/Table131314[[#This Row],[Mean]]*100</f>
        <v>#DIV/0!</v>
      </c>
      <c r="M509" s="2">
        <f>Table131314[[#This Row],[Estimated costs 1]]-Table131314[[#This Row],[Actual cost]]</f>
        <v>0</v>
      </c>
      <c r="N509" s="2" t="e">
        <f>Table131314[[#This Row],[Diff 1]]/Table131314[[#This Row],[Actual cost]]*100</f>
        <v>#DIV/0!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</row>
    <row r="510" spans="1:34" x14ac:dyDescent="0.3">
      <c r="A510" t="s">
        <v>530</v>
      </c>
      <c r="B510">
        <v>508</v>
      </c>
      <c r="C510" t="str">
        <f>LEFT(Table131314[[#This Row],[Contingency id]])</f>
        <v>B</v>
      </c>
      <c r="D510">
        <v>0</v>
      </c>
      <c r="E510" s="1">
        <v>1.0333333333333301</v>
      </c>
      <c r="F510">
        <v>62</v>
      </c>
      <c r="G510">
        <v>60</v>
      </c>
      <c r="H510">
        <v>0</v>
      </c>
      <c r="I510" s="2">
        <f>AVERAGE(Table131314[[#This Row],[Estimated costs 1]:[Estimated costs 20]])</f>
        <v>0</v>
      </c>
      <c r="J510" s="2" t="e">
        <f>(Table131314[[#This Row],[Mean]]-Table131314[[#This Row],[Actual cost]])/Table131314[[#This Row],[Actual cost]]*100</f>
        <v>#DIV/0!</v>
      </c>
      <c r="K510" s="2">
        <f>_xlfn.STDEV.P(Table131314[[#This Row],[Estimated costs 1]:[Estimated costs 20]])</f>
        <v>0</v>
      </c>
      <c r="L510" s="2" t="e">
        <f>Table131314[[#This Row],[Dev]]/Table131314[[#This Row],[Mean]]*100</f>
        <v>#DIV/0!</v>
      </c>
      <c r="M510" s="2">
        <f>Table131314[[#This Row],[Estimated costs 1]]-Table131314[[#This Row],[Actual cost]]</f>
        <v>0</v>
      </c>
      <c r="N510" s="2" t="e">
        <f>Table131314[[#This Row],[Diff 1]]/Table131314[[#This Row],[Actual cost]]*100</f>
        <v>#DIV/0!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</row>
    <row r="511" spans="1:34" x14ac:dyDescent="0.3">
      <c r="A511" t="s">
        <v>531</v>
      </c>
      <c r="B511">
        <v>509</v>
      </c>
      <c r="C511" t="str">
        <f>LEFT(Table131314[[#This Row],[Contingency id]])</f>
        <v>B</v>
      </c>
      <c r="D511">
        <v>0</v>
      </c>
      <c r="E511" s="1">
        <v>1.0333333333333301</v>
      </c>
      <c r="F511">
        <v>62</v>
      </c>
      <c r="G511">
        <v>60</v>
      </c>
      <c r="H511">
        <v>0</v>
      </c>
      <c r="I511" s="2">
        <f>AVERAGE(Table131314[[#This Row],[Estimated costs 1]:[Estimated costs 20]])</f>
        <v>0</v>
      </c>
      <c r="J511" s="2" t="e">
        <f>(Table131314[[#This Row],[Mean]]-Table131314[[#This Row],[Actual cost]])/Table131314[[#This Row],[Actual cost]]*100</f>
        <v>#DIV/0!</v>
      </c>
      <c r="K511" s="2">
        <f>_xlfn.STDEV.P(Table131314[[#This Row],[Estimated costs 1]:[Estimated costs 20]])</f>
        <v>0</v>
      </c>
      <c r="L511" s="2" t="e">
        <f>Table131314[[#This Row],[Dev]]/Table131314[[#This Row],[Mean]]*100</f>
        <v>#DIV/0!</v>
      </c>
      <c r="M511" s="2">
        <f>Table131314[[#This Row],[Estimated costs 1]]-Table131314[[#This Row],[Actual cost]]</f>
        <v>0</v>
      </c>
      <c r="N511" s="2" t="e">
        <f>Table131314[[#This Row],[Diff 1]]/Table131314[[#This Row],[Actual cost]]*100</f>
        <v>#DIV/0!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</row>
    <row r="512" spans="1:34" x14ac:dyDescent="0.3">
      <c r="A512" t="s">
        <v>532</v>
      </c>
      <c r="B512">
        <v>510</v>
      </c>
      <c r="C512" t="str">
        <f>LEFT(Table131314[[#This Row],[Contingency id]])</f>
        <v>B</v>
      </c>
      <c r="D512">
        <v>0</v>
      </c>
      <c r="E512" s="1">
        <v>1.0163934426229499</v>
      </c>
      <c r="F512">
        <v>62</v>
      </c>
      <c r="G512">
        <v>61</v>
      </c>
      <c r="H512">
        <v>0</v>
      </c>
      <c r="I512" s="2">
        <f>AVERAGE(Table131314[[#This Row],[Estimated costs 1]:[Estimated costs 20]])</f>
        <v>0</v>
      </c>
      <c r="J512" s="2" t="e">
        <f>(Table131314[[#This Row],[Mean]]-Table131314[[#This Row],[Actual cost]])/Table131314[[#This Row],[Actual cost]]*100</f>
        <v>#DIV/0!</v>
      </c>
      <c r="K512" s="2">
        <f>_xlfn.STDEV.P(Table131314[[#This Row],[Estimated costs 1]:[Estimated costs 20]])</f>
        <v>0</v>
      </c>
      <c r="L512" s="2" t="e">
        <f>Table131314[[#This Row],[Dev]]/Table131314[[#This Row],[Mean]]*100</f>
        <v>#DIV/0!</v>
      </c>
      <c r="M512" s="2">
        <f>Table131314[[#This Row],[Estimated costs 1]]-Table131314[[#This Row],[Actual cost]]</f>
        <v>0</v>
      </c>
      <c r="N512" s="2" t="e">
        <f>Table131314[[#This Row],[Diff 1]]/Table131314[[#This Row],[Actual cost]]*100</f>
        <v>#DIV/0!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</row>
    <row r="513" spans="1:34" x14ac:dyDescent="0.3">
      <c r="A513" t="s">
        <v>533</v>
      </c>
      <c r="B513">
        <v>511</v>
      </c>
      <c r="C513" t="str">
        <f>LEFT(Table131314[[#This Row],[Contingency id]])</f>
        <v>B</v>
      </c>
      <c r="D513">
        <v>0</v>
      </c>
      <c r="E513" s="1">
        <v>1.0163934426229499</v>
      </c>
      <c r="F513">
        <v>62</v>
      </c>
      <c r="G513">
        <v>61</v>
      </c>
      <c r="H513">
        <v>0</v>
      </c>
      <c r="I513" s="2">
        <f>AVERAGE(Table131314[[#This Row],[Estimated costs 1]:[Estimated costs 20]])</f>
        <v>0</v>
      </c>
      <c r="J513" s="2" t="e">
        <f>(Table131314[[#This Row],[Mean]]-Table131314[[#This Row],[Actual cost]])/Table131314[[#This Row],[Actual cost]]*100</f>
        <v>#DIV/0!</v>
      </c>
      <c r="K513" s="2">
        <f>_xlfn.STDEV.P(Table131314[[#This Row],[Estimated costs 1]:[Estimated costs 20]])</f>
        <v>0</v>
      </c>
      <c r="L513" s="2" t="e">
        <f>Table131314[[#This Row],[Dev]]/Table131314[[#This Row],[Mean]]*100</f>
        <v>#DIV/0!</v>
      </c>
      <c r="M513" s="2">
        <f>Table131314[[#This Row],[Estimated costs 1]]-Table131314[[#This Row],[Actual cost]]</f>
        <v>0</v>
      </c>
      <c r="N513" s="2" t="e">
        <f>Table131314[[#This Row],[Diff 1]]/Table131314[[#This Row],[Actual cost]]*100</f>
        <v>#DIV/0!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</row>
    <row r="514" spans="1:34" x14ac:dyDescent="0.3">
      <c r="A514" t="s">
        <v>534</v>
      </c>
      <c r="B514">
        <v>512</v>
      </c>
      <c r="C514" t="str">
        <f>LEFT(Table131314[[#This Row],[Contingency id]])</f>
        <v>B</v>
      </c>
      <c r="D514">
        <v>0</v>
      </c>
      <c r="E514" s="1">
        <v>1</v>
      </c>
      <c r="F514">
        <v>62</v>
      </c>
      <c r="G514">
        <v>62</v>
      </c>
      <c r="H514">
        <v>0</v>
      </c>
      <c r="I514" s="2">
        <f>AVERAGE(Table131314[[#This Row],[Estimated costs 1]:[Estimated costs 20]])</f>
        <v>0</v>
      </c>
      <c r="J514" s="2" t="e">
        <f>(Table131314[[#This Row],[Mean]]-Table131314[[#This Row],[Actual cost]])/Table131314[[#This Row],[Actual cost]]*100</f>
        <v>#DIV/0!</v>
      </c>
      <c r="K514" s="2">
        <f>_xlfn.STDEV.P(Table131314[[#This Row],[Estimated costs 1]:[Estimated costs 20]])</f>
        <v>0</v>
      </c>
      <c r="L514" s="2" t="e">
        <f>Table131314[[#This Row],[Dev]]/Table131314[[#This Row],[Mean]]*100</f>
        <v>#DIV/0!</v>
      </c>
      <c r="M514" s="2">
        <f>Table131314[[#This Row],[Estimated costs 1]]-Table131314[[#This Row],[Actual cost]]</f>
        <v>0</v>
      </c>
      <c r="N514" s="2" t="e">
        <f>Table131314[[#This Row],[Diff 1]]/Table131314[[#This Row],[Actual cost]]*100</f>
        <v>#DIV/0!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</row>
    <row r="515" spans="1:34" x14ac:dyDescent="0.3">
      <c r="A515" t="s">
        <v>535</v>
      </c>
      <c r="B515">
        <v>513</v>
      </c>
      <c r="C515" t="str">
        <f>LEFT(Table131314[[#This Row],[Contingency id]])</f>
        <v>B</v>
      </c>
      <c r="D515">
        <v>0</v>
      </c>
      <c r="E515" s="1">
        <v>1</v>
      </c>
      <c r="F515">
        <v>62</v>
      </c>
      <c r="G515">
        <v>62</v>
      </c>
      <c r="H515">
        <v>0</v>
      </c>
      <c r="I515" s="2">
        <f>AVERAGE(Table131314[[#This Row],[Estimated costs 1]:[Estimated costs 20]])</f>
        <v>0</v>
      </c>
      <c r="J515" s="2" t="e">
        <f>(Table131314[[#This Row],[Mean]]-Table131314[[#This Row],[Actual cost]])/Table131314[[#This Row],[Actual cost]]*100</f>
        <v>#DIV/0!</v>
      </c>
      <c r="K515" s="2">
        <f>_xlfn.STDEV.P(Table131314[[#This Row],[Estimated costs 1]:[Estimated costs 20]])</f>
        <v>0</v>
      </c>
      <c r="L515" s="2" t="e">
        <f>Table131314[[#This Row],[Dev]]/Table131314[[#This Row],[Mean]]*100</f>
        <v>#DIV/0!</v>
      </c>
      <c r="M515" s="2">
        <f>Table131314[[#This Row],[Estimated costs 1]]-Table131314[[#This Row],[Actual cost]]</f>
        <v>0</v>
      </c>
      <c r="N515" s="2" t="e">
        <f>Table131314[[#This Row],[Diff 1]]/Table131314[[#This Row],[Actual cost]]*100</f>
        <v>#DIV/0!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</row>
    <row r="516" spans="1:34" x14ac:dyDescent="0.3">
      <c r="A516" t="s">
        <v>536</v>
      </c>
      <c r="B516">
        <v>514</v>
      </c>
      <c r="C516" t="str">
        <f>LEFT(Table131314[[#This Row],[Contingency id]])</f>
        <v>B</v>
      </c>
      <c r="D516">
        <v>0</v>
      </c>
      <c r="E516" s="1">
        <v>1</v>
      </c>
      <c r="F516">
        <v>62</v>
      </c>
      <c r="G516">
        <v>62</v>
      </c>
      <c r="H516">
        <v>0</v>
      </c>
      <c r="I516" s="2">
        <f>AVERAGE(Table131314[[#This Row],[Estimated costs 1]:[Estimated costs 20]])</f>
        <v>0</v>
      </c>
      <c r="J516" s="2" t="e">
        <f>(Table131314[[#This Row],[Mean]]-Table131314[[#This Row],[Actual cost]])/Table131314[[#This Row],[Actual cost]]*100</f>
        <v>#DIV/0!</v>
      </c>
      <c r="K516" s="2">
        <f>_xlfn.STDEV.P(Table131314[[#This Row],[Estimated costs 1]:[Estimated costs 20]])</f>
        <v>0</v>
      </c>
      <c r="L516" s="2" t="e">
        <f>Table131314[[#This Row],[Dev]]/Table131314[[#This Row],[Mean]]*100</f>
        <v>#DIV/0!</v>
      </c>
      <c r="M516" s="2">
        <f>Table131314[[#This Row],[Estimated costs 1]]-Table131314[[#This Row],[Actual cost]]</f>
        <v>0</v>
      </c>
      <c r="N516" s="2" t="e">
        <f>Table131314[[#This Row],[Diff 1]]/Table131314[[#This Row],[Actual cost]]*100</f>
        <v>#DIV/0!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</row>
    <row r="517" spans="1:34" x14ac:dyDescent="0.3">
      <c r="A517" t="s">
        <v>537</v>
      </c>
      <c r="B517">
        <v>515</v>
      </c>
      <c r="C517" t="str">
        <f>LEFT(Table131314[[#This Row],[Contingency id]])</f>
        <v>B</v>
      </c>
      <c r="D517">
        <v>0</v>
      </c>
      <c r="E517" s="1">
        <v>1.0163934426229499</v>
      </c>
      <c r="F517">
        <v>62</v>
      </c>
      <c r="G517">
        <v>61</v>
      </c>
      <c r="H517">
        <v>0</v>
      </c>
      <c r="I517" s="2">
        <f>AVERAGE(Table131314[[#This Row],[Estimated costs 1]:[Estimated costs 20]])</f>
        <v>0</v>
      </c>
      <c r="J517" s="2" t="e">
        <f>(Table131314[[#This Row],[Mean]]-Table131314[[#This Row],[Actual cost]])/Table131314[[#This Row],[Actual cost]]*100</f>
        <v>#DIV/0!</v>
      </c>
      <c r="K517" s="2">
        <f>_xlfn.STDEV.P(Table131314[[#This Row],[Estimated costs 1]:[Estimated costs 20]])</f>
        <v>0</v>
      </c>
      <c r="L517" s="2" t="e">
        <f>Table131314[[#This Row],[Dev]]/Table131314[[#This Row],[Mean]]*100</f>
        <v>#DIV/0!</v>
      </c>
      <c r="M517" s="2">
        <f>Table131314[[#This Row],[Estimated costs 1]]-Table131314[[#This Row],[Actual cost]]</f>
        <v>0</v>
      </c>
      <c r="N517" s="2" t="e">
        <f>Table131314[[#This Row],[Diff 1]]/Table131314[[#This Row],[Actual cost]]*100</f>
        <v>#DIV/0!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</row>
    <row r="518" spans="1:34" x14ac:dyDescent="0.3">
      <c r="A518" t="s">
        <v>538</v>
      </c>
      <c r="B518">
        <v>516</v>
      </c>
      <c r="C518" t="str">
        <f>LEFT(Table131314[[#This Row],[Contingency id]])</f>
        <v>B</v>
      </c>
      <c r="D518">
        <v>0</v>
      </c>
      <c r="E518" s="1">
        <v>1.0333333333333301</v>
      </c>
      <c r="F518">
        <v>62</v>
      </c>
      <c r="G518">
        <v>60</v>
      </c>
      <c r="H518">
        <v>0</v>
      </c>
      <c r="I518" s="2">
        <f>AVERAGE(Table131314[[#This Row],[Estimated costs 1]:[Estimated costs 20]])</f>
        <v>0</v>
      </c>
      <c r="J518" s="2" t="e">
        <f>(Table131314[[#This Row],[Mean]]-Table131314[[#This Row],[Actual cost]])/Table131314[[#This Row],[Actual cost]]*100</f>
        <v>#DIV/0!</v>
      </c>
      <c r="K518" s="2">
        <f>_xlfn.STDEV.P(Table131314[[#This Row],[Estimated costs 1]:[Estimated costs 20]])</f>
        <v>0</v>
      </c>
      <c r="L518" s="2" t="e">
        <f>Table131314[[#This Row],[Dev]]/Table131314[[#This Row],[Mean]]*100</f>
        <v>#DIV/0!</v>
      </c>
      <c r="M518" s="2">
        <f>Table131314[[#This Row],[Estimated costs 1]]-Table131314[[#This Row],[Actual cost]]</f>
        <v>0</v>
      </c>
      <c r="N518" s="2" t="e">
        <f>Table131314[[#This Row],[Diff 1]]/Table131314[[#This Row],[Actual cost]]*100</f>
        <v>#DIV/0!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</row>
    <row r="519" spans="1:34" x14ac:dyDescent="0.3">
      <c r="A519" t="s">
        <v>539</v>
      </c>
      <c r="B519">
        <v>517</v>
      </c>
      <c r="C519" t="str">
        <f>LEFT(Table131314[[#This Row],[Contingency id]])</f>
        <v>B</v>
      </c>
      <c r="D519">
        <v>0</v>
      </c>
      <c r="E519" s="1">
        <v>1.01111111111111</v>
      </c>
      <c r="F519">
        <v>91</v>
      </c>
      <c r="G519">
        <v>90</v>
      </c>
      <c r="H519">
        <v>0</v>
      </c>
      <c r="I519" s="2">
        <f>AVERAGE(Table131314[[#This Row],[Estimated costs 1]:[Estimated costs 20]])</f>
        <v>0</v>
      </c>
      <c r="J519" s="2" t="e">
        <f>(Table131314[[#This Row],[Mean]]-Table131314[[#This Row],[Actual cost]])/Table131314[[#This Row],[Actual cost]]*100</f>
        <v>#DIV/0!</v>
      </c>
      <c r="K519" s="2">
        <f>_xlfn.STDEV.P(Table131314[[#This Row],[Estimated costs 1]:[Estimated costs 20]])</f>
        <v>0</v>
      </c>
      <c r="L519" s="2" t="e">
        <f>Table131314[[#This Row],[Dev]]/Table131314[[#This Row],[Mean]]*100</f>
        <v>#DIV/0!</v>
      </c>
      <c r="M519" s="2">
        <f>Table131314[[#This Row],[Estimated costs 1]]-Table131314[[#This Row],[Actual cost]]</f>
        <v>0</v>
      </c>
      <c r="N519" s="2" t="e">
        <f>Table131314[[#This Row],[Diff 1]]/Table131314[[#This Row],[Actual cost]]*100</f>
        <v>#DIV/0!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</row>
    <row r="520" spans="1:34" x14ac:dyDescent="0.3">
      <c r="A520" t="s">
        <v>540</v>
      </c>
      <c r="B520">
        <v>518</v>
      </c>
      <c r="C520" t="str">
        <f>LEFT(Table131314[[#This Row],[Contingency id]])</f>
        <v>B</v>
      </c>
      <c r="D520">
        <v>0</v>
      </c>
      <c r="E520" s="1">
        <v>1.02173913043478</v>
      </c>
      <c r="F520">
        <v>94</v>
      </c>
      <c r="G520">
        <v>92</v>
      </c>
      <c r="H520">
        <v>0</v>
      </c>
      <c r="I520" s="2">
        <f>AVERAGE(Table131314[[#This Row],[Estimated costs 1]:[Estimated costs 20]])</f>
        <v>0</v>
      </c>
      <c r="J520" s="2" t="e">
        <f>(Table131314[[#This Row],[Mean]]-Table131314[[#This Row],[Actual cost]])/Table131314[[#This Row],[Actual cost]]*100</f>
        <v>#DIV/0!</v>
      </c>
      <c r="K520" s="2">
        <f>_xlfn.STDEV.P(Table131314[[#This Row],[Estimated costs 1]:[Estimated costs 20]])</f>
        <v>0</v>
      </c>
      <c r="L520" s="2" t="e">
        <f>Table131314[[#This Row],[Dev]]/Table131314[[#This Row],[Mean]]*100</f>
        <v>#DIV/0!</v>
      </c>
      <c r="M520" s="2">
        <f>Table131314[[#This Row],[Estimated costs 1]]-Table131314[[#This Row],[Actual cost]]</f>
        <v>0</v>
      </c>
      <c r="N520" s="2" t="e">
        <f>Table131314[[#This Row],[Diff 1]]/Table131314[[#This Row],[Actual cost]]*100</f>
        <v>#DIV/0!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</row>
    <row r="521" spans="1:34" x14ac:dyDescent="0.3">
      <c r="A521" t="s">
        <v>541</v>
      </c>
      <c r="B521">
        <v>519</v>
      </c>
      <c r="C521" t="str">
        <f>LEFT(Table131314[[#This Row],[Contingency id]])</f>
        <v>B</v>
      </c>
      <c r="D521">
        <v>0</v>
      </c>
      <c r="E521" s="1">
        <v>1</v>
      </c>
      <c r="F521">
        <v>94</v>
      </c>
      <c r="G521">
        <v>94</v>
      </c>
      <c r="H521">
        <v>0</v>
      </c>
      <c r="I521" s="2">
        <f>AVERAGE(Table131314[[#This Row],[Estimated costs 1]:[Estimated costs 20]])</f>
        <v>0</v>
      </c>
      <c r="J521" s="2" t="e">
        <f>(Table131314[[#This Row],[Mean]]-Table131314[[#This Row],[Actual cost]])/Table131314[[#This Row],[Actual cost]]*100</f>
        <v>#DIV/0!</v>
      </c>
      <c r="K521" s="2">
        <f>_xlfn.STDEV.P(Table131314[[#This Row],[Estimated costs 1]:[Estimated costs 20]])</f>
        <v>0</v>
      </c>
      <c r="L521" s="2" t="e">
        <f>Table131314[[#This Row],[Dev]]/Table131314[[#This Row],[Mean]]*100</f>
        <v>#DIV/0!</v>
      </c>
      <c r="M521" s="2">
        <f>Table131314[[#This Row],[Estimated costs 1]]-Table131314[[#This Row],[Actual cost]]</f>
        <v>0</v>
      </c>
      <c r="N521" s="2" t="e">
        <f>Table131314[[#This Row],[Diff 1]]/Table131314[[#This Row],[Actual cost]]*100</f>
        <v>#DIV/0!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</row>
    <row r="522" spans="1:34" x14ac:dyDescent="0.3">
      <c r="A522" t="s">
        <v>542</v>
      </c>
      <c r="B522">
        <v>520</v>
      </c>
      <c r="C522" t="str">
        <f>LEFT(Table131314[[#This Row],[Contingency id]])</f>
        <v>B</v>
      </c>
      <c r="D522">
        <v>0</v>
      </c>
      <c r="E522" s="1">
        <v>1.01111111111111</v>
      </c>
      <c r="F522">
        <v>91</v>
      </c>
      <c r="G522">
        <v>90</v>
      </c>
      <c r="H522">
        <v>0</v>
      </c>
      <c r="I522" s="2">
        <f>AVERAGE(Table131314[[#This Row],[Estimated costs 1]:[Estimated costs 20]])</f>
        <v>0</v>
      </c>
      <c r="J522" s="2" t="e">
        <f>(Table131314[[#This Row],[Mean]]-Table131314[[#This Row],[Actual cost]])/Table131314[[#This Row],[Actual cost]]*100</f>
        <v>#DIV/0!</v>
      </c>
      <c r="K522" s="2">
        <f>_xlfn.STDEV.P(Table131314[[#This Row],[Estimated costs 1]:[Estimated costs 20]])</f>
        <v>0</v>
      </c>
      <c r="L522" s="2" t="e">
        <f>Table131314[[#This Row],[Dev]]/Table131314[[#This Row],[Mean]]*100</f>
        <v>#DIV/0!</v>
      </c>
      <c r="M522" s="2">
        <f>Table131314[[#This Row],[Estimated costs 1]]-Table131314[[#This Row],[Actual cost]]</f>
        <v>0</v>
      </c>
      <c r="N522" s="2" t="e">
        <f>Table131314[[#This Row],[Diff 1]]/Table131314[[#This Row],[Actual cost]]*100</f>
        <v>#DIV/0!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</row>
    <row r="523" spans="1:34" x14ac:dyDescent="0.3">
      <c r="A523" t="s">
        <v>543</v>
      </c>
      <c r="B523">
        <v>521</v>
      </c>
      <c r="C523" t="str">
        <f>LEFT(Table131314[[#This Row],[Contingency id]])</f>
        <v>B</v>
      </c>
      <c r="D523">
        <v>0</v>
      </c>
      <c r="E523" s="1">
        <v>1.01111111111111</v>
      </c>
      <c r="F523">
        <v>91</v>
      </c>
      <c r="G523">
        <v>90</v>
      </c>
      <c r="H523">
        <v>0</v>
      </c>
      <c r="I523" s="2">
        <f>AVERAGE(Table131314[[#This Row],[Estimated costs 1]:[Estimated costs 20]])</f>
        <v>0</v>
      </c>
      <c r="J523" s="2" t="e">
        <f>(Table131314[[#This Row],[Mean]]-Table131314[[#This Row],[Actual cost]])/Table131314[[#This Row],[Actual cost]]*100</f>
        <v>#DIV/0!</v>
      </c>
      <c r="K523" s="2">
        <f>_xlfn.STDEV.P(Table131314[[#This Row],[Estimated costs 1]:[Estimated costs 20]])</f>
        <v>0</v>
      </c>
      <c r="L523" s="2" t="e">
        <f>Table131314[[#This Row],[Dev]]/Table131314[[#This Row],[Mean]]*100</f>
        <v>#DIV/0!</v>
      </c>
      <c r="M523" s="2">
        <f>Table131314[[#This Row],[Estimated costs 1]]-Table131314[[#This Row],[Actual cost]]</f>
        <v>0</v>
      </c>
      <c r="N523" s="2" t="e">
        <f>Table131314[[#This Row],[Diff 1]]/Table131314[[#This Row],[Actual cost]]*100</f>
        <v>#DIV/0!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</row>
    <row r="524" spans="1:34" x14ac:dyDescent="0.3">
      <c r="A524" t="s">
        <v>544</v>
      </c>
      <c r="B524">
        <v>522</v>
      </c>
      <c r="C524" t="str">
        <f>LEFT(Table131314[[#This Row],[Contingency id]])</f>
        <v>B</v>
      </c>
      <c r="D524">
        <v>0</v>
      </c>
      <c r="E524" s="1">
        <v>1.01111111111111</v>
      </c>
      <c r="F524">
        <v>91</v>
      </c>
      <c r="G524">
        <v>90</v>
      </c>
      <c r="H524">
        <v>0</v>
      </c>
      <c r="I524" s="2">
        <f>AVERAGE(Table131314[[#This Row],[Estimated costs 1]:[Estimated costs 20]])</f>
        <v>0</v>
      </c>
      <c r="J524" s="2" t="e">
        <f>(Table131314[[#This Row],[Mean]]-Table131314[[#This Row],[Actual cost]])/Table131314[[#This Row],[Actual cost]]*100</f>
        <v>#DIV/0!</v>
      </c>
      <c r="K524" s="2">
        <f>_xlfn.STDEV.P(Table131314[[#This Row],[Estimated costs 1]:[Estimated costs 20]])</f>
        <v>0</v>
      </c>
      <c r="L524" s="2" t="e">
        <f>Table131314[[#This Row],[Dev]]/Table131314[[#This Row],[Mean]]*100</f>
        <v>#DIV/0!</v>
      </c>
      <c r="M524" s="2">
        <f>Table131314[[#This Row],[Estimated costs 1]]-Table131314[[#This Row],[Actual cost]]</f>
        <v>0</v>
      </c>
      <c r="N524" s="2" t="e">
        <f>Table131314[[#This Row],[Diff 1]]/Table131314[[#This Row],[Actual cost]]*100</f>
        <v>#DIV/0!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</row>
    <row r="525" spans="1:34" x14ac:dyDescent="0.3">
      <c r="A525" t="s">
        <v>545</v>
      </c>
      <c r="B525">
        <v>523</v>
      </c>
      <c r="C525" t="str">
        <f>LEFT(Table131314[[#This Row],[Contingency id]])</f>
        <v>B</v>
      </c>
      <c r="D525">
        <v>0</v>
      </c>
      <c r="E525" s="1">
        <v>1.0224719101123501</v>
      </c>
      <c r="F525">
        <v>91</v>
      </c>
      <c r="G525">
        <v>89</v>
      </c>
      <c r="H525">
        <v>0</v>
      </c>
      <c r="I525" s="2">
        <f>AVERAGE(Table131314[[#This Row],[Estimated costs 1]:[Estimated costs 20]])</f>
        <v>0</v>
      </c>
      <c r="J525" s="2" t="e">
        <f>(Table131314[[#This Row],[Mean]]-Table131314[[#This Row],[Actual cost]])/Table131314[[#This Row],[Actual cost]]*100</f>
        <v>#DIV/0!</v>
      </c>
      <c r="K525" s="2">
        <f>_xlfn.STDEV.P(Table131314[[#This Row],[Estimated costs 1]:[Estimated costs 20]])</f>
        <v>0</v>
      </c>
      <c r="L525" s="2" t="e">
        <f>Table131314[[#This Row],[Dev]]/Table131314[[#This Row],[Mean]]*100</f>
        <v>#DIV/0!</v>
      </c>
      <c r="M525" s="2">
        <f>Table131314[[#This Row],[Estimated costs 1]]-Table131314[[#This Row],[Actual cost]]</f>
        <v>0</v>
      </c>
      <c r="N525" s="2" t="e">
        <f>Table131314[[#This Row],[Diff 1]]/Table131314[[#This Row],[Actual cost]]*100</f>
        <v>#DIV/0!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</row>
    <row r="526" spans="1:34" x14ac:dyDescent="0.3">
      <c r="A526" t="s">
        <v>546</v>
      </c>
      <c r="B526">
        <v>524</v>
      </c>
      <c r="C526" t="str">
        <f>LEFT(Table131314[[#This Row],[Contingency id]])</f>
        <v>B</v>
      </c>
      <c r="D526">
        <v>0</v>
      </c>
      <c r="E526" s="1">
        <v>1.01111111111111</v>
      </c>
      <c r="F526">
        <v>91</v>
      </c>
      <c r="G526">
        <v>90</v>
      </c>
      <c r="H526">
        <v>0</v>
      </c>
      <c r="I526" s="2">
        <f>AVERAGE(Table131314[[#This Row],[Estimated costs 1]:[Estimated costs 20]])</f>
        <v>0</v>
      </c>
      <c r="J526" s="2" t="e">
        <f>(Table131314[[#This Row],[Mean]]-Table131314[[#This Row],[Actual cost]])/Table131314[[#This Row],[Actual cost]]*100</f>
        <v>#DIV/0!</v>
      </c>
      <c r="K526" s="2">
        <f>_xlfn.STDEV.P(Table131314[[#This Row],[Estimated costs 1]:[Estimated costs 20]])</f>
        <v>0</v>
      </c>
      <c r="L526" s="2" t="e">
        <f>Table131314[[#This Row],[Dev]]/Table131314[[#This Row],[Mean]]*100</f>
        <v>#DIV/0!</v>
      </c>
      <c r="M526" s="2">
        <f>Table131314[[#This Row],[Estimated costs 1]]-Table131314[[#This Row],[Actual cost]]</f>
        <v>0</v>
      </c>
      <c r="N526" s="2" t="e">
        <f>Table131314[[#This Row],[Diff 1]]/Table131314[[#This Row],[Actual cost]]*100</f>
        <v>#DIV/0!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</row>
    <row r="527" spans="1:34" x14ac:dyDescent="0.3">
      <c r="A527" t="s">
        <v>547</v>
      </c>
      <c r="B527">
        <v>525</v>
      </c>
      <c r="C527" t="str">
        <f>LEFT(Table131314[[#This Row],[Contingency id]])</f>
        <v>B</v>
      </c>
      <c r="D527">
        <v>0</v>
      </c>
      <c r="E527" s="1">
        <v>1.0224719101123501</v>
      </c>
      <c r="F527">
        <v>91</v>
      </c>
      <c r="G527">
        <v>89</v>
      </c>
      <c r="H527">
        <v>0</v>
      </c>
      <c r="I527" s="2">
        <f>AVERAGE(Table131314[[#This Row],[Estimated costs 1]:[Estimated costs 20]])</f>
        <v>0</v>
      </c>
      <c r="J527" s="2" t="e">
        <f>(Table131314[[#This Row],[Mean]]-Table131314[[#This Row],[Actual cost]])/Table131314[[#This Row],[Actual cost]]*100</f>
        <v>#DIV/0!</v>
      </c>
      <c r="K527" s="2">
        <f>_xlfn.STDEV.P(Table131314[[#This Row],[Estimated costs 1]:[Estimated costs 20]])</f>
        <v>0</v>
      </c>
      <c r="L527" s="2" t="e">
        <f>Table131314[[#This Row],[Dev]]/Table131314[[#This Row],[Mean]]*100</f>
        <v>#DIV/0!</v>
      </c>
      <c r="M527" s="2">
        <f>Table131314[[#This Row],[Estimated costs 1]]-Table131314[[#This Row],[Actual cost]]</f>
        <v>0</v>
      </c>
      <c r="N527" s="2" t="e">
        <f>Table131314[[#This Row],[Diff 1]]/Table131314[[#This Row],[Actual cost]]*100</f>
        <v>#DIV/0!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</row>
    <row r="528" spans="1:34" x14ac:dyDescent="0.3">
      <c r="A528" t="s">
        <v>548</v>
      </c>
      <c r="B528">
        <v>526</v>
      </c>
      <c r="C528" t="str">
        <f>LEFT(Table131314[[#This Row],[Contingency id]])</f>
        <v>C</v>
      </c>
      <c r="D528">
        <v>0</v>
      </c>
      <c r="E528" s="1">
        <v>1</v>
      </c>
      <c r="F528">
        <v>65</v>
      </c>
      <c r="G528">
        <v>65</v>
      </c>
      <c r="H528">
        <v>0</v>
      </c>
      <c r="I528" s="2">
        <f>AVERAGE(Table131314[[#This Row],[Estimated costs 1]:[Estimated costs 20]])</f>
        <v>0</v>
      </c>
      <c r="J528" s="2" t="e">
        <f>(Table131314[[#This Row],[Mean]]-Table131314[[#This Row],[Actual cost]])/Table131314[[#This Row],[Actual cost]]*100</f>
        <v>#DIV/0!</v>
      </c>
      <c r="K528" s="2">
        <f>_xlfn.STDEV.P(Table131314[[#This Row],[Estimated costs 1]:[Estimated costs 20]])</f>
        <v>0</v>
      </c>
      <c r="L528" s="2" t="e">
        <f>Table131314[[#This Row],[Dev]]/Table131314[[#This Row],[Mean]]*100</f>
        <v>#DIV/0!</v>
      </c>
      <c r="M528" s="2">
        <f>Table131314[[#This Row],[Estimated costs 1]]-Table131314[[#This Row],[Actual cost]]</f>
        <v>0</v>
      </c>
      <c r="N528" s="2" t="e">
        <f>Table131314[[#This Row],[Diff 1]]/Table131314[[#This Row],[Actual cost]]*100</f>
        <v>#DIV/0!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</row>
    <row r="529" spans="1:34" x14ac:dyDescent="0.3">
      <c r="A529" t="s">
        <v>549</v>
      </c>
      <c r="B529">
        <v>527</v>
      </c>
      <c r="C529" t="str">
        <f>LEFT(Table131314[[#This Row],[Contingency id]])</f>
        <v>C</v>
      </c>
      <c r="D529">
        <v>0</v>
      </c>
      <c r="E529" s="1">
        <v>1</v>
      </c>
      <c r="F529">
        <v>65</v>
      </c>
      <c r="G529">
        <v>65</v>
      </c>
      <c r="H529">
        <v>0</v>
      </c>
      <c r="I529" s="2">
        <f>AVERAGE(Table131314[[#This Row],[Estimated costs 1]:[Estimated costs 20]])</f>
        <v>0</v>
      </c>
      <c r="J529" s="2" t="e">
        <f>(Table131314[[#This Row],[Mean]]-Table131314[[#This Row],[Actual cost]])/Table131314[[#This Row],[Actual cost]]*100</f>
        <v>#DIV/0!</v>
      </c>
      <c r="K529" s="2">
        <f>_xlfn.STDEV.P(Table131314[[#This Row],[Estimated costs 1]:[Estimated costs 20]])</f>
        <v>0</v>
      </c>
      <c r="L529" s="2" t="e">
        <f>Table131314[[#This Row],[Dev]]/Table131314[[#This Row],[Mean]]*100</f>
        <v>#DIV/0!</v>
      </c>
      <c r="M529" s="2">
        <f>Table131314[[#This Row],[Estimated costs 1]]-Table131314[[#This Row],[Actual cost]]</f>
        <v>0</v>
      </c>
      <c r="N529" s="2" t="e">
        <f>Table131314[[#This Row],[Diff 1]]/Table131314[[#This Row],[Actual cost]]*100</f>
        <v>#DIV/0!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</row>
    <row r="530" spans="1:34" x14ac:dyDescent="0.3">
      <c r="A530" t="s">
        <v>550</v>
      </c>
      <c r="B530">
        <v>528</v>
      </c>
      <c r="C530" t="str">
        <f>LEFT(Table131314[[#This Row],[Contingency id]])</f>
        <v>C</v>
      </c>
      <c r="D530">
        <v>0</v>
      </c>
      <c r="E530" s="1">
        <v>1</v>
      </c>
      <c r="F530">
        <v>62</v>
      </c>
      <c r="G530">
        <v>62</v>
      </c>
      <c r="H530">
        <v>0</v>
      </c>
      <c r="I530" s="2">
        <f>AVERAGE(Table131314[[#This Row],[Estimated costs 1]:[Estimated costs 20]])</f>
        <v>0</v>
      </c>
      <c r="J530" s="2" t="e">
        <f>(Table131314[[#This Row],[Mean]]-Table131314[[#This Row],[Actual cost]])/Table131314[[#This Row],[Actual cost]]*100</f>
        <v>#DIV/0!</v>
      </c>
      <c r="K530" s="2">
        <f>_xlfn.STDEV.P(Table131314[[#This Row],[Estimated costs 1]:[Estimated costs 20]])</f>
        <v>0</v>
      </c>
      <c r="L530" s="2" t="e">
        <f>Table131314[[#This Row],[Dev]]/Table131314[[#This Row],[Mean]]*100</f>
        <v>#DIV/0!</v>
      </c>
      <c r="M530" s="2">
        <f>Table131314[[#This Row],[Estimated costs 1]]-Table131314[[#This Row],[Actual cost]]</f>
        <v>0</v>
      </c>
      <c r="N530" s="2" t="e">
        <f>Table131314[[#This Row],[Diff 1]]/Table131314[[#This Row],[Actual cost]]*100</f>
        <v>#DIV/0!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</row>
    <row r="531" spans="1:34" x14ac:dyDescent="0.3">
      <c r="A531" t="s">
        <v>551</v>
      </c>
      <c r="B531">
        <v>529</v>
      </c>
      <c r="C531" t="str">
        <f>LEFT(Table131314[[#This Row],[Contingency id]])</f>
        <v>C</v>
      </c>
      <c r="D531">
        <v>0</v>
      </c>
      <c r="E531" s="1">
        <v>1</v>
      </c>
      <c r="F531">
        <v>62</v>
      </c>
      <c r="G531">
        <v>62</v>
      </c>
      <c r="H531">
        <v>0</v>
      </c>
      <c r="I531" s="2">
        <f>AVERAGE(Table131314[[#This Row],[Estimated costs 1]:[Estimated costs 20]])</f>
        <v>0</v>
      </c>
      <c r="J531" s="2" t="e">
        <f>(Table131314[[#This Row],[Mean]]-Table131314[[#This Row],[Actual cost]])/Table131314[[#This Row],[Actual cost]]*100</f>
        <v>#DIV/0!</v>
      </c>
      <c r="K531" s="2">
        <f>_xlfn.STDEV.P(Table131314[[#This Row],[Estimated costs 1]:[Estimated costs 20]])</f>
        <v>0</v>
      </c>
      <c r="L531" s="2" t="e">
        <f>Table131314[[#This Row],[Dev]]/Table131314[[#This Row],[Mean]]*100</f>
        <v>#DIV/0!</v>
      </c>
      <c r="M531" s="2">
        <f>Table131314[[#This Row],[Estimated costs 1]]-Table131314[[#This Row],[Actual cost]]</f>
        <v>0</v>
      </c>
      <c r="N531" s="2" t="e">
        <f>Table131314[[#This Row],[Diff 1]]/Table131314[[#This Row],[Actual cost]]*100</f>
        <v>#DIV/0!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</row>
    <row r="532" spans="1:34" x14ac:dyDescent="0.3">
      <c r="A532" t="s">
        <v>552</v>
      </c>
      <c r="B532">
        <v>530</v>
      </c>
      <c r="C532" t="str">
        <f>LEFT(Table131314[[#This Row],[Contingency id]])</f>
        <v>C</v>
      </c>
      <c r="D532">
        <v>0</v>
      </c>
      <c r="E532" s="1">
        <v>1.03488372093023</v>
      </c>
      <c r="F532">
        <v>89</v>
      </c>
      <c r="G532">
        <v>86</v>
      </c>
      <c r="H532">
        <v>0</v>
      </c>
      <c r="I532" s="2">
        <f>AVERAGE(Table131314[[#This Row],[Estimated costs 1]:[Estimated costs 20]])</f>
        <v>0</v>
      </c>
      <c r="J532" s="2" t="e">
        <f>(Table131314[[#This Row],[Mean]]-Table131314[[#This Row],[Actual cost]])/Table131314[[#This Row],[Actual cost]]*100</f>
        <v>#DIV/0!</v>
      </c>
      <c r="K532" s="2">
        <f>_xlfn.STDEV.P(Table131314[[#This Row],[Estimated costs 1]:[Estimated costs 20]])</f>
        <v>0</v>
      </c>
      <c r="L532" s="2" t="e">
        <f>Table131314[[#This Row],[Dev]]/Table131314[[#This Row],[Mean]]*100</f>
        <v>#DIV/0!</v>
      </c>
      <c r="M532" s="2">
        <f>Table131314[[#This Row],[Estimated costs 1]]-Table131314[[#This Row],[Actual cost]]</f>
        <v>0</v>
      </c>
      <c r="N532" s="2" t="e">
        <f>Table131314[[#This Row],[Diff 1]]/Table131314[[#This Row],[Actual cost]]*100</f>
        <v>#DIV/0!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</row>
    <row r="533" spans="1:34" x14ac:dyDescent="0.3">
      <c r="A533" t="s">
        <v>553</v>
      </c>
      <c r="B533">
        <v>531</v>
      </c>
      <c r="C533" t="str">
        <f>LEFT(Table131314[[#This Row],[Contingency id]])</f>
        <v>C</v>
      </c>
      <c r="D533">
        <v>0</v>
      </c>
      <c r="E533" s="1">
        <v>1.015625</v>
      </c>
      <c r="F533">
        <v>65</v>
      </c>
      <c r="G533">
        <v>64</v>
      </c>
      <c r="H533">
        <v>0</v>
      </c>
      <c r="I533" s="2">
        <f>AVERAGE(Table131314[[#This Row],[Estimated costs 1]:[Estimated costs 20]])</f>
        <v>0</v>
      </c>
      <c r="J533" s="2" t="e">
        <f>(Table131314[[#This Row],[Mean]]-Table131314[[#This Row],[Actual cost]])/Table131314[[#This Row],[Actual cost]]*100</f>
        <v>#DIV/0!</v>
      </c>
      <c r="K533" s="2">
        <f>_xlfn.STDEV.P(Table131314[[#This Row],[Estimated costs 1]:[Estimated costs 20]])</f>
        <v>0</v>
      </c>
      <c r="L533" s="2" t="e">
        <f>Table131314[[#This Row],[Dev]]/Table131314[[#This Row],[Mean]]*100</f>
        <v>#DIV/0!</v>
      </c>
      <c r="M533" s="2">
        <f>Table131314[[#This Row],[Estimated costs 1]]-Table131314[[#This Row],[Actual cost]]</f>
        <v>0</v>
      </c>
      <c r="N533" s="2" t="e">
        <f>Table131314[[#This Row],[Diff 1]]/Table131314[[#This Row],[Actual cost]]*100</f>
        <v>#DIV/0!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</row>
    <row r="534" spans="1:34" x14ac:dyDescent="0.3">
      <c r="A534" t="s">
        <v>554</v>
      </c>
      <c r="B534">
        <v>532</v>
      </c>
      <c r="C534" t="str">
        <f>LEFT(Table131314[[#This Row],[Contingency id]])</f>
        <v>C</v>
      </c>
      <c r="D534">
        <v>0</v>
      </c>
      <c r="E534" s="1">
        <v>1.056</v>
      </c>
      <c r="F534">
        <v>132</v>
      </c>
      <c r="G534">
        <v>125</v>
      </c>
      <c r="H534">
        <v>0</v>
      </c>
      <c r="I534" s="2">
        <f>AVERAGE(Table131314[[#This Row],[Estimated costs 1]:[Estimated costs 20]])</f>
        <v>0</v>
      </c>
      <c r="J534" s="2" t="e">
        <f>(Table131314[[#This Row],[Mean]]-Table131314[[#This Row],[Actual cost]])/Table131314[[#This Row],[Actual cost]]*100</f>
        <v>#DIV/0!</v>
      </c>
      <c r="K534" s="2">
        <f>_xlfn.STDEV.P(Table131314[[#This Row],[Estimated costs 1]:[Estimated costs 20]])</f>
        <v>0</v>
      </c>
      <c r="L534" s="2" t="e">
        <f>Table131314[[#This Row],[Dev]]/Table131314[[#This Row],[Mean]]*100</f>
        <v>#DIV/0!</v>
      </c>
      <c r="M534" s="2">
        <f>Table131314[[#This Row],[Estimated costs 1]]-Table131314[[#This Row],[Actual cost]]</f>
        <v>0</v>
      </c>
      <c r="N534" s="2" t="e">
        <f>Table131314[[#This Row],[Diff 1]]/Table131314[[#This Row],[Actual cost]]*100</f>
        <v>#DIV/0!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</row>
    <row r="535" spans="1:34" x14ac:dyDescent="0.3">
      <c r="A535" t="s">
        <v>555</v>
      </c>
      <c r="B535">
        <v>533</v>
      </c>
      <c r="C535" t="str">
        <f>LEFT(Table131314[[#This Row],[Contingency id]])</f>
        <v>C</v>
      </c>
      <c r="D535">
        <v>0</v>
      </c>
      <c r="E535" s="1">
        <v>1.048</v>
      </c>
      <c r="F535">
        <v>131</v>
      </c>
      <c r="G535">
        <v>125</v>
      </c>
      <c r="H535">
        <v>0</v>
      </c>
      <c r="I535" s="2">
        <f>AVERAGE(Table131314[[#This Row],[Estimated costs 1]:[Estimated costs 20]])</f>
        <v>0</v>
      </c>
      <c r="J535" s="2" t="e">
        <f>(Table131314[[#This Row],[Mean]]-Table131314[[#This Row],[Actual cost]])/Table131314[[#This Row],[Actual cost]]*100</f>
        <v>#DIV/0!</v>
      </c>
      <c r="K535" s="2">
        <f>_xlfn.STDEV.P(Table131314[[#This Row],[Estimated costs 1]:[Estimated costs 20]])</f>
        <v>0</v>
      </c>
      <c r="L535" s="2" t="e">
        <f>Table131314[[#This Row],[Dev]]/Table131314[[#This Row],[Mean]]*100</f>
        <v>#DIV/0!</v>
      </c>
      <c r="M535" s="2">
        <f>Table131314[[#This Row],[Estimated costs 1]]-Table131314[[#This Row],[Actual cost]]</f>
        <v>0</v>
      </c>
      <c r="N535" s="2" t="e">
        <f>Table131314[[#This Row],[Diff 1]]/Table131314[[#This Row],[Actual cost]]*100</f>
        <v>#DIV/0!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</row>
    <row r="536" spans="1:34" x14ac:dyDescent="0.3">
      <c r="A536" t="s">
        <v>556</v>
      </c>
      <c r="B536">
        <v>534</v>
      </c>
      <c r="C536" t="str">
        <f>LEFT(Table131314[[#This Row],[Contingency id]])</f>
        <v>C</v>
      </c>
      <c r="D536">
        <v>0</v>
      </c>
      <c r="E536" s="1">
        <v>1.0234375</v>
      </c>
      <c r="F536">
        <v>131</v>
      </c>
      <c r="G536">
        <v>128</v>
      </c>
      <c r="H536">
        <v>0</v>
      </c>
      <c r="I536" s="2">
        <f>AVERAGE(Table131314[[#This Row],[Estimated costs 1]:[Estimated costs 20]])</f>
        <v>0</v>
      </c>
      <c r="J536" s="2" t="e">
        <f>(Table131314[[#This Row],[Mean]]-Table131314[[#This Row],[Actual cost]])/Table131314[[#This Row],[Actual cost]]*100</f>
        <v>#DIV/0!</v>
      </c>
      <c r="K536" s="2">
        <f>_xlfn.STDEV.P(Table131314[[#This Row],[Estimated costs 1]:[Estimated costs 20]])</f>
        <v>0</v>
      </c>
      <c r="L536" s="2" t="e">
        <f>Table131314[[#This Row],[Dev]]/Table131314[[#This Row],[Mean]]*100</f>
        <v>#DIV/0!</v>
      </c>
      <c r="M536" s="2">
        <f>Table131314[[#This Row],[Estimated costs 1]]-Table131314[[#This Row],[Actual cost]]</f>
        <v>0</v>
      </c>
      <c r="N536" s="2" t="e">
        <f>Table131314[[#This Row],[Diff 1]]/Table131314[[#This Row],[Actual cost]]*100</f>
        <v>#DIV/0!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</row>
    <row r="537" spans="1:34" x14ac:dyDescent="0.3">
      <c r="A537" t="s">
        <v>557</v>
      </c>
      <c r="B537">
        <v>535</v>
      </c>
      <c r="C537" t="str">
        <f>LEFT(Table131314[[#This Row],[Contingency id]])</f>
        <v>C</v>
      </c>
      <c r="D537">
        <v>0</v>
      </c>
      <c r="E537" s="1">
        <v>1.0314960629921199</v>
      </c>
      <c r="F537">
        <v>131</v>
      </c>
      <c r="G537">
        <v>127</v>
      </c>
      <c r="H537">
        <v>0</v>
      </c>
      <c r="I537" s="2">
        <f>AVERAGE(Table131314[[#This Row],[Estimated costs 1]:[Estimated costs 20]])</f>
        <v>0</v>
      </c>
      <c r="J537" s="2" t="e">
        <f>(Table131314[[#This Row],[Mean]]-Table131314[[#This Row],[Actual cost]])/Table131314[[#This Row],[Actual cost]]*100</f>
        <v>#DIV/0!</v>
      </c>
      <c r="K537" s="2">
        <f>_xlfn.STDEV.P(Table131314[[#This Row],[Estimated costs 1]:[Estimated costs 20]])</f>
        <v>0</v>
      </c>
      <c r="L537" s="2" t="e">
        <f>Table131314[[#This Row],[Dev]]/Table131314[[#This Row],[Mean]]*100</f>
        <v>#DIV/0!</v>
      </c>
      <c r="M537" s="2">
        <f>Table131314[[#This Row],[Estimated costs 1]]-Table131314[[#This Row],[Actual cost]]</f>
        <v>0</v>
      </c>
      <c r="N537" s="2" t="e">
        <f>Table131314[[#This Row],[Diff 1]]/Table131314[[#This Row],[Actual cost]]*100</f>
        <v>#DIV/0!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</row>
    <row r="538" spans="1:34" x14ac:dyDescent="0.3">
      <c r="A538" t="s">
        <v>558</v>
      </c>
      <c r="B538">
        <v>536</v>
      </c>
      <c r="C538" t="str">
        <f>LEFT(Table131314[[#This Row],[Contingency id]])</f>
        <v>C</v>
      </c>
      <c r="D538">
        <v>0</v>
      </c>
      <c r="E538" s="1">
        <v>1.0314960629921199</v>
      </c>
      <c r="F538">
        <v>131</v>
      </c>
      <c r="G538">
        <v>127</v>
      </c>
      <c r="H538">
        <v>0</v>
      </c>
      <c r="I538" s="2">
        <f>AVERAGE(Table131314[[#This Row],[Estimated costs 1]:[Estimated costs 20]])</f>
        <v>0</v>
      </c>
      <c r="J538" s="2" t="e">
        <f>(Table131314[[#This Row],[Mean]]-Table131314[[#This Row],[Actual cost]])/Table131314[[#This Row],[Actual cost]]*100</f>
        <v>#DIV/0!</v>
      </c>
      <c r="K538" s="2">
        <f>_xlfn.STDEV.P(Table131314[[#This Row],[Estimated costs 1]:[Estimated costs 20]])</f>
        <v>0</v>
      </c>
      <c r="L538" s="2" t="e">
        <f>Table131314[[#This Row],[Dev]]/Table131314[[#This Row],[Mean]]*100</f>
        <v>#DIV/0!</v>
      </c>
      <c r="M538" s="2">
        <f>Table131314[[#This Row],[Estimated costs 1]]-Table131314[[#This Row],[Actual cost]]</f>
        <v>0</v>
      </c>
      <c r="N538" s="2" t="e">
        <f>Table131314[[#This Row],[Diff 1]]/Table131314[[#This Row],[Actual cost]]*100</f>
        <v>#DIV/0!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</row>
    <row r="539" spans="1:34" x14ac:dyDescent="0.3">
      <c r="A539" t="s">
        <v>559</v>
      </c>
      <c r="B539">
        <v>537</v>
      </c>
      <c r="C539" t="str">
        <f>LEFT(Table131314[[#This Row],[Contingency id]])</f>
        <v>C</v>
      </c>
      <c r="D539">
        <v>0</v>
      </c>
      <c r="E539" s="1">
        <v>1.0155038759689901</v>
      </c>
      <c r="F539">
        <v>131</v>
      </c>
      <c r="G539">
        <v>129</v>
      </c>
      <c r="H539">
        <v>0</v>
      </c>
      <c r="I539" s="2">
        <f>AVERAGE(Table131314[[#This Row],[Estimated costs 1]:[Estimated costs 20]])</f>
        <v>0</v>
      </c>
      <c r="J539" s="2" t="e">
        <f>(Table131314[[#This Row],[Mean]]-Table131314[[#This Row],[Actual cost]])/Table131314[[#This Row],[Actual cost]]*100</f>
        <v>#DIV/0!</v>
      </c>
      <c r="K539" s="2">
        <f>_xlfn.STDEV.P(Table131314[[#This Row],[Estimated costs 1]:[Estimated costs 20]])</f>
        <v>0</v>
      </c>
      <c r="L539" s="2" t="e">
        <f>Table131314[[#This Row],[Dev]]/Table131314[[#This Row],[Mean]]*100</f>
        <v>#DIV/0!</v>
      </c>
      <c r="M539" s="2">
        <f>Table131314[[#This Row],[Estimated costs 1]]-Table131314[[#This Row],[Actual cost]]</f>
        <v>0</v>
      </c>
      <c r="N539" s="2" t="e">
        <f>Table131314[[#This Row],[Diff 1]]/Table131314[[#This Row],[Actual cost]]*100</f>
        <v>#DIV/0!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</row>
    <row r="540" spans="1:34" x14ac:dyDescent="0.3">
      <c r="A540" t="s">
        <v>560</v>
      </c>
      <c r="B540">
        <v>538</v>
      </c>
      <c r="C540" t="str">
        <f>LEFT(Table131314[[#This Row],[Contingency id]])</f>
        <v>C</v>
      </c>
      <c r="D540">
        <v>0</v>
      </c>
      <c r="E540" s="1">
        <v>1.0155038759689901</v>
      </c>
      <c r="F540">
        <v>131</v>
      </c>
      <c r="G540">
        <v>129</v>
      </c>
      <c r="H540">
        <v>0</v>
      </c>
      <c r="I540" s="2">
        <f>AVERAGE(Table131314[[#This Row],[Estimated costs 1]:[Estimated costs 20]])</f>
        <v>0</v>
      </c>
      <c r="J540" s="2" t="e">
        <f>(Table131314[[#This Row],[Mean]]-Table131314[[#This Row],[Actual cost]])/Table131314[[#This Row],[Actual cost]]*100</f>
        <v>#DIV/0!</v>
      </c>
      <c r="K540" s="2">
        <f>_xlfn.STDEV.P(Table131314[[#This Row],[Estimated costs 1]:[Estimated costs 20]])</f>
        <v>0</v>
      </c>
      <c r="L540" s="2" t="e">
        <f>Table131314[[#This Row],[Dev]]/Table131314[[#This Row],[Mean]]*100</f>
        <v>#DIV/0!</v>
      </c>
      <c r="M540" s="2">
        <f>Table131314[[#This Row],[Estimated costs 1]]-Table131314[[#This Row],[Actual cost]]</f>
        <v>0</v>
      </c>
      <c r="N540" s="2" t="e">
        <f>Table131314[[#This Row],[Diff 1]]/Table131314[[#This Row],[Actual cost]]*100</f>
        <v>#DIV/0!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</row>
    <row r="541" spans="1:34" x14ac:dyDescent="0.3">
      <c r="A541" t="s">
        <v>561</v>
      </c>
      <c r="B541">
        <v>539</v>
      </c>
      <c r="C541" t="str">
        <f>LEFT(Table131314[[#This Row],[Contingency id]])</f>
        <v>C</v>
      </c>
      <c r="D541">
        <v>0</v>
      </c>
      <c r="E541" s="1">
        <v>1</v>
      </c>
      <c r="F541">
        <v>121</v>
      </c>
      <c r="G541">
        <v>121</v>
      </c>
      <c r="H541">
        <v>0</v>
      </c>
      <c r="I541" s="2">
        <f>AVERAGE(Table131314[[#This Row],[Estimated costs 1]:[Estimated costs 20]])</f>
        <v>0</v>
      </c>
      <c r="J541" s="2" t="e">
        <f>(Table131314[[#This Row],[Mean]]-Table131314[[#This Row],[Actual cost]])/Table131314[[#This Row],[Actual cost]]*100</f>
        <v>#DIV/0!</v>
      </c>
      <c r="K541" s="2">
        <f>_xlfn.STDEV.P(Table131314[[#This Row],[Estimated costs 1]:[Estimated costs 20]])</f>
        <v>0</v>
      </c>
      <c r="L541" s="2" t="e">
        <f>Table131314[[#This Row],[Dev]]/Table131314[[#This Row],[Mean]]*100</f>
        <v>#DIV/0!</v>
      </c>
      <c r="M541" s="2">
        <f>Table131314[[#This Row],[Estimated costs 1]]-Table131314[[#This Row],[Actual cost]]</f>
        <v>0</v>
      </c>
      <c r="N541" s="2" t="e">
        <f>Table131314[[#This Row],[Diff 1]]/Table131314[[#This Row],[Actual cost]]*100</f>
        <v>#DIV/0!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</row>
    <row r="542" spans="1:34" x14ac:dyDescent="0.3">
      <c r="A542" t="s">
        <v>562</v>
      </c>
      <c r="B542">
        <v>540</v>
      </c>
      <c r="C542" t="str">
        <f>LEFT(Table131314[[#This Row],[Contingency id]])</f>
        <v>C</v>
      </c>
      <c r="D542">
        <v>0</v>
      </c>
      <c r="E542" s="1">
        <v>1.0341880341880301</v>
      </c>
      <c r="F542">
        <v>121</v>
      </c>
      <c r="G542">
        <v>117</v>
      </c>
      <c r="H542">
        <v>0</v>
      </c>
      <c r="I542" s="2">
        <f>AVERAGE(Table131314[[#This Row],[Estimated costs 1]:[Estimated costs 20]])</f>
        <v>0</v>
      </c>
      <c r="J542" s="2" t="e">
        <f>(Table131314[[#This Row],[Mean]]-Table131314[[#This Row],[Actual cost]])/Table131314[[#This Row],[Actual cost]]*100</f>
        <v>#DIV/0!</v>
      </c>
      <c r="K542" s="2">
        <f>_xlfn.STDEV.P(Table131314[[#This Row],[Estimated costs 1]:[Estimated costs 20]])</f>
        <v>0</v>
      </c>
      <c r="L542" s="2" t="e">
        <f>Table131314[[#This Row],[Dev]]/Table131314[[#This Row],[Mean]]*100</f>
        <v>#DIV/0!</v>
      </c>
      <c r="M542" s="2">
        <f>Table131314[[#This Row],[Estimated costs 1]]-Table131314[[#This Row],[Actual cost]]</f>
        <v>0</v>
      </c>
      <c r="N542" s="2" t="e">
        <f>Table131314[[#This Row],[Diff 1]]/Table131314[[#This Row],[Actual cost]]*100</f>
        <v>#DIV/0!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</row>
    <row r="543" spans="1:34" x14ac:dyDescent="0.3">
      <c r="A543" t="s">
        <v>563</v>
      </c>
      <c r="B543">
        <v>541</v>
      </c>
      <c r="C543" t="str">
        <f>LEFT(Table131314[[#This Row],[Contingency id]])</f>
        <v>C</v>
      </c>
      <c r="D543">
        <v>0</v>
      </c>
      <c r="E543" s="1">
        <v>1.0341880341880301</v>
      </c>
      <c r="F543">
        <v>121</v>
      </c>
      <c r="G543">
        <v>117</v>
      </c>
      <c r="H543">
        <v>0</v>
      </c>
      <c r="I543" s="2">
        <f>AVERAGE(Table131314[[#This Row],[Estimated costs 1]:[Estimated costs 20]])</f>
        <v>0</v>
      </c>
      <c r="J543" s="2" t="e">
        <f>(Table131314[[#This Row],[Mean]]-Table131314[[#This Row],[Actual cost]])/Table131314[[#This Row],[Actual cost]]*100</f>
        <v>#DIV/0!</v>
      </c>
      <c r="K543" s="2">
        <f>_xlfn.STDEV.P(Table131314[[#This Row],[Estimated costs 1]:[Estimated costs 20]])</f>
        <v>0</v>
      </c>
      <c r="L543" s="2" t="e">
        <f>Table131314[[#This Row],[Dev]]/Table131314[[#This Row],[Mean]]*100</f>
        <v>#DIV/0!</v>
      </c>
      <c r="M543" s="2">
        <f>Table131314[[#This Row],[Estimated costs 1]]-Table131314[[#This Row],[Actual cost]]</f>
        <v>0</v>
      </c>
      <c r="N543" s="2" t="e">
        <f>Table131314[[#This Row],[Diff 1]]/Table131314[[#This Row],[Actual cost]]*100</f>
        <v>#DIV/0!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</row>
    <row r="544" spans="1:34" x14ac:dyDescent="0.3">
      <c r="A544" t="s">
        <v>564</v>
      </c>
      <c r="B544">
        <v>542</v>
      </c>
      <c r="C544" t="str">
        <f>LEFT(Table131314[[#This Row],[Contingency id]])</f>
        <v>C</v>
      </c>
      <c r="D544">
        <v>0</v>
      </c>
      <c r="E544" s="1">
        <v>1.0427350427350399</v>
      </c>
      <c r="F544">
        <v>122</v>
      </c>
      <c r="G544">
        <v>117</v>
      </c>
      <c r="H544">
        <v>0</v>
      </c>
      <c r="I544" s="2">
        <f>AVERAGE(Table131314[[#This Row],[Estimated costs 1]:[Estimated costs 20]])</f>
        <v>0</v>
      </c>
      <c r="J544" s="2" t="e">
        <f>(Table131314[[#This Row],[Mean]]-Table131314[[#This Row],[Actual cost]])/Table131314[[#This Row],[Actual cost]]*100</f>
        <v>#DIV/0!</v>
      </c>
      <c r="K544" s="2">
        <f>_xlfn.STDEV.P(Table131314[[#This Row],[Estimated costs 1]:[Estimated costs 20]])</f>
        <v>0</v>
      </c>
      <c r="L544" s="2" t="e">
        <f>Table131314[[#This Row],[Dev]]/Table131314[[#This Row],[Mean]]*100</f>
        <v>#DIV/0!</v>
      </c>
      <c r="M544" s="2">
        <f>Table131314[[#This Row],[Estimated costs 1]]-Table131314[[#This Row],[Actual cost]]</f>
        <v>0</v>
      </c>
      <c r="N544" s="2" t="e">
        <f>Table131314[[#This Row],[Diff 1]]/Table131314[[#This Row],[Actual cost]]*100</f>
        <v>#DIV/0!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</row>
    <row r="545" spans="1:34" x14ac:dyDescent="0.3">
      <c r="A545" t="s">
        <v>565</v>
      </c>
      <c r="B545">
        <v>543</v>
      </c>
      <c r="C545" t="str">
        <f>LEFT(Table131314[[#This Row],[Contingency id]])</f>
        <v>C</v>
      </c>
      <c r="D545">
        <v>0</v>
      </c>
      <c r="E545" s="1">
        <v>1.0338983050847399</v>
      </c>
      <c r="F545">
        <v>122</v>
      </c>
      <c r="G545">
        <v>118</v>
      </c>
      <c r="H545">
        <v>0</v>
      </c>
      <c r="I545" s="2">
        <f>AVERAGE(Table131314[[#This Row],[Estimated costs 1]:[Estimated costs 20]])</f>
        <v>0</v>
      </c>
      <c r="J545" s="2" t="e">
        <f>(Table131314[[#This Row],[Mean]]-Table131314[[#This Row],[Actual cost]])/Table131314[[#This Row],[Actual cost]]*100</f>
        <v>#DIV/0!</v>
      </c>
      <c r="K545" s="2">
        <f>_xlfn.STDEV.P(Table131314[[#This Row],[Estimated costs 1]:[Estimated costs 20]])</f>
        <v>0</v>
      </c>
      <c r="L545" s="2" t="e">
        <f>Table131314[[#This Row],[Dev]]/Table131314[[#This Row],[Mean]]*100</f>
        <v>#DIV/0!</v>
      </c>
      <c r="M545" s="2">
        <f>Table131314[[#This Row],[Estimated costs 1]]-Table131314[[#This Row],[Actual cost]]</f>
        <v>0</v>
      </c>
      <c r="N545" s="2" t="e">
        <f>Table131314[[#This Row],[Diff 1]]/Table131314[[#This Row],[Actual cost]]*100</f>
        <v>#DIV/0!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</row>
    <row r="546" spans="1:34" x14ac:dyDescent="0.3">
      <c r="A546" t="s">
        <v>566</v>
      </c>
      <c r="B546">
        <v>544</v>
      </c>
      <c r="C546" t="str">
        <f>LEFT(Table131314[[#This Row],[Contingency id]])</f>
        <v>C</v>
      </c>
      <c r="D546">
        <v>0</v>
      </c>
      <c r="E546" s="1">
        <v>1</v>
      </c>
      <c r="F546">
        <v>52</v>
      </c>
      <c r="G546">
        <v>52</v>
      </c>
      <c r="H546">
        <v>0</v>
      </c>
      <c r="I546" s="2">
        <f>AVERAGE(Table131314[[#This Row],[Estimated costs 1]:[Estimated costs 20]])</f>
        <v>0</v>
      </c>
      <c r="J546" s="2" t="e">
        <f>(Table131314[[#This Row],[Mean]]-Table131314[[#This Row],[Actual cost]])/Table131314[[#This Row],[Actual cost]]*100</f>
        <v>#DIV/0!</v>
      </c>
      <c r="K546" s="2">
        <f>_xlfn.STDEV.P(Table131314[[#This Row],[Estimated costs 1]:[Estimated costs 20]])</f>
        <v>0</v>
      </c>
      <c r="L546" s="2" t="e">
        <f>Table131314[[#This Row],[Dev]]/Table131314[[#This Row],[Mean]]*100</f>
        <v>#DIV/0!</v>
      </c>
      <c r="M546" s="2">
        <f>Table131314[[#This Row],[Estimated costs 1]]-Table131314[[#This Row],[Actual cost]]</f>
        <v>0</v>
      </c>
      <c r="N546" s="2" t="e">
        <f>Table131314[[#This Row],[Diff 1]]/Table131314[[#This Row],[Actual cost]]*100</f>
        <v>#DIV/0!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</row>
    <row r="547" spans="1:34" x14ac:dyDescent="0.3">
      <c r="A547" t="s">
        <v>567</v>
      </c>
      <c r="B547">
        <v>545</v>
      </c>
      <c r="C547" t="str">
        <f>LEFT(Table131314[[#This Row],[Contingency id]])</f>
        <v>C</v>
      </c>
      <c r="D547">
        <v>0</v>
      </c>
      <c r="E547" s="1">
        <v>1.0163934426229499</v>
      </c>
      <c r="F547">
        <v>62</v>
      </c>
      <c r="G547">
        <v>61</v>
      </c>
      <c r="H547">
        <v>0</v>
      </c>
      <c r="I547" s="2">
        <f>AVERAGE(Table131314[[#This Row],[Estimated costs 1]:[Estimated costs 20]])</f>
        <v>0</v>
      </c>
      <c r="J547" s="2" t="e">
        <f>(Table131314[[#This Row],[Mean]]-Table131314[[#This Row],[Actual cost]])/Table131314[[#This Row],[Actual cost]]*100</f>
        <v>#DIV/0!</v>
      </c>
      <c r="K547" s="2">
        <f>_xlfn.STDEV.P(Table131314[[#This Row],[Estimated costs 1]:[Estimated costs 20]])</f>
        <v>0</v>
      </c>
      <c r="L547" s="2" t="e">
        <f>Table131314[[#This Row],[Dev]]/Table131314[[#This Row],[Mean]]*100</f>
        <v>#DIV/0!</v>
      </c>
      <c r="M547" s="2">
        <f>Table131314[[#This Row],[Estimated costs 1]]-Table131314[[#This Row],[Actual cost]]</f>
        <v>0</v>
      </c>
      <c r="N547" s="2" t="e">
        <f>Table131314[[#This Row],[Diff 1]]/Table131314[[#This Row],[Actual cost]]*100</f>
        <v>#DIV/0!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</row>
    <row r="548" spans="1:34" x14ac:dyDescent="0.3">
      <c r="A548" t="s">
        <v>568</v>
      </c>
      <c r="B548">
        <v>546</v>
      </c>
      <c r="C548" t="str">
        <f>LEFT(Table131314[[#This Row],[Contingency id]])</f>
        <v>C</v>
      </c>
      <c r="D548">
        <v>0</v>
      </c>
      <c r="E548" s="1">
        <v>1.0163934426229499</v>
      </c>
      <c r="F548">
        <v>62</v>
      </c>
      <c r="G548">
        <v>61</v>
      </c>
      <c r="H548">
        <v>0</v>
      </c>
      <c r="I548" s="2">
        <f>AVERAGE(Table131314[[#This Row],[Estimated costs 1]:[Estimated costs 20]])</f>
        <v>0</v>
      </c>
      <c r="J548" s="2" t="e">
        <f>(Table131314[[#This Row],[Mean]]-Table131314[[#This Row],[Actual cost]])/Table131314[[#This Row],[Actual cost]]*100</f>
        <v>#DIV/0!</v>
      </c>
      <c r="K548" s="2">
        <f>_xlfn.STDEV.P(Table131314[[#This Row],[Estimated costs 1]:[Estimated costs 20]])</f>
        <v>0</v>
      </c>
      <c r="L548" s="2" t="e">
        <f>Table131314[[#This Row],[Dev]]/Table131314[[#This Row],[Mean]]*100</f>
        <v>#DIV/0!</v>
      </c>
      <c r="M548" s="2">
        <f>Table131314[[#This Row],[Estimated costs 1]]-Table131314[[#This Row],[Actual cost]]</f>
        <v>0</v>
      </c>
      <c r="N548" s="2" t="e">
        <f>Table131314[[#This Row],[Diff 1]]/Table131314[[#This Row],[Actual cost]]*100</f>
        <v>#DIV/0!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</row>
    <row r="549" spans="1:34" x14ac:dyDescent="0.3">
      <c r="A549" t="s">
        <v>569</v>
      </c>
      <c r="B549">
        <v>547</v>
      </c>
      <c r="C549" t="str">
        <f>LEFT(Table131314[[#This Row],[Contingency id]])</f>
        <v>C</v>
      </c>
      <c r="D549">
        <v>0</v>
      </c>
      <c r="E549" s="1">
        <v>1.0196078431372499</v>
      </c>
      <c r="F549">
        <v>52</v>
      </c>
      <c r="G549">
        <v>51</v>
      </c>
      <c r="H549">
        <v>0</v>
      </c>
      <c r="I549" s="2">
        <f>AVERAGE(Table131314[[#This Row],[Estimated costs 1]:[Estimated costs 20]])</f>
        <v>0</v>
      </c>
      <c r="J549" s="2" t="e">
        <f>(Table131314[[#This Row],[Mean]]-Table131314[[#This Row],[Actual cost]])/Table131314[[#This Row],[Actual cost]]*100</f>
        <v>#DIV/0!</v>
      </c>
      <c r="K549" s="2">
        <f>_xlfn.STDEV.P(Table131314[[#This Row],[Estimated costs 1]:[Estimated costs 20]])</f>
        <v>0</v>
      </c>
      <c r="L549" s="2" t="e">
        <f>Table131314[[#This Row],[Dev]]/Table131314[[#This Row],[Mean]]*100</f>
        <v>#DIV/0!</v>
      </c>
      <c r="M549" s="2">
        <f>Table131314[[#This Row],[Estimated costs 1]]-Table131314[[#This Row],[Actual cost]]</f>
        <v>0</v>
      </c>
      <c r="N549" s="2" t="e">
        <f>Table131314[[#This Row],[Diff 1]]/Table131314[[#This Row],[Actual cost]]*100</f>
        <v>#DIV/0!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</row>
    <row r="550" spans="1:34" x14ac:dyDescent="0.3">
      <c r="A550" t="s">
        <v>570</v>
      </c>
      <c r="B550">
        <v>548</v>
      </c>
      <c r="C550" t="str">
        <f>LEFT(Table131314[[#This Row],[Contingency id]])</f>
        <v>C</v>
      </c>
      <c r="D550">
        <v>0</v>
      </c>
      <c r="E550" s="1">
        <v>1.0163934426229499</v>
      </c>
      <c r="F550">
        <v>62</v>
      </c>
      <c r="G550">
        <v>61</v>
      </c>
      <c r="H550">
        <v>0</v>
      </c>
      <c r="I550" s="2">
        <f>AVERAGE(Table131314[[#This Row],[Estimated costs 1]:[Estimated costs 20]])</f>
        <v>0</v>
      </c>
      <c r="J550" s="2" t="e">
        <f>(Table131314[[#This Row],[Mean]]-Table131314[[#This Row],[Actual cost]])/Table131314[[#This Row],[Actual cost]]*100</f>
        <v>#DIV/0!</v>
      </c>
      <c r="K550" s="2">
        <f>_xlfn.STDEV.P(Table131314[[#This Row],[Estimated costs 1]:[Estimated costs 20]])</f>
        <v>0</v>
      </c>
      <c r="L550" s="2" t="e">
        <f>Table131314[[#This Row],[Dev]]/Table131314[[#This Row],[Mean]]*100</f>
        <v>#DIV/0!</v>
      </c>
      <c r="M550" s="2">
        <f>Table131314[[#This Row],[Estimated costs 1]]-Table131314[[#This Row],[Actual cost]]</f>
        <v>0</v>
      </c>
      <c r="N550" s="2" t="e">
        <f>Table131314[[#This Row],[Diff 1]]/Table131314[[#This Row],[Actual cost]]*100</f>
        <v>#DIV/0!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</row>
    <row r="551" spans="1:34" x14ac:dyDescent="0.3">
      <c r="A551" t="s">
        <v>571</v>
      </c>
      <c r="B551">
        <v>549</v>
      </c>
      <c r="C551" t="str">
        <f>LEFT(Table131314[[#This Row],[Contingency id]])</f>
        <v>C</v>
      </c>
      <c r="D551">
        <v>0</v>
      </c>
      <c r="E551" s="1">
        <v>1.0508474576271101</v>
      </c>
      <c r="F551">
        <v>62</v>
      </c>
      <c r="G551">
        <v>59</v>
      </c>
      <c r="H551">
        <v>0</v>
      </c>
      <c r="I551" s="2">
        <f>AVERAGE(Table131314[[#This Row],[Estimated costs 1]:[Estimated costs 20]])</f>
        <v>0</v>
      </c>
      <c r="J551" s="2" t="e">
        <f>(Table131314[[#This Row],[Mean]]-Table131314[[#This Row],[Actual cost]])/Table131314[[#This Row],[Actual cost]]*100</f>
        <v>#DIV/0!</v>
      </c>
      <c r="K551" s="2">
        <f>_xlfn.STDEV.P(Table131314[[#This Row],[Estimated costs 1]:[Estimated costs 20]])</f>
        <v>0</v>
      </c>
      <c r="L551" s="2" t="e">
        <f>Table131314[[#This Row],[Dev]]/Table131314[[#This Row],[Mean]]*100</f>
        <v>#DIV/0!</v>
      </c>
      <c r="M551" s="2">
        <f>Table131314[[#This Row],[Estimated costs 1]]-Table131314[[#This Row],[Actual cost]]</f>
        <v>0</v>
      </c>
      <c r="N551" s="2" t="e">
        <f>Table131314[[#This Row],[Diff 1]]/Table131314[[#This Row],[Actual cost]]*100</f>
        <v>#DIV/0!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</row>
    <row r="552" spans="1:34" x14ac:dyDescent="0.3">
      <c r="A552" t="s">
        <v>572</v>
      </c>
      <c r="B552">
        <v>550</v>
      </c>
      <c r="C552" t="str">
        <f>LEFT(Table131314[[#This Row],[Contingency id]])</f>
        <v>C</v>
      </c>
      <c r="D552">
        <v>0</v>
      </c>
      <c r="E552" s="1">
        <v>1</v>
      </c>
      <c r="F552">
        <v>23</v>
      </c>
      <c r="G552">
        <v>23</v>
      </c>
      <c r="H552">
        <v>0</v>
      </c>
      <c r="I552" s="2">
        <f>AVERAGE(Table131314[[#This Row],[Estimated costs 1]:[Estimated costs 20]])</f>
        <v>0</v>
      </c>
      <c r="J552" s="2" t="e">
        <f>(Table131314[[#This Row],[Mean]]-Table131314[[#This Row],[Actual cost]])/Table131314[[#This Row],[Actual cost]]*100</f>
        <v>#DIV/0!</v>
      </c>
      <c r="K552" s="2">
        <f>_xlfn.STDEV.P(Table131314[[#This Row],[Estimated costs 1]:[Estimated costs 20]])</f>
        <v>0</v>
      </c>
      <c r="L552" s="2" t="e">
        <f>Table131314[[#This Row],[Dev]]/Table131314[[#This Row],[Mean]]*100</f>
        <v>#DIV/0!</v>
      </c>
      <c r="M552" s="2">
        <f>Table131314[[#This Row],[Estimated costs 1]]-Table131314[[#This Row],[Actual cost]]</f>
        <v>0</v>
      </c>
      <c r="N552" s="2" t="e">
        <f>Table131314[[#This Row],[Diff 1]]/Table131314[[#This Row],[Actual cost]]*100</f>
        <v>#DIV/0!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</row>
    <row r="553" spans="1:34" x14ac:dyDescent="0.3">
      <c r="A553" t="s">
        <v>573</v>
      </c>
      <c r="B553">
        <v>551</v>
      </c>
      <c r="C553" t="str">
        <f>LEFT(Table131314[[#This Row],[Contingency id]])</f>
        <v>C</v>
      </c>
      <c r="D553">
        <v>0</v>
      </c>
      <c r="E553" s="1">
        <v>1</v>
      </c>
      <c r="F553">
        <v>23</v>
      </c>
      <c r="G553">
        <v>23</v>
      </c>
      <c r="H553">
        <v>0</v>
      </c>
      <c r="I553" s="2">
        <f>AVERAGE(Table131314[[#This Row],[Estimated costs 1]:[Estimated costs 20]])</f>
        <v>0</v>
      </c>
      <c r="J553" s="2" t="e">
        <f>(Table131314[[#This Row],[Mean]]-Table131314[[#This Row],[Actual cost]])/Table131314[[#This Row],[Actual cost]]*100</f>
        <v>#DIV/0!</v>
      </c>
      <c r="K553" s="2">
        <f>_xlfn.STDEV.P(Table131314[[#This Row],[Estimated costs 1]:[Estimated costs 20]])</f>
        <v>0</v>
      </c>
      <c r="L553" s="2" t="e">
        <f>Table131314[[#This Row],[Dev]]/Table131314[[#This Row],[Mean]]*100</f>
        <v>#DIV/0!</v>
      </c>
      <c r="M553" s="2">
        <f>Table131314[[#This Row],[Estimated costs 1]]-Table131314[[#This Row],[Actual cost]]</f>
        <v>0</v>
      </c>
      <c r="N553" s="2" t="e">
        <f>Table131314[[#This Row],[Diff 1]]/Table131314[[#This Row],[Actual cost]]*100</f>
        <v>#DIV/0!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</row>
    <row r="554" spans="1:34" x14ac:dyDescent="0.3">
      <c r="A554" t="s">
        <v>574</v>
      </c>
      <c r="B554">
        <v>552</v>
      </c>
      <c r="C554" t="str">
        <f>LEFT(Table131314[[#This Row],[Contingency id]])</f>
        <v>C</v>
      </c>
      <c r="D554">
        <v>0</v>
      </c>
      <c r="E554" s="1">
        <v>1</v>
      </c>
      <c r="F554">
        <v>23</v>
      </c>
      <c r="G554">
        <v>23</v>
      </c>
      <c r="H554">
        <v>0</v>
      </c>
      <c r="I554" s="2">
        <f>AVERAGE(Table131314[[#This Row],[Estimated costs 1]:[Estimated costs 20]])</f>
        <v>0</v>
      </c>
      <c r="J554" s="2" t="e">
        <f>(Table131314[[#This Row],[Mean]]-Table131314[[#This Row],[Actual cost]])/Table131314[[#This Row],[Actual cost]]*100</f>
        <v>#DIV/0!</v>
      </c>
      <c r="K554" s="2">
        <f>_xlfn.STDEV.P(Table131314[[#This Row],[Estimated costs 1]:[Estimated costs 20]])</f>
        <v>0</v>
      </c>
      <c r="L554" s="2" t="e">
        <f>Table131314[[#This Row],[Dev]]/Table131314[[#This Row],[Mean]]*100</f>
        <v>#DIV/0!</v>
      </c>
      <c r="M554" s="2">
        <f>Table131314[[#This Row],[Estimated costs 1]]-Table131314[[#This Row],[Actual cost]]</f>
        <v>0</v>
      </c>
      <c r="N554" s="2" t="e">
        <f>Table131314[[#This Row],[Diff 1]]/Table131314[[#This Row],[Actual cost]]*100</f>
        <v>#DIV/0!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</row>
    <row r="555" spans="1:34" x14ac:dyDescent="0.3">
      <c r="A555" t="s">
        <v>575</v>
      </c>
      <c r="B555">
        <v>553</v>
      </c>
      <c r="C555" t="str">
        <f>LEFT(Table131314[[#This Row],[Contingency id]])</f>
        <v>C</v>
      </c>
      <c r="D555">
        <v>0</v>
      </c>
      <c r="E555" s="1">
        <v>1</v>
      </c>
      <c r="F555">
        <v>23</v>
      </c>
      <c r="G555">
        <v>23</v>
      </c>
      <c r="H555">
        <v>0</v>
      </c>
      <c r="I555" s="2">
        <f>AVERAGE(Table131314[[#This Row],[Estimated costs 1]:[Estimated costs 20]])</f>
        <v>0</v>
      </c>
      <c r="J555" s="2" t="e">
        <f>(Table131314[[#This Row],[Mean]]-Table131314[[#This Row],[Actual cost]])/Table131314[[#This Row],[Actual cost]]*100</f>
        <v>#DIV/0!</v>
      </c>
      <c r="K555" s="2">
        <f>_xlfn.STDEV.P(Table131314[[#This Row],[Estimated costs 1]:[Estimated costs 20]])</f>
        <v>0</v>
      </c>
      <c r="L555" s="2" t="e">
        <f>Table131314[[#This Row],[Dev]]/Table131314[[#This Row],[Mean]]*100</f>
        <v>#DIV/0!</v>
      </c>
      <c r="M555" s="2">
        <f>Table131314[[#This Row],[Estimated costs 1]]-Table131314[[#This Row],[Actual cost]]</f>
        <v>0</v>
      </c>
      <c r="N555" s="2" t="e">
        <f>Table131314[[#This Row],[Diff 1]]/Table131314[[#This Row],[Actual cost]]*100</f>
        <v>#DIV/0!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</row>
    <row r="556" spans="1:34" x14ac:dyDescent="0.3">
      <c r="A556" t="s">
        <v>576</v>
      </c>
      <c r="B556">
        <v>554</v>
      </c>
      <c r="C556" t="str">
        <f>LEFT(Table131314[[#This Row],[Contingency id]])</f>
        <v>C</v>
      </c>
      <c r="D556">
        <v>0</v>
      </c>
      <c r="E556" s="1">
        <v>1</v>
      </c>
      <c r="F556">
        <v>23</v>
      </c>
      <c r="G556">
        <v>23</v>
      </c>
      <c r="H556">
        <v>0</v>
      </c>
      <c r="I556" s="2">
        <f>AVERAGE(Table131314[[#This Row],[Estimated costs 1]:[Estimated costs 20]])</f>
        <v>0</v>
      </c>
      <c r="J556" s="2" t="e">
        <f>(Table131314[[#This Row],[Mean]]-Table131314[[#This Row],[Actual cost]])/Table131314[[#This Row],[Actual cost]]*100</f>
        <v>#DIV/0!</v>
      </c>
      <c r="K556" s="2">
        <f>_xlfn.STDEV.P(Table131314[[#This Row],[Estimated costs 1]:[Estimated costs 20]])</f>
        <v>0</v>
      </c>
      <c r="L556" s="2" t="e">
        <f>Table131314[[#This Row],[Dev]]/Table131314[[#This Row],[Mean]]*100</f>
        <v>#DIV/0!</v>
      </c>
      <c r="M556" s="2">
        <f>Table131314[[#This Row],[Estimated costs 1]]-Table131314[[#This Row],[Actual cost]]</f>
        <v>0</v>
      </c>
      <c r="N556" s="2" t="e">
        <f>Table131314[[#This Row],[Diff 1]]/Table131314[[#This Row],[Actual cost]]*100</f>
        <v>#DIV/0!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</row>
    <row r="557" spans="1:34" x14ac:dyDescent="0.3">
      <c r="A557" t="s">
        <v>577</v>
      </c>
      <c r="B557">
        <v>555</v>
      </c>
      <c r="C557" t="str">
        <f>LEFT(Table131314[[#This Row],[Contingency id]])</f>
        <v>C</v>
      </c>
      <c r="D557">
        <v>0</v>
      </c>
      <c r="E557" s="1">
        <v>1</v>
      </c>
      <c r="F557">
        <v>23</v>
      </c>
      <c r="G557">
        <v>23</v>
      </c>
      <c r="H557">
        <v>0</v>
      </c>
      <c r="I557" s="2">
        <f>AVERAGE(Table131314[[#This Row],[Estimated costs 1]:[Estimated costs 20]])</f>
        <v>0</v>
      </c>
      <c r="J557" s="2" t="e">
        <f>(Table131314[[#This Row],[Mean]]-Table131314[[#This Row],[Actual cost]])/Table131314[[#This Row],[Actual cost]]*100</f>
        <v>#DIV/0!</v>
      </c>
      <c r="K557" s="2">
        <f>_xlfn.STDEV.P(Table131314[[#This Row],[Estimated costs 1]:[Estimated costs 20]])</f>
        <v>0</v>
      </c>
      <c r="L557" s="2" t="e">
        <f>Table131314[[#This Row],[Dev]]/Table131314[[#This Row],[Mean]]*100</f>
        <v>#DIV/0!</v>
      </c>
      <c r="M557" s="2">
        <f>Table131314[[#This Row],[Estimated costs 1]]-Table131314[[#This Row],[Actual cost]]</f>
        <v>0</v>
      </c>
      <c r="N557" s="2" t="e">
        <f>Table131314[[#This Row],[Diff 1]]/Table131314[[#This Row],[Actual cost]]*100</f>
        <v>#DIV/0!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</row>
    <row r="558" spans="1:34" x14ac:dyDescent="0.3">
      <c r="A558" t="s">
        <v>578</v>
      </c>
      <c r="B558">
        <v>556</v>
      </c>
      <c r="C558" t="str">
        <f>LEFT(Table131314[[#This Row],[Contingency id]])</f>
        <v>C</v>
      </c>
      <c r="D558">
        <v>0</v>
      </c>
      <c r="E558" s="1">
        <v>1</v>
      </c>
      <c r="F558">
        <v>23</v>
      </c>
      <c r="G558">
        <v>23</v>
      </c>
      <c r="H558">
        <v>0</v>
      </c>
      <c r="I558" s="2">
        <f>AVERAGE(Table131314[[#This Row],[Estimated costs 1]:[Estimated costs 20]])</f>
        <v>0</v>
      </c>
      <c r="J558" s="2" t="e">
        <f>(Table131314[[#This Row],[Mean]]-Table131314[[#This Row],[Actual cost]])/Table131314[[#This Row],[Actual cost]]*100</f>
        <v>#DIV/0!</v>
      </c>
      <c r="K558" s="2">
        <f>_xlfn.STDEV.P(Table131314[[#This Row],[Estimated costs 1]:[Estimated costs 20]])</f>
        <v>0</v>
      </c>
      <c r="L558" s="2" t="e">
        <f>Table131314[[#This Row],[Dev]]/Table131314[[#This Row],[Mean]]*100</f>
        <v>#DIV/0!</v>
      </c>
      <c r="M558" s="2">
        <f>Table131314[[#This Row],[Estimated costs 1]]-Table131314[[#This Row],[Actual cost]]</f>
        <v>0</v>
      </c>
      <c r="N558" s="2" t="e">
        <f>Table131314[[#This Row],[Diff 1]]/Table131314[[#This Row],[Actual cost]]*100</f>
        <v>#DIV/0!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</row>
    <row r="559" spans="1:34" x14ac:dyDescent="0.3">
      <c r="A559" t="s">
        <v>579</v>
      </c>
      <c r="B559">
        <v>557</v>
      </c>
      <c r="C559" t="str">
        <f>LEFT(Table131314[[#This Row],[Contingency id]])</f>
        <v>C</v>
      </c>
      <c r="D559">
        <v>0</v>
      </c>
      <c r="E559" s="1">
        <v>1</v>
      </c>
      <c r="F559">
        <v>23</v>
      </c>
      <c r="G559">
        <v>23</v>
      </c>
      <c r="H559">
        <v>0</v>
      </c>
      <c r="I559" s="2">
        <f>AVERAGE(Table131314[[#This Row],[Estimated costs 1]:[Estimated costs 20]])</f>
        <v>0</v>
      </c>
      <c r="J559" s="2" t="e">
        <f>(Table131314[[#This Row],[Mean]]-Table131314[[#This Row],[Actual cost]])/Table131314[[#This Row],[Actual cost]]*100</f>
        <v>#DIV/0!</v>
      </c>
      <c r="K559" s="2">
        <f>_xlfn.STDEV.P(Table131314[[#This Row],[Estimated costs 1]:[Estimated costs 20]])</f>
        <v>0</v>
      </c>
      <c r="L559" s="2" t="e">
        <f>Table131314[[#This Row],[Dev]]/Table131314[[#This Row],[Mean]]*100</f>
        <v>#DIV/0!</v>
      </c>
      <c r="M559" s="2">
        <f>Table131314[[#This Row],[Estimated costs 1]]-Table131314[[#This Row],[Actual cost]]</f>
        <v>0</v>
      </c>
      <c r="N559" s="2" t="e">
        <f>Table131314[[#This Row],[Diff 1]]/Table131314[[#This Row],[Actual cost]]*100</f>
        <v>#DIV/0!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</row>
    <row r="560" spans="1:34" x14ac:dyDescent="0.3">
      <c r="A560" t="s">
        <v>580</v>
      </c>
      <c r="B560">
        <v>558</v>
      </c>
      <c r="C560" t="str">
        <f>LEFT(Table131314[[#This Row],[Contingency id]])</f>
        <v>C</v>
      </c>
      <c r="D560">
        <v>0</v>
      </c>
      <c r="E560" s="1">
        <v>1</v>
      </c>
      <c r="F560">
        <v>23</v>
      </c>
      <c r="G560">
        <v>23</v>
      </c>
      <c r="H560">
        <v>0</v>
      </c>
      <c r="I560" s="2">
        <f>AVERAGE(Table131314[[#This Row],[Estimated costs 1]:[Estimated costs 20]])</f>
        <v>0</v>
      </c>
      <c r="J560" s="2" t="e">
        <f>(Table131314[[#This Row],[Mean]]-Table131314[[#This Row],[Actual cost]])/Table131314[[#This Row],[Actual cost]]*100</f>
        <v>#DIV/0!</v>
      </c>
      <c r="K560" s="2">
        <f>_xlfn.STDEV.P(Table131314[[#This Row],[Estimated costs 1]:[Estimated costs 20]])</f>
        <v>0</v>
      </c>
      <c r="L560" s="2" t="e">
        <f>Table131314[[#This Row],[Dev]]/Table131314[[#This Row],[Mean]]*100</f>
        <v>#DIV/0!</v>
      </c>
      <c r="M560" s="2">
        <f>Table131314[[#This Row],[Estimated costs 1]]-Table131314[[#This Row],[Actual cost]]</f>
        <v>0</v>
      </c>
      <c r="N560" s="2" t="e">
        <f>Table131314[[#This Row],[Diff 1]]/Table131314[[#This Row],[Actual cost]]*100</f>
        <v>#DIV/0!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</row>
    <row r="561" spans="1:34" x14ac:dyDescent="0.3">
      <c r="A561" t="s">
        <v>581</v>
      </c>
      <c r="B561">
        <v>559</v>
      </c>
      <c r="C561" t="str">
        <f>LEFT(Table131314[[#This Row],[Contingency id]])</f>
        <v>C</v>
      </c>
      <c r="D561">
        <v>0</v>
      </c>
      <c r="E561" s="1">
        <v>1.0454545454545401</v>
      </c>
      <c r="F561">
        <v>23</v>
      </c>
      <c r="G561">
        <v>22</v>
      </c>
      <c r="H561">
        <v>0</v>
      </c>
      <c r="I561" s="2">
        <f>AVERAGE(Table131314[[#This Row],[Estimated costs 1]:[Estimated costs 20]])</f>
        <v>0</v>
      </c>
      <c r="J561" s="2" t="e">
        <f>(Table131314[[#This Row],[Mean]]-Table131314[[#This Row],[Actual cost]])/Table131314[[#This Row],[Actual cost]]*100</f>
        <v>#DIV/0!</v>
      </c>
      <c r="K561" s="2">
        <f>_xlfn.STDEV.P(Table131314[[#This Row],[Estimated costs 1]:[Estimated costs 20]])</f>
        <v>0</v>
      </c>
      <c r="L561" s="2" t="e">
        <f>Table131314[[#This Row],[Dev]]/Table131314[[#This Row],[Mean]]*100</f>
        <v>#DIV/0!</v>
      </c>
      <c r="M561" s="2">
        <f>Table131314[[#This Row],[Estimated costs 1]]-Table131314[[#This Row],[Actual cost]]</f>
        <v>0</v>
      </c>
      <c r="N561" s="2" t="e">
        <f>Table131314[[#This Row],[Diff 1]]/Table131314[[#This Row],[Actual cost]]*100</f>
        <v>#DIV/0!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</row>
    <row r="562" spans="1:34" x14ac:dyDescent="0.3">
      <c r="A562" t="s">
        <v>582</v>
      </c>
      <c r="B562">
        <v>560</v>
      </c>
      <c r="C562" t="str">
        <f>LEFT(Table131314[[#This Row],[Contingency id]])</f>
        <v>C</v>
      </c>
      <c r="D562">
        <v>0</v>
      </c>
      <c r="E562" s="1">
        <v>1</v>
      </c>
      <c r="F562">
        <v>23</v>
      </c>
      <c r="G562">
        <v>23</v>
      </c>
      <c r="H562">
        <v>0</v>
      </c>
      <c r="I562" s="2">
        <f>AVERAGE(Table131314[[#This Row],[Estimated costs 1]:[Estimated costs 20]])</f>
        <v>0</v>
      </c>
      <c r="J562" s="2" t="e">
        <f>(Table131314[[#This Row],[Mean]]-Table131314[[#This Row],[Actual cost]])/Table131314[[#This Row],[Actual cost]]*100</f>
        <v>#DIV/0!</v>
      </c>
      <c r="K562" s="2">
        <f>_xlfn.STDEV.P(Table131314[[#This Row],[Estimated costs 1]:[Estimated costs 20]])</f>
        <v>0</v>
      </c>
      <c r="L562" s="2" t="e">
        <f>Table131314[[#This Row],[Dev]]/Table131314[[#This Row],[Mean]]*100</f>
        <v>#DIV/0!</v>
      </c>
      <c r="M562" s="2">
        <f>Table131314[[#This Row],[Estimated costs 1]]-Table131314[[#This Row],[Actual cost]]</f>
        <v>0</v>
      </c>
      <c r="N562" s="2" t="e">
        <f>Table131314[[#This Row],[Diff 1]]/Table131314[[#This Row],[Actual cost]]*100</f>
        <v>#DIV/0!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</row>
    <row r="563" spans="1:34" x14ac:dyDescent="0.3">
      <c r="A563" t="s">
        <v>583</v>
      </c>
      <c r="B563">
        <v>561</v>
      </c>
      <c r="C563" t="str">
        <f>LEFT(Table131314[[#This Row],[Contingency id]])</f>
        <v>C</v>
      </c>
      <c r="D563">
        <v>0</v>
      </c>
      <c r="E563" s="1">
        <v>1</v>
      </c>
      <c r="F563">
        <v>23</v>
      </c>
      <c r="G563">
        <v>23</v>
      </c>
      <c r="H563">
        <v>0</v>
      </c>
      <c r="I563" s="2">
        <f>AVERAGE(Table131314[[#This Row],[Estimated costs 1]:[Estimated costs 20]])</f>
        <v>0</v>
      </c>
      <c r="J563" s="2" t="e">
        <f>(Table131314[[#This Row],[Mean]]-Table131314[[#This Row],[Actual cost]])/Table131314[[#This Row],[Actual cost]]*100</f>
        <v>#DIV/0!</v>
      </c>
      <c r="K563" s="2">
        <f>_xlfn.STDEV.P(Table131314[[#This Row],[Estimated costs 1]:[Estimated costs 20]])</f>
        <v>0</v>
      </c>
      <c r="L563" s="2" t="e">
        <f>Table131314[[#This Row],[Dev]]/Table131314[[#This Row],[Mean]]*100</f>
        <v>#DIV/0!</v>
      </c>
      <c r="M563" s="2">
        <f>Table131314[[#This Row],[Estimated costs 1]]-Table131314[[#This Row],[Actual cost]]</f>
        <v>0</v>
      </c>
      <c r="N563" s="2" t="e">
        <f>Table131314[[#This Row],[Diff 1]]/Table131314[[#This Row],[Actual cost]]*100</f>
        <v>#DIV/0!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</row>
    <row r="564" spans="1:34" x14ac:dyDescent="0.3">
      <c r="A564" t="s">
        <v>584</v>
      </c>
      <c r="B564">
        <v>562</v>
      </c>
      <c r="C564" t="str">
        <f>LEFT(Table131314[[#This Row],[Contingency id]])</f>
        <v>C</v>
      </c>
      <c r="D564">
        <v>0</v>
      </c>
      <c r="E564" s="1">
        <v>1.0230769230769201</v>
      </c>
      <c r="F564">
        <v>133</v>
      </c>
      <c r="G564">
        <v>130</v>
      </c>
      <c r="H564">
        <v>0</v>
      </c>
      <c r="I564" s="2">
        <f>AVERAGE(Table131314[[#This Row],[Estimated costs 1]:[Estimated costs 20]])</f>
        <v>0</v>
      </c>
      <c r="J564" s="2" t="e">
        <f>(Table131314[[#This Row],[Mean]]-Table131314[[#This Row],[Actual cost]])/Table131314[[#This Row],[Actual cost]]*100</f>
        <v>#DIV/0!</v>
      </c>
      <c r="K564" s="2">
        <f>_xlfn.STDEV.P(Table131314[[#This Row],[Estimated costs 1]:[Estimated costs 20]])</f>
        <v>0</v>
      </c>
      <c r="L564" s="2" t="e">
        <f>Table131314[[#This Row],[Dev]]/Table131314[[#This Row],[Mean]]*100</f>
        <v>#DIV/0!</v>
      </c>
      <c r="M564" s="2">
        <f>Table131314[[#This Row],[Estimated costs 1]]-Table131314[[#This Row],[Actual cost]]</f>
        <v>0</v>
      </c>
      <c r="N564" s="2" t="e">
        <f>Table131314[[#This Row],[Diff 1]]/Table131314[[#This Row],[Actual cost]]*100</f>
        <v>#DIV/0!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</row>
    <row r="565" spans="1:34" x14ac:dyDescent="0.3">
      <c r="A565" t="s">
        <v>585</v>
      </c>
      <c r="B565">
        <v>563</v>
      </c>
      <c r="C565" t="str">
        <f>LEFT(Table131314[[#This Row],[Contingency id]])</f>
        <v>C</v>
      </c>
      <c r="D565">
        <v>0</v>
      </c>
      <c r="E565" s="1">
        <v>1.0150375939849601</v>
      </c>
      <c r="F565">
        <v>135</v>
      </c>
      <c r="G565">
        <v>133</v>
      </c>
      <c r="H565">
        <v>0</v>
      </c>
      <c r="I565" s="2">
        <f>AVERAGE(Table131314[[#This Row],[Estimated costs 1]:[Estimated costs 20]])</f>
        <v>0</v>
      </c>
      <c r="J565" s="2" t="e">
        <f>(Table131314[[#This Row],[Mean]]-Table131314[[#This Row],[Actual cost]])/Table131314[[#This Row],[Actual cost]]*100</f>
        <v>#DIV/0!</v>
      </c>
      <c r="K565" s="2">
        <f>_xlfn.STDEV.P(Table131314[[#This Row],[Estimated costs 1]:[Estimated costs 20]])</f>
        <v>0</v>
      </c>
      <c r="L565" s="2" t="e">
        <f>Table131314[[#This Row],[Dev]]/Table131314[[#This Row],[Mean]]*100</f>
        <v>#DIV/0!</v>
      </c>
      <c r="M565" s="2">
        <f>Table131314[[#This Row],[Estimated costs 1]]-Table131314[[#This Row],[Actual cost]]</f>
        <v>0</v>
      </c>
      <c r="N565" s="2" t="e">
        <f>Table131314[[#This Row],[Diff 1]]/Table131314[[#This Row],[Actual cost]]*100</f>
        <v>#DIV/0!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</row>
    <row r="566" spans="1:34" x14ac:dyDescent="0.3">
      <c r="A566" t="s">
        <v>586</v>
      </c>
      <c r="B566">
        <v>564</v>
      </c>
      <c r="C566" t="str">
        <f>LEFT(Table131314[[#This Row],[Contingency id]])</f>
        <v>C</v>
      </c>
      <c r="D566">
        <v>0</v>
      </c>
      <c r="E566" s="1">
        <v>1.0476190476190399</v>
      </c>
      <c r="F566">
        <v>132</v>
      </c>
      <c r="G566">
        <v>126</v>
      </c>
      <c r="H566">
        <v>0</v>
      </c>
      <c r="I566" s="2">
        <f>AVERAGE(Table131314[[#This Row],[Estimated costs 1]:[Estimated costs 20]])</f>
        <v>0</v>
      </c>
      <c r="J566" s="2" t="e">
        <f>(Table131314[[#This Row],[Mean]]-Table131314[[#This Row],[Actual cost]])/Table131314[[#This Row],[Actual cost]]*100</f>
        <v>#DIV/0!</v>
      </c>
      <c r="K566" s="2">
        <f>_xlfn.STDEV.P(Table131314[[#This Row],[Estimated costs 1]:[Estimated costs 20]])</f>
        <v>0</v>
      </c>
      <c r="L566" s="2" t="e">
        <f>Table131314[[#This Row],[Dev]]/Table131314[[#This Row],[Mean]]*100</f>
        <v>#DIV/0!</v>
      </c>
      <c r="M566" s="2">
        <f>Table131314[[#This Row],[Estimated costs 1]]-Table131314[[#This Row],[Actual cost]]</f>
        <v>0</v>
      </c>
      <c r="N566" s="2" t="e">
        <f>Table131314[[#This Row],[Diff 1]]/Table131314[[#This Row],[Actual cost]]*100</f>
        <v>#DIV/0!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</row>
    <row r="567" spans="1:34" x14ac:dyDescent="0.3">
      <c r="A567" t="s">
        <v>587</v>
      </c>
      <c r="B567">
        <v>565</v>
      </c>
      <c r="C567" t="str">
        <f>LEFT(Table131314[[#This Row],[Contingency id]])</f>
        <v>C</v>
      </c>
      <c r="D567">
        <v>0</v>
      </c>
      <c r="E567" s="1">
        <v>1.00757575757575</v>
      </c>
      <c r="F567">
        <v>133</v>
      </c>
      <c r="G567">
        <v>132</v>
      </c>
      <c r="H567">
        <v>0</v>
      </c>
      <c r="I567" s="2">
        <f>AVERAGE(Table131314[[#This Row],[Estimated costs 1]:[Estimated costs 20]])</f>
        <v>0</v>
      </c>
      <c r="J567" s="2" t="e">
        <f>(Table131314[[#This Row],[Mean]]-Table131314[[#This Row],[Actual cost]])/Table131314[[#This Row],[Actual cost]]*100</f>
        <v>#DIV/0!</v>
      </c>
      <c r="K567" s="2">
        <f>_xlfn.STDEV.P(Table131314[[#This Row],[Estimated costs 1]:[Estimated costs 20]])</f>
        <v>0</v>
      </c>
      <c r="L567" s="2" t="e">
        <f>Table131314[[#This Row],[Dev]]/Table131314[[#This Row],[Mean]]*100</f>
        <v>#DIV/0!</v>
      </c>
      <c r="M567" s="2">
        <f>Table131314[[#This Row],[Estimated costs 1]]-Table131314[[#This Row],[Actual cost]]</f>
        <v>0</v>
      </c>
      <c r="N567" s="2" t="e">
        <f>Table131314[[#This Row],[Diff 1]]/Table131314[[#This Row],[Actual cost]]*100</f>
        <v>#DIV/0!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</row>
    <row r="568" spans="1:34" x14ac:dyDescent="0.3">
      <c r="A568" t="s">
        <v>588</v>
      </c>
      <c r="B568">
        <v>566</v>
      </c>
      <c r="C568" t="str">
        <f>LEFT(Table131314[[#This Row],[Contingency id]])</f>
        <v>C</v>
      </c>
      <c r="D568">
        <v>0</v>
      </c>
      <c r="E568" s="1">
        <v>1.01526717557251</v>
      </c>
      <c r="F568">
        <v>133</v>
      </c>
      <c r="G568">
        <v>131</v>
      </c>
      <c r="H568">
        <v>0</v>
      </c>
      <c r="I568" s="2">
        <f>AVERAGE(Table131314[[#This Row],[Estimated costs 1]:[Estimated costs 20]])</f>
        <v>0</v>
      </c>
      <c r="J568" s="2" t="e">
        <f>(Table131314[[#This Row],[Mean]]-Table131314[[#This Row],[Actual cost]])/Table131314[[#This Row],[Actual cost]]*100</f>
        <v>#DIV/0!</v>
      </c>
      <c r="K568" s="2">
        <f>_xlfn.STDEV.P(Table131314[[#This Row],[Estimated costs 1]:[Estimated costs 20]])</f>
        <v>0</v>
      </c>
      <c r="L568" s="2" t="e">
        <f>Table131314[[#This Row],[Dev]]/Table131314[[#This Row],[Mean]]*100</f>
        <v>#DIV/0!</v>
      </c>
      <c r="M568" s="2">
        <f>Table131314[[#This Row],[Estimated costs 1]]-Table131314[[#This Row],[Actual cost]]</f>
        <v>0</v>
      </c>
      <c r="N568" s="2" t="e">
        <f>Table131314[[#This Row],[Diff 1]]/Table131314[[#This Row],[Actual cost]]*100</f>
        <v>#DIV/0!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</row>
    <row r="569" spans="1:34" x14ac:dyDescent="0.3">
      <c r="A569" t="s">
        <v>589</v>
      </c>
      <c r="B569">
        <v>567</v>
      </c>
      <c r="C569" t="str">
        <f>LEFT(Table131314[[#This Row],[Contingency id]])</f>
        <v>C</v>
      </c>
      <c r="D569">
        <v>0</v>
      </c>
      <c r="E569" s="1">
        <v>1.0390625</v>
      </c>
      <c r="F569">
        <v>133</v>
      </c>
      <c r="G569">
        <v>128</v>
      </c>
      <c r="H569">
        <v>0</v>
      </c>
      <c r="I569" s="2">
        <f>AVERAGE(Table131314[[#This Row],[Estimated costs 1]:[Estimated costs 20]])</f>
        <v>0</v>
      </c>
      <c r="J569" s="2" t="e">
        <f>(Table131314[[#This Row],[Mean]]-Table131314[[#This Row],[Actual cost]])/Table131314[[#This Row],[Actual cost]]*100</f>
        <v>#DIV/0!</v>
      </c>
      <c r="K569" s="2">
        <f>_xlfn.STDEV.P(Table131314[[#This Row],[Estimated costs 1]:[Estimated costs 20]])</f>
        <v>0</v>
      </c>
      <c r="L569" s="2" t="e">
        <f>Table131314[[#This Row],[Dev]]/Table131314[[#This Row],[Mean]]*100</f>
        <v>#DIV/0!</v>
      </c>
      <c r="M569" s="2">
        <f>Table131314[[#This Row],[Estimated costs 1]]-Table131314[[#This Row],[Actual cost]]</f>
        <v>0</v>
      </c>
      <c r="N569" s="2" t="e">
        <f>Table131314[[#This Row],[Diff 1]]/Table131314[[#This Row],[Actual cost]]*100</f>
        <v>#DIV/0!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</row>
    <row r="570" spans="1:34" x14ac:dyDescent="0.3">
      <c r="A570" t="s">
        <v>590</v>
      </c>
      <c r="B570">
        <v>568</v>
      </c>
      <c r="C570" t="str">
        <f>LEFT(Table131314[[#This Row],[Contingency id]])</f>
        <v>C</v>
      </c>
      <c r="D570">
        <v>0</v>
      </c>
      <c r="E570" s="1">
        <v>1.01526717557251</v>
      </c>
      <c r="F570">
        <v>133</v>
      </c>
      <c r="G570">
        <v>131</v>
      </c>
      <c r="H570">
        <v>0</v>
      </c>
      <c r="I570" s="2">
        <f>AVERAGE(Table131314[[#This Row],[Estimated costs 1]:[Estimated costs 20]])</f>
        <v>0</v>
      </c>
      <c r="J570" s="2" t="e">
        <f>(Table131314[[#This Row],[Mean]]-Table131314[[#This Row],[Actual cost]])/Table131314[[#This Row],[Actual cost]]*100</f>
        <v>#DIV/0!</v>
      </c>
      <c r="K570" s="2">
        <f>_xlfn.STDEV.P(Table131314[[#This Row],[Estimated costs 1]:[Estimated costs 20]])</f>
        <v>0</v>
      </c>
      <c r="L570" s="2" t="e">
        <f>Table131314[[#This Row],[Dev]]/Table131314[[#This Row],[Mean]]*100</f>
        <v>#DIV/0!</v>
      </c>
      <c r="M570" s="2">
        <f>Table131314[[#This Row],[Estimated costs 1]]-Table131314[[#This Row],[Actual cost]]</f>
        <v>0</v>
      </c>
      <c r="N570" s="2" t="e">
        <f>Table131314[[#This Row],[Diff 1]]/Table131314[[#This Row],[Actual cost]]*100</f>
        <v>#DIV/0!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</row>
    <row r="571" spans="1:34" x14ac:dyDescent="0.3">
      <c r="A571" t="s">
        <v>591</v>
      </c>
      <c r="B571">
        <v>569</v>
      </c>
      <c r="C571" t="str">
        <f>LEFT(Table131314[[#This Row],[Contingency id]])</f>
        <v>C</v>
      </c>
      <c r="D571">
        <v>0</v>
      </c>
      <c r="E571" s="1">
        <v>1.00757575757575</v>
      </c>
      <c r="F571">
        <v>133</v>
      </c>
      <c r="G571">
        <v>132</v>
      </c>
      <c r="H571">
        <v>0</v>
      </c>
      <c r="I571" s="2">
        <f>AVERAGE(Table131314[[#This Row],[Estimated costs 1]:[Estimated costs 20]])</f>
        <v>0</v>
      </c>
      <c r="J571" s="2" t="e">
        <f>(Table131314[[#This Row],[Mean]]-Table131314[[#This Row],[Actual cost]])/Table131314[[#This Row],[Actual cost]]*100</f>
        <v>#DIV/0!</v>
      </c>
      <c r="K571" s="2">
        <f>_xlfn.STDEV.P(Table131314[[#This Row],[Estimated costs 1]:[Estimated costs 20]])</f>
        <v>0</v>
      </c>
      <c r="L571" s="2" t="e">
        <f>Table131314[[#This Row],[Dev]]/Table131314[[#This Row],[Mean]]*100</f>
        <v>#DIV/0!</v>
      </c>
      <c r="M571" s="2">
        <f>Table131314[[#This Row],[Estimated costs 1]]-Table131314[[#This Row],[Actual cost]]</f>
        <v>0</v>
      </c>
      <c r="N571" s="2" t="e">
        <f>Table131314[[#This Row],[Diff 1]]/Table131314[[#This Row],[Actual cost]]*100</f>
        <v>#DIV/0!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</row>
    <row r="572" spans="1:34" x14ac:dyDescent="0.3">
      <c r="A572" t="s">
        <v>592</v>
      </c>
      <c r="B572">
        <v>570</v>
      </c>
      <c r="C572" t="str">
        <f>LEFT(Table131314[[#This Row],[Contingency id]])</f>
        <v>C</v>
      </c>
      <c r="D572">
        <v>0</v>
      </c>
      <c r="E572" s="1">
        <v>1.06451612903225</v>
      </c>
      <c r="F572">
        <v>132</v>
      </c>
      <c r="G572">
        <v>124</v>
      </c>
      <c r="H572">
        <v>0</v>
      </c>
      <c r="I572" s="2">
        <f>AVERAGE(Table131314[[#This Row],[Estimated costs 1]:[Estimated costs 20]])</f>
        <v>0</v>
      </c>
      <c r="J572" s="2" t="e">
        <f>(Table131314[[#This Row],[Mean]]-Table131314[[#This Row],[Actual cost]])/Table131314[[#This Row],[Actual cost]]*100</f>
        <v>#DIV/0!</v>
      </c>
      <c r="K572" s="2">
        <f>_xlfn.STDEV.P(Table131314[[#This Row],[Estimated costs 1]:[Estimated costs 20]])</f>
        <v>0</v>
      </c>
      <c r="L572" s="2" t="e">
        <f>Table131314[[#This Row],[Dev]]/Table131314[[#This Row],[Mean]]*100</f>
        <v>#DIV/0!</v>
      </c>
      <c r="M572" s="2">
        <f>Table131314[[#This Row],[Estimated costs 1]]-Table131314[[#This Row],[Actual cost]]</f>
        <v>0</v>
      </c>
      <c r="N572" s="2" t="e">
        <f>Table131314[[#This Row],[Diff 1]]/Table131314[[#This Row],[Actual cost]]*100</f>
        <v>#DIV/0!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</row>
    <row r="573" spans="1:34" x14ac:dyDescent="0.3">
      <c r="A573" t="s">
        <v>593</v>
      </c>
      <c r="B573">
        <v>571</v>
      </c>
      <c r="C573" t="str">
        <f>LEFT(Table131314[[#This Row],[Contingency id]])</f>
        <v>C</v>
      </c>
      <c r="D573">
        <v>0</v>
      </c>
      <c r="E573" s="1">
        <v>1.0230769230769201</v>
      </c>
      <c r="F573">
        <v>133</v>
      </c>
      <c r="G573">
        <v>130</v>
      </c>
      <c r="H573">
        <v>0</v>
      </c>
      <c r="I573" s="2">
        <f>AVERAGE(Table131314[[#This Row],[Estimated costs 1]:[Estimated costs 20]])</f>
        <v>0</v>
      </c>
      <c r="J573" s="2" t="e">
        <f>(Table131314[[#This Row],[Mean]]-Table131314[[#This Row],[Actual cost]])/Table131314[[#This Row],[Actual cost]]*100</f>
        <v>#DIV/0!</v>
      </c>
      <c r="K573" s="2">
        <f>_xlfn.STDEV.P(Table131314[[#This Row],[Estimated costs 1]:[Estimated costs 20]])</f>
        <v>0</v>
      </c>
      <c r="L573" s="2" t="e">
        <f>Table131314[[#This Row],[Dev]]/Table131314[[#This Row],[Mean]]*100</f>
        <v>#DIV/0!</v>
      </c>
      <c r="M573" s="2">
        <f>Table131314[[#This Row],[Estimated costs 1]]-Table131314[[#This Row],[Actual cost]]</f>
        <v>0</v>
      </c>
      <c r="N573" s="2" t="e">
        <f>Table131314[[#This Row],[Diff 1]]/Table131314[[#This Row],[Actual cost]]*100</f>
        <v>#DIV/0!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</row>
    <row r="574" spans="1:34" x14ac:dyDescent="0.3">
      <c r="A574" t="s">
        <v>594</v>
      </c>
      <c r="B574">
        <v>572</v>
      </c>
      <c r="C574" t="str">
        <f>LEFT(Table131314[[#This Row],[Contingency id]])</f>
        <v>C</v>
      </c>
      <c r="D574">
        <v>0</v>
      </c>
      <c r="E574" s="1">
        <v>1.01273885350318</v>
      </c>
      <c r="F574">
        <v>159</v>
      </c>
      <c r="G574">
        <v>157</v>
      </c>
      <c r="H574">
        <v>0</v>
      </c>
      <c r="I574" s="2">
        <f>AVERAGE(Table131314[[#This Row],[Estimated costs 1]:[Estimated costs 20]])</f>
        <v>0</v>
      </c>
      <c r="J574" s="2" t="e">
        <f>(Table131314[[#This Row],[Mean]]-Table131314[[#This Row],[Actual cost]])/Table131314[[#This Row],[Actual cost]]*100</f>
        <v>#DIV/0!</v>
      </c>
      <c r="K574" s="2">
        <f>_xlfn.STDEV.P(Table131314[[#This Row],[Estimated costs 1]:[Estimated costs 20]])</f>
        <v>0</v>
      </c>
      <c r="L574" s="2" t="e">
        <f>Table131314[[#This Row],[Dev]]/Table131314[[#This Row],[Mean]]*100</f>
        <v>#DIV/0!</v>
      </c>
      <c r="M574" s="2">
        <f>Table131314[[#This Row],[Estimated costs 1]]-Table131314[[#This Row],[Actual cost]]</f>
        <v>0</v>
      </c>
      <c r="N574" s="2" t="e">
        <f>Table131314[[#This Row],[Diff 1]]/Table131314[[#This Row],[Actual cost]]*100</f>
        <v>#DIV/0!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</row>
    <row r="575" spans="1:34" x14ac:dyDescent="0.3">
      <c r="A575" t="s">
        <v>599</v>
      </c>
      <c r="B575">
        <v>573</v>
      </c>
      <c r="C575" t="str">
        <f>LEFT(Table131314[[#This Row],[Contingency id]])</f>
        <v>C</v>
      </c>
      <c r="D575">
        <v>0</v>
      </c>
      <c r="E575" s="1">
        <v>1.03125</v>
      </c>
      <c r="F575">
        <v>132</v>
      </c>
      <c r="G575">
        <v>128</v>
      </c>
      <c r="H575">
        <v>0</v>
      </c>
      <c r="I575" s="2">
        <f>AVERAGE(Table131314[[#This Row],[Estimated costs 1]:[Estimated costs 20]])</f>
        <v>0</v>
      </c>
      <c r="J575" s="2" t="e">
        <f>(Table131314[[#This Row],[Mean]]-Table131314[[#This Row],[Actual cost]])/Table131314[[#This Row],[Actual cost]]*100</f>
        <v>#DIV/0!</v>
      </c>
      <c r="K575" s="2">
        <f>_xlfn.STDEV.P(Table131314[[#This Row],[Estimated costs 1]:[Estimated costs 20]])</f>
        <v>0</v>
      </c>
      <c r="L575" s="2" t="e">
        <f>Table131314[[#This Row],[Dev]]/Table131314[[#This Row],[Mean]]*100</f>
        <v>#DIV/0!</v>
      </c>
      <c r="M575" s="2">
        <f>Table131314[[#This Row],[Estimated costs 1]]-Table131314[[#This Row],[Actual cost]]</f>
        <v>0</v>
      </c>
      <c r="N575" s="2" t="e">
        <f>Table131314[[#This Row],[Diff 1]]/Table131314[[#This Row],[Actual cost]]*100</f>
        <v>#DIV/0!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</row>
    <row r="576" spans="1:34" x14ac:dyDescent="0.3">
      <c r="A576" t="s">
        <v>600</v>
      </c>
      <c r="B576">
        <v>574</v>
      </c>
      <c r="C576" t="str">
        <f>LEFT(Table131314[[#This Row],[Contingency id]])</f>
        <v>C</v>
      </c>
      <c r="D576">
        <v>0</v>
      </c>
      <c r="E576" s="1">
        <v>1.01526717557251</v>
      </c>
      <c r="F576">
        <v>133</v>
      </c>
      <c r="G576">
        <v>131</v>
      </c>
      <c r="H576">
        <v>0</v>
      </c>
      <c r="I576" s="2">
        <f>AVERAGE(Table131314[[#This Row],[Estimated costs 1]:[Estimated costs 20]])</f>
        <v>0</v>
      </c>
      <c r="J576" s="2" t="e">
        <f>(Table131314[[#This Row],[Mean]]-Table131314[[#This Row],[Actual cost]])/Table131314[[#This Row],[Actual cost]]*100</f>
        <v>#DIV/0!</v>
      </c>
      <c r="K576" s="2">
        <f>_xlfn.STDEV.P(Table131314[[#This Row],[Estimated costs 1]:[Estimated costs 20]])</f>
        <v>0</v>
      </c>
      <c r="L576" s="2" t="e">
        <f>Table131314[[#This Row],[Dev]]/Table131314[[#This Row],[Mean]]*100</f>
        <v>#DIV/0!</v>
      </c>
      <c r="M576" s="2">
        <f>Table131314[[#This Row],[Estimated costs 1]]-Table131314[[#This Row],[Actual cost]]</f>
        <v>0</v>
      </c>
      <c r="N576" s="2" t="e">
        <f>Table131314[[#This Row],[Diff 1]]/Table131314[[#This Row],[Actual cost]]*100</f>
        <v>#DIV/0!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</row>
    <row r="577" spans="1:34" x14ac:dyDescent="0.3">
      <c r="A577" t="s">
        <v>601</v>
      </c>
      <c r="B577">
        <v>575</v>
      </c>
      <c r="C577" t="str">
        <f>LEFT(Table131314[[#This Row],[Contingency id]])</f>
        <v>C</v>
      </c>
      <c r="D577">
        <v>0</v>
      </c>
      <c r="E577" s="1">
        <v>1.0258064516129</v>
      </c>
      <c r="F577">
        <v>159</v>
      </c>
      <c r="G577">
        <v>155</v>
      </c>
      <c r="H577">
        <v>0</v>
      </c>
      <c r="I577" s="2">
        <f>AVERAGE(Table131314[[#This Row],[Estimated costs 1]:[Estimated costs 20]])</f>
        <v>0</v>
      </c>
      <c r="J577" s="2" t="e">
        <f>(Table131314[[#This Row],[Mean]]-Table131314[[#This Row],[Actual cost]])/Table131314[[#This Row],[Actual cost]]*100</f>
        <v>#DIV/0!</v>
      </c>
      <c r="K577" s="2">
        <f>_xlfn.STDEV.P(Table131314[[#This Row],[Estimated costs 1]:[Estimated costs 20]])</f>
        <v>0</v>
      </c>
      <c r="L577" s="2" t="e">
        <f>Table131314[[#This Row],[Dev]]/Table131314[[#This Row],[Mean]]*100</f>
        <v>#DIV/0!</v>
      </c>
      <c r="M577" s="2">
        <f>Table131314[[#This Row],[Estimated costs 1]]-Table131314[[#This Row],[Actual cost]]</f>
        <v>0</v>
      </c>
      <c r="N577" s="2" t="e">
        <f>Table131314[[#This Row],[Diff 1]]/Table131314[[#This Row],[Actual cost]]*100</f>
        <v>#DIV/0!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</row>
    <row r="578" spans="1:34" x14ac:dyDescent="0.3">
      <c r="A578" t="s">
        <v>602</v>
      </c>
      <c r="B578">
        <v>576</v>
      </c>
      <c r="C578" t="str">
        <f>LEFT(Table131314[[#This Row],[Contingency id]])</f>
        <v>C</v>
      </c>
      <c r="D578">
        <v>0</v>
      </c>
      <c r="E578" s="1">
        <v>1.0370370370370301</v>
      </c>
      <c r="F578">
        <v>84</v>
      </c>
      <c r="G578">
        <v>81</v>
      </c>
      <c r="H578">
        <v>0</v>
      </c>
      <c r="I578" s="2">
        <f>AVERAGE(Table131314[[#This Row],[Estimated costs 1]:[Estimated costs 20]])</f>
        <v>0</v>
      </c>
      <c r="J578" s="2" t="e">
        <f>(Table131314[[#This Row],[Mean]]-Table131314[[#This Row],[Actual cost]])/Table131314[[#This Row],[Actual cost]]*100</f>
        <v>#DIV/0!</v>
      </c>
      <c r="K578" s="2">
        <f>_xlfn.STDEV.P(Table131314[[#This Row],[Estimated costs 1]:[Estimated costs 20]])</f>
        <v>0</v>
      </c>
      <c r="L578" s="2" t="e">
        <f>Table131314[[#This Row],[Dev]]/Table131314[[#This Row],[Mean]]*100</f>
        <v>#DIV/0!</v>
      </c>
      <c r="M578" s="2">
        <f>Table131314[[#This Row],[Estimated costs 1]]-Table131314[[#This Row],[Actual cost]]</f>
        <v>0</v>
      </c>
      <c r="N578" s="2" t="e">
        <f>Table131314[[#This Row],[Diff 1]]/Table131314[[#This Row],[Actual cost]]*100</f>
        <v>#DIV/0!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</row>
    <row r="579" spans="1:34" x14ac:dyDescent="0.3">
      <c r="A579" t="s">
        <v>603</v>
      </c>
      <c r="B579">
        <v>577</v>
      </c>
      <c r="C579" t="str">
        <f>LEFT(Table131314[[#This Row],[Contingency id]])</f>
        <v>C</v>
      </c>
      <c r="D579">
        <v>0</v>
      </c>
      <c r="E579" s="1">
        <v>1</v>
      </c>
      <c r="F579">
        <v>70</v>
      </c>
      <c r="G579">
        <v>70</v>
      </c>
      <c r="H579">
        <v>0</v>
      </c>
      <c r="I579" s="2">
        <f>AVERAGE(Table131314[[#This Row],[Estimated costs 1]:[Estimated costs 20]])</f>
        <v>0</v>
      </c>
      <c r="J579" s="2" t="e">
        <f>(Table131314[[#This Row],[Mean]]-Table131314[[#This Row],[Actual cost]])/Table131314[[#This Row],[Actual cost]]*100</f>
        <v>#DIV/0!</v>
      </c>
      <c r="K579" s="2">
        <f>_xlfn.STDEV.P(Table131314[[#This Row],[Estimated costs 1]:[Estimated costs 20]])</f>
        <v>0</v>
      </c>
      <c r="L579" s="2" t="e">
        <f>Table131314[[#This Row],[Dev]]/Table131314[[#This Row],[Mean]]*100</f>
        <v>#DIV/0!</v>
      </c>
      <c r="M579" s="2">
        <f>Table131314[[#This Row],[Estimated costs 1]]-Table131314[[#This Row],[Actual cost]]</f>
        <v>0</v>
      </c>
      <c r="N579" s="2" t="e">
        <f>Table131314[[#This Row],[Diff 1]]/Table131314[[#This Row],[Actual cost]]*100</f>
        <v>#DIV/0!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</row>
    <row r="580" spans="1:34" x14ac:dyDescent="0.3">
      <c r="A580" t="s">
        <v>604</v>
      </c>
      <c r="B580">
        <v>578</v>
      </c>
      <c r="C580" t="str">
        <f>LEFT(Table131314[[#This Row],[Contingency id]])</f>
        <v>C</v>
      </c>
      <c r="D580">
        <v>0</v>
      </c>
      <c r="E580" s="1">
        <v>1.02941176470588</v>
      </c>
      <c r="F580">
        <v>70</v>
      </c>
      <c r="G580">
        <v>68</v>
      </c>
      <c r="H580">
        <v>0</v>
      </c>
      <c r="I580" s="2">
        <f>AVERAGE(Table131314[[#This Row],[Estimated costs 1]:[Estimated costs 20]])</f>
        <v>0</v>
      </c>
      <c r="J580" s="2" t="e">
        <f>(Table131314[[#This Row],[Mean]]-Table131314[[#This Row],[Actual cost]])/Table131314[[#This Row],[Actual cost]]*100</f>
        <v>#DIV/0!</v>
      </c>
      <c r="K580" s="2">
        <f>_xlfn.STDEV.P(Table131314[[#This Row],[Estimated costs 1]:[Estimated costs 20]])</f>
        <v>0</v>
      </c>
      <c r="L580" s="2" t="e">
        <f>Table131314[[#This Row],[Dev]]/Table131314[[#This Row],[Mean]]*100</f>
        <v>#DIV/0!</v>
      </c>
      <c r="M580" s="2">
        <f>Table131314[[#This Row],[Estimated costs 1]]-Table131314[[#This Row],[Actual cost]]</f>
        <v>0</v>
      </c>
      <c r="N580" s="2" t="e">
        <f>Table131314[[#This Row],[Diff 1]]/Table131314[[#This Row],[Actual cost]]*100</f>
        <v>#DIV/0!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</row>
    <row r="581" spans="1:34" x14ac:dyDescent="0.3">
      <c r="A581" t="s">
        <v>605</v>
      </c>
      <c r="B581">
        <v>579</v>
      </c>
      <c r="C581" t="str">
        <f>LEFT(Table131314[[#This Row],[Contingency id]])</f>
        <v>C</v>
      </c>
      <c r="D581">
        <v>0</v>
      </c>
      <c r="E581" s="1">
        <v>1</v>
      </c>
      <c r="F581">
        <v>70</v>
      </c>
      <c r="G581">
        <v>70</v>
      </c>
      <c r="H581">
        <v>0</v>
      </c>
      <c r="I581" s="2">
        <f>AVERAGE(Table131314[[#This Row],[Estimated costs 1]:[Estimated costs 20]])</f>
        <v>0</v>
      </c>
      <c r="J581" s="2" t="e">
        <f>(Table131314[[#This Row],[Mean]]-Table131314[[#This Row],[Actual cost]])/Table131314[[#This Row],[Actual cost]]*100</f>
        <v>#DIV/0!</v>
      </c>
      <c r="K581" s="2">
        <f>_xlfn.STDEV.P(Table131314[[#This Row],[Estimated costs 1]:[Estimated costs 20]])</f>
        <v>0</v>
      </c>
      <c r="L581" s="2" t="e">
        <f>Table131314[[#This Row],[Dev]]/Table131314[[#This Row],[Mean]]*100</f>
        <v>#DIV/0!</v>
      </c>
      <c r="M581" s="2">
        <f>Table131314[[#This Row],[Estimated costs 1]]-Table131314[[#This Row],[Actual cost]]</f>
        <v>0</v>
      </c>
      <c r="N581" s="2" t="e">
        <f>Table131314[[#This Row],[Diff 1]]/Table131314[[#This Row],[Actual cost]]*100</f>
        <v>#DIV/0!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</row>
    <row r="582" spans="1:34" x14ac:dyDescent="0.3">
      <c r="A582" t="s">
        <v>606</v>
      </c>
      <c r="B582">
        <v>580</v>
      </c>
      <c r="C582" t="str">
        <f>LEFT(Table131314[[#This Row],[Contingency id]])</f>
        <v>C</v>
      </c>
      <c r="D582">
        <v>0</v>
      </c>
      <c r="E582" s="1">
        <v>1.01449275362318</v>
      </c>
      <c r="F582">
        <v>70</v>
      </c>
      <c r="G582">
        <v>69</v>
      </c>
      <c r="H582">
        <v>0</v>
      </c>
      <c r="I582" s="2">
        <f>AVERAGE(Table131314[[#This Row],[Estimated costs 1]:[Estimated costs 20]])</f>
        <v>0</v>
      </c>
      <c r="J582" s="2" t="e">
        <f>(Table131314[[#This Row],[Mean]]-Table131314[[#This Row],[Actual cost]])/Table131314[[#This Row],[Actual cost]]*100</f>
        <v>#DIV/0!</v>
      </c>
      <c r="K582" s="2">
        <f>_xlfn.STDEV.P(Table131314[[#This Row],[Estimated costs 1]:[Estimated costs 20]])</f>
        <v>0</v>
      </c>
      <c r="L582" s="2" t="e">
        <f>Table131314[[#This Row],[Dev]]/Table131314[[#This Row],[Mean]]*100</f>
        <v>#DIV/0!</v>
      </c>
      <c r="M582" s="2">
        <f>Table131314[[#This Row],[Estimated costs 1]]-Table131314[[#This Row],[Actual cost]]</f>
        <v>0</v>
      </c>
      <c r="N582" s="2" t="e">
        <f>Table131314[[#This Row],[Diff 1]]/Table131314[[#This Row],[Actual cost]]*100</f>
        <v>#DIV/0!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</row>
    <row r="583" spans="1:34" x14ac:dyDescent="0.3">
      <c r="A583" t="s">
        <v>607</v>
      </c>
      <c r="B583">
        <v>581</v>
      </c>
      <c r="C583" t="str">
        <f>LEFT(Table131314[[#This Row],[Contingency id]])</f>
        <v>C</v>
      </c>
      <c r="D583">
        <v>0</v>
      </c>
      <c r="E583" s="1">
        <v>1</v>
      </c>
      <c r="F583">
        <v>84</v>
      </c>
      <c r="G583">
        <v>84</v>
      </c>
      <c r="H583">
        <v>0</v>
      </c>
      <c r="I583" s="2">
        <f>AVERAGE(Table131314[[#This Row],[Estimated costs 1]:[Estimated costs 20]])</f>
        <v>0</v>
      </c>
      <c r="J583" s="2" t="e">
        <f>(Table131314[[#This Row],[Mean]]-Table131314[[#This Row],[Actual cost]])/Table131314[[#This Row],[Actual cost]]*100</f>
        <v>#DIV/0!</v>
      </c>
      <c r="K583" s="2">
        <f>_xlfn.STDEV.P(Table131314[[#This Row],[Estimated costs 1]:[Estimated costs 20]])</f>
        <v>0</v>
      </c>
      <c r="L583" s="2" t="e">
        <f>Table131314[[#This Row],[Dev]]/Table131314[[#This Row],[Mean]]*100</f>
        <v>#DIV/0!</v>
      </c>
      <c r="M583" s="2">
        <f>Table131314[[#This Row],[Estimated costs 1]]-Table131314[[#This Row],[Actual cost]]</f>
        <v>0</v>
      </c>
      <c r="N583" s="2" t="e">
        <f>Table131314[[#This Row],[Diff 1]]/Table131314[[#This Row],[Actual cost]]*100</f>
        <v>#DIV/0!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</row>
    <row r="584" spans="1:34" x14ac:dyDescent="0.3">
      <c r="A584" t="s">
        <v>608</v>
      </c>
      <c r="B584">
        <v>582</v>
      </c>
      <c r="C584" t="str">
        <f>LEFT(Table131314[[#This Row],[Contingency id]])</f>
        <v>C</v>
      </c>
      <c r="D584">
        <v>0</v>
      </c>
      <c r="E584" s="1">
        <v>1</v>
      </c>
      <c r="F584">
        <v>35</v>
      </c>
      <c r="G584">
        <v>35</v>
      </c>
      <c r="H584">
        <v>0</v>
      </c>
      <c r="I584" s="2">
        <f>AVERAGE(Table131314[[#This Row],[Estimated costs 1]:[Estimated costs 20]])</f>
        <v>0</v>
      </c>
      <c r="J584" s="2" t="e">
        <f>(Table131314[[#This Row],[Mean]]-Table131314[[#This Row],[Actual cost]])/Table131314[[#This Row],[Actual cost]]*100</f>
        <v>#DIV/0!</v>
      </c>
      <c r="K584" s="2">
        <f>_xlfn.STDEV.P(Table131314[[#This Row],[Estimated costs 1]:[Estimated costs 20]])</f>
        <v>0</v>
      </c>
      <c r="L584" s="2" t="e">
        <f>Table131314[[#This Row],[Dev]]/Table131314[[#This Row],[Mean]]*100</f>
        <v>#DIV/0!</v>
      </c>
      <c r="M584" s="2">
        <f>Table131314[[#This Row],[Estimated costs 1]]-Table131314[[#This Row],[Actual cost]]</f>
        <v>0</v>
      </c>
      <c r="N584" s="2" t="e">
        <f>Table131314[[#This Row],[Diff 1]]/Table131314[[#This Row],[Actual cost]]*100</f>
        <v>#DIV/0!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</row>
    <row r="585" spans="1:34" x14ac:dyDescent="0.3">
      <c r="A585" t="s">
        <v>609</v>
      </c>
      <c r="B585">
        <v>583</v>
      </c>
      <c r="C585" t="str">
        <f>LEFT(Table131314[[#This Row],[Contingency id]])</f>
        <v>C</v>
      </c>
      <c r="D585">
        <v>0</v>
      </c>
      <c r="E585" s="1">
        <v>1</v>
      </c>
      <c r="F585">
        <v>38</v>
      </c>
      <c r="G585">
        <v>38</v>
      </c>
      <c r="H585">
        <v>0</v>
      </c>
      <c r="I585" s="2">
        <f>AVERAGE(Table131314[[#This Row],[Estimated costs 1]:[Estimated costs 20]])</f>
        <v>0</v>
      </c>
      <c r="J585" s="2" t="e">
        <f>(Table131314[[#This Row],[Mean]]-Table131314[[#This Row],[Actual cost]])/Table131314[[#This Row],[Actual cost]]*100</f>
        <v>#DIV/0!</v>
      </c>
      <c r="K585" s="2">
        <f>_xlfn.STDEV.P(Table131314[[#This Row],[Estimated costs 1]:[Estimated costs 20]])</f>
        <v>0</v>
      </c>
      <c r="L585" s="2" t="e">
        <f>Table131314[[#This Row],[Dev]]/Table131314[[#This Row],[Mean]]*100</f>
        <v>#DIV/0!</v>
      </c>
      <c r="M585" s="2">
        <f>Table131314[[#This Row],[Estimated costs 1]]-Table131314[[#This Row],[Actual cost]]</f>
        <v>0</v>
      </c>
      <c r="N585" s="2" t="e">
        <f>Table131314[[#This Row],[Diff 1]]/Table131314[[#This Row],[Actual cost]]*100</f>
        <v>#DIV/0!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</row>
    <row r="586" spans="1:34" x14ac:dyDescent="0.3">
      <c r="A586" t="s">
        <v>610</v>
      </c>
      <c r="B586">
        <v>584</v>
      </c>
      <c r="C586" t="str">
        <f>LEFT(Table131314[[#This Row],[Contingency id]])</f>
        <v>C</v>
      </c>
      <c r="D586">
        <v>0</v>
      </c>
      <c r="E586" s="1">
        <v>1</v>
      </c>
      <c r="F586">
        <v>35</v>
      </c>
      <c r="G586">
        <v>35</v>
      </c>
      <c r="H586">
        <v>0</v>
      </c>
      <c r="I586" s="2">
        <f>AVERAGE(Table131314[[#This Row],[Estimated costs 1]:[Estimated costs 20]])</f>
        <v>0</v>
      </c>
      <c r="J586" s="2" t="e">
        <f>(Table131314[[#This Row],[Mean]]-Table131314[[#This Row],[Actual cost]])/Table131314[[#This Row],[Actual cost]]*100</f>
        <v>#DIV/0!</v>
      </c>
      <c r="K586" s="2">
        <f>_xlfn.STDEV.P(Table131314[[#This Row],[Estimated costs 1]:[Estimated costs 20]])</f>
        <v>0</v>
      </c>
      <c r="L586" s="2" t="e">
        <f>Table131314[[#This Row],[Dev]]/Table131314[[#This Row],[Mean]]*100</f>
        <v>#DIV/0!</v>
      </c>
      <c r="M586" s="2">
        <f>Table131314[[#This Row],[Estimated costs 1]]-Table131314[[#This Row],[Actual cost]]</f>
        <v>0</v>
      </c>
      <c r="N586" s="2" t="e">
        <f>Table131314[[#This Row],[Diff 1]]/Table131314[[#This Row],[Actual cost]]*100</f>
        <v>#DIV/0!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</row>
    <row r="587" spans="1:34" x14ac:dyDescent="0.3">
      <c r="A587" t="s">
        <v>611</v>
      </c>
      <c r="B587">
        <v>585</v>
      </c>
      <c r="C587" t="str">
        <f>LEFT(Table131314[[#This Row],[Contingency id]])</f>
        <v>C</v>
      </c>
      <c r="D587">
        <v>0</v>
      </c>
      <c r="E587" s="1">
        <v>1.0606060606060601</v>
      </c>
      <c r="F587">
        <v>35</v>
      </c>
      <c r="G587">
        <v>33</v>
      </c>
      <c r="H587">
        <v>0</v>
      </c>
      <c r="I587" s="2">
        <f>AVERAGE(Table131314[[#This Row],[Estimated costs 1]:[Estimated costs 20]])</f>
        <v>0</v>
      </c>
      <c r="J587" s="2" t="e">
        <f>(Table131314[[#This Row],[Mean]]-Table131314[[#This Row],[Actual cost]])/Table131314[[#This Row],[Actual cost]]*100</f>
        <v>#DIV/0!</v>
      </c>
      <c r="K587" s="2">
        <f>_xlfn.STDEV.P(Table131314[[#This Row],[Estimated costs 1]:[Estimated costs 20]])</f>
        <v>0</v>
      </c>
      <c r="L587" s="2" t="e">
        <f>Table131314[[#This Row],[Dev]]/Table131314[[#This Row],[Mean]]*100</f>
        <v>#DIV/0!</v>
      </c>
      <c r="M587" s="2">
        <f>Table131314[[#This Row],[Estimated costs 1]]-Table131314[[#This Row],[Actual cost]]</f>
        <v>0</v>
      </c>
      <c r="N587" s="2" t="e">
        <f>Table131314[[#This Row],[Diff 1]]/Table131314[[#This Row],[Actual cost]]*100</f>
        <v>#DIV/0!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</row>
    <row r="588" spans="1:34" x14ac:dyDescent="0.3">
      <c r="A588" t="s">
        <v>612</v>
      </c>
      <c r="B588">
        <v>586</v>
      </c>
      <c r="C588" t="str">
        <f>LEFT(Table131314[[#This Row],[Contingency id]])</f>
        <v>C</v>
      </c>
      <c r="D588">
        <v>0</v>
      </c>
      <c r="E588" s="1">
        <v>1</v>
      </c>
      <c r="F588">
        <v>35</v>
      </c>
      <c r="G588">
        <v>35</v>
      </c>
      <c r="H588">
        <v>0</v>
      </c>
      <c r="I588" s="2">
        <f>AVERAGE(Table131314[[#This Row],[Estimated costs 1]:[Estimated costs 20]])</f>
        <v>0</v>
      </c>
      <c r="J588" s="2" t="e">
        <f>(Table131314[[#This Row],[Mean]]-Table131314[[#This Row],[Actual cost]])/Table131314[[#This Row],[Actual cost]]*100</f>
        <v>#DIV/0!</v>
      </c>
      <c r="K588" s="2">
        <f>_xlfn.STDEV.P(Table131314[[#This Row],[Estimated costs 1]:[Estimated costs 20]])</f>
        <v>0</v>
      </c>
      <c r="L588" s="2" t="e">
        <f>Table131314[[#This Row],[Dev]]/Table131314[[#This Row],[Mean]]*100</f>
        <v>#DIV/0!</v>
      </c>
      <c r="M588" s="2">
        <f>Table131314[[#This Row],[Estimated costs 1]]-Table131314[[#This Row],[Actual cost]]</f>
        <v>0</v>
      </c>
      <c r="N588" s="2" t="e">
        <f>Table131314[[#This Row],[Diff 1]]/Table131314[[#This Row],[Actual cost]]*100</f>
        <v>#DIV/0!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</row>
    <row r="589" spans="1:34" x14ac:dyDescent="0.3">
      <c r="A589" t="s">
        <v>613</v>
      </c>
      <c r="B589">
        <v>587</v>
      </c>
      <c r="C589" t="str">
        <f>LEFT(Table131314[[#This Row],[Contingency id]])</f>
        <v>C</v>
      </c>
      <c r="D589">
        <v>0</v>
      </c>
      <c r="E589" s="1">
        <v>1</v>
      </c>
      <c r="F589">
        <v>38</v>
      </c>
      <c r="G589">
        <v>38</v>
      </c>
      <c r="H589">
        <v>0</v>
      </c>
      <c r="I589" s="2">
        <f>AVERAGE(Table131314[[#This Row],[Estimated costs 1]:[Estimated costs 20]])</f>
        <v>0</v>
      </c>
      <c r="J589" s="2" t="e">
        <f>(Table131314[[#This Row],[Mean]]-Table131314[[#This Row],[Actual cost]])/Table131314[[#This Row],[Actual cost]]*100</f>
        <v>#DIV/0!</v>
      </c>
      <c r="K589" s="2">
        <f>_xlfn.STDEV.P(Table131314[[#This Row],[Estimated costs 1]:[Estimated costs 20]])</f>
        <v>0</v>
      </c>
      <c r="L589" s="2" t="e">
        <f>Table131314[[#This Row],[Dev]]/Table131314[[#This Row],[Mean]]*100</f>
        <v>#DIV/0!</v>
      </c>
      <c r="M589" s="2">
        <f>Table131314[[#This Row],[Estimated costs 1]]-Table131314[[#This Row],[Actual cost]]</f>
        <v>0</v>
      </c>
      <c r="N589" s="2" t="e">
        <f>Table131314[[#This Row],[Diff 1]]/Table131314[[#This Row],[Actual cost]]*100</f>
        <v>#DIV/0!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</row>
    <row r="590" spans="1:34" x14ac:dyDescent="0.3">
      <c r="A590" t="s">
        <v>614</v>
      </c>
      <c r="B590">
        <v>588</v>
      </c>
      <c r="C590" t="str">
        <f>LEFT(Table131314[[#This Row],[Contingency id]])</f>
        <v>C</v>
      </c>
      <c r="D590">
        <v>0</v>
      </c>
      <c r="E590" s="1">
        <v>1</v>
      </c>
      <c r="F590">
        <v>35</v>
      </c>
      <c r="G590">
        <v>35</v>
      </c>
      <c r="H590">
        <v>0</v>
      </c>
      <c r="I590" s="2">
        <f>AVERAGE(Table131314[[#This Row],[Estimated costs 1]:[Estimated costs 20]])</f>
        <v>0</v>
      </c>
      <c r="J590" s="2" t="e">
        <f>(Table131314[[#This Row],[Mean]]-Table131314[[#This Row],[Actual cost]])/Table131314[[#This Row],[Actual cost]]*100</f>
        <v>#DIV/0!</v>
      </c>
      <c r="K590" s="2">
        <f>_xlfn.STDEV.P(Table131314[[#This Row],[Estimated costs 1]:[Estimated costs 20]])</f>
        <v>0</v>
      </c>
      <c r="L590" s="2" t="e">
        <f>Table131314[[#This Row],[Dev]]/Table131314[[#This Row],[Mean]]*100</f>
        <v>#DIV/0!</v>
      </c>
      <c r="M590" s="2">
        <f>Table131314[[#This Row],[Estimated costs 1]]-Table131314[[#This Row],[Actual cost]]</f>
        <v>0</v>
      </c>
      <c r="N590" s="2" t="e">
        <f>Table131314[[#This Row],[Diff 1]]/Table131314[[#This Row],[Actual cost]]*100</f>
        <v>#DIV/0!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</row>
    <row r="591" spans="1:34" x14ac:dyDescent="0.3">
      <c r="A591" t="s">
        <v>615</v>
      </c>
      <c r="B591">
        <v>589</v>
      </c>
      <c r="C591" t="str">
        <f>LEFT(Table131314[[#This Row],[Contingency id]])</f>
        <v>C</v>
      </c>
      <c r="D591">
        <v>0</v>
      </c>
      <c r="E591" s="1">
        <v>1</v>
      </c>
      <c r="F591">
        <v>35</v>
      </c>
      <c r="G591">
        <v>35</v>
      </c>
      <c r="H591">
        <v>0</v>
      </c>
      <c r="I591" s="2">
        <f>AVERAGE(Table131314[[#This Row],[Estimated costs 1]:[Estimated costs 20]])</f>
        <v>0</v>
      </c>
      <c r="J591" s="2" t="e">
        <f>(Table131314[[#This Row],[Mean]]-Table131314[[#This Row],[Actual cost]])/Table131314[[#This Row],[Actual cost]]*100</f>
        <v>#DIV/0!</v>
      </c>
      <c r="K591" s="2">
        <f>_xlfn.STDEV.P(Table131314[[#This Row],[Estimated costs 1]:[Estimated costs 20]])</f>
        <v>0</v>
      </c>
      <c r="L591" s="2" t="e">
        <f>Table131314[[#This Row],[Dev]]/Table131314[[#This Row],[Mean]]*100</f>
        <v>#DIV/0!</v>
      </c>
      <c r="M591" s="2">
        <f>Table131314[[#This Row],[Estimated costs 1]]-Table131314[[#This Row],[Actual cost]]</f>
        <v>0</v>
      </c>
      <c r="N591" s="2" t="e">
        <f>Table131314[[#This Row],[Diff 1]]/Table131314[[#This Row],[Actual cost]]*100</f>
        <v>#DIV/0!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</row>
    <row r="592" spans="1:34" x14ac:dyDescent="0.3">
      <c r="A592" t="s">
        <v>616</v>
      </c>
      <c r="B592">
        <v>590</v>
      </c>
      <c r="C592" t="str">
        <f>LEFT(Table131314[[#This Row],[Contingency id]])</f>
        <v>C</v>
      </c>
      <c r="D592">
        <v>0</v>
      </c>
      <c r="E592" s="1">
        <v>1.02941176470588</v>
      </c>
      <c r="F592">
        <v>35</v>
      </c>
      <c r="G592">
        <v>34</v>
      </c>
      <c r="H592">
        <v>0</v>
      </c>
      <c r="I592" s="2">
        <f>AVERAGE(Table131314[[#This Row],[Estimated costs 1]:[Estimated costs 20]])</f>
        <v>0</v>
      </c>
      <c r="J592" s="2" t="e">
        <f>(Table131314[[#This Row],[Mean]]-Table131314[[#This Row],[Actual cost]])/Table131314[[#This Row],[Actual cost]]*100</f>
        <v>#DIV/0!</v>
      </c>
      <c r="K592" s="2">
        <f>_xlfn.STDEV.P(Table131314[[#This Row],[Estimated costs 1]:[Estimated costs 20]])</f>
        <v>0</v>
      </c>
      <c r="L592" s="2" t="e">
        <f>Table131314[[#This Row],[Dev]]/Table131314[[#This Row],[Mean]]*100</f>
        <v>#DIV/0!</v>
      </c>
      <c r="M592" s="2">
        <f>Table131314[[#This Row],[Estimated costs 1]]-Table131314[[#This Row],[Actual cost]]</f>
        <v>0</v>
      </c>
      <c r="N592" s="2" t="e">
        <f>Table131314[[#This Row],[Diff 1]]/Table131314[[#This Row],[Actual cost]]*100</f>
        <v>#DIV/0!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</row>
    <row r="593" spans="1:34" x14ac:dyDescent="0.3">
      <c r="A593" t="s">
        <v>617</v>
      </c>
      <c r="B593">
        <v>591</v>
      </c>
      <c r="C593" t="str">
        <f>LEFT(Table131314[[#This Row],[Contingency id]])</f>
        <v>C</v>
      </c>
      <c r="D593">
        <v>0</v>
      </c>
      <c r="E593" s="1">
        <v>1.02941176470588</v>
      </c>
      <c r="F593">
        <v>35</v>
      </c>
      <c r="G593">
        <v>34</v>
      </c>
      <c r="H593">
        <v>0</v>
      </c>
      <c r="I593" s="2">
        <f>AVERAGE(Table131314[[#This Row],[Estimated costs 1]:[Estimated costs 20]])</f>
        <v>0</v>
      </c>
      <c r="J593" s="2" t="e">
        <f>(Table131314[[#This Row],[Mean]]-Table131314[[#This Row],[Actual cost]])/Table131314[[#This Row],[Actual cost]]*100</f>
        <v>#DIV/0!</v>
      </c>
      <c r="K593" s="2">
        <f>_xlfn.STDEV.P(Table131314[[#This Row],[Estimated costs 1]:[Estimated costs 20]])</f>
        <v>0</v>
      </c>
      <c r="L593" s="2" t="e">
        <f>Table131314[[#This Row],[Dev]]/Table131314[[#This Row],[Mean]]*100</f>
        <v>#DIV/0!</v>
      </c>
      <c r="M593" s="2">
        <f>Table131314[[#This Row],[Estimated costs 1]]-Table131314[[#This Row],[Actual cost]]</f>
        <v>0</v>
      </c>
      <c r="N593" s="2" t="e">
        <f>Table131314[[#This Row],[Diff 1]]/Table131314[[#This Row],[Actual cost]]*100</f>
        <v>#DIV/0!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</row>
    <row r="594" spans="1:34" x14ac:dyDescent="0.3">
      <c r="A594" t="s">
        <v>618</v>
      </c>
      <c r="B594">
        <v>592</v>
      </c>
      <c r="C594" t="str">
        <f>LEFT(Table131314[[#This Row],[Contingency id]])</f>
        <v>C</v>
      </c>
      <c r="D594">
        <v>0</v>
      </c>
      <c r="E594" s="1">
        <v>1</v>
      </c>
      <c r="F594">
        <v>38</v>
      </c>
      <c r="G594">
        <v>38</v>
      </c>
      <c r="H594">
        <v>0</v>
      </c>
      <c r="I594" s="2">
        <f>AVERAGE(Table131314[[#This Row],[Estimated costs 1]:[Estimated costs 20]])</f>
        <v>0</v>
      </c>
      <c r="J594" s="2" t="e">
        <f>(Table131314[[#This Row],[Mean]]-Table131314[[#This Row],[Actual cost]])/Table131314[[#This Row],[Actual cost]]*100</f>
        <v>#DIV/0!</v>
      </c>
      <c r="K594" s="2">
        <f>_xlfn.STDEV.P(Table131314[[#This Row],[Estimated costs 1]:[Estimated costs 20]])</f>
        <v>0</v>
      </c>
      <c r="L594" s="2" t="e">
        <f>Table131314[[#This Row],[Dev]]/Table131314[[#This Row],[Mean]]*100</f>
        <v>#DIV/0!</v>
      </c>
      <c r="M594" s="2">
        <f>Table131314[[#This Row],[Estimated costs 1]]-Table131314[[#This Row],[Actual cost]]</f>
        <v>0</v>
      </c>
      <c r="N594" s="2" t="e">
        <f>Table131314[[#This Row],[Diff 1]]/Table131314[[#This Row],[Actual cost]]*100</f>
        <v>#DIV/0!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</row>
    <row r="595" spans="1:34" x14ac:dyDescent="0.3">
      <c r="A595" t="s">
        <v>619</v>
      </c>
      <c r="B595">
        <v>593</v>
      </c>
      <c r="C595" t="str">
        <f>LEFT(Table131314[[#This Row],[Contingency id]])</f>
        <v>C</v>
      </c>
      <c r="D595">
        <v>0</v>
      </c>
      <c r="E595" s="1">
        <v>1</v>
      </c>
      <c r="F595">
        <v>45</v>
      </c>
      <c r="G595">
        <v>45</v>
      </c>
      <c r="H595">
        <v>0</v>
      </c>
      <c r="I595" s="2">
        <f>AVERAGE(Table131314[[#This Row],[Estimated costs 1]:[Estimated costs 20]])</f>
        <v>0</v>
      </c>
      <c r="J595" s="2" t="e">
        <f>(Table131314[[#This Row],[Mean]]-Table131314[[#This Row],[Actual cost]])/Table131314[[#This Row],[Actual cost]]*100</f>
        <v>#DIV/0!</v>
      </c>
      <c r="K595" s="2">
        <f>_xlfn.STDEV.P(Table131314[[#This Row],[Estimated costs 1]:[Estimated costs 20]])</f>
        <v>0</v>
      </c>
      <c r="L595" s="2" t="e">
        <f>Table131314[[#This Row],[Dev]]/Table131314[[#This Row],[Mean]]*100</f>
        <v>#DIV/0!</v>
      </c>
      <c r="M595" s="2">
        <f>Table131314[[#This Row],[Estimated costs 1]]-Table131314[[#This Row],[Actual cost]]</f>
        <v>0</v>
      </c>
      <c r="N595" s="2" t="e">
        <f>Table131314[[#This Row],[Diff 1]]/Table131314[[#This Row],[Actual cost]]*100</f>
        <v>#DIV/0!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</row>
    <row r="596" spans="1:34" x14ac:dyDescent="0.3">
      <c r="A596" t="s">
        <v>620</v>
      </c>
      <c r="B596">
        <v>594</v>
      </c>
      <c r="C596" t="str">
        <f>LEFT(Table131314[[#This Row],[Contingency id]])</f>
        <v>C</v>
      </c>
      <c r="D596">
        <v>0</v>
      </c>
      <c r="E596" s="1">
        <v>1</v>
      </c>
      <c r="F596">
        <v>31</v>
      </c>
      <c r="G596">
        <v>31</v>
      </c>
      <c r="H596">
        <v>0</v>
      </c>
      <c r="I596" s="2">
        <f>AVERAGE(Table131314[[#This Row],[Estimated costs 1]:[Estimated costs 20]])</f>
        <v>0</v>
      </c>
      <c r="J596" s="2" t="e">
        <f>(Table131314[[#This Row],[Mean]]-Table131314[[#This Row],[Actual cost]])/Table131314[[#This Row],[Actual cost]]*100</f>
        <v>#DIV/0!</v>
      </c>
      <c r="K596" s="2">
        <f>_xlfn.STDEV.P(Table131314[[#This Row],[Estimated costs 1]:[Estimated costs 20]])</f>
        <v>0</v>
      </c>
      <c r="L596" s="2" t="e">
        <f>Table131314[[#This Row],[Dev]]/Table131314[[#This Row],[Mean]]*100</f>
        <v>#DIV/0!</v>
      </c>
      <c r="M596" s="2">
        <f>Table131314[[#This Row],[Estimated costs 1]]-Table131314[[#This Row],[Actual cost]]</f>
        <v>0</v>
      </c>
      <c r="N596" s="2" t="e">
        <f>Table131314[[#This Row],[Diff 1]]/Table131314[[#This Row],[Actual cost]]*100</f>
        <v>#DIV/0!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</row>
    <row r="597" spans="1:34" x14ac:dyDescent="0.3">
      <c r="A597" t="s">
        <v>621</v>
      </c>
      <c r="B597">
        <v>595</v>
      </c>
      <c r="C597" t="str">
        <f>LEFT(Table131314[[#This Row],[Contingency id]])</f>
        <v>C</v>
      </c>
      <c r="D597">
        <v>0</v>
      </c>
      <c r="E597" s="1">
        <v>1</v>
      </c>
      <c r="F597">
        <v>31</v>
      </c>
      <c r="G597">
        <v>31</v>
      </c>
      <c r="H597">
        <v>0</v>
      </c>
      <c r="I597" s="2">
        <f>AVERAGE(Table131314[[#This Row],[Estimated costs 1]:[Estimated costs 20]])</f>
        <v>0</v>
      </c>
      <c r="J597" s="2" t="e">
        <f>(Table131314[[#This Row],[Mean]]-Table131314[[#This Row],[Actual cost]])/Table131314[[#This Row],[Actual cost]]*100</f>
        <v>#DIV/0!</v>
      </c>
      <c r="K597" s="2">
        <f>_xlfn.STDEV.P(Table131314[[#This Row],[Estimated costs 1]:[Estimated costs 20]])</f>
        <v>0</v>
      </c>
      <c r="L597" s="2" t="e">
        <f>Table131314[[#This Row],[Dev]]/Table131314[[#This Row],[Mean]]*100</f>
        <v>#DIV/0!</v>
      </c>
      <c r="M597" s="2">
        <f>Table131314[[#This Row],[Estimated costs 1]]-Table131314[[#This Row],[Actual cost]]</f>
        <v>0</v>
      </c>
      <c r="N597" s="2" t="e">
        <f>Table131314[[#This Row],[Diff 1]]/Table131314[[#This Row],[Actual cost]]*100</f>
        <v>#DIV/0!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</row>
    <row r="598" spans="1:34" x14ac:dyDescent="0.3">
      <c r="A598" t="s">
        <v>622</v>
      </c>
      <c r="B598">
        <v>596</v>
      </c>
      <c r="C598" t="str">
        <f>LEFT(Table131314[[#This Row],[Contingency id]])</f>
        <v>C</v>
      </c>
      <c r="D598">
        <v>0</v>
      </c>
      <c r="E598" s="1">
        <v>1</v>
      </c>
      <c r="F598">
        <v>45</v>
      </c>
      <c r="G598">
        <v>45</v>
      </c>
      <c r="H598">
        <v>0</v>
      </c>
      <c r="I598" s="2">
        <f>AVERAGE(Table131314[[#This Row],[Estimated costs 1]:[Estimated costs 20]])</f>
        <v>0</v>
      </c>
      <c r="J598" s="2" t="e">
        <f>(Table131314[[#This Row],[Mean]]-Table131314[[#This Row],[Actual cost]])/Table131314[[#This Row],[Actual cost]]*100</f>
        <v>#DIV/0!</v>
      </c>
      <c r="K598" s="2">
        <f>_xlfn.STDEV.P(Table131314[[#This Row],[Estimated costs 1]:[Estimated costs 20]])</f>
        <v>0</v>
      </c>
      <c r="L598" s="2" t="e">
        <f>Table131314[[#This Row],[Dev]]/Table131314[[#This Row],[Mean]]*100</f>
        <v>#DIV/0!</v>
      </c>
      <c r="M598" s="2">
        <f>Table131314[[#This Row],[Estimated costs 1]]-Table131314[[#This Row],[Actual cost]]</f>
        <v>0</v>
      </c>
      <c r="N598" s="2" t="e">
        <f>Table131314[[#This Row],[Diff 1]]/Table131314[[#This Row],[Actual cost]]*100</f>
        <v>#DIV/0!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</row>
    <row r="599" spans="1:34" x14ac:dyDescent="0.3">
      <c r="A599" t="s">
        <v>623</v>
      </c>
      <c r="B599">
        <v>597</v>
      </c>
      <c r="C599" t="str">
        <f>LEFT(Table131314[[#This Row],[Contingency id]])</f>
        <v>C</v>
      </c>
      <c r="D599">
        <v>0</v>
      </c>
      <c r="E599" s="1">
        <v>1</v>
      </c>
      <c r="F599">
        <v>45</v>
      </c>
      <c r="G599">
        <v>45</v>
      </c>
      <c r="H599">
        <v>0</v>
      </c>
      <c r="I599" s="2">
        <f>AVERAGE(Table131314[[#This Row],[Estimated costs 1]:[Estimated costs 20]])</f>
        <v>0</v>
      </c>
      <c r="J599" s="2" t="e">
        <f>(Table131314[[#This Row],[Mean]]-Table131314[[#This Row],[Actual cost]])/Table131314[[#This Row],[Actual cost]]*100</f>
        <v>#DIV/0!</v>
      </c>
      <c r="K599" s="2">
        <f>_xlfn.STDEV.P(Table131314[[#This Row],[Estimated costs 1]:[Estimated costs 20]])</f>
        <v>0</v>
      </c>
      <c r="L599" s="2" t="e">
        <f>Table131314[[#This Row],[Dev]]/Table131314[[#This Row],[Mean]]*100</f>
        <v>#DIV/0!</v>
      </c>
      <c r="M599" s="2">
        <f>Table131314[[#This Row],[Estimated costs 1]]-Table131314[[#This Row],[Actual cost]]</f>
        <v>0</v>
      </c>
      <c r="N599" s="2" t="e">
        <f>Table131314[[#This Row],[Diff 1]]/Table131314[[#This Row],[Actual cost]]*100</f>
        <v>#DIV/0!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</row>
    <row r="600" spans="1:34" x14ac:dyDescent="0.3">
      <c r="A600" t="s">
        <v>624</v>
      </c>
      <c r="B600">
        <v>598</v>
      </c>
      <c r="C600" t="str">
        <f>LEFT(Table131314[[#This Row],[Contingency id]])</f>
        <v>C</v>
      </c>
      <c r="D600">
        <v>0</v>
      </c>
      <c r="E600" s="1">
        <v>1.02272727272727</v>
      </c>
      <c r="F600">
        <v>45</v>
      </c>
      <c r="G600">
        <v>44</v>
      </c>
      <c r="H600">
        <v>0</v>
      </c>
      <c r="I600" s="2">
        <f>AVERAGE(Table131314[[#This Row],[Estimated costs 1]:[Estimated costs 20]])</f>
        <v>0</v>
      </c>
      <c r="J600" s="2" t="e">
        <f>(Table131314[[#This Row],[Mean]]-Table131314[[#This Row],[Actual cost]])/Table131314[[#This Row],[Actual cost]]*100</f>
        <v>#DIV/0!</v>
      </c>
      <c r="K600" s="2">
        <f>_xlfn.STDEV.P(Table131314[[#This Row],[Estimated costs 1]:[Estimated costs 20]])</f>
        <v>0</v>
      </c>
      <c r="L600" s="2" t="e">
        <f>Table131314[[#This Row],[Dev]]/Table131314[[#This Row],[Mean]]*100</f>
        <v>#DIV/0!</v>
      </c>
      <c r="M600" s="2">
        <f>Table131314[[#This Row],[Estimated costs 1]]-Table131314[[#This Row],[Actual cost]]</f>
        <v>0</v>
      </c>
      <c r="N600" s="2" t="e">
        <f>Table131314[[#This Row],[Diff 1]]/Table131314[[#This Row],[Actual cost]]*100</f>
        <v>#DIV/0!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</row>
    <row r="601" spans="1:34" x14ac:dyDescent="0.3">
      <c r="A601" t="s">
        <v>625</v>
      </c>
      <c r="B601">
        <v>599</v>
      </c>
      <c r="C601" t="str">
        <f>LEFT(Table131314[[#This Row],[Contingency id]])</f>
        <v>C</v>
      </c>
      <c r="D601">
        <v>0</v>
      </c>
      <c r="E601" s="1">
        <v>1</v>
      </c>
      <c r="F601">
        <v>31</v>
      </c>
      <c r="G601">
        <v>31</v>
      </c>
      <c r="H601">
        <v>0</v>
      </c>
      <c r="I601" s="2">
        <f>AVERAGE(Table131314[[#This Row],[Estimated costs 1]:[Estimated costs 20]])</f>
        <v>0</v>
      </c>
      <c r="J601" s="2" t="e">
        <f>(Table131314[[#This Row],[Mean]]-Table131314[[#This Row],[Actual cost]])/Table131314[[#This Row],[Actual cost]]*100</f>
        <v>#DIV/0!</v>
      </c>
      <c r="K601" s="2">
        <f>_xlfn.STDEV.P(Table131314[[#This Row],[Estimated costs 1]:[Estimated costs 20]])</f>
        <v>0</v>
      </c>
      <c r="L601" s="2" t="e">
        <f>Table131314[[#This Row],[Dev]]/Table131314[[#This Row],[Mean]]*100</f>
        <v>#DIV/0!</v>
      </c>
      <c r="M601" s="2">
        <f>Table131314[[#This Row],[Estimated costs 1]]-Table131314[[#This Row],[Actual cost]]</f>
        <v>0</v>
      </c>
      <c r="N601" s="2" t="e">
        <f>Table131314[[#This Row],[Diff 1]]/Table131314[[#This Row],[Actual cost]]*100</f>
        <v>#DIV/0!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</row>
    <row r="602" spans="1:34" x14ac:dyDescent="0.3">
      <c r="A602" t="s">
        <v>626</v>
      </c>
      <c r="B602">
        <v>600</v>
      </c>
      <c r="C602" t="str">
        <f>LEFT(Table131314[[#This Row],[Contingency id]])</f>
        <v>C</v>
      </c>
      <c r="D602">
        <v>0</v>
      </c>
      <c r="E602" s="1">
        <v>1</v>
      </c>
      <c r="F602">
        <v>45</v>
      </c>
      <c r="G602">
        <v>45</v>
      </c>
      <c r="H602">
        <v>0</v>
      </c>
      <c r="I602" s="2">
        <f>AVERAGE(Table131314[[#This Row],[Estimated costs 1]:[Estimated costs 20]])</f>
        <v>0</v>
      </c>
      <c r="J602" s="2" t="e">
        <f>(Table131314[[#This Row],[Mean]]-Table131314[[#This Row],[Actual cost]])/Table131314[[#This Row],[Actual cost]]*100</f>
        <v>#DIV/0!</v>
      </c>
      <c r="K602" s="2">
        <f>_xlfn.STDEV.P(Table131314[[#This Row],[Estimated costs 1]:[Estimated costs 20]])</f>
        <v>0</v>
      </c>
      <c r="L602" s="2" t="e">
        <f>Table131314[[#This Row],[Dev]]/Table131314[[#This Row],[Mean]]*100</f>
        <v>#DIV/0!</v>
      </c>
      <c r="M602" s="2">
        <f>Table131314[[#This Row],[Estimated costs 1]]-Table131314[[#This Row],[Actual cost]]</f>
        <v>0</v>
      </c>
      <c r="N602" s="2" t="e">
        <f>Table131314[[#This Row],[Diff 1]]/Table131314[[#This Row],[Actual cost]]*100</f>
        <v>#DIV/0!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</row>
    <row r="603" spans="1:34" x14ac:dyDescent="0.3">
      <c r="A603" t="s">
        <v>627</v>
      </c>
      <c r="B603">
        <v>601</v>
      </c>
      <c r="C603" t="str">
        <f>LEFT(Table131314[[#This Row],[Contingency id]])</f>
        <v>C</v>
      </c>
      <c r="D603">
        <v>0</v>
      </c>
      <c r="E603" s="1">
        <v>1</v>
      </c>
      <c r="F603">
        <v>45</v>
      </c>
      <c r="G603">
        <v>45</v>
      </c>
      <c r="H603">
        <v>0</v>
      </c>
      <c r="I603" s="2">
        <f>AVERAGE(Table131314[[#This Row],[Estimated costs 1]:[Estimated costs 20]])</f>
        <v>0</v>
      </c>
      <c r="J603" s="2" t="e">
        <f>(Table131314[[#This Row],[Mean]]-Table131314[[#This Row],[Actual cost]])/Table131314[[#This Row],[Actual cost]]*100</f>
        <v>#DIV/0!</v>
      </c>
      <c r="K603" s="2">
        <f>_xlfn.STDEV.P(Table131314[[#This Row],[Estimated costs 1]:[Estimated costs 20]])</f>
        <v>0</v>
      </c>
      <c r="L603" s="2" t="e">
        <f>Table131314[[#This Row],[Dev]]/Table131314[[#This Row],[Mean]]*100</f>
        <v>#DIV/0!</v>
      </c>
      <c r="M603" s="2">
        <f>Table131314[[#This Row],[Estimated costs 1]]-Table131314[[#This Row],[Actual cost]]</f>
        <v>0</v>
      </c>
      <c r="N603" s="2" t="e">
        <f>Table131314[[#This Row],[Diff 1]]/Table131314[[#This Row],[Actual cost]]*100</f>
        <v>#DIV/0!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</row>
    <row r="604" spans="1:34" x14ac:dyDescent="0.3">
      <c r="A604" t="s">
        <v>628</v>
      </c>
      <c r="B604">
        <v>602</v>
      </c>
      <c r="C604" t="str">
        <f>LEFT(Table131314[[#This Row],[Contingency id]])</f>
        <v>C</v>
      </c>
      <c r="D604">
        <v>0</v>
      </c>
      <c r="E604" s="1">
        <v>1.02272727272727</v>
      </c>
      <c r="F604">
        <v>45</v>
      </c>
      <c r="G604">
        <v>44</v>
      </c>
      <c r="H604">
        <v>0</v>
      </c>
      <c r="I604" s="2">
        <f>AVERAGE(Table131314[[#This Row],[Estimated costs 1]:[Estimated costs 20]])</f>
        <v>0</v>
      </c>
      <c r="J604" s="2" t="e">
        <f>(Table131314[[#This Row],[Mean]]-Table131314[[#This Row],[Actual cost]])/Table131314[[#This Row],[Actual cost]]*100</f>
        <v>#DIV/0!</v>
      </c>
      <c r="K604" s="2">
        <f>_xlfn.STDEV.P(Table131314[[#This Row],[Estimated costs 1]:[Estimated costs 20]])</f>
        <v>0</v>
      </c>
      <c r="L604" s="2" t="e">
        <f>Table131314[[#This Row],[Dev]]/Table131314[[#This Row],[Mean]]*100</f>
        <v>#DIV/0!</v>
      </c>
      <c r="M604" s="2">
        <f>Table131314[[#This Row],[Estimated costs 1]]-Table131314[[#This Row],[Actual cost]]</f>
        <v>0</v>
      </c>
      <c r="N604" s="2" t="e">
        <f>Table131314[[#This Row],[Diff 1]]/Table131314[[#This Row],[Actual cost]]*100</f>
        <v>#DIV/0!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</row>
    <row r="605" spans="1:34" x14ac:dyDescent="0.3">
      <c r="A605" t="s">
        <v>629</v>
      </c>
      <c r="B605">
        <v>603</v>
      </c>
      <c r="C605" t="str">
        <f>LEFT(Table131314[[#This Row],[Contingency id]])</f>
        <v>C</v>
      </c>
      <c r="D605">
        <v>0</v>
      </c>
      <c r="E605" s="1">
        <v>1</v>
      </c>
      <c r="F605">
        <v>20</v>
      </c>
      <c r="G605">
        <v>20</v>
      </c>
      <c r="H605">
        <v>0</v>
      </c>
      <c r="I605" s="2">
        <f>AVERAGE(Table131314[[#This Row],[Estimated costs 1]:[Estimated costs 20]])</f>
        <v>0</v>
      </c>
      <c r="J605" s="2" t="e">
        <f>(Table131314[[#This Row],[Mean]]-Table131314[[#This Row],[Actual cost]])/Table131314[[#This Row],[Actual cost]]*100</f>
        <v>#DIV/0!</v>
      </c>
      <c r="K605" s="2">
        <f>_xlfn.STDEV.P(Table131314[[#This Row],[Estimated costs 1]:[Estimated costs 20]])</f>
        <v>0</v>
      </c>
      <c r="L605" s="2" t="e">
        <f>Table131314[[#This Row],[Dev]]/Table131314[[#This Row],[Mean]]*100</f>
        <v>#DIV/0!</v>
      </c>
      <c r="M605" s="2">
        <f>Table131314[[#This Row],[Estimated costs 1]]-Table131314[[#This Row],[Actual cost]]</f>
        <v>0</v>
      </c>
      <c r="N605" s="2" t="e">
        <f>Table131314[[#This Row],[Diff 1]]/Table131314[[#This Row],[Actual cost]]*100</f>
        <v>#DIV/0!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</row>
    <row r="606" spans="1:34" x14ac:dyDescent="0.3">
      <c r="A606" t="s">
        <v>630</v>
      </c>
      <c r="B606">
        <v>604</v>
      </c>
      <c r="C606" t="str">
        <f>LEFT(Table131314[[#This Row],[Contingency id]])</f>
        <v>C</v>
      </c>
      <c r="D606">
        <v>0</v>
      </c>
      <c r="E606" s="1">
        <v>1</v>
      </c>
      <c r="F606">
        <v>20</v>
      </c>
      <c r="G606">
        <v>20</v>
      </c>
      <c r="H606">
        <v>0</v>
      </c>
      <c r="I606" s="2">
        <f>AVERAGE(Table131314[[#This Row],[Estimated costs 1]:[Estimated costs 20]])</f>
        <v>0</v>
      </c>
      <c r="J606" s="2" t="e">
        <f>(Table131314[[#This Row],[Mean]]-Table131314[[#This Row],[Actual cost]])/Table131314[[#This Row],[Actual cost]]*100</f>
        <v>#DIV/0!</v>
      </c>
      <c r="K606" s="2">
        <f>_xlfn.STDEV.P(Table131314[[#This Row],[Estimated costs 1]:[Estimated costs 20]])</f>
        <v>0</v>
      </c>
      <c r="L606" s="2" t="e">
        <f>Table131314[[#This Row],[Dev]]/Table131314[[#This Row],[Mean]]*100</f>
        <v>#DIV/0!</v>
      </c>
      <c r="M606" s="2">
        <f>Table131314[[#This Row],[Estimated costs 1]]-Table131314[[#This Row],[Actual cost]]</f>
        <v>0</v>
      </c>
      <c r="N606" s="2" t="e">
        <f>Table131314[[#This Row],[Diff 1]]/Table131314[[#This Row],[Actual cost]]*100</f>
        <v>#DIV/0!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</row>
    <row r="607" spans="1:34" x14ac:dyDescent="0.3">
      <c r="A607" t="s">
        <v>631</v>
      </c>
      <c r="B607">
        <v>605</v>
      </c>
      <c r="C607" t="str">
        <f>LEFT(Table131314[[#This Row],[Contingency id]])</f>
        <v>C</v>
      </c>
      <c r="D607">
        <v>0</v>
      </c>
      <c r="E607" s="1">
        <v>1</v>
      </c>
      <c r="F607">
        <v>20</v>
      </c>
      <c r="G607">
        <v>20</v>
      </c>
      <c r="H607">
        <v>0</v>
      </c>
      <c r="I607" s="2">
        <f>AVERAGE(Table131314[[#This Row],[Estimated costs 1]:[Estimated costs 20]])</f>
        <v>0</v>
      </c>
      <c r="J607" s="2" t="e">
        <f>(Table131314[[#This Row],[Mean]]-Table131314[[#This Row],[Actual cost]])/Table131314[[#This Row],[Actual cost]]*100</f>
        <v>#DIV/0!</v>
      </c>
      <c r="K607" s="2">
        <f>_xlfn.STDEV.P(Table131314[[#This Row],[Estimated costs 1]:[Estimated costs 20]])</f>
        <v>0</v>
      </c>
      <c r="L607" s="2" t="e">
        <f>Table131314[[#This Row],[Dev]]/Table131314[[#This Row],[Mean]]*100</f>
        <v>#DIV/0!</v>
      </c>
      <c r="M607" s="2">
        <f>Table131314[[#This Row],[Estimated costs 1]]-Table131314[[#This Row],[Actual cost]]</f>
        <v>0</v>
      </c>
      <c r="N607" s="2" t="e">
        <f>Table131314[[#This Row],[Diff 1]]/Table131314[[#This Row],[Actual cost]]*100</f>
        <v>#DIV/0!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</row>
    <row r="608" spans="1:34" x14ac:dyDescent="0.3">
      <c r="A608" t="s">
        <v>632</v>
      </c>
      <c r="B608">
        <v>606</v>
      </c>
      <c r="C608" t="str">
        <f>LEFT(Table131314[[#This Row],[Contingency id]])</f>
        <v>C</v>
      </c>
      <c r="D608">
        <v>0</v>
      </c>
      <c r="E608" s="1">
        <v>1</v>
      </c>
      <c r="F608">
        <v>20</v>
      </c>
      <c r="G608">
        <v>20</v>
      </c>
      <c r="H608">
        <v>0</v>
      </c>
      <c r="I608" s="2">
        <f>AVERAGE(Table131314[[#This Row],[Estimated costs 1]:[Estimated costs 20]])</f>
        <v>0</v>
      </c>
      <c r="J608" s="2" t="e">
        <f>(Table131314[[#This Row],[Mean]]-Table131314[[#This Row],[Actual cost]])/Table131314[[#This Row],[Actual cost]]*100</f>
        <v>#DIV/0!</v>
      </c>
      <c r="K608" s="2">
        <f>_xlfn.STDEV.P(Table131314[[#This Row],[Estimated costs 1]:[Estimated costs 20]])</f>
        <v>0</v>
      </c>
      <c r="L608" s="2" t="e">
        <f>Table131314[[#This Row],[Dev]]/Table131314[[#This Row],[Mean]]*100</f>
        <v>#DIV/0!</v>
      </c>
      <c r="M608" s="2">
        <f>Table131314[[#This Row],[Estimated costs 1]]-Table131314[[#This Row],[Actual cost]]</f>
        <v>0</v>
      </c>
      <c r="N608" s="2" t="e">
        <f>Table131314[[#This Row],[Diff 1]]/Table131314[[#This Row],[Actual cost]]*100</f>
        <v>#DIV/0!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</row>
    <row r="609" spans="1:34" x14ac:dyDescent="0.3">
      <c r="A609" t="s">
        <v>633</v>
      </c>
      <c r="B609">
        <v>607</v>
      </c>
      <c r="C609" t="str">
        <f>LEFT(Table131314[[#This Row],[Contingency id]])</f>
        <v>C</v>
      </c>
      <c r="D609">
        <v>0</v>
      </c>
      <c r="E609" s="1">
        <v>1</v>
      </c>
      <c r="F609">
        <v>20</v>
      </c>
      <c r="G609">
        <v>20</v>
      </c>
      <c r="H609">
        <v>0</v>
      </c>
      <c r="I609" s="2">
        <f>AVERAGE(Table131314[[#This Row],[Estimated costs 1]:[Estimated costs 20]])</f>
        <v>0</v>
      </c>
      <c r="J609" s="2" t="e">
        <f>(Table131314[[#This Row],[Mean]]-Table131314[[#This Row],[Actual cost]])/Table131314[[#This Row],[Actual cost]]*100</f>
        <v>#DIV/0!</v>
      </c>
      <c r="K609" s="2">
        <f>_xlfn.STDEV.P(Table131314[[#This Row],[Estimated costs 1]:[Estimated costs 20]])</f>
        <v>0</v>
      </c>
      <c r="L609" s="2" t="e">
        <f>Table131314[[#This Row],[Dev]]/Table131314[[#This Row],[Mean]]*100</f>
        <v>#DIV/0!</v>
      </c>
      <c r="M609" s="2">
        <f>Table131314[[#This Row],[Estimated costs 1]]-Table131314[[#This Row],[Actual cost]]</f>
        <v>0</v>
      </c>
      <c r="N609" s="2" t="e">
        <f>Table131314[[#This Row],[Diff 1]]/Table131314[[#This Row],[Actual cost]]*100</f>
        <v>#DIV/0!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</row>
    <row r="610" spans="1:34" x14ac:dyDescent="0.3">
      <c r="A610" t="s">
        <v>634</v>
      </c>
      <c r="B610">
        <v>608</v>
      </c>
      <c r="C610" t="str">
        <f>LEFT(Table131314[[#This Row],[Contingency id]])</f>
        <v>C</v>
      </c>
      <c r="D610">
        <v>0</v>
      </c>
      <c r="E610" s="1">
        <v>1</v>
      </c>
      <c r="F610">
        <v>20</v>
      </c>
      <c r="G610">
        <v>20</v>
      </c>
      <c r="H610">
        <v>0</v>
      </c>
      <c r="I610" s="2">
        <f>AVERAGE(Table131314[[#This Row],[Estimated costs 1]:[Estimated costs 20]])</f>
        <v>0</v>
      </c>
      <c r="J610" s="2" t="e">
        <f>(Table131314[[#This Row],[Mean]]-Table131314[[#This Row],[Actual cost]])/Table131314[[#This Row],[Actual cost]]*100</f>
        <v>#DIV/0!</v>
      </c>
      <c r="K610" s="2">
        <f>_xlfn.STDEV.P(Table131314[[#This Row],[Estimated costs 1]:[Estimated costs 20]])</f>
        <v>0</v>
      </c>
      <c r="L610" s="2" t="e">
        <f>Table131314[[#This Row],[Dev]]/Table131314[[#This Row],[Mean]]*100</f>
        <v>#DIV/0!</v>
      </c>
      <c r="M610" s="2">
        <f>Table131314[[#This Row],[Estimated costs 1]]-Table131314[[#This Row],[Actual cost]]</f>
        <v>0</v>
      </c>
      <c r="N610" s="2" t="e">
        <f>Table131314[[#This Row],[Diff 1]]/Table131314[[#This Row],[Actual cost]]*100</f>
        <v>#DIV/0!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</row>
    <row r="611" spans="1:34" x14ac:dyDescent="0.3">
      <c r="A611" t="s">
        <v>635</v>
      </c>
      <c r="B611">
        <v>609</v>
      </c>
      <c r="C611" t="str">
        <f>LEFT(Table131314[[#This Row],[Contingency id]])</f>
        <v>C</v>
      </c>
      <c r="D611">
        <v>0</v>
      </c>
      <c r="E611" s="1">
        <v>1</v>
      </c>
      <c r="F611">
        <v>20</v>
      </c>
      <c r="G611">
        <v>20</v>
      </c>
      <c r="H611">
        <v>0</v>
      </c>
      <c r="I611" s="2">
        <f>AVERAGE(Table131314[[#This Row],[Estimated costs 1]:[Estimated costs 20]])</f>
        <v>0</v>
      </c>
      <c r="J611" s="2" t="e">
        <f>(Table131314[[#This Row],[Mean]]-Table131314[[#This Row],[Actual cost]])/Table131314[[#This Row],[Actual cost]]*100</f>
        <v>#DIV/0!</v>
      </c>
      <c r="K611" s="2">
        <f>_xlfn.STDEV.P(Table131314[[#This Row],[Estimated costs 1]:[Estimated costs 20]])</f>
        <v>0</v>
      </c>
      <c r="L611" s="2" t="e">
        <f>Table131314[[#This Row],[Dev]]/Table131314[[#This Row],[Mean]]*100</f>
        <v>#DIV/0!</v>
      </c>
      <c r="M611" s="2">
        <f>Table131314[[#This Row],[Estimated costs 1]]-Table131314[[#This Row],[Actual cost]]</f>
        <v>0</v>
      </c>
      <c r="N611" s="2" t="e">
        <f>Table131314[[#This Row],[Diff 1]]/Table131314[[#This Row],[Actual cost]]*100</f>
        <v>#DIV/0!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</row>
    <row r="612" spans="1:34" x14ac:dyDescent="0.3">
      <c r="A612" t="s">
        <v>636</v>
      </c>
      <c r="B612">
        <v>610</v>
      </c>
      <c r="C612" t="str">
        <f>LEFT(Table131314[[#This Row],[Contingency id]])</f>
        <v>C</v>
      </c>
      <c r="D612">
        <v>0</v>
      </c>
      <c r="E612" s="1">
        <v>1</v>
      </c>
      <c r="F612">
        <v>20</v>
      </c>
      <c r="G612">
        <v>20</v>
      </c>
      <c r="H612">
        <v>0</v>
      </c>
      <c r="I612" s="2">
        <f>AVERAGE(Table131314[[#This Row],[Estimated costs 1]:[Estimated costs 20]])</f>
        <v>0</v>
      </c>
      <c r="J612" s="2" t="e">
        <f>(Table131314[[#This Row],[Mean]]-Table131314[[#This Row],[Actual cost]])/Table131314[[#This Row],[Actual cost]]*100</f>
        <v>#DIV/0!</v>
      </c>
      <c r="K612" s="2">
        <f>_xlfn.STDEV.P(Table131314[[#This Row],[Estimated costs 1]:[Estimated costs 20]])</f>
        <v>0</v>
      </c>
      <c r="L612" s="2" t="e">
        <f>Table131314[[#This Row],[Dev]]/Table131314[[#This Row],[Mean]]*100</f>
        <v>#DIV/0!</v>
      </c>
      <c r="M612" s="2">
        <f>Table131314[[#This Row],[Estimated costs 1]]-Table131314[[#This Row],[Actual cost]]</f>
        <v>0</v>
      </c>
      <c r="N612" s="2" t="e">
        <f>Table131314[[#This Row],[Diff 1]]/Table131314[[#This Row],[Actual cost]]*100</f>
        <v>#DIV/0!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</row>
    <row r="613" spans="1:34" x14ac:dyDescent="0.3">
      <c r="A613" t="s">
        <v>637</v>
      </c>
      <c r="B613">
        <v>611</v>
      </c>
      <c r="C613" t="str">
        <f>LEFT(Table131314[[#This Row],[Contingency id]])</f>
        <v>C</v>
      </c>
      <c r="D613">
        <v>0</v>
      </c>
      <c r="E613" s="1">
        <v>1</v>
      </c>
      <c r="F613">
        <v>20</v>
      </c>
      <c r="G613">
        <v>20</v>
      </c>
      <c r="H613">
        <v>0</v>
      </c>
      <c r="I613" s="2">
        <f>AVERAGE(Table131314[[#This Row],[Estimated costs 1]:[Estimated costs 20]])</f>
        <v>0</v>
      </c>
      <c r="J613" s="2" t="e">
        <f>(Table131314[[#This Row],[Mean]]-Table131314[[#This Row],[Actual cost]])/Table131314[[#This Row],[Actual cost]]*100</f>
        <v>#DIV/0!</v>
      </c>
      <c r="K613" s="2">
        <f>_xlfn.STDEV.P(Table131314[[#This Row],[Estimated costs 1]:[Estimated costs 20]])</f>
        <v>0</v>
      </c>
      <c r="L613" s="2" t="e">
        <f>Table131314[[#This Row],[Dev]]/Table131314[[#This Row],[Mean]]*100</f>
        <v>#DIV/0!</v>
      </c>
      <c r="M613" s="2">
        <f>Table131314[[#This Row],[Estimated costs 1]]-Table131314[[#This Row],[Actual cost]]</f>
        <v>0</v>
      </c>
      <c r="N613" s="2" t="e">
        <f>Table131314[[#This Row],[Diff 1]]/Table131314[[#This Row],[Actual cost]]*100</f>
        <v>#DIV/0!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</row>
    <row r="614" spans="1:34" x14ac:dyDescent="0.3">
      <c r="A614" t="s">
        <v>638</v>
      </c>
      <c r="B614">
        <v>612</v>
      </c>
      <c r="C614" t="str">
        <f>LEFT(Table131314[[#This Row],[Contingency id]])</f>
        <v>C</v>
      </c>
      <c r="D614">
        <v>0</v>
      </c>
      <c r="E614" s="1">
        <v>1</v>
      </c>
      <c r="F614">
        <v>20</v>
      </c>
      <c r="G614">
        <v>20</v>
      </c>
      <c r="H614">
        <v>0</v>
      </c>
      <c r="I614" s="2">
        <f>AVERAGE(Table131314[[#This Row],[Estimated costs 1]:[Estimated costs 20]])</f>
        <v>0</v>
      </c>
      <c r="J614" s="2" t="e">
        <f>(Table131314[[#This Row],[Mean]]-Table131314[[#This Row],[Actual cost]])/Table131314[[#This Row],[Actual cost]]*100</f>
        <v>#DIV/0!</v>
      </c>
      <c r="K614" s="2">
        <f>_xlfn.STDEV.P(Table131314[[#This Row],[Estimated costs 1]:[Estimated costs 20]])</f>
        <v>0</v>
      </c>
      <c r="L614" s="2" t="e">
        <f>Table131314[[#This Row],[Dev]]/Table131314[[#This Row],[Mean]]*100</f>
        <v>#DIV/0!</v>
      </c>
      <c r="M614" s="2">
        <f>Table131314[[#This Row],[Estimated costs 1]]-Table131314[[#This Row],[Actual cost]]</f>
        <v>0</v>
      </c>
      <c r="N614" s="2" t="e">
        <f>Table131314[[#This Row],[Diff 1]]/Table131314[[#This Row],[Actual cost]]*100</f>
        <v>#DIV/0!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</row>
    <row r="615" spans="1:34" x14ac:dyDescent="0.3">
      <c r="A615" t="s">
        <v>639</v>
      </c>
      <c r="B615">
        <v>613</v>
      </c>
      <c r="C615" t="str">
        <f>LEFT(Table131314[[#This Row],[Contingency id]])</f>
        <v>C</v>
      </c>
      <c r="D615">
        <v>0</v>
      </c>
      <c r="E615" s="1">
        <v>1</v>
      </c>
      <c r="F615">
        <v>20</v>
      </c>
      <c r="G615">
        <v>20</v>
      </c>
      <c r="H615">
        <v>0</v>
      </c>
      <c r="I615" s="2">
        <f>AVERAGE(Table131314[[#This Row],[Estimated costs 1]:[Estimated costs 20]])</f>
        <v>0</v>
      </c>
      <c r="J615" s="2" t="e">
        <f>(Table131314[[#This Row],[Mean]]-Table131314[[#This Row],[Actual cost]])/Table131314[[#This Row],[Actual cost]]*100</f>
        <v>#DIV/0!</v>
      </c>
      <c r="K615" s="2">
        <f>_xlfn.STDEV.P(Table131314[[#This Row],[Estimated costs 1]:[Estimated costs 20]])</f>
        <v>0</v>
      </c>
      <c r="L615" s="2" t="e">
        <f>Table131314[[#This Row],[Dev]]/Table131314[[#This Row],[Mean]]*100</f>
        <v>#DIV/0!</v>
      </c>
      <c r="M615" s="2">
        <f>Table131314[[#This Row],[Estimated costs 1]]-Table131314[[#This Row],[Actual cost]]</f>
        <v>0</v>
      </c>
      <c r="N615" s="2" t="e">
        <f>Table131314[[#This Row],[Diff 1]]/Table131314[[#This Row],[Actual cost]]*100</f>
        <v>#DIV/0!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</row>
    <row r="616" spans="1:34" x14ac:dyDescent="0.3">
      <c r="A616" t="s">
        <v>640</v>
      </c>
      <c r="B616">
        <v>614</v>
      </c>
      <c r="C616" t="str">
        <f>LEFT(Table131314[[#This Row],[Contingency id]])</f>
        <v>C</v>
      </c>
      <c r="D616">
        <v>0</v>
      </c>
      <c r="E616" s="1">
        <v>1</v>
      </c>
      <c r="F616">
        <v>19</v>
      </c>
      <c r="G616">
        <v>19</v>
      </c>
      <c r="H616">
        <v>0</v>
      </c>
      <c r="I616" s="2">
        <f>AVERAGE(Table131314[[#This Row],[Estimated costs 1]:[Estimated costs 20]])</f>
        <v>0</v>
      </c>
      <c r="J616" s="2" t="e">
        <f>(Table131314[[#This Row],[Mean]]-Table131314[[#This Row],[Actual cost]])/Table131314[[#This Row],[Actual cost]]*100</f>
        <v>#DIV/0!</v>
      </c>
      <c r="K616" s="2">
        <f>_xlfn.STDEV.P(Table131314[[#This Row],[Estimated costs 1]:[Estimated costs 20]])</f>
        <v>0</v>
      </c>
      <c r="L616" s="2" t="e">
        <f>Table131314[[#This Row],[Dev]]/Table131314[[#This Row],[Mean]]*100</f>
        <v>#DIV/0!</v>
      </c>
      <c r="M616" s="2">
        <f>Table131314[[#This Row],[Estimated costs 1]]-Table131314[[#This Row],[Actual cost]]</f>
        <v>0</v>
      </c>
      <c r="N616" s="2" t="e">
        <f>Table131314[[#This Row],[Diff 1]]/Table131314[[#This Row],[Actual cost]]*100</f>
        <v>#DIV/0!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</row>
    <row r="617" spans="1:34" x14ac:dyDescent="0.3">
      <c r="A617" t="s">
        <v>641</v>
      </c>
      <c r="B617">
        <v>615</v>
      </c>
      <c r="C617" t="str">
        <f>LEFT(Table131314[[#This Row],[Contingency id]])</f>
        <v>C</v>
      </c>
      <c r="D617">
        <v>0</v>
      </c>
      <c r="E617" s="1">
        <v>1.0347222222222201</v>
      </c>
      <c r="F617">
        <v>149</v>
      </c>
      <c r="G617">
        <v>144</v>
      </c>
      <c r="H617">
        <v>0</v>
      </c>
      <c r="I617" s="2">
        <f>AVERAGE(Table131314[[#This Row],[Estimated costs 1]:[Estimated costs 20]])</f>
        <v>0</v>
      </c>
      <c r="J617" s="2" t="e">
        <f>(Table131314[[#This Row],[Mean]]-Table131314[[#This Row],[Actual cost]])/Table131314[[#This Row],[Actual cost]]*100</f>
        <v>#DIV/0!</v>
      </c>
      <c r="K617" s="2">
        <f>_xlfn.STDEV.P(Table131314[[#This Row],[Estimated costs 1]:[Estimated costs 20]])</f>
        <v>0</v>
      </c>
      <c r="L617" s="2" t="e">
        <f>Table131314[[#This Row],[Dev]]/Table131314[[#This Row],[Mean]]*100</f>
        <v>#DIV/0!</v>
      </c>
      <c r="M617" s="2">
        <f>Table131314[[#This Row],[Estimated costs 1]]-Table131314[[#This Row],[Actual cost]]</f>
        <v>0</v>
      </c>
      <c r="N617" s="2" t="e">
        <f>Table131314[[#This Row],[Diff 1]]/Table131314[[#This Row],[Actual cost]]*100</f>
        <v>#DIV/0!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</row>
    <row r="618" spans="1:34" x14ac:dyDescent="0.3">
      <c r="A618" t="s">
        <v>642</v>
      </c>
      <c r="B618">
        <v>616</v>
      </c>
      <c r="C618" t="str">
        <f>LEFT(Table131314[[#This Row],[Contingency id]])</f>
        <v>C</v>
      </c>
      <c r="D618">
        <v>0</v>
      </c>
      <c r="E618" s="1">
        <v>1.0136054421768701</v>
      </c>
      <c r="F618">
        <v>149</v>
      </c>
      <c r="G618">
        <v>147</v>
      </c>
      <c r="H618">
        <v>0</v>
      </c>
      <c r="I618" s="2">
        <f>AVERAGE(Table131314[[#This Row],[Estimated costs 1]:[Estimated costs 20]])</f>
        <v>0</v>
      </c>
      <c r="J618" s="2" t="e">
        <f>(Table131314[[#This Row],[Mean]]-Table131314[[#This Row],[Actual cost]])/Table131314[[#This Row],[Actual cost]]*100</f>
        <v>#DIV/0!</v>
      </c>
      <c r="K618" s="2">
        <f>_xlfn.STDEV.P(Table131314[[#This Row],[Estimated costs 1]:[Estimated costs 20]])</f>
        <v>0</v>
      </c>
      <c r="L618" s="2" t="e">
        <f>Table131314[[#This Row],[Dev]]/Table131314[[#This Row],[Mean]]*100</f>
        <v>#DIV/0!</v>
      </c>
      <c r="M618" s="2">
        <f>Table131314[[#This Row],[Estimated costs 1]]-Table131314[[#This Row],[Actual cost]]</f>
        <v>0</v>
      </c>
      <c r="N618" s="2" t="e">
        <f>Table131314[[#This Row],[Diff 1]]/Table131314[[#This Row],[Actual cost]]*100</f>
        <v>#DIV/0!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</row>
    <row r="619" spans="1:34" x14ac:dyDescent="0.3">
      <c r="A619" t="s">
        <v>643</v>
      </c>
      <c r="B619">
        <v>617</v>
      </c>
      <c r="C619" t="str">
        <f>LEFT(Table131314[[#This Row],[Contingency id]])</f>
        <v>C</v>
      </c>
      <c r="D619">
        <v>0</v>
      </c>
      <c r="E619" s="1">
        <v>1.0136054421768701</v>
      </c>
      <c r="F619">
        <v>149</v>
      </c>
      <c r="G619">
        <v>147</v>
      </c>
      <c r="H619">
        <v>0</v>
      </c>
      <c r="I619" s="2">
        <f>AVERAGE(Table131314[[#This Row],[Estimated costs 1]:[Estimated costs 20]])</f>
        <v>0</v>
      </c>
      <c r="J619" s="2" t="e">
        <f>(Table131314[[#This Row],[Mean]]-Table131314[[#This Row],[Actual cost]])/Table131314[[#This Row],[Actual cost]]*100</f>
        <v>#DIV/0!</v>
      </c>
      <c r="K619" s="2">
        <f>_xlfn.STDEV.P(Table131314[[#This Row],[Estimated costs 1]:[Estimated costs 20]])</f>
        <v>0</v>
      </c>
      <c r="L619" s="2" t="e">
        <f>Table131314[[#This Row],[Dev]]/Table131314[[#This Row],[Mean]]*100</f>
        <v>#DIV/0!</v>
      </c>
      <c r="M619" s="2">
        <f>Table131314[[#This Row],[Estimated costs 1]]-Table131314[[#This Row],[Actual cost]]</f>
        <v>0</v>
      </c>
      <c r="N619" s="2" t="e">
        <f>Table131314[[#This Row],[Diff 1]]/Table131314[[#This Row],[Actual cost]]*100</f>
        <v>#DIV/0!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</row>
    <row r="620" spans="1:34" x14ac:dyDescent="0.3">
      <c r="A620" t="s">
        <v>644</v>
      </c>
      <c r="B620">
        <v>618</v>
      </c>
      <c r="C620" t="str">
        <f>LEFT(Table131314[[#This Row],[Contingency id]])</f>
        <v>C</v>
      </c>
      <c r="D620">
        <v>0</v>
      </c>
      <c r="E620" s="1">
        <v>1.0136054421768701</v>
      </c>
      <c r="F620">
        <v>149</v>
      </c>
      <c r="G620">
        <v>147</v>
      </c>
      <c r="H620">
        <v>0</v>
      </c>
      <c r="I620" s="2">
        <f>AVERAGE(Table131314[[#This Row],[Estimated costs 1]:[Estimated costs 20]])</f>
        <v>0</v>
      </c>
      <c r="J620" s="2" t="e">
        <f>(Table131314[[#This Row],[Mean]]-Table131314[[#This Row],[Actual cost]])/Table131314[[#This Row],[Actual cost]]*100</f>
        <v>#DIV/0!</v>
      </c>
      <c r="K620" s="2">
        <f>_xlfn.STDEV.P(Table131314[[#This Row],[Estimated costs 1]:[Estimated costs 20]])</f>
        <v>0</v>
      </c>
      <c r="L620" s="2" t="e">
        <f>Table131314[[#This Row],[Dev]]/Table131314[[#This Row],[Mean]]*100</f>
        <v>#DIV/0!</v>
      </c>
      <c r="M620" s="2">
        <f>Table131314[[#This Row],[Estimated costs 1]]-Table131314[[#This Row],[Actual cost]]</f>
        <v>0</v>
      </c>
      <c r="N620" s="2" t="e">
        <f>Table131314[[#This Row],[Diff 1]]/Table131314[[#This Row],[Actual cost]]*100</f>
        <v>#DIV/0!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</row>
    <row r="621" spans="1:34" x14ac:dyDescent="0.3">
      <c r="A621" t="s">
        <v>645</v>
      </c>
      <c r="B621">
        <v>619</v>
      </c>
      <c r="C621" t="str">
        <f>LEFT(Table131314[[#This Row],[Contingency id]])</f>
        <v>C</v>
      </c>
      <c r="D621">
        <v>0</v>
      </c>
      <c r="E621" s="1">
        <v>1.02758620689655</v>
      </c>
      <c r="F621">
        <v>149</v>
      </c>
      <c r="G621">
        <v>145</v>
      </c>
      <c r="H621">
        <v>0</v>
      </c>
      <c r="I621" s="2">
        <f>AVERAGE(Table131314[[#This Row],[Estimated costs 1]:[Estimated costs 20]])</f>
        <v>0</v>
      </c>
      <c r="J621" s="2" t="e">
        <f>(Table131314[[#This Row],[Mean]]-Table131314[[#This Row],[Actual cost]])/Table131314[[#This Row],[Actual cost]]*100</f>
        <v>#DIV/0!</v>
      </c>
      <c r="K621" s="2">
        <f>_xlfn.STDEV.P(Table131314[[#This Row],[Estimated costs 1]:[Estimated costs 20]])</f>
        <v>0</v>
      </c>
      <c r="L621" s="2" t="e">
        <f>Table131314[[#This Row],[Dev]]/Table131314[[#This Row],[Mean]]*100</f>
        <v>#DIV/0!</v>
      </c>
      <c r="M621" s="2">
        <f>Table131314[[#This Row],[Estimated costs 1]]-Table131314[[#This Row],[Actual cost]]</f>
        <v>0</v>
      </c>
      <c r="N621" s="2" t="e">
        <f>Table131314[[#This Row],[Diff 1]]/Table131314[[#This Row],[Actual cost]]*100</f>
        <v>#DIV/0!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</row>
    <row r="622" spans="1:34" x14ac:dyDescent="0.3">
      <c r="A622" t="s">
        <v>646</v>
      </c>
      <c r="B622">
        <v>620</v>
      </c>
      <c r="C622" t="str">
        <f>LEFT(Table131314[[#This Row],[Contingency id]])</f>
        <v>C</v>
      </c>
      <c r="D622">
        <v>0</v>
      </c>
      <c r="E622" s="1">
        <v>1.0392156862744999</v>
      </c>
      <c r="F622">
        <v>159</v>
      </c>
      <c r="G622">
        <v>153</v>
      </c>
      <c r="H622">
        <v>0</v>
      </c>
      <c r="I622" s="2">
        <f>AVERAGE(Table131314[[#This Row],[Estimated costs 1]:[Estimated costs 20]])</f>
        <v>0</v>
      </c>
      <c r="J622" s="2" t="e">
        <f>(Table131314[[#This Row],[Mean]]-Table131314[[#This Row],[Actual cost]])/Table131314[[#This Row],[Actual cost]]*100</f>
        <v>#DIV/0!</v>
      </c>
      <c r="K622" s="2">
        <f>_xlfn.STDEV.P(Table131314[[#This Row],[Estimated costs 1]:[Estimated costs 20]])</f>
        <v>0</v>
      </c>
      <c r="L622" s="2" t="e">
        <f>Table131314[[#This Row],[Dev]]/Table131314[[#This Row],[Mean]]*100</f>
        <v>#DIV/0!</v>
      </c>
      <c r="M622" s="2">
        <f>Table131314[[#This Row],[Estimated costs 1]]-Table131314[[#This Row],[Actual cost]]</f>
        <v>0</v>
      </c>
      <c r="N622" s="2" t="e">
        <f>Table131314[[#This Row],[Diff 1]]/Table131314[[#This Row],[Actual cost]]*100</f>
        <v>#DIV/0!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</row>
    <row r="623" spans="1:34" x14ac:dyDescent="0.3">
      <c r="A623" t="s">
        <v>647</v>
      </c>
      <c r="B623">
        <v>621</v>
      </c>
      <c r="C623" t="str">
        <f>LEFT(Table131314[[#This Row],[Contingency id]])</f>
        <v>C</v>
      </c>
      <c r="D623">
        <v>0</v>
      </c>
      <c r="E623" s="1">
        <v>1.0347222222222201</v>
      </c>
      <c r="F623">
        <v>149</v>
      </c>
      <c r="G623">
        <v>144</v>
      </c>
      <c r="H623">
        <v>0</v>
      </c>
      <c r="I623" s="2">
        <f>AVERAGE(Table131314[[#This Row],[Estimated costs 1]:[Estimated costs 20]])</f>
        <v>0</v>
      </c>
      <c r="J623" s="2" t="e">
        <f>(Table131314[[#This Row],[Mean]]-Table131314[[#This Row],[Actual cost]])/Table131314[[#This Row],[Actual cost]]*100</f>
        <v>#DIV/0!</v>
      </c>
      <c r="K623" s="2">
        <f>_xlfn.STDEV.P(Table131314[[#This Row],[Estimated costs 1]:[Estimated costs 20]])</f>
        <v>0</v>
      </c>
      <c r="L623" s="2" t="e">
        <f>Table131314[[#This Row],[Dev]]/Table131314[[#This Row],[Mean]]*100</f>
        <v>#DIV/0!</v>
      </c>
      <c r="M623" s="2">
        <f>Table131314[[#This Row],[Estimated costs 1]]-Table131314[[#This Row],[Actual cost]]</f>
        <v>0</v>
      </c>
      <c r="N623" s="2" t="e">
        <f>Table131314[[#This Row],[Diff 1]]/Table131314[[#This Row],[Actual cost]]*100</f>
        <v>#DIV/0!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</row>
    <row r="624" spans="1:34" x14ac:dyDescent="0.3">
      <c r="A624" t="s">
        <v>648</v>
      </c>
      <c r="B624">
        <v>622</v>
      </c>
      <c r="C624" t="str">
        <f>LEFT(Table131314[[#This Row],[Contingency id]])</f>
        <v>C</v>
      </c>
      <c r="D624">
        <v>0</v>
      </c>
      <c r="E624" s="1">
        <v>1.0258064516129</v>
      </c>
      <c r="F624">
        <v>159</v>
      </c>
      <c r="G624">
        <v>155</v>
      </c>
      <c r="H624">
        <v>0</v>
      </c>
      <c r="I624" s="2">
        <f>AVERAGE(Table131314[[#This Row],[Estimated costs 1]:[Estimated costs 20]])</f>
        <v>0</v>
      </c>
      <c r="J624" s="2" t="e">
        <f>(Table131314[[#This Row],[Mean]]-Table131314[[#This Row],[Actual cost]])/Table131314[[#This Row],[Actual cost]]*100</f>
        <v>#DIV/0!</v>
      </c>
      <c r="K624" s="2">
        <f>_xlfn.STDEV.P(Table131314[[#This Row],[Estimated costs 1]:[Estimated costs 20]])</f>
        <v>0</v>
      </c>
      <c r="L624" s="2" t="e">
        <f>Table131314[[#This Row],[Dev]]/Table131314[[#This Row],[Mean]]*100</f>
        <v>#DIV/0!</v>
      </c>
      <c r="M624" s="2">
        <f>Table131314[[#This Row],[Estimated costs 1]]-Table131314[[#This Row],[Actual cost]]</f>
        <v>0</v>
      </c>
      <c r="N624" s="2" t="e">
        <f>Table131314[[#This Row],[Diff 1]]/Table131314[[#This Row],[Actual cost]]*100</f>
        <v>#DIV/0!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</row>
    <row r="625" spans="1:34" x14ac:dyDescent="0.3">
      <c r="A625" t="s">
        <v>649</v>
      </c>
      <c r="B625">
        <v>623</v>
      </c>
      <c r="C625" t="str">
        <f>LEFT(Table131314[[#This Row],[Contingency id]])</f>
        <v>C</v>
      </c>
      <c r="D625">
        <v>0</v>
      </c>
      <c r="E625" s="1">
        <v>1.02941176470588</v>
      </c>
      <c r="F625">
        <v>70</v>
      </c>
      <c r="G625">
        <v>68</v>
      </c>
      <c r="H625">
        <v>0</v>
      </c>
      <c r="I625" s="2">
        <f>AVERAGE(Table131314[[#This Row],[Estimated costs 1]:[Estimated costs 20]])</f>
        <v>0</v>
      </c>
      <c r="J625" s="2" t="e">
        <f>(Table131314[[#This Row],[Mean]]-Table131314[[#This Row],[Actual cost]])/Table131314[[#This Row],[Actual cost]]*100</f>
        <v>#DIV/0!</v>
      </c>
      <c r="K625" s="2">
        <f>_xlfn.STDEV.P(Table131314[[#This Row],[Estimated costs 1]:[Estimated costs 20]])</f>
        <v>0</v>
      </c>
      <c r="L625" s="2" t="e">
        <f>Table131314[[#This Row],[Dev]]/Table131314[[#This Row],[Mean]]*100</f>
        <v>#DIV/0!</v>
      </c>
      <c r="M625" s="2">
        <f>Table131314[[#This Row],[Estimated costs 1]]-Table131314[[#This Row],[Actual cost]]</f>
        <v>0</v>
      </c>
      <c r="N625" s="2" t="e">
        <f>Table131314[[#This Row],[Diff 1]]/Table131314[[#This Row],[Actual cost]]*100</f>
        <v>#DIV/0!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</row>
    <row r="626" spans="1:34" x14ac:dyDescent="0.3">
      <c r="A626" t="s">
        <v>650</v>
      </c>
      <c r="B626">
        <v>624</v>
      </c>
      <c r="C626" t="str">
        <f>LEFT(Table131314[[#This Row],[Contingency id]])</f>
        <v>C</v>
      </c>
      <c r="D626">
        <v>0</v>
      </c>
      <c r="E626" s="1">
        <v>1.01449275362318</v>
      </c>
      <c r="F626">
        <v>70</v>
      </c>
      <c r="G626">
        <v>69</v>
      </c>
      <c r="H626">
        <v>0</v>
      </c>
      <c r="I626" s="2">
        <f>AVERAGE(Table131314[[#This Row],[Estimated costs 1]:[Estimated costs 20]])</f>
        <v>0</v>
      </c>
      <c r="J626" s="2" t="e">
        <f>(Table131314[[#This Row],[Mean]]-Table131314[[#This Row],[Actual cost]])/Table131314[[#This Row],[Actual cost]]*100</f>
        <v>#DIV/0!</v>
      </c>
      <c r="K626" s="2">
        <f>_xlfn.STDEV.P(Table131314[[#This Row],[Estimated costs 1]:[Estimated costs 20]])</f>
        <v>0</v>
      </c>
      <c r="L626" s="2" t="e">
        <f>Table131314[[#This Row],[Dev]]/Table131314[[#This Row],[Mean]]*100</f>
        <v>#DIV/0!</v>
      </c>
      <c r="M626" s="2">
        <f>Table131314[[#This Row],[Estimated costs 1]]-Table131314[[#This Row],[Actual cost]]</f>
        <v>0</v>
      </c>
      <c r="N626" s="2" t="e">
        <f>Table131314[[#This Row],[Diff 1]]/Table131314[[#This Row],[Actual cost]]*100</f>
        <v>#DIV/0!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</row>
    <row r="627" spans="1:34" x14ac:dyDescent="0.3">
      <c r="A627" t="s">
        <v>651</v>
      </c>
      <c r="B627">
        <v>625</v>
      </c>
      <c r="C627" t="str">
        <f>LEFT(Table131314[[#This Row],[Contingency id]])</f>
        <v>C</v>
      </c>
      <c r="D627">
        <v>0</v>
      </c>
      <c r="E627" s="1">
        <v>1.0447761194029801</v>
      </c>
      <c r="F627">
        <v>70</v>
      </c>
      <c r="G627">
        <v>67</v>
      </c>
      <c r="H627">
        <v>0</v>
      </c>
      <c r="I627" s="2">
        <f>AVERAGE(Table131314[[#This Row],[Estimated costs 1]:[Estimated costs 20]])</f>
        <v>0</v>
      </c>
      <c r="J627" s="2" t="e">
        <f>(Table131314[[#This Row],[Mean]]-Table131314[[#This Row],[Actual cost]])/Table131314[[#This Row],[Actual cost]]*100</f>
        <v>#DIV/0!</v>
      </c>
      <c r="K627" s="2">
        <f>_xlfn.STDEV.P(Table131314[[#This Row],[Estimated costs 1]:[Estimated costs 20]])</f>
        <v>0</v>
      </c>
      <c r="L627" s="2" t="e">
        <f>Table131314[[#This Row],[Dev]]/Table131314[[#This Row],[Mean]]*100</f>
        <v>#DIV/0!</v>
      </c>
      <c r="M627" s="2">
        <f>Table131314[[#This Row],[Estimated costs 1]]-Table131314[[#This Row],[Actual cost]]</f>
        <v>0</v>
      </c>
      <c r="N627" s="2" t="e">
        <f>Table131314[[#This Row],[Diff 1]]/Table131314[[#This Row],[Actual cost]]*100</f>
        <v>#DIV/0!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</row>
    <row r="628" spans="1:34" x14ac:dyDescent="0.3">
      <c r="A628" t="s">
        <v>652</v>
      </c>
      <c r="B628">
        <v>626</v>
      </c>
      <c r="C628" t="str">
        <f>LEFT(Table131314[[#This Row],[Contingency id]])</f>
        <v>C</v>
      </c>
      <c r="D628">
        <v>0</v>
      </c>
      <c r="E628" s="1">
        <v>1</v>
      </c>
      <c r="F628">
        <v>84</v>
      </c>
      <c r="G628">
        <v>84</v>
      </c>
      <c r="H628">
        <v>0</v>
      </c>
      <c r="I628" s="2">
        <f>AVERAGE(Table131314[[#This Row],[Estimated costs 1]:[Estimated costs 20]])</f>
        <v>0</v>
      </c>
      <c r="J628" s="2" t="e">
        <f>(Table131314[[#This Row],[Mean]]-Table131314[[#This Row],[Actual cost]])/Table131314[[#This Row],[Actual cost]]*100</f>
        <v>#DIV/0!</v>
      </c>
      <c r="K628" s="2">
        <f>_xlfn.STDEV.P(Table131314[[#This Row],[Estimated costs 1]:[Estimated costs 20]])</f>
        <v>0</v>
      </c>
      <c r="L628" s="2" t="e">
        <f>Table131314[[#This Row],[Dev]]/Table131314[[#This Row],[Mean]]*100</f>
        <v>#DIV/0!</v>
      </c>
      <c r="M628" s="2">
        <f>Table131314[[#This Row],[Estimated costs 1]]-Table131314[[#This Row],[Actual cost]]</f>
        <v>0</v>
      </c>
      <c r="N628" s="2" t="e">
        <f>Table131314[[#This Row],[Diff 1]]/Table131314[[#This Row],[Actual cost]]*100</f>
        <v>#DIV/0!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</row>
    <row r="629" spans="1:34" x14ac:dyDescent="0.3">
      <c r="A629" t="s">
        <v>653</v>
      </c>
      <c r="B629">
        <v>627</v>
      </c>
      <c r="C629" t="str">
        <f>LEFT(Table131314[[#This Row],[Contingency id]])</f>
        <v>C</v>
      </c>
      <c r="D629">
        <v>0</v>
      </c>
      <c r="E629" s="1">
        <v>1.02941176470588</v>
      </c>
      <c r="F629">
        <v>70</v>
      </c>
      <c r="G629">
        <v>68</v>
      </c>
      <c r="H629">
        <v>0</v>
      </c>
      <c r="I629" s="2">
        <f>AVERAGE(Table131314[[#This Row],[Estimated costs 1]:[Estimated costs 20]])</f>
        <v>0</v>
      </c>
      <c r="J629" s="2" t="e">
        <f>(Table131314[[#This Row],[Mean]]-Table131314[[#This Row],[Actual cost]])/Table131314[[#This Row],[Actual cost]]*100</f>
        <v>#DIV/0!</v>
      </c>
      <c r="K629" s="2">
        <f>_xlfn.STDEV.P(Table131314[[#This Row],[Estimated costs 1]:[Estimated costs 20]])</f>
        <v>0</v>
      </c>
      <c r="L629" s="2" t="e">
        <f>Table131314[[#This Row],[Dev]]/Table131314[[#This Row],[Mean]]*100</f>
        <v>#DIV/0!</v>
      </c>
      <c r="M629" s="2">
        <f>Table131314[[#This Row],[Estimated costs 1]]-Table131314[[#This Row],[Actual cost]]</f>
        <v>0</v>
      </c>
      <c r="N629" s="2" t="e">
        <f>Table131314[[#This Row],[Diff 1]]/Table131314[[#This Row],[Actual cost]]*100</f>
        <v>#DIV/0!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</row>
    <row r="630" spans="1:34" x14ac:dyDescent="0.3">
      <c r="A630" t="s">
        <v>654</v>
      </c>
      <c r="B630">
        <v>628</v>
      </c>
      <c r="C630" t="str">
        <f>LEFT(Table131314[[#This Row],[Contingency id]])</f>
        <v>C</v>
      </c>
      <c r="D630">
        <v>0</v>
      </c>
      <c r="E630" s="1">
        <v>1.0632911392405</v>
      </c>
      <c r="F630">
        <v>84</v>
      </c>
      <c r="G630">
        <v>79</v>
      </c>
      <c r="H630">
        <v>0</v>
      </c>
      <c r="I630" s="2">
        <f>AVERAGE(Table131314[[#This Row],[Estimated costs 1]:[Estimated costs 20]])</f>
        <v>0</v>
      </c>
      <c r="J630" s="2" t="e">
        <f>(Table131314[[#This Row],[Mean]]-Table131314[[#This Row],[Actual cost]])/Table131314[[#This Row],[Actual cost]]*100</f>
        <v>#DIV/0!</v>
      </c>
      <c r="K630" s="2">
        <f>_xlfn.STDEV.P(Table131314[[#This Row],[Estimated costs 1]:[Estimated costs 20]])</f>
        <v>0</v>
      </c>
      <c r="L630" s="2" t="e">
        <f>Table131314[[#This Row],[Dev]]/Table131314[[#This Row],[Mean]]*100</f>
        <v>#DIV/0!</v>
      </c>
      <c r="M630" s="2">
        <f>Table131314[[#This Row],[Estimated costs 1]]-Table131314[[#This Row],[Actual cost]]</f>
        <v>0</v>
      </c>
      <c r="N630" s="2" t="e">
        <f>Table131314[[#This Row],[Diff 1]]/Table131314[[#This Row],[Actual cost]]*100</f>
        <v>#DIV/0!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</row>
    <row r="631" spans="1:34" x14ac:dyDescent="0.3">
      <c r="A631" t="s">
        <v>655</v>
      </c>
      <c r="B631">
        <v>629</v>
      </c>
      <c r="C631" t="str">
        <f>LEFT(Table131314[[#This Row],[Contingency id]])</f>
        <v>C</v>
      </c>
      <c r="D631">
        <v>0</v>
      </c>
      <c r="E631" s="1">
        <v>1.01449275362318</v>
      </c>
      <c r="F631">
        <v>70</v>
      </c>
      <c r="G631">
        <v>69</v>
      </c>
      <c r="H631">
        <v>0</v>
      </c>
      <c r="I631" s="2">
        <f>AVERAGE(Table131314[[#This Row],[Estimated costs 1]:[Estimated costs 20]])</f>
        <v>0</v>
      </c>
      <c r="J631" s="2" t="e">
        <f>(Table131314[[#This Row],[Mean]]-Table131314[[#This Row],[Actual cost]])/Table131314[[#This Row],[Actual cost]]*100</f>
        <v>#DIV/0!</v>
      </c>
      <c r="K631" s="2">
        <f>_xlfn.STDEV.P(Table131314[[#This Row],[Estimated costs 1]:[Estimated costs 20]])</f>
        <v>0</v>
      </c>
      <c r="L631" s="2" t="e">
        <f>Table131314[[#This Row],[Dev]]/Table131314[[#This Row],[Mean]]*100</f>
        <v>#DIV/0!</v>
      </c>
      <c r="M631" s="2">
        <f>Table131314[[#This Row],[Estimated costs 1]]-Table131314[[#This Row],[Actual cost]]</f>
        <v>0</v>
      </c>
      <c r="N631" s="2" t="e">
        <f>Table131314[[#This Row],[Diff 1]]/Table131314[[#This Row],[Actual cost]]*100</f>
        <v>#DIV/0!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</row>
    <row r="632" spans="1:34" x14ac:dyDescent="0.3">
      <c r="A632" t="s">
        <v>656</v>
      </c>
      <c r="B632">
        <v>630</v>
      </c>
      <c r="C632" t="str">
        <f>LEFT(Table131314[[#This Row],[Contingency id]])</f>
        <v>C</v>
      </c>
      <c r="D632">
        <v>0</v>
      </c>
      <c r="E632" s="1">
        <v>1.02941176470588</v>
      </c>
      <c r="F632">
        <v>70</v>
      </c>
      <c r="G632">
        <v>68</v>
      </c>
      <c r="H632">
        <v>0</v>
      </c>
      <c r="I632" s="2">
        <f>AVERAGE(Table131314[[#This Row],[Estimated costs 1]:[Estimated costs 20]])</f>
        <v>0</v>
      </c>
      <c r="J632" s="2" t="e">
        <f>(Table131314[[#This Row],[Mean]]-Table131314[[#This Row],[Actual cost]])/Table131314[[#This Row],[Actual cost]]*100</f>
        <v>#DIV/0!</v>
      </c>
      <c r="K632" s="2">
        <f>_xlfn.STDEV.P(Table131314[[#This Row],[Estimated costs 1]:[Estimated costs 20]])</f>
        <v>0</v>
      </c>
      <c r="L632" s="2" t="e">
        <f>Table131314[[#This Row],[Dev]]/Table131314[[#This Row],[Mean]]*100</f>
        <v>#DIV/0!</v>
      </c>
      <c r="M632" s="2">
        <f>Table131314[[#This Row],[Estimated costs 1]]-Table131314[[#This Row],[Actual cost]]</f>
        <v>0</v>
      </c>
      <c r="N632" s="2" t="e">
        <f>Table131314[[#This Row],[Diff 1]]/Table131314[[#This Row],[Actual cost]]*100</f>
        <v>#DIV/0!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</row>
    <row r="633" spans="1:34" x14ac:dyDescent="0.3">
      <c r="A633" t="s">
        <v>657</v>
      </c>
      <c r="B633">
        <v>631</v>
      </c>
      <c r="C633" t="str">
        <f>LEFT(Table131314[[#This Row],[Contingency id]])</f>
        <v>C</v>
      </c>
      <c r="D633">
        <v>0</v>
      </c>
      <c r="E633" s="1">
        <v>1</v>
      </c>
      <c r="F633">
        <v>70</v>
      </c>
      <c r="G633">
        <v>70</v>
      </c>
      <c r="H633">
        <v>0</v>
      </c>
      <c r="I633" s="2">
        <f>AVERAGE(Table131314[[#This Row],[Estimated costs 1]:[Estimated costs 20]])</f>
        <v>0</v>
      </c>
      <c r="J633" s="2" t="e">
        <f>(Table131314[[#This Row],[Mean]]-Table131314[[#This Row],[Actual cost]])/Table131314[[#This Row],[Actual cost]]*100</f>
        <v>#DIV/0!</v>
      </c>
      <c r="K633" s="2">
        <f>_xlfn.STDEV.P(Table131314[[#This Row],[Estimated costs 1]:[Estimated costs 20]])</f>
        <v>0</v>
      </c>
      <c r="L633" s="2" t="e">
        <f>Table131314[[#This Row],[Dev]]/Table131314[[#This Row],[Mean]]*100</f>
        <v>#DIV/0!</v>
      </c>
      <c r="M633" s="2">
        <f>Table131314[[#This Row],[Estimated costs 1]]-Table131314[[#This Row],[Actual cost]]</f>
        <v>0</v>
      </c>
      <c r="N633" s="2" t="e">
        <f>Table131314[[#This Row],[Diff 1]]/Table131314[[#This Row],[Actual cost]]*100</f>
        <v>#DIV/0!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</row>
    <row r="634" spans="1:34" x14ac:dyDescent="0.3">
      <c r="A634" t="s">
        <v>658</v>
      </c>
      <c r="B634">
        <v>632</v>
      </c>
      <c r="C634" t="str">
        <f>LEFT(Table131314[[#This Row],[Contingency id]])</f>
        <v>C</v>
      </c>
      <c r="D634">
        <v>0</v>
      </c>
      <c r="E634" s="1">
        <v>1.0243902439024299</v>
      </c>
      <c r="F634">
        <v>84</v>
      </c>
      <c r="G634">
        <v>82</v>
      </c>
      <c r="H634">
        <v>0</v>
      </c>
      <c r="I634" s="2">
        <f>AVERAGE(Table131314[[#This Row],[Estimated costs 1]:[Estimated costs 20]])</f>
        <v>0</v>
      </c>
      <c r="J634" s="2" t="e">
        <f>(Table131314[[#This Row],[Mean]]-Table131314[[#This Row],[Actual cost]])/Table131314[[#This Row],[Actual cost]]*100</f>
        <v>#DIV/0!</v>
      </c>
      <c r="K634" s="2">
        <f>_xlfn.STDEV.P(Table131314[[#This Row],[Estimated costs 1]:[Estimated costs 20]])</f>
        <v>0</v>
      </c>
      <c r="L634" s="2" t="e">
        <f>Table131314[[#This Row],[Dev]]/Table131314[[#This Row],[Mean]]*100</f>
        <v>#DIV/0!</v>
      </c>
      <c r="M634" s="2">
        <f>Table131314[[#This Row],[Estimated costs 1]]-Table131314[[#This Row],[Actual cost]]</f>
        <v>0</v>
      </c>
      <c r="N634" s="2" t="e">
        <f>Table131314[[#This Row],[Diff 1]]/Table131314[[#This Row],[Actual cost]]*100</f>
        <v>#DIV/0!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</row>
    <row r="635" spans="1:34" x14ac:dyDescent="0.3">
      <c r="A635" t="s">
        <v>659</v>
      </c>
      <c r="B635">
        <v>633</v>
      </c>
      <c r="C635" t="str">
        <f>LEFT(Table131314[[#This Row],[Contingency id]])</f>
        <v>C</v>
      </c>
      <c r="D635">
        <v>0</v>
      </c>
      <c r="E635" s="1">
        <v>1.01204819277108</v>
      </c>
      <c r="F635">
        <v>84</v>
      </c>
      <c r="G635">
        <v>83</v>
      </c>
      <c r="H635">
        <v>0</v>
      </c>
      <c r="I635" s="2">
        <f>AVERAGE(Table131314[[#This Row],[Estimated costs 1]:[Estimated costs 20]])</f>
        <v>0</v>
      </c>
      <c r="J635" s="2" t="e">
        <f>(Table131314[[#This Row],[Mean]]-Table131314[[#This Row],[Actual cost]])/Table131314[[#This Row],[Actual cost]]*100</f>
        <v>#DIV/0!</v>
      </c>
      <c r="K635" s="2">
        <f>_xlfn.STDEV.P(Table131314[[#This Row],[Estimated costs 1]:[Estimated costs 20]])</f>
        <v>0</v>
      </c>
      <c r="L635" s="2" t="e">
        <f>Table131314[[#This Row],[Dev]]/Table131314[[#This Row],[Mean]]*100</f>
        <v>#DIV/0!</v>
      </c>
      <c r="M635" s="2">
        <f>Table131314[[#This Row],[Estimated costs 1]]-Table131314[[#This Row],[Actual cost]]</f>
        <v>0</v>
      </c>
      <c r="N635" s="2" t="e">
        <f>Table131314[[#This Row],[Diff 1]]/Table131314[[#This Row],[Actual cost]]*100</f>
        <v>#DIV/0!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</row>
    <row r="636" spans="1:34" x14ac:dyDescent="0.3">
      <c r="A636" t="s">
        <v>660</v>
      </c>
      <c r="B636">
        <v>634</v>
      </c>
      <c r="C636" t="str">
        <f>LEFT(Table131314[[#This Row],[Contingency id]])</f>
        <v>C</v>
      </c>
      <c r="D636">
        <v>0</v>
      </c>
      <c r="E636" s="1">
        <v>1.0370370370370301</v>
      </c>
      <c r="F636">
        <v>84</v>
      </c>
      <c r="G636">
        <v>81</v>
      </c>
      <c r="H636">
        <v>0</v>
      </c>
      <c r="I636" s="2">
        <f>AVERAGE(Table131314[[#This Row],[Estimated costs 1]:[Estimated costs 20]])</f>
        <v>0</v>
      </c>
      <c r="J636" s="2" t="e">
        <f>(Table131314[[#This Row],[Mean]]-Table131314[[#This Row],[Actual cost]])/Table131314[[#This Row],[Actual cost]]*100</f>
        <v>#DIV/0!</v>
      </c>
      <c r="K636" s="2">
        <f>_xlfn.STDEV.P(Table131314[[#This Row],[Estimated costs 1]:[Estimated costs 20]])</f>
        <v>0</v>
      </c>
      <c r="L636" s="2" t="e">
        <f>Table131314[[#This Row],[Dev]]/Table131314[[#This Row],[Mean]]*100</f>
        <v>#DIV/0!</v>
      </c>
      <c r="M636" s="2">
        <f>Table131314[[#This Row],[Estimated costs 1]]-Table131314[[#This Row],[Actual cost]]</f>
        <v>0</v>
      </c>
      <c r="N636" s="2" t="e">
        <f>Table131314[[#This Row],[Diff 1]]/Table131314[[#This Row],[Actual cost]]*100</f>
        <v>#DIV/0!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</row>
    <row r="637" spans="1:34" x14ac:dyDescent="0.3">
      <c r="A637" t="s">
        <v>661</v>
      </c>
      <c r="B637">
        <v>635</v>
      </c>
      <c r="C637" t="str">
        <f>LEFT(Table131314[[#This Row],[Contingency id]])</f>
        <v>C</v>
      </c>
      <c r="D637">
        <v>0</v>
      </c>
      <c r="E637" s="1">
        <v>1.01449275362318</v>
      </c>
      <c r="F637">
        <v>70</v>
      </c>
      <c r="G637">
        <v>69</v>
      </c>
      <c r="H637">
        <v>0</v>
      </c>
      <c r="I637" s="2">
        <f>AVERAGE(Table131314[[#This Row],[Estimated costs 1]:[Estimated costs 20]])</f>
        <v>0</v>
      </c>
      <c r="J637" s="2" t="e">
        <f>(Table131314[[#This Row],[Mean]]-Table131314[[#This Row],[Actual cost]])/Table131314[[#This Row],[Actual cost]]*100</f>
        <v>#DIV/0!</v>
      </c>
      <c r="K637" s="2">
        <f>_xlfn.STDEV.P(Table131314[[#This Row],[Estimated costs 1]:[Estimated costs 20]])</f>
        <v>0</v>
      </c>
      <c r="L637" s="2" t="e">
        <f>Table131314[[#This Row],[Dev]]/Table131314[[#This Row],[Mean]]*100</f>
        <v>#DIV/0!</v>
      </c>
      <c r="M637" s="2">
        <f>Table131314[[#This Row],[Estimated costs 1]]-Table131314[[#This Row],[Actual cost]]</f>
        <v>0</v>
      </c>
      <c r="N637" s="2" t="e">
        <f>Table131314[[#This Row],[Diff 1]]/Table131314[[#This Row],[Actual cost]]*100</f>
        <v>#DIV/0!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</row>
    <row r="638" spans="1:34" x14ac:dyDescent="0.3">
      <c r="A638" t="s">
        <v>662</v>
      </c>
      <c r="B638">
        <v>636</v>
      </c>
      <c r="C638" t="str">
        <f>LEFT(Table131314[[#This Row],[Contingency id]])</f>
        <v>C</v>
      </c>
      <c r="D638">
        <v>0</v>
      </c>
      <c r="E638" s="1">
        <v>1.01449275362318</v>
      </c>
      <c r="F638">
        <v>70</v>
      </c>
      <c r="G638">
        <v>69</v>
      </c>
      <c r="H638">
        <v>0</v>
      </c>
      <c r="I638" s="2">
        <f>AVERAGE(Table131314[[#This Row],[Estimated costs 1]:[Estimated costs 20]])</f>
        <v>0</v>
      </c>
      <c r="J638" s="2" t="e">
        <f>(Table131314[[#This Row],[Mean]]-Table131314[[#This Row],[Actual cost]])/Table131314[[#This Row],[Actual cost]]*100</f>
        <v>#DIV/0!</v>
      </c>
      <c r="K638" s="2">
        <f>_xlfn.STDEV.P(Table131314[[#This Row],[Estimated costs 1]:[Estimated costs 20]])</f>
        <v>0</v>
      </c>
      <c r="L638" s="2" t="e">
        <f>Table131314[[#This Row],[Dev]]/Table131314[[#This Row],[Mean]]*100</f>
        <v>#DIV/0!</v>
      </c>
      <c r="M638" s="2">
        <f>Table131314[[#This Row],[Estimated costs 1]]-Table131314[[#This Row],[Actual cost]]</f>
        <v>0</v>
      </c>
      <c r="N638" s="2" t="e">
        <f>Table131314[[#This Row],[Diff 1]]/Table131314[[#This Row],[Actual cost]]*100</f>
        <v>#DIV/0!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</row>
    <row r="639" spans="1:34" x14ac:dyDescent="0.3">
      <c r="A639" t="s">
        <v>663</v>
      </c>
      <c r="B639">
        <v>637</v>
      </c>
      <c r="C639" t="str">
        <f>LEFT(Table131314[[#This Row],[Contingency id]])</f>
        <v>C</v>
      </c>
      <c r="D639">
        <v>0</v>
      </c>
      <c r="E639" s="1">
        <v>1.0166666666666599</v>
      </c>
      <c r="F639">
        <v>122</v>
      </c>
      <c r="G639">
        <v>120</v>
      </c>
      <c r="H639">
        <v>0</v>
      </c>
      <c r="I639" s="2">
        <f>AVERAGE(Table131314[[#This Row],[Estimated costs 1]:[Estimated costs 20]])</f>
        <v>0</v>
      </c>
      <c r="J639" s="2" t="e">
        <f>(Table131314[[#This Row],[Mean]]-Table131314[[#This Row],[Actual cost]])/Table131314[[#This Row],[Actual cost]]*100</f>
        <v>#DIV/0!</v>
      </c>
      <c r="K639" s="2">
        <f>_xlfn.STDEV.P(Table131314[[#This Row],[Estimated costs 1]:[Estimated costs 20]])</f>
        <v>0</v>
      </c>
      <c r="L639" s="2" t="e">
        <f>Table131314[[#This Row],[Dev]]/Table131314[[#This Row],[Mean]]*100</f>
        <v>#DIV/0!</v>
      </c>
      <c r="M639" s="2">
        <f>Table131314[[#This Row],[Estimated costs 1]]-Table131314[[#This Row],[Actual cost]]</f>
        <v>0</v>
      </c>
      <c r="N639" s="2" t="e">
        <f>Table131314[[#This Row],[Diff 1]]/Table131314[[#This Row],[Actual cost]]*100</f>
        <v>#DIV/0!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</row>
    <row r="640" spans="1:34" x14ac:dyDescent="0.3">
      <c r="A640" t="s">
        <v>664</v>
      </c>
      <c r="B640">
        <v>638</v>
      </c>
      <c r="C640" t="str">
        <f>LEFT(Table131314[[#This Row],[Contingency id]])</f>
        <v>C</v>
      </c>
      <c r="D640">
        <v>0</v>
      </c>
      <c r="E640" s="1">
        <v>1.00826446280991</v>
      </c>
      <c r="F640">
        <v>122</v>
      </c>
      <c r="G640">
        <v>121</v>
      </c>
      <c r="H640">
        <v>0</v>
      </c>
      <c r="I640" s="2">
        <f>AVERAGE(Table131314[[#This Row],[Estimated costs 1]:[Estimated costs 20]])</f>
        <v>0</v>
      </c>
      <c r="J640" s="2" t="e">
        <f>(Table131314[[#This Row],[Mean]]-Table131314[[#This Row],[Actual cost]])/Table131314[[#This Row],[Actual cost]]*100</f>
        <v>#DIV/0!</v>
      </c>
      <c r="K640" s="2">
        <f>_xlfn.STDEV.P(Table131314[[#This Row],[Estimated costs 1]:[Estimated costs 20]])</f>
        <v>0</v>
      </c>
      <c r="L640" s="2" t="e">
        <f>Table131314[[#This Row],[Dev]]/Table131314[[#This Row],[Mean]]*100</f>
        <v>#DIV/0!</v>
      </c>
      <c r="M640" s="2">
        <f>Table131314[[#This Row],[Estimated costs 1]]-Table131314[[#This Row],[Actual cost]]</f>
        <v>0</v>
      </c>
      <c r="N640" s="2" t="e">
        <f>Table131314[[#This Row],[Diff 1]]/Table131314[[#This Row],[Actual cost]]*100</f>
        <v>#DIV/0!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</row>
    <row r="641" spans="1:34" x14ac:dyDescent="0.3">
      <c r="A641" t="s">
        <v>665</v>
      </c>
      <c r="B641">
        <v>639</v>
      </c>
      <c r="C641" t="str">
        <f>LEFT(Table131314[[#This Row],[Contingency id]])</f>
        <v>C</v>
      </c>
      <c r="D641">
        <v>0</v>
      </c>
      <c r="E641" s="1">
        <v>1.02521008403361</v>
      </c>
      <c r="F641">
        <v>122</v>
      </c>
      <c r="G641">
        <v>119</v>
      </c>
      <c r="H641">
        <v>0</v>
      </c>
      <c r="I641" s="2">
        <f>AVERAGE(Table131314[[#This Row],[Estimated costs 1]:[Estimated costs 20]])</f>
        <v>0</v>
      </c>
      <c r="J641" s="2" t="e">
        <f>(Table131314[[#This Row],[Mean]]-Table131314[[#This Row],[Actual cost]])/Table131314[[#This Row],[Actual cost]]*100</f>
        <v>#DIV/0!</v>
      </c>
      <c r="K641" s="2">
        <f>_xlfn.STDEV.P(Table131314[[#This Row],[Estimated costs 1]:[Estimated costs 20]])</f>
        <v>0</v>
      </c>
      <c r="L641" s="2" t="e">
        <f>Table131314[[#This Row],[Dev]]/Table131314[[#This Row],[Mean]]*100</f>
        <v>#DIV/0!</v>
      </c>
      <c r="M641" s="2">
        <f>Table131314[[#This Row],[Estimated costs 1]]-Table131314[[#This Row],[Actual cost]]</f>
        <v>0</v>
      </c>
      <c r="N641" s="2" t="e">
        <f>Table131314[[#This Row],[Diff 1]]/Table131314[[#This Row],[Actual cost]]*100</f>
        <v>#DIV/0!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</row>
    <row r="642" spans="1:34" x14ac:dyDescent="0.3">
      <c r="A642" t="s">
        <v>666</v>
      </c>
      <c r="B642">
        <v>640</v>
      </c>
      <c r="C642" t="str">
        <f>LEFT(Table131314[[#This Row],[Contingency id]])</f>
        <v>C</v>
      </c>
      <c r="D642">
        <v>0</v>
      </c>
      <c r="E642" s="1">
        <v>1.02857142857142</v>
      </c>
      <c r="F642">
        <v>108</v>
      </c>
      <c r="G642">
        <v>105</v>
      </c>
      <c r="H642">
        <v>0</v>
      </c>
      <c r="I642" s="2">
        <f>AVERAGE(Table131314[[#This Row],[Estimated costs 1]:[Estimated costs 20]])</f>
        <v>0</v>
      </c>
      <c r="J642" s="2" t="e">
        <f>(Table131314[[#This Row],[Mean]]-Table131314[[#This Row],[Actual cost]])/Table131314[[#This Row],[Actual cost]]*100</f>
        <v>#DIV/0!</v>
      </c>
      <c r="K642" s="2">
        <f>_xlfn.STDEV.P(Table131314[[#This Row],[Estimated costs 1]:[Estimated costs 20]])</f>
        <v>0</v>
      </c>
      <c r="L642" s="2" t="e">
        <f>Table131314[[#This Row],[Dev]]/Table131314[[#This Row],[Mean]]*100</f>
        <v>#DIV/0!</v>
      </c>
      <c r="M642" s="2">
        <f>Table131314[[#This Row],[Estimated costs 1]]-Table131314[[#This Row],[Actual cost]]</f>
        <v>0</v>
      </c>
      <c r="N642" s="2" t="e">
        <f>Table131314[[#This Row],[Diff 1]]/Table131314[[#This Row],[Actual cost]]*100</f>
        <v>#DIV/0!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</row>
    <row r="643" spans="1:34" x14ac:dyDescent="0.3">
      <c r="A643" t="s">
        <v>667</v>
      </c>
      <c r="B643">
        <v>641</v>
      </c>
      <c r="C643" t="str">
        <f>LEFT(Table131314[[#This Row],[Contingency id]])</f>
        <v>C</v>
      </c>
      <c r="D643">
        <v>0</v>
      </c>
      <c r="E643" s="1">
        <v>1</v>
      </c>
      <c r="F643">
        <v>122</v>
      </c>
      <c r="G643">
        <v>122</v>
      </c>
      <c r="H643">
        <v>0</v>
      </c>
      <c r="I643" s="2">
        <f>AVERAGE(Table131314[[#This Row],[Estimated costs 1]:[Estimated costs 20]])</f>
        <v>0</v>
      </c>
      <c r="J643" s="2" t="e">
        <f>(Table131314[[#This Row],[Mean]]-Table131314[[#This Row],[Actual cost]])/Table131314[[#This Row],[Actual cost]]*100</f>
        <v>#DIV/0!</v>
      </c>
      <c r="K643" s="2">
        <f>_xlfn.STDEV.P(Table131314[[#This Row],[Estimated costs 1]:[Estimated costs 20]])</f>
        <v>0</v>
      </c>
      <c r="L643" s="2" t="e">
        <f>Table131314[[#This Row],[Dev]]/Table131314[[#This Row],[Mean]]*100</f>
        <v>#DIV/0!</v>
      </c>
      <c r="M643" s="2">
        <f>Table131314[[#This Row],[Estimated costs 1]]-Table131314[[#This Row],[Actual cost]]</f>
        <v>0</v>
      </c>
      <c r="N643" s="2" t="e">
        <f>Table131314[[#This Row],[Diff 1]]/Table131314[[#This Row],[Actual cost]]*100</f>
        <v>#DIV/0!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</row>
    <row r="644" spans="1:34" x14ac:dyDescent="0.3">
      <c r="A644" t="s">
        <v>668</v>
      </c>
      <c r="B644">
        <v>642</v>
      </c>
      <c r="C644" t="str">
        <f>LEFT(Table131314[[#This Row],[Contingency id]])</f>
        <v>C</v>
      </c>
      <c r="D644">
        <v>0</v>
      </c>
      <c r="E644" s="1">
        <v>1.00826446280991</v>
      </c>
      <c r="F644">
        <v>122</v>
      </c>
      <c r="G644">
        <v>121</v>
      </c>
      <c r="H644">
        <v>0</v>
      </c>
      <c r="I644" s="2">
        <f>AVERAGE(Table131314[[#This Row],[Estimated costs 1]:[Estimated costs 20]])</f>
        <v>0</v>
      </c>
      <c r="J644" s="2" t="e">
        <f>(Table131314[[#This Row],[Mean]]-Table131314[[#This Row],[Actual cost]])/Table131314[[#This Row],[Actual cost]]*100</f>
        <v>#DIV/0!</v>
      </c>
      <c r="K644" s="2">
        <f>_xlfn.STDEV.P(Table131314[[#This Row],[Estimated costs 1]:[Estimated costs 20]])</f>
        <v>0</v>
      </c>
      <c r="L644" s="2" t="e">
        <f>Table131314[[#This Row],[Dev]]/Table131314[[#This Row],[Mean]]*100</f>
        <v>#DIV/0!</v>
      </c>
      <c r="M644" s="2">
        <f>Table131314[[#This Row],[Estimated costs 1]]-Table131314[[#This Row],[Actual cost]]</f>
        <v>0</v>
      </c>
      <c r="N644" s="2" t="e">
        <f>Table131314[[#This Row],[Diff 1]]/Table131314[[#This Row],[Actual cost]]*100</f>
        <v>#DIV/0!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</row>
    <row r="645" spans="1:34" x14ac:dyDescent="0.3">
      <c r="A645" t="s">
        <v>669</v>
      </c>
      <c r="B645">
        <v>643</v>
      </c>
      <c r="C645" t="str">
        <f>LEFT(Table131314[[#This Row],[Contingency id]])</f>
        <v>C</v>
      </c>
      <c r="D645">
        <v>0</v>
      </c>
      <c r="E645" s="1">
        <v>1.0166666666666599</v>
      </c>
      <c r="F645">
        <v>122</v>
      </c>
      <c r="G645">
        <v>120</v>
      </c>
      <c r="H645">
        <v>0</v>
      </c>
      <c r="I645" s="2">
        <f>AVERAGE(Table131314[[#This Row],[Estimated costs 1]:[Estimated costs 20]])</f>
        <v>0</v>
      </c>
      <c r="J645" s="2" t="e">
        <f>(Table131314[[#This Row],[Mean]]-Table131314[[#This Row],[Actual cost]])/Table131314[[#This Row],[Actual cost]]*100</f>
        <v>#DIV/0!</v>
      </c>
      <c r="K645" s="2">
        <f>_xlfn.STDEV.P(Table131314[[#This Row],[Estimated costs 1]:[Estimated costs 20]])</f>
        <v>0</v>
      </c>
      <c r="L645" s="2" t="e">
        <f>Table131314[[#This Row],[Dev]]/Table131314[[#This Row],[Mean]]*100</f>
        <v>#DIV/0!</v>
      </c>
      <c r="M645" s="2">
        <f>Table131314[[#This Row],[Estimated costs 1]]-Table131314[[#This Row],[Actual cost]]</f>
        <v>0</v>
      </c>
      <c r="N645" s="2" t="e">
        <f>Table131314[[#This Row],[Diff 1]]/Table131314[[#This Row],[Actual cost]]*100</f>
        <v>#DIV/0!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</row>
    <row r="646" spans="1:34" x14ac:dyDescent="0.3">
      <c r="A646" t="s">
        <v>670</v>
      </c>
      <c r="B646">
        <v>644</v>
      </c>
      <c r="C646" t="str">
        <f>LEFT(Table131314[[#This Row],[Contingency id]])</f>
        <v>C</v>
      </c>
      <c r="D646">
        <v>0</v>
      </c>
      <c r="E646" s="1">
        <v>1.05172413793103</v>
      </c>
      <c r="F646">
        <v>122</v>
      </c>
      <c r="G646">
        <v>116</v>
      </c>
      <c r="H646">
        <v>0</v>
      </c>
      <c r="I646" s="2">
        <f>AVERAGE(Table131314[[#This Row],[Estimated costs 1]:[Estimated costs 20]])</f>
        <v>0</v>
      </c>
      <c r="J646" s="2" t="e">
        <f>(Table131314[[#This Row],[Mean]]-Table131314[[#This Row],[Actual cost]])/Table131314[[#This Row],[Actual cost]]*100</f>
        <v>#DIV/0!</v>
      </c>
      <c r="K646" s="2">
        <f>_xlfn.STDEV.P(Table131314[[#This Row],[Estimated costs 1]:[Estimated costs 20]])</f>
        <v>0</v>
      </c>
      <c r="L646" s="2" t="e">
        <f>Table131314[[#This Row],[Dev]]/Table131314[[#This Row],[Mean]]*100</f>
        <v>#DIV/0!</v>
      </c>
      <c r="M646" s="2">
        <f>Table131314[[#This Row],[Estimated costs 1]]-Table131314[[#This Row],[Actual cost]]</f>
        <v>0</v>
      </c>
      <c r="N646" s="2" t="e">
        <f>Table131314[[#This Row],[Diff 1]]/Table131314[[#This Row],[Actual cost]]*100</f>
        <v>#DIV/0!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</row>
    <row r="647" spans="1:34" x14ac:dyDescent="0.3">
      <c r="A647" t="s">
        <v>671</v>
      </c>
      <c r="B647">
        <v>645</v>
      </c>
      <c r="C647" t="str">
        <f>LEFT(Table131314[[#This Row],[Contingency id]])</f>
        <v>C</v>
      </c>
      <c r="D647">
        <v>0</v>
      </c>
      <c r="E647" s="1">
        <v>1.02521008403361</v>
      </c>
      <c r="F647">
        <v>122</v>
      </c>
      <c r="G647">
        <v>119</v>
      </c>
      <c r="H647">
        <v>0</v>
      </c>
      <c r="I647" s="2">
        <f>AVERAGE(Table131314[[#This Row],[Estimated costs 1]:[Estimated costs 20]])</f>
        <v>0</v>
      </c>
      <c r="J647" s="2" t="e">
        <f>(Table131314[[#This Row],[Mean]]-Table131314[[#This Row],[Actual cost]])/Table131314[[#This Row],[Actual cost]]*100</f>
        <v>#DIV/0!</v>
      </c>
      <c r="K647" s="2">
        <f>_xlfn.STDEV.P(Table131314[[#This Row],[Estimated costs 1]:[Estimated costs 20]])</f>
        <v>0</v>
      </c>
      <c r="L647" s="2" t="e">
        <f>Table131314[[#This Row],[Dev]]/Table131314[[#This Row],[Mean]]*100</f>
        <v>#DIV/0!</v>
      </c>
      <c r="M647" s="2">
        <f>Table131314[[#This Row],[Estimated costs 1]]-Table131314[[#This Row],[Actual cost]]</f>
        <v>0</v>
      </c>
      <c r="N647" s="2" t="e">
        <f>Table131314[[#This Row],[Diff 1]]/Table131314[[#This Row],[Actual cost]]*100</f>
        <v>#DIV/0!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</row>
    <row r="648" spans="1:34" x14ac:dyDescent="0.3">
      <c r="A648" t="s">
        <v>672</v>
      </c>
      <c r="B648">
        <v>646</v>
      </c>
      <c r="C648" t="str">
        <f>LEFT(Table131314[[#This Row],[Contingency id]])</f>
        <v>C</v>
      </c>
      <c r="D648">
        <v>0</v>
      </c>
      <c r="E648" s="1">
        <v>1.0338983050847399</v>
      </c>
      <c r="F648">
        <v>122</v>
      </c>
      <c r="G648">
        <v>118</v>
      </c>
      <c r="H648">
        <v>0</v>
      </c>
      <c r="I648" s="2">
        <f>AVERAGE(Table131314[[#This Row],[Estimated costs 1]:[Estimated costs 20]])</f>
        <v>0</v>
      </c>
      <c r="J648" s="2" t="e">
        <f>(Table131314[[#This Row],[Mean]]-Table131314[[#This Row],[Actual cost]])/Table131314[[#This Row],[Actual cost]]*100</f>
        <v>#DIV/0!</v>
      </c>
      <c r="K648" s="2">
        <f>_xlfn.STDEV.P(Table131314[[#This Row],[Estimated costs 1]:[Estimated costs 20]])</f>
        <v>0</v>
      </c>
      <c r="L648" s="2" t="e">
        <f>Table131314[[#This Row],[Dev]]/Table131314[[#This Row],[Mean]]*100</f>
        <v>#DIV/0!</v>
      </c>
      <c r="M648" s="2">
        <f>Table131314[[#This Row],[Estimated costs 1]]-Table131314[[#This Row],[Actual cost]]</f>
        <v>0</v>
      </c>
      <c r="N648" s="2" t="e">
        <f>Table131314[[#This Row],[Diff 1]]/Table131314[[#This Row],[Actual cost]]*100</f>
        <v>#DIV/0!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</row>
    <row r="649" spans="1:34" x14ac:dyDescent="0.3">
      <c r="A649" t="s">
        <v>673</v>
      </c>
      <c r="B649">
        <v>647</v>
      </c>
      <c r="C649" t="str">
        <f>LEFT(Table131314[[#This Row],[Contingency id]])</f>
        <v>C</v>
      </c>
      <c r="D649">
        <v>0</v>
      </c>
      <c r="E649" s="1">
        <v>1.0190476190476101</v>
      </c>
      <c r="F649">
        <v>107</v>
      </c>
      <c r="G649">
        <v>105</v>
      </c>
      <c r="H649">
        <v>0</v>
      </c>
      <c r="I649" s="2">
        <f>AVERAGE(Table131314[[#This Row],[Estimated costs 1]:[Estimated costs 20]])</f>
        <v>0</v>
      </c>
      <c r="J649" s="2" t="e">
        <f>(Table131314[[#This Row],[Mean]]-Table131314[[#This Row],[Actual cost]])/Table131314[[#This Row],[Actual cost]]*100</f>
        <v>#DIV/0!</v>
      </c>
      <c r="K649" s="2">
        <f>_xlfn.STDEV.P(Table131314[[#This Row],[Estimated costs 1]:[Estimated costs 20]])</f>
        <v>0</v>
      </c>
      <c r="L649" s="2" t="e">
        <f>Table131314[[#This Row],[Dev]]/Table131314[[#This Row],[Mean]]*100</f>
        <v>#DIV/0!</v>
      </c>
      <c r="M649" s="2">
        <f>Table131314[[#This Row],[Estimated costs 1]]-Table131314[[#This Row],[Actual cost]]</f>
        <v>0</v>
      </c>
      <c r="N649" s="2" t="e">
        <f>Table131314[[#This Row],[Diff 1]]/Table131314[[#This Row],[Actual cost]]*100</f>
        <v>#DIV/0!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</row>
    <row r="650" spans="1:34" x14ac:dyDescent="0.3">
      <c r="A650" t="s">
        <v>674</v>
      </c>
      <c r="B650">
        <v>648</v>
      </c>
      <c r="C650" t="str">
        <f>LEFT(Table131314[[#This Row],[Contingency id]])</f>
        <v>C</v>
      </c>
      <c r="D650">
        <v>0</v>
      </c>
      <c r="E650" s="1">
        <v>1</v>
      </c>
      <c r="F650">
        <v>107</v>
      </c>
      <c r="G650">
        <v>107</v>
      </c>
      <c r="H650">
        <v>0</v>
      </c>
      <c r="I650" s="2">
        <f>AVERAGE(Table131314[[#This Row],[Estimated costs 1]:[Estimated costs 20]])</f>
        <v>0</v>
      </c>
      <c r="J650" s="2" t="e">
        <f>(Table131314[[#This Row],[Mean]]-Table131314[[#This Row],[Actual cost]])/Table131314[[#This Row],[Actual cost]]*100</f>
        <v>#DIV/0!</v>
      </c>
      <c r="K650" s="2">
        <f>_xlfn.STDEV.P(Table131314[[#This Row],[Estimated costs 1]:[Estimated costs 20]])</f>
        <v>0</v>
      </c>
      <c r="L650" s="2" t="e">
        <f>Table131314[[#This Row],[Dev]]/Table131314[[#This Row],[Mean]]*100</f>
        <v>#DIV/0!</v>
      </c>
      <c r="M650" s="2">
        <f>Table131314[[#This Row],[Estimated costs 1]]-Table131314[[#This Row],[Actual cost]]</f>
        <v>0</v>
      </c>
      <c r="N650" s="2" t="e">
        <f>Table131314[[#This Row],[Diff 1]]/Table131314[[#This Row],[Actual cost]]*100</f>
        <v>#DIV/0!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</row>
    <row r="651" spans="1:34" x14ac:dyDescent="0.3">
      <c r="A651" t="s">
        <v>675</v>
      </c>
      <c r="B651">
        <v>649</v>
      </c>
      <c r="C651" t="str">
        <f>LEFT(Table131314[[#This Row],[Contingency id]])</f>
        <v>C</v>
      </c>
      <c r="D651">
        <v>0</v>
      </c>
      <c r="E651" s="1">
        <v>1.0163934426229499</v>
      </c>
      <c r="F651">
        <v>62</v>
      </c>
      <c r="G651">
        <v>61</v>
      </c>
      <c r="H651">
        <v>0</v>
      </c>
      <c r="I651" s="2">
        <f>AVERAGE(Table131314[[#This Row],[Estimated costs 1]:[Estimated costs 20]])</f>
        <v>0</v>
      </c>
      <c r="J651" s="2" t="e">
        <f>(Table131314[[#This Row],[Mean]]-Table131314[[#This Row],[Actual cost]])/Table131314[[#This Row],[Actual cost]]*100</f>
        <v>#DIV/0!</v>
      </c>
      <c r="K651" s="2">
        <f>_xlfn.STDEV.P(Table131314[[#This Row],[Estimated costs 1]:[Estimated costs 20]])</f>
        <v>0</v>
      </c>
      <c r="L651" s="2" t="e">
        <f>Table131314[[#This Row],[Dev]]/Table131314[[#This Row],[Mean]]*100</f>
        <v>#DIV/0!</v>
      </c>
      <c r="M651" s="2">
        <f>Table131314[[#This Row],[Estimated costs 1]]-Table131314[[#This Row],[Actual cost]]</f>
        <v>0</v>
      </c>
      <c r="N651" s="2" t="e">
        <f>Table131314[[#This Row],[Diff 1]]/Table131314[[#This Row],[Actual cost]]*100</f>
        <v>#DIV/0!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</row>
    <row r="652" spans="1:34" x14ac:dyDescent="0.3">
      <c r="A652" t="s">
        <v>676</v>
      </c>
      <c r="B652">
        <v>650</v>
      </c>
      <c r="C652" t="str">
        <f>LEFT(Table131314[[#This Row],[Contingency id]])</f>
        <v>C</v>
      </c>
      <c r="D652">
        <v>0</v>
      </c>
      <c r="E652" s="1">
        <v>1.0163934426229499</v>
      </c>
      <c r="F652">
        <v>62</v>
      </c>
      <c r="G652">
        <v>61</v>
      </c>
      <c r="H652">
        <v>0</v>
      </c>
      <c r="I652" s="2">
        <f>AVERAGE(Table131314[[#This Row],[Estimated costs 1]:[Estimated costs 20]])</f>
        <v>0</v>
      </c>
      <c r="J652" s="2" t="e">
        <f>(Table131314[[#This Row],[Mean]]-Table131314[[#This Row],[Actual cost]])/Table131314[[#This Row],[Actual cost]]*100</f>
        <v>#DIV/0!</v>
      </c>
      <c r="K652" s="2">
        <f>_xlfn.STDEV.P(Table131314[[#This Row],[Estimated costs 1]:[Estimated costs 20]])</f>
        <v>0</v>
      </c>
      <c r="L652" s="2" t="e">
        <f>Table131314[[#This Row],[Dev]]/Table131314[[#This Row],[Mean]]*100</f>
        <v>#DIV/0!</v>
      </c>
      <c r="M652" s="2">
        <f>Table131314[[#This Row],[Estimated costs 1]]-Table131314[[#This Row],[Actual cost]]</f>
        <v>0</v>
      </c>
      <c r="N652" s="2" t="e">
        <f>Table131314[[#This Row],[Diff 1]]/Table131314[[#This Row],[Actual cost]]*100</f>
        <v>#DIV/0!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</row>
    <row r="653" spans="1:34" x14ac:dyDescent="0.3">
      <c r="A653" t="s">
        <v>677</v>
      </c>
      <c r="B653">
        <v>651</v>
      </c>
      <c r="C653" t="str">
        <f>LEFT(Table131314[[#This Row],[Contingency id]])</f>
        <v>C</v>
      </c>
      <c r="D653">
        <v>0</v>
      </c>
      <c r="E653" s="1">
        <v>1</v>
      </c>
      <c r="F653">
        <v>62</v>
      </c>
      <c r="G653">
        <v>62</v>
      </c>
      <c r="H653">
        <v>0</v>
      </c>
      <c r="I653" s="2">
        <f>AVERAGE(Table131314[[#This Row],[Estimated costs 1]:[Estimated costs 20]])</f>
        <v>0</v>
      </c>
      <c r="J653" s="2" t="e">
        <f>(Table131314[[#This Row],[Mean]]-Table131314[[#This Row],[Actual cost]])/Table131314[[#This Row],[Actual cost]]*100</f>
        <v>#DIV/0!</v>
      </c>
      <c r="K653" s="2">
        <f>_xlfn.STDEV.P(Table131314[[#This Row],[Estimated costs 1]:[Estimated costs 20]])</f>
        <v>0</v>
      </c>
      <c r="L653" s="2" t="e">
        <f>Table131314[[#This Row],[Dev]]/Table131314[[#This Row],[Mean]]*100</f>
        <v>#DIV/0!</v>
      </c>
      <c r="M653" s="2">
        <f>Table131314[[#This Row],[Estimated costs 1]]-Table131314[[#This Row],[Actual cost]]</f>
        <v>0</v>
      </c>
      <c r="N653" s="2" t="e">
        <f>Table131314[[#This Row],[Diff 1]]/Table131314[[#This Row],[Actual cost]]*100</f>
        <v>#DIV/0!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</row>
    <row r="654" spans="1:34" x14ac:dyDescent="0.3">
      <c r="A654" t="s">
        <v>678</v>
      </c>
      <c r="B654">
        <v>652</v>
      </c>
      <c r="C654" t="str">
        <f>LEFT(Table131314[[#This Row],[Contingency id]])</f>
        <v>C</v>
      </c>
      <c r="D654">
        <v>0</v>
      </c>
      <c r="E654" s="1">
        <v>1.0449438202247101</v>
      </c>
      <c r="F654">
        <v>93</v>
      </c>
      <c r="G654">
        <v>89</v>
      </c>
      <c r="H654">
        <v>0</v>
      </c>
      <c r="I654" s="2">
        <f>AVERAGE(Table131314[[#This Row],[Estimated costs 1]:[Estimated costs 20]])</f>
        <v>0</v>
      </c>
      <c r="J654" s="2" t="e">
        <f>(Table131314[[#This Row],[Mean]]-Table131314[[#This Row],[Actual cost]])/Table131314[[#This Row],[Actual cost]]*100</f>
        <v>#DIV/0!</v>
      </c>
      <c r="K654" s="2">
        <f>_xlfn.STDEV.P(Table131314[[#This Row],[Estimated costs 1]:[Estimated costs 20]])</f>
        <v>0</v>
      </c>
      <c r="L654" s="2" t="e">
        <f>Table131314[[#This Row],[Dev]]/Table131314[[#This Row],[Mean]]*100</f>
        <v>#DIV/0!</v>
      </c>
      <c r="M654" s="2">
        <f>Table131314[[#This Row],[Estimated costs 1]]-Table131314[[#This Row],[Actual cost]]</f>
        <v>0</v>
      </c>
      <c r="N654" s="2" t="e">
        <f>Table131314[[#This Row],[Diff 1]]/Table131314[[#This Row],[Actual cost]]*100</f>
        <v>#DIV/0!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</row>
    <row r="655" spans="1:34" x14ac:dyDescent="0.3">
      <c r="A655" t="s">
        <v>679</v>
      </c>
      <c r="B655">
        <v>653</v>
      </c>
      <c r="C655" t="str">
        <f>LEFT(Table131314[[#This Row],[Contingency id]])</f>
        <v>C</v>
      </c>
      <c r="D655">
        <v>0</v>
      </c>
      <c r="E655" s="1">
        <v>1.0163934426229499</v>
      </c>
      <c r="F655">
        <v>62</v>
      </c>
      <c r="G655">
        <v>61</v>
      </c>
      <c r="H655">
        <v>0</v>
      </c>
      <c r="I655" s="2">
        <f>AVERAGE(Table131314[[#This Row],[Estimated costs 1]:[Estimated costs 20]])</f>
        <v>0</v>
      </c>
      <c r="J655" s="2" t="e">
        <f>(Table131314[[#This Row],[Mean]]-Table131314[[#This Row],[Actual cost]])/Table131314[[#This Row],[Actual cost]]*100</f>
        <v>#DIV/0!</v>
      </c>
      <c r="K655" s="2">
        <f>_xlfn.STDEV.P(Table131314[[#This Row],[Estimated costs 1]:[Estimated costs 20]])</f>
        <v>0</v>
      </c>
      <c r="L655" s="2" t="e">
        <f>Table131314[[#This Row],[Dev]]/Table131314[[#This Row],[Mean]]*100</f>
        <v>#DIV/0!</v>
      </c>
      <c r="M655" s="2">
        <f>Table131314[[#This Row],[Estimated costs 1]]-Table131314[[#This Row],[Actual cost]]</f>
        <v>0</v>
      </c>
      <c r="N655" s="2" t="e">
        <f>Table131314[[#This Row],[Diff 1]]/Table131314[[#This Row],[Actual cost]]*100</f>
        <v>#DIV/0!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</row>
    <row r="656" spans="1:34" x14ac:dyDescent="0.3">
      <c r="A656" t="s">
        <v>680</v>
      </c>
      <c r="B656">
        <v>654</v>
      </c>
      <c r="C656" t="str">
        <f>LEFT(Table131314[[#This Row],[Contingency id]])</f>
        <v>C</v>
      </c>
      <c r="D656">
        <v>0</v>
      </c>
      <c r="E656" s="1">
        <v>1</v>
      </c>
      <c r="F656">
        <v>62</v>
      </c>
      <c r="G656">
        <v>62</v>
      </c>
      <c r="H656">
        <v>0</v>
      </c>
      <c r="I656" s="2">
        <f>AVERAGE(Table131314[[#This Row],[Estimated costs 1]:[Estimated costs 20]])</f>
        <v>0</v>
      </c>
      <c r="J656" s="2" t="e">
        <f>(Table131314[[#This Row],[Mean]]-Table131314[[#This Row],[Actual cost]])/Table131314[[#This Row],[Actual cost]]*100</f>
        <v>#DIV/0!</v>
      </c>
      <c r="K656" s="2">
        <f>_xlfn.STDEV.P(Table131314[[#This Row],[Estimated costs 1]:[Estimated costs 20]])</f>
        <v>0</v>
      </c>
      <c r="L656" s="2" t="e">
        <f>Table131314[[#This Row],[Dev]]/Table131314[[#This Row],[Mean]]*100</f>
        <v>#DIV/0!</v>
      </c>
      <c r="M656" s="2">
        <f>Table131314[[#This Row],[Estimated costs 1]]-Table131314[[#This Row],[Actual cost]]</f>
        <v>0</v>
      </c>
      <c r="N656" s="2" t="e">
        <f>Table131314[[#This Row],[Diff 1]]/Table131314[[#This Row],[Actual cost]]*100</f>
        <v>#DIV/0!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</row>
    <row r="657" spans="1:34" x14ac:dyDescent="0.3">
      <c r="A657" t="s">
        <v>681</v>
      </c>
      <c r="B657">
        <v>655</v>
      </c>
      <c r="C657" t="str">
        <f>LEFT(Table131314[[#This Row],[Contingency id]])</f>
        <v>C</v>
      </c>
      <c r="D657">
        <v>0</v>
      </c>
      <c r="E657" s="1">
        <v>1</v>
      </c>
      <c r="F657">
        <v>62</v>
      </c>
      <c r="G657">
        <v>62</v>
      </c>
      <c r="H657">
        <v>0</v>
      </c>
      <c r="I657" s="2">
        <f>AVERAGE(Table131314[[#This Row],[Estimated costs 1]:[Estimated costs 20]])</f>
        <v>0</v>
      </c>
      <c r="J657" s="2" t="e">
        <f>(Table131314[[#This Row],[Mean]]-Table131314[[#This Row],[Actual cost]])/Table131314[[#This Row],[Actual cost]]*100</f>
        <v>#DIV/0!</v>
      </c>
      <c r="K657" s="2">
        <f>_xlfn.STDEV.P(Table131314[[#This Row],[Estimated costs 1]:[Estimated costs 20]])</f>
        <v>0</v>
      </c>
      <c r="L657" s="2" t="e">
        <f>Table131314[[#This Row],[Dev]]/Table131314[[#This Row],[Mean]]*100</f>
        <v>#DIV/0!</v>
      </c>
      <c r="M657" s="2">
        <f>Table131314[[#This Row],[Estimated costs 1]]-Table131314[[#This Row],[Actual cost]]</f>
        <v>0</v>
      </c>
      <c r="N657" s="2" t="e">
        <f>Table131314[[#This Row],[Diff 1]]/Table131314[[#This Row],[Actual cost]]*100</f>
        <v>#DIV/0!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</row>
    <row r="658" spans="1:34" x14ac:dyDescent="0.3">
      <c r="A658" t="s">
        <v>682</v>
      </c>
      <c r="B658">
        <v>656</v>
      </c>
      <c r="C658" t="str">
        <f>LEFT(Table131314[[#This Row],[Contingency id]])</f>
        <v>C</v>
      </c>
      <c r="D658">
        <v>0</v>
      </c>
      <c r="E658" s="1">
        <v>1.0163934426229499</v>
      </c>
      <c r="F658">
        <v>62</v>
      </c>
      <c r="G658">
        <v>61</v>
      </c>
      <c r="H658">
        <v>0</v>
      </c>
      <c r="I658" s="2">
        <f>AVERAGE(Table131314[[#This Row],[Estimated costs 1]:[Estimated costs 20]])</f>
        <v>0</v>
      </c>
      <c r="J658" s="2" t="e">
        <f>(Table131314[[#This Row],[Mean]]-Table131314[[#This Row],[Actual cost]])/Table131314[[#This Row],[Actual cost]]*100</f>
        <v>#DIV/0!</v>
      </c>
      <c r="K658" s="2">
        <f>_xlfn.STDEV.P(Table131314[[#This Row],[Estimated costs 1]:[Estimated costs 20]])</f>
        <v>0</v>
      </c>
      <c r="L658" s="2" t="e">
        <f>Table131314[[#This Row],[Dev]]/Table131314[[#This Row],[Mean]]*100</f>
        <v>#DIV/0!</v>
      </c>
      <c r="M658" s="2">
        <f>Table131314[[#This Row],[Estimated costs 1]]-Table131314[[#This Row],[Actual cost]]</f>
        <v>0</v>
      </c>
      <c r="N658" s="2" t="e">
        <f>Table131314[[#This Row],[Diff 1]]/Table131314[[#This Row],[Actual cost]]*100</f>
        <v>#DIV/0!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</row>
    <row r="659" spans="1:34" x14ac:dyDescent="0.3">
      <c r="A659" t="s">
        <v>683</v>
      </c>
      <c r="B659">
        <v>657</v>
      </c>
      <c r="C659" t="str">
        <f>LEFT(Table131314[[#This Row],[Contingency id]])</f>
        <v>C</v>
      </c>
      <c r="D659">
        <v>0</v>
      </c>
      <c r="E659" s="1">
        <v>1</v>
      </c>
      <c r="F659">
        <v>62</v>
      </c>
      <c r="G659">
        <v>62</v>
      </c>
      <c r="H659">
        <v>0</v>
      </c>
      <c r="I659" s="2">
        <f>AVERAGE(Table131314[[#This Row],[Estimated costs 1]:[Estimated costs 20]])</f>
        <v>0</v>
      </c>
      <c r="J659" s="2" t="e">
        <f>(Table131314[[#This Row],[Mean]]-Table131314[[#This Row],[Actual cost]])/Table131314[[#This Row],[Actual cost]]*100</f>
        <v>#DIV/0!</v>
      </c>
      <c r="K659" s="2">
        <f>_xlfn.STDEV.P(Table131314[[#This Row],[Estimated costs 1]:[Estimated costs 20]])</f>
        <v>0</v>
      </c>
      <c r="L659" s="2" t="e">
        <f>Table131314[[#This Row],[Dev]]/Table131314[[#This Row],[Mean]]*100</f>
        <v>#DIV/0!</v>
      </c>
      <c r="M659" s="2">
        <f>Table131314[[#This Row],[Estimated costs 1]]-Table131314[[#This Row],[Actual cost]]</f>
        <v>0</v>
      </c>
      <c r="N659" s="2" t="e">
        <f>Table131314[[#This Row],[Diff 1]]/Table131314[[#This Row],[Actual cost]]*100</f>
        <v>#DIV/0!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</row>
    <row r="660" spans="1:34" x14ac:dyDescent="0.3">
      <c r="A660" t="s">
        <v>684</v>
      </c>
      <c r="B660">
        <v>658</v>
      </c>
      <c r="C660" t="str">
        <f>LEFT(Table131314[[#This Row],[Contingency id]])</f>
        <v>C</v>
      </c>
      <c r="D660">
        <v>0</v>
      </c>
      <c r="E660" s="1">
        <v>1.0163934426229499</v>
      </c>
      <c r="F660">
        <v>62</v>
      </c>
      <c r="G660">
        <v>61</v>
      </c>
      <c r="H660">
        <v>0</v>
      </c>
      <c r="I660" s="2">
        <f>AVERAGE(Table131314[[#This Row],[Estimated costs 1]:[Estimated costs 20]])</f>
        <v>0</v>
      </c>
      <c r="J660" s="2" t="e">
        <f>(Table131314[[#This Row],[Mean]]-Table131314[[#This Row],[Actual cost]])/Table131314[[#This Row],[Actual cost]]*100</f>
        <v>#DIV/0!</v>
      </c>
      <c r="K660" s="2">
        <f>_xlfn.STDEV.P(Table131314[[#This Row],[Estimated costs 1]:[Estimated costs 20]])</f>
        <v>0</v>
      </c>
      <c r="L660" s="2" t="e">
        <f>Table131314[[#This Row],[Dev]]/Table131314[[#This Row],[Mean]]*100</f>
        <v>#DIV/0!</v>
      </c>
      <c r="M660" s="2">
        <f>Table131314[[#This Row],[Estimated costs 1]]-Table131314[[#This Row],[Actual cost]]</f>
        <v>0</v>
      </c>
      <c r="N660" s="2" t="e">
        <f>Table131314[[#This Row],[Diff 1]]/Table131314[[#This Row],[Actual cost]]*100</f>
        <v>#DIV/0!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</row>
    <row r="661" spans="1:34" x14ac:dyDescent="0.3">
      <c r="A661" t="s">
        <v>685</v>
      </c>
      <c r="B661">
        <v>659</v>
      </c>
      <c r="C661" t="str">
        <f>LEFT(Table131314[[#This Row],[Contingency id]])</f>
        <v>C</v>
      </c>
      <c r="D661">
        <v>0</v>
      </c>
      <c r="E661" s="1">
        <v>1</v>
      </c>
      <c r="F661">
        <v>62</v>
      </c>
      <c r="G661">
        <v>62</v>
      </c>
      <c r="H661">
        <v>0</v>
      </c>
      <c r="I661" s="2">
        <f>AVERAGE(Table131314[[#This Row],[Estimated costs 1]:[Estimated costs 20]])</f>
        <v>0</v>
      </c>
      <c r="J661" s="2" t="e">
        <f>(Table131314[[#This Row],[Mean]]-Table131314[[#This Row],[Actual cost]])/Table131314[[#This Row],[Actual cost]]*100</f>
        <v>#DIV/0!</v>
      </c>
      <c r="K661" s="2">
        <f>_xlfn.STDEV.P(Table131314[[#This Row],[Estimated costs 1]:[Estimated costs 20]])</f>
        <v>0</v>
      </c>
      <c r="L661" s="2" t="e">
        <f>Table131314[[#This Row],[Dev]]/Table131314[[#This Row],[Mean]]*100</f>
        <v>#DIV/0!</v>
      </c>
      <c r="M661" s="2">
        <f>Table131314[[#This Row],[Estimated costs 1]]-Table131314[[#This Row],[Actual cost]]</f>
        <v>0</v>
      </c>
      <c r="N661" s="2" t="e">
        <f>Table131314[[#This Row],[Diff 1]]/Table131314[[#This Row],[Actual cost]]*100</f>
        <v>#DIV/0!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</row>
    <row r="662" spans="1:34" x14ac:dyDescent="0.3">
      <c r="A662" t="s">
        <v>686</v>
      </c>
      <c r="B662">
        <v>660</v>
      </c>
      <c r="C662" t="str">
        <f>LEFT(Table131314[[#This Row],[Contingency id]])</f>
        <v>C</v>
      </c>
      <c r="D662">
        <v>0</v>
      </c>
      <c r="E662" s="1">
        <v>1.0163934426229499</v>
      </c>
      <c r="F662">
        <v>62</v>
      </c>
      <c r="G662">
        <v>61</v>
      </c>
      <c r="H662">
        <v>0</v>
      </c>
      <c r="I662" s="2">
        <f>AVERAGE(Table131314[[#This Row],[Estimated costs 1]:[Estimated costs 20]])</f>
        <v>0</v>
      </c>
      <c r="J662" s="2" t="e">
        <f>(Table131314[[#This Row],[Mean]]-Table131314[[#This Row],[Actual cost]])/Table131314[[#This Row],[Actual cost]]*100</f>
        <v>#DIV/0!</v>
      </c>
      <c r="K662" s="2">
        <f>_xlfn.STDEV.P(Table131314[[#This Row],[Estimated costs 1]:[Estimated costs 20]])</f>
        <v>0</v>
      </c>
      <c r="L662" s="2" t="e">
        <f>Table131314[[#This Row],[Dev]]/Table131314[[#This Row],[Mean]]*100</f>
        <v>#DIV/0!</v>
      </c>
      <c r="M662" s="2">
        <f>Table131314[[#This Row],[Estimated costs 1]]-Table131314[[#This Row],[Actual cost]]</f>
        <v>0</v>
      </c>
      <c r="N662" s="2" t="e">
        <f>Table131314[[#This Row],[Diff 1]]/Table131314[[#This Row],[Actual cost]]*100</f>
        <v>#DIV/0!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</row>
    <row r="663" spans="1:34" x14ac:dyDescent="0.3">
      <c r="A663" t="s">
        <v>687</v>
      </c>
      <c r="B663">
        <v>661</v>
      </c>
      <c r="C663" t="str">
        <f>LEFT(Table131314[[#This Row],[Contingency id]])</f>
        <v>C</v>
      </c>
      <c r="D663">
        <v>0</v>
      </c>
      <c r="E663" s="1">
        <v>1</v>
      </c>
      <c r="F663">
        <v>62</v>
      </c>
      <c r="G663">
        <v>62</v>
      </c>
      <c r="H663">
        <v>0</v>
      </c>
      <c r="I663" s="2">
        <f>AVERAGE(Table131314[[#This Row],[Estimated costs 1]:[Estimated costs 20]])</f>
        <v>0</v>
      </c>
      <c r="J663" s="2" t="e">
        <f>(Table131314[[#This Row],[Mean]]-Table131314[[#This Row],[Actual cost]])/Table131314[[#This Row],[Actual cost]]*100</f>
        <v>#DIV/0!</v>
      </c>
      <c r="K663" s="2">
        <f>_xlfn.STDEV.P(Table131314[[#This Row],[Estimated costs 1]:[Estimated costs 20]])</f>
        <v>0</v>
      </c>
      <c r="L663" s="2" t="e">
        <f>Table131314[[#This Row],[Dev]]/Table131314[[#This Row],[Mean]]*100</f>
        <v>#DIV/0!</v>
      </c>
      <c r="M663" s="2">
        <f>Table131314[[#This Row],[Estimated costs 1]]-Table131314[[#This Row],[Actual cost]]</f>
        <v>0</v>
      </c>
      <c r="N663" s="2" t="e">
        <f>Table131314[[#This Row],[Diff 1]]/Table131314[[#This Row],[Actual cost]]*100</f>
        <v>#DIV/0!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</row>
    <row r="664" spans="1:34" x14ac:dyDescent="0.3">
      <c r="A664" t="s">
        <v>688</v>
      </c>
      <c r="B664">
        <v>662</v>
      </c>
      <c r="C664" t="str">
        <f>LEFT(Table131314[[#This Row],[Contingency id]])</f>
        <v>C</v>
      </c>
      <c r="D664">
        <v>0</v>
      </c>
      <c r="E664" s="1">
        <v>1</v>
      </c>
      <c r="F664">
        <v>91</v>
      </c>
      <c r="G664">
        <v>91</v>
      </c>
      <c r="H664">
        <v>0</v>
      </c>
      <c r="I664" s="2">
        <f>AVERAGE(Table131314[[#This Row],[Estimated costs 1]:[Estimated costs 20]])</f>
        <v>0</v>
      </c>
      <c r="J664" s="2" t="e">
        <f>(Table131314[[#This Row],[Mean]]-Table131314[[#This Row],[Actual cost]])/Table131314[[#This Row],[Actual cost]]*100</f>
        <v>#DIV/0!</v>
      </c>
      <c r="K664" s="2">
        <f>_xlfn.STDEV.P(Table131314[[#This Row],[Estimated costs 1]:[Estimated costs 20]])</f>
        <v>0</v>
      </c>
      <c r="L664" s="2" t="e">
        <f>Table131314[[#This Row],[Dev]]/Table131314[[#This Row],[Mean]]*100</f>
        <v>#DIV/0!</v>
      </c>
      <c r="M664" s="2">
        <f>Table131314[[#This Row],[Estimated costs 1]]-Table131314[[#This Row],[Actual cost]]</f>
        <v>0</v>
      </c>
      <c r="N664" s="2" t="e">
        <f>Table131314[[#This Row],[Diff 1]]/Table131314[[#This Row],[Actual cost]]*100</f>
        <v>#DIV/0!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</row>
    <row r="665" spans="1:34" x14ac:dyDescent="0.3">
      <c r="A665" t="s">
        <v>689</v>
      </c>
      <c r="B665">
        <v>663</v>
      </c>
      <c r="C665" t="str">
        <f>LEFT(Table131314[[#This Row],[Contingency id]])</f>
        <v>C</v>
      </c>
      <c r="D665">
        <v>0</v>
      </c>
      <c r="E665" s="1">
        <v>1.03296703296703</v>
      </c>
      <c r="F665">
        <v>94</v>
      </c>
      <c r="G665">
        <v>91</v>
      </c>
      <c r="H665">
        <v>0</v>
      </c>
      <c r="I665" s="2">
        <f>AVERAGE(Table131314[[#This Row],[Estimated costs 1]:[Estimated costs 20]])</f>
        <v>0</v>
      </c>
      <c r="J665" s="2" t="e">
        <f>(Table131314[[#This Row],[Mean]]-Table131314[[#This Row],[Actual cost]])/Table131314[[#This Row],[Actual cost]]*100</f>
        <v>#DIV/0!</v>
      </c>
      <c r="K665" s="2">
        <f>_xlfn.STDEV.P(Table131314[[#This Row],[Estimated costs 1]:[Estimated costs 20]])</f>
        <v>0</v>
      </c>
      <c r="L665" s="2" t="e">
        <f>Table131314[[#This Row],[Dev]]/Table131314[[#This Row],[Mean]]*100</f>
        <v>#DIV/0!</v>
      </c>
      <c r="M665" s="2">
        <f>Table131314[[#This Row],[Estimated costs 1]]-Table131314[[#This Row],[Actual cost]]</f>
        <v>0</v>
      </c>
      <c r="N665" s="2" t="e">
        <f>Table131314[[#This Row],[Diff 1]]/Table131314[[#This Row],[Actual cost]]*100</f>
        <v>#DIV/0!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</row>
    <row r="666" spans="1:34" x14ac:dyDescent="0.3">
      <c r="A666" t="s">
        <v>690</v>
      </c>
      <c r="B666">
        <v>664</v>
      </c>
      <c r="C666" t="str">
        <f>LEFT(Table131314[[#This Row],[Contingency id]])</f>
        <v>C</v>
      </c>
      <c r="D666">
        <v>0</v>
      </c>
      <c r="E666" s="1">
        <v>1.0107526881720399</v>
      </c>
      <c r="F666">
        <v>94</v>
      </c>
      <c r="G666">
        <v>93</v>
      </c>
      <c r="H666">
        <v>0</v>
      </c>
      <c r="I666" s="2">
        <f>AVERAGE(Table131314[[#This Row],[Estimated costs 1]:[Estimated costs 20]])</f>
        <v>0</v>
      </c>
      <c r="J666" s="2" t="e">
        <f>(Table131314[[#This Row],[Mean]]-Table131314[[#This Row],[Actual cost]])/Table131314[[#This Row],[Actual cost]]*100</f>
        <v>#DIV/0!</v>
      </c>
      <c r="K666" s="2">
        <f>_xlfn.STDEV.P(Table131314[[#This Row],[Estimated costs 1]:[Estimated costs 20]])</f>
        <v>0</v>
      </c>
      <c r="L666" s="2" t="e">
        <f>Table131314[[#This Row],[Dev]]/Table131314[[#This Row],[Mean]]*100</f>
        <v>#DIV/0!</v>
      </c>
      <c r="M666" s="2">
        <f>Table131314[[#This Row],[Estimated costs 1]]-Table131314[[#This Row],[Actual cost]]</f>
        <v>0</v>
      </c>
      <c r="N666" s="2" t="e">
        <f>Table131314[[#This Row],[Diff 1]]/Table131314[[#This Row],[Actual cost]]*100</f>
        <v>#DIV/0!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</row>
    <row r="667" spans="1:34" x14ac:dyDescent="0.3">
      <c r="A667" t="s">
        <v>691</v>
      </c>
      <c r="B667">
        <v>665</v>
      </c>
      <c r="C667" t="str">
        <f>LEFT(Table131314[[#This Row],[Contingency id]])</f>
        <v>C</v>
      </c>
      <c r="D667">
        <v>0</v>
      </c>
      <c r="E667" s="1">
        <v>1.0340909090909001</v>
      </c>
      <c r="F667">
        <v>91</v>
      </c>
      <c r="G667">
        <v>88</v>
      </c>
      <c r="H667">
        <v>0</v>
      </c>
      <c r="I667" s="2">
        <f>AVERAGE(Table131314[[#This Row],[Estimated costs 1]:[Estimated costs 20]])</f>
        <v>0</v>
      </c>
      <c r="J667" s="2" t="e">
        <f>(Table131314[[#This Row],[Mean]]-Table131314[[#This Row],[Actual cost]])/Table131314[[#This Row],[Actual cost]]*100</f>
        <v>#DIV/0!</v>
      </c>
      <c r="K667" s="2">
        <f>_xlfn.STDEV.P(Table131314[[#This Row],[Estimated costs 1]:[Estimated costs 20]])</f>
        <v>0</v>
      </c>
      <c r="L667" s="2" t="e">
        <f>Table131314[[#This Row],[Dev]]/Table131314[[#This Row],[Mean]]*100</f>
        <v>#DIV/0!</v>
      </c>
      <c r="M667" s="2">
        <f>Table131314[[#This Row],[Estimated costs 1]]-Table131314[[#This Row],[Actual cost]]</f>
        <v>0</v>
      </c>
      <c r="N667" s="2" t="e">
        <f>Table131314[[#This Row],[Diff 1]]/Table131314[[#This Row],[Actual cost]]*100</f>
        <v>#DIV/0!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</row>
    <row r="668" spans="1:34" x14ac:dyDescent="0.3">
      <c r="A668" t="s">
        <v>692</v>
      </c>
      <c r="B668">
        <v>666</v>
      </c>
      <c r="C668" t="str">
        <f>LEFT(Table131314[[#This Row],[Contingency id]])</f>
        <v>C</v>
      </c>
      <c r="D668">
        <v>0</v>
      </c>
      <c r="E668" s="1">
        <v>1.0224719101123501</v>
      </c>
      <c r="F668">
        <v>91</v>
      </c>
      <c r="G668">
        <v>89</v>
      </c>
      <c r="H668">
        <v>0</v>
      </c>
      <c r="I668" s="2">
        <f>AVERAGE(Table131314[[#This Row],[Estimated costs 1]:[Estimated costs 20]])</f>
        <v>0</v>
      </c>
      <c r="J668" s="2" t="e">
        <f>(Table131314[[#This Row],[Mean]]-Table131314[[#This Row],[Actual cost]])/Table131314[[#This Row],[Actual cost]]*100</f>
        <v>#DIV/0!</v>
      </c>
      <c r="K668" s="2">
        <f>_xlfn.STDEV.P(Table131314[[#This Row],[Estimated costs 1]:[Estimated costs 20]])</f>
        <v>0</v>
      </c>
      <c r="L668" s="2" t="e">
        <f>Table131314[[#This Row],[Dev]]/Table131314[[#This Row],[Mean]]*100</f>
        <v>#DIV/0!</v>
      </c>
      <c r="M668" s="2">
        <f>Table131314[[#This Row],[Estimated costs 1]]-Table131314[[#This Row],[Actual cost]]</f>
        <v>0</v>
      </c>
      <c r="N668" s="2" t="e">
        <f>Table131314[[#This Row],[Diff 1]]/Table131314[[#This Row],[Actual cost]]*100</f>
        <v>#DIV/0!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</row>
    <row r="669" spans="1:34" x14ac:dyDescent="0.3">
      <c r="A669" t="s">
        <v>693</v>
      </c>
      <c r="B669">
        <v>667</v>
      </c>
      <c r="C669" t="str">
        <f>LEFT(Table131314[[#This Row],[Contingency id]])</f>
        <v>C</v>
      </c>
      <c r="D669">
        <v>0</v>
      </c>
      <c r="E669" s="1">
        <v>1.0107526881720399</v>
      </c>
      <c r="F669">
        <v>94</v>
      </c>
      <c r="G669">
        <v>93</v>
      </c>
      <c r="H669">
        <v>0</v>
      </c>
      <c r="I669" s="2">
        <f>AVERAGE(Table131314[[#This Row],[Estimated costs 1]:[Estimated costs 20]])</f>
        <v>0</v>
      </c>
      <c r="J669" s="2" t="e">
        <f>(Table131314[[#This Row],[Mean]]-Table131314[[#This Row],[Actual cost]])/Table131314[[#This Row],[Actual cost]]*100</f>
        <v>#DIV/0!</v>
      </c>
      <c r="K669" s="2">
        <f>_xlfn.STDEV.P(Table131314[[#This Row],[Estimated costs 1]:[Estimated costs 20]])</f>
        <v>0</v>
      </c>
      <c r="L669" s="2" t="e">
        <f>Table131314[[#This Row],[Dev]]/Table131314[[#This Row],[Mean]]*100</f>
        <v>#DIV/0!</v>
      </c>
      <c r="M669" s="2">
        <f>Table131314[[#This Row],[Estimated costs 1]]-Table131314[[#This Row],[Actual cost]]</f>
        <v>0</v>
      </c>
      <c r="N669" s="2" t="e">
        <f>Table131314[[#This Row],[Diff 1]]/Table131314[[#This Row],[Actual cost]]*100</f>
        <v>#DIV/0!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</row>
    <row r="670" spans="1:34" x14ac:dyDescent="0.3">
      <c r="A670" t="s">
        <v>694</v>
      </c>
      <c r="B670">
        <v>668</v>
      </c>
      <c r="C670" t="str">
        <f>LEFT(Table131314[[#This Row],[Contingency id]])</f>
        <v>C</v>
      </c>
      <c r="D670">
        <v>0</v>
      </c>
      <c r="E670" s="1">
        <v>1.0224719101123501</v>
      </c>
      <c r="F670">
        <v>91</v>
      </c>
      <c r="G670">
        <v>89</v>
      </c>
      <c r="H670">
        <v>0</v>
      </c>
      <c r="I670" s="2">
        <f>AVERAGE(Table131314[[#This Row],[Estimated costs 1]:[Estimated costs 20]])</f>
        <v>0</v>
      </c>
      <c r="J670" s="2" t="e">
        <f>(Table131314[[#This Row],[Mean]]-Table131314[[#This Row],[Actual cost]])/Table131314[[#This Row],[Actual cost]]*100</f>
        <v>#DIV/0!</v>
      </c>
      <c r="K670" s="2">
        <f>_xlfn.STDEV.P(Table131314[[#This Row],[Estimated costs 1]:[Estimated costs 20]])</f>
        <v>0</v>
      </c>
      <c r="L670" s="2" t="e">
        <f>Table131314[[#This Row],[Dev]]/Table131314[[#This Row],[Mean]]*100</f>
        <v>#DIV/0!</v>
      </c>
      <c r="M670" s="2">
        <f>Table131314[[#This Row],[Estimated costs 1]]-Table131314[[#This Row],[Actual cost]]</f>
        <v>0</v>
      </c>
      <c r="N670" s="2" t="e">
        <f>Table131314[[#This Row],[Diff 1]]/Table131314[[#This Row],[Actual cost]]*100</f>
        <v>#DIV/0!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</row>
    <row r="671" spans="1:34" x14ac:dyDescent="0.3">
      <c r="A671" t="s">
        <v>695</v>
      </c>
      <c r="B671">
        <v>669</v>
      </c>
      <c r="C671" t="str">
        <f>LEFT(Table131314[[#This Row],[Contingency id]])</f>
        <v>C</v>
      </c>
      <c r="D671">
        <v>0</v>
      </c>
      <c r="E671" s="1">
        <v>1.02173913043478</v>
      </c>
      <c r="F671">
        <v>94</v>
      </c>
      <c r="G671">
        <v>92</v>
      </c>
      <c r="H671">
        <v>0</v>
      </c>
      <c r="I671" s="2">
        <f>AVERAGE(Table131314[[#This Row],[Estimated costs 1]:[Estimated costs 20]])</f>
        <v>0</v>
      </c>
      <c r="J671" s="2" t="e">
        <f>(Table131314[[#This Row],[Mean]]-Table131314[[#This Row],[Actual cost]])/Table131314[[#This Row],[Actual cost]]*100</f>
        <v>#DIV/0!</v>
      </c>
      <c r="K671" s="2">
        <f>_xlfn.STDEV.P(Table131314[[#This Row],[Estimated costs 1]:[Estimated costs 20]])</f>
        <v>0</v>
      </c>
      <c r="L671" s="2" t="e">
        <f>Table131314[[#This Row],[Dev]]/Table131314[[#This Row],[Mean]]*100</f>
        <v>#DIV/0!</v>
      </c>
      <c r="M671" s="2">
        <f>Table131314[[#This Row],[Estimated costs 1]]-Table131314[[#This Row],[Actual cost]]</f>
        <v>0</v>
      </c>
      <c r="N671" s="2" t="e">
        <f>Table131314[[#This Row],[Diff 1]]/Table131314[[#This Row],[Actual cost]]*100</f>
        <v>#DIV/0!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</row>
    <row r="672" spans="1:34" x14ac:dyDescent="0.3">
      <c r="A672" t="s">
        <v>696</v>
      </c>
      <c r="B672">
        <v>670</v>
      </c>
      <c r="C672" t="str">
        <f>LEFT(Table131314[[#This Row],[Contingency id]])</f>
        <v>C</v>
      </c>
      <c r="D672">
        <v>0</v>
      </c>
      <c r="E672" s="1">
        <v>1</v>
      </c>
      <c r="F672">
        <v>91</v>
      </c>
      <c r="G672">
        <v>91</v>
      </c>
      <c r="H672">
        <v>0</v>
      </c>
      <c r="I672" s="2">
        <f>AVERAGE(Table131314[[#This Row],[Estimated costs 1]:[Estimated costs 20]])</f>
        <v>0</v>
      </c>
      <c r="J672" s="2" t="e">
        <f>(Table131314[[#This Row],[Mean]]-Table131314[[#This Row],[Actual cost]])/Table131314[[#This Row],[Actual cost]]*100</f>
        <v>#DIV/0!</v>
      </c>
      <c r="K672" s="2">
        <f>_xlfn.STDEV.P(Table131314[[#This Row],[Estimated costs 1]:[Estimated costs 20]])</f>
        <v>0</v>
      </c>
      <c r="L672" s="2" t="e">
        <f>Table131314[[#This Row],[Dev]]/Table131314[[#This Row],[Mean]]*100</f>
        <v>#DIV/0!</v>
      </c>
      <c r="M672" s="2">
        <f>Table131314[[#This Row],[Estimated costs 1]]-Table131314[[#This Row],[Actual cost]]</f>
        <v>0</v>
      </c>
      <c r="N672" s="2" t="e">
        <f>Table131314[[#This Row],[Diff 1]]/Table131314[[#This Row],[Actual cost]]*100</f>
        <v>#DIV/0!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</row>
    <row r="673" spans="1:34" x14ac:dyDescent="0.3">
      <c r="A673" t="s">
        <v>697</v>
      </c>
      <c r="B673">
        <v>671</v>
      </c>
      <c r="C673" t="str">
        <f>LEFT(Table131314[[#This Row],[Contingency id]])</f>
        <v>C</v>
      </c>
      <c r="D673">
        <v>0</v>
      </c>
      <c r="E673" s="1">
        <v>1.02173913043478</v>
      </c>
      <c r="F673">
        <v>94</v>
      </c>
      <c r="G673">
        <v>92</v>
      </c>
      <c r="H673">
        <v>0</v>
      </c>
      <c r="I673" s="2">
        <f>AVERAGE(Table131314[[#This Row],[Estimated costs 1]:[Estimated costs 20]])</f>
        <v>0</v>
      </c>
      <c r="J673" s="2" t="e">
        <f>(Table131314[[#This Row],[Mean]]-Table131314[[#This Row],[Actual cost]])/Table131314[[#This Row],[Actual cost]]*100</f>
        <v>#DIV/0!</v>
      </c>
      <c r="K673" s="2">
        <f>_xlfn.STDEV.P(Table131314[[#This Row],[Estimated costs 1]:[Estimated costs 20]])</f>
        <v>0</v>
      </c>
      <c r="L673" s="2" t="e">
        <f>Table131314[[#This Row],[Dev]]/Table131314[[#This Row],[Mean]]*100</f>
        <v>#DIV/0!</v>
      </c>
      <c r="M673" s="2">
        <f>Table131314[[#This Row],[Estimated costs 1]]-Table131314[[#This Row],[Actual cost]]</f>
        <v>0</v>
      </c>
      <c r="N673" s="2" t="e">
        <f>Table131314[[#This Row],[Diff 1]]/Table131314[[#This Row],[Actual cost]]*100</f>
        <v>#DIV/0!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</row>
    <row r="674" spans="1:34" x14ac:dyDescent="0.3">
      <c r="A674" t="s">
        <v>698</v>
      </c>
      <c r="B674">
        <v>672</v>
      </c>
      <c r="C674" t="str">
        <f>LEFT(Table131314[[#This Row],[Contingency id]])</f>
        <v>C</v>
      </c>
      <c r="D674">
        <v>0</v>
      </c>
      <c r="E674" s="1">
        <v>1.0826446280991699</v>
      </c>
      <c r="F674">
        <v>131</v>
      </c>
      <c r="G674">
        <v>121</v>
      </c>
      <c r="H674">
        <v>0</v>
      </c>
      <c r="I674" s="2">
        <f>AVERAGE(Table131314[[#This Row],[Estimated costs 1]:[Estimated costs 20]])</f>
        <v>0</v>
      </c>
      <c r="J674" s="2" t="e">
        <f>(Table131314[[#This Row],[Mean]]-Table131314[[#This Row],[Actual cost]])/Table131314[[#This Row],[Actual cost]]*100</f>
        <v>#DIV/0!</v>
      </c>
      <c r="K674" s="2">
        <f>_xlfn.STDEV.P(Table131314[[#This Row],[Estimated costs 1]:[Estimated costs 20]])</f>
        <v>0</v>
      </c>
      <c r="L674" s="2" t="e">
        <f>Table131314[[#This Row],[Dev]]/Table131314[[#This Row],[Mean]]*100</f>
        <v>#DIV/0!</v>
      </c>
      <c r="M674" s="2">
        <f>Table131314[[#This Row],[Estimated costs 1]]-Table131314[[#This Row],[Actual cost]]</f>
        <v>0</v>
      </c>
      <c r="N674" s="2" t="e">
        <f>Table131314[[#This Row],[Diff 1]]/Table131314[[#This Row],[Actual cost]]*100</f>
        <v>#DIV/0!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</row>
    <row r="675" spans="1:34" x14ac:dyDescent="0.3">
      <c r="A675" t="s">
        <v>699</v>
      </c>
      <c r="B675">
        <v>673</v>
      </c>
      <c r="C675" t="str">
        <f>LEFT(Table131314[[#This Row],[Contingency id]])</f>
        <v>C</v>
      </c>
      <c r="D675">
        <v>0</v>
      </c>
      <c r="E675" s="1">
        <v>1.03968253968253</v>
      </c>
      <c r="F675">
        <v>131</v>
      </c>
      <c r="G675">
        <v>126</v>
      </c>
      <c r="H675">
        <v>0</v>
      </c>
      <c r="I675" s="2">
        <f>AVERAGE(Table131314[[#This Row],[Estimated costs 1]:[Estimated costs 20]])</f>
        <v>0</v>
      </c>
      <c r="J675" s="2" t="e">
        <f>(Table131314[[#This Row],[Mean]]-Table131314[[#This Row],[Actual cost]])/Table131314[[#This Row],[Actual cost]]*100</f>
        <v>#DIV/0!</v>
      </c>
      <c r="K675" s="2">
        <f>_xlfn.STDEV.P(Table131314[[#This Row],[Estimated costs 1]:[Estimated costs 20]])</f>
        <v>0</v>
      </c>
      <c r="L675" s="2" t="e">
        <f>Table131314[[#This Row],[Dev]]/Table131314[[#This Row],[Mean]]*100</f>
        <v>#DIV/0!</v>
      </c>
      <c r="M675" s="2">
        <f>Table131314[[#This Row],[Estimated costs 1]]-Table131314[[#This Row],[Actual cost]]</f>
        <v>0</v>
      </c>
      <c r="N675" s="2" t="e">
        <f>Table131314[[#This Row],[Diff 1]]/Table131314[[#This Row],[Actual cost]]*100</f>
        <v>#DIV/0!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</row>
    <row r="676" spans="1:34" x14ac:dyDescent="0.3">
      <c r="A676" t="s">
        <v>700</v>
      </c>
      <c r="B676">
        <v>674</v>
      </c>
      <c r="C676" t="str">
        <f>LEFT(Table131314[[#This Row],[Contingency id]])</f>
        <v>C</v>
      </c>
      <c r="D676">
        <v>0</v>
      </c>
      <c r="E676" s="1">
        <v>1.02564102564102</v>
      </c>
      <c r="F676">
        <v>160</v>
      </c>
      <c r="G676">
        <v>156</v>
      </c>
      <c r="H676">
        <v>0</v>
      </c>
      <c r="I676" s="2">
        <f>AVERAGE(Table131314[[#This Row],[Estimated costs 1]:[Estimated costs 20]])</f>
        <v>0</v>
      </c>
      <c r="J676" s="2" t="e">
        <f>(Table131314[[#This Row],[Mean]]-Table131314[[#This Row],[Actual cost]])/Table131314[[#This Row],[Actual cost]]*100</f>
        <v>#DIV/0!</v>
      </c>
      <c r="K676" s="2">
        <f>_xlfn.STDEV.P(Table131314[[#This Row],[Estimated costs 1]:[Estimated costs 20]])</f>
        <v>0</v>
      </c>
      <c r="L676" s="2" t="e">
        <f>Table131314[[#This Row],[Dev]]/Table131314[[#This Row],[Mean]]*100</f>
        <v>#DIV/0!</v>
      </c>
      <c r="M676" s="2">
        <f>Table131314[[#This Row],[Estimated costs 1]]-Table131314[[#This Row],[Actual cost]]</f>
        <v>0</v>
      </c>
      <c r="N676" s="2" t="e">
        <f>Table131314[[#This Row],[Diff 1]]/Table131314[[#This Row],[Actual cost]]*100</f>
        <v>#DIV/0!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</row>
    <row r="677" spans="1:34" x14ac:dyDescent="0.3">
      <c r="A677" t="s">
        <v>701</v>
      </c>
      <c r="B677">
        <v>675</v>
      </c>
      <c r="C677" t="str">
        <f>LEFT(Table131314[[#This Row],[Contingency id]])</f>
        <v>C</v>
      </c>
      <c r="D677">
        <v>0</v>
      </c>
      <c r="E677" s="1">
        <v>1.0234375</v>
      </c>
      <c r="F677">
        <v>131</v>
      </c>
      <c r="G677">
        <v>128</v>
      </c>
      <c r="H677">
        <v>0</v>
      </c>
      <c r="I677" s="2">
        <f>AVERAGE(Table131314[[#This Row],[Estimated costs 1]:[Estimated costs 20]])</f>
        <v>0</v>
      </c>
      <c r="J677" s="2" t="e">
        <f>(Table131314[[#This Row],[Mean]]-Table131314[[#This Row],[Actual cost]])/Table131314[[#This Row],[Actual cost]]*100</f>
        <v>#DIV/0!</v>
      </c>
      <c r="K677" s="2">
        <f>_xlfn.STDEV.P(Table131314[[#This Row],[Estimated costs 1]:[Estimated costs 20]])</f>
        <v>0</v>
      </c>
      <c r="L677" s="2" t="e">
        <f>Table131314[[#This Row],[Dev]]/Table131314[[#This Row],[Mean]]*100</f>
        <v>#DIV/0!</v>
      </c>
      <c r="M677" s="2">
        <f>Table131314[[#This Row],[Estimated costs 1]]-Table131314[[#This Row],[Actual cost]]</f>
        <v>0</v>
      </c>
      <c r="N677" s="2" t="e">
        <f>Table131314[[#This Row],[Diff 1]]/Table131314[[#This Row],[Actual cost]]*100</f>
        <v>#DIV/0!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</row>
    <row r="678" spans="1:34" x14ac:dyDescent="0.3">
      <c r="A678" t="s">
        <v>702</v>
      </c>
      <c r="B678">
        <v>676</v>
      </c>
      <c r="C678" t="str">
        <f>LEFT(Table131314[[#This Row],[Contingency id]])</f>
        <v>C</v>
      </c>
      <c r="D678">
        <v>0</v>
      </c>
      <c r="E678" s="1">
        <v>1.0314960629921199</v>
      </c>
      <c r="F678">
        <v>131</v>
      </c>
      <c r="G678">
        <v>127</v>
      </c>
      <c r="H678">
        <v>0</v>
      </c>
      <c r="I678" s="2">
        <f>AVERAGE(Table131314[[#This Row],[Estimated costs 1]:[Estimated costs 20]])</f>
        <v>0</v>
      </c>
      <c r="J678" s="2" t="e">
        <f>(Table131314[[#This Row],[Mean]]-Table131314[[#This Row],[Actual cost]])/Table131314[[#This Row],[Actual cost]]*100</f>
        <v>#DIV/0!</v>
      </c>
      <c r="K678" s="2">
        <f>_xlfn.STDEV.P(Table131314[[#This Row],[Estimated costs 1]:[Estimated costs 20]])</f>
        <v>0</v>
      </c>
      <c r="L678" s="2" t="e">
        <f>Table131314[[#This Row],[Dev]]/Table131314[[#This Row],[Mean]]*100</f>
        <v>#DIV/0!</v>
      </c>
      <c r="M678" s="2">
        <f>Table131314[[#This Row],[Estimated costs 1]]-Table131314[[#This Row],[Actual cost]]</f>
        <v>0</v>
      </c>
      <c r="N678" s="2" t="e">
        <f>Table131314[[#This Row],[Diff 1]]/Table131314[[#This Row],[Actual cost]]*100</f>
        <v>#DIV/0!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</row>
    <row r="679" spans="1:34" x14ac:dyDescent="0.3">
      <c r="A679" t="s">
        <v>703</v>
      </c>
      <c r="B679">
        <v>677</v>
      </c>
      <c r="C679" t="str">
        <f>LEFT(Table131314[[#This Row],[Contingency id]])</f>
        <v>C</v>
      </c>
      <c r="D679">
        <v>0</v>
      </c>
      <c r="E679" s="1">
        <v>1.03968253968253</v>
      </c>
      <c r="F679">
        <v>131</v>
      </c>
      <c r="G679">
        <v>126</v>
      </c>
      <c r="H679">
        <v>0</v>
      </c>
      <c r="I679" s="2">
        <f>AVERAGE(Table131314[[#This Row],[Estimated costs 1]:[Estimated costs 20]])</f>
        <v>0</v>
      </c>
      <c r="J679" s="2" t="e">
        <f>(Table131314[[#This Row],[Mean]]-Table131314[[#This Row],[Actual cost]])/Table131314[[#This Row],[Actual cost]]*100</f>
        <v>#DIV/0!</v>
      </c>
      <c r="K679" s="2">
        <f>_xlfn.STDEV.P(Table131314[[#This Row],[Estimated costs 1]:[Estimated costs 20]])</f>
        <v>0</v>
      </c>
      <c r="L679" s="2" t="e">
        <f>Table131314[[#This Row],[Dev]]/Table131314[[#This Row],[Mean]]*100</f>
        <v>#DIV/0!</v>
      </c>
      <c r="M679" s="2">
        <f>Table131314[[#This Row],[Estimated costs 1]]-Table131314[[#This Row],[Actual cost]]</f>
        <v>0</v>
      </c>
      <c r="N679" s="2" t="e">
        <f>Table131314[[#This Row],[Diff 1]]/Table131314[[#This Row],[Actual cost]]*100</f>
        <v>#DIV/0!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</row>
    <row r="680" spans="1:34" x14ac:dyDescent="0.3">
      <c r="A680" t="s">
        <v>704</v>
      </c>
      <c r="B680">
        <v>678</v>
      </c>
      <c r="C680" t="str">
        <f>LEFT(Table131314[[#This Row],[Contingency id]])</f>
        <v>C</v>
      </c>
      <c r="D680">
        <v>0</v>
      </c>
      <c r="E680" s="1">
        <v>1.0076923076922999</v>
      </c>
      <c r="F680">
        <v>131</v>
      </c>
      <c r="G680">
        <v>130</v>
      </c>
      <c r="H680">
        <v>0</v>
      </c>
      <c r="I680" s="2">
        <f>AVERAGE(Table131314[[#This Row],[Estimated costs 1]:[Estimated costs 20]])</f>
        <v>0</v>
      </c>
      <c r="J680" s="2" t="e">
        <f>(Table131314[[#This Row],[Mean]]-Table131314[[#This Row],[Actual cost]])/Table131314[[#This Row],[Actual cost]]*100</f>
        <v>#DIV/0!</v>
      </c>
      <c r="K680" s="2">
        <f>_xlfn.STDEV.P(Table131314[[#This Row],[Estimated costs 1]:[Estimated costs 20]])</f>
        <v>0</v>
      </c>
      <c r="L680" s="2" t="e">
        <f>Table131314[[#This Row],[Dev]]/Table131314[[#This Row],[Mean]]*100</f>
        <v>#DIV/0!</v>
      </c>
      <c r="M680" s="2">
        <f>Table131314[[#This Row],[Estimated costs 1]]-Table131314[[#This Row],[Actual cost]]</f>
        <v>0</v>
      </c>
      <c r="N680" s="2" t="e">
        <f>Table131314[[#This Row],[Diff 1]]/Table131314[[#This Row],[Actual cost]]*100</f>
        <v>#DIV/0!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</row>
    <row r="681" spans="1:34" x14ac:dyDescent="0.3">
      <c r="A681" t="s">
        <v>705</v>
      </c>
      <c r="B681">
        <v>679</v>
      </c>
      <c r="C681" t="str">
        <f>LEFT(Table131314[[#This Row],[Contingency id]])</f>
        <v>C</v>
      </c>
      <c r="D681">
        <v>0</v>
      </c>
      <c r="E681" s="1">
        <v>1.03896103896103</v>
      </c>
      <c r="F681">
        <v>160</v>
      </c>
      <c r="G681">
        <v>154</v>
      </c>
      <c r="H681">
        <v>0</v>
      </c>
      <c r="I681" s="2">
        <f>AVERAGE(Table131314[[#This Row],[Estimated costs 1]:[Estimated costs 20]])</f>
        <v>0</v>
      </c>
      <c r="J681" s="2" t="e">
        <f>(Table131314[[#This Row],[Mean]]-Table131314[[#This Row],[Actual cost]])/Table131314[[#This Row],[Actual cost]]*100</f>
        <v>#DIV/0!</v>
      </c>
      <c r="K681" s="2">
        <f>_xlfn.STDEV.P(Table131314[[#This Row],[Estimated costs 1]:[Estimated costs 20]])</f>
        <v>0</v>
      </c>
      <c r="L681" s="2" t="e">
        <f>Table131314[[#This Row],[Dev]]/Table131314[[#This Row],[Mean]]*100</f>
        <v>#DIV/0!</v>
      </c>
      <c r="M681" s="2">
        <f>Table131314[[#This Row],[Estimated costs 1]]-Table131314[[#This Row],[Actual cost]]</f>
        <v>0</v>
      </c>
      <c r="N681" s="2" t="e">
        <f>Table131314[[#This Row],[Diff 1]]/Table131314[[#This Row],[Actual cost]]*100</f>
        <v>#DIV/0!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</row>
    <row r="682" spans="1:34" x14ac:dyDescent="0.3">
      <c r="A682" t="s">
        <v>706</v>
      </c>
      <c r="B682">
        <v>680</v>
      </c>
      <c r="C682" t="str">
        <f>LEFT(Table131314[[#This Row],[Contingency id]])</f>
        <v>C</v>
      </c>
      <c r="D682">
        <v>0</v>
      </c>
      <c r="E682" s="1">
        <v>1.02362204724409</v>
      </c>
      <c r="F682">
        <v>130</v>
      </c>
      <c r="G682">
        <v>127</v>
      </c>
      <c r="H682">
        <v>0</v>
      </c>
      <c r="I682" s="2">
        <f>AVERAGE(Table131314[[#This Row],[Estimated costs 1]:[Estimated costs 20]])</f>
        <v>0</v>
      </c>
      <c r="J682" s="2" t="e">
        <f>(Table131314[[#This Row],[Mean]]-Table131314[[#This Row],[Actual cost]])/Table131314[[#This Row],[Actual cost]]*100</f>
        <v>#DIV/0!</v>
      </c>
      <c r="K682" s="2">
        <f>_xlfn.STDEV.P(Table131314[[#This Row],[Estimated costs 1]:[Estimated costs 20]])</f>
        <v>0</v>
      </c>
      <c r="L682" s="2" t="e">
        <f>Table131314[[#This Row],[Dev]]/Table131314[[#This Row],[Mean]]*100</f>
        <v>#DIV/0!</v>
      </c>
      <c r="M682" s="2">
        <f>Table131314[[#This Row],[Estimated costs 1]]-Table131314[[#This Row],[Actual cost]]</f>
        <v>0</v>
      </c>
      <c r="N682" s="2" t="e">
        <f>Table131314[[#This Row],[Diff 1]]/Table131314[[#This Row],[Actual cost]]*100</f>
        <v>#DIV/0!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</row>
    <row r="683" spans="1:34" x14ac:dyDescent="0.3">
      <c r="A683" t="s">
        <v>707</v>
      </c>
      <c r="B683">
        <v>681</v>
      </c>
      <c r="C683" t="str">
        <f>LEFT(Table131314[[#This Row],[Contingency id]])</f>
        <v>C</v>
      </c>
      <c r="D683">
        <v>0</v>
      </c>
      <c r="E683" s="1">
        <v>1.04</v>
      </c>
      <c r="F683">
        <v>130</v>
      </c>
      <c r="G683">
        <v>125</v>
      </c>
      <c r="H683">
        <v>0</v>
      </c>
      <c r="I683" s="2">
        <f>AVERAGE(Table131314[[#This Row],[Estimated costs 1]:[Estimated costs 20]])</f>
        <v>0</v>
      </c>
      <c r="J683" s="2" t="e">
        <f>(Table131314[[#This Row],[Mean]]-Table131314[[#This Row],[Actual cost]])/Table131314[[#This Row],[Actual cost]]*100</f>
        <v>#DIV/0!</v>
      </c>
      <c r="K683" s="2">
        <f>_xlfn.STDEV.P(Table131314[[#This Row],[Estimated costs 1]:[Estimated costs 20]])</f>
        <v>0</v>
      </c>
      <c r="L683" s="2" t="e">
        <f>Table131314[[#This Row],[Dev]]/Table131314[[#This Row],[Mean]]*100</f>
        <v>#DIV/0!</v>
      </c>
      <c r="M683" s="2">
        <f>Table131314[[#This Row],[Estimated costs 1]]-Table131314[[#This Row],[Actual cost]]</f>
        <v>0</v>
      </c>
      <c r="N683" s="2" t="e">
        <f>Table131314[[#This Row],[Diff 1]]/Table131314[[#This Row],[Actual cost]]*100</f>
        <v>#DIV/0!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</row>
    <row r="684" spans="1:34" x14ac:dyDescent="0.3">
      <c r="A684" t="s">
        <v>708</v>
      </c>
      <c r="B684">
        <v>682</v>
      </c>
      <c r="C684" t="str">
        <f>LEFT(Table131314[[#This Row],[Contingency id]])</f>
        <v>C</v>
      </c>
      <c r="D684">
        <v>0</v>
      </c>
      <c r="E684" s="1">
        <v>1.0457516339869199</v>
      </c>
      <c r="F684">
        <v>160</v>
      </c>
      <c r="G684">
        <v>153</v>
      </c>
      <c r="H684">
        <v>0</v>
      </c>
      <c r="I684" s="2">
        <f>AVERAGE(Table131314[[#This Row],[Estimated costs 1]:[Estimated costs 20]])</f>
        <v>0</v>
      </c>
      <c r="J684" s="2" t="e">
        <f>(Table131314[[#This Row],[Mean]]-Table131314[[#This Row],[Actual cost]])/Table131314[[#This Row],[Actual cost]]*100</f>
        <v>#DIV/0!</v>
      </c>
      <c r="K684" s="2">
        <f>_xlfn.STDEV.P(Table131314[[#This Row],[Estimated costs 1]:[Estimated costs 20]])</f>
        <v>0</v>
      </c>
      <c r="L684" s="2" t="e">
        <f>Table131314[[#This Row],[Dev]]/Table131314[[#This Row],[Mean]]*100</f>
        <v>#DIV/0!</v>
      </c>
      <c r="M684" s="2">
        <f>Table131314[[#This Row],[Estimated costs 1]]-Table131314[[#This Row],[Actual cost]]</f>
        <v>0</v>
      </c>
      <c r="N684" s="2" t="e">
        <f>Table131314[[#This Row],[Diff 1]]/Table131314[[#This Row],[Actual cost]]*100</f>
        <v>#DIV/0!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</row>
    <row r="685" spans="1:34" x14ac:dyDescent="0.3">
      <c r="A685" t="s">
        <v>709</v>
      </c>
      <c r="B685">
        <v>683</v>
      </c>
      <c r="C685" t="str">
        <f>LEFT(Table131314[[#This Row],[Contingency id]])</f>
        <v>C</v>
      </c>
      <c r="D685">
        <v>0</v>
      </c>
      <c r="E685" s="1">
        <v>1.0234375</v>
      </c>
      <c r="F685">
        <v>131</v>
      </c>
      <c r="G685">
        <v>128</v>
      </c>
      <c r="H685">
        <v>0</v>
      </c>
      <c r="I685" s="2">
        <f>AVERAGE(Table131314[[#This Row],[Estimated costs 1]:[Estimated costs 20]])</f>
        <v>0</v>
      </c>
      <c r="J685" s="2" t="e">
        <f>(Table131314[[#This Row],[Mean]]-Table131314[[#This Row],[Actual cost]])/Table131314[[#This Row],[Actual cost]]*100</f>
        <v>#DIV/0!</v>
      </c>
      <c r="K685" s="2">
        <f>_xlfn.STDEV.P(Table131314[[#This Row],[Estimated costs 1]:[Estimated costs 20]])</f>
        <v>0</v>
      </c>
      <c r="L685" s="2" t="e">
        <f>Table131314[[#This Row],[Dev]]/Table131314[[#This Row],[Mean]]*100</f>
        <v>#DIV/0!</v>
      </c>
      <c r="M685" s="2">
        <f>Table131314[[#This Row],[Estimated costs 1]]-Table131314[[#This Row],[Actual cost]]</f>
        <v>0</v>
      </c>
      <c r="N685" s="2" t="e">
        <f>Table131314[[#This Row],[Diff 1]]/Table131314[[#This Row],[Actual cost]]*100</f>
        <v>#DIV/0!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</row>
    <row r="686" spans="1:34" x14ac:dyDescent="0.3">
      <c r="A686" t="s">
        <v>710</v>
      </c>
      <c r="B686">
        <v>684</v>
      </c>
      <c r="C686" t="str">
        <f>LEFT(Table131314[[#This Row],[Contingency id]])</f>
        <v>C</v>
      </c>
      <c r="D686">
        <v>0</v>
      </c>
      <c r="E686" s="1">
        <v>1.0234375</v>
      </c>
      <c r="F686">
        <v>131</v>
      </c>
      <c r="G686">
        <v>128</v>
      </c>
      <c r="H686">
        <v>0</v>
      </c>
      <c r="I686" s="2">
        <f>AVERAGE(Table131314[[#This Row],[Estimated costs 1]:[Estimated costs 20]])</f>
        <v>0</v>
      </c>
      <c r="J686" s="2" t="e">
        <f>(Table131314[[#This Row],[Mean]]-Table131314[[#This Row],[Actual cost]])/Table131314[[#This Row],[Actual cost]]*100</f>
        <v>#DIV/0!</v>
      </c>
      <c r="K686" s="2">
        <f>_xlfn.STDEV.P(Table131314[[#This Row],[Estimated costs 1]:[Estimated costs 20]])</f>
        <v>0</v>
      </c>
      <c r="L686" s="2" t="e">
        <f>Table131314[[#This Row],[Dev]]/Table131314[[#This Row],[Mean]]*100</f>
        <v>#DIV/0!</v>
      </c>
      <c r="M686" s="2">
        <f>Table131314[[#This Row],[Estimated costs 1]]-Table131314[[#This Row],[Actual cost]]</f>
        <v>0</v>
      </c>
      <c r="N686" s="2" t="e">
        <f>Table131314[[#This Row],[Diff 1]]/Table131314[[#This Row],[Actual cost]]*100</f>
        <v>#DIV/0!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</row>
    <row r="687" spans="1:34" x14ac:dyDescent="0.3">
      <c r="A687" t="s">
        <v>711</v>
      </c>
      <c r="B687">
        <v>685</v>
      </c>
      <c r="C687" t="str">
        <f>LEFT(Table131314[[#This Row],[Contingency id]])</f>
        <v>C</v>
      </c>
      <c r="D687">
        <v>0</v>
      </c>
      <c r="E687" s="1">
        <v>1.03968253968253</v>
      </c>
      <c r="F687">
        <v>131</v>
      </c>
      <c r="G687">
        <v>126</v>
      </c>
      <c r="H687">
        <v>0</v>
      </c>
      <c r="I687" s="2">
        <f>AVERAGE(Table131314[[#This Row],[Estimated costs 1]:[Estimated costs 20]])</f>
        <v>0</v>
      </c>
      <c r="J687" s="2" t="e">
        <f>(Table131314[[#This Row],[Mean]]-Table131314[[#This Row],[Actual cost]])/Table131314[[#This Row],[Actual cost]]*100</f>
        <v>#DIV/0!</v>
      </c>
      <c r="K687" s="2">
        <f>_xlfn.STDEV.P(Table131314[[#This Row],[Estimated costs 1]:[Estimated costs 20]])</f>
        <v>0</v>
      </c>
      <c r="L687" s="2" t="e">
        <f>Table131314[[#This Row],[Dev]]/Table131314[[#This Row],[Mean]]*100</f>
        <v>#DIV/0!</v>
      </c>
      <c r="M687" s="2">
        <f>Table131314[[#This Row],[Estimated costs 1]]-Table131314[[#This Row],[Actual cost]]</f>
        <v>0</v>
      </c>
      <c r="N687" s="2" t="e">
        <f>Table131314[[#This Row],[Diff 1]]/Table131314[[#This Row],[Actual cost]]*100</f>
        <v>#DIV/0!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</row>
    <row r="688" spans="1:34" x14ac:dyDescent="0.3">
      <c r="A688" t="s">
        <v>712</v>
      </c>
      <c r="B688">
        <v>686</v>
      </c>
      <c r="C688" t="str">
        <f>LEFT(Table131314[[#This Row],[Contingency id]])</f>
        <v>C</v>
      </c>
      <c r="D688">
        <v>0</v>
      </c>
      <c r="E688" s="1">
        <v>1.015625</v>
      </c>
      <c r="F688">
        <v>130</v>
      </c>
      <c r="G688">
        <v>128</v>
      </c>
      <c r="H688">
        <v>0</v>
      </c>
      <c r="I688" s="2">
        <f>AVERAGE(Table131314[[#This Row],[Estimated costs 1]:[Estimated costs 20]])</f>
        <v>0</v>
      </c>
      <c r="J688" s="2" t="e">
        <f>(Table131314[[#This Row],[Mean]]-Table131314[[#This Row],[Actual cost]])/Table131314[[#This Row],[Actual cost]]*100</f>
        <v>#DIV/0!</v>
      </c>
      <c r="K688" s="2">
        <f>_xlfn.STDEV.P(Table131314[[#This Row],[Estimated costs 1]:[Estimated costs 20]])</f>
        <v>0</v>
      </c>
      <c r="L688" s="2" t="e">
        <f>Table131314[[#This Row],[Dev]]/Table131314[[#This Row],[Mean]]*100</f>
        <v>#DIV/0!</v>
      </c>
      <c r="M688" s="2">
        <f>Table131314[[#This Row],[Estimated costs 1]]-Table131314[[#This Row],[Actual cost]]</f>
        <v>0</v>
      </c>
      <c r="N688" s="2" t="e">
        <f>Table131314[[#This Row],[Diff 1]]/Table131314[[#This Row],[Actual cost]]*100</f>
        <v>#DIV/0!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</row>
    <row r="689" spans="1:34" x14ac:dyDescent="0.3">
      <c r="A689" t="s">
        <v>713</v>
      </c>
      <c r="B689">
        <v>687</v>
      </c>
      <c r="C689" t="str">
        <f>LEFT(Table131314[[#This Row],[Contingency id]])</f>
        <v>C</v>
      </c>
      <c r="D689">
        <v>0</v>
      </c>
      <c r="E689" s="1">
        <v>1.06666666666666</v>
      </c>
      <c r="F689">
        <v>160</v>
      </c>
      <c r="G689">
        <v>150</v>
      </c>
      <c r="H689">
        <v>0</v>
      </c>
      <c r="I689" s="2">
        <f>AVERAGE(Table131314[[#This Row],[Estimated costs 1]:[Estimated costs 20]])</f>
        <v>0</v>
      </c>
      <c r="J689" s="2" t="e">
        <f>(Table131314[[#This Row],[Mean]]-Table131314[[#This Row],[Actual cost]])/Table131314[[#This Row],[Actual cost]]*100</f>
        <v>#DIV/0!</v>
      </c>
      <c r="K689" s="2">
        <f>_xlfn.STDEV.P(Table131314[[#This Row],[Estimated costs 1]:[Estimated costs 20]])</f>
        <v>0</v>
      </c>
      <c r="L689" s="2" t="e">
        <f>Table131314[[#This Row],[Dev]]/Table131314[[#This Row],[Mean]]*100</f>
        <v>#DIV/0!</v>
      </c>
      <c r="M689" s="2">
        <f>Table131314[[#This Row],[Estimated costs 1]]-Table131314[[#This Row],[Actual cost]]</f>
        <v>0</v>
      </c>
      <c r="N689" s="2" t="e">
        <f>Table131314[[#This Row],[Diff 1]]/Table131314[[#This Row],[Actual cost]]*100</f>
        <v>#DIV/0!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</row>
    <row r="690" spans="1:34" x14ac:dyDescent="0.3">
      <c r="A690" t="s">
        <v>714</v>
      </c>
      <c r="B690">
        <v>688</v>
      </c>
      <c r="C690" t="str">
        <f>LEFT(Table131314[[#This Row],[Contingency id]])</f>
        <v>C</v>
      </c>
      <c r="D690">
        <v>0</v>
      </c>
      <c r="E690" s="1">
        <v>1.0349650349650299</v>
      </c>
      <c r="F690">
        <v>148</v>
      </c>
      <c r="G690">
        <v>143</v>
      </c>
      <c r="H690">
        <v>0</v>
      </c>
      <c r="I690" s="2">
        <f>AVERAGE(Table131314[[#This Row],[Estimated costs 1]:[Estimated costs 20]])</f>
        <v>0</v>
      </c>
      <c r="J690" s="2" t="e">
        <f>(Table131314[[#This Row],[Mean]]-Table131314[[#This Row],[Actual cost]])/Table131314[[#This Row],[Actual cost]]*100</f>
        <v>#DIV/0!</v>
      </c>
      <c r="K690" s="2">
        <f>_xlfn.STDEV.P(Table131314[[#This Row],[Estimated costs 1]:[Estimated costs 20]])</f>
        <v>0</v>
      </c>
      <c r="L690" s="2" t="e">
        <f>Table131314[[#This Row],[Dev]]/Table131314[[#This Row],[Mean]]*100</f>
        <v>#DIV/0!</v>
      </c>
      <c r="M690" s="2">
        <f>Table131314[[#This Row],[Estimated costs 1]]-Table131314[[#This Row],[Actual cost]]</f>
        <v>0</v>
      </c>
      <c r="N690" s="2" t="e">
        <f>Table131314[[#This Row],[Diff 1]]/Table131314[[#This Row],[Actual cost]]*100</f>
        <v>#DIV/0!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</row>
    <row r="691" spans="1:34" x14ac:dyDescent="0.3">
      <c r="A691" t="s">
        <v>715</v>
      </c>
      <c r="B691">
        <v>689</v>
      </c>
      <c r="C691" t="str">
        <f>LEFT(Table131314[[#This Row],[Contingency id]])</f>
        <v>C</v>
      </c>
      <c r="D691">
        <v>0</v>
      </c>
      <c r="E691" s="1">
        <v>1.0258064516129</v>
      </c>
      <c r="F691">
        <v>159</v>
      </c>
      <c r="G691">
        <v>155</v>
      </c>
      <c r="H691">
        <v>0</v>
      </c>
      <c r="I691" s="2">
        <f>AVERAGE(Table131314[[#This Row],[Estimated costs 1]:[Estimated costs 20]])</f>
        <v>0</v>
      </c>
      <c r="J691" s="2" t="e">
        <f>(Table131314[[#This Row],[Mean]]-Table131314[[#This Row],[Actual cost]])/Table131314[[#This Row],[Actual cost]]*100</f>
        <v>#DIV/0!</v>
      </c>
      <c r="K691" s="2">
        <f>_xlfn.STDEV.P(Table131314[[#This Row],[Estimated costs 1]:[Estimated costs 20]])</f>
        <v>0</v>
      </c>
      <c r="L691" s="2" t="e">
        <f>Table131314[[#This Row],[Dev]]/Table131314[[#This Row],[Mean]]*100</f>
        <v>#DIV/0!</v>
      </c>
      <c r="M691" s="2">
        <f>Table131314[[#This Row],[Estimated costs 1]]-Table131314[[#This Row],[Actual cost]]</f>
        <v>0</v>
      </c>
      <c r="N691" s="2" t="e">
        <f>Table131314[[#This Row],[Diff 1]]/Table131314[[#This Row],[Actual cost]]*100</f>
        <v>#DIV/0!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</row>
    <row r="692" spans="1:34" x14ac:dyDescent="0.3">
      <c r="A692" t="s">
        <v>716</v>
      </c>
      <c r="B692">
        <v>690</v>
      </c>
      <c r="C692" t="str">
        <f>LEFT(Table131314[[#This Row],[Contingency id]])</f>
        <v>C</v>
      </c>
      <c r="D692">
        <v>0</v>
      </c>
      <c r="E692" s="1">
        <v>1.0192307692307601</v>
      </c>
      <c r="F692">
        <v>159</v>
      </c>
      <c r="G692">
        <v>156</v>
      </c>
      <c r="H692">
        <v>0</v>
      </c>
      <c r="I692" s="2">
        <f>AVERAGE(Table131314[[#This Row],[Estimated costs 1]:[Estimated costs 20]])</f>
        <v>0</v>
      </c>
      <c r="J692" s="2" t="e">
        <f>(Table131314[[#This Row],[Mean]]-Table131314[[#This Row],[Actual cost]])/Table131314[[#This Row],[Actual cost]]*100</f>
        <v>#DIV/0!</v>
      </c>
      <c r="K692" s="2">
        <f>_xlfn.STDEV.P(Table131314[[#This Row],[Estimated costs 1]:[Estimated costs 20]])</f>
        <v>0</v>
      </c>
      <c r="L692" s="2" t="e">
        <f>Table131314[[#This Row],[Dev]]/Table131314[[#This Row],[Mean]]*100</f>
        <v>#DIV/0!</v>
      </c>
      <c r="M692" s="2">
        <f>Table131314[[#This Row],[Estimated costs 1]]-Table131314[[#This Row],[Actual cost]]</f>
        <v>0</v>
      </c>
      <c r="N692" s="2" t="e">
        <f>Table131314[[#This Row],[Diff 1]]/Table131314[[#This Row],[Actual cost]]*100</f>
        <v>#DIV/0!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</row>
    <row r="693" spans="1:34" x14ac:dyDescent="0.3">
      <c r="A693" t="s">
        <v>717</v>
      </c>
      <c r="B693">
        <v>691</v>
      </c>
      <c r="C693" t="str">
        <f>LEFT(Table131314[[#This Row],[Contingency id]])</f>
        <v>C</v>
      </c>
      <c r="D693">
        <v>0</v>
      </c>
      <c r="E693" s="1">
        <v>1.04102564102564</v>
      </c>
      <c r="F693">
        <v>203</v>
      </c>
      <c r="G693">
        <v>195</v>
      </c>
      <c r="H693">
        <v>0</v>
      </c>
      <c r="I693" s="2">
        <f>AVERAGE(Table131314[[#This Row],[Estimated costs 1]:[Estimated costs 20]])</f>
        <v>0</v>
      </c>
      <c r="J693" s="2" t="e">
        <f>(Table131314[[#This Row],[Mean]]-Table131314[[#This Row],[Actual cost]])/Table131314[[#This Row],[Actual cost]]*100</f>
        <v>#DIV/0!</v>
      </c>
      <c r="K693" s="2">
        <f>_xlfn.STDEV.P(Table131314[[#This Row],[Estimated costs 1]:[Estimated costs 20]])</f>
        <v>0</v>
      </c>
      <c r="L693" s="2" t="e">
        <f>Table131314[[#This Row],[Dev]]/Table131314[[#This Row],[Mean]]*100</f>
        <v>#DIV/0!</v>
      </c>
      <c r="M693" s="2">
        <f>Table131314[[#This Row],[Estimated costs 1]]-Table131314[[#This Row],[Actual cost]]</f>
        <v>0</v>
      </c>
      <c r="N693" s="2" t="e">
        <f>Table131314[[#This Row],[Diff 1]]/Table131314[[#This Row],[Actual cost]]*100</f>
        <v>#DIV/0!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</row>
    <row r="694" spans="1:34" x14ac:dyDescent="0.3">
      <c r="A694" t="s">
        <v>718</v>
      </c>
      <c r="B694">
        <v>692</v>
      </c>
      <c r="C694" t="str">
        <f>LEFT(Table131314[[#This Row],[Contingency id]])</f>
        <v>C</v>
      </c>
      <c r="D694">
        <v>0</v>
      </c>
      <c r="E694" s="1">
        <v>1.0349650349650299</v>
      </c>
      <c r="F694">
        <v>148</v>
      </c>
      <c r="G694">
        <v>143</v>
      </c>
      <c r="H694">
        <v>0</v>
      </c>
      <c r="I694" s="2">
        <f>AVERAGE(Table131314[[#This Row],[Estimated costs 1]:[Estimated costs 20]])</f>
        <v>0</v>
      </c>
      <c r="J694" s="2" t="e">
        <f>(Table131314[[#This Row],[Mean]]-Table131314[[#This Row],[Actual cost]])/Table131314[[#This Row],[Actual cost]]*100</f>
        <v>#DIV/0!</v>
      </c>
      <c r="K694" s="2">
        <f>_xlfn.STDEV.P(Table131314[[#This Row],[Estimated costs 1]:[Estimated costs 20]])</f>
        <v>0</v>
      </c>
      <c r="L694" s="2" t="e">
        <f>Table131314[[#This Row],[Dev]]/Table131314[[#This Row],[Mean]]*100</f>
        <v>#DIV/0!</v>
      </c>
      <c r="M694" s="2">
        <f>Table131314[[#This Row],[Estimated costs 1]]-Table131314[[#This Row],[Actual cost]]</f>
        <v>0</v>
      </c>
      <c r="N694" s="2" t="e">
        <f>Table131314[[#This Row],[Diff 1]]/Table131314[[#This Row],[Actual cost]]*100</f>
        <v>#DIV/0!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</row>
    <row r="695" spans="1:34" x14ac:dyDescent="0.3">
      <c r="A695" t="s">
        <v>719</v>
      </c>
      <c r="B695">
        <v>693</v>
      </c>
      <c r="C695" t="str">
        <f>LEFT(Table131314[[#This Row],[Contingency id]])</f>
        <v>C</v>
      </c>
      <c r="D695">
        <v>0</v>
      </c>
      <c r="E695" s="1">
        <v>1.0392156862744999</v>
      </c>
      <c r="F695">
        <v>159</v>
      </c>
      <c r="G695">
        <v>153</v>
      </c>
      <c r="H695">
        <v>0</v>
      </c>
      <c r="I695" s="2">
        <f>AVERAGE(Table131314[[#This Row],[Estimated costs 1]:[Estimated costs 20]])</f>
        <v>0</v>
      </c>
      <c r="J695" s="2" t="e">
        <f>(Table131314[[#This Row],[Mean]]-Table131314[[#This Row],[Actual cost]])/Table131314[[#This Row],[Actual cost]]*100</f>
        <v>#DIV/0!</v>
      </c>
      <c r="K695" s="2">
        <f>_xlfn.STDEV.P(Table131314[[#This Row],[Estimated costs 1]:[Estimated costs 20]])</f>
        <v>0</v>
      </c>
      <c r="L695" s="2" t="e">
        <f>Table131314[[#This Row],[Dev]]/Table131314[[#This Row],[Mean]]*100</f>
        <v>#DIV/0!</v>
      </c>
      <c r="M695" s="2">
        <f>Table131314[[#This Row],[Estimated costs 1]]-Table131314[[#This Row],[Actual cost]]</f>
        <v>0</v>
      </c>
      <c r="N695" s="2" t="e">
        <f>Table131314[[#This Row],[Diff 1]]/Table131314[[#This Row],[Actual cost]]*100</f>
        <v>#DIV/0!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</row>
    <row r="696" spans="1:34" x14ac:dyDescent="0.3">
      <c r="A696" t="s">
        <v>720</v>
      </c>
      <c r="B696">
        <v>694</v>
      </c>
      <c r="C696" t="str">
        <f>LEFT(Table131314[[#This Row],[Contingency id]])</f>
        <v>C</v>
      </c>
      <c r="D696">
        <v>0</v>
      </c>
      <c r="E696" s="1">
        <v>1.0571428571428501</v>
      </c>
      <c r="F696">
        <v>148</v>
      </c>
      <c r="G696">
        <v>140</v>
      </c>
      <c r="H696">
        <v>0</v>
      </c>
      <c r="I696" s="2">
        <f>AVERAGE(Table131314[[#This Row],[Estimated costs 1]:[Estimated costs 20]])</f>
        <v>0</v>
      </c>
      <c r="J696" s="2" t="e">
        <f>(Table131314[[#This Row],[Mean]]-Table131314[[#This Row],[Actual cost]])/Table131314[[#This Row],[Actual cost]]*100</f>
        <v>#DIV/0!</v>
      </c>
      <c r="K696" s="2">
        <f>_xlfn.STDEV.P(Table131314[[#This Row],[Estimated costs 1]:[Estimated costs 20]])</f>
        <v>0</v>
      </c>
      <c r="L696" s="2" t="e">
        <f>Table131314[[#This Row],[Dev]]/Table131314[[#This Row],[Mean]]*100</f>
        <v>#DIV/0!</v>
      </c>
      <c r="M696" s="2">
        <f>Table131314[[#This Row],[Estimated costs 1]]-Table131314[[#This Row],[Actual cost]]</f>
        <v>0</v>
      </c>
      <c r="N696" s="2" t="e">
        <f>Table131314[[#This Row],[Diff 1]]/Table131314[[#This Row],[Actual cost]]*100</f>
        <v>#DIV/0!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</row>
    <row r="697" spans="1:34" x14ac:dyDescent="0.3">
      <c r="A697" t="s">
        <v>721</v>
      </c>
      <c r="B697">
        <v>695</v>
      </c>
      <c r="C697" t="str">
        <f>LEFT(Table131314[[#This Row],[Contingency id]])</f>
        <v>C</v>
      </c>
      <c r="D697">
        <v>0</v>
      </c>
      <c r="E697" s="1">
        <v>1.04605263157894</v>
      </c>
      <c r="F697">
        <v>159</v>
      </c>
      <c r="G697">
        <v>152</v>
      </c>
      <c r="H697">
        <v>0</v>
      </c>
      <c r="I697" s="2">
        <f>AVERAGE(Table131314[[#This Row],[Estimated costs 1]:[Estimated costs 20]])</f>
        <v>0</v>
      </c>
      <c r="J697" s="2" t="e">
        <f>(Table131314[[#This Row],[Mean]]-Table131314[[#This Row],[Actual cost]])/Table131314[[#This Row],[Actual cost]]*100</f>
        <v>#DIV/0!</v>
      </c>
      <c r="K697" s="2">
        <f>_xlfn.STDEV.P(Table131314[[#This Row],[Estimated costs 1]:[Estimated costs 20]])</f>
        <v>0</v>
      </c>
      <c r="L697" s="2" t="e">
        <f>Table131314[[#This Row],[Dev]]/Table131314[[#This Row],[Mean]]*100</f>
        <v>#DIV/0!</v>
      </c>
      <c r="M697" s="2">
        <f>Table131314[[#This Row],[Estimated costs 1]]-Table131314[[#This Row],[Actual cost]]</f>
        <v>0</v>
      </c>
      <c r="N697" s="2" t="e">
        <f>Table131314[[#This Row],[Diff 1]]/Table131314[[#This Row],[Actual cost]]*100</f>
        <v>#DIV/0!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</row>
    <row r="698" spans="1:34" x14ac:dyDescent="0.3">
      <c r="A698" t="s">
        <v>722</v>
      </c>
      <c r="B698">
        <v>696</v>
      </c>
      <c r="C698" t="str">
        <f>LEFT(Table131314[[#This Row],[Contingency id]])</f>
        <v>C</v>
      </c>
      <c r="D698">
        <v>0</v>
      </c>
      <c r="E698" s="1">
        <v>1.05181347150259</v>
      </c>
      <c r="F698">
        <v>203</v>
      </c>
      <c r="G698">
        <v>193</v>
      </c>
      <c r="H698">
        <v>0</v>
      </c>
      <c r="I698" s="2">
        <f>AVERAGE(Table131314[[#This Row],[Estimated costs 1]:[Estimated costs 20]])</f>
        <v>0</v>
      </c>
      <c r="J698" s="2" t="e">
        <f>(Table131314[[#This Row],[Mean]]-Table131314[[#This Row],[Actual cost]])/Table131314[[#This Row],[Actual cost]]*100</f>
        <v>#DIV/0!</v>
      </c>
      <c r="K698" s="2">
        <f>_xlfn.STDEV.P(Table131314[[#This Row],[Estimated costs 1]:[Estimated costs 20]])</f>
        <v>0</v>
      </c>
      <c r="L698" s="2" t="e">
        <f>Table131314[[#This Row],[Dev]]/Table131314[[#This Row],[Mean]]*100</f>
        <v>#DIV/0!</v>
      </c>
      <c r="M698" s="2">
        <f>Table131314[[#This Row],[Estimated costs 1]]-Table131314[[#This Row],[Actual cost]]</f>
        <v>0</v>
      </c>
      <c r="N698" s="2" t="e">
        <f>Table131314[[#This Row],[Diff 1]]/Table131314[[#This Row],[Actual cost]]*100</f>
        <v>#DIV/0!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</row>
    <row r="699" spans="1:34" x14ac:dyDescent="0.3">
      <c r="A699" t="s">
        <v>723</v>
      </c>
      <c r="B699">
        <v>697</v>
      </c>
      <c r="C699" t="str">
        <f>LEFT(Table131314[[#This Row],[Contingency id]])</f>
        <v>C</v>
      </c>
      <c r="D699">
        <v>0</v>
      </c>
      <c r="E699" s="1">
        <v>1.04102564102564</v>
      </c>
      <c r="F699">
        <v>203</v>
      </c>
      <c r="G699">
        <v>195</v>
      </c>
      <c r="H699">
        <v>0</v>
      </c>
      <c r="I699" s="2">
        <f>AVERAGE(Table131314[[#This Row],[Estimated costs 1]:[Estimated costs 20]])</f>
        <v>0</v>
      </c>
      <c r="J699" s="2" t="e">
        <f>(Table131314[[#This Row],[Mean]]-Table131314[[#This Row],[Actual cost]])/Table131314[[#This Row],[Actual cost]]*100</f>
        <v>#DIV/0!</v>
      </c>
      <c r="K699" s="2">
        <f>_xlfn.STDEV.P(Table131314[[#This Row],[Estimated costs 1]:[Estimated costs 20]])</f>
        <v>0</v>
      </c>
      <c r="L699" s="2" t="e">
        <f>Table131314[[#This Row],[Dev]]/Table131314[[#This Row],[Mean]]*100</f>
        <v>#DIV/0!</v>
      </c>
      <c r="M699" s="2">
        <f>Table131314[[#This Row],[Estimated costs 1]]-Table131314[[#This Row],[Actual cost]]</f>
        <v>0</v>
      </c>
      <c r="N699" s="2" t="e">
        <f>Table131314[[#This Row],[Diff 1]]/Table131314[[#This Row],[Actual cost]]*100</f>
        <v>#DIV/0!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</row>
    <row r="700" spans="1:34" x14ac:dyDescent="0.3">
      <c r="A700" t="s">
        <v>724</v>
      </c>
      <c r="B700">
        <v>698</v>
      </c>
      <c r="C700" t="str">
        <f>LEFT(Table131314[[#This Row],[Contingency id]])</f>
        <v>C</v>
      </c>
      <c r="D700">
        <v>0</v>
      </c>
      <c r="E700" s="1">
        <v>1.04102564102564</v>
      </c>
      <c r="F700">
        <v>203</v>
      </c>
      <c r="G700">
        <v>195</v>
      </c>
      <c r="H700">
        <v>0</v>
      </c>
      <c r="I700" s="2">
        <f>AVERAGE(Table131314[[#This Row],[Estimated costs 1]:[Estimated costs 20]])</f>
        <v>0</v>
      </c>
      <c r="J700" s="2" t="e">
        <f>(Table131314[[#This Row],[Mean]]-Table131314[[#This Row],[Actual cost]])/Table131314[[#This Row],[Actual cost]]*100</f>
        <v>#DIV/0!</v>
      </c>
      <c r="K700" s="2">
        <f>_xlfn.STDEV.P(Table131314[[#This Row],[Estimated costs 1]:[Estimated costs 20]])</f>
        <v>0</v>
      </c>
      <c r="L700" s="2" t="e">
        <f>Table131314[[#This Row],[Dev]]/Table131314[[#This Row],[Mean]]*100</f>
        <v>#DIV/0!</v>
      </c>
      <c r="M700" s="2">
        <f>Table131314[[#This Row],[Estimated costs 1]]-Table131314[[#This Row],[Actual cost]]</f>
        <v>0</v>
      </c>
      <c r="N700" s="2" t="e">
        <f>Table131314[[#This Row],[Diff 1]]/Table131314[[#This Row],[Actual cost]]*100</f>
        <v>#DIV/0!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</row>
    <row r="701" spans="1:34" x14ac:dyDescent="0.3">
      <c r="A701" t="s">
        <v>725</v>
      </c>
      <c r="B701">
        <v>699</v>
      </c>
      <c r="C701" t="str">
        <f>LEFT(Table131314[[#This Row],[Contingency id]])</f>
        <v>C</v>
      </c>
      <c r="D701">
        <v>0</v>
      </c>
      <c r="E701" s="1">
        <v>1.01204819277108</v>
      </c>
      <c r="F701">
        <v>168</v>
      </c>
      <c r="G701">
        <v>166</v>
      </c>
      <c r="H701">
        <v>0</v>
      </c>
      <c r="I701" s="2">
        <f>AVERAGE(Table131314[[#This Row],[Estimated costs 1]:[Estimated costs 20]])</f>
        <v>0</v>
      </c>
      <c r="J701" s="2" t="e">
        <f>(Table131314[[#This Row],[Mean]]-Table131314[[#This Row],[Actual cost]])/Table131314[[#This Row],[Actual cost]]*100</f>
        <v>#DIV/0!</v>
      </c>
      <c r="K701" s="2">
        <f>_xlfn.STDEV.P(Table131314[[#This Row],[Estimated costs 1]:[Estimated costs 20]])</f>
        <v>0</v>
      </c>
      <c r="L701" s="2" t="e">
        <f>Table131314[[#This Row],[Dev]]/Table131314[[#This Row],[Mean]]*100</f>
        <v>#DIV/0!</v>
      </c>
      <c r="M701" s="2">
        <f>Table131314[[#This Row],[Estimated costs 1]]-Table131314[[#This Row],[Actual cost]]</f>
        <v>0</v>
      </c>
      <c r="N701" s="2" t="e">
        <f>Table131314[[#This Row],[Diff 1]]/Table131314[[#This Row],[Actual cost]]*100</f>
        <v>#DIV/0!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</row>
    <row r="702" spans="1:34" x14ac:dyDescent="0.3">
      <c r="A702" t="s">
        <v>726</v>
      </c>
      <c r="B702">
        <v>700</v>
      </c>
      <c r="C702" t="str">
        <f>LEFT(Table131314[[#This Row],[Contingency id]])</f>
        <v>C</v>
      </c>
      <c r="D702">
        <v>0</v>
      </c>
      <c r="E702" s="1">
        <v>1.03045685279187</v>
      </c>
      <c r="F702">
        <v>203</v>
      </c>
      <c r="G702">
        <v>197</v>
      </c>
      <c r="H702">
        <v>0</v>
      </c>
      <c r="I702" s="2">
        <f>AVERAGE(Table131314[[#This Row],[Estimated costs 1]:[Estimated costs 20]])</f>
        <v>0</v>
      </c>
      <c r="J702" s="2" t="e">
        <f>(Table131314[[#This Row],[Mean]]-Table131314[[#This Row],[Actual cost]])/Table131314[[#This Row],[Actual cost]]*100</f>
        <v>#DIV/0!</v>
      </c>
      <c r="K702" s="2">
        <f>_xlfn.STDEV.P(Table131314[[#This Row],[Estimated costs 1]:[Estimated costs 20]])</f>
        <v>0</v>
      </c>
      <c r="L702" s="2" t="e">
        <f>Table131314[[#This Row],[Dev]]/Table131314[[#This Row],[Mean]]*100</f>
        <v>#DIV/0!</v>
      </c>
      <c r="M702" s="2">
        <f>Table131314[[#This Row],[Estimated costs 1]]-Table131314[[#This Row],[Actual cost]]</f>
        <v>0</v>
      </c>
      <c r="N702" s="2" t="e">
        <f>Table131314[[#This Row],[Diff 1]]/Table131314[[#This Row],[Actual cost]]*100</f>
        <v>#DIV/0!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</row>
    <row r="703" spans="1:34" x14ac:dyDescent="0.3">
      <c r="A703" t="s">
        <v>727</v>
      </c>
      <c r="B703">
        <v>701</v>
      </c>
      <c r="C703" t="str">
        <f>LEFT(Table131314[[#This Row],[Contingency id]])</f>
        <v>C</v>
      </c>
      <c r="D703">
        <v>0</v>
      </c>
      <c r="E703" s="1">
        <v>1.0463917525773101</v>
      </c>
      <c r="F703">
        <v>203</v>
      </c>
      <c r="G703">
        <v>194</v>
      </c>
      <c r="H703">
        <v>0</v>
      </c>
      <c r="I703" s="2">
        <f>AVERAGE(Table131314[[#This Row],[Estimated costs 1]:[Estimated costs 20]])</f>
        <v>0</v>
      </c>
      <c r="J703" s="2" t="e">
        <f>(Table131314[[#This Row],[Mean]]-Table131314[[#This Row],[Actual cost]])/Table131314[[#This Row],[Actual cost]]*100</f>
        <v>#DIV/0!</v>
      </c>
      <c r="K703" s="2">
        <f>_xlfn.STDEV.P(Table131314[[#This Row],[Estimated costs 1]:[Estimated costs 20]])</f>
        <v>0</v>
      </c>
      <c r="L703" s="2" t="e">
        <f>Table131314[[#This Row],[Dev]]/Table131314[[#This Row],[Mean]]*100</f>
        <v>#DIV/0!</v>
      </c>
      <c r="M703" s="2">
        <f>Table131314[[#This Row],[Estimated costs 1]]-Table131314[[#This Row],[Actual cost]]</f>
        <v>0</v>
      </c>
      <c r="N703" s="2" t="e">
        <f>Table131314[[#This Row],[Diff 1]]/Table131314[[#This Row],[Actual cost]]*100</f>
        <v>#DIV/0!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</row>
    <row r="704" spans="1:34" x14ac:dyDescent="0.3">
      <c r="A704" t="s">
        <v>728</v>
      </c>
      <c r="B704">
        <v>702</v>
      </c>
      <c r="C704" t="str">
        <f>LEFT(Table131314[[#This Row],[Contingency id]])</f>
        <v>C</v>
      </c>
      <c r="D704">
        <v>0</v>
      </c>
      <c r="E704" s="1">
        <v>1.03571428571428</v>
      </c>
      <c r="F704">
        <v>203</v>
      </c>
      <c r="G704">
        <v>196</v>
      </c>
      <c r="H704">
        <v>0</v>
      </c>
      <c r="I704" s="2">
        <f>AVERAGE(Table131314[[#This Row],[Estimated costs 1]:[Estimated costs 20]])</f>
        <v>0</v>
      </c>
      <c r="J704" s="2" t="e">
        <f>(Table131314[[#This Row],[Mean]]-Table131314[[#This Row],[Actual cost]])/Table131314[[#This Row],[Actual cost]]*100</f>
        <v>#DIV/0!</v>
      </c>
      <c r="K704" s="2">
        <f>_xlfn.STDEV.P(Table131314[[#This Row],[Estimated costs 1]:[Estimated costs 20]])</f>
        <v>0</v>
      </c>
      <c r="L704" s="2" t="e">
        <f>Table131314[[#This Row],[Dev]]/Table131314[[#This Row],[Mean]]*100</f>
        <v>#DIV/0!</v>
      </c>
      <c r="M704" s="2">
        <f>Table131314[[#This Row],[Estimated costs 1]]-Table131314[[#This Row],[Actual cost]]</f>
        <v>0</v>
      </c>
      <c r="N704" s="2" t="e">
        <f>Table131314[[#This Row],[Diff 1]]/Table131314[[#This Row],[Actual cost]]*100</f>
        <v>#DIV/0!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</row>
    <row r="705" spans="1:34" x14ac:dyDescent="0.3">
      <c r="A705" t="s">
        <v>729</v>
      </c>
      <c r="B705">
        <v>703</v>
      </c>
      <c r="C705" t="str">
        <f>LEFT(Table131314[[#This Row],[Contingency id]])</f>
        <v>C</v>
      </c>
      <c r="D705">
        <v>0</v>
      </c>
      <c r="E705" s="1">
        <v>1.03045685279187</v>
      </c>
      <c r="F705">
        <v>203</v>
      </c>
      <c r="G705">
        <v>197</v>
      </c>
      <c r="H705">
        <v>0</v>
      </c>
      <c r="I705" s="2">
        <f>AVERAGE(Table131314[[#This Row],[Estimated costs 1]:[Estimated costs 20]])</f>
        <v>0</v>
      </c>
      <c r="J705" s="2" t="e">
        <f>(Table131314[[#This Row],[Mean]]-Table131314[[#This Row],[Actual cost]])/Table131314[[#This Row],[Actual cost]]*100</f>
        <v>#DIV/0!</v>
      </c>
      <c r="K705" s="2">
        <f>_xlfn.STDEV.P(Table131314[[#This Row],[Estimated costs 1]:[Estimated costs 20]])</f>
        <v>0</v>
      </c>
      <c r="L705" s="2" t="e">
        <f>Table131314[[#This Row],[Dev]]/Table131314[[#This Row],[Mean]]*100</f>
        <v>#DIV/0!</v>
      </c>
      <c r="M705" s="2">
        <f>Table131314[[#This Row],[Estimated costs 1]]-Table131314[[#This Row],[Actual cost]]</f>
        <v>0</v>
      </c>
      <c r="N705" s="2" t="e">
        <f>Table131314[[#This Row],[Diff 1]]/Table131314[[#This Row],[Actual cost]]*100</f>
        <v>#DIV/0!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</row>
    <row r="706" spans="1:34" x14ac:dyDescent="0.3">
      <c r="A706" t="s">
        <v>730</v>
      </c>
      <c r="B706">
        <v>704</v>
      </c>
      <c r="C706" t="str">
        <f>LEFT(Table131314[[#This Row],[Contingency id]])</f>
        <v>C</v>
      </c>
      <c r="D706">
        <v>0</v>
      </c>
      <c r="E706" s="1">
        <v>1.0463917525773101</v>
      </c>
      <c r="F706">
        <v>203</v>
      </c>
      <c r="G706">
        <v>194</v>
      </c>
      <c r="H706">
        <v>0</v>
      </c>
      <c r="I706" s="2">
        <f>AVERAGE(Table131314[[#This Row],[Estimated costs 1]:[Estimated costs 20]])</f>
        <v>0</v>
      </c>
      <c r="J706" s="2" t="e">
        <f>(Table131314[[#This Row],[Mean]]-Table131314[[#This Row],[Actual cost]])/Table131314[[#This Row],[Actual cost]]*100</f>
        <v>#DIV/0!</v>
      </c>
      <c r="K706" s="2">
        <f>_xlfn.STDEV.P(Table131314[[#This Row],[Estimated costs 1]:[Estimated costs 20]])</f>
        <v>0</v>
      </c>
      <c r="L706" s="2" t="e">
        <f>Table131314[[#This Row],[Dev]]/Table131314[[#This Row],[Mean]]*100</f>
        <v>#DIV/0!</v>
      </c>
      <c r="M706" s="2">
        <f>Table131314[[#This Row],[Estimated costs 1]]-Table131314[[#This Row],[Actual cost]]</f>
        <v>0</v>
      </c>
      <c r="N706" s="2" t="e">
        <f>Table131314[[#This Row],[Diff 1]]/Table131314[[#This Row],[Actual cost]]*100</f>
        <v>#DIV/0!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</row>
    <row r="707" spans="1:34" x14ac:dyDescent="0.3">
      <c r="A707" t="s">
        <v>731</v>
      </c>
      <c r="B707">
        <v>705</v>
      </c>
      <c r="C707" t="str">
        <f>LEFT(Table131314[[#This Row],[Contingency id]])</f>
        <v>C</v>
      </c>
      <c r="D707">
        <v>0</v>
      </c>
      <c r="E707" s="1">
        <v>1.0463917525773101</v>
      </c>
      <c r="F707">
        <v>203</v>
      </c>
      <c r="G707">
        <v>194</v>
      </c>
      <c r="H707">
        <v>0</v>
      </c>
      <c r="I707" s="2">
        <f>AVERAGE(Table131314[[#This Row],[Estimated costs 1]:[Estimated costs 20]])</f>
        <v>0</v>
      </c>
      <c r="J707" s="2" t="e">
        <f>(Table131314[[#This Row],[Mean]]-Table131314[[#This Row],[Actual cost]])/Table131314[[#This Row],[Actual cost]]*100</f>
        <v>#DIV/0!</v>
      </c>
      <c r="K707" s="2">
        <f>_xlfn.STDEV.P(Table131314[[#This Row],[Estimated costs 1]:[Estimated costs 20]])</f>
        <v>0</v>
      </c>
      <c r="L707" s="2" t="e">
        <f>Table131314[[#This Row],[Dev]]/Table131314[[#This Row],[Mean]]*100</f>
        <v>#DIV/0!</v>
      </c>
      <c r="M707" s="2">
        <f>Table131314[[#This Row],[Estimated costs 1]]-Table131314[[#This Row],[Actual cost]]</f>
        <v>0</v>
      </c>
      <c r="N707" s="2" t="e">
        <f>Table131314[[#This Row],[Diff 1]]/Table131314[[#This Row],[Actual cost]]*100</f>
        <v>#DIV/0!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</row>
    <row r="708" spans="1:34" x14ac:dyDescent="0.3">
      <c r="A708" t="s">
        <v>732</v>
      </c>
      <c r="B708">
        <v>706</v>
      </c>
      <c r="C708" t="str">
        <f>LEFT(Table131314[[#This Row],[Contingency id]])</f>
        <v>C</v>
      </c>
      <c r="D708">
        <v>0</v>
      </c>
      <c r="E708" s="1">
        <v>1.04102564102564</v>
      </c>
      <c r="F708">
        <v>203</v>
      </c>
      <c r="G708">
        <v>195</v>
      </c>
      <c r="H708">
        <v>0</v>
      </c>
      <c r="I708" s="2">
        <f>AVERAGE(Table131314[[#This Row],[Estimated costs 1]:[Estimated costs 20]])</f>
        <v>0</v>
      </c>
      <c r="J708" s="2" t="e">
        <f>(Table131314[[#This Row],[Mean]]-Table131314[[#This Row],[Actual cost]])/Table131314[[#This Row],[Actual cost]]*100</f>
        <v>#DIV/0!</v>
      </c>
      <c r="K708" s="2">
        <f>_xlfn.STDEV.P(Table131314[[#This Row],[Estimated costs 1]:[Estimated costs 20]])</f>
        <v>0</v>
      </c>
      <c r="L708" s="2" t="e">
        <f>Table131314[[#This Row],[Dev]]/Table131314[[#This Row],[Mean]]*100</f>
        <v>#DIV/0!</v>
      </c>
      <c r="M708" s="2">
        <f>Table131314[[#This Row],[Estimated costs 1]]-Table131314[[#This Row],[Actual cost]]</f>
        <v>0</v>
      </c>
      <c r="N708" s="2" t="e">
        <f>Table131314[[#This Row],[Diff 1]]/Table131314[[#This Row],[Actual cost]]*100</f>
        <v>#DIV/0!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</row>
    <row r="709" spans="1:34" x14ac:dyDescent="0.3">
      <c r="A709" t="s">
        <v>733</v>
      </c>
      <c r="B709">
        <v>707</v>
      </c>
      <c r="C709" t="str">
        <f>LEFT(Table131314[[#This Row],[Contingency id]])</f>
        <v>C</v>
      </c>
      <c r="D709">
        <v>0</v>
      </c>
      <c r="E709" s="1">
        <v>1.0149999999999999</v>
      </c>
      <c r="F709">
        <v>203</v>
      </c>
      <c r="G709">
        <v>200</v>
      </c>
      <c r="H709">
        <v>0</v>
      </c>
      <c r="I709" s="2">
        <f>AVERAGE(Table131314[[#This Row],[Estimated costs 1]:[Estimated costs 20]])</f>
        <v>0</v>
      </c>
      <c r="J709" s="2" t="e">
        <f>(Table131314[[#This Row],[Mean]]-Table131314[[#This Row],[Actual cost]])/Table131314[[#This Row],[Actual cost]]*100</f>
        <v>#DIV/0!</v>
      </c>
      <c r="K709" s="2">
        <f>_xlfn.STDEV.P(Table131314[[#This Row],[Estimated costs 1]:[Estimated costs 20]])</f>
        <v>0</v>
      </c>
      <c r="L709" s="2" t="e">
        <f>Table131314[[#This Row],[Dev]]/Table131314[[#This Row],[Mean]]*100</f>
        <v>#DIV/0!</v>
      </c>
      <c r="M709" s="2">
        <f>Table131314[[#This Row],[Estimated costs 1]]-Table131314[[#This Row],[Actual cost]]</f>
        <v>0</v>
      </c>
      <c r="N709" s="2" t="e">
        <f>Table131314[[#This Row],[Diff 1]]/Table131314[[#This Row],[Actual cost]]*100</f>
        <v>#DIV/0!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</row>
    <row r="710" spans="1:34" x14ac:dyDescent="0.3">
      <c r="A710" t="s">
        <v>734</v>
      </c>
      <c r="B710">
        <v>708</v>
      </c>
      <c r="C710" t="str">
        <f>LEFT(Table131314[[#This Row],[Contingency id]])</f>
        <v>C</v>
      </c>
      <c r="D710">
        <v>0</v>
      </c>
      <c r="E710" s="1">
        <v>1.0463917525773101</v>
      </c>
      <c r="F710">
        <v>203</v>
      </c>
      <c r="G710">
        <v>194</v>
      </c>
      <c r="H710">
        <v>0</v>
      </c>
      <c r="I710" s="2">
        <f>AVERAGE(Table131314[[#This Row],[Estimated costs 1]:[Estimated costs 20]])</f>
        <v>0</v>
      </c>
      <c r="J710" s="2" t="e">
        <f>(Table131314[[#This Row],[Mean]]-Table131314[[#This Row],[Actual cost]])/Table131314[[#This Row],[Actual cost]]*100</f>
        <v>#DIV/0!</v>
      </c>
      <c r="K710" s="2">
        <f>_xlfn.STDEV.P(Table131314[[#This Row],[Estimated costs 1]:[Estimated costs 20]])</f>
        <v>0</v>
      </c>
      <c r="L710" s="2" t="e">
        <f>Table131314[[#This Row],[Dev]]/Table131314[[#This Row],[Mean]]*100</f>
        <v>#DIV/0!</v>
      </c>
      <c r="M710" s="2">
        <f>Table131314[[#This Row],[Estimated costs 1]]-Table131314[[#This Row],[Actual cost]]</f>
        <v>0</v>
      </c>
      <c r="N710" s="2" t="e">
        <f>Table131314[[#This Row],[Diff 1]]/Table131314[[#This Row],[Actual cost]]*100</f>
        <v>#DIV/0!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</row>
    <row r="711" spans="1:34" x14ac:dyDescent="0.3">
      <c r="A711" t="s">
        <v>735</v>
      </c>
      <c r="B711">
        <v>709</v>
      </c>
      <c r="C711" t="str">
        <f>LEFT(Table131314[[#This Row],[Contingency id]])</f>
        <v>C</v>
      </c>
      <c r="D711">
        <v>0</v>
      </c>
      <c r="E711" s="1">
        <v>1.03045685279187</v>
      </c>
      <c r="F711">
        <v>203</v>
      </c>
      <c r="G711">
        <v>197</v>
      </c>
      <c r="H711">
        <v>0</v>
      </c>
      <c r="I711" s="2">
        <f>AVERAGE(Table131314[[#This Row],[Estimated costs 1]:[Estimated costs 20]])</f>
        <v>0</v>
      </c>
      <c r="J711" s="2" t="e">
        <f>(Table131314[[#This Row],[Mean]]-Table131314[[#This Row],[Actual cost]])/Table131314[[#This Row],[Actual cost]]*100</f>
        <v>#DIV/0!</v>
      </c>
      <c r="K711" s="2">
        <f>_xlfn.STDEV.P(Table131314[[#This Row],[Estimated costs 1]:[Estimated costs 20]])</f>
        <v>0</v>
      </c>
      <c r="L711" s="2" t="e">
        <f>Table131314[[#This Row],[Dev]]/Table131314[[#This Row],[Mean]]*100</f>
        <v>#DIV/0!</v>
      </c>
      <c r="M711" s="2">
        <f>Table131314[[#This Row],[Estimated costs 1]]-Table131314[[#This Row],[Actual cost]]</f>
        <v>0</v>
      </c>
      <c r="N711" s="2" t="e">
        <f>Table131314[[#This Row],[Diff 1]]/Table131314[[#This Row],[Actual cost]]*100</f>
        <v>#DIV/0!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</row>
  </sheetData>
  <conditionalFormatting sqref="J3:J386">
    <cfRule type="cellIs" dxfId="71" priority="1" operator="greaterThan">
      <formula>20</formula>
    </cfRule>
  </conditionalFormatting>
  <conditionalFormatting sqref="L3:L386">
    <cfRule type="cellIs" dxfId="70" priority="2" operator="greaterThan">
      <formula>20</formula>
    </cfRule>
  </conditionalFormatting>
  <conditionalFormatting sqref="N3:N711">
    <cfRule type="cellIs" dxfId="69" priority="3" operator="lessThan">
      <formula>-20</formula>
    </cfRule>
    <cfRule type="cellIs" dxfId="68" priority="4" operator="greaterThan">
      <formula>20</formula>
    </cfRule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052BC-281B-4A08-B011-C6CED7331765}">
  <dimension ref="A1:AH711"/>
  <sheetViews>
    <sheetView workbookViewId="0">
      <selection activeCell="C1" sqref="C1"/>
    </sheetView>
  </sheetViews>
  <sheetFormatPr defaultRowHeight="14.4" x14ac:dyDescent="0.3"/>
  <cols>
    <col min="1" max="1" width="30" bestFit="1" customWidth="1"/>
    <col min="2" max="2" width="7.44140625" bestFit="1" customWidth="1"/>
    <col min="3" max="3" width="7.109375" bestFit="1" customWidth="1"/>
    <col min="4" max="4" width="22.33203125" customWidth="1"/>
    <col min="5" max="5" width="11.33203125" bestFit="1" customWidth="1"/>
    <col min="6" max="7" width="11.33203125" customWidth="1"/>
    <col min="8" max="14" width="12.5546875" customWidth="1"/>
    <col min="15" max="23" width="18.33203125" customWidth="1"/>
    <col min="24" max="34" width="19.33203125" customWidth="1"/>
  </cols>
  <sheetData>
    <row r="1" spans="1:34" x14ac:dyDescent="0.3">
      <c r="A1" t="s">
        <v>741</v>
      </c>
      <c r="C1">
        <f>152138/146711</f>
        <v>1.0369910913292117</v>
      </c>
    </row>
    <row r="2" spans="1:34" x14ac:dyDescent="0.3">
      <c r="A2" t="s">
        <v>0</v>
      </c>
      <c r="B2" t="s">
        <v>742</v>
      </c>
      <c r="C2" t="s">
        <v>598</v>
      </c>
      <c r="D2" t="s">
        <v>1</v>
      </c>
      <c r="E2" s="1" t="s">
        <v>738</v>
      </c>
      <c r="F2" t="s">
        <v>739</v>
      </c>
      <c r="G2" t="s">
        <v>740</v>
      </c>
      <c r="H2" t="s">
        <v>2</v>
      </c>
      <c r="I2" t="s">
        <v>595</v>
      </c>
      <c r="J2" t="s">
        <v>743</v>
      </c>
      <c r="K2" t="s">
        <v>736</v>
      </c>
      <c r="L2" t="s">
        <v>737</v>
      </c>
      <c r="M2" t="s">
        <v>596</v>
      </c>
      <c r="N2" t="s">
        <v>597</v>
      </c>
      <c r="O2" t="s">
        <v>3</v>
      </c>
      <c r="P2" t="s">
        <v>4</v>
      </c>
      <c r="Q2" t="s">
        <v>5</v>
      </c>
      <c r="R2" t="s">
        <v>6</v>
      </c>
      <c r="S2" t="s">
        <v>7</v>
      </c>
      <c r="T2" t="s">
        <v>8</v>
      </c>
      <c r="U2" t="s">
        <v>9</v>
      </c>
      <c r="V2" t="s">
        <v>10</v>
      </c>
      <c r="W2" t="s">
        <v>11</v>
      </c>
      <c r="X2" t="s">
        <v>12</v>
      </c>
      <c r="Y2" t="s">
        <v>13</v>
      </c>
      <c r="Z2" t="s">
        <v>14</v>
      </c>
      <c r="AA2" t="s">
        <v>15</v>
      </c>
      <c r="AB2" t="s">
        <v>16</v>
      </c>
      <c r="AC2" t="s">
        <v>17</v>
      </c>
      <c r="AD2" t="s">
        <v>18</v>
      </c>
      <c r="AE2" t="s">
        <v>19</v>
      </c>
      <c r="AF2" t="s">
        <v>20</v>
      </c>
      <c r="AG2" t="s">
        <v>21</v>
      </c>
      <c r="AH2" t="s">
        <v>22</v>
      </c>
    </row>
    <row r="3" spans="1:34" x14ac:dyDescent="0.3">
      <c r="A3" t="s">
        <v>23</v>
      </c>
      <c r="B3">
        <v>1</v>
      </c>
      <c r="C3" t="str">
        <f>LEFT(Table1313[[#This Row],[Contingency id]])</f>
        <v>A</v>
      </c>
      <c r="D3" s="1">
        <v>20.370370370370299</v>
      </c>
      <c r="E3" s="1">
        <v>1.0701899256812499</v>
      </c>
      <c r="F3">
        <v>1296</v>
      </c>
      <c r="G3">
        <v>1211</v>
      </c>
      <c r="H3" s="2">
        <v>1.3887599537037001</v>
      </c>
      <c r="I3" s="2">
        <f>AVERAGE(Table1313[[#This Row],[Estimated costs 1]:[Estimated costs 20]])</f>
        <v>1.3856224151234526</v>
      </c>
      <c r="J3" s="2">
        <f>(Table1313[[#This Row],[Mean]]-Table1313[[#This Row],[Actual cost]])/Table1313[[#This Row],[Actual cost]]*100</f>
        <v>-0.22592375103270501</v>
      </c>
      <c r="K3" s="2">
        <f>_xlfn.STDEV.P(Table1313[[#This Row],[Estimated costs 1]:[Estimated costs 20]])</f>
        <v>1.9592316227831912E-2</v>
      </c>
      <c r="L3" s="2">
        <f>Table1313[[#This Row],[Dev]]/Table1313[[#This Row],[Mean]]*100</f>
        <v>1.4139722347149188</v>
      </c>
      <c r="M3" s="2">
        <f>Table1313[[#This Row],[Estimated costs 1]]-Table1313[[#This Row],[Actual cost]]</f>
        <v>1.7395833333329946E-2</v>
      </c>
      <c r="N3" s="2">
        <f>Table1313[[#This Row],[Diff 1]]/Table1313[[#This Row],[Actual cost]]*100</f>
        <v>1.2526162845448412</v>
      </c>
      <c r="O3">
        <v>1.40615578703703</v>
      </c>
      <c r="P3">
        <v>1.36882785493827</v>
      </c>
      <c r="Q3">
        <v>1.3898124228394999</v>
      </c>
      <c r="R3">
        <v>1.3929374228395</v>
      </c>
      <c r="S3">
        <v>1.3814304783950599</v>
      </c>
      <c r="T3">
        <v>1.3856010030864101</v>
      </c>
      <c r="U3">
        <v>1.3490523919752999</v>
      </c>
      <c r="V3">
        <v>1.39493665123456</v>
      </c>
      <c r="W3">
        <v>1.3720809413580199</v>
      </c>
      <c r="X3">
        <v>1.4073008487654299</v>
      </c>
      <c r="Y3">
        <v>1.3554034722222199</v>
      </c>
      <c r="Z3">
        <v>1.36228927469135</v>
      </c>
      <c r="AA3">
        <v>1.3788232253086401</v>
      </c>
      <c r="AB3">
        <v>1.3660639660493801</v>
      </c>
      <c r="AC3">
        <v>1.4062661265432099</v>
      </c>
      <c r="AD3">
        <v>1.39770285493827</v>
      </c>
      <c r="AE3">
        <v>1.4035739969135801</v>
      </c>
      <c r="AF3">
        <v>1.36597986111111</v>
      </c>
      <c r="AG3">
        <v>1.41713341049382</v>
      </c>
      <c r="AH3">
        <v>1.41107631172839</v>
      </c>
    </row>
    <row r="4" spans="1:34" x14ac:dyDescent="0.3">
      <c r="A4" t="s">
        <v>24</v>
      </c>
      <c r="B4">
        <v>2</v>
      </c>
      <c r="C4" t="str">
        <f>LEFT(Table1313[[#This Row],[Contingency id]])</f>
        <v>C</v>
      </c>
      <c r="D4">
        <v>11.4734299516908</v>
      </c>
      <c r="E4" s="1">
        <v>1.13424657534246</v>
      </c>
      <c r="F4">
        <v>2484</v>
      </c>
      <c r="G4">
        <v>2190</v>
      </c>
      <c r="H4">
        <v>1.0069047504025701</v>
      </c>
      <c r="I4" s="2">
        <f>AVERAGE(Table1313[[#This Row],[Estimated costs 1]:[Estimated costs 20]])</f>
        <v>0.99544243156199441</v>
      </c>
      <c r="J4" s="2">
        <f>(Table1313[[#This Row],[Mean]]-Table1313[[#This Row],[Actual cost]])/Table1313[[#This Row],[Actual cost]]*100</f>
        <v>-1.1383717115241485</v>
      </c>
      <c r="K4" s="2">
        <f>_xlfn.STDEV.P(Table1313[[#This Row],[Estimated costs 1]:[Estimated costs 20]])</f>
        <v>3.2283270751024884E-2</v>
      </c>
      <c r="L4" s="2">
        <f>Table1313[[#This Row],[Dev]]/Table1313[[#This Row],[Mean]]*100</f>
        <v>3.2431077606735852</v>
      </c>
      <c r="M4" s="2">
        <f>Table1313[[#This Row],[Estimated costs 1]]-Table1313[[#This Row],[Actual cost]]</f>
        <v>-3.592761674717615E-2</v>
      </c>
      <c r="N4" s="2">
        <f>Table1313[[#This Row],[Diff 1]]/Table1313[[#This Row],[Actual cost]]*100</f>
        <v>-3.5681246645039613</v>
      </c>
      <c r="O4">
        <v>0.97097713365539395</v>
      </c>
      <c r="P4">
        <v>1.00596344605475</v>
      </c>
      <c r="Q4">
        <v>1.0233702093397701</v>
      </c>
      <c r="R4">
        <v>1.00670297906602</v>
      </c>
      <c r="S4">
        <v>0.96017697262479795</v>
      </c>
      <c r="T4">
        <v>1.0353057971014401</v>
      </c>
      <c r="U4">
        <v>0.94146988727858305</v>
      </c>
      <c r="V4">
        <v>1.0337619162640901</v>
      </c>
      <c r="W4">
        <v>1.0046298711755199</v>
      </c>
      <c r="X4">
        <v>0.99821199677938799</v>
      </c>
      <c r="Y4">
        <v>0.99607375201288195</v>
      </c>
      <c r="Z4">
        <v>0.94846465378421896</v>
      </c>
      <c r="AA4">
        <v>1.04387850241545</v>
      </c>
      <c r="AB4">
        <v>1.01550587761674</v>
      </c>
      <c r="AC4">
        <v>0.94138051529790601</v>
      </c>
      <c r="AD4">
        <v>0.97781489533011201</v>
      </c>
      <c r="AE4">
        <v>0.96201940418679499</v>
      </c>
      <c r="AF4">
        <v>0.99521843800321996</v>
      </c>
      <c r="AG4">
        <v>1.00172568438003</v>
      </c>
      <c r="AH4">
        <v>1.04619669887278</v>
      </c>
    </row>
    <row r="5" spans="1:34" x14ac:dyDescent="0.3">
      <c r="A5" t="s">
        <v>25</v>
      </c>
      <c r="B5">
        <v>3</v>
      </c>
      <c r="C5" t="str">
        <f>LEFT(Table1313[[#This Row],[Contingency id]])</f>
        <v>A</v>
      </c>
      <c r="D5" s="1">
        <v>11.911911911911901</v>
      </c>
      <c r="E5" s="1">
        <v>1.0493697478991499</v>
      </c>
      <c r="F5">
        <v>999</v>
      </c>
      <c r="G5">
        <v>952</v>
      </c>
      <c r="H5" s="2">
        <v>0.82649249249249201</v>
      </c>
      <c r="I5" s="2">
        <f>AVERAGE(Table1313[[#This Row],[Estimated costs 1]:[Estimated costs 20]])</f>
        <v>0.82554454454454407</v>
      </c>
      <c r="J5" s="2">
        <f>(Table1313[[#This Row],[Mean]]-Table1313[[#This Row],[Actual cost]])/Table1313[[#This Row],[Actual cost]]*100</f>
        <v>-0.11469528840959897</v>
      </c>
      <c r="K5" s="2">
        <f>_xlfn.STDEV.P(Table1313[[#This Row],[Estimated costs 1]:[Estimated costs 20]])</f>
        <v>1.0365617154417988E-2</v>
      </c>
      <c r="L5" s="2">
        <f>Table1313[[#This Row],[Dev]]/Table1313[[#This Row],[Mean]]*100</f>
        <v>1.2556096727811019</v>
      </c>
      <c r="M5" s="2">
        <f>Table1313[[#This Row],[Estimated costs 1]]-Table1313[[#This Row],[Actual cost]]</f>
        <v>1.2059059059059019E-2</v>
      </c>
      <c r="N5" s="2">
        <f>Table1313[[#This Row],[Diff 1]]/Table1313[[#This Row],[Actual cost]]*100</f>
        <v>1.4590645612148214</v>
      </c>
      <c r="O5">
        <v>0.83855155155155103</v>
      </c>
      <c r="P5">
        <v>0.82222522522522501</v>
      </c>
      <c r="Q5">
        <v>0.828087087087087</v>
      </c>
      <c r="R5">
        <v>0.83264364364364296</v>
      </c>
      <c r="S5">
        <v>0.820789789789789</v>
      </c>
      <c r="T5">
        <v>0.83712812812812798</v>
      </c>
      <c r="U5">
        <v>0.80863163163163099</v>
      </c>
      <c r="V5">
        <v>0.84475775775775697</v>
      </c>
      <c r="W5">
        <v>0.83136036036035998</v>
      </c>
      <c r="X5">
        <v>0.83051151151151104</v>
      </c>
      <c r="Y5">
        <v>0.83483783783783705</v>
      </c>
      <c r="Z5">
        <v>0.83039339339339302</v>
      </c>
      <c r="AA5">
        <v>0.82761861861861796</v>
      </c>
      <c r="AB5">
        <v>0.82785285285285204</v>
      </c>
      <c r="AC5">
        <v>0.81687587587587496</v>
      </c>
      <c r="AD5">
        <v>0.82565465465465404</v>
      </c>
      <c r="AE5">
        <v>0.81508608608608601</v>
      </c>
      <c r="AF5">
        <v>0.80437137137137105</v>
      </c>
      <c r="AG5">
        <v>0.80855355355355296</v>
      </c>
      <c r="AH5">
        <v>0.82495995995995997</v>
      </c>
    </row>
    <row r="6" spans="1:34" x14ac:dyDescent="0.3">
      <c r="A6" t="s">
        <v>26</v>
      </c>
      <c r="B6">
        <v>4</v>
      </c>
      <c r="C6" t="str">
        <f>LEFT(Table1313[[#This Row],[Contingency id]])</f>
        <v>C</v>
      </c>
      <c r="D6">
        <v>8.4701247537754405</v>
      </c>
      <c r="E6" s="1">
        <v>1.0786118980169901</v>
      </c>
      <c r="F6">
        <v>1523</v>
      </c>
      <c r="G6">
        <v>1412</v>
      </c>
      <c r="H6">
        <v>0.43501076822061702</v>
      </c>
      <c r="I6" s="2">
        <f>AVERAGE(Table1313[[#This Row],[Estimated costs 1]:[Estimated costs 20]])</f>
        <v>0.43461824688115486</v>
      </c>
      <c r="J6" s="2">
        <f>(Table1313[[#This Row],[Mean]]-Table1313[[#This Row],[Actual cost]])/Table1313[[#This Row],[Actual cost]]*100</f>
        <v>-9.023255701640269E-2</v>
      </c>
      <c r="K6" s="2">
        <f>_xlfn.STDEV.P(Table1313[[#This Row],[Estimated costs 1]:[Estimated costs 20]])</f>
        <v>1.0197605751193099E-2</v>
      </c>
      <c r="L6" s="2">
        <f>Table1313[[#This Row],[Dev]]/Table1313[[#This Row],[Mean]]*100</f>
        <v>2.3463363133903594</v>
      </c>
      <c r="M6" s="2">
        <f>Table1313[[#This Row],[Estimated costs 1]]-Table1313[[#This Row],[Actual cost]]</f>
        <v>5.6657912015700695E-4</v>
      </c>
      <c r="N6" s="2">
        <f>Table1313[[#This Row],[Diff 1]]/Table1313[[#This Row],[Actual cost]]*100</f>
        <v>0.13024484944925885</v>
      </c>
      <c r="O6">
        <v>0.43557734734077402</v>
      </c>
      <c r="P6">
        <v>0.44701332895600698</v>
      </c>
      <c r="Q6">
        <v>0.43886900853578398</v>
      </c>
      <c r="R6">
        <v>0.43393992120814101</v>
      </c>
      <c r="S6">
        <v>0.45195961917268501</v>
      </c>
      <c r="T6">
        <v>0.43809015101772802</v>
      </c>
      <c r="U6">
        <v>0.41876776099802998</v>
      </c>
      <c r="V6">
        <v>0.424588509520682</v>
      </c>
      <c r="W6">
        <v>0.41733256730137802</v>
      </c>
      <c r="X6">
        <v>0.44547964543663798</v>
      </c>
      <c r="Y6">
        <v>0.43511588969139797</v>
      </c>
      <c r="Z6">
        <v>0.41812495075508799</v>
      </c>
      <c r="AA6">
        <v>0.443378397898883</v>
      </c>
      <c r="AB6">
        <v>0.42614530531845002</v>
      </c>
      <c r="AC6">
        <v>0.43887347340774702</v>
      </c>
      <c r="AD6">
        <v>0.444195994747209</v>
      </c>
      <c r="AE6">
        <v>0.44669684832567202</v>
      </c>
      <c r="AF6">
        <v>0.42371523309258002</v>
      </c>
      <c r="AG6">
        <v>0.42919008535784597</v>
      </c>
      <c r="AH6">
        <v>0.43531089954037999</v>
      </c>
    </row>
    <row r="7" spans="1:34" x14ac:dyDescent="0.3">
      <c r="A7" t="s">
        <v>27</v>
      </c>
      <c r="B7">
        <v>5</v>
      </c>
      <c r="C7" t="str">
        <f>LEFT(Table1313[[#This Row],[Contingency id]])</f>
        <v>A</v>
      </c>
      <c r="D7" s="1">
        <v>15.8158158158158</v>
      </c>
      <c r="E7" s="1">
        <v>1.0571428571428501</v>
      </c>
      <c r="F7">
        <v>999</v>
      </c>
      <c r="G7">
        <v>945</v>
      </c>
      <c r="H7" s="2">
        <v>0.40960076076076002</v>
      </c>
      <c r="I7" s="2">
        <f>AVERAGE(Table1313[[#This Row],[Estimated costs 1]:[Estimated costs 20]])</f>
        <v>0.4089013113113108</v>
      </c>
      <c r="J7" s="2">
        <f>(Table1313[[#This Row],[Mean]]-Table1313[[#This Row],[Actual cost]])/Table1313[[#This Row],[Actual cost]]*100</f>
        <v>-0.17076370858054968</v>
      </c>
      <c r="K7" s="2">
        <f>_xlfn.STDEV.P(Table1313[[#This Row],[Estimated costs 1]:[Estimated costs 20]])</f>
        <v>4.2312209876538068E-3</v>
      </c>
      <c r="L7" s="2">
        <f>Table1313[[#This Row],[Dev]]/Table1313[[#This Row],[Mean]]*100</f>
        <v>1.0347780431627012</v>
      </c>
      <c r="M7" s="2">
        <f>Table1313[[#This Row],[Estimated costs 1]]-Table1313[[#This Row],[Actual cost]]</f>
        <v>-2.6206206206200178E-3</v>
      </c>
      <c r="N7" s="2">
        <f>Table1313[[#This Row],[Diff 1]]/Table1313[[#This Row],[Actual cost]]*100</f>
        <v>-0.63979876789112522</v>
      </c>
      <c r="O7">
        <v>0.40698014014014</v>
      </c>
      <c r="P7">
        <v>0.407121281281281</v>
      </c>
      <c r="Q7">
        <v>0.41077893893893802</v>
      </c>
      <c r="R7">
        <v>0.40698014014014</v>
      </c>
      <c r="S7">
        <v>0.40587803803803801</v>
      </c>
      <c r="T7">
        <v>0.40605821821821803</v>
      </c>
      <c r="U7">
        <v>0.40066082082082</v>
      </c>
      <c r="V7">
        <v>0.40758774774774698</v>
      </c>
      <c r="W7">
        <v>0.41182798798798798</v>
      </c>
      <c r="X7">
        <v>0.41306122122122102</v>
      </c>
      <c r="Y7">
        <v>0.40676292292292199</v>
      </c>
      <c r="Z7">
        <v>0.40906722722722699</v>
      </c>
      <c r="AA7">
        <v>0.40634450450450399</v>
      </c>
      <c r="AB7">
        <v>0.40888304304304302</v>
      </c>
      <c r="AC7">
        <v>0.40974590590590498</v>
      </c>
      <c r="AD7">
        <v>0.41306022022021999</v>
      </c>
      <c r="AE7">
        <v>0.418847007007007</v>
      </c>
      <c r="AF7">
        <v>0.41380596596596497</v>
      </c>
      <c r="AG7">
        <v>0.41336752752752698</v>
      </c>
      <c r="AH7">
        <v>0.40120736736736701</v>
      </c>
    </row>
    <row r="8" spans="1:34" x14ac:dyDescent="0.3">
      <c r="A8" t="s">
        <v>28</v>
      </c>
      <c r="B8">
        <v>6</v>
      </c>
      <c r="C8" t="str">
        <f>LEFT(Table1313[[#This Row],[Contingency id]])</f>
        <v>C</v>
      </c>
      <c r="D8">
        <v>12.2633744855967</v>
      </c>
      <c r="E8" s="1">
        <v>1.06206293706293</v>
      </c>
      <c r="F8">
        <v>1215</v>
      </c>
      <c r="G8">
        <v>1144</v>
      </c>
      <c r="H8">
        <v>0.37181950617283899</v>
      </c>
      <c r="I8" s="2">
        <f>AVERAGE(Table1313[[#This Row],[Estimated costs 1]:[Estimated costs 20]])</f>
        <v>0.37286984362139852</v>
      </c>
      <c r="J8" s="2">
        <f>(Table1313[[#This Row],[Mean]]-Table1313[[#This Row],[Actual cost]])/Table1313[[#This Row],[Actual cost]]*100</f>
        <v>0.28248583818819056</v>
      </c>
      <c r="K8" s="2">
        <f>_xlfn.STDEV.P(Table1313[[#This Row],[Estimated costs 1]:[Estimated costs 20]])</f>
        <v>8.1385793491462969E-3</v>
      </c>
      <c r="L8" s="2">
        <f>Table1313[[#This Row],[Dev]]/Table1313[[#This Row],[Mean]]*100</f>
        <v>2.1826863953658799</v>
      </c>
      <c r="M8" s="2">
        <f>Table1313[[#This Row],[Estimated costs 1]]-Table1313[[#This Row],[Actual cost]]</f>
        <v>-8.2827160493829655E-3</v>
      </c>
      <c r="N8" s="2">
        <f>Table1313[[#This Row],[Diff 1]]/Table1313[[#This Row],[Actual cost]]*100</f>
        <v>-2.2276174089513137</v>
      </c>
      <c r="O8">
        <v>0.36353679012345602</v>
      </c>
      <c r="P8">
        <v>0.36615160493827098</v>
      </c>
      <c r="Q8">
        <v>0.36272246913580197</v>
      </c>
      <c r="R8">
        <v>0.36380065843621301</v>
      </c>
      <c r="S8">
        <v>0.38488329218106898</v>
      </c>
      <c r="T8">
        <v>0.37519160493827097</v>
      </c>
      <c r="U8">
        <v>0.37173975308641899</v>
      </c>
      <c r="V8">
        <v>0.37307835390946498</v>
      </c>
      <c r="W8">
        <v>0.38058288065843598</v>
      </c>
      <c r="X8">
        <v>0.373298436213991</v>
      </c>
      <c r="Y8">
        <v>0.38788625514403202</v>
      </c>
      <c r="Z8">
        <v>0.37201135802469099</v>
      </c>
      <c r="AA8">
        <v>0.37224823045267402</v>
      </c>
      <c r="AB8">
        <v>0.37185168724279799</v>
      </c>
      <c r="AC8">
        <v>0.37683588477366198</v>
      </c>
      <c r="AD8">
        <v>0.37630436213991703</v>
      </c>
      <c r="AE8">
        <v>0.38441958847736601</v>
      </c>
      <c r="AF8">
        <v>0.35943226337448497</v>
      </c>
      <c r="AG8">
        <v>0.38115325102880598</v>
      </c>
      <c r="AH8">
        <v>0.360268148148148</v>
      </c>
    </row>
    <row r="9" spans="1:34" x14ac:dyDescent="0.3">
      <c r="A9" t="s">
        <v>29</v>
      </c>
      <c r="B9">
        <v>7</v>
      </c>
      <c r="C9" t="str">
        <f>LEFT(Table1313[[#This Row],[Contingency id]])</f>
        <v>A</v>
      </c>
      <c r="D9" s="1">
        <v>6.9510268562401203</v>
      </c>
      <c r="E9" s="1">
        <v>1.06297229219143</v>
      </c>
      <c r="F9">
        <v>1266</v>
      </c>
      <c r="G9">
        <v>1191</v>
      </c>
      <c r="H9" s="2">
        <v>0.347965639810426</v>
      </c>
      <c r="I9" s="2">
        <f>AVERAGE(Table1313[[#This Row],[Estimated costs 1]:[Estimated costs 20]])</f>
        <v>0.34589265402843561</v>
      </c>
      <c r="J9" s="2">
        <f>(Table1313[[#This Row],[Mean]]-Table1313[[#This Row],[Actual cost]])/Table1313[[#This Row],[Actual cost]]*100</f>
        <v>-0.59574439106107291</v>
      </c>
      <c r="K9" s="2">
        <f>_xlfn.STDEV.P(Table1313[[#This Row],[Estimated costs 1]:[Estimated costs 20]])</f>
        <v>2.3852394654547172E-2</v>
      </c>
      <c r="L9" s="2">
        <f>Table1313[[#This Row],[Dev]]/Table1313[[#This Row],[Mean]]*100</f>
        <v>6.8958951214344903</v>
      </c>
      <c r="M9" s="2">
        <f>Table1313[[#This Row],[Estimated costs 1]]-Table1313[[#This Row],[Actual cost]]</f>
        <v>2.0302527646129997E-2</v>
      </c>
      <c r="N9" s="2">
        <f>Table1313[[#This Row],[Diff 1]]/Table1313[[#This Row],[Actual cost]]*100</f>
        <v>5.8346357580567298</v>
      </c>
      <c r="O9">
        <v>0.36826816745655599</v>
      </c>
      <c r="P9">
        <v>0.31816390205371198</v>
      </c>
      <c r="Q9">
        <v>0.32069470774091602</v>
      </c>
      <c r="R9">
        <v>0.36557622432859399</v>
      </c>
      <c r="S9">
        <v>0.32679107424960502</v>
      </c>
      <c r="T9">
        <v>0.38289375987361701</v>
      </c>
      <c r="U9">
        <v>0.36873894154818299</v>
      </c>
      <c r="V9">
        <v>0.32396484992101099</v>
      </c>
      <c r="W9">
        <v>0.32772788309636602</v>
      </c>
      <c r="X9">
        <v>0.32835347551342797</v>
      </c>
      <c r="Y9">
        <v>0.32665837282780402</v>
      </c>
      <c r="Z9">
        <v>0.37485584518167397</v>
      </c>
      <c r="AA9">
        <v>0.375606240126382</v>
      </c>
      <c r="AB9">
        <v>0.37323657187993597</v>
      </c>
      <c r="AC9">
        <v>0.32527132701421801</v>
      </c>
      <c r="AD9">
        <v>0.32632503949447</v>
      </c>
      <c r="AE9">
        <v>0.31902488151658698</v>
      </c>
      <c r="AF9">
        <v>0.36760466034755102</v>
      </c>
      <c r="AG9">
        <v>0.32841192733017299</v>
      </c>
      <c r="AH9">
        <v>0.36968522906793</v>
      </c>
    </row>
    <row r="10" spans="1:34" x14ac:dyDescent="0.3">
      <c r="A10" t="s">
        <v>30</v>
      </c>
      <c r="B10">
        <v>8</v>
      </c>
      <c r="C10" t="str">
        <f>LEFT(Table1313[[#This Row],[Contingency id]])</f>
        <v>A</v>
      </c>
      <c r="D10" s="1">
        <v>6.8283343969368202</v>
      </c>
      <c r="E10" s="1">
        <v>1.07920110192837</v>
      </c>
      <c r="F10">
        <v>1567</v>
      </c>
      <c r="G10">
        <v>1452</v>
      </c>
      <c r="H10" s="2">
        <v>0.33338034460753002</v>
      </c>
      <c r="I10" s="2">
        <f>AVERAGE(Table1313[[#This Row],[Estimated costs 1]:[Estimated costs 20]])</f>
        <v>0.33853088704530909</v>
      </c>
      <c r="J10" s="2">
        <f>(Table1313[[#This Row],[Mean]]-Table1313[[#This Row],[Actual cost]])/Table1313[[#This Row],[Actual cost]]*100</f>
        <v>1.5449448418569833</v>
      </c>
      <c r="K10" s="2">
        <f>_xlfn.STDEV.P(Table1313[[#This Row],[Estimated costs 1]:[Estimated costs 20]])</f>
        <v>1.2071709380627465E-2</v>
      </c>
      <c r="L10" s="2">
        <f>Table1313[[#This Row],[Dev]]/Table1313[[#This Row],[Mean]]*100</f>
        <v>3.5659107758199275</v>
      </c>
      <c r="M10" s="2">
        <f>Table1313[[#This Row],[Estimated costs 1]]-Table1313[[#This Row],[Actual cost]]</f>
        <v>7.8047223994898163E-4</v>
      </c>
      <c r="N10" s="2">
        <f>Table1313[[#This Row],[Diff 1]]/Table1313[[#This Row],[Actual cost]]*100</f>
        <v>0.2341086547462142</v>
      </c>
      <c r="O10">
        <v>0.334160816847479</v>
      </c>
      <c r="P10">
        <v>0.31324441608168402</v>
      </c>
      <c r="Q10">
        <v>0.33891129546904902</v>
      </c>
      <c r="R10">
        <v>0.34697766432673799</v>
      </c>
      <c r="S10">
        <v>0.34731971920867899</v>
      </c>
      <c r="T10">
        <v>0.31808040842373903</v>
      </c>
      <c r="U10">
        <v>0.33765922144224603</v>
      </c>
      <c r="V10">
        <v>0.32050989151244402</v>
      </c>
      <c r="W10">
        <v>0.343284620293554</v>
      </c>
      <c r="X10">
        <v>0.34452967453733202</v>
      </c>
      <c r="Y10">
        <v>0.35988002552648302</v>
      </c>
      <c r="Z10">
        <v>0.348866624122527</v>
      </c>
      <c r="AA10">
        <v>0.35073643905551999</v>
      </c>
      <c r="AB10">
        <v>0.33685513720485</v>
      </c>
      <c r="AC10">
        <v>0.35677345245692399</v>
      </c>
      <c r="AD10">
        <v>0.33742948308870402</v>
      </c>
      <c r="AE10">
        <v>0.33492150606253901</v>
      </c>
      <c r="AF10">
        <v>0.343259093809827</v>
      </c>
      <c r="AG10">
        <v>0.33209444798978899</v>
      </c>
      <c r="AH10">
        <v>0.325123803446075</v>
      </c>
    </row>
    <row r="11" spans="1:34" x14ac:dyDescent="0.3">
      <c r="A11" t="s">
        <v>31</v>
      </c>
      <c r="B11">
        <v>9</v>
      </c>
      <c r="C11" t="str">
        <f>LEFT(Table1313[[#This Row],[Contingency id]])</f>
        <v>A</v>
      </c>
      <c r="D11" s="1">
        <v>10.9890109890109</v>
      </c>
      <c r="E11" s="1">
        <v>1.01111111111111</v>
      </c>
      <c r="F11">
        <v>91</v>
      </c>
      <c r="G11">
        <v>90</v>
      </c>
      <c r="H11" s="2">
        <v>0.30554945054944999</v>
      </c>
      <c r="I11" s="2">
        <f>AVERAGE(Table1313[[#This Row],[Estimated costs 1]:[Estimated costs 20]])</f>
        <v>0.30554945054945004</v>
      </c>
      <c r="J11" s="2">
        <f>(Table1313[[#This Row],[Mean]]-Table1313[[#This Row],[Actual cost]])/Table1313[[#This Row],[Actual cost]]*100</f>
        <v>1.8167648847489556E-14</v>
      </c>
      <c r="K11" s="2">
        <f>_xlfn.STDEV.P(Table1313[[#This Row],[Estimated costs 1]:[Estimated costs 20]])</f>
        <v>5.5511151231257827E-17</v>
      </c>
      <c r="L11" s="2">
        <f>Table1313[[#This Row],[Dev]]/Table1313[[#This Row],[Mean]]*100</f>
        <v>1.8167648847489556E-14</v>
      </c>
      <c r="M11" s="2">
        <f>Table1313[[#This Row],[Estimated costs 1]]-Table1313[[#This Row],[Actual cost]]</f>
        <v>0</v>
      </c>
      <c r="N11" s="2">
        <f>Table1313[[#This Row],[Diff 1]]/Table1313[[#This Row],[Actual cost]]*100</f>
        <v>0</v>
      </c>
      <c r="O11">
        <v>0.30554945054944999</v>
      </c>
      <c r="P11">
        <v>0.30554945054944999</v>
      </c>
      <c r="Q11">
        <v>0.30554945054944999</v>
      </c>
      <c r="R11">
        <v>0.30554945054944999</v>
      </c>
      <c r="S11">
        <v>0.30554945054944999</v>
      </c>
      <c r="T11">
        <v>0.30554945054944999</v>
      </c>
      <c r="U11">
        <v>0.30554945054944999</v>
      </c>
      <c r="V11">
        <v>0.30554945054944999</v>
      </c>
      <c r="W11">
        <v>0.30554945054944999</v>
      </c>
      <c r="X11">
        <v>0.30554945054944999</v>
      </c>
      <c r="Y11">
        <v>0.30554945054944999</v>
      </c>
      <c r="Z11">
        <v>0.30554945054944999</v>
      </c>
      <c r="AA11">
        <v>0.30554945054944999</v>
      </c>
      <c r="AB11">
        <v>0.30554945054944999</v>
      </c>
      <c r="AC11">
        <v>0.30554945054944999</v>
      </c>
      <c r="AD11">
        <v>0.30554945054944999</v>
      </c>
      <c r="AE11">
        <v>0.30554945054944999</v>
      </c>
      <c r="AF11">
        <v>0.30554945054944999</v>
      </c>
      <c r="AG11">
        <v>0.30554945054944999</v>
      </c>
      <c r="AH11">
        <v>0.30554945054944999</v>
      </c>
    </row>
    <row r="12" spans="1:34" x14ac:dyDescent="0.3">
      <c r="A12" t="s">
        <v>32</v>
      </c>
      <c r="B12">
        <v>10</v>
      </c>
      <c r="C12" t="str">
        <f>LEFT(Table1313[[#This Row],[Contingency id]])</f>
        <v>A</v>
      </c>
      <c r="D12" s="1">
        <v>37.737737737737703</v>
      </c>
      <c r="E12" s="1">
        <v>1.0427974947807901</v>
      </c>
      <c r="F12">
        <v>999</v>
      </c>
      <c r="G12">
        <v>958</v>
      </c>
      <c r="H12" s="2">
        <v>0.28813013013013</v>
      </c>
      <c r="I12" s="2">
        <f>AVERAGE(Table1313[[#This Row],[Estimated costs 1]:[Estimated costs 20]])</f>
        <v>0.28821153653653592</v>
      </c>
      <c r="J12" s="2">
        <f>(Table1313[[#This Row],[Mean]]-Table1313[[#This Row],[Actual cost]])/Table1313[[#This Row],[Actual cost]]*100</f>
        <v>2.8253347322318888E-2</v>
      </c>
      <c r="K12" s="2">
        <f>_xlfn.STDEV.P(Table1313[[#This Row],[Estimated costs 1]:[Estimated costs 20]])</f>
        <v>1.5512400067839596E-3</v>
      </c>
      <c r="L12" s="2">
        <f>Table1313[[#This Row],[Dev]]/Table1313[[#This Row],[Mean]]*100</f>
        <v>0.53822967165900126</v>
      </c>
      <c r="M12" s="2">
        <f>Table1313[[#This Row],[Estimated costs 1]]-Table1313[[#This Row],[Actual cost]]</f>
        <v>-9.2602602602598338E-4</v>
      </c>
      <c r="N12" s="2">
        <f>Table1313[[#This Row],[Diff 1]]/Table1313[[#This Row],[Actual cost]]*100</f>
        <v>-0.32139159677877371</v>
      </c>
      <c r="O12">
        <v>0.28720410410410402</v>
      </c>
      <c r="P12">
        <v>0.28739179179179097</v>
      </c>
      <c r="Q12">
        <v>0.28835565565565502</v>
      </c>
      <c r="R12">
        <v>0.285221721721721</v>
      </c>
      <c r="S12">
        <v>0.28829469469469399</v>
      </c>
      <c r="T12">
        <v>0.28810610610610599</v>
      </c>
      <c r="U12">
        <v>0.29047597597597602</v>
      </c>
      <c r="V12">
        <v>0.28925275275275197</v>
      </c>
      <c r="W12">
        <v>0.28868598598598499</v>
      </c>
      <c r="X12">
        <v>0.28952292292292198</v>
      </c>
      <c r="Y12">
        <v>0.29030020020019998</v>
      </c>
      <c r="Z12">
        <v>0.28792392392392302</v>
      </c>
      <c r="AA12">
        <v>0.28838718718718698</v>
      </c>
      <c r="AB12">
        <v>0.29008858858858799</v>
      </c>
      <c r="AC12">
        <v>0.28746246246246199</v>
      </c>
      <c r="AD12">
        <v>0.28469989989989902</v>
      </c>
      <c r="AE12">
        <v>0.28695285285285199</v>
      </c>
      <c r="AF12">
        <v>0.288802902902902</v>
      </c>
      <c r="AG12">
        <v>0.29031821821821802</v>
      </c>
      <c r="AH12">
        <v>0.28678278278278202</v>
      </c>
    </row>
    <row r="13" spans="1:34" x14ac:dyDescent="0.3">
      <c r="A13" t="s">
        <v>33</v>
      </c>
      <c r="B13">
        <v>11</v>
      </c>
      <c r="C13" t="str">
        <f>LEFT(Table1313[[#This Row],[Contingency id]])</f>
        <v>C</v>
      </c>
      <c r="D13">
        <v>29.870129870129801</v>
      </c>
      <c r="E13" s="1">
        <v>1</v>
      </c>
      <c r="F13">
        <v>154</v>
      </c>
      <c r="G13">
        <v>154</v>
      </c>
      <c r="H13">
        <v>0.25110064935064902</v>
      </c>
      <c r="I13" s="2">
        <f>AVERAGE(Table1313[[#This Row],[Estimated costs 1]:[Estimated costs 20]])</f>
        <v>0.25110064935064896</v>
      </c>
      <c r="J13" s="2">
        <f>(Table1313[[#This Row],[Mean]]-Table1313[[#This Row],[Actual cost]])/Table1313[[#This Row],[Actual cost]]*100</f>
        <v>-2.2107131691937358E-14</v>
      </c>
      <c r="K13" s="2">
        <f>_xlfn.STDEV.P(Table1313[[#This Row],[Estimated costs 1]:[Estimated costs 20]])</f>
        <v>5.5511151231257827E-17</v>
      </c>
      <c r="L13" s="2">
        <f>Table1313[[#This Row],[Dev]]/Table1313[[#This Row],[Mean]]*100</f>
        <v>2.2107131691937361E-14</v>
      </c>
      <c r="M13" s="2">
        <f>Table1313[[#This Row],[Estimated costs 1]]-Table1313[[#This Row],[Actual cost]]</f>
        <v>0</v>
      </c>
      <c r="N13" s="2">
        <f>Table1313[[#This Row],[Diff 1]]/Table1313[[#This Row],[Actual cost]]*100</f>
        <v>0</v>
      </c>
      <c r="O13">
        <v>0.25110064935064902</v>
      </c>
      <c r="P13">
        <v>0.25110064935064902</v>
      </c>
      <c r="Q13">
        <v>0.25110064935064902</v>
      </c>
      <c r="R13">
        <v>0.25110064935064902</v>
      </c>
      <c r="S13">
        <v>0.25110064935064902</v>
      </c>
      <c r="T13">
        <v>0.25110064935064902</v>
      </c>
      <c r="U13">
        <v>0.25110064935064902</v>
      </c>
      <c r="V13">
        <v>0.25110064935064902</v>
      </c>
      <c r="W13">
        <v>0.25110064935064902</v>
      </c>
      <c r="X13">
        <v>0.25110064935064902</v>
      </c>
      <c r="Y13">
        <v>0.25110064935064902</v>
      </c>
      <c r="Z13">
        <v>0.25110064935064902</v>
      </c>
      <c r="AA13">
        <v>0.25110064935064902</v>
      </c>
      <c r="AB13">
        <v>0.25110064935064902</v>
      </c>
      <c r="AC13">
        <v>0.25110064935064902</v>
      </c>
      <c r="AD13">
        <v>0.25110064935064902</v>
      </c>
      <c r="AE13">
        <v>0.25110064935064902</v>
      </c>
      <c r="AF13">
        <v>0.25110064935064902</v>
      </c>
      <c r="AG13">
        <v>0.25110064935064902</v>
      </c>
      <c r="AH13">
        <v>0.25110064935064902</v>
      </c>
    </row>
    <row r="14" spans="1:34" x14ac:dyDescent="0.3">
      <c r="A14" t="s">
        <v>34</v>
      </c>
      <c r="B14">
        <v>12</v>
      </c>
      <c r="C14" t="str">
        <f>LEFT(Table1313[[#This Row],[Contingency id]])</f>
        <v>A</v>
      </c>
      <c r="D14" s="1">
        <v>15</v>
      </c>
      <c r="E14" s="1">
        <v>1</v>
      </c>
      <c r="F14">
        <v>40</v>
      </c>
      <c r="G14">
        <v>40</v>
      </c>
      <c r="H14" s="2">
        <v>0.2282575</v>
      </c>
      <c r="I14" s="2">
        <f>AVERAGE(Table1313[[#This Row],[Estimated costs 1]:[Estimated costs 20]])</f>
        <v>0.22825749999999986</v>
      </c>
      <c r="J14" s="2">
        <f>(Table1313[[#This Row],[Mean]]-Table1313[[#This Row],[Actual cost]])/Table1313[[#This Row],[Actual cost]]*100</f>
        <v>-6.0798825045461632E-14</v>
      </c>
      <c r="K14" s="2">
        <f>_xlfn.STDEV.P(Table1313[[#This Row],[Estimated costs 1]:[Estimated costs 20]])</f>
        <v>1.3877787807814457E-16</v>
      </c>
      <c r="L14" s="2">
        <f>Table1313[[#This Row],[Dev]]/Table1313[[#This Row],[Mean]]*100</f>
        <v>6.0798825045461657E-14</v>
      </c>
      <c r="M14" s="2">
        <f>Table1313[[#This Row],[Estimated costs 1]]-Table1313[[#This Row],[Actual cost]]</f>
        <v>0</v>
      </c>
      <c r="N14" s="2">
        <f>Table1313[[#This Row],[Diff 1]]/Table1313[[#This Row],[Actual cost]]*100</f>
        <v>0</v>
      </c>
      <c r="O14">
        <v>0.2282575</v>
      </c>
      <c r="P14">
        <v>0.2282575</v>
      </c>
      <c r="Q14">
        <v>0.2282575</v>
      </c>
      <c r="R14">
        <v>0.2282575</v>
      </c>
      <c r="S14">
        <v>0.2282575</v>
      </c>
      <c r="T14">
        <v>0.2282575</v>
      </c>
      <c r="U14">
        <v>0.2282575</v>
      </c>
      <c r="V14">
        <v>0.2282575</v>
      </c>
      <c r="W14">
        <v>0.2282575</v>
      </c>
      <c r="X14">
        <v>0.2282575</v>
      </c>
      <c r="Y14">
        <v>0.2282575</v>
      </c>
      <c r="Z14">
        <v>0.2282575</v>
      </c>
      <c r="AA14">
        <v>0.2282575</v>
      </c>
      <c r="AB14">
        <v>0.2282575</v>
      </c>
      <c r="AC14">
        <v>0.2282575</v>
      </c>
      <c r="AD14">
        <v>0.2282575</v>
      </c>
      <c r="AE14">
        <v>0.2282575</v>
      </c>
      <c r="AF14">
        <v>0.2282575</v>
      </c>
      <c r="AG14">
        <v>0.2282575</v>
      </c>
      <c r="AH14">
        <v>0.2282575</v>
      </c>
    </row>
    <row r="15" spans="1:34" x14ac:dyDescent="0.3">
      <c r="A15" t="s">
        <v>35</v>
      </c>
      <c r="B15">
        <v>13</v>
      </c>
      <c r="C15" t="str">
        <f>LEFT(Table1313[[#This Row],[Contingency id]])</f>
        <v>A</v>
      </c>
      <c r="D15" s="1">
        <v>10.6382978723404</v>
      </c>
      <c r="E15" s="1">
        <v>1</v>
      </c>
      <c r="F15">
        <v>47</v>
      </c>
      <c r="G15">
        <v>47</v>
      </c>
      <c r="H15" s="2">
        <v>0.226617021276595</v>
      </c>
      <c r="I15" s="2">
        <f>AVERAGE(Table1313[[#This Row],[Estimated costs 1]:[Estimated costs 20]])</f>
        <v>0.22661702127659486</v>
      </c>
      <c r="J15" s="2">
        <f>(Table1313[[#This Row],[Mean]]-Table1313[[#This Row],[Actual cost]])/Table1313[[#This Row],[Actual cost]]*100</f>
        <v>-6.1238947231929555E-14</v>
      </c>
      <c r="K15" s="2">
        <f>_xlfn.STDEV.P(Table1313[[#This Row],[Estimated costs 1]:[Estimated costs 20]])</f>
        <v>1.3877787807814457E-16</v>
      </c>
      <c r="L15" s="2">
        <f>Table1313[[#This Row],[Dev]]/Table1313[[#This Row],[Mean]]*100</f>
        <v>6.1238947231929593E-14</v>
      </c>
      <c r="M15" s="2">
        <f>Table1313[[#This Row],[Estimated costs 1]]-Table1313[[#This Row],[Actual cost]]</f>
        <v>0</v>
      </c>
      <c r="N15" s="2">
        <f>Table1313[[#This Row],[Diff 1]]/Table1313[[#This Row],[Actual cost]]*100</f>
        <v>0</v>
      </c>
      <c r="O15">
        <v>0.226617021276595</v>
      </c>
      <c r="P15">
        <v>0.226617021276595</v>
      </c>
      <c r="Q15">
        <v>0.226617021276595</v>
      </c>
      <c r="R15">
        <v>0.226617021276595</v>
      </c>
      <c r="S15">
        <v>0.226617021276595</v>
      </c>
      <c r="T15">
        <v>0.226617021276595</v>
      </c>
      <c r="U15">
        <v>0.226617021276595</v>
      </c>
      <c r="V15">
        <v>0.226617021276595</v>
      </c>
      <c r="W15">
        <v>0.226617021276595</v>
      </c>
      <c r="X15">
        <v>0.226617021276595</v>
      </c>
      <c r="Y15">
        <v>0.226617021276595</v>
      </c>
      <c r="Z15">
        <v>0.226617021276595</v>
      </c>
      <c r="AA15">
        <v>0.226617021276595</v>
      </c>
      <c r="AB15">
        <v>0.226617021276595</v>
      </c>
      <c r="AC15">
        <v>0.226617021276595</v>
      </c>
      <c r="AD15">
        <v>0.226617021276595</v>
      </c>
      <c r="AE15">
        <v>0.226617021276595</v>
      </c>
      <c r="AF15">
        <v>0.226617021276595</v>
      </c>
      <c r="AG15">
        <v>0.226617021276595</v>
      </c>
      <c r="AH15">
        <v>0.226617021276595</v>
      </c>
    </row>
    <row r="16" spans="1:34" x14ac:dyDescent="0.3">
      <c r="A16" t="s">
        <v>36</v>
      </c>
      <c r="B16">
        <v>14</v>
      </c>
      <c r="C16" t="str">
        <f>LEFT(Table1313[[#This Row],[Contingency id]])</f>
        <v>A</v>
      </c>
      <c r="D16" s="1">
        <v>11.864406779661</v>
      </c>
      <c r="E16" s="1">
        <v>1</v>
      </c>
      <c r="F16">
        <v>59</v>
      </c>
      <c r="G16">
        <v>59</v>
      </c>
      <c r="H16" s="2">
        <v>0.224203389830508</v>
      </c>
      <c r="I16" s="2">
        <f>AVERAGE(Table1313[[#This Row],[Estimated costs 1]:[Estimated costs 20]])</f>
        <v>0.22420338983050794</v>
      </c>
      <c r="J16" s="2">
        <f>(Table1313[[#This Row],[Mean]]-Table1313[[#This Row],[Actual cost]])/Table1313[[#This Row],[Actual cost]]*100</f>
        <v>-2.4759282753584961E-14</v>
      </c>
      <c r="K16" s="2">
        <f>_xlfn.STDEV.P(Table1313[[#This Row],[Estimated costs 1]:[Estimated costs 20]])</f>
        <v>5.5511151231257827E-17</v>
      </c>
      <c r="L16" s="2">
        <f>Table1313[[#This Row],[Dev]]/Table1313[[#This Row],[Mean]]*100</f>
        <v>2.4759282753584967E-14</v>
      </c>
      <c r="M16" s="2">
        <f>Table1313[[#This Row],[Estimated costs 1]]-Table1313[[#This Row],[Actual cost]]</f>
        <v>0</v>
      </c>
      <c r="N16" s="2">
        <f>Table1313[[#This Row],[Diff 1]]/Table1313[[#This Row],[Actual cost]]*100</f>
        <v>0</v>
      </c>
      <c r="O16">
        <v>0.224203389830508</v>
      </c>
      <c r="P16">
        <v>0.224203389830508</v>
      </c>
      <c r="Q16">
        <v>0.224203389830508</v>
      </c>
      <c r="R16">
        <v>0.224203389830508</v>
      </c>
      <c r="S16">
        <v>0.224203389830508</v>
      </c>
      <c r="T16">
        <v>0.224203389830508</v>
      </c>
      <c r="U16">
        <v>0.224203389830508</v>
      </c>
      <c r="V16">
        <v>0.224203389830508</v>
      </c>
      <c r="W16">
        <v>0.224203389830508</v>
      </c>
      <c r="X16">
        <v>0.224203389830508</v>
      </c>
      <c r="Y16">
        <v>0.224203389830508</v>
      </c>
      <c r="Z16">
        <v>0.224203389830508</v>
      </c>
      <c r="AA16">
        <v>0.224203389830508</v>
      </c>
      <c r="AB16">
        <v>0.224203389830508</v>
      </c>
      <c r="AC16">
        <v>0.224203389830508</v>
      </c>
      <c r="AD16">
        <v>0.224203389830508</v>
      </c>
      <c r="AE16">
        <v>0.224203389830508</v>
      </c>
      <c r="AF16">
        <v>0.224203389830508</v>
      </c>
      <c r="AG16">
        <v>0.224203389830508</v>
      </c>
      <c r="AH16">
        <v>0.224203389830508</v>
      </c>
    </row>
    <row r="17" spans="1:34" x14ac:dyDescent="0.3">
      <c r="A17" t="s">
        <v>37</v>
      </c>
      <c r="B17">
        <v>15</v>
      </c>
      <c r="C17" t="str">
        <f>LEFT(Table1313[[#This Row],[Contingency id]])</f>
        <v>C</v>
      </c>
      <c r="D17">
        <v>0.51993067590987796</v>
      </c>
      <c r="E17" s="1">
        <v>1.0859473023839299</v>
      </c>
      <c r="F17">
        <v>1731</v>
      </c>
      <c r="G17">
        <v>1594</v>
      </c>
      <c r="H17">
        <v>0.21645291738879199</v>
      </c>
      <c r="I17" s="2">
        <f>AVERAGE(Table1313[[#This Row],[Estimated costs 1]:[Estimated costs 20]])</f>
        <v>0.21645291738879197</v>
      </c>
      <c r="J17" s="2">
        <f>(Table1313[[#This Row],[Mean]]-Table1313[[#This Row],[Actual cost]])/Table1313[[#This Row],[Actual cost]]*100</f>
        <v>-1.2822915925764328E-14</v>
      </c>
      <c r="K17" s="2">
        <f>_xlfn.STDEV.P(Table1313[[#This Row],[Estimated costs 1]:[Estimated costs 20]])</f>
        <v>2.7755575615628914E-17</v>
      </c>
      <c r="L17" s="2">
        <f>Table1313[[#This Row],[Dev]]/Table1313[[#This Row],[Mean]]*100</f>
        <v>1.2822915925764331E-14</v>
      </c>
      <c r="M17" s="2">
        <f>Table1313[[#This Row],[Estimated costs 1]]-Table1313[[#This Row],[Actual cost]]</f>
        <v>0</v>
      </c>
      <c r="N17" s="2">
        <f>Table1313[[#This Row],[Diff 1]]/Table1313[[#This Row],[Actual cost]]*100</f>
        <v>0</v>
      </c>
      <c r="O17">
        <v>0.21645291738879199</v>
      </c>
      <c r="P17">
        <v>0.21645291738879199</v>
      </c>
      <c r="Q17">
        <v>0.21645291738879199</v>
      </c>
      <c r="R17">
        <v>0.21645291738879199</v>
      </c>
      <c r="S17">
        <v>0.21645291738879199</v>
      </c>
      <c r="T17">
        <v>0.21645291738879199</v>
      </c>
      <c r="U17">
        <v>0.21645291738879199</v>
      </c>
      <c r="V17">
        <v>0.21645291738879199</v>
      </c>
      <c r="W17">
        <v>0.21645291738879199</v>
      </c>
      <c r="X17">
        <v>0.21645291738879199</v>
      </c>
      <c r="Y17">
        <v>0.21645291738879199</v>
      </c>
      <c r="Z17">
        <v>0.21645291738879199</v>
      </c>
      <c r="AA17">
        <v>0.21645291738879199</v>
      </c>
      <c r="AB17">
        <v>0.21645291738879199</v>
      </c>
      <c r="AC17">
        <v>0.21645291738879199</v>
      </c>
      <c r="AD17">
        <v>0.21645291738879199</v>
      </c>
      <c r="AE17">
        <v>0.21645291738879199</v>
      </c>
      <c r="AF17">
        <v>0.21645291738879199</v>
      </c>
      <c r="AG17">
        <v>0.21645291738879199</v>
      </c>
      <c r="AH17">
        <v>0.21645291738879199</v>
      </c>
    </row>
    <row r="18" spans="1:34" x14ac:dyDescent="0.3">
      <c r="A18" t="s">
        <v>38</v>
      </c>
      <c r="B18">
        <v>16</v>
      </c>
      <c r="C18" t="str">
        <f>LEFT(Table1313[[#This Row],[Contingency id]])</f>
        <v>A</v>
      </c>
      <c r="D18" s="1">
        <v>14.965986394557801</v>
      </c>
      <c r="E18" s="1">
        <v>1.0208333333333299</v>
      </c>
      <c r="F18">
        <v>147</v>
      </c>
      <c r="G18">
        <v>144</v>
      </c>
      <c r="H18" s="2">
        <v>0.20538027210884299</v>
      </c>
      <c r="I18" s="2">
        <f>AVERAGE(Table1313[[#This Row],[Estimated costs 1]:[Estimated costs 20]])</f>
        <v>0.20538027210884297</v>
      </c>
      <c r="J18" s="2">
        <f>(Table1313[[#This Row],[Mean]]-Table1313[[#This Row],[Actual cost]])/Table1313[[#This Row],[Actual cost]]*100</f>
        <v>-1.3514236460315729E-14</v>
      </c>
      <c r="K18" s="2">
        <f>_xlfn.STDEV.P(Table1313[[#This Row],[Estimated costs 1]:[Estimated costs 20]])</f>
        <v>2.7755575615628914E-17</v>
      </c>
      <c r="L18" s="2">
        <f>Table1313[[#This Row],[Dev]]/Table1313[[#This Row],[Mean]]*100</f>
        <v>1.3514236460315729E-14</v>
      </c>
      <c r="M18" s="2">
        <f>Table1313[[#This Row],[Estimated costs 1]]-Table1313[[#This Row],[Actual cost]]</f>
        <v>0</v>
      </c>
      <c r="N18" s="2">
        <f>Table1313[[#This Row],[Diff 1]]/Table1313[[#This Row],[Actual cost]]*100</f>
        <v>0</v>
      </c>
      <c r="O18">
        <v>0.20538027210884299</v>
      </c>
      <c r="P18">
        <v>0.20538027210884299</v>
      </c>
      <c r="Q18">
        <v>0.20538027210884299</v>
      </c>
      <c r="R18">
        <v>0.20538027210884299</v>
      </c>
      <c r="S18">
        <v>0.20538027210884299</v>
      </c>
      <c r="T18">
        <v>0.20538027210884299</v>
      </c>
      <c r="U18">
        <v>0.20538027210884299</v>
      </c>
      <c r="V18">
        <v>0.20538027210884299</v>
      </c>
      <c r="W18">
        <v>0.20538027210884299</v>
      </c>
      <c r="X18">
        <v>0.20538027210884299</v>
      </c>
      <c r="Y18">
        <v>0.20538027210884299</v>
      </c>
      <c r="Z18">
        <v>0.20538027210884299</v>
      </c>
      <c r="AA18">
        <v>0.20538027210884299</v>
      </c>
      <c r="AB18">
        <v>0.20538027210884299</v>
      </c>
      <c r="AC18">
        <v>0.20538027210884299</v>
      </c>
      <c r="AD18">
        <v>0.20538027210884299</v>
      </c>
      <c r="AE18">
        <v>0.20538027210884299</v>
      </c>
      <c r="AF18">
        <v>0.20538027210884299</v>
      </c>
      <c r="AG18">
        <v>0.20538027210884299</v>
      </c>
      <c r="AH18">
        <v>0.20538027210884299</v>
      </c>
    </row>
    <row r="19" spans="1:34" x14ac:dyDescent="0.3">
      <c r="A19" t="s">
        <v>39</v>
      </c>
      <c r="B19">
        <v>17</v>
      </c>
      <c r="C19" t="str">
        <f>LEFT(Table1313[[#This Row],[Contingency id]])</f>
        <v>B</v>
      </c>
      <c r="D19">
        <v>5.3914327917282101</v>
      </c>
      <c r="E19" s="1">
        <v>1.0578125</v>
      </c>
      <c r="F19">
        <v>1354</v>
      </c>
      <c r="G19">
        <v>1280</v>
      </c>
      <c r="H19">
        <v>0.201785745937961</v>
      </c>
      <c r="I19" s="2">
        <f>AVERAGE(Table1313[[#This Row],[Estimated costs 1]:[Estimated costs 20]])</f>
        <v>0.2034070679468237</v>
      </c>
      <c r="J19" s="2">
        <f>(Table1313[[#This Row],[Mean]]-Table1313[[#This Row],[Actual cost]])/Table1313[[#This Row],[Actual cost]]*100</f>
        <v>0.80348688720618155</v>
      </c>
      <c r="K19" s="2">
        <f>_xlfn.STDEV.P(Table1313[[#This Row],[Estimated costs 1]:[Estimated costs 20]])</f>
        <v>5.3138280969780528E-3</v>
      </c>
      <c r="L19" s="2">
        <f>Table1313[[#This Row],[Dev]]/Table1313[[#This Row],[Mean]]*100</f>
        <v>2.6124107439409316</v>
      </c>
      <c r="M19" s="2">
        <f>Table1313[[#This Row],[Estimated costs 1]]-Table1313[[#This Row],[Actual cost]]</f>
        <v>1.9106351550998713E-4</v>
      </c>
      <c r="N19" s="2">
        <f>Table1313[[#This Row],[Diff 1]]/Table1313[[#This Row],[Actual cost]]*100</f>
        <v>9.4686329116988058E-2</v>
      </c>
      <c r="O19">
        <v>0.20197680945347099</v>
      </c>
      <c r="P19">
        <v>0.20584874446085599</v>
      </c>
      <c r="Q19">
        <v>0.205899999999999</v>
      </c>
      <c r="R19">
        <v>0.20405553914327901</v>
      </c>
      <c r="S19">
        <v>0.19899010339734099</v>
      </c>
      <c r="T19">
        <v>0.199515952732644</v>
      </c>
      <c r="U19">
        <v>0.20545686853766601</v>
      </c>
      <c r="V19">
        <v>0.20120280649926101</v>
      </c>
      <c r="W19">
        <v>0.20458138847858101</v>
      </c>
      <c r="X19">
        <v>0.19391521418020599</v>
      </c>
      <c r="Y19">
        <v>0.20034062038404701</v>
      </c>
      <c r="Z19">
        <v>0.20772909896602601</v>
      </c>
      <c r="AA19">
        <v>0.20163604135893601</v>
      </c>
      <c r="AB19">
        <v>0.21260162481536099</v>
      </c>
      <c r="AC19">
        <v>0.201875332348596</v>
      </c>
      <c r="AD19">
        <v>0.208010782865583</v>
      </c>
      <c r="AE19">
        <v>0.19324268833087099</v>
      </c>
      <c r="AF19">
        <v>0.19850605612998501</v>
      </c>
      <c r="AG19">
        <v>0.214634121122599</v>
      </c>
      <c r="AH19">
        <v>0.208121565731166</v>
      </c>
    </row>
    <row r="20" spans="1:34" x14ac:dyDescent="0.3">
      <c r="A20" t="s">
        <v>40</v>
      </c>
      <c r="B20">
        <v>18</v>
      </c>
      <c r="C20" t="str">
        <f>LEFT(Table1313[[#This Row],[Contingency id]])</f>
        <v>A</v>
      </c>
      <c r="D20" s="1">
        <v>25.525525525525499</v>
      </c>
      <c r="E20" s="1">
        <v>1.0593849416754999</v>
      </c>
      <c r="F20">
        <v>999</v>
      </c>
      <c r="G20">
        <v>943</v>
      </c>
      <c r="H20" s="2">
        <v>0.19569049049049</v>
      </c>
      <c r="I20" s="2">
        <f>AVERAGE(Table1313[[#This Row],[Estimated costs 1]:[Estimated costs 20]])</f>
        <v>0.19548669669669619</v>
      </c>
      <c r="J20" s="2">
        <f>(Table1313[[#This Row],[Mean]]-Table1313[[#This Row],[Actual cost]])/Table1313[[#This Row],[Actual cost]]*100</f>
        <v>-0.10414087740442345</v>
      </c>
      <c r="K20" s="2">
        <f>_xlfn.STDEV.P(Table1313[[#This Row],[Estimated costs 1]:[Estimated costs 20]])</f>
        <v>1.2022750296535687E-3</v>
      </c>
      <c r="L20" s="2">
        <f>Table1313[[#This Row],[Dev]]/Table1313[[#This Row],[Mean]]*100</f>
        <v>0.61501629009514469</v>
      </c>
      <c r="M20" s="2">
        <f>Table1313[[#This Row],[Estimated costs 1]]-Table1313[[#This Row],[Actual cost]]</f>
        <v>1.5690690690690068E-3</v>
      </c>
      <c r="N20" s="2">
        <f>Table1313[[#This Row],[Diff 1]]/Table1313[[#This Row],[Actual cost]]*100</f>
        <v>0.80181160828827258</v>
      </c>
      <c r="O20">
        <v>0.19725955955955901</v>
      </c>
      <c r="P20">
        <v>0.196608508508508</v>
      </c>
      <c r="Q20">
        <v>0.19803973973973901</v>
      </c>
      <c r="R20">
        <v>0.192969669669669</v>
      </c>
      <c r="S20">
        <v>0.19406016016016001</v>
      </c>
      <c r="T20">
        <v>0.195744844844844</v>
      </c>
      <c r="U20">
        <v>0.194916616616616</v>
      </c>
      <c r="V20">
        <v>0.19463373373373299</v>
      </c>
      <c r="W20">
        <v>0.19509779779779701</v>
      </c>
      <c r="X20">
        <v>0.196859559559559</v>
      </c>
      <c r="Y20">
        <v>0.19547037037036999</v>
      </c>
      <c r="Z20">
        <v>0.19487737737737701</v>
      </c>
      <c r="AA20">
        <v>0.19460170170170099</v>
      </c>
      <c r="AB20">
        <v>0.19597767767767699</v>
      </c>
      <c r="AC20">
        <v>0.197036936936936</v>
      </c>
      <c r="AD20">
        <v>0.19481091091090999</v>
      </c>
      <c r="AE20">
        <v>0.19510820820820801</v>
      </c>
      <c r="AF20">
        <v>0.19575725725725701</v>
      </c>
      <c r="AG20">
        <v>0.19410920920920899</v>
      </c>
      <c r="AH20">
        <v>0.19579409409409401</v>
      </c>
    </row>
    <row r="21" spans="1:34" x14ac:dyDescent="0.3">
      <c r="A21" t="s">
        <v>41</v>
      </c>
      <c r="B21">
        <v>19</v>
      </c>
      <c r="C21" t="str">
        <f>LEFT(Table1313[[#This Row],[Contingency id]])</f>
        <v>A</v>
      </c>
      <c r="D21" s="1">
        <v>21.830985915492899</v>
      </c>
      <c r="E21" s="1">
        <v>1</v>
      </c>
      <c r="F21">
        <v>142</v>
      </c>
      <c r="G21">
        <v>142</v>
      </c>
      <c r="H21" s="2">
        <v>0.19332183098591499</v>
      </c>
      <c r="I21" s="2">
        <f>AVERAGE(Table1313[[#This Row],[Estimated costs 1]:[Estimated costs 20]])</f>
        <v>0.19332183098591493</v>
      </c>
      <c r="J21" s="2">
        <f>(Table1313[[#This Row],[Mean]]-Table1313[[#This Row],[Actual cost]])/Table1313[[#This Row],[Actual cost]]*100</f>
        <v>-2.8714372788711198E-14</v>
      </c>
      <c r="K21" s="2">
        <f>_xlfn.STDEV.P(Table1313[[#This Row],[Estimated costs 1]:[Estimated costs 20]])</f>
        <v>5.5511151231257827E-17</v>
      </c>
      <c r="L21" s="2">
        <f>Table1313[[#This Row],[Dev]]/Table1313[[#This Row],[Mean]]*100</f>
        <v>2.8714372788711205E-14</v>
      </c>
      <c r="M21" s="2">
        <f>Table1313[[#This Row],[Estimated costs 1]]-Table1313[[#This Row],[Actual cost]]</f>
        <v>0</v>
      </c>
      <c r="N21" s="2">
        <f>Table1313[[#This Row],[Diff 1]]/Table1313[[#This Row],[Actual cost]]*100</f>
        <v>0</v>
      </c>
      <c r="O21">
        <v>0.19332183098591499</v>
      </c>
      <c r="P21">
        <v>0.19332183098591499</v>
      </c>
      <c r="Q21">
        <v>0.19332183098591499</v>
      </c>
      <c r="R21">
        <v>0.19332183098591499</v>
      </c>
      <c r="S21">
        <v>0.19332183098591499</v>
      </c>
      <c r="T21">
        <v>0.19332183098591499</v>
      </c>
      <c r="U21">
        <v>0.19332183098591499</v>
      </c>
      <c r="V21">
        <v>0.19332183098591499</v>
      </c>
      <c r="W21">
        <v>0.19332183098591499</v>
      </c>
      <c r="X21">
        <v>0.19332183098591499</v>
      </c>
      <c r="Y21">
        <v>0.19332183098591499</v>
      </c>
      <c r="Z21">
        <v>0.19332183098591499</v>
      </c>
      <c r="AA21">
        <v>0.19332183098591499</v>
      </c>
      <c r="AB21">
        <v>0.19332183098591499</v>
      </c>
      <c r="AC21">
        <v>0.19332183098591499</v>
      </c>
      <c r="AD21">
        <v>0.19332183098591499</v>
      </c>
      <c r="AE21">
        <v>0.19332183098591499</v>
      </c>
      <c r="AF21">
        <v>0.19332183098591499</v>
      </c>
      <c r="AG21">
        <v>0.19332183098591499</v>
      </c>
      <c r="AH21">
        <v>0.19332183098591499</v>
      </c>
    </row>
    <row r="22" spans="1:34" x14ac:dyDescent="0.3">
      <c r="A22" t="s">
        <v>42</v>
      </c>
      <c r="B22">
        <v>20</v>
      </c>
      <c r="C22" t="str">
        <f>LEFT(Table1313[[#This Row],[Contingency id]])</f>
        <v>C</v>
      </c>
      <c r="D22">
        <v>11.3464447806354</v>
      </c>
      <c r="E22" s="1">
        <v>1.0279937791601801</v>
      </c>
      <c r="F22">
        <v>661</v>
      </c>
      <c r="G22">
        <v>643</v>
      </c>
      <c r="H22">
        <v>0.17749909228441699</v>
      </c>
      <c r="I22" s="2">
        <f>AVERAGE(Table1313[[#This Row],[Estimated costs 1]:[Estimated costs 20]])</f>
        <v>0.17750045385779073</v>
      </c>
      <c r="J22" s="2">
        <f>(Table1313[[#This Row],[Mean]]-Table1313[[#This Row],[Actual cost]])/Table1313[[#This Row],[Actual cost]]*100</f>
        <v>7.6708751364256301E-4</v>
      </c>
      <c r="K22" s="2">
        <f>_xlfn.STDEV.P(Table1313[[#This Row],[Estimated costs 1]:[Estimated costs 20]])</f>
        <v>1.3547484015300103E-5</v>
      </c>
      <c r="L22" s="2">
        <f>Table1313[[#This Row],[Dev]]/Table1313[[#This Row],[Mean]]*100</f>
        <v>7.6323658451904787E-3</v>
      </c>
      <c r="M22" s="2">
        <f>Table1313[[#This Row],[Estimated costs 1]]-Table1313[[#This Row],[Actual cost]]</f>
        <v>-1.3615733736982438E-5</v>
      </c>
      <c r="N22" s="2">
        <f>Table1313[[#This Row],[Diff 1]]/Table1313[[#This Row],[Actual cost]]*100</f>
        <v>-7.6708751361754387E-3</v>
      </c>
      <c r="O22">
        <v>0.17748547655068</v>
      </c>
      <c r="P22">
        <v>0.177512708018154</v>
      </c>
      <c r="Q22">
        <v>0.177512708018154</v>
      </c>
      <c r="R22">
        <v>0.177512708018154</v>
      </c>
      <c r="S22">
        <v>0.177512708018154</v>
      </c>
      <c r="T22">
        <v>0.17748547655068</v>
      </c>
      <c r="U22">
        <v>0.17748547655068</v>
      </c>
      <c r="V22">
        <v>0.177512708018154</v>
      </c>
      <c r="W22">
        <v>0.17748547655068</v>
      </c>
      <c r="X22">
        <v>0.177512708018154</v>
      </c>
      <c r="Y22">
        <v>0.177512708018154</v>
      </c>
      <c r="Z22">
        <v>0.177512708018154</v>
      </c>
      <c r="AA22">
        <v>0.17748547655068</v>
      </c>
      <c r="AB22">
        <v>0.177512708018154</v>
      </c>
      <c r="AC22">
        <v>0.17748547655068</v>
      </c>
      <c r="AD22">
        <v>0.17748547655068</v>
      </c>
      <c r="AE22">
        <v>0.17748547655068</v>
      </c>
      <c r="AF22">
        <v>0.177512708018154</v>
      </c>
      <c r="AG22">
        <v>0.17748547655068</v>
      </c>
      <c r="AH22">
        <v>0.177512708018154</v>
      </c>
    </row>
    <row r="23" spans="1:34" x14ac:dyDescent="0.3">
      <c r="A23" t="s">
        <v>43</v>
      </c>
      <c r="B23">
        <v>21</v>
      </c>
      <c r="C23" t="str">
        <f>LEFT(Table1313[[#This Row],[Contingency id]])</f>
        <v>A</v>
      </c>
      <c r="D23" s="1">
        <v>9.7826086956521703</v>
      </c>
      <c r="E23" s="1">
        <v>1.0222222222222199</v>
      </c>
      <c r="F23">
        <v>184</v>
      </c>
      <c r="G23">
        <v>180</v>
      </c>
      <c r="H23" s="2">
        <v>0.17723749999999999</v>
      </c>
      <c r="I23" s="2">
        <f>AVERAGE(Table1313[[#This Row],[Estimated costs 1]:[Estimated costs 20]])</f>
        <v>0.17723749999999991</v>
      </c>
      <c r="J23" s="2">
        <f>(Table1313[[#This Row],[Mean]]-Table1313[[#This Row],[Actual cost]])/Table1313[[#This Row],[Actual cost]]*100</f>
        <v>-4.6980309949579936E-14</v>
      </c>
      <c r="K23" s="2">
        <f>_xlfn.STDEV.P(Table1313[[#This Row],[Estimated costs 1]:[Estimated costs 20]])</f>
        <v>2.2030305172320775E-16</v>
      </c>
      <c r="L23" s="2">
        <f>Table1313[[#This Row],[Dev]]/Table1313[[#This Row],[Mean]]*100</f>
        <v>1.2429821664332203E-13</v>
      </c>
      <c r="M23" s="2">
        <f>Table1313[[#This Row],[Estimated costs 1]]-Table1313[[#This Row],[Actual cost]]</f>
        <v>0</v>
      </c>
      <c r="N23" s="2">
        <f>Table1313[[#This Row],[Diff 1]]/Table1313[[#This Row],[Actual cost]]*100</f>
        <v>0</v>
      </c>
      <c r="O23">
        <v>0.17723749999999999</v>
      </c>
      <c r="P23">
        <v>0.17723749999999999</v>
      </c>
      <c r="Q23">
        <v>0.17723749999999999</v>
      </c>
      <c r="R23">
        <v>0.17723749999999999</v>
      </c>
      <c r="S23">
        <v>0.17723749999999999</v>
      </c>
      <c r="T23">
        <v>0.17723749999999999</v>
      </c>
      <c r="U23">
        <v>0.17723749999999999</v>
      </c>
      <c r="V23">
        <v>0.17723749999999899</v>
      </c>
      <c r="W23">
        <v>0.17723749999999999</v>
      </c>
      <c r="X23">
        <v>0.17723749999999999</v>
      </c>
      <c r="Y23">
        <v>0.17723749999999999</v>
      </c>
      <c r="Z23">
        <v>0.17723749999999999</v>
      </c>
      <c r="AA23">
        <v>0.17723749999999999</v>
      </c>
      <c r="AB23">
        <v>0.17723749999999999</v>
      </c>
      <c r="AC23">
        <v>0.17723749999999999</v>
      </c>
      <c r="AD23">
        <v>0.17723749999999999</v>
      </c>
      <c r="AE23">
        <v>0.17723749999999999</v>
      </c>
      <c r="AF23">
        <v>0.17723749999999999</v>
      </c>
      <c r="AG23">
        <v>0.17723749999999999</v>
      </c>
      <c r="AH23">
        <v>0.17723749999999999</v>
      </c>
    </row>
    <row r="24" spans="1:34" x14ac:dyDescent="0.3">
      <c r="A24" t="s">
        <v>44</v>
      </c>
      <c r="B24">
        <v>22</v>
      </c>
      <c r="C24" t="str">
        <f>LEFT(Table1313[[#This Row],[Contingency id]])</f>
        <v>A</v>
      </c>
      <c r="D24" s="1">
        <v>6.4516129032257998</v>
      </c>
      <c r="E24" s="1">
        <v>1</v>
      </c>
      <c r="F24">
        <v>93</v>
      </c>
      <c r="G24">
        <v>93</v>
      </c>
      <c r="H24" s="2">
        <v>0.175393548387096</v>
      </c>
      <c r="I24" s="2">
        <f>AVERAGE(Table1313[[#This Row],[Estimated costs 1]:[Estimated costs 20]])</f>
        <v>0.17539354838709598</v>
      </c>
      <c r="J24" s="2">
        <f>(Table1313[[#This Row],[Mean]]-Table1313[[#This Row],[Actual cost]])/Table1313[[#This Row],[Actual cost]]*100</f>
        <v>-1.5824741486141766E-14</v>
      </c>
      <c r="K24" s="2">
        <f>_xlfn.STDEV.P(Table1313[[#This Row],[Estimated costs 1]:[Estimated costs 20]])</f>
        <v>2.7755575615628914E-17</v>
      </c>
      <c r="L24" s="2">
        <f>Table1313[[#This Row],[Dev]]/Table1313[[#This Row],[Mean]]*100</f>
        <v>1.5824741486141769E-14</v>
      </c>
      <c r="M24" s="2">
        <f>Table1313[[#This Row],[Estimated costs 1]]-Table1313[[#This Row],[Actual cost]]</f>
        <v>0</v>
      </c>
      <c r="N24" s="2">
        <f>Table1313[[#This Row],[Diff 1]]/Table1313[[#This Row],[Actual cost]]*100</f>
        <v>0</v>
      </c>
      <c r="O24">
        <v>0.175393548387096</v>
      </c>
      <c r="P24">
        <v>0.175393548387096</v>
      </c>
      <c r="Q24">
        <v>0.175393548387096</v>
      </c>
      <c r="R24">
        <v>0.175393548387096</v>
      </c>
      <c r="S24">
        <v>0.175393548387096</v>
      </c>
      <c r="T24">
        <v>0.175393548387096</v>
      </c>
      <c r="U24">
        <v>0.175393548387096</v>
      </c>
      <c r="V24">
        <v>0.175393548387096</v>
      </c>
      <c r="W24">
        <v>0.175393548387096</v>
      </c>
      <c r="X24">
        <v>0.175393548387096</v>
      </c>
      <c r="Y24">
        <v>0.175393548387096</v>
      </c>
      <c r="Z24">
        <v>0.175393548387096</v>
      </c>
      <c r="AA24">
        <v>0.175393548387096</v>
      </c>
      <c r="AB24">
        <v>0.175393548387096</v>
      </c>
      <c r="AC24">
        <v>0.175393548387096</v>
      </c>
      <c r="AD24">
        <v>0.175393548387096</v>
      </c>
      <c r="AE24">
        <v>0.175393548387096</v>
      </c>
      <c r="AF24">
        <v>0.175393548387096</v>
      </c>
      <c r="AG24">
        <v>0.175393548387096</v>
      </c>
      <c r="AH24">
        <v>0.175393548387096</v>
      </c>
    </row>
    <row r="25" spans="1:34" x14ac:dyDescent="0.3">
      <c r="A25" t="s">
        <v>45</v>
      </c>
      <c r="B25">
        <v>23</v>
      </c>
      <c r="C25" t="str">
        <f>LEFT(Table1313[[#This Row],[Contingency id]])</f>
        <v>C</v>
      </c>
      <c r="D25">
        <v>11.1280487804878</v>
      </c>
      <c r="E25" s="1">
        <v>1.0282131661442</v>
      </c>
      <c r="F25">
        <v>656</v>
      </c>
      <c r="G25">
        <v>638</v>
      </c>
      <c r="H25">
        <v>0.16903201219512101</v>
      </c>
      <c r="I25" s="2">
        <f>AVERAGE(Table1313[[#This Row],[Estimated costs 1]:[Estimated costs 20]])</f>
        <v>0.16972530487804843</v>
      </c>
      <c r="J25" s="2">
        <f>(Table1313[[#This Row],[Mean]]-Table1313[[#This Row],[Actual cost]])/Table1313[[#This Row],[Actual cost]]*100</f>
        <v>0.41015466474310386</v>
      </c>
      <c r="K25" s="2">
        <f>_xlfn.STDEV.P(Table1313[[#This Row],[Estimated costs 1]:[Estimated costs 20]])</f>
        <v>2.281545747170433E-3</v>
      </c>
      <c r="L25" s="2">
        <f>Table1313[[#This Row],[Dev]]/Table1313[[#This Row],[Mean]]*100</f>
        <v>1.3442578576068998</v>
      </c>
      <c r="M25" s="2">
        <f>Table1313[[#This Row],[Estimated costs 1]]-Table1313[[#This Row],[Actual cost]]</f>
        <v>2.3109756097569878E-3</v>
      </c>
      <c r="N25" s="2">
        <f>Table1313[[#This Row],[Diff 1]]/Table1313[[#This Row],[Actual cost]]*100</f>
        <v>1.367182215809706</v>
      </c>
      <c r="O25">
        <v>0.171342987804878</v>
      </c>
      <c r="P25">
        <v>0.171342987804878</v>
      </c>
      <c r="Q25">
        <v>0.166721036585365</v>
      </c>
      <c r="R25">
        <v>0.166721036585365</v>
      </c>
      <c r="S25">
        <v>0.16654115853658499</v>
      </c>
      <c r="T25">
        <v>0.171342987804878</v>
      </c>
      <c r="U25">
        <v>0.171522865853658</v>
      </c>
      <c r="V25">
        <v>0.171522865853658</v>
      </c>
      <c r="W25">
        <v>0.171522865853658</v>
      </c>
      <c r="X25">
        <v>0.171342987804878</v>
      </c>
      <c r="Y25">
        <v>0.171342987804878</v>
      </c>
      <c r="Z25">
        <v>0.171342987804878</v>
      </c>
      <c r="AA25">
        <v>0.16654115853658499</v>
      </c>
      <c r="AB25">
        <v>0.171522865853658</v>
      </c>
      <c r="AC25">
        <v>0.16654115853658499</v>
      </c>
      <c r="AD25">
        <v>0.171342987804878</v>
      </c>
      <c r="AE25">
        <v>0.16654115853658499</v>
      </c>
      <c r="AF25">
        <v>0.171342987804878</v>
      </c>
      <c r="AG25">
        <v>0.166721036585365</v>
      </c>
      <c r="AH25">
        <v>0.171342987804878</v>
      </c>
    </row>
    <row r="26" spans="1:34" x14ac:dyDescent="0.3">
      <c r="A26" t="s">
        <v>46</v>
      </c>
      <c r="B26">
        <v>24</v>
      </c>
      <c r="C26" t="str">
        <f>LEFT(Table1313[[#This Row],[Contingency id]])</f>
        <v>A</v>
      </c>
      <c r="D26" s="1">
        <v>16.2162162162162</v>
      </c>
      <c r="E26" s="1">
        <v>1.0277777777777699</v>
      </c>
      <c r="F26">
        <v>37</v>
      </c>
      <c r="G26">
        <v>36</v>
      </c>
      <c r="H26" s="2">
        <v>0.16483513513513501</v>
      </c>
      <c r="I26" s="2">
        <f>AVERAGE(Table1313[[#This Row],[Estimated costs 1]:[Estimated costs 20]])</f>
        <v>0.16483513513513504</v>
      </c>
      <c r="J26" s="2">
        <f>(Table1313[[#This Row],[Mean]]-Table1313[[#This Row],[Actual cost]])/Table1313[[#This Row],[Actual cost]]*100</f>
        <v>1.6838385574091569E-14</v>
      </c>
      <c r="K26" s="2">
        <f>_xlfn.STDEV.P(Table1313[[#This Row],[Estimated costs 1]:[Estimated costs 20]])</f>
        <v>2.7755575615628914E-17</v>
      </c>
      <c r="L26" s="2">
        <f>Table1313[[#This Row],[Dev]]/Table1313[[#This Row],[Mean]]*100</f>
        <v>1.6838385574091565E-14</v>
      </c>
      <c r="M26" s="2">
        <f>Table1313[[#This Row],[Estimated costs 1]]-Table1313[[#This Row],[Actual cost]]</f>
        <v>0</v>
      </c>
      <c r="N26" s="2">
        <f>Table1313[[#This Row],[Diff 1]]/Table1313[[#This Row],[Actual cost]]*100</f>
        <v>0</v>
      </c>
      <c r="O26">
        <v>0.16483513513513501</v>
      </c>
      <c r="P26">
        <v>0.16483513513513501</v>
      </c>
      <c r="Q26">
        <v>0.16483513513513501</v>
      </c>
      <c r="R26">
        <v>0.16483513513513501</v>
      </c>
      <c r="S26">
        <v>0.16483513513513501</v>
      </c>
      <c r="T26">
        <v>0.16483513513513501</v>
      </c>
      <c r="U26">
        <v>0.16483513513513501</v>
      </c>
      <c r="V26">
        <v>0.16483513513513501</v>
      </c>
      <c r="W26">
        <v>0.16483513513513501</v>
      </c>
      <c r="X26">
        <v>0.16483513513513501</v>
      </c>
      <c r="Y26">
        <v>0.16483513513513501</v>
      </c>
      <c r="Z26">
        <v>0.16483513513513501</v>
      </c>
      <c r="AA26">
        <v>0.16483513513513501</v>
      </c>
      <c r="AB26">
        <v>0.16483513513513501</v>
      </c>
      <c r="AC26">
        <v>0.16483513513513501</v>
      </c>
      <c r="AD26">
        <v>0.16483513513513501</v>
      </c>
      <c r="AE26">
        <v>0.16483513513513501</v>
      </c>
      <c r="AF26">
        <v>0.16483513513513501</v>
      </c>
      <c r="AG26">
        <v>0.16483513513513501</v>
      </c>
      <c r="AH26">
        <v>0.16483513513513501</v>
      </c>
    </row>
    <row r="27" spans="1:34" x14ac:dyDescent="0.3">
      <c r="A27" t="s">
        <v>47</v>
      </c>
      <c r="B27">
        <v>25</v>
      </c>
      <c r="C27" t="str">
        <f>LEFT(Table1313[[#This Row],[Contingency id]])</f>
        <v>A</v>
      </c>
      <c r="D27" s="1">
        <v>26.595744680850999</v>
      </c>
      <c r="E27" s="1">
        <v>1</v>
      </c>
      <c r="F27">
        <v>94</v>
      </c>
      <c r="G27">
        <v>94</v>
      </c>
      <c r="H27" s="2">
        <v>0.15831808510638201</v>
      </c>
      <c r="I27" s="2">
        <f>AVERAGE(Table1313[[#This Row],[Estimated costs 1]:[Estimated costs 20]])</f>
        <v>0.15831808510638201</v>
      </c>
      <c r="J27" s="2">
        <f>(Table1313[[#This Row],[Mean]]-Table1313[[#This Row],[Actual cost]])/Table1313[[#This Row],[Actual cost]]*100</f>
        <v>0</v>
      </c>
      <c r="K27" s="2">
        <f>_xlfn.STDEV.P(Table1313[[#This Row],[Estimated costs 1]:[Estimated costs 20]])</f>
        <v>2.2342807379225456E-16</v>
      </c>
      <c r="L27" s="2">
        <f>Table1313[[#This Row],[Dev]]/Table1313[[#This Row],[Mean]]*100</f>
        <v>1.4112605874567128E-13</v>
      </c>
      <c r="M27" s="2">
        <f>Table1313[[#This Row],[Estimated costs 1]]-Table1313[[#This Row],[Actual cost]]</f>
        <v>0</v>
      </c>
      <c r="N27" s="2">
        <f>Table1313[[#This Row],[Diff 1]]/Table1313[[#This Row],[Actual cost]]*100</f>
        <v>0</v>
      </c>
      <c r="O27">
        <v>0.15831808510638201</v>
      </c>
      <c r="P27">
        <v>0.15831808510638201</v>
      </c>
      <c r="Q27">
        <v>0.15831808510638201</v>
      </c>
      <c r="R27">
        <v>0.15831808510638201</v>
      </c>
      <c r="S27">
        <v>0.15831808510638201</v>
      </c>
      <c r="T27">
        <v>0.15831808510638201</v>
      </c>
      <c r="U27">
        <v>0.15831808510638201</v>
      </c>
      <c r="V27">
        <v>0.15831808510638201</v>
      </c>
      <c r="W27">
        <v>0.15831808510638301</v>
      </c>
      <c r="X27">
        <v>0.15831808510638201</v>
      </c>
      <c r="Y27">
        <v>0.15831808510638201</v>
      </c>
      <c r="Z27">
        <v>0.15831808510638201</v>
      </c>
      <c r="AA27">
        <v>0.15831808510638201</v>
      </c>
      <c r="AB27">
        <v>0.15831808510638201</v>
      </c>
      <c r="AC27">
        <v>0.15831808510638201</v>
      </c>
      <c r="AD27">
        <v>0.15831808510638201</v>
      </c>
      <c r="AE27">
        <v>0.15831808510638201</v>
      </c>
      <c r="AF27">
        <v>0.15831808510638201</v>
      </c>
      <c r="AG27">
        <v>0.15831808510638201</v>
      </c>
      <c r="AH27">
        <v>0.15831808510638201</v>
      </c>
    </row>
    <row r="28" spans="1:34" x14ac:dyDescent="0.3">
      <c r="A28" t="s">
        <v>48</v>
      </c>
      <c r="B28">
        <v>26</v>
      </c>
      <c r="C28" t="str">
        <f>LEFT(Table1313[[#This Row],[Contingency id]])</f>
        <v>A</v>
      </c>
      <c r="D28" s="1">
        <v>23.655913978494599</v>
      </c>
      <c r="E28" s="1">
        <v>1</v>
      </c>
      <c r="F28">
        <v>93</v>
      </c>
      <c r="G28">
        <v>93</v>
      </c>
      <c r="H28" s="2">
        <v>0.15088064516128999</v>
      </c>
      <c r="I28" s="2">
        <f>AVERAGE(Table1313[[#This Row],[Estimated costs 1]:[Estimated costs 20]])</f>
        <v>0.15088064516129002</v>
      </c>
      <c r="J28" s="2">
        <f>(Table1313[[#This Row],[Mean]]-Table1313[[#This Row],[Actual cost]])/Table1313[[#This Row],[Actual cost]]*100</f>
        <v>1.8395716419397904E-14</v>
      </c>
      <c r="K28" s="2">
        <f>_xlfn.STDEV.P(Table1313[[#This Row],[Estimated costs 1]:[Estimated costs 20]])</f>
        <v>2.7755575615628914E-17</v>
      </c>
      <c r="L28" s="2">
        <f>Table1313[[#This Row],[Dev]]/Table1313[[#This Row],[Mean]]*100</f>
        <v>1.8395716419397901E-14</v>
      </c>
      <c r="M28" s="2">
        <f>Table1313[[#This Row],[Estimated costs 1]]-Table1313[[#This Row],[Actual cost]]</f>
        <v>0</v>
      </c>
      <c r="N28" s="2">
        <f>Table1313[[#This Row],[Diff 1]]/Table1313[[#This Row],[Actual cost]]*100</f>
        <v>0</v>
      </c>
      <c r="O28">
        <v>0.15088064516128999</v>
      </c>
      <c r="P28">
        <v>0.15088064516128999</v>
      </c>
      <c r="Q28">
        <v>0.15088064516128999</v>
      </c>
      <c r="R28">
        <v>0.15088064516128999</v>
      </c>
      <c r="S28">
        <v>0.15088064516128999</v>
      </c>
      <c r="T28">
        <v>0.15088064516128999</v>
      </c>
      <c r="U28">
        <v>0.15088064516128999</v>
      </c>
      <c r="V28">
        <v>0.15088064516128999</v>
      </c>
      <c r="W28">
        <v>0.15088064516128999</v>
      </c>
      <c r="X28">
        <v>0.15088064516128999</v>
      </c>
      <c r="Y28">
        <v>0.15088064516128999</v>
      </c>
      <c r="Z28">
        <v>0.15088064516128999</v>
      </c>
      <c r="AA28">
        <v>0.15088064516128999</v>
      </c>
      <c r="AB28">
        <v>0.15088064516128999</v>
      </c>
      <c r="AC28">
        <v>0.15088064516128999</v>
      </c>
      <c r="AD28">
        <v>0.15088064516128999</v>
      </c>
      <c r="AE28">
        <v>0.15088064516128999</v>
      </c>
      <c r="AF28">
        <v>0.15088064516128999</v>
      </c>
      <c r="AG28">
        <v>0.15088064516128999</v>
      </c>
      <c r="AH28">
        <v>0.15088064516128999</v>
      </c>
    </row>
    <row r="29" spans="1:34" x14ac:dyDescent="0.3">
      <c r="A29" t="s">
        <v>49</v>
      </c>
      <c r="B29">
        <v>27</v>
      </c>
      <c r="C29" t="str">
        <f>LEFT(Table1313[[#This Row],[Contingency id]])</f>
        <v>C</v>
      </c>
      <c r="D29">
        <v>18.934911242603501</v>
      </c>
      <c r="E29" s="1">
        <v>1</v>
      </c>
      <c r="F29">
        <v>169</v>
      </c>
      <c r="G29">
        <v>169</v>
      </c>
      <c r="H29">
        <v>0.15031834319526599</v>
      </c>
      <c r="I29" s="2">
        <f>AVERAGE(Table1313[[#This Row],[Estimated costs 1]:[Estimated costs 20]])</f>
        <v>0.15031834319526596</v>
      </c>
      <c r="J29" s="2">
        <f>(Table1313[[#This Row],[Mean]]-Table1313[[#This Row],[Actual cost]])/Table1313[[#This Row],[Actual cost]]*100</f>
        <v>-1.8464530027166387E-14</v>
      </c>
      <c r="K29" s="2">
        <f>_xlfn.STDEV.P(Table1313[[#This Row],[Estimated costs 1]:[Estimated costs 20]])</f>
        <v>2.7755575615628914E-17</v>
      </c>
      <c r="L29" s="2">
        <f>Table1313[[#This Row],[Dev]]/Table1313[[#This Row],[Mean]]*100</f>
        <v>1.8464530027166394E-14</v>
      </c>
      <c r="M29" s="2">
        <f>Table1313[[#This Row],[Estimated costs 1]]-Table1313[[#This Row],[Actual cost]]</f>
        <v>0</v>
      </c>
      <c r="N29" s="2">
        <f>Table1313[[#This Row],[Diff 1]]/Table1313[[#This Row],[Actual cost]]*100</f>
        <v>0</v>
      </c>
      <c r="O29">
        <v>0.15031834319526599</v>
      </c>
      <c r="P29">
        <v>0.15031834319526599</v>
      </c>
      <c r="Q29">
        <v>0.15031834319526599</v>
      </c>
      <c r="R29">
        <v>0.15031834319526599</v>
      </c>
      <c r="S29">
        <v>0.15031834319526599</v>
      </c>
      <c r="T29">
        <v>0.15031834319526599</v>
      </c>
      <c r="U29">
        <v>0.15031834319526599</v>
      </c>
      <c r="V29">
        <v>0.15031834319526599</v>
      </c>
      <c r="W29">
        <v>0.15031834319526599</v>
      </c>
      <c r="X29">
        <v>0.15031834319526599</v>
      </c>
      <c r="Y29">
        <v>0.15031834319526599</v>
      </c>
      <c r="Z29">
        <v>0.15031834319526599</v>
      </c>
      <c r="AA29">
        <v>0.15031834319526599</v>
      </c>
      <c r="AB29">
        <v>0.15031834319526599</v>
      </c>
      <c r="AC29">
        <v>0.15031834319526599</v>
      </c>
      <c r="AD29">
        <v>0.15031834319526599</v>
      </c>
      <c r="AE29">
        <v>0.15031834319526599</v>
      </c>
      <c r="AF29">
        <v>0.15031834319526599</v>
      </c>
      <c r="AG29">
        <v>0.15031834319526599</v>
      </c>
      <c r="AH29">
        <v>0.15031834319526599</v>
      </c>
    </row>
    <row r="30" spans="1:34" x14ac:dyDescent="0.3">
      <c r="A30" t="s">
        <v>50</v>
      </c>
      <c r="B30">
        <v>28</v>
      </c>
      <c r="C30" t="str">
        <f>LEFT(Table1313[[#This Row],[Contingency id]])</f>
        <v>C</v>
      </c>
      <c r="D30">
        <v>19.871794871794801</v>
      </c>
      <c r="E30" s="1">
        <v>1.0196078431372499</v>
      </c>
      <c r="F30">
        <v>156</v>
      </c>
      <c r="G30">
        <v>153</v>
      </c>
      <c r="H30">
        <v>0.149808974358974</v>
      </c>
      <c r="I30" s="2">
        <f>AVERAGE(Table1313[[#This Row],[Estimated costs 1]:[Estimated costs 20]])</f>
        <v>0.14979108974358904</v>
      </c>
      <c r="J30" s="2">
        <f>(Table1313[[#This Row],[Mean]]-Table1313[[#This Row],[Actual cost]])/Table1313[[#This Row],[Actual cost]]*100</f>
        <v>-1.193828037438243E-2</v>
      </c>
      <c r="K30" s="2">
        <f>_xlfn.STDEV.P(Table1313[[#This Row],[Estimated costs 1]:[Estimated costs 20]])</f>
        <v>1.3378648018299393E-3</v>
      </c>
      <c r="L30" s="2">
        <f>Table1313[[#This Row],[Dev]]/Table1313[[#This Row],[Mean]]*100</f>
        <v>0.89315379447474708</v>
      </c>
      <c r="M30" s="2">
        <f>Table1313[[#This Row],[Estimated costs 1]]-Table1313[[#This Row],[Actual cost]]</f>
        <v>1.3852564102559972E-3</v>
      </c>
      <c r="N30" s="2">
        <f>Table1313[[#This Row],[Diff 1]]/Table1313[[#This Row],[Actual cost]]*100</f>
        <v>0.92468185980409279</v>
      </c>
      <c r="O30">
        <v>0.15119423076923</v>
      </c>
      <c r="P30">
        <v>0.15100192307692301</v>
      </c>
      <c r="Q30">
        <v>0.148423717948717</v>
      </c>
      <c r="R30">
        <v>0.148396794871794</v>
      </c>
      <c r="S30">
        <v>0.15122115384615301</v>
      </c>
      <c r="T30">
        <v>0.15122115384615301</v>
      </c>
      <c r="U30">
        <v>0.148616025641025</v>
      </c>
      <c r="V30">
        <v>0.148642948717948</v>
      </c>
      <c r="W30">
        <v>0.150975</v>
      </c>
      <c r="X30">
        <v>0.148423717948717</v>
      </c>
      <c r="Y30">
        <v>0.15122115384615301</v>
      </c>
      <c r="Z30">
        <v>0.148396794871794</v>
      </c>
      <c r="AA30">
        <v>0.148396794871794</v>
      </c>
      <c r="AB30">
        <v>0.148423717948717</v>
      </c>
      <c r="AC30">
        <v>0.15100192307692301</v>
      </c>
      <c r="AD30">
        <v>0.15100192307692301</v>
      </c>
      <c r="AE30">
        <v>0.148423717948717</v>
      </c>
      <c r="AF30">
        <v>0.15122115384615301</v>
      </c>
      <c r="AG30">
        <v>0.15119423076923</v>
      </c>
      <c r="AH30">
        <v>0.148423717948717</v>
      </c>
    </row>
    <row r="31" spans="1:34" x14ac:dyDescent="0.3">
      <c r="A31" t="s">
        <v>51</v>
      </c>
      <c r="B31">
        <v>29</v>
      </c>
      <c r="C31" t="str">
        <f>LEFT(Table1313[[#This Row],[Contingency id]])</f>
        <v>C</v>
      </c>
      <c r="D31">
        <v>18.681318681318601</v>
      </c>
      <c r="E31" s="1">
        <v>1.00552486187845</v>
      </c>
      <c r="F31">
        <v>182</v>
      </c>
      <c r="G31">
        <v>181</v>
      </c>
      <c r="H31">
        <v>0.14589175824175801</v>
      </c>
      <c r="I31" s="2">
        <f>AVERAGE(Table1313[[#This Row],[Estimated costs 1]:[Estimated costs 20]])</f>
        <v>0.14589175824175801</v>
      </c>
      <c r="J31" s="2">
        <f>(Table1313[[#This Row],[Mean]]-Table1313[[#This Row],[Actual cost]])/Table1313[[#This Row],[Actual cost]]*100</f>
        <v>0</v>
      </c>
      <c r="K31" s="2">
        <f>_xlfn.STDEV.P(Table1313[[#This Row],[Estimated costs 1]:[Estimated costs 20]])</f>
        <v>0</v>
      </c>
      <c r="L31" s="2">
        <f>Table1313[[#This Row],[Dev]]/Table1313[[#This Row],[Mean]]*100</f>
        <v>0</v>
      </c>
      <c r="M31" s="2">
        <f>Table1313[[#This Row],[Estimated costs 1]]-Table1313[[#This Row],[Actual cost]]</f>
        <v>0</v>
      </c>
      <c r="N31" s="2">
        <f>Table1313[[#This Row],[Diff 1]]/Table1313[[#This Row],[Actual cost]]*100</f>
        <v>0</v>
      </c>
      <c r="O31">
        <v>0.14589175824175801</v>
      </c>
      <c r="P31">
        <v>0.14589175824175801</v>
      </c>
      <c r="Q31">
        <v>0.14589175824175801</v>
      </c>
      <c r="R31">
        <v>0.14589175824175801</v>
      </c>
      <c r="S31">
        <v>0.14589175824175801</v>
      </c>
      <c r="T31">
        <v>0.14589175824175801</v>
      </c>
      <c r="U31">
        <v>0.14589175824175801</v>
      </c>
      <c r="V31">
        <v>0.14589175824175801</v>
      </c>
      <c r="W31">
        <v>0.14589175824175801</v>
      </c>
      <c r="X31">
        <v>0.14589175824175801</v>
      </c>
      <c r="Y31">
        <v>0.14589175824175801</v>
      </c>
      <c r="Z31">
        <v>0.14589175824175801</v>
      </c>
      <c r="AA31">
        <v>0.14589175824175801</v>
      </c>
      <c r="AB31">
        <v>0.14589175824175801</v>
      </c>
      <c r="AC31">
        <v>0.14589175824175801</v>
      </c>
      <c r="AD31">
        <v>0.14589175824175801</v>
      </c>
      <c r="AE31">
        <v>0.14589175824175801</v>
      </c>
      <c r="AF31">
        <v>0.14589175824175801</v>
      </c>
      <c r="AG31">
        <v>0.14589175824175801</v>
      </c>
      <c r="AH31">
        <v>0.14589175824175801</v>
      </c>
    </row>
    <row r="32" spans="1:34" x14ac:dyDescent="0.3">
      <c r="A32" t="s">
        <v>52</v>
      </c>
      <c r="B32">
        <v>30</v>
      </c>
      <c r="C32" t="str">
        <f>LEFT(Table1313[[#This Row],[Contingency id]])</f>
        <v>C</v>
      </c>
      <c r="D32">
        <v>16.470588235294102</v>
      </c>
      <c r="E32" s="1">
        <v>1.0119047619047601</v>
      </c>
      <c r="F32">
        <v>170</v>
      </c>
      <c r="G32">
        <v>168</v>
      </c>
      <c r="H32">
        <v>0.13615764705882299</v>
      </c>
      <c r="I32" s="2">
        <f>AVERAGE(Table1313[[#This Row],[Estimated costs 1]:[Estimated costs 20]])</f>
        <v>0.13615764705882299</v>
      </c>
      <c r="J32" s="2">
        <f>(Table1313[[#This Row],[Mean]]-Table1313[[#This Row],[Actual cost]])/Table1313[[#This Row],[Actual cost]]*100</f>
        <v>0</v>
      </c>
      <c r="K32" s="2">
        <f>_xlfn.STDEV.P(Table1313[[#This Row],[Estimated costs 1]:[Estimated costs 20]])</f>
        <v>0</v>
      </c>
      <c r="L32" s="2">
        <f>Table1313[[#This Row],[Dev]]/Table1313[[#This Row],[Mean]]*100</f>
        <v>0</v>
      </c>
      <c r="M32" s="2">
        <f>Table1313[[#This Row],[Estimated costs 1]]-Table1313[[#This Row],[Actual cost]]</f>
        <v>0</v>
      </c>
      <c r="N32" s="2">
        <f>Table1313[[#This Row],[Diff 1]]/Table1313[[#This Row],[Actual cost]]*100</f>
        <v>0</v>
      </c>
      <c r="O32">
        <v>0.13615764705882299</v>
      </c>
      <c r="P32">
        <v>0.13615764705882299</v>
      </c>
      <c r="Q32">
        <v>0.13615764705882299</v>
      </c>
      <c r="R32">
        <v>0.13615764705882299</v>
      </c>
      <c r="S32">
        <v>0.13615764705882299</v>
      </c>
      <c r="T32">
        <v>0.13615764705882299</v>
      </c>
      <c r="U32">
        <v>0.13615764705882299</v>
      </c>
      <c r="V32">
        <v>0.13615764705882299</v>
      </c>
      <c r="W32">
        <v>0.13615764705882299</v>
      </c>
      <c r="X32">
        <v>0.13615764705882299</v>
      </c>
      <c r="Y32">
        <v>0.13615764705882299</v>
      </c>
      <c r="Z32">
        <v>0.13615764705882299</v>
      </c>
      <c r="AA32">
        <v>0.13615764705882299</v>
      </c>
      <c r="AB32">
        <v>0.13615764705882299</v>
      </c>
      <c r="AC32">
        <v>0.13615764705882299</v>
      </c>
      <c r="AD32">
        <v>0.13615764705882299</v>
      </c>
      <c r="AE32">
        <v>0.13615764705882299</v>
      </c>
      <c r="AF32">
        <v>0.13615764705882299</v>
      </c>
      <c r="AG32">
        <v>0.13615764705882299</v>
      </c>
      <c r="AH32">
        <v>0.13615764705882299</v>
      </c>
    </row>
    <row r="33" spans="1:34" x14ac:dyDescent="0.3">
      <c r="A33" t="s">
        <v>53</v>
      </c>
      <c r="B33">
        <v>31</v>
      </c>
      <c r="C33" t="str">
        <f>LEFT(Table1313[[#This Row],[Contingency id]])</f>
        <v>A</v>
      </c>
      <c r="D33" s="1">
        <v>25.274725274725199</v>
      </c>
      <c r="E33" s="1">
        <v>1</v>
      </c>
      <c r="F33">
        <v>91</v>
      </c>
      <c r="G33">
        <v>91</v>
      </c>
      <c r="H33" s="2">
        <v>0.130953846153846</v>
      </c>
      <c r="I33" s="2">
        <f>AVERAGE(Table1313[[#This Row],[Estimated costs 1]:[Estimated costs 20]])</f>
        <v>0.130953846153846</v>
      </c>
      <c r="J33" s="2">
        <f>(Table1313[[#This Row],[Mean]]-Table1313[[#This Row],[Actual cost]])/Table1313[[#This Row],[Actual cost]]*100</f>
        <v>0</v>
      </c>
      <c r="K33" s="2">
        <f>_xlfn.STDEV.P(Table1313[[#This Row],[Estimated costs 1]:[Estimated costs 20]])</f>
        <v>0</v>
      </c>
      <c r="L33" s="2">
        <f>Table1313[[#This Row],[Dev]]/Table1313[[#This Row],[Mean]]*100</f>
        <v>0</v>
      </c>
      <c r="M33" s="2">
        <f>Table1313[[#This Row],[Estimated costs 1]]-Table1313[[#This Row],[Actual cost]]</f>
        <v>0</v>
      </c>
      <c r="N33" s="2">
        <f>Table1313[[#This Row],[Diff 1]]/Table1313[[#This Row],[Actual cost]]*100</f>
        <v>0</v>
      </c>
      <c r="O33">
        <v>0.130953846153846</v>
      </c>
      <c r="P33">
        <v>0.130953846153846</v>
      </c>
      <c r="Q33">
        <v>0.130953846153846</v>
      </c>
      <c r="R33">
        <v>0.130953846153846</v>
      </c>
      <c r="S33">
        <v>0.130953846153846</v>
      </c>
      <c r="T33">
        <v>0.130953846153846</v>
      </c>
      <c r="U33">
        <v>0.130953846153846</v>
      </c>
      <c r="V33">
        <v>0.130953846153846</v>
      </c>
      <c r="W33">
        <v>0.130953846153846</v>
      </c>
      <c r="X33">
        <v>0.130953846153846</v>
      </c>
      <c r="Y33">
        <v>0.130953846153846</v>
      </c>
      <c r="Z33">
        <v>0.130953846153846</v>
      </c>
      <c r="AA33">
        <v>0.130953846153846</v>
      </c>
      <c r="AB33">
        <v>0.130953846153846</v>
      </c>
      <c r="AC33">
        <v>0.130953846153846</v>
      </c>
      <c r="AD33">
        <v>0.130953846153846</v>
      </c>
      <c r="AE33">
        <v>0.130953846153846</v>
      </c>
      <c r="AF33">
        <v>0.130953846153846</v>
      </c>
      <c r="AG33">
        <v>0.130953846153846</v>
      </c>
      <c r="AH33">
        <v>0.130953846153846</v>
      </c>
    </row>
    <row r="34" spans="1:34" x14ac:dyDescent="0.3">
      <c r="A34" t="s">
        <v>54</v>
      </c>
      <c r="B34">
        <v>32</v>
      </c>
      <c r="C34" t="str">
        <f>LEFT(Table1313[[#This Row],[Contingency id]])</f>
        <v>B</v>
      </c>
      <c r="D34">
        <v>4.6666666666666599</v>
      </c>
      <c r="E34" s="1">
        <v>1.0714285714285701</v>
      </c>
      <c r="F34">
        <v>1200</v>
      </c>
      <c r="G34">
        <v>1120</v>
      </c>
      <c r="H34">
        <v>0.124539916666666</v>
      </c>
      <c r="I34" s="2">
        <f>AVERAGE(Table1313[[#This Row],[Estimated costs 1]:[Estimated costs 20]])</f>
        <v>0.12403991666666599</v>
      </c>
      <c r="J34" s="2">
        <f>(Table1313[[#This Row],[Mean]]-Table1313[[#This Row],[Actual cost]])/Table1313[[#This Row],[Actual cost]]*100</f>
        <v>-0.40147770560845647</v>
      </c>
      <c r="K34" s="2">
        <f>_xlfn.STDEV.P(Table1313[[#This Row],[Estimated costs 1]:[Estimated costs 20]])</f>
        <v>4.3443471891643293E-3</v>
      </c>
      <c r="L34" s="2">
        <f>Table1313[[#This Row],[Dev]]/Table1313[[#This Row],[Mean]]*100</f>
        <v>3.5023783519936957</v>
      </c>
      <c r="M34" s="2">
        <f>Table1313[[#This Row],[Estimated costs 1]]-Table1313[[#This Row],[Actual cost]]</f>
        <v>2.6800000000000435E-4</v>
      </c>
      <c r="N34" s="2">
        <f>Table1313[[#This Row],[Diff 1]]/Table1313[[#This Row],[Actual cost]]*100</f>
        <v>0.21519205020613</v>
      </c>
      <c r="O34">
        <v>0.12480791666666601</v>
      </c>
      <c r="P34">
        <v>0.119457916666666</v>
      </c>
      <c r="Q34">
        <v>0.131312916666666</v>
      </c>
      <c r="R34">
        <v>0.11731791666666599</v>
      </c>
      <c r="S34">
        <v>0.122217916666666</v>
      </c>
      <c r="T34">
        <v>0.124272916666666</v>
      </c>
      <c r="U34">
        <v>0.12382291666666601</v>
      </c>
      <c r="V34">
        <v>0.119737916666666</v>
      </c>
      <c r="W34">
        <v>0.127311916666666</v>
      </c>
      <c r="X34">
        <v>0.119737916666666</v>
      </c>
      <c r="Y34">
        <v>0.12686291666666599</v>
      </c>
      <c r="Z34">
        <v>0.119737916666666</v>
      </c>
      <c r="AA34">
        <v>0.119821916666666</v>
      </c>
      <c r="AB34">
        <v>0.13167791666666601</v>
      </c>
      <c r="AC34">
        <v>0.121766916666666</v>
      </c>
      <c r="AD34">
        <v>0.127312916666666</v>
      </c>
      <c r="AE34">
        <v>0.124806916666666</v>
      </c>
      <c r="AF34">
        <v>0.127226916666666</v>
      </c>
      <c r="AG34">
        <v>0.119822916666666</v>
      </c>
      <c r="AH34">
        <v>0.13176291666666601</v>
      </c>
    </row>
    <row r="35" spans="1:34" x14ac:dyDescent="0.3">
      <c r="A35" t="s">
        <v>55</v>
      </c>
      <c r="B35">
        <v>33</v>
      </c>
      <c r="C35" t="str">
        <f>LEFT(Table1313[[#This Row],[Contingency id]])</f>
        <v>A</v>
      </c>
      <c r="D35" s="1">
        <v>1.02827763496143</v>
      </c>
      <c r="E35" s="1">
        <v>1.0103896103896099</v>
      </c>
      <c r="F35">
        <v>389</v>
      </c>
      <c r="G35">
        <v>385</v>
      </c>
      <c r="H35" s="2">
        <v>0.121043701799485</v>
      </c>
      <c r="I35" s="2">
        <f>AVERAGE(Table1313[[#This Row],[Estimated costs 1]:[Estimated costs 20]])</f>
        <v>0.12104370179948501</v>
      </c>
      <c r="J35" s="2">
        <f>(Table1313[[#This Row],[Mean]]-Table1313[[#This Row],[Actual cost]])/Table1313[[#This Row],[Actual cost]]*100</f>
        <v>1.1465105248353783E-14</v>
      </c>
      <c r="K35" s="2">
        <f>_xlfn.STDEV.P(Table1313[[#This Row],[Estimated costs 1]:[Estimated costs 20]])</f>
        <v>1.3877787807814457E-17</v>
      </c>
      <c r="L35" s="2">
        <f>Table1313[[#This Row],[Dev]]/Table1313[[#This Row],[Mean]]*100</f>
        <v>1.1465105248353781E-14</v>
      </c>
      <c r="M35" s="2">
        <f>Table1313[[#This Row],[Estimated costs 1]]-Table1313[[#This Row],[Actual cost]]</f>
        <v>0</v>
      </c>
      <c r="N35" s="2">
        <f>Table1313[[#This Row],[Diff 1]]/Table1313[[#This Row],[Actual cost]]*100</f>
        <v>0</v>
      </c>
      <c r="O35">
        <v>0.121043701799485</v>
      </c>
      <c r="P35">
        <v>0.121043701799485</v>
      </c>
      <c r="Q35">
        <v>0.121043701799485</v>
      </c>
      <c r="R35">
        <v>0.121043701799485</v>
      </c>
      <c r="S35">
        <v>0.121043701799485</v>
      </c>
      <c r="T35">
        <v>0.121043701799485</v>
      </c>
      <c r="U35">
        <v>0.121043701799485</v>
      </c>
      <c r="V35">
        <v>0.121043701799485</v>
      </c>
      <c r="W35">
        <v>0.121043701799485</v>
      </c>
      <c r="X35">
        <v>0.121043701799485</v>
      </c>
      <c r="Y35">
        <v>0.121043701799485</v>
      </c>
      <c r="Z35">
        <v>0.121043701799485</v>
      </c>
      <c r="AA35">
        <v>0.121043701799485</v>
      </c>
      <c r="AB35">
        <v>0.121043701799485</v>
      </c>
      <c r="AC35">
        <v>0.121043701799485</v>
      </c>
      <c r="AD35">
        <v>0.121043701799485</v>
      </c>
      <c r="AE35">
        <v>0.121043701799485</v>
      </c>
      <c r="AF35">
        <v>0.121043701799485</v>
      </c>
      <c r="AG35">
        <v>0.121043701799485</v>
      </c>
      <c r="AH35">
        <v>0.121043701799485</v>
      </c>
    </row>
    <row r="36" spans="1:34" x14ac:dyDescent="0.3">
      <c r="A36" t="s">
        <v>56</v>
      </c>
      <c r="B36">
        <v>34</v>
      </c>
      <c r="C36" t="str">
        <f>LEFT(Table1313[[#This Row],[Contingency id]])</f>
        <v>A</v>
      </c>
      <c r="D36" s="1">
        <v>18.348623853210999</v>
      </c>
      <c r="E36" s="1">
        <v>1.00925925925925</v>
      </c>
      <c r="F36">
        <v>109</v>
      </c>
      <c r="G36">
        <v>108</v>
      </c>
      <c r="H36" s="2">
        <v>0.11618954128440299</v>
      </c>
      <c r="I36" s="2">
        <f>AVERAGE(Table1313[[#This Row],[Estimated costs 1]:[Estimated costs 20]])</f>
        <v>0.11618954128440298</v>
      </c>
      <c r="J36" s="2">
        <f>(Table1313[[#This Row],[Mean]]-Table1313[[#This Row],[Actual cost]])/Table1313[[#This Row],[Actual cost]]*100</f>
        <v>-1.1944093809480749E-14</v>
      </c>
      <c r="K36" s="2">
        <f>_xlfn.STDEV.P(Table1313[[#This Row],[Estimated costs 1]:[Estimated costs 20]])</f>
        <v>1.3877787807814457E-17</v>
      </c>
      <c r="L36" s="2">
        <f>Table1313[[#This Row],[Dev]]/Table1313[[#This Row],[Mean]]*100</f>
        <v>1.1944093809480752E-14</v>
      </c>
      <c r="M36" s="2">
        <f>Table1313[[#This Row],[Estimated costs 1]]-Table1313[[#This Row],[Actual cost]]</f>
        <v>0</v>
      </c>
      <c r="N36" s="2">
        <f>Table1313[[#This Row],[Diff 1]]/Table1313[[#This Row],[Actual cost]]*100</f>
        <v>0</v>
      </c>
      <c r="O36">
        <v>0.11618954128440299</v>
      </c>
      <c r="P36">
        <v>0.11618954128440299</v>
      </c>
      <c r="Q36">
        <v>0.11618954128440299</v>
      </c>
      <c r="R36">
        <v>0.11618954128440299</v>
      </c>
      <c r="S36">
        <v>0.11618954128440299</v>
      </c>
      <c r="T36">
        <v>0.11618954128440299</v>
      </c>
      <c r="U36">
        <v>0.11618954128440299</v>
      </c>
      <c r="V36">
        <v>0.11618954128440299</v>
      </c>
      <c r="W36">
        <v>0.11618954128440299</v>
      </c>
      <c r="X36">
        <v>0.11618954128440299</v>
      </c>
      <c r="Y36">
        <v>0.11618954128440299</v>
      </c>
      <c r="Z36">
        <v>0.11618954128440299</v>
      </c>
      <c r="AA36">
        <v>0.11618954128440299</v>
      </c>
      <c r="AB36">
        <v>0.11618954128440299</v>
      </c>
      <c r="AC36">
        <v>0.11618954128440299</v>
      </c>
      <c r="AD36">
        <v>0.11618954128440299</v>
      </c>
      <c r="AE36">
        <v>0.11618954128440299</v>
      </c>
      <c r="AF36">
        <v>0.11618954128440299</v>
      </c>
      <c r="AG36">
        <v>0.11618954128440299</v>
      </c>
      <c r="AH36">
        <v>0.11618954128440299</v>
      </c>
    </row>
    <row r="37" spans="1:34" x14ac:dyDescent="0.3">
      <c r="A37" t="s">
        <v>57</v>
      </c>
      <c r="B37">
        <v>35</v>
      </c>
      <c r="C37" t="str">
        <f>LEFT(Table1313[[#This Row],[Contingency id]])</f>
        <v>A</v>
      </c>
      <c r="D37" s="1">
        <v>4.9450549450549399</v>
      </c>
      <c r="E37" s="1">
        <v>1.02970297029702</v>
      </c>
      <c r="F37">
        <v>728</v>
      </c>
      <c r="G37">
        <v>707</v>
      </c>
      <c r="H37" s="2">
        <v>0.10609876373626299</v>
      </c>
      <c r="I37" s="2">
        <f>AVERAGE(Table1313[[#This Row],[Estimated costs 1]:[Estimated costs 20]])</f>
        <v>0.10973482142857097</v>
      </c>
      <c r="J37" s="2">
        <f>(Table1313[[#This Row],[Mean]]-Table1313[[#This Row],[Actual cost]])/Table1313[[#This Row],[Actual cost]]*100</f>
        <v>3.4270500091276954</v>
      </c>
      <c r="K37" s="2">
        <f>_xlfn.STDEV.P(Table1313[[#This Row],[Estimated costs 1]:[Estimated costs 20]])</f>
        <v>9.0472034801285326E-3</v>
      </c>
      <c r="L37" s="2">
        <f>Table1313[[#This Row],[Dev]]/Table1313[[#This Row],[Mean]]*100</f>
        <v>8.244605825524193</v>
      </c>
      <c r="M37" s="2">
        <f>Table1313[[#This Row],[Estimated costs 1]]-Table1313[[#This Row],[Actual cost]]</f>
        <v>1.1072802197802004E-2</v>
      </c>
      <c r="N37" s="2">
        <f>Table1313[[#This Row],[Diff 1]]/Table1313[[#This Row],[Actual cost]]*100</f>
        <v>10.436315945515098</v>
      </c>
      <c r="O37">
        <v>0.117171565934065</v>
      </c>
      <c r="P37">
        <v>9.5246016483516396E-2</v>
      </c>
      <c r="Q37">
        <v>9.7885576923076895E-2</v>
      </c>
      <c r="R37">
        <v>0.116852884615384</v>
      </c>
      <c r="S37">
        <v>0.11695151098901101</v>
      </c>
      <c r="T37">
        <v>0.114091895604395</v>
      </c>
      <c r="U37">
        <v>0.116852884615384</v>
      </c>
      <c r="V37">
        <v>0.114091895604395</v>
      </c>
      <c r="W37">
        <v>9.5124587912087902E-2</v>
      </c>
      <c r="X37">
        <v>9.5124587912087902E-2</v>
      </c>
      <c r="Y37">
        <v>0.114190521978021</v>
      </c>
      <c r="Z37">
        <v>0.116852884615384</v>
      </c>
      <c r="AA37">
        <v>0.114410576923076</v>
      </c>
      <c r="AB37">
        <v>0.11431195054944999</v>
      </c>
      <c r="AC37">
        <v>0.114190521978021</v>
      </c>
      <c r="AD37">
        <v>9.7786950549450496E-2</v>
      </c>
      <c r="AE37">
        <v>0.117171565934065</v>
      </c>
      <c r="AF37">
        <v>0.11695151098901101</v>
      </c>
      <c r="AG37">
        <v>9.5246016483516396E-2</v>
      </c>
      <c r="AH37">
        <v>0.114190521978021</v>
      </c>
    </row>
    <row r="38" spans="1:34" x14ac:dyDescent="0.3">
      <c r="A38" t="s">
        <v>58</v>
      </c>
      <c r="B38">
        <v>36</v>
      </c>
      <c r="C38" t="str">
        <f>LEFT(Table1313[[#This Row],[Contingency id]])</f>
        <v>A</v>
      </c>
      <c r="D38" s="1">
        <v>11.363636363636299</v>
      </c>
      <c r="E38" s="1">
        <v>1.03125</v>
      </c>
      <c r="F38">
        <v>132</v>
      </c>
      <c r="G38">
        <v>128</v>
      </c>
      <c r="H38" s="2">
        <v>0.10439924242424201</v>
      </c>
      <c r="I38" s="2">
        <f>AVERAGE(Table1313[[#This Row],[Estimated costs 1]:[Estimated costs 20]])</f>
        <v>0.10439742424242382</v>
      </c>
      <c r="J38" s="2">
        <f>(Table1313[[#This Row],[Mean]]-Table1313[[#This Row],[Actual cost]])/Table1313[[#This Row],[Actual cost]]*100</f>
        <v>-1.7415661033225748E-3</v>
      </c>
      <c r="K38" s="2">
        <f>_xlfn.STDEV.P(Table1313[[#This Row],[Estimated costs 1]:[Estimated costs 20]])</f>
        <v>8.907235428391725E-6</v>
      </c>
      <c r="L38" s="2">
        <f>Table1313[[#This Row],[Dev]]/Table1313[[#This Row],[Mean]]*100</f>
        <v>8.5320452042073527E-3</v>
      </c>
      <c r="M38" s="2">
        <f>Table1313[[#This Row],[Estimated costs 1]]-Table1313[[#This Row],[Actual cost]]</f>
        <v>-9.0909090910001877E-6</v>
      </c>
      <c r="N38" s="2">
        <f>Table1313[[#This Row],[Diff 1]]/Table1313[[#This Row],[Actual cost]]*100</f>
        <v>-8.7078305166793379E-3</v>
      </c>
      <c r="O38">
        <v>0.10439015151515101</v>
      </c>
      <c r="P38">
        <v>0.10440833333333301</v>
      </c>
      <c r="Q38">
        <v>0.10439015151515101</v>
      </c>
      <c r="R38">
        <v>0.10439015151515101</v>
      </c>
      <c r="S38">
        <v>0.10440833333333301</v>
      </c>
      <c r="T38">
        <v>0.10439015151515101</v>
      </c>
      <c r="U38">
        <v>0.10439015151515101</v>
      </c>
      <c r="V38">
        <v>0.10439015151515101</v>
      </c>
      <c r="W38">
        <v>0.10439015151515101</v>
      </c>
      <c r="X38">
        <v>0.10440833333333301</v>
      </c>
      <c r="Y38">
        <v>0.10440833333333301</v>
      </c>
      <c r="Z38">
        <v>0.10439015151515101</v>
      </c>
      <c r="AA38">
        <v>0.10439015151515101</v>
      </c>
      <c r="AB38">
        <v>0.10440833333333301</v>
      </c>
      <c r="AC38">
        <v>0.10440833333333301</v>
      </c>
      <c r="AD38">
        <v>0.10440833333333301</v>
      </c>
      <c r="AE38">
        <v>0.10440833333333301</v>
      </c>
      <c r="AF38">
        <v>0.10439015151515101</v>
      </c>
      <c r="AG38">
        <v>0.10439015151515101</v>
      </c>
      <c r="AH38">
        <v>0.10439015151515101</v>
      </c>
    </row>
    <row r="39" spans="1:34" x14ac:dyDescent="0.3">
      <c r="A39" t="s">
        <v>59</v>
      </c>
      <c r="B39">
        <v>37</v>
      </c>
      <c r="C39" t="str">
        <f>LEFT(Table1313[[#This Row],[Contingency id]])</f>
        <v>B</v>
      </c>
      <c r="D39">
        <v>28.378378378378301</v>
      </c>
      <c r="E39" s="1">
        <v>1.0068027210884301</v>
      </c>
      <c r="F39">
        <v>148</v>
      </c>
      <c r="G39">
        <v>147</v>
      </c>
      <c r="H39">
        <v>9.41722972972973E-2</v>
      </c>
      <c r="I39" s="2">
        <f>AVERAGE(Table1313[[#This Row],[Estimated costs 1]:[Estimated costs 20]])</f>
        <v>9.4172297297297328E-2</v>
      </c>
      <c r="J39" s="2">
        <f>(Table1313[[#This Row],[Mean]]-Table1313[[#This Row],[Actual cost]])/Table1313[[#This Row],[Actual cost]]*100</f>
        <v>2.9473185227717158E-14</v>
      </c>
      <c r="K39" s="2">
        <f>_xlfn.STDEV.P(Table1313[[#This Row],[Estimated costs 1]:[Estimated costs 20]])</f>
        <v>2.7755575615628914E-17</v>
      </c>
      <c r="L39" s="2">
        <f>Table1313[[#This Row],[Dev]]/Table1313[[#This Row],[Mean]]*100</f>
        <v>2.9473185227717152E-14</v>
      </c>
      <c r="M39" s="2">
        <f>Table1313[[#This Row],[Estimated costs 1]]-Table1313[[#This Row],[Actual cost]]</f>
        <v>0</v>
      </c>
      <c r="N39" s="2">
        <f>Table1313[[#This Row],[Diff 1]]/Table1313[[#This Row],[Actual cost]]*100</f>
        <v>0</v>
      </c>
      <c r="O39">
        <v>9.41722972972973E-2</v>
      </c>
      <c r="P39">
        <v>9.41722972972973E-2</v>
      </c>
      <c r="Q39">
        <v>9.41722972972973E-2</v>
      </c>
      <c r="R39">
        <v>9.41722972972973E-2</v>
      </c>
      <c r="S39">
        <v>9.41722972972973E-2</v>
      </c>
      <c r="T39">
        <v>9.41722972972973E-2</v>
      </c>
      <c r="U39">
        <v>9.41722972972973E-2</v>
      </c>
      <c r="V39">
        <v>9.41722972972973E-2</v>
      </c>
      <c r="W39">
        <v>9.41722972972973E-2</v>
      </c>
      <c r="X39">
        <v>9.41722972972973E-2</v>
      </c>
      <c r="Y39">
        <v>9.41722972972973E-2</v>
      </c>
      <c r="Z39">
        <v>9.41722972972973E-2</v>
      </c>
      <c r="AA39">
        <v>9.41722972972973E-2</v>
      </c>
      <c r="AB39">
        <v>9.41722972972973E-2</v>
      </c>
      <c r="AC39">
        <v>9.41722972972973E-2</v>
      </c>
      <c r="AD39">
        <v>9.41722972972973E-2</v>
      </c>
      <c r="AE39">
        <v>9.41722972972973E-2</v>
      </c>
      <c r="AF39">
        <v>9.41722972972973E-2</v>
      </c>
      <c r="AG39">
        <v>9.41722972972973E-2</v>
      </c>
      <c r="AH39">
        <v>9.41722972972973E-2</v>
      </c>
    </row>
    <row r="40" spans="1:34" x14ac:dyDescent="0.3">
      <c r="A40" t="s">
        <v>60</v>
      </c>
      <c r="B40">
        <v>38</v>
      </c>
      <c r="C40" t="str">
        <f>LEFT(Table1313[[#This Row],[Contingency id]])</f>
        <v>A</v>
      </c>
      <c r="D40" s="1">
        <v>3.9562289562289501</v>
      </c>
      <c r="E40" s="1">
        <v>1.0607142857142799</v>
      </c>
      <c r="F40">
        <v>1188</v>
      </c>
      <c r="G40">
        <v>1120</v>
      </c>
      <c r="H40" s="2">
        <v>9.2878787878787797E-2</v>
      </c>
      <c r="I40" s="2">
        <f>AVERAGE(Table1313[[#This Row],[Estimated costs 1]:[Estimated costs 20]])</f>
        <v>9.2302356902356858E-2</v>
      </c>
      <c r="J40" s="2">
        <f>(Table1313[[#This Row],[Mean]]-Table1313[[#This Row],[Actual cost]])/Table1313[[#This Row],[Actual cost]]*100</f>
        <v>-0.62062715243787936</v>
      </c>
      <c r="K40" s="2">
        <f>_xlfn.STDEV.P(Table1313[[#This Row],[Estimated costs 1]:[Estimated costs 20]])</f>
        <v>2.7690924261293435E-3</v>
      </c>
      <c r="L40" s="2">
        <f>Table1313[[#This Row],[Dev]]/Table1313[[#This Row],[Mean]]*100</f>
        <v>3.0000235303402496</v>
      </c>
      <c r="M40" s="2">
        <f>Table1313[[#This Row],[Estimated costs 1]]-Table1313[[#This Row],[Actual cost]]</f>
        <v>3.7230639730640031E-3</v>
      </c>
      <c r="N40" s="2">
        <f>Table1313[[#This Row],[Diff 1]]/Table1313[[#This Row],[Actual cost]]*100</f>
        <v>4.0085191227116548</v>
      </c>
      <c r="O40">
        <v>9.66018518518518E-2</v>
      </c>
      <c r="P40">
        <v>9.3113636363636301E-2</v>
      </c>
      <c r="Q40">
        <v>9.6827441077440998E-2</v>
      </c>
      <c r="R40">
        <v>8.92062289562289E-2</v>
      </c>
      <c r="S40">
        <v>8.92062289562289E-2</v>
      </c>
      <c r="T40">
        <v>9.2938552188552195E-2</v>
      </c>
      <c r="U40">
        <v>8.9155723905723905E-2</v>
      </c>
      <c r="V40">
        <v>9.2643939393939306E-2</v>
      </c>
      <c r="W40">
        <v>9.2643939393939403E-2</v>
      </c>
      <c r="X40">
        <v>8.8930134680134595E-2</v>
      </c>
      <c r="Y40">
        <v>9.6776936026936003E-2</v>
      </c>
      <c r="Z40">
        <v>9.6827441077440998E-2</v>
      </c>
      <c r="AA40">
        <v>9.2593434343434297E-2</v>
      </c>
      <c r="AB40">
        <v>9.2643939393939403E-2</v>
      </c>
      <c r="AC40">
        <v>9.3113636363636301E-2</v>
      </c>
      <c r="AD40">
        <v>8.8980639730639702E-2</v>
      </c>
      <c r="AE40">
        <v>9.2888047138047103E-2</v>
      </c>
      <c r="AF40">
        <v>8.9155723905723905E-2</v>
      </c>
      <c r="AG40">
        <v>8.9155723905723905E-2</v>
      </c>
      <c r="AH40">
        <v>9.2643939393939403E-2</v>
      </c>
    </row>
    <row r="41" spans="1:34" x14ac:dyDescent="0.3">
      <c r="A41" t="s">
        <v>61</v>
      </c>
      <c r="B41">
        <v>39</v>
      </c>
      <c r="C41" t="str">
        <f>LEFT(Table1313[[#This Row],[Contingency id]])</f>
        <v>C</v>
      </c>
      <c r="D41">
        <v>20</v>
      </c>
      <c r="E41" s="1">
        <v>1.0071942446043101</v>
      </c>
      <c r="F41">
        <v>140</v>
      </c>
      <c r="G41">
        <v>139</v>
      </c>
      <c r="H41">
        <v>8.9756142857142798E-2</v>
      </c>
      <c r="I41" s="2">
        <f>AVERAGE(Table1313[[#This Row],[Estimated costs 1]:[Estimated costs 20]])</f>
        <v>8.9756142857142784E-2</v>
      </c>
      <c r="J41" s="2">
        <f>(Table1313[[#This Row],[Mean]]-Table1313[[#This Row],[Actual cost]])/Table1313[[#This Row],[Actual cost]]*100</f>
        <v>-1.5461657961285779E-14</v>
      </c>
      <c r="K41" s="2">
        <f>_xlfn.STDEV.P(Table1313[[#This Row],[Estimated costs 1]:[Estimated costs 20]])</f>
        <v>2.7449999999999974E-3</v>
      </c>
      <c r="L41" s="2">
        <f>Table1313[[#This Row],[Dev]]/Table1313[[#This Row],[Mean]]*100</f>
        <v>3.0582865000883341</v>
      </c>
      <c r="M41" s="2">
        <f>Table1313[[#This Row],[Estimated costs 1]]-Table1313[[#This Row],[Actual cost]]</f>
        <v>2.7449999999999974E-3</v>
      </c>
      <c r="N41" s="2">
        <f>Table1313[[#This Row],[Diff 1]]/Table1313[[#This Row],[Actual cost]]*100</f>
        <v>3.0582865000883337</v>
      </c>
      <c r="O41">
        <v>9.2501142857142796E-2</v>
      </c>
      <c r="P41">
        <v>8.7011142857142801E-2</v>
      </c>
      <c r="Q41">
        <v>9.2501142857142796E-2</v>
      </c>
      <c r="R41">
        <v>9.2501142857142796E-2</v>
      </c>
      <c r="S41">
        <v>8.7011142857142801E-2</v>
      </c>
      <c r="T41">
        <v>8.7011142857142801E-2</v>
      </c>
      <c r="U41">
        <v>9.2501142857142796E-2</v>
      </c>
      <c r="V41">
        <v>9.2501142857142796E-2</v>
      </c>
      <c r="W41">
        <v>9.2501142857142796E-2</v>
      </c>
      <c r="X41">
        <v>8.7011142857142801E-2</v>
      </c>
      <c r="Y41">
        <v>9.2501142857142796E-2</v>
      </c>
      <c r="Z41">
        <v>9.2501142857142796E-2</v>
      </c>
      <c r="AA41">
        <v>9.2501142857142796E-2</v>
      </c>
      <c r="AB41">
        <v>9.2501142857142796E-2</v>
      </c>
      <c r="AC41">
        <v>8.7011142857142801E-2</v>
      </c>
      <c r="AD41">
        <v>8.7011142857142801E-2</v>
      </c>
      <c r="AE41">
        <v>8.7011142857142801E-2</v>
      </c>
      <c r="AF41">
        <v>8.7011142857142801E-2</v>
      </c>
      <c r="AG41">
        <v>8.7011142857142801E-2</v>
      </c>
      <c r="AH41">
        <v>8.7011142857142801E-2</v>
      </c>
    </row>
    <row r="42" spans="1:34" x14ac:dyDescent="0.3">
      <c r="A42" t="s">
        <v>62</v>
      </c>
      <c r="B42">
        <v>40</v>
      </c>
      <c r="C42" t="str">
        <f>LEFT(Table1313[[#This Row],[Contingency id]])</f>
        <v>A</v>
      </c>
      <c r="D42" s="1">
        <v>3.1555221637866202</v>
      </c>
      <c r="E42" s="1">
        <v>1.0742534301856299</v>
      </c>
      <c r="F42">
        <v>1331</v>
      </c>
      <c r="G42">
        <v>1239</v>
      </c>
      <c r="H42" s="2">
        <v>8.5193839218632605E-2</v>
      </c>
      <c r="I42" s="2">
        <f>AVERAGE(Table1313[[#This Row],[Estimated costs 1]:[Estimated costs 20]])</f>
        <v>8.417866265965436E-2</v>
      </c>
      <c r="J42" s="2">
        <f>(Table1313[[#This Row],[Mean]]-Table1313[[#This Row],[Actual cost]])/Table1313[[#This Row],[Actual cost]]*100</f>
        <v>-1.1916079475805776</v>
      </c>
      <c r="K42" s="2">
        <f>_xlfn.STDEV.P(Table1313[[#This Row],[Estimated costs 1]:[Estimated costs 20]])</f>
        <v>3.0672112702053427E-3</v>
      </c>
      <c r="L42" s="2">
        <f>Table1313[[#This Row],[Dev]]/Table1313[[#This Row],[Mean]]*100</f>
        <v>3.6436920869205176</v>
      </c>
      <c r="M42" s="2">
        <f>Table1313[[#This Row],[Estimated costs 1]]-Table1313[[#This Row],[Actual cost]]</f>
        <v>1.5822689706986998E-3</v>
      </c>
      <c r="N42" s="2">
        <f>Table1313[[#This Row],[Diff 1]]/Table1313[[#This Row],[Actual cost]]*100</f>
        <v>1.8572575026676863</v>
      </c>
      <c r="O42">
        <v>8.6776108189331305E-2</v>
      </c>
      <c r="P42">
        <v>8.1948159278737706E-2</v>
      </c>
      <c r="Q42">
        <v>8.2029301277235095E-2</v>
      </c>
      <c r="R42">
        <v>8.5220886551464994E-2</v>
      </c>
      <c r="S42">
        <v>7.8003756574004504E-2</v>
      </c>
      <c r="T42">
        <v>7.8003756574004504E-2</v>
      </c>
      <c r="U42">
        <v>8.5973703981968394E-2</v>
      </c>
      <c r="V42">
        <v>8.5139744552967606E-2</v>
      </c>
      <c r="W42">
        <v>8.1948159278737803E-2</v>
      </c>
      <c r="X42">
        <v>8.5220886551464994E-2</v>
      </c>
      <c r="Y42">
        <v>8.5220886551464994E-2</v>
      </c>
      <c r="Z42">
        <v>8.6776108189331305E-2</v>
      </c>
      <c r="AA42">
        <v>8.1948159278737803E-2</v>
      </c>
      <c r="AB42">
        <v>8.5139744552967703E-2</v>
      </c>
      <c r="AC42">
        <v>8.1948159278737803E-2</v>
      </c>
      <c r="AD42">
        <v>8.6776108189331305E-2</v>
      </c>
      <c r="AE42">
        <v>8.1948159278737803E-2</v>
      </c>
      <c r="AF42">
        <v>9.0801652892561896E-2</v>
      </c>
      <c r="AG42">
        <v>8.6776108189331305E-2</v>
      </c>
      <c r="AH42">
        <v>8.5973703981968394E-2</v>
      </c>
    </row>
    <row r="43" spans="1:34" x14ac:dyDescent="0.3">
      <c r="A43" t="s">
        <v>63</v>
      </c>
      <c r="B43">
        <v>41</v>
      </c>
      <c r="C43" t="str">
        <f>LEFT(Table1313[[#This Row],[Contingency id]])</f>
        <v>B</v>
      </c>
      <c r="D43">
        <v>3.5593220338983</v>
      </c>
      <c r="E43" s="1">
        <v>1.02966841186736</v>
      </c>
      <c r="F43">
        <v>590</v>
      </c>
      <c r="G43">
        <v>573</v>
      </c>
      <c r="H43">
        <v>8.0925593220338904E-2</v>
      </c>
      <c r="I43" s="2">
        <f>AVERAGE(Table1313[[#This Row],[Estimated costs 1]:[Estimated costs 20]])</f>
        <v>7.926118644067795E-2</v>
      </c>
      <c r="J43" s="2">
        <f>(Table1313[[#This Row],[Mean]]-Table1313[[#This Row],[Actual cost]])/Table1313[[#This Row],[Actual cost]]*100</f>
        <v>-2.0567124854175818</v>
      </c>
      <c r="K43" s="2">
        <f>_xlfn.STDEV.P(Table1313[[#This Row],[Estimated costs 1]:[Estimated costs 20]])</f>
        <v>5.1409577620045773E-3</v>
      </c>
      <c r="L43" s="2">
        <f>Table1313[[#This Row],[Dev]]/Table1313[[#This Row],[Mean]]*100</f>
        <v>6.4860974114389052</v>
      </c>
      <c r="M43" s="2">
        <f>Table1313[[#This Row],[Estimated costs 1]]-Table1313[[#This Row],[Actual cost]]</f>
        <v>-8.3220338983050063E-3</v>
      </c>
      <c r="N43" s="2">
        <f>Table1313[[#This Row],[Diff 1]]/Table1313[[#This Row],[Actual cost]]*100</f>
        <v>-10.283562427088198</v>
      </c>
      <c r="O43">
        <v>7.2603559322033898E-2</v>
      </c>
      <c r="P43">
        <v>8.2505254237288106E-2</v>
      </c>
      <c r="Q43">
        <v>7.2603559322033898E-2</v>
      </c>
      <c r="R43">
        <v>7.2603559322033898E-2</v>
      </c>
      <c r="S43">
        <v>8.2505254237288106E-2</v>
      </c>
      <c r="T43">
        <v>8.9247627118643993E-2</v>
      </c>
      <c r="U43">
        <v>7.2603559322033898E-2</v>
      </c>
      <c r="V43">
        <v>8.2505254237288106E-2</v>
      </c>
      <c r="W43">
        <v>7.9345932203389799E-2</v>
      </c>
      <c r="X43">
        <v>7.2603559322033898E-2</v>
      </c>
      <c r="Y43">
        <v>8.9247627118643993E-2</v>
      </c>
      <c r="Z43">
        <v>7.9345932203389799E-2</v>
      </c>
      <c r="AA43">
        <v>8.2505254237288106E-2</v>
      </c>
      <c r="AB43">
        <v>7.2603559322033898E-2</v>
      </c>
      <c r="AC43">
        <v>8.2505254237288106E-2</v>
      </c>
      <c r="AD43">
        <v>7.9345932203389799E-2</v>
      </c>
      <c r="AE43">
        <v>8.2505254237288106E-2</v>
      </c>
      <c r="AF43">
        <v>7.9345932203389799E-2</v>
      </c>
      <c r="AG43">
        <v>7.9345932203389799E-2</v>
      </c>
      <c r="AH43">
        <v>7.9345932203389799E-2</v>
      </c>
    </row>
    <row r="44" spans="1:34" x14ac:dyDescent="0.3">
      <c r="A44" t="s">
        <v>64</v>
      </c>
      <c r="B44">
        <v>42</v>
      </c>
      <c r="C44" t="str">
        <f>LEFT(Table1313[[#This Row],[Contingency id]])</f>
        <v>B</v>
      </c>
      <c r="D44">
        <v>11.5702479338842</v>
      </c>
      <c r="E44" s="1">
        <v>1.00833333333333</v>
      </c>
      <c r="F44">
        <v>121</v>
      </c>
      <c r="G44">
        <v>120</v>
      </c>
      <c r="H44">
        <v>7.8087355371900799E-2</v>
      </c>
      <c r="I44" s="2">
        <f>AVERAGE(Table1313[[#This Row],[Estimated costs 1]:[Estimated costs 20]])</f>
        <v>7.8087355371900799E-2</v>
      </c>
      <c r="J44" s="2">
        <f>(Table1313[[#This Row],[Mean]]-Table1313[[#This Row],[Actual cost]])/Table1313[[#This Row],[Actual cost]]*100</f>
        <v>0</v>
      </c>
      <c r="K44" s="2">
        <f>_xlfn.STDEV.P(Table1313[[#This Row],[Estimated costs 1]:[Estimated costs 20]])</f>
        <v>0</v>
      </c>
      <c r="L44" s="2">
        <f>Table1313[[#This Row],[Dev]]/Table1313[[#This Row],[Mean]]*100</f>
        <v>0</v>
      </c>
      <c r="M44" s="2">
        <f>Table1313[[#This Row],[Estimated costs 1]]-Table1313[[#This Row],[Actual cost]]</f>
        <v>0</v>
      </c>
      <c r="N44" s="2">
        <f>Table1313[[#This Row],[Diff 1]]/Table1313[[#This Row],[Actual cost]]*100</f>
        <v>0</v>
      </c>
      <c r="O44">
        <v>7.8087355371900799E-2</v>
      </c>
      <c r="P44">
        <v>7.8087355371900799E-2</v>
      </c>
      <c r="Q44">
        <v>7.8087355371900799E-2</v>
      </c>
      <c r="R44">
        <v>7.8087355371900799E-2</v>
      </c>
      <c r="S44">
        <v>7.8087355371900799E-2</v>
      </c>
      <c r="T44">
        <v>7.8087355371900799E-2</v>
      </c>
      <c r="U44">
        <v>7.8087355371900799E-2</v>
      </c>
      <c r="V44">
        <v>7.8087355371900799E-2</v>
      </c>
      <c r="W44">
        <v>7.8087355371900799E-2</v>
      </c>
      <c r="X44">
        <v>7.8087355371900799E-2</v>
      </c>
      <c r="Y44">
        <v>7.8087355371900799E-2</v>
      </c>
      <c r="Z44">
        <v>7.8087355371900799E-2</v>
      </c>
      <c r="AA44">
        <v>7.8087355371900799E-2</v>
      </c>
      <c r="AB44">
        <v>7.8087355371900799E-2</v>
      </c>
      <c r="AC44">
        <v>7.8087355371900799E-2</v>
      </c>
      <c r="AD44">
        <v>7.8087355371900799E-2</v>
      </c>
      <c r="AE44">
        <v>7.8087355371900799E-2</v>
      </c>
      <c r="AF44">
        <v>7.8087355371900799E-2</v>
      </c>
      <c r="AG44">
        <v>7.8087355371900799E-2</v>
      </c>
      <c r="AH44">
        <v>7.8087355371900799E-2</v>
      </c>
    </row>
    <row r="45" spans="1:34" x14ac:dyDescent="0.3">
      <c r="A45" t="s">
        <v>65</v>
      </c>
      <c r="B45">
        <v>43</v>
      </c>
      <c r="C45" t="str">
        <f>LEFT(Table1313[[#This Row],[Contingency id]])</f>
        <v>A</v>
      </c>
      <c r="D45" s="1">
        <v>26.950354609929001</v>
      </c>
      <c r="E45" s="1">
        <v>1</v>
      </c>
      <c r="F45">
        <v>141</v>
      </c>
      <c r="G45">
        <v>141</v>
      </c>
      <c r="H45" s="2">
        <v>7.5466666666666599E-2</v>
      </c>
      <c r="I45" s="2">
        <f>AVERAGE(Table1313[[#This Row],[Estimated costs 1]:[Estimated costs 20]])</f>
        <v>7.5466666666666585E-2</v>
      </c>
      <c r="J45" s="2">
        <f>(Table1313[[#This Row],[Mean]]-Table1313[[#This Row],[Actual cost]])/Table1313[[#This Row],[Actual cost]]*100</f>
        <v>-1.8389294798340728E-14</v>
      </c>
      <c r="K45" s="2">
        <f>_xlfn.STDEV.P(Table1313[[#This Row],[Estimated costs 1]:[Estimated costs 20]])</f>
        <v>1.3877787807814457E-17</v>
      </c>
      <c r="L45" s="2">
        <f>Table1313[[#This Row],[Dev]]/Table1313[[#This Row],[Mean]]*100</f>
        <v>1.8389294798340731E-14</v>
      </c>
      <c r="M45" s="2">
        <f>Table1313[[#This Row],[Estimated costs 1]]-Table1313[[#This Row],[Actual cost]]</f>
        <v>0</v>
      </c>
      <c r="N45" s="2">
        <f>Table1313[[#This Row],[Diff 1]]/Table1313[[#This Row],[Actual cost]]*100</f>
        <v>0</v>
      </c>
      <c r="O45">
        <v>7.5466666666666599E-2</v>
      </c>
      <c r="P45">
        <v>7.5466666666666599E-2</v>
      </c>
      <c r="Q45">
        <v>7.5466666666666599E-2</v>
      </c>
      <c r="R45">
        <v>7.5466666666666599E-2</v>
      </c>
      <c r="S45">
        <v>7.5466666666666599E-2</v>
      </c>
      <c r="T45">
        <v>7.5466666666666599E-2</v>
      </c>
      <c r="U45">
        <v>7.5466666666666599E-2</v>
      </c>
      <c r="V45">
        <v>7.5466666666666599E-2</v>
      </c>
      <c r="W45">
        <v>7.5466666666666599E-2</v>
      </c>
      <c r="X45">
        <v>7.5466666666666599E-2</v>
      </c>
      <c r="Y45">
        <v>7.5466666666666599E-2</v>
      </c>
      <c r="Z45">
        <v>7.5466666666666599E-2</v>
      </c>
      <c r="AA45">
        <v>7.5466666666666599E-2</v>
      </c>
      <c r="AB45">
        <v>7.5466666666666599E-2</v>
      </c>
      <c r="AC45">
        <v>7.5466666666666599E-2</v>
      </c>
      <c r="AD45">
        <v>7.5466666666666599E-2</v>
      </c>
      <c r="AE45">
        <v>7.5466666666666599E-2</v>
      </c>
      <c r="AF45">
        <v>7.5466666666666599E-2</v>
      </c>
      <c r="AG45">
        <v>7.5466666666666599E-2</v>
      </c>
      <c r="AH45">
        <v>7.5466666666666599E-2</v>
      </c>
    </row>
    <row r="46" spans="1:34" x14ac:dyDescent="0.3">
      <c r="A46" t="s">
        <v>66</v>
      </c>
      <c r="B46">
        <v>44</v>
      </c>
      <c r="C46" t="str">
        <f>LEFT(Table1313[[#This Row],[Contingency id]])</f>
        <v>C</v>
      </c>
      <c r="D46">
        <v>0.70422535211267601</v>
      </c>
      <c r="E46" s="1">
        <v>1.00709219858156</v>
      </c>
      <c r="F46">
        <v>142</v>
      </c>
      <c r="G46">
        <v>141</v>
      </c>
      <c r="H46">
        <v>7.4014084507042194E-2</v>
      </c>
      <c r="I46" s="2">
        <f>AVERAGE(Table1313[[#This Row],[Estimated costs 1]:[Estimated costs 20]])</f>
        <v>7.4014084507042208E-2</v>
      </c>
      <c r="J46" s="2">
        <f>(Table1313[[#This Row],[Mean]]-Table1313[[#This Row],[Actual cost]])/Table1313[[#This Row],[Actual cost]]*100</f>
        <v>1.8750198560510508E-14</v>
      </c>
      <c r="K46" s="2">
        <f>_xlfn.STDEV.P(Table1313[[#This Row],[Estimated costs 1]:[Estimated costs 20]])</f>
        <v>1.3877787807814457E-17</v>
      </c>
      <c r="L46" s="2">
        <f>Table1313[[#This Row],[Dev]]/Table1313[[#This Row],[Mean]]*100</f>
        <v>1.8750198560510505E-14</v>
      </c>
      <c r="M46" s="2">
        <f>Table1313[[#This Row],[Estimated costs 1]]-Table1313[[#This Row],[Actual cost]]</f>
        <v>0</v>
      </c>
      <c r="N46" s="2">
        <f>Table1313[[#This Row],[Diff 1]]/Table1313[[#This Row],[Actual cost]]*100</f>
        <v>0</v>
      </c>
      <c r="O46">
        <v>7.4014084507042194E-2</v>
      </c>
      <c r="P46">
        <v>7.4014084507042194E-2</v>
      </c>
      <c r="Q46">
        <v>7.4014084507042194E-2</v>
      </c>
      <c r="R46">
        <v>7.4014084507042194E-2</v>
      </c>
      <c r="S46">
        <v>7.4014084507042194E-2</v>
      </c>
      <c r="T46">
        <v>7.4014084507042194E-2</v>
      </c>
      <c r="U46">
        <v>7.4014084507042194E-2</v>
      </c>
      <c r="V46">
        <v>7.4014084507042194E-2</v>
      </c>
      <c r="W46">
        <v>7.4014084507042194E-2</v>
      </c>
      <c r="X46">
        <v>7.4014084507042194E-2</v>
      </c>
      <c r="Y46">
        <v>7.4014084507042194E-2</v>
      </c>
      <c r="Z46">
        <v>7.4014084507042194E-2</v>
      </c>
      <c r="AA46">
        <v>7.4014084507042194E-2</v>
      </c>
      <c r="AB46">
        <v>7.4014084507042194E-2</v>
      </c>
      <c r="AC46">
        <v>7.4014084507042194E-2</v>
      </c>
      <c r="AD46">
        <v>7.4014084507042194E-2</v>
      </c>
      <c r="AE46">
        <v>7.4014084507042194E-2</v>
      </c>
      <c r="AF46">
        <v>7.4014084507042194E-2</v>
      </c>
      <c r="AG46">
        <v>7.4014084507042194E-2</v>
      </c>
      <c r="AH46">
        <v>7.4014084507042194E-2</v>
      </c>
    </row>
    <row r="47" spans="1:34" x14ac:dyDescent="0.3">
      <c r="A47" t="s">
        <v>67</v>
      </c>
      <c r="B47">
        <v>45</v>
      </c>
      <c r="C47" t="str">
        <f>LEFT(Table1313[[#This Row],[Contingency id]])</f>
        <v>B</v>
      </c>
      <c r="D47">
        <v>20.8955223880597</v>
      </c>
      <c r="E47" s="1">
        <v>1.01515151515151</v>
      </c>
      <c r="F47">
        <v>134</v>
      </c>
      <c r="G47">
        <v>132</v>
      </c>
      <c r="H47">
        <v>7.0814626865671595E-2</v>
      </c>
      <c r="I47" s="2">
        <f>AVERAGE(Table1313[[#This Row],[Estimated costs 1]:[Estimated costs 20]])</f>
        <v>7.0800970149253684E-2</v>
      </c>
      <c r="J47" s="2">
        <f>(Table1313[[#This Row],[Mean]]-Table1313[[#This Row],[Actual cost]])/Table1313[[#This Row],[Actual cost]]*100</f>
        <v>-1.9285163281051156E-2</v>
      </c>
      <c r="K47" s="2">
        <f>_xlfn.STDEV.P(Table1313[[#This Row],[Estimated costs 1]:[Estimated costs 20]])</f>
        <v>1.3588261267947973E-4</v>
      </c>
      <c r="L47" s="2">
        <f>Table1313[[#This Row],[Dev]]/Table1313[[#This Row],[Mean]]*100</f>
        <v>0.19192196433612296</v>
      </c>
      <c r="M47" s="2">
        <f>Table1313[[#This Row],[Estimated costs 1]]-Table1313[[#This Row],[Actual cost]]</f>
        <v>-1.3656716417909109E-4</v>
      </c>
      <c r="N47" s="2">
        <f>Table1313[[#This Row],[Diff 1]]/Table1313[[#This Row],[Actual cost]]*100</f>
        <v>-0.19285163281047235</v>
      </c>
      <c r="O47">
        <v>7.0678059701492504E-2</v>
      </c>
      <c r="P47">
        <v>7.09511940298507E-2</v>
      </c>
      <c r="Q47">
        <v>7.0678059701492504E-2</v>
      </c>
      <c r="R47">
        <v>7.09511940298507E-2</v>
      </c>
      <c r="S47">
        <v>7.0678059701492504E-2</v>
      </c>
      <c r="T47">
        <v>7.0678059701492504E-2</v>
      </c>
      <c r="U47">
        <v>7.0678059701492504E-2</v>
      </c>
      <c r="V47">
        <v>7.0678059701492504E-2</v>
      </c>
      <c r="W47">
        <v>7.09511940298507E-2</v>
      </c>
      <c r="X47">
        <v>7.09511940298507E-2</v>
      </c>
      <c r="Y47">
        <v>7.0678059701492504E-2</v>
      </c>
      <c r="Z47">
        <v>7.09511940298507E-2</v>
      </c>
      <c r="AA47">
        <v>7.09511940298507E-2</v>
      </c>
      <c r="AB47">
        <v>7.09511940298507E-2</v>
      </c>
      <c r="AC47">
        <v>7.09511940298507E-2</v>
      </c>
      <c r="AD47">
        <v>7.0678059701492504E-2</v>
      </c>
      <c r="AE47">
        <v>7.0678059701492504E-2</v>
      </c>
      <c r="AF47">
        <v>7.0678059701492504E-2</v>
      </c>
      <c r="AG47">
        <v>7.09511940298507E-2</v>
      </c>
      <c r="AH47">
        <v>7.0678059701492504E-2</v>
      </c>
    </row>
    <row r="48" spans="1:34" x14ac:dyDescent="0.3">
      <c r="A48" t="s">
        <v>68</v>
      </c>
      <c r="B48">
        <v>46</v>
      </c>
      <c r="C48" t="str">
        <f>LEFT(Table1313[[#This Row],[Contingency id]])</f>
        <v>A</v>
      </c>
      <c r="D48" s="1">
        <v>3.2733224222585902</v>
      </c>
      <c r="E48" s="1">
        <v>1.02689075630252</v>
      </c>
      <c r="F48">
        <v>611</v>
      </c>
      <c r="G48">
        <v>595</v>
      </c>
      <c r="H48" s="2">
        <v>6.76204582651391E-2</v>
      </c>
      <c r="I48" s="2">
        <f>AVERAGE(Table1313[[#This Row],[Estimated costs 1]:[Estimated costs 20]])</f>
        <v>6.7624517184942709E-2</v>
      </c>
      <c r="J48" s="2">
        <f>(Table1313[[#This Row],[Mean]]-Table1313[[#This Row],[Actual cost]])/Table1313[[#This Row],[Actual cost]]*100</f>
        <v>6.0025026563625536E-3</v>
      </c>
      <c r="K48" s="2">
        <f>_xlfn.STDEV.P(Table1313[[#This Row],[Estimated costs 1]:[Estimated costs 20]])</f>
        <v>2.2167523336235556E-5</v>
      </c>
      <c r="L48" s="2">
        <f>Table1313[[#This Row],[Dev]]/Table1313[[#This Row],[Mean]]*100</f>
        <v>3.2780305514952174E-2</v>
      </c>
      <c r="M48" s="2">
        <f>Table1313[[#This Row],[Estimated costs 1]]-Table1313[[#This Row],[Actual cost]]</f>
        <v>2.0294599018005899E-5</v>
      </c>
      <c r="N48" s="2">
        <f>Table1313[[#This Row],[Diff 1]]/Table1313[[#This Row],[Actual cost]]*100</f>
        <v>3.0012513281751196E-2</v>
      </c>
      <c r="O48">
        <v>6.7640752864157105E-2</v>
      </c>
      <c r="P48">
        <v>6.7640752864157105E-2</v>
      </c>
      <c r="Q48">
        <v>6.7640752864157105E-2</v>
      </c>
      <c r="R48">
        <v>6.7640752864157105E-2</v>
      </c>
      <c r="S48">
        <v>6.7640752864157105E-2</v>
      </c>
      <c r="T48">
        <v>6.76459901800327E-2</v>
      </c>
      <c r="U48">
        <v>6.7640752864157105E-2</v>
      </c>
      <c r="V48">
        <v>6.7600163666121094E-2</v>
      </c>
      <c r="W48">
        <v>6.7594926350245499E-2</v>
      </c>
      <c r="X48">
        <v>6.7600163666121094E-2</v>
      </c>
      <c r="Y48">
        <v>6.7600163666121094E-2</v>
      </c>
      <c r="Z48">
        <v>6.7600163666121094E-2</v>
      </c>
      <c r="AA48">
        <v>6.7594926350245499E-2</v>
      </c>
      <c r="AB48">
        <v>6.7640752864157105E-2</v>
      </c>
      <c r="AC48">
        <v>6.7594926350245499E-2</v>
      </c>
      <c r="AD48">
        <v>6.76459901800327E-2</v>
      </c>
      <c r="AE48">
        <v>6.76459901800327E-2</v>
      </c>
      <c r="AF48">
        <v>6.76459901800327E-2</v>
      </c>
      <c r="AG48">
        <v>6.7640752864157105E-2</v>
      </c>
      <c r="AH48">
        <v>6.7594926350245499E-2</v>
      </c>
    </row>
    <row r="49" spans="1:34" x14ac:dyDescent="0.3">
      <c r="A49" t="s">
        <v>69</v>
      </c>
      <c r="B49">
        <v>47</v>
      </c>
      <c r="C49" t="str">
        <f>LEFT(Table1313[[#This Row],[Contingency id]])</f>
        <v>A</v>
      </c>
      <c r="D49" s="1">
        <v>13.1944444444444</v>
      </c>
      <c r="E49" s="1">
        <v>1.006993006993</v>
      </c>
      <c r="F49">
        <v>144</v>
      </c>
      <c r="G49">
        <v>143</v>
      </c>
      <c r="H49" s="2">
        <v>6.24097222222222E-2</v>
      </c>
      <c r="I49" s="2">
        <f>AVERAGE(Table1313[[#This Row],[Estimated costs 1]:[Estimated costs 20]])</f>
        <v>6.24097222222222E-2</v>
      </c>
      <c r="J49" s="2">
        <f>(Table1313[[#This Row],[Mean]]-Table1313[[#This Row],[Actual cost]])/Table1313[[#This Row],[Actual cost]]*100</f>
        <v>0</v>
      </c>
      <c r="K49" s="2">
        <f>_xlfn.STDEV.P(Table1313[[#This Row],[Estimated costs 1]:[Estimated costs 20]])</f>
        <v>0</v>
      </c>
      <c r="L49" s="2">
        <f>Table1313[[#This Row],[Dev]]/Table1313[[#This Row],[Mean]]*100</f>
        <v>0</v>
      </c>
      <c r="M49" s="2">
        <f>Table1313[[#This Row],[Estimated costs 1]]-Table1313[[#This Row],[Actual cost]]</f>
        <v>0</v>
      </c>
      <c r="N49" s="2">
        <f>Table1313[[#This Row],[Diff 1]]/Table1313[[#This Row],[Actual cost]]*100</f>
        <v>0</v>
      </c>
      <c r="O49">
        <v>6.24097222222222E-2</v>
      </c>
      <c r="P49">
        <v>6.24097222222222E-2</v>
      </c>
      <c r="Q49">
        <v>6.24097222222222E-2</v>
      </c>
      <c r="R49">
        <v>6.24097222222222E-2</v>
      </c>
      <c r="S49">
        <v>6.24097222222222E-2</v>
      </c>
      <c r="T49">
        <v>6.24097222222222E-2</v>
      </c>
      <c r="U49">
        <v>6.24097222222222E-2</v>
      </c>
      <c r="V49">
        <v>6.24097222222222E-2</v>
      </c>
      <c r="W49">
        <v>6.24097222222222E-2</v>
      </c>
      <c r="X49">
        <v>6.24097222222222E-2</v>
      </c>
      <c r="Y49">
        <v>6.24097222222222E-2</v>
      </c>
      <c r="Z49">
        <v>6.24097222222222E-2</v>
      </c>
      <c r="AA49">
        <v>6.24097222222222E-2</v>
      </c>
      <c r="AB49">
        <v>6.24097222222222E-2</v>
      </c>
      <c r="AC49">
        <v>6.24097222222222E-2</v>
      </c>
      <c r="AD49">
        <v>6.24097222222222E-2</v>
      </c>
      <c r="AE49">
        <v>6.24097222222222E-2</v>
      </c>
      <c r="AF49">
        <v>6.24097222222222E-2</v>
      </c>
      <c r="AG49">
        <v>6.24097222222222E-2</v>
      </c>
      <c r="AH49">
        <v>6.24097222222222E-2</v>
      </c>
    </row>
    <row r="50" spans="1:34" x14ac:dyDescent="0.3">
      <c r="A50" t="s">
        <v>70</v>
      </c>
      <c r="B50">
        <v>48</v>
      </c>
      <c r="C50" t="str">
        <f>LEFT(Table1313[[#This Row],[Contingency id]])</f>
        <v>C</v>
      </c>
      <c r="D50">
        <v>17.948717948717899</v>
      </c>
      <c r="E50" s="1">
        <v>1.0086206896551699</v>
      </c>
      <c r="F50">
        <v>117</v>
      </c>
      <c r="G50">
        <v>116</v>
      </c>
      <c r="H50">
        <v>6.1565042735042701E-2</v>
      </c>
      <c r="I50" s="2">
        <f>AVERAGE(Table1313[[#This Row],[Estimated costs 1]:[Estimated costs 20]])</f>
        <v>6.1565042735042694E-2</v>
      </c>
      <c r="J50" s="2">
        <f>(Table1313[[#This Row],[Mean]]-Table1313[[#This Row],[Actual cost]])/Table1313[[#This Row],[Actual cost]]*100</f>
        <v>-1.1270834219623832E-14</v>
      </c>
      <c r="K50" s="2">
        <f>_xlfn.STDEV.P(Table1313[[#This Row],[Estimated costs 1]:[Estimated costs 20]])</f>
        <v>6.9388939039072284E-18</v>
      </c>
      <c r="L50" s="2">
        <f>Table1313[[#This Row],[Dev]]/Table1313[[#This Row],[Mean]]*100</f>
        <v>1.1270834219623832E-14</v>
      </c>
      <c r="M50" s="2">
        <f>Table1313[[#This Row],[Estimated costs 1]]-Table1313[[#This Row],[Actual cost]]</f>
        <v>0</v>
      </c>
      <c r="N50" s="2">
        <f>Table1313[[#This Row],[Diff 1]]/Table1313[[#This Row],[Actual cost]]*100</f>
        <v>0</v>
      </c>
      <c r="O50">
        <v>6.1565042735042701E-2</v>
      </c>
      <c r="P50">
        <v>6.1565042735042701E-2</v>
      </c>
      <c r="Q50">
        <v>6.1565042735042701E-2</v>
      </c>
      <c r="R50">
        <v>6.1565042735042701E-2</v>
      </c>
      <c r="S50">
        <v>6.1565042735042701E-2</v>
      </c>
      <c r="T50">
        <v>6.1565042735042701E-2</v>
      </c>
      <c r="U50">
        <v>6.1565042735042701E-2</v>
      </c>
      <c r="V50">
        <v>6.1565042735042701E-2</v>
      </c>
      <c r="W50">
        <v>6.1565042735042701E-2</v>
      </c>
      <c r="X50">
        <v>6.1565042735042701E-2</v>
      </c>
      <c r="Y50">
        <v>6.1565042735042701E-2</v>
      </c>
      <c r="Z50">
        <v>6.1565042735042701E-2</v>
      </c>
      <c r="AA50">
        <v>6.1565042735042701E-2</v>
      </c>
      <c r="AB50">
        <v>6.1565042735042701E-2</v>
      </c>
      <c r="AC50">
        <v>6.1565042735042701E-2</v>
      </c>
      <c r="AD50">
        <v>6.1565042735042701E-2</v>
      </c>
      <c r="AE50">
        <v>6.1565042735042701E-2</v>
      </c>
      <c r="AF50">
        <v>6.1565042735042701E-2</v>
      </c>
      <c r="AG50">
        <v>6.1565042735042701E-2</v>
      </c>
      <c r="AH50">
        <v>6.1565042735042701E-2</v>
      </c>
    </row>
    <row r="51" spans="1:34" x14ac:dyDescent="0.3">
      <c r="A51" t="s">
        <v>71</v>
      </c>
      <c r="B51">
        <v>49</v>
      </c>
      <c r="C51" t="str">
        <f>LEFT(Table1313[[#This Row],[Contingency id]])</f>
        <v>A</v>
      </c>
      <c r="D51" s="1">
        <v>23.239436619718301</v>
      </c>
      <c r="E51" s="1">
        <v>1</v>
      </c>
      <c r="F51">
        <v>142</v>
      </c>
      <c r="G51">
        <v>142</v>
      </c>
      <c r="H51" s="2">
        <v>6.1104929577464703E-2</v>
      </c>
      <c r="I51" s="2">
        <f>AVERAGE(Table1313[[#This Row],[Estimated costs 1]:[Estimated costs 20]])</f>
        <v>6.1104929577464696E-2</v>
      </c>
      <c r="J51" s="2">
        <f>(Table1313[[#This Row],[Mean]]-Table1313[[#This Row],[Actual cost]])/Table1313[[#This Row],[Actual cost]]*100</f>
        <v>-1.1355702317127405E-14</v>
      </c>
      <c r="K51" s="2">
        <f>_xlfn.STDEV.P(Table1313[[#This Row],[Estimated costs 1]:[Estimated costs 20]])</f>
        <v>6.9388939039072284E-18</v>
      </c>
      <c r="L51" s="2">
        <f>Table1313[[#This Row],[Dev]]/Table1313[[#This Row],[Mean]]*100</f>
        <v>1.1355702317127408E-14</v>
      </c>
      <c r="M51" s="2">
        <f>Table1313[[#This Row],[Estimated costs 1]]-Table1313[[#This Row],[Actual cost]]</f>
        <v>0</v>
      </c>
      <c r="N51" s="2">
        <f>Table1313[[#This Row],[Diff 1]]/Table1313[[#This Row],[Actual cost]]*100</f>
        <v>0</v>
      </c>
      <c r="O51">
        <v>6.1104929577464703E-2</v>
      </c>
      <c r="P51">
        <v>6.1104929577464703E-2</v>
      </c>
      <c r="Q51">
        <v>6.1104929577464703E-2</v>
      </c>
      <c r="R51">
        <v>6.1104929577464703E-2</v>
      </c>
      <c r="S51">
        <v>6.1104929577464703E-2</v>
      </c>
      <c r="T51">
        <v>6.1104929577464703E-2</v>
      </c>
      <c r="U51">
        <v>6.1104929577464703E-2</v>
      </c>
      <c r="V51">
        <v>6.1104929577464703E-2</v>
      </c>
      <c r="W51">
        <v>6.1104929577464703E-2</v>
      </c>
      <c r="X51">
        <v>6.1104929577464703E-2</v>
      </c>
      <c r="Y51">
        <v>6.1104929577464703E-2</v>
      </c>
      <c r="Z51">
        <v>6.1104929577464703E-2</v>
      </c>
      <c r="AA51">
        <v>6.1104929577464703E-2</v>
      </c>
      <c r="AB51">
        <v>6.1104929577464703E-2</v>
      </c>
      <c r="AC51">
        <v>6.1104929577464703E-2</v>
      </c>
      <c r="AD51">
        <v>6.1104929577464703E-2</v>
      </c>
      <c r="AE51">
        <v>6.1104929577464703E-2</v>
      </c>
      <c r="AF51">
        <v>6.1104929577464703E-2</v>
      </c>
      <c r="AG51">
        <v>6.1104929577464703E-2</v>
      </c>
      <c r="AH51">
        <v>6.1104929577464703E-2</v>
      </c>
    </row>
    <row r="52" spans="1:34" x14ac:dyDescent="0.3">
      <c r="A52" t="s">
        <v>72</v>
      </c>
      <c r="B52">
        <v>50</v>
      </c>
      <c r="C52" t="str">
        <f>LEFT(Table1313[[#This Row],[Contingency id]])</f>
        <v>C</v>
      </c>
      <c r="D52">
        <v>13.5416666666666</v>
      </c>
      <c r="E52" s="1">
        <v>1.0052356020942399</v>
      </c>
      <c r="F52">
        <v>192</v>
      </c>
      <c r="G52">
        <v>191</v>
      </c>
      <c r="H52">
        <v>5.7525468750000003E-2</v>
      </c>
      <c r="I52" s="2">
        <f>AVERAGE(Table1313[[#This Row],[Estimated costs 1]:[Estimated costs 20]])</f>
        <v>5.7525468749999954E-2</v>
      </c>
      <c r="J52" s="2">
        <f>(Table1313[[#This Row],[Mean]]-Table1313[[#This Row],[Actual cost]])/Table1313[[#This Row],[Actual cost]]*100</f>
        <v>-8.4436091322333799E-14</v>
      </c>
      <c r="K52" s="2">
        <f>_xlfn.STDEV.P(Table1313[[#This Row],[Estimated costs 1]:[Estimated costs 20]])</f>
        <v>5.1460214472274106E-17</v>
      </c>
      <c r="L52" s="2">
        <f>Table1313[[#This Row],[Dev]]/Table1313[[#This Row],[Mean]]*100</f>
        <v>8.9456401817280537E-14</v>
      </c>
      <c r="M52" s="2">
        <f>Table1313[[#This Row],[Estimated costs 1]]-Table1313[[#This Row],[Actual cost]]</f>
        <v>0</v>
      </c>
      <c r="N52" s="2">
        <f>Table1313[[#This Row],[Diff 1]]/Table1313[[#This Row],[Actual cost]]*100</f>
        <v>0</v>
      </c>
      <c r="O52">
        <v>5.7525468750000003E-2</v>
      </c>
      <c r="P52">
        <v>5.7525468750000003E-2</v>
      </c>
      <c r="Q52">
        <v>5.7525468750000003E-2</v>
      </c>
      <c r="R52">
        <v>5.7525468749999899E-2</v>
      </c>
      <c r="S52">
        <v>5.7525468749999899E-2</v>
      </c>
      <c r="T52">
        <v>5.7525468750000003E-2</v>
      </c>
      <c r="U52">
        <v>5.7525468750000003E-2</v>
      </c>
      <c r="V52">
        <v>5.7525468749999899E-2</v>
      </c>
      <c r="W52">
        <v>5.7525468750000003E-2</v>
      </c>
      <c r="X52">
        <v>5.7525468749999899E-2</v>
      </c>
      <c r="Y52">
        <v>5.7525468750000003E-2</v>
      </c>
      <c r="Z52">
        <v>5.7525468749999899E-2</v>
      </c>
      <c r="AA52">
        <v>5.7525468750000003E-2</v>
      </c>
      <c r="AB52">
        <v>5.7525468749999899E-2</v>
      </c>
      <c r="AC52">
        <v>5.7525468750000003E-2</v>
      </c>
      <c r="AD52">
        <v>5.7525468749999899E-2</v>
      </c>
      <c r="AE52">
        <v>5.7525468749999899E-2</v>
      </c>
      <c r="AF52">
        <v>5.7525468750000003E-2</v>
      </c>
      <c r="AG52">
        <v>5.7525468750000003E-2</v>
      </c>
      <c r="AH52">
        <v>5.7525468750000003E-2</v>
      </c>
    </row>
    <row r="53" spans="1:34" x14ac:dyDescent="0.3">
      <c r="A53" t="s">
        <v>73</v>
      </c>
      <c r="B53">
        <v>51</v>
      </c>
      <c r="C53" t="str">
        <f>LEFT(Table1313[[#This Row],[Contingency id]])</f>
        <v>A</v>
      </c>
      <c r="D53" s="1">
        <v>16.438356164383499</v>
      </c>
      <c r="E53" s="1">
        <v>1</v>
      </c>
      <c r="F53">
        <v>73</v>
      </c>
      <c r="G53">
        <v>73</v>
      </c>
      <c r="H53" s="2">
        <v>5.3174657534246501E-2</v>
      </c>
      <c r="I53" s="2">
        <f>AVERAGE(Table1313[[#This Row],[Estimated costs 1]:[Estimated costs 20]])</f>
        <v>5.3174657534246515E-2</v>
      </c>
      <c r="J53" s="2">
        <f>(Table1313[[#This Row],[Mean]]-Table1313[[#This Row],[Actual cost]])/Table1313[[#This Row],[Actual cost]]*100</f>
        <v>2.609849964501724E-14</v>
      </c>
      <c r="K53" s="2">
        <f>_xlfn.STDEV.P(Table1313[[#This Row],[Estimated costs 1]:[Estimated costs 20]])</f>
        <v>1.3877787807814457E-17</v>
      </c>
      <c r="L53" s="2">
        <f>Table1313[[#This Row],[Dev]]/Table1313[[#This Row],[Mean]]*100</f>
        <v>2.6098499645017237E-14</v>
      </c>
      <c r="M53" s="2">
        <f>Table1313[[#This Row],[Estimated costs 1]]-Table1313[[#This Row],[Actual cost]]</f>
        <v>0</v>
      </c>
      <c r="N53" s="2">
        <f>Table1313[[#This Row],[Diff 1]]/Table1313[[#This Row],[Actual cost]]*100</f>
        <v>0</v>
      </c>
      <c r="O53">
        <v>5.3174657534246501E-2</v>
      </c>
      <c r="P53">
        <v>5.3174657534246501E-2</v>
      </c>
      <c r="Q53">
        <v>5.3174657534246501E-2</v>
      </c>
      <c r="R53">
        <v>5.3174657534246501E-2</v>
      </c>
      <c r="S53">
        <v>5.3174657534246501E-2</v>
      </c>
      <c r="T53">
        <v>5.3174657534246501E-2</v>
      </c>
      <c r="U53">
        <v>5.3174657534246501E-2</v>
      </c>
      <c r="V53">
        <v>5.3174657534246501E-2</v>
      </c>
      <c r="W53">
        <v>5.3174657534246501E-2</v>
      </c>
      <c r="X53">
        <v>5.3174657534246501E-2</v>
      </c>
      <c r="Y53">
        <v>5.3174657534246501E-2</v>
      </c>
      <c r="Z53">
        <v>5.3174657534246501E-2</v>
      </c>
      <c r="AA53">
        <v>5.3174657534246501E-2</v>
      </c>
      <c r="AB53">
        <v>5.3174657534246501E-2</v>
      </c>
      <c r="AC53">
        <v>5.3174657534246501E-2</v>
      </c>
      <c r="AD53">
        <v>5.3174657534246501E-2</v>
      </c>
      <c r="AE53">
        <v>5.3174657534246501E-2</v>
      </c>
      <c r="AF53">
        <v>5.3174657534246501E-2</v>
      </c>
      <c r="AG53">
        <v>5.3174657534246501E-2</v>
      </c>
      <c r="AH53">
        <v>5.3174657534246501E-2</v>
      </c>
    </row>
    <row r="54" spans="1:34" x14ac:dyDescent="0.3">
      <c r="A54" t="s">
        <v>74</v>
      </c>
      <c r="B54">
        <v>52</v>
      </c>
      <c r="C54" t="str">
        <f>LEFT(Table1313[[#This Row],[Contingency id]])</f>
        <v>B</v>
      </c>
      <c r="D54">
        <v>26.6666666666666</v>
      </c>
      <c r="E54" s="1">
        <v>1</v>
      </c>
      <c r="F54">
        <v>60</v>
      </c>
      <c r="G54">
        <v>60</v>
      </c>
      <c r="H54">
        <v>5.2759E-2</v>
      </c>
      <c r="I54" s="2">
        <f>AVERAGE(Table1313[[#This Row],[Estimated costs 1]:[Estimated costs 20]])</f>
        <v>5.275899999999998E-2</v>
      </c>
      <c r="J54" s="2">
        <f>(Table1313[[#This Row],[Mean]]-Table1313[[#This Row],[Actual cost]])/Table1313[[#This Row],[Actual cost]]*100</f>
        <v>-3.9456171860197664E-14</v>
      </c>
      <c r="K54" s="2">
        <f>_xlfn.STDEV.P(Table1313[[#This Row],[Estimated costs 1]:[Estimated costs 20]])</f>
        <v>4.2207643840401622E-17</v>
      </c>
      <c r="L54" s="2">
        <f>Table1313[[#This Row],[Dev]]/Table1313[[#This Row],[Mean]]*100</f>
        <v>8.0000841260072477E-14</v>
      </c>
      <c r="M54" s="2">
        <f>Table1313[[#This Row],[Estimated costs 1]]-Table1313[[#This Row],[Actual cost]]</f>
        <v>0</v>
      </c>
      <c r="N54" s="2">
        <f>Table1313[[#This Row],[Diff 1]]/Table1313[[#This Row],[Actual cost]]*100</f>
        <v>0</v>
      </c>
      <c r="O54">
        <v>5.2759E-2</v>
      </c>
      <c r="P54">
        <v>5.2759E-2</v>
      </c>
      <c r="Q54">
        <v>5.2758999999999903E-2</v>
      </c>
      <c r="R54">
        <v>5.2758999999999903E-2</v>
      </c>
      <c r="S54">
        <v>5.2759E-2</v>
      </c>
      <c r="T54">
        <v>5.2759E-2</v>
      </c>
      <c r="U54">
        <v>5.2759E-2</v>
      </c>
      <c r="V54">
        <v>5.2759E-2</v>
      </c>
      <c r="W54">
        <v>5.2759E-2</v>
      </c>
      <c r="X54">
        <v>5.2759E-2</v>
      </c>
      <c r="Y54">
        <v>5.2759E-2</v>
      </c>
      <c r="Z54">
        <v>5.2758999999999903E-2</v>
      </c>
      <c r="AA54">
        <v>5.2759E-2</v>
      </c>
      <c r="AB54">
        <v>5.2758999999999903E-2</v>
      </c>
      <c r="AC54">
        <v>5.2759E-2</v>
      </c>
      <c r="AD54">
        <v>5.2759E-2</v>
      </c>
      <c r="AE54">
        <v>5.2759E-2</v>
      </c>
      <c r="AF54">
        <v>5.2758999999999903E-2</v>
      </c>
      <c r="AG54">
        <v>5.2759E-2</v>
      </c>
      <c r="AH54">
        <v>5.2759E-2</v>
      </c>
    </row>
    <row r="55" spans="1:34" x14ac:dyDescent="0.3">
      <c r="A55" t="s">
        <v>75</v>
      </c>
      <c r="B55">
        <v>53</v>
      </c>
      <c r="C55" t="str">
        <f>LEFT(Table1313[[#This Row],[Contingency id]])</f>
        <v>B</v>
      </c>
      <c r="D55">
        <v>3.5714285714285698</v>
      </c>
      <c r="E55" s="1">
        <v>1</v>
      </c>
      <c r="F55">
        <v>56</v>
      </c>
      <c r="G55">
        <v>56</v>
      </c>
      <c r="H55">
        <v>5.2726249999999898E-2</v>
      </c>
      <c r="I55" s="2">
        <f>AVERAGE(Table1313[[#This Row],[Estimated costs 1]:[Estimated costs 20]])</f>
        <v>5.2726249999999884E-2</v>
      </c>
      <c r="J55" s="2">
        <f>(Table1313[[#This Row],[Mean]]-Table1313[[#This Row],[Actual cost]])/Table1313[[#This Row],[Actual cost]]*100</f>
        <v>-2.6320452920157386E-14</v>
      </c>
      <c r="K55" s="2">
        <f>_xlfn.STDEV.P(Table1313[[#This Row],[Estimated costs 1]:[Estimated costs 20]])</f>
        <v>1.3877787807814457E-17</v>
      </c>
      <c r="L55" s="2">
        <f>Table1313[[#This Row],[Dev]]/Table1313[[#This Row],[Mean]]*100</f>
        <v>2.6320452920157396E-14</v>
      </c>
      <c r="M55" s="2">
        <f>Table1313[[#This Row],[Estimated costs 1]]-Table1313[[#This Row],[Actual cost]]</f>
        <v>0</v>
      </c>
      <c r="N55" s="2">
        <f>Table1313[[#This Row],[Diff 1]]/Table1313[[#This Row],[Actual cost]]*100</f>
        <v>0</v>
      </c>
      <c r="O55">
        <v>5.2726249999999898E-2</v>
      </c>
      <c r="P55">
        <v>5.2726249999999898E-2</v>
      </c>
      <c r="Q55">
        <v>5.2726249999999898E-2</v>
      </c>
      <c r="R55">
        <v>5.2726249999999898E-2</v>
      </c>
      <c r="S55">
        <v>5.2726249999999898E-2</v>
      </c>
      <c r="T55">
        <v>5.2726249999999898E-2</v>
      </c>
      <c r="U55">
        <v>5.2726249999999898E-2</v>
      </c>
      <c r="V55">
        <v>5.2726249999999898E-2</v>
      </c>
      <c r="W55">
        <v>5.2726249999999898E-2</v>
      </c>
      <c r="X55">
        <v>5.2726249999999898E-2</v>
      </c>
      <c r="Y55">
        <v>5.2726249999999898E-2</v>
      </c>
      <c r="Z55">
        <v>5.2726249999999898E-2</v>
      </c>
      <c r="AA55">
        <v>5.2726249999999898E-2</v>
      </c>
      <c r="AB55">
        <v>5.2726249999999898E-2</v>
      </c>
      <c r="AC55">
        <v>5.2726249999999898E-2</v>
      </c>
      <c r="AD55">
        <v>5.2726249999999898E-2</v>
      </c>
      <c r="AE55">
        <v>5.2726249999999898E-2</v>
      </c>
      <c r="AF55">
        <v>5.2726249999999898E-2</v>
      </c>
      <c r="AG55">
        <v>5.2726249999999898E-2</v>
      </c>
      <c r="AH55">
        <v>5.2726249999999898E-2</v>
      </c>
    </row>
    <row r="56" spans="1:34" x14ac:dyDescent="0.3">
      <c r="A56" t="s">
        <v>76</v>
      </c>
      <c r="B56">
        <v>54</v>
      </c>
      <c r="C56" t="str">
        <f>LEFT(Table1313[[#This Row],[Contingency id]])</f>
        <v>A</v>
      </c>
      <c r="D56" s="1">
        <v>4</v>
      </c>
      <c r="E56" s="1">
        <v>1</v>
      </c>
      <c r="F56">
        <v>25</v>
      </c>
      <c r="G56">
        <v>25</v>
      </c>
      <c r="H56" s="2">
        <v>5.0160000000000003E-2</v>
      </c>
      <c r="I56" s="2">
        <f>AVERAGE(Table1313[[#This Row],[Estimated costs 1]:[Estimated costs 20]])</f>
        <v>5.0159999999999996E-2</v>
      </c>
      <c r="J56" s="2">
        <f>(Table1313[[#This Row],[Mean]]-Table1313[[#This Row],[Actual cost]])/Table1313[[#This Row],[Actual cost]]*100</f>
        <v>-1.38335205420798E-14</v>
      </c>
      <c r="K56" s="2">
        <f>_xlfn.STDEV.P(Table1313[[#This Row],[Estimated costs 1]:[Estimated costs 20]])</f>
        <v>6.9388939039072284E-18</v>
      </c>
      <c r="L56" s="2">
        <f>Table1313[[#This Row],[Dev]]/Table1313[[#This Row],[Mean]]*100</f>
        <v>1.3833520542079803E-14</v>
      </c>
      <c r="M56" s="2">
        <f>Table1313[[#This Row],[Estimated costs 1]]-Table1313[[#This Row],[Actual cost]]</f>
        <v>0</v>
      </c>
      <c r="N56" s="2">
        <f>Table1313[[#This Row],[Diff 1]]/Table1313[[#This Row],[Actual cost]]*100</f>
        <v>0</v>
      </c>
      <c r="O56">
        <v>5.0160000000000003E-2</v>
      </c>
      <c r="P56">
        <v>5.0160000000000003E-2</v>
      </c>
      <c r="Q56">
        <v>5.0160000000000003E-2</v>
      </c>
      <c r="R56">
        <v>5.0160000000000003E-2</v>
      </c>
      <c r="S56">
        <v>5.0160000000000003E-2</v>
      </c>
      <c r="T56">
        <v>5.0160000000000003E-2</v>
      </c>
      <c r="U56">
        <v>5.0160000000000003E-2</v>
      </c>
      <c r="V56">
        <v>5.0160000000000003E-2</v>
      </c>
      <c r="W56">
        <v>5.0160000000000003E-2</v>
      </c>
      <c r="X56">
        <v>5.0160000000000003E-2</v>
      </c>
      <c r="Y56">
        <v>5.0160000000000003E-2</v>
      </c>
      <c r="Z56">
        <v>5.0160000000000003E-2</v>
      </c>
      <c r="AA56">
        <v>5.0160000000000003E-2</v>
      </c>
      <c r="AB56">
        <v>5.0160000000000003E-2</v>
      </c>
      <c r="AC56">
        <v>5.0160000000000003E-2</v>
      </c>
      <c r="AD56">
        <v>5.0160000000000003E-2</v>
      </c>
      <c r="AE56">
        <v>5.0160000000000003E-2</v>
      </c>
      <c r="AF56">
        <v>5.0160000000000003E-2</v>
      </c>
      <c r="AG56">
        <v>5.0160000000000003E-2</v>
      </c>
      <c r="AH56">
        <v>5.0160000000000003E-2</v>
      </c>
    </row>
    <row r="57" spans="1:34" x14ac:dyDescent="0.3">
      <c r="A57" t="s">
        <v>77</v>
      </c>
      <c r="B57">
        <v>55</v>
      </c>
      <c r="C57" t="str">
        <f>LEFT(Table1313[[#This Row],[Contingency id]])</f>
        <v>C</v>
      </c>
      <c r="D57">
        <v>14.0625</v>
      </c>
      <c r="E57" s="1">
        <v>1.0052356020942399</v>
      </c>
      <c r="F57">
        <v>192</v>
      </c>
      <c r="G57">
        <v>191</v>
      </c>
      <c r="H57">
        <v>4.9992708333333302E-2</v>
      </c>
      <c r="I57" s="2">
        <f>AVERAGE(Table1313[[#This Row],[Estimated costs 1]:[Estimated costs 20]])</f>
        <v>4.9992708333333323E-2</v>
      </c>
      <c r="J57" s="2">
        <f>(Table1313[[#This Row],[Mean]]-Table1313[[#This Row],[Actual cost]])/Table1313[[#This Row],[Actual cost]]*100</f>
        <v>4.1639435841170235E-14</v>
      </c>
      <c r="K57" s="2">
        <f>_xlfn.STDEV.P(Table1313[[#This Row],[Estimated costs 1]:[Estimated costs 20]])</f>
        <v>2.0816681711721685E-17</v>
      </c>
      <c r="L57" s="2">
        <f>Table1313[[#This Row],[Dev]]/Table1313[[#This Row],[Mean]]*100</f>
        <v>4.1639435841170216E-14</v>
      </c>
      <c r="M57" s="2">
        <f>Table1313[[#This Row],[Estimated costs 1]]-Table1313[[#This Row],[Actual cost]]</f>
        <v>0</v>
      </c>
      <c r="N57" s="2">
        <f>Table1313[[#This Row],[Diff 1]]/Table1313[[#This Row],[Actual cost]]*100</f>
        <v>0</v>
      </c>
      <c r="O57">
        <v>4.9992708333333302E-2</v>
      </c>
      <c r="P57">
        <v>4.9992708333333302E-2</v>
      </c>
      <c r="Q57">
        <v>4.9992708333333302E-2</v>
      </c>
      <c r="R57">
        <v>4.9992708333333302E-2</v>
      </c>
      <c r="S57">
        <v>4.9992708333333302E-2</v>
      </c>
      <c r="T57">
        <v>4.9992708333333302E-2</v>
      </c>
      <c r="U57">
        <v>4.9992708333333302E-2</v>
      </c>
      <c r="V57">
        <v>4.9992708333333302E-2</v>
      </c>
      <c r="W57">
        <v>4.9992708333333302E-2</v>
      </c>
      <c r="X57">
        <v>4.9992708333333302E-2</v>
      </c>
      <c r="Y57">
        <v>4.9992708333333302E-2</v>
      </c>
      <c r="Z57">
        <v>4.9992708333333302E-2</v>
      </c>
      <c r="AA57">
        <v>4.9992708333333302E-2</v>
      </c>
      <c r="AB57">
        <v>4.9992708333333302E-2</v>
      </c>
      <c r="AC57">
        <v>4.9992708333333302E-2</v>
      </c>
      <c r="AD57">
        <v>4.9992708333333302E-2</v>
      </c>
      <c r="AE57">
        <v>4.9992708333333302E-2</v>
      </c>
      <c r="AF57">
        <v>4.9992708333333302E-2</v>
      </c>
      <c r="AG57">
        <v>4.9992708333333302E-2</v>
      </c>
      <c r="AH57">
        <v>4.9992708333333302E-2</v>
      </c>
    </row>
    <row r="58" spans="1:34" x14ac:dyDescent="0.3">
      <c r="A58" t="s">
        <v>78</v>
      </c>
      <c r="B58">
        <v>56</v>
      </c>
      <c r="C58" t="str">
        <f>LEFT(Table1313[[#This Row],[Contingency id]])</f>
        <v>C</v>
      </c>
      <c r="D58">
        <v>13.9896373056994</v>
      </c>
      <c r="E58" s="1">
        <v>1.0052083333333299</v>
      </c>
      <c r="F58">
        <v>193</v>
      </c>
      <c r="G58">
        <v>192</v>
      </c>
      <c r="H58">
        <v>4.9483730569948099E-2</v>
      </c>
      <c r="I58" s="2">
        <f>AVERAGE(Table1313[[#This Row],[Estimated costs 1]:[Estimated costs 20]])</f>
        <v>4.948373056994812E-2</v>
      </c>
      <c r="J58" s="2">
        <f>(Table1313[[#This Row],[Mean]]-Table1313[[#This Row],[Actual cost]])/Table1313[[#This Row],[Actual cost]]*100</f>
        <v>4.2067729073692429E-14</v>
      </c>
      <c r="K58" s="2">
        <f>_xlfn.STDEV.P(Table1313[[#This Row],[Estimated costs 1]:[Estimated costs 20]])</f>
        <v>2.0816681711721685E-17</v>
      </c>
      <c r="L58" s="2">
        <f>Table1313[[#This Row],[Dev]]/Table1313[[#This Row],[Mean]]*100</f>
        <v>4.2067729073692416E-14</v>
      </c>
      <c r="M58" s="2">
        <f>Table1313[[#This Row],[Estimated costs 1]]-Table1313[[#This Row],[Actual cost]]</f>
        <v>0</v>
      </c>
      <c r="N58" s="2">
        <f>Table1313[[#This Row],[Diff 1]]/Table1313[[#This Row],[Actual cost]]*100</f>
        <v>0</v>
      </c>
      <c r="O58">
        <v>4.9483730569948099E-2</v>
      </c>
      <c r="P58">
        <v>4.9483730569948099E-2</v>
      </c>
      <c r="Q58">
        <v>4.9483730569948099E-2</v>
      </c>
      <c r="R58">
        <v>4.9483730569948099E-2</v>
      </c>
      <c r="S58">
        <v>4.9483730569948099E-2</v>
      </c>
      <c r="T58">
        <v>4.9483730569948099E-2</v>
      </c>
      <c r="U58">
        <v>4.9483730569948099E-2</v>
      </c>
      <c r="V58">
        <v>4.9483730569948099E-2</v>
      </c>
      <c r="W58">
        <v>4.9483730569948099E-2</v>
      </c>
      <c r="X58">
        <v>4.9483730569948099E-2</v>
      </c>
      <c r="Y58">
        <v>4.9483730569948099E-2</v>
      </c>
      <c r="Z58">
        <v>4.9483730569948099E-2</v>
      </c>
      <c r="AA58">
        <v>4.9483730569948099E-2</v>
      </c>
      <c r="AB58">
        <v>4.9483730569948099E-2</v>
      </c>
      <c r="AC58">
        <v>4.9483730569948099E-2</v>
      </c>
      <c r="AD58">
        <v>4.9483730569948099E-2</v>
      </c>
      <c r="AE58">
        <v>4.9483730569948099E-2</v>
      </c>
      <c r="AF58">
        <v>4.9483730569948099E-2</v>
      </c>
      <c r="AG58">
        <v>4.9483730569948099E-2</v>
      </c>
      <c r="AH58">
        <v>4.9483730569948099E-2</v>
      </c>
    </row>
    <row r="59" spans="1:34" x14ac:dyDescent="0.3">
      <c r="A59" t="s">
        <v>79</v>
      </c>
      <c r="B59">
        <v>57</v>
      </c>
      <c r="C59" t="str">
        <f>LEFT(Table1313[[#This Row],[Contingency id]])</f>
        <v>A</v>
      </c>
      <c r="D59" s="1">
        <v>24.7524752475247</v>
      </c>
      <c r="E59" s="1">
        <v>1</v>
      </c>
      <c r="F59">
        <v>101</v>
      </c>
      <c r="G59">
        <v>101</v>
      </c>
      <c r="H59" s="2">
        <v>4.5050495049504903E-2</v>
      </c>
      <c r="I59" s="2">
        <f>AVERAGE(Table1313[[#This Row],[Estimated costs 1]:[Estimated costs 20]])</f>
        <v>4.5050495049504896E-2</v>
      </c>
      <c r="J59" s="2">
        <f>(Table1313[[#This Row],[Mean]]-Table1313[[#This Row],[Actual cost]])/Table1313[[#This Row],[Actual cost]]*100</f>
        <v>-1.5402480918982676E-14</v>
      </c>
      <c r="K59" s="2">
        <f>_xlfn.STDEV.P(Table1313[[#This Row],[Estimated costs 1]:[Estimated costs 20]])</f>
        <v>6.9388939039072284E-18</v>
      </c>
      <c r="L59" s="2">
        <f>Table1313[[#This Row],[Dev]]/Table1313[[#This Row],[Mean]]*100</f>
        <v>1.5402480918982679E-14</v>
      </c>
      <c r="M59" s="2">
        <f>Table1313[[#This Row],[Estimated costs 1]]-Table1313[[#This Row],[Actual cost]]</f>
        <v>0</v>
      </c>
      <c r="N59" s="2">
        <f>Table1313[[#This Row],[Diff 1]]/Table1313[[#This Row],[Actual cost]]*100</f>
        <v>0</v>
      </c>
      <c r="O59">
        <v>4.5050495049504903E-2</v>
      </c>
      <c r="P59">
        <v>4.5050495049504903E-2</v>
      </c>
      <c r="Q59">
        <v>4.5050495049504903E-2</v>
      </c>
      <c r="R59">
        <v>4.5050495049504903E-2</v>
      </c>
      <c r="S59">
        <v>4.5050495049504903E-2</v>
      </c>
      <c r="T59">
        <v>4.5050495049504903E-2</v>
      </c>
      <c r="U59">
        <v>4.5050495049504903E-2</v>
      </c>
      <c r="V59">
        <v>4.5050495049504903E-2</v>
      </c>
      <c r="W59">
        <v>4.5050495049504903E-2</v>
      </c>
      <c r="X59">
        <v>4.5050495049504903E-2</v>
      </c>
      <c r="Y59">
        <v>4.5050495049504903E-2</v>
      </c>
      <c r="Z59">
        <v>4.5050495049504903E-2</v>
      </c>
      <c r="AA59">
        <v>4.5050495049504903E-2</v>
      </c>
      <c r="AB59">
        <v>4.5050495049504903E-2</v>
      </c>
      <c r="AC59">
        <v>4.5050495049504903E-2</v>
      </c>
      <c r="AD59">
        <v>4.5050495049504903E-2</v>
      </c>
      <c r="AE59">
        <v>4.5050495049504903E-2</v>
      </c>
      <c r="AF59">
        <v>4.5050495049504903E-2</v>
      </c>
      <c r="AG59">
        <v>4.5050495049504903E-2</v>
      </c>
      <c r="AH59">
        <v>4.5050495049504903E-2</v>
      </c>
    </row>
    <row r="60" spans="1:34" x14ac:dyDescent="0.3">
      <c r="A60" t="s">
        <v>80</v>
      </c>
      <c r="B60">
        <v>58</v>
      </c>
      <c r="C60" t="str">
        <f>LEFT(Table1313[[#This Row],[Contingency id]])</f>
        <v>A</v>
      </c>
      <c r="D60" s="1">
        <v>7.6433121019108201</v>
      </c>
      <c r="E60" s="1">
        <v>1</v>
      </c>
      <c r="F60">
        <v>157</v>
      </c>
      <c r="G60">
        <v>157</v>
      </c>
      <c r="H60" s="2">
        <v>4.4094904458598698E-2</v>
      </c>
      <c r="I60" s="2">
        <f>AVERAGE(Table1313[[#This Row],[Estimated costs 1]:[Estimated costs 20]])</f>
        <v>4.4094904458598677E-2</v>
      </c>
      <c r="J60" s="2">
        <f>(Table1313[[#This Row],[Mean]]-Table1313[[#This Row],[Actual cost]])/Table1313[[#This Row],[Actual cost]]*100</f>
        <v>-4.7208814640400792E-14</v>
      </c>
      <c r="K60" s="2">
        <f>_xlfn.STDEV.P(Table1313[[#This Row],[Estimated costs 1]:[Estimated costs 20]])</f>
        <v>2.0816681711721685E-17</v>
      </c>
      <c r="L60" s="2">
        <f>Table1313[[#This Row],[Dev]]/Table1313[[#This Row],[Mean]]*100</f>
        <v>4.7208814640400824E-14</v>
      </c>
      <c r="M60" s="2">
        <f>Table1313[[#This Row],[Estimated costs 1]]-Table1313[[#This Row],[Actual cost]]</f>
        <v>0</v>
      </c>
      <c r="N60" s="2">
        <f>Table1313[[#This Row],[Diff 1]]/Table1313[[#This Row],[Actual cost]]*100</f>
        <v>0</v>
      </c>
      <c r="O60">
        <v>4.4094904458598698E-2</v>
      </c>
      <c r="P60">
        <v>4.4094904458598698E-2</v>
      </c>
      <c r="Q60">
        <v>4.4094904458598698E-2</v>
      </c>
      <c r="R60">
        <v>4.4094904458598698E-2</v>
      </c>
      <c r="S60">
        <v>4.4094904458598698E-2</v>
      </c>
      <c r="T60">
        <v>4.4094904458598698E-2</v>
      </c>
      <c r="U60">
        <v>4.4094904458598698E-2</v>
      </c>
      <c r="V60">
        <v>4.4094904458598698E-2</v>
      </c>
      <c r="W60">
        <v>4.4094904458598698E-2</v>
      </c>
      <c r="X60">
        <v>4.4094904458598698E-2</v>
      </c>
      <c r="Y60">
        <v>4.4094904458598698E-2</v>
      </c>
      <c r="Z60">
        <v>4.4094904458598698E-2</v>
      </c>
      <c r="AA60">
        <v>4.4094904458598698E-2</v>
      </c>
      <c r="AB60">
        <v>4.4094904458598698E-2</v>
      </c>
      <c r="AC60">
        <v>4.4094904458598698E-2</v>
      </c>
      <c r="AD60">
        <v>4.4094904458598698E-2</v>
      </c>
      <c r="AE60">
        <v>4.4094904458598698E-2</v>
      </c>
      <c r="AF60">
        <v>4.4094904458598698E-2</v>
      </c>
      <c r="AG60">
        <v>4.4094904458598698E-2</v>
      </c>
      <c r="AH60">
        <v>4.4094904458598698E-2</v>
      </c>
    </row>
    <row r="61" spans="1:34" x14ac:dyDescent="0.3">
      <c r="A61" t="s">
        <v>81</v>
      </c>
      <c r="B61">
        <v>59</v>
      </c>
      <c r="C61" t="str">
        <f>LEFT(Table1313[[#This Row],[Contingency id]])</f>
        <v>A</v>
      </c>
      <c r="D61" s="1">
        <v>12.030075187969899</v>
      </c>
      <c r="E61" s="1">
        <v>1.01526717557251</v>
      </c>
      <c r="F61">
        <v>133</v>
      </c>
      <c r="G61">
        <v>131</v>
      </c>
      <c r="H61" s="2">
        <v>4.3963909774435997E-2</v>
      </c>
      <c r="I61" s="2">
        <f>AVERAGE(Table1313[[#This Row],[Estimated costs 1]:[Estimated costs 20]])</f>
        <v>4.3973759398496168E-2</v>
      </c>
      <c r="J61" s="2">
        <f>(Table1313[[#This Row],[Mean]]-Table1313[[#This Row],[Actual cost]])/Table1313[[#This Row],[Actual cost]]*100</f>
        <v>2.2403885620514579E-2</v>
      </c>
      <c r="K61" s="2">
        <f>_xlfn.STDEV.P(Table1313[[#This Row],[Estimated costs 1]:[Estimated costs 20]])</f>
        <v>9.8002522000720563E-5</v>
      </c>
      <c r="L61" s="2">
        <f>Table1313[[#This Row],[Dev]]/Table1313[[#This Row],[Mean]]*100</f>
        <v>0.22286591672230799</v>
      </c>
      <c r="M61" s="2">
        <f>Table1313[[#This Row],[Estimated costs 1]]-Table1313[[#This Row],[Actual cost]]</f>
        <v>-9.849624060149359E-5</v>
      </c>
      <c r="N61" s="2">
        <f>Table1313[[#This Row],[Diff 1]]/Table1313[[#This Row],[Actual cost]]*100</f>
        <v>-0.22403885620465649</v>
      </c>
      <c r="O61">
        <v>4.3865413533834503E-2</v>
      </c>
      <c r="P61">
        <v>4.4062406015037497E-2</v>
      </c>
      <c r="Q61">
        <v>4.4062406015037497E-2</v>
      </c>
      <c r="R61">
        <v>4.4062406015037497E-2</v>
      </c>
      <c r="S61">
        <v>4.3865413533834503E-2</v>
      </c>
      <c r="T61">
        <v>4.3865413533834503E-2</v>
      </c>
      <c r="U61">
        <v>4.4062406015037497E-2</v>
      </c>
      <c r="V61">
        <v>4.4062406015037497E-2</v>
      </c>
      <c r="W61">
        <v>4.4062406015037497E-2</v>
      </c>
      <c r="X61">
        <v>4.4062406015037497E-2</v>
      </c>
      <c r="Y61">
        <v>4.3865413533834503E-2</v>
      </c>
      <c r="Z61">
        <v>4.3865413533834503E-2</v>
      </c>
      <c r="AA61">
        <v>4.4062406015037497E-2</v>
      </c>
      <c r="AB61">
        <v>4.4062406015037497E-2</v>
      </c>
      <c r="AC61">
        <v>4.3865413533834503E-2</v>
      </c>
      <c r="AD61">
        <v>4.3865413533834503E-2</v>
      </c>
      <c r="AE61">
        <v>4.3865413533834503E-2</v>
      </c>
      <c r="AF61">
        <v>4.4062406015037497E-2</v>
      </c>
      <c r="AG61">
        <v>4.3865413533834503E-2</v>
      </c>
      <c r="AH61">
        <v>4.4062406015037497E-2</v>
      </c>
    </row>
    <row r="62" spans="1:34" x14ac:dyDescent="0.3">
      <c r="A62" t="s">
        <v>82</v>
      </c>
      <c r="B62">
        <v>60</v>
      </c>
      <c r="C62" t="str">
        <f>LEFT(Table1313[[#This Row],[Contingency id]])</f>
        <v>A</v>
      </c>
      <c r="D62" s="1">
        <v>25.4901960784313</v>
      </c>
      <c r="E62" s="1">
        <v>1</v>
      </c>
      <c r="F62">
        <v>102</v>
      </c>
      <c r="G62">
        <v>102</v>
      </c>
      <c r="H62" s="2">
        <v>4.3907843137254897E-2</v>
      </c>
      <c r="I62" s="2">
        <f>AVERAGE(Table1313[[#This Row],[Estimated costs 1]:[Estimated costs 20]])</f>
        <v>4.3907843137254904E-2</v>
      </c>
      <c r="J62" s="2">
        <f>(Table1313[[#This Row],[Mean]]-Table1313[[#This Row],[Actual cost]])/Table1313[[#This Row],[Actual cost]]*100</f>
        <v>1.5803313048687923E-14</v>
      </c>
      <c r="K62" s="2">
        <f>_xlfn.STDEV.P(Table1313[[#This Row],[Estimated costs 1]:[Estimated costs 20]])</f>
        <v>6.9388939039072284E-18</v>
      </c>
      <c r="L62" s="2">
        <f>Table1313[[#This Row],[Dev]]/Table1313[[#This Row],[Mean]]*100</f>
        <v>1.580331304868792E-14</v>
      </c>
      <c r="M62" s="2">
        <f>Table1313[[#This Row],[Estimated costs 1]]-Table1313[[#This Row],[Actual cost]]</f>
        <v>0</v>
      </c>
      <c r="N62" s="2">
        <f>Table1313[[#This Row],[Diff 1]]/Table1313[[#This Row],[Actual cost]]*100</f>
        <v>0</v>
      </c>
      <c r="O62">
        <v>4.3907843137254897E-2</v>
      </c>
      <c r="P62">
        <v>4.3907843137254897E-2</v>
      </c>
      <c r="Q62">
        <v>4.3907843137254897E-2</v>
      </c>
      <c r="R62">
        <v>4.3907843137254897E-2</v>
      </c>
      <c r="S62">
        <v>4.3907843137254897E-2</v>
      </c>
      <c r="T62">
        <v>4.3907843137254897E-2</v>
      </c>
      <c r="U62">
        <v>4.3907843137254897E-2</v>
      </c>
      <c r="V62">
        <v>4.3907843137254897E-2</v>
      </c>
      <c r="W62">
        <v>4.3907843137254897E-2</v>
      </c>
      <c r="X62">
        <v>4.3907843137254897E-2</v>
      </c>
      <c r="Y62">
        <v>4.3907843137254897E-2</v>
      </c>
      <c r="Z62">
        <v>4.3907843137254897E-2</v>
      </c>
      <c r="AA62">
        <v>4.3907843137254897E-2</v>
      </c>
      <c r="AB62">
        <v>4.3907843137254897E-2</v>
      </c>
      <c r="AC62">
        <v>4.3907843137254897E-2</v>
      </c>
      <c r="AD62">
        <v>4.3907843137254897E-2</v>
      </c>
      <c r="AE62">
        <v>4.3907843137254897E-2</v>
      </c>
      <c r="AF62">
        <v>4.3907843137254897E-2</v>
      </c>
      <c r="AG62">
        <v>4.3907843137254897E-2</v>
      </c>
      <c r="AH62">
        <v>4.3907843137254897E-2</v>
      </c>
    </row>
    <row r="63" spans="1:34" x14ac:dyDescent="0.3">
      <c r="A63" t="s">
        <v>83</v>
      </c>
      <c r="B63">
        <v>61</v>
      </c>
      <c r="C63" t="str">
        <f>LEFT(Table1313[[#This Row],[Contingency id]])</f>
        <v>A</v>
      </c>
      <c r="D63" s="1">
        <v>4.3478260869565197</v>
      </c>
      <c r="E63" s="1">
        <v>1</v>
      </c>
      <c r="F63">
        <v>23</v>
      </c>
      <c r="G63">
        <v>23</v>
      </c>
      <c r="H63" s="2">
        <v>4.3469565217391301E-2</v>
      </c>
      <c r="I63" s="2">
        <f>AVERAGE(Table1313[[#This Row],[Estimated costs 1]:[Estimated costs 20]])</f>
        <v>4.3469565217391308E-2</v>
      </c>
      <c r="J63" s="2">
        <f>(Table1313[[#This Row],[Mean]]-Table1313[[#This Row],[Actual cost]])/Table1313[[#This Row],[Actual cost]]*100</f>
        <v>1.5962648508688364E-14</v>
      </c>
      <c r="K63" s="2">
        <f>_xlfn.STDEV.P(Table1313[[#This Row],[Estimated costs 1]:[Estimated costs 20]])</f>
        <v>6.9388939039072284E-18</v>
      </c>
      <c r="L63" s="2">
        <f>Table1313[[#This Row],[Dev]]/Table1313[[#This Row],[Mean]]*100</f>
        <v>1.5962648508688361E-14</v>
      </c>
      <c r="M63" s="2">
        <f>Table1313[[#This Row],[Estimated costs 1]]-Table1313[[#This Row],[Actual cost]]</f>
        <v>0</v>
      </c>
      <c r="N63" s="2">
        <f>Table1313[[#This Row],[Diff 1]]/Table1313[[#This Row],[Actual cost]]*100</f>
        <v>0</v>
      </c>
      <c r="O63">
        <v>4.3469565217391301E-2</v>
      </c>
      <c r="P63">
        <v>4.3469565217391301E-2</v>
      </c>
      <c r="Q63">
        <v>4.3469565217391301E-2</v>
      </c>
      <c r="R63">
        <v>4.3469565217391301E-2</v>
      </c>
      <c r="S63">
        <v>4.3469565217391301E-2</v>
      </c>
      <c r="T63">
        <v>4.3469565217391301E-2</v>
      </c>
      <c r="U63">
        <v>4.3469565217391301E-2</v>
      </c>
      <c r="V63">
        <v>4.3469565217391301E-2</v>
      </c>
      <c r="W63">
        <v>4.3469565217391301E-2</v>
      </c>
      <c r="X63">
        <v>4.3469565217391301E-2</v>
      </c>
      <c r="Y63">
        <v>4.3469565217391301E-2</v>
      </c>
      <c r="Z63">
        <v>4.3469565217391301E-2</v>
      </c>
      <c r="AA63">
        <v>4.3469565217391301E-2</v>
      </c>
      <c r="AB63">
        <v>4.3469565217391301E-2</v>
      </c>
      <c r="AC63">
        <v>4.3469565217391301E-2</v>
      </c>
      <c r="AD63">
        <v>4.3469565217391301E-2</v>
      </c>
      <c r="AE63">
        <v>4.3469565217391301E-2</v>
      </c>
      <c r="AF63">
        <v>4.3469565217391301E-2</v>
      </c>
      <c r="AG63">
        <v>4.3469565217391301E-2</v>
      </c>
      <c r="AH63">
        <v>4.3469565217391301E-2</v>
      </c>
    </row>
    <row r="64" spans="1:34" x14ac:dyDescent="0.3">
      <c r="A64" t="s">
        <v>84</v>
      </c>
      <c r="B64">
        <v>62</v>
      </c>
      <c r="C64" t="str">
        <f>LEFT(Table1313[[#This Row],[Contingency id]])</f>
        <v>A</v>
      </c>
      <c r="D64" s="1">
        <v>2.8571428571428501</v>
      </c>
      <c r="E64" s="1">
        <v>1</v>
      </c>
      <c r="F64">
        <v>35</v>
      </c>
      <c r="G64">
        <v>35</v>
      </c>
      <c r="H64" s="2">
        <v>4.1342857142857098E-2</v>
      </c>
      <c r="I64" s="2">
        <f>AVERAGE(Table1313[[#This Row],[Estimated costs 1]:[Estimated costs 20]])</f>
        <v>4.1342857142857112E-2</v>
      </c>
      <c r="J64" s="2">
        <f>(Table1313[[#This Row],[Mean]]-Table1313[[#This Row],[Actual cost]])/Table1313[[#This Row],[Actual cost]]*100</f>
        <v>3.3567558622909922E-14</v>
      </c>
      <c r="K64" s="2">
        <f>_xlfn.STDEV.P(Table1313[[#This Row],[Estimated costs 1]:[Estimated costs 20]])</f>
        <v>1.3877787807814457E-17</v>
      </c>
      <c r="L64" s="2">
        <f>Table1313[[#This Row],[Dev]]/Table1313[[#This Row],[Mean]]*100</f>
        <v>3.3567558622909903E-14</v>
      </c>
      <c r="M64" s="2">
        <f>Table1313[[#This Row],[Estimated costs 1]]-Table1313[[#This Row],[Actual cost]]</f>
        <v>0</v>
      </c>
      <c r="N64" s="2">
        <f>Table1313[[#This Row],[Diff 1]]/Table1313[[#This Row],[Actual cost]]*100</f>
        <v>0</v>
      </c>
      <c r="O64">
        <v>4.1342857142857098E-2</v>
      </c>
      <c r="P64">
        <v>4.1342857142857098E-2</v>
      </c>
      <c r="Q64">
        <v>4.1342857142857098E-2</v>
      </c>
      <c r="R64">
        <v>4.1342857142857098E-2</v>
      </c>
      <c r="S64">
        <v>4.1342857142857098E-2</v>
      </c>
      <c r="T64">
        <v>4.1342857142857098E-2</v>
      </c>
      <c r="U64">
        <v>4.1342857142857098E-2</v>
      </c>
      <c r="V64">
        <v>4.1342857142857098E-2</v>
      </c>
      <c r="W64">
        <v>4.1342857142857098E-2</v>
      </c>
      <c r="X64">
        <v>4.1342857142857098E-2</v>
      </c>
      <c r="Y64">
        <v>4.1342857142857098E-2</v>
      </c>
      <c r="Z64">
        <v>4.1342857142857098E-2</v>
      </c>
      <c r="AA64">
        <v>4.1342857142857098E-2</v>
      </c>
      <c r="AB64">
        <v>4.1342857142857098E-2</v>
      </c>
      <c r="AC64">
        <v>4.1342857142857098E-2</v>
      </c>
      <c r="AD64">
        <v>4.1342857142857098E-2</v>
      </c>
      <c r="AE64">
        <v>4.1342857142857098E-2</v>
      </c>
      <c r="AF64">
        <v>4.1342857142857098E-2</v>
      </c>
      <c r="AG64">
        <v>4.1342857142857098E-2</v>
      </c>
      <c r="AH64">
        <v>4.1342857142857098E-2</v>
      </c>
    </row>
    <row r="65" spans="1:34" x14ac:dyDescent="0.3">
      <c r="A65" t="s">
        <v>85</v>
      </c>
      <c r="B65">
        <v>63</v>
      </c>
      <c r="C65" t="str">
        <f>LEFT(Table1313[[#This Row],[Contingency id]])</f>
        <v>C</v>
      </c>
      <c r="D65">
        <v>17.647058823529399</v>
      </c>
      <c r="E65" s="1">
        <v>1</v>
      </c>
      <c r="F65">
        <v>119</v>
      </c>
      <c r="G65">
        <v>119</v>
      </c>
      <c r="H65">
        <v>4.0037058823529398E-2</v>
      </c>
      <c r="I65" s="2">
        <f>AVERAGE(Table1313[[#This Row],[Estimated costs 1]:[Estimated costs 20]])</f>
        <v>4.0037058823529384E-2</v>
      </c>
      <c r="J65" s="2">
        <f>(Table1313[[#This Row],[Mean]]-Table1313[[#This Row],[Actual cost]])/Table1313[[#This Row],[Actual cost]]*100</f>
        <v>-3.4662355866307072E-14</v>
      </c>
      <c r="K65" s="2">
        <f>_xlfn.STDEV.P(Table1313[[#This Row],[Estimated costs 1]:[Estimated costs 20]])</f>
        <v>1.3877787807814457E-17</v>
      </c>
      <c r="L65" s="2">
        <f>Table1313[[#This Row],[Dev]]/Table1313[[#This Row],[Mean]]*100</f>
        <v>3.4662355866307091E-14</v>
      </c>
      <c r="M65" s="2">
        <f>Table1313[[#This Row],[Estimated costs 1]]-Table1313[[#This Row],[Actual cost]]</f>
        <v>0</v>
      </c>
      <c r="N65" s="2">
        <f>Table1313[[#This Row],[Diff 1]]/Table1313[[#This Row],[Actual cost]]*100</f>
        <v>0</v>
      </c>
      <c r="O65">
        <v>4.0037058823529398E-2</v>
      </c>
      <c r="P65">
        <v>4.0037058823529398E-2</v>
      </c>
      <c r="Q65">
        <v>4.0037058823529398E-2</v>
      </c>
      <c r="R65">
        <v>4.0037058823529398E-2</v>
      </c>
      <c r="S65">
        <v>4.0037058823529398E-2</v>
      </c>
      <c r="T65">
        <v>4.0037058823529398E-2</v>
      </c>
      <c r="U65">
        <v>4.0037058823529398E-2</v>
      </c>
      <c r="V65">
        <v>4.0037058823529398E-2</v>
      </c>
      <c r="W65">
        <v>4.0037058823529398E-2</v>
      </c>
      <c r="X65">
        <v>4.0037058823529398E-2</v>
      </c>
      <c r="Y65">
        <v>4.0037058823529398E-2</v>
      </c>
      <c r="Z65">
        <v>4.0037058823529398E-2</v>
      </c>
      <c r="AA65">
        <v>4.0037058823529398E-2</v>
      </c>
      <c r="AB65">
        <v>4.0037058823529398E-2</v>
      </c>
      <c r="AC65">
        <v>4.0037058823529398E-2</v>
      </c>
      <c r="AD65">
        <v>4.0037058823529398E-2</v>
      </c>
      <c r="AE65">
        <v>4.0037058823529398E-2</v>
      </c>
      <c r="AF65">
        <v>4.0037058823529398E-2</v>
      </c>
      <c r="AG65">
        <v>4.0037058823529398E-2</v>
      </c>
      <c r="AH65">
        <v>4.0037058823529398E-2</v>
      </c>
    </row>
    <row r="66" spans="1:34" x14ac:dyDescent="0.3">
      <c r="A66" t="s">
        <v>86</v>
      </c>
      <c r="B66">
        <v>64</v>
      </c>
      <c r="C66" t="str">
        <f>LEFT(Table1313[[#This Row],[Contingency id]])</f>
        <v>C</v>
      </c>
      <c r="D66">
        <v>4.6783625730994096</v>
      </c>
      <c r="E66" s="1">
        <v>1.0178571428571399</v>
      </c>
      <c r="F66">
        <v>171</v>
      </c>
      <c r="G66">
        <v>168</v>
      </c>
      <c r="H66">
        <v>3.9396491228070103E-2</v>
      </c>
      <c r="I66" s="2">
        <f>AVERAGE(Table1313[[#This Row],[Estimated costs 1]:[Estimated costs 20]])</f>
        <v>3.9396491228070103E-2</v>
      </c>
      <c r="J66" s="2">
        <f>(Table1313[[#This Row],[Mean]]-Table1313[[#This Row],[Actual cost]])/Table1313[[#This Row],[Actual cost]]*100</f>
        <v>0</v>
      </c>
      <c r="K66" s="2">
        <f>_xlfn.STDEV.P(Table1313[[#This Row],[Estimated costs 1]:[Estimated costs 20]])</f>
        <v>0</v>
      </c>
      <c r="L66" s="2">
        <f>Table1313[[#This Row],[Dev]]/Table1313[[#This Row],[Mean]]*100</f>
        <v>0</v>
      </c>
      <c r="M66" s="2">
        <f>Table1313[[#This Row],[Estimated costs 1]]-Table1313[[#This Row],[Actual cost]]</f>
        <v>0</v>
      </c>
      <c r="N66" s="2">
        <f>Table1313[[#This Row],[Diff 1]]/Table1313[[#This Row],[Actual cost]]*100</f>
        <v>0</v>
      </c>
      <c r="O66">
        <v>3.9396491228070103E-2</v>
      </c>
      <c r="P66">
        <v>3.9396491228070103E-2</v>
      </c>
      <c r="Q66">
        <v>3.9396491228070103E-2</v>
      </c>
      <c r="R66">
        <v>3.9396491228070103E-2</v>
      </c>
      <c r="S66">
        <v>3.9396491228070103E-2</v>
      </c>
      <c r="T66">
        <v>3.9396491228070103E-2</v>
      </c>
      <c r="U66">
        <v>3.9396491228070103E-2</v>
      </c>
      <c r="V66">
        <v>3.9396491228070103E-2</v>
      </c>
      <c r="W66">
        <v>3.9396491228070103E-2</v>
      </c>
      <c r="X66">
        <v>3.9396491228070103E-2</v>
      </c>
      <c r="Y66">
        <v>3.9396491228070103E-2</v>
      </c>
      <c r="Z66">
        <v>3.9396491228070103E-2</v>
      </c>
      <c r="AA66">
        <v>3.9396491228070103E-2</v>
      </c>
      <c r="AB66">
        <v>3.9396491228070103E-2</v>
      </c>
      <c r="AC66">
        <v>3.9396491228070103E-2</v>
      </c>
      <c r="AD66">
        <v>3.9396491228070103E-2</v>
      </c>
      <c r="AE66">
        <v>3.9396491228070103E-2</v>
      </c>
      <c r="AF66">
        <v>3.9396491228070103E-2</v>
      </c>
      <c r="AG66">
        <v>3.9396491228070103E-2</v>
      </c>
      <c r="AH66">
        <v>3.9396491228070103E-2</v>
      </c>
    </row>
    <row r="67" spans="1:34" x14ac:dyDescent="0.3">
      <c r="A67" t="s">
        <v>87</v>
      </c>
      <c r="B67">
        <v>65</v>
      </c>
      <c r="C67" t="str">
        <f>LEFT(Table1313[[#This Row],[Contingency id]])</f>
        <v>A</v>
      </c>
      <c r="D67" s="1">
        <v>4.1666666666666599</v>
      </c>
      <c r="E67" s="1">
        <v>1</v>
      </c>
      <c r="F67">
        <v>24</v>
      </c>
      <c r="G67">
        <v>24</v>
      </c>
      <c r="H67" s="2">
        <v>3.9308333333333299E-2</v>
      </c>
      <c r="I67" s="2">
        <f>AVERAGE(Table1313[[#This Row],[Estimated costs 1]:[Estimated costs 20]])</f>
        <v>3.9308333333333292E-2</v>
      </c>
      <c r="J67" s="2">
        <f>(Table1313[[#This Row],[Mean]]-Table1313[[#This Row],[Actual cost]])/Table1313[[#This Row],[Actual cost]]*100</f>
        <v>-1.7652475481638078E-14</v>
      </c>
      <c r="K67" s="2">
        <f>_xlfn.STDEV.P(Table1313[[#This Row],[Estimated costs 1]:[Estimated costs 20]])</f>
        <v>6.9388939039072284E-18</v>
      </c>
      <c r="L67" s="2">
        <f>Table1313[[#This Row],[Dev]]/Table1313[[#This Row],[Mean]]*100</f>
        <v>1.7652475481638081E-14</v>
      </c>
      <c r="M67" s="2">
        <f>Table1313[[#This Row],[Estimated costs 1]]-Table1313[[#This Row],[Actual cost]]</f>
        <v>0</v>
      </c>
      <c r="N67" s="2">
        <f>Table1313[[#This Row],[Diff 1]]/Table1313[[#This Row],[Actual cost]]*100</f>
        <v>0</v>
      </c>
      <c r="O67">
        <v>3.9308333333333299E-2</v>
      </c>
      <c r="P67">
        <v>3.9308333333333299E-2</v>
      </c>
      <c r="Q67">
        <v>3.9308333333333299E-2</v>
      </c>
      <c r="R67">
        <v>3.9308333333333299E-2</v>
      </c>
      <c r="S67">
        <v>3.9308333333333299E-2</v>
      </c>
      <c r="T67">
        <v>3.9308333333333299E-2</v>
      </c>
      <c r="U67">
        <v>3.9308333333333299E-2</v>
      </c>
      <c r="V67">
        <v>3.9308333333333299E-2</v>
      </c>
      <c r="W67">
        <v>3.9308333333333299E-2</v>
      </c>
      <c r="X67">
        <v>3.9308333333333299E-2</v>
      </c>
      <c r="Y67">
        <v>3.9308333333333299E-2</v>
      </c>
      <c r="Z67">
        <v>3.9308333333333299E-2</v>
      </c>
      <c r="AA67">
        <v>3.9308333333333299E-2</v>
      </c>
      <c r="AB67">
        <v>3.9308333333333299E-2</v>
      </c>
      <c r="AC67">
        <v>3.9308333333333299E-2</v>
      </c>
      <c r="AD67">
        <v>3.9308333333333299E-2</v>
      </c>
      <c r="AE67">
        <v>3.9308333333333299E-2</v>
      </c>
      <c r="AF67">
        <v>3.9308333333333299E-2</v>
      </c>
      <c r="AG67">
        <v>3.9308333333333299E-2</v>
      </c>
      <c r="AH67">
        <v>3.9308333333333299E-2</v>
      </c>
    </row>
    <row r="68" spans="1:34" x14ac:dyDescent="0.3">
      <c r="A68" t="s">
        <v>88</v>
      </c>
      <c r="B68">
        <v>66</v>
      </c>
      <c r="C68" t="str">
        <f>LEFT(Table1313[[#This Row],[Contingency id]])</f>
        <v>B</v>
      </c>
      <c r="D68">
        <v>14.6551724137931</v>
      </c>
      <c r="E68" s="1">
        <v>1.01754385964912</v>
      </c>
      <c r="F68">
        <v>116</v>
      </c>
      <c r="G68">
        <v>114</v>
      </c>
      <c r="H68">
        <v>3.83236206896551E-2</v>
      </c>
      <c r="I68" s="2">
        <f>AVERAGE(Table1313[[#This Row],[Estimated costs 1]:[Estimated costs 20]])</f>
        <v>3.8323620689655107E-2</v>
      </c>
      <c r="J68" s="2">
        <f>(Table1313[[#This Row],[Mean]]-Table1313[[#This Row],[Actual cost]])/Table1313[[#This Row],[Actual cost]]*100</f>
        <v>1.8106049947885746E-14</v>
      </c>
      <c r="K68" s="2">
        <f>_xlfn.STDEV.P(Table1313[[#This Row],[Estimated costs 1]:[Estimated costs 20]])</f>
        <v>6.9388939039072284E-18</v>
      </c>
      <c r="L68" s="2">
        <f>Table1313[[#This Row],[Dev]]/Table1313[[#This Row],[Mean]]*100</f>
        <v>1.8106049947885743E-14</v>
      </c>
      <c r="M68" s="2">
        <f>Table1313[[#This Row],[Estimated costs 1]]-Table1313[[#This Row],[Actual cost]]</f>
        <v>0</v>
      </c>
      <c r="N68" s="2">
        <f>Table1313[[#This Row],[Diff 1]]/Table1313[[#This Row],[Actual cost]]*100</f>
        <v>0</v>
      </c>
      <c r="O68">
        <v>3.83236206896551E-2</v>
      </c>
      <c r="P68">
        <v>3.83236206896551E-2</v>
      </c>
      <c r="Q68">
        <v>3.83236206896551E-2</v>
      </c>
      <c r="R68">
        <v>3.83236206896551E-2</v>
      </c>
      <c r="S68">
        <v>3.83236206896551E-2</v>
      </c>
      <c r="T68">
        <v>3.83236206896551E-2</v>
      </c>
      <c r="U68">
        <v>3.83236206896551E-2</v>
      </c>
      <c r="V68">
        <v>3.83236206896551E-2</v>
      </c>
      <c r="W68">
        <v>3.83236206896551E-2</v>
      </c>
      <c r="X68">
        <v>3.83236206896551E-2</v>
      </c>
      <c r="Y68">
        <v>3.83236206896551E-2</v>
      </c>
      <c r="Z68">
        <v>3.83236206896551E-2</v>
      </c>
      <c r="AA68">
        <v>3.83236206896551E-2</v>
      </c>
      <c r="AB68">
        <v>3.83236206896551E-2</v>
      </c>
      <c r="AC68">
        <v>3.83236206896551E-2</v>
      </c>
      <c r="AD68">
        <v>3.83236206896551E-2</v>
      </c>
      <c r="AE68">
        <v>3.83236206896551E-2</v>
      </c>
      <c r="AF68">
        <v>3.83236206896551E-2</v>
      </c>
      <c r="AG68">
        <v>3.83236206896551E-2</v>
      </c>
      <c r="AH68">
        <v>3.83236206896551E-2</v>
      </c>
    </row>
    <row r="69" spans="1:34" x14ac:dyDescent="0.3">
      <c r="A69" t="s">
        <v>89</v>
      </c>
      <c r="B69">
        <v>67</v>
      </c>
      <c r="C69" t="str">
        <f>LEFT(Table1313[[#This Row],[Contingency id]])</f>
        <v>C</v>
      </c>
      <c r="D69">
        <v>17.1875</v>
      </c>
      <c r="E69" s="1">
        <v>1.01587301587301</v>
      </c>
      <c r="F69">
        <v>64</v>
      </c>
      <c r="G69">
        <v>63</v>
      </c>
      <c r="H69">
        <v>3.7750937499999998E-2</v>
      </c>
      <c r="I69" s="2">
        <f>AVERAGE(Table1313[[#This Row],[Estimated costs 1]:[Estimated costs 20]])</f>
        <v>3.7750937500000012E-2</v>
      </c>
      <c r="J69" s="2">
        <f>(Table1313[[#This Row],[Mean]]-Table1313[[#This Row],[Actual cost]])/Table1313[[#This Row],[Actual cost]]*100</f>
        <v>3.6761438859139481E-14</v>
      </c>
      <c r="K69" s="2">
        <f>_xlfn.STDEV.P(Table1313[[#This Row],[Estimated costs 1]:[Estimated costs 20]])</f>
        <v>1.3877787807814457E-17</v>
      </c>
      <c r="L69" s="2">
        <f>Table1313[[#This Row],[Dev]]/Table1313[[#This Row],[Mean]]*100</f>
        <v>3.6761438859139469E-14</v>
      </c>
      <c r="M69" s="2">
        <f>Table1313[[#This Row],[Estimated costs 1]]-Table1313[[#This Row],[Actual cost]]</f>
        <v>0</v>
      </c>
      <c r="N69" s="2">
        <f>Table1313[[#This Row],[Diff 1]]/Table1313[[#This Row],[Actual cost]]*100</f>
        <v>0</v>
      </c>
      <c r="O69">
        <v>3.7750937499999998E-2</v>
      </c>
      <c r="P69">
        <v>3.7750937499999998E-2</v>
      </c>
      <c r="Q69">
        <v>3.7750937499999998E-2</v>
      </c>
      <c r="R69">
        <v>3.7750937499999998E-2</v>
      </c>
      <c r="S69">
        <v>3.7750937499999998E-2</v>
      </c>
      <c r="T69">
        <v>3.7750937499999998E-2</v>
      </c>
      <c r="U69">
        <v>3.7750937499999998E-2</v>
      </c>
      <c r="V69">
        <v>3.7750937499999998E-2</v>
      </c>
      <c r="W69">
        <v>3.7750937499999998E-2</v>
      </c>
      <c r="X69">
        <v>3.7750937499999998E-2</v>
      </c>
      <c r="Y69">
        <v>3.7750937499999998E-2</v>
      </c>
      <c r="Z69">
        <v>3.7750937499999998E-2</v>
      </c>
      <c r="AA69">
        <v>3.7750937499999998E-2</v>
      </c>
      <c r="AB69">
        <v>3.7750937499999998E-2</v>
      </c>
      <c r="AC69">
        <v>3.7750937499999998E-2</v>
      </c>
      <c r="AD69">
        <v>3.7750937499999998E-2</v>
      </c>
      <c r="AE69">
        <v>3.7750937499999998E-2</v>
      </c>
      <c r="AF69">
        <v>3.7750937499999998E-2</v>
      </c>
      <c r="AG69">
        <v>3.7750937499999998E-2</v>
      </c>
      <c r="AH69">
        <v>3.7750937499999998E-2</v>
      </c>
    </row>
    <row r="70" spans="1:34" x14ac:dyDescent="0.3">
      <c r="A70" t="s">
        <v>90</v>
      </c>
      <c r="B70">
        <v>68</v>
      </c>
      <c r="C70" t="str">
        <f>LEFT(Table1313[[#This Row],[Contingency id]])</f>
        <v>C</v>
      </c>
      <c r="D70">
        <v>9.3220338983050794</v>
      </c>
      <c r="E70" s="1">
        <v>1.0085470085470001</v>
      </c>
      <c r="F70">
        <v>118</v>
      </c>
      <c r="G70">
        <v>117</v>
      </c>
      <c r="H70">
        <v>3.6800847457627101E-2</v>
      </c>
      <c r="I70" s="2">
        <f>AVERAGE(Table1313[[#This Row],[Estimated costs 1]:[Estimated costs 20]])</f>
        <v>3.6800847457627114E-2</v>
      </c>
      <c r="J70" s="2">
        <f>(Table1313[[#This Row],[Mean]]-Table1313[[#This Row],[Actual cost]])/Table1313[[#This Row],[Actual cost]]*100</f>
        <v>3.7710511486980006E-14</v>
      </c>
      <c r="K70" s="2">
        <f>_xlfn.STDEV.P(Table1313[[#This Row],[Estimated costs 1]:[Estimated costs 20]])</f>
        <v>1.3877787807814457E-17</v>
      </c>
      <c r="L70" s="2">
        <f>Table1313[[#This Row],[Dev]]/Table1313[[#This Row],[Mean]]*100</f>
        <v>3.7710511486979993E-14</v>
      </c>
      <c r="M70" s="2">
        <f>Table1313[[#This Row],[Estimated costs 1]]-Table1313[[#This Row],[Actual cost]]</f>
        <v>0</v>
      </c>
      <c r="N70" s="2">
        <f>Table1313[[#This Row],[Diff 1]]/Table1313[[#This Row],[Actual cost]]*100</f>
        <v>0</v>
      </c>
      <c r="O70">
        <v>3.6800847457627101E-2</v>
      </c>
      <c r="P70">
        <v>3.6800847457627101E-2</v>
      </c>
      <c r="Q70">
        <v>3.6800847457627101E-2</v>
      </c>
      <c r="R70">
        <v>3.6800847457627101E-2</v>
      </c>
      <c r="S70">
        <v>3.6800847457627101E-2</v>
      </c>
      <c r="T70">
        <v>3.6800847457627101E-2</v>
      </c>
      <c r="U70">
        <v>3.6800847457627101E-2</v>
      </c>
      <c r="V70">
        <v>3.6800847457627101E-2</v>
      </c>
      <c r="W70">
        <v>3.6800847457627101E-2</v>
      </c>
      <c r="X70">
        <v>3.6800847457627101E-2</v>
      </c>
      <c r="Y70">
        <v>3.6800847457627101E-2</v>
      </c>
      <c r="Z70">
        <v>3.6800847457627101E-2</v>
      </c>
      <c r="AA70">
        <v>3.6800847457627101E-2</v>
      </c>
      <c r="AB70">
        <v>3.6800847457627101E-2</v>
      </c>
      <c r="AC70">
        <v>3.6800847457627101E-2</v>
      </c>
      <c r="AD70">
        <v>3.6800847457627101E-2</v>
      </c>
      <c r="AE70">
        <v>3.6800847457627101E-2</v>
      </c>
      <c r="AF70">
        <v>3.6800847457627101E-2</v>
      </c>
      <c r="AG70">
        <v>3.6800847457627101E-2</v>
      </c>
      <c r="AH70">
        <v>3.6800847457627101E-2</v>
      </c>
    </row>
    <row r="71" spans="1:34" x14ac:dyDescent="0.3">
      <c r="A71" t="s">
        <v>91</v>
      </c>
      <c r="B71">
        <v>69</v>
      </c>
      <c r="C71" t="str">
        <f>LEFT(Table1313[[#This Row],[Contingency id]])</f>
        <v>B</v>
      </c>
      <c r="D71">
        <v>9.9236641221373993</v>
      </c>
      <c r="E71" s="1">
        <v>1.0076923076922999</v>
      </c>
      <c r="F71">
        <v>131</v>
      </c>
      <c r="G71">
        <v>130</v>
      </c>
      <c r="H71">
        <v>3.64779389312977E-2</v>
      </c>
      <c r="I71" s="2">
        <f>AVERAGE(Table1313[[#This Row],[Estimated costs 1]:[Estimated costs 20]])</f>
        <v>3.6477938931297652E-2</v>
      </c>
      <c r="J71" s="2">
        <f>(Table1313[[#This Row],[Mean]]-Table1313[[#This Row],[Actual cost]])/Table1313[[#This Row],[Actual cost]]*100</f>
        <v>-1.3315515829672081E-13</v>
      </c>
      <c r="K71" s="2">
        <f>_xlfn.STDEV.P(Table1313[[#This Row],[Estimated costs 1]:[Estimated costs 20]])</f>
        <v>1.5183206106870496E-3</v>
      </c>
      <c r="L71" s="2">
        <f>Table1313[[#This Row],[Dev]]/Table1313[[#This Row],[Mean]]*100</f>
        <v>4.1622982415389371</v>
      </c>
      <c r="M71" s="2">
        <f>Table1313[[#This Row],[Estimated costs 1]]-Table1313[[#This Row],[Actual cost]]</f>
        <v>1.5183206106869976E-3</v>
      </c>
      <c r="N71" s="2">
        <f>Table1313[[#This Row],[Diff 1]]/Table1313[[#This Row],[Actual cost]]*100</f>
        <v>4.1622982415387897</v>
      </c>
      <c r="O71">
        <v>3.7996259541984698E-2</v>
      </c>
      <c r="P71">
        <v>3.4959618320610598E-2</v>
      </c>
      <c r="Q71">
        <v>3.4959618320610598E-2</v>
      </c>
      <c r="R71">
        <v>3.7996259541984698E-2</v>
      </c>
      <c r="S71">
        <v>3.7996259541984698E-2</v>
      </c>
      <c r="T71">
        <v>3.4959618320610598E-2</v>
      </c>
      <c r="U71">
        <v>3.7996259541984698E-2</v>
      </c>
      <c r="V71">
        <v>3.4959618320610598E-2</v>
      </c>
      <c r="W71">
        <v>3.7996259541984698E-2</v>
      </c>
      <c r="X71">
        <v>3.7996259541984698E-2</v>
      </c>
      <c r="Y71">
        <v>3.4959618320610598E-2</v>
      </c>
      <c r="Z71">
        <v>3.7996259541984698E-2</v>
      </c>
      <c r="AA71">
        <v>3.7996259541984698E-2</v>
      </c>
      <c r="AB71">
        <v>3.4959618320610598E-2</v>
      </c>
      <c r="AC71">
        <v>3.7996259541984698E-2</v>
      </c>
      <c r="AD71">
        <v>3.4959618320610598E-2</v>
      </c>
      <c r="AE71">
        <v>3.4959618320610598E-2</v>
      </c>
      <c r="AF71">
        <v>3.7996259541984698E-2</v>
      </c>
      <c r="AG71">
        <v>3.4959618320610598E-2</v>
      </c>
      <c r="AH71">
        <v>3.4959618320610598E-2</v>
      </c>
    </row>
    <row r="72" spans="1:34" x14ac:dyDescent="0.3">
      <c r="A72" t="s">
        <v>92</v>
      </c>
      <c r="B72">
        <v>70</v>
      </c>
      <c r="C72" t="str">
        <f>LEFT(Table1313[[#This Row],[Contingency id]])</f>
        <v>A</v>
      </c>
      <c r="D72" s="1">
        <v>9.0909090909090899</v>
      </c>
      <c r="E72" s="1">
        <v>1.02061855670103</v>
      </c>
      <c r="F72">
        <v>99</v>
      </c>
      <c r="G72">
        <v>97</v>
      </c>
      <c r="H72" s="2">
        <v>3.6110101010101002E-2</v>
      </c>
      <c r="I72" s="2">
        <f>AVERAGE(Table1313[[#This Row],[Estimated costs 1]:[Estimated costs 20]])</f>
        <v>3.6110101010101009E-2</v>
      </c>
      <c r="J72" s="2">
        <f>(Table1313[[#This Row],[Mean]]-Table1313[[#This Row],[Actual cost]])/Table1313[[#This Row],[Actual cost]]*100</f>
        <v>1.9215936011827346E-14</v>
      </c>
      <c r="K72" s="2">
        <f>_xlfn.STDEV.P(Table1313[[#This Row],[Estimated costs 1]:[Estimated costs 20]])</f>
        <v>6.9388939039072284E-18</v>
      </c>
      <c r="L72" s="2">
        <f>Table1313[[#This Row],[Dev]]/Table1313[[#This Row],[Mean]]*100</f>
        <v>1.9215936011827343E-14</v>
      </c>
      <c r="M72" s="2">
        <f>Table1313[[#This Row],[Estimated costs 1]]-Table1313[[#This Row],[Actual cost]]</f>
        <v>0</v>
      </c>
      <c r="N72" s="2">
        <f>Table1313[[#This Row],[Diff 1]]/Table1313[[#This Row],[Actual cost]]*100</f>
        <v>0</v>
      </c>
      <c r="O72">
        <v>3.6110101010101002E-2</v>
      </c>
      <c r="P72">
        <v>3.6110101010101002E-2</v>
      </c>
      <c r="Q72">
        <v>3.6110101010101002E-2</v>
      </c>
      <c r="R72">
        <v>3.6110101010101002E-2</v>
      </c>
      <c r="S72">
        <v>3.6110101010101002E-2</v>
      </c>
      <c r="T72">
        <v>3.6110101010101002E-2</v>
      </c>
      <c r="U72">
        <v>3.6110101010101002E-2</v>
      </c>
      <c r="V72">
        <v>3.6110101010101002E-2</v>
      </c>
      <c r="W72">
        <v>3.6110101010101002E-2</v>
      </c>
      <c r="X72">
        <v>3.6110101010101002E-2</v>
      </c>
      <c r="Y72">
        <v>3.6110101010101002E-2</v>
      </c>
      <c r="Z72">
        <v>3.6110101010101002E-2</v>
      </c>
      <c r="AA72">
        <v>3.6110101010101002E-2</v>
      </c>
      <c r="AB72">
        <v>3.6110101010101002E-2</v>
      </c>
      <c r="AC72">
        <v>3.6110101010101002E-2</v>
      </c>
      <c r="AD72">
        <v>3.6110101010101002E-2</v>
      </c>
      <c r="AE72">
        <v>3.6110101010101002E-2</v>
      </c>
      <c r="AF72">
        <v>3.6110101010101002E-2</v>
      </c>
      <c r="AG72">
        <v>3.6110101010101002E-2</v>
      </c>
      <c r="AH72">
        <v>3.6110101010101002E-2</v>
      </c>
    </row>
    <row r="73" spans="1:34" x14ac:dyDescent="0.3">
      <c r="A73" t="s">
        <v>93</v>
      </c>
      <c r="B73">
        <v>71</v>
      </c>
      <c r="C73" t="str">
        <f>LEFT(Table1313[[#This Row],[Contingency id]])</f>
        <v>B</v>
      </c>
      <c r="D73">
        <v>9.1549295774647899</v>
      </c>
      <c r="E73" s="1">
        <v>1.01428571428571</v>
      </c>
      <c r="F73">
        <v>142</v>
      </c>
      <c r="G73">
        <v>140</v>
      </c>
      <c r="H73">
        <v>3.5788873239436601E-2</v>
      </c>
      <c r="I73" s="2">
        <f>AVERAGE(Table1313[[#This Row],[Estimated costs 1]:[Estimated costs 20]])</f>
        <v>3.5788873239436594E-2</v>
      </c>
      <c r="J73" s="2">
        <f>(Table1313[[#This Row],[Mean]]-Table1313[[#This Row],[Actual cost]])/Table1313[[#This Row],[Actual cost]]*100</f>
        <v>-1.9388411189936813E-14</v>
      </c>
      <c r="K73" s="2">
        <f>_xlfn.STDEV.P(Table1313[[#This Row],[Estimated costs 1]:[Estimated costs 20]])</f>
        <v>6.9388939039072284E-18</v>
      </c>
      <c r="L73" s="2">
        <f>Table1313[[#This Row],[Dev]]/Table1313[[#This Row],[Mean]]*100</f>
        <v>1.9388411189936819E-14</v>
      </c>
      <c r="M73" s="2">
        <f>Table1313[[#This Row],[Estimated costs 1]]-Table1313[[#This Row],[Actual cost]]</f>
        <v>0</v>
      </c>
      <c r="N73" s="2">
        <f>Table1313[[#This Row],[Diff 1]]/Table1313[[#This Row],[Actual cost]]*100</f>
        <v>0</v>
      </c>
      <c r="O73">
        <v>3.5788873239436601E-2</v>
      </c>
      <c r="P73">
        <v>3.5788873239436601E-2</v>
      </c>
      <c r="Q73">
        <v>3.5788873239436601E-2</v>
      </c>
      <c r="R73">
        <v>3.5788873239436601E-2</v>
      </c>
      <c r="S73">
        <v>3.5788873239436601E-2</v>
      </c>
      <c r="T73">
        <v>3.5788873239436601E-2</v>
      </c>
      <c r="U73">
        <v>3.5788873239436601E-2</v>
      </c>
      <c r="V73">
        <v>3.5788873239436601E-2</v>
      </c>
      <c r="W73">
        <v>3.5788873239436601E-2</v>
      </c>
      <c r="X73">
        <v>3.5788873239436601E-2</v>
      </c>
      <c r="Y73">
        <v>3.5788873239436601E-2</v>
      </c>
      <c r="Z73">
        <v>3.5788873239436601E-2</v>
      </c>
      <c r="AA73">
        <v>3.5788873239436601E-2</v>
      </c>
      <c r="AB73">
        <v>3.5788873239436601E-2</v>
      </c>
      <c r="AC73">
        <v>3.5788873239436601E-2</v>
      </c>
      <c r="AD73">
        <v>3.5788873239436601E-2</v>
      </c>
      <c r="AE73">
        <v>3.5788873239436601E-2</v>
      </c>
      <c r="AF73">
        <v>3.5788873239436601E-2</v>
      </c>
      <c r="AG73">
        <v>3.5788873239436601E-2</v>
      </c>
      <c r="AH73">
        <v>3.5788873239436601E-2</v>
      </c>
    </row>
    <row r="74" spans="1:34" x14ac:dyDescent="0.3">
      <c r="A74" t="s">
        <v>94</v>
      </c>
      <c r="B74">
        <v>72</v>
      </c>
      <c r="C74" t="str">
        <f>LEFT(Table1313[[#This Row],[Contingency id]])</f>
        <v>B</v>
      </c>
      <c r="D74">
        <v>9.3220338983050794</v>
      </c>
      <c r="E74" s="1">
        <v>1</v>
      </c>
      <c r="F74">
        <v>118</v>
      </c>
      <c r="G74">
        <v>118</v>
      </c>
      <c r="H74">
        <v>3.5615593220338901E-2</v>
      </c>
      <c r="I74" s="2">
        <f>AVERAGE(Table1313[[#This Row],[Estimated costs 1]:[Estimated costs 20]])</f>
        <v>3.5615593220338908E-2</v>
      </c>
      <c r="J74" s="2">
        <f>(Table1313[[#This Row],[Mean]]-Table1313[[#This Row],[Actual cost]])/Table1313[[#This Row],[Actual cost]]*100</f>
        <v>1.9482741340230304E-14</v>
      </c>
      <c r="K74" s="2">
        <f>_xlfn.STDEV.P(Table1313[[#This Row],[Estimated costs 1]:[Estimated costs 20]])</f>
        <v>6.9388939039072284E-18</v>
      </c>
      <c r="L74" s="2">
        <f>Table1313[[#This Row],[Dev]]/Table1313[[#This Row],[Mean]]*100</f>
        <v>1.9482741340230301E-14</v>
      </c>
      <c r="M74" s="2">
        <f>Table1313[[#This Row],[Estimated costs 1]]-Table1313[[#This Row],[Actual cost]]</f>
        <v>0</v>
      </c>
      <c r="N74" s="2">
        <f>Table1313[[#This Row],[Diff 1]]/Table1313[[#This Row],[Actual cost]]*100</f>
        <v>0</v>
      </c>
      <c r="O74">
        <v>3.5615593220338901E-2</v>
      </c>
      <c r="P74">
        <v>3.5615593220338901E-2</v>
      </c>
      <c r="Q74">
        <v>3.5615593220338901E-2</v>
      </c>
      <c r="R74">
        <v>3.5615593220338901E-2</v>
      </c>
      <c r="S74">
        <v>3.5615593220338901E-2</v>
      </c>
      <c r="T74">
        <v>3.5615593220338901E-2</v>
      </c>
      <c r="U74">
        <v>3.5615593220338901E-2</v>
      </c>
      <c r="V74">
        <v>3.5615593220338901E-2</v>
      </c>
      <c r="W74">
        <v>3.5615593220338901E-2</v>
      </c>
      <c r="X74">
        <v>3.5615593220338901E-2</v>
      </c>
      <c r="Y74">
        <v>3.5615593220338901E-2</v>
      </c>
      <c r="Z74">
        <v>3.5615593220338901E-2</v>
      </c>
      <c r="AA74">
        <v>3.5615593220338901E-2</v>
      </c>
      <c r="AB74">
        <v>3.5615593220338901E-2</v>
      </c>
      <c r="AC74">
        <v>3.5615593220338901E-2</v>
      </c>
      <c r="AD74">
        <v>3.5615593220338901E-2</v>
      </c>
      <c r="AE74">
        <v>3.5615593220338901E-2</v>
      </c>
      <c r="AF74">
        <v>3.5615593220338901E-2</v>
      </c>
      <c r="AG74">
        <v>3.5615593220338901E-2</v>
      </c>
      <c r="AH74">
        <v>3.5615593220338901E-2</v>
      </c>
    </row>
    <row r="75" spans="1:34" x14ac:dyDescent="0.3">
      <c r="A75" t="s">
        <v>95</v>
      </c>
      <c r="B75">
        <v>73</v>
      </c>
      <c r="C75" t="str">
        <f>LEFT(Table1313[[#This Row],[Contingency id]])</f>
        <v>B</v>
      </c>
      <c r="D75">
        <v>1.03780578206078</v>
      </c>
      <c r="E75" s="1">
        <v>1.0697858842188701</v>
      </c>
      <c r="F75">
        <v>1349</v>
      </c>
      <c r="G75">
        <v>1261</v>
      </c>
      <c r="H75">
        <v>3.5133432171979201E-2</v>
      </c>
      <c r="I75" s="2">
        <f>AVERAGE(Table1313[[#This Row],[Estimated costs 1]:[Estimated costs 20]])</f>
        <v>3.4732765011119292E-2</v>
      </c>
      <c r="J75" s="2">
        <f>(Table1313[[#This Row],[Mean]]-Table1313[[#This Row],[Actual cost]])/Table1313[[#This Row],[Actual cost]]*100</f>
        <v>-1.1404156556599179</v>
      </c>
      <c r="K75" s="2">
        <f>_xlfn.STDEV.P(Table1313[[#This Row],[Estimated costs 1]:[Estimated costs 20]])</f>
        <v>3.4215392742293093E-3</v>
      </c>
      <c r="L75" s="2">
        <f>Table1313[[#This Row],[Dev]]/Table1313[[#This Row],[Mean]]*100</f>
        <v>9.8510420150366471</v>
      </c>
      <c r="M75" s="2">
        <f>Table1313[[#This Row],[Estimated costs 1]]-Table1313[[#This Row],[Actual cost]]</f>
        <v>-4.3476649369903995E-3</v>
      </c>
      <c r="N75" s="2">
        <f>Table1313[[#This Row],[Diff 1]]/Table1313[[#This Row],[Actual cost]]*100</f>
        <v>-12.374723072054133</v>
      </c>
      <c r="O75">
        <v>3.0785767234988801E-2</v>
      </c>
      <c r="P75">
        <v>3.0785767234988801E-2</v>
      </c>
      <c r="Q75">
        <v>3.9481097108969597E-2</v>
      </c>
      <c r="R75">
        <v>3.2661230541141499E-2</v>
      </c>
      <c r="S75">
        <v>3.2661230541141499E-2</v>
      </c>
      <c r="T75">
        <v>3.7605633802816903E-2</v>
      </c>
      <c r="U75">
        <v>3.9481097108969597E-2</v>
      </c>
      <c r="V75">
        <v>3.7605633802816799E-2</v>
      </c>
      <c r="W75">
        <v>3.7605633802816903E-2</v>
      </c>
      <c r="X75">
        <v>3.2661230541141499E-2</v>
      </c>
      <c r="Y75">
        <v>3.0785767234988801E-2</v>
      </c>
      <c r="Z75">
        <v>3.2661230541141499E-2</v>
      </c>
      <c r="AA75">
        <v>3.2661230541141499E-2</v>
      </c>
      <c r="AB75">
        <v>3.2661230541141499E-2</v>
      </c>
      <c r="AC75">
        <v>3.0785767234988801E-2</v>
      </c>
      <c r="AD75">
        <v>3.2661230541141499E-2</v>
      </c>
      <c r="AE75">
        <v>3.9481097108969597E-2</v>
      </c>
      <c r="AF75">
        <v>3.2661230541141499E-2</v>
      </c>
      <c r="AG75">
        <v>3.9481097108969597E-2</v>
      </c>
      <c r="AH75">
        <v>3.9481097108969597E-2</v>
      </c>
    </row>
    <row r="76" spans="1:34" x14ac:dyDescent="0.3">
      <c r="A76" t="s">
        <v>96</v>
      </c>
      <c r="B76">
        <v>74</v>
      </c>
      <c r="C76" t="str">
        <f>LEFT(Table1313[[#This Row],[Contingency id]])</f>
        <v>C</v>
      </c>
      <c r="D76">
        <v>16.417910447761098</v>
      </c>
      <c r="E76" s="1">
        <v>1</v>
      </c>
      <c r="F76">
        <v>67</v>
      </c>
      <c r="G76">
        <v>67</v>
      </c>
      <c r="H76">
        <v>3.3334328358208903E-2</v>
      </c>
      <c r="I76" s="2">
        <f>AVERAGE(Table1313[[#This Row],[Estimated costs 1]:[Estimated costs 20]])</f>
        <v>3.3334328358208917E-2</v>
      </c>
      <c r="J76" s="2">
        <f>(Table1313[[#This Row],[Mean]]-Table1313[[#This Row],[Actual cost]])/Table1313[[#This Row],[Actual cost]]*100</f>
        <v>4.1632120673572581E-14</v>
      </c>
      <c r="K76" s="2">
        <f>_xlfn.STDEV.P(Table1313[[#This Row],[Estimated costs 1]:[Estimated costs 20]])</f>
        <v>1.3877787807814457E-17</v>
      </c>
      <c r="L76" s="2">
        <f>Table1313[[#This Row],[Dev]]/Table1313[[#This Row],[Mean]]*100</f>
        <v>4.1632120673572562E-14</v>
      </c>
      <c r="M76" s="2">
        <f>Table1313[[#This Row],[Estimated costs 1]]-Table1313[[#This Row],[Actual cost]]</f>
        <v>0</v>
      </c>
      <c r="N76" s="2">
        <f>Table1313[[#This Row],[Diff 1]]/Table1313[[#This Row],[Actual cost]]*100</f>
        <v>0</v>
      </c>
      <c r="O76">
        <v>3.3334328358208903E-2</v>
      </c>
      <c r="P76">
        <v>3.3334328358208903E-2</v>
      </c>
      <c r="Q76">
        <v>3.3334328358208903E-2</v>
      </c>
      <c r="R76">
        <v>3.3334328358208903E-2</v>
      </c>
      <c r="S76">
        <v>3.3334328358208903E-2</v>
      </c>
      <c r="T76">
        <v>3.3334328358208903E-2</v>
      </c>
      <c r="U76">
        <v>3.3334328358208903E-2</v>
      </c>
      <c r="V76">
        <v>3.3334328358208903E-2</v>
      </c>
      <c r="W76">
        <v>3.3334328358208903E-2</v>
      </c>
      <c r="X76">
        <v>3.3334328358208903E-2</v>
      </c>
      <c r="Y76">
        <v>3.3334328358208903E-2</v>
      </c>
      <c r="Z76">
        <v>3.3334328358208903E-2</v>
      </c>
      <c r="AA76">
        <v>3.3334328358208903E-2</v>
      </c>
      <c r="AB76">
        <v>3.3334328358208903E-2</v>
      </c>
      <c r="AC76">
        <v>3.3334328358208903E-2</v>
      </c>
      <c r="AD76">
        <v>3.3334328358208903E-2</v>
      </c>
      <c r="AE76">
        <v>3.3334328358208903E-2</v>
      </c>
      <c r="AF76">
        <v>3.3334328358208903E-2</v>
      </c>
      <c r="AG76">
        <v>3.3334328358208903E-2</v>
      </c>
      <c r="AH76">
        <v>3.3334328358208903E-2</v>
      </c>
    </row>
    <row r="77" spans="1:34" x14ac:dyDescent="0.3">
      <c r="A77" t="s">
        <v>97</v>
      </c>
      <c r="B77">
        <v>75</v>
      </c>
      <c r="C77" t="str">
        <f>LEFT(Table1313[[#This Row],[Contingency id]])</f>
        <v>C</v>
      </c>
      <c r="D77">
        <v>1.0869565217391299</v>
      </c>
      <c r="E77" s="1">
        <v>1</v>
      </c>
      <c r="F77">
        <v>184</v>
      </c>
      <c r="G77">
        <v>184</v>
      </c>
      <c r="H77">
        <v>3.1554347826086897E-2</v>
      </c>
      <c r="I77" s="2">
        <f>AVERAGE(Table1313[[#This Row],[Estimated costs 1]:[Estimated costs 20]])</f>
        <v>3.1554347826086897E-2</v>
      </c>
      <c r="J77" s="2">
        <f>(Table1313[[#This Row],[Mean]]-Table1313[[#This Row],[Actual cost]])/Table1313[[#This Row],[Actual cost]]*100</f>
        <v>0</v>
      </c>
      <c r="K77" s="2">
        <f>_xlfn.STDEV.P(Table1313[[#This Row],[Estimated costs 1]:[Estimated costs 20]])</f>
        <v>0</v>
      </c>
      <c r="L77" s="2">
        <f>Table1313[[#This Row],[Dev]]/Table1313[[#This Row],[Mean]]*100</f>
        <v>0</v>
      </c>
      <c r="M77" s="2">
        <f>Table1313[[#This Row],[Estimated costs 1]]-Table1313[[#This Row],[Actual cost]]</f>
        <v>0</v>
      </c>
      <c r="N77" s="2">
        <f>Table1313[[#This Row],[Diff 1]]/Table1313[[#This Row],[Actual cost]]*100</f>
        <v>0</v>
      </c>
      <c r="O77">
        <v>3.1554347826086897E-2</v>
      </c>
      <c r="P77">
        <v>3.1554347826086897E-2</v>
      </c>
      <c r="Q77">
        <v>3.1554347826086897E-2</v>
      </c>
      <c r="R77">
        <v>3.1554347826086897E-2</v>
      </c>
      <c r="S77">
        <v>3.1554347826086897E-2</v>
      </c>
      <c r="T77">
        <v>3.1554347826086897E-2</v>
      </c>
      <c r="U77">
        <v>3.1554347826086897E-2</v>
      </c>
      <c r="V77">
        <v>3.1554347826086897E-2</v>
      </c>
      <c r="W77">
        <v>3.1554347826086897E-2</v>
      </c>
      <c r="X77">
        <v>3.1554347826086897E-2</v>
      </c>
      <c r="Y77">
        <v>3.1554347826086897E-2</v>
      </c>
      <c r="Z77">
        <v>3.1554347826086897E-2</v>
      </c>
      <c r="AA77">
        <v>3.1554347826086897E-2</v>
      </c>
      <c r="AB77">
        <v>3.1554347826086897E-2</v>
      </c>
      <c r="AC77">
        <v>3.1554347826086897E-2</v>
      </c>
      <c r="AD77">
        <v>3.1554347826086897E-2</v>
      </c>
      <c r="AE77">
        <v>3.1554347826086897E-2</v>
      </c>
      <c r="AF77">
        <v>3.1554347826086897E-2</v>
      </c>
      <c r="AG77">
        <v>3.1554347826086897E-2</v>
      </c>
      <c r="AH77">
        <v>3.1554347826086897E-2</v>
      </c>
    </row>
    <row r="78" spans="1:34" x14ac:dyDescent="0.3">
      <c r="A78" t="s">
        <v>98</v>
      </c>
      <c r="B78">
        <v>76</v>
      </c>
      <c r="C78" t="str">
        <f>LEFT(Table1313[[#This Row],[Contingency id]])</f>
        <v>B</v>
      </c>
      <c r="D78">
        <v>3.125</v>
      </c>
      <c r="E78" s="1">
        <v>1</v>
      </c>
      <c r="F78">
        <v>32</v>
      </c>
      <c r="G78">
        <v>32</v>
      </c>
      <c r="H78">
        <v>2.9578125E-2</v>
      </c>
      <c r="I78" s="2">
        <f>AVERAGE(Table1313[[#This Row],[Estimated costs 1]:[Estimated costs 20]])</f>
        <v>2.9578125000000004E-2</v>
      </c>
      <c r="J78" s="2">
        <f>(Table1313[[#This Row],[Mean]]-Table1313[[#This Row],[Actual cost]])/Table1313[[#This Row],[Actual cost]]*100</f>
        <v>1.1729773107502975E-14</v>
      </c>
      <c r="K78" s="2">
        <f>_xlfn.STDEV.P(Table1313[[#This Row],[Estimated costs 1]:[Estimated costs 20]])</f>
        <v>3.4694469519536142E-18</v>
      </c>
      <c r="L78" s="2">
        <f>Table1313[[#This Row],[Dev]]/Table1313[[#This Row],[Mean]]*100</f>
        <v>1.1729773107502974E-14</v>
      </c>
      <c r="M78" s="2">
        <f>Table1313[[#This Row],[Estimated costs 1]]-Table1313[[#This Row],[Actual cost]]</f>
        <v>0</v>
      </c>
      <c r="N78" s="2">
        <f>Table1313[[#This Row],[Diff 1]]/Table1313[[#This Row],[Actual cost]]*100</f>
        <v>0</v>
      </c>
      <c r="O78">
        <v>2.9578125E-2</v>
      </c>
      <c r="P78">
        <v>2.9578125E-2</v>
      </c>
      <c r="Q78">
        <v>2.9578125E-2</v>
      </c>
      <c r="R78">
        <v>2.9578125E-2</v>
      </c>
      <c r="S78">
        <v>2.9578125E-2</v>
      </c>
      <c r="T78">
        <v>2.9578125E-2</v>
      </c>
      <c r="U78">
        <v>2.9578125E-2</v>
      </c>
      <c r="V78">
        <v>2.9578125E-2</v>
      </c>
      <c r="W78">
        <v>2.9578125E-2</v>
      </c>
      <c r="X78">
        <v>2.9578125E-2</v>
      </c>
      <c r="Y78">
        <v>2.9578125E-2</v>
      </c>
      <c r="Z78">
        <v>2.9578125E-2</v>
      </c>
      <c r="AA78">
        <v>2.9578125E-2</v>
      </c>
      <c r="AB78">
        <v>2.9578125E-2</v>
      </c>
      <c r="AC78">
        <v>2.9578125E-2</v>
      </c>
      <c r="AD78">
        <v>2.9578125E-2</v>
      </c>
      <c r="AE78">
        <v>2.9578125E-2</v>
      </c>
      <c r="AF78">
        <v>2.9578125E-2</v>
      </c>
      <c r="AG78">
        <v>2.9578125E-2</v>
      </c>
      <c r="AH78">
        <v>2.9578125E-2</v>
      </c>
    </row>
    <row r="79" spans="1:34" x14ac:dyDescent="0.3">
      <c r="A79" t="s">
        <v>99</v>
      </c>
      <c r="B79">
        <v>77</v>
      </c>
      <c r="C79" t="str">
        <f>LEFT(Table1313[[#This Row],[Contingency id]])</f>
        <v>A</v>
      </c>
      <c r="D79" s="1">
        <v>12.9629629629629</v>
      </c>
      <c r="E79" s="1">
        <v>1.0093457943925199</v>
      </c>
      <c r="F79">
        <v>108</v>
      </c>
      <c r="G79">
        <v>107</v>
      </c>
      <c r="H79" s="2">
        <v>2.93074074074074E-2</v>
      </c>
      <c r="I79" s="2">
        <f>AVERAGE(Table1313[[#This Row],[Estimated costs 1]:[Estimated costs 20]])</f>
        <v>2.9307407407407404E-2</v>
      </c>
      <c r="J79" s="2">
        <f>(Table1313[[#This Row],[Mean]]-Table1313[[#This Row],[Actual cost]])/Table1313[[#This Row],[Actual cost]]*100</f>
        <v>1.183812305102333E-14</v>
      </c>
      <c r="K79" s="2">
        <f>_xlfn.STDEV.P(Table1313[[#This Row],[Estimated costs 1]:[Estimated costs 20]])</f>
        <v>3.4694469519536142E-18</v>
      </c>
      <c r="L79" s="2">
        <f>Table1313[[#This Row],[Dev]]/Table1313[[#This Row],[Mean]]*100</f>
        <v>1.1838123051023328E-14</v>
      </c>
      <c r="M79" s="2">
        <f>Table1313[[#This Row],[Estimated costs 1]]-Table1313[[#This Row],[Actual cost]]</f>
        <v>0</v>
      </c>
      <c r="N79" s="2">
        <f>Table1313[[#This Row],[Diff 1]]/Table1313[[#This Row],[Actual cost]]*100</f>
        <v>0</v>
      </c>
      <c r="O79">
        <v>2.93074074074074E-2</v>
      </c>
      <c r="P79">
        <v>2.93074074074074E-2</v>
      </c>
      <c r="Q79">
        <v>2.93074074074074E-2</v>
      </c>
      <c r="R79">
        <v>2.93074074074074E-2</v>
      </c>
      <c r="S79">
        <v>2.93074074074074E-2</v>
      </c>
      <c r="T79">
        <v>2.93074074074074E-2</v>
      </c>
      <c r="U79">
        <v>2.93074074074074E-2</v>
      </c>
      <c r="V79">
        <v>2.93074074074074E-2</v>
      </c>
      <c r="W79">
        <v>2.93074074074074E-2</v>
      </c>
      <c r="X79">
        <v>2.93074074074074E-2</v>
      </c>
      <c r="Y79">
        <v>2.93074074074074E-2</v>
      </c>
      <c r="Z79">
        <v>2.93074074074074E-2</v>
      </c>
      <c r="AA79">
        <v>2.93074074074074E-2</v>
      </c>
      <c r="AB79">
        <v>2.93074074074074E-2</v>
      </c>
      <c r="AC79">
        <v>2.93074074074074E-2</v>
      </c>
      <c r="AD79">
        <v>2.93074074074074E-2</v>
      </c>
      <c r="AE79">
        <v>2.93074074074074E-2</v>
      </c>
      <c r="AF79">
        <v>2.93074074074074E-2</v>
      </c>
      <c r="AG79">
        <v>2.93074074074074E-2</v>
      </c>
      <c r="AH79">
        <v>2.93074074074074E-2</v>
      </c>
    </row>
    <row r="80" spans="1:34" x14ac:dyDescent="0.3">
      <c r="A80" t="s">
        <v>100</v>
      </c>
      <c r="B80">
        <v>78</v>
      </c>
      <c r="C80" t="str">
        <f>LEFT(Table1313[[#This Row],[Contingency id]])</f>
        <v>A</v>
      </c>
      <c r="D80" s="1">
        <v>1.40845070422535</v>
      </c>
      <c r="E80" s="1">
        <v>1</v>
      </c>
      <c r="F80">
        <v>71</v>
      </c>
      <c r="G80">
        <v>71</v>
      </c>
      <c r="H80" s="2">
        <v>2.9112676056338001E-2</v>
      </c>
      <c r="I80" s="2">
        <f>AVERAGE(Table1313[[#This Row],[Estimated costs 1]:[Estimated costs 20]])</f>
        <v>2.9112676056338004E-2</v>
      </c>
      <c r="J80" s="2">
        <f>(Table1313[[#This Row],[Mean]]-Table1313[[#This Row],[Actual cost]])/Table1313[[#This Row],[Actual cost]]*100</f>
        <v>1.1917306898340922E-14</v>
      </c>
      <c r="K80" s="2">
        <f>_xlfn.STDEV.P(Table1313[[#This Row],[Estimated costs 1]:[Estimated costs 20]])</f>
        <v>3.4694469519536142E-18</v>
      </c>
      <c r="L80" s="2">
        <f>Table1313[[#This Row],[Dev]]/Table1313[[#This Row],[Mean]]*100</f>
        <v>1.1917306898340918E-14</v>
      </c>
      <c r="M80" s="2">
        <f>Table1313[[#This Row],[Estimated costs 1]]-Table1313[[#This Row],[Actual cost]]</f>
        <v>0</v>
      </c>
      <c r="N80" s="2">
        <f>Table1313[[#This Row],[Diff 1]]/Table1313[[#This Row],[Actual cost]]*100</f>
        <v>0</v>
      </c>
      <c r="O80">
        <v>2.9112676056338001E-2</v>
      </c>
      <c r="P80">
        <v>2.9112676056338001E-2</v>
      </c>
      <c r="Q80">
        <v>2.9112676056338001E-2</v>
      </c>
      <c r="R80">
        <v>2.9112676056338001E-2</v>
      </c>
      <c r="S80">
        <v>2.9112676056338001E-2</v>
      </c>
      <c r="T80">
        <v>2.9112676056338001E-2</v>
      </c>
      <c r="U80">
        <v>2.9112676056338001E-2</v>
      </c>
      <c r="V80">
        <v>2.9112676056338001E-2</v>
      </c>
      <c r="W80">
        <v>2.9112676056338001E-2</v>
      </c>
      <c r="X80">
        <v>2.9112676056338001E-2</v>
      </c>
      <c r="Y80">
        <v>2.9112676056338001E-2</v>
      </c>
      <c r="Z80">
        <v>2.9112676056338001E-2</v>
      </c>
      <c r="AA80">
        <v>2.9112676056338001E-2</v>
      </c>
      <c r="AB80">
        <v>2.9112676056338001E-2</v>
      </c>
      <c r="AC80">
        <v>2.9112676056338001E-2</v>
      </c>
      <c r="AD80">
        <v>2.9112676056338001E-2</v>
      </c>
      <c r="AE80">
        <v>2.9112676056338001E-2</v>
      </c>
      <c r="AF80">
        <v>2.9112676056338001E-2</v>
      </c>
      <c r="AG80">
        <v>2.9112676056338001E-2</v>
      </c>
      <c r="AH80">
        <v>2.9112676056338001E-2</v>
      </c>
    </row>
    <row r="81" spans="1:34" x14ac:dyDescent="0.3">
      <c r="A81" t="s">
        <v>101</v>
      </c>
      <c r="B81">
        <v>79</v>
      </c>
      <c r="C81" t="str">
        <f>LEFT(Table1313[[#This Row],[Contingency id]])</f>
        <v>C</v>
      </c>
      <c r="D81">
        <v>12.5</v>
      </c>
      <c r="E81" s="1">
        <v>1</v>
      </c>
      <c r="F81">
        <v>64</v>
      </c>
      <c r="G81">
        <v>64</v>
      </c>
      <c r="H81">
        <v>2.7507812499999999E-2</v>
      </c>
      <c r="I81" s="2">
        <f>AVERAGE(Table1313[[#This Row],[Estimated costs 1]:[Estimated costs 20]])</f>
        <v>2.7507812499999999E-2</v>
      </c>
      <c r="J81" s="2">
        <f>(Table1313[[#This Row],[Mean]]-Table1313[[#This Row],[Actual cost]])/Table1313[[#This Row],[Actual cost]]*100</f>
        <v>0</v>
      </c>
      <c r="K81" s="2">
        <f>_xlfn.STDEV.P(Table1313[[#This Row],[Estimated costs 1]:[Estimated costs 20]])</f>
        <v>0</v>
      </c>
      <c r="L81" s="2">
        <f>Table1313[[#This Row],[Dev]]/Table1313[[#This Row],[Mean]]*100</f>
        <v>0</v>
      </c>
      <c r="M81" s="2">
        <f>Table1313[[#This Row],[Estimated costs 1]]-Table1313[[#This Row],[Actual cost]]</f>
        <v>0</v>
      </c>
      <c r="N81" s="2">
        <f>Table1313[[#This Row],[Diff 1]]/Table1313[[#This Row],[Actual cost]]*100</f>
        <v>0</v>
      </c>
      <c r="O81">
        <v>2.7507812499999999E-2</v>
      </c>
      <c r="P81">
        <v>2.7507812499999999E-2</v>
      </c>
      <c r="Q81">
        <v>2.7507812499999999E-2</v>
      </c>
      <c r="R81">
        <v>2.7507812499999999E-2</v>
      </c>
      <c r="S81">
        <v>2.7507812499999999E-2</v>
      </c>
      <c r="T81">
        <v>2.7507812499999999E-2</v>
      </c>
      <c r="U81">
        <v>2.7507812499999999E-2</v>
      </c>
      <c r="V81">
        <v>2.7507812499999999E-2</v>
      </c>
      <c r="W81">
        <v>2.7507812499999999E-2</v>
      </c>
      <c r="X81">
        <v>2.7507812499999999E-2</v>
      </c>
      <c r="Y81">
        <v>2.7507812499999999E-2</v>
      </c>
      <c r="Z81">
        <v>2.7507812499999999E-2</v>
      </c>
      <c r="AA81">
        <v>2.7507812499999999E-2</v>
      </c>
      <c r="AB81">
        <v>2.7507812499999999E-2</v>
      </c>
      <c r="AC81">
        <v>2.7507812499999999E-2</v>
      </c>
      <c r="AD81">
        <v>2.7507812499999999E-2</v>
      </c>
      <c r="AE81">
        <v>2.7507812499999999E-2</v>
      </c>
      <c r="AF81">
        <v>2.7507812499999999E-2</v>
      </c>
      <c r="AG81">
        <v>2.7507812499999999E-2</v>
      </c>
      <c r="AH81">
        <v>2.7507812499999999E-2</v>
      </c>
    </row>
    <row r="82" spans="1:34" x14ac:dyDescent="0.3">
      <c r="A82" t="s">
        <v>102</v>
      </c>
      <c r="B82">
        <v>80</v>
      </c>
      <c r="C82" t="str">
        <f>LEFT(Table1313[[#This Row],[Contingency id]])</f>
        <v>A</v>
      </c>
      <c r="D82" s="1">
        <v>9.6491228070175392</v>
      </c>
      <c r="E82" s="1">
        <v>1</v>
      </c>
      <c r="F82">
        <v>114</v>
      </c>
      <c r="G82">
        <v>114</v>
      </c>
      <c r="H82" s="2">
        <v>2.5331578947368399E-2</v>
      </c>
      <c r="I82" s="2">
        <f>AVERAGE(Table1313[[#This Row],[Estimated costs 1]:[Estimated costs 20]])</f>
        <v>2.5331578947368389E-2</v>
      </c>
      <c r="J82" s="2">
        <f>(Table1313[[#This Row],[Mean]]-Table1313[[#This Row],[Actual cost]])/Table1313[[#This Row],[Actual cost]]*100</f>
        <v>-4.1088401467142358E-14</v>
      </c>
      <c r="K82" s="2">
        <f>_xlfn.STDEV.P(Table1313[[#This Row],[Estimated costs 1]:[Estimated costs 20]])</f>
        <v>1.0408340855860843E-17</v>
      </c>
      <c r="L82" s="2">
        <f>Table1313[[#This Row],[Dev]]/Table1313[[#This Row],[Mean]]*100</f>
        <v>4.1088401467142377E-14</v>
      </c>
      <c r="M82" s="2">
        <f>Table1313[[#This Row],[Estimated costs 1]]-Table1313[[#This Row],[Actual cost]]</f>
        <v>0</v>
      </c>
      <c r="N82" s="2">
        <f>Table1313[[#This Row],[Diff 1]]/Table1313[[#This Row],[Actual cost]]*100</f>
        <v>0</v>
      </c>
      <c r="O82">
        <v>2.5331578947368399E-2</v>
      </c>
      <c r="P82">
        <v>2.5331578947368399E-2</v>
      </c>
      <c r="Q82">
        <v>2.5331578947368399E-2</v>
      </c>
      <c r="R82">
        <v>2.5331578947368399E-2</v>
      </c>
      <c r="S82">
        <v>2.5331578947368399E-2</v>
      </c>
      <c r="T82">
        <v>2.5331578947368399E-2</v>
      </c>
      <c r="U82">
        <v>2.5331578947368399E-2</v>
      </c>
      <c r="V82">
        <v>2.5331578947368399E-2</v>
      </c>
      <c r="W82">
        <v>2.5331578947368399E-2</v>
      </c>
      <c r="X82">
        <v>2.5331578947368399E-2</v>
      </c>
      <c r="Y82">
        <v>2.5331578947368399E-2</v>
      </c>
      <c r="Z82">
        <v>2.5331578947368399E-2</v>
      </c>
      <c r="AA82">
        <v>2.5331578947368399E-2</v>
      </c>
      <c r="AB82">
        <v>2.5331578947368399E-2</v>
      </c>
      <c r="AC82">
        <v>2.5331578947368399E-2</v>
      </c>
      <c r="AD82">
        <v>2.5331578947368399E-2</v>
      </c>
      <c r="AE82">
        <v>2.5331578947368399E-2</v>
      </c>
      <c r="AF82">
        <v>2.5331578947368399E-2</v>
      </c>
      <c r="AG82">
        <v>2.5331578947368399E-2</v>
      </c>
      <c r="AH82">
        <v>2.5331578947368399E-2</v>
      </c>
    </row>
    <row r="83" spans="1:34" x14ac:dyDescent="0.3">
      <c r="A83" t="s">
        <v>103</v>
      </c>
      <c r="B83">
        <v>81</v>
      </c>
      <c r="C83" t="str">
        <f>LEFT(Table1313[[#This Row],[Contingency id]])</f>
        <v>C</v>
      </c>
      <c r="D83">
        <v>100</v>
      </c>
      <c r="E83" s="1">
        <v>1</v>
      </c>
      <c r="F83">
        <v>57</v>
      </c>
      <c r="G83">
        <v>57</v>
      </c>
      <c r="H83">
        <v>2.4998771929824502E-2</v>
      </c>
      <c r="I83" s="2">
        <f>AVERAGE(Table1313[[#This Row],[Estimated costs 1]:[Estimated costs 20]])</f>
        <v>2.4998771929824512E-2</v>
      </c>
      <c r="J83" s="2">
        <f>(Table1313[[#This Row],[Mean]]-Table1313[[#This Row],[Actual cost]])/Table1313[[#This Row],[Actual cost]]*100</f>
        <v>4.1635408671588742E-14</v>
      </c>
      <c r="K83" s="2">
        <f>_xlfn.STDEV.P(Table1313[[#This Row],[Estimated costs 1]:[Estimated costs 20]])</f>
        <v>1.0408340855860843E-17</v>
      </c>
      <c r="L83" s="2">
        <f>Table1313[[#This Row],[Dev]]/Table1313[[#This Row],[Mean]]*100</f>
        <v>4.1635408671588723E-14</v>
      </c>
      <c r="M83" s="2">
        <f>Table1313[[#This Row],[Estimated costs 1]]-Table1313[[#This Row],[Actual cost]]</f>
        <v>0</v>
      </c>
      <c r="N83" s="2">
        <f>Table1313[[#This Row],[Diff 1]]/Table1313[[#This Row],[Actual cost]]*100</f>
        <v>0</v>
      </c>
      <c r="O83">
        <v>2.4998771929824502E-2</v>
      </c>
      <c r="P83">
        <v>2.4998771929824502E-2</v>
      </c>
      <c r="Q83">
        <v>2.4998771929824502E-2</v>
      </c>
      <c r="R83">
        <v>2.4998771929824502E-2</v>
      </c>
      <c r="S83">
        <v>2.4998771929824502E-2</v>
      </c>
      <c r="T83">
        <v>2.4998771929824502E-2</v>
      </c>
      <c r="U83">
        <v>2.4998771929824502E-2</v>
      </c>
      <c r="V83">
        <v>2.4998771929824502E-2</v>
      </c>
      <c r="W83">
        <v>2.4998771929824502E-2</v>
      </c>
      <c r="X83">
        <v>2.4998771929824502E-2</v>
      </c>
      <c r="Y83">
        <v>2.4998771929824502E-2</v>
      </c>
      <c r="Z83">
        <v>2.4998771929824502E-2</v>
      </c>
      <c r="AA83">
        <v>2.4998771929824502E-2</v>
      </c>
      <c r="AB83">
        <v>2.4998771929824502E-2</v>
      </c>
      <c r="AC83">
        <v>2.4998771929824502E-2</v>
      </c>
      <c r="AD83">
        <v>2.4998771929824502E-2</v>
      </c>
      <c r="AE83">
        <v>2.4998771929824502E-2</v>
      </c>
      <c r="AF83">
        <v>2.4998771929824502E-2</v>
      </c>
      <c r="AG83">
        <v>2.4998771929824502E-2</v>
      </c>
      <c r="AH83">
        <v>2.4998771929824502E-2</v>
      </c>
    </row>
    <row r="84" spans="1:34" x14ac:dyDescent="0.3">
      <c r="A84" t="s">
        <v>104</v>
      </c>
      <c r="B84">
        <v>82</v>
      </c>
      <c r="C84" t="str">
        <f>LEFT(Table1313[[#This Row],[Contingency id]])</f>
        <v>A</v>
      </c>
      <c r="D84" s="1">
        <v>1.0152284263959299</v>
      </c>
      <c r="E84" s="1">
        <v>1.00510204081632</v>
      </c>
      <c r="F84">
        <v>197</v>
      </c>
      <c r="G84">
        <v>196</v>
      </c>
      <c r="H84" s="2">
        <v>2.4329949238578601E-2</v>
      </c>
      <c r="I84" s="2">
        <f>AVERAGE(Table1313[[#This Row],[Estimated costs 1]:[Estimated costs 20]])</f>
        <v>2.4329949238578608E-2</v>
      </c>
      <c r="J84" s="2">
        <f>(Table1313[[#This Row],[Mean]]-Table1313[[#This Row],[Actual cost]])/Table1313[[#This Row],[Actual cost]]*100</f>
        <v>2.8519968684951567E-14</v>
      </c>
      <c r="K84" s="2">
        <f>_xlfn.STDEV.P(Table1313[[#This Row],[Estimated costs 1]:[Estimated costs 20]])</f>
        <v>6.9388939039072284E-18</v>
      </c>
      <c r="L84" s="2">
        <f>Table1313[[#This Row],[Dev]]/Table1313[[#This Row],[Mean]]*100</f>
        <v>2.8519968684951554E-14</v>
      </c>
      <c r="M84" s="2">
        <f>Table1313[[#This Row],[Estimated costs 1]]-Table1313[[#This Row],[Actual cost]]</f>
        <v>0</v>
      </c>
      <c r="N84" s="2">
        <f>Table1313[[#This Row],[Diff 1]]/Table1313[[#This Row],[Actual cost]]*100</f>
        <v>0</v>
      </c>
      <c r="O84">
        <v>2.4329949238578601E-2</v>
      </c>
      <c r="P84">
        <v>2.4329949238578601E-2</v>
      </c>
      <c r="Q84">
        <v>2.4329949238578601E-2</v>
      </c>
      <c r="R84">
        <v>2.4329949238578601E-2</v>
      </c>
      <c r="S84">
        <v>2.4329949238578601E-2</v>
      </c>
      <c r="T84">
        <v>2.4329949238578601E-2</v>
      </c>
      <c r="U84">
        <v>2.4329949238578601E-2</v>
      </c>
      <c r="V84">
        <v>2.4329949238578601E-2</v>
      </c>
      <c r="W84">
        <v>2.4329949238578601E-2</v>
      </c>
      <c r="X84">
        <v>2.4329949238578601E-2</v>
      </c>
      <c r="Y84">
        <v>2.4329949238578601E-2</v>
      </c>
      <c r="Z84">
        <v>2.4329949238578601E-2</v>
      </c>
      <c r="AA84">
        <v>2.4329949238578601E-2</v>
      </c>
      <c r="AB84">
        <v>2.4329949238578601E-2</v>
      </c>
      <c r="AC84">
        <v>2.4329949238578601E-2</v>
      </c>
      <c r="AD84">
        <v>2.4329949238578601E-2</v>
      </c>
      <c r="AE84">
        <v>2.4329949238578601E-2</v>
      </c>
      <c r="AF84">
        <v>2.4329949238578601E-2</v>
      </c>
      <c r="AG84">
        <v>2.4329949238578601E-2</v>
      </c>
      <c r="AH84">
        <v>2.4329949238578601E-2</v>
      </c>
    </row>
    <row r="85" spans="1:34" x14ac:dyDescent="0.3">
      <c r="A85" t="s">
        <v>105</v>
      </c>
      <c r="B85">
        <v>83</v>
      </c>
      <c r="C85" t="str">
        <f>LEFT(Table1313[[#This Row],[Contingency id]])</f>
        <v>C</v>
      </c>
      <c r="D85">
        <v>100</v>
      </c>
      <c r="E85" s="1">
        <v>1</v>
      </c>
      <c r="F85">
        <v>57</v>
      </c>
      <c r="G85">
        <v>57</v>
      </c>
      <c r="H85">
        <v>2.4305964912280702E-2</v>
      </c>
      <c r="I85" s="2">
        <f>AVERAGE(Table1313[[#This Row],[Estimated costs 1]:[Estimated costs 20]])</f>
        <v>2.4305964912280681E-2</v>
      </c>
      <c r="J85" s="2">
        <f>(Table1313[[#This Row],[Mean]]-Table1313[[#This Row],[Actual cost]])/Table1313[[#This Row],[Actual cost]]*100</f>
        <v>-8.5644333754484932E-14</v>
      </c>
      <c r="K85" s="2">
        <f>_xlfn.STDEV.P(Table1313[[#This Row],[Estimated costs 1]:[Estimated costs 20]])</f>
        <v>4.3782441089698513E-17</v>
      </c>
      <c r="L85" s="2">
        <f>Table1313[[#This Row],[Dev]]/Table1313[[#This Row],[Mean]]*100</f>
        <v>1.8013043813610243E-13</v>
      </c>
      <c r="M85" s="2">
        <f>Table1313[[#This Row],[Estimated costs 1]]-Table1313[[#This Row],[Actual cost]]</f>
        <v>-1.0061396160665481E-16</v>
      </c>
      <c r="N85" s="2">
        <f>Table1313[[#This Row],[Diff 1]]/Table1313[[#This Row],[Actual cost]]*100</f>
        <v>-4.1394761314667717E-13</v>
      </c>
      <c r="O85">
        <v>2.4305964912280601E-2</v>
      </c>
      <c r="P85">
        <v>2.4305964912280601E-2</v>
      </c>
      <c r="Q85">
        <v>2.4305964912280702E-2</v>
      </c>
      <c r="R85">
        <v>2.4305964912280601E-2</v>
      </c>
      <c r="S85">
        <v>2.4305964912280702E-2</v>
      </c>
      <c r="T85">
        <v>2.4305964912280702E-2</v>
      </c>
      <c r="U85">
        <v>2.4305964912280702E-2</v>
      </c>
      <c r="V85">
        <v>2.4305964912280702E-2</v>
      </c>
      <c r="W85">
        <v>2.4305964912280702E-2</v>
      </c>
      <c r="X85">
        <v>2.4305964912280702E-2</v>
      </c>
      <c r="Y85">
        <v>2.4305964912280702E-2</v>
      </c>
      <c r="Z85">
        <v>2.4305964912280702E-2</v>
      </c>
      <c r="AA85">
        <v>2.4305964912280601E-2</v>
      </c>
      <c r="AB85">
        <v>2.4305964912280601E-2</v>
      </c>
      <c r="AC85">
        <v>2.4305964912280702E-2</v>
      </c>
      <c r="AD85">
        <v>2.4305964912280702E-2</v>
      </c>
      <c r="AE85">
        <v>2.4305964912280702E-2</v>
      </c>
      <c r="AF85">
        <v>2.4305964912280702E-2</v>
      </c>
      <c r="AG85">
        <v>2.4305964912280702E-2</v>
      </c>
      <c r="AH85">
        <v>2.4305964912280702E-2</v>
      </c>
    </row>
    <row r="86" spans="1:34" x14ac:dyDescent="0.3">
      <c r="A86" t="s">
        <v>106</v>
      </c>
      <c r="B86">
        <v>84</v>
      </c>
      <c r="C86" t="str">
        <f>LEFT(Table1313[[#This Row],[Contingency id]])</f>
        <v>B</v>
      </c>
      <c r="D86">
        <v>7.4380165289256199</v>
      </c>
      <c r="E86" s="1">
        <v>1</v>
      </c>
      <c r="F86">
        <v>121</v>
      </c>
      <c r="G86">
        <v>121</v>
      </c>
      <c r="H86">
        <v>2.3538099173553699E-2</v>
      </c>
      <c r="I86" s="2">
        <f>AVERAGE(Table1313[[#This Row],[Estimated costs 1]:[Estimated costs 20]])</f>
        <v>2.3538099173553702E-2</v>
      </c>
      <c r="J86" s="2">
        <f>(Table1313[[#This Row],[Mean]]-Table1313[[#This Row],[Actual cost]])/Table1313[[#This Row],[Actual cost]]*100</f>
        <v>1.4739707426552614E-14</v>
      </c>
      <c r="K86" s="2">
        <f>_xlfn.STDEV.P(Table1313[[#This Row],[Estimated costs 1]:[Estimated costs 20]])</f>
        <v>3.4694469519536142E-18</v>
      </c>
      <c r="L86" s="2">
        <f>Table1313[[#This Row],[Dev]]/Table1313[[#This Row],[Mean]]*100</f>
        <v>1.4739707426552611E-14</v>
      </c>
      <c r="M86" s="2">
        <f>Table1313[[#This Row],[Estimated costs 1]]-Table1313[[#This Row],[Actual cost]]</f>
        <v>0</v>
      </c>
      <c r="N86" s="2">
        <f>Table1313[[#This Row],[Diff 1]]/Table1313[[#This Row],[Actual cost]]*100</f>
        <v>0</v>
      </c>
      <c r="O86">
        <v>2.3538099173553699E-2</v>
      </c>
      <c r="P86">
        <v>2.3538099173553699E-2</v>
      </c>
      <c r="Q86">
        <v>2.3538099173553699E-2</v>
      </c>
      <c r="R86">
        <v>2.3538099173553699E-2</v>
      </c>
      <c r="S86">
        <v>2.3538099173553699E-2</v>
      </c>
      <c r="T86">
        <v>2.3538099173553699E-2</v>
      </c>
      <c r="U86">
        <v>2.3538099173553699E-2</v>
      </c>
      <c r="V86">
        <v>2.3538099173553699E-2</v>
      </c>
      <c r="W86">
        <v>2.3538099173553699E-2</v>
      </c>
      <c r="X86">
        <v>2.3538099173553699E-2</v>
      </c>
      <c r="Y86">
        <v>2.3538099173553699E-2</v>
      </c>
      <c r="Z86">
        <v>2.3538099173553699E-2</v>
      </c>
      <c r="AA86">
        <v>2.3538099173553699E-2</v>
      </c>
      <c r="AB86">
        <v>2.3538099173553699E-2</v>
      </c>
      <c r="AC86">
        <v>2.3538099173553699E-2</v>
      </c>
      <c r="AD86">
        <v>2.3538099173553699E-2</v>
      </c>
      <c r="AE86">
        <v>2.3538099173553699E-2</v>
      </c>
      <c r="AF86">
        <v>2.3538099173553699E-2</v>
      </c>
      <c r="AG86">
        <v>2.3538099173553699E-2</v>
      </c>
      <c r="AH86">
        <v>2.3538099173553699E-2</v>
      </c>
    </row>
    <row r="87" spans="1:34" x14ac:dyDescent="0.3">
      <c r="A87" t="s">
        <v>107</v>
      </c>
      <c r="B87">
        <v>85</v>
      </c>
      <c r="C87" t="str">
        <f>LEFT(Table1313[[#This Row],[Contingency id]])</f>
        <v>C</v>
      </c>
      <c r="D87">
        <v>100</v>
      </c>
      <c r="E87" s="1">
        <v>1</v>
      </c>
      <c r="F87">
        <v>75</v>
      </c>
      <c r="G87">
        <v>75</v>
      </c>
      <c r="H87">
        <v>2.33634666666666E-2</v>
      </c>
      <c r="I87" s="2">
        <f>AVERAGE(Table1313[[#This Row],[Estimated costs 1]:[Estimated costs 20]])</f>
        <v>2.3363466666666607E-2</v>
      </c>
      <c r="J87" s="2">
        <f>(Table1313[[#This Row],[Mean]]-Table1313[[#This Row],[Actual cost]])/Table1313[[#This Row],[Actual cost]]*100</f>
        <v>2.9699761610322877E-14</v>
      </c>
      <c r="K87" s="2">
        <f>_xlfn.STDEV.P(Table1313[[#This Row],[Estimated costs 1]:[Estimated costs 20]])</f>
        <v>6.9388939039072284E-18</v>
      </c>
      <c r="L87" s="2">
        <f>Table1313[[#This Row],[Dev]]/Table1313[[#This Row],[Mean]]*100</f>
        <v>2.9699761610322864E-14</v>
      </c>
      <c r="M87" s="2">
        <f>Table1313[[#This Row],[Estimated costs 1]]-Table1313[[#This Row],[Actual cost]]</f>
        <v>0</v>
      </c>
      <c r="N87" s="2">
        <f>Table1313[[#This Row],[Diff 1]]/Table1313[[#This Row],[Actual cost]]*100</f>
        <v>0</v>
      </c>
      <c r="O87">
        <v>2.33634666666666E-2</v>
      </c>
      <c r="P87">
        <v>2.33634666666666E-2</v>
      </c>
      <c r="Q87">
        <v>2.33634666666666E-2</v>
      </c>
      <c r="R87">
        <v>2.33634666666666E-2</v>
      </c>
      <c r="S87">
        <v>2.33634666666666E-2</v>
      </c>
      <c r="T87">
        <v>2.33634666666666E-2</v>
      </c>
      <c r="U87">
        <v>2.33634666666666E-2</v>
      </c>
      <c r="V87">
        <v>2.33634666666666E-2</v>
      </c>
      <c r="W87">
        <v>2.33634666666666E-2</v>
      </c>
      <c r="X87">
        <v>2.33634666666666E-2</v>
      </c>
      <c r="Y87">
        <v>2.33634666666666E-2</v>
      </c>
      <c r="Z87">
        <v>2.33634666666666E-2</v>
      </c>
      <c r="AA87">
        <v>2.33634666666666E-2</v>
      </c>
      <c r="AB87">
        <v>2.33634666666666E-2</v>
      </c>
      <c r="AC87">
        <v>2.33634666666666E-2</v>
      </c>
      <c r="AD87">
        <v>2.33634666666666E-2</v>
      </c>
      <c r="AE87">
        <v>2.33634666666666E-2</v>
      </c>
      <c r="AF87">
        <v>2.33634666666666E-2</v>
      </c>
      <c r="AG87">
        <v>2.33634666666666E-2</v>
      </c>
      <c r="AH87">
        <v>2.33634666666666E-2</v>
      </c>
    </row>
    <row r="88" spans="1:34" x14ac:dyDescent="0.3">
      <c r="A88" t="s">
        <v>108</v>
      </c>
      <c r="B88">
        <v>86</v>
      </c>
      <c r="C88" t="str">
        <f>LEFT(Table1313[[#This Row],[Contingency id]])</f>
        <v>C</v>
      </c>
      <c r="D88">
        <v>100</v>
      </c>
      <c r="E88" s="1">
        <v>1.0185185185185099</v>
      </c>
      <c r="F88">
        <v>55</v>
      </c>
      <c r="G88">
        <v>54</v>
      </c>
      <c r="H88">
        <v>2.3251636363636301E-2</v>
      </c>
      <c r="I88" s="2">
        <f>AVERAGE(Table1313[[#This Row],[Estimated costs 1]:[Estimated costs 20]])</f>
        <v>2.325112727272725E-2</v>
      </c>
      <c r="J88" s="2">
        <f>(Table1313[[#This Row],[Mean]]-Table1313[[#This Row],[Actual cost]])/Table1313[[#This Row],[Actual cost]]*100</f>
        <v>-2.1894842199000242E-3</v>
      </c>
      <c r="K88" s="2">
        <f>_xlfn.STDEV.P(Table1313[[#This Row],[Estimated costs 1]:[Estimated costs 20]])</f>
        <v>2.4940259199197679E-6</v>
      </c>
      <c r="L88" s="2">
        <f>Table1313[[#This Row],[Dev]]/Table1313[[#This Row],[Mean]]*100</f>
        <v>1.0726473132531394E-2</v>
      </c>
      <c r="M88" s="2">
        <f>Table1313[[#This Row],[Estimated costs 1]]-Table1313[[#This Row],[Actual cost]]</f>
        <v>2.5454545454980937E-6</v>
      </c>
      <c r="N88" s="2">
        <f>Table1313[[#This Row],[Diff 1]]/Table1313[[#This Row],[Actual cost]]*100</f>
        <v>1.0947421100559532E-2</v>
      </c>
      <c r="O88">
        <v>2.3254181818181799E-2</v>
      </c>
      <c r="P88">
        <v>2.32490909090909E-2</v>
      </c>
      <c r="Q88">
        <v>2.32490909090909E-2</v>
      </c>
      <c r="R88">
        <v>2.3254181818181799E-2</v>
      </c>
      <c r="S88">
        <v>2.32490909090909E-2</v>
      </c>
      <c r="T88">
        <v>2.3254181818181799E-2</v>
      </c>
      <c r="U88">
        <v>2.32490909090909E-2</v>
      </c>
      <c r="V88">
        <v>2.32490909090909E-2</v>
      </c>
      <c r="W88">
        <v>2.3254181818181799E-2</v>
      </c>
      <c r="X88">
        <v>2.32490909090909E-2</v>
      </c>
      <c r="Y88">
        <v>2.32490909090909E-2</v>
      </c>
      <c r="Z88">
        <v>2.3254181818181799E-2</v>
      </c>
      <c r="AA88">
        <v>2.32490909090909E-2</v>
      </c>
      <c r="AB88">
        <v>2.32490909090909E-2</v>
      </c>
      <c r="AC88">
        <v>2.32490909090909E-2</v>
      </c>
      <c r="AD88">
        <v>2.3254181818181799E-2</v>
      </c>
      <c r="AE88">
        <v>2.3254181818181799E-2</v>
      </c>
      <c r="AF88">
        <v>2.32490909090909E-2</v>
      </c>
      <c r="AG88">
        <v>2.32490909090909E-2</v>
      </c>
      <c r="AH88">
        <v>2.3254181818181799E-2</v>
      </c>
    </row>
    <row r="89" spans="1:34" x14ac:dyDescent="0.3">
      <c r="A89" t="s">
        <v>109</v>
      </c>
      <c r="B89">
        <v>87</v>
      </c>
      <c r="C89" t="str">
        <f>LEFT(Table1313[[#This Row],[Contingency id]])</f>
        <v>B</v>
      </c>
      <c r="D89">
        <v>13.559322033898299</v>
      </c>
      <c r="E89" s="1">
        <v>1.0172413793103401</v>
      </c>
      <c r="F89">
        <v>59</v>
      </c>
      <c r="G89">
        <v>58</v>
      </c>
      <c r="H89">
        <v>2.2837457627118599E-2</v>
      </c>
      <c r="I89" s="2">
        <f>AVERAGE(Table1313[[#This Row],[Estimated costs 1]:[Estimated costs 20]])</f>
        <v>2.2837457627118592E-2</v>
      </c>
      <c r="J89" s="2">
        <f>(Table1313[[#This Row],[Mean]]-Table1313[[#This Row],[Actual cost]])/Table1313[[#This Row],[Actual cost]]*100</f>
        <v>-3.0383828257956176E-14</v>
      </c>
      <c r="K89" s="2">
        <f>_xlfn.STDEV.P(Table1313[[#This Row],[Estimated costs 1]:[Estimated costs 20]])</f>
        <v>6.9388939039072284E-18</v>
      </c>
      <c r="L89" s="2">
        <f>Table1313[[#This Row],[Dev]]/Table1313[[#This Row],[Mean]]*100</f>
        <v>3.0383828257956182E-14</v>
      </c>
      <c r="M89" s="2">
        <f>Table1313[[#This Row],[Estimated costs 1]]-Table1313[[#This Row],[Actual cost]]</f>
        <v>0</v>
      </c>
      <c r="N89" s="2">
        <f>Table1313[[#This Row],[Diff 1]]/Table1313[[#This Row],[Actual cost]]*100</f>
        <v>0</v>
      </c>
      <c r="O89">
        <v>2.2837457627118599E-2</v>
      </c>
      <c r="P89">
        <v>2.2837457627118599E-2</v>
      </c>
      <c r="Q89">
        <v>2.2837457627118599E-2</v>
      </c>
      <c r="R89">
        <v>2.2837457627118599E-2</v>
      </c>
      <c r="S89">
        <v>2.2837457627118599E-2</v>
      </c>
      <c r="T89">
        <v>2.2837457627118599E-2</v>
      </c>
      <c r="U89">
        <v>2.2837457627118599E-2</v>
      </c>
      <c r="V89">
        <v>2.2837457627118599E-2</v>
      </c>
      <c r="W89">
        <v>2.2837457627118599E-2</v>
      </c>
      <c r="X89">
        <v>2.2837457627118599E-2</v>
      </c>
      <c r="Y89">
        <v>2.2837457627118599E-2</v>
      </c>
      <c r="Z89">
        <v>2.2837457627118599E-2</v>
      </c>
      <c r="AA89">
        <v>2.2837457627118599E-2</v>
      </c>
      <c r="AB89">
        <v>2.2837457627118599E-2</v>
      </c>
      <c r="AC89">
        <v>2.2837457627118599E-2</v>
      </c>
      <c r="AD89">
        <v>2.2837457627118599E-2</v>
      </c>
      <c r="AE89">
        <v>2.2837457627118599E-2</v>
      </c>
      <c r="AF89">
        <v>2.2837457627118599E-2</v>
      </c>
      <c r="AG89">
        <v>2.2837457627118599E-2</v>
      </c>
      <c r="AH89">
        <v>2.2837457627118599E-2</v>
      </c>
    </row>
    <row r="90" spans="1:34" x14ac:dyDescent="0.3">
      <c r="A90" t="s">
        <v>110</v>
      </c>
      <c r="B90">
        <v>88</v>
      </c>
      <c r="C90" t="str">
        <f>LEFT(Table1313[[#This Row],[Contingency id]])</f>
        <v>B</v>
      </c>
      <c r="D90">
        <v>100</v>
      </c>
      <c r="E90" s="1">
        <v>1</v>
      </c>
      <c r="F90">
        <v>70</v>
      </c>
      <c r="G90">
        <v>70</v>
      </c>
      <c r="H90">
        <v>2.2575857142857099E-2</v>
      </c>
      <c r="I90" s="2">
        <f>AVERAGE(Table1313[[#This Row],[Estimated costs 1]:[Estimated costs 20]])</f>
        <v>2.2575857142857095E-2</v>
      </c>
      <c r="J90" s="2">
        <f>(Table1313[[#This Row],[Mean]]-Table1313[[#This Row],[Actual cost]])/Table1313[[#This Row],[Actual cost]]*100</f>
        <v>-1.5367952277512227E-14</v>
      </c>
      <c r="K90" s="2">
        <f>_xlfn.STDEV.P(Table1313[[#This Row],[Estimated costs 1]:[Estimated costs 20]])</f>
        <v>3.4694469519536142E-18</v>
      </c>
      <c r="L90" s="2">
        <f>Table1313[[#This Row],[Dev]]/Table1313[[#This Row],[Mean]]*100</f>
        <v>1.536795227751223E-14</v>
      </c>
      <c r="M90" s="2">
        <f>Table1313[[#This Row],[Estimated costs 1]]-Table1313[[#This Row],[Actual cost]]</f>
        <v>0</v>
      </c>
      <c r="N90" s="2">
        <f>Table1313[[#This Row],[Diff 1]]/Table1313[[#This Row],[Actual cost]]*100</f>
        <v>0</v>
      </c>
      <c r="O90">
        <v>2.2575857142857099E-2</v>
      </c>
      <c r="P90">
        <v>2.2575857142857099E-2</v>
      </c>
      <c r="Q90">
        <v>2.2575857142857099E-2</v>
      </c>
      <c r="R90">
        <v>2.2575857142857099E-2</v>
      </c>
      <c r="S90">
        <v>2.2575857142857099E-2</v>
      </c>
      <c r="T90">
        <v>2.2575857142857099E-2</v>
      </c>
      <c r="U90">
        <v>2.2575857142857099E-2</v>
      </c>
      <c r="V90">
        <v>2.2575857142857099E-2</v>
      </c>
      <c r="W90">
        <v>2.2575857142857099E-2</v>
      </c>
      <c r="X90">
        <v>2.2575857142857099E-2</v>
      </c>
      <c r="Y90">
        <v>2.2575857142857099E-2</v>
      </c>
      <c r="Z90">
        <v>2.2575857142857099E-2</v>
      </c>
      <c r="AA90">
        <v>2.2575857142857099E-2</v>
      </c>
      <c r="AB90">
        <v>2.2575857142857099E-2</v>
      </c>
      <c r="AC90">
        <v>2.2575857142857099E-2</v>
      </c>
      <c r="AD90">
        <v>2.2575857142857099E-2</v>
      </c>
      <c r="AE90">
        <v>2.2575857142857099E-2</v>
      </c>
      <c r="AF90">
        <v>2.2575857142857099E-2</v>
      </c>
      <c r="AG90">
        <v>2.2575857142857099E-2</v>
      </c>
      <c r="AH90">
        <v>2.2575857142857099E-2</v>
      </c>
    </row>
    <row r="91" spans="1:34" x14ac:dyDescent="0.3">
      <c r="A91" t="s">
        <v>111</v>
      </c>
      <c r="B91">
        <v>89</v>
      </c>
      <c r="C91" t="str">
        <f>LEFT(Table1313[[#This Row],[Contingency id]])</f>
        <v>A</v>
      </c>
      <c r="D91" s="1">
        <v>10.8108108108108</v>
      </c>
      <c r="E91" s="1">
        <v>1.0136986301369799</v>
      </c>
      <c r="F91">
        <v>74</v>
      </c>
      <c r="G91">
        <v>73</v>
      </c>
      <c r="H91" s="2">
        <v>2.2090135135135101E-2</v>
      </c>
      <c r="I91" s="2">
        <f>AVERAGE(Table1313[[#This Row],[Estimated costs 1]:[Estimated costs 20]])</f>
        <v>2.2090135135135094E-2</v>
      </c>
      <c r="J91" s="2">
        <f>(Table1313[[#This Row],[Mean]]-Table1313[[#This Row],[Actual cost]])/Table1313[[#This Row],[Actual cost]]*100</f>
        <v>-3.141173135184078E-14</v>
      </c>
      <c r="K91" s="2">
        <f>_xlfn.STDEV.P(Table1313[[#This Row],[Estimated costs 1]:[Estimated costs 20]])</f>
        <v>6.9388939039072284E-18</v>
      </c>
      <c r="L91" s="2">
        <f>Table1313[[#This Row],[Dev]]/Table1313[[#This Row],[Mean]]*100</f>
        <v>3.1411731351840792E-14</v>
      </c>
      <c r="M91" s="2">
        <f>Table1313[[#This Row],[Estimated costs 1]]-Table1313[[#This Row],[Actual cost]]</f>
        <v>0</v>
      </c>
      <c r="N91" s="2">
        <f>Table1313[[#This Row],[Diff 1]]/Table1313[[#This Row],[Actual cost]]*100</f>
        <v>0</v>
      </c>
      <c r="O91">
        <v>2.2090135135135101E-2</v>
      </c>
      <c r="P91">
        <v>2.2090135135135101E-2</v>
      </c>
      <c r="Q91">
        <v>2.2090135135135101E-2</v>
      </c>
      <c r="R91">
        <v>2.2090135135135101E-2</v>
      </c>
      <c r="S91">
        <v>2.2090135135135101E-2</v>
      </c>
      <c r="T91">
        <v>2.2090135135135101E-2</v>
      </c>
      <c r="U91">
        <v>2.2090135135135101E-2</v>
      </c>
      <c r="V91">
        <v>2.2090135135135101E-2</v>
      </c>
      <c r="W91">
        <v>2.2090135135135101E-2</v>
      </c>
      <c r="X91">
        <v>2.2090135135135101E-2</v>
      </c>
      <c r="Y91">
        <v>2.2090135135135101E-2</v>
      </c>
      <c r="Z91">
        <v>2.2090135135135101E-2</v>
      </c>
      <c r="AA91">
        <v>2.2090135135135101E-2</v>
      </c>
      <c r="AB91">
        <v>2.2090135135135101E-2</v>
      </c>
      <c r="AC91">
        <v>2.2090135135135101E-2</v>
      </c>
      <c r="AD91">
        <v>2.2090135135135101E-2</v>
      </c>
      <c r="AE91">
        <v>2.2090135135135101E-2</v>
      </c>
      <c r="AF91">
        <v>2.2090135135135101E-2</v>
      </c>
      <c r="AG91">
        <v>2.2090135135135101E-2</v>
      </c>
      <c r="AH91">
        <v>2.2090135135135101E-2</v>
      </c>
    </row>
    <row r="92" spans="1:34" x14ac:dyDescent="0.3">
      <c r="A92" t="s">
        <v>112</v>
      </c>
      <c r="B92">
        <v>90</v>
      </c>
      <c r="C92" t="str">
        <f>LEFT(Table1313[[#This Row],[Contingency id]])</f>
        <v>A</v>
      </c>
      <c r="D92" s="1">
        <v>100</v>
      </c>
      <c r="E92" s="1">
        <v>1</v>
      </c>
      <c r="F92">
        <v>73</v>
      </c>
      <c r="G92">
        <v>73</v>
      </c>
      <c r="H92" s="2">
        <v>2.1432328767123199E-2</v>
      </c>
      <c r="I92" s="2">
        <f>AVERAGE(Table1313[[#This Row],[Estimated costs 1]:[Estimated costs 20]])</f>
        <v>2.1432328767123199E-2</v>
      </c>
      <c r="J92" s="2">
        <f>(Table1313[[#This Row],[Mean]]-Table1313[[#This Row],[Actual cost]])/Table1313[[#This Row],[Actual cost]]*100</f>
        <v>0</v>
      </c>
      <c r="K92" s="2">
        <f>_xlfn.STDEV.P(Table1313[[#This Row],[Estimated costs 1]:[Estimated costs 20]])</f>
        <v>0</v>
      </c>
      <c r="L92" s="2">
        <f>Table1313[[#This Row],[Dev]]/Table1313[[#This Row],[Mean]]*100</f>
        <v>0</v>
      </c>
      <c r="M92" s="2">
        <f>Table1313[[#This Row],[Estimated costs 1]]-Table1313[[#This Row],[Actual cost]]</f>
        <v>0</v>
      </c>
      <c r="N92" s="2">
        <f>Table1313[[#This Row],[Diff 1]]/Table1313[[#This Row],[Actual cost]]*100</f>
        <v>0</v>
      </c>
      <c r="O92">
        <v>2.1432328767123199E-2</v>
      </c>
      <c r="P92">
        <v>2.1432328767123199E-2</v>
      </c>
      <c r="Q92">
        <v>2.1432328767123199E-2</v>
      </c>
      <c r="R92">
        <v>2.1432328767123199E-2</v>
      </c>
      <c r="S92">
        <v>2.1432328767123199E-2</v>
      </c>
      <c r="T92">
        <v>2.1432328767123199E-2</v>
      </c>
      <c r="U92">
        <v>2.1432328767123199E-2</v>
      </c>
      <c r="V92">
        <v>2.1432328767123199E-2</v>
      </c>
      <c r="W92">
        <v>2.1432328767123199E-2</v>
      </c>
      <c r="X92">
        <v>2.1432328767123199E-2</v>
      </c>
      <c r="Y92">
        <v>2.1432328767123199E-2</v>
      </c>
      <c r="Z92">
        <v>2.1432328767123199E-2</v>
      </c>
      <c r="AA92">
        <v>2.1432328767123199E-2</v>
      </c>
      <c r="AB92">
        <v>2.1432328767123199E-2</v>
      </c>
      <c r="AC92">
        <v>2.1432328767123199E-2</v>
      </c>
      <c r="AD92">
        <v>2.1432328767123199E-2</v>
      </c>
      <c r="AE92">
        <v>2.1432328767123199E-2</v>
      </c>
      <c r="AF92">
        <v>2.1432328767123199E-2</v>
      </c>
      <c r="AG92">
        <v>2.1432328767123199E-2</v>
      </c>
      <c r="AH92">
        <v>2.1432328767123199E-2</v>
      </c>
    </row>
    <row r="93" spans="1:34" x14ac:dyDescent="0.3">
      <c r="A93" t="s">
        <v>113</v>
      </c>
      <c r="B93">
        <v>91</v>
      </c>
      <c r="C93" t="str">
        <f>LEFT(Table1313[[#This Row],[Contingency id]])</f>
        <v>A</v>
      </c>
      <c r="D93" s="1">
        <v>100</v>
      </c>
      <c r="E93" s="1">
        <v>1</v>
      </c>
      <c r="F93">
        <v>57</v>
      </c>
      <c r="G93">
        <v>57</v>
      </c>
      <c r="H93" s="2">
        <v>2.1411929824561401E-2</v>
      </c>
      <c r="I93" s="2">
        <f>AVERAGE(Table1313[[#This Row],[Estimated costs 1]:[Estimated costs 20]])</f>
        <v>2.1411929824561408E-2</v>
      </c>
      <c r="J93" s="2">
        <f>(Table1313[[#This Row],[Mean]]-Table1313[[#This Row],[Actual cost]])/Table1313[[#This Row],[Actual cost]]*100</f>
        <v>3.2406672171826827E-14</v>
      </c>
      <c r="K93" s="2">
        <f>_xlfn.STDEV.P(Table1313[[#This Row],[Estimated costs 1]:[Estimated costs 20]])</f>
        <v>6.9388939039072284E-18</v>
      </c>
      <c r="L93" s="2">
        <f>Table1313[[#This Row],[Dev]]/Table1313[[#This Row],[Mean]]*100</f>
        <v>3.2406672171826821E-14</v>
      </c>
      <c r="M93" s="2">
        <f>Table1313[[#This Row],[Estimated costs 1]]-Table1313[[#This Row],[Actual cost]]</f>
        <v>0</v>
      </c>
      <c r="N93" s="2">
        <f>Table1313[[#This Row],[Diff 1]]/Table1313[[#This Row],[Actual cost]]*100</f>
        <v>0</v>
      </c>
      <c r="O93">
        <v>2.1411929824561401E-2</v>
      </c>
      <c r="P93">
        <v>2.1411929824561401E-2</v>
      </c>
      <c r="Q93">
        <v>2.1411929824561401E-2</v>
      </c>
      <c r="R93">
        <v>2.1411929824561401E-2</v>
      </c>
      <c r="S93">
        <v>2.1411929824561401E-2</v>
      </c>
      <c r="T93">
        <v>2.1411929824561401E-2</v>
      </c>
      <c r="U93">
        <v>2.1411929824561401E-2</v>
      </c>
      <c r="V93">
        <v>2.1411929824561401E-2</v>
      </c>
      <c r="W93">
        <v>2.1411929824561401E-2</v>
      </c>
      <c r="X93">
        <v>2.1411929824561401E-2</v>
      </c>
      <c r="Y93">
        <v>2.1411929824561401E-2</v>
      </c>
      <c r="Z93">
        <v>2.1411929824561401E-2</v>
      </c>
      <c r="AA93">
        <v>2.1411929824561401E-2</v>
      </c>
      <c r="AB93">
        <v>2.1411929824561401E-2</v>
      </c>
      <c r="AC93">
        <v>2.1411929824561401E-2</v>
      </c>
      <c r="AD93">
        <v>2.1411929824561401E-2</v>
      </c>
      <c r="AE93">
        <v>2.1411929824561401E-2</v>
      </c>
      <c r="AF93">
        <v>2.1411929824561401E-2</v>
      </c>
      <c r="AG93">
        <v>2.1411929824561401E-2</v>
      </c>
      <c r="AH93">
        <v>2.1411929824561401E-2</v>
      </c>
    </row>
    <row r="94" spans="1:34" x14ac:dyDescent="0.3">
      <c r="A94" t="s">
        <v>114</v>
      </c>
      <c r="B94">
        <v>92</v>
      </c>
      <c r="C94" t="str">
        <f>LEFT(Table1313[[#This Row],[Contingency id]])</f>
        <v>A</v>
      </c>
      <c r="D94" s="1">
        <v>12.5</v>
      </c>
      <c r="E94" s="1">
        <v>1.0140845070422499</v>
      </c>
      <c r="F94">
        <v>72</v>
      </c>
      <c r="G94">
        <v>71</v>
      </c>
      <c r="H94" s="2">
        <v>2.1278611111111099E-2</v>
      </c>
      <c r="I94" s="2">
        <f>AVERAGE(Table1313[[#This Row],[Estimated costs 1]:[Estimated costs 20]])</f>
        <v>2.1278611111111109E-2</v>
      </c>
      <c r="J94" s="2">
        <f>(Table1313[[#This Row],[Mean]]-Table1313[[#This Row],[Actual cost]])/Table1313[[#This Row],[Actual cost]]*100</f>
        <v>4.8914568725897229E-14</v>
      </c>
      <c r="K94" s="2">
        <f>_xlfn.STDEV.P(Table1313[[#This Row],[Estimated costs 1]:[Estimated costs 20]])</f>
        <v>1.0408340855860843E-17</v>
      </c>
      <c r="L94" s="2">
        <f>Table1313[[#This Row],[Dev]]/Table1313[[#This Row],[Mean]]*100</f>
        <v>4.891456872589721E-14</v>
      </c>
      <c r="M94" s="2">
        <f>Table1313[[#This Row],[Estimated costs 1]]-Table1313[[#This Row],[Actual cost]]</f>
        <v>0</v>
      </c>
      <c r="N94" s="2">
        <f>Table1313[[#This Row],[Diff 1]]/Table1313[[#This Row],[Actual cost]]*100</f>
        <v>0</v>
      </c>
      <c r="O94">
        <v>2.1278611111111099E-2</v>
      </c>
      <c r="P94">
        <v>2.1278611111111099E-2</v>
      </c>
      <c r="Q94">
        <v>2.1278611111111099E-2</v>
      </c>
      <c r="R94">
        <v>2.1278611111111099E-2</v>
      </c>
      <c r="S94">
        <v>2.1278611111111099E-2</v>
      </c>
      <c r="T94">
        <v>2.1278611111111099E-2</v>
      </c>
      <c r="U94">
        <v>2.1278611111111099E-2</v>
      </c>
      <c r="V94">
        <v>2.1278611111111099E-2</v>
      </c>
      <c r="W94">
        <v>2.1278611111111099E-2</v>
      </c>
      <c r="X94">
        <v>2.1278611111111099E-2</v>
      </c>
      <c r="Y94">
        <v>2.1278611111111099E-2</v>
      </c>
      <c r="Z94">
        <v>2.1278611111111099E-2</v>
      </c>
      <c r="AA94">
        <v>2.1278611111111099E-2</v>
      </c>
      <c r="AB94">
        <v>2.1278611111111099E-2</v>
      </c>
      <c r="AC94">
        <v>2.1278611111111099E-2</v>
      </c>
      <c r="AD94">
        <v>2.1278611111111099E-2</v>
      </c>
      <c r="AE94">
        <v>2.1278611111111099E-2</v>
      </c>
      <c r="AF94">
        <v>2.1278611111111099E-2</v>
      </c>
      <c r="AG94">
        <v>2.1278611111111099E-2</v>
      </c>
      <c r="AH94">
        <v>2.1278611111111099E-2</v>
      </c>
    </row>
    <row r="95" spans="1:34" x14ac:dyDescent="0.3">
      <c r="A95" t="s">
        <v>115</v>
      </c>
      <c r="B95">
        <v>93</v>
      </c>
      <c r="C95" t="str">
        <f>LEFT(Table1313[[#This Row],[Contingency id]])</f>
        <v>B</v>
      </c>
      <c r="D95">
        <v>100</v>
      </c>
      <c r="E95" s="1">
        <v>1.0140845070422499</v>
      </c>
      <c r="F95">
        <v>72</v>
      </c>
      <c r="G95">
        <v>71</v>
      </c>
      <c r="H95">
        <v>2.10063888888888E-2</v>
      </c>
      <c r="I95" s="2">
        <f>AVERAGE(Table1313[[#This Row],[Estimated costs 1]:[Estimated costs 20]])</f>
        <v>2.1007874999999957E-2</v>
      </c>
      <c r="J95" s="2">
        <f>(Table1313[[#This Row],[Mean]]-Table1313[[#This Row],[Actual cost]])/Table1313[[#This Row],[Actual cost]]*100</f>
        <v>7.0745672615010876E-3</v>
      </c>
      <c r="K95" s="2">
        <f>_xlfn.STDEV.P(Table1313[[#This Row],[Estimated costs 1]:[Estimated costs 20]])</f>
        <v>1.4786618857039345E-5</v>
      </c>
      <c r="L95" s="2">
        <f>Table1313[[#This Row],[Dev]]/Table1313[[#This Row],[Mean]]*100</f>
        <v>7.0386075969318049E-2</v>
      </c>
      <c r="M95" s="2">
        <f>Table1313[[#This Row],[Estimated costs 1]]-Table1313[[#This Row],[Actual cost]]</f>
        <v>-1.4861111111100916E-5</v>
      </c>
      <c r="N95" s="2">
        <f>Table1313[[#This Row],[Diff 1]]/Table1313[[#This Row],[Actual cost]]*100</f>
        <v>-7.0745672612781196E-2</v>
      </c>
      <c r="O95">
        <v>2.0991527777777699E-2</v>
      </c>
      <c r="P95">
        <v>2.0991527777777699E-2</v>
      </c>
      <c r="Q95">
        <v>2.1021249999999998E-2</v>
      </c>
      <c r="R95">
        <v>2.1021249999999998E-2</v>
      </c>
      <c r="S95">
        <v>2.0991527777777699E-2</v>
      </c>
      <c r="T95">
        <v>2.1021249999999998E-2</v>
      </c>
      <c r="U95">
        <v>2.1021249999999998E-2</v>
      </c>
      <c r="V95">
        <v>2.1021249999999998E-2</v>
      </c>
      <c r="W95">
        <v>2.0991527777777699E-2</v>
      </c>
      <c r="X95">
        <v>2.1021249999999998E-2</v>
      </c>
      <c r="Y95">
        <v>2.0991527777777699E-2</v>
      </c>
      <c r="Z95">
        <v>2.1021249999999998E-2</v>
      </c>
      <c r="AA95">
        <v>2.1021249999999998E-2</v>
      </c>
      <c r="AB95">
        <v>2.0991527777777699E-2</v>
      </c>
      <c r="AC95">
        <v>2.0991527777777699E-2</v>
      </c>
      <c r="AD95">
        <v>2.0991527777777699E-2</v>
      </c>
      <c r="AE95">
        <v>2.1021249999999998E-2</v>
      </c>
      <c r="AF95">
        <v>2.1021249999999998E-2</v>
      </c>
      <c r="AG95">
        <v>2.1021249999999998E-2</v>
      </c>
      <c r="AH95">
        <v>2.0991527777777699E-2</v>
      </c>
    </row>
    <row r="96" spans="1:34" x14ac:dyDescent="0.3">
      <c r="A96" t="s">
        <v>116</v>
      </c>
      <c r="B96">
        <v>94</v>
      </c>
      <c r="C96" t="str">
        <f>LEFT(Table1313[[#This Row],[Contingency id]])</f>
        <v>B</v>
      </c>
      <c r="D96">
        <v>100</v>
      </c>
      <c r="E96" s="1">
        <v>1</v>
      </c>
      <c r="F96">
        <v>52</v>
      </c>
      <c r="G96">
        <v>52</v>
      </c>
      <c r="H96">
        <v>2.10080769230769E-2</v>
      </c>
      <c r="I96" s="2">
        <f>AVERAGE(Table1313[[#This Row],[Estimated costs 1]:[Estimated costs 20]])</f>
        <v>2.1008076923076893E-2</v>
      </c>
      <c r="J96" s="2">
        <f>(Table1313[[#This Row],[Mean]]-Table1313[[#This Row],[Actual cost]])/Table1313[[#This Row],[Actual cost]]*100</f>
        <v>-3.3029648212516824E-14</v>
      </c>
      <c r="K96" s="2">
        <f>_xlfn.STDEV.P(Table1313[[#This Row],[Estimated costs 1]:[Estimated costs 20]])</f>
        <v>6.9388939039072284E-18</v>
      </c>
      <c r="L96" s="2">
        <f>Table1313[[#This Row],[Dev]]/Table1313[[#This Row],[Mean]]*100</f>
        <v>3.302964821251683E-14</v>
      </c>
      <c r="M96" s="2">
        <f>Table1313[[#This Row],[Estimated costs 1]]-Table1313[[#This Row],[Actual cost]]</f>
        <v>0</v>
      </c>
      <c r="N96" s="2">
        <f>Table1313[[#This Row],[Diff 1]]/Table1313[[#This Row],[Actual cost]]*100</f>
        <v>0</v>
      </c>
      <c r="O96">
        <v>2.10080769230769E-2</v>
      </c>
      <c r="P96">
        <v>2.10080769230769E-2</v>
      </c>
      <c r="Q96">
        <v>2.10080769230769E-2</v>
      </c>
      <c r="R96">
        <v>2.10080769230769E-2</v>
      </c>
      <c r="S96">
        <v>2.10080769230769E-2</v>
      </c>
      <c r="T96">
        <v>2.10080769230769E-2</v>
      </c>
      <c r="U96">
        <v>2.10080769230769E-2</v>
      </c>
      <c r="V96">
        <v>2.10080769230769E-2</v>
      </c>
      <c r="W96">
        <v>2.10080769230769E-2</v>
      </c>
      <c r="X96">
        <v>2.10080769230769E-2</v>
      </c>
      <c r="Y96">
        <v>2.10080769230769E-2</v>
      </c>
      <c r="Z96">
        <v>2.10080769230769E-2</v>
      </c>
      <c r="AA96">
        <v>2.10080769230769E-2</v>
      </c>
      <c r="AB96">
        <v>2.10080769230769E-2</v>
      </c>
      <c r="AC96">
        <v>2.10080769230769E-2</v>
      </c>
      <c r="AD96">
        <v>2.10080769230769E-2</v>
      </c>
      <c r="AE96">
        <v>2.10080769230769E-2</v>
      </c>
      <c r="AF96">
        <v>2.10080769230769E-2</v>
      </c>
      <c r="AG96">
        <v>2.10080769230769E-2</v>
      </c>
      <c r="AH96">
        <v>2.10080769230769E-2</v>
      </c>
    </row>
    <row r="97" spans="1:34" x14ac:dyDescent="0.3">
      <c r="A97" t="s">
        <v>117</v>
      </c>
      <c r="B97">
        <v>95</v>
      </c>
      <c r="C97" t="str">
        <f>LEFT(Table1313[[#This Row],[Contingency id]])</f>
        <v>B</v>
      </c>
      <c r="D97">
        <v>0.91743119266054995</v>
      </c>
      <c r="E97" s="1">
        <v>1</v>
      </c>
      <c r="F97">
        <v>109</v>
      </c>
      <c r="G97">
        <v>109</v>
      </c>
      <c r="H97">
        <v>2.0944954128440298E-2</v>
      </c>
      <c r="I97" s="2">
        <f>AVERAGE(Table1313[[#This Row],[Estimated costs 1]:[Estimated costs 20]])</f>
        <v>2.0944954128440288E-2</v>
      </c>
      <c r="J97" s="2">
        <f>(Table1313[[#This Row],[Mean]]-Table1313[[#This Row],[Actual cost]])/Table1313[[#This Row],[Actual cost]]*100</f>
        <v>-4.9693786828245096E-14</v>
      </c>
      <c r="K97" s="2">
        <f>_xlfn.STDEV.P(Table1313[[#This Row],[Estimated costs 1]:[Estimated costs 20]])</f>
        <v>1.0408340855860843E-17</v>
      </c>
      <c r="L97" s="2">
        <f>Table1313[[#This Row],[Dev]]/Table1313[[#This Row],[Mean]]*100</f>
        <v>4.9693786828245127E-14</v>
      </c>
      <c r="M97" s="2">
        <f>Table1313[[#This Row],[Estimated costs 1]]-Table1313[[#This Row],[Actual cost]]</f>
        <v>0</v>
      </c>
      <c r="N97" s="2">
        <f>Table1313[[#This Row],[Diff 1]]/Table1313[[#This Row],[Actual cost]]*100</f>
        <v>0</v>
      </c>
      <c r="O97">
        <v>2.0944954128440298E-2</v>
      </c>
      <c r="P97">
        <v>2.0944954128440298E-2</v>
      </c>
      <c r="Q97">
        <v>2.0944954128440298E-2</v>
      </c>
      <c r="R97">
        <v>2.0944954128440298E-2</v>
      </c>
      <c r="S97">
        <v>2.0944954128440298E-2</v>
      </c>
      <c r="T97">
        <v>2.0944954128440298E-2</v>
      </c>
      <c r="U97">
        <v>2.0944954128440298E-2</v>
      </c>
      <c r="V97">
        <v>2.0944954128440298E-2</v>
      </c>
      <c r="W97">
        <v>2.0944954128440298E-2</v>
      </c>
      <c r="X97">
        <v>2.0944954128440298E-2</v>
      </c>
      <c r="Y97">
        <v>2.0944954128440298E-2</v>
      </c>
      <c r="Z97">
        <v>2.0944954128440298E-2</v>
      </c>
      <c r="AA97">
        <v>2.0944954128440298E-2</v>
      </c>
      <c r="AB97">
        <v>2.0944954128440298E-2</v>
      </c>
      <c r="AC97">
        <v>2.0944954128440298E-2</v>
      </c>
      <c r="AD97">
        <v>2.0944954128440298E-2</v>
      </c>
      <c r="AE97">
        <v>2.0944954128440298E-2</v>
      </c>
      <c r="AF97">
        <v>2.0944954128440298E-2</v>
      </c>
      <c r="AG97">
        <v>2.0944954128440298E-2</v>
      </c>
      <c r="AH97">
        <v>2.0944954128440298E-2</v>
      </c>
    </row>
    <row r="98" spans="1:34" x14ac:dyDescent="0.3">
      <c r="A98" t="s">
        <v>118</v>
      </c>
      <c r="B98">
        <v>96</v>
      </c>
      <c r="C98" t="str">
        <f>LEFT(Table1313[[#This Row],[Contingency id]])</f>
        <v>C</v>
      </c>
      <c r="D98">
        <v>18.75</v>
      </c>
      <c r="E98" s="1">
        <v>1</v>
      </c>
      <c r="F98">
        <v>64</v>
      </c>
      <c r="G98">
        <v>64</v>
      </c>
      <c r="H98">
        <v>2.092140625E-2</v>
      </c>
      <c r="I98" s="2">
        <f>AVERAGE(Table1313[[#This Row],[Estimated costs 1]:[Estimated costs 20]])</f>
        <v>2.0921406249999972E-2</v>
      </c>
      <c r="J98" s="2">
        <f>(Table1313[[#This Row],[Mean]]-Table1313[[#This Row],[Actual cost]])/Table1313[[#This Row],[Actual cost]]*100</f>
        <v>-1.3266591778757182E-13</v>
      </c>
      <c r="K98" s="2">
        <f>_xlfn.STDEV.P(Table1313[[#This Row],[Estimated costs 1]:[Estimated costs 20]])</f>
        <v>4.3644760116427499E-17</v>
      </c>
      <c r="L98" s="2">
        <f>Table1313[[#This Row],[Dev]]/Table1313[[#This Row],[Mean]]*100</f>
        <v>2.0861293736613693E-13</v>
      </c>
      <c r="M98" s="2">
        <f>Table1313[[#This Row],[Estimated costs 1]]-Table1313[[#This Row],[Actual cost]]</f>
        <v>0</v>
      </c>
      <c r="N98" s="2">
        <f>Table1313[[#This Row],[Diff 1]]/Table1313[[#This Row],[Actual cost]]*100</f>
        <v>0</v>
      </c>
      <c r="O98">
        <v>2.092140625E-2</v>
      </c>
      <c r="P98">
        <v>2.092140625E-2</v>
      </c>
      <c r="Q98">
        <v>2.092140625E-2</v>
      </c>
      <c r="R98">
        <v>2.092140625E-2</v>
      </c>
      <c r="S98">
        <v>2.092140625E-2</v>
      </c>
      <c r="T98">
        <v>2.0921406249999899E-2</v>
      </c>
      <c r="U98">
        <v>2.0921406249999899E-2</v>
      </c>
      <c r="V98">
        <v>2.092140625E-2</v>
      </c>
      <c r="W98">
        <v>2.092140625E-2</v>
      </c>
      <c r="X98">
        <v>2.092140625E-2</v>
      </c>
      <c r="Y98">
        <v>2.0921406249999899E-2</v>
      </c>
      <c r="Z98">
        <v>2.092140625E-2</v>
      </c>
      <c r="AA98">
        <v>2.0921406249999899E-2</v>
      </c>
      <c r="AB98">
        <v>2.092140625E-2</v>
      </c>
      <c r="AC98">
        <v>2.092140625E-2</v>
      </c>
      <c r="AD98">
        <v>2.092140625E-2</v>
      </c>
      <c r="AE98">
        <v>2.092140625E-2</v>
      </c>
      <c r="AF98">
        <v>2.092140625E-2</v>
      </c>
      <c r="AG98">
        <v>2.0921406249999899E-2</v>
      </c>
      <c r="AH98">
        <v>2.092140625E-2</v>
      </c>
    </row>
    <row r="99" spans="1:34" x14ac:dyDescent="0.3">
      <c r="A99" t="s">
        <v>119</v>
      </c>
      <c r="B99">
        <v>97</v>
      </c>
      <c r="C99" t="str">
        <f>LEFT(Table1313[[#This Row],[Contingency id]])</f>
        <v>C</v>
      </c>
      <c r="D99">
        <v>16.438356164383499</v>
      </c>
      <c r="E99" s="1">
        <v>1</v>
      </c>
      <c r="F99">
        <v>73</v>
      </c>
      <c r="G99">
        <v>73</v>
      </c>
      <c r="H99">
        <v>2.0826438356164299E-2</v>
      </c>
      <c r="I99" s="2">
        <f>AVERAGE(Table1313[[#This Row],[Estimated costs 1]:[Estimated costs 20]])</f>
        <v>2.0826438356164306E-2</v>
      </c>
      <c r="J99" s="2">
        <f>(Table1313[[#This Row],[Mean]]-Table1313[[#This Row],[Actual cost]])/Table1313[[#This Row],[Actual cost]]*100</f>
        <v>3.331771753403733E-14</v>
      </c>
      <c r="K99" s="2">
        <f>_xlfn.STDEV.P(Table1313[[#This Row],[Estimated costs 1]:[Estimated costs 20]])</f>
        <v>6.9388939039072284E-18</v>
      </c>
      <c r="L99" s="2">
        <f>Table1313[[#This Row],[Dev]]/Table1313[[#This Row],[Mean]]*100</f>
        <v>3.3317717534037323E-14</v>
      </c>
      <c r="M99" s="2">
        <f>Table1313[[#This Row],[Estimated costs 1]]-Table1313[[#This Row],[Actual cost]]</f>
        <v>0</v>
      </c>
      <c r="N99" s="2">
        <f>Table1313[[#This Row],[Diff 1]]/Table1313[[#This Row],[Actual cost]]*100</f>
        <v>0</v>
      </c>
      <c r="O99">
        <v>2.0826438356164299E-2</v>
      </c>
      <c r="P99">
        <v>2.0826438356164299E-2</v>
      </c>
      <c r="Q99">
        <v>2.0826438356164299E-2</v>
      </c>
      <c r="R99">
        <v>2.0826438356164299E-2</v>
      </c>
      <c r="S99">
        <v>2.0826438356164299E-2</v>
      </c>
      <c r="T99">
        <v>2.0826438356164299E-2</v>
      </c>
      <c r="U99">
        <v>2.0826438356164299E-2</v>
      </c>
      <c r="V99">
        <v>2.0826438356164299E-2</v>
      </c>
      <c r="W99">
        <v>2.0826438356164299E-2</v>
      </c>
      <c r="X99">
        <v>2.0826438356164299E-2</v>
      </c>
      <c r="Y99">
        <v>2.0826438356164299E-2</v>
      </c>
      <c r="Z99">
        <v>2.0826438356164299E-2</v>
      </c>
      <c r="AA99">
        <v>2.0826438356164299E-2</v>
      </c>
      <c r="AB99">
        <v>2.0826438356164299E-2</v>
      </c>
      <c r="AC99">
        <v>2.0826438356164299E-2</v>
      </c>
      <c r="AD99">
        <v>2.0826438356164299E-2</v>
      </c>
      <c r="AE99">
        <v>2.0826438356164299E-2</v>
      </c>
      <c r="AF99">
        <v>2.0826438356164299E-2</v>
      </c>
      <c r="AG99">
        <v>2.0826438356164299E-2</v>
      </c>
      <c r="AH99">
        <v>2.0826438356164299E-2</v>
      </c>
    </row>
    <row r="100" spans="1:34" x14ac:dyDescent="0.3">
      <c r="A100" t="s">
        <v>120</v>
      </c>
      <c r="B100">
        <v>98</v>
      </c>
      <c r="C100" t="str">
        <f>LEFT(Table1313[[#This Row],[Contingency id]])</f>
        <v>B</v>
      </c>
      <c r="D100">
        <v>100</v>
      </c>
      <c r="E100" s="1">
        <v>1</v>
      </c>
      <c r="F100">
        <v>52</v>
      </c>
      <c r="G100">
        <v>52</v>
      </c>
      <c r="H100">
        <v>2.0707692307692298E-2</v>
      </c>
      <c r="I100" s="2">
        <f>AVERAGE(Table1313[[#This Row],[Estimated costs 1]:[Estimated costs 20]])</f>
        <v>2.0707692307692302E-2</v>
      </c>
      <c r="J100" s="2">
        <f>(Table1313[[#This Row],[Mean]]-Table1313[[#This Row],[Actual cost]])/Table1313[[#This Row],[Actual cost]]*100</f>
        <v>1.6754387212257431E-14</v>
      </c>
      <c r="K100" s="2">
        <f>_xlfn.STDEV.P(Table1313[[#This Row],[Estimated costs 1]:[Estimated costs 20]])</f>
        <v>3.4694469519536142E-18</v>
      </c>
      <c r="L100" s="2">
        <f>Table1313[[#This Row],[Dev]]/Table1313[[#This Row],[Mean]]*100</f>
        <v>1.6754387212257428E-14</v>
      </c>
      <c r="M100" s="2">
        <f>Table1313[[#This Row],[Estimated costs 1]]-Table1313[[#This Row],[Actual cost]]</f>
        <v>0</v>
      </c>
      <c r="N100" s="2">
        <f>Table1313[[#This Row],[Diff 1]]/Table1313[[#This Row],[Actual cost]]*100</f>
        <v>0</v>
      </c>
      <c r="O100">
        <v>2.0707692307692298E-2</v>
      </c>
      <c r="P100">
        <v>2.0707692307692298E-2</v>
      </c>
      <c r="Q100">
        <v>2.0707692307692298E-2</v>
      </c>
      <c r="R100">
        <v>2.0707692307692298E-2</v>
      </c>
      <c r="S100">
        <v>2.0707692307692298E-2</v>
      </c>
      <c r="T100">
        <v>2.0707692307692298E-2</v>
      </c>
      <c r="U100">
        <v>2.0707692307692298E-2</v>
      </c>
      <c r="V100">
        <v>2.0707692307692298E-2</v>
      </c>
      <c r="W100">
        <v>2.0707692307692298E-2</v>
      </c>
      <c r="X100">
        <v>2.0707692307692298E-2</v>
      </c>
      <c r="Y100">
        <v>2.0707692307692298E-2</v>
      </c>
      <c r="Z100">
        <v>2.0707692307692298E-2</v>
      </c>
      <c r="AA100">
        <v>2.0707692307692298E-2</v>
      </c>
      <c r="AB100">
        <v>2.0707692307692298E-2</v>
      </c>
      <c r="AC100">
        <v>2.0707692307692298E-2</v>
      </c>
      <c r="AD100">
        <v>2.0707692307692298E-2</v>
      </c>
      <c r="AE100">
        <v>2.0707692307692298E-2</v>
      </c>
      <c r="AF100">
        <v>2.0707692307692298E-2</v>
      </c>
      <c r="AG100">
        <v>2.0707692307692298E-2</v>
      </c>
      <c r="AH100">
        <v>2.0707692307692298E-2</v>
      </c>
    </row>
    <row r="101" spans="1:34" x14ac:dyDescent="0.3">
      <c r="A101" t="s">
        <v>121</v>
      </c>
      <c r="B101">
        <v>99</v>
      </c>
      <c r="C101" t="str">
        <f>LEFT(Table1313[[#This Row],[Contingency id]])</f>
        <v>A</v>
      </c>
      <c r="D101" s="1">
        <v>100</v>
      </c>
      <c r="E101" s="1">
        <v>1</v>
      </c>
      <c r="F101">
        <v>52</v>
      </c>
      <c r="G101">
        <v>52</v>
      </c>
      <c r="H101" s="2">
        <v>2.0585192307692301E-2</v>
      </c>
      <c r="I101" s="2">
        <f>AVERAGE(Table1313[[#This Row],[Estimated costs 1]:[Estimated costs 20]])</f>
        <v>2.0585192307692297E-2</v>
      </c>
      <c r="J101" s="2">
        <f>(Table1313[[#This Row],[Mean]]-Table1313[[#This Row],[Actual cost]])/Table1313[[#This Row],[Actual cost]]*100</f>
        <v>-1.6854090552543183E-14</v>
      </c>
      <c r="K101" s="2">
        <f>_xlfn.STDEV.P(Table1313[[#This Row],[Estimated costs 1]:[Estimated costs 20]])</f>
        <v>3.4694469519536142E-18</v>
      </c>
      <c r="L101" s="2">
        <f>Table1313[[#This Row],[Dev]]/Table1313[[#This Row],[Mean]]*100</f>
        <v>1.6854090552543186E-14</v>
      </c>
      <c r="M101" s="2">
        <f>Table1313[[#This Row],[Estimated costs 1]]-Table1313[[#This Row],[Actual cost]]</f>
        <v>0</v>
      </c>
      <c r="N101" s="2">
        <f>Table1313[[#This Row],[Diff 1]]/Table1313[[#This Row],[Actual cost]]*100</f>
        <v>0</v>
      </c>
      <c r="O101">
        <v>2.0585192307692301E-2</v>
      </c>
      <c r="P101">
        <v>2.0585192307692301E-2</v>
      </c>
      <c r="Q101">
        <v>2.0585192307692301E-2</v>
      </c>
      <c r="R101">
        <v>2.0585192307692301E-2</v>
      </c>
      <c r="S101">
        <v>2.0585192307692301E-2</v>
      </c>
      <c r="T101">
        <v>2.0585192307692301E-2</v>
      </c>
      <c r="U101">
        <v>2.0585192307692301E-2</v>
      </c>
      <c r="V101">
        <v>2.0585192307692301E-2</v>
      </c>
      <c r="W101">
        <v>2.0585192307692301E-2</v>
      </c>
      <c r="X101">
        <v>2.0585192307692301E-2</v>
      </c>
      <c r="Y101">
        <v>2.0585192307692301E-2</v>
      </c>
      <c r="Z101">
        <v>2.0585192307692301E-2</v>
      </c>
      <c r="AA101">
        <v>2.0585192307692301E-2</v>
      </c>
      <c r="AB101">
        <v>2.0585192307692301E-2</v>
      </c>
      <c r="AC101">
        <v>2.0585192307692301E-2</v>
      </c>
      <c r="AD101">
        <v>2.0585192307692301E-2</v>
      </c>
      <c r="AE101">
        <v>2.0585192307692301E-2</v>
      </c>
      <c r="AF101">
        <v>2.0585192307692301E-2</v>
      </c>
      <c r="AG101">
        <v>2.0585192307692301E-2</v>
      </c>
      <c r="AH101">
        <v>2.0585192307692301E-2</v>
      </c>
    </row>
    <row r="102" spans="1:34" x14ac:dyDescent="0.3">
      <c r="A102" t="s">
        <v>122</v>
      </c>
      <c r="B102">
        <v>100</v>
      </c>
      <c r="C102" t="str">
        <f>LEFT(Table1313[[#This Row],[Contingency id]])</f>
        <v>C</v>
      </c>
      <c r="D102">
        <v>0.33698399326032002</v>
      </c>
      <c r="E102" s="1">
        <v>1.0732368896925799</v>
      </c>
      <c r="F102">
        <v>1187</v>
      </c>
      <c r="G102">
        <v>1106</v>
      </c>
      <c r="H102">
        <v>2.02881213142375E-2</v>
      </c>
      <c r="I102" s="2">
        <f>AVERAGE(Table1313[[#This Row],[Estimated costs 1]:[Estimated costs 20]])</f>
        <v>2.0288121314237507E-2</v>
      </c>
      <c r="J102" s="2">
        <f>(Table1313[[#This Row],[Mean]]-Table1313[[#This Row],[Actual cost]])/Table1313[[#This Row],[Actual cost]]*100</f>
        <v>3.4201756764130515E-14</v>
      </c>
      <c r="K102" s="2">
        <f>_xlfn.STDEV.P(Table1313[[#This Row],[Estimated costs 1]:[Estimated costs 20]])</f>
        <v>3.2181971356360148E-4</v>
      </c>
      <c r="L102" s="2">
        <f>Table1313[[#This Row],[Dev]]/Table1313[[#This Row],[Mean]]*100</f>
        <v>1.5862469894526876</v>
      </c>
      <c r="M102" s="2">
        <f>Table1313[[#This Row],[Estimated costs 1]]-Table1313[[#This Row],[Actual cost]]</f>
        <v>3.2181971356360153E-4</v>
      </c>
      <c r="N102" s="2">
        <f>Table1313[[#This Row],[Diff 1]]/Table1313[[#This Row],[Actual cost]]*100</f>
        <v>1.5862469894526883</v>
      </c>
      <c r="O102">
        <v>2.0609941027801101E-2</v>
      </c>
      <c r="P102">
        <v>2.0609941027801101E-2</v>
      </c>
      <c r="Q102">
        <v>2.0609941027801101E-2</v>
      </c>
      <c r="R102">
        <v>2.0609941027801101E-2</v>
      </c>
      <c r="S102">
        <v>2.0609941027801101E-2</v>
      </c>
      <c r="T102">
        <v>1.9966301600673898E-2</v>
      </c>
      <c r="U102">
        <v>1.9966301600673898E-2</v>
      </c>
      <c r="V102">
        <v>2.0609941027801101E-2</v>
      </c>
      <c r="W102">
        <v>2.0609941027801101E-2</v>
      </c>
      <c r="X102">
        <v>1.9966301600673898E-2</v>
      </c>
      <c r="Y102">
        <v>2.0609941027801101E-2</v>
      </c>
      <c r="Z102">
        <v>1.9966301600673898E-2</v>
      </c>
      <c r="AA102">
        <v>1.9966301600673898E-2</v>
      </c>
      <c r="AB102">
        <v>1.9966301600673898E-2</v>
      </c>
      <c r="AC102">
        <v>1.9966301600673898E-2</v>
      </c>
      <c r="AD102">
        <v>1.9966301600673898E-2</v>
      </c>
      <c r="AE102">
        <v>2.0609941027801101E-2</v>
      </c>
      <c r="AF102">
        <v>1.9966301600673898E-2</v>
      </c>
      <c r="AG102">
        <v>1.9966301600673898E-2</v>
      </c>
      <c r="AH102">
        <v>2.0609941027801101E-2</v>
      </c>
    </row>
    <row r="103" spans="1:34" x14ac:dyDescent="0.3">
      <c r="A103" t="s">
        <v>123</v>
      </c>
      <c r="B103">
        <v>101</v>
      </c>
      <c r="C103" t="str">
        <f>LEFT(Table1313[[#This Row],[Contingency id]])</f>
        <v>A</v>
      </c>
      <c r="D103" s="1">
        <v>100</v>
      </c>
      <c r="E103" s="1">
        <v>1</v>
      </c>
      <c r="F103">
        <v>52</v>
      </c>
      <c r="G103">
        <v>52</v>
      </c>
      <c r="H103" s="2">
        <v>2.0132692307692299E-2</v>
      </c>
      <c r="I103" s="2">
        <f>AVERAGE(Table1313[[#This Row],[Estimated costs 1]:[Estimated costs 20]])</f>
        <v>2.0132692307692306E-2</v>
      </c>
      <c r="J103" s="2">
        <f>(Table1313[[#This Row],[Mean]]-Table1313[[#This Row],[Actual cost]])/Table1313[[#This Row],[Actual cost]]*100</f>
        <v>3.4465802178161814E-14</v>
      </c>
      <c r="K103" s="2">
        <f>_xlfn.STDEV.P(Table1313[[#This Row],[Estimated costs 1]:[Estimated costs 20]])</f>
        <v>6.9388939039072284E-18</v>
      </c>
      <c r="L103" s="2">
        <f>Table1313[[#This Row],[Dev]]/Table1313[[#This Row],[Mean]]*100</f>
        <v>3.4465802178161802E-14</v>
      </c>
      <c r="M103" s="2">
        <f>Table1313[[#This Row],[Estimated costs 1]]-Table1313[[#This Row],[Actual cost]]</f>
        <v>0</v>
      </c>
      <c r="N103" s="2">
        <f>Table1313[[#This Row],[Diff 1]]/Table1313[[#This Row],[Actual cost]]*100</f>
        <v>0</v>
      </c>
      <c r="O103">
        <v>2.0132692307692299E-2</v>
      </c>
      <c r="P103">
        <v>2.0132692307692299E-2</v>
      </c>
      <c r="Q103">
        <v>2.0132692307692299E-2</v>
      </c>
      <c r="R103">
        <v>2.0132692307692299E-2</v>
      </c>
      <c r="S103">
        <v>2.0132692307692299E-2</v>
      </c>
      <c r="T103">
        <v>2.0132692307692299E-2</v>
      </c>
      <c r="U103">
        <v>2.0132692307692299E-2</v>
      </c>
      <c r="V103">
        <v>2.0132692307692299E-2</v>
      </c>
      <c r="W103">
        <v>2.0132692307692299E-2</v>
      </c>
      <c r="X103">
        <v>2.0132692307692299E-2</v>
      </c>
      <c r="Y103">
        <v>2.0132692307692299E-2</v>
      </c>
      <c r="Z103">
        <v>2.0132692307692299E-2</v>
      </c>
      <c r="AA103">
        <v>2.0132692307692299E-2</v>
      </c>
      <c r="AB103">
        <v>2.0132692307692299E-2</v>
      </c>
      <c r="AC103">
        <v>2.0132692307692299E-2</v>
      </c>
      <c r="AD103">
        <v>2.0132692307692299E-2</v>
      </c>
      <c r="AE103">
        <v>2.0132692307692299E-2</v>
      </c>
      <c r="AF103">
        <v>2.0132692307692299E-2</v>
      </c>
      <c r="AG103">
        <v>2.0132692307692299E-2</v>
      </c>
      <c r="AH103">
        <v>2.0132692307692299E-2</v>
      </c>
    </row>
    <row r="104" spans="1:34" x14ac:dyDescent="0.3">
      <c r="A104" t="s">
        <v>124</v>
      </c>
      <c r="B104">
        <v>102</v>
      </c>
      <c r="C104" t="str">
        <f>LEFT(Table1313[[#This Row],[Contingency id]])</f>
        <v>A</v>
      </c>
      <c r="D104" s="1">
        <v>8.3333333333333304</v>
      </c>
      <c r="E104" s="1">
        <v>1.0169491525423699</v>
      </c>
      <c r="F104">
        <v>120</v>
      </c>
      <c r="G104">
        <v>118</v>
      </c>
      <c r="H104" s="2">
        <v>1.91083333333333E-2</v>
      </c>
      <c r="I104" s="2">
        <f>AVERAGE(Table1313[[#This Row],[Estimated costs 1]:[Estimated costs 20]])</f>
        <v>1.9108333333333297E-2</v>
      </c>
      <c r="J104" s="2">
        <f>(Table1313[[#This Row],[Mean]]-Table1313[[#This Row],[Actual cost]])/Table1313[[#This Row],[Actual cost]]*100</f>
        <v>-1.8156721946551873E-14</v>
      </c>
      <c r="K104" s="2">
        <f>_xlfn.STDEV.P(Table1313[[#This Row],[Estimated costs 1]:[Estimated costs 20]])</f>
        <v>3.4694469519536142E-18</v>
      </c>
      <c r="L104" s="2">
        <f>Table1313[[#This Row],[Dev]]/Table1313[[#This Row],[Mean]]*100</f>
        <v>1.8156721946551877E-14</v>
      </c>
      <c r="M104" s="2">
        <f>Table1313[[#This Row],[Estimated costs 1]]-Table1313[[#This Row],[Actual cost]]</f>
        <v>0</v>
      </c>
      <c r="N104" s="2">
        <f>Table1313[[#This Row],[Diff 1]]/Table1313[[#This Row],[Actual cost]]*100</f>
        <v>0</v>
      </c>
      <c r="O104">
        <v>1.91083333333333E-2</v>
      </c>
      <c r="P104">
        <v>1.91083333333333E-2</v>
      </c>
      <c r="Q104">
        <v>1.91083333333333E-2</v>
      </c>
      <c r="R104">
        <v>1.91083333333333E-2</v>
      </c>
      <c r="S104">
        <v>1.91083333333333E-2</v>
      </c>
      <c r="T104">
        <v>1.91083333333333E-2</v>
      </c>
      <c r="U104">
        <v>1.91083333333333E-2</v>
      </c>
      <c r="V104">
        <v>1.91083333333333E-2</v>
      </c>
      <c r="W104">
        <v>1.91083333333333E-2</v>
      </c>
      <c r="X104">
        <v>1.91083333333333E-2</v>
      </c>
      <c r="Y104">
        <v>1.91083333333333E-2</v>
      </c>
      <c r="Z104">
        <v>1.91083333333333E-2</v>
      </c>
      <c r="AA104">
        <v>1.91083333333333E-2</v>
      </c>
      <c r="AB104">
        <v>1.91083333333333E-2</v>
      </c>
      <c r="AC104">
        <v>1.91083333333333E-2</v>
      </c>
      <c r="AD104">
        <v>1.91083333333333E-2</v>
      </c>
      <c r="AE104">
        <v>1.91083333333333E-2</v>
      </c>
      <c r="AF104">
        <v>1.91083333333333E-2</v>
      </c>
      <c r="AG104">
        <v>1.91083333333333E-2</v>
      </c>
      <c r="AH104">
        <v>1.91083333333333E-2</v>
      </c>
    </row>
    <row r="105" spans="1:34" x14ac:dyDescent="0.3">
      <c r="A105" t="s">
        <v>125</v>
      </c>
      <c r="B105">
        <v>103</v>
      </c>
      <c r="C105" t="str">
        <f>LEFT(Table1313[[#This Row],[Contingency id]])</f>
        <v>A</v>
      </c>
      <c r="D105" s="1">
        <v>8.4507042253521103</v>
      </c>
      <c r="E105" s="1">
        <v>1</v>
      </c>
      <c r="F105">
        <v>71</v>
      </c>
      <c r="G105">
        <v>71</v>
      </c>
      <c r="H105" s="2">
        <v>1.8184507042253498E-2</v>
      </c>
      <c r="I105" s="2">
        <f>AVERAGE(Table1313[[#This Row],[Estimated costs 1]:[Estimated costs 20]])</f>
        <v>1.8184507042253498E-2</v>
      </c>
      <c r="J105" s="2">
        <f>(Table1313[[#This Row],[Mean]]-Table1313[[#This Row],[Actual cost]])/Table1313[[#This Row],[Actual cost]]*100</f>
        <v>0</v>
      </c>
      <c r="K105" s="2">
        <f>_xlfn.STDEV.P(Table1313[[#This Row],[Estimated costs 1]:[Estimated costs 20]])</f>
        <v>0</v>
      </c>
      <c r="L105" s="2">
        <f>Table1313[[#This Row],[Dev]]/Table1313[[#This Row],[Mean]]*100</f>
        <v>0</v>
      </c>
      <c r="M105" s="2">
        <f>Table1313[[#This Row],[Estimated costs 1]]-Table1313[[#This Row],[Actual cost]]</f>
        <v>0</v>
      </c>
      <c r="N105" s="2">
        <f>Table1313[[#This Row],[Diff 1]]/Table1313[[#This Row],[Actual cost]]*100</f>
        <v>0</v>
      </c>
      <c r="O105">
        <v>1.8184507042253498E-2</v>
      </c>
      <c r="P105">
        <v>1.8184507042253498E-2</v>
      </c>
      <c r="Q105">
        <v>1.8184507042253498E-2</v>
      </c>
      <c r="R105">
        <v>1.8184507042253498E-2</v>
      </c>
      <c r="S105">
        <v>1.8184507042253498E-2</v>
      </c>
      <c r="T105">
        <v>1.8184507042253498E-2</v>
      </c>
      <c r="U105">
        <v>1.8184507042253498E-2</v>
      </c>
      <c r="V105">
        <v>1.8184507042253498E-2</v>
      </c>
      <c r="W105">
        <v>1.8184507042253498E-2</v>
      </c>
      <c r="X105">
        <v>1.8184507042253498E-2</v>
      </c>
      <c r="Y105">
        <v>1.8184507042253498E-2</v>
      </c>
      <c r="Z105">
        <v>1.8184507042253498E-2</v>
      </c>
      <c r="AA105">
        <v>1.8184507042253498E-2</v>
      </c>
      <c r="AB105">
        <v>1.8184507042253498E-2</v>
      </c>
      <c r="AC105">
        <v>1.8184507042253498E-2</v>
      </c>
      <c r="AD105">
        <v>1.8184507042253498E-2</v>
      </c>
      <c r="AE105">
        <v>1.8184507042253498E-2</v>
      </c>
      <c r="AF105">
        <v>1.8184507042253498E-2</v>
      </c>
      <c r="AG105">
        <v>1.8184507042253498E-2</v>
      </c>
      <c r="AH105">
        <v>1.8184507042253498E-2</v>
      </c>
    </row>
    <row r="106" spans="1:34" x14ac:dyDescent="0.3">
      <c r="A106" t="s">
        <v>126</v>
      </c>
      <c r="B106">
        <v>104</v>
      </c>
      <c r="C106" t="str">
        <f>LEFT(Table1313[[#This Row],[Contingency id]])</f>
        <v>A</v>
      </c>
      <c r="D106" s="1">
        <v>0.14044943820224701</v>
      </c>
      <c r="E106" s="1">
        <v>1.0409356725146199</v>
      </c>
      <c r="F106">
        <v>712</v>
      </c>
      <c r="G106">
        <v>684</v>
      </c>
      <c r="H106" s="2">
        <v>1.7022471910112299E-2</v>
      </c>
      <c r="I106" s="2">
        <f>AVERAGE(Table1313[[#This Row],[Estimated costs 1]:[Estimated costs 20]])</f>
        <v>1.7022471910112299E-2</v>
      </c>
      <c r="J106" s="2">
        <f>(Table1313[[#This Row],[Mean]]-Table1313[[#This Row],[Actual cost]])/Table1313[[#This Row],[Actual cost]]*100</f>
        <v>0</v>
      </c>
      <c r="K106" s="2">
        <f>_xlfn.STDEV.P(Table1313[[#This Row],[Estimated costs 1]:[Estimated costs 20]])</f>
        <v>0</v>
      </c>
      <c r="L106" s="2">
        <f>Table1313[[#This Row],[Dev]]/Table1313[[#This Row],[Mean]]*100</f>
        <v>0</v>
      </c>
      <c r="M106" s="2">
        <f>Table1313[[#This Row],[Estimated costs 1]]-Table1313[[#This Row],[Actual cost]]</f>
        <v>0</v>
      </c>
      <c r="N106" s="2">
        <f>Table1313[[#This Row],[Diff 1]]/Table1313[[#This Row],[Actual cost]]*100</f>
        <v>0</v>
      </c>
      <c r="O106">
        <v>1.7022471910112299E-2</v>
      </c>
      <c r="P106">
        <v>1.7022471910112299E-2</v>
      </c>
      <c r="Q106">
        <v>1.7022471910112299E-2</v>
      </c>
      <c r="R106">
        <v>1.7022471910112299E-2</v>
      </c>
      <c r="S106">
        <v>1.7022471910112299E-2</v>
      </c>
      <c r="T106">
        <v>1.7022471910112299E-2</v>
      </c>
      <c r="U106">
        <v>1.7022471910112299E-2</v>
      </c>
      <c r="V106">
        <v>1.7022471910112299E-2</v>
      </c>
      <c r="W106">
        <v>1.7022471910112299E-2</v>
      </c>
      <c r="X106">
        <v>1.7022471910112299E-2</v>
      </c>
      <c r="Y106">
        <v>1.7022471910112299E-2</v>
      </c>
      <c r="Z106">
        <v>1.7022471910112299E-2</v>
      </c>
      <c r="AA106">
        <v>1.7022471910112299E-2</v>
      </c>
      <c r="AB106">
        <v>1.7022471910112299E-2</v>
      </c>
      <c r="AC106">
        <v>1.7022471910112299E-2</v>
      </c>
      <c r="AD106">
        <v>1.7022471910112299E-2</v>
      </c>
      <c r="AE106">
        <v>1.7022471910112299E-2</v>
      </c>
      <c r="AF106">
        <v>1.7022471910112299E-2</v>
      </c>
      <c r="AG106">
        <v>1.7022471910112299E-2</v>
      </c>
      <c r="AH106">
        <v>1.7022471910112299E-2</v>
      </c>
    </row>
    <row r="107" spans="1:34" x14ac:dyDescent="0.3">
      <c r="A107" t="s">
        <v>127</v>
      </c>
      <c r="B107">
        <v>105</v>
      </c>
      <c r="C107" t="str">
        <f>LEFT(Table1313[[#This Row],[Contingency id]])</f>
        <v>B</v>
      </c>
      <c r="D107">
        <v>0.86767895878524903</v>
      </c>
      <c r="E107" s="1">
        <v>1.0441676104190201</v>
      </c>
      <c r="F107">
        <v>922</v>
      </c>
      <c r="G107">
        <v>883</v>
      </c>
      <c r="H107">
        <v>1.6908893709327501E-2</v>
      </c>
      <c r="I107" s="2">
        <f>AVERAGE(Table1313[[#This Row],[Estimated costs 1]:[Estimated costs 20]])</f>
        <v>1.6650108459869799E-2</v>
      </c>
      <c r="J107" s="2">
        <f>(Table1313[[#This Row],[Mean]]-Table1313[[#This Row],[Actual cost]])/Table1313[[#This Row],[Actual cost]]*100</f>
        <v>-1.5304682488774977</v>
      </c>
      <c r="K107" s="2">
        <f>_xlfn.STDEV.P(Table1313[[#This Row],[Estimated costs 1]:[Estimated costs 20]])</f>
        <v>2.5748807211891421E-3</v>
      </c>
      <c r="L107" s="2">
        <f>Table1313[[#This Row],[Dev]]/Table1313[[#This Row],[Mean]]*100</f>
        <v>15.464648337847988</v>
      </c>
      <c r="M107" s="2">
        <f>Table1313[[#This Row],[Estimated costs 1]]-Table1313[[#This Row],[Actual cost]]</f>
        <v>-2.5878524945770007E-3</v>
      </c>
      <c r="N107" s="2">
        <f>Table1313[[#This Row],[Diff 1]]/Table1313[[#This Row],[Actual cost]]*100</f>
        <v>-15.304682488774866</v>
      </c>
      <c r="O107">
        <v>1.43210412147505E-2</v>
      </c>
      <c r="P107">
        <v>1.94967462039045E-2</v>
      </c>
      <c r="Q107">
        <v>1.43210412147505E-2</v>
      </c>
      <c r="R107">
        <v>1.94967462039045E-2</v>
      </c>
      <c r="S107">
        <v>1.43210412147505E-2</v>
      </c>
      <c r="T107">
        <v>1.43210412147505E-2</v>
      </c>
      <c r="U107">
        <v>1.43210412147505E-2</v>
      </c>
      <c r="V107">
        <v>1.94967462039045E-2</v>
      </c>
      <c r="W107">
        <v>1.94967462039045E-2</v>
      </c>
      <c r="X107">
        <v>1.94967462039045E-2</v>
      </c>
      <c r="Y107">
        <v>1.94967462039045E-2</v>
      </c>
      <c r="Z107">
        <v>1.43210412147505E-2</v>
      </c>
      <c r="AA107">
        <v>1.43210412147505E-2</v>
      </c>
      <c r="AB107">
        <v>1.43210412147505E-2</v>
      </c>
      <c r="AC107">
        <v>1.94967462039045E-2</v>
      </c>
      <c r="AD107">
        <v>1.43210412147505E-2</v>
      </c>
      <c r="AE107">
        <v>1.43210412147505E-2</v>
      </c>
      <c r="AF107">
        <v>1.94967462039045E-2</v>
      </c>
      <c r="AG107">
        <v>1.94967462039045E-2</v>
      </c>
      <c r="AH107">
        <v>1.43210412147505E-2</v>
      </c>
    </row>
    <row r="108" spans="1:34" x14ac:dyDescent="0.3">
      <c r="A108" t="s">
        <v>128</v>
      </c>
      <c r="B108">
        <v>106</v>
      </c>
      <c r="C108" t="str">
        <f>LEFT(Table1313[[#This Row],[Contingency id]])</f>
        <v>B</v>
      </c>
      <c r="D108">
        <v>11.6666666666666</v>
      </c>
      <c r="E108" s="1">
        <v>1</v>
      </c>
      <c r="F108">
        <v>60</v>
      </c>
      <c r="G108">
        <v>60</v>
      </c>
      <c r="H108">
        <v>1.6268666666666601E-2</v>
      </c>
      <c r="I108" s="2">
        <f>AVERAGE(Table1313[[#This Row],[Estimated costs 1]:[Estimated costs 20]])</f>
        <v>1.6268666666666601E-2</v>
      </c>
      <c r="J108" s="2">
        <f>(Table1313[[#This Row],[Mean]]-Table1313[[#This Row],[Actual cost]])/Table1313[[#This Row],[Actual cost]]*100</f>
        <v>0</v>
      </c>
      <c r="K108" s="2">
        <f>_xlfn.STDEV.P(Table1313[[#This Row],[Estimated costs 1]:[Estimated costs 20]])</f>
        <v>0</v>
      </c>
      <c r="L108" s="2">
        <f>Table1313[[#This Row],[Dev]]/Table1313[[#This Row],[Mean]]*100</f>
        <v>0</v>
      </c>
      <c r="M108" s="2">
        <f>Table1313[[#This Row],[Estimated costs 1]]-Table1313[[#This Row],[Actual cost]]</f>
        <v>0</v>
      </c>
      <c r="N108" s="2">
        <f>Table1313[[#This Row],[Diff 1]]/Table1313[[#This Row],[Actual cost]]*100</f>
        <v>0</v>
      </c>
      <c r="O108">
        <v>1.6268666666666601E-2</v>
      </c>
      <c r="P108">
        <v>1.6268666666666601E-2</v>
      </c>
      <c r="Q108">
        <v>1.6268666666666601E-2</v>
      </c>
      <c r="R108">
        <v>1.6268666666666601E-2</v>
      </c>
      <c r="S108">
        <v>1.6268666666666601E-2</v>
      </c>
      <c r="T108">
        <v>1.6268666666666601E-2</v>
      </c>
      <c r="U108">
        <v>1.6268666666666601E-2</v>
      </c>
      <c r="V108">
        <v>1.6268666666666601E-2</v>
      </c>
      <c r="W108">
        <v>1.6268666666666601E-2</v>
      </c>
      <c r="X108">
        <v>1.6268666666666601E-2</v>
      </c>
      <c r="Y108">
        <v>1.6268666666666601E-2</v>
      </c>
      <c r="Z108">
        <v>1.6268666666666601E-2</v>
      </c>
      <c r="AA108">
        <v>1.6268666666666601E-2</v>
      </c>
      <c r="AB108">
        <v>1.6268666666666601E-2</v>
      </c>
      <c r="AC108">
        <v>1.6268666666666601E-2</v>
      </c>
      <c r="AD108">
        <v>1.6268666666666601E-2</v>
      </c>
      <c r="AE108">
        <v>1.6268666666666601E-2</v>
      </c>
      <c r="AF108">
        <v>1.6268666666666601E-2</v>
      </c>
      <c r="AG108">
        <v>1.6268666666666601E-2</v>
      </c>
      <c r="AH108">
        <v>1.6268666666666601E-2</v>
      </c>
    </row>
    <row r="109" spans="1:34" x14ac:dyDescent="0.3">
      <c r="A109" t="s">
        <v>129</v>
      </c>
      <c r="B109">
        <v>107</v>
      </c>
      <c r="C109" t="str">
        <f>LEFT(Table1313[[#This Row],[Contingency id]])</f>
        <v>B</v>
      </c>
      <c r="D109">
        <v>1.89035916824196</v>
      </c>
      <c r="E109" s="1">
        <v>1.02519379844961</v>
      </c>
      <c r="F109">
        <v>529</v>
      </c>
      <c r="G109">
        <v>516</v>
      </c>
      <c r="H109">
        <v>1.5856332703213599E-2</v>
      </c>
      <c r="I109" s="2">
        <f>AVERAGE(Table1313[[#This Row],[Estimated costs 1]:[Estimated costs 20]])</f>
        <v>1.5856332703213606E-2</v>
      </c>
      <c r="J109" s="2">
        <f>(Table1313[[#This Row],[Mean]]-Table1313[[#This Row],[Actual cost]])/Table1313[[#This Row],[Actual cost]]*100</f>
        <v>4.3761026170325778E-14</v>
      </c>
      <c r="K109" s="2">
        <f>_xlfn.STDEV.P(Table1313[[#This Row],[Estimated costs 1]:[Estimated costs 20]])</f>
        <v>6.9388939039072284E-18</v>
      </c>
      <c r="L109" s="2">
        <f>Table1313[[#This Row],[Dev]]/Table1313[[#This Row],[Mean]]*100</f>
        <v>4.3761026170325759E-14</v>
      </c>
      <c r="M109" s="2">
        <f>Table1313[[#This Row],[Estimated costs 1]]-Table1313[[#This Row],[Actual cost]]</f>
        <v>0</v>
      </c>
      <c r="N109" s="2">
        <f>Table1313[[#This Row],[Diff 1]]/Table1313[[#This Row],[Actual cost]]*100</f>
        <v>0</v>
      </c>
      <c r="O109">
        <v>1.5856332703213599E-2</v>
      </c>
      <c r="P109">
        <v>1.5856332703213599E-2</v>
      </c>
      <c r="Q109">
        <v>1.5856332703213599E-2</v>
      </c>
      <c r="R109">
        <v>1.5856332703213599E-2</v>
      </c>
      <c r="S109">
        <v>1.5856332703213599E-2</v>
      </c>
      <c r="T109">
        <v>1.5856332703213599E-2</v>
      </c>
      <c r="U109">
        <v>1.5856332703213599E-2</v>
      </c>
      <c r="V109">
        <v>1.5856332703213599E-2</v>
      </c>
      <c r="W109">
        <v>1.5856332703213599E-2</v>
      </c>
      <c r="X109">
        <v>1.5856332703213599E-2</v>
      </c>
      <c r="Y109">
        <v>1.5856332703213599E-2</v>
      </c>
      <c r="Z109">
        <v>1.5856332703213599E-2</v>
      </c>
      <c r="AA109">
        <v>1.5856332703213599E-2</v>
      </c>
      <c r="AB109">
        <v>1.5856332703213599E-2</v>
      </c>
      <c r="AC109">
        <v>1.5856332703213599E-2</v>
      </c>
      <c r="AD109">
        <v>1.5856332703213599E-2</v>
      </c>
      <c r="AE109">
        <v>1.5856332703213599E-2</v>
      </c>
      <c r="AF109">
        <v>1.5856332703213599E-2</v>
      </c>
      <c r="AG109">
        <v>1.5856332703213599E-2</v>
      </c>
      <c r="AH109">
        <v>1.5856332703213599E-2</v>
      </c>
    </row>
    <row r="110" spans="1:34" x14ac:dyDescent="0.3">
      <c r="A110" t="s">
        <v>130</v>
      </c>
      <c r="B110">
        <v>108</v>
      </c>
      <c r="C110" t="str">
        <f>LEFT(Table1313[[#This Row],[Contingency id]])</f>
        <v>C</v>
      </c>
      <c r="D110">
        <v>7.5075075075075007E-2</v>
      </c>
      <c r="E110" s="1">
        <v>1.07073954983922</v>
      </c>
      <c r="F110">
        <v>1332</v>
      </c>
      <c r="G110">
        <v>1244</v>
      </c>
      <c r="H110">
        <v>1.47522522522522E-2</v>
      </c>
      <c r="I110" s="2">
        <f>AVERAGE(Table1313[[#This Row],[Estimated costs 1]:[Estimated costs 20]])</f>
        <v>1.4752252252252202E-2</v>
      </c>
      <c r="J110" s="2">
        <f>(Table1313[[#This Row],[Mean]]-Table1313[[#This Row],[Actual cost]])/Table1313[[#This Row],[Actual cost]]*100</f>
        <v>1.1759041577613818E-14</v>
      </c>
      <c r="K110" s="2">
        <f>_xlfn.STDEV.P(Table1313[[#This Row],[Estimated costs 1]:[Estimated costs 20]])</f>
        <v>1.7347234759768071E-18</v>
      </c>
      <c r="L110" s="2">
        <f>Table1313[[#This Row],[Dev]]/Table1313[[#This Row],[Mean]]*100</f>
        <v>1.1759041577613816E-14</v>
      </c>
      <c r="M110" s="2">
        <f>Table1313[[#This Row],[Estimated costs 1]]-Table1313[[#This Row],[Actual cost]]</f>
        <v>0</v>
      </c>
      <c r="N110" s="2">
        <f>Table1313[[#This Row],[Diff 1]]/Table1313[[#This Row],[Actual cost]]*100</f>
        <v>0</v>
      </c>
      <c r="O110">
        <v>1.47522522522522E-2</v>
      </c>
      <c r="P110">
        <v>1.47522522522522E-2</v>
      </c>
      <c r="Q110">
        <v>1.47522522522522E-2</v>
      </c>
      <c r="R110">
        <v>1.47522522522522E-2</v>
      </c>
      <c r="S110">
        <v>1.47522522522522E-2</v>
      </c>
      <c r="T110">
        <v>1.47522522522522E-2</v>
      </c>
      <c r="U110">
        <v>1.47522522522522E-2</v>
      </c>
      <c r="V110">
        <v>1.47522522522522E-2</v>
      </c>
      <c r="W110">
        <v>1.47522522522522E-2</v>
      </c>
      <c r="X110">
        <v>1.47522522522522E-2</v>
      </c>
      <c r="Y110">
        <v>1.47522522522522E-2</v>
      </c>
      <c r="Z110">
        <v>1.47522522522522E-2</v>
      </c>
      <c r="AA110">
        <v>1.47522522522522E-2</v>
      </c>
      <c r="AB110">
        <v>1.47522522522522E-2</v>
      </c>
      <c r="AC110">
        <v>1.47522522522522E-2</v>
      </c>
      <c r="AD110">
        <v>1.47522522522522E-2</v>
      </c>
      <c r="AE110">
        <v>1.47522522522522E-2</v>
      </c>
      <c r="AF110">
        <v>1.47522522522522E-2</v>
      </c>
      <c r="AG110">
        <v>1.47522522522522E-2</v>
      </c>
      <c r="AH110">
        <v>1.47522522522522E-2</v>
      </c>
    </row>
    <row r="111" spans="1:34" x14ac:dyDescent="0.3">
      <c r="A111" t="s">
        <v>131</v>
      </c>
      <c r="B111">
        <v>109</v>
      </c>
      <c r="C111" t="str">
        <f>LEFT(Table1313[[#This Row],[Contingency id]])</f>
        <v>C</v>
      </c>
      <c r="D111">
        <v>1.8518518518518501</v>
      </c>
      <c r="E111" s="1">
        <v>1.0188679245283001</v>
      </c>
      <c r="F111">
        <v>162</v>
      </c>
      <c r="G111">
        <v>159</v>
      </c>
      <c r="H111">
        <v>1.4377160493827101E-2</v>
      </c>
      <c r="I111" s="2">
        <f>AVERAGE(Table1313[[#This Row],[Estimated costs 1]:[Estimated costs 20]])</f>
        <v>1.4334259259259203E-2</v>
      </c>
      <c r="J111" s="2">
        <f>(Table1313[[#This Row],[Mean]]-Table1313[[#This Row],[Actual cost]])/Table1313[[#This Row],[Actual cost]]*100</f>
        <v>-0.29839852303462588</v>
      </c>
      <c r="K111" s="2">
        <f>_xlfn.STDEV.P(Table1313[[#This Row],[Estimated costs 1]:[Estimated costs 20]])</f>
        <v>4.2686189431424712E-4</v>
      </c>
      <c r="L111" s="2">
        <f>Table1313[[#This Row],[Dev]]/Table1313[[#This Row],[Mean]]*100</f>
        <v>2.9779138677048556</v>
      </c>
      <c r="M111" s="2">
        <f>Table1313[[#This Row],[Estimated costs 1]]-Table1313[[#This Row],[Actual cost]]</f>
        <v>-4.290123456790005E-4</v>
      </c>
      <c r="N111" s="2">
        <f>Table1313[[#This Row],[Diff 1]]/Table1313[[#This Row],[Actual cost]]*100</f>
        <v>-2.9839852303464158</v>
      </c>
      <c r="O111">
        <v>1.39481481481481E-2</v>
      </c>
      <c r="P111">
        <v>1.4806172839506099E-2</v>
      </c>
      <c r="Q111">
        <v>1.39481481481481E-2</v>
      </c>
      <c r="R111">
        <v>1.39481481481481E-2</v>
      </c>
      <c r="S111">
        <v>1.4806172839506099E-2</v>
      </c>
      <c r="T111">
        <v>1.4806172839506099E-2</v>
      </c>
      <c r="U111">
        <v>1.39481481481481E-2</v>
      </c>
      <c r="V111">
        <v>1.39481481481481E-2</v>
      </c>
      <c r="W111">
        <v>1.39481481481481E-2</v>
      </c>
      <c r="X111">
        <v>1.4806172839506099E-2</v>
      </c>
      <c r="Y111">
        <v>1.4806172839506099E-2</v>
      </c>
      <c r="Z111">
        <v>1.4806172839506099E-2</v>
      </c>
      <c r="AA111">
        <v>1.4806172839506099E-2</v>
      </c>
      <c r="AB111">
        <v>1.39481481481481E-2</v>
      </c>
      <c r="AC111">
        <v>1.39481481481481E-2</v>
      </c>
      <c r="AD111">
        <v>1.4806172839506099E-2</v>
      </c>
      <c r="AE111">
        <v>1.39481481481481E-2</v>
      </c>
      <c r="AF111">
        <v>1.39481481481481E-2</v>
      </c>
      <c r="AG111">
        <v>1.39481481481481E-2</v>
      </c>
      <c r="AH111">
        <v>1.4806172839506099E-2</v>
      </c>
    </row>
    <row r="112" spans="1:34" x14ac:dyDescent="0.3">
      <c r="A112" t="s">
        <v>132</v>
      </c>
      <c r="B112">
        <v>110</v>
      </c>
      <c r="C112" t="str">
        <f>LEFT(Table1313[[#This Row],[Contingency id]])</f>
        <v>C</v>
      </c>
      <c r="D112">
        <v>15.625</v>
      </c>
      <c r="E112" s="1">
        <v>1</v>
      </c>
      <c r="F112">
        <v>64</v>
      </c>
      <c r="G112">
        <v>64</v>
      </c>
      <c r="H112">
        <v>1.4233906249999999E-2</v>
      </c>
      <c r="I112" s="2">
        <f>AVERAGE(Table1313[[#This Row],[Estimated costs 1]:[Estimated costs 20]])</f>
        <v>1.4233906249999997E-2</v>
      </c>
      <c r="J112" s="2">
        <f>(Table1313[[#This Row],[Mean]]-Table1313[[#This Row],[Actual cost]])/Table1313[[#This Row],[Actual cost]]*100</f>
        <v>-1.2187262199909509E-14</v>
      </c>
      <c r="K112" s="2">
        <f>_xlfn.STDEV.P(Table1313[[#This Row],[Estimated costs 1]:[Estimated costs 20]])</f>
        <v>2.1787878249982779E-17</v>
      </c>
      <c r="L112" s="2">
        <f>Table1313[[#This Row],[Dev]]/Table1313[[#This Row],[Mean]]*100</f>
        <v>1.5307026663873652E-13</v>
      </c>
      <c r="M112" s="2">
        <f>Table1313[[#This Row],[Estimated costs 1]]-Table1313[[#This Row],[Actual cost]]</f>
        <v>0</v>
      </c>
      <c r="N112" s="2">
        <f>Table1313[[#This Row],[Diff 1]]/Table1313[[#This Row],[Actual cost]]*100</f>
        <v>0</v>
      </c>
      <c r="O112">
        <v>1.4233906249999999E-2</v>
      </c>
      <c r="P112">
        <v>1.4233906249999999E-2</v>
      </c>
      <c r="Q112">
        <v>1.4233906249999999E-2</v>
      </c>
      <c r="R112">
        <v>1.4233906249999999E-2</v>
      </c>
      <c r="S112">
        <v>1.4233906249999999E-2</v>
      </c>
      <c r="T112">
        <v>1.4233906249999999E-2</v>
      </c>
      <c r="U112">
        <v>1.4233906249999999E-2</v>
      </c>
      <c r="V112">
        <v>1.4233906249999999E-2</v>
      </c>
      <c r="W112">
        <v>1.4233906249999999E-2</v>
      </c>
      <c r="X112">
        <v>1.4233906249999999E-2</v>
      </c>
      <c r="Y112">
        <v>1.4233906249999999E-2</v>
      </c>
      <c r="Z112">
        <v>1.4233906249999999E-2</v>
      </c>
      <c r="AA112">
        <v>1.4233906249999999E-2</v>
      </c>
      <c r="AB112">
        <v>1.42339062499999E-2</v>
      </c>
      <c r="AC112">
        <v>1.4233906249999999E-2</v>
      </c>
      <c r="AD112">
        <v>1.4233906249999999E-2</v>
      </c>
      <c r="AE112">
        <v>1.4233906249999999E-2</v>
      </c>
      <c r="AF112">
        <v>1.4233906249999999E-2</v>
      </c>
      <c r="AG112">
        <v>1.4233906249999999E-2</v>
      </c>
      <c r="AH112">
        <v>1.4233906249999999E-2</v>
      </c>
    </row>
    <row r="113" spans="1:34" x14ac:dyDescent="0.3">
      <c r="A113" t="s">
        <v>133</v>
      </c>
      <c r="B113">
        <v>111</v>
      </c>
      <c r="C113" t="str">
        <f>LEFT(Table1313[[#This Row],[Contingency id]])</f>
        <v>A</v>
      </c>
      <c r="D113" s="1">
        <v>11.6666666666666</v>
      </c>
      <c r="E113" s="1">
        <v>1</v>
      </c>
      <c r="F113">
        <v>60</v>
      </c>
      <c r="G113">
        <v>60</v>
      </c>
      <c r="H113" s="2">
        <v>1.30108333333333E-2</v>
      </c>
      <c r="I113" s="2">
        <f>AVERAGE(Table1313[[#This Row],[Estimated costs 1]:[Estimated costs 20]])</f>
        <v>1.3010833333333301E-2</v>
      </c>
      <c r="J113" s="2">
        <f>(Table1313[[#This Row],[Mean]]-Table1313[[#This Row],[Actual cost]])/Table1313[[#This Row],[Actual cost]]*100</f>
        <v>1.333291597497069E-14</v>
      </c>
      <c r="K113" s="2">
        <f>_xlfn.STDEV.P(Table1313[[#This Row],[Estimated costs 1]:[Estimated costs 20]])</f>
        <v>1.7347234759768071E-18</v>
      </c>
      <c r="L113" s="2">
        <f>Table1313[[#This Row],[Dev]]/Table1313[[#This Row],[Mean]]*100</f>
        <v>1.3332915974970687E-14</v>
      </c>
      <c r="M113" s="2">
        <f>Table1313[[#This Row],[Estimated costs 1]]-Table1313[[#This Row],[Actual cost]]</f>
        <v>0</v>
      </c>
      <c r="N113" s="2">
        <f>Table1313[[#This Row],[Diff 1]]/Table1313[[#This Row],[Actual cost]]*100</f>
        <v>0</v>
      </c>
      <c r="O113">
        <v>1.30108333333333E-2</v>
      </c>
      <c r="P113">
        <v>1.30108333333333E-2</v>
      </c>
      <c r="Q113">
        <v>1.30108333333333E-2</v>
      </c>
      <c r="R113">
        <v>1.30108333333333E-2</v>
      </c>
      <c r="S113">
        <v>1.30108333333333E-2</v>
      </c>
      <c r="T113">
        <v>1.30108333333333E-2</v>
      </c>
      <c r="U113">
        <v>1.30108333333333E-2</v>
      </c>
      <c r="V113">
        <v>1.30108333333333E-2</v>
      </c>
      <c r="W113">
        <v>1.30108333333333E-2</v>
      </c>
      <c r="X113">
        <v>1.30108333333333E-2</v>
      </c>
      <c r="Y113">
        <v>1.30108333333333E-2</v>
      </c>
      <c r="Z113">
        <v>1.30108333333333E-2</v>
      </c>
      <c r="AA113">
        <v>1.30108333333333E-2</v>
      </c>
      <c r="AB113">
        <v>1.30108333333333E-2</v>
      </c>
      <c r="AC113">
        <v>1.30108333333333E-2</v>
      </c>
      <c r="AD113">
        <v>1.30108333333333E-2</v>
      </c>
      <c r="AE113">
        <v>1.30108333333333E-2</v>
      </c>
      <c r="AF113">
        <v>1.30108333333333E-2</v>
      </c>
      <c r="AG113">
        <v>1.30108333333333E-2</v>
      </c>
      <c r="AH113">
        <v>1.30108333333333E-2</v>
      </c>
    </row>
    <row r="114" spans="1:34" x14ac:dyDescent="0.3">
      <c r="A114" t="s">
        <v>134</v>
      </c>
      <c r="B114">
        <v>112</v>
      </c>
      <c r="C114" t="str">
        <f>LEFT(Table1313[[#This Row],[Contingency id]])</f>
        <v>C</v>
      </c>
      <c r="D114">
        <v>0.71942446043165398</v>
      </c>
      <c r="E114" s="1">
        <v>1.0220588235294099</v>
      </c>
      <c r="F114">
        <v>139</v>
      </c>
      <c r="G114">
        <v>136</v>
      </c>
      <c r="H114">
        <v>1.29424460431654E-2</v>
      </c>
      <c r="I114" s="2">
        <f>AVERAGE(Table1313[[#This Row],[Estimated costs 1]:[Estimated costs 20]])</f>
        <v>1.2942446043165407E-2</v>
      </c>
      <c r="J114" s="2">
        <f>(Table1313[[#This Row],[Mean]]-Table1313[[#This Row],[Actual cost]])/Table1313[[#This Row],[Actual cost]]*100</f>
        <v>5.3613465961262359E-14</v>
      </c>
      <c r="K114" s="2">
        <f>_xlfn.STDEV.P(Table1313[[#This Row],[Estimated costs 1]:[Estimated costs 20]])</f>
        <v>6.9388939039072284E-18</v>
      </c>
      <c r="L114" s="2">
        <f>Table1313[[#This Row],[Dev]]/Table1313[[#This Row],[Mean]]*100</f>
        <v>5.3613465961262328E-14</v>
      </c>
      <c r="M114" s="2">
        <f>Table1313[[#This Row],[Estimated costs 1]]-Table1313[[#This Row],[Actual cost]]</f>
        <v>0</v>
      </c>
      <c r="N114" s="2">
        <f>Table1313[[#This Row],[Diff 1]]/Table1313[[#This Row],[Actual cost]]*100</f>
        <v>0</v>
      </c>
      <c r="O114">
        <v>1.29424460431654E-2</v>
      </c>
      <c r="P114">
        <v>1.29424460431654E-2</v>
      </c>
      <c r="Q114">
        <v>1.29424460431654E-2</v>
      </c>
      <c r="R114">
        <v>1.29424460431654E-2</v>
      </c>
      <c r="S114">
        <v>1.29424460431654E-2</v>
      </c>
      <c r="T114">
        <v>1.29424460431654E-2</v>
      </c>
      <c r="U114">
        <v>1.29424460431654E-2</v>
      </c>
      <c r="V114">
        <v>1.29424460431654E-2</v>
      </c>
      <c r="W114">
        <v>1.29424460431654E-2</v>
      </c>
      <c r="X114">
        <v>1.29424460431654E-2</v>
      </c>
      <c r="Y114">
        <v>1.29424460431654E-2</v>
      </c>
      <c r="Z114">
        <v>1.29424460431654E-2</v>
      </c>
      <c r="AA114">
        <v>1.29424460431654E-2</v>
      </c>
      <c r="AB114">
        <v>1.29424460431654E-2</v>
      </c>
      <c r="AC114">
        <v>1.29424460431654E-2</v>
      </c>
      <c r="AD114">
        <v>1.29424460431654E-2</v>
      </c>
      <c r="AE114">
        <v>1.29424460431654E-2</v>
      </c>
      <c r="AF114">
        <v>1.29424460431654E-2</v>
      </c>
      <c r="AG114">
        <v>1.29424460431654E-2</v>
      </c>
      <c r="AH114">
        <v>1.29424460431654E-2</v>
      </c>
    </row>
    <row r="115" spans="1:34" x14ac:dyDescent="0.3">
      <c r="A115" t="s">
        <v>135</v>
      </c>
      <c r="B115">
        <v>113</v>
      </c>
      <c r="C115" t="str">
        <f>LEFT(Table1313[[#This Row],[Contingency id]])</f>
        <v>A</v>
      </c>
      <c r="D115" s="1">
        <v>5.3846153846153797</v>
      </c>
      <c r="E115" s="1">
        <v>1.0077519379844899</v>
      </c>
      <c r="F115">
        <v>130</v>
      </c>
      <c r="G115">
        <v>129</v>
      </c>
      <c r="H115" s="2">
        <v>1.28207692307692E-2</v>
      </c>
      <c r="I115" s="2">
        <f>AVERAGE(Table1313[[#This Row],[Estimated costs 1]:[Estimated costs 20]])</f>
        <v>1.2820769230769196E-2</v>
      </c>
      <c r="J115" s="2">
        <f>(Table1313[[#This Row],[Mean]]-Table1313[[#This Row],[Actual cost]])/Table1313[[#This Row],[Actual cost]]*100</f>
        <v>-2.7061145002338208E-14</v>
      </c>
      <c r="K115" s="2">
        <f>_xlfn.STDEV.P(Table1313[[#This Row],[Estimated costs 1]:[Estimated costs 20]])</f>
        <v>3.4694469519536142E-18</v>
      </c>
      <c r="L115" s="2">
        <f>Table1313[[#This Row],[Dev]]/Table1313[[#This Row],[Mean]]*100</f>
        <v>2.7061145002338215E-14</v>
      </c>
      <c r="M115" s="2">
        <f>Table1313[[#This Row],[Estimated costs 1]]-Table1313[[#This Row],[Actual cost]]</f>
        <v>0</v>
      </c>
      <c r="N115" s="2">
        <f>Table1313[[#This Row],[Diff 1]]/Table1313[[#This Row],[Actual cost]]*100</f>
        <v>0</v>
      </c>
      <c r="O115">
        <v>1.28207692307692E-2</v>
      </c>
      <c r="P115">
        <v>1.28207692307692E-2</v>
      </c>
      <c r="Q115">
        <v>1.28207692307692E-2</v>
      </c>
      <c r="R115">
        <v>1.28207692307692E-2</v>
      </c>
      <c r="S115">
        <v>1.28207692307692E-2</v>
      </c>
      <c r="T115">
        <v>1.28207692307692E-2</v>
      </c>
      <c r="U115">
        <v>1.28207692307692E-2</v>
      </c>
      <c r="V115">
        <v>1.28207692307692E-2</v>
      </c>
      <c r="W115">
        <v>1.28207692307692E-2</v>
      </c>
      <c r="X115">
        <v>1.28207692307692E-2</v>
      </c>
      <c r="Y115">
        <v>1.28207692307692E-2</v>
      </c>
      <c r="Z115">
        <v>1.28207692307692E-2</v>
      </c>
      <c r="AA115">
        <v>1.28207692307692E-2</v>
      </c>
      <c r="AB115">
        <v>1.28207692307692E-2</v>
      </c>
      <c r="AC115">
        <v>1.28207692307692E-2</v>
      </c>
      <c r="AD115">
        <v>1.28207692307692E-2</v>
      </c>
      <c r="AE115">
        <v>1.28207692307692E-2</v>
      </c>
      <c r="AF115">
        <v>1.28207692307692E-2</v>
      </c>
      <c r="AG115">
        <v>1.28207692307692E-2</v>
      </c>
      <c r="AH115">
        <v>1.28207692307692E-2</v>
      </c>
    </row>
    <row r="116" spans="1:34" x14ac:dyDescent="0.3">
      <c r="A116" t="s">
        <v>136</v>
      </c>
      <c r="B116">
        <v>114</v>
      </c>
      <c r="C116" t="str">
        <f>LEFT(Table1313[[#This Row],[Contingency id]])</f>
        <v>A</v>
      </c>
      <c r="D116" s="1">
        <v>11.6666666666666</v>
      </c>
      <c r="E116" s="1">
        <v>1</v>
      </c>
      <c r="F116">
        <v>60</v>
      </c>
      <c r="G116">
        <v>60</v>
      </c>
      <c r="H116" s="2">
        <v>1.27318333333333E-2</v>
      </c>
      <c r="I116" s="2">
        <f>AVERAGE(Table1313[[#This Row],[Estimated costs 1]:[Estimated costs 20]])</f>
        <v>1.27318333333333E-2</v>
      </c>
      <c r="J116" s="2">
        <f>(Table1313[[#This Row],[Mean]]-Table1313[[#This Row],[Actual cost]])/Table1313[[#This Row],[Actual cost]]*100</f>
        <v>0</v>
      </c>
      <c r="K116" s="2">
        <f>_xlfn.STDEV.P(Table1313[[#This Row],[Estimated costs 1]:[Estimated costs 20]])</f>
        <v>0</v>
      </c>
      <c r="L116" s="2">
        <f>Table1313[[#This Row],[Dev]]/Table1313[[#This Row],[Mean]]*100</f>
        <v>0</v>
      </c>
      <c r="M116" s="2">
        <f>Table1313[[#This Row],[Estimated costs 1]]-Table1313[[#This Row],[Actual cost]]</f>
        <v>0</v>
      </c>
      <c r="N116" s="2">
        <f>Table1313[[#This Row],[Diff 1]]/Table1313[[#This Row],[Actual cost]]*100</f>
        <v>0</v>
      </c>
      <c r="O116">
        <v>1.27318333333333E-2</v>
      </c>
      <c r="P116">
        <v>1.27318333333333E-2</v>
      </c>
      <c r="Q116">
        <v>1.27318333333333E-2</v>
      </c>
      <c r="R116">
        <v>1.27318333333333E-2</v>
      </c>
      <c r="S116">
        <v>1.27318333333333E-2</v>
      </c>
      <c r="T116">
        <v>1.27318333333333E-2</v>
      </c>
      <c r="U116">
        <v>1.27318333333333E-2</v>
      </c>
      <c r="V116">
        <v>1.27318333333333E-2</v>
      </c>
      <c r="W116">
        <v>1.27318333333333E-2</v>
      </c>
      <c r="X116">
        <v>1.27318333333333E-2</v>
      </c>
      <c r="Y116">
        <v>1.27318333333333E-2</v>
      </c>
      <c r="Z116">
        <v>1.27318333333333E-2</v>
      </c>
      <c r="AA116">
        <v>1.27318333333333E-2</v>
      </c>
      <c r="AB116">
        <v>1.27318333333333E-2</v>
      </c>
      <c r="AC116">
        <v>1.27318333333333E-2</v>
      </c>
      <c r="AD116">
        <v>1.27318333333333E-2</v>
      </c>
      <c r="AE116">
        <v>1.27318333333333E-2</v>
      </c>
      <c r="AF116">
        <v>1.27318333333333E-2</v>
      </c>
      <c r="AG116">
        <v>1.27318333333333E-2</v>
      </c>
      <c r="AH116">
        <v>1.27318333333333E-2</v>
      </c>
    </row>
    <row r="117" spans="1:34" x14ac:dyDescent="0.3">
      <c r="A117" t="s">
        <v>137</v>
      </c>
      <c r="B117">
        <v>115</v>
      </c>
      <c r="C117" t="str">
        <f>LEFT(Table1313[[#This Row],[Contingency id]])</f>
        <v>C</v>
      </c>
      <c r="D117">
        <v>0.30143180105501099</v>
      </c>
      <c r="E117" s="1">
        <v>1.07102502017756</v>
      </c>
      <c r="F117">
        <v>1327</v>
      </c>
      <c r="G117">
        <v>1239</v>
      </c>
      <c r="H117">
        <v>1.2458176337603599E-2</v>
      </c>
      <c r="I117" s="2">
        <f>AVERAGE(Table1313[[#This Row],[Estimated costs 1]:[Estimated costs 20]])</f>
        <v>1.259615674453653E-2</v>
      </c>
      <c r="J117" s="2">
        <f>(Table1313[[#This Row],[Mean]]-Table1313[[#This Row],[Actual cost]])/Table1313[[#This Row],[Actual cost]]*100</f>
        <v>1.1075489958867644</v>
      </c>
      <c r="K117" s="2">
        <f>_xlfn.STDEV.P(Table1313[[#This Row],[Estimated costs 1]:[Estimated costs 20]])</f>
        <v>1.3728877146512452E-3</v>
      </c>
      <c r="L117" s="2">
        <f>Table1313[[#This Row],[Dev]]/Table1313[[#This Row],[Mean]]*100</f>
        <v>10.899258738160137</v>
      </c>
      <c r="M117" s="2">
        <f>Table1313[[#This Row],[Estimated costs 1]]-Table1313[[#This Row],[Actual cost]]</f>
        <v>-1.3798040693292993E-3</v>
      </c>
      <c r="N117" s="2">
        <f>Table1313[[#This Row],[Diff 1]]/Table1313[[#This Row],[Actual cost]]*100</f>
        <v>-11.075489958867548</v>
      </c>
      <c r="O117">
        <v>1.10783722682743E-2</v>
      </c>
      <c r="P117">
        <v>1.38379804069329E-2</v>
      </c>
      <c r="Q117">
        <v>1.38379804069329E-2</v>
      </c>
      <c r="R117">
        <v>1.38379804069329E-2</v>
      </c>
      <c r="S117">
        <v>1.10783722682743E-2</v>
      </c>
      <c r="T117">
        <v>1.38379804069329E-2</v>
      </c>
      <c r="U117">
        <v>1.10783722682743E-2</v>
      </c>
      <c r="V117">
        <v>1.38379804069329E-2</v>
      </c>
      <c r="W117">
        <v>1.38379804069329E-2</v>
      </c>
      <c r="X117">
        <v>1.38379804069329E-2</v>
      </c>
      <c r="Y117">
        <v>1.10783722682743E-2</v>
      </c>
      <c r="Z117">
        <v>1.38379804069329E-2</v>
      </c>
      <c r="AA117">
        <v>1.38379804069329E-2</v>
      </c>
      <c r="AB117">
        <v>1.10783722682743E-2</v>
      </c>
      <c r="AC117">
        <v>1.10783722682743E-2</v>
      </c>
      <c r="AD117">
        <v>1.10783722682743E-2</v>
      </c>
      <c r="AE117">
        <v>1.38379804069329E-2</v>
      </c>
      <c r="AF117">
        <v>1.10783722682743E-2</v>
      </c>
      <c r="AG117">
        <v>1.38379804069329E-2</v>
      </c>
      <c r="AH117">
        <v>1.10783722682743E-2</v>
      </c>
    </row>
    <row r="118" spans="1:34" x14ac:dyDescent="0.3">
      <c r="A118" t="s">
        <v>138</v>
      </c>
      <c r="B118">
        <v>116</v>
      </c>
      <c r="C118" t="str">
        <f>LEFT(Table1313[[#This Row],[Contingency id]])</f>
        <v>C</v>
      </c>
      <c r="D118">
        <v>14.0625</v>
      </c>
      <c r="E118" s="1">
        <v>1</v>
      </c>
      <c r="F118">
        <v>64</v>
      </c>
      <c r="G118">
        <v>64</v>
      </c>
      <c r="H118">
        <v>1.229546875E-2</v>
      </c>
      <c r="I118" s="2">
        <f>AVERAGE(Table1313[[#This Row],[Estimated costs 1]:[Estimated costs 20]])</f>
        <v>1.229546875E-2</v>
      </c>
      <c r="J118" s="2">
        <f>(Table1313[[#This Row],[Mean]]-Table1313[[#This Row],[Actual cost]])/Table1313[[#This Row],[Actual cost]]*100</f>
        <v>0</v>
      </c>
      <c r="K118" s="2">
        <f>_xlfn.STDEV.P(Table1313[[#This Row],[Estimated costs 1]:[Estimated costs 20]])</f>
        <v>2.2497965763803412E-17</v>
      </c>
      <c r="L118" s="2">
        <f>Table1313[[#This Row],[Dev]]/Table1313[[#This Row],[Mean]]*100</f>
        <v>1.8297769870549599E-13</v>
      </c>
      <c r="M118" s="2">
        <f>Table1313[[#This Row],[Estimated costs 1]]-Table1313[[#This Row],[Actual cost]]</f>
        <v>0</v>
      </c>
      <c r="N118" s="2">
        <f>Table1313[[#This Row],[Diff 1]]/Table1313[[#This Row],[Actual cost]]*100</f>
        <v>0</v>
      </c>
      <c r="O118">
        <v>1.229546875E-2</v>
      </c>
      <c r="P118">
        <v>1.2295468749999899E-2</v>
      </c>
      <c r="Q118">
        <v>1.229546875E-2</v>
      </c>
      <c r="R118">
        <v>1.229546875E-2</v>
      </c>
      <c r="S118">
        <v>1.229546875E-2</v>
      </c>
      <c r="T118">
        <v>1.229546875E-2</v>
      </c>
      <c r="U118">
        <v>1.229546875E-2</v>
      </c>
      <c r="V118">
        <v>1.229546875E-2</v>
      </c>
      <c r="W118">
        <v>1.229546875E-2</v>
      </c>
      <c r="X118">
        <v>1.229546875E-2</v>
      </c>
      <c r="Y118">
        <v>1.229546875E-2</v>
      </c>
      <c r="Z118">
        <v>1.229546875E-2</v>
      </c>
      <c r="AA118">
        <v>1.229546875E-2</v>
      </c>
      <c r="AB118">
        <v>1.229546875E-2</v>
      </c>
      <c r="AC118">
        <v>1.229546875E-2</v>
      </c>
      <c r="AD118">
        <v>1.229546875E-2</v>
      </c>
      <c r="AE118">
        <v>1.229546875E-2</v>
      </c>
      <c r="AF118">
        <v>1.229546875E-2</v>
      </c>
      <c r="AG118">
        <v>1.229546875E-2</v>
      </c>
      <c r="AH118">
        <v>1.229546875E-2</v>
      </c>
    </row>
    <row r="119" spans="1:34" x14ac:dyDescent="0.3">
      <c r="A119" t="s">
        <v>139</v>
      </c>
      <c r="B119">
        <v>117</v>
      </c>
      <c r="C119" t="str">
        <f>LEFT(Table1313[[#This Row],[Contingency id]])</f>
        <v>C</v>
      </c>
      <c r="D119">
        <v>0.625</v>
      </c>
      <c r="E119" s="1">
        <v>1.0062893081761</v>
      </c>
      <c r="F119">
        <v>160</v>
      </c>
      <c r="G119">
        <v>159</v>
      </c>
      <c r="H119">
        <v>1.19875E-2</v>
      </c>
      <c r="I119" s="2">
        <f>AVERAGE(Table1313[[#This Row],[Estimated costs 1]:[Estimated costs 20]])</f>
        <v>1.1987500000000005E-2</v>
      </c>
      <c r="J119" s="2">
        <f>(Table1313[[#This Row],[Mean]]-Table1313[[#This Row],[Actual cost]])/Table1313[[#This Row],[Actual cost]]*100</f>
        <v>4.3413309096395589E-14</v>
      </c>
      <c r="K119" s="2">
        <f>_xlfn.STDEV.P(Table1313[[#This Row],[Estimated costs 1]:[Estimated costs 20]])</f>
        <v>5.2041704279304213E-18</v>
      </c>
      <c r="L119" s="2">
        <f>Table1313[[#This Row],[Dev]]/Table1313[[#This Row],[Mean]]*100</f>
        <v>4.3413309096395577E-14</v>
      </c>
      <c r="M119" s="2">
        <f>Table1313[[#This Row],[Estimated costs 1]]-Table1313[[#This Row],[Actual cost]]</f>
        <v>0</v>
      </c>
      <c r="N119" s="2">
        <f>Table1313[[#This Row],[Diff 1]]/Table1313[[#This Row],[Actual cost]]*100</f>
        <v>0</v>
      </c>
      <c r="O119">
        <v>1.19875E-2</v>
      </c>
      <c r="P119">
        <v>1.19875E-2</v>
      </c>
      <c r="Q119">
        <v>1.19875E-2</v>
      </c>
      <c r="R119">
        <v>1.19875E-2</v>
      </c>
      <c r="S119">
        <v>1.19875E-2</v>
      </c>
      <c r="T119">
        <v>1.19875E-2</v>
      </c>
      <c r="U119">
        <v>1.19875E-2</v>
      </c>
      <c r="V119">
        <v>1.19875E-2</v>
      </c>
      <c r="W119">
        <v>1.19875E-2</v>
      </c>
      <c r="X119">
        <v>1.19875E-2</v>
      </c>
      <c r="Y119">
        <v>1.19875E-2</v>
      </c>
      <c r="Z119">
        <v>1.19875E-2</v>
      </c>
      <c r="AA119">
        <v>1.19875E-2</v>
      </c>
      <c r="AB119">
        <v>1.19875E-2</v>
      </c>
      <c r="AC119">
        <v>1.19875E-2</v>
      </c>
      <c r="AD119">
        <v>1.19875E-2</v>
      </c>
      <c r="AE119">
        <v>1.19875E-2</v>
      </c>
      <c r="AF119">
        <v>1.19875E-2</v>
      </c>
      <c r="AG119">
        <v>1.19875E-2</v>
      </c>
      <c r="AH119">
        <v>1.19875E-2</v>
      </c>
    </row>
    <row r="120" spans="1:34" x14ac:dyDescent="0.3">
      <c r="A120" t="s">
        <v>140</v>
      </c>
      <c r="B120">
        <v>118</v>
      </c>
      <c r="C120" t="str">
        <f>LEFT(Table1313[[#This Row],[Contingency id]])</f>
        <v>C</v>
      </c>
      <c r="D120">
        <v>3.3898305084745699</v>
      </c>
      <c r="E120" s="1">
        <v>1</v>
      </c>
      <c r="F120">
        <v>118</v>
      </c>
      <c r="G120">
        <v>118</v>
      </c>
      <c r="H120">
        <v>1.1790677966101599E-2</v>
      </c>
      <c r="I120" s="2">
        <f>AVERAGE(Table1313[[#This Row],[Estimated costs 1]:[Estimated costs 20]])</f>
        <v>1.1790677966101594E-2</v>
      </c>
      <c r="J120" s="2">
        <f>(Table1313[[#This Row],[Mean]]-Table1313[[#This Row],[Actual cost]])/Table1313[[#This Row],[Actual cost]]*100</f>
        <v>-4.4138008373161406E-14</v>
      </c>
      <c r="K120" s="2">
        <f>_xlfn.STDEV.P(Table1313[[#This Row],[Estimated costs 1]:[Estimated costs 20]])</f>
        <v>5.2041704279304213E-18</v>
      </c>
      <c r="L120" s="2">
        <f>Table1313[[#This Row],[Dev]]/Table1313[[#This Row],[Mean]]*100</f>
        <v>4.4138008373161432E-14</v>
      </c>
      <c r="M120" s="2">
        <f>Table1313[[#This Row],[Estimated costs 1]]-Table1313[[#This Row],[Actual cost]]</f>
        <v>0</v>
      </c>
      <c r="N120" s="2">
        <f>Table1313[[#This Row],[Diff 1]]/Table1313[[#This Row],[Actual cost]]*100</f>
        <v>0</v>
      </c>
      <c r="O120">
        <v>1.1790677966101599E-2</v>
      </c>
      <c r="P120">
        <v>1.1790677966101599E-2</v>
      </c>
      <c r="Q120">
        <v>1.1790677966101599E-2</v>
      </c>
      <c r="R120">
        <v>1.1790677966101599E-2</v>
      </c>
      <c r="S120">
        <v>1.1790677966101599E-2</v>
      </c>
      <c r="T120">
        <v>1.1790677966101599E-2</v>
      </c>
      <c r="U120">
        <v>1.1790677966101599E-2</v>
      </c>
      <c r="V120">
        <v>1.1790677966101599E-2</v>
      </c>
      <c r="W120">
        <v>1.1790677966101599E-2</v>
      </c>
      <c r="X120">
        <v>1.1790677966101599E-2</v>
      </c>
      <c r="Y120">
        <v>1.1790677966101599E-2</v>
      </c>
      <c r="Z120">
        <v>1.1790677966101599E-2</v>
      </c>
      <c r="AA120">
        <v>1.1790677966101599E-2</v>
      </c>
      <c r="AB120">
        <v>1.1790677966101599E-2</v>
      </c>
      <c r="AC120">
        <v>1.1790677966101599E-2</v>
      </c>
      <c r="AD120">
        <v>1.1790677966101599E-2</v>
      </c>
      <c r="AE120">
        <v>1.1790677966101599E-2</v>
      </c>
      <c r="AF120">
        <v>1.1790677966101599E-2</v>
      </c>
      <c r="AG120">
        <v>1.1790677966101599E-2</v>
      </c>
      <c r="AH120">
        <v>1.1790677966101599E-2</v>
      </c>
    </row>
    <row r="121" spans="1:34" x14ac:dyDescent="0.3">
      <c r="A121" t="s">
        <v>141</v>
      </c>
      <c r="B121">
        <v>119</v>
      </c>
      <c r="C121" t="str">
        <f>LEFT(Table1313[[#This Row],[Contingency id]])</f>
        <v>B</v>
      </c>
      <c r="D121">
        <v>3.84615384615384</v>
      </c>
      <c r="E121" s="1">
        <v>1</v>
      </c>
      <c r="F121">
        <v>130</v>
      </c>
      <c r="G121">
        <v>130</v>
      </c>
      <c r="H121">
        <v>1.1764615384615301E-2</v>
      </c>
      <c r="I121" s="2">
        <f>AVERAGE(Table1313[[#This Row],[Estimated costs 1]:[Estimated costs 20]])</f>
        <v>1.1764615384615297E-2</v>
      </c>
      <c r="J121" s="2">
        <f>(Table1313[[#This Row],[Mean]]-Table1313[[#This Row],[Actual cost]])/Table1313[[#This Row],[Actual cost]]*100</f>
        <v>-2.9490525941805487E-14</v>
      </c>
      <c r="K121" s="2">
        <f>_xlfn.STDEV.P(Table1313[[#This Row],[Estimated costs 1]:[Estimated costs 20]])</f>
        <v>3.4694469519536142E-18</v>
      </c>
      <c r="L121" s="2">
        <f>Table1313[[#This Row],[Dev]]/Table1313[[#This Row],[Mean]]*100</f>
        <v>2.9490525941805493E-14</v>
      </c>
      <c r="M121" s="2">
        <f>Table1313[[#This Row],[Estimated costs 1]]-Table1313[[#This Row],[Actual cost]]</f>
        <v>0</v>
      </c>
      <c r="N121" s="2">
        <f>Table1313[[#This Row],[Diff 1]]/Table1313[[#This Row],[Actual cost]]*100</f>
        <v>0</v>
      </c>
      <c r="O121">
        <v>1.1764615384615301E-2</v>
      </c>
      <c r="P121">
        <v>1.1764615384615301E-2</v>
      </c>
      <c r="Q121">
        <v>1.1764615384615301E-2</v>
      </c>
      <c r="R121">
        <v>1.1764615384615301E-2</v>
      </c>
      <c r="S121">
        <v>1.1764615384615301E-2</v>
      </c>
      <c r="T121">
        <v>1.1764615384615301E-2</v>
      </c>
      <c r="U121">
        <v>1.1764615384615301E-2</v>
      </c>
      <c r="V121">
        <v>1.1764615384615301E-2</v>
      </c>
      <c r="W121">
        <v>1.1764615384615301E-2</v>
      </c>
      <c r="X121">
        <v>1.1764615384615301E-2</v>
      </c>
      <c r="Y121">
        <v>1.1764615384615301E-2</v>
      </c>
      <c r="Z121">
        <v>1.1764615384615301E-2</v>
      </c>
      <c r="AA121">
        <v>1.1764615384615301E-2</v>
      </c>
      <c r="AB121">
        <v>1.1764615384615301E-2</v>
      </c>
      <c r="AC121">
        <v>1.1764615384615301E-2</v>
      </c>
      <c r="AD121">
        <v>1.1764615384615301E-2</v>
      </c>
      <c r="AE121">
        <v>1.1764615384615301E-2</v>
      </c>
      <c r="AF121">
        <v>1.1764615384615301E-2</v>
      </c>
      <c r="AG121">
        <v>1.1764615384615301E-2</v>
      </c>
      <c r="AH121">
        <v>1.1764615384615301E-2</v>
      </c>
    </row>
    <row r="122" spans="1:34" x14ac:dyDescent="0.3">
      <c r="A122" t="s">
        <v>142</v>
      </c>
      <c r="B122">
        <v>120</v>
      </c>
      <c r="C122" t="str">
        <f>LEFT(Table1313[[#This Row],[Contingency id]])</f>
        <v>A</v>
      </c>
      <c r="D122" s="1">
        <v>4.6153846153846096</v>
      </c>
      <c r="E122" s="1">
        <v>1.0077519379844899</v>
      </c>
      <c r="F122">
        <v>130</v>
      </c>
      <c r="G122">
        <v>129</v>
      </c>
      <c r="H122" s="2">
        <v>1.17015384615384E-2</v>
      </c>
      <c r="I122" s="2">
        <f>AVERAGE(Table1313[[#This Row],[Estimated costs 1]:[Estimated costs 20]])</f>
        <v>1.17015384615384E-2</v>
      </c>
      <c r="J122" s="2">
        <f>(Table1313[[#This Row],[Mean]]-Table1313[[#This Row],[Actual cost]])/Table1313[[#This Row],[Actual cost]]*100</f>
        <v>0</v>
      </c>
      <c r="K122" s="2">
        <f>_xlfn.STDEV.P(Table1313[[#This Row],[Estimated costs 1]:[Estimated costs 20]])</f>
        <v>0</v>
      </c>
      <c r="L122" s="2">
        <f>Table1313[[#This Row],[Dev]]/Table1313[[#This Row],[Mean]]*100</f>
        <v>0</v>
      </c>
      <c r="M122" s="2">
        <f>Table1313[[#This Row],[Estimated costs 1]]-Table1313[[#This Row],[Actual cost]]</f>
        <v>0</v>
      </c>
      <c r="N122" s="2">
        <f>Table1313[[#This Row],[Diff 1]]/Table1313[[#This Row],[Actual cost]]*100</f>
        <v>0</v>
      </c>
      <c r="O122">
        <v>1.17015384615384E-2</v>
      </c>
      <c r="P122">
        <v>1.17015384615384E-2</v>
      </c>
      <c r="Q122">
        <v>1.17015384615384E-2</v>
      </c>
      <c r="R122">
        <v>1.17015384615384E-2</v>
      </c>
      <c r="S122">
        <v>1.17015384615384E-2</v>
      </c>
      <c r="T122">
        <v>1.17015384615384E-2</v>
      </c>
      <c r="U122">
        <v>1.17015384615384E-2</v>
      </c>
      <c r="V122">
        <v>1.17015384615384E-2</v>
      </c>
      <c r="W122">
        <v>1.17015384615384E-2</v>
      </c>
      <c r="X122">
        <v>1.17015384615384E-2</v>
      </c>
      <c r="Y122">
        <v>1.17015384615384E-2</v>
      </c>
      <c r="Z122">
        <v>1.17015384615384E-2</v>
      </c>
      <c r="AA122">
        <v>1.17015384615384E-2</v>
      </c>
      <c r="AB122">
        <v>1.17015384615384E-2</v>
      </c>
      <c r="AC122">
        <v>1.17015384615384E-2</v>
      </c>
      <c r="AD122">
        <v>1.17015384615384E-2</v>
      </c>
      <c r="AE122">
        <v>1.17015384615384E-2</v>
      </c>
      <c r="AF122">
        <v>1.17015384615384E-2</v>
      </c>
      <c r="AG122">
        <v>1.17015384615384E-2</v>
      </c>
      <c r="AH122">
        <v>1.17015384615384E-2</v>
      </c>
    </row>
    <row r="123" spans="1:34" x14ac:dyDescent="0.3">
      <c r="A123" t="s">
        <v>143</v>
      </c>
      <c r="B123">
        <v>121</v>
      </c>
      <c r="C123" t="str">
        <f>LEFT(Table1313[[#This Row],[Contingency id]])</f>
        <v>A</v>
      </c>
      <c r="D123" s="1">
        <v>4.2735042735042699</v>
      </c>
      <c r="E123" s="1">
        <v>1.0086206896551699</v>
      </c>
      <c r="F123">
        <v>117</v>
      </c>
      <c r="G123">
        <v>116</v>
      </c>
      <c r="H123" s="2">
        <v>1.0690598290598201E-2</v>
      </c>
      <c r="I123" s="2">
        <f>AVERAGE(Table1313[[#This Row],[Estimated costs 1]:[Estimated costs 20]])</f>
        <v>1.0690598290598204E-2</v>
      </c>
      <c r="J123" s="2">
        <f>(Table1313[[#This Row],[Mean]]-Table1313[[#This Row],[Actual cost]])/Table1313[[#This Row],[Actual cost]]*100</f>
        <v>3.2453253388117708E-14</v>
      </c>
      <c r="K123" s="2">
        <f>_xlfn.STDEV.P(Table1313[[#This Row],[Estimated costs 1]:[Estimated costs 20]])</f>
        <v>3.4694469519536142E-18</v>
      </c>
      <c r="L123" s="2">
        <f>Table1313[[#This Row],[Dev]]/Table1313[[#This Row],[Mean]]*100</f>
        <v>3.2453253388117695E-14</v>
      </c>
      <c r="M123" s="2">
        <f>Table1313[[#This Row],[Estimated costs 1]]-Table1313[[#This Row],[Actual cost]]</f>
        <v>0</v>
      </c>
      <c r="N123" s="2">
        <f>Table1313[[#This Row],[Diff 1]]/Table1313[[#This Row],[Actual cost]]*100</f>
        <v>0</v>
      </c>
      <c r="O123">
        <v>1.0690598290598201E-2</v>
      </c>
      <c r="P123">
        <v>1.0690598290598201E-2</v>
      </c>
      <c r="Q123">
        <v>1.0690598290598201E-2</v>
      </c>
      <c r="R123">
        <v>1.0690598290598201E-2</v>
      </c>
      <c r="S123">
        <v>1.0690598290598201E-2</v>
      </c>
      <c r="T123">
        <v>1.0690598290598201E-2</v>
      </c>
      <c r="U123">
        <v>1.0690598290598201E-2</v>
      </c>
      <c r="V123">
        <v>1.0690598290598201E-2</v>
      </c>
      <c r="W123">
        <v>1.0690598290598201E-2</v>
      </c>
      <c r="X123">
        <v>1.0690598290598201E-2</v>
      </c>
      <c r="Y123">
        <v>1.0690598290598201E-2</v>
      </c>
      <c r="Z123">
        <v>1.0690598290598201E-2</v>
      </c>
      <c r="AA123">
        <v>1.0690598290598201E-2</v>
      </c>
      <c r="AB123">
        <v>1.0690598290598201E-2</v>
      </c>
      <c r="AC123">
        <v>1.0690598290598201E-2</v>
      </c>
      <c r="AD123">
        <v>1.0690598290598201E-2</v>
      </c>
      <c r="AE123">
        <v>1.0690598290598201E-2</v>
      </c>
      <c r="AF123">
        <v>1.0690598290598201E-2</v>
      </c>
      <c r="AG123">
        <v>1.0690598290598201E-2</v>
      </c>
      <c r="AH123">
        <v>1.0690598290598201E-2</v>
      </c>
    </row>
    <row r="124" spans="1:34" x14ac:dyDescent="0.3">
      <c r="A124" t="s">
        <v>144</v>
      </c>
      <c r="B124">
        <v>122</v>
      </c>
      <c r="C124" t="str">
        <f>LEFT(Table1313[[#This Row],[Contingency id]])</f>
        <v>B</v>
      </c>
      <c r="D124">
        <v>3.3898305084745699</v>
      </c>
      <c r="E124" s="1">
        <v>1.0085470085470001</v>
      </c>
      <c r="F124">
        <v>118</v>
      </c>
      <c r="G124">
        <v>117</v>
      </c>
      <c r="H124">
        <v>1.03923728813559E-2</v>
      </c>
      <c r="I124" s="2">
        <f>AVERAGE(Table1313[[#This Row],[Estimated costs 1]:[Estimated costs 20]])</f>
        <v>1.0392372881355897E-2</v>
      </c>
      <c r="J124" s="2">
        <f>(Table1313[[#This Row],[Mean]]-Table1313[[#This Row],[Actual cost]])/Table1313[[#This Row],[Actual cost]]*100</f>
        <v>-3.338455030013274E-14</v>
      </c>
      <c r="K124" s="2">
        <f>_xlfn.STDEV.P(Table1313[[#This Row],[Estimated costs 1]:[Estimated costs 20]])</f>
        <v>3.4694469519536142E-18</v>
      </c>
      <c r="L124" s="2">
        <f>Table1313[[#This Row],[Dev]]/Table1313[[#This Row],[Mean]]*100</f>
        <v>3.3384550300132746E-14</v>
      </c>
      <c r="M124" s="2">
        <f>Table1313[[#This Row],[Estimated costs 1]]-Table1313[[#This Row],[Actual cost]]</f>
        <v>0</v>
      </c>
      <c r="N124" s="2">
        <f>Table1313[[#This Row],[Diff 1]]/Table1313[[#This Row],[Actual cost]]*100</f>
        <v>0</v>
      </c>
      <c r="O124">
        <v>1.03923728813559E-2</v>
      </c>
      <c r="P124">
        <v>1.03923728813559E-2</v>
      </c>
      <c r="Q124">
        <v>1.03923728813559E-2</v>
      </c>
      <c r="R124">
        <v>1.03923728813559E-2</v>
      </c>
      <c r="S124">
        <v>1.03923728813559E-2</v>
      </c>
      <c r="T124">
        <v>1.03923728813559E-2</v>
      </c>
      <c r="U124">
        <v>1.03923728813559E-2</v>
      </c>
      <c r="V124">
        <v>1.03923728813559E-2</v>
      </c>
      <c r="W124">
        <v>1.03923728813559E-2</v>
      </c>
      <c r="X124">
        <v>1.03923728813559E-2</v>
      </c>
      <c r="Y124">
        <v>1.03923728813559E-2</v>
      </c>
      <c r="Z124">
        <v>1.03923728813559E-2</v>
      </c>
      <c r="AA124">
        <v>1.03923728813559E-2</v>
      </c>
      <c r="AB124">
        <v>1.03923728813559E-2</v>
      </c>
      <c r="AC124">
        <v>1.03923728813559E-2</v>
      </c>
      <c r="AD124">
        <v>1.03923728813559E-2</v>
      </c>
      <c r="AE124">
        <v>1.03923728813559E-2</v>
      </c>
      <c r="AF124">
        <v>1.03923728813559E-2</v>
      </c>
      <c r="AG124">
        <v>1.03923728813559E-2</v>
      </c>
      <c r="AH124">
        <v>1.03923728813559E-2</v>
      </c>
    </row>
    <row r="125" spans="1:34" x14ac:dyDescent="0.3">
      <c r="A125" t="s">
        <v>145</v>
      </c>
      <c r="B125">
        <v>123</v>
      </c>
      <c r="C125" t="str">
        <f>LEFT(Table1313[[#This Row],[Contingency id]])</f>
        <v>B</v>
      </c>
      <c r="D125">
        <v>1.5037593984962401</v>
      </c>
      <c r="E125" s="1">
        <v>1</v>
      </c>
      <c r="F125">
        <v>133</v>
      </c>
      <c r="G125">
        <v>133</v>
      </c>
      <c r="H125">
        <v>8.9992481203007499E-3</v>
      </c>
      <c r="I125" s="2">
        <f>AVERAGE(Table1313[[#This Row],[Estimated costs 1]:[Estimated costs 20]])</f>
        <v>8.9992481203007534E-3</v>
      </c>
      <c r="J125" s="2">
        <f>(Table1313[[#This Row],[Mean]]-Table1313[[#This Row],[Actual cost]])/Table1313[[#This Row],[Actual cost]]*100</f>
        <v>3.8552631348469444E-14</v>
      </c>
      <c r="K125" s="2">
        <f>_xlfn.STDEV.P(Table1313[[#This Row],[Estimated costs 1]:[Estimated costs 20]])</f>
        <v>3.4694469519536142E-18</v>
      </c>
      <c r="L125" s="2">
        <f>Table1313[[#This Row],[Dev]]/Table1313[[#This Row],[Mean]]*100</f>
        <v>3.8552631348469432E-14</v>
      </c>
      <c r="M125" s="2">
        <f>Table1313[[#This Row],[Estimated costs 1]]-Table1313[[#This Row],[Actual cost]]</f>
        <v>0</v>
      </c>
      <c r="N125" s="2">
        <f>Table1313[[#This Row],[Diff 1]]/Table1313[[#This Row],[Actual cost]]*100</f>
        <v>0</v>
      </c>
      <c r="O125">
        <v>8.9992481203007499E-3</v>
      </c>
      <c r="P125">
        <v>8.9992481203007499E-3</v>
      </c>
      <c r="Q125">
        <v>8.9992481203007499E-3</v>
      </c>
      <c r="R125">
        <v>8.9992481203007499E-3</v>
      </c>
      <c r="S125">
        <v>8.9992481203007499E-3</v>
      </c>
      <c r="T125">
        <v>8.9992481203007499E-3</v>
      </c>
      <c r="U125">
        <v>8.9992481203007499E-3</v>
      </c>
      <c r="V125">
        <v>8.9992481203007499E-3</v>
      </c>
      <c r="W125">
        <v>8.9992481203007499E-3</v>
      </c>
      <c r="X125">
        <v>8.9992481203007499E-3</v>
      </c>
      <c r="Y125">
        <v>8.9992481203007499E-3</v>
      </c>
      <c r="Z125">
        <v>8.9992481203007499E-3</v>
      </c>
      <c r="AA125">
        <v>8.9992481203007499E-3</v>
      </c>
      <c r="AB125">
        <v>8.9992481203007499E-3</v>
      </c>
      <c r="AC125">
        <v>8.9992481203007499E-3</v>
      </c>
      <c r="AD125">
        <v>8.9992481203007499E-3</v>
      </c>
      <c r="AE125">
        <v>8.9992481203007499E-3</v>
      </c>
      <c r="AF125">
        <v>8.9992481203007499E-3</v>
      </c>
      <c r="AG125">
        <v>8.9992481203007499E-3</v>
      </c>
      <c r="AH125">
        <v>8.9992481203007499E-3</v>
      </c>
    </row>
    <row r="126" spans="1:34" x14ac:dyDescent="0.3">
      <c r="A126" t="s">
        <v>146</v>
      </c>
      <c r="B126">
        <v>124</v>
      </c>
      <c r="C126" t="str">
        <f>LEFT(Table1313[[#This Row],[Contingency id]])</f>
        <v>B</v>
      </c>
      <c r="D126">
        <v>5.0847457627118597</v>
      </c>
      <c r="E126" s="1">
        <v>1</v>
      </c>
      <c r="F126">
        <v>59</v>
      </c>
      <c r="G126">
        <v>59</v>
      </c>
      <c r="H126">
        <v>8.85084745762711E-3</v>
      </c>
      <c r="I126" s="2">
        <f>AVERAGE(Table1313[[#This Row],[Estimated costs 1]:[Estimated costs 20]])</f>
        <v>8.8508474576271083E-3</v>
      </c>
      <c r="J126" s="2">
        <f>(Table1313[[#This Row],[Mean]]-Table1313[[#This Row],[Actual cost]])/Table1313[[#This Row],[Actual cost]]*100</f>
        <v>-1.959951839958478E-14</v>
      </c>
      <c r="K126" s="2">
        <f>_xlfn.STDEV.P(Table1313[[#This Row],[Estimated costs 1]:[Estimated costs 20]])</f>
        <v>1.7347234759768071E-18</v>
      </c>
      <c r="L126" s="2">
        <f>Table1313[[#This Row],[Dev]]/Table1313[[#This Row],[Mean]]*100</f>
        <v>1.9599518399584786E-14</v>
      </c>
      <c r="M126" s="2">
        <f>Table1313[[#This Row],[Estimated costs 1]]-Table1313[[#This Row],[Actual cost]]</f>
        <v>0</v>
      </c>
      <c r="N126" s="2">
        <f>Table1313[[#This Row],[Diff 1]]/Table1313[[#This Row],[Actual cost]]*100</f>
        <v>0</v>
      </c>
      <c r="O126">
        <v>8.85084745762711E-3</v>
      </c>
      <c r="P126">
        <v>8.85084745762711E-3</v>
      </c>
      <c r="Q126">
        <v>8.85084745762711E-3</v>
      </c>
      <c r="R126">
        <v>8.85084745762711E-3</v>
      </c>
      <c r="S126">
        <v>8.85084745762711E-3</v>
      </c>
      <c r="T126">
        <v>8.85084745762711E-3</v>
      </c>
      <c r="U126">
        <v>8.85084745762711E-3</v>
      </c>
      <c r="V126">
        <v>8.85084745762711E-3</v>
      </c>
      <c r="W126">
        <v>8.85084745762711E-3</v>
      </c>
      <c r="X126">
        <v>8.85084745762711E-3</v>
      </c>
      <c r="Y126">
        <v>8.85084745762711E-3</v>
      </c>
      <c r="Z126">
        <v>8.85084745762711E-3</v>
      </c>
      <c r="AA126">
        <v>8.85084745762711E-3</v>
      </c>
      <c r="AB126">
        <v>8.85084745762711E-3</v>
      </c>
      <c r="AC126">
        <v>8.85084745762711E-3</v>
      </c>
      <c r="AD126">
        <v>8.85084745762711E-3</v>
      </c>
      <c r="AE126">
        <v>8.85084745762711E-3</v>
      </c>
      <c r="AF126">
        <v>8.85084745762711E-3</v>
      </c>
      <c r="AG126">
        <v>8.85084745762711E-3</v>
      </c>
      <c r="AH126">
        <v>8.85084745762711E-3</v>
      </c>
    </row>
    <row r="127" spans="1:34" x14ac:dyDescent="0.3">
      <c r="A127" t="s">
        <v>147</v>
      </c>
      <c r="B127">
        <v>125</v>
      </c>
      <c r="C127" t="str">
        <f>LEFT(Table1313[[#This Row],[Contingency id]])</f>
        <v>B</v>
      </c>
      <c r="D127">
        <v>0.56577086280056499</v>
      </c>
      <c r="E127" s="1">
        <v>1.04277286135693</v>
      </c>
      <c r="F127">
        <v>707</v>
      </c>
      <c r="G127">
        <v>678</v>
      </c>
      <c r="H127">
        <v>8.3927864214992896E-3</v>
      </c>
      <c r="I127" s="2">
        <f>AVERAGE(Table1313[[#This Row],[Estimated costs 1]:[Estimated costs 20]])</f>
        <v>8.1099858557284188E-3</v>
      </c>
      <c r="J127" s="2">
        <f>(Table1313[[#This Row],[Mean]]-Table1313[[#This Row],[Actual cost]])/Table1313[[#This Row],[Actual cost]]*100</f>
        <v>-3.3695670492273919</v>
      </c>
      <c r="K127" s="2">
        <f>_xlfn.STDEV.P(Table1313[[#This Row],[Estimated costs 1]:[Estimated costs 20]])</f>
        <v>2.0738150802118282E-3</v>
      </c>
      <c r="L127" s="2">
        <f>Table1313[[#This Row],[Dev]]/Table1313[[#This Row],[Mean]]*100</f>
        <v>25.571130666609076</v>
      </c>
      <c r="M127" s="2">
        <f>Table1313[[#This Row],[Estimated costs 1]]-Table1313[[#This Row],[Actual cost]]</f>
        <v>-2.9571428571428596E-3</v>
      </c>
      <c r="N127" s="2">
        <f>Table1313[[#This Row],[Diff 1]]/Table1313[[#This Row],[Actual cost]]*100</f>
        <v>-35.23433945093285</v>
      </c>
      <c r="O127">
        <v>5.4356435643564301E-3</v>
      </c>
      <c r="P127">
        <v>1.1349929278642101E-2</v>
      </c>
      <c r="Q127">
        <v>8.5219236209335206E-3</v>
      </c>
      <c r="R127">
        <v>8.2636492220650604E-3</v>
      </c>
      <c r="S127">
        <v>8.5219236209335206E-3</v>
      </c>
      <c r="T127">
        <v>8.5219236209335206E-3</v>
      </c>
      <c r="U127">
        <v>5.4356435643564301E-3</v>
      </c>
      <c r="V127">
        <v>8.2636492220650604E-3</v>
      </c>
      <c r="W127">
        <v>1.1349929278642101E-2</v>
      </c>
      <c r="X127">
        <v>1.1349929278642101E-2</v>
      </c>
      <c r="Y127">
        <v>8.5219236209335206E-3</v>
      </c>
      <c r="Z127">
        <v>8.2636492220650604E-3</v>
      </c>
      <c r="AA127">
        <v>5.4356435643564301E-3</v>
      </c>
      <c r="AB127">
        <v>8.5219236209335206E-3</v>
      </c>
      <c r="AC127">
        <v>5.4356435643564301E-3</v>
      </c>
      <c r="AD127">
        <v>1.1349929278642101E-2</v>
      </c>
      <c r="AE127">
        <v>8.2636492220650604E-3</v>
      </c>
      <c r="AF127">
        <v>5.4356435643564301E-3</v>
      </c>
      <c r="AG127">
        <v>8.5219236209335206E-3</v>
      </c>
      <c r="AH127">
        <v>5.4356435643564301E-3</v>
      </c>
    </row>
    <row r="128" spans="1:34" x14ac:dyDescent="0.3">
      <c r="A128" t="s">
        <v>148</v>
      </c>
      <c r="B128">
        <v>126</v>
      </c>
      <c r="C128" t="str">
        <f>LEFT(Table1313[[#This Row],[Contingency id]])</f>
        <v>C</v>
      </c>
      <c r="D128">
        <v>3.3333333333333299</v>
      </c>
      <c r="E128" s="1">
        <v>1</v>
      </c>
      <c r="F128">
        <v>60</v>
      </c>
      <c r="G128">
        <v>60</v>
      </c>
      <c r="H128">
        <v>7.2416666666666601E-3</v>
      </c>
      <c r="I128" s="2">
        <f>AVERAGE(Table1313[[#This Row],[Estimated costs 1]:[Estimated costs 20]])</f>
        <v>7.2416666666666601E-3</v>
      </c>
      <c r="J128" s="2">
        <f>(Table1313[[#This Row],[Mean]]-Table1313[[#This Row],[Actual cost]])/Table1313[[#This Row],[Actual cost]]*100</f>
        <v>0</v>
      </c>
      <c r="K128" s="2">
        <f>_xlfn.STDEV.P(Table1313[[#This Row],[Estimated costs 1]:[Estimated costs 20]])</f>
        <v>0</v>
      </c>
      <c r="L128" s="2">
        <f>Table1313[[#This Row],[Dev]]/Table1313[[#This Row],[Mean]]*100</f>
        <v>0</v>
      </c>
      <c r="M128" s="2">
        <f>Table1313[[#This Row],[Estimated costs 1]]-Table1313[[#This Row],[Actual cost]]</f>
        <v>0</v>
      </c>
      <c r="N128" s="2">
        <f>Table1313[[#This Row],[Diff 1]]/Table1313[[#This Row],[Actual cost]]*100</f>
        <v>0</v>
      </c>
      <c r="O128">
        <v>7.2416666666666601E-3</v>
      </c>
      <c r="P128">
        <v>7.2416666666666601E-3</v>
      </c>
      <c r="Q128">
        <v>7.2416666666666601E-3</v>
      </c>
      <c r="R128">
        <v>7.2416666666666601E-3</v>
      </c>
      <c r="S128">
        <v>7.2416666666666601E-3</v>
      </c>
      <c r="T128">
        <v>7.2416666666666601E-3</v>
      </c>
      <c r="U128">
        <v>7.2416666666666601E-3</v>
      </c>
      <c r="V128">
        <v>7.2416666666666601E-3</v>
      </c>
      <c r="W128">
        <v>7.2416666666666601E-3</v>
      </c>
      <c r="X128">
        <v>7.2416666666666601E-3</v>
      </c>
      <c r="Y128">
        <v>7.2416666666666601E-3</v>
      </c>
      <c r="Z128">
        <v>7.2416666666666601E-3</v>
      </c>
      <c r="AA128">
        <v>7.2416666666666601E-3</v>
      </c>
      <c r="AB128">
        <v>7.2416666666666601E-3</v>
      </c>
      <c r="AC128">
        <v>7.2416666666666601E-3</v>
      </c>
      <c r="AD128">
        <v>7.2416666666666601E-3</v>
      </c>
      <c r="AE128">
        <v>7.2416666666666601E-3</v>
      </c>
      <c r="AF128">
        <v>7.2416666666666601E-3</v>
      </c>
      <c r="AG128">
        <v>7.2416666666666601E-3</v>
      </c>
      <c r="AH128">
        <v>7.2416666666666601E-3</v>
      </c>
    </row>
    <row r="129" spans="1:34" x14ac:dyDescent="0.3">
      <c r="A129" t="s">
        <v>149</v>
      </c>
      <c r="B129">
        <v>127</v>
      </c>
      <c r="C129" t="str">
        <f>LEFT(Table1313[[#This Row],[Contingency id]])</f>
        <v>C</v>
      </c>
      <c r="D129">
        <v>0.18903591682419599</v>
      </c>
      <c r="E129" s="1">
        <v>1.02918287937743</v>
      </c>
      <c r="F129">
        <v>529</v>
      </c>
      <c r="G129">
        <v>514</v>
      </c>
      <c r="H129">
        <v>6.4234404536861996E-3</v>
      </c>
      <c r="I129" s="2">
        <f>AVERAGE(Table1313[[#This Row],[Estimated costs 1]:[Estimated costs 20]])</f>
        <v>6.4234404536862005E-3</v>
      </c>
      <c r="J129" s="2">
        <f>(Table1313[[#This Row],[Mean]]-Table1313[[#This Row],[Actual cost]])/Table1313[[#This Row],[Actual cost]]*100</f>
        <v>1.3503071200584623E-14</v>
      </c>
      <c r="K129" s="2">
        <f>_xlfn.STDEV.P(Table1313[[#This Row],[Estimated costs 1]:[Estimated costs 20]])</f>
        <v>8.6736173798840355E-19</v>
      </c>
      <c r="L129" s="2">
        <f>Table1313[[#This Row],[Dev]]/Table1313[[#This Row],[Mean]]*100</f>
        <v>1.3503071200584623E-14</v>
      </c>
      <c r="M129" s="2">
        <f>Table1313[[#This Row],[Estimated costs 1]]-Table1313[[#This Row],[Actual cost]]</f>
        <v>0</v>
      </c>
      <c r="N129" s="2">
        <f>Table1313[[#This Row],[Diff 1]]/Table1313[[#This Row],[Actual cost]]*100</f>
        <v>0</v>
      </c>
      <c r="O129">
        <v>6.4234404536861996E-3</v>
      </c>
      <c r="P129">
        <v>6.4234404536861996E-3</v>
      </c>
      <c r="Q129">
        <v>6.4234404536861996E-3</v>
      </c>
      <c r="R129">
        <v>6.4234404536861996E-3</v>
      </c>
      <c r="S129">
        <v>6.4234404536861996E-3</v>
      </c>
      <c r="T129">
        <v>6.4234404536861996E-3</v>
      </c>
      <c r="U129">
        <v>6.4234404536861996E-3</v>
      </c>
      <c r="V129">
        <v>6.4234404536861996E-3</v>
      </c>
      <c r="W129">
        <v>6.4234404536861996E-3</v>
      </c>
      <c r="X129">
        <v>6.4234404536861996E-3</v>
      </c>
      <c r="Y129">
        <v>6.4234404536861996E-3</v>
      </c>
      <c r="Z129">
        <v>6.4234404536861996E-3</v>
      </c>
      <c r="AA129">
        <v>6.4234404536861996E-3</v>
      </c>
      <c r="AB129">
        <v>6.4234404536861996E-3</v>
      </c>
      <c r="AC129">
        <v>6.4234404536861996E-3</v>
      </c>
      <c r="AD129">
        <v>6.4234404536861996E-3</v>
      </c>
      <c r="AE129">
        <v>6.4234404536861996E-3</v>
      </c>
      <c r="AF129">
        <v>6.4234404536861996E-3</v>
      </c>
      <c r="AG129">
        <v>6.4234404536861996E-3</v>
      </c>
      <c r="AH129">
        <v>6.4234404536861996E-3</v>
      </c>
    </row>
    <row r="130" spans="1:34" x14ac:dyDescent="0.3">
      <c r="A130" t="s">
        <v>150</v>
      </c>
      <c r="B130">
        <v>128</v>
      </c>
      <c r="C130" t="str">
        <f>LEFT(Table1313[[#This Row],[Contingency id]])</f>
        <v>B</v>
      </c>
      <c r="D130">
        <v>0.59021922428330498</v>
      </c>
      <c r="E130" s="1">
        <v>1.06367713004484</v>
      </c>
      <c r="F130">
        <v>1186</v>
      </c>
      <c r="G130">
        <v>1115</v>
      </c>
      <c r="H130">
        <v>6.3080101180438396E-3</v>
      </c>
      <c r="I130" s="2">
        <f>AVERAGE(Table1313[[#This Row],[Estimated costs 1]:[Estimated costs 20]])</f>
        <v>6.3080101180438396E-3</v>
      </c>
      <c r="J130" s="2">
        <f>(Table1313[[#This Row],[Mean]]-Table1313[[#This Row],[Actual cost]])/Table1313[[#This Row],[Actual cost]]*100</f>
        <v>0</v>
      </c>
      <c r="K130" s="2">
        <f>_xlfn.STDEV.P(Table1313[[#This Row],[Estimated costs 1]:[Estimated costs 20]])</f>
        <v>0</v>
      </c>
      <c r="L130" s="2">
        <f>Table1313[[#This Row],[Dev]]/Table1313[[#This Row],[Mean]]*100</f>
        <v>0</v>
      </c>
      <c r="M130" s="2">
        <f>Table1313[[#This Row],[Estimated costs 1]]-Table1313[[#This Row],[Actual cost]]</f>
        <v>0</v>
      </c>
      <c r="N130" s="2">
        <f>Table1313[[#This Row],[Diff 1]]/Table1313[[#This Row],[Actual cost]]*100</f>
        <v>0</v>
      </c>
      <c r="O130">
        <v>6.3080101180438396E-3</v>
      </c>
      <c r="P130">
        <v>6.3080101180438396E-3</v>
      </c>
      <c r="Q130">
        <v>6.3080101180438396E-3</v>
      </c>
      <c r="R130">
        <v>6.3080101180438396E-3</v>
      </c>
      <c r="S130">
        <v>6.3080101180438396E-3</v>
      </c>
      <c r="T130">
        <v>6.3080101180438396E-3</v>
      </c>
      <c r="U130">
        <v>6.3080101180438396E-3</v>
      </c>
      <c r="V130">
        <v>6.3080101180438396E-3</v>
      </c>
      <c r="W130">
        <v>6.3080101180438396E-3</v>
      </c>
      <c r="X130">
        <v>6.3080101180438396E-3</v>
      </c>
      <c r="Y130">
        <v>6.3080101180438396E-3</v>
      </c>
      <c r="Z130">
        <v>6.3080101180438396E-3</v>
      </c>
      <c r="AA130">
        <v>6.3080101180438396E-3</v>
      </c>
      <c r="AB130">
        <v>6.3080101180438396E-3</v>
      </c>
      <c r="AC130">
        <v>6.3080101180438396E-3</v>
      </c>
      <c r="AD130">
        <v>6.3080101180438396E-3</v>
      </c>
      <c r="AE130">
        <v>6.3080101180438396E-3</v>
      </c>
      <c r="AF130">
        <v>6.3080101180438396E-3</v>
      </c>
      <c r="AG130">
        <v>6.3080101180438396E-3</v>
      </c>
      <c r="AH130">
        <v>6.3080101180438396E-3</v>
      </c>
    </row>
    <row r="131" spans="1:34" x14ac:dyDescent="0.3">
      <c r="A131" t="s">
        <v>151</v>
      </c>
      <c r="B131">
        <v>129</v>
      </c>
      <c r="C131" t="str">
        <f>LEFT(Table1313[[#This Row],[Contingency id]])</f>
        <v>A</v>
      </c>
      <c r="D131" s="1">
        <v>2.52100840336134</v>
      </c>
      <c r="E131" s="1">
        <v>1</v>
      </c>
      <c r="F131">
        <v>119</v>
      </c>
      <c r="G131">
        <v>119</v>
      </c>
      <c r="H131" s="2">
        <v>5.72605042016806E-3</v>
      </c>
      <c r="I131" s="2">
        <f>AVERAGE(Table1313[[#This Row],[Estimated costs 1]:[Estimated costs 20]])</f>
        <v>5.7260504201680617E-3</v>
      </c>
      <c r="J131" s="2">
        <f>(Table1313[[#This Row],[Mean]]-Table1313[[#This Row],[Actual cost]])/Table1313[[#This Row],[Actual cost]]*100</f>
        <v>3.029528817746409E-14</v>
      </c>
      <c r="K131" s="2">
        <f>_xlfn.STDEV.P(Table1313[[#This Row],[Estimated costs 1]:[Estimated costs 20]])</f>
        <v>1.7347234759768071E-18</v>
      </c>
      <c r="L131" s="2">
        <f>Table1313[[#This Row],[Dev]]/Table1313[[#This Row],[Mean]]*100</f>
        <v>3.0295288177464084E-14</v>
      </c>
      <c r="M131" s="2">
        <f>Table1313[[#This Row],[Estimated costs 1]]-Table1313[[#This Row],[Actual cost]]</f>
        <v>0</v>
      </c>
      <c r="N131" s="2">
        <f>Table1313[[#This Row],[Diff 1]]/Table1313[[#This Row],[Actual cost]]*100</f>
        <v>0</v>
      </c>
      <c r="O131">
        <v>5.72605042016806E-3</v>
      </c>
      <c r="P131">
        <v>5.72605042016806E-3</v>
      </c>
      <c r="Q131">
        <v>5.72605042016806E-3</v>
      </c>
      <c r="R131">
        <v>5.72605042016806E-3</v>
      </c>
      <c r="S131">
        <v>5.72605042016806E-3</v>
      </c>
      <c r="T131">
        <v>5.72605042016806E-3</v>
      </c>
      <c r="U131">
        <v>5.72605042016806E-3</v>
      </c>
      <c r="V131">
        <v>5.72605042016806E-3</v>
      </c>
      <c r="W131">
        <v>5.72605042016806E-3</v>
      </c>
      <c r="X131">
        <v>5.72605042016806E-3</v>
      </c>
      <c r="Y131">
        <v>5.72605042016806E-3</v>
      </c>
      <c r="Z131">
        <v>5.72605042016806E-3</v>
      </c>
      <c r="AA131">
        <v>5.72605042016806E-3</v>
      </c>
      <c r="AB131">
        <v>5.72605042016806E-3</v>
      </c>
      <c r="AC131">
        <v>5.72605042016806E-3</v>
      </c>
      <c r="AD131">
        <v>5.72605042016806E-3</v>
      </c>
      <c r="AE131">
        <v>5.72605042016806E-3</v>
      </c>
      <c r="AF131">
        <v>5.72605042016806E-3</v>
      </c>
      <c r="AG131">
        <v>5.72605042016806E-3</v>
      </c>
      <c r="AH131">
        <v>5.72605042016806E-3</v>
      </c>
    </row>
    <row r="132" spans="1:34" x14ac:dyDescent="0.3">
      <c r="A132" t="s">
        <v>152</v>
      </c>
      <c r="B132">
        <v>130</v>
      </c>
      <c r="C132" t="str">
        <f>LEFT(Table1313[[#This Row],[Contingency id]])</f>
        <v>C</v>
      </c>
      <c r="D132">
        <v>0.75757575757575701</v>
      </c>
      <c r="E132" s="1">
        <v>1.0076335877862499</v>
      </c>
      <c r="F132">
        <v>132</v>
      </c>
      <c r="G132">
        <v>131</v>
      </c>
      <c r="H132">
        <v>5.4204545454545399E-3</v>
      </c>
      <c r="I132" s="2">
        <f>AVERAGE(Table1313[[#This Row],[Estimated costs 1]:[Estimated costs 20]])</f>
        <v>5.4204545454545373E-3</v>
      </c>
      <c r="J132" s="2">
        <f>(Table1313[[#This Row],[Mean]]-Table1313[[#This Row],[Actual cost]])/Table1313[[#This Row],[Actual cost]]*100</f>
        <v>-4.8004926379232448E-14</v>
      </c>
      <c r="K132" s="2">
        <f>_xlfn.STDEV.P(Table1313[[#This Row],[Estimated costs 1]:[Estimated costs 20]])</f>
        <v>2.6020852139652106E-18</v>
      </c>
      <c r="L132" s="2">
        <f>Table1313[[#This Row],[Dev]]/Table1313[[#This Row],[Mean]]*100</f>
        <v>4.8004926379232467E-14</v>
      </c>
      <c r="M132" s="2">
        <f>Table1313[[#This Row],[Estimated costs 1]]-Table1313[[#This Row],[Actual cost]]</f>
        <v>0</v>
      </c>
      <c r="N132" s="2">
        <f>Table1313[[#This Row],[Diff 1]]/Table1313[[#This Row],[Actual cost]]*100</f>
        <v>0</v>
      </c>
      <c r="O132">
        <v>5.4204545454545399E-3</v>
      </c>
      <c r="P132">
        <v>5.4204545454545399E-3</v>
      </c>
      <c r="Q132">
        <v>5.4204545454545399E-3</v>
      </c>
      <c r="R132">
        <v>5.4204545454545399E-3</v>
      </c>
      <c r="S132">
        <v>5.4204545454545399E-3</v>
      </c>
      <c r="T132">
        <v>5.4204545454545399E-3</v>
      </c>
      <c r="U132">
        <v>5.4204545454545399E-3</v>
      </c>
      <c r="V132">
        <v>5.4204545454545399E-3</v>
      </c>
      <c r="W132">
        <v>5.4204545454545399E-3</v>
      </c>
      <c r="X132">
        <v>5.4204545454545399E-3</v>
      </c>
      <c r="Y132">
        <v>5.4204545454545399E-3</v>
      </c>
      <c r="Z132">
        <v>5.4204545454545399E-3</v>
      </c>
      <c r="AA132">
        <v>5.4204545454545399E-3</v>
      </c>
      <c r="AB132">
        <v>5.4204545454545399E-3</v>
      </c>
      <c r="AC132">
        <v>5.4204545454545399E-3</v>
      </c>
      <c r="AD132">
        <v>5.4204545454545399E-3</v>
      </c>
      <c r="AE132">
        <v>5.4204545454545399E-3</v>
      </c>
      <c r="AF132">
        <v>5.4204545454545399E-3</v>
      </c>
      <c r="AG132">
        <v>5.4204545454545399E-3</v>
      </c>
      <c r="AH132">
        <v>5.4204545454545399E-3</v>
      </c>
    </row>
    <row r="133" spans="1:34" x14ac:dyDescent="0.3">
      <c r="A133" t="s">
        <v>153</v>
      </c>
      <c r="B133">
        <v>131</v>
      </c>
      <c r="C133" t="str">
        <f>LEFT(Table1313[[#This Row],[Contingency id]])</f>
        <v>C</v>
      </c>
      <c r="D133">
        <v>2.29885057471264</v>
      </c>
      <c r="E133" s="1">
        <v>1.01162790697674</v>
      </c>
      <c r="F133">
        <v>87</v>
      </c>
      <c r="G133">
        <v>86</v>
      </c>
      <c r="H133">
        <v>5.3586206896551703E-3</v>
      </c>
      <c r="I133" s="2">
        <f>AVERAGE(Table1313[[#This Row],[Estimated costs 1]:[Estimated costs 20]])</f>
        <v>5.3586206896551712E-3</v>
      </c>
      <c r="J133" s="2">
        <f>(Table1313[[#This Row],[Mean]]-Table1313[[#This Row],[Actual cost]])/Table1313[[#This Row],[Actual cost]]*100</f>
        <v>1.6186287259757859E-14</v>
      </c>
      <c r="K133" s="2">
        <f>_xlfn.STDEV.P(Table1313[[#This Row],[Estimated costs 1]:[Estimated costs 20]])</f>
        <v>8.6736173798840355E-19</v>
      </c>
      <c r="L133" s="2">
        <f>Table1313[[#This Row],[Dev]]/Table1313[[#This Row],[Mean]]*100</f>
        <v>1.6186287259757855E-14</v>
      </c>
      <c r="M133" s="2">
        <f>Table1313[[#This Row],[Estimated costs 1]]-Table1313[[#This Row],[Actual cost]]</f>
        <v>0</v>
      </c>
      <c r="N133" s="2">
        <f>Table1313[[#This Row],[Diff 1]]/Table1313[[#This Row],[Actual cost]]*100</f>
        <v>0</v>
      </c>
      <c r="O133">
        <v>5.3586206896551703E-3</v>
      </c>
      <c r="P133">
        <v>5.3586206896551703E-3</v>
      </c>
      <c r="Q133">
        <v>5.3586206896551703E-3</v>
      </c>
      <c r="R133">
        <v>5.3586206896551703E-3</v>
      </c>
      <c r="S133">
        <v>5.3586206896551703E-3</v>
      </c>
      <c r="T133">
        <v>5.3586206896551703E-3</v>
      </c>
      <c r="U133">
        <v>5.3586206896551703E-3</v>
      </c>
      <c r="V133">
        <v>5.3586206896551703E-3</v>
      </c>
      <c r="W133">
        <v>5.3586206896551703E-3</v>
      </c>
      <c r="X133">
        <v>5.3586206896551703E-3</v>
      </c>
      <c r="Y133">
        <v>5.3586206896551703E-3</v>
      </c>
      <c r="Z133">
        <v>5.3586206896551703E-3</v>
      </c>
      <c r="AA133">
        <v>5.3586206896551703E-3</v>
      </c>
      <c r="AB133">
        <v>5.3586206896551703E-3</v>
      </c>
      <c r="AC133">
        <v>5.3586206896551703E-3</v>
      </c>
      <c r="AD133">
        <v>5.3586206896551703E-3</v>
      </c>
      <c r="AE133">
        <v>5.3586206896551703E-3</v>
      </c>
      <c r="AF133">
        <v>5.3586206896551703E-3</v>
      </c>
      <c r="AG133">
        <v>5.3586206896551703E-3</v>
      </c>
      <c r="AH133">
        <v>5.3586206896551703E-3</v>
      </c>
    </row>
    <row r="134" spans="1:34" x14ac:dyDescent="0.3">
      <c r="A134" t="s">
        <v>154</v>
      </c>
      <c r="B134">
        <v>132</v>
      </c>
      <c r="C134" t="str">
        <f>LEFT(Table1313[[#This Row],[Contingency id]])</f>
        <v>B</v>
      </c>
      <c r="D134">
        <v>0.138121546961325</v>
      </c>
      <c r="E134" s="1">
        <v>1.07979120059656</v>
      </c>
      <c r="F134">
        <v>1448</v>
      </c>
      <c r="G134">
        <v>1341</v>
      </c>
      <c r="H134">
        <v>5.1691988950276196E-3</v>
      </c>
      <c r="I134" s="2">
        <f>AVERAGE(Table1313[[#This Row],[Estimated costs 1]:[Estimated costs 20]])</f>
        <v>5.1691988950276204E-3</v>
      </c>
      <c r="J134" s="2">
        <f>(Table1313[[#This Row],[Mean]]-Table1313[[#This Row],[Actual cost]])/Table1313[[#This Row],[Actual cost]]*100</f>
        <v>1.6779422800363518E-14</v>
      </c>
      <c r="K134" s="2">
        <f>_xlfn.STDEV.P(Table1313[[#This Row],[Estimated costs 1]:[Estimated costs 20]])</f>
        <v>8.6736173798840355E-19</v>
      </c>
      <c r="L134" s="2">
        <f>Table1313[[#This Row],[Dev]]/Table1313[[#This Row],[Mean]]*100</f>
        <v>1.6779422800363515E-14</v>
      </c>
      <c r="M134" s="2">
        <f>Table1313[[#This Row],[Estimated costs 1]]-Table1313[[#This Row],[Actual cost]]</f>
        <v>0</v>
      </c>
      <c r="N134" s="2">
        <f>Table1313[[#This Row],[Diff 1]]/Table1313[[#This Row],[Actual cost]]*100</f>
        <v>0</v>
      </c>
      <c r="O134">
        <v>5.1691988950276196E-3</v>
      </c>
      <c r="P134">
        <v>5.1691988950276196E-3</v>
      </c>
      <c r="Q134">
        <v>5.1691988950276196E-3</v>
      </c>
      <c r="R134">
        <v>5.1691988950276196E-3</v>
      </c>
      <c r="S134">
        <v>5.1691988950276196E-3</v>
      </c>
      <c r="T134">
        <v>5.1691988950276196E-3</v>
      </c>
      <c r="U134">
        <v>5.1691988950276196E-3</v>
      </c>
      <c r="V134">
        <v>5.1691988950276196E-3</v>
      </c>
      <c r="W134">
        <v>5.1691988950276196E-3</v>
      </c>
      <c r="X134">
        <v>5.1691988950276196E-3</v>
      </c>
      <c r="Y134">
        <v>5.1691988950276196E-3</v>
      </c>
      <c r="Z134">
        <v>5.1691988950276196E-3</v>
      </c>
      <c r="AA134">
        <v>5.1691988950276196E-3</v>
      </c>
      <c r="AB134">
        <v>5.1691988950276196E-3</v>
      </c>
      <c r="AC134">
        <v>5.1691988950276196E-3</v>
      </c>
      <c r="AD134">
        <v>5.1691988950276196E-3</v>
      </c>
      <c r="AE134">
        <v>5.1691988950276196E-3</v>
      </c>
      <c r="AF134">
        <v>5.1691988950276196E-3</v>
      </c>
      <c r="AG134">
        <v>5.1691988950276196E-3</v>
      </c>
      <c r="AH134">
        <v>5.1691988950276196E-3</v>
      </c>
    </row>
    <row r="135" spans="1:34" x14ac:dyDescent="0.3">
      <c r="A135" t="s">
        <v>155</v>
      </c>
      <c r="B135">
        <v>133</v>
      </c>
      <c r="C135" t="str">
        <f>LEFT(Table1313[[#This Row],[Contingency id]])</f>
        <v>C</v>
      </c>
      <c r="D135">
        <v>2.9411764705882302</v>
      </c>
      <c r="E135" s="1">
        <v>1</v>
      </c>
      <c r="F135">
        <v>34</v>
      </c>
      <c r="G135">
        <v>34</v>
      </c>
      <c r="H135">
        <v>5.0470588235294097E-3</v>
      </c>
      <c r="I135" s="2">
        <f>AVERAGE(Table1313[[#This Row],[Estimated costs 1]:[Estimated costs 20]])</f>
        <v>5.0470588235294088E-3</v>
      </c>
      <c r="J135" s="2">
        <f>(Table1313[[#This Row],[Mean]]-Table1313[[#This Row],[Actual cost]])/Table1313[[#This Row],[Actual cost]]*100</f>
        <v>-1.7185488981122223E-14</v>
      </c>
      <c r="K135" s="2">
        <f>_xlfn.STDEV.P(Table1313[[#This Row],[Estimated costs 1]:[Estimated costs 20]])</f>
        <v>8.6736173798840355E-19</v>
      </c>
      <c r="L135" s="2">
        <f>Table1313[[#This Row],[Dev]]/Table1313[[#This Row],[Mean]]*100</f>
        <v>1.7185488981122223E-14</v>
      </c>
      <c r="M135" s="2">
        <f>Table1313[[#This Row],[Estimated costs 1]]-Table1313[[#This Row],[Actual cost]]</f>
        <v>0</v>
      </c>
      <c r="N135" s="2">
        <f>Table1313[[#This Row],[Diff 1]]/Table1313[[#This Row],[Actual cost]]*100</f>
        <v>0</v>
      </c>
      <c r="O135">
        <v>5.0470588235294097E-3</v>
      </c>
      <c r="P135">
        <v>5.0470588235294097E-3</v>
      </c>
      <c r="Q135">
        <v>5.0470588235294097E-3</v>
      </c>
      <c r="R135">
        <v>5.0470588235294097E-3</v>
      </c>
      <c r="S135">
        <v>5.0470588235294097E-3</v>
      </c>
      <c r="T135">
        <v>5.0470588235294097E-3</v>
      </c>
      <c r="U135">
        <v>5.0470588235294097E-3</v>
      </c>
      <c r="V135">
        <v>5.0470588235294097E-3</v>
      </c>
      <c r="W135">
        <v>5.0470588235294097E-3</v>
      </c>
      <c r="X135">
        <v>5.0470588235294097E-3</v>
      </c>
      <c r="Y135">
        <v>5.0470588235294097E-3</v>
      </c>
      <c r="Z135">
        <v>5.0470588235294097E-3</v>
      </c>
      <c r="AA135">
        <v>5.0470588235294097E-3</v>
      </c>
      <c r="AB135">
        <v>5.0470588235294097E-3</v>
      </c>
      <c r="AC135">
        <v>5.0470588235294097E-3</v>
      </c>
      <c r="AD135">
        <v>5.0470588235294097E-3</v>
      </c>
      <c r="AE135">
        <v>5.0470588235294097E-3</v>
      </c>
      <c r="AF135">
        <v>5.0470588235294097E-3</v>
      </c>
      <c r="AG135">
        <v>5.0470588235294097E-3</v>
      </c>
      <c r="AH135">
        <v>5.0470588235294097E-3</v>
      </c>
    </row>
    <row r="136" spans="1:34" x14ac:dyDescent="0.3">
      <c r="A136" t="s">
        <v>156</v>
      </c>
      <c r="B136">
        <v>134</v>
      </c>
      <c r="C136" t="str">
        <f>LEFT(Table1313[[#This Row],[Contingency id]])</f>
        <v>B</v>
      </c>
      <c r="D136">
        <v>2.19780219780219</v>
      </c>
      <c r="E136" s="1">
        <v>1.01111111111111</v>
      </c>
      <c r="F136">
        <v>91</v>
      </c>
      <c r="G136">
        <v>90</v>
      </c>
      <c r="H136">
        <v>5.0362637362637297E-3</v>
      </c>
      <c r="I136" s="2">
        <f>AVERAGE(Table1313[[#This Row],[Estimated costs 1]:[Estimated costs 20]])</f>
        <v>5.0362637362637297E-3</v>
      </c>
      <c r="J136" s="2">
        <f>(Table1313[[#This Row],[Mean]]-Table1313[[#This Row],[Actual cost]])/Table1313[[#This Row],[Actual cost]]*100</f>
        <v>0</v>
      </c>
      <c r="K136" s="2">
        <f>_xlfn.STDEV.P(Table1313[[#This Row],[Estimated costs 1]:[Estimated costs 20]])</f>
        <v>0</v>
      </c>
      <c r="L136" s="2">
        <f>Table1313[[#This Row],[Dev]]/Table1313[[#This Row],[Mean]]*100</f>
        <v>0</v>
      </c>
      <c r="M136" s="2">
        <f>Table1313[[#This Row],[Estimated costs 1]]-Table1313[[#This Row],[Actual cost]]</f>
        <v>0</v>
      </c>
      <c r="N136" s="2">
        <f>Table1313[[#This Row],[Diff 1]]/Table1313[[#This Row],[Actual cost]]*100</f>
        <v>0</v>
      </c>
      <c r="O136">
        <v>5.0362637362637297E-3</v>
      </c>
      <c r="P136">
        <v>5.0362637362637297E-3</v>
      </c>
      <c r="Q136">
        <v>5.0362637362637297E-3</v>
      </c>
      <c r="R136">
        <v>5.0362637362637297E-3</v>
      </c>
      <c r="S136">
        <v>5.0362637362637297E-3</v>
      </c>
      <c r="T136">
        <v>5.0362637362637297E-3</v>
      </c>
      <c r="U136">
        <v>5.0362637362637297E-3</v>
      </c>
      <c r="V136">
        <v>5.0362637362637297E-3</v>
      </c>
      <c r="W136">
        <v>5.0362637362637297E-3</v>
      </c>
      <c r="X136">
        <v>5.0362637362637297E-3</v>
      </c>
      <c r="Y136">
        <v>5.0362637362637297E-3</v>
      </c>
      <c r="Z136">
        <v>5.0362637362637297E-3</v>
      </c>
      <c r="AA136">
        <v>5.0362637362637297E-3</v>
      </c>
      <c r="AB136">
        <v>5.0362637362637297E-3</v>
      </c>
      <c r="AC136">
        <v>5.0362637362637297E-3</v>
      </c>
      <c r="AD136">
        <v>5.0362637362637297E-3</v>
      </c>
      <c r="AE136">
        <v>5.0362637362637297E-3</v>
      </c>
      <c r="AF136">
        <v>5.0362637362637297E-3</v>
      </c>
      <c r="AG136">
        <v>5.0362637362637297E-3</v>
      </c>
      <c r="AH136">
        <v>5.0362637362637297E-3</v>
      </c>
    </row>
    <row r="137" spans="1:34" x14ac:dyDescent="0.3">
      <c r="A137" t="s">
        <v>157</v>
      </c>
      <c r="B137">
        <v>135</v>
      </c>
      <c r="C137" t="str">
        <f>LEFT(Table1313[[#This Row],[Contingency id]])</f>
        <v>B</v>
      </c>
      <c r="D137">
        <v>1.5037593984962401</v>
      </c>
      <c r="E137" s="1">
        <v>1.00757575757575</v>
      </c>
      <c r="F137">
        <v>133</v>
      </c>
      <c r="G137">
        <v>132</v>
      </c>
      <c r="H137">
        <v>4.9278195488721803E-3</v>
      </c>
      <c r="I137" s="2">
        <f>AVERAGE(Table1313[[#This Row],[Estimated costs 1]:[Estimated costs 20]])</f>
        <v>4.927819548872182E-3</v>
      </c>
      <c r="J137" s="2">
        <f>(Table1313[[#This Row],[Mean]]-Table1313[[#This Row],[Actual cost]])/Table1313[[#This Row],[Actual cost]]*100</f>
        <v>3.5202658270508904E-14</v>
      </c>
      <c r="K137" s="2">
        <f>_xlfn.STDEV.P(Table1313[[#This Row],[Estimated costs 1]:[Estimated costs 20]])</f>
        <v>1.7347234759768071E-18</v>
      </c>
      <c r="L137" s="2">
        <f>Table1313[[#This Row],[Dev]]/Table1313[[#This Row],[Mean]]*100</f>
        <v>3.5202658270508891E-14</v>
      </c>
      <c r="M137" s="2">
        <f>Table1313[[#This Row],[Estimated costs 1]]-Table1313[[#This Row],[Actual cost]]</f>
        <v>0</v>
      </c>
      <c r="N137" s="2">
        <f>Table1313[[#This Row],[Diff 1]]/Table1313[[#This Row],[Actual cost]]*100</f>
        <v>0</v>
      </c>
      <c r="O137">
        <v>4.9278195488721803E-3</v>
      </c>
      <c r="P137">
        <v>4.9278195488721803E-3</v>
      </c>
      <c r="Q137">
        <v>4.9278195488721803E-3</v>
      </c>
      <c r="R137">
        <v>4.9278195488721803E-3</v>
      </c>
      <c r="S137">
        <v>4.9278195488721803E-3</v>
      </c>
      <c r="T137">
        <v>4.9278195488721803E-3</v>
      </c>
      <c r="U137">
        <v>4.9278195488721803E-3</v>
      </c>
      <c r="V137">
        <v>4.9278195488721803E-3</v>
      </c>
      <c r="W137">
        <v>4.9278195488721803E-3</v>
      </c>
      <c r="X137">
        <v>4.9278195488721803E-3</v>
      </c>
      <c r="Y137">
        <v>4.9278195488721803E-3</v>
      </c>
      <c r="Z137">
        <v>4.9278195488721803E-3</v>
      </c>
      <c r="AA137">
        <v>4.9278195488721803E-3</v>
      </c>
      <c r="AB137">
        <v>4.9278195488721803E-3</v>
      </c>
      <c r="AC137">
        <v>4.9278195488721803E-3</v>
      </c>
      <c r="AD137">
        <v>4.9278195488721803E-3</v>
      </c>
      <c r="AE137">
        <v>4.9278195488721803E-3</v>
      </c>
      <c r="AF137">
        <v>4.9278195488721803E-3</v>
      </c>
      <c r="AG137">
        <v>4.9278195488721803E-3</v>
      </c>
      <c r="AH137">
        <v>4.9278195488721803E-3</v>
      </c>
    </row>
    <row r="138" spans="1:34" x14ac:dyDescent="0.3">
      <c r="A138" t="s">
        <v>158</v>
      </c>
      <c r="B138">
        <v>136</v>
      </c>
      <c r="C138" t="str">
        <f>LEFT(Table1313[[#This Row],[Contingency id]])</f>
        <v>A</v>
      </c>
      <c r="D138" s="1">
        <v>4.2857142857142803</v>
      </c>
      <c r="E138" s="1">
        <v>1</v>
      </c>
      <c r="F138">
        <v>70</v>
      </c>
      <c r="G138">
        <v>70</v>
      </c>
      <c r="H138" s="2">
        <v>4.7452857142857097E-3</v>
      </c>
      <c r="I138" s="2">
        <f>AVERAGE(Table1313[[#This Row],[Estimated costs 1]:[Estimated costs 20]])</f>
        <v>4.7452857142857114E-3</v>
      </c>
      <c r="J138" s="2">
        <f>(Table1313[[#This Row],[Mean]]-Table1313[[#This Row],[Actual cost]])/Table1313[[#This Row],[Actual cost]]*100</f>
        <v>3.6556776144256442E-14</v>
      </c>
      <c r="K138" s="2">
        <f>_xlfn.STDEV.P(Table1313[[#This Row],[Estimated costs 1]:[Estimated costs 20]])</f>
        <v>1.7347234759768071E-18</v>
      </c>
      <c r="L138" s="2">
        <f>Table1313[[#This Row],[Dev]]/Table1313[[#This Row],[Mean]]*100</f>
        <v>3.6556776144256423E-14</v>
      </c>
      <c r="M138" s="2">
        <f>Table1313[[#This Row],[Estimated costs 1]]-Table1313[[#This Row],[Actual cost]]</f>
        <v>0</v>
      </c>
      <c r="N138" s="2">
        <f>Table1313[[#This Row],[Diff 1]]/Table1313[[#This Row],[Actual cost]]*100</f>
        <v>0</v>
      </c>
      <c r="O138">
        <v>4.7452857142857097E-3</v>
      </c>
      <c r="P138">
        <v>4.7452857142857097E-3</v>
      </c>
      <c r="Q138">
        <v>4.7452857142857097E-3</v>
      </c>
      <c r="R138">
        <v>4.7452857142857097E-3</v>
      </c>
      <c r="S138">
        <v>4.7452857142857097E-3</v>
      </c>
      <c r="T138">
        <v>4.7452857142857097E-3</v>
      </c>
      <c r="U138">
        <v>4.7452857142857097E-3</v>
      </c>
      <c r="V138">
        <v>4.7452857142857097E-3</v>
      </c>
      <c r="W138">
        <v>4.7452857142857097E-3</v>
      </c>
      <c r="X138">
        <v>4.7452857142857097E-3</v>
      </c>
      <c r="Y138">
        <v>4.7452857142857097E-3</v>
      </c>
      <c r="Z138">
        <v>4.7452857142857097E-3</v>
      </c>
      <c r="AA138">
        <v>4.7452857142857097E-3</v>
      </c>
      <c r="AB138">
        <v>4.7452857142857097E-3</v>
      </c>
      <c r="AC138">
        <v>4.7452857142857097E-3</v>
      </c>
      <c r="AD138">
        <v>4.7452857142857097E-3</v>
      </c>
      <c r="AE138">
        <v>4.7452857142857097E-3</v>
      </c>
      <c r="AF138">
        <v>4.7452857142857097E-3</v>
      </c>
      <c r="AG138">
        <v>4.7452857142857097E-3</v>
      </c>
      <c r="AH138">
        <v>4.7452857142857097E-3</v>
      </c>
    </row>
    <row r="139" spans="1:34" x14ac:dyDescent="0.3">
      <c r="A139" t="s">
        <v>159</v>
      </c>
      <c r="B139">
        <v>137</v>
      </c>
      <c r="C139" t="str">
        <f>LEFT(Table1313[[#This Row],[Contingency id]])</f>
        <v>B</v>
      </c>
      <c r="D139">
        <v>1.5037593984962401</v>
      </c>
      <c r="E139" s="1">
        <v>1</v>
      </c>
      <c r="F139">
        <v>133</v>
      </c>
      <c r="G139">
        <v>133</v>
      </c>
      <c r="H139">
        <v>4.7000000000000002E-3</v>
      </c>
      <c r="I139" s="2">
        <f>AVERAGE(Table1313[[#This Row],[Estimated costs 1]:[Estimated costs 20]])</f>
        <v>4.6999999999999993E-3</v>
      </c>
      <c r="J139" s="2">
        <f>(Table1313[[#This Row],[Mean]]-Table1313[[#This Row],[Actual cost]])/Table1313[[#This Row],[Actual cost]]*100</f>
        <v>-1.8454505063583053E-14</v>
      </c>
      <c r="K139" s="2">
        <f>_xlfn.STDEV.P(Table1313[[#This Row],[Estimated costs 1]:[Estimated costs 20]])</f>
        <v>8.6736173798840355E-19</v>
      </c>
      <c r="L139" s="2">
        <f>Table1313[[#This Row],[Dev]]/Table1313[[#This Row],[Mean]]*100</f>
        <v>1.8454505063583056E-14</v>
      </c>
      <c r="M139" s="2">
        <f>Table1313[[#This Row],[Estimated costs 1]]-Table1313[[#This Row],[Actual cost]]</f>
        <v>0</v>
      </c>
      <c r="N139" s="2">
        <f>Table1313[[#This Row],[Diff 1]]/Table1313[[#This Row],[Actual cost]]*100</f>
        <v>0</v>
      </c>
      <c r="O139">
        <v>4.7000000000000002E-3</v>
      </c>
      <c r="P139">
        <v>4.7000000000000002E-3</v>
      </c>
      <c r="Q139">
        <v>4.7000000000000002E-3</v>
      </c>
      <c r="R139">
        <v>4.7000000000000002E-3</v>
      </c>
      <c r="S139">
        <v>4.7000000000000002E-3</v>
      </c>
      <c r="T139">
        <v>4.7000000000000002E-3</v>
      </c>
      <c r="U139">
        <v>4.7000000000000002E-3</v>
      </c>
      <c r="V139">
        <v>4.7000000000000002E-3</v>
      </c>
      <c r="W139">
        <v>4.7000000000000002E-3</v>
      </c>
      <c r="X139">
        <v>4.7000000000000002E-3</v>
      </c>
      <c r="Y139">
        <v>4.7000000000000002E-3</v>
      </c>
      <c r="Z139">
        <v>4.7000000000000002E-3</v>
      </c>
      <c r="AA139">
        <v>4.7000000000000002E-3</v>
      </c>
      <c r="AB139">
        <v>4.7000000000000002E-3</v>
      </c>
      <c r="AC139">
        <v>4.7000000000000002E-3</v>
      </c>
      <c r="AD139">
        <v>4.7000000000000002E-3</v>
      </c>
      <c r="AE139">
        <v>4.7000000000000002E-3</v>
      </c>
      <c r="AF139">
        <v>4.7000000000000002E-3</v>
      </c>
      <c r="AG139">
        <v>4.7000000000000002E-3</v>
      </c>
      <c r="AH139">
        <v>4.7000000000000002E-3</v>
      </c>
    </row>
    <row r="140" spans="1:34" x14ac:dyDescent="0.3">
      <c r="A140" t="s">
        <v>160</v>
      </c>
      <c r="B140">
        <v>138</v>
      </c>
      <c r="C140" t="str">
        <f>LEFT(Table1313[[#This Row],[Contingency id]])</f>
        <v>B</v>
      </c>
      <c r="D140">
        <v>1.5037593984962401</v>
      </c>
      <c r="E140" s="1">
        <v>1</v>
      </c>
      <c r="F140">
        <v>133</v>
      </c>
      <c r="G140">
        <v>133</v>
      </c>
      <c r="H140">
        <v>4.6330827067669099E-3</v>
      </c>
      <c r="I140" s="2">
        <f>AVERAGE(Table1313[[#This Row],[Estimated costs 1]:[Estimated costs 20]])</f>
        <v>4.6330827067669091E-3</v>
      </c>
      <c r="J140" s="2">
        <f>(Table1313[[#This Row],[Mean]]-Table1313[[#This Row],[Actual cost]])/Table1313[[#This Row],[Actual cost]]*100</f>
        <v>-1.8721050170798094E-14</v>
      </c>
      <c r="K140" s="2">
        <f>_xlfn.STDEV.P(Table1313[[#This Row],[Estimated costs 1]:[Estimated costs 20]])</f>
        <v>8.6736173798840355E-19</v>
      </c>
      <c r="L140" s="2">
        <f>Table1313[[#This Row],[Dev]]/Table1313[[#This Row],[Mean]]*100</f>
        <v>1.87210501707981E-14</v>
      </c>
      <c r="M140" s="2">
        <f>Table1313[[#This Row],[Estimated costs 1]]-Table1313[[#This Row],[Actual cost]]</f>
        <v>0</v>
      </c>
      <c r="N140" s="2">
        <f>Table1313[[#This Row],[Diff 1]]/Table1313[[#This Row],[Actual cost]]*100</f>
        <v>0</v>
      </c>
      <c r="O140">
        <v>4.6330827067669099E-3</v>
      </c>
      <c r="P140">
        <v>4.6330827067669099E-3</v>
      </c>
      <c r="Q140">
        <v>4.6330827067669099E-3</v>
      </c>
      <c r="R140">
        <v>4.6330827067669099E-3</v>
      </c>
      <c r="S140">
        <v>4.6330827067669099E-3</v>
      </c>
      <c r="T140">
        <v>4.6330827067669099E-3</v>
      </c>
      <c r="U140">
        <v>4.6330827067669099E-3</v>
      </c>
      <c r="V140">
        <v>4.6330827067669099E-3</v>
      </c>
      <c r="W140">
        <v>4.6330827067669099E-3</v>
      </c>
      <c r="X140">
        <v>4.6330827067669099E-3</v>
      </c>
      <c r="Y140">
        <v>4.6330827067669099E-3</v>
      </c>
      <c r="Z140">
        <v>4.6330827067669099E-3</v>
      </c>
      <c r="AA140">
        <v>4.6330827067669099E-3</v>
      </c>
      <c r="AB140">
        <v>4.6330827067669099E-3</v>
      </c>
      <c r="AC140">
        <v>4.6330827067669099E-3</v>
      </c>
      <c r="AD140">
        <v>4.6330827067669099E-3</v>
      </c>
      <c r="AE140">
        <v>4.6330827067669099E-3</v>
      </c>
      <c r="AF140">
        <v>4.6330827067669099E-3</v>
      </c>
      <c r="AG140">
        <v>4.6330827067669099E-3</v>
      </c>
      <c r="AH140">
        <v>4.6330827067669099E-3</v>
      </c>
    </row>
    <row r="141" spans="1:34" x14ac:dyDescent="0.3">
      <c r="A141" t="s">
        <v>161</v>
      </c>
      <c r="B141">
        <v>139</v>
      </c>
      <c r="C141" t="str">
        <f>LEFT(Table1313[[#This Row],[Contingency id]])</f>
        <v>A</v>
      </c>
      <c r="D141" s="1">
        <v>3.27868852459016</v>
      </c>
      <c r="E141" s="1">
        <v>1</v>
      </c>
      <c r="F141">
        <v>61</v>
      </c>
      <c r="G141">
        <v>61</v>
      </c>
      <c r="H141" s="2">
        <v>3.9114754098360602E-3</v>
      </c>
      <c r="I141" s="2">
        <f>AVERAGE(Table1313[[#This Row],[Estimated costs 1]:[Estimated costs 20]])</f>
        <v>3.9114754098360602E-3</v>
      </c>
      <c r="J141" s="2">
        <f>(Table1313[[#This Row],[Mean]]-Table1313[[#This Row],[Actual cost]])/Table1313[[#This Row],[Actual cost]]*100</f>
        <v>0</v>
      </c>
      <c r="K141" s="2">
        <f>_xlfn.STDEV.P(Table1313[[#This Row],[Estimated costs 1]:[Estimated costs 20]])</f>
        <v>0</v>
      </c>
      <c r="L141" s="2">
        <f>Table1313[[#This Row],[Dev]]/Table1313[[#This Row],[Mean]]*100</f>
        <v>0</v>
      </c>
      <c r="M141" s="2">
        <f>Table1313[[#This Row],[Estimated costs 1]]-Table1313[[#This Row],[Actual cost]]</f>
        <v>0</v>
      </c>
      <c r="N141" s="2">
        <f>Table1313[[#This Row],[Diff 1]]/Table1313[[#This Row],[Actual cost]]*100</f>
        <v>0</v>
      </c>
      <c r="O141">
        <v>3.9114754098360602E-3</v>
      </c>
      <c r="P141">
        <v>3.9114754098360602E-3</v>
      </c>
      <c r="Q141">
        <v>3.9114754098360602E-3</v>
      </c>
      <c r="R141">
        <v>3.9114754098360602E-3</v>
      </c>
      <c r="S141">
        <v>3.9114754098360602E-3</v>
      </c>
      <c r="T141">
        <v>3.9114754098360602E-3</v>
      </c>
      <c r="U141">
        <v>3.9114754098360602E-3</v>
      </c>
      <c r="V141">
        <v>3.9114754098360602E-3</v>
      </c>
      <c r="W141">
        <v>3.9114754098360602E-3</v>
      </c>
      <c r="X141">
        <v>3.9114754098360602E-3</v>
      </c>
      <c r="Y141">
        <v>3.9114754098360602E-3</v>
      </c>
      <c r="Z141">
        <v>3.9114754098360602E-3</v>
      </c>
      <c r="AA141">
        <v>3.9114754098360602E-3</v>
      </c>
      <c r="AB141">
        <v>3.9114754098360602E-3</v>
      </c>
      <c r="AC141">
        <v>3.9114754098360602E-3</v>
      </c>
      <c r="AD141">
        <v>3.9114754098360602E-3</v>
      </c>
      <c r="AE141">
        <v>3.9114754098360602E-3</v>
      </c>
      <c r="AF141">
        <v>3.9114754098360602E-3</v>
      </c>
      <c r="AG141">
        <v>3.9114754098360602E-3</v>
      </c>
      <c r="AH141">
        <v>3.9114754098360602E-3</v>
      </c>
    </row>
    <row r="142" spans="1:34" x14ac:dyDescent="0.3">
      <c r="A142" t="s">
        <v>162</v>
      </c>
      <c r="B142">
        <v>140</v>
      </c>
      <c r="C142" t="str">
        <f>LEFT(Table1313[[#This Row],[Contingency id]])</f>
        <v>A</v>
      </c>
      <c r="D142" s="1">
        <v>1.5267175572519001</v>
      </c>
      <c r="E142" s="1">
        <v>1.0155038759689901</v>
      </c>
      <c r="F142">
        <v>131</v>
      </c>
      <c r="G142">
        <v>129</v>
      </c>
      <c r="H142" s="2">
        <v>3.5931297709923598E-3</v>
      </c>
      <c r="I142" s="2">
        <f>AVERAGE(Table1313[[#This Row],[Estimated costs 1]:[Estimated costs 20]])</f>
        <v>3.5931297709923594E-3</v>
      </c>
      <c r="J142" s="2">
        <f>(Table1313[[#This Row],[Mean]]-Table1313[[#This Row],[Actual cost]])/Table1313[[#This Row],[Actual cost]]*100</f>
        <v>-1.2069724631026246E-14</v>
      </c>
      <c r="K142" s="2">
        <f>_xlfn.STDEV.P(Table1313[[#This Row],[Estimated costs 1]:[Estimated costs 20]])</f>
        <v>4.3368086899420177E-19</v>
      </c>
      <c r="L142" s="2">
        <f>Table1313[[#This Row],[Dev]]/Table1313[[#This Row],[Mean]]*100</f>
        <v>1.2069724631026246E-14</v>
      </c>
      <c r="M142" s="2">
        <f>Table1313[[#This Row],[Estimated costs 1]]-Table1313[[#This Row],[Actual cost]]</f>
        <v>0</v>
      </c>
      <c r="N142" s="2">
        <f>Table1313[[#This Row],[Diff 1]]/Table1313[[#This Row],[Actual cost]]*100</f>
        <v>0</v>
      </c>
      <c r="O142">
        <v>3.5931297709923598E-3</v>
      </c>
      <c r="P142">
        <v>3.5931297709923598E-3</v>
      </c>
      <c r="Q142">
        <v>3.5931297709923598E-3</v>
      </c>
      <c r="R142">
        <v>3.5931297709923598E-3</v>
      </c>
      <c r="S142">
        <v>3.5931297709923598E-3</v>
      </c>
      <c r="T142">
        <v>3.5931297709923598E-3</v>
      </c>
      <c r="U142">
        <v>3.5931297709923598E-3</v>
      </c>
      <c r="V142">
        <v>3.5931297709923598E-3</v>
      </c>
      <c r="W142">
        <v>3.5931297709923598E-3</v>
      </c>
      <c r="X142">
        <v>3.5931297709923598E-3</v>
      </c>
      <c r="Y142">
        <v>3.5931297709923598E-3</v>
      </c>
      <c r="Z142">
        <v>3.5931297709923598E-3</v>
      </c>
      <c r="AA142">
        <v>3.5931297709923598E-3</v>
      </c>
      <c r="AB142">
        <v>3.5931297709923598E-3</v>
      </c>
      <c r="AC142">
        <v>3.5931297709923598E-3</v>
      </c>
      <c r="AD142">
        <v>3.5931297709923598E-3</v>
      </c>
      <c r="AE142">
        <v>3.5931297709923598E-3</v>
      </c>
      <c r="AF142">
        <v>3.5931297709923598E-3</v>
      </c>
      <c r="AG142">
        <v>3.5931297709923598E-3</v>
      </c>
      <c r="AH142">
        <v>3.5931297709923598E-3</v>
      </c>
    </row>
    <row r="143" spans="1:34" x14ac:dyDescent="0.3">
      <c r="A143" t="s">
        <v>163</v>
      </c>
      <c r="B143">
        <v>141</v>
      </c>
      <c r="C143" t="str">
        <f>LEFT(Table1313[[#This Row],[Contingency id]])</f>
        <v>B</v>
      </c>
      <c r="D143">
        <v>0.1085776330076</v>
      </c>
      <c r="E143" s="1">
        <v>1.0418552036199</v>
      </c>
      <c r="F143">
        <v>921</v>
      </c>
      <c r="G143">
        <v>884</v>
      </c>
      <c r="H143">
        <v>2.8306188925081399E-3</v>
      </c>
      <c r="I143" s="2">
        <f>AVERAGE(Table1313[[#This Row],[Estimated costs 1]:[Estimated costs 20]])</f>
        <v>2.8306188925081386E-3</v>
      </c>
      <c r="J143" s="2">
        <f>(Table1313[[#This Row],[Mean]]-Table1313[[#This Row],[Actual cost]])/Table1313[[#This Row],[Actual cost]]*100</f>
        <v>-4.5963185309972418E-14</v>
      </c>
      <c r="K143" s="2">
        <f>_xlfn.STDEV.P(Table1313[[#This Row],[Estimated costs 1]:[Estimated costs 20]])</f>
        <v>1.3010426069826053E-18</v>
      </c>
      <c r="L143" s="2">
        <f>Table1313[[#This Row],[Dev]]/Table1313[[#This Row],[Mean]]*100</f>
        <v>4.5963185309972443E-14</v>
      </c>
      <c r="M143" s="2">
        <f>Table1313[[#This Row],[Estimated costs 1]]-Table1313[[#This Row],[Actual cost]]</f>
        <v>0</v>
      </c>
      <c r="N143" s="2">
        <f>Table1313[[#This Row],[Diff 1]]/Table1313[[#This Row],[Actual cost]]*100</f>
        <v>0</v>
      </c>
      <c r="O143">
        <v>2.8306188925081399E-3</v>
      </c>
      <c r="P143">
        <v>2.8306188925081399E-3</v>
      </c>
      <c r="Q143">
        <v>2.8306188925081399E-3</v>
      </c>
      <c r="R143">
        <v>2.8306188925081399E-3</v>
      </c>
      <c r="S143">
        <v>2.8306188925081399E-3</v>
      </c>
      <c r="T143">
        <v>2.8306188925081399E-3</v>
      </c>
      <c r="U143">
        <v>2.8306188925081399E-3</v>
      </c>
      <c r="V143">
        <v>2.8306188925081399E-3</v>
      </c>
      <c r="W143">
        <v>2.8306188925081399E-3</v>
      </c>
      <c r="X143">
        <v>2.8306188925081399E-3</v>
      </c>
      <c r="Y143">
        <v>2.8306188925081399E-3</v>
      </c>
      <c r="Z143">
        <v>2.8306188925081399E-3</v>
      </c>
      <c r="AA143">
        <v>2.8306188925081399E-3</v>
      </c>
      <c r="AB143">
        <v>2.8306188925081399E-3</v>
      </c>
      <c r="AC143">
        <v>2.8306188925081399E-3</v>
      </c>
      <c r="AD143">
        <v>2.8306188925081399E-3</v>
      </c>
      <c r="AE143">
        <v>2.8306188925081399E-3</v>
      </c>
      <c r="AF143">
        <v>2.8306188925081399E-3</v>
      </c>
      <c r="AG143">
        <v>2.8306188925081399E-3</v>
      </c>
      <c r="AH143">
        <v>2.8306188925081399E-3</v>
      </c>
    </row>
    <row r="144" spans="1:34" x14ac:dyDescent="0.3">
      <c r="A144" t="s">
        <v>164</v>
      </c>
      <c r="B144">
        <v>142</v>
      </c>
      <c r="C144" t="str">
        <f>LEFT(Table1313[[#This Row],[Contingency id]])</f>
        <v>A</v>
      </c>
      <c r="D144" s="1">
        <v>3.44827586206896</v>
      </c>
      <c r="E144" s="1">
        <v>1</v>
      </c>
      <c r="F144">
        <v>58</v>
      </c>
      <c r="G144">
        <v>58</v>
      </c>
      <c r="H144" s="2">
        <v>2.68931034482758E-3</v>
      </c>
      <c r="I144" s="2">
        <f>AVERAGE(Table1313[[#This Row],[Estimated costs 1]:[Estimated costs 20]])</f>
        <v>2.6893103448275813E-3</v>
      </c>
      <c r="J144" s="2">
        <f>(Table1313[[#This Row],[Mean]]-Table1313[[#This Row],[Actual cost]])/Table1313[[#This Row],[Actual cost]]*100</f>
        <v>4.8378299272337019E-14</v>
      </c>
      <c r="K144" s="2">
        <f>_xlfn.STDEV.P(Table1313[[#This Row],[Estimated costs 1]:[Estimated costs 20]])</f>
        <v>1.3010426069826053E-18</v>
      </c>
      <c r="L144" s="2">
        <f>Table1313[[#This Row],[Dev]]/Table1313[[#This Row],[Mean]]*100</f>
        <v>4.8378299272337E-14</v>
      </c>
      <c r="M144" s="2">
        <f>Table1313[[#This Row],[Estimated costs 1]]-Table1313[[#This Row],[Actual cost]]</f>
        <v>0</v>
      </c>
      <c r="N144" s="2">
        <f>Table1313[[#This Row],[Diff 1]]/Table1313[[#This Row],[Actual cost]]*100</f>
        <v>0</v>
      </c>
      <c r="O144">
        <v>2.68931034482758E-3</v>
      </c>
      <c r="P144">
        <v>2.68931034482758E-3</v>
      </c>
      <c r="Q144">
        <v>2.68931034482758E-3</v>
      </c>
      <c r="R144">
        <v>2.68931034482758E-3</v>
      </c>
      <c r="S144">
        <v>2.68931034482758E-3</v>
      </c>
      <c r="T144">
        <v>2.68931034482758E-3</v>
      </c>
      <c r="U144">
        <v>2.68931034482758E-3</v>
      </c>
      <c r="V144">
        <v>2.68931034482758E-3</v>
      </c>
      <c r="W144">
        <v>2.68931034482758E-3</v>
      </c>
      <c r="X144">
        <v>2.68931034482758E-3</v>
      </c>
      <c r="Y144">
        <v>2.68931034482758E-3</v>
      </c>
      <c r="Z144">
        <v>2.68931034482758E-3</v>
      </c>
      <c r="AA144">
        <v>2.68931034482758E-3</v>
      </c>
      <c r="AB144">
        <v>2.68931034482758E-3</v>
      </c>
      <c r="AC144">
        <v>2.68931034482758E-3</v>
      </c>
      <c r="AD144">
        <v>2.68931034482758E-3</v>
      </c>
      <c r="AE144">
        <v>2.68931034482758E-3</v>
      </c>
      <c r="AF144">
        <v>2.68931034482758E-3</v>
      </c>
      <c r="AG144">
        <v>2.68931034482758E-3</v>
      </c>
      <c r="AH144">
        <v>2.68931034482758E-3</v>
      </c>
    </row>
    <row r="145" spans="1:34" x14ac:dyDescent="0.3">
      <c r="A145" t="s">
        <v>165</v>
      </c>
      <c r="B145">
        <v>143</v>
      </c>
      <c r="C145" t="str">
        <f>LEFT(Table1313[[#This Row],[Contingency id]])</f>
        <v>B</v>
      </c>
      <c r="D145">
        <v>6.9300069300069295E-2</v>
      </c>
      <c r="E145" s="1">
        <v>1.0633750921149501</v>
      </c>
      <c r="F145">
        <v>1443</v>
      </c>
      <c r="G145">
        <v>1357</v>
      </c>
      <c r="H145">
        <v>1.9556479556479501E-3</v>
      </c>
      <c r="I145" s="2">
        <f>AVERAGE(Table1313[[#This Row],[Estimated costs 1]:[Estimated costs 20]])</f>
        <v>1.9556479556479501E-3</v>
      </c>
      <c r="J145" s="2">
        <f>(Table1313[[#This Row],[Mean]]-Table1313[[#This Row],[Actual cost]])/Table1313[[#This Row],[Actual cost]]*100</f>
        <v>0</v>
      </c>
      <c r="K145" s="2">
        <f>_xlfn.STDEV.P(Table1313[[#This Row],[Estimated costs 1]:[Estimated costs 20]])</f>
        <v>0</v>
      </c>
      <c r="L145" s="2">
        <f>Table1313[[#This Row],[Dev]]/Table1313[[#This Row],[Mean]]*100</f>
        <v>0</v>
      </c>
      <c r="M145" s="2">
        <f>Table1313[[#This Row],[Estimated costs 1]]-Table1313[[#This Row],[Actual cost]]</f>
        <v>0</v>
      </c>
      <c r="N145" s="2">
        <f>Table1313[[#This Row],[Diff 1]]/Table1313[[#This Row],[Actual cost]]*100</f>
        <v>0</v>
      </c>
      <c r="O145">
        <v>1.9556479556479501E-3</v>
      </c>
      <c r="P145">
        <v>1.9556479556479501E-3</v>
      </c>
      <c r="Q145">
        <v>1.9556479556479501E-3</v>
      </c>
      <c r="R145">
        <v>1.9556479556479501E-3</v>
      </c>
      <c r="S145">
        <v>1.9556479556479501E-3</v>
      </c>
      <c r="T145">
        <v>1.9556479556479501E-3</v>
      </c>
      <c r="U145">
        <v>1.9556479556479501E-3</v>
      </c>
      <c r="V145">
        <v>1.9556479556479501E-3</v>
      </c>
      <c r="W145">
        <v>1.9556479556479501E-3</v>
      </c>
      <c r="X145">
        <v>1.9556479556479501E-3</v>
      </c>
      <c r="Y145">
        <v>1.9556479556479501E-3</v>
      </c>
      <c r="Z145">
        <v>1.9556479556479501E-3</v>
      </c>
      <c r="AA145">
        <v>1.9556479556479501E-3</v>
      </c>
      <c r="AB145">
        <v>1.9556479556479501E-3</v>
      </c>
      <c r="AC145">
        <v>1.9556479556479501E-3</v>
      </c>
      <c r="AD145">
        <v>1.9556479556479501E-3</v>
      </c>
      <c r="AE145">
        <v>1.9556479556479501E-3</v>
      </c>
      <c r="AF145">
        <v>1.9556479556479501E-3</v>
      </c>
      <c r="AG145">
        <v>1.9556479556479501E-3</v>
      </c>
      <c r="AH145">
        <v>1.9556479556479501E-3</v>
      </c>
    </row>
    <row r="146" spans="1:34" x14ac:dyDescent="0.3">
      <c r="A146" t="s">
        <v>166</v>
      </c>
      <c r="B146">
        <v>144</v>
      </c>
      <c r="C146" t="str">
        <f>LEFT(Table1313[[#This Row],[Contingency id]])</f>
        <v>B</v>
      </c>
      <c r="D146">
        <v>3.27868852459016</v>
      </c>
      <c r="E146" s="1">
        <v>1</v>
      </c>
      <c r="F146">
        <v>61</v>
      </c>
      <c r="G146">
        <v>61</v>
      </c>
      <c r="H146">
        <v>1.88081967213114E-3</v>
      </c>
      <c r="I146" s="2">
        <f>AVERAGE(Table1313[[#This Row],[Estimated costs 1]:[Estimated costs 20]])</f>
        <v>1.8808196721311406E-3</v>
      </c>
      <c r="J146" s="2">
        <f>(Table1313[[#This Row],[Mean]]-Table1313[[#This Row],[Actual cost]])/Table1313[[#This Row],[Actual cost]]*100</f>
        <v>3.4587117155904842E-14</v>
      </c>
      <c r="K146" s="2">
        <f>_xlfn.STDEV.P(Table1313[[#This Row],[Estimated costs 1]:[Estimated costs 20]])</f>
        <v>6.5052130349130266E-19</v>
      </c>
      <c r="L146" s="2">
        <f>Table1313[[#This Row],[Dev]]/Table1313[[#This Row],[Mean]]*100</f>
        <v>3.4587117155904823E-14</v>
      </c>
      <c r="M146" s="2">
        <f>Table1313[[#This Row],[Estimated costs 1]]-Table1313[[#This Row],[Actual cost]]</f>
        <v>0</v>
      </c>
      <c r="N146" s="2">
        <f>Table1313[[#This Row],[Diff 1]]/Table1313[[#This Row],[Actual cost]]*100</f>
        <v>0</v>
      </c>
      <c r="O146">
        <v>1.88081967213114E-3</v>
      </c>
      <c r="P146">
        <v>1.88081967213114E-3</v>
      </c>
      <c r="Q146">
        <v>1.88081967213114E-3</v>
      </c>
      <c r="R146">
        <v>1.88081967213114E-3</v>
      </c>
      <c r="S146">
        <v>1.88081967213114E-3</v>
      </c>
      <c r="T146">
        <v>1.88081967213114E-3</v>
      </c>
      <c r="U146">
        <v>1.88081967213114E-3</v>
      </c>
      <c r="V146">
        <v>1.88081967213114E-3</v>
      </c>
      <c r="W146">
        <v>1.88081967213114E-3</v>
      </c>
      <c r="X146">
        <v>1.88081967213114E-3</v>
      </c>
      <c r="Y146">
        <v>1.88081967213114E-3</v>
      </c>
      <c r="Z146">
        <v>1.88081967213114E-3</v>
      </c>
      <c r="AA146">
        <v>1.88081967213114E-3</v>
      </c>
      <c r="AB146">
        <v>1.88081967213114E-3</v>
      </c>
      <c r="AC146">
        <v>1.88081967213114E-3</v>
      </c>
      <c r="AD146">
        <v>1.88081967213114E-3</v>
      </c>
      <c r="AE146">
        <v>1.88081967213114E-3</v>
      </c>
      <c r="AF146">
        <v>1.88081967213114E-3</v>
      </c>
      <c r="AG146">
        <v>1.88081967213114E-3</v>
      </c>
      <c r="AH146">
        <v>1.88081967213114E-3</v>
      </c>
    </row>
    <row r="147" spans="1:34" x14ac:dyDescent="0.3">
      <c r="A147" t="s">
        <v>167</v>
      </c>
      <c r="B147">
        <v>145</v>
      </c>
      <c r="C147" t="str">
        <f>LEFT(Table1313[[#This Row],[Contingency id]])</f>
        <v>B</v>
      </c>
      <c r="D147">
        <v>1.6949152542372801</v>
      </c>
      <c r="E147" s="1">
        <v>1.0172413793103401</v>
      </c>
      <c r="F147">
        <v>118</v>
      </c>
      <c r="G147">
        <v>116</v>
      </c>
      <c r="H147">
        <v>1.86101694915254E-3</v>
      </c>
      <c r="I147" s="2">
        <f>AVERAGE(Table1313[[#This Row],[Estimated costs 1]:[Estimated costs 20]])</f>
        <v>1.8610169491525407E-3</v>
      </c>
      <c r="J147" s="2">
        <f>(Table1313[[#This Row],[Mean]]-Table1313[[#This Row],[Actual cost]])/Table1313[[#This Row],[Actual cost]]*100</f>
        <v>3.495515200909554E-14</v>
      </c>
      <c r="K147" s="2">
        <f>_xlfn.STDEV.P(Table1313[[#This Row],[Estimated costs 1]:[Estimated costs 20]])</f>
        <v>6.5052130349130266E-19</v>
      </c>
      <c r="L147" s="2">
        <f>Table1313[[#This Row],[Dev]]/Table1313[[#This Row],[Mean]]*100</f>
        <v>3.4955152009095534E-14</v>
      </c>
      <c r="M147" s="2">
        <f>Table1313[[#This Row],[Estimated costs 1]]-Table1313[[#This Row],[Actual cost]]</f>
        <v>0</v>
      </c>
      <c r="N147" s="2">
        <f>Table1313[[#This Row],[Diff 1]]/Table1313[[#This Row],[Actual cost]]*100</f>
        <v>0</v>
      </c>
      <c r="O147">
        <v>1.86101694915254E-3</v>
      </c>
      <c r="P147">
        <v>1.86101694915254E-3</v>
      </c>
      <c r="Q147">
        <v>1.86101694915254E-3</v>
      </c>
      <c r="R147">
        <v>1.86101694915254E-3</v>
      </c>
      <c r="S147">
        <v>1.86101694915254E-3</v>
      </c>
      <c r="T147">
        <v>1.86101694915254E-3</v>
      </c>
      <c r="U147">
        <v>1.86101694915254E-3</v>
      </c>
      <c r="V147">
        <v>1.86101694915254E-3</v>
      </c>
      <c r="W147">
        <v>1.86101694915254E-3</v>
      </c>
      <c r="X147">
        <v>1.86101694915254E-3</v>
      </c>
      <c r="Y147">
        <v>1.86101694915254E-3</v>
      </c>
      <c r="Z147">
        <v>1.86101694915254E-3</v>
      </c>
      <c r="AA147">
        <v>1.86101694915254E-3</v>
      </c>
      <c r="AB147">
        <v>1.86101694915254E-3</v>
      </c>
      <c r="AC147">
        <v>1.86101694915254E-3</v>
      </c>
      <c r="AD147">
        <v>1.86101694915254E-3</v>
      </c>
      <c r="AE147">
        <v>1.86101694915254E-3</v>
      </c>
      <c r="AF147">
        <v>1.86101694915254E-3</v>
      </c>
      <c r="AG147">
        <v>1.86101694915254E-3</v>
      </c>
      <c r="AH147">
        <v>1.86101694915254E-3</v>
      </c>
    </row>
    <row r="148" spans="1:34" x14ac:dyDescent="0.3">
      <c r="A148" t="s">
        <v>168</v>
      </c>
      <c r="B148">
        <v>146</v>
      </c>
      <c r="C148" t="str">
        <f>LEFT(Table1313[[#This Row],[Contingency id]])</f>
        <v>B</v>
      </c>
      <c r="D148">
        <v>2.7777777777777701</v>
      </c>
      <c r="E148" s="1">
        <v>1</v>
      </c>
      <c r="F148">
        <v>36</v>
      </c>
      <c r="G148">
        <v>36</v>
      </c>
      <c r="H148">
        <v>9.2666666666666603E-4</v>
      </c>
      <c r="I148" s="2">
        <f>AVERAGE(Table1313[[#This Row],[Estimated costs 1]:[Estimated costs 20]])</f>
        <v>9.2666666666666613E-4</v>
      </c>
      <c r="J148" s="2">
        <f>(Table1313[[#This Row],[Mean]]-Table1313[[#This Row],[Actual cost]])/Table1313[[#This Row],[Actual cost]]*100</f>
        <v>1.1700023444088185E-14</v>
      </c>
      <c r="K148" s="2">
        <f>_xlfn.STDEV.P(Table1313[[#This Row],[Estimated costs 1]:[Estimated costs 20]])</f>
        <v>1.0842021724855044E-19</v>
      </c>
      <c r="L148" s="2">
        <f>Table1313[[#This Row],[Dev]]/Table1313[[#This Row],[Mean]]*100</f>
        <v>1.1700023444088185E-14</v>
      </c>
      <c r="M148" s="2">
        <f>Table1313[[#This Row],[Estimated costs 1]]-Table1313[[#This Row],[Actual cost]]</f>
        <v>0</v>
      </c>
      <c r="N148" s="2">
        <f>Table1313[[#This Row],[Diff 1]]/Table1313[[#This Row],[Actual cost]]*100</f>
        <v>0</v>
      </c>
      <c r="O148">
        <v>9.2666666666666603E-4</v>
      </c>
      <c r="P148">
        <v>9.2666666666666603E-4</v>
      </c>
      <c r="Q148">
        <v>9.2666666666666603E-4</v>
      </c>
      <c r="R148">
        <v>9.2666666666666603E-4</v>
      </c>
      <c r="S148">
        <v>9.2666666666666603E-4</v>
      </c>
      <c r="T148">
        <v>9.2666666666666603E-4</v>
      </c>
      <c r="U148">
        <v>9.2666666666666603E-4</v>
      </c>
      <c r="V148">
        <v>9.2666666666666603E-4</v>
      </c>
      <c r="W148">
        <v>9.2666666666666603E-4</v>
      </c>
      <c r="X148">
        <v>9.2666666666666603E-4</v>
      </c>
      <c r="Y148">
        <v>9.2666666666666603E-4</v>
      </c>
      <c r="Z148">
        <v>9.2666666666666603E-4</v>
      </c>
      <c r="AA148">
        <v>9.2666666666666603E-4</v>
      </c>
      <c r="AB148">
        <v>9.2666666666666603E-4</v>
      </c>
      <c r="AC148">
        <v>9.2666666666666603E-4</v>
      </c>
      <c r="AD148">
        <v>9.2666666666666603E-4</v>
      </c>
      <c r="AE148">
        <v>9.2666666666666603E-4</v>
      </c>
      <c r="AF148">
        <v>9.2666666666666603E-4</v>
      </c>
      <c r="AG148">
        <v>9.2666666666666603E-4</v>
      </c>
      <c r="AH148">
        <v>9.2666666666666603E-4</v>
      </c>
    </row>
    <row r="149" spans="1:34" x14ac:dyDescent="0.3">
      <c r="A149" t="s">
        <v>169</v>
      </c>
      <c r="B149">
        <v>147</v>
      </c>
      <c r="C149" t="str">
        <f>LEFT(Table1313[[#This Row],[Contingency id]])</f>
        <v>B</v>
      </c>
      <c r="D149">
        <v>0.28089887640449401</v>
      </c>
      <c r="E149" s="1">
        <v>1.0056497175141199</v>
      </c>
      <c r="F149">
        <v>356</v>
      </c>
      <c r="G149">
        <v>354</v>
      </c>
      <c r="H149">
        <v>8.8764044943820202E-4</v>
      </c>
      <c r="I149" s="2">
        <f>AVERAGE(Table1313[[#This Row],[Estimated costs 1]:[Estimated costs 20]])</f>
        <v>8.8764044943820191E-4</v>
      </c>
      <c r="J149" s="2">
        <f>(Table1313[[#This Row],[Mean]]-Table1313[[#This Row],[Actual cost]])/Table1313[[#This Row],[Actual cost]]*100</f>
        <v>-1.2214429538127837E-14</v>
      </c>
      <c r="K149" s="2">
        <f>_xlfn.STDEV.P(Table1313[[#This Row],[Estimated costs 1]:[Estimated costs 20]])</f>
        <v>1.0842021724855044E-19</v>
      </c>
      <c r="L149" s="2">
        <f>Table1313[[#This Row],[Dev]]/Table1313[[#This Row],[Mean]]*100</f>
        <v>1.2214429538127841E-14</v>
      </c>
      <c r="M149" s="2">
        <f>Table1313[[#This Row],[Estimated costs 1]]-Table1313[[#This Row],[Actual cost]]</f>
        <v>0</v>
      </c>
      <c r="N149" s="2">
        <f>Table1313[[#This Row],[Diff 1]]/Table1313[[#This Row],[Actual cost]]*100</f>
        <v>0</v>
      </c>
      <c r="O149">
        <v>8.8764044943820202E-4</v>
      </c>
      <c r="P149">
        <v>8.8764044943820202E-4</v>
      </c>
      <c r="Q149">
        <v>8.8764044943820202E-4</v>
      </c>
      <c r="R149">
        <v>8.8764044943820202E-4</v>
      </c>
      <c r="S149">
        <v>8.8764044943820202E-4</v>
      </c>
      <c r="T149">
        <v>8.8764044943820202E-4</v>
      </c>
      <c r="U149">
        <v>8.8764044943820202E-4</v>
      </c>
      <c r="V149">
        <v>8.8764044943820202E-4</v>
      </c>
      <c r="W149">
        <v>8.8764044943820202E-4</v>
      </c>
      <c r="X149">
        <v>8.8764044943820202E-4</v>
      </c>
      <c r="Y149">
        <v>8.8764044943820202E-4</v>
      </c>
      <c r="Z149">
        <v>8.8764044943820202E-4</v>
      </c>
      <c r="AA149">
        <v>8.8764044943820202E-4</v>
      </c>
      <c r="AB149">
        <v>8.8764044943820202E-4</v>
      </c>
      <c r="AC149">
        <v>8.8764044943820202E-4</v>
      </c>
      <c r="AD149">
        <v>8.8764044943820202E-4</v>
      </c>
      <c r="AE149">
        <v>8.8764044943820202E-4</v>
      </c>
      <c r="AF149">
        <v>8.8764044943820202E-4</v>
      </c>
      <c r="AG149">
        <v>8.8764044943820202E-4</v>
      </c>
      <c r="AH149">
        <v>8.8764044943820202E-4</v>
      </c>
    </row>
    <row r="150" spans="1:34" x14ac:dyDescent="0.3">
      <c r="A150" t="s">
        <v>170</v>
      </c>
      <c r="B150">
        <v>148</v>
      </c>
      <c r="C150" t="str">
        <f>LEFT(Table1313[[#This Row],[Contingency id]])</f>
        <v>B</v>
      </c>
      <c r="D150">
        <v>1.2048192771084301</v>
      </c>
      <c r="E150" s="1">
        <v>1</v>
      </c>
      <c r="F150">
        <v>83</v>
      </c>
      <c r="G150">
        <v>83</v>
      </c>
      <c r="H150">
        <v>7.5397590361445696E-4</v>
      </c>
      <c r="I150" s="2">
        <f>AVERAGE(Table1313[[#This Row],[Estimated costs 1]:[Estimated costs 20]])</f>
        <v>7.5397590361445674E-4</v>
      </c>
      <c r="J150" s="2">
        <f>(Table1313[[#This Row],[Mean]]-Table1313[[#This Row],[Actual cost]])/Table1313[[#This Row],[Actual cost]]*100</f>
        <v>-2.8759597416521883E-14</v>
      </c>
      <c r="K150" s="2">
        <f>_xlfn.STDEV.P(Table1313[[#This Row],[Estimated costs 1]:[Estimated costs 20]])</f>
        <v>2.1684043449710089E-19</v>
      </c>
      <c r="L150" s="2">
        <f>Table1313[[#This Row],[Dev]]/Table1313[[#This Row],[Mean]]*100</f>
        <v>2.8759597416521895E-14</v>
      </c>
      <c r="M150" s="2">
        <f>Table1313[[#This Row],[Estimated costs 1]]-Table1313[[#This Row],[Actual cost]]</f>
        <v>0</v>
      </c>
      <c r="N150" s="2">
        <f>Table1313[[#This Row],[Diff 1]]/Table1313[[#This Row],[Actual cost]]*100</f>
        <v>0</v>
      </c>
      <c r="O150">
        <v>7.5397590361445696E-4</v>
      </c>
      <c r="P150">
        <v>7.5397590361445696E-4</v>
      </c>
      <c r="Q150">
        <v>7.5397590361445696E-4</v>
      </c>
      <c r="R150">
        <v>7.5397590361445696E-4</v>
      </c>
      <c r="S150">
        <v>7.5397590361445696E-4</v>
      </c>
      <c r="T150">
        <v>7.5397590361445696E-4</v>
      </c>
      <c r="U150">
        <v>7.5397590361445696E-4</v>
      </c>
      <c r="V150">
        <v>7.5397590361445696E-4</v>
      </c>
      <c r="W150">
        <v>7.5397590361445696E-4</v>
      </c>
      <c r="X150">
        <v>7.5397590361445696E-4</v>
      </c>
      <c r="Y150">
        <v>7.5397590361445696E-4</v>
      </c>
      <c r="Z150">
        <v>7.5397590361445696E-4</v>
      </c>
      <c r="AA150">
        <v>7.5397590361445696E-4</v>
      </c>
      <c r="AB150">
        <v>7.5397590361445696E-4</v>
      </c>
      <c r="AC150">
        <v>7.5397590361445696E-4</v>
      </c>
      <c r="AD150">
        <v>7.5397590361445696E-4</v>
      </c>
      <c r="AE150">
        <v>7.5397590361445696E-4</v>
      </c>
      <c r="AF150">
        <v>7.5397590361445696E-4</v>
      </c>
      <c r="AG150">
        <v>7.5397590361445696E-4</v>
      </c>
      <c r="AH150">
        <v>7.5397590361445696E-4</v>
      </c>
    </row>
    <row r="151" spans="1:34" x14ac:dyDescent="0.3">
      <c r="A151" t="s">
        <v>171</v>
      </c>
      <c r="B151">
        <v>149</v>
      </c>
      <c r="C151" t="str">
        <f>LEFT(Table1313[[#This Row],[Contingency id]])</f>
        <v>B</v>
      </c>
      <c r="D151">
        <v>1.5384615384615301</v>
      </c>
      <c r="E151" s="1">
        <v>1</v>
      </c>
      <c r="F151">
        <v>65</v>
      </c>
      <c r="G151">
        <v>65</v>
      </c>
      <c r="H151">
        <v>6.9153846153846099E-4</v>
      </c>
      <c r="I151" s="2">
        <f>AVERAGE(Table1313[[#This Row],[Estimated costs 1]:[Estimated costs 20]])</f>
        <v>6.9153846153846088E-4</v>
      </c>
      <c r="J151" s="2">
        <f>(Table1313[[#This Row],[Mean]]-Table1313[[#This Row],[Actual cost]])/Table1313[[#This Row],[Actual cost]]*100</f>
        <v>-1.56781181783221E-14</v>
      </c>
      <c r="K151" s="2">
        <f>_xlfn.STDEV.P(Table1313[[#This Row],[Estimated costs 1]:[Estimated costs 20]])</f>
        <v>1.0842021724855044E-19</v>
      </c>
      <c r="L151" s="2">
        <f>Table1313[[#This Row],[Dev]]/Table1313[[#This Row],[Mean]]*100</f>
        <v>1.5678118178322103E-14</v>
      </c>
      <c r="M151" s="2">
        <f>Table1313[[#This Row],[Estimated costs 1]]-Table1313[[#This Row],[Actual cost]]</f>
        <v>0</v>
      </c>
      <c r="N151" s="2">
        <f>Table1313[[#This Row],[Diff 1]]/Table1313[[#This Row],[Actual cost]]*100</f>
        <v>0</v>
      </c>
      <c r="O151">
        <v>6.9153846153846099E-4</v>
      </c>
      <c r="P151">
        <v>6.9153846153846099E-4</v>
      </c>
      <c r="Q151">
        <v>6.9153846153846099E-4</v>
      </c>
      <c r="R151">
        <v>6.9153846153846099E-4</v>
      </c>
      <c r="S151">
        <v>6.9153846153846099E-4</v>
      </c>
      <c r="T151">
        <v>6.9153846153846099E-4</v>
      </c>
      <c r="U151">
        <v>6.9153846153846099E-4</v>
      </c>
      <c r="V151">
        <v>6.9153846153846099E-4</v>
      </c>
      <c r="W151">
        <v>6.9153846153846099E-4</v>
      </c>
      <c r="X151">
        <v>6.9153846153846099E-4</v>
      </c>
      <c r="Y151">
        <v>6.9153846153846099E-4</v>
      </c>
      <c r="Z151">
        <v>6.9153846153846099E-4</v>
      </c>
      <c r="AA151">
        <v>6.9153846153846099E-4</v>
      </c>
      <c r="AB151">
        <v>6.9153846153846099E-4</v>
      </c>
      <c r="AC151">
        <v>6.9153846153846099E-4</v>
      </c>
      <c r="AD151">
        <v>6.9153846153846099E-4</v>
      </c>
      <c r="AE151">
        <v>6.9153846153846099E-4</v>
      </c>
      <c r="AF151">
        <v>6.9153846153846099E-4</v>
      </c>
      <c r="AG151">
        <v>6.9153846153846099E-4</v>
      </c>
      <c r="AH151">
        <v>6.9153846153846099E-4</v>
      </c>
    </row>
    <row r="152" spans="1:34" x14ac:dyDescent="0.3">
      <c r="A152" t="s">
        <v>172</v>
      </c>
      <c r="B152">
        <v>150</v>
      </c>
      <c r="C152" t="str">
        <f>LEFT(Table1313[[#This Row],[Contingency id]])</f>
        <v>B</v>
      </c>
      <c r="D152">
        <v>1.5384615384615301</v>
      </c>
      <c r="E152" s="1">
        <v>1</v>
      </c>
      <c r="F152">
        <v>65</v>
      </c>
      <c r="G152">
        <v>65</v>
      </c>
      <c r="H152">
        <v>6.6338461538461495E-4</v>
      </c>
      <c r="I152" s="2">
        <f>AVERAGE(Table1313[[#This Row],[Estimated costs 1]:[Estimated costs 20]])</f>
        <v>6.6338461538461473E-4</v>
      </c>
      <c r="J152" s="2">
        <f>(Table1313[[#This Row],[Mean]]-Table1313[[#This Row],[Actual cost]])/Table1313[[#This Row],[Actual cost]]*100</f>
        <v>-3.2686985719646493E-14</v>
      </c>
      <c r="K152" s="2">
        <f>_xlfn.STDEV.P(Table1313[[#This Row],[Estimated costs 1]:[Estimated costs 20]])</f>
        <v>2.1684043449710089E-19</v>
      </c>
      <c r="L152" s="2">
        <f>Table1313[[#This Row],[Dev]]/Table1313[[#This Row],[Mean]]*100</f>
        <v>3.2686985719646499E-14</v>
      </c>
      <c r="M152" s="2">
        <f>Table1313[[#This Row],[Estimated costs 1]]-Table1313[[#This Row],[Actual cost]]</f>
        <v>0</v>
      </c>
      <c r="N152" s="2">
        <f>Table1313[[#This Row],[Diff 1]]/Table1313[[#This Row],[Actual cost]]*100</f>
        <v>0</v>
      </c>
      <c r="O152">
        <v>6.6338461538461495E-4</v>
      </c>
      <c r="P152">
        <v>6.6338461538461495E-4</v>
      </c>
      <c r="Q152">
        <v>6.6338461538461495E-4</v>
      </c>
      <c r="R152">
        <v>6.6338461538461495E-4</v>
      </c>
      <c r="S152">
        <v>6.6338461538461495E-4</v>
      </c>
      <c r="T152">
        <v>6.6338461538461495E-4</v>
      </c>
      <c r="U152">
        <v>6.6338461538461495E-4</v>
      </c>
      <c r="V152">
        <v>6.6338461538461495E-4</v>
      </c>
      <c r="W152">
        <v>6.6338461538461495E-4</v>
      </c>
      <c r="X152">
        <v>6.6338461538461495E-4</v>
      </c>
      <c r="Y152">
        <v>6.6338461538461495E-4</v>
      </c>
      <c r="Z152">
        <v>6.6338461538461495E-4</v>
      </c>
      <c r="AA152">
        <v>6.6338461538461495E-4</v>
      </c>
      <c r="AB152">
        <v>6.6338461538461495E-4</v>
      </c>
      <c r="AC152">
        <v>6.6338461538461495E-4</v>
      </c>
      <c r="AD152">
        <v>6.6338461538461495E-4</v>
      </c>
      <c r="AE152">
        <v>6.6338461538461495E-4</v>
      </c>
      <c r="AF152">
        <v>6.6338461538461495E-4</v>
      </c>
      <c r="AG152">
        <v>6.6338461538461495E-4</v>
      </c>
      <c r="AH152">
        <v>6.6338461538461495E-4</v>
      </c>
    </row>
    <row r="153" spans="1:34" x14ac:dyDescent="0.3">
      <c r="A153" t="s">
        <v>173</v>
      </c>
      <c r="B153">
        <v>151</v>
      </c>
      <c r="C153" t="str">
        <f>LEFT(Table1313[[#This Row],[Contingency id]])</f>
        <v>B</v>
      </c>
      <c r="D153">
        <v>1.61290322580645</v>
      </c>
      <c r="E153" s="1">
        <v>1</v>
      </c>
      <c r="F153">
        <v>62</v>
      </c>
      <c r="G153">
        <v>62</v>
      </c>
      <c r="H153">
        <v>4.1741935483870902E-4</v>
      </c>
      <c r="I153" s="2">
        <f>AVERAGE(Table1313[[#This Row],[Estimated costs 1]:[Estimated costs 20]])</f>
        <v>4.1741935483870912E-4</v>
      </c>
      <c r="J153" s="2">
        <f>(Table1313[[#This Row],[Mean]]-Table1313[[#This Row],[Actual cost]])/Table1313[[#This Row],[Actual cost]]*100</f>
        <v>2.5973931489220005E-14</v>
      </c>
      <c r="K153" s="2">
        <f>_xlfn.STDEV.P(Table1313[[#This Row],[Estimated costs 1]:[Estimated costs 20]])</f>
        <v>1.0842021724855044E-19</v>
      </c>
      <c r="L153" s="2">
        <f>Table1313[[#This Row],[Dev]]/Table1313[[#This Row],[Mean]]*100</f>
        <v>2.5973931489220002E-14</v>
      </c>
      <c r="M153" s="2">
        <f>Table1313[[#This Row],[Estimated costs 1]]-Table1313[[#This Row],[Actual cost]]</f>
        <v>0</v>
      </c>
      <c r="N153" s="2">
        <f>Table1313[[#This Row],[Diff 1]]/Table1313[[#This Row],[Actual cost]]*100</f>
        <v>0</v>
      </c>
      <c r="O153">
        <v>4.1741935483870902E-4</v>
      </c>
      <c r="P153">
        <v>4.1741935483870902E-4</v>
      </c>
      <c r="Q153">
        <v>4.1741935483870902E-4</v>
      </c>
      <c r="R153">
        <v>4.1741935483870902E-4</v>
      </c>
      <c r="S153">
        <v>4.1741935483870902E-4</v>
      </c>
      <c r="T153">
        <v>4.1741935483870902E-4</v>
      </c>
      <c r="U153">
        <v>4.1741935483870902E-4</v>
      </c>
      <c r="V153">
        <v>4.1741935483870902E-4</v>
      </c>
      <c r="W153">
        <v>4.1741935483870902E-4</v>
      </c>
      <c r="X153">
        <v>4.1741935483870902E-4</v>
      </c>
      <c r="Y153">
        <v>4.1741935483870902E-4</v>
      </c>
      <c r="Z153">
        <v>4.1741935483870902E-4</v>
      </c>
      <c r="AA153">
        <v>4.1741935483870902E-4</v>
      </c>
      <c r="AB153">
        <v>4.1741935483870902E-4</v>
      </c>
      <c r="AC153">
        <v>4.1741935483870902E-4</v>
      </c>
      <c r="AD153">
        <v>4.1741935483870902E-4</v>
      </c>
      <c r="AE153">
        <v>4.1741935483870902E-4</v>
      </c>
      <c r="AF153">
        <v>4.1741935483870902E-4</v>
      </c>
      <c r="AG153">
        <v>4.1741935483870902E-4</v>
      </c>
      <c r="AH153">
        <v>4.1741935483870902E-4</v>
      </c>
    </row>
    <row r="154" spans="1:34" x14ac:dyDescent="0.3">
      <c r="A154" t="s">
        <v>174</v>
      </c>
      <c r="B154">
        <v>152</v>
      </c>
      <c r="C154" t="str">
        <f>LEFT(Table1313[[#This Row],[Contingency id]])</f>
        <v>B</v>
      </c>
      <c r="D154">
        <v>0</v>
      </c>
      <c r="E154" s="1">
        <v>1.0051546391752499</v>
      </c>
      <c r="F154">
        <v>195</v>
      </c>
      <c r="G154">
        <v>194</v>
      </c>
      <c r="H154">
        <v>0</v>
      </c>
      <c r="I154" s="2">
        <f>AVERAGE(Table1313[[#This Row],[Estimated costs 1]:[Estimated costs 20]])</f>
        <v>0</v>
      </c>
      <c r="J154" s="2" t="e">
        <f>(Table1313[[#This Row],[Mean]]-Table1313[[#This Row],[Actual cost]])/Table1313[[#This Row],[Actual cost]]*100</f>
        <v>#DIV/0!</v>
      </c>
      <c r="K154" s="2">
        <f>_xlfn.STDEV.P(Table1313[[#This Row],[Estimated costs 1]:[Estimated costs 20]])</f>
        <v>0</v>
      </c>
      <c r="L154" s="2" t="e">
        <f>Table1313[[#This Row],[Dev]]/Table1313[[#This Row],[Mean]]*100</f>
        <v>#DIV/0!</v>
      </c>
      <c r="M154" s="2">
        <f>Table1313[[#This Row],[Estimated costs 1]]-Table1313[[#This Row],[Actual cost]]</f>
        <v>0</v>
      </c>
      <c r="N154" s="2" t="e">
        <f>Table1313[[#This Row],[Diff 1]]/Table1313[[#This Row],[Actual cost]]*100</f>
        <v>#DIV/0!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</row>
    <row r="155" spans="1:34" x14ac:dyDescent="0.3">
      <c r="A155" t="s">
        <v>175</v>
      </c>
      <c r="B155">
        <v>153</v>
      </c>
      <c r="C155" t="str">
        <f>LEFT(Table1313[[#This Row],[Contingency id]])</f>
        <v>A</v>
      </c>
      <c r="D155" s="1">
        <v>0</v>
      </c>
      <c r="E155" s="1">
        <v>1.0333863275039701</v>
      </c>
      <c r="F155">
        <v>650</v>
      </c>
      <c r="G155">
        <v>629</v>
      </c>
      <c r="H155" s="2">
        <v>0</v>
      </c>
      <c r="I155" s="2">
        <f>AVERAGE(Table1313[[#This Row],[Estimated costs 1]:[Estimated costs 20]])</f>
        <v>0</v>
      </c>
      <c r="J155" s="2" t="e">
        <f>(Table1313[[#This Row],[Mean]]-Table1313[[#This Row],[Actual cost]])/Table1313[[#This Row],[Actual cost]]*100</f>
        <v>#DIV/0!</v>
      </c>
      <c r="K155" s="2">
        <f>_xlfn.STDEV.P(Table1313[[#This Row],[Estimated costs 1]:[Estimated costs 20]])</f>
        <v>0</v>
      </c>
      <c r="L155" s="2" t="e">
        <f>Table1313[[#This Row],[Dev]]/Table1313[[#This Row],[Mean]]*100</f>
        <v>#DIV/0!</v>
      </c>
      <c r="M155" s="2">
        <f>Table1313[[#This Row],[Estimated costs 1]]-Table1313[[#This Row],[Actual cost]]</f>
        <v>0</v>
      </c>
      <c r="N155" s="2" t="e">
        <f>Table1313[[#This Row],[Diff 1]]/Table1313[[#This Row],[Actual cost]]*100</f>
        <v>#DIV/0!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</row>
    <row r="156" spans="1:34" x14ac:dyDescent="0.3">
      <c r="A156" t="s">
        <v>176</v>
      </c>
      <c r="B156">
        <v>154</v>
      </c>
      <c r="C156" t="str">
        <f>LEFT(Table1313[[#This Row],[Contingency id]])</f>
        <v>A</v>
      </c>
      <c r="D156" s="1">
        <v>0</v>
      </c>
      <c r="E156" s="1">
        <v>1.0333863275039701</v>
      </c>
      <c r="F156">
        <v>650</v>
      </c>
      <c r="G156">
        <v>629</v>
      </c>
      <c r="H156" s="2">
        <v>0</v>
      </c>
      <c r="I156" s="2">
        <f>AVERAGE(Table1313[[#This Row],[Estimated costs 1]:[Estimated costs 20]])</f>
        <v>0</v>
      </c>
      <c r="J156" s="2" t="e">
        <f>(Table1313[[#This Row],[Mean]]-Table1313[[#This Row],[Actual cost]])/Table1313[[#This Row],[Actual cost]]*100</f>
        <v>#DIV/0!</v>
      </c>
      <c r="K156" s="2">
        <f>_xlfn.STDEV.P(Table1313[[#This Row],[Estimated costs 1]:[Estimated costs 20]])</f>
        <v>0</v>
      </c>
      <c r="L156" s="2" t="e">
        <f>Table1313[[#This Row],[Dev]]/Table1313[[#This Row],[Mean]]*100</f>
        <v>#DIV/0!</v>
      </c>
      <c r="M156" s="2">
        <f>Table1313[[#This Row],[Estimated costs 1]]-Table1313[[#This Row],[Actual cost]]</f>
        <v>0</v>
      </c>
      <c r="N156" s="2" t="e">
        <f>Table1313[[#This Row],[Diff 1]]/Table1313[[#This Row],[Actual cost]]*100</f>
        <v>#DIV/0!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</row>
    <row r="157" spans="1:34" x14ac:dyDescent="0.3">
      <c r="A157" t="s">
        <v>177</v>
      </c>
      <c r="B157">
        <v>155</v>
      </c>
      <c r="C157" t="str">
        <f>LEFT(Table1313[[#This Row],[Contingency id]])</f>
        <v>A</v>
      </c>
      <c r="D157" s="1">
        <v>0</v>
      </c>
      <c r="E157" s="1">
        <v>1.02527075812274</v>
      </c>
      <c r="F157">
        <v>568</v>
      </c>
      <c r="G157">
        <v>554</v>
      </c>
      <c r="H157" s="2">
        <v>0</v>
      </c>
      <c r="I157" s="2">
        <f>AVERAGE(Table1313[[#This Row],[Estimated costs 1]:[Estimated costs 20]])</f>
        <v>0</v>
      </c>
      <c r="J157" s="2" t="e">
        <f>(Table1313[[#This Row],[Mean]]-Table1313[[#This Row],[Actual cost]])/Table1313[[#This Row],[Actual cost]]*100</f>
        <v>#DIV/0!</v>
      </c>
      <c r="K157" s="2">
        <f>_xlfn.STDEV.P(Table1313[[#This Row],[Estimated costs 1]:[Estimated costs 20]])</f>
        <v>0</v>
      </c>
      <c r="L157" s="2" t="e">
        <f>Table1313[[#This Row],[Dev]]/Table1313[[#This Row],[Mean]]*100</f>
        <v>#DIV/0!</v>
      </c>
      <c r="M157" s="2">
        <f>Table1313[[#This Row],[Estimated costs 1]]-Table1313[[#This Row],[Actual cost]]</f>
        <v>0</v>
      </c>
      <c r="N157" s="2" t="e">
        <f>Table1313[[#This Row],[Diff 1]]/Table1313[[#This Row],[Actual cost]]*100</f>
        <v>#DIV/0!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</row>
    <row r="158" spans="1:34" x14ac:dyDescent="0.3">
      <c r="A158" t="s">
        <v>178</v>
      </c>
      <c r="B158">
        <v>156</v>
      </c>
      <c r="C158" t="str">
        <f>LEFT(Table1313[[#This Row],[Contingency id]])</f>
        <v>A</v>
      </c>
      <c r="D158" s="1">
        <v>0</v>
      </c>
      <c r="E158" s="1">
        <v>1.03085299455535</v>
      </c>
      <c r="F158">
        <v>568</v>
      </c>
      <c r="G158">
        <v>551</v>
      </c>
      <c r="H158" s="2">
        <v>0</v>
      </c>
      <c r="I158" s="2">
        <f>AVERAGE(Table1313[[#This Row],[Estimated costs 1]:[Estimated costs 20]])</f>
        <v>0</v>
      </c>
      <c r="J158" s="2" t="e">
        <f>(Table1313[[#This Row],[Mean]]-Table1313[[#This Row],[Actual cost]])/Table1313[[#This Row],[Actual cost]]*100</f>
        <v>#DIV/0!</v>
      </c>
      <c r="K158" s="2">
        <f>_xlfn.STDEV.P(Table1313[[#This Row],[Estimated costs 1]:[Estimated costs 20]])</f>
        <v>0</v>
      </c>
      <c r="L158" s="2" t="e">
        <f>Table1313[[#This Row],[Dev]]/Table1313[[#This Row],[Mean]]*100</f>
        <v>#DIV/0!</v>
      </c>
      <c r="M158" s="2">
        <f>Table1313[[#This Row],[Estimated costs 1]]-Table1313[[#This Row],[Actual cost]]</f>
        <v>0</v>
      </c>
      <c r="N158" s="2" t="e">
        <f>Table1313[[#This Row],[Diff 1]]/Table1313[[#This Row],[Actual cost]]*100</f>
        <v>#DIV/0!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</row>
    <row r="159" spans="1:34" x14ac:dyDescent="0.3">
      <c r="A159" t="s">
        <v>179</v>
      </c>
      <c r="B159">
        <v>157</v>
      </c>
      <c r="C159" t="str">
        <f>LEFT(Table1313[[#This Row],[Contingency id]])</f>
        <v>A</v>
      </c>
      <c r="D159" s="1">
        <v>0</v>
      </c>
      <c r="E159" s="1">
        <v>1.02848101265822</v>
      </c>
      <c r="F159">
        <v>650</v>
      </c>
      <c r="G159">
        <v>632</v>
      </c>
      <c r="H159" s="2">
        <v>0</v>
      </c>
      <c r="I159" s="2">
        <f>AVERAGE(Table1313[[#This Row],[Estimated costs 1]:[Estimated costs 20]])</f>
        <v>0</v>
      </c>
      <c r="J159" s="2" t="e">
        <f>(Table1313[[#This Row],[Mean]]-Table1313[[#This Row],[Actual cost]])/Table1313[[#This Row],[Actual cost]]*100</f>
        <v>#DIV/0!</v>
      </c>
      <c r="K159" s="2">
        <f>_xlfn.STDEV.P(Table1313[[#This Row],[Estimated costs 1]:[Estimated costs 20]])</f>
        <v>0</v>
      </c>
      <c r="L159" s="2" t="e">
        <f>Table1313[[#This Row],[Dev]]/Table1313[[#This Row],[Mean]]*100</f>
        <v>#DIV/0!</v>
      </c>
      <c r="M159" s="2">
        <f>Table1313[[#This Row],[Estimated costs 1]]-Table1313[[#This Row],[Actual cost]]</f>
        <v>0</v>
      </c>
      <c r="N159" s="2" t="e">
        <f>Table1313[[#This Row],[Diff 1]]/Table1313[[#This Row],[Actual cost]]*100</f>
        <v>#DIV/0!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</row>
    <row r="160" spans="1:34" x14ac:dyDescent="0.3">
      <c r="A160" t="s">
        <v>180</v>
      </c>
      <c r="B160">
        <v>158</v>
      </c>
      <c r="C160" t="str">
        <f>LEFT(Table1313[[#This Row],[Contingency id]])</f>
        <v>A</v>
      </c>
      <c r="D160" s="1">
        <v>0</v>
      </c>
      <c r="E160" s="1">
        <v>1.0333863275039701</v>
      </c>
      <c r="F160">
        <v>650</v>
      </c>
      <c r="G160">
        <v>629</v>
      </c>
      <c r="H160" s="2">
        <v>0</v>
      </c>
      <c r="I160" s="2">
        <f>AVERAGE(Table1313[[#This Row],[Estimated costs 1]:[Estimated costs 20]])</f>
        <v>0</v>
      </c>
      <c r="J160" s="2" t="e">
        <f>(Table1313[[#This Row],[Mean]]-Table1313[[#This Row],[Actual cost]])/Table1313[[#This Row],[Actual cost]]*100</f>
        <v>#DIV/0!</v>
      </c>
      <c r="K160" s="2">
        <f>_xlfn.STDEV.P(Table1313[[#This Row],[Estimated costs 1]:[Estimated costs 20]])</f>
        <v>0</v>
      </c>
      <c r="L160" s="2" t="e">
        <f>Table1313[[#This Row],[Dev]]/Table1313[[#This Row],[Mean]]*100</f>
        <v>#DIV/0!</v>
      </c>
      <c r="M160" s="2">
        <f>Table1313[[#This Row],[Estimated costs 1]]-Table1313[[#This Row],[Actual cost]]</f>
        <v>0</v>
      </c>
      <c r="N160" s="2" t="e">
        <f>Table1313[[#This Row],[Diff 1]]/Table1313[[#This Row],[Actual cost]]*100</f>
        <v>#DIV/0!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</row>
    <row r="161" spans="1:34" x14ac:dyDescent="0.3">
      <c r="A161" t="s">
        <v>181</v>
      </c>
      <c r="B161">
        <v>159</v>
      </c>
      <c r="C161" t="str">
        <f>LEFT(Table1313[[#This Row],[Contingency id]])</f>
        <v>A</v>
      </c>
      <c r="D161" s="1">
        <v>0</v>
      </c>
      <c r="E161" s="1">
        <v>1.0608974358974299</v>
      </c>
      <c r="F161">
        <v>1324</v>
      </c>
      <c r="G161">
        <v>1248</v>
      </c>
      <c r="H161" s="2">
        <v>0</v>
      </c>
      <c r="I161" s="2">
        <f>AVERAGE(Table1313[[#This Row],[Estimated costs 1]:[Estimated costs 20]])</f>
        <v>0</v>
      </c>
      <c r="J161" s="2" t="e">
        <f>(Table1313[[#This Row],[Mean]]-Table1313[[#This Row],[Actual cost]])/Table1313[[#This Row],[Actual cost]]*100</f>
        <v>#DIV/0!</v>
      </c>
      <c r="K161" s="2">
        <f>_xlfn.STDEV.P(Table1313[[#This Row],[Estimated costs 1]:[Estimated costs 20]])</f>
        <v>0</v>
      </c>
      <c r="L161" s="2" t="e">
        <f>Table1313[[#This Row],[Dev]]/Table1313[[#This Row],[Mean]]*100</f>
        <v>#DIV/0!</v>
      </c>
      <c r="M161" s="2">
        <f>Table1313[[#This Row],[Estimated costs 1]]-Table1313[[#This Row],[Actual cost]]</f>
        <v>0</v>
      </c>
      <c r="N161" s="2" t="e">
        <f>Table1313[[#This Row],[Diff 1]]/Table1313[[#This Row],[Actual cost]]*100</f>
        <v>#DIV/0!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</row>
    <row r="162" spans="1:34" x14ac:dyDescent="0.3">
      <c r="A162" t="s">
        <v>182</v>
      </c>
      <c r="B162">
        <v>160</v>
      </c>
      <c r="C162" t="str">
        <f>LEFT(Table1313[[#This Row],[Contingency id]])</f>
        <v>A</v>
      </c>
      <c r="D162" s="1">
        <v>0</v>
      </c>
      <c r="E162" s="1">
        <v>1.0676284941388601</v>
      </c>
      <c r="F162">
        <v>1184</v>
      </c>
      <c r="G162">
        <v>1109</v>
      </c>
      <c r="H162" s="2">
        <v>0</v>
      </c>
      <c r="I162" s="2">
        <f>AVERAGE(Table1313[[#This Row],[Estimated costs 1]:[Estimated costs 20]])</f>
        <v>0</v>
      </c>
      <c r="J162" s="2" t="e">
        <f>(Table1313[[#This Row],[Mean]]-Table1313[[#This Row],[Actual cost]])/Table1313[[#This Row],[Actual cost]]*100</f>
        <v>#DIV/0!</v>
      </c>
      <c r="K162" s="2">
        <f>_xlfn.STDEV.P(Table1313[[#This Row],[Estimated costs 1]:[Estimated costs 20]])</f>
        <v>0</v>
      </c>
      <c r="L162" s="2" t="e">
        <f>Table1313[[#This Row],[Dev]]/Table1313[[#This Row],[Mean]]*100</f>
        <v>#DIV/0!</v>
      </c>
      <c r="M162" s="2">
        <f>Table1313[[#This Row],[Estimated costs 1]]-Table1313[[#This Row],[Actual cost]]</f>
        <v>0</v>
      </c>
      <c r="N162" s="2" t="e">
        <f>Table1313[[#This Row],[Diff 1]]/Table1313[[#This Row],[Actual cost]]*100</f>
        <v>#DIV/0!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</row>
    <row r="163" spans="1:34" x14ac:dyDescent="0.3">
      <c r="A163" t="s">
        <v>183</v>
      </c>
      <c r="B163">
        <v>161</v>
      </c>
      <c r="C163" t="str">
        <f>LEFT(Table1313[[#This Row],[Contingency id]])</f>
        <v>A</v>
      </c>
      <c r="D163" s="1">
        <v>0</v>
      </c>
      <c r="E163" s="1">
        <v>1.0449438202247101</v>
      </c>
      <c r="F163">
        <v>1023</v>
      </c>
      <c r="G163">
        <v>979</v>
      </c>
      <c r="H163" s="2">
        <v>0</v>
      </c>
      <c r="I163" s="2">
        <f>AVERAGE(Table1313[[#This Row],[Estimated costs 1]:[Estimated costs 20]])</f>
        <v>0</v>
      </c>
      <c r="J163" s="2" t="e">
        <f>(Table1313[[#This Row],[Mean]]-Table1313[[#This Row],[Actual cost]])/Table1313[[#This Row],[Actual cost]]*100</f>
        <v>#DIV/0!</v>
      </c>
      <c r="K163" s="2">
        <f>_xlfn.STDEV.P(Table1313[[#This Row],[Estimated costs 1]:[Estimated costs 20]])</f>
        <v>0</v>
      </c>
      <c r="L163" s="2" t="e">
        <f>Table1313[[#This Row],[Dev]]/Table1313[[#This Row],[Mean]]*100</f>
        <v>#DIV/0!</v>
      </c>
      <c r="M163" s="2">
        <f>Table1313[[#This Row],[Estimated costs 1]]-Table1313[[#This Row],[Actual cost]]</f>
        <v>0</v>
      </c>
      <c r="N163" s="2" t="e">
        <f>Table1313[[#This Row],[Diff 1]]/Table1313[[#This Row],[Actual cost]]*100</f>
        <v>#DIV/0!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</row>
    <row r="164" spans="1:34" x14ac:dyDescent="0.3">
      <c r="A164" t="s">
        <v>184</v>
      </c>
      <c r="B164">
        <v>162</v>
      </c>
      <c r="C164" t="str">
        <f>LEFT(Table1313[[#This Row],[Contingency id]])</f>
        <v>A</v>
      </c>
      <c r="D164" s="1">
        <v>0</v>
      </c>
      <c r="E164" s="1">
        <v>1.0667361835244999</v>
      </c>
      <c r="F164">
        <v>1023</v>
      </c>
      <c r="G164">
        <v>959</v>
      </c>
      <c r="H164" s="2">
        <v>0</v>
      </c>
      <c r="I164" s="2">
        <f>AVERAGE(Table1313[[#This Row],[Estimated costs 1]:[Estimated costs 20]])</f>
        <v>0</v>
      </c>
      <c r="J164" s="2" t="e">
        <f>(Table1313[[#This Row],[Mean]]-Table1313[[#This Row],[Actual cost]])/Table1313[[#This Row],[Actual cost]]*100</f>
        <v>#DIV/0!</v>
      </c>
      <c r="K164" s="2">
        <f>_xlfn.STDEV.P(Table1313[[#This Row],[Estimated costs 1]:[Estimated costs 20]])</f>
        <v>0</v>
      </c>
      <c r="L164" s="2" t="e">
        <f>Table1313[[#This Row],[Dev]]/Table1313[[#This Row],[Mean]]*100</f>
        <v>#DIV/0!</v>
      </c>
      <c r="M164" s="2">
        <f>Table1313[[#This Row],[Estimated costs 1]]-Table1313[[#This Row],[Actual cost]]</f>
        <v>0</v>
      </c>
      <c r="N164" s="2" t="e">
        <f>Table1313[[#This Row],[Diff 1]]/Table1313[[#This Row],[Actual cost]]*100</f>
        <v>#DIV/0!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</row>
    <row r="165" spans="1:34" x14ac:dyDescent="0.3">
      <c r="A165" t="s">
        <v>185</v>
      </c>
      <c r="B165">
        <v>163</v>
      </c>
      <c r="C165" t="str">
        <f>LEFT(Table1313[[#This Row],[Contingency id]])</f>
        <v>A</v>
      </c>
      <c r="D165" s="1">
        <v>0</v>
      </c>
      <c r="E165" s="1">
        <v>1.0311284046692599</v>
      </c>
      <c r="F165">
        <v>530</v>
      </c>
      <c r="G165">
        <v>514</v>
      </c>
      <c r="H165" s="2">
        <v>0</v>
      </c>
      <c r="I165" s="2">
        <f>AVERAGE(Table1313[[#This Row],[Estimated costs 1]:[Estimated costs 20]])</f>
        <v>0</v>
      </c>
      <c r="J165" s="2" t="e">
        <f>(Table1313[[#This Row],[Mean]]-Table1313[[#This Row],[Actual cost]])/Table1313[[#This Row],[Actual cost]]*100</f>
        <v>#DIV/0!</v>
      </c>
      <c r="K165" s="2">
        <f>_xlfn.STDEV.P(Table1313[[#This Row],[Estimated costs 1]:[Estimated costs 20]])</f>
        <v>0</v>
      </c>
      <c r="L165" s="2" t="e">
        <f>Table1313[[#This Row],[Dev]]/Table1313[[#This Row],[Mean]]*100</f>
        <v>#DIV/0!</v>
      </c>
      <c r="M165" s="2">
        <f>Table1313[[#This Row],[Estimated costs 1]]-Table1313[[#This Row],[Actual cost]]</f>
        <v>0</v>
      </c>
      <c r="N165" s="2" t="e">
        <f>Table1313[[#This Row],[Diff 1]]/Table1313[[#This Row],[Actual cost]]*100</f>
        <v>#DIV/0!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</row>
    <row r="166" spans="1:34" x14ac:dyDescent="0.3">
      <c r="A166" t="s">
        <v>186</v>
      </c>
      <c r="B166">
        <v>164</v>
      </c>
      <c r="C166" t="str">
        <f>LEFT(Table1313[[#This Row],[Contingency id]])</f>
        <v>A</v>
      </c>
      <c r="D166" s="1">
        <v>0</v>
      </c>
      <c r="E166" s="1">
        <v>1.0192307692307601</v>
      </c>
      <c r="F166">
        <v>530</v>
      </c>
      <c r="G166">
        <v>520</v>
      </c>
      <c r="H166" s="2">
        <v>0</v>
      </c>
      <c r="I166" s="2">
        <f>AVERAGE(Table1313[[#This Row],[Estimated costs 1]:[Estimated costs 20]])</f>
        <v>0</v>
      </c>
      <c r="J166" s="2" t="e">
        <f>(Table1313[[#This Row],[Mean]]-Table1313[[#This Row],[Actual cost]])/Table1313[[#This Row],[Actual cost]]*100</f>
        <v>#DIV/0!</v>
      </c>
      <c r="K166" s="2">
        <f>_xlfn.STDEV.P(Table1313[[#This Row],[Estimated costs 1]:[Estimated costs 20]])</f>
        <v>0</v>
      </c>
      <c r="L166" s="2" t="e">
        <f>Table1313[[#This Row],[Dev]]/Table1313[[#This Row],[Mean]]*100</f>
        <v>#DIV/0!</v>
      </c>
      <c r="M166" s="2">
        <f>Table1313[[#This Row],[Estimated costs 1]]-Table1313[[#This Row],[Actual cost]]</f>
        <v>0</v>
      </c>
      <c r="N166" s="2" t="e">
        <f>Table1313[[#This Row],[Diff 1]]/Table1313[[#This Row],[Actual cost]]*100</f>
        <v>#DIV/0!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</row>
    <row r="167" spans="1:34" x14ac:dyDescent="0.3">
      <c r="A167" t="s">
        <v>187</v>
      </c>
      <c r="B167">
        <v>165</v>
      </c>
      <c r="C167" t="str">
        <f>LEFT(Table1313[[#This Row],[Contingency id]])</f>
        <v>A</v>
      </c>
      <c r="D167" s="1">
        <v>0</v>
      </c>
      <c r="E167" s="1">
        <v>1.00416666666666</v>
      </c>
      <c r="F167">
        <v>241</v>
      </c>
      <c r="G167">
        <v>240</v>
      </c>
      <c r="H167" s="2">
        <v>0</v>
      </c>
      <c r="I167" s="2">
        <f>AVERAGE(Table1313[[#This Row],[Estimated costs 1]:[Estimated costs 20]])</f>
        <v>0</v>
      </c>
      <c r="J167" s="2" t="e">
        <f>(Table1313[[#This Row],[Mean]]-Table1313[[#This Row],[Actual cost]])/Table1313[[#This Row],[Actual cost]]*100</f>
        <v>#DIV/0!</v>
      </c>
      <c r="K167" s="2">
        <f>_xlfn.STDEV.P(Table1313[[#This Row],[Estimated costs 1]:[Estimated costs 20]])</f>
        <v>0</v>
      </c>
      <c r="L167" s="2" t="e">
        <f>Table1313[[#This Row],[Dev]]/Table1313[[#This Row],[Mean]]*100</f>
        <v>#DIV/0!</v>
      </c>
      <c r="M167" s="2">
        <f>Table1313[[#This Row],[Estimated costs 1]]-Table1313[[#This Row],[Actual cost]]</f>
        <v>0</v>
      </c>
      <c r="N167" s="2" t="e">
        <f>Table1313[[#This Row],[Diff 1]]/Table1313[[#This Row],[Actual cost]]*100</f>
        <v>#DIV/0!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</row>
    <row r="168" spans="1:34" x14ac:dyDescent="0.3">
      <c r="A168" t="s">
        <v>188</v>
      </c>
      <c r="B168">
        <v>166</v>
      </c>
      <c r="C168" t="str">
        <f>LEFT(Table1313[[#This Row],[Contingency id]])</f>
        <v>A</v>
      </c>
      <c r="D168" s="1">
        <v>0</v>
      </c>
      <c r="E168" s="1">
        <v>1.00416666666666</v>
      </c>
      <c r="F168">
        <v>241</v>
      </c>
      <c r="G168">
        <v>240</v>
      </c>
      <c r="H168" s="2">
        <v>0</v>
      </c>
      <c r="I168" s="2">
        <f>AVERAGE(Table1313[[#This Row],[Estimated costs 1]:[Estimated costs 20]])</f>
        <v>0</v>
      </c>
      <c r="J168" s="2" t="e">
        <f>(Table1313[[#This Row],[Mean]]-Table1313[[#This Row],[Actual cost]])/Table1313[[#This Row],[Actual cost]]*100</f>
        <v>#DIV/0!</v>
      </c>
      <c r="K168" s="2">
        <f>_xlfn.STDEV.P(Table1313[[#This Row],[Estimated costs 1]:[Estimated costs 20]])</f>
        <v>0</v>
      </c>
      <c r="L168" s="2" t="e">
        <f>Table1313[[#This Row],[Dev]]/Table1313[[#This Row],[Mean]]*100</f>
        <v>#DIV/0!</v>
      </c>
      <c r="M168" s="2">
        <f>Table1313[[#This Row],[Estimated costs 1]]-Table1313[[#This Row],[Actual cost]]</f>
        <v>0</v>
      </c>
      <c r="N168" s="2" t="e">
        <f>Table1313[[#This Row],[Diff 1]]/Table1313[[#This Row],[Actual cost]]*100</f>
        <v>#DIV/0!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</row>
    <row r="169" spans="1:34" x14ac:dyDescent="0.3">
      <c r="A169" t="s">
        <v>189</v>
      </c>
      <c r="B169">
        <v>167</v>
      </c>
      <c r="C169" t="str">
        <f>LEFT(Table1313[[#This Row],[Contingency id]])</f>
        <v>A</v>
      </c>
      <c r="D169" s="1">
        <v>0</v>
      </c>
      <c r="E169" s="1">
        <v>1.06756756756756</v>
      </c>
      <c r="F169">
        <v>1343</v>
      </c>
      <c r="G169">
        <v>1258</v>
      </c>
      <c r="H169" s="2">
        <v>0</v>
      </c>
      <c r="I169" s="2">
        <f>AVERAGE(Table1313[[#This Row],[Estimated costs 1]:[Estimated costs 20]])</f>
        <v>0</v>
      </c>
      <c r="J169" s="2" t="e">
        <f>(Table1313[[#This Row],[Mean]]-Table1313[[#This Row],[Actual cost]])/Table1313[[#This Row],[Actual cost]]*100</f>
        <v>#DIV/0!</v>
      </c>
      <c r="K169" s="2">
        <f>_xlfn.STDEV.P(Table1313[[#This Row],[Estimated costs 1]:[Estimated costs 20]])</f>
        <v>0</v>
      </c>
      <c r="L169" s="2" t="e">
        <f>Table1313[[#This Row],[Dev]]/Table1313[[#This Row],[Mean]]*100</f>
        <v>#DIV/0!</v>
      </c>
      <c r="M169" s="2">
        <f>Table1313[[#This Row],[Estimated costs 1]]-Table1313[[#This Row],[Actual cost]]</f>
        <v>0</v>
      </c>
      <c r="N169" s="2" t="e">
        <f>Table1313[[#This Row],[Diff 1]]/Table1313[[#This Row],[Actual cost]]*100</f>
        <v>#DIV/0!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</row>
    <row r="170" spans="1:34" x14ac:dyDescent="0.3">
      <c r="A170" t="s">
        <v>190</v>
      </c>
      <c r="B170">
        <v>168</v>
      </c>
      <c r="C170" t="str">
        <f>LEFT(Table1313[[#This Row],[Contingency id]])</f>
        <v>A</v>
      </c>
      <c r="D170" s="1">
        <v>0</v>
      </c>
      <c r="E170" s="1">
        <v>1.0289017341040401</v>
      </c>
      <c r="F170">
        <v>712</v>
      </c>
      <c r="G170">
        <v>692</v>
      </c>
      <c r="H170" s="2">
        <v>0</v>
      </c>
      <c r="I170" s="2">
        <f>AVERAGE(Table1313[[#This Row],[Estimated costs 1]:[Estimated costs 20]])</f>
        <v>0</v>
      </c>
      <c r="J170" s="2" t="e">
        <f>(Table1313[[#This Row],[Mean]]-Table1313[[#This Row],[Actual cost]])/Table1313[[#This Row],[Actual cost]]*100</f>
        <v>#DIV/0!</v>
      </c>
      <c r="K170" s="2">
        <f>_xlfn.STDEV.P(Table1313[[#This Row],[Estimated costs 1]:[Estimated costs 20]])</f>
        <v>0</v>
      </c>
      <c r="L170" s="2" t="e">
        <f>Table1313[[#This Row],[Dev]]/Table1313[[#This Row],[Mean]]*100</f>
        <v>#DIV/0!</v>
      </c>
      <c r="M170" s="2">
        <f>Table1313[[#This Row],[Estimated costs 1]]-Table1313[[#This Row],[Actual cost]]</f>
        <v>0</v>
      </c>
      <c r="N170" s="2" t="e">
        <f>Table1313[[#This Row],[Diff 1]]/Table1313[[#This Row],[Actual cost]]*100</f>
        <v>#DIV/0!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</row>
    <row r="171" spans="1:34" x14ac:dyDescent="0.3">
      <c r="A171" t="s">
        <v>191</v>
      </c>
      <c r="B171">
        <v>169</v>
      </c>
      <c r="C171" t="str">
        <f>LEFT(Table1313[[#This Row],[Contingency id]])</f>
        <v>A</v>
      </c>
      <c r="D171" s="1">
        <v>0</v>
      </c>
      <c r="E171" s="1">
        <v>1.0409356725146199</v>
      </c>
      <c r="F171">
        <v>712</v>
      </c>
      <c r="G171">
        <v>684</v>
      </c>
      <c r="H171" s="2">
        <v>0</v>
      </c>
      <c r="I171" s="2">
        <f>AVERAGE(Table1313[[#This Row],[Estimated costs 1]:[Estimated costs 20]])</f>
        <v>0</v>
      </c>
      <c r="J171" s="2" t="e">
        <f>(Table1313[[#This Row],[Mean]]-Table1313[[#This Row],[Actual cost]])/Table1313[[#This Row],[Actual cost]]*100</f>
        <v>#DIV/0!</v>
      </c>
      <c r="K171" s="2">
        <f>_xlfn.STDEV.P(Table1313[[#This Row],[Estimated costs 1]:[Estimated costs 20]])</f>
        <v>0</v>
      </c>
      <c r="L171" s="2" t="e">
        <f>Table1313[[#This Row],[Dev]]/Table1313[[#This Row],[Mean]]*100</f>
        <v>#DIV/0!</v>
      </c>
      <c r="M171" s="2">
        <f>Table1313[[#This Row],[Estimated costs 1]]-Table1313[[#This Row],[Actual cost]]</f>
        <v>0</v>
      </c>
      <c r="N171" s="2" t="e">
        <f>Table1313[[#This Row],[Diff 1]]/Table1313[[#This Row],[Actual cost]]*100</f>
        <v>#DIV/0!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</row>
    <row r="172" spans="1:34" x14ac:dyDescent="0.3">
      <c r="A172" t="s">
        <v>192</v>
      </c>
      <c r="B172">
        <v>170</v>
      </c>
      <c r="C172" t="str">
        <f>LEFT(Table1313[[#This Row],[Contingency id]])</f>
        <v>A</v>
      </c>
      <c r="D172" s="1">
        <v>0</v>
      </c>
      <c r="E172" s="1">
        <v>1.00571428571428</v>
      </c>
      <c r="F172">
        <v>352</v>
      </c>
      <c r="G172">
        <v>350</v>
      </c>
      <c r="H172" s="2">
        <v>0</v>
      </c>
      <c r="I172" s="2">
        <f>AVERAGE(Table1313[[#This Row],[Estimated costs 1]:[Estimated costs 20]])</f>
        <v>0</v>
      </c>
      <c r="J172" s="2" t="e">
        <f>(Table1313[[#This Row],[Mean]]-Table1313[[#This Row],[Actual cost]])/Table1313[[#This Row],[Actual cost]]*100</f>
        <v>#DIV/0!</v>
      </c>
      <c r="K172" s="2">
        <f>_xlfn.STDEV.P(Table1313[[#This Row],[Estimated costs 1]:[Estimated costs 20]])</f>
        <v>0</v>
      </c>
      <c r="L172" s="2" t="e">
        <f>Table1313[[#This Row],[Dev]]/Table1313[[#This Row],[Mean]]*100</f>
        <v>#DIV/0!</v>
      </c>
      <c r="M172" s="2">
        <f>Table1313[[#This Row],[Estimated costs 1]]-Table1313[[#This Row],[Actual cost]]</f>
        <v>0</v>
      </c>
      <c r="N172" s="2" t="e">
        <f>Table1313[[#This Row],[Diff 1]]/Table1313[[#This Row],[Actual cost]]*100</f>
        <v>#DIV/0!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</row>
    <row r="173" spans="1:34" x14ac:dyDescent="0.3">
      <c r="A173" t="s">
        <v>193</v>
      </c>
      <c r="B173">
        <v>171</v>
      </c>
      <c r="C173" t="str">
        <f>LEFT(Table1313[[#This Row],[Contingency id]])</f>
        <v>A</v>
      </c>
      <c r="D173" s="1">
        <v>0</v>
      </c>
      <c r="E173" s="1">
        <v>1.01440922190201</v>
      </c>
      <c r="F173">
        <v>352</v>
      </c>
      <c r="G173">
        <v>347</v>
      </c>
      <c r="H173" s="2">
        <v>0</v>
      </c>
      <c r="I173" s="2">
        <f>AVERAGE(Table1313[[#This Row],[Estimated costs 1]:[Estimated costs 20]])</f>
        <v>0</v>
      </c>
      <c r="J173" s="2" t="e">
        <f>(Table1313[[#This Row],[Mean]]-Table1313[[#This Row],[Actual cost]])/Table1313[[#This Row],[Actual cost]]*100</f>
        <v>#DIV/0!</v>
      </c>
      <c r="K173" s="2">
        <f>_xlfn.STDEV.P(Table1313[[#This Row],[Estimated costs 1]:[Estimated costs 20]])</f>
        <v>0</v>
      </c>
      <c r="L173" s="2" t="e">
        <f>Table1313[[#This Row],[Dev]]/Table1313[[#This Row],[Mean]]*100</f>
        <v>#DIV/0!</v>
      </c>
      <c r="M173" s="2">
        <f>Table1313[[#This Row],[Estimated costs 1]]-Table1313[[#This Row],[Actual cost]]</f>
        <v>0</v>
      </c>
      <c r="N173" s="2" t="e">
        <f>Table1313[[#This Row],[Diff 1]]/Table1313[[#This Row],[Actual cost]]*100</f>
        <v>#DIV/0!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</row>
    <row r="174" spans="1:34" x14ac:dyDescent="0.3">
      <c r="A174" t="s">
        <v>194</v>
      </c>
      <c r="B174">
        <v>172</v>
      </c>
      <c r="C174" t="str">
        <f>LEFT(Table1313[[#This Row],[Contingency id]])</f>
        <v>A</v>
      </c>
      <c r="D174" s="1">
        <v>0</v>
      </c>
      <c r="E174" s="1">
        <v>1.02614379084967</v>
      </c>
      <c r="F174">
        <v>314</v>
      </c>
      <c r="G174">
        <v>306</v>
      </c>
      <c r="H174" s="2">
        <v>0</v>
      </c>
      <c r="I174" s="2">
        <f>AVERAGE(Table1313[[#This Row],[Estimated costs 1]:[Estimated costs 20]])</f>
        <v>0</v>
      </c>
      <c r="J174" s="2" t="e">
        <f>(Table1313[[#This Row],[Mean]]-Table1313[[#This Row],[Actual cost]])/Table1313[[#This Row],[Actual cost]]*100</f>
        <v>#DIV/0!</v>
      </c>
      <c r="K174" s="2">
        <f>_xlfn.STDEV.P(Table1313[[#This Row],[Estimated costs 1]:[Estimated costs 20]])</f>
        <v>0</v>
      </c>
      <c r="L174" s="2" t="e">
        <f>Table1313[[#This Row],[Dev]]/Table1313[[#This Row],[Mean]]*100</f>
        <v>#DIV/0!</v>
      </c>
      <c r="M174" s="2">
        <f>Table1313[[#This Row],[Estimated costs 1]]-Table1313[[#This Row],[Actual cost]]</f>
        <v>0</v>
      </c>
      <c r="N174" s="2" t="e">
        <f>Table1313[[#This Row],[Diff 1]]/Table1313[[#This Row],[Actual cost]]*100</f>
        <v>#DIV/0!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</row>
    <row r="175" spans="1:34" x14ac:dyDescent="0.3">
      <c r="A175" t="s">
        <v>195</v>
      </c>
      <c r="B175">
        <v>173</v>
      </c>
      <c r="C175" t="str">
        <f>LEFT(Table1313[[#This Row],[Contingency id]])</f>
        <v>A</v>
      </c>
      <c r="D175" s="1">
        <v>0</v>
      </c>
      <c r="E175" s="1">
        <v>1.0051546391752499</v>
      </c>
      <c r="F175">
        <v>195</v>
      </c>
      <c r="G175">
        <v>194</v>
      </c>
      <c r="H175" s="2">
        <v>0</v>
      </c>
      <c r="I175" s="2">
        <f>AVERAGE(Table1313[[#This Row],[Estimated costs 1]:[Estimated costs 20]])</f>
        <v>0</v>
      </c>
      <c r="J175" s="2" t="e">
        <f>(Table1313[[#This Row],[Mean]]-Table1313[[#This Row],[Actual cost]])/Table1313[[#This Row],[Actual cost]]*100</f>
        <v>#DIV/0!</v>
      </c>
      <c r="K175" s="2">
        <f>_xlfn.STDEV.P(Table1313[[#This Row],[Estimated costs 1]:[Estimated costs 20]])</f>
        <v>0</v>
      </c>
      <c r="L175" s="2" t="e">
        <f>Table1313[[#This Row],[Dev]]/Table1313[[#This Row],[Mean]]*100</f>
        <v>#DIV/0!</v>
      </c>
      <c r="M175" s="2">
        <f>Table1313[[#This Row],[Estimated costs 1]]-Table1313[[#This Row],[Actual cost]]</f>
        <v>0</v>
      </c>
      <c r="N175" s="2" t="e">
        <f>Table1313[[#This Row],[Diff 1]]/Table1313[[#This Row],[Actual cost]]*100</f>
        <v>#DIV/0!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</row>
    <row r="176" spans="1:34" x14ac:dyDescent="0.3">
      <c r="A176" t="s">
        <v>196</v>
      </c>
      <c r="B176">
        <v>174</v>
      </c>
      <c r="C176" t="str">
        <f>LEFT(Table1313[[#This Row],[Contingency id]])</f>
        <v>A</v>
      </c>
      <c r="D176" s="1">
        <v>0</v>
      </c>
      <c r="E176" s="1">
        <v>1.0681481481481401</v>
      </c>
      <c r="F176">
        <v>1442</v>
      </c>
      <c r="G176">
        <v>1350</v>
      </c>
      <c r="H176" s="2">
        <v>0</v>
      </c>
      <c r="I176" s="2">
        <f>AVERAGE(Table1313[[#This Row],[Estimated costs 1]:[Estimated costs 20]])</f>
        <v>0</v>
      </c>
      <c r="J176" s="2" t="e">
        <f>(Table1313[[#This Row],[Mean]]-Table1313[[#This Row],[Actual cost]])/Table1313[[#This Row],[Actual cost]]*100</f>
        <v>#DIV/0!</v>
      </c>
      <c r="K176" s="2">
        <f>_xlfn.STDEV.P(Table1313[[#This Row],[Estimated costs 1]:[Estimated costs 20]])</f>
        <v>0</v>
      </c>
      <c r="L176" s="2" t="e">
        <f>Table1313[[#This Row],[Dev]]/Table1313[[#This Row],[Mean]]*100</f>
        <v>#DIV/0!</v>
      </c>
      <c r="M176" s="2">
        <f>Table1313[[#This Row],[Estimated costs 1]]-Table1313[[#This Row],[Actual cost]]</f>
        <v>0</v>
      </c>
      <c r="N176" s="2" t="e">
        <f>Table1313[[#This Row],[Diff 1]]/Table1313[[#This Row],[Actual cost]]*100</f>
        <v>#DIV/0!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</row>
    <row r="177" spans="1:34" x14ac:dyDescent="0.3">
      <c r="A177" t="s">
        <v>197</v>
      </c>
      <c r="B177">
        <v>175</v>
      </c>
      <c r="C177" t="str">
        <f>LEFT(Table1313[[#This Row],[Contingency id]])</f>
        <v>A</v>
      </c>
      <c r="D177" s="1">
        <v>0</v>
      </c>
      <c r="E177" s="1">
        <v>1.0907715582450801</v>
      </c>
      <c r="F177">
        <v>1442</v>
      </c>
      <c r="G177">
        <v>1322</v>
      </c>
      <c r="H177" s="2">
        <v>0</v>
      </c>
      <c r="I177" s="2">
        <f>AVERAGE(Table1313[[#This Row],[Estimated costs 1]:[Estimated costs 20]])</f>
        <v>0</v>
      </c>
      <c r="J177" s="2" t="e">
        <f>(Table1313[[#This Row],[Mean]]-Table1313[[#This Row],[Actual cost]])/Table1313[[#This Row],[Actual cost]]*100</f>
        <v>#DIV/0!</v>
      </c>
      <c r="K177" s="2">
        <f>_xlfn.STDEV.P(Table1313[[#This Row],[Estimated costs 1]:[Estimated costs 20]])</f>
        <v>0</v>
      </c>
      <c r="L177" s="2" t="e">
        <f>Table1313[[#This Row],[Dev]]/Table1313[[#This Row],[Mean]]*100</f>
        <v>#DIV/0!</v>
      </c>
      <c r="M177" s="2">
        <f>Table1313[[#This Row],[Estimated costs 1]]-Table1313[[#This Row],[Actual cost]]</f>
        <v>0</v>
      </c>
      <c r="N177" s="2" t="e">
        <f>Table1313[[#This Row],[Diff 1]]/Table1313[[#This Row],[Actual cost]]*100</f>
        <v>#DIV/0!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</row>
    <row r="178" spans="1:34" x14ac:dyDescent="0.3">
      <c r="A178" t="s">
        <v>198</v>
      </c>
      <c r="B178">
        <v>176</v>
      </c>
      <c r="C178" t="str">
        <f>LEFT(Table1313[[#This Row],[Contingency id]])</f>
        <v>A</v>
      </c>
      <c r="D178" s="1">
        <v>0</v>
      </c>
      <c r="E178" s="1">
        <v>1.0637880274779099</v>
      </c>
      <c r="F178">
        <v>1084</v>
      </c>
      <c r="G178">
        <v>1019</v>
      </c>
      <c r="H178" s="2">
        <v>0</v>
      </c>
      <c r="I178" s="2">
        <f>AVERAGE(Table1313[[#This Row],[Estimated costs 1]:[Estimated costs 20]])</f>
        <v>0</v>
      </c>
      <c r="J178" s="2" t="e">
        <f>(Table1313[[#This Row],[Mean]]-Table1313[[#This Row],[Actual cost]])/Table1313[[#This Row],[Actual cost]]*100</f>
        <v>#DIV/0!</v>
      </c>
      <c r="K178" s="2">
        <f>_xlfn.STDEV.P(Table1313[[#This Row],[Estimated costs 1]:[Estimated costs 20]])</f>
        <v>0</v>
      </c>
      <c r="L178" s="2" t="e">
        <f>Table1313[[#This Row],[Dev]]/Table1313[[#This Row],[Mean]]*100</f>
        <v>#DIV/0!</v>
      </c>
      <c r="M178" s="2">
        <f>Table1313[[#This Row],[Estimated costs 1]]-Table1313[[#This Row],[Actual cost]]</f>
        <v>0</v>
      </c>
      <c r="N178" s="2" t="e">
        <f>Table1313[[#This Row],[Diff 1]]/Table1313[[#This Row],[Actual cost]]*100</f>
        <v>#DIV/0!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</row>
    <row r="179" spans="1:34" x14ac:dyDescent="0.3">
      <c r="A179" t="s">
        <v>199</v>
      </c>
      <c r="B179">
        <v>177</v>
      </c>
      <c r="C179" t="str">
        <f>LEFT(Table1313[[#This Row],[Contingency id]])</f>
        <v>A</v>
      </c>
      <c r="D179" s="1">
        <v>0</v>
      </c>
      <c r="E179" s="1">
        <v>1.0627450980392099</v>
      </c>
      <c r="F179">
        <v>1084</v>
      </c>
      <c r="G179">
        <v>1020</v>
      </c>
      <c r="H179" s="2">
        <v>0</v>
      </c>
      <c r="I179" s="2">
        <f>AVERAGE(Table1313[[#This Row],[Estimated costs 1]:[Estimated costs 20]])</f>
        <v>0</v>
      </c>
      <c r="J179" s="2" t="e">
        <f>(Table1313[[#This Row],[Mean]]-Table1313[[#This Row],[Actual cost]])/Table1313[[#This Row],[Actual cost]]*100</f>
        <v>#DIV/0!</v>
      </c>
      <c r="K179" s="2">
        <f>_xlfn.STDEV.P(Table1313[[#This Row],[Estimated costs 1]:[Estimated costs 20]])</f>
        <v>0</v>
      </c>
      <c r="L179" s="2" t="e">
        <f>Table1313[[#This Row],[Dev]]/Table1313[[#This Row],[Mean]]*100</f>
        <v>#DIV/0!</v>
      </c>
      <c r="M179" s="2">
        <f>Table1313[[#This Row],[Estimated costs 1]]-Table1313[[#This Row],[Actual cost]]</f>
        <v>0</v>
      </c>
      <c r="N179" s="2" t="e">
        <f>Table1313[[#This Row],[Diff 1]]/Table1313[[#This Row],[Actual cost]]*100</f>
        <v>#DIV/0!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</row>
    <row r="180" spans="1:34" x14ac:dyDescent="0.3">
      <c r="A180" t="s">
        <v>200</v>
      </c>
      <c r="B180">
        <v>178</v>
      </c>
      <c r="C180" t="str">
        <f>LEFT(Table1313[[#This Row],[Contingency id]])</f>
        <v>A</v>
      </c>
      <c r="D180" s="1">
        <v>0</v>
      </c>
      <c r="E180" s="1">
        <v>1.0371681415929199</v>
      </c>
      <c r="F180">
        <v>586</v>
      </c>
      <c r="G180">
        <v>565</v>
      </c>
      <c r="H180" s="2">
        <v>0</v>
      </c>
      <c r="I180" s="2">
        <f>AVERAGE(Table1313[[#This Row],[Estimated costs 1]:[Estimated costs 20]])</f>
        <v>0</v>
      </c>
      <c r="J180" s="2" t="e">
        <f>(Table1313[[#This Row],[Mean]]-Table1313[[#This Row],[Actual cost]])/Table1313[[#This Row],[Actual cost]]*100</f>
        <v>#DIV/0!</v>
      </c>
      <c r="K180" s="2">
        <f>_xlfn.STDEV.P(Table1313[[#This Row],[Estimated costs 1]:[Estimated costs 20]])</f>
        <v>0</v>
      </c>
      <c r="L180" s="2" t="e">
        <f>Table1313[[#This Row],[Dev]]/Table1313[[#This Row],[Mean]]*100</f>
        <v>#DIV/0!</v>
      </c>
      <c r="M180" s="2">
        <f>Table1313[[#This Row],[Estimated costs 1]]-Table1313[[#This Row],[Actual cost]]</f>
        <v>0</v>
      </c>
      <c r="N180" s="2" t="e">
        <f>Table1313[[#This Row],[Diff 1]]/Table1313[[#This Row],[Actual cost]]*100</f>
        <v>#DIV/0!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</row>
    <row r="181" spans="1:34" x14ac:dyDescent="0.3">
      <c r="A181" t="s">
        <v>201</v>
      </c>
      <c r="B181">
        <v>179</v>
      </c>
      <c r="C181" t="str">
        <f>LEFT(Table1313[[#This Row],[Contingency id]])</f>
        <v>A</v>
      </c>
      <c r="D181" s="1">
        <v>0</v>
      </c>
      <c r="E181" s="1">
        <v>1.05612829324169</v>
      </c>
      <c r="F181">
        <v>922</v>
      </c>
      <c r="G181">
        <v>873</v>
      </c>
      <c r="H181" s="2">
        <v>0</v>
      </c>
      <c r="I181" s="2">
        <f>AVERAGE(Table1313[[#This Row],[Estimated costs 1]:[Estimated costs 20]])</f>
        <v>0</v>
      </c>
      <c r="J181" s="2" t="e">
        <f>(Table1313[[#This Row],[Mean]]-Table1313[[#This Row],[Actual cost]])/Table1313[[#This Row],[Actual cost]]*100</f>
        <v>#DIV/0!</v>
      </c>
      <c r="K181" s="2">
        <f>_xlfn.STDEV.P(Table1313[[#This Row],[Estimated costs 1]:[Estimated costs 20]])</f>
        <v>0</v>
      </c>
      <c r="L181" s="2" t="e">
        <f>Table1313[[#This Row],[Dev]]/Table1313[[#This Row],[Mean]]*100</f>
        <v>#DIV/0!</v>
      </c>
      <c r="M181" s="2">
        <f>Table1313[[#This Row],[Estimated costs 1]]-Table1313[[#This Row],[Actual cost]]</f>
        <v>0</v>
      </c>
      <c r="N181" s="2" t="e">
        <f>Table1313[[#This Row],[Diff 1]]/Table1313[[#This Row],[Actual cost]]*100</f>
        <v>#DIV/0!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</row>
    <row r="182" spans="1:34" x14ac:dyDescent="0.3">
      <c r="A182" t="s">
        <v>202</v>
      </c>
      <c r="B182">
        <v>180</v>
      </c>
      <c r="C182" t="str">
        <f>LEFT(Table1313[[#This Row],[Contingency id]])</f>
        <v>A</v>
      </c>
      <c r="D182" s="1">
        <v>0</v>
      </c>
      <c r="E182" s="1">
        <v>1.0670212765957401</v>
      </c>
      <c r="F182">
        <v>1003</v>
      </c>
      <c r="G182">
        <v>940</v>
      </c>
      <c r="H182" s="2">
        <v>0</v>
      </c>
      <c r="I182" s="2">
        <f>AVERAGE(Table1313[[#This Row],[Estimated costs 1]:[Estimated costs 20]])</f>
        <v>0</v>
      </c>
      <c r="J182" s="2" t="e">
        <f>(Table1313[[#This Row],[Mean]]-Table1313[[#This Row],[Actual cost]])/Table1313[[#This Row],[Actual cost]]*100</f>
        <v>#DIV/0!</v>
      </c>
      <c r="K182" s="2">
        <f>_xlfn.STDEV.P(Table1313[[#This Row],[Estimated costs 1]:[Estimated costs 20]])</f>
        <v>0</v>
      </c>
      <c r="L182" s="2" t="e">
        <f>Table1313[[#This Row],[Dev]]/Table1313[[#This Row],[Mean]]*100</f>
        <v>#DIV/0!</v>
      </c>
      <c r="M182" s="2">
        <f>Table1313[[#This Row],[Estimated costs 1]]-Table1313[[#This Row],[Actual cost]]</f>
        <v>0</v>
      </c>
      <c r="N182" s="2" t="e">
        <f>Table1313[[#This Row],[Diff 1]]/Table1313[[#This Row],[Actual cost]]*100</f>
        <v>#DIV/0!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</row>
    <row r="183" spans="1:34" x14ac:dyDescent="0.3">
      <c r="A183" t="s">
        <v>203</v>
      </c>
      <c r="B183">
        <v>181</v>
      </c>
      <c r="C183" t="str">
        <f>LEFT(Table1313[[#This Row],[Contingency id]])</f>
        <v>B</v>
      </c>
      <c r="D183">
        <v>0</v>
      </c>
      <c r="E183" s="1">
        <v>1.02362204724409</v>
      </c>
      <c r="F183">
        <v>650</v>
      </c>
      <c r="G183">
        <v>635</v>
      </c>
      <c r="H183">
        <v>0</v>
      </c>
      <c r="I183" s="2">
        <f>AVERAGE(Table1313[[#This Row],[Estimated costs 1]:[Estimated costs 20]])</f>
        <v>0</v>
      </c>
      <c r="J183" s="2" t="e">
        <f>(Table1313[[#This Row],[Mean]]-Table1313[[#This Row],[Actual cost]])/Table1313[[#This Row],[Actual cost]]*100</f>
        <v>#DIV/0!</v>
      </c>
      <c r="K183" s="2">
        <f>_xlfn.STDEV.P(Table1313[[#This Row],[Estimated costs 1]:[Estimated costs 20]])</f>
        <v>0</v>
      </c>
      <c r="L183" s="2" t="e">
        <f>Table1313[[#This Row],[Dev]]/Table1313[[#This Row],[Mean]]*100</f>
        <v>#DIV/0!</v>
      </c>
      <c r="M183" s="2">
        <f>Table1313[[#This Row],[Estimated costs 1]]-Table1313[[#This Row],[Actual cost]]</f>
        <v>0</v>
      </c>
      <c r="N183" s="2" t="e">
        <f>Table1313[[#This Row],[Diff 1]]/Table1313[[#This Row],[Actual cost]]*100</f>
        <v>#DIV/0!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</row>
    <row r="184" spans="1:34" x14ac:dyDescent="0.3">
      <c r="A184" t="s">
        <v>204</v>
      </c>
      <c r="B184">
        <v>182</v>
      </c>
      <c r="C184" t="str">
        <f>LEFT(Table1313[[#This Row],[Contingency id]])</f>
        <v>B</v>
      </c>
      <c r="D184">
        <v>0</v>
      </c>
      <c r="E184" s="1">
        <v>1.0350318471337501</v>
      </c>
      <c r="F184">
        <v>650</v>
      </c>
      <c r="G184">
        <v>628</v>
      </c>
      <c r="H184">
        <v>0</v>
      </c>
      <c r="I184" s="2">
        <f>AVERAGE(Table1313[[#This Row],[Estimated costs 1]:[Estimated costs 20]])</f>
        <v>0</v>
      </c>
      <c r="J184" s="2" t="e">
        <f>(Table1313[[#This Row],[Mean]]-Table1313[[#This Row],[Actual cost]])/Table1313[[#This Row],[Actual cost]]*100</f>
        <v>#DIV/0!</v>
      </c>
      <c r="K184" s="2">
        <f>_xlfn.STDEV.P(Table1313[[#This Row],[Estimated costs 1]:[Estimated costs 20]])</f>
        <v>0</v>
      </c>
      <c r="L184" s="2" t="e">
        <f>Table1313[[#This Row],[Dev]]/Table1313[[#This Row],[Mean]]*100</f>
        <v>#DIV/0!</v>
      </c>
      <c r="M184" s="2">
        <f>Table1313[[#This Row],[Estimated costs 1]]-Table1313[[#This Row],[Actual cost]]</f>
        <v>0</v>
      </c>
      <c r="N184" s="2" t="e">
        <f>Table1313[[#This Row],[Diff 1]]/Table1313[[#This Row],[Actual cost]]*100</f>
        <v>#DIV/0!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</row>
    <row r="185" spans="1:34" x14ac:dyDescent="0.3">
      <c r="A185" t="s">
        <v>205</v>
      </c>
      <c r="B185">
        <v>183</v>
      </c>
      <c r="C185" t="str">
        <f>LEFT(Table1313[[#This Row],[Contingency id]])</f>
        <v>B</v>
      </c>
      <c r="D185">
        <v>0</v>
      </c>
      <c r="E185" s="1">
        <v>1.0346083788706699</v>
      </c>
      <c r="F185">
        <v>568</v>
      </c>
      <c r="G185">
        <v>549</v>
      </c>
      <c r="H185">
        <v>0</v>
      </c>
      <c r="I185" s="2">
        <f>AVERAGE(Table1313[[#This Row],[Estimated costs 1]:[Estimated costs 20]])</f>
        <v>0</v>
      </c>
      <c r="J185" s="2" t="e">
        <f>(Table1313[[#This Row],[Mean]]-Table1313[[#This Row],[Actual cost]])/Table1313[[#This Row],[Actual cost]]*100</f>
        <v>#DIV/0!</v>
      </c>
      <c r="K185" s="2">
        <f>_xlfn.STDEV.P(Table1313[[#This Row],[Estimated costs 1]:[Estimated costs 20]])</f>
        <v>0</v>
      </c>
      <c r="L185" s="2" t="e">
        <f>Table1313[[#This Row],[Dev]]/Table1313[[#This Row],[Mean]]*100</f>
        <v>#DIV/0!</v>
      </c>
      <c r="M185" s="2">
        <f>Table1313[[#This Row],[Estimated costs 1]]-Table1313[[#This Row],[Actual cost]]</f>
        <v>0</v>
      </c>
      <c r="N185" s="2" t="e">
        <f>Table1313[[#This Row],[Diff 1]]/Table1313[[#This Row],[Actual cost]]*100</f>
        <v>#DIV/0!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</row>
    <row r="186" spans="1:34" x14ac:dyDescent="0.3">
      <c r="A186" t="s">
        <v>206</v>
      </c>
      <c r="B186">
        <v>184</v>
      </c>
      <c r="C186" t="str">
        <f>LEFT(Table1313[[#This Row],[Contingency id]])</f>
        <v>B</v>
      </c>
      <c r="D186">
        <v>0</v>
      </c>
      <c r="E186" s="1">
        <v>1.03649635036496</v>
      </c>
      <c r="F186">
        <v>568</v>
      </c>
      <c r="G186">
        <v>548</v>
      </c>
      <c r="H186">
        <v>0</v>
      </c>
      <c r="I186" s="2">
        <f>AVERAGE(Table1313[[#This Row],[Estimated costs 1]:[Estimated costs 20]])</f>
        <v>0</v>
      </c>
      <c r="J186" s="2" t="e">
        <f>(Table1313[[#This Row],[Mean]]-Table1313[[#This Row],[Actual cost]])/Table1313[[#This Row],[Actual cost]]*100</f>
        <v>#DIV/0!</v>
      </c>
      <c r="K186" s="2">
        <f>_xlfn.STDEV.P(Table1313[[#This Row],[Estimated costs 1]:[Estimated costs 20]])</f>
        <v>0</v>
      </c>
      <c r="L186" s="2" t="e">
        <f>Table1313[[#This Row],[Dev]]/Table1313[[#This Row],[Mean]]*100</f>
        <v>#DIV/0!</v>
      </c>
      <c r="M186" s="2">
        <f>Table1313[[#This Row],[Estimated costs 1]]-Table1313[[#This Row],[Actual cost]]</f>
        <v>0</v>
      </c>
      <c r="N186" s="2" t="e">
        <f>Table1313[[#This Row],[Diff 1]]/Table1313[[#This Row],[Actual cost]]*100</f>
        <v>#DIV/0!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</row>
    <row r="187" spans="1:34" x14ac:dyDescent="0.3">
      <c r="A187" t="s">
        <v>207</v>
      </c>
      <c r="B187">
        <v>185</v>
      </c>
      <c r="C187" t="str">
        <f>LEFT(Table1313[[#This Row],[Contingency id]])</f>
        <v>B</v>
      </c>
      <c r="D187">
        <v>0</v>
      </c>
      <c r="E187" s="1">
        <v>1.04501607717041</v>
      </c>
      <c r="F187">
        <v>650</v>
      </c>
      <c r="G187">
        <v>622</v>
      </c>
      <c r="H187">
        <v>0</v>
      </c>
      <c r="I187" s="2">
        <f>AVERAGE(Table1313[[#This Row],[Estimated costs 1]:[Estimated costs 20]])</f>
        <v>0</v>
      </c>
      <c r="J187" s="2" t="e">
        <f>(Table1313[[#This Row],[Mean]]-Table1313[[#This Row],[Actual cost]])/Table1313[[#This Row],[Actual cost]]*100</f>
        <v>#DIV/0!</v>
      </c>
      <c r="K187" s="2">
        <f>_xlfn.STDEV.P(Table1313[[#This Row],[Estimated costs 1]:[Estimated costs 20]])</f>
        <v>0</v>
      </c>
      <c r="L187" s="2" t="e">
        <f>Table1313[[#This Row],[Dev]]/Table1313[[#This Row],[Mean]]*100</f>
        <v>#DIV/0!</v>
      </c>
      <c r="M187" s="2">
        <f>Table1313[[#This Row],[Estimated costs 1]]-Table1313[[#This Row],[Actual cost]]</f>
        <v>0</v>
      </c>
      <c r="N187" s="2" t="e">
        <f>Table1313[[#This Row],[Diff 1]]/Table1313[[#This Row],[Actual cost]]*100</f>
        <v>#DIV/0!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</row>
    <row r="188" spans="1:34" x14ac:dyDescent="0.3">
      <c r="A188" t="s">
        <v>208</v>
      </c>
      <c r="B188">
        <v>186</v>
      </c>
      <c r="C188" t="str">
        <f>LEFT(Table1313[[#This Row],[Contingency id]])</f>
        <v>B</v>
      </c>
      <c r="D188">
        <v>0</v>
      </c>
      <c r="E188" s="1">
        <v>1.0268562401263801</v>
      </c>
      <c r="F188">
        <v>650</v>
      </c>
      <c r="G188">
        <v>633</v>
      </c>
      <c r="H188">
        <v>0</v>
      </c>
      <c r="I188" s="2">
        <f>AVERAGE(Table1313[[#This Row],[Estimated costs 1]:[Estimated costs 20]])</f>
        <v>0</v>
      </c>
      <c r="J188" s="2" t="e">
        <f>(Table1313[[#This Row],[Mean]]-Table1313[[#This Row],[Actual cost]])/Table1313[[#This Row],[Actual cost]]*100</f>
        <v>#DIV/0!</v>
      </c>
      <c r="K188" s="2">
        <f>_xlfn.STDEV.P(Table1313[[#This Row],[Estimated costs 1]:[Estimated costs 20]])</f>
        <v>0</v>
      </c>
      <c r="L188" s="2" t="e">
        <f>Table1313[[#This Row],[Dev]]/Table1313[[#This Row],[Mean]]*100</f>
        <v>#DIV/0!</v>
      </c>
      <c r="M188" s="2">
        <f>Table1313[[#This Row],[Estimated costs 1]]-Table1313[[#This Row],[Actual cost]]</f>
        <v>0</v>
      </c>
      <c r="N188" s="2" t="e">
        <f>Table1313[[#This Row],[Diff 1]]/Table1313[[#This Row],[Actual cost]]*100</f>
        <v>#DIV/0!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</row>
    <row r="189" spans="1:34" x14ac:dyDescent="0.3">
      <c r="A189" t="s">
        <v>209</v>
      </c>
      <c r="B189">
        <v>187</v>
      </c>
      <c r="C189" t="str">
        <f>LEFT(Table1313[[#This Row],[Contingency id]])</f>
        <v>B</v>
      </c>
      <c r="D189">
        <v>0</v>
      </c>
      <c r="E189" s="1">
        <v>1.0583533173461199</v>
      </c>
      <c r="F189">
        <v>1324</v>
      </c>
      <c r="G189">
        <v>1251</v>
      </c>
      <c r="H189">
        <v>0</v>
      </c>
      <c r="I189" s="2">
        <f>AVERAGE(Table1313[[#This Row],[Estimated costs 1]:[Estimated costs 20]])</f>
        <v>0</v>
      </c>
      <c r="J189" s="2" t="e">
        <f>(Table1313[[#This Row],[Mean]]-Table1313[[#This Row],[Actual cost]])/Table1313[[#This Row],[Actual cost]]*100</f>
        <v>#DIV/0!</v>
      </c>
      <c r="K189" s="2">
        <f>_xlfn.STDEV.P(Table1313[[#This Row],[Estimated costs 1]:[Estimated costs 20]])</f>
        <v>0</v>
      </c>
      <c r="L189" s="2" t="e">
        <f>Table1313[[#This Row],[Dev]]/Table1313[[#This Row],[Mean]]*100</f>
        <v>#DIV/0!</v>
      </c>
      <c r="M189" s="2">
        <f>Table1313[[#This Row],[Estimated costs 1]]-Table1313[[#This Row],[Actual cost]]</f>
        <v>0</v>
      </c>
      <c r="N189" s="2" t="e">
        <f>Table1313[[#This Row],[Diff 1]]/Table1313[[#This Row],[Actual cost]]*100</f>
        <v>#DIV/0!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</row>
    <row r="190" spans="1:34" x14ac:dyDescent="0.3">
      <c r="A190" t="s">
        <v>210</v>
      </c>
      <c r="B190">
        <v>188</v>
      </c>
      <c r="C190" t="str">
        <f>LEFT(Table1313[[#This Row],[Contingency id]])</f>
        <v>B</v>
      </c>
      <c r="D190">
        <v>0</v>
      </c>
      <c r="E190" s="1">
        <v>1.0251450676982501</v>
      </c>
      <c r="F190">
        <v>530</v>
      </c>
      <c r="G190">
        <v>517</v>
      </c>
      <c r="H190">
        <v>0</v>
      </c>
      <c r="I190" s="2">
        <f>AVERAGE(Table1313[[#This Row],[Estimated costs 1]:[Estimated costs 20]])</f>
        <v>0</v>
      </c>
      <c r="J190" s="2" t="e">
        <f>(Table1313[[#This Row],[Mean]]-Table1313[[#This Row],[Actual cost]])/Table1313[[#This Row],[Actual cost]]*100</f>
        <v>#DIV/0!</v>
      </c>
      <c r="K190" s="2">
        <f>_xlfn.STDEV.P(Table1313[[#This Row],[Estimated costs 1]:[Estimated costs 20]])</f>
        <v>0</v>
      </c>
      <c r="L190" s="2" t="e">
        <f>Table1313[[#This Row],[Dev]]/Table1313[[#This Row],[Mean]]*100</f>
        <v>#DIV/0!</v>
      </c>
      <c r="M190" s="2">
        <f>Table1313[[#This Row],[Estimated costs 1]]-Table1313[[#This Row],[Actual cost]]</f>
        <v>0</v>
      </c>
      <c r="N190" s="2" t="e">
        <f>Table1313[[#This Row],[Diff 1]]/Table1313[[#This Row],[Actual cost]]*100</f>
        <v>#DIV/0!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</row>
    <row r="191" spans="1:34" x14ac:dyDescent="0.3">
      <c r="A191" t="s">
        <v>211</v>
      </c>
      <c r="B191">
        <v>189</v>
      </c>
      <c r="C191" t="str">
        <f>LEFT(Table1313[[#This Row],[Contingency id]])</f>
        <v>B</v>
      </c>
      <c r="D191">
        <v>0</v>
      </c>
      <c r="E191" s="1">
        <v>1</v>
      </c>
      <c r="F191">
        <v>241</v>
      </c>
      <c r="G191">
        <v>241</v>
      </c>
      <c r="H191">
        <v>0</v>
      </c>
      <c r="I191" s="2">
        <f>AVERAGE(Table1313[[#This Row],[Estimated costs 1]:[Estimated costs 20]])</f>
        <v>0</v>
      </c>
      <c r="J191" s="2" t="e">
        <f>(Table1313[[#This Row],[Mean]]-Table1313[[#This Row],[Actual cost]])/Table1313[[#This Row],[Actual cost]]*100</f>
        <v>#DIV/0!</v>
      </c>
      <c r="K191" s="2">
        <f>_xlfn.STDEV.P(Table1313[[#This Row],[Estimated costs 1]:[Estimated costs 20]])</f>
        <v>0</v>
      </c>
      <c r="L191" s="2" t="e">
        <f>Table1313[[#This Row],[Dev]]/Table1313[[#This Row],[Mean]]*100</f>
        <v>#DIV/0!</v>
      </c>
      <c r="M191" s="2">
        <f>Table1313[[#This Row],[Estimated costs 1]]-Table1313[[#This Row],[Actual cost]]</f>
        <v>0</v>
      </c>
      <c r="N191" s="2" t="e">
        <f>Table1313[[#This Row],[Diff 1]]/Table1313[[#This Row],[Actual cost]]*100</f>
        <v>#DIV/0!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</row>
    <row r="192" spans="1:34" x14ac:dyDescent="0.3">
      <c r="A192" t="s">
        <v>212</v>
      </c>
      <c r="B192">
        <v>190</v>
      </c>
      <c r="C192" t="str">
        <f>LEFT(Table1313[[#This Row],[Contingency id]])</f>
        <v>B</v>
      </c>
      <c r="D192">
        <v>0</v>
      </c>
      <c r="E192" s="1">
        <v>1.0126050420168</v>
      </c>
      <c r="F192">
        <v>241</v>
      </c>
      <c r="G192">
        <v>238</v>
      </c>
      <c r="H192">
        <v>0</v>
      </c>
      <c r="I192" s="2">
        <f>AVERAGE(Table1313[[#This Row],[Estimated costs 1]:[Estimated costs 20]])</f>
        <v>0</v>
      </c>
      <c r="J192" s="2" t="e">
        <f>(Table1313[[#This Row],[Mean]]-Table1313[[#This Row],[Actual cost]])/Table1313[[#This Row],[Actual cost]]*100</f>
        <v>#DIV/0!</v>
      </c>
      <c r="K192" s="2">
        <f>_xlfn.STDEV.P(Table1313[[#This Row],[Estimated costs 1]:[Estimated costs 20]])</f>
        <v>0</v>
      </c>
      <c r="L192" s="2" t="e">
        <f>Table1313[[#This Row],[Dev]]/Table1313[[#This Row],[Mean]]*100</f>
        <v>#DIV/0!</v>
      </c>
      <c r="M192" s="2">
        <f>Table1313[[#This Row],[Estimated costs 1]]-Table1313[[#This Row],[Actual cost]]</f>
        <v>0</v>
      </c>
      <c r="N192" s="2" t="e">
        <f>Table1313[[#This Row],[Diff 1]]/Table1313[[#This Row],[Actual cost]]*100</f>
        <v>#DIV/0!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</row>
    <row r="193" spans="1:34" x14ac:dyDescent="0.3">
      <c r="A193" t="s">
        <v>213</v>
      </c>
      <c r="B193">
        <v>191</v>
      </c>
      <c r="C193" t="str">
        <f>LEFT(Table1313[[#This Row],[Contingency id]])</f>
        <v>B</v>
      </c>
      <c r="D193">
        <v>0</v>
      </c>
      <c r="E193" s="1">
        <v>1.08132045088566</v>
      </c>
      <c r="F193">
        <v>1343</v>
      </c>
      <c r="G193">
        <v>1242</v>
      </c>
      <c r="H193">
        <v>0</v>
      </c>
      <c r="I193" s="2">
        <f>AVERAGE(Table1313[[#This Row],[Estimated costs 1]:[Estimated costs 20]])</f>
        <v>0</v>
      </c>
      <c r="J193" s="2" t="e">
        <f>(Table1313[[#This Row],[Mean]]-Table1313[[#This Row],[Actual cost]])/Table1313[[#This Row],[Actual cost]]*100</f>
        <v>#DIV/0!</v>
      </c>
      <c r="K193" s="2">
        <f>_xlfn.STDEV.P(Table1313[[#This Row],[Estimated costs 1]:[Estimated costs 20]])</f>
        <v>0</v>
      </c>
      <c r="L193" s="2" t="e">
        <f>Table1313[[#This Row],[Dev]]/Table1313[[#This Row],[Mean]]*100</f>
        <v>#DIV/0!</v>
      </c>
      <c r="M193" s="2">
        <f>Table1313[[#This Row],[Estimated costs 1]]-Table1313[[#This Row],[Actual cost]]</f>
        <v>0</v>
      </c>
      <c r="N193" s="2" t="e">
        <f>Table1313[[#This Row],[Diff 1]]/Table1313[[#This Row],[Actual cost]]*100</f>
        <v>#DIV/0!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</row>
    <row r="194" spans="1:34" x14ac:dyDescent="0.3">
      <c r="A194" t="s">
        <v>214</v>
      </c>
      <c r="B194">
        <v>192</v>
      </c>
      <c r="C194" t="str">
        <f>LEFT(Table1313[[#This Row],[Contingency id]])</f>
        <v>B</v>
      </c>
      <c r="D194">
        <v>0</v>
      </c>
      <c r="E194" s="1">
        <v>1.0563798219584499</v>
      </c>
      <c r="F194">
        <v>712</v>
      </c>
      <c r="G194">
        <v>674</v>
      </c>
      <c r="H194">
        <v>0</v>
      </c>
      <c r="I194" s="2">
        <f>AVERAGE(Table1313[[#This Row],[Estimated costs 1]:[Estimated costs 20]])</f>
        <v>0</v>
      </c>
      <c r="J194" s="2" t="e">
        <f>(Table1313[[#This Row],[Mean]]-Table1313[[#This Row],[Actual cost]])/Table1313[[#This Row],[Actual cost]]*100</f>
        <v>#DIV/0!</v>
      </c>
      <c r="K194" s="2">
        <f>_xlfn.STDEV.P(Table1313[[#This Row],[Estimated costs 1]:[Estimated costs 20]])</f>
        <v>0</v>
      </c>
      <c r="L194" s="2" t="e">
        <f>Table1313[[#This Row],[Dev]]/Table1313[[#This Row],[Mean]]*100</f>
        <v>#DIV/0!</v>
      </c>
      <c r="M194" s="2">
        <f>Table1313[[#This Row],[Estimated costs 1]]-Table1313[[#This Row],[Actual cost]]</f>
        <v>0</v>
      </c>
      <c r="N194" s="2" t="e">
        <f>Table1313[[#This Row],[Diff 1]]/Table1313[[#This Row],[Actual cost]]*100</f>
        <v>#DIV/0!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</row>
    <row r="195" spans="1:34" x14ac:dyDescent="0.3">
      <c r="A195" t="s">
        <v>215</v>
      </c>
      <c r="B195">
        <v>193</v>
      </c>
      <c r="C195" t="str">
        <f>LEFT(Table1313[[#This Row],[Contingency id]])</f>
        <v>B</v>
      </c>
      <c r="D195">
        <v>0</v>
      </c>
      <c r="E195" s="1">
        <v>1.0289017341040401</v>
      </c>
      <c r="F195">
        <v>712</v>
      </c>
      <c r="G195">
        <v>692</v>
      </c>
      <c r="H195">
        <v>0</v>
      </c>
      <c r="I195" s="2">
        <f>AVERAGE(Table1313[[#This Row],[Estimated costs 1]:[Estimated costs 20]])</f>
        <v>0</v>
      </c>
      <c r="J195" s="2" t="e">
        <f>(Table1313[[#This Row],[Mean]]-Table1313[[#This Row],[Actual cost]])/Table1313[[#This Row],[Actual cost]]*100</f>
        <v>#DIV/0!</v>
      </c>
      <c r="K195" s="2">
        <f>_xlfn.STDEV.P(Table1313[[#This Row],[Estimated costs 1]:[Estimated costs 20]])</f>
        <v>0</v>
      </c>
      <c r="L195" s="2" t="e">
        <f>Table1313[[#This Row],[Dev]]/Table1313[[#This Row],[Mean]]*100</f>
        <v>#DIV/0!</v>
      </c>
      <c r="M195" s="2">
        <f>Table1313[[#This Row],[Estimated costs 1]]-Table1313[[#This Row],[Actual cost]]</f>
        <v>0</v>
      </c>
      <c r="N195" s="2" t="e">
        <f>Table1313[[#This Row],[Diff 1]]/Table1313[[#This Row],[Actual cost]]*100</f>
        <v>#DIV/0!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</row>
    <row r="196" spans="1:34" x14ac:dyDescent="0.3">
      <c r="A196" t="s">
        <v>216</v>
      </c>
      <c r="B196">
        <v>194</v>
      </c>
      <c r="C196" t="str">
        <f>LEFT(Table1313[[#This Row],[Contingency id]])</f>
        <v>B</v>
      </c>
      <c r="D196">
        <v>0</v>
      </c>
      <c r="E196" s="1">
        <v>1.02623906705539</v>
      </c>
      <c r="F196">
        <v>352</v>
      </c>
      <c r="G196">
        <v>343</v>
      </c>
      <c r="H196">
        <v>0</v>
      </c>
      <c r="I196" s="2">
        <f>AVERAGE(Table1313[[#This Row],[Estimated costs 1]:[Estimated costs 20]])</f>
        <v>0</v>
      </c>
      <c r="J196" s="2" t="e">
        <f>(Table1313[[#This Row],[Mean]]-Table1313[[#This Row],[Actual cost]])/Table1313[[#This Row],[Actual cost]]*100</f>
        <v>#DIV/0!</v>
      </c>
      <c r="K196" s="2">
        <f>_xlfn.STDEV.P(Table1313[[#This Row],[Estimated costs 1]:[Estimated costs 20]])</f>
        <v>0</v>
      </c>
      <c r="L196" s="2" t="e">
        <f>Table1313[[#This Row],[Dev]]/Table1313[[#This Row],[Mean]]*100</f>
        <v>#DIV/0!</v>
      </c>
      <c r="M196" s="2">
        <f>Table1313[[#This Row],[Estimated costs 1]]-Table1313[[#This Row],[Actual cost]]</f>
        <v>0</v>
      </c>
      <c r="N196" s="2" t="e">
        <f>Table1313[[#This Row],[Diff 1]]/Table1313[[#This Row],[Actual cost]]*100</f>
        <v>#DIV/0!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</row>
    <row r="197" spans="1:34" x14ac:dyDescent="0.3">
      <c r="A197" t="s">
        <v>217</v>
      </c>
      <c r="B197">
        <v>195</v>
      </c>
      <c r="C197" t="str">
        <f>LEFT(Table1313[[#This Row],[Contingency id]])</f>
        <v>B</v>
      </c>
      <c r="D197">
        <v>0</v>
      </c>
      <c r="E197" s="1">
        <v>1.0096463022508</v>
      </c>
      <c r="F197">
        <v>314</v>
      </c>
      <c r="G197">
        <v>311</v>
      </c>
      <c r="H197">
        <v>0</v>
      </c>
      <c r="I197" s="2">
        <f>AVERAGE(Table1313[[#This Row],[Estimated costs 1]:[Estimated costs 20]])</f>
        <v>0</v>
      </c>
      <c r="J197" s="2" t="e">
        <f>(Table1313[[#This Row],[Mean]]-Table1313[[#This Row],[Actual cost]])/Table1313[[#This Row],[Actual cost]]*100</f>
        <v>#DIV/0!</v>
      </c>
      <c r="K197" s="2">
        <f>_xlfn.STDEV.P(Table1313[[#This Row],[Estimated costs 1]:[Estimated costs 20]])</f>
        <v>0</v>
      </c>
      <c r="L197" s="2" t="e">
        <f>Table1313[[#This Row],[Dev]]/Table1313[[#This Row],[Mean]]*100</f>
        <v>#DIV/0!</v>
      </c>
      <c r="M197" s="2">
        <f>Table1313[[#This Row],[Estimated costs 1]]-Table1313[[#This Row],[Actual cost]]</f>
        <v>0</v>
      </c>
      <c r="N197" s="2" t="e">
        <f>Table1313[[#This Row],[Diff 1]]/Table1313[[#This Row],[Actual cost]]*100</f>
        <v>#DIV/0!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</row>
    <row r="198" spans="1:34" x14ac:dyDescent="0.3">
      <c r="A198" t="s">
        <v>218</v>
      </c>
      <c r="B198">
        <v>196</v>
      </c>
      <c r="C198" t="str">
        <f>LEFT(Table1313[[#This Row],[Contingency id]])</f>
        <v>B</v>
      </c>
      <c r="D198">
        <v>0</v>
      </c>
      <c r="E198" s="1">
        <v>1.01618122977346</v>
      </c>
      <c r="F198">
        <v>314</v>
      </c>
      <c r="G198">
        <v>309</v>
      </c>
      <c r="H198">
        <v>0</v>
      </c>
      <c r="I198" s="2">
        <f>AVERAGE(Table1313[[#This Row],[Estimated costs 1]:[Estimated costs 20]])</f>
        <v>0</v>
      </c>
      <c r="J198" s="2" t="e">
        <f>(Table1313[[#This Row],[Mean]]-Table1313[[#This Row],[Actual cost]])/Table1313[[#This Row],[Actual cost]]*100</f>
        <v>#DIV/0!</v>
      </c>
      <c r="K198" s="2">
        <f>_xlfn.STDEV.P(Table1313[[#This Row],[Estimated costs 1]:[Estimated costs 20]])</f>
        <v>0</v>
      </c>
      <c r="L198" s="2" t="e">
        <f>Table1313[[#This Row],[Dev]]/Table1313[[#This Row],[Mean]]*100</f>
        <v>#DIV/0!</v>
      </c>
      <c r="M198" s="2">
        <f>Table1313[[#This Row],[Estimated costs 1]]-Table1313[[#This Row],[Actual cost]]</f>
        <v>0</v>
      </c>
      <c r="N198" s="2" t="e">
        <f>Table1313[[#This Row],[Diff 1]]/Table1313[[#This Row],[Actual cost]]*100</f>
        <v>#DIV/0!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</row>
    <row r="199" spans="1:34" x14ac:dyDescent="0.3">
      <c r="A199" t="s">
        <v>219</v>
      </c>
      <c r="B199">
        <v>197</v>
      </c>
      <c r="C199" t="str">
        <f>LEFT(Table1313[[#This Row],[Contingency id]])</f>
        <v>B</v>
      </c>
      <c r="D199">
        <v>0</v>
      </c>
      <c r="E199" s="1">
        <v>1.01036269430051</v>
      </c>
      <c r="F199">
        <v>195</v>
      </c>
      <c r="G199">
        <v>193</v>
      </c>
      <c r="H199">
        <v>0</v>
      </c>
      <c r="I199" s="2">
        <f>AVERAGE(Table1313[[#This Row],[Estimated costs 1]:[Estimated costs 20]])</f>
        <v>0</v>
      </c>
      <c r="J199" s="2" t="e">
        <f>(Table1313[[#This Row],[Mean]]-Table1313[[#This Row],[Actual cost]])/Table1313[[#This Row],[Actual cost]]*100</f>
        <v>#DIV/0!</v>
      </c>
      <c r="K199" s="2">
        <f>_xlfn.STDEV.P(Table1313[[#This Row],[Estimated costs 1]:[Estimated costs 20]])</f>
        <v>0</v>
      </c>
      <c r="L199" s="2" t="e">
        <f>Table1313[[#This Row],[Dev]]/Table1313[[#This Row],[Mean]]*100</f>
        <v>#DIV/0!</v>
      </c>
      <c r="M199" s="2">
        <f>Table1313[[#This Row],[Estimated costs 1]]-Table1313[[#This Row],[Actual cost]]</f>
        <v>0</v>
      </c>
      <c r="N199" s="2" t="e">
        <f>Table1313[[#This Row],[Diff 1]]/Table1313[[#This Row],[Actual cost]]*100</f>
        <v>#DIV/0!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</row>
    <row r="200" spans="1:34" x14ac:dyDescent="0.3">
      <c r="A200" t="s">
        <v>220</v>
      </c>
      <c r="B200">
        <v>198</v>
      </c>
      <c r="C200" t="str">
        <f>LEFT(Table1313[[#This Row],[Contingency id]])</f>
        <v>B</v>
      </c>
      <c r="D200">
        <v>0</v>
      </c>
      <c r="E200" s="1">
        <v>1.0051546391752499</v>
      </c>
      <c r="F200">
        <v>195</v>
      </c>
      <c r="G200">
        <v>194</v>
      </c>
      <c r="H200">
        <v>0</v>
      </c>
      <c r="I200" s="2">
        <f>AVERAGE(Table1313[[#This Row],[Estimated costs 1]:[Estimated costs 20]])</f>
        <v>0</v>
      </c>
      <c r="J200" s="2" t="e">
        <f>(Table1313[[#This Row],[Mean]]-Table1313[[#This Row],[Actual cost]])/Table1313[[#This Row],[Actual cost]]*100</f>
        <v>#DIV/0!</v>
      </c>
      <c r="K200" s="2">
        <f>_xlfn.STDEV.P(Table1313[[#This Row],[Estimated costs 1]:[Estimated costs 20]])</f>
        <v>0</v>
      </c>
      <c r="L200" s="2" t="e">
        <f>Table1313[[#This Row],[Dev]]/Table1313[[#This Row],[Mean]]*100</f>
        <v>#DIV/0!</v>
      </c>
      <c r="M200" s="2">
        <f>Table1313[[#This Row],[Estimated costs 1]]-Table1313[[#This Row],[Actual cost]]</f>
        <v>0</v>
      </c>
      <c r="N200" s="2" t="e">
        <f>Table1313[[#This Row],[Diff 1]]/Table1313[[#This Row],[Actual cost]]*100</f>
        <v>#DIV/0!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</row>
    <row r="201" spans="1:34" x14ac:dyDescent="0.3">
      <c r="A201" t="s">
        <v>221</v>
      </c>
      <c r="B201">
        <v>199</v>
      </c>
      <c r="C201" t="str">
        <f>LEFT(Table1313[[#This Row],[Contingency id]])</f>
        <v>B</v>
      </c>
      <c r="D201">
        <v>0</v>
      </c>
      <c r="E201" s="1">
        <v>1.03039073806078</v>
      </c>
      <c r="F201">
        <v>712</v>
      </c>
      <c r="G201">
        <v>691</v>
      </c>
      <c r="H201">
        <v>0</v>
      </c>
      <c r="I201" s="2">
        <f>AVERAGE(Table1313[[#This Row],[Estimated costs 1]:[Estimated costs 20]])</f>
        <v>0</v>
      </c>
      <c r="J201" s="2" t="e">
        <f>(Table1313[[#This Row],[Mean]]-Table1313[[#This Row],[Actual cost]])/Table1313[[#This Row],[Actual cost]]*100</f>
        <v>#DIV/0!</v>
      </c>
      <c r="K201" s="2">
        <f>_xlfn.STDEV.P(Table1313[[#This Row],[Estimated costs 1]:[Estimated costs 20]])</f>
        <v>0</v>
      </c>
      <c r="L201" s="2" t="e">
        <f>Table1313[[#This Row],[Dev]]/Table1313[[#This Row],[Mean]]*100</f>
        <v>#DIV/0!</v>
      </c>
      <c r="M201" s="2">
        <f>Table1313[[#This Row],[Estimated costs 1]]-Table1313[[#This Row],[Actual cost]]</f>
        <v>0</v>
      </c>
      <c r="N201" s="2" t="e">
        <f>Table1313[[#This Row],[Diff 1]]/Table1313[[#This Row],[Actual cost]]*100</f>
        <v>#DIV/0!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</row>
    <row r="202" spans="1:34" x14ac:dyDescent="0.3">
      <c r="A202" t="s">
        <v>222</v>
      </c>
      <c r="B202">
        <v>200</v>
      </c>
      <c r="C202" t="str">
        <f>LEFT(Table1313[[#This Row],[Contingency id]])</f>
        <v>B</v>
      </c>
      <c r="D202">
        <v>0</v>
      </c>
      <c r="E202" s="1">
        <v>1.0617042115572899</v>
      </c>
      <c r="F202">
        <v>1084</v>
      </c>
      <c r="G202">
        <v>1021</v>
      </c>
      <c r="H202">
        <v>0</v>
      </c>
      <c r="I202" s="2">
        <f>AVERAGE(Table1313[[#This Row],[Estimated costs 1]:[Estimated costs 20]])</f>
        <v>0</v>
      </c>
      <c r="J202" s="2" t="e">
        <f>(Table1313[[#This Row],[Mean]]-Table1313[[#This Row],[Actual cost]])/Table1313[[#This Row],[Actual cost]]*100</f>
        <v>#DIV/0!</v>
      </c>
      <c r="K202" s="2">
        <f>_xlfn.STDEV.P(Table1313[[#This Row],[Estimated costs 1]:[Estimated costs 20]])</f>
        <v>0</v>
      </c>
      <c r="L202" s="2" t="e">
        <f>Table1313[[#This Row],[Dev]]/Table1313[[#This Row],[Mean]]*100</f>
        <v>#DIV/0!</v>
      </c>
      <c r="M202" s="2">
        <f>Table1313[[#This Row],[Estimated costs 1]]-Table1313[[#This Row],[Actual cost]]</f>
        <v>0</v>
      </c>
      <c r="N202" s="2" t="e">
        <f>Table1313[[#This Row],[Diff 1]]/Table1313[[#This Row],[Actual cost]]*100</f>
        <v>#DIV/0!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</row>
    <row r="203" spans="1:34" x14ac:dyDescent="0.3">
      <c r="A203" t="s">
        <v>223</v>
      </c>
      <c r="B203">
        <v>201</v>
      </c>
      <c r="C203" t="str">
        <f>LEFT(Table1313[[#This Row],[Contingency id]])</f>
        <v>B</v>
      </c>
      <c r="D203">
        <v>0</v>
      </c>
      <c r="E203" s="1">
        <v>1.0575609756097499</v>
      </c>
      <c r="F203">
        <v>1084</v>
      </c>
      <c r="G203">
        <v>1025</v>
      </c>
      <c r="H203">
        <v>0</v>
      </c>
      <c r="I203" s="2">
        <f>AVERAGE(Table1313[[#This Row],[Estimated costs 1]:[Estimated costs 20]])</f>
        <v>0</v>
      </c>
      <c r="J203" s="2" t="e">
        <f>(Table1313[[#This Row],[Mean]]-Table1313[[#This Row],[Actual cost]])/Table1313[[#This Row],[Actual cost]]*100</f>
        <v>#DIV/0!</v>
      </c>
      <c r="K203" s="2">
        <f>_xlfn.STDEV.P(Table1313[[#This Row],[Estimated costs 1]:[Estimated costs 20]])</f>
        <v>0</v>
      </c>
      <c r="L203" s="2" t="e">
        <f>Table1313[[#This Row],[Dev]]/Table1313[[#This Row],[Mean]]*100</f>
        <v>#DIV/0!</v>
      </c>
      <c r="M203" s="2">
        <f>Table1313[[#This Row],[Estimated costs 1]]-Table1313[[#This Row],[Actual cost]]</f>
        <v>0</v>
      </c>
      <c r="N203" s="2" t="e">
        <f>Table1313[[#This Row],[Diff 1]]/Table1313[[#This Row],[Actual cost]]*100</f>
        <v>#DIV/0!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</row>
    <row r="204" spans="1:34" x14ac:dyDescent="0.3">
      <c r="A204" t="s">
        <v>224</v>
      </c>
      <c r="B204">
        <v>202</v>
      </c>
      <c r="C204" t="str">
        <f>LEFT(Table1313[[#This Row],[Contingency id]])</f>
        <v>B</v>
      </c>
      <c r="D204">
        <v>0</v>
      </c>
      <c r="E204" s="1">
        <v>1.0262697022767</v>
      </c>
      <c r="F204">
        <v>586</v>
      </c>
      <c r="G204">
        <v>571</v>
      </c>
      <c r="H204">
        <v>0</v>
      </c>
      <c r="I204" s="2">
        <f>AVERAGE(Table1313[[#This Row],[Estimated costs 1]:[Estimated costs 20]])</f>
        <v>0</v>
      </c>
      <c r="J204" s="2" t="e">
        <f>(Table1313[[#This Row],[Mean]]-Table1313[[#This Row],[Actual cost]])/Table1313[[#This Row],[Actual cost]]*100</f>
        <v>#DIV/0!</v>
      </c>
      <c r="K204" s="2">
        <f>_xlfn.STDEV.P(Table1313[[#This Row],[Estimated costs 1]:[Estimated costs 20]])</f>
        <v>0</v>
      </c>
      <c r="L204" s="2" t="e">
        <f>Table1313[[#This Row],[Dev]]/Table1313[[#This Row],[Mean]]*100</f>
        <v>#DIV/0!</v>
      </c>
      <c r="M204" s="2">
        <f>Table1313[[#This Row],[Estimated costs 1]]-Table1313[[#This Row],[Actual cost]]</f>
        <v>0</v>
      </c>
      <c r="N204" s="2" t="e">
        <f>Table1313[[#This Row],[Diff 1]]/Table1313[[#This Row],[Actual cost]]*100</f>
        <v>#DIV/0!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</row>
    <row r="205" spans="1:34" x14ac:dyDescent="0.3">
      <c r="A205" t="s">
        <v>225</v>
      </c>
      <c r="B205">
        <v>203</v>
      </c>
      <c r="C205" t="str">
        <f>LEFT(Table1313[[#This Row],[Contingency id]])</f>
        <v>C</v>
      </c>
      <c r="D205">
        <v>0</v>
      </c>
      <c r="E205" s="1">
        <v>1.0204081632652999</v>
      </c>
      <c r="F205">
        <v>650</v>
      </c>
      <c r="G205">
        <v>637</v>
      </c>
      <c r="H205">
        <v>0</v>
      </c>
      <c r="I205" s="2">
        <f>AVERAGE(Table1313[[#This Row],[Estimated costs 1]:[Estimated costs 20]])</f>
        <v>0</v>
      </c>
      <c r="J205" s="2" t="e">
        <f>(Table1313[[#This Row],[Mean]]-Table1313[[#This Row],[Actual cost]])/Table1313[[#This Row],[Actual cost]]*100</f>
        <v>#DIV/0!</v>
      </c>
      <c r="K205" s="2">
        <f>_xlfn.STDEV.P(Table1313[[#This Row],[Estimated costs 1]:[Estimated costs 20]])</f>
        <v>0</v>
      </c>
      <c r="L205" s="2" t="e">
        <f>Table1313[[#This Row],[Dev]]/Table1313[[#This Row],[Mean]]*100</f>
        <v>#DIV/0!</v>
      </c>
      <c r="M205" s="2">
        <f>Table1313[[#This Row],[Estimated costs 1]]-Table1313[[#This Row],[Actual cost]]</f>
        <v>0</v>
      </c>
      <c r="N205" s="2" t="e">
        <f>Table1313[[#This Row],[Diff 1]]/Table1313[[#This Row],[Actual cost]]*100</f>
        <v>#DIV/0!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</row>
    <row r="206" spans="1:34" x14ac:dyDescent="0.3">
      <c r="A206" t="s">
        <v>226</v>
      </c>
      <c r="B206">
        <v>204</v>
      </c>
      <c r="C206" t="str">
        <f>LEFT(Table1313[[#This Row],[Contingency id]])</f>
        <v>C</v>
      </c>
      <c r="D206">
        <v>0</v>
      </c>
      <c r="E206" s="1">
        <v>1.0346083788706699</v>
      </c>
      <c r="F206">
        <v>568</v>
      </c>
      <c r="G206">
        <v>549</v>
      </c>
      <c r="H206">
        <v>0</v>
      </c>
      <c r="I206" s="2">
        <f>AVERAGE(Table1313[[#This Row],[Estimated costs 1]:[Estimated costs 20]])</f>
        <v>0</v>
      </c>
      <c r="J206" s="2" t="e">
        <f>(Table1313[[#This Row],[Mean]]-Table1313[[#This Row],[Actual cost]])/Table1313[[#This Row],[Actual cost]]*100</f>
        <v>#DIV/0!</v>
      </c>
      <c r="K206" s="2">
        <f>_xlfn.STDEV.P(Table1313[[#This Row],[Estimated costs 1]:[Estimated costs 20]])</f>
        <v>0</v>
      </c>
      <c r="L206" s="2" t="e">
        <f>Table1313[[#This Row],[Dev]]/Table1313[[#This Row],[Mean]]*100</f>
        <v>#DIV/0!</v>
      </c>
      <c r="M206" s="2">
        <f>Table1313[[#This Row],[Estimated costs 1]]-Table1313[[#This Row],[Actual cost]]</f>
        <v>0</v>
      </c>
      <c r="N206" s="2" t="e">
        <f>Table1313[[#This Row],[Diff 1]]/Table1313[[#This Row],[Actual cost]]*100</f>
        <v>#DIV/0!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</row>
    <row r="207" spans="1:34" x14ac:dyDescent="0.3">
      <c r="A207" t="s">
        <v>227</v>
      </c>
      <c r="B207">
        <v>205</v>
      </c>
      <c r="C207" t="str">
        <f>LEFT(Table1313[[#This Row],[Contingency id]])</f>
        <v>C</v>
      </c>
      <c r="D207">
        <v>0</v>
      </c>
      <c r="E207" s="1">
        <v>1.03085299455535</v>
      </c>
      <c r="F207">
        <v>568</v>
      </c>
      <c r="G207">
        <v>551</v>
      </c>
      <c r="H207">
        <v>0</v>
      </c>
      <c r="I207" s="2">
        <f>AVERAGE(Table1313[[#This Row],[Estimated costs 1]:[Estimated costs 20]])</f>
        <v>0</v>
      </c>
      <c r="J207" s="2" t="e">
        <f>(Table1313[[#This Row],[Mean]]-Table1313[[#This Row],[Actual cost]])/Table1313[[#This Row],[Actual cost]]*100</f>
        <v>#DIV/0!</v>
      </c>
      <c r="K207" s="2">
        <f>_xlfn.STDEV.P(Table1313[[#This Row],[Estimated costs 1]:[Estimated costs 20]])</f>
        <v>0</v>
      </c>
      <c r="L207" s="2" t="e">
        <f>Table1313[[#This Row],[Dev]]/Table1313[[#This Row],[Mean]]*100</f>
        <v>#DIV/0!</v>
      </c>
      <c r="M207" s="2">
        <f>Table1313[[#This Row],[Estimated costs 1]]-Table1313[[#This Row],[Actual cost]]</f>
        <v>0</v>
      </c>
      <c r="N207" s="2" t="e">
        <f>Table1313[[#This Row],[Diff 1]]/Table1313[[#This Row],[Actual cost]]*100</f>
        <v>#DIV/0!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</row>
    <row r="208" spans="1:34" x14ac:dyDescent="0.3">
      <c r="A208" t="s">
        <v>228</v>
      </c>
      <c r="B208">
        <v>206</v>
      </c>
      <c r="C208" t="str">
        <f>LEFT(Table1313[[#This Row],[Contingency id]])</f>
        <v>C</v>
      </c>
      <c r="D208">
        <v>0</v>
      </c>
      <c r="E208" s="1">
        <v>1.0317460317460301</v>
      </c>
      <c r="F208">
        <v>650</v>
      </c>
      <c r="G208">
        <v>630</v>
      </c>
      <c r="H208">
        <v>0</v>
      </c>
      <c r="I208" s="2">
        <f>AVERAGE(Table1313[[#This Row],[Estimated costs 1]:[Estimated costs 20]])</f>
        <v>0</v>
      </c>
      <c r="J208" s="2" t="e">
        <f>(Table1313[[#This Row],[Mean]]-Table1313[[#This Row],[Actual cost]])/Table1313[[#This Row],[Actual cost]]*100</f>
        <v>#DIV/0!</v>
      </c>
      <c r="K208" s="2">
        <f>_xlfn.STDEV.P(Table1313[[#This Row],[Estimated costs 1]:[Estimated costs 20]])</f>
        <v>0</v>
      </c>
      <c r="L208" s="2" t="e">
        <f>Table1313[[#This Row],[Dev]]/Table1313[[#This Row],[Mean]]*100</f>
        <v>#DIV/0!</v>
      </c>
      <c r="M208" s="2">
        <f>Table1313[[#This Row],[Estimated costs 1]]-Table1313[[#This Row],[Actual cost]]</f>
        <v>0</v>
      </c>
      <c r="N208" s="2" t="e">
        <f>Table1313[[#This Row],[Diff 1]]/Table1313[[#This Row],[Actual cost]]*100</f>
        <v>#DIV/0!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</row>
    <row r="209" spans="1:34" x14ac:dyDescent="0.3">
      <c r="A209" t="s">
        <v>229</v>
      </c>
      <c r="B209">
        <v>207</v>
      </c>
      <c r="C209" t="str">
        <f>LEFT(Table1313[[#This Row],[Contingency id]])</f>
        <v>C</v>
      </c>
      <c r="D209">
        <v>0</v>
      </c>
      <c r="E209" s="1">
        <v>1.0720647773279299</v>
      </c>
      <c r="F209">
        <v>1324</v>
      </c>
      <c r="G209">
        <v>1235</v>
      </c>
      <c r="H209">
        <v>0</v>
      </c>
      <c r="I209" s="2">
        <f>AVERAGE(Table1313[[#This Row],[Estimated costs 1]:[Estimated costs 20]])</f>
        <v>0</v>
      </c>
      <c r="J209" s="2" t="e">
        <f>(Table1313[[#This Row],[Mean]]-Table1313[[#This Row],[Actual cost]])/Table1313[[#This Row],[Actual cost]]*100</f>
        <v>#DIV/0!</v>
      </c>
      <c r="K209" s="2">
        <f>_xlfn.STDEV.P(Table1313[[#This Row],[Estimated costs 1]:[Estimated costs 20]])</f>
        <v>0</v>
      </c>
      <c r="L209" s="2" t="e">
        <f>Table1313[[#This Row],[Dev]]/Table1313[[#This Row],[Mean]]*100</f>
        <v>#DIV/0!</v>
      </c>
      <c r="M209" s="2">
        <f>Table1313[[#This Row],[Estimated costs 1]]-Table1313[[#This Row],[Actual cost]]</f>
        <v>0</v>
      </c>
      <c r="N209" s="2" t="e">
        <f>Table1313[[#This Row],[Diff 1]]/Table1313[[#This Row],[Actual cost]]*100</f>
        <v>#DIV/0!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</row>
    <row r="210" spans="1:34" x14ac:dyDescent="0.3">
      <c r="A210" t="s">
        <v>230</v>
      </c>
      <c r="B210">
        <v>208</v>
      </c>
      <c r="C210" t="str">
        <f>LEFT(Table1313[[#This Row],[Contingency id]])</f>
        <v>C</v>
      </c>
      <c r="D210">
        <v>0</v>
      </c>
      <c r="E210" s="1">
        <v>1.0392156862744999</v>
      </c>
      <c r="F210">
        <v>530</v>
      </c>
      <c r="G210">
        <v>510</v>
      </c>
      <c r="H210">
        <v>0</v>
      </c>
      <c r="I210" s="2">
        <f>AVERAGE(Table1313[[#This Row],[Estimated costs 1]:[Estimated costs 20]])</f>
        <v>0</v>
      </c>
      <c r="J210" s="2" t="e">
        <f>(Table1313[[#This Row],[Mean]]-Table1313[[#This Row],[Actual cost]])/Table1313[[#This Row],[Actual cost]]*100</f>
        <v>#DIV/0!</v>
      </c>
      <c r="K210" s="2">
        <f>_xlfn.STDEV.P(Table1313[[#This Row],[Estimated costs 1]:[Estimated costs 20]])</f>
        <v>0</v>
      </c>
      <c r="L210" s="2" t="e">
        <f>Table1313[[#This Row],[Dev]]/Table1313[[#This Row],[Mean]]*100</f>
        <v>#DIV/0!</v>
      </c>
      <c r="M210" s="2">
        <f>Table1313[[#This Row],[Estimated costs 1]]-Table1313[[#This Row],[Actual cost]]</f>
        <v>0</v>
      </c>
      <c r="N210" s="2" t="e">
        <f>Table1313[[#This Row],[Diff 1]]/Table1313[[#This Row],[Actual cost]]*100</f>
        <v>#DIV/0!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</row>
    <row r="211" spans="1:34" x14ac:dyDescent="0.3">
      <c r="A211" t="s">
        <v>231</v>
      </c>
      <c r="B211">
        <v>209</v>
      </c>
      <c r="C211" t="str">
        <f>LEFT(Table1313[[#This Row],[Contingency id]])</f>
        <v>C</v>
      </c>
      <c r="D211">
        <v>0</v>
      </c>
      <c r="E211" s="1">
        <v>1</v>
      </c>
      <c r="F211">
        <v>241</v>
      </c>
      <c r="G211">
        <v>241</v>
      </c>
      <c r="H211">
        <v>0</v>
      </c>
      <c r="I211" s="2">
        <f>AVERAGE(Table1313[[#This Row],[Estimated costs 1]:[Estimated costs 20]])</f>
        <v>0</v>
      </c>
      <c r="J211" s="2" t="e">
        <f>(Table1313[[#This Row],[Mean]]-Table1313[[#This Row],[Actual cost]])/Table1313[[#This Row],[Actual cost]]*100</f>
        <v>#DIV/0!</v>
      </c>
      <c r="K211" s="2">
        <f>_xlfn.STDEV.P(Table1313[[#This Row],[Estimated costs 1]:[Estimated costs 20]])</f>
        <v>0</v>
      </c>
      <c r="L211" s="2" t="e">
        <f>Table1313[[#This Row],[Dev]]/Table1313[[#This Row],[Mean]]*100</f>
        <v>#DIV/0!</v>
      </c>
      <c r="M211" s="2">
        <f>Table1313[[#This Row],[Estimated costs 1]]-Table1313[[#This Row],[Actual cost]]</f>
        <v>0</v>
      </c>
      <c r="N211" s="2" t="e">
        <f>Table1313[[#This Row],[Diff 1]]/Table1313[[#This Row],[Actual cost]]*100</f>
        <v>#DIV/0!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</row>
    <row r="212" spans="1:34" x14ac:dyDescent="0.3">
      <c r="A212" t="s">
        <v>232</v>
      </c>
      <c r="B212">
        <v>210</v>
      </c>
      <c r="C212" t="str">
        <f>LEFT(Table1313[[#This Row],[Contingency id]])</f>
        <v>C</v>
      </c>
      <c r="D212">
        <v>0</v>
      </c>
      <c r="E212" s="1">
        <v>1.0168776371307999</v>
      </c>
      <c r="F212">
        <v>241</v>
      </c>
      <c r="G212">
        <v>237</v>
      </c>
      <c r="H212">
        <v>0</v>
      </c>
      <c r="I212" s="2">
        <f>AVERAGE(Table1313[[#This Row],[Estimated costs 1]:[Estimated costs 20]])</f>
        <v>0</v>
      </c>
      <c r="J212" s="2" t="e">
        <f>(Table1313[[#This Row],[Mean]]-Table1313[[#This Row],[Actual cost]])/Table1313[[#This Row],[Actual cost]]*100</f>
        <v>#DIV/0!</v>
      </c>
      <c r="K212" s="2">
        <f>_xlfn.STDEV.P(Table1313[[#This Row],[Estimated costs 1]:[Estimated costs 20]])</f>
        <v>0</v>
      </c>
      <c r="L212" s="2" t="e">
        <f>Table1313[[#This Row],[Dev]]/Table1313[[#This Row],[Mean]]*100</f>
        <v>#DIV/0!</v>
      </c>
      <c r="M212" s="2">
        <f>Table1313[[#This Row],[Estimated costs 1]]-Table1313[[#This Row],[Actual cost]]</f>
        <v>0</v>
      </c>
      <c r="N212" s="2" t="e">
        <f>Table1313[[#This Row],[Diff 1]]/Table1313[[#This Row],[Actual cost]]*100</f>
        <v>#DIV/0!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</row>
    <row r="213" spans="1:34" x14ac:dyDescent="0.3">
      <c r="A213" t="s">
        <v>233</v>
      </c>
      <c r="B213">
        <v>211</v>
      </c>
      <c r="C213" t="str">
        <f>LEFT(Table1313[[#This Row],[Contingency id]])</f>
        <v>C</v>
      </c>
      <c r="D213">
        <v>0</v>
      </c>
      <c r="E213" s="1">
        <v>1.06756756756756</v>
      </c>
      <c r="F213">
        <v>1343</v>
      </c>
      <c r="G213">
        <v>1258</v>
      </c>
      <c r="H213">
        <v>0</v>
      </c>
      <c r="I213" s="2">
        <f>AVERAGE(Table1313[[#This Row],[Estimated costs 1]:[Estimated costs 20]])</f>
        <v>0</v>
      </c>
      <c r="J213" s="2" t="e">
        <f>(Table1313[[#This Row],[Mean]]-Table1313[[#This Row],[Actual cost]])/Table1313[[#This Row],[Actual cost]]*100</f>
        <v>#DIV/0!</v>
      </c>
      <c r="K213" s="2">
        <f>_xlfn.STDEV.P(Table1313[[#This Row],[Estimated costs 1]:[Estimated costs 20]])</f>
        <v>0</v>
      </c>
      <c r="L213" s="2" t="e">
        <f>Table1313[[#This Row],[Dev]]/Table1313[[#This Row],[Mean]]*100</f>
        <v>#DIV/0!</v>
      </c>
      <c r="M213" s="2">
        <f>Table1313[[#This Row],[Estimated costs 1]]-Table1313[[#This Row],[Actual cost]]</f>
        <v>0</v>
      </c>
      <c r="N213" s="2" t="e">
        <f>Table1313[[#This Row],[Diff 1]]/Table1313[[#This Row],[Actual cost]]*100</f>
        <v>#DIV/0!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</row>
    <row r="214" spans="1:34" x14ac:dyDescent="0.3">
      <c r="A214" t="s">
        <v>234</v>
      </c>
      <c r="B214">
        <v>212</v>
      </c>
      <c r="C214" t="str">
        <f>LEFT(Table1313[[#This Row],[Contingency id]])</f>
        <v>C</v>
      </c>
      <c r="D214">
        <v>0</v>
      </c>
      <c r="E214" s="1">
        <v>1.0633412509897</v>
      </c>
      <c r="F214">
        <v>1343</v>
      </c>
      <c r="G214">
        <v>1263</v>
      </c>
      <c r="H214">
        <v>0</v>
      </c>
      <c r="I214" s="2">
        <f>AVERAGE(Table1313[[#This Row],[Estimated costs 1]:[Estimated costs 20]])</f>
        <v>0</v>
      </c>
      <c r="J214" s="2" t="e">
        <f>(Table1313[[#This Row],[Mean]]-Table1313[[#This Row],[Actual cost]])/Table1313[[#This Row],[Actual cost]]*100</f>
        <v>#DIV/0!</v>
      </c>
      <c r="K214" s="2">
        <f>_xlfn.STDEV.P(Table1313[[#This Row],[Estimated costs 1]:[Estimated costs 20]])</f>
        <v>0</v>
      </c>
      <c r="L214" s="2" t="e">
        <f>Table1313[[#This Row],[Dev]]/Table1313[[#This Row],[Mean]]*100</f>
        <v>#DIV/0!</v>
      </c>
      <c r="M214" s="2">
        <f>Table1313[[#This Row],[Estimated costs 1]]-Table1313[[#This Row],[Actual cost]]</f>
        <v>0</v>
      </c>
      <c r="N214" s="2" t="e">
        <f>Table1313[[#This Row],[Diff 1]]/Table1313[[#This Row],[Actual cost]]*100</f>
        <v>#DIV/0!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</row>
    <row r="215" spans="1:34" x14ac:dyDescent="0.3">
      <c r="A215" t="s">
        <v>235</v>
      </c>
      <c r="B215">
        <v>213</v>
      </c>
      <c r="C215" t="str">
        <f>LEFT(Table1313[[#This Row],[Contingency id]])</f>
        <v>C</v>
      </c>
      <c r="D215">
        <v>0</v>
      </c>
      <c r="E215" s="1">
        <v>1.03790087463556</v>
      </c>
      <c r="F215">
        <v>712</v>
      </c>
      <c r="G215">
        <v>686</v>
      </c>
      <c r="H215">
        <v>0</v>
      </c>
      <c r="I215" s="2">
        <f>AVERAGE(Table1313[[#This Row],[Estimated costs 1]:[Estimated costs 20]])</f>
        <v>0</v>
      </c>
      <c r="J215" s="2" t="e">
        <f>(Table1313[[#This Row],[Mean]]-Table1313[[#This Row],[Actual cost]])/Table1313[[#This Row],[Actual cost]]*100</f>
        <v>#DIV/0!</v>
      </c>
      <c r="K215" s="2">
        <f>_xlfn.STDEV.P(Table1313[[#This Row],[Estimated costs 1]:[Estimated costs 20]])</f>
        <v>0</v>
      </c>
      <c r="L215" s="2" t="e">
        <f>Table1313[[#This Row],[Dev]]/Table1313[[#This Row],[Mean]]*100</f>
        <v>#DIV/0!</v>
      </c>
      <c r="M215" s="2">
        <f>Table1313[[#This Row],[Estimated costs 1]]-Table1313[[#This Row],[Actual cost]]</f>
        <v>0</v>
      </c>
      <c r="N215" s="2" t="e">
        <f>Table1313[[#This Row],[Diff 1]]/Table1313[[#This Row],[Actual cost]]*100</f>
        <v>#DIV/0!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</row>
    <row r="216" spans="1:34" x14ac:dyDescent="0.3">
      <c r="A216" t="s">
        <v>236</v>
      </c>
      <c r="B216">
        <v>214</v>
      </c>
      <c r="C216" t="str">
        <f>LEFT(Table1313[[#This Row],[Contingency id]])</f>
        <v>C</v>
      </c>
      <c r="D216">
        <v>0</v>
      </c>
      <c r="E216" s="1">
        <v>1.04705882352941</v>
      </c>
      <c r="F216">
        <v>712</v>
      </c>
      <c r="G216">
        <v>680</v>
      </c>
      <c r="H216">
        <v>0</v>
      </c>
      <c r="I216" s="2">
        <f>AVERAGE(Table1313[[#This Row],[Estimated costs 1]:[Estimated costs 20]])</f>
        <v>0</v>
      </c>
      <c r="J216" s="2" t="e">
        <f>(Table1313[[#This Row],[Mean]]-Table1313[[#This Row],[Actual cost]])/Table1313[[#This Row],[Actual cost]]*100</f>
        <v>#DIV/0!</v>
      </c>
      <c r="K216" s="2">
        <f>_xlfn.STDEV.P(Table1313[[#This Row],[Estimated costs 1]:[Estimated costs 20]])</f>
        <v>0</v>
      </c>
      <c r="L216" s="2" t="e">
        <f>Table1313[[#This Row],[Dev]]/Table1313[[#This Row],[Mean]]*100</f>
        <v>#DIV/0!</v>
      </c>
      <c r="M216" s="2">
        <f>Table1313[[#This Row],[Estimated costs 1]]-Table1313[[#This Row],[Actual cost]]</f>
        <v>0</v>
      </c>
      <c r="N216" s="2" t="e">
        <f>Table1313[[#This Row],[Diff 1]]/Table1313[[#This Row],[Actual cost]]*100</f>
        <v>#DIV/0!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</row>
    <row r="217" spans="1:34" x14ac:dyDescent="0.3">
      <c r="A217" t="s">
        <v>237</v>
      </c>
      <c r="B217">
        <v>215</v>
      </c>
      <c r="C217" t="str">
        <f>LEFT(Table1313[[#This Row],[Contingency id]])</f>
        <v>C</v>
      </c>
      <c r="D217">
        <v>0</v>
      </c>
      <c r="E217" s="1">
        <v>1.01440922190201</v>
      </c>
      <c r="F217">
        <v>352</v>
      </c>
      <c r="G217">
        <v>347</v>
      </c>
      <c r="H217">
        <v>0</v>
      </c>
      <c r="I217" s="2">
        <f>AVERAGE(Table1313[[#This Row],[Estimated costs 1]:[Estimated costs 20]])</f>
        <v>0</v>
      </c>
      <c r="J217" s="2" t="e">
        <f>(Table1313[[#This Row],[Mean]]-Table1313[[#This Row],[Actual cost]])/Table1313[[#This Row],[Actual cost]]*100</f>
        <v>#DIV/0!</v>
      </c>
      <c r="K217" s="2">
        <f>_xlfn.STDEV.P(Table1313[[#This Row],[Estimated costs 1]:[Estimated costs 20]])</f>
        <v>0</v>
      </c>
      <c r="L217" s="2" t="e">
        <f>Table1313[[#This Row],[Dev]]/Table1313[[#This Row],[Mean]]*100</f>
        <v>#DIV/0!</v>
      </c>
      <c r="M217" s="2">
        <f>Table1313[[#This Row],[Estimated costs 1]]-Table1313[[#This Row],[Actual cost]]</f>
        <v>0</v>
      </c>
      <c r="N217" s="2" t="e">
        <f>Table1313[[#This Row],[Diff 1]]/Table1313[[#This Row],[Actual cost]]*100</f>
        <v>#DIV/0!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</row>
    <row r="218" spans="1:34" x14ac:dyDescent="0.3">
      <c r="A218" t="s">
        <v>238</v>
      </c>
      <c r="B218">
        <v>216</v>
      </c>
      <c r="C218" t="str">
        <f>LEFT(Table1313[[#This Row],[Contingency id]])</f>
        <v>C</v>
      </c>
      <c r="D218">
        <v>0</v>
      </c>
      <c r="E218" s="1">
        <v>1.02028985507246</v>
      </c>
      <c r="F218">
        <v>352</v>
      </c>
      <c r="G218">
        <v>345</v>
      </c>
      <c r="H218">
        <v>0</v>
      </c>
      <c r="I218" s="2">
        <f>AVERAGE(Table1313[[#This Row],[Estimated costs 1]:[Estimated costs 20]])</f>
        <v>0</v>
      </c>
      <c r="J218" s="2" t="e">
        <f>(Table1313[[#This Row],[Mean]]-Table1313[[#This Row],[Actual cost]])/Table1313[[#This Row],[Actual cost]]*100</f>
        <v>#DIV/0!</v>
      </c>
      <c r="K218" s="2">
        <f>_xlfn.STDEV.P(Table1313[[#This Row],[Estimated costs 1]:[Estimated costs 20]])</f>
        <v>0</v>
      </c>
      <c r="L218" s="2" t="e">
        <f>Table1313[[#This Row],[Dev]]/Table1313[[#This Row],[Mean]]*100</f>
        <v>#DIV/0!</v>
      </c>
      <c r="M218" s="2">
        <f>Table1313[[#This Row],[Estimated costs 1]]-Table1313[[#This Row],[Actual cost]]</f>
        <v>0</v>
      </c>
      <c r="N218" s="2" t="e">
        <f>Table1313[[#This Row],[Diff 1]]/Table1313[[#This Row],[Actual cost]]*100</f>
        <v>#DIV/0!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</row>
    <row r="219" spans="1:34" x14ac:dyDescent="0.3">
      <c r="A219" t="s">
        <v>239</v>
      </c>
      <c r="B219">
        <v>217</v>
      </c>
      <c r="C219" t="str">
        <f>LEFT(Table1313[[#This Row],[Contingency id]])</f>
        <v>C</v>
      </c>
      <c r="D219">
        <v>0</v>
      </c>
      <c r="E219" s="1">
        <v>1.0031948881789099</v>
      </c>
      <c r="F219">
        <v>314</v>
      </c>
      <c r="G219">
        <v>313</v>
      </c>
      <c r="H219">
        <v>0</v>
      </c>
      <c r="I219" s="2">
        <f>AVERAGE(Table1313[[#This Row],[Estimated costs 1]:[Estimated costs 20]])</f>
        <v>0</v>
      </c>
      <c r="J219" s="2" t="e">
        <f>(Table1313[[#This Row],[Mean]]-Table1313[[#This Row],[Actual cost]])/Table1313[[#This Row],[Actual cost]]*100</f>
        <v>#DIV/0!</v>
      </c>
      <c r="K219" s="2">
        <f>_xlfn.STDEV.P(Table1313[[#This Row],[Estimated costs 1]:[Estimated costs 20]])</f>
        <v>0</v>
      </c>
      <c r="L219" s="2" t="e">
        <f>Table1313[[#This Row],[Dev]]/Table1313[[#This Row],[Mean]]*100</f>
        <v>#DIV/0!</v>
      </c>
      <c r="M219" s="2">
        <f>Table1313[[#This Row],[Estimated costs 1]]-Table1313[[#This Row],[Actual cost]]</f>
        <v>0</v>
      </c>
      <c r="N219" s="2" t="e">
        <f>Table1313[[#This Row],[Diff 1]]/Table1313[[#This Row],[Actual cost]]*100</f>
        <v>#DIV/0!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</row>
    <row r="220" spans="1:34" x14ac:dyDescent="0.3">
      <c r="A220" t="s">
        <v>240</v>
      </c>
      <c r="B220">
        <v>218</v>
      </c>
      <c r="C220" t="str">
        <f>LEFT(Table1313[[#This Row],[Contingency id]])</f>
        <v>C</v>
      </c>
      <c r="D220">
        <v>0</v>
      </c>
      <c r="E220" s="1">
        <v>1.0064102564102499</v>
      </c>
      <c r="F220">
        <v>314</v>
      </c>
      <c r="G220">
        <v>312</v>
      </c>
      <c r="H220">
        <v>0</v>
      </c>
      <c r="I220" s="2">
        <f>AVERAGE(Table1313[[#This Row],[Estimated costs 1]:[Estimated costs 20]])</f>
        <v>0</v>
      </c>
      <c r="J220" s="2" t="e">
        <f>(Table1313[[#This Row],[Mean]]-Table1313[[#This Row],[Actual cost]])/Table1313[[#This Row],[Actual cost]]*100</f>
        <v>#DIV/0!</v>
      </c>
      <c r="K220" s="2">
        <f>_xlfn.STDEV.P(Table1313[[#This Row],[Estimated costs 1]:[Estimated costs 20]])</f>
        <v>0</v>
      </c>
      <c r="L220" s="2" t="e">
        <f>Table1313[[#This Row],[Dev]]/Table1313[[#This Row],[Mean]]*100</f>
        <v>#DIV/0!</v>
      </c>
      <c r="M220" s="2">
        <f>Table1313[[#This Row],[Estimated costs 1]]-Table1313[[#This Row],[Actual cost]]</f>
        <v>0</v>
      </c>
      <c r="N220" s="2" t="e">
        <f>Table1313[[#This Row],[Diff 1]]/Table1313[[#This Row],[Actual cost]]*100</f>
        <v>#DIV/0!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</row>
    <row r="221" spans="1:34" x14ac:dyDescent="0.3">
      <c r="A221" t="s">
        <v>241</v>
      </c>
      <c r="B221">
        <v>219</v>
      </c>
      <c r="C221" t="str">
        <f>LEFT(Table1313[[#This Row],[Contingency id]])</f>
        <v>C</v>
      </c>
      <c r="D221">
        <v>0</v>
      </c>
      <c r="E221" s="1">
        <v>1.02094240837696</v>
      </c>
      <c r="F221">
        <v>195</v>
      </c>
      <c r="G221">
        <v>191</v>
      </c>
      <c r="H221">
        <v>0</v>
      </c>
      <c r="I221" s="2">
        <f>AVERAGE(Table1313[[#This Row],[Estimated costs 1]:[Estimated costs 20]])</f>
        <v>0</v>
      </c>
      <c r="J221" s="2" t="e">
        <f>(Table1313[[#This Row],[Mean]]-Table1313[[#This Row],[Actual cost]])/Table1313[[#This Row],[Actual cost]]*100</f>
        <v>#DIV/0!</v>
      </c>
      <c r="K221" s="2">
        <f>_xlfn.STDEV.P(Table1313[[#This Row],[Estimated costs 1]:[Estimated costs 20]])</f>
        <v>0</v>
      </c>
      <c r="L221" s="2" t="e">
        <f>Table1313[[#This Row],[Dev]]/Table1313[[#This Row],[Mean]]*100</f>
        <v>#DIV/0!</v>
      </c>
      <c r="M221" s="2">
        <f>Table1313[[#This Row],[Estimated costs 1]]-Table1313[[#This Row],[Actual cost]]</f>
        <v>0</v>
      </c>
      <c r="N221" s="2" t="e">
        <f>Table1313[[#This Row],[Diff 1]]/Table1313[[#This Row],[Actual cost]]*100</f>
        <v>#DIV/0!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</row>
    <row r="222" spans="1:34" x14ac:dyDescent="0.3">
      <c r="A222" t="s">
        <v>242</v>
      </c>
      <c r="B222">
        <v>220</v>
      </c>
      <c r="C222" t="str">
        <f>LEFT(Table1313[[#This Row],[Contingency id]])</f>
        <v>C</v>
      </c>
      <c r="D222">
        <v>0</v>
      </c>
      <c r="E222" s="1">
        <v>1.015625</v>
      </c>
      <c r="F222">
        <v>195</v>
      </c>
      <c r="G222">
        <v>192</v>
      </c>
      <c r="H222">
        <v>0</v>
      </c>
      <c r="I222" s="2">
        <f>AVERAGE(Table1313[[#This Row],[Estimated costs 1]:[Estimated costs 20]])</f>
        <v>0</v>
      </c>
      <c r="J222" s="2" t="e">
        <f>(Table1313[[#This Row],[Mean]]-Table1313[[#This Row],[Actual cost]])/Table1313[[#This Row],[Actual cost]]*100</f>
        <v>#DIV/0!</v>
      </c>
      <c r="K222" s="2">
        <f>_xlfn.STDEV.P(Table1313[[#This Row],[Estimated costs 1]:[Estimated costs 20]])</f>
        <v>0</v>
      </c>
      <c r="L222" s="2" t="e">
        <f>Table1313[[#This Row],[Dev]]/Table1313[[#This Row],[Mean]]*100</f>
        <v>#DIV/0!</v>
      </c>
      <c r="M222" s="2">
        <f>Table1313[[#This Row],[Estimated costs 1]]-Table1313[[#This Row],[Actual cost]]</f>
        <v>0</v>
      </c>
      <c r="N222" s="2" t="e">
        <f>Table1313[[#This Row],[Diff 1]]/Table1313[[#This Row],[Actual cost]]*100</f>
        <v>#DIV/0!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</row>
    <row r="223" spans="1:34" x14ac:dyDescent="0.3">
      <c r="A223" t="s">
        <v>243</v>
      </c>
      <c r="B223">
        <v>221</v>
      </c>
      <c r="C223" t="str">
        <f>LEFT(Table1313[[#This Row],[Contingency id]])</f>
        <v>C</v>
      </c>
      <c r="D223">
        <v>0</v>
      </c>
      <c r="E223" s="1">
        <v>1.0697329376854501</v>
      </c>
      <c r="F223">
        <v>1442</v>
      </c>
      <c r="G223">
        <v>1348</v>
      </c>
      <c r="H223">
        <v>0</v>
      </c>
      <c r="I223" s="2">
        <f>AVERAGE(Table1313[[#This Row],[Estimated costs 1]:[Estimated costs 20]])</f>
        <v>0</v>
      </c>
      <c r="J223" s="2" t="e">
        <f>(Table1313[[#This Row],[Mean]]-Table1313[[#This Row],[Actual cost]])/Table1313[[#This Row],[Actual cost]]*100</f>
        <v>#DIV/0!</v>
      </c>
      <c r="K223" s="2">
        <f>_xlfn.STDEV.P(Table1313[[#This Row],[Estimated costs 1]:[Estimated costs 20]])</f>
        <v>0</v>
      </c>
      <c r="L223" s="2" t="e">
        <f>Table1313[[#This Row],[Dev]]/Table1313[[#This Row],[Mean]]*100</f>
        <v>#DIV/0!</v>
      </c>
      <c r="M223" s="2">
        <f>Table1313[[#This Row],[Estimated costs 1]]-Table1313[[#This Row],[Actual cost]]</f>
        <v>0</v>
      </c>
      <c r="N223" s="2" t="e">
        <f>Table1313[[#This Row],[Diff 1]]/Table1313[[#This Row],[Actual cost]]*100</f>
        <v>#DIV/0!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</row>
    <row r="224" spans="1:34" x14ac:dyDescent="0.3">
      <c r="A224" t="s">
        <v>244</v>
      </c>
      <c r="B224">
        <v>222</v>
      </c>
      <c r="C224" t="str">
        <f>LEFT(Table1313[[#This Row],[Contingency id]])</f>
        <v>C</v>
      </c>
      <c r="D224">
        <v>0</v>
      </c>
      <c r="E224" s="1">
        <v>1.0705794947994001</v>
      </c>
      <c r="F224">
        <v>1441</v>
      </c>
      <c r="G224">
        <v>1346</v>
      </c>
      <c r="H224">
        <v>0</v>
      </c>
      <c r="I224" s="2">
        <f>AVERAGE(Table1313[[#This Row],[Estimated costs 1]:[Estimated costs 20]])</f>
        <v>0</v>
      </c>
      <c r="J224" s="2" t="e">
        <f>(Table1313[[#This Row],[Mean]]-Table1313[[#This Row],[Actual cost]])/Table1313[[#This Row],[Actual cost]]*100</f>
        <v>#DIV/0!</v>
      </c>
      <c r="K224" s="2">
        <f>_xlfn.STDEV.P(Table1313[[#This Row],[Estimated costs 1]:[Estimated costs 20]])</f>
        <v>0</v>
      </c>
      <c r="L224" s="2" t="e">
        <f>Table1313[[#This Row],[Dev]]/Table1313[[#This Row],[Mean]]*100</f>
        <v>#DIV/0!</v>
      </c>
      <c r="M224" s="2">
        <f>Table1313[[#This Row],[Estimated costs 1]]-Table1313[[#This Row],[Actual cost]]</f>
        <v>0</v>
      </c>
      <c r="N224" s="2" t="e">
        <f>Table1313[[#This Row],[Diff 1]]/Table1313[[#This Row],[Actual cost]]*100</f>
        <v>#DIV/0!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</row>
    <row r="225" spans="1:34" x14ac:dyDescent="0.3">
      <c r="A225" t="s">
        <v>245</v>
      </c>
      <c r="B225">
        <v>223</v>
      </c>
      <c r="C225" t="str">
        <f>LEFT(Table1313[[#This Row],[Contingency id]])</f>
        <v>C</v>
      </c>
      <c r="D225">
        <v>0</v>
      </c>
      <c r="E225" s="1">
        <v>1.0424597364568</v>
      </c>
      <c r="F225">
        <v>712</v>
      </c>
      <c r="G225">
        <v>683</v>
      </c>
      <c r="H225">
        <v>0</v>
      </c>
      <c r="I225" s="2">
        <f>AVERAGE(Table1313[[#This Row],[Estimated costs 1]:[Estimated costs 20]])</f>
        <v>0</v>
      </c>
      <c r="J225" s="2" t="e">
        <f>(Table1313[[#This Row],[Mean]]-Table1313[[#This Row],[Actual cost]])/Table1313[[#This Row],[Actual cost]]*100</f>
        <v>#DIV/0!</v>
      </c>
      <c r="K225" s="2">
        <f>_xlfn.STDEV.P(Table1313[[#This Row],[Estimated costs 1]:[Estimated costs 20]])</f>
        <v>0</v>
      </c>
      <c r="L225" s="2" t="e">
        <f>Table1313[[#This Row],[Dev]]/Table1313[[#This Row],[Mean]]*100</f>
        <v>#DIV/0!</v>
      </c>
      <c r="M225" s="2">
        <f>Table1313[[#This Row],[Estimated costs 1]]-Table1313[[#This Row],[Actual cost]]</f>
        <v>0</v>
      </c>
      <c r="N225" s="2" t="e">
        <f>Table1313[[#This Row],[Diff 1]]/Table1313[[#This Row],[Actual cost]]*100</f>
        <v>#DIV/0!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</row>
    <row r="226" spans="1:34" x14ac:dyDescent="0.3">
      <c r="A226" t="s">
        <v>246</v>
      </c>
      <c r="B226">
        <v>224</v>
      </c>
      <c r="C226" t="str">
        <f>LEFT(Table1313[[#This Row],[Contingency id]])</f>
        <v>C</v>
      </c>
      <c r="D226">
        <v>0</v>
      </c>
      <c r="E226" s="1">
        <v>1.0363901018922801</v>
      </c>
      <c r="F226">
        <v>712</v>
      </c>
      <c r="G226">
        <v>687</v>
      </c>
      <c r="H226">
        <v>0</v>
      </c>
      <c r="I226" s="2">
        <f>AVERAGE(Table1313[[#This Row],[Estimated costs 1]:[Estimated costs 20]])</f>
        <v>0</v>
      </c>
      <c r="J226" s="2" t="e">
        <f>(Table1313[[#This Row],[Mean]]-Table1313[[#This Row],[Actual cost]])/Table1313[[#This Row],[Actual cost]]*100</f>
        <v>#DIV/0!</v>
      </c>
      <c r="K226" s="2">
        <f>_xlfn.STDEV.P(Table1313[[#This Row],[Estimated costs 1]:[Estimated costs 20]])</f>
        <v>0</v>
      </c>
      <c r="L226" s="2" t="e">
        <f>Table1313[[#This Row],[Dev]]/Table1313[[#This Row],[Mean]]*100</f>
        <v>#DIV/0!</v>
      </c>
      <c r="M226" s="2">
        <f>Table1313[[#This Row],[Estimated costs 1]]-Table1313[[#This Row],[Actual cost]]</f>
        <v>0</v>
      </c>
      <c r="N226" s="2" t="e">
        <f>Table1313[[#This Row],[Diff 1]]/Table1313[[#This Row],[Actual cost]]*100</f>
        <v>#DIV/0!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</row>
    <row r="227" spans="1:34" x14ac:dyDescent="0.3">
      <c r="A227" t="s">
        <v>247</v>
      </c>
      <c r="B227">
        <v>225</v>
      </c>
      <c r="C227" t="str">
        <f>LEFT(Table1313[[#This Row],[Contingency id]])</f>
        <v>C</v>
      </c>
      <c r="D227">
        <v>0</v>
      </c>
      <c r="E227" s="1">
        <v>1.0493707647628201</v>
      </c>
      <c r="F227">
        <v>1084</v>
      </c>
      <c r="G227">
        <v>1033</v>
      </c>
      <c r="H227">
        <v>0</v>
      </c>
      <c r="I227" s="2">
        <f>AVERAGE(Table1313[[#This Row],[Estimated costs 1]:[Estimated costs 20]])</f>
        <v>0</v>
      </c>
      <c r="J227" s="2" t="e">
        <f>(Table1313[[#This Row],[Mean]]-Table1313[[#This Row],[Actual cost]])/Table1313[[#This Row],[Actual cost]]*100</f>
        <v>#DIV/0!</v>
      </c>
      <c r="K227" s="2">
        <f>_xlfn.STDEV.P(Table1313[[#This Row],[Estimated costs 1]:[Estimated costs 20]])</f>
        <v>0</v>
      </c>
      <c r="L227" s="2" t="e">
        <f>Table1313[[#This Row],[Dev]]/Table1313[[#This Row],[Mean]]*100</f>
        <v>#DIV/0!</v>
      </c>
      <c r="M227" s="2">
        <f>Table1313[[#This Row],[Estimated costs 1]]-Table1313[[#This Row],[Actual cost]]</f>
        <v>0</v>
      </c>
      <c r="N227" s="2" t="e">
        <f>Table1313[[#This Row],[Diff 1]]/Table1313[[#This Row],[Actual cost]]*100</f>
        <v>#DIV/0!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</row>
    <row r="228" spans="1:34" x14ac:dyDescent="0.3">
      <c r="A228" t="s">
        <v>248</v>
      </c>
      <c r="B228">
        <v>226</v>
      </c>
      <c r="C228" t="str">
        <f>LEFT(Table1313[[#This Row],[Contingency id]])</f>
        <v>C</v>
      </c>
      <c r="D228">
        <v>0</v>
      </c>
      <c r="E228" s="1">
        <v>1.05653021442495</v>
      </c>
      <c r="F228">
        <v>1084</v>
      </c>
      <c r="G228">
        <v>1026</v>
      </c>
      <c r="H228">
        <v>0</v>
      </c>
      <c r="I228" s="2">
        <f>AVERAGE(Table1313[[#This Row],[Estimated costs 1]:[Estimated costs 20]])</f>
        <v>0</v>
      </c>
      <c r="J228" s="2" t="e">
        <f>(Table1313[[#This Row],[Mean]]-Table1313[[#This Row],[Actual cost]])/Table1313[[#This Row],[Actual cost]]*100</f>
        <v>#DIV/0!</v>
      </c>
      <c r="K228" s="2">
        <f>_xlfn.STDEV.P(Table1313[[#This Row],[Estimated costs 1]:[Estimated costs 20]])</f>
        <v>0</v>
      </c>
      <c r="L228" s="2" t="e">
        <f>Table1313[[#This Row],[Dev]]/Table1313[[#This Row],[Mean]]*100</f>
        <v>#DIV/0!</v>
      </c>
      <c r="M228" s="2">
        <f>Table1313[[#This Row],[Estimated costs 1]]-Table1313[[#This Row],[Actual cost]]</f>
        <v>0</v>
      </c>
      <c r="N228" s="2" t="e">
        <f>Table1313[[#This Row],[Diff 1]]/Table1313[[#This Row],[Actual cost]]*100</f>
        <v>#DIV/0!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</row>
    <row r="229" spans="1:34" x14ac:dyDescent="0.3">
      <c r="A229" t="s">
        <v>249</v>
      </c>
      <c r="B229">
        <v>227</v>
      </c>
      <c r="C229" t="str">
        <f>LEFT(Table1313[[#This Row],[Contingency id]])</f>
        <v>C</v>
      </c>
      <c r="D229">
        <v>0</v>
      </c>
      <c r="E229" s="1">
        <v>1.0262697022767</v>
      </c>
      <c r="F229">
        <v>586</v>
      </c>
      <c r="G229">
        <v>571</v>
      </c>
      <c r="H229">
        <v>0</v>
      </c>
      <c r="I229" s="2">
        <f>AVERAGE(Table1313[[#This Row],[Estimated costs 1]:[Estimated costs 20]])</f>
        <v>0</v>
      </c>
      <c r="J229" s="2" t="e">
        <f>(Table1313[[#This Row],[Mean]]-Table1313[[#This Row],[Actual cost]])/Table1313[[#This Row],[Actual cost]]*100</f>
        <v>#DIV/0!</v>
      </c>
      <c r="K229" s="2">
        <f>_xlfn.STDEV.P(Table1313[[#This Row],[Estimated costs 1]:[Estimated costs 20]])</f>
        <v>0</v>
      </c>
      <c r="L229" s="2" t="e">
        <f>Table1313[[#This Row],[Dev]]/Table1313[[#This Row],[Mean]]*100</f>
        <v>#DIV/0!</v>
      </c>
      <c r="M229" s="2">
        <f>Table1313[[#This Row],[Estimated costs 1]]-Table1313[[#This Row],[Actual cost]]</f>
        <v>0</v>
      </c>
      <c r="N229" s="2" t="e">
        <f>Table1313[[#This Row],[Diff 1]]/Table1313[[#This Row],[Actual cost]]*100</f>
        <v>#DIV/0!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</row>
    <row r="230" spans="1:34" x14ac:dyDescent="0.3">
      <c r="A230" t="s">
        <v>250</v>
      </c>
      <c r="B230">
        <v>228</v>
      </c>
      <c r="C230" t="str">
        <f>LEFT(Table1313[[#This Row],[Contingency id]])</f>
        <v>C</v>
      </c>
      <c r="D230">
        <v>0</v>
      </c>
      <c r="E230" s="1">
        <v>1.03350970017636</v>
      </c>
      <c r="F230">
        <v>586</v>
      </c>
      <c r="G230">
        <v>567</v>
      </c>
      <c r="H230">
        <v>0</v>
      </c>
      <c r="I230" s="2">
        <f>AVERAGE(Table1313[[#This Row],[Estimated costs 1]:[Estimated costs 20]])</f>
        <v>0</v>
      </c>
      <c r="J230" s="2" t="e">
        <f>(Table1313[[#This Row],[Mean]]-Table1313[[#This Row],[Actual cost]])/Table1313[[#This Row],[Actual cost]]*100</f>
        <v>#DIV/0!</v>
      </c>
      <c r="K230" s="2">
        <f>_xlfn.STDEV.P(Table1313[[#This Row],[Estimated costs 1]:[Estimated costs 20]])</f>
        <v>0</v>
      </c>
      <c r="L230" s="2" t="e">
        <f>Table1313[[#This Row],[Dev]]/Table1313[[#This Row],[Mean]]*100</f>
        <v>#DIV/0!</v>
      </c>
      <c r="M230" s="2">
        <f>Table1313[[#This Row],[Estimated costs 1]]-Table1313[[#This Row],[Actual cost]]</f>
        <v>0</v>
      </c>
      <c r="N230" s="2" t="e">
        <f>Table1313[[#This Row],[Diff 1]]/Table1313[[#This Row],[Actual cost]]*100</f>
        <v>#DIV/0!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</row>
    <row r="231" spans="1:34" x14ac:dyDescent="0.3">
      <c r="A231" t="s">
        <v>251</v>
      </c>
      <c r="B231">
        <v>229</v>
      </c>
      <c r="C231" t="str">
        <f>LEFT(Table1313[[#This Row],[Contingency id]])</f>
        <v>C</v>
      </c>
      <c r="D231">
        <v>0</v>
      </c>
      <c r="E231" s="1">
        <v>1.02444444444444</v>
      </c>
      <c r="F231">
        <v>922</v>
      </c>
      <c r="G231">
        <v>900</v>
      </c>
      <c r="H231">
        <v>0</v>
      </c>
      <c r="I231" s="2">
        <f>AVERAGE(Table1313[[#This Row],[Estimated costs 1]:[Estimated costs 20]])</f>
        <v>0</v>
      </c>
      <c r="J231" s="2" t="e">
        <f>(Table1313[[#This Row],[Mean]]-Table1313[[#This Row],[Actual cost]])/Table1313[[#This Row],[Actual cost]]*100</f>
        <v>#DIV/0!</v>
      </c>
      <c r="K231" s="2">
        <f>_xlfn.STDEV.P(Table1313[[#This Row],[Estimated costs 1]:[Estimated costs 20]])</f>
        <v>0</v>
      </c>
      <c r="L231" s="2" t="e">
        <f>Table1313[[#This Row],[Dev]]/Table1313[[#This Row],[Mean]]*100</f>
        <v>#DIV/0!</v>
      </c>
      <c r="M231" s="2">
        <f>Table1313[[#This Row],[Estimated costs 1]]-Table1313[[#This Row],[Actual cost]]</f>
        <v>0</v>
      </c>
      <c r="N231" s="2" t="e">
        <f>Table1313[[#This Row],[Diff 1]]/Table1313[[#This Row],[Actual cost]]*100</f>
        <v>#DIV/0!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</row>
    <row r="232" spans="1:34" x14ac:dyDescent="0.3">
      <c r="A232" t="s">
        <v>252</v>
      </c>
      <c r="B232">
        <v>230</v>
      </c>
      <c r="C232" t="str">
        <f>LEFT(Table1313[[#This Row],[Contingency id]])</f>
        <v>C</v>
      </c>
      <c r="D232">
        <v>0</v>
      </c>
      <c r="E232" s="1">
        <v>1.0465380249716201</v>
      </c>
      <c r="F232">
        <v>922</v>
      </c>
      <c r="G232">
        <v>881</v>
      </c>
      <c r="H232">
        <v>0</v>
      </c>
      <c r="I232" s="2">
        <f>AVERAGE(Table1313[[#This Row],[Estimated costs 1]:[Estimated costs 20]])</f>
        <v>0</v>
      </c>
      <c r="J232" s="2" t="e">
        <f>(Table1313[[#This Row],[Mean]]-Table1313[[#This Row],[Actual cost]])/Table1313[[#This Row],[Actual cost]]*100</f>
        <v>#DIV/0!</v>
      </c>
      <c r="K232" s="2">
        <f>_xlfn.STDEV.P(Table1313[[#This Row],[Estimated costs 1]:[Estimated costs 20]])</f>
        <v>0</v>
      </c>
      <c r="L232" s="2" t="e">
        <f>Table1313[[#This Row],[Dev]]/Table1313[[#This Row],[Mean]]*100</f>
        <v>#DIV/0!</v>
      </c>
      <c r="M232" s="2">
        <f>Table1313[[#This Row],[Estimated costs 1]]-Table1313[[#This Row],[Actual cost]]</f>
        <v>0</v>
      </c>
      <c r="N232" s="2" t="e">
        <f>Table1313[[#This Row],[Diff 1]]/Table1313[[#This Row],[Actual cost]]*100</f>
        <v>#DIV/0!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</row>
    <row r="233" spans="1:34" x14ac:dyDescent="0.3">
      <c r="A233" t="s">
        <v>253</v>
      </c>
      <c r="B233">
        <v>231</v>
      </c>
      <c r="C233" t="str">
        <f>LEFT(Table1313[[#This Row],[Contingency id]])</f>
        <v>C</v>
      </c>
      <c r="D233">
        <v>0</v>
      </c>
      <c r="E233" s="1">
        <v>1.07548701298701</v>
      </c>
      <c r="F233">
        <v>1325</v>
      </c>
      <c r="G233">
        <v>1232</v>
      </c>
      <c r="H233">
        <v>0</v>
      </c>
      <c r="I233" s="2">
        <f>AVERAGE(Table1313[[#This Row],[Estimated costs 1]:[Estimated costs 20]])</f>
        <v>0</v>
      </c>
      <c r="J233" s="2" t="e">
        <f>(Table1313[[#This Row],[Mean]]-Table1313[[#This Row],[Actual cost]])/Table1313[[#This Row],[Actual cost]]*100</f>
        <v>#DIV/0!</v>
      </c>
      <c r="K233" s="2">
        <f>_xlfn.STDEV.P(Table1313[[#This Row],[Estimated costs 1]:[Estimated costs 20]])</f>
        <v>0</v>
      </c>
      <c r="L233" s="2" t="e">
        <f>Table1313[[#This Row],[Dev]]/Table1313[[#This Row],[Mean]]*100</f>
        <v>#DIV/0!</v>
      </c>
      <c r="M233" s="2">
        <f>Table1313[[#This Row],[Estimated costs 1]]-Table1313[[#This Row],[Actual cost]]</f>
        <v>0</v>
      </c>
      <c r="N233" s="2" t="e">
        <f>Table1313[[#This Row],[Diff 1]]/Table1313[[#This Row],[Actual cost]]*100</f>
        <v>#DIV/0!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</row>
    <row r="234" spans="1:34" x14ac:dyDescent="0.3">
      <c r="A234" t="s">
        <v>254</v>
      </c>
      <c r="B234">
        <v>232</v>
      </c>
      <c r="C234" t="str">
        <f>LEFT(Table1313[[#This Row],[Contingency id]])</f>
        <v>C</v>
      </c>
      <c r="D234">
        <v>0</v>
      </c>
      <c r="E234" s="1">
        <v>1.0751314800901499</v>
      </c>
      <c r="F234">
        <v>1431</v>
      </c>
      <c r="G234">
        <v>1331</v>
      </c>
      <c r="H234">
        <v>0</v>
      </c>
      <c r="I234" s="2">
        <f>AVERAGE(Table1313[[#This Row],[Estimated costs 1]:[Estimated costs 20]])</f>
        <v>0</v>
      </c>
      <c r="J234" s="2" t="e">
        <f>(Table1313[[#This Row],[Mean]]-Table1313[[#This Row],[Actual cost]])/Table1313[[#This Row],[Actual cost]]*100</f>
        <v>#DIV/0!</v>
      </c>
      <c r="K234" s="2">
        <f>_xlfn.STDEV.P(Table1313[[#This Row],[Estimated costs 1]:[Estimated costs 20]])</f>
        <v>0</v>
      </c>
      <c r="L234" s="2" t="e">
        <f>Table1313[[#This Row],[Dev]]/Table1313[[#This Row],[Mean]]*100</f>
        <v>#DIV/0!</v>
      </c>
      <c r="M234" s="2">
        <f>Table1313[[#This Row],[Estimated costs 1]]-Table1313[[#This Row],[Actual cost]]</f>
        <v>0</v>
      </c>
      <c r="N234" s="2" t="e">
        <f>Table1313[[#This Row],[Diff 1]]/Table1313[[#This Row],[Actual cost]]*100</f>
        <v>#DIV/0!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</row>
    <row r="235" spans="1:34" x14ac:dyDescent="0.3">
      <c r="A235" t="s">
        <v>255</v>
      </c>
      <c r="B235">
        <v>233</v>
      </c>
      <c r="C235" t="str">
        <f>LEFT(Table1313[[#This Row],[Contingency id]])</f>
        <v>C</v>
      </c>
      <c r="D235">
        <v>0</v>
      </c>
      <c r="E235" s="1">
        <v>1.0706051873198801</v>
      </c>
      <c r="F235">
        <v>1486</v>
      </c>
      <c r="G235">
        <v>1388</v>
      </c>
      <c r="H235">
        <v>0</v>
      </c>
      <c r="I235" s="2">
        <f>AVERAGE(Table1313[[#This Row],[Estimated costs 1]:[Estimated costs 20]])</f>
        <v>0</v>
      </c>
      <c r="J235" s="2" t="e">
        <f>(Table1313[[#This Row],[Mean]]-Table1313[[#This Row],[Actual cost]])/Table1313[[#This Row],[Actual cost]]*100</f>
        <v>#DIV/0!</v>
      </c>
      <c r="K235" s="2">
        <f>_xlfn.STDEV.P(Table1313[[#This Row],[Estimated costs 1]:[Estimated costs 20]])</f>
        <v>0</v>
      </c>
      <c r="L235" s="2" t="e">
        <f>Table1313[[#This Row],[Dev]]/Table1313[[#This Row],[Mean]]*100</f>
        <v>#DIV/0!</v>
      </c>
      <c r="M235" s="2">
        <f>Table1313[[#This Row],[Estimated costs 1]]-Table1313[[#This Row],[Actual cost]]</f>
        <v>0</v>
      </c>
      <c r="N235" s="2" t="e">
        <f>Table1313[[#This Row],[Diff 1]]/Table1313[[#This Row],[Actual cost]]*100</f>
        <v>#DIV/0!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</row>
    <row r="236" spans="1:34" x14ac:dyDescent="0.3">
      <c r="A236" t="s">
        <v>256</v>
      </c>
      <c r="B236">
        <v>234</v>
      </c>
      <c r="C236" t="str">
        <f>LEFT(Table1313[[#This Row],[Contingency id]])</f>
        <v>C</v>
      </c>
      <c r="D236">
        <v>0</v>
      </c>
      <c r="E236" s="1">
        <v>1.0803571428571399</v>
      </c>
      <c r="F236">
        <v>1573</v>
      </c>
      <c r="G236">
        <v>1456</v>
      </c>
      <c r="H236">
        <v>0</v>
      </c>
      <c r="I236" s="2">
        <f>AVERAGE(Table1313[[#This Row],[Estimated costs 1]:[Estimated costs 20]])</f>
        <v>0</v>
      </c>
      <c r="J236" s="2" t="e">
        <f>(Table1313[[#This Row],[Mean]]-Table1313[[#This Row],[Actual cost]])/Table1313[[#This Row],[Actual cost]]*100</f>
        <v>#DIV/0!</v>
      </c>
      <c r="K236" s="2">
        <f>_xlfn.STDEV.P(Table1313[[#This Row],[Estimated costs 1]:[Estimated costs 20]])</f>
        <v>0</v>
      </c>
      <c r="L236" s="2" t="e">
        <f>Table1313[[#This Row],[Dev]]/Table1313[[#This Row],[Mean]]*100</f>
        <v>#DIV/0!</v>
      </c>
      <c r="M236" s="2">
        <f>Table1313[[#This Row],[Estimated costs 1]]-Table1313[[#This Row],[Actual cost]]</f>
        <v>0</v>
      </c>
      <c r="N236" s="2" t="e">
        <f>Table1313[[#This Row],[Diff 1]]/Table1313[[#This Row],[Actual cost]]*100</f>
        <v>#DIV/0!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</row>
    <row r="237" spans="1:34" x14ac:dyDescent="0.3">
      <c r="A237" t="s">
        <v>257</v>
      </c>
      <c r="B237">
        <v>235</v>
      </c>
      <c r="C237" t="str">
        <f>LEFT(Table1313[[#This Row],[Contingency id]])</f>
        <v>A</v>
      </c>
      <c r="D237" s="1">
        <v>0</v>
      </c>
      <c r="E237" s="1">
        <v>1</v>
      </c>
      <c r="F237">
        <v>90</v>
      </c>
      <c r="G237">
        <v>90</v>
      </c>
      <c r="H237" s="2">
        <v>0</v>
      </c>
      <c r="I237" s="2">
        <f>AVERAGE(Table1313[[#This Row],[Estimated costs 1]:[Estimated costs 20]])</f>
        <v>0</v>
      </c>
      <c r="J237" s="2" t="e">
        <f>(Table1313[[#This Row],[Mean]]-Table1313[[#This Row],[Actual cost]])/Table1313[[#This Row],[Actual cost]]*100</f>
        <v>#DIV/0!</v>
      </c>
      <c r="K237" s="2">
        <f>_xlfn.STDEV.P(Table1313[[#This Row],[Estimated costs 1]:[Estimated costs 20]])</f>
        <v>0</v>
      </c>
      <c r="L237" s="2" t="e">
        <f>Table1313[[#This Row],[Dev]]/Table1313[[#This Row],[Mean]]*100</f>
        <v>#DIV/0!</v>
      </c>
      <c r="M237" s="2">
        <f>Table1313[[#This Row],[Estimated costs 1]]-Table1313[[#This Row],[Actual cost]]</f>
        <v>0</v>
      </c>
      <c r="N237" s="2" t="e">
        <f>Table1313[[#This Row],[Diff 1]]/Table1313[[#This Row],[Actual cost]]*100</f>
        <v>#DIV/0!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</row>
    <row r="238" spans="1:34" x14ac:dyDescent="0.3">
      <c r="A238" t="s">
        <v>258</v>
      </c>
      <c r="B238">
        <v>236</v>
      </c>
      <c r="C238" t="str">
        <f>LEFT(Table1313[[#This Row],[Contingency id]])</f>
        <v>A</v>
      </c>
      <c r="D238" s="1">
        <v>0</v>
      </c>
      <c r="E238" s="1">
        <v>1.01123595505617</v>
      </c>
      <c r="F238">
        <v>90</v>
      </c>
      <c r="G238">
        <v>89</v>
      </c>
      <c r="H238" s="2">
        <v>0</v>
      </c>
      <c r="I238" s="2">
        <f>AVERAGE(Table1313[[#This Row],[Estimated costs 1]:[Estimated costs 20]])</f>
        <v>0</v>
      </c>
      <c r="J238" s="2" t="e">
        <f>(Table1313[[#This Row],[Mean]]-Table1313[[#This Row],[Actual cost]])/Table1313[[#This Row],[Actual cost]]*100</f>
        <v>#DIV/0!</v>
      </c>
      <c r="K238" s="2">
        <f>_xlfn.STDEV.P(Table1313[[#This Row],[Estimated costs 1]:[Estimated costs 20]])</f>
        <v>0</v>
      </c>
      <c r="L238" s="2" t="e">
        <f>Table1313[[#This Row],[Dev]]/Table1313[[#This Row],[Mean]]*100</f>
        <v>#DIV/0!</v>
      </c>
      <c r="M238" s="2">
        <f>Table1313[[#This Row],[Estimated costs 1]]-Table1313[[#This Row],[Actual cost]]</f>
        <v>0</v>
      </c>
      <c r="N238" s="2" t="e">
        <f>Table1313[[#This Row],[Diff 1]]/Table1313[[#This Row],[Actual cost]]*100</f>
        <v>#DIV/0!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</row>
    <row r="239" spans="1:34" x14ac:dyDescent="0.3">
      <c r="A239" t="s">
        <v>259</v>
      </c>
      <c r="B239">
        <v>237</v>
      </c>
      <c r="C239" t="str">
        <f>LEFT(Table1313[[#This Row],[Contingency id]])</f>
        <v>A</v>
      </c>
      <c r="D239" s="1">
        <v>0</v>
      </c>
      <c r="E239" s="1">
        <v>1</v>
      </c>
      <c r="F239">
        <v>90</v>
      </c>
      <c r="G239">
        <v>90</v>
      </c>
      <c r="H239" s="2">
        <v>0</v>
      </c>
      <c r="I239" s="2">
        <f>AVERAGE(Table1313[[#This Row],[Estimated costs 1]:[Estimated costs 20]])</f>
        <v>0</v>
      </c>
      <c r="J239" s="2" t="e">
        <f>(Table1313[[#This Row],[Mean]]-Table1313[[#This Row],[Actual cost]])/Table1313[[#This Row],[Actual cost]]*100</f>
        <v>#DIV/0!</v>
      </c>
      <c r="K239" s="2">
        <f>_xlfn.STDEV.P(Table1313[[#This Row],[Estimated costs 1]:[Estimated costs 20]])</f>
        <v>0</v>
      </c>
      <c r="L239" s="2" t="e">
        <f>Table1313[[#This Row],[Dev]]/Table1313[[#This Row],[Mean]]*100</f>
        <v>#DIV/0!</v>
      </c>
      <c r="M239" s="2">
        <f>Table1313[[#This Row],[Estimated costs 1]]-Table1313[[#This Row],[Actual cost]]</f>
        <v>0</v>
      </c>
      <c r="N239" s="2" t="e">
        <f>Table1313[[#This Row],[Diff 1]]/Table1313[[#This Row],[Actual cost]]*100</f>
        <v>#DIV/0!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</row>
    <row r="240" spans="1:34" x14ac:dyDescent="0.3">
      <c r="A240" t="s">
        <v>260</v>
      </c>
      <c r="B240">
        <v>238</v>
      </c>
      <c r="C240" t="str">
        <f>LEFT(Table1313[[#This Row],[Contingency id]])</f>
        <v>A</v>
      </c>
      <c r="D240" s="1">
        <v>0</v>
      </c>
      <c r="E240" s="1">
        <v>1</v>
      </c>
      <c r="F240">
        <v>90</v>
      </c>
      <c r="G240">
        <v>90</v>
      </c>
      <c r="H240" s="2">
        <v>0</v>
      </c>
      <c r="I240" s="2">
        <f>AVERAGE(Table1313[[#This Row],[Estimated costs 1]:[Estimated costs 20]])</f>
        <v>0</v>
      </c>
      <c r="J240" s="2" t="e">
        <f>(Table1313[[#This Row],[Mean]]-Table1313[[#This Row],[Actual cost]])/Table1313[[#This Row],[Actual cost]]*100</f>
        <v>#DIV/0!</v>
      </c>
      <c r="K240" s="2">
        <f>_xlfn.STDEV.P(Table1313[[#This Row],[Estimated costs 1]:[Estimated costs 20]])</f>
        <v>0</v>
      </c>
      <c r="L240" s="2" t="e">
        <f>Table1313[[#This Row],[Dev]]/Table1313[[#This Row],[Mean]]*100</f>
        <v>#DIV/0!</v>
      </c>
      <c r="M240" s="2">
        <f>Table1313[[#This Row],[Estimated costs 1]]-Table1313[[#This Row],[Actual cost]]</f>
        <v>0</v>
      </c>
      <c r="N240" s="2" t="e">
        <f>Table1313[[#This Row],[Diff 1]]/Table1313[[#This Row],[Actual cost]]*100</f>
        <v>#DIV/0!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</row>
    <row r="241" spans="1:34" x14ac:dyDescent="0.3">
      <c r="A241" t="s">
        <v>261</v>
      </c>
      <c r="B241">
        <v>239</v>
      </c>
      <c r="C241" t="str">
        <f>LEFT(Table1313[[#This Row],[Contingency id]])</f>
        <v>A</v>
      </c>
      <c r="D241" s="1">
        <v>0</v>
      </c>
      <c r="E241" s="1">
        <v>1</v>
      </c>
      <c r="F241">
        <v>90</v>
      </c>
      <c r="G241">
        <v>90</v>
      </c>
      <c r="H241" s="2">
        <v>0</v>
      </c>
      <c r="I241" s="2">
        <f>AVERAGE(Table1313[[#This Row],[Estimated costs 1]:[Estimated costs 20]])</f>
        <v>0</v>
      </c>
      <c r="J241" s="2" t="e">
        <f>(Table1313[[#This Row],[Mean]]-Table1313[[#This Row],[Actual cost]])/Table1313[[#This Row],[Actual cost]]*100</f>
        <v>#DIV/0!</v>
      </c>
      <c r="K241" s="2">
        <f>_xlfn.STDEV.P(Table1313[[#This Row],[Estimated costs 1]:[Estimated costs 20]])</f>
        <v>0</v>
      </c>
      <c r="L241" s="2" t="e">
        <f>Table1313[[#This Row],[Dev]]/Table1313[[#This Row],[Mean]]*100</f>
        <v>#DIV/0!</v>
      </c>
      <c r="M241" s="2">
        <f>Table1313[[#This Row],[Estimated costs 1]]-Table1313[[#This Row],[Actual cost]]</f>
        <v>0</v>
      </c>
      <c r="N241" s="2" t="e">
        <f>Table1313[[#This Row],[Diff 1]]/Table1313[[#This Row],[Actual cost]]*100</f>
        <v>#DIV/0!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</row>
    <row r="242" spans="1:34" x14ac:dyDescent="0.3">
      <c r="A242" t="s">
        <v>262</v>
      </c>
      <c r="B242">
        <v>240</v>
      </c>
      <c r="C242" t="str">
        <f>LEFT(Table1313[[#This Row],[Contingency id]])</f>
        <v>A</v>
      </c>
      <c r="D242" s="1">
        <v>0</v>
      </c>
      <c r="E242" s="1">
        <v>1</v>
      </c>
      <c r="F242">
        <v>90</v>
      </c>
      <c r="G242">
        <v>90</v>
      </c>
      <c r="H242" s="2">
        <v>0</v>
      </c>
      <c r="I242" s="2">
        <f>AVERAGE(Table1313[[#This Row],[Estimated costs 1]:[Estimated costs 20]])</f>
        <v>0</v>
      </c>
      <c r="J242" s="2" t="e">
        <f>(Table1313[[#This Row],[Mean]]-Table1313[[#This Row],[Actual cost]])/Table1313[[#This Row],[Actual cost]]*100</f>
        <v>#DIV/0!</v>
      </c>
      <c r="K242" s="2">
        <f>_xlfn.STDEV.P(Table1313[[#This Row],[Estimated costs 1]:[Estimated costs 20]])</f>
        <v>0</v>
      </c>
      <c r="L242" s="2" t="e">
        <f>Table1313[[#This Row],[Dev]]/Table1313[[#This Row],[Mean]]*100</f>
        <v>#DIV/0!</v>
      </c>
      <c r="M242" s="2">
        <f>Table1313[[#This Row],[Estimated costs 1]]-Table1313[[#This Row],[Actual cost]]</f>
        <v>0</v>
      </c>
      <c r="N242" s="2" t="e">
        <f>Table1313[[#This Row],[Diff 1]]/Table1313[[#This Row],[Actual cost]]*100</f>
        <v>#DIV/0!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</row>
    <row r="243" spans="1:34" x14ac:dyDescent="0.3">
      <c r="A243" t="s">
        <v>263</v>
      </c>
      <c r="B243">
        <v>241</v>
      </c>
      <c r="C243" t="str">
        <f>LEFT(Table1313[[#This Row],[Contingency id]])</f>
        <v>A</v>
      </c>
      <c r="D243" s="1">
        <v>0</v>
      </c>
      <c r="E243" s="1">
        <v>1.01136363636363</v>
      </c>
      <c r="F243">
        <v>89</v>
      </c>
      <c r="G243">
        <v>88</v>
      </c>
      <c r="H243" s="2">
        <v>0</v>
      </c>
      <c r="I243" s="2">
        <f>AVERAGE(Table1313[[#This Row],[Estimated costs 1]:[Estimated costs 20]])</f>
        <v>0</v>
      </c>
      <c r="J243" s="2" t="e">
        <f>(Table1313[[#This Row],[Mean]]-Table1313[[#This Row],[Actual cost]])/Table1313[[#This Row],[Actual cost]]*100</f>
        <v>#DIV/0!</v>
      </c>
      <c r="K243" s="2">
        <f>_xlfn.STDEV.P(Table1313[[#This Row],[Estimated costs 1]:[Estimated costs 20]])</f>
        <v>0</v>
      </c>
      <c r="L243" s="2" t="e">
        <f>Table1313[[#This Row],[Dev]]/Table1313[[#This Row],[Mean]]*100</f>
        <v>#DIV/0!</v>
      </c>
      <c r="M243" s="2">
        <f>Table1313[[#This Row],[Estimated costs 1]]-Table1313[[#This Row],[Actual cost]]</f>
        <v>0</v>
      </c>
      <c r="N243" s="2" t="e">
        <f>Table1313[[#This Row],[Diff 1]]/Table1313[[#This Row],[Actual cost]]*100</f>
        <v>#DIV/0!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</row>
    <row r="244" spans="1:34" x14ac:dyDescent="0.3">
      <c r="A244" t="s">
        <v>264</v>
      </c>
      <c r="B244">
        <v>242</v>
      </c>
      <c r="C244" t="str">
        <f>LEFT(Table1313[[#This Row],[Contingency id]])</f>
        <v>A</v>
      </c>
      <c r="D244" s="1">
        <v>0</v>
      </c>
      <c r="E244" s="1">
        <v>1.0317460317460301</v>
      </c>
      <c r="F244">
        <v>65</v>
      </c>
      <c r="G244">
        <v>63</v>
      </c>
      <c r="H244" s="2">
        <v>0</v>
      </c>
      <c r="I244" s="2">
        <f>AVERAGE(Table1313[[#This Row],[Estimated costs 1]:[Estimated costs 20]])</f>
        <v>0</v>
      </c>
      <c r="J244" s="2" t="e">
        <f>(Table1313[[#This Row],[Mean]]-Table1313[[#This Row],[Actual cost]])/Table1313[[#This Row],[Actual cost]]*100</f>
        <v>#DIV/0!</v>
      </c>
      <c r="K244" s="2">
        <f>_xlfn.STDEV.P(Table1313[[#This Row],[Estimated costs 1]:[Estimated costs 20]])</f>
        <v>0</v>
      </c>
      <c r="L244" s="2" t="e">
        <f>Table1313[[#This Row],[Dev]]/Table1313[[#This Row],[Mean]]*100</f>
        <v>#DIV/0!</v>
      </c>
      <c r="M244" s="2">
        <f>Table1313[[#This Row],[Estimated costs 1]]-Table1313[[#This Row],[Actual cost]]</f>
        <v>0</v>
      </c>
      <c r="N244" s="2" t="e">
        <f>Table1313[[#This Row],[Diff 1]]/Table1313[[#This Row],[Actual cost]]*100</f>
        <v>#DIV/0!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</row>
    <row r="245" spans="1:34" x14ac:dyDescent="0.3">
      <c r="A245" t="s">
        <v>265</v>
      </c>
      <c r="B245">
        <v>243</v>
      </c>
      <c r="C245" t="str">
        <f>LEFT(Table1313[[#This Row],[Contingency id]])</f>
        <v>A</v>
      </c>
      <c r="D245" s="1">
        <v>0</v>
      </c>
      <c r="E245" s="1">
        <v>1</v>
      </c>
      <c r="F245">
        <v>62</v>
      </c>
      <c r="G245">
        <v>62</v>
      </c>
      <c r="H245" s="2">
        <v>0</v>
      </c>
      <c r="I245" s="2">
        <f>AVERAGE(Table1313[[#This Row],[Estimated costs 1]:[Estimated costs 20]])</f>
        <v>0</v>
      </c>
      <c r="J245" s="2" t="e">
        <f>(Table1313[[#This Row],[Mean]]-Table1313[[#This Row],[Actual cost]])/Table1313[[#This Row],[Actual cost]]*100</f>
        <v>#DIV/0!</v>
      </c>
      <c r="K245" s="2">
        <f>_xlfn.STDEV.P(Table1313[[#This Row],[Estimated costs 1]:[Estimated costs 20]])</f>
        <v>0</v>
      </c>
      <c r="L245" s="2" t="e">
        <f>Table1313[[#This Row],[Dev]]/Table1313[[#This Row],[Mean]]*100</f>
        <v>#DIV/0!</v>
      </c>
      <c r="M245" s="2">
        <f>Table1313[[#This Row],[Estimated costs 1]]-Table1313[[#This Row],[Actual cost]]</f>
        <v>0</v>
      </c>
      <c r="N245" s="2" t="e">
        <f>Table1313[[#This Row],[Diff 1]]/Table1313[[#This Row],[Actual cost]]*100</f>
        <v>#DIV/0!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</row>
    <row r="246" spans="1:34" x14ac:dyDescent="0.3">
      <c r="A246" t="s">
        <v>266</v>
      </c>
      <c r="B246">
        <v>244</v>
      </c>
      <c r="C246" t="str">
        <f>LEFT(Table1313[[#This Row],[Contingency id]])</f>
        <v>A</v>
      </c>
      <c r="D246" s="1">
        <v>0</v>
      </c>
      <c r="E246" s="1">
        <v>1</v>
      </c>
      <c r="F246">
        <v>62</v>
      </c>
      <c r="G246">
        <v>62</v>
      </c>
      <c r="H246" s="2">
        <v>0</v>
      </c>
      <c r="I246" s="2">
        <f>AVERAGE(Table1313[[#This Row],[Estimated costs 1]:[Estimated costs 20]])</f>
        <v>0</v>
      </c>
      <c r="J246" s="2" t="e">
        <f>(Table1313[[#This Row],[Mean]]-Table1313[[#This Row],[Actual cost]])/Table1313[[#This Row],[Actual cost]]*100</f>
        <v>#DIV/0!</v>
      </c>
      <c r="K246" s="2">
        <f>_xlfn.STDEV.P(Table1313[[#This Row],[Estimated costs 1]:[Estimated costs 20]])</f>
        <v>0</v>
      </c>
      <c r="L246" s="2" t="e">
        <f>Table1313[[#This Row],[Dev]]/Table1313[[#This Row],[Mean]]*100</f>
        <v>#DIV/0!</v>
      </c>
      <c r="M246" s="2">
        <f>Table1313[[#This Row],[Estimated costs 1]]-Table1313[[#This Row],[Actual cost]]</f>
        <v>0</v>
      </c>
      <c r="N246" s="2" t="e">
        <f>Table1313[[#This Row],[Diff 1]]/Table1313[[#This Row],[Actual cost]]*100</f>
        <v>#DIV/0!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</row>
    <row r="247" spans="1:34" x14ac:dyDescent="0.3">
      <c r="A247" t="s">
        <v>267</v>
      </c>
      <c r="B247">
        <v>245</v>
      </c>
      <c r="C247" t="str">
        <f>LEFT(Table1313[[#This Row],[Contingency id]])</f>
        <v>A</v>
      </c>
      <c r="D247" s="1">
        <v>0</v>
      </c>
      <c r="E247" s="1">
        <v>1</v>
      </c>
      <c r="F247">
        <v>89</v>
      </c>
      <c r="G247">
        <v>89</v>
      </c>
      <c r="H247" s="2">
        <v>0</v>
      </c>
      <c r="I247" s="2">
        <f>AVERAGE(Table1313[[#This Row],[Estimated costs 1]:[Estimated costs 20]])</f>
        <v>0</v>
      </c>
      <c r="J247" s="2" t="e">
        <f>(Table1313[[#This Row],[Mean]]-Table1313[[#This Row],[Actual cost]])/Table1313[[#This Row],[Actual cost]]*100</f>
        <v>#DIV/0!</v>
      </c>
      <c r="K247" s="2">
        <f>_xlfn.STDEV.P(Table1313[[#This Row],[Estimated costs 1]:[Estimated costs 20]])</f>
        <v>0</v>
      </c>
      <c r="L247" s="2" t="e">
        <f>Table1313[[#This Row],[Dev]]/Table1313[[#This Row],[Mean]]*100</f>
        <v>#DIV/0!</v>
      </c>
      <c r="M247" s="2">
        <f>Table1313[[#This Row],[Estimated costs 1]]-Table1313[[#This Row],[Actual cost]]</f>
        <v>0</v>
      </c>
      <c r="N247" s="2" t="e">
        <f>Table1313[[#This Row],[Diff 1]]/Table1313[[#This Row],[Actual cost]]*100</f>
        <v>#DIV/0!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</row>
    <row r="248" spans="1:34" x14ac:dyDescent="0.3">
      <c r="A248" t="s">
        <v>268</v>
      </c>
      <c r="B248">
        <v>246</v>
      </c>
      <c r="C248" t="str">
        <f>LEFT(Table1313[[#This Row],[Contingency id]])</f>
        <v>A</v>
      </c>
      <c r="D248" s="1">
        <v>0</v>
      </c>
      <c r="E248" s="1">
        <v>1</v>
      </c>
      <c r="F248">
        <v>89</v>
      </c>
      <c r="G248">
        <v>89</v>
      </c>
      <c r="H248" s="2">
        <v>0</v>
      </c>
      <c r="I248" s="2">
        <f>AVERAGE(Table1313[[#This Row],[Estimated costs 1]:[Estimated costs 20]])</f>
        <v>0</v>
      </c>
      <c r="J248" s="2" t="e">
        <f>(Table1313[[#This Row],[Mean]]-Table1313[[#This Row],[Actual cost]])/Table1313[[#This Row],[Actual cost]]*100</f>
        <v>#DIV/0!</v>
      </c>
      <c r="K248" s="2">
        <f>_xlfn.STDEV.P(Table1313[[#This Row],[Estimated costs 1]:[Estimated costs 20]])</f>
        <v>0</v>
      </c>
      <c r="L248" s="2" t="e">
        <f>Table1313[[#This Row],[Dev]]/Table1313[[#This Row],[Mean]]*100</f>
        <v>#DIV/0!</v>
      </c>
      <c r="M248" s="2">
        <f>Table1313[[#This Row],[Estimated costs 1]]-Table1313[[#This Row],[Actual cost]]</f>
        <v>0</v>
      </c>
      <c r="N248" s="2" t="e">
        <f>Table1313[[#This Row],[Diff 1]]/Table1313[[#This Row],[Actual cost]]*100</f>
        <v>#DIV/0!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</row>
    <row r="249" spans="1:34" x14ac:dyDescent="0.3">
      <c r="A249" t="s">
        <v>269</v>
      </c>
      <c r="B249">
        <v>247</v>
      </c>
      <c r="C249" t="str">
        <f>LEFT(Table1313[[#This Row],[Contingency id]])</f>
        <v>A</v>
      </c>
      <c r="D249" s="1">
        <v>0</v>
      </c>
      <c r="E249" s="1">
        <v>1</v>
      </c>
      <c r="F249">
        <v>89</v>
      </c>
      <c r="G249">
        <v>89</v>
      </c>
      <c r="H249" s="2">
        <v>0</v>
      </c>
      <c r="I249" s="2">
        <f>AVERAGE(Table1313[[#This Row],[Estimated costs 1]:[Estimated costs 20]])</f>
        <v>0</v>
      </c>
      <c r="J249" s="2" t="e">
        <f>(Table1313[[#This Row],[Mean]]-Table1313[[#This Row],[Actual cost]])/Table1313[[#This Row],[Actual cost]]*100</f>
        <v>#DIV/0!</v>
      </c>
      <c r="K249" s="2">
        <f>_xlfn.STDEV.P(Table1313[[#This Row],[Estimated costs 1]:[Estimated costs 20]])</f>
        <v>0</v>
      </c>
      <c r="L249" s="2" t="e">
        <f>Table1313[[#This Row],[Dev]]/Table1313[[#This Row],[Mean]]*100</f>
        <v>#DIV/0!</v>
      </c>
      <c r="M249" s="2">
        <f>Table1313[[#This Row],[Estimated costs 1]]-Table1313[[#This Row],[Actual cost]]</f>
        <v>0</v>
      </c>
      <c r="N249" s="2" t="e">
        <f>Table1313[[#This Row],[Diff 1]]/Table1313[[#This Row],[Actual cost]]*100</f>
        <v>#DIV/0!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</row>
    <row r="250" spans="1:34" x14ac:dyDescent="0.3">
      <c r="A250" t="s">
        <v>270</v>
      </c>
      <c r="B250">
        <v>248</v>
      </c>
      <c r="C250" t="str">
        <f>LEFT(Table1313[[#This Row],[Contingency id]])</f>
        <v>A</v>
      </c>
      <c r="D250" s="1">
        <v>0</v>
      </c>
      <c r="E250" s="1">
        <v>1</v>
      </c>
      <c r="F250">
        <v>65</v>
      </c>
      <c r="G250">
        <v>65</v>
      </c>
      <c r="H250" s="2">
        <v>0</v>
      </c>
      <c r="I250" s="2">
        <f>AVERAGE(Table1313[[#This Row],[Estimated costs 1]:[Estimated costs 20]])</f>
        <v>0</v>
      </c>
      <c r="J250" s="2" t="e">
        <f>(Table1313[[#This Row],[Mean]]-Table1313[[#This Row],[Actual cost]])/Table1313[[#This Row],[Actual cost]]*100</f>
        <v>#DIV/0!</v>
      </c>
      <c r="K250" s="2">
        <f>_xlfn.STDEV.P(Table1313[[#This Row],[Estimated costs 1]:[Estimated costs 20]])</f>
        <v>0</v>
      </c>
      <c r="L250" s="2" t="e">
        <f>Table1313[[#This Row],[Dev]]/Table1313[[#This Row],[Mean]]*100</f>
        <v>#DIV/0!</v>
      </c>
      <c r="M250" s="2">
        <f>Table1313[[#This Row],[Estimated costs 1]]-Table1313[[#This Row],[Actual cost]]</f>
        <v>0</v>
      </c>
      <c r="N250" s="2" t="e">
        <f>Table1313[[#This Row],[Diff 1]]/Table1313[[#This Row],[Actual cost]]*100</f>
        <v>#DIV/0!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</row>
    <row r="251" spans="1:34" x14ac:dyDescent="0.3">
      <c r="A251" t="s">
        <v>271</v>
      </c>
      <c r="B251">
        <v>249</v>
      </c>
      <c r="C251" t="str">
        <f>LEFT(Table1313[[#This Row],[Contingency id]])</f>
        <v>A</v>
      </c>
      <c r="D251" s="1">
        <v>0</v>
      </c>
      <c r="E251" s="1">
        <v>1</v>
      </c>
      <c r="F251">
        <v>89</v>
      </c>
      <c r="G251">
        <v>89</v>
      </c>
      <c r="H251" s="2">
        <v>0</v>
      </c>
      <c r="I251" s="2">
        <f>AVERAGE(Table1313[[#This Row],[Estimated costs 1]:[Estimated costs 20]])</f>
        <v>0</v>
      </c>
      <c r="J251" s="2" t="e">
        <f>(Table1313[[#This Row],[Mean]]-Table1313[[#This Row],[Actual cost]])/Table1313[[#This Row],[Actual cost]]*100</f>
        <v>#DIV/0!</v>
      </c>
      <c r="K251" s="2">
        <f>_xlfn.STDEV.P(Table1313[[#This Row],[Estimated costs 1]:[Estimated costs 20]])</f>
        <v>0</v>
      </c>
      <c r="L251" s="2" t="e">
        <f>Table1313[[#This Row],[Dev]]/Table1313[[#This Row],[Mean]]*100</f>
        <v>#DIV/0!</v>
      </c>
      <c r="M251" s="2">
        <f>Table1313[[#This Row],[Estimated costs 1]]-Table1313[[#This Row],[Actual cost]]</f>
        <v>0</v>
      </c>
      <c r="N251" s="2" t="e">
        <f>Table1313[[#This Row],[Diff 1]]/Table1313[[#This Row],[Actual cost]]*100</f>
        <v>#DIV/0!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</row>
    <row r="252" spans="1:34" x14ac:dyDescent="0.3">
      <c r="A252" t="s">
        <v>272</v>
      </c>
      <c r="B252">
        <v>250</v>
      </c>
      <c r="C252" t="str">
        <f>LEFT(Table1313[[#This Row],[Contingency id]])</f>
        <v>A</v>
      </c>
      <c r="D252" s="1">
        <v>0</v>
      </c>
      <c r="E252" s="1">
        <v>1</v>
      </c>
      <c r="F252">
        <v>65</v>
      </c>
      <c r="G252">
        <v>65</v>
      </c>
      <c r="H252" s="2">
        <v>0</v>
      </c>
      <c r="I252" s="2">
        <f>AVERAGE(Table1313[[#This Row],[Estimated costs 1]:[Estimated costs 20]])</f>
        <v>0</v>
      </c>
      <c r="J252" s="2" t="e">
        <f>(Table1313[[#This Row],[Mean]]-Table1313[[#This Row],[Actual cost]])/Table1313[[#This Row],[Actual cost]]*100</f>
        <v>#DIV/0!</v>
      </c>
      <c r="K252" s="2">
        <f>_xlfn.STDEV.P(Table1313[[#This Row],[Estimated costs 1]:[Estimated costs 20]])</f>
        <v>0</v>
      </c>
      <c r="L252" s="2" t="e">
        <f>Table1313[[#This Row],[Dev]]/Table1313[[#This Row],[Mean]]*100</f>
        <v>#DIV/0!</v>
      </c>
      <c r="M252" s="2">
        <f>Table1313[[#This Row],[Estimated costs 1]]-Table1313[[#This Row],[Actual cost]]</f>
        <v>0</v>
      </c>
      <c r="N252" s="2" t="e">
        <f>Table1313[[#This Row],[Diff 1]]/Table1313[[#This Row],[Actual cost]]*100</f>
        <v>#DIV/0!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</row>
    <row r="253" spans="1:34" x14ac:dyDescent="0.3">
      <c r="A253" t="s">
        <v>273</v>
      </c>
      <c r="B253">
        <v>251</v>
      </c>
      <c r="C253" t="str">
        <f>LEFT(Table1313[[#This Row],[Contingency id]])</f>
        <v>A</v>
      </c>
      <c r="D253" s="1">
        <v>0</v>
      </c>
      <c r="E253" s="1">
        <v>1</v>
      </c>
      <c r="F253">
        <v>89</v>
      </c>
      <c r="G253">
        <v>89</v>
      </c>
      <c r="H253" s="2">
        <v>0</v>
      </c>
      <c r="I253" s="2">
        <f>AVERAGE(Table1313[[#This Row],[Estimated costs 1]:[Estimated costs 20]])</f>
        <v>0</v>
      </c>
      <c r="J253" s="2" t="e">
        <f>(Table1313[[#This Row],[Mean]]-Table1313[[#This Row],[Actual cost]])/Table1313[[#This Row],[Actual cost]]*100</f>
        <v>#DIV/0!</v>
      </c>
      <c r="K253" s="2">
        <f>_xlfn.STDEV.P(Table1313[[#This Row],[Estimated costs 1]:[Estimated costs 20]])</f>
        <v>0</v>
      </c>
      <c r="L253" s="2" t="e">
        <f>Table1313[[#This Row],[Dev]]/Table1313[[#This Row],[Mean]]*100</f>
        <v>#DIV/0!</v>
      </c>
      <c r="M253" s="2">
        <f>Table1313[[#This Row],[Estimated costs 1]]-Table1313[[#This Row],[Actual cost]]</f>
        <v>0</v>
      </c>
      <c r="N253" s="2" t="e">
        <f>Table1313[[#This Row],[Diff 1]]/Table1313[[#This Row],[Actual cost]]*100</f>
        <v>#DIV/0!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</row>
    <row r="254" spans="1:34" x14ac:dyDescent="0.3">
      <c r="A254" t="s">
        <v>274</v>
      </c>
      <c r="B254">
        <v>252</v>
      </c>
      <c r="C254" t="str">
        <f>LEFT(Table1313[[#This Row],[Contingency id]])</f>
        <v>A</v>
      </c>
      <c r="D254" s="1">
        <v>0</v>
      </c>
      <c r="E254" s="1">
        <v>1</v>
      </c>
      <c r="F254">
        <v>89</v>
      </c>
      <c r="G254">
        <v>89</v>
      </c>
      <c r="H254" s="2">
        <v>0</v>
      </c>
      <c r="I254" s="2">
        <f>AVERAGE(Table1313[[#This Row],[Estimated costs 1]:[Estimated costs 20]])</f>
        <v>0</v>
      </c>
      <c r="J254" s="2" t="e">
        <f>(Table1313[[#This Row],[Mean]]-Table1313[[#This Row],[Actual cost]])/Table1313[[#This Row],[Actual cost]]*100</f>
        <v>#DIV/0!</v>
      </c>
      <c r="K254" s="2">
        <f>_xlfn.STDEV.P(Table1313[[#This Row],[Estimated costs 1]:[Estimated costs 20]])</f>
        <v>0</v>
      </c>
      <c r="L254" s="2" t="e">
        <f>Table1313[[#This Row],[Dev]]/Table1313[[#This Row],[Mean]]*100</f>
        <v>#DIV/0!</v>
      </c>
      <c r="M254" s="2">
        <f>Table1313[[#This Row],[Estimated costs 1]]-Table1313[[#This Row],[Actual cost]]</f>
        <v>0</v>
      </c>
      <c r="N254" s="2" t="e">
        <f>Table1313[[#This Row],[Diff 1]]/Table1313[[#This Row],[Actual cost]]*100</f>
        <v>#DIV/0!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</row>
    <row r="255" spans="1:34" x14ac:dyDescent="0.3">
      <c r="A255" t="s">
        <v>275</v>
      </c>
      <c r="B255">
        <v>253</v>
      </c>
      <c r="C255" t="str">
        <f>LEFT(Table1313[[#This Row],[Contingency id]])</f>
        <v>A</v>
      </c>
      <c r="D255" s="1">
        <v>0</v>
      </c>
      <c r="E255" s="1">
        <v>1</v>
      </c>
      <c r="F255">
        <v>130</v>
      </c>
      <c r="G255">
        <v>130</v>
      </c>
      <c r="H255" s="2">
        <v>0</v>
      </c>
      <c r="I255" s="2">
        <f>AVERAGE(Table1313[[#This Row],[Estimated costs 1]:[Estimated costs 20]])</f>
        <v>0</v>
      </c>
      <c r="J255" s="2" t="e">
        <f>(Table1313[[#This Row],[Mean]]-Table1313[[#This Row],[Actual cost]])/Table1313[[#This Row],[Actual cost]]*100</f>
        <v>#DIV/0!</v>
      </c>
      <c r="K255" s="2">
        <f>_xlfn.STDEV.P(Table1313[[#This Row],[Estimated costs 1]:[Estimated costs 20]])</f>
        <v>0</v>
      </c>
      <c r="L255" s="2" t="e">
        <f>Table1313[[#This Row],[Dev]]/Table1313[[#This Row],[Mean]]*100</f>
        <v>#DIV/0!</v>
      </c>
      <c r="M255" s="2">
        <f>Table1313[[#This Row],[Estimated costs 1]]-Table1313[[#This Row],[Actual cost]]</f>
        <v>0</v>
      </c>
      <c r="N255" s="2" t="e">
        <f>Table1313[[#This Row],[Diff 1]]/Table1313[[#This Row],[Actual cost]]*100</f>
        <v>#DIV/0!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</row>
    <row r="256" spans="1:34" x14ac:dyDescent="0.3">
      <c r="A256" t="s">
        <v>276</v>
      </c>
      <c r="B256">
        <v>254</v>
      </c>
      <c r="C256" t="str">
        <f>LEFT(Table1313[[#This Row],[Contingency id]])</f>
        <v>A</v>
      </c>
      <c r="D256" s="1">
        <v>0</v>
      </c>
      <c r="E256" s="1">
        <v>1</v>
      </c>
      <c r="F256">
        <v>130</v>
      </c>
      <c r="G256">
        <v>130</v>
      </c>
      <c r="H256" s="2">
        <v>0</v>
      </c>
      <c r="I256" s="2">
        <f>AVERAGE(Table1313[[#This Row],[Estimated costs 1]:[Estimated costs 20]])</f>
        <v>0</v>
      </c>
      <c r="J256" s="2" t="e">
        <f>(Table1313[[#This Row],[Mean]]-Table1313[[#This Row],[Actual cost]])/Table1313[[#This Row],[Actual cost]]*100</f>
        <v>#DIV/0!</v>
      </c>
      <c r="K256" s="2">
        <f>_xlfn.STDEV.P(Table1313[[#This Row],[Estimated costs 1]:[Estimated costs 20]])</f>
        <v>0</v>
      </c>
      <c r="L256" s="2" t="e">
        <f>Table1313[[#This Row],[Dev]]/Table1313[[#This Row],[Mean]]*100</f>
        <v>#DIV/0!</v>
      </c>
      <c r="M256" s="2">
        <f>Table1313[[#This Row],[Estimated costs 1]]-Table1313[[#This Row],[Actual cost]]</f>
        <v>0</v>
      </c>
      <c r="N256" s="2" t="e">
        <f>Table1313[[#This Row],[Diff 1]]/Table1313[[#This Row],[Actual cost]]*100</f>
        <v>#DIV/0!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</row>
    <row r="257" spans="1:34" x14ac:dyDescent="0.3">
      <c r="A257" t="s">
        <v>277</v>
      </c>
      <c r="B257">
        <v>255</v>
      </c>
      <c r="C257" t="str">
        <f>LEFT(Table1313[[#This Row],[Contingency id]])</f>
        <v>A</v>
      </c>
      <c r="D257" s="1">
        <v>0</v>
      </c>
      <c r="E257" s="1">
        <v>1</v>
      </c>
      <c r="F257">
        <v>130</v>
      </c>
      <c r="G257">
        <v>130</v>
      </c>
      <c r="H257" s="2">
        <v>0</v>
      </c>
      <c r="I257" s="2">
        <f>AVERAGE(Table1313[[#This Row],[Estimated costs 1]:[Estimated costs 20]])</f>
        <v>0</v>
      </c>
      <c r="J257" s="2" t="e">
        <f>(Table1313[[#This Row],[Mean]]-Table1313[[#This Row],[Actual cost]])/Table1313[[#This Row],[Actual cost]]*100</f>
        <v>#DIV/0!</v>
      </c>
      <c r="K257" s="2">
        <f>_xlfn.STDEV.P(Table1313[[#This Row],[Estimated costs 1]:[Estimated costs 20]])</f>
        <v>0</v>
      </c>
      <c r="L257" s="2" t="e">
        <f>Table1313[[#This Row],[Dev]]/Table1313[[#This Row],[Mean]]*100</f>
        <v>#DIV/0!</v>
      </c>
      <c r="M257" s="2">
        <f>Table1313[[#This Row],[Estimated costs 1]]-Table1313[[#This Row],[Actual cost]]</f>
        <v>0</v>
      </c>
      <c r="N257" s="2" t="e">
        <f>Table1313[[#This Row],[Diff 1]]/Table1313[[#This Row],[Actual cost]]*100</f>
        <v>#DIV/0!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</row>
    <row r="258" spans="1:34" x14ac:dyDescent="0.3">
      <c r="A258" t="s">
        <v>278</v>
      </c>
      <c r="B258">
        <v>256</v>
      </c>
      <c r="C258" t="str">
        <f>LEFT(Table1313[[#This Row],[Contingency id]])</f>
        <v>A</v>
      </c>
      <c r="D258" s="1">
        <v>0</v>
      </c>
      <c r="E258" s="1">
        <v>1</v>
      </c>
      <c r="F258">
        <v>130</v>
      </c>
      <c r="G258">
        <v>130</v>
      </c>
      <c r="H258" s="2">
        <v>0</v>
      </c>
      <c r="I258" s="2">
        <f>AVERAGE(Table1313[[#This Row],[Estimated costs 1]:[Estimated costs 20]])</f>
        <v>0</v>
      </c>
      <c r="J258" s="2" t="e">
        <f>(Table1313[[#This Row],[Mean]]-Table1313[[#This Row],[Actual cost]])/Table1313[[#This Row],[Actual cost]]*100</f>
        <v>#DIV/0!</v>
      </c>
      <c r="K258" s="2">
        <f>_xlfn.STDEV.P(Table1313[[#This Row],[Estimated costs 1]:[Estimated costs 20]])</f>
        <v>0</v>
      </c>
      <c r="L258" s="2" t="e">
        <f>Table1313[[#This Row],[Dev]]/Table1313[[#This Row],[Mean]]*100</f>
        <v>#DIV/0!</v>
      </c>
      <c r="M258" s="2">
        <f>Table1313[[#This Row],[Estimated costs 1]]-Table1313[[#This Row],[Actual cost]]</f>
        <v>0</v>
      </c>
      <c r="N258" s="2" t="e">
        <f>Table1313[[#This Row],[Diff 1]]/Table1313[[#This Row],[Actual cost]]*100</f>
        <v>#DIV/0!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</row>
    <row r="259" spans="1:34" x14ac:dyDescent="0.3">
      <c r="A259" t="s">
        <v>279</v>
      </c>
      <c r="B259">
        <v>257</v>
      </c>
      <c r="C259" t="str">
        <f>LEFT(Table1313[[#This Row],[Contingency id]])</f>
        <v>A</v>
      </c>
      <c r="D259" s="1">
        <v>0</v>
      </c>
      <c r="E259" s="1">
        <v>1.0077519379844899</v>
      </c>
      <c r="F259">
        <v>130</v>
      </c>
      <c r="G259">
        <v>129</v>
      </c>
      <c r="H259" s="2">
        <v>0</v>
      </c>
      <c r="I259" s="2">
        <f>AVERAGE(Table1313[[#This Row],[Estimated costs 1]:[Estimated costs 20]])</f>
        <v>0</v>
      </c>
      <c r="J259" s="2" t="e">
        <f>(Table1313[[#This Row],[Mean]]-Table1313[[#This Row],[Actual cost]])/Table1313[[#This Row],[Actual cost]]*100</f>
        <v>#DIV/0!</v>
      </c>
      <c r="K259" s="2">
        <f>_xlfn.STDEV.P(Table1313[[#This Row],[Estimated costs 1]:[Estimated costs 20]])</f>
        <v>0</v>
      </c>
      <c r="L259" s="2" t="e">
        <f>Table1313[[#This Row],[Dev]]/Table1313[[#This Row],[Mean]]*100</f>
        <v>#DIV/0!</v>
      </c>
      <c r="M259" s="2">
        <f>Table1313[[#This Row],[Estimated costs 1]]-Table1313[[#This Row],[Actual cost]]</f>
        <v>0</v>
      </c>
      <c r="N259" s="2" t="e">
        <f>Table1313[[#This Row],[Diff 1]]/Table1313[[#This Row],[Actual cost]]*100</f>
        <v>#DIV/0!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</row>
    <row r="260" spans="1:34" x14ac:dyDescent="0.3">
      <c r="A260" t="s">
        <v>280</v>
      </c>
      <c r="B260">
        <v>258</v>
      </c>
      <c r="C260" t="str">
        <f>LEFT(Table1313[[#This Row],[Contingency id]])</f>
        <v>A</v>
      </c>
      <c r="D260" s="1">
        <v>0</v>
      </c>
      <c r="E260" s="1">
        <v>1</v>
      </c>
      <c r="F260">
        <v>130</v>
      </c>
      <c r="G260">
        <v>130</v>
      </c>
      <c r="H260" s="2">
        <v>0</v>
      </c>
      <c r="I260" s="2">
        <f>AVERAGE(Table1313[[#This Row],[Estimated costs 1]:[Estimated costs 20]])</f>
        <v>0</v>
      </c>
      <c r="J260" s="2" t="e">
        <f>(Table1313[[#This Row],[Mean]]-Table1313[[#This Row],[Actual cost]])/Table1313[[#This Row],[Actual cost]]*100</f>
        <v>#DIV/0!</v>
      </c>
      <c r="K260" s="2">
        <f>_xlfn.STDEV.P(Table1313[[#This Row],[Estimated costs 1]:[Estimated costs 20]])</f>
        <v>0</v>
      </c>
      <c r="L260" s="2" t="e">
        <f>Table1313[[#This Row],[Dev]]/Table1313[[#This Row],[Mean]]*100</f>
        <v>#DIV/0!</v>
      </c>
      <c r="M260" s="2">
        <f>Table1313[[#This Row],[Estimated costs 1]]-Table1313[[#This Row],[Actual cost]]</f>
        <v>0</v>
      </c>
      <c r="N260" s="2" t="e">
        <f>Table1313[[#This Row],[Diff 1]]/Table1313[[#This Row],[Actual cost]]*100</f>
        <v>#DIV/0!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</row>
    <row r="261" spans="1:34" x14ac:dyDescent="0.3">
      <c r="A261" t="s">
        <v>281</v>
      </c>
      <c r="B261">
        <v>259</v>
      </c>
      <c r="C261" t="str">
        <f>LEFT(Table1313[[#This Row],[Contingency id]])</f>
        <v>A</v>
      </c>
      <c r="D261" s="1">
        <v>0</v>
      </c>
      <c r="E261" s="1">
        <v>1</v>
      </c>
      <c r="F261">
        <v>121</v>
      </c>
      <c r="G261">
        <v>121</v>
      </c>
      <c r="H261" s="2">
        <v>0</v>
      </c>
      <c r="I261" s="2">
        <f>AVERAGE(Table1313[[#This Row],[Estimated costs 1]:[Estimated costs 20]])</f>
        <v>0</v>
      </c>
      <c r="J261" s="2" t="e">
        <f>(Table1313[[#This Row],[Mean]]-Table1313[[#This Row],[Actual cost]])/Table1313[[#This Row],[Actual cost]]*100</f>
        <v>#DIV/0!</v>
      </c>
      <c r="K261" s="2">
        <f>_xlfn.STDEV.P(Table1313[[#This Row],[Estimated costs 1]:[Estimated costs 20]])</f>
        <v>0</v>
      </c>
      <c r="L261" s="2" t="e">
        <f>Table1313[[#This Row],[Dev]]/Table1313[[#This Row],[Mean]]*100</f>
        <v>#DIV/0!</v>
      </c>
      <c r="M261" s="2">
        <f>Table1313[[#This Row],[Estimated costs 1]]-Table1313[[#This Row],[Actual cost]]</f>
        <v>0</v>
      </c>
      <c r="N261" s="2" t="e">
        <f>Table1313[[#This Row],[Diff 1]]/Table1313[[#This Row],[Actual cost]]*100</f>
        <v>#DIV/0!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</row>
    <row r="262" spans="1:34" x14ac:dyDescent="0.3">
      <c r="A262" t="s">
        <v>282</v>
      </c>
      <c r="B262">
        <v>260</v>
      </c>
      <c r="C262" t="str">
        <f>LEFT(Table1313[[#This Row],[Contingency id]])</f>
        <v>A</v>
      </c>
      <c r="D262" s="1">
        <v>0</v>
      </c>
      <c r="E262" s="1">
        <v>1</v>
      </c>
      <c r="F262">
        <v>122</v>
      </c>
      <c r="G262">
        <v>122</v>
      </c>
      <c r="H262" s="2">
        <v>0</v>
      </c>
      <c r="I262" s="2">
        <f>AVERAGE(Table1313[[#This Row],[Estimated costs 1]:[Estimated costs 20]])</f>
        <v>0</v>
      </c>
      <c r="J262" s="2" t="e">
        <f>(Table1313[[#This Row],[Mean]]-Table1313[[#This Row],[Actual cost]])/Table1313[[#This Row],[Actual cost]]*100</f>
        <v>#DIV/0!</v>
      </c>
      <c r="K262" s="2">
        <f>_xlfn.STDEV.P(Table1313[[#This Row],[Estimated costs 1]:[Estimated costs 20]])</f>
        <v>0</v>
      </c>
      <c r="L262" s="2" t="e">
        <f>Table1313[[#This Row],[Dev]]/Table1313[[#This Row],[Mean]]*100</f>
        <v>#DIV/0!</v>
      </c>
      <c r="M262" s="2">
        <f>Table1313[[#This Row],[Estimated costs 1]]-Table1313[[#This Row],[Actual cost]]</f>
        <v>0</v>
      </c>
      <c r="N262" s="2" t="e">
        <f>Table1313[[#This Row],[Diff 1]]/Table1313[[#This Row],[Actual cost]]*100</f>
        <v>#DIV/0!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</row>
    <row r="263" spans="1:34" x14ac:dyDescent="0.3">
      <c r="A263" t="s">
        <v>283</v>
      </c>
      <c r="B263">
        <v>261</v>
      </c>
      <c r="C263" t="str">
        <f>LEFT(Table1313[[#This Row],[Contingency id]])</f>
        <v>A</v>
      </c>
      <c r="D263" s="1">
        <v>0</v>
      </c>
      <c r="E263" s="1">
        <v>1.00826446280991</v>
      </c>
      <c r="F263">
        <v>122</v>
      </c>
      <c r="G263">
        <v>121</v>
      </c>
      <c r="H263" s="2">
        <v>0</v>
      </c>
      <c r="I263" s="2">
        <f>AVERAGE(Table1313[[#This Row],[Estimated costs 1]:[Estimated costs 20]])</f>
        <v>0</v>
      </c>
      <c r="J263" s="2" t="e">
        <f>(Table1313[[#This Row],[Mean]]-Table1313[[#This Row],[Actual cost]])/Table1313[[#This Row],[Actual cost]]*100</f>
        <v>#DIV/0!</v>
      </c>
      <c r="K263" s="2">
        <f>_xlfn.STDEV.P(Table1313[[#This Row],[Estimated costs 1]:[Estimated costs 20]])</f>
        <v>0</v>
      </c>
      <c r="L263" s="2" t="e">
        <f>Table1313[[#This Row],[Dev]]/Table1313[[#This Row],[Mean]]*100</f>
        <v>#DIV/0!</v>
      </c>
      <c r="M263" s="2">
        <f>Table1313[[#This Row],[Estimated costs 1]]-Table1313[[#This Row],[Actual cost]]</f>
        <v>0</v>
      </c>
      <c r="N263" s="2" t="e">
        <f>Table1313[[#This Row],[Diff 1]]/Table1313[[#This Row],[Actual cost]]*100</f>
        <v>#DIV/0!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</row>
    <row r="264" spans="1:34" x14ac:dyDescent="0.3">
      <c r="A264" t="s">
        <v>284</v>
      </c>
      <c r="B264">
        <v>262</v>
      </c>
      <c r="C264" t="str">
        <f>LEFT(Table1313[[#This Row],[Contingency id]])</f>
        <v>A</v>
      </c>
      <c r="D264" s="1">
        <v>0</v>
      </c>
      <c r="E264" s="1">
        <v>1.00833333333333</v>
      </c>
      <c r="F264">
        <v>121</v>
      </c>
      <c r="G264">
        <v>120</v>
      </c>
      <c r="H264" s="2">
        <v>0</v>
      </c>
      <c r="I264" s="2">
        <f>AVERAGE(Table1313[[#This Row],[Estimated costs 1]:[Estimated costs 20]])</f>
        <v>0</v>
      </c>
      <c r="J264" s="2" t="e">
        <f>(Table1313[[#This Row],[Mean]]-Table1313[[#This Row],[Actual cost]])/Table1313[[#This Row],[Actual cost]]*100</f>
        <v>#DIV/0!</v>
      </c>
      <c r="K264" s="2">
        <f>_xlfn.STDEV.P(Table1313[[#This Row],[Estimated costs 1]:[Estimated costs 20]])</f>
        <v>0</v>
      </c>
      <c r="L264" s="2" t="e">
        <f>Table1313[[#This Row],[Dev]]/Table1313[[#This Row],[Mean]]*100</f>
        <v>#DIV/0!</v>
      </c>
      <c r="M264" s="2">
        <f>Table1313[[#This Row],[Estimated costs 1]]-Table1313[[#This Row],[Actual cost]]</f>
        <v>0</v>
      </c>
      <c r="N264" s="2" t="e">
        <f>Table1313[[#This Row],[Diff 1]]/Table1313[[#This Row],[Actual cost]]*100</f>
        <v>#DIV/0!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</row>
    <row r="265" spans="1:34" x14ac:dyDescent="0.3">
      <c r="A265" t="s">
        <v>285</v>
      </c>
      <c r="B265">
        <v>263</v>
      </c>
      <c r="C265" t="str">
        <f>LEFT(Table1313[[#This Row],[Contingency id]])</f>
        <v>A</v>
      </c>
      <c r="D265" s="1">
        <v>0</v>
      </c>
      <c r="E265" s="1">
        <v>1.00826446280991</v>
      </c>
      <c r="F265">
        <v>122</v>
      </c>
      <c r="G265">
        <v>121</v>
      </c>
      <c r="H265" s="2">
        <v>0</v>
      </c>
      <c r="I265" s="2">
        <f>AVERAGE(Table1313[[#This Row],[Estimated costs 1]:[Estimated costs 20]])</f>
        <v>0</v>
      </c>
      <c r="J265" s="2" t="e">
        <f>(Table1313[[#This Row],[Mean]]-Table1313[[#This Row],[Actual cost]])/Table1313[[#This Row],[Actual cost]]*100</f>
        <v>#DIV/0!</v>
      </c>
      <c r="K265" s="2">
        <f>_xlfn.STDEV.P(Table1313[[#This Row],[Estimated costs 1]:[Estimated costs 20]])</f>
        <v>0</v>
      </c>
      <c r="L265" s="2" t="e">
        <f>Table1313[[#This Row],[Dev]]/Table1313[[#This Row],[Mean]]*100</f>
        <v>#DIV/0!</v>
      </c>
      <c r="M265" s="2">
        <f>Table1313[[#This Row],[Estimated costs 1]]-Table1313[[#This Row],[Actual cost]]</f>
        <v>0</v>
      </c>
      <c r="N265" s="2" t="e">
        <f>Table1313[[#This Row],[Diff 1]]/Table1313[[#This Row],[Actual cost]]*100</f>
        <v>#DIV/0!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</row>
    <row r="266" spans="1:34" x14ac:dyDescent="0.3">
      <c r="A266" t="s">
        <v>286</v>
      </c>
      <c r="B266">
        <v>264</v>
      </c>
      <c r="C266" t="str">
        <f>LEFT(Table1313[[#This Row],[Contingency id]])</f>
        <v>A</v>
      </c>
      <c r="D266" s="1">
        <v>0</v>
      </c>
      <c r="E266" s="1">
        <v>1</v>
      </c>
      <c r="F266">
        <v>121</v>
      </c>
      <c r="G266">
        <v>121</v>
      </c>
      <c r="H266" s="2">
        <v>0</v>
      </c>
      <c r="I266" s="2">
        <f>AVERAGE(Table1313[[#This Row],[Estimated costs 1]:[Estimated costs 20]])</f>
        <v>0</v>
      </c>
      <c r="J266" s="2" t="e">
        <f>(Table1313[[#This Row],[Mean]]-Table1313[[#This Row],[Actual cost]])/Table1313[[#This Row],[Actual cost]]*100</f>
        <v>#DIV/0!</v>
      </c>
      <c r="K266" s="2">
        <f>_xlfn.STDEV.P(Table1313[[#This Row],[Estimated costs 1]:[Estimated costs 20]])</f>
        <v>0</v>
      </c>
      <c r="L266" s="2" t="e">
        <f>Table1313[[#This Row],[Dev]]/Table1313[[#This Row],[Mean]]*100</f>
        <v>#DIV/0!</v>
      </c>
      <c r="M266" s="2">
        <f>Table1313[[#This Row],[Estimated costs 1]]-Table1313[[#This Row],[Actual cost]]</f>
        <v>0</v>
      </c>
      <c r="N266" s="2" t="e">
        <f>Table1313[[#This Row],[Diff 1]]/Table1313[[#This Row],[Actual cost]]*100</f>
        <v>#DIV/0!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</row>
    <row r="267" spans="1:34" x14ac:dyDescent="0.3">
      <c r="A267" t="s">
        <v>287</v>
      </c>
      <c r="B267">
        <v>265</v>
      </c>
      <c r="C267" t="str">
        <f>LEFT(Table1313[[#This Row],[Contingency id]])</f>
        <v>A</v>
      </c>
      <c r="D267" s="1">
        <v>0</v>
      </c>
      <c r="E267" s="1">
        <v>1.00826446280991</v>
      </c>
      <c r="F267">
        <v>122</v>
      </c>
      <c r="G267">
        <v>121</v>
      </c>
      <c r="H267" s="2">
        <v>0</v>
      </c>
      <c r="I267" s="2">
        <f>AVERAGE(Table1313[[#This Row],[Estimated costs 1]:[Estimated costs 20]])</f>
        <v>0</v>
      </c>
      <c r="J267" s="2" t="e">
        <f>(Table1313[[#This Row],[Mean]]-Table1313[[#This Row],[Actual cost]])/Table1313[[#This Row],[Actual cost]]*100</f>
        <v>#DIV/0!</v>
      </c>
      <c r="K267" s="2">
        <f>_xlfn.STDEV.P(Table1313[[#This Row],[Estimated costs 1]:[Estimated costs 20]])</f>
        <v>0</v>
      </c>
      <c r="L267" s="2" t="e">
        <f>Table1313[[#This Row],[Dev]]/Table1313[[#This Row],[Mean]]*100</f>
        <v>#DIV/0!</v>
      </c>
      <c r="M267" s="2">
        <f>Table1313[[#This Row],[Estimated costs 1]]-Table1313[[#This Row],[Actual cost]]</f>
        <v>0</v>
      </c>
      <c r="N267" s="2" t="e">
        <f>Table1313[[#This Row],[Diff 1]]/Table1313[[#This Row],[Actual cost]]*100</f>
        <v>#DIV/0!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</row>
    <row r="268" spans="1:34" x14ac:dyDescent="0.3">
      <c r="A268" t="s">
        <v>288</v>
      </c>
      <c r="B268">
        <v>266</v>
      </c>
      <c r="C268" t="str">
        <f>LEFT(Table1313[[#This Row],[Contingency id]])</f>
        <v>A</v>
      </c>
      <c r="D268" s="1">
        <v>0</v>
      </c>
      <c r="E268" s="1">
        <v>1</v>
      </c>
      <c r="F268">
        <v>122</v>
      </c>
      <c r="G268">
        <v>122</v>
      </c>
      <c r="H268" s="2">
        <v>0</v>
      </c>
      <c r="I268" s="2">
        <f>AVERAGE(Table1313[[#This Row],[Estimated costs 1]:[Estimated costs 20]])</f>
        <v>0</v>
      </c>
      <c r="J268" s="2" t="e">
        <f>(Table1313[[#This Row],[Mean]]-Table1313[[#This Row],[Actual cost]])/Table1313[[#This Row],[Actual cost]]*100</f>
        <v>#DIV/0!</v>
      </c>
      <c r="K268" s="2">
        <f>_xlfn.STDEV.P(Table1313[[#This Row],[Estimated costs 1]:[Estimated costs 20]])</f>
        <v>0</v>
      </c>
      <c r="L268" s="2" t="e">
        <f>Table1313[[#This Row],[Dev]]/Table1313[[#This Row],[Mean]]*100</f>
        <v>#DIV/0!</v>
      </c>
      <c r="M268" s="2">
        <f>Table1313[[#This Row],[Estimated costs 1]]-Table1313[[#This Row],[Actual cost]]</f>
        <v>0</v>
      </c>
      <c r="N268" s="2" t="e">
        <f>Table1313[[#This Row],[Diff 1]]/Table1313[[#This Row],[Actual cost]]*100</f>
        <v>#DIV/0!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</row>
    <row r="269" spans="1:34" x14ac:dyDescent="0.3">
      <c r="A269" t="s">
        <v>289</v>
      </c>
      <c r="B269">
        <v>267</v>
      </c>
      <c r="C269" t="str">
        <f>LEFT(Table1313[[#This Row],[Contingency id]])</f>
        <v>A</v>
      </c>
      <c r="D269" s="1">
        <v>0</v>
      </c>
      <c r="E269" s="1">
        <v>1.0166666666666599</v>
      </c>
      <c r="F269">
        <v>122</v>
      </c>
      <c r="G269">
        <v>120</v>
      </c>
      <c r="H269" s="2">
        <v>0</v>
      </c>
      <c r="I269" s="2">
        <f>AVERAGE(Table1313[[#This Row],[Estimated costs 1]:[Estimated costs 20]])</f>
        <v>0</v>
      </c>
      <c r="J269" s="2" t="e">
        <f>(Table1313[[#This Row],[Mean]]-Table1313[[#This Row],[Actual cost]])/Table1313[[#This Row],[Actual cost]]*100</f>
        <v>#DIV/0!</v>
      </c>
      <c r="K269" s="2">
        <f>_xlfn.STDEV.P(Table1313[[#This Row],[Estimated costs 1]:[Estimated costs 20]])</f>
        <v>0</v>
      </c>
      <c r="L269" s="2" t="e">
        <f>Table1313[[#This Row],[Dev]]/Table1313[[#This Row],[Mean]]*100</f>
        <v>#DIV/0!</v>
      </c>
      <c r="M269" s="2">
        <f>Table1313[[#This Row],[Estimated costs 1]]-Table1313[[#This Row],[Actual cost]]</f>
        <v>0</v>
      </c>
      <c r="N269" s="2" t="e">
        <f>Table1313[[#This Row],[Diff 1]]/Table1313[[#This Row],[Actual cost]]*100</f>
        <v>#DIV/0!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</row>
    <row r="270" spans="1:34" x14ac:dyDescent="0.3">
      <c r="A270" t="s">
        <v>290</v>
      </c>
      <c r="B270">
        <v>268</v>
      </c>
      <c r="C270" t="str">
        <f>LEFT(Table1313[[#This Row],[Contingency id]])</f>
        <v>A</v>
      </c>
      <c r="D270" s="1">
        <v>0</v>
      </c>
      <c r="E270" s="1">
        <v>1.0166666666666599</v>
      </c>
      <c r="F270">
        <v>122</v>
      </c>
      <c r="G270">
        <v>120</v>
      </c>
      <c r="H270" s="2">
        <v>0</v>
      </c>
      <c r="I270" s="2">
        <f>AVERAGE(Table1313[[#This Row],[Estimated costs 1]:[Estimated costs 20]])</f>
        <v>0</v>
      </c>
      <c r="J270" s="2" t="e">
        <f>(Table1313[[#This Row],[Mean]]-Table1313[[#This Row],[Actual cost]])/Table1313[[#This Row],[Actual cost]]*100</f>
        <v>#DIV/0!</v>
      </c>
      <c r="K270" s="2">
        <f>_xlfn.STDEV.P(Table1313[[#This Row],[Estimated costs 1]:[Estimated costs 20]])</f>
        <v>0</v>
      </c>
      <c r="L270" s="2" t="e">
        <f>Table1313[[#This Row],[Dev]]/Table1313[[#This Row],[Mean]]*100</f>
        <v>#DIV/0!</v>
      </c>
      <c r="M270" s="2">
        <f>Table1313[[#This Row],[Estimated costs 1]]-Table1313[[#This Row],[Actual cost]]</f>
        <v>0</v>
      </c>
      <c r="N270" s="2" t="e">
        <f>Table1313[[#This Row],[Diff 1]]/Table1313[[#This Row],[Actual cost]]*100</f>
        <v>#DIV/0!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</row>
    <row r="271" spans="1:34" x14ac:dyDescent="0.3">
      <c r="A271" t="s">
        <v>291</v>
      </c>
      <c r="B271">
        <v>269</v>
      </c>
      <c r="C271" t="str">
        <f>LEFT(Table1313[[#This Row],[Contingency id]])</f>
        <v>A</v>
      </c>
      <c r="D271" s="1">
        <v>0</v>
      </c>
      <c r="E271" s="1">
        <v>1</v>
      </c>
      <c r="F271">
        <v>124</v>
      </c>
      <c r="G271">
        <v>124</v>
      </c>
      <c r="H271" s="2">
        <v>0</v>
      </c>
      <c r="I271" s="2">
        <f>AVERAGE(Table1313[[#This Row],[Estimated costs 1]:[Estimated costs 20]])</f>
        <v>0</v>
      </c>
      <c r="J271" s="2" t="e">
        <f>(Table1313[[#This Row],[Mean]]-Table1313[[#This Row],[Actual cost]])/Table1313[[#This Row],[Actual cost]]*100</f>
        <v>#DIV/0!</v>
      </c>
      <c r="K271" s="2">
        <f>_xlfn.STDEV.P(Table1313[[#This Row],[Estimated costs 1]:[Estimated costs 20]])</f>
        <v>0</v>
      </c>
      <c r="L271" s="2" t="e">
        <f>Table1313[[#This Row],[Dev]]/Table1313[[#This Row],[Mean]]*100</f>
        <v>#DIV/0!</v>
      </c>
      <c r="M271" s="2">
        <f>Table1313[[#This Row],[Estimated costs 1]]-Table1313[[#This Row],[Actual cost]]</f>
        <v>0</v>
      </c>
      <c r="N271" s="2" t="e">
        <f>Table1313[[#This Row],[Diff 1]]/Table1313[[#This Row],[Actual cost]]*100</f>
        <v>#DIV/0!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</row>
    <row r="272" spans="1:34" x14ac:dyDescent="0.3">
      <c r="A272" t="s">
        <v>292</v>
      </c>
      <c r="B272">
        <v>270</v>
      </c>
      <c r="C272" t="str">
        <f>LEFT(Table1313[[#This Row],[Contingency id]])</f>
        <v>A</v>
      </c>
      <c r="D272" s="1">
        <v>0</v>
      </c>
      <c r="E272" s="1">
        <v>1.0081300813008101</v>
      </c>
      <c r="F272">
        <v>124</v>
      </c>
      <c r="G272">
        <v>123</v>
      </c>
      <c r="H272" s="2">
        <v>0</v>
      </c>
      <c r="I272" s="2">
        <f>AVERAGE(Table1313[[#This Row],[Estimated costs 1]:[Estimated costs 20]])</f>
        <v>0</v>
      </c>
      <c r="J272" s="2" t="e">
        <f>(Table1313[[#This Row],[Mean]]-Table1313[[#This Row],[Actual cost]])/Table1313[[#This Row],[Actual cost]]*100</f>
        <v>#DIV/0!</v>
      </c>
      <c r="K272" s="2">
        <f>_xlfn.STDEV.P(Table1313[[#This Row],[Estimated costs 1]:[Estimated costs 20]])</f>
        <v>0</v>
      </c>
      <c r="L272" s="2" t="e">
        <f>Table1313[[#This Row],[Dev]]/Table1313[[#This Row],[Mean]]*100</f>
        <v>#DIV/0!</v>
      </c>
      <c r="M272" s="2">
        <f>Table1313[[#This Row],[Estimated costs 1]]-Table1313[[#This Row],[Actual cost]]</f>
        <v>0</v>
      </c>
      <c r="N272" s="2" t="e">
        <f>Table1313[[#This Row],[Diff 1]]/Table1313[[#This Row],[Actual cost]]*100</f>
        <v>#DIV/0!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</row>
    <row r="273" spans="1:34" x14ac:dyDescent="0.3">
      <c r="A273" t="s">
        <v>293</v>
      </c>
      <c r="B273">
        <v>271</v>
      </c>
      <c r="C273" t="str">
        <f>LEFT(Table1313[[#This Row],[Contingency id]])</f>
        <v>A</v>
      </c>
      <c r="D273" s="1">
        <v>0</v>
      </c>
      <c r="E273" s="1">
        <v>1.0163934426229499</v>
      </c>
      <c r="F273">
        <v>124</v>
      </c>
      <c r="G273">
        <v>122</v>
      </c>
      <c r="H273" s="2">
        <v>0</v>
      </c>
      <c r="I273" s="2">
        <f>AVERAGE(Table1313[[#This Row],[Estimated costs 1]:[Estimated costs 20]])</f>
        <v>0</v>
      </c>
      <c r="J273" s="2" t="e">
        <f>(Table1313[[#This Row],[Mean]]-Table1313[[#This Row],[Actual cost]])/Table1313[[#This Row],[Actual cost]]*100</f>
        <v>#DIV/0!</v>
      </c>
      <c r="K273" s="2">
        <f>_xlfn.STDEV.P(Table1313[[#This Row],[Estimated costs 1]:[Estimated costs 20]])</f>
        <v>0</v>
      </c>
      <c r="L273" s="2" t="e">
        <f>Table1313[[#This Row],[Dev]]/Table1313[[#This Row],[Mean]]*100</f>
        <v>#DIV/0!</v>
      </c>
      <c r="M273" s="2">
        <f>Table1313[[#This Row],[Estimated costs 1]]-Table1313[[#This Row],[Actual cost]]</f>
        <v>0</v>
      </c>
      <c r="N273" s="2" t="e">
        <f>Table1313[[#This Row],[Diff 1]]/Table1313[[#This Row],[Actual cost]]*100</f>
        <v>#DIV/0!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</row>
    <row r="274" spans="1:34" x14ac:dyDescent="0.3">
      <c r="A274" t="s">
        <v>294</v>
      </c>
      <c r="B274">
        <v>272</v>
      </c>
      <c r="C274" t="str">
        <f>LEFT(Table1313[[#This Row],[Contingency id]])</f>
        <v>A</v>
      </c>
      <c r="D274" s="1">
        <v>0</v>
      </c>
      <c r="E274" s="1">
        <v>1.0163934426229499</v>
      </c>
      <c r="F274">
        <v>124</v>
      </c>
      <c r="G274">
        <v>122</v>
      </c>
      <c r="H274" s="2">
        <v>0</v>
      </c>
      <c r="I274" s="2">
        <f>AVERAGE(Table1313[[#This Row],[Estimated costs 1]:[Estimated costs 20]])</f>
        <v>0</v>
      </c>
      <c r="J274" s="2" t="e">
        <f>(Table1313[[#This Row],[Mean]]-Table1313[[#This Row],[Actual cost]])/Table1313[[#This Row],[Actual cost]]*100</f>
        <v>#DIV/0!</v>
      </c>
      <c r="K274" s="2">
        <f>_xlfn.STDEV.P(Table1313[[#This Row],[Estimated costs 1]:[Estimated costs 20]])</f>
        <v>0</v>
      </c>
      <c r="L274" s="2" t="e">
        <f>Table1313[[#This Row],[Dev]]/Table1313[[#This Row],[Mean]]*100</f>
        <v>#DIV/0!</v>
      </c>
      <c r="M274" s="2">
        <f>Table1313[[#This Row],[Estimated costs 1]]-Table1313[[#This Row],[Actual cost]]</f>
        <v>0</v>
      </c>
      <c r="N274" s="2" t="e">
        <f>Table1313[[#This Row],[Diff 1]]/Table1313[[#This Row],[Actual cost]]*100</f>
        <v>#DIV/0!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</row>
    <row r="275" spans="1:34" x14ac:dyDescent="0.3">
      <c r="A275" t="s">
        <v>295</v>
      </c>
      <c r="B275">
        <v>273</v>
      </c>
      <c r="C275" t="str">
        <f>LEFT(Table1313[[#This Row],[Contingency id]])</f>
        <v>A</v>
      </c>
      <c r="D275" s="1">
        <v>0</v>
      </c>
      <c r="E275" s="1">
        <v>1.0081300813008101</v>
      </c>
      <c r="F275">
        <v>124</v>
      </c>
      <c r="G275">
        <v>123</v>
      </c>
      <c r="H275" s="2">
        <v>0</v>
      </c>
      <c r="I275" s="2">
        <f>AVERAGE(Table1313[[#This Row],[Estimated costs 1]:[Estimated costs 20]])</f>
        <v>0</v>
      </c>
      <c r="J275" s="2" t="e">
        <f>(Table1313[[#This Row],[Mean]]-Table1313[[#This Row],[Actual cost]])/Table1313[[#This Row],[Actual cost]]*100</f>
        <v>#DIV/0!</v>
      </c>
      <c r="K275" s="2">
        <f>_xlfn.STDEV.P(Table1313[[#This Row],[Estimated costs 1]:[Estimated costs 20]])</f>
        <v>0</v>
      </c>
      <c r="L275" s="2" t="e">
        <f>Table1313[[#This Row],[Dev]]/Table1313[[#This Row],[Mean]]*100</f>
        <v>#DIV/0!</v>
      </c>
      <c r="M275" s="2">
        <f>Table1313[[#This Row],[Estimated costs 1]]-Table1313[[#This Row],[Actual cost]]</f>
        <v>0</v>
      </c>
      <c r="N275" s="2" t="e">
        <f>Table1313[[#This Row],[Diff 1]]/Table1313[[#This Row],[Actual cost]]*100</f>
        <v>#DIV/0!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</row>
    <row r="276" spans="1:34" x14ac:dyDescent="0.3">
      <c r="A276" t="s">
        <v>296</v>
      </c>
      <c r="B276">
        <v>274</v>
      </c>
      <c r="C276" t="str">
        <f>LEFT(Table1313[[#This Row],[Contingency id]])</f>
        <v>A</v>
      </c>
      <c r="D276" s="1">
        <v>0</v>
      </c>
      <c r="E276" s="1">
        <v>1.0081300813008101</v>
      </c>
      <c r="F276">
        <v>124</v>
      </c>
      <c r="G276">
        <v>123</v>
      </c>
      <c r="H276" s="2">
        <v>0</v>
      </c>
      <c r="I276" s="2">
        <f>AVERAGE(Table1313[[#This Row],[Estimated costs 1]:[Estimated costs 20]])</f>
        <v>0</v>
      </c>
      <c r="J276" s="2" t="e">
        <f>(Table1313[[#This Row],[Mean]]-Table1313[[#This Row],[Actual cost]])/Table1313[[#This Row],[Actual cost]]*100</f>
        <v>#DIV/0!</v>
      </c>
      <c r="K276" s="2">
        <f>_xlfn.STDEV.P(Table1313[[#This Row],[Estimated costs 1]:[Estimated costs 20]])</f>
        <v>0</v>
      </c>
      <c r="L276" s="2" t="e">
        <f>Table1313[[#This Row],[Dev]]/Table1313[[#This Row],[Mean]]*100</f>
        <v>#DIV/0!</v>
      </c>
      <c r="M276" s="2">
        <f>Table1313[[#This Row],[Estimated costs 1]]-Table1313[[#This Row],[Actual cost]]</f>
        <v>0</v>
      </c>
      <c r="N276" s="2" t="e">
        <f>Table1313[[#This Row],[Diff 1]]/Table1313[[#This Row],[Actual cost]]*100</f>
        <v>#DIV/0!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</row>
    <row r="277" spans="1:34" x14ac:dyDescent="0.3">
      <c r="A277" t="s">
        <v>297</v>
      </c>
      <c r="B277">
        <v>275</v>
      </c>
      <c r="C277" t="str">
        <f>LEFT(Table1313[[#This Row],[Contingency id]])</f>
        <v>A</v>
      </c>
      <c r="D277" s="1">
        <v>0</v>
      </c>
      <c r="E277" s="1">
        <v>1</v>
      </c>
      <c r="F277">
        <v>124</v>
      </c>
      <c r="G277">
        <v>124</v>
      </c>
      <c r="H277" s="2">
        <v>0</v>
      </c>
      <c r="I277" s="2">
        <f>AVERAGE(Table1313[[#This Row],[Estimated costs 1]:[Estimated costs 20]])</f>
        <v>0</v>
      </c>
      <c r="J277" s="2" t="e">
        <f>(Table1313[[#This Row],[Mean]]-Table1313[[#This Row],[Actual cost]])/Table1313[[#This Row],[Actual cost]]*100</f>
        <v>#DIV/0!</v>
      </c>
      <c r="K277" s="2">
        <f>_xlfn.STDEV.P(Table1313[[#This Row],[Estimated costs 1]:[Estimated costs 20]])</f>
        <v>0</v>
      </c>
      <c r="L277" s="2" t="e">
        <f>Table1313[[#This Row],[Dev]]/Table1313[[#This Row],[Mean]]*100</f>
        <v>#DIV/0!</v>
      </c>
      <c r="M277" s="2">
        <f>Table1313[[#This Row],[Estimated costs 1]]-Table1313[[#This Row],[Actual cost]]</f>
        <v>0</v>
      </c>
      <c r="N277" s="2" t="e">
        <f>Table1313[[#This Row],[Diff 1]]/Table1313[[#This Row],[Actual cost]]*100</f>
        <v>#DIV/0!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</row>
    <row r="278" spans="1:34" x14ac:dyDescent="0.3">
      <c r="A278" t="s">
        <v>298</v>
      </c>
      <c r="B278">
        <v>276</v>
      </c>
      <c r="C278" t="str">
        <f>LEFT(Table1313[[#This Row],[Contingency id]])</f>
        <v>A</v>
      </c>
      <c r="D278" s="1">
        <v>0</v>
      </c>
      <c r="E278" s="1">
        <v>1.0163934426229499</v>
      </c>
      <c r="F278">
        <v>124</v>
      </c>
      <c r="G278">
        <v>122</v>
      </c>
      <c r="H278" s="2">
        <v>0</v>
      </c>
      <c r="I278" s="2">
        <f>AVERAGE(Table1313[[#This Row],[Estimated costs 1]:[Estimated costs 20]])</f>
        <v>0</v>
      </c>
      <c r="J278" s="2" t="e">
        <f>(Table1313[[#This Row],[Mean]]-Table1313[[#This Row],[Actual cost]])/Table1313[[#This Row],[Actual cost]]*100</f>
        <v>#DIV/0!</v>
      </c>
      <c r="K278" s="2">
        <f>_xlfn.STDEV.P(Table1313[[#This Row],[Estimated costs 1]:[Estimated costs 20]])</f>
        <v>0</v>
      </c>
      <c r="L278" s="2" t="e">
        <f>Table1313[[#This Row],[Dev]]/Table1313[[#This Row],[Mean]]*100</f>
        <v>#DIV/0!</v>
      </c>
      <c r="M278" s="2">
        <f>Table1313[[#This Row],[Estimated costs 1]]-Table1313[[#This Row],[Actual cost]]</f>
        <v>0</v>
      </c>
      <c r="N278" s="2" t="e">
        <f>Table1313[[#This Row],[Diff 1]]/Table1313[[#This Row],[Actual cost]]*100</f>
        <v>#DIV/0!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</row>
    <row r="279" spans="1:34" x14ac:dyDescent="0.3">
      <c r="A279" t="s">
        <v>299</v>
      </c>
      <c r="B279">
        <v>277</v>
      </c>
      <c r="C279" t="str">
        <f>LEFT(Table1313[[#This Row],[Contingency id]])</f>
        <v>A</v>
      </c>
      <c r="D279" s="1">
        <v>0</v>
      </c>
      <c r="E279" s="1">
        <v>1.02479338842975</v>
      </c>
      <c r="F279">
        <v>124</v>
      </c>
      <c r="G279">
        <v>121</v>
      </c>
      <c r="H279" s="2">
        <v>0</v>
      </c>
      <c r="I279" s="2">
        <f>AVERAGE(Table1313[[#This Row],[Estimated costs 1]:[Estimated costs 20]])</f>
        <v>0</v>
      </c>
      <c r="J279" s="2" t="e">
        <f>(Table1313[[#This Row],[Mean]]-Table1313[[#This Row],[Actual cost]])/Table1313[[#This Row],[Actual cost]]*100</f>
        <v>#DIV/0!</v>
      </c>
      <c r="K279" s="2">
        <f>_xlfn.STDEV.P(Table1313[[#This Row],[Estimated costs 1]:[Estimated costs 20]])</f>
        <v>0</v>
      </c>
      <c r="L279" s="2" t="e">
        <f>Table1313[[#This Row],[Dev]]/Table1313[[#This Row],[Mean]]*100</f>
        <v>#DIV/0!</v>
      </c>
      <c r="M279" s="2">
        <f>Table1313[[#This Row],[Estimated costs 1]]-Table1313[[#This Row],[Actual cost]]</f>
        <v>0</v>
      </c>
      <c r="N279" s="2" t="e">
        <f>Table1313[[#This Row],[Diff 1]]/Table1313[[#This Row],[Actual cost]]*100</f>
        <v>#DIV/0!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</row>
    <row r="280" spans="1:34" x14ac:dyDescent="0.3">
      <c r="A280" t="s">
        <v>300</v>
      </c>
      <c r="B280">
        <v>278</v>
      </c>
      <c r="C280" t="str">
        <f>LEFT(Table1313[[#This Row],[Contingency id]])</f>
        <v>A</v>
      </c>
      <c r="D280" s="1">
        <v>0</v>
      </c>
      <c r="E280" s="1">
        <v>1.0081300813008101</v>
      </c>
      <c r="F280">
        <v>124</v>
      </c>
      <c r="G280">
        <v>123</v>
      </c>
      <c r="H280" s="2">
        <v>0</v>
      </c>
      <c r="I280" s="2">
        <f>AVERAGE(Table1313[[#This Row],[Estimated costs 1]:[Estimated costs 20]])</f>
        <v>0</v>
      </c>
      <c r="J280" s="2" t="e">
        <f>(Table1313[[#This Row],[Mean]]-Table1313[[#This Row],[Actual cost]])/Table1313[[#This Row],[Actual cost]]*100</f>
        <v>#DIV/0!</v>
      </c>
      <c r="K280" s="2">
        <f>_xlfn.STDEV.P(Table1313[[#This Row],[Estimated costs 1]:[Estimated costs 20]])</f>
        <v>0</v>
      </c>
      <c r="L280" s="2" t="e">
        <f>Table1313[[#This Row],[Dev]]/Table1313[[#This Row],[Mean]]*100</f>
        <v>#DIV/0!</v>
      </c>
      <c r="M280" s="2">
        <f>Table1313[[#This Row],[Estimated costs 1]]-Table1313[[#This Row],[Actual cost]]</f>
        <v>0</v>
      </c>
      <c r="N280" s="2" t="e">
        <f>Table1313[[#This Row],[Diff 1]]/Table1313[[#This Row],[Actual cost]]*100</f>
        <v>#DIV/0!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</row>
    <row r="281" spans="1:34" x14ac:dyDescent="0.3">
      <c r="A281" t="s">
        <v>301</v>
      </c>
      <c r="B281">
        <v>279</v>
      </c>
      <c r="C281" t="str">
        <f>LEFT(Table1313[[#This Row],[Contingency id]])</f>
        <v>A</v>
      </c>
      <c r="D281" s="1">
        <v>0</v>
      </c>
      <c r="E281" s="1">
        <v>1</v>
      </c>
      <c r="F281">
        <v>103</v>
      </c>
      <c r="G281">
        <v>103</v>
      </c>
      <c r="H281" s="2">
        <v>0</v>
      </c>
      <c r="I281" s="2">
        <f>AVERAGE(Table1313[[#This Row],[Estimated costs 1]:[Estimated costs 20]])</f>
        <v>0</v>
      </c>
      <c r="J281" s="2" t="e">
        <f>(Table1313[[#This Row],[Mean]]-Table1313[[#This Row],[Actual cost]])/Table1313[[#This Row],[Actual cost]]*100</f>
        <v>#DIV/0!</v>
      </c>
      <c r="K281" s="2">
        <f>_xlfn.STDEV.P(Table1313[[#This Row],[Estimated costs 1]:[Estimated costs 20]])</f>
        <v>0</v>
      </c>
      <c r="L281" s="2" t="e">
        <f>Table1313[[#This Row],[Dev]]/Table1313[[#This Row],[Mean]]*100</f>
        <v>#DIV/0!</v>
      </c>
      <c r="M281" s="2">
        <f>Table1313[[#This Row],[Estimated costs 1]]-Table1313[[#This Row],[Actual cost]]</f>
        <v>0</v>
      </c>
      <c r="N281" s="2" t="e">
        <f>Table1313[[#This Row],[Diff 1]]/Table1313[[#This Row],[Actual cost]]*100</f>
        <v>#DIV/0!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</row>
    <row r="282" spans="1:34" x14ac:dyDescent="0.3">
      <c r="A282" t="s">
        <v>302</v>
      </c>
      <c r="B282">
        <v>280</v>
      </c>
      <c r="C282" t="str">
        <f>LEFT(Table1313[[#This Row],[Contingency id]])</f>
        <v>A</v>
      </c>
      <c r="D282" s="1">
        <v>0</v>
      </c>
      <c r="E282" s="1">
        <v>1.0163934426229499</v>
      </c>
      <c r="F282">
        <v>124</v>
      </c>
      <c r="G282">
        <v>122</v>
      </c>
      <c r="H282" s="2">
        <v>0</v>
      </c>
      <c r="I282" s="2">
        <f>AVERAGE(Table1313[[#This Row],[Estimated costs 1]:[Estimated costs 20]])</f>
        <v>0</v>
      </c>
      <c r="J282" s="2" t="e">
        <f>(Table1313[[#This Row],[Mean]]-Table1313[[#This Row],[Actual cost]])/Table1313[[#This Row],[Actual cost]]*100</f>
        <v>#DIV/0!</v>
      </c>
      <c r="K282" s="2">
        <f>_xlfn.STDEV.P(Table1313[[#This Row],[Estimated costs 1]:[Estimated costs 20]])</f>
        <v>0</v>
      </c>
      <c r="L282" s="2" t="e">
        <f>Table1313[[#This Row],[Dev]]/Table1313[[#This Row],[Mean]]*100</f>
        <v>#DIV/0!</v>
      </c>
      <c r="M282" s="2">
        <f>Table1313[[#This Row],[Estimated costs 1]]-Table1313[[#This Row],[Actual cost]]</f>
        <v>0</v>
      </c>
      <c r="N282" s="2" t="e">
        <f>Table1313[[#This Row],[Diff 1]]/Table1313[[#This Row],[Actual cost]]*100</f>
        <v>#DIV/0!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</row>
    <row r="283" spans="1:34" x14ac:dyDescent="0.3">
      <c r="A283" t="s">
        <v>303</v>
      </c>
      <c r="B283">
        <v>281</v>
      </c>
      <c r="C283" t="str">
        <f>LEFT(Table1313[[#This Row],[Contingency id]])</f>
        <v>A</v>
      </c>
      <c r="D283" s="1">
        <v>0</v>
      </c>
      <c r="E283" s="1">
        <v>1.0081300813008101</v>
      </c>
      <c r="F283">
        <v>124</v>
      </c>
      <c r="G283">
        <v>123</v>
      </c>
      <c r="H283" s="2">
        <v>0</v>
      </c>
      <c r="I283" s="2">
        <f>AVERAGE(Table1313[[#This Row],[Estimated costs 1]:[Estimated costs 20]])</f>
        <v>0</v>
      </c>
      <c r="J283" s="2" t="e">
        <f>(Table1313[[#This Row],[Mean]]-Table1313[[#This Row],[Actual cost]])/Table1313[[#This Row],[Actual cost]]*100</f>
        <v>#DIV/0!</v>
      </c>
      <c r="K283" s="2">
        <f>_xlfn.STDEV.P(Table1313[[#This Row],[Estimated costs 1]:[Estimated costs 20]])</f>
        <v>0</v>
      </c>
      <c r="L283" s="2" t="e">
        <f>Table1313[[#This Row],[Dev]]/Table1313[[#This Row],[Mean]]*100</f>
        <v>#DIV/0!</v>
      </c>
      <c r="M283" s="2">
        <f>Table1313[[#This Row],[Estimated costs 1]]-Table1313[[#This Row],[Actual cost]]</f>
        <v>0</v>
      </c>
      <c r="N283" s="2" t="e">
        <f>Table1313[[#This Row],[Diff 1]]/Table1313[[#This Row],[Actual cost]]*100</f>
        <v>#DIV/0!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</row>
    <row r="284" spans="1:34" x14ac:dyDescent="0.3">
      <c r="A284" t="s">
        <v>304</v>
      </c>
      <c r="B284">
        <v>282</v>
      </c>
      <c r="C284" t="str">
        <f>LEFT(Table1313[[#This Row],[Contingency id]])</f>
        <v>A</v>
      </c>
      <c r="D284" s="1">
        <v>0</v>
      </c>
      <c r="E284" s="1">
        <v>1.0081300813008101</v>
      </c>
      <c r="F284">
        <v>124</v>
      </c>
      <c r="G284">
        <v>123</v>
      </c>
      <c r="H284" s="2">
        <v>0</v>
      </c>
      <c r="I284" s="2">
        <f>AVERAGE(Table1313[[#This Row],[Estimated costs 1]:[Estimated costs 20]])</f>
        <v>0</v>
      </c>
      <c r="J284" s="2" t="e">
        <f>(Table1313[[#This Row],[Mean]]-Table1313[[#This Row],[Actual cost]])/Table1313[[#This Row],[Actual cost]]*100</f>
        <v>#DIV/0!</v>
      </c>
      <c r="K284" s="2">
        <f>_xlfn.STDEV.P(Table1313[[#This Row],[Estimated costs 1]:[Estimated costs 20]])</f>
        <v>0</v>
      </c>
      <c r="L284" s="2" t="e">
        <f>Table1313[[#This Row],[Dev]]/Table1313[[#This Row],[Mean]]*100</f>
        <v>#DIV/0!</v>
      </c>
      <c r="M284" s="2">
        <f>Table1313[[#This Row],[Estimated costs 1]]-Table1313[[#This Row],[Actual cost]]</f>
        <v>0</v>
      </c>
      <c r="N284" s="2" t="e">
        <f>Table1313[[#This Row],[Diff 1]]/Table1313[[#This Row],[Actual cost]]*100</f>
        <v>#DIV/0!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</row>
    <row r="285" spans="1:34" x14ac:dyDescent="0.3">
      <c r="A285" t="s">
        <v>305</v>
      </c>
      <c r="B285">
        <v>283</v>
      </c>
      <c r="C285" t="str">
        <f>LEFT(Table1313[[#This Row],[Contingency id]])</f>
        <v>A</v>
      </c>
      <c r="D285" s="1">
        <v>0</v>
      </c>
      <c r="E285" s="1">
        <v>1</v>
      </c>
      <c r="F285">
        <v>62</v>
      </c>
      <c r="G285">
        <v>62</v>
      </c>
      <c r="H285" s="2">
        <v>0</v>
      </c>
      <c r="I285" s="2">
        <f>AVERAGE(Table1313[[#This Row],[Estimated costs 1]:[Estimated costs 20]])</f>
        <v>0</v>
      </c>
      <c r="J285" s="2" t="e">
        <f>(Table1313[[#This Row],[Mean]]-Table1313[[#This Row],[Actual cost]])/Table1313[[#This Row],[Actual cost]]*100</f>
        <v>#DIV/0!</v>
      </c>
      <c r="K285" s="2">
        <f>_xlfn.STDEV.P(Table1313[[#This Row],[Estimated costs 1]:[Estimated costs 20]])</f>
        <v>0</v>
      </c>
      <c r="L285" s="2" t="e">
        <f>Table1313[[#This Row],[Dev]]/Table1313[[#This Row],[Mean]]*100</f>
        <v>#DIV/0!</v>
      </c>
      <c r="M285" s="2">
        <f>Table1313[[#This Row],[Estimated costs 1]]-Table1313[[#This Row],[Actual cost]]</f>
        <v>0</v>
      </c>
      <c r="N285" s="2" t="e">
        <f>Table1313[[#This Row],[Diff 1]]/Table1313[[#This Row],[Actual cost]]*100</f>
        <v>#DIV/0!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</row>
    <row r="286" spans="1:34" x14ac:dyDescent="0.3">
      <c r="A286" t="s">
        <v>306</v>
      </c>
      <c r="B286">
        <v>284</v>
      </c>
      <c r="C286" t="str">
        <f>LEFT(Table1313[[#This Row],[Contingency id]])</f>
        <v>A</v>
      </c>
      <c r="D286" s="1">
        <v>0</v>
      </c>
      <c r="E286" s="1">
        <v>1</v>
      </c>
      <c r="F286">
        <v>62</v>
      </c>
      <c r="G286">
        <v>62</v>
      </c>
      <c r="H286" s="2">
        <v>0</v>
      </c>
      <c r="I286" s="2">
        <f>AVERAGE(Table1313[[#This Row],[Estimated costs 1]:[Estimated costs 20]])</f>
        <v>0</v>
      </c>
      <c r="J286" s="2" t="e">
        <f>(Table1313[[#This Row],[Mean]]-Table1313[[#This Row],[Actual cost]])/Table1313[[#This Row],[Actual cost]]*100</f>
        <v>#DIV/0!</v>
      </c>
      <c r="K286" s="2">
        <f>_xlfn.STDEV.P(Table1313[[#This Row],[Estimated costs 1]:[Estimated costs 20]])</f>
        <v>0</v>
      </c>
      <c r="L286" s="2" t="e">
        <f>Table1313[[#This Row],[Dev]]/Table1313[[#This Row],[Mean]]*100</f>
        <v>#DIV/0!</v>
      </c>
      <c r="M286" s="2">
        <f>Table1313[[#This Row],[Estimated costs 1]]-Table1313[[#This Row],[Actual cost]]</f>
        <v>0</v>
      </c>
      <c r="N286" s="2" t="e">
        <f>Table1313[[#This Row],[Diff 1]]/Table1313[[#This Row],[Actual cost]]*100</f>
        <v>#DIV/0!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</row>
    <row r="287" spans="1:34" x14ac:dyDescent="0.3">
      <c r="A287" t="s">
        <v>307</v>
      </c>
      <c r="B287">
        <v>285</v>
      </c>
      <c r="C287" t="str">
        <f>LEFT(Table1313[[#This Row],[Contingency id]])</f>
        <v>A</v>
      </c>
      <c r="D287" s="1">
        <v>0</v>
      </c>
      <c r="E287" s="1">
        <v>1</v>
      </c>
      <c r="F287">
        <v>62</v>
      </c>
      <c r="G287">
        <v>62</v>
      </c>
      <c r="H287" s="2">
        <v>0</v>
      </c>
      <c r="I287" s="2">
        <f>AVERAGE(Table1313[[#This Row],[Estimated costs 1]:[Estimated costs 20]])</f>
        <v>0</v>
      </c>
      <c r="J287" s="2" t="e">
        <f>(Table1313[[#This Row],[Mean]]-Table1313[[#This Row],[Actual cost]])/Table1313[[#This Row],[Actual cost]]*100</f>
        <v>#DIV/0!</v>
      </c>
      <c r="K287" s="2">
        <f>_xlfn.STDEV.P(Table1313[[#This Row],[Estimated costs 1]:[Estimated costs 20]])</f>
        <v>0</v>
      </c>
      <c r="L287" s="2" t="e">
        <f>Table1313[[#This Row],[Dev]]/Table1313[[#This Row],[Mean]]*100</f>
        <v>#DIV/0!</v>
      </c>
      <c r="M287" s="2">
        <f>Table1313[[#This Row],[Estimated costs 1]]-Table1313[[#This Row],[Actual cost]]</f>
        <v>0</v>
      </c>
      <c r="N287" s="2" t="e">
        <f>Table1313[[#This Row],[Diff 1]]/Table1313[[#This Row],[Actual cost]]*100</f>
        <v>#DIV/0!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</row>
    <row r="288" spans="1:34" x14ac:dyDescent="0.3">
      <c r="A288" t="s">
        <v>308</v>
      </c>
      <c r="B288">
        <v>286</v>
      </c>
      <c r="C288" t="str">
        <f>LEFT(Table1313[[#This Row],[Contingency id]])</f>
        <v>A</v>
      </c>
      <c r="D288" s="1">
        <v>0</v>
      </c>
      <c r="E288" s="1">
        <v>1</v>
      </c>
      <c r="F288">
        <v>62</v>
      </c>
      <c r="G288">
        <v>62</v>
      </c>
      <c r="H288" s="2">
        <v>0</v>
      </c>
      <c r="I288" s="2">
        <f>AVERAGE(Table1313[[#This Row],[Estimated costs 1]:[Estimated costs 20]])</f>
        <v>0</v>
      </c>
      <c r="J288" s="2" t="e">
        <f>(Table1313[[#This Row],[Mean]]-Table1313[[#This Row],[Actual cost]])/Table1313[[#This Row],[Actual cost]]*100</f>
        <v>#DIV/0!</v>
      </c>
      <c r="K288" s="2">
        <f>_xlfn.STDEV.P(Table1313[[#This Row],[Estimated costs 1]:[Estimated costs 20]])</f>
        <v>0</v>
      </c>
      <c r="L288" s="2" t="e">
        <f>Table1313[[#This Row],[Dev]]/Table1313[[#This Row],[Mean]]*100</f>
        <v>#DIV/0!</v>
      </c>
      <c r="M288" s="2">
        <f>Table1313[[#This Row],[Estimated costs 1]]-Table1313[[#This Row],[Actual cost]]</f>
        <v>0</v>
      </c>
      <c r="N288" s="2" t="e">
        <f>Table1313[[#This Row],[Diff 1]]/Table1313[[#This Row],[Actual cost]]*100</f>
        <v>#DIV/0!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</row>
    <row r="289" spans="1:34" x14ac:dyDescent="0.3">
      <c r="A289" t="s">
        <v>309</v>
      </c>
      <c r="B289">
        <v>287</v>
      </c>
      <c r="C289" t="str">
        <f>LEFT(Table1313[[#This Row],[Contingency id]])</f>
        <v>A</v>
      </c>
      <c r="D289" s="1">
        <v>0</v>
      </c>
      <c r="E289" s="1">
        <v>1</v>
      </c>
      <c r="F289">
        <v>23</v>
      </c>
      <c r="G289">
        <v>23</v>
      </c>
      <c r="H289" s="2">
        <v>0</v>
      </c>
      <c r="I289" s="2">
        <f>AVERAGE(Table1313[[#This Row],[Estimated costs 1]:[Estimated costs 20]])</f>
        <v>0</v>
      </c>
      <c r="J289" s="2" t="e">
        <f>(Table1313[[#This Row],[Mean]]-Table1313[[#This Row],[Actual cost]])/Table1313[[#This Row],[Actual cost]]*100</f>
        <v>#DIV/0!</v>
      </c>
      <c r="K289" s="2">
        <f>_xlfn.STDEV.P(Table1313[[#This Row],[Estimated costs 1]:[Estimated costs 20]])</f>
        <v>0</v>
      </c>
      <c r="L289" s="2" t="e">
        <f>Table1313[[#This Row],[Dev]]/Table1313[[#This Row],[Mean]]*100</f>
        <v>#DIV/0!</v>
      </c>
      <c r="M289" s="2">
        <f>Table1313[[#This Row],[Estimated costs 1]]-Table1313[[#This Row],[Actual cost]]</f>
        <v>0</v>
      </c>
      <c r="N289" s="2" t="e">
        <f>Table1313[[#This Row],[Diff 1]]/Table1313[[#This Row],[Actual cost]]*100</f>
        <v>#DIV/0!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</row>
    <row r="290" spans="1:34" x14ac:dyDescent="0.3">
      <c r="A290" t="s">
        <v>310</v>
      </c>
      <c r="B290">
        <v>288</v>
      </c>
      <c r="C290" t="str">
        <f>LEFT(Table1313[[#This Row],[Contingency id]])</f>
        <v>A</v>
      </c>
      <c r="D290" s="1">
        <v>0</v>
      </c>
      <c r="E290" s="1">
        <v>1</v>
      </c>
      <c r="F290">
        <v>23</v>
      </c>
      <c r="G290">
        <v>23</v>
      </c>
      <c r="H290" s="2">
        <v>0</v>
      </c>
      <c r="I290" s="2">
        <f>AVERAGE(Table1313[[#This Row],[Estimated costs 1]:[Estimated costs 20]])</f>
        <v>0</v>
      </c>
      <c r="J290" s="2" t="e">
        <f>(Table1313[[#This Row],[Mean]]-Table1313[[#This Row],[Actual cost]])/Table1313[[#This Row],[Actual cost]]*100</f>
        <v>#DIV/0!</v>
      </c>
      <c r="K290" s="2">
        <f>_xlfn.STDEV.P(Table1313[[#This Row],[Estimated costs 1]:[Estimated costs 20]])</f>
        <v>0</v>
      </c>
      <c r="L290" s="2" t="e">
        <f>Table1313[[#This Row],[Dev]]/Table1313[[#This Row],[Mean]]*100</f>
        <v>#DIV/0!</v>
      </c>
      <c r="M290" s="2">
        <f>Table1313[[#This Row],[Estimated costs 1]]-Table1313[[#This Row],[Actual cost]]</f>
        <v>0</v>
      </c>
      <c r="N290" s="2" t="e">
        <f>Table1313[[#This Row],[Diff 1]]/Table1313[[#This Row],[Actual cost]]*100</f>
        <v>#DIV/0!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</row>
    <row r="291" spans="1:34" x14ac:dyDescent="0.3">
      <c r="A291" t="s">
        <v>311</v>
      </c>
      <c r="B291">
        <v>289</v>
      </c>
      <c r="C291" t="str">
        <f>LEFT(Table1313[[#This Row],[Contingency id]])</f>
        <v>A</v>
      </c>
      <c r="D291" s="1">
        <v>0</v>
      </c>
      <c r="E291" s="1">
        <v>1</v>
      </c>
      <c r="F291">
        <v>23</v>
      </c>
      <c r="G291">
        <v>23</v>
      </c>
      <c r="H291" s="2">
        <v>0</v>
      </c>
      <c r="I291" s="2">
        <f>AVERAGE(Table1313[[#This Row],[Estimated costs 1]:[Estimated costs 20]])</f>
        <v>0</v>
      </c>
      <c r="J291" s="2" t="e">
        <f>(Table1313[[#This Row],[Mean]]-Table1313[[#This Row],[Actual cost]])/Table1313[[#This Row],[Actual cost]]*100</f>
        <v>#DIV/0!</v>
      </c>
      <c r="K291" s="2">
        <f>_xlfn.STDEV.P(Table1313[[#This Row],[Estimated costs 1]:[Estimated costs 20]])</f>
        <v>0</v>
      </c>
      <c r="L291" s="2" t="e">
        <f>Table1313[[#This Row],[Dev]]/Table1313[[#This Row],[Mean]]*100</f>
        <v>#DIV/0!</v>
      </c>
      <c r="M291" s="2">
        <f>Table1313[[#This Row],[Estimated costs 1]]-Table1313[[#This Row],[Actual cost]]</f>
        <v>0</v>
      </c>
      <c r="N291" s="2" t="e">
        <f>Table1313[[#This Row],[Diff 1]]/Table1313[[#This Row],[Actual cost]]*100</f>
        <v>#DIV/0!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</row>
    <row r="292" spans="1:34" x14ac:dyDescent="0.3">
      <c r="A292" t="s">
        <v>312</v>
      </c>
      <c r="B292">
        <v>290</v>
      </c>
      <c r="C292" t="str">
        <f>LEFT(Table1313[[#This Row],[Contingency id]])</f>
        <v>A</v>
      </c>
      <c r="D292" s="1">
        <v>0</v>
      </c>
      <c r="E292" s="1">
        <v>1</v>
      </c>
      <c r="F292">
        <v>23</v>
      </c>
      <c r="G292">
        <v>23</v>
      </c>
      <c r="H292" s="2">
        <v>0</v>
      </c>
      <c r="I292" s="2">
        <f>AVERAGE(Table1313[[#This Row],[Estimated costs 1]:[Estimated costs 20]])</f>
        <v>0</v>
      </c>
      <c r="J292" s="2" t="e">
        <f>(Table1313[[#This Row],[Mean]]-Table1313[[#This Row],[Actual cost]])/Table1313[[#This Row],[Actual cost]]*100</f>
        <v>#DIV/0!</v>
      </c>
      <c r="K292" s="2">
        <f>_xlfn.STDEV.P(Table1313[[#This Row],[Estimated costs 1]:[Estimated costs 20]])</f>
        <v>0</v>
      </c>
      <c r="L292" s="2" t="e">
        <f>Table1313[[#This Row],[Dev]]/Table1313[[#This Row],[Mean]]*100</f>
        <v>#DIV/0!</v>
      </c>
      <c r="M292" s="2">
        <f>Table1313[[#This Row],[Estimated costs 1]]-Table1313[[#This Row],[Actual cost]]</f>
        <v>0</v>
      </c>
      <c r="N292" s="2" t="e">
        <f>Table1313[[#This Row],[Diff 1]]/Table1313[[#This Row],[Actual cost]]*100</f>
        <v>#DIV/0!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</row>
    <row r="293" spans="1:34" x14ac:dyDescent="0.3">
      <c r="A293" t="s">
        <v>313</v>
      </c>
      <c r="B293">
        <v>291</v>
      </c>
      <c r="C293" t="str">
        <f>LEFT(Table1313[[#This Row],[Contingency id]])</f>
        <v>A</v>
      </c>
      <c r="D293" s="1">
        <v>0</v>
      </c>
      <c r="E293" s="1">
        <v>1</v>
      </c>
      <c r="F293">
        <v>23</v>
      </c>
      <c r="G293">
        <v>23</v>
      </c>
      <c r="H293" s="2">
        <v>0</v>
      </c>
      <c r="I293" s="2">
        <f>AVERAGE(Table1313[[#This Row],[Estimated costs 1]:[Estimated costs 20]])</f>
        <v>0</v>
      </c>
      <c r="J293" s="2" t="e">
        <f>(Table1313[[#This Row],[Mean]]-Table1313[[#This Row],[Actual cost]])/Table1313[[#This Row],[Actual cost]]*100</f>
        <v>#DIV/0!</v>
      </c>
      <c r="K293" s="2">
        <f>_xlfn.STDEV.P(Table1313[[#This Row],[Estimated costs 1]:[Estimated costs 20]])</f>
        <v>0</v>
      </c>
      <c r="L293" s="2" t="e">
        <f>Table1313[[#This Row],[Dev]]/Table1313[[#This Row],[Mean]]*100</f>
        <v>#DIV/0!</v>
      </c>
      <c r="M293" s="2">
        <f>Table1313[[#This Row],[Estimated costs 1]]-Table1313[[#This Row],[Actual cost]]</f>
        <v>0</v>
      </c>
      <c r="N293" s="2" t="e">
        <f>Table1313[[#This Row],[Diff 1]]/Table1313[[#This Row],[Actual cost]]*100</f>
        <v>#DIV/0!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</row>
    <row r="294" spans="1:34" x14ac:dyDescent="0.3">
      <c r="A294" t="s">
        <v>314</v>
      </c>
      <c r="B294">
        <v>292</v>
      </c>
      <c r="C294" t="str">
        <f>LEFT(Table1313[[#This Row],[Contingency id]])</f>
        <v>A</v>
      </c>
      <c r="D294" s="1">
        <v>0</v>
      </c>
      <c r="E294" s="1">
        <v>1</v>
      </c>
      <c r="F294">
        <v>23</v>
      </c>
      <c r="G294">
        <v>23</v>
      </c>
      <c r="H294" s="2">
        <v>0</v>
      </c>
      <c r="I294" s="2">
        <f>AVERAGE(Table1313[[#This Row],[Estimated costs 1]:[Estimated costs 20]])</f>
        <v>0</v>
      </c>
      <c r="J294" s="2" t="e">
        <f>(Table1313[[#This Row],[Mean]]-Table1313[[#This Row],[Actual cost]])/Table1313[[#This Row],[Actual cost]]*100</f>
        <v>#DIV/0!</v>
      </c>
      <c r="K294" s="2">
        <f>_xlfn.STDEV.P(Table1313[[#This Row],[Estimated costs 1]:[Estimated costs 20]])</f>
        <v>0</v>
      </c>
      <c r="L294" s="2" t="e">
        <f>Table1313[[#This Row],[Dev]]/Table1313[[#This Row],[Mean]]*100</f>
        <v>#DIV/0!</v>
      </c>
      <c r="M294" s="2">
        <f>Table1313[[#This Row],[Estimated costs 1]]-Table1313[[#This Row],[Actual cost]]</f>
        <v>0</v>
      </c>
      <c r="N294" s="2" t="e">
        <f>Table1313[[#This Row],[Diff 1]]/Table1313[[#This Row],[Actual cost]]*100</f>
        <v>#DIV/0!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</row>
    <row r="295" spans="1:34" x14ac:dyDescent="0.3">
      <c r="A295" t="s">
        <v>315</v>
      </c>
      <c r="B295">
        <v>293</v>
      </c>
      <c r="C295" t="str">
        <f>LEFT(Table1313[[#This Row],[Contingency id]])</f>
        <v>A</v>
      </c>
      <c r="D295" s="1">
        <v>0</v>
      </c>
      <c r="E295" s="1">
        <v>1</v>
      </c>
      <c r="F295">
        <v>23</v>
      </c>
      <c r="G295">
        <v>23</v>
      </c>
      <c r="H295" s="2">
        <v>0</v>
      </c>
      <c r="I295" s="2">
        <f>AVERAGE(Table1313[[#This Row],[Estimated costs 1]:[Estimated costs 20]])</f>
        <v>0</v>
      </c>
      <c r="J295" s="2" t="e">
        <f>(Table1313[[#This Row],[Mean]]-Table1313[[#This Row],[Actual cost]])/Table1313[[#This Row],[Actual cost]]*100</f>
        <v>#DIV/0!</v>
      </c>
      <c r="K295" s="2">
        <f>_xlfn.STDEV.P(Table1313[[#This Row],[Estimated costs 1]:[Estimated costs 20]])</f>
        <v>0</v>
      </c>
      <c r="L295" s="2" t="e">
        <f>Table1313[[#This Row],[Dev]]/Table1313[[#This Row],[Mean]]*100</f>
        <v>#DIV/0!</v>
      </c>
      <c r="M295" s="2">
        <f>Table1313[[#This Row],[Estimated costs 1]]-Table1313[[#This Row],[Actual cost]]</f>
        <v>0</v>
      </c>
      <c r="N295" s="2" t="e">
        <f>Table1313[[#This Row],[Diff 1]]/Table1313[[#This Row],[Actual cost]]*100</f>
        <v>#DIV/0!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</row>
    <row r="296" spans="1:34" x14ac:dyDescent="0.3">
      <c r="A296" t="s">
        <v>316</v>
      </c>
      <c r="B296">
        <v>294</v>
      </c>
      <c r="C296" t="str">
        <f>LEFT(Table1313[[#This Row],[Contingency id]])</f>
        <v>A</v>
      </c>
      <c r="D296" s="1">
        <v>0</v>
      </c>
      <c r="E296" s="1">
        <v>1</v>
      </c>
      <c r="F296">
        <v>23</v>
      </c>
      <c r="G296">
        <v>23</v>
      </c>
      <c r="H296" s="2">
        <v>0</v>
      </c>
      <c r="I296" s="2">
        <f>AVERAGE(Table1313[[#This Row],[Estimated costs 1]:[Estimated costs 20]])</f>
        <v>0</v>
      </c>
      <c r="J296" s="2" t="e">
        <f>(Table1313[[#This Row],[Mean]]-Table1313[[#This Row],[Actual cost]])/Table1313[[#This Row],[Actual cost]]*100</f>
        <v>#DIV/0!</v>
      </c>
      <c r="K296" s="2">
        <f>_xlfn.STDEV.P(Table1313[[#This Row],[Estimated costs 1]:[Estimated costs 20]])</f>
        <v>0</v>
      </c>
      <c r="L296" s="2" t="e">
        <f>Table1313[[#This Row],[Dev]]/Table1313[[#This Row],[Mean]]*100</f>
        <v>#DIV/0!</v>
      </c>
      <c r="M296" s="2">
        <f>Table1313[[#This Row],[Estimated costs 1]]-Table1313[[#This Row],[Actual cost]]</f>
        <v>0</v>
      </c>
      <c r="N296" s="2" t="e">
        <f>Table1313[[#This Row],[Diff 1]]/Table1313[[#This Row],[Actual cost]]*100</f>
        <v>#DIV/0!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</row>
    <row r="297" spans="1:34" x14ac:dyDescent="0.3">
      <c r="A297" t="s">
        <v>317</v>
      </c>
      <c r="B297">
        <v>295</v>
      </c>
      <c r="C297" t="str">
        <f>LEFT(Table1313[[#This Row],[Contingency id]])</f>
        <v>A</v>
      </c>
      <c r="D297" s="1">
        <v>0</v>
      </c>
      <c r="E297" s="1">
        <v>1.0454545454545401</v>
      </c>
      <c r="F297">
        <v>23</v>
      </c>
      <c r="G297">
        <v>22</v>
      </c>
      <c r="H297" s="2">
        <v>0</v>
      </c>
      <c r="I297" s="2">
        <f>AVERAGE(Table1313[[#This Row],[Estimated costs 1]:[Estimated costs 20]])</f>
        <v>0</v>
      </c>
      <c r="J297" s="2" t="e">
        <f>(Table1313[[#This Row],[Mean]]-Table1313[[#This Row],[Actual cost]])/Table1313[[#This Row],[Actual cost]]*100</f>
        <v>#DIV/0!</v>
      </c>
      <c r="K297" s="2">
        <f>_xlfn.STDEV.P(Table1313[[#This Row],[Estimated costs 1]:[Estimated costs 20]])</f>
        <v>0</v>
      </c>
      <c r="L297" s="2" t="e">
        <f>Table1313[[#This Row],[Dev]]/Table1313[[#This Row],[Mean]]*100</f>
        <v>#DIV/0!</v>
      </c>
      <c r="M297" s="2">
        <f>Table1313[[#This Row],[Estimated costs 1]]-Table1313[[#This Row],[Actual cost]]</f>
        <v>0</v>
      </c>
      <c r="N297" s="2" t="e">
        <f>Table1313[[#This Row],[Diff 1]]/Table1313[[#This Row],[Actual cost]]*100</f>
        <v>#DIV/0!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</row>
    <row r="298" spans="1:34" x14ac:dyDescent="0.3">
      <c r="A298" t="s">
        <v>318</v>
      </c>
      <c r="B298">
        <v>296</v>
      </c>
      <c r="C298" t="str">
        <f>LEFT(Table1313[[#This Row],[Contingency id]])</f>
        <v>A</v>
      </c>
      <c r="D298" s="1">
        <v>0</v>
      </c>
      <c r="E298" s="1">
        <v>1</v>
      </c>
      <c r="F298">
        <v>132</v>
      </c>
      <c r="G298">
        <v>132</v>
      </c>
      <c r="H298" s="2">
        <v>0</v>
      </c>
      <c r="I298" s="2">
        <f>AVERAGE(Table1313[[#This Row],[Estimated costs 1]:[Estimated costs 20]])</f>
        <v>0</v>
      </c>
      <c r="J298" s="2" t="e">
        <f>(Table1313[[#This Row],[Mean]]-Table1313[[#This Row],[Actual cost]])/Table1313[[#This Row],[Actual cost]]*100</f>
        <v>#DIV/0!</v>
      </c>
      <c r="K298" s="2">
        <f>_xlfn.STDEV.P(Table1313[[#This Row],[Estimated costs 1]:[Estimated costs 20]])</f>
        <v>0</v>
      </c>
      <c r="L298" s="2" t="e">
        <f>Table1313[[#This Row],[Dev]]/Table1313[[#This Row],[Mean]]*100</f>
        <v>#DIV/0!</v>
      </c>
      <c r="M298" s="2">
        <f>Table1313[[#This Row],[Estimated costs 1]]-Table1313[[#This Row],[Actual cost]]</f>
        <v>0</v>
      </c>
      <c r="N298" s="2" t="e">
        <f>Table1313[[#This Row],[Diff 1]]/Table1313[[#This Row],[Actual cost]]*100</f>
        <v>#DIV/0!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</row>
    <row r="299" spans="1:34" x14ac:dyDescent="0.3">
      <c r="A299" t="s">
        <v>319</v>
      </c>
      <c r="B299">
        <v>297</v>
      </c>
      <c r="C299" t="str">
        <f>LEFT(Table1313[[#This Row],[Contingency id]])</f>
        <v>A</v>
      </c>
      <c r="D299" s="1">
        <v>0</v>
      </c>
      <c r="E299" s="1">
        <v>1.01538461538461</v>
      </c>
      <c r="F299">
        <v>132</v>
      </c>
      <c r="G299">
        <v>130</v>
      </c>
      <c r="H299" s="2">
        <v>0</v>
      </c>
      <c r="I299" s="2">
        <f>AVERAGE(Table1313[[#This Row],[Estimated costs 1]:[Estimated costs 20]])</f>
        <v>0</v>
      </c>
      <c r="J299" s="2" t="e">
        <f>(Table1313[[#This Row],[Mean]]-Table1313[[#This Row],[Actual cost]])/Table1313[[#This Row],[Actual cost]]*100</f>
        <v>#DIV/0!</v>
      </c>
      <c r="K299" s="2">
        <f>_xlfn.STDEV.P(Table1313[[#This Row],[Estimated costs 1]:[Estimated costs 20]])</f>
        <v>0</v>
      </c>
      <c r="L299" s="2" t="e">
        <f>Table1313[[#This Row],[Dev]]/Table1313[[#This Row],[Mean]]*100</f>
        <v>#DIV/0!</v>
      </c>
      <c r="M299" s="2">
        <f>Table1313[[#This Row],[Estimated costs 1]]-Table1313[[#This Row],[Actual cost]]</f>
        <v>0</v>
      </c>
      <c r="N299" s="2" t="e">
        <f>Table1313[[#This Row],[Diff 1]]/Table1313[[#This Row],[Actual cost]]*100</f>
        <v>#DIV/0!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</row>
    <row r="300" spans="1:34" x14ac:dyDescent="0.3">
      <c r="A300" t="s">
        <v>320</v>
      </c>
      <c r="B300">
        <v>298</v>
      </c>
      <c r="C300" t="str">
        <f>LEFT(Table1313[[#This Row],[Contingency id]])</f>
        <v>A</v>
      </c>
      <c r="D300" s="1">
        <v>0</v>
      </c>
      <c r="E300" s="1">
        <v>1</v>
      </c>
      <c r="F300">
        <v>133</v>
      </c>
      <c r="G300">
        <v>133</v>
      </c>
      <c r="H300" s="2">
        <v>0</v>
      </c>
      <c r="I300" s="2">
        <f>AVERAGE(Table1313[[#This Row],[Estimated costs 1]:[Estimated costs 20]])</f>
        <v>0</v>
      </c>
      <c r="J300" s="2" t="e">
        <f>(Table1313[[#This Row],[Mean]]-Table1313[[#This Row],[Actual cost]])/Table1313[[#This Row],[Actual cost]]*100</f>
        <v>#DIV/0!</v>
      </c>
      <c r="K300" s="2">
        <f>_xlfn.STDEV.P(Table1313[[#This Row],[Estimated costs 1]:[Estimated costs 20]])</f>
        <v>0</v>
      </c>
      <c r="L300" s="2" t="e">
        <f>Table1313[[#This Row],[Dev]]/Table1313[[#This Row],[Mean]]*100</f>
        <v>#DIV/0!</v>
      </c>
      <c r="M300" s="2">
        <f>Table1313[[#This Row],[Estimated costs 1]]-Table1313[[#This Row],[Actual cost]]</f>
        <v>0</v>
      </c>
      <c r="N300" s="2" t="e">
        <f>Table1313[[#This Row],[Diff 1]]/Table1313[[#This Row],[Actual cost]]*100</f>
        <v>#DIV/0!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</row>
    <row r="301" spans="1:34" x14ac:dyDescent="0.3">
      <c r="A301" t="s">
        <v>321</v>
      </c>
      <c r="B301">
        <v>299</v>
      </c>
      <c r="C301" t="str">
        <f>LEFT(Table1313[[#This Row],[Contingency id]])</f>
        <v>A</v>
      </c>
      <c r="D301" s="1">
        <v>0</v>
      </c>
      <c r="E301" s="1">
        <v>1.0076335877862499</v>
      </c>
      <c r="F301">
        <v>132</v>
      </c>
      <c r="G301">
        <v>131</v>
      </c>
      <c r="H301" s="2">
        <v>0</v>
      </c>
      <c r="I301" s="2">
        <f>AVERAGE(Table1313[[#This Row],[Estimated costs 1]:[Estimated costs 20]])</f>
        <v>0</v>
      </c>
      <c r="J301" s="2" t="e">
        <f>(Table1313[[#This Row],[Mean]]-Table1313[[#This Row],[Actual cost]])/Table1313[[#This Row],[Actual cost]]*100</f>
        <v>#DIV/0!</v>
      </c>
      <c r="K301" s="2">
        <f>_xlfn.STDEV.P(Table1313[[#This Row],[Estimated costs 1]:[Estimated costs 20]])</f>
        <v>0</v>
      </c>
      <c r="L301" s="2" t="e">
        <f>Table1313[[#This Row],[Dev]]/Table1313[[#This Row],[Mean]]*100</f>
        <v>#DIV/0!</v>
      </c>
      <c r="M301" s="2">
        <f>Table1313[[#This Row],[Estimated costs 1]]-Table1313[[#This Row],[Actual cost]]</f>
        <v>0</v>
      </c>
      <c r="N301" s="2" t="e">
        <f>Table1313[[#This Row],[Diff 1]]/Table1313[[#This Row],[Actual cost]]*100</f>
        <v>#DIV/0!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</row>
    <row r="302" spans="1:34" x14ac:dyDescent="0.3">
      <c r="A302" t="s">
        <v>322</v>
      </c>
      <c r="B302">
        <v>300</v>
      </c>
      <c r="C302" t="str">
        <f>LEFT(Table1313[[#This Row],[Contingency id]])</f>
        <v>A</v>
      </c>
      <c r="D302" s="1">
        <v>0</v>
      </c>
      <c r="E302" s="1">
        <v>1.00757575757575</v>
      </c>
      <c r="F302">
        <v>133</v>
      </c>
      <c r="G302">
        <v>132</v>
      </c>
      <c r="H302" s="2">
        <v>0</v>
      </c>
      <c r="I302" s="2">
        <f>AVERAGE(Table1313[[#This Row],[Estimated costs 1]:[Estimated costs 20]])</f>
        <v>0</v>
      </c>
      <c r="J302" s="2" t="e">
        <f>(Table1313[[#This Row],[Mean]]-Table1313[[#This Row],[Actual cost]])/Table1313[[#This Row],[Actual cost]]*100</f>
        <v>#DIV/0!</v>
      </c>
      <c r="K302" s="2">
        <f>_xlfn.STDEV.P(Table1313[[#This Row],[Estimated costs 1]:[Estimated costs 20]])</f>
        <v>0</v>
      </c>
      <c r="L302" s="2" t="e">
        <f>Table1313[[#This Row],[Dev]]/Table1313[[#This Row],[Mean]]*100</f>
        <v>#DIV/0!</v>
      </c>
      <c r="M302" s="2">
        <f>Table1313[[#This Row],[Estimated costs 1]]-Table1313[[#This Row],[Actual cost]]</f>
        <v>0</v>
      </c>
      <c r="N302" s="2" t="e">
        <f>Table1313[[#This Row],[Diff 1]]/Table1313[[#This Row],[Actual cost]]*100</f>
        <v>#DIV/0!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</row>
    <row r="303" spans="1:34" x14ac:dyDescent="0.3">
      <c r="A303" t="s">
        <v>323</v>
      </c>
      <c r="B303">
        <v>301</v>
      </c>
      <c r="C303" t="str">
        <f>LEFT(Table1313[[#This Row],[Contingency id]])</f>
        <v>A</v>
      </c>
      <c r="D303" s="1">
        <v>0</v>
      </c>
      <c r="E303" s="1">
        <v>1.0076335877862499</v>
      </c>
      <c r="F303">
        <v>132</v>
      </c>
      <c r="G303">
        <v>131</v>
      </c>
      <c r="H303" s="2">
        <v>0</v>
      </c>
      <c r="I303" s="2">
        <f>AVERAGE(Table1313[[#This Row],[Estimated costs 1]:[Estimated costs 20]])</f>
        <v>0</v>
      </c>
      <c r="J303" s="2" t="e">
        <f>(Table1313[[#This Row],[Mean]]-Table1313[[#This Row],[Actual cost]])/Table1313[[#This Row],[Actual cost]]*100</f>
        <v>#DIV/0!</v>
      </c>
      <c r="K303" s="2">
        <f>_xlfn.STDEV.P(Table1313[[#This Row],[Estimated costs 1]:[Estimated costs 20]])</f>
        <v>0</v>
      </c>
      <c r="L303" s="2" t="e">
        <f>Table1313[[#This Row],[Dev]]/Table1313[[#This Row],[Mean]]*100</f>
        <v>#DIV/0!</v>
      </c>
      <c r="M303" s="2">
        <f>Table1313[[#This Row],[Estimated costs 1]]-Table1313[[#This Row],[Actual cost]]</f>
        <v>0</v>
      </c>
      <c r="N303" s="2" t="e">
        <f>Table1313[[#This Row],[Diff 1]]/Table1313[[#This Row],[Actual cost]]*100</f>
        <v>#DIV/0!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</row>
    <row r="304" spans="1:34" x14ac:dyDescent="0.3">
      <c r="A304" t="s">
        <v>324</v>
      </c>
      <c r="B304">
        <v>302</v>
      </c>
      <c r="C304" t="str">
        <f>LEFT(Table1313[[#This Row],[Contingency id]])</f>
        <v>A</v>
      </c>
      <c r="D304" s="1">
        <v>0</v>
      </c>
      <c r="E304" s="1">
        <v>1.0076335877862499</v>
      </c>
      <c r="F304">
        <v>132</v>
      </c>
      <c r="G304">
        <v>131</v>
      </c>
      <c r="H304" s="2">
        <v>0</v>
      </c>
      <c r="I304" s="2">
        <f>AVERAGE(Table1313[[#This Row],[Estimated costs 1]:[Estimated costs 20]])</f>
        <v>0</v>
      </c>
      <c r="J304" s="2" t="e">
        <f>(Table1313[[#This Row],[Mean]]-Table1313[[#This Row],[Actual cost]])/Table1313[[#This Row],[Actual cost]]*100</f>
        <v>#DIV/0!</v>
      </c>
      <c r="K304" s="2">
        <f>_xlfn.STDEV.P(Table1313[[#This Row],[Estimated costs 1]:[Estimated costs 20]])</f>
        <v>0</v>
      </c>
      <c r="L304" s="2" t="e">
        <f>Table1313[[#This Row],[Dev]]/Table1313[[#This Row],[Mean]]*100</f>
        <v>#DIV/0!</v>
      </c>
      <c r="M304" s="2">
        <f>Table1313[[#This Row],[Estimated costs 1]]-Table1313[[#This Row],[Actual cost]]</f>
        <v>0</v>
      </c>
      <c r="N304" s="2" t="e">
        <f>Table1313[[#This Row],[Diff 1]]/Table1313[[#This Row],[Actual cost]]*100</f>
        <v>#DIV/0!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</row>
    <row r="305" spans="1:34" x14ac:dyDescent="0.3">
      <c r="A305" t="s">
        <v>325</v>
      </c>
      <c r="B305">
        <v>303</v>
      </c>
      <c r="C305" t="str">
        <f>LEFT(Table1313[[#This Row],[Contingency id]])</f>
        <v>A</v>
      </c>
      <c r="D305" s="1">
        <v>0</v>
      </c>
      <c r="E305" s="1">
        <v>1.01526717557251</v>
      </c>
      <c r="F305">
        <v>133</v>
      </c>
      <c r="G305">
        <v>131</v>
      </c>
      <c r="H305" s="2">
        <v>0</v>
      </c>
      <c r="I305" s="2">
        <f>AVERAGE(Table1313[[#This Row],[Estimated costs 1]:[Estimated costs 20]])</f>
        <v>0</v>
      </c>
      <c r="J305" s="2" t="e">
        <f>(Table1313[[#This Row],[Mean]]-Table1313[[#This Row],[Actual cost]])/Table1313[[#This Row],[Actual cost]]*100</f>
        <v>#DIV/0!</v>
      </c>
      <c r="K305" s="2">
        <f>_xlfn.STDEV.P(Table1313[[#This Row],[Estimated costs 1]:[Estimated costs 20]])</f>
        <v>0</v>
      </c>
      <c r="L305" s="2" t="e">
        <f>Table1313[[#This Row],[Dev]]/Table1313[[#This Row],[Mean]]*100</f>
        <v>#DIV/0!</v>
      </c>
      <c r="M305" s="2">
        <f>Table1313[[#This Row],[Estimated costs 1]]-Table1313[[#This Row],[Actual cost]]</f>
        <v>0</v>
      </c>
      <c r="N305" s="2" t="e">
        <f>Table1313[[#This Row],[Diff 1]]/Table1313[[#This Row],[Actual cost]]*100</f>
        <v>#DIV/0!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</row>
    <row r="306" spans="1:34" x14ac:dyDescent="0.3">
      <c r="A306" t="s">
        <v>326</v>
      </c>
      <c r="B306">
        <v>304</v>
      </c>
      <c r="C306" t="str">
        <f>LEFT(Table1313[[#This Row],[Contingency id]])</f>
        <v>A</v>
      </c>
      <c r="D306" s="1">
        <v>0</v>
      </c>
      <c r="E306" s="1">
        <v>1.01538461538461</v>
      </c>
      <c r="F306">
        <v>132</v>
      </c>
      <c r="G306">
        <v>130</v>
      </c>
      <c r="H306" s="2">
        <v>0</v>
      </c>
      <c r="I306" s="2">
        <f>AVERAGE(Table1313[[#This Row],[Estimated costs 1]:[Estimated costs 20]])</f>
        <v>0</v>
      </c>
      <c r="J306" s="2" t="e">
        <f>(Table1313[[#This Row],[Mean]]-Table1313[[#This Row],[Actual cost]])/Table1313[[#This Row],[Actual cost]]*100</f>
        <v>#DIV/0!</v>
      </c>
      <c r="K306" s="2">
        <f>_xlfn.STDEV.P(Table1313[[#This Row],[Estimated costs 1]:[Estimated costs 20]])</f>
        <v>0</v>
      </c>
      <c r="L306" s="2" t="e">
        <f>Table1313[[#This Row],[Dev]]/Table1313[[#This Row],[Mean]]*100</f>
        <v>#DIV/0!</v>
      </c>
      <c r="M306" s="2">
        <f>Table1313[[#This Row],[Estimated costs 1]]-Table1313[[#This Row],[Actual cost]]</f>
        <v>0</v>
      </c>
      <c r="N306" s="2" t="e">
        <f>Table1313[[#This Row],[Diff 1]]/Table1313[[#This Row],[Actual cost]]*100</f>
        <v>#DIV/0!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</row>
    <row r="307" spans="1:34" x14ac:dyDescent="0.3">
      <c r="A307" t="s">
        <v>327</v>
      </c>
      <c r="B307">
        <v>305</v>
      </c>
      <c r="C307" t="str">
        <f>LEFT(Table1313[[#This Row],[Contingency id]])</f>
        <v>A</v>
      </c>
      <c r="D307" s="1">
        <v>0</v>
      </c>
      <c r="E307" s="1">
        <v>1</v>
      </c>
      <c r="F307">
        <v>132</v>
      </c>
      <c r="G307">
        <v>132</v>
      </c>
      <c r="H307" s="2">
        <v>0</v>
      </c>
      <c r="I307" s="2">
        <f>AVERAGE(Table1313[[#This Row],[Estimated costs 1]:[Estimated costs 20]])</f>
        <v>0</v>
      </c>
      <c r="J307" s="2" t="e">
        <f>(Table1313[[#This Row],[Mean]]-Table1313[[#This Row],[Actual cost]])/Table1313[[#This Row],[Actual cost]]*100</f>
        <v>#DIV/0!</v>
      </c>
      <c r="K307" s="2">
        <f>_xlfn.STDEV.P(Table1313[[#This Row],[Estimated costs 1]:[Estimated costs 20]])</f>
        <v>0</v>
      </c>
      <c r="L307" s="2" t="e">
        <f>Table1313[[#This Row],[Dev]]/Table1313[[#This Row],[Mean]]*100</f>
        <v>#DIV/0!</v>
      </c>
      <c r="M307" s="2">
        <f>Table1313[[#This Row],[Estimated costs 1]]-Table1313[[#This Row],[Actual cost]]</f>
        <v>0</v>
      </c>
      <c r="N307" s="2" t="e">
        <f>Table1313[[#This Row],[Diff 1]]/Table1313[[#This Row],[Actual cost]]*100</f>
        <v>#DIV/0!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</row>
    <row r="308" spans="1:34" x14ac:dyDescent="0.3">
      <c r="A308" t="s">
        <v>328</v>
      </c>
      <c r="B308">
        <v>306</v>
      </c>
      <c r="C308" t="str">
        <f>LEFT(Table1313[[#This Row],[Contingency id]])</f>
        <v>A</v>
      </c>
      <c r="D308" s="1">
        <v>0</v>
      </c>
      <c r="E308" s="1">
        <v>1</v>
      </c>
      <c r="F308">
        <v>84</v>
      </c>
      <c r="G308">
        <v>84</v>
      </c>
      <c r="H308" s="2">
        <v>0</v>
      </c>
      <c r="I308" s="2">
        <f>AVERAGE(Table1313[[#This Row],[Estimated costs 1]:[Estimated costs 20]])</f>
        <v>0</v>
      </c>
      <c r="J308" s="2" t="e">
        <f>(Table1313[[#This Row],[Mean]]-Table1313[[#This Row],[Actual cost]])/Table1313[[#This Row],[Actual cost]]*100</f>
        <v>#DIV/0!</v>
      </c>
      <c r="K308" s="2">
        <f>_xlfn.STDEV.P(Table1313[[#This Row],[Estimated costs 1]:[Estimated costs 20]])</f>
        <v>0</v>
      </c>
      <c r="L308" s="2" t="e">
        <f>Table1313[[#This Row],[Dev]]/Table1313[[#This Row],[Mean]]*100</f>
        <v>#DIV/0!</v>
      </c>
      <c r="M308" s="2">
        <f>Table1313[[#This Row],[Estimated costs 1]]-Table1313[[#This Row],[Actual cost]]</f>
        <v>0</v>
      </c>
      <c r="N308" s="2" t="e">
        <f>Table1313[[#This Row],[Diff 1]]/Table1313[[#This Row],[Actual cost]]*100</f>
        <v>#DIV/0!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</row>
    <row r="309" spans="1:34" x14ac:dyDescent="0.3">
      <c r="A309" t="s">
        <v>329</v>
      </c>
      <c r="B309">
        <v>307</v>
      </c>
      <c r="C309" t="str">
        <f>LEFT(Table1313[[#This Row],[Contingency id]])</f>
        <v>A</v>
      </c>
      <c r="D309" s="1">
        <v>0</v>
      </c>
      <c r="E309" s="1">
        <v>1</v>
      </c>
      <c r="F309">
        <v>84</v>
      </c>
      <c r="G309">
        <v>84</v>
      </c>
      <c r="H309" s="2">
        <v>0</v>
      </c>
      <c r="I309" s="2">
        <f>AVERAGE(Table1313[[#This Row],[Estimated costs 1]:[Estimated costs 20]])</f>
        <v>0</v>
      </c>
      <c r="J309" s="2" t="e">
        <f>(Table1313[[#This Row],[Mean]]-Table1313[[#This Row],[Actual cost]])/Table1313[[#This Row],[Actual cost]]*100</f>
        <v>#DIV/0!</v>
      </c>
      <c r="K309" s="2">
        <f>_xlfn.STDEV.P(Table1313[[#This Row],[Estimated costs 1]:[Estimated costs 20]])</f>
        <v>0</v>
      </c>
      <c r="L309" s="2" t="e">
        <f>Table1313[[#This Row],[Dev]]/Table1313[[#This Row],[Mean]]*100</f>
        <v>#DIV/0!</v>
      </c>
      <c r="M309" s="2">
        <f>Table1313[[#This Row],[Estimated costs 1]]-Table1313[[#This Row],[Actual cost]]</f>
        <v>0</v>
      </c>
      <c r="N309" s="2" t="e">
        <f>Table1313[[#This Row],[Diff 1]]/Table1313[[#This Row],[Actual cost]]*100</f>
        <v>#DIV/0!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</row>
    <row r="310" spans="1:34" x14ac:dyDescent="0.3">
      <c r="A310" t="s">
        <v>330</v>
      </c>
      <c r="B310">
        <v>308</v>
      </c>
      <c r="C310" t="str">
        <f>LEFT(Table1313[[#This Row],[Contingency id]])</f>
        <v>A</v>
      </c>
      <c r="D310" s="1">
        <v>0</v>
      </c>
      <c r="E310" s="1">
        <v>1</v>
      </c>
      <c r="F310">
        <v>84</v>
      </c>
      <c r="G310">
        <v>84</v>
      </c>
      <c r="H310" s="2">
        <v>0</v>
      </c>
      <c r="I310" s="2">
        <f>AVERAGE(Table1313[[#This Row],[Estimated costs 1]:[Estimated costs 20]])</f>
        <v>0</v>
      </c>
      <c r="J310" s="2" t="e">
        <f>(Table1313[[#This Row],[Mean]]-Table1313[[#This Row],[Actual cost]])/Table1313[[#This Row],[Actual cost]]*100</f>
        <v>#DIV/0!</v>
      </c>
      <c r="K310" s="2">
        <f>_xlfn.STDEV.P(Table1313[[#This Row],[Estimated costs 1]:[Estimated costs 20]])</f>
        <v>0</v>
      </c>
      <c r="L310" s="2" t="e">
        <f>Table1313[[#This Row],[Dev]]/Table1313[[#This Row],[Mean]]*100</f>
        <v>#DIV/0!</v>
      </c>
      <c r="M310" s="2">
        <f>Table1313[[#This Row],[Estimated costs 1]]-Table1313[[#This Row],[Actual cost]]</f>
        <v>0</v>
      </c>
      <c r="N310" s="2" t="e">
        <f>Table1313[[#This Row],[Diff 1]]/Table1313[[#This Row],[Actual cost]]*100</f>
        <v>#DIV/0!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</row>
    <row r="311" spans="1:34" x14ac:dyDescent="0.3">
      <c r="A311" t="s">
        <v>331</v>
      </c>
      <c r="B311">
        <v>309</v>
      </c>
      <c r="C311" t="str">
        <f>LEFT(Table1313[[#This Row],[Contingency id]])</f>
        <v>A</v>
      </c>
      <c r="D311" s="1">
        <v>0</v>
      </c>
      <c r="E311" s="1">
        <v>1</v>
      </c>
      <c r="F311">
        <v>84</v>
      </c>
      <c r="G311">
        <v>84</v>
      </c>
      <c r="H311" s="2">
        <v>0</v>
      </c>
      <c r="I311" s="2">
        <f>AVERAGE(Table1313[[#This Row],[Estimated costs 1]:[Estimated costs 20]])</f>
        <v>0</v>
      </c>
      <c r="J311" s="2" t="e">
        <f>(Table1313[[#This Row],[Mean]]-Table1313[[#This Row],[Actual cost]])/Table1313[[#This Row],[Actual cost]]*100</f>
        <v>#DIV/0!</v>
      </c>
      <c r="K311" s="2">
        <f>_xlfn.STDEV.P(Table1313[[#This Row],[Estimated costs 1]:[Estimated costs 20]])</f>
        <v>0</v>
      </c>
      <c r="L311" s="2" t="e">
        <f>Table1313[[#This Row],[Dev]]/Table1313[[#This Row],[Mean]]*100</f>
        <v>#DIV/0!</v>
      </c>
      <c r="M311" s="2">
        <f>Table1313[[#This Row],[Estimated costs 1]]-Table1313[[#This Row],[Actual cost]]</f>
        <v>0</v>
      </c>
      <c r="N311" s="2" t="e">
        <f>Table1313[[#This Row],[Diff 1]]/Table1313[[#This Row],[Actual cost]]*100</f>
        <v>#DIV/0!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</row>
    <row r="312" spans="1:34" x14ac:dyDescent="0.3">
      <c r="A312" t="s">
        <v>332</v>
      </c>
      <c r="B312">
        <v>310</v>
      </c>
      <c r="C312" t="str">
        <f>LEFT(Table1313[[#This Row],[Contingency id]])</f>
        <v>A</v>
      </c>
      <c r="D312" s="1">
        <v>0</v>
      </c>
      <c r="E312" s="1">
        <v>1</v>
      </c>
      <c r="F312">
        <v>84</v>
      </c>
      <c r="G312">
        <v>84</v>
      </c>
      <c r="H312" s="2">
        <v>0</v>
      </c>
      <c r="I312" s="2">
        <f>AVERAGE(Table1313[[#This Row],[Estimated costs 1]:[Estimated costs 20]])</f>
        <v>0</v>
      </c>
      <c r="J312" s="2" t="e">
        <f>(Table1313[[#This Row],[Mean]]-Table1313[[#This Row],[Actual cost]])/Table1313[[#This Row],[Actual cost]]*100</f>
        <v>#DIV/0!</v>
      </c>
      <c r="K312" s="2">
        <f>_xlfn.STDEV.P(Table1313[[#This Row],[Estimated costs 1]:[Estimated costs 20]])</f>
        <v>0</v>
      </c>
      <c r="L312" s="2" t="e">
        <f>Table1313[[#This Row],[Dev]]/Table1313[[#This Row],[Mean]]*100</f>
        <v>#DIV/0!</v>
      </c>
      <c r="M312" s="2">
        <f>Table1313[[#This Row],[Estimated costs 1]]-Table1313[[#This Row],[Actual cost]]</f>
        <v>0</v>
      </c>
      <c r="N312" s="2" t="e">
        <f>Table1313[[#This Row],[Diff 1]]/Table1313[[#This Row],[Actual cost]]*100</f>
        <v>#DIV/0!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</row>
    <row r="313" spans="1:34" x14ac:dyDescent="0.3">
      <c r="A313" t="s">
        <v>333</v>
      </c>
      <c r="B313">
        <v>311</v>
      </c>
      <c r="C313" t="str">
        <f>LEFT(Table1313[[#This Row],[Contingency id]])</f>
        <v>A</v>
      </c>
      <c r="D313" s="1">
        <v>0</v>
      </c>
      <c r="E313" s="1">
        <v>1</v>
      </c>
      <c r="F313">
        <v>38</v>
      </c>
      <c r="G313">
        <v>38</v>
      </c>
      <c r="H313" s="2">
        <v>0</v>
      </c>
      <c r="I313" s="2">
        <f>AVERAGE(Table1313[[#This Row],[Estimated costs 1]:[Estimated costs 20]])</f>
        <v>0</v>
      </c>
      <c r="J313" s="2" t="e">
        <f>(Table1313[[#This Row],[Mean]]-Table1313[[#This Row],[Actual cost]])/Table1313[[#This Row],[Actual cost]]*100</f>
        <v>#DIV/0!</v>
      </c>
      <c r="K313" s="2">
        <f>_xlfn.STDEV.P(Table1313[[#This Row],[Estimated costs 1]:[Estimated costs 20]])</f>
        <v>0</v>
      </c>
      <c r="L313" s="2" t="e">
        <f>Table1313[[#This Row],[Dev]]/Table1313[[#This Row],[Mean]]*100</f>
        <v>#DIV/0!</v>
      </c>
      <c r="M313" s="2">
        <f>Table1313[[#This Row],[Estimated costs 1]]-Table1313[[#This Row],[Actual cost]]</f>
        <v>0</v>
      </c>
      <c r="N313" s="2" t="e">
        <f>Table1313[[#This Row],[Diff 1]]/Table1313[[#This Row],[Actual cost]]*100</f>
        <v>#DIV/0!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</row>
    <row r="314" spans="1:34" x14ac:dyDescent="0.3">
      <c r="A314" t="s">
        <v>334</v>
      </c>
      <c r="B314">
        <v>312</v>
      </c>
      <c r="C314" t="str">
        <f>LEFT(Table1313[[#This Row],[Contingency id]])</f>
        <v>A</v>
      </c>
      <c r="D314" s="1">
        <v>0</v>
      </c>
      <c r="E314" s="1">
        <v>1</v>
      </c>
      <c r="F314">
        <v>38</v>
      </c>
      <c r="G314">
        <v>38</v>
      </c>
      <c r="H314" s="2">
        <v>0</v>
      </c>
      <c r="I314" s="2">
        <f>AVERAGE(Table1313[[#This Row],[Estimated costs 1]:[Estimated costs 20]])</f>
        <v>0</v>
      </c>
      <c r="J314" s="2" t="e">
        <f>(Table1313[[#This Row],[Mean]]-Table1313[[#This Row],[Actual cost]])/Table1313[[#This Row],[Actual cost]]*100</f>
        <v>#DIV/0!</v>
      </c>
      <c r="K314" s="2">
        <f>_xlfn.STDEV.P(Table1313[[#This Row],[Estimated costs 1]:[Estimated costs 20]])</f>
        <v>0</v>
      </c>
      <c r="L314" s="2" t="e">
        <f>Table1313[[#This Row],[Dev]]/Table1313[[#This Row],[Mean]]*100</f>
        <v>#DIV/0!</v>
      </c>
      <c r="M314" s="2">
        <f>Table1313[[#This Row],[Estimated costs 1]]-Table1313[[#This Row],[Actual cost]]</f>
        <v>0</v>
      </c>
      <c r="N314" s="2" t="e">
        <f>Table1313[[#This Row],[Diff 1]]/Table1313[[#This Row],[Actual cost]]*100</f>
        <v>#DIV/0!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</row>
    <row r="315" spans="1:34" x14ac:dyDescent="0.3">
      <c r="A315" t="s">
        <v>335</v>
      </c>
      <c r="B315">
        <v>313</v>
      </c>
      <c r="C315" t="str">
        <f>LEFT(Table1313[[#This Row],[Contingency id]])</f>
        <v>A</v>
      </c>
      <c r="D315" s="1">
        <v>0</v>
      </c>
      <c r="E315" s="1">
        <v>1</v>
      </c>
      <c r="F315">
        <v>38</v>
      </c>
      <c r="G315">
        <v>38</v>
      </c>
      <c r="H315" s="2">
        <v>0</v>
      </c>
      <c r="I315" s="2">
        <f>AVERAGE(Table1313[[#This Row],[Estimated costs 1]:[Estimated costs 20]])</f>
        <v>0</v>
      </c>
      <c r="J315" s="2" t="e">
        <f>(Table1313[[#This Row],[Mean]]-Table1313[[#This Row],[Actual cost]])/Table1313[[#This Row],[Actual cost]]*100</f>
        <v>#DIV/0!</v>
      </c>
      <c r="K315" s="2">
        <f>_xlfn.STDEV.P(Table1313[[#This Row],[Estimated costs 1]:[Estimated costs 20]])</f>
        <v>0</v>
      </c>
      <c r="L315" s="2" t="e">
        <f>Table1313[[#This Row],[Dev]]/Table1313[[#This Row],[Mean]]*100</f>
        <v>#DIV/0!</v>
      </c>
      <c r="M315" s="2">
        <f>Table1313[[#This Row],[Estimated costs 1]]-Table1313[[#This Row],[Actual cost]]</f>
        <v>0</v>
      </c>
      <c r="N315" s="2" t="e">
        <f>Table1313[[#This Row],[Diff 1]]/Table1313[[#This Row],[Actual cost]]*100</f>
        <v>#DIV/0!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</row>
    <row r="316" spans="1:34" x14ac:dyDescent="0.3">
      <c r="A316" t="s">
        <v>336</v>
      </c>
      <c r="B316">
        <v>314</v>
      </c>
      <c r="C316" t="str">
        <f>LEFT(Table1313[[#This Row],[Contingency id]])</f>
        <v>A</v>
      </c>
      <c r="D316" s="1">
        <v>0</v>
      </c>
      <c r="E316" s="1">
        <v>1</v>
      </c>
      <c r="F316">
        <v>38</v>
      </c>
      <c r="G316">
        <v>38</v>
      </c>
      <c r="H316" s="2">
        <v>0</v>
      </c>
      <c r="I316" s="2">
        <f>AVERAGE(Table1313[[#This Row],[Estimated costs 1]:[Estimated costs 20]])</f>
        <v>0</v>
      </c>
      <c r="J316" s="2" t="e">
        <f>(Table1313[[#This Row],[Mean]]-Table1313[[#This Row],[Actual cost]])/Table1313[[#This Row],[Actual cost]]*100</f>
        <v>#DIV/0!</v>
      </c>
      <c r="K316" s="2">
        <f>_xlfn.STDEV.P(Table1313[[#This Row],[Estimated costs 1]:[Estimated costs 20]])</f>
        <v>0</v>
      </c>
      <c r="L316" s="2" t="e">
        <f>Table1313[[#This Row],[Dev]]/Table1313[[#This Row],[Mean]]*100</f>
        <v>#DIV/0!</v>
      </c>
      <c r="M316" s="2">
        <f>Table1313[[#This Row],[Estimated costs 1]]-Table1313[[#This Row],[Actual cost]]</f>
        <v>0</v>
      </c>
      <c r="N316" s="2" t="e">
        <f>Table1313[[#This Row],[Diff 1]]/Table1313[[#This Row],[Actual cost]]*100</f>
        <v>#DIV/0!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</row>
    <row r="317" spans="1:34" x14ac:dyDescent="0.3">
      <c r="A317" t="s">
        <v>337</v>
      </c>
      <c r="B317">
        <v>315</v>
      </c>
      <c r="C317" t="str">
        <f>LEFT(Table1313[[#This Row],[Contingency id]])</f>
        <v>A</v>
      </c>
      <c r="D317" s="1">
        <v>0</v>
      </c>
      <c r="E317" s="1">
        <v>1</v>
      </c>
      <c r="F317">
        <v>38</v>
      </c>
      <c r="G317">
        <v>38</v>
      </c>
      <c r="H317" s="2">
        <v>0</v>
      </c>
      <c r="I317" s="2">
        <f>AVERAGE(Table1313[[#This Row],[Estimated costs 1]:[Estimated costs 20]])</f>
        <v>0</v>
      </c>
      <c r="J317" s="2" t="e">
        <f>(Table1313[[#This Row],[Mean]]-Table1313[[#This Row],[Actual cost]])/Table1313[[#This Row],[Actual cost]]*100</f>
        <v>#DIV/0!</v>
      </c>
      <c r="K317" s="2">
        <f>_xlfn.STDEV.P(Table1313[[#This Row],[Estimated costs 1]:[Estimated costs 20]])</f>
        <v>0</v>
      </c>
      <c r="L317" s="2" t="e">
        <f>Table1313[[#This Row],[Dev]]/Table1313[[#This Row],[Mean]]*100</f>
        <v>#DIV/0!</v>
      </c>
      <c r="M317" s="2">
        <f>Table1313[[#This Row],[Estimated costs 1]]-Table1313[[#This Row],[Actual cost]]</f>
        <v>0</v>
      </c>
      <c r="N317" s="2" t="e">
        <f>Table1313[[#This Row],[Diff 1]]/Table1313[[#This Row],[Actual cost]]*100</f>
        <v>#DIV/0!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</row>
    <row r="318" spans="1:34" x14ac:dyDescent="0.3">
      <c r="A318" t="s">
        <v>338</v>
      </c>
      <c r="B318">
        <v>316</v>
      </c>
      <c r="C318" t="str">
        <f>LEFT(Table1313[[#This Row],[Contingency id]])</f>
        <v>A</v>
      </c>
      <c r="D318" s="1">
        <v>0</v>
      </c>
      <c r="E318" s="1">
        <v>1</v>
      </c>
      <c r="F318">
        <v>38</v>
      </c>
      <c r="G318">
        <v>38</v>
      </c>
      <c r="H318" s="2">
        <v>0</v>
      </c>
      <c r="I318" s="2">
        <f>AVERAGE(Table1313[[#This Row],[Estimated costs 1]:[Estimated costs 20]])</f>
        <v>0</v>
      </c>
      <c r="J318" s="2" t="e">
        <f>(Table1313[[#This Row],[Mean]]-Table1313[[#This Row],[Actual cost]])/Table1313[[#This Row],[Actual cost]]*100</f>
        <v>#DIV/0!</v>
      </c>
      <c r="K318" s="2">
        <f>_xlfn.STDEV.P(Table1313[[#This Row],[Estimated costs 1]:[Estimated costs 20]])</f>
        <v>0</v>
      </c>
      <c r="L318" s="2" t="e">
        <f>Table1313[[#This Row],[Dev]]/Table1313[[#This Row],[Mean]]*100</f>
        <v>#DIV/0!</v>
      </c>
      <c r="M318" s="2">
        <f>Table1313[[#This Row],[Estimated costs 1]]-Table1313[[#This Row],[Actual cost]]</f>
        <v>0</v>
      </c>
      <c r="N318" s="2" t="e">
        <f>Table1313[[#This Row],[Diff 1]]/Table1313[[#This Row],[Actual cost]]*100</f>
        <v>#DIV/0!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</row>
    <row r="319" spans="1:34" x14ac:dyDescent="0.3">
      <c r="A319" t="s">
        <v>339</v>
      </c>
      <c r="B319">
        <v>317</v>
      </c>
      <c r="C319" t="str">
        <f>LEFT(Table1313[[#This Row],[Contingency id]])</f>
        <v>A</v>
      </c>
      <c r="D319" s="1">
        <v>0</v>
      </c>
      <c r="E319" s="1">
        <v>1</v>
      </c>
      <c r="F319">
        <v>38</v>
      </c>
      <c r="G319">
        <v>38</v>
      </c>
      <c r="H319" s="2">
        <v>0</v>
      </c>
      <c r="I319" s="2">
        <f>AVERAGE(Table1313[[#This Row],[Estimated costs 1]:[Estimated costs 20]])</f>
        <v>0</v>
      </c>
      <c r="J319" s="2" t="e">
        <f>(Table1313[[#This Row],[Mean]]-Table1313[[#This Row],[Actual cost]])/Table1313[[#This Row],[Actual cost]]*100</f>
        <v>#DIV/0!</v>
      </c>
      <c r="K319" s="2">
        <f>_xlfn.STDEV.P(Table1313[[#This Row],[Estimated costs 1]:[Estimated costs 20]])</f>
        <v>0</v>
      </c>
      <c r="L319" s="2" t="e">
        <f>Table1313[[#This Row],[Dev]]/Table1313[[#This Row],[Mean]]*100</f>
        <v>#DIV/0!</v>
      </c>
      <c r="M319" s="2">
        <f>Table1313[[#This Row],[Estimated costs 1]]-Table1313[[#This Row],[Actual cost]]</f>
        <v>0</v>
      </c>
      <c r="N319" s="2" t="e">
        <f>Table1313[[#This Row],[Diff 1]]/Table1313[[#This Row],[Actual cost]]*100</f>
        <v>#DIV/0!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</row>
    <row r="320" spans="1:34" x14ac:dyDescent="0.3">
      <c r="A320" t="s">
        <v>340</v>
      </c>
      <c r="B320">
        <v>318</v>
      </c>
      <c r="C320" t="str">
        <f>LEFT(Table1313[[#This Row],[Contingency id]])</f>
        <v>A</v>
      </c>
      <c r="D320" s="1">
        <v>0</v>
      </c>
      <c r="E320" s="1">
        <v>1</v>
      </c>
      <c r="F320">
        <v>38</v>
      </c>
      <c r="G320">
        <v>38</v>
      </c>
      <c r="H320" s="2">
        <v>0</v>
      </c>
      <c r="I320" s="2">
        <f>AVERAGE(Table1313[[#This Row],[Estimated costs 1]:[Estimated costs 20]])</f>
        <v>0</v>
      </c>
      <c r="J320" s="2" t="e">
        <f>(Table1313[[#This Row],[Mean]]-Table1313[[#This Row],[Actual cost]])/Table1313[[#This Row],[Actual cost]]*100</f>
        <v>#DIV/0!</v>
      </c>
      <c r="K320" s="2">
        <f>_xlfn.STDEV.P(Table1313[[#This Row],[Estimated costs 1]:[Estimated costs 20]])</f>
        <v>0</v>
      </c>
      <c r="L320" s="2" t="e">
        <f>Table1313[[#This Row],[Dev]]/Table1313[[#This Row],[Mean]]*100</f>
        <v>#DIV/0!</v>
      </c>
      <c r="M320" s="2">
        <f>Table1313[[#This Row],[Estimated costs 1]]-Table1313[[#This Row],[Actual cost]]</f>
        <v>0</v>
      </c>
      <c r="N320" s="2" t="e">
        <f>Table1313[[#This Row],[Diff 1]]/Table1313[[#This Row],[Actual cost]]*100</f>
        <v>#DIV/0!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</row>
    <row r="321" spans="1:34" x14ac:dyDescent="0.3">
      <c r="A321" t="s">
        <v>341</v>
      </c>
      <c r="B321">
        <v>319</v>
      </c>
      <c r="C321" t="str">
        <f>LEFT(Table1313[[#This Row],[Contingency id]])</f>
        <v>A</v>
      </c>
      <c r="D321" s="1">
        <v>0</v>
      </c>
      <c r="E321" s="1">
        <v>1.02272727272727</v>
      </c>
      <c r="F321">
        <v>45</v>
      </c>
      <c r="G321">
        <v>44</v>
      </c>
      <c r="H321" s="2">
        <v>0</v>
      </c>
      <c r="I321" s="2">
        <f>AVERAGE(Table1313[[#This Row],[Estimated costs 1]:[Estimated costs 20]])</f>
        <v>0</v>
      </c>
      <c r="J321" s="2" t="e">
        <f>(Table1313[[#This Row],[Mean]]-Table1313[[#This Row],[Actual cost]])/Table1313[[#This Row],[Actual cost]]*100</f>
        <v>#DIV/0!</v>
      </c>
      <c r="K321" s="2">
        <f>_xlfn.STDEV.P(Table1313[[#This Row],[Estimated costs 1]:[Estimated costs 20]])</f>
        <v>0</v>
      </c>
      <c r="L321" s="2" t="e">
        <f>Table1313[[#This Row],[Dev]]/Table1313[[#This Row],[Mean]]*100</f>
        <v>#DIV/0!</v>
      </c>
      <c r="M321" s="2">
        <f>Table1313[[#This Row],[Estimated costs 1]]-Table1313[[#This Row],[Actual cost]]</f>
        <v>0</v>
      </c>
      <c r="N321" s="2" t="e">
        <f>Table1313[[#This Row],[Diff 1]]/Table1313[[#This Row],[Actual cost]]*100</f>
        <v>#DIV/0!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</row>
    <row r="322" spans="1:34" x14ac:dyDescent="0.3">
      <c r="A322" t="s">
        <v>342</v>
      </c>
      <c r="B322">
        <v>320</v>
      </c>
      <c r="C322" t="str">
        <f>LEFT(Table1313[[#This Row],[Contingency id]])</f>
        <v>A</v>
      </c>
      <c r="D322" s="1">
        <v>0</v>
      </c>
      <c r="E322" s="1">
        <v>1</v>
      </c>
      <c r="F322">
        <v>45</v>
      </c>
      <c r="G322">
        <v>45</v>
      </c>
      <c r="H322" s="2">
        <v>0</v>
      </c>
      <c r="I322" s="2">
        <f>AVERAGE(Table1313[[#This Row],[Estimated costs 1]:[Estimated costs 20]])</f>
        <v>0</v>
      </c>
      <c r="J322" s="2" t="e">
        <f>(Table1313[[#This Row],[Mean]]-Table1313[[#This Row],[Actual cost]])/Table1313[[#This Row],[Actual cost]]*100</f>
        <v>#DIV/0!</v>
      </c>
      <c r="K322" s="2">
        <f>_xlfn.STDEV.P(Table1313[[#This Row],[Estimated costs 1]:[Estimated costs 20]])</f>
        <v>0</v>
      </c>
      <c r="L322" s="2" t="e">
        <f>Table1313[[#This Row],[Dev]]/Table1313[[#This Row],[Mean]]*100</f>
        <v>#DIV/0!</v>
      </c>
      <c r="M322" s="2">
        <f>Table1313[[#This Row],[Estimated costs 1]]-Table1313[[#This Row],[Actual cost]]</f>
        <v>0</v>
      </c>
      <c r="N322" s="2" t="e">
        <f>Table1313[[#This Row],[Diff 1]]/Table1313[[#This Row],[Actual cost]]*100</f>
        <v>#DIV/0!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</row>
    <row r="323" spans="1:34" x14ac:dyDescent="0.3">
      <c r="A323" t="s">
        <v>343</v>
      </c>
      <c r="B323">
        <v>321</v>
      </c>
      <c r="C323" t="str">
        <f>LEFT(Table1313[[#This Row],[Contingency id]])</f>
        <v>A</v>
      </c>
      <c r="D323" s="1">
        <v>0</v>
      </c>
      <c r="E323" s="1">
        <v>1</v>
      </c>
      <c r="F323">
        <v>45</v>
      </c>
      <c r="G323">
        <v>45</v>
      </c>
      <c r="H323" s="2">
        <v>0</v>
      </c>
      <c r="I323" s="2">
        <f>AVERAGE(Table1313[[#This Row],[Estimated costs 1]:[Estimated costs 20]])</f>
        <v>0</v>
      </c>
      <c r="J323" s="2" t="e">
        <f>(Table1313[[#This Row],[Mean]]-Table1313[[#This Row],[Actual cost]])/Table1313[[#This Row],[Actual cost]]*100</f>
        <v>#DIV/0!</v>
      </c>
      <c r="K323" s="2">
        <f>_xlfn.STDEV.P(Table1313[[#This Row],[Estimated costs 1]:[Estimated costs 20]])</f>
        <v>0</v>
      </c>
      <c r="L323" s="2" t="e">
        <f>Table1313[[#This Row],[Dev]]/Table1313[[#This Row],[Mean]]*100</f>
        <v>#DIV/0!</v>
      </c>
      <c r="M323" s="2">
        <f>Table1313[[#This Row],[Estimated costs 1]]-Table1313[[#This Row],[Actual cost]]</f>
        <v>0</v>
      </c>
      <c r="N323" s="2" t="e">
        <f>Table1313[[#This Row],[Diff 1]]/Table1313[[#This Row],[Actual cost]]*100</f>
        <v>#DIV/0!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</row>
    <row r="324" spans="1:34" x14ac:dyDescent="0.3">
      <c r="A324" t="s">
        <v>344</v>
      </c>
      <c r="B324">
        <v>322</v>
      </c>
      <c r="C324" t="str">
        <f>LEFT(Table1313[[#This Row],[Contingency id]])</f>
        <v>A</v>
      </c>
      <c r="D324" s="1">
        <v>0</v>
      </c>
      <c r="E324" s="1">
        <v>1</v>
      </c>
      <c r="F324">
        <v>45</v>
      </c>
      <c r="G324">
        <v>45</v>
      </c>
      <c r="H324" s="2">
        <v>0</v>
      </c>
      <c r="I324" s="2">
        <f>AVERAGE(Table1313[[#This Row],[Estimated costs 1]:[Estimated costs 20]])</f>
        <v>0</v>
      </c>
      <c r="J324" s="2" t="e">
        <f>(Table1313[[#This Row],[Mean]]-Table1313[[#This Row],[Actual cost]])/Table1313[[#This Row],[Actual cost]]*100</f>
        <v>#DIV/0!</v>
      </c>
      <c r="K324" s="2">
        <f>_xlfn.STDEV.P(Table1313[[#This Row],[Estimated costs 1]:[Estimated costs 20]])</f>
        <v>0</v>
      </c>
      <c r="L324" s="2" t="e">
        <f>Table1313[[#This Row],[Dev]]/Table1313[[#This Row],[Mean]]*100</f>
        <v>#DIV/0!</v>
      </c>
      <c r="M324" s="2">
        <f>Table1313[[#This Row],[Estimated costs 1]]-Table1313[[#This Row],[Actual cost]]</f>
        <v>0</v>
      </c>
      <c r="N324" s="2" t="e">
        <f>Table1313[[#This Row],[Diff 1]]/Table1313[[#This Row],[Actual cost]]*100</f>
        <v>#DIV/0!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</row>
    <row r="325" spans="1:34" x14ac:dyDescent="0.3">
      <c r="A325" t="s">
        <v>345</v>
      </c>
      <c r="B325">
        <v>323</v>
      </c>
      <c r="C325" t="str">
        <f>LEFT(Table1313[[#This Row],[Contingency id]])</f>
        <v>A</v>
      </c>
      <c r="D325" s="1">
        <v>0</v>
      </c>
      <c r="E325" s="1">
        <v>1</v>
      </c>
      <c r="F325">
        <v>45</v>
      </c>
      <c r="G325">
        <v>45</v>
      </c>
      <c r="H325" s="2">
        <v>0</v>
      </c>
      <c r="I325" s="2">
        <f>AVERAGE(Table1313[[#This Row],[Estimated costs 1]:[Estimated costs 20]])</f>
        <v>0</v>
      </c>
      <c r="J325" s="2" t="e">
        <f>(Table1313[[#This Row],[Mean]]-Table1313[[#This Row],[Actual cost]])/Table1313[[#This Row],[Actual cost]]*100</f>
        <v>#DIV/0!</v>
      </c>
      <c r="K325" s="2">
        <f>_xlfn.STDEV.P(Table1313[[#This Row],[Estimated costs 1]:[Estimated costs 20]])</f>
        <v>0</v>
      </c>
      <c r="L325" s="2" t="e">
        <f>Table1313[[#This Row],[Dev]]/Table1313[[#This Row],[Mean]]*100</f>
        <v>#DIV/0!</v>
      </c>
      <c r="M325" s="2">
        <f>Table1313[[#This Row],[Estimated costs 1]]-Table1313[[#This Row],[Actual cost]]</f>
        <v>0</v>
      </c>
      <c r="N325" s="2" t="e">
        <f>Table1313[[#This Row],[Diff 1]]/Table1313[[#This Row],[Actual cost]]*100</f>
        <v>#DIV/0!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</row>
    <row r="326" spans="1:34" x14ac:dyDescent="0.3">
      <c r="A326" t="s">
        <v>346</v>
      </c>
      <c r="B326">
        <v>324</v>
      </c>
      <c r="C326" t="str">
        <f>LEFT(Table1313[[#This Row],[Contingency id]])</f>
        <v>A</v>
      </c>
      <c r="D326" s="1">
        <v>0</v>
      </c>
      <c r="E326" s="1">
        <v>1</v>
      </c>
      <c r="F326">
        <v>45</v>
      </c>
      <c r="G326">
        <v>45</v>
      </c>
      <c r="H326" s="2">
        <v>0</v>
      </c>
      <c r="I326" s="2">
        <f>AVERAGE(Table1313[[#This Row],[Estimated costs 1]:[Estimated costs 20]])</f>
        <v>0</v>
      </c>
      <c r="J326" s="2" t="e">
        <f>(Table1313[[#This Row],[Mean]]-Table1313[[#This Row],[Actual cost]])/Table1313[[#This Row],[Actual cost]]*100</f>
        <v>#DIV/0!</v>
      </c>
      <c r="K326" s="2">
        <f>_xlfn.STDEV.P(Table1313[[#This Row],[Estimated costs 1]:[Estimated costs 20]])</f>
        <v>0</v>
      </c>
      <c r="L326" s="2" t="e">
        <f>Table1313[[#This Row],[Dev]]/Table1313[[#This Row],[Mean]]*100</f>
        <v>#DIV/0!</v>
      </c>
      <c r="M326" s="2">
        <f>Table1313[[#This Row],[Estimated costs 1]]-Table1313[[#This Row],[Actual cost]]</f>
        <v>0</v>
      </c>
      <c r="N326" s="2" t="e">
        <f>Table1313[[#This Row],[Diff 1]]/Table1313[[#This Row],[Actual cost]]*100</f>
        <v>#DIV/0!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</row>
    <row r="327" spans="1:34" x14ac:dyDescent="0.3">
      <c r="A327" t="s">
        <v>347</v>
      </c>
      <c r="B327">
        <v>325</v>
      </c>
      <c r="C327" t="str">
        <f>LEFT(Table1313[[#This Row],[Contingency id]])</f>
        <v>A</v>
      </c>
      <c r="D327" s="1">
        <v>0</v>
      </c>
      <c r="E327" s="1">
        <v>1</v>
      </c>
      <c r="F327">
        <v>45</v>
      </c>
      <c r="G327">
        <v>45</v>
      </c>
      <c r="H327" s="2">
        <v>0</v>
      </c>
      <c r="I327" s="2">
        <f>AVERAGE(Table1313[[#This Row],[Estimated costs 1]:[Estimated costs 20]])</f>
        <v>0</v>
      </c>
      <c r="J327" s="2" t="e">
        <f>(Table1313[[#This Row],[Mean]]-Table1313[[#This Row],[Actual cost]])/Table1313[[#This Row],[Actual cost]]*100</f>
        <v>#DIV/0!</v>
      </c>
      <c r="K327" s="2">
        <f>_xlfn.STDEV.P(Table1313[[#This Row],[Estimated costs 1]:[Estimated costs 20]])</f>
        <v>0</v>
      </c>
      <c r="L327" s="2" t="e">
        <f>Table1313[[#This Row],[Dev]]/Table1313[[#This Row],[Mean]]*100</f>
        <v>#DIV/0!</v>
      </c>
      <c r="M327" s="2">
        <f>Table1313[[#This Row],[Estimated costs 1]]-Table1313[[#This Row],[Actual cost]]</f>
        <v>0</v>
      </c>
      <c r="N327" s="2" t="e">
        <f>Table1313[[#This Row],[Diff 1]]/Table1313[[#This Row],[Actual cost]]*100</f>
        <v>#DIV/0!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</row>
    <row r="328" spans="1:34" x14ac:dyDescent="0.3">
      <c r="A328" t="s">
        <v>348</v>
      </c>
      <c r="B328">
        <v>326</v>
      </c>
      <c r="C328" t="str">
        <f>LEFT(Table1313[[#This Row],[Contingency id]])</f>
        <v>A</v>
      </c>
      <c r="D328" s="1">
        <v>0</v>
      </c>
      <c r="E328" s="1">
        <v>1</v>
      </c>
      <c r="F328">
        <v>45</v>
      </c>
      <c r="G328">
        <v>45</v>
      </c>
      <c r="H328" s="2">
        <v>0</v>
      </c>
      <c r="I328" s="2">
        <f>AVERAGE(Table1313[[#This Row],[Estimated costs 1]:[Estimated costs 20]])</f>
        <v>0</v>
      </c>
      <c r="J328" s="2" t="e">
        <f>(Table1313[[#This Row],[Mean]]-Table1313[[#This Row],[Actual cost]])/Table1313[[#This Row],[Actual cost]]*100</f>
        <v>#DIV/0!</v>
      </c>
      <c r="K328" s="2">
        <f>_xlfn.STDEV.P(Table1313[[#This Row],[Estimated costs 1]:[Estimated costs 20]])</f>
        <v>0</v>
      </c>
      <c r="L328" s="2" t="e">
        <f>Table1313[[#This Row],[Dev]]/Table1313[[#This Row],[Mean]]*100</f>
        <v>#DIV/0!</v>
      </c>
      <c r="M328" s="2">
        <f>Table1313[[#This Row],[Estimated costs 1]]-Table1313[[#This Row],[Actual cost]]</f>
        <v>0</v>
      </c>
      <c r="N328" s="2" t="e">
        <f>Table1313[[#This Row],[Diff 1]]/Table1313[[#This Row],[Actual cost]]*100</f>
        <v>#DIV/0!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</row>
    <row r="329" spans="1:34" x14ac:dyDescent="0.3">
      <c r="A329" t="s">
        <v>349</v>
      </c>
      <c r="B329">
        <v>327</v>
      </c>
      <c r="C329" t="str">
        <f>LEFT(Table1313[[#This Row],[Contingency id]])</f>
        <v>A</v>
      </c>
      <c r="D329" s="1">
        <v>0</v>
      </c>
      <c r="E329" s="1">
        <v>1</v>
      </c>
      <c r="F329">
        <v>19</v>
      </c>
      <c r="G329">
        <v>19</v>
      </c>
      <c r="H329" s="2">
        <v>0</v>
      </c>
      <c r="I329" s="2">
        <f>AVERAGE(Table1313[[#This Row],[Estimated costs 1]:[Estimated costs 20]])</f>
        <v>0</v>
      </c>
      <c r="J329" s="2" t="e">
        <f>(Table1313[[#This Row],[Mean]]-Table1313[[#This Row],[Actual cost]])/Table1313[[#This Row],[Actual cost]]*100</f>
        <v>#DIV/0!</v>
      </c>
      <c r="K329" s="2">
        <f>_xlfn.STDEV.P(Table1313[[#This Row],[Estimated costs 1]:[Estimated costs 20]])</f>
        <v>0</v>
      </c>
      <c r="L329" s="2" t="e">
        <f>Table1313[[#This Row],[Dev]]/Table1313[[#This Row],[Mean]]*100</f>
        <v>#DIV/0!</v>
      </c>
      <c r="M329" s="2">
        <f>Table1313[[#This Row],[Estimated costs 1]]-Table1313[[#This Row],[Actual cost]]</f>
        <v>0</v>
      </c>
      <c r="N329" s="2" t="e">
        <f>Table1313[[#This Row],[Diff 1]]/Table1313[[#This Row],[Actual cost]]*100</f>
        <v>#DIV/0!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</row>
    <row r="330" spans="1:34" x14ac:dyDescent="0.3">
      <c r="A330" t="s">
        <v>350</v>
      </c>
      <c r="B330">
        <v>328</v>
      </c>
      <c r="C330" t="str">
        <f>LEFT(Table1313[[#This Row],[Contingency id]])</f>
        <v>A</v>
      </c>
      <c r="D330" s="1">
        <v>0</v>
      </c>
      <c r="E330" s="1">
        <v>1</v>
      </c>
      <c r="F330">
        <v>19</v>
      </c>
      <c r="G330">
        <v>19</v>
      </c>
      <c r="H330" s="2">
        <v>0</v>
      </c>
      <c r="I330" s="2">
        <f>AVERAGE(Table1313[[#This Row],[Estimated costs 1]:[Estimated costs 20]])</f>
        <v>0</v>
      </c>
      <c r="J330" s="2" t="e">
        <f>(Table1313[[#This Row],[Mean]]-Table1313[[#This Row],[Actual cost]])/Table1313[[#This Row],[Actual cost]]*100</f>
        <v>#DIV/0!</v>
      </c>
      <c r="K330" s="2">
        <f>_xlfn.STDEV.P(Table1313[[#This Row],[Estimated costs 1]:[Estimated costs 20]])</f>
        <v>0</v>
      </c>
      <c r="L330" s="2" t="e">
        <f>Table1313[[#This Row],[Dev]]/Table1313[[#This Row],[Mean]]*100</f>
        <v>#DIV/0!</v>
      </c>
      <c r="M330" s="2">
        <f>Table1313[[#This Row],[Estimated costs 1]]-Table1313[[#This Row],[Actual cost]]</f>
        <v>0</v>
      </c>
      <c r="N330" s="2" t="e">
        <f>Table1313[[#This Row],[Diff 1]]/Table1313[[#This Row],[Actual cost]]*100</f>
        <v>#DIV/0!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</row>
    <row r="331" spans="1:34" x14ac:dyDescent="0.3">
      <c r="A331" t="s">
        <v>351</v>
      </c>
      <c r="B331">
        <v>329</v>
      </c>
      <c r="C331" t="str">
        <f>LEFT(Table1313[[#This Row],[Contingency id]])</f>
        <v>A</v>
      </c>
      <c r="D331" s="1">
        <v>0</v>
      </c>
      <c r="E331" s="1">
        <v>1</v>
      </c>
      <c r="F331">
        <v>19</v>
      </c>
      <c r="G331">
        <v>19</v>
      </c>
      <c r="H331" s="2">
        <v>0</v>
      </c>
      <c r="I331" s="2">
        <f>AVERAGE(Table1313[[#This Row],[Estimated costs 1]:[Estimated costs 20]])</f>
        <v>0</v>
      </c>
      <c r="J331" s="2" t="e">
        <f>(Table1313[[#This Row],[Mean]]-Table1313[[#This Row],[Actual cost]])/Table1313[[#This Row],[Actual cost]]*100</f>
        <v>#DIV/0!</v>
      </c>
      <c r="K331" s="2">
        <f>_xlfn.STDEV.P(Table1313[[#This Row],[Estimated costs 1]:[Estimated costs 20]])</f>
        <v>0</v>
      </c>
      <c r="L331" s="2" t="e">
        <f>Table1313[[#This Row],[Dev]]/Table1313[[#This Row],[Mean]]*100</f>
        <v>#DIV/0!</v>
      </c>
      <c r="M331" s="2">
        <f>Table1313[[#This Row],[Estimated costs 1]]-Table1313[[#This Row],[Actual cost]]</f>
        <v>0</v>
      </c>
      <c r="N331" s="2" t="e">
        <f>Table1313[[#This Row],[Diff 1]]/Table1313[[#This Row],[Actual cost]]*100</f>
        <v>#DIV/0!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</row>
    <row r="332" spans="1:34" x14ac:dyDescent="0.3">
      <c r="A332" t="s">
        <v>352</v>
      </c>
      <c r="B332">
        <v>330</v>
      </c>
      <c r="C332" t="str">
        <f>LEFT(Table1313[[#This Row],[Contingency id]])</f>
        <v>A</v>
      </c>
      <c r="D332" s="1">
        <v>0</v>
      </c>
      <c r="E332" s="1">
        <v>1</v>
      </c>
      <c r="F332">
        <v>19</v>
      </c>
      <c r="G332">
        <v>19</v>
      </c>
      <c r="H332" s="2">
        <v>0</v>
      </c>
      <c r="I332" s="2">
        <f>AVERAGE(Table1313[[#This Row],[Estimated costs 1]:[Estimated costs 20]])</f>
        <v>0</v>
      </c>
      <c r="J332" s="2" t="e">
        <f>(Table1313[[#This Row],[Mean]]-Table1313[[#This Row],[Actual cost]])/Table1313[[#This Row],[Actual cost]]*100</f>
        <v>#DIV/0!</v>
      </c>
      <c r="K332" s="2">
        <f>_xlfn.STDEV.P(Table1313[[#This Row],[Estimated costs 1]:[Estimated costs 20]])</f>
        <v>0</v>
      </c>
      <c r="L332" s="2" t="e">
        <f>Table1313[[#This Row],[Dev]]/Table1313[[#This Row],[Mean]]*100</f>
        <v>#DIV/0!</v>
      </c>
      <c r="M332" s="2">
        <f>Table1313[[#This Row],[Estimated costs 1]]-Table1313[[#This Row],[Actual cost]]</f>
        <v>0</v>
      </c>
      <c r="N332" s="2" t="e">
        <f>Table1313[[#This Row],[Diff 1]]/Table1313[[#This Row],[Actual cost]]*100</f>
        <v>#DIV/0!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</row>
    <row r="333" spans="1:34" x14ac:dyDescent="0.3">
      <c r="A333" t="s">
        <v>353</v>
      </c>
      <c r="B333">
        <v>331</v>
      </c>
      <c r="C333" t="str">
        <f>LEFT(Table1313[[#This Row],[Contingency id]])</f>
        <v>A</v>
      </c>
      <c r="D333" s="1">
        <v>0</v>
      </c>
      <c r="E333" s="1">
        <v>1</v>
      </c>
      <c r="F333">
        <v>19</v>
      </c>
      <c r="G333">
        <v>19</v>
      </c>
      <c r="H333" s="2">
        <v>0</v>
      </c>
      <c r="I333" s="2">
        <f>AVERAGE(Table1313[[#This Row],[Estimated costs 1]:[Estimated costs 20]])</f>
        <v>0</v>
      </c>
      <c r="J333" s="2" t="e">
        <f>(Table1313[[#This Row],[Mean]]-Table1313[[#This Row],[Actual cost]])/Table1313[[#This Row],[Actual cost]]*100</f>
        <v>#DIV/0!</v>
      </c>
      <c r="K333" s="2">
        <f>_xlfn.STDEV.P(Table1313[[#This Row],[Estimated costs 1]:[Estimated costs 20]])</f>
        <v>0</v>
      </c>
      <c r="L333" s="2" t="e">
        <f>Table1313[[#This Row],[Dev]]/Table1313[[#This Row],[Mean]]*100</f>
        <v>#DIV/0!</v>
      </c>
      <c r="M333" s="2">
        <f>Table1313[[#This Row],[Estimated costs 1]]-Table1313[[#This Row],[Actual cost]]</f>
        <v>0</v>
      </c>
      <c r="N333" s="2" t="e">
        <f>Table1313[[#This Row],[Diff 1]]/Table1313[[#This Row],[Actual cost]]*100</f>
        <v>#DIV/0!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</row>
    <row r="334" spans="1:34" x14ac:dyDescent="0.3">
      <c r="A334" t="s">
        <v>354</v>
      </c>
      <c r="B334">
        <v>332</v>
      </c>
      <c r="C334" t="str">
        <f>LEFT(Table1313[[#This Row],[Contingency id]])</f>
        <v>A</v>
      </c>
      <c r="D334" s="1">
        <v>0</v>
      </c>
      <c r="E334" s="1">
        <v>1</v>
      </c>
      <c r="F334">
        <v>19</v>
      </c>
      <c r="G334">
        <v>19</v>
      </c>
      <c r="H334" s="2">
        <v>0</v>
      </c>
      <c r="I334" s="2">
        <f>AVERAGE(Table1313[[#This Row],[Estimated costs 1]:[Estimated costs 20]])</f>
        <v>0</v>
      </c>
      <c r="J334" s="2" t="e">
        <f>(Table1313[[#This Row],[Mean]]-Table1313[[#This Row],[Actual cost]])/Table1313[[#This Row],[Actual cost]]*100</f>
        <v>#DIV/0!</v>
      </c>
      <c r="K334" s="2">
        <f>_xlfn.STDEV.P(Table1313[[#This Row],[Estimated costs 1]:[Estimated costs 20]])</f>
        <v>0</v>
      </c>
      <c r="L334" s="2" t="e">
        <f>Table1313[[#This Row],[Dev]]/Table1313[[#This Row],[Mean]]*100</f>
        <v>#DIV/0!</v>
      </c>
      <c r="M334" s="2">
        <f>Table1313[[#This Row],[Estimated costs 1]]-Table1313[[#This Row],[Actual cost]]</f>
        <v>0</v>
      </c>
      <c r="N334" s="2" t="e">
        <f>Table1313[[#This Row],[Diff 1]]/Table1313[[#This Row],[Actual cost]]*100</f>
        <v>#DIV/0!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</row>
    <row r="335" spans="1:34" x14ac:dyDescent="0.3">
      <c r="A335" t="s">
        <v>355</v>
      </c>
      <c r="B335">
        <v>333</v>
      </c>
      <c r="C335" t="str">
        <f>LEFT(Table1313[[#This Row],[Contingency id]])</f>
        <v>A</v>
      </c>
      <c r="D335" s="1">
        <v>0</v>
      </c>
      <c r="E335" s="1">
        <v>1</v>
      </c>
      <c r="F335">
        <v>20</v>
      </c>
      <c r="G335">
        <v>20</v>
      </c>
      <c r="H335" s="2">
        <v>0</v>
      </c>
      <c r="I335" s="2">
        <f>AVERAGE(Table1313[[#This Row],[Estimated costs 1]:[Estimated costs 20]])</f>
        <v>0</v>
      </c>
      <c r="J335" s="2" t="e">
        <f>(Table1313[[#This Row],[Mean]]-Table1313[[#This Row],[Actual cost]])/Table1313[[#This Row],[Actual cost]]*100</f>
        <v>#DIV/0!</v>
      </c>
      <c r="K335" s="2">
        <f>_xlfn.STDEV.P(Table1313[[#This Row],[Estimated costs 1]:[Estimated costs 20]])</f>
        <v>0</v>
      </c>
      <c r="L335" s="2" t="e">
        <f>Table1313[[#This Row],[Dev]]/Table1313[[#This Row],[Mean]]*100</f>
        <v>#DIV/0!</v>
      </c>
      <c r="M335" s="2">
        <f>Table1313[[#This Row],[Estimated costs 1]]-Table1313[[#This Row],[Actual cost]]</f>
        <v>0</v>
      </c>
      <c r="N335" s="2" t="e">
        <f>Table1313[[#This Row],[Diff 1]]/Table1313[[#This Row],[Actual cost]]*100</f>
        <v>#DIV/0!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</row>
    <row r="336" spans="1:34" x14ac:dyDescent="0.3">
      <c r="A336" t="s">
        <v>356</v>
      </c>
      <c r="B336">
        <v>334</v>
      </c>
      <c r="C336" t="str">
        <f>LEFT(Table1313[[#This Row],[Contingency id]])</f>
        <v>A</v>
      </c>
      <c r="D336" s="1">
        <v>0</v>
      </c>
      <c r="E336" s="1">
        <v>1</v>
      </c>
      <c r="F336">
        <v>20</v>
      </c>
      <c r="G336">
        <v>20</v>
      </c>
      <c r="H336" s="2">
        <v>0</v>
      </c>
      <c r="I336" s="2">
        <f>AVERAGE(Table1313[[#This Row],[Estimated costs 1]:[Estimated costs 20]])</f>
        <v>0</v>
      </c>
      <c r="J336" s="2" t="e">
        <f>(Table1313[[#This Row],[Mean]]-Table1313[[#This Row],[Actual cost]])/Table1313[[#This Row],[Actual cost]]*100</f>
        <v>#DIV/0!</v>
      </c>
      <c r="K336" s="2">
        <f>_xlfn.STDEV.P(Table1313[[#This Row],[Estimated costs 1]:[Estimated costs 20]])</f>
        <v>0</v>
      </c>
      <c r="L336" s="2" t="e">
        <f>Table1313[[#This Row],[Dev]]/Table1313[[#This Row],[Mean]]*100</f>
        <v>#DIV/0!</v>
      </c>
      <c r="M336" s="2">
        <f>Table1313[[#This Row],[Estimated costs 1]]-Table1313[[#This Row],[Actual cost]]</f>
        <v>0</v>
      </c>
      <c r="N336" s="2" t="e">
        <f>Table1313[[#This Row],[Diff 1]]/Table1313[[#This Row],[Actual cost]]*100</f>
        <v>#DIV/0!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</row>
    <row r="337" spans="1:34" x14ac:dyDescent="0.3">
      <c r="A337" t="s">
        <v>357</v>
      </c>
      <c r="B337">
        <v>335</v>
      </c>
      <c r="C337" t="str">
        <f>LEFT(Table1313[[#This Row],[Contingency id]])</f>
        <v>A</v>
      </c>
      <c r="D337" s="1">
        <v>0</v>
      </c>
      <c r="E337" s="1">
        <v>1</v>
      </c>
      <c r="F337">
        <v>20</v>
      </c>
      <c r="G337">
        <v>20</v>
      </c>
      <c r="H337" s="2">
        <v>0</v>
      </c>
      <c r="I337" s="2">
        <f>AVERAGE(Table1313[[#This Row],[Estimated costs 1]:[Estimated costs 20]])</f>
        <v>0</v>
      </c>
      <c r="J337" s="2" t="e">
        <f>(Table1313[[#This Row],[Mean]]-Table1313[[#This Row],[Actual cost]])/Table1313[[#This Row],[Actual cost]]*100</f>
        <v>#DIV/0!</v>
      </c>
      <c r="K337" s="2">
        <f>_xlfn.STDEV.P(Table1313[[#This Row],[Estimated costs 1]:[Estimated costs 20]])</f>
        <v>0</v>
      </c>
      <c r="L337" s="2" t="e">
        <f>Table1313[[#This Row],[Dev]]/Table1313[[#This Row],[Mean]]*100</f>
        <v>#DIV/0!</v>
      </c>
      <c r="M337" s="2">
        <f>Table1313[[#This Row],[Estimated costs 1]]-Table1313[[#This Row],[Actual cost]]</f>
        <v>0</v>
      </c>
      <c r="N337" s="2" t="e">
        <f>Table1313[[#This Row],[Diff 1]]/Table1313[[#This Row],[Actual cost]]*100</f>
        <v>#DIV/0!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</row>
    <row r="338" spans="1:34" x14ac:dyDescent="0.3">
      <c r="A338" t="s">
        <v>358</v>
      </c>
      <c r="B338">
        <v>336</v>
      </c>
      <c r="C338" t="str">
        <f>LEFT(Table1313[[#This Row],[Contingency id]])</f>
        <v>A</v>
      </c>
      <c r="D338" s="1">
        <v>0</v>
      </c>
      <c r="E338" s="1">
        <v>1.01273885350318</v>
      </c>
      <c r="F338">
        <v>159</v>
      </c>
      <c r="G338">
        <v>157</v>
      </c>
      <c r="H338" s="2">
        <v>0</v>
      </c>
      <c r="I338" s="2">
        <f>AVERAGE(Table1313[[#This Row],[Estimated costs 1]:[Estimated costs 20]])</f>
        <v>0</v>
      </c>
      <c r="J338" s="2" t="e">
        <f>(Table1313[[#This Row],[Mean]]-Table1313[[#This Row],[Actual cost]])/Table1313[[#This Row],[Actual cost]]*100</f>
        <v>#DIV/0!</v>
      </c>
      <c r="K338" s="2">
        <f>_xlfn.STDEV.P(Table1313[[#This Row],[Estimated costs 1]:[Estimated costs 20]])</f>
        <v>0</v>
      </c>
      <c r="L338" s="2" t="e">
        <f>Table1313[[#This Row],[Dev]]/Table1313[[#This Row],[Mean]]*100</f>
        <v>#DIV/0!</v>
      </c>
      <c r="M338" s="2">
        <f>Table1313[[#This Row],[Estimated costs 1]]-Table1313[[#This Row],[Actual cost]]</f>
        <v>0</v>
      </c>
      <c r="N338" s="2" t="e">
        <f>Table1313[[#This Row],[Diff 1]]/Table1313[[#This Row],[Actual cost]]*100</f>
        <v>#DIV/0!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</row>
    <row r="339" spans="1:34" x14ac:dyDescent="0.3">
      <c r="A339" t="s">
        <v>359</v>
      </c>
      <c r="B339">
        <v>337</v>
      </c>
      <c r="C339" t="str">
        <f>LEFT(Table1313[[#This Row],[Contingency id]])</f>
        <v>A</v>
      </c>
      <c r="D339" s="1">
        <v>0</v>
      </c>
      <c r="E339" s="1">
        <v>1.00632911392405</v>
      </c>
      <c r="F339">
        <v>159</v>
      </c>
      <c r="G339">
        <v>158</v>
      </c>
      <c r="H339" s="2">
        <v>0</v>
      </c>
      <c r="I339" s="2">
        <f>AVERAGE(Table1313[[#This Row],[Estimated costs 1]:[Estimated costs 20]])</f>
        <v>0</v>
      </c>
      <c r="J339" s="2" t="e">
        <f>(Table1313[[#This Row],[Mean]]-Table1313[[#This Row],[Actual cost]])/Table1313[[#This Row],[Actual cost]]*100</f>
        <v>#DIV/0!</v>
      </c>
      <c r="K339" s="2">
        <f>_xlfn.STDEV.P(Table1313[[#This Row],[Estimated costs 1]:[Estimated costs 20]])</f>
        <v>0</v>
      </c>
      <c r="L339" s="2" t="e">
        <f>Table1313[[#This Row],[Dev]]/Table1313[[#This Row],[Mean]]*100</f>
        <v>#DIV/0!</v>
      </c>
      <c r="M339" s="2">
        <f>Table1313[[#This Row],[Estimated costs 1]]-Table1313[[#This Row],[Actual cost]]</f>
        <v>0</v>
      </c>
      <c r="N339" s="2" t="e">
        <f>Table1313[[#This Row],[Diff 1]]/Table1313[[#This Row],[Actual cost]]*100</f>
        <v>#DIV/0!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</row>
    <row r="340" spans="1:34" x14ac:dyDescent="0.3">
      <c r="A340" t="s">
        <v>360</v>
      </c>
      <c r="B340">
        <v>338</v>
      </c>
      <c r="C340" t="str">
        <f>LEFT(Table1313[[#This Row],[Contingency id]])</f>
        <v>A</v>
      </c>
      <c r="D340" s="1">
        <v>0</v>
      </c>
      <c r="E340" s="1">
        <v>1.00632911392405</v>
      </c>
      <c r="F340">
        <v>159</v>
      </c>
      <c r="G340">
        <v>158</v>
      </c>
      <c r="H340" s="2">
        <v>0</v>
      </c>
      <c r="I340" s="2">
        <f>AVERAGE(Table1313[[#This Row],[Estimated costs 1]:[Estimated costs 20]])</f>
        <v>0</v>
      </c>
      <c r="J340" s="2" t="e">
        <f>(Table1313[[#This Row],[Mean]]-Table1313[[#This Row],[Actual cost]])/Table1313[[#This Row],[Actual cost]]*100</f>
        <v>#DIV/0!</v>
      </c>
      <c r="K340" s="2">
        <f>_xlfn.STDEV.P(Table1313[[#This Row],[Estimated costs 1]:[Estimated costs 20]])</f>
        <v>0</v>
      </c>
      <c r="L340" s="2" t="e">
        <f>Table1313[[#This Row],[Dev]]/Table1313[[#This Row],[Mean]]*100</f>
        <v>#DIV/0!</v>
      </c>
      <c r="M340" s="2">
        <f>Table1313[[#This Row],[Estimated costs 1]]-Table1313[[#This Row],[Actual cost]]</f>
        <v>0</v>
      </c>
      <c r="N340" s="2" t="e">
        <f>Table1313[[#This Row],[Diff 1]]/Table1313[[#This Row],[Actual cost]]*100</f>
        <v>#DIV/0!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</row>
    <row r="341" spans="1:34" x14ac:dyDescent="0.3">
      <c r="A341" t="s">
        <v>361</v>
      </c>
      <c r="B341">
        <v>339</v>
      </c>
      <c r="C341" t="str">
        <f>LEFT(Table1313[[#This Row],[Contingency id]])</f>
        <v>A</v>
      </c>
      <c r="D341" s="1">
        <v>0</v>
      </c>
      <c r="E341" s="1">
        <v>1</v>
      </c>
      <c r="F341">
        <v>159</v>
      </c>
      <c r="G341">
        <v>159</v>
      </c>
      <c r="H341" s="2">
        <v>0</v>
      </c>
      <c r="I341" s="2">
        <f>AVERAGE(Table1313[[#This Row],[Estimated costs 1]:[Estimated costs 20]])</f>
        <v>0</v>
      </c>
      <c r="J341" s="2" t="e">
        <f>(Table1313[[#This Row],[Mean]]-Table1313[[#This Row],[Actual cost]])/Table1313[[#This Row],[Actual cost]]*100</f>
        <v>#DIV/0!</v>
      </c>
      <c r="K341" s="2">
        <f>_xlfn.STDEV.P(Table1313[[#This Row],[Estimated costs 1]:[Estimated costs 20]])</f>
        <v>0</v>
      </c>
      <c r="L341" s="2" t="e">
        <f>Table1313[[#This Row],[Dev]]/Table1313[[#This Row],[Mean]]*100</f>
        <v>#DIV/0!</v>
      </c>
      <c r="M341" s="2">
        <f>Table1313[[#This Row],[Estimated costs 1]]-Table1313[[#This Row],[Actual cost]]</f>
        <v>0</v>
      </c>
      <c r="N341" s="2" t="e">
        <f>Table1313[[#This Row],[Diff 1]]/Table1313[[#This Row],[Actual cost]]*100</f>
        <v>#DIV/0!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</row>
    <row r="342" spans="1:34" x14ac:dyDescent="0.3">
      <c r="A342" t="s">
        <v>362</v>
      </c>
      <c r="B342">
        <v>340</v>
      </c>
      <c r="C342" t="str">
        <f>LEFT(Table1313[[#This Row],[Contingency id]])</f>
        <v>A</v>
      </c>
      <c r="D342" s="1">
        <v>0</v>
      </c>
      <c r="E342" s="1">
        <v>1</v>
      </c>
      <c r="F342">
        <v>70</v>
      </c>
      <c r="G342">
        <v>70</v>
      </c>
      <c r="H342" s="2">
        <v>0</v>
      </c>
      <c r="I342" s="2">
        <f>AVERAGE(Table1313[[#This Row],[Estimated costs 1]:[Estimated costs 20]])</f>
        <v>0</v>
      </c>
      <c r="J342" s="2" t="e">
        <f>(Table1313[[#This Row],[Mean]]-Table1313[[#This Row],[Actual cost]])/Table1313[[#This Row],[Actual cost]]*100</f>
        <v>#DIV/0!</v>
      </c>
      <c r="K342" s="2">
        <f>_xlfn.STDEV.P(Table1313[[#This Row],[Estimated costs 1]:[Estimated costs 20]])</f>
        <v>0</v>
      </c>
      <c r="L342" s="2" t="e">
        <f>Table1313[[#This Row],[Dev]]/Table1313[[#This Row],[Mean]]*100</f>
        <v>#DIV/0!</v>
      </c>
      <c r="M342" s="2">
        <f>Table1313[[#This Row],[Estimated costs 1]]-Table1313[[#This Row],[Actual cost]]</f>
        <v>0</v>
      </c>
      <c r="N342" s="2" t="e">
        <f>Table1313[[#This Row],[Diff 1]]/Table1313[[#This Row],[Actual cost]]*100</f>
        <v>#DIV/0!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</row>
    <row r="343" spans="1:34" x14ac:dyDescent="0.3">
      <c r="A343" t="s">
        <v>363</v>
      </c>
      <c r="B343">
        <v>341</v>
      </c>
      <c r="C343" t="str">
        <f>LEFT(Table1313[[#This Row],[Contingency id]])</f>
        <v>A</v>
      </c>
      <c r="D343" s="1">
        <v>0</v>
      </c>
      <c r="E343" s="1">
        <v>1.01449275362318</v>
      </c>
      <c r="F343">
        <v>70</v>
      </c>
      <c r="G343">
        <v>69</v>
      </c>
      <c r="H343" s="2">
        <v>0</v>
      </c>
      <c r="I343" s="2">
        <f>AVERAGE(Table1313[[#This Row],[Estimated costs 1]:[Estimated costs 20]])</f>
        <v>0</v>
      </c>
      <c r="J343" s="2" t="e">
        <f>(Table1313[[#This Row],[Mean]]-Table1313[[#This Row],[Actual cost]])/Table1313[[#This Row],[Actual cost]]*100</f>
        <v>#DIV/0!</v>
      </c>
      <c r="K343" s="2">
        <f>_xlfn.STDEV.P(Table1313[[#This Row],[Estimated costs 1]:[Estimated costs 20]])</f>
        <v>0</v>
      </c>
      <c r="L343" s="2" t="e">
        <f>Table1313[[#This Row],[Dev]]/Table1313[[#This Row],[Mean]]*100</f>
        <v>#DIV/0!</v>
      </c>
      <c r="M343" s="2">
        <f>Table1313[[#This Row],[Estimated costs 1]]-Table1313[[#This Row],[Actual cost]]</f>
        <v>0</v>
      </c>
      <c r="N343" s="2" t="e">
        <f>Table1313[[#This Row],[Diff 1]]/Table1313[[#This Row],[Actual cost]]*100</f>
        <v>#DIV/0!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</row>
    <row r="344" spans="1:34" x14ac:dyDescent="0.3">
      <c r="A344" t="s">
        <v>364</v>
      </c>
      <c r="B344">
        <v>342</v>
      </c>
      <c r="C344" t="str">
        <f>LEFT(Table1313[[#This Row],[Contingency id]])</f>
        <v>A</v>
      </c>
      <c r="D344" s="1">
        <v>0</v>
      </c>
      <c r="E344" s="1">
        <v>1.01204819277108</v>
      </c>
      <c r="F344">
        <v>84</v>
      </c>
      <c r="G344">
        <v>83</v>
      </c>
      <c r="H344" s="2">
        <v>0</v>
      </c>
      <c r="I344" s="2">
        <f>AVERAGE(Table1313[[#This Row],[Estimated costs 1]:[Estimated costs 20]])</f>
        <v>0</v>
      </c>
      <c r="J344" s="2" t="e">
        <f>(Table1313[[#This Row],[Mean]]-Table1313[[#This Row],[Actual cost]])/Table1313[[#This Row],[Actual cost]]*100</f>
        <v>#DIV/0!</v>
      </c>
      <c r="K344" s="2">
        <f>_xlfn.STDEV.P(Table1313[[#This Row],[Estimated costs 1]:[Estimated costs 20]])</f>
        <v>0</v>
      </c>
      <c r="L344" s="2" t="e">
        <f>Table1313[[#This Row],[Dev]]/Table1313[[#This Row],[Mean]]*100</f>
        <v>#DIV/0!</v>
      </c>
      <c r="M344" s="2">
        <f>Table1313[[#This Row],[Estimated costs 1]]-Table1313[[#This Row],[Actual cost]]</f>
        <v>0</v>
      </c>
      <c r="N344" s="2" t="e">
        <f>Table1313[[#This Row],[Diff 1]]/Table1313[[#This Row],[Actual cost]]*100</f>
        <v>#DIV/0!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</row>
    <row r="345" spans="1:34" x14ac:dyDescent="0.3">
      <c r="A345" t="s">
        <v>365</v>
      </c>
      <c r="B345">
        <v>343</v>
      </c>
      <c r="C345" t="str">
        <f>LEFT(Table1313[[#This Row],[Contingency id]])</f>
        <v>A</v>
      </c>
      <c r="D345" s="1">
        <v>0</v>
      </c>
      <c r="E345" s="1">
        <v>1</v>
      </c>
      <c r="F345">
        <v>84</v>
      </c>
      <c r="G345">
        <v>84</v>
      </c>
      <c r="H345" s="2">
        <v>0</v>
      </c>
      <c r="I345" s="2">
        <f>AVERAGE(Table1313[[#This Row],[Estimated costs 1]:[Estimated costs 20]])</f>
        <v>0</v>
      </c>
      <c r="J345" s="2" t="e">
        <f>(Table1313[[#This Row],[Mean]]-Table1313[[#This Row],[Actual cost]])/Table1313[[#This Row],[Actual cost]]*100</f>
        <v>#DIV/0!</v>
      </c>
      <c r="K345" s="2">
        <f>_xlfn.STDEV.P(Table1313[[#This Row],[Estimated costs 1]:[Estimated costs 20]])</f>
        <v>0</v>
      </c>
      <c r="L345" s="2" t="e">
        <f>Table1313[[#This Row],[Dev]]/Table1313[[#This Row],[Mean]]*100</f>
        <v>#DIV/0!</v>
      </c>
      <c r="M345" s="2">
        <f>Table1313[[#This Row],[Estimated costs 1]]-Table1313[[#This Row],[Actual cost]]</f>
        <v>0</v>
      </c>
      <c r="N345" s="2" t="e">
        <f>Table1313[[#This Row],[Diff 1]]/Table1313[[#This Row],[Actual cost]]*100</f>
        <v>#DIV/0!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</row>
    <row r="346" spans="1:34" x14ac:dyDescent="0.3">
      <c r="A346" t="s">
        <v>366</v>
      </c>
      <c r="B346">
        <v>344</v>
      </c>
      <c r="C346" t="str">
        <f>LEFT(Table1313[[#This Row],[Contingency id]])</f>
        <v>A</v>
      </c>
      <c r="D346" s="1">
        <v>0</v>
      </c>
      <c r="E346" s="1">
        <v>1</v>
      </c>
      <c r="F346">
        <v>84</v>
      </c>
      <c r="G346">
        <v>84</v>
      </c>
      <c r="H346" s="2">
        <v>0</v>
      </c>
      <c r="I346" s="2">
        <f>AVERAGE(Table1313[[#This Row],[Estimated costs 1]:[Estimated costs 20]])</f>
        <v>0</v>
      </c>
      <c r="J346" s="2" t="e">
        <f>(Table1313[[#This Row],[Mean]]-Table1313[[#This Row],[Actual cost]])/Table1313[[#This Row],[Actual cost]]*100</f>
        <v>#DIV/0!</v>
      </c>
      <c r="K346" s="2">
        <f>_xlfn.STDEV.P(Table1313[[#This Row],[Estimated costs 1]:[Estimated costs 20]])</f>
        <v>0</v>
      </c>
      <c r="L346" s="2" t="e">
        <f>Table1313[[#This Row],[Dev]]/Table1313[[#This Row],[Mean]]*100</f>
        <v>#DIV/0!</v>
      </c>
      <c r="M346" s="2">
        <f>Table1313[[#This Row],[Estimated costs 1]]-Table1313[[#This Row],[Actual cost]]</f>
        <v>0</v>
      </c>
      <c r="N346" s="2" t="e">
        <f>Table1313[[#This Row],[Diff 1]]/Table1313[[#This Row],[Actual cost]]*100</f>
        <v>#DIV/0!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</row>
    <row r="347" spans="1:34" x14ac:dyDescent="0.3">
      <c r="A347" t="s">
        <v>367</v>
      </c>
      <c r="B347">
        <v>345</v>
      </c>
      <c r="C347" t="str">
        <f>LEFT(Table1313[[#This Row],[Contingency id]])</f>
        <v>A</v>
      </c>
      <c r="D347" s="1">
        <v>0</v>
      </c>
      <c r="E347" s="1">
        <v>1.01449275362318</v>
      </c>
      <c r="F347">
        <v>70</v>
      </c>
      <c r="G347">
        <v>69</v>
      </c>
      <c r="H347" s="2">
        <v>0</v>
      </c>
      <c r="I347" s="2">
        <f>AVERAGE(Table1313[[#This Row],[Estimated costs 1]:[Estimated costs 20]])</f>
        <v>0</v>
      </c>
      <c r="J347" s="2" t="e">
        <f>(Table1313[[#This Row],[Mean]]-Table1313[[#This Row],[Actual cost]])/Table1313[[#This Row],[Actual cost]]*100</f>
        <v>#DIV/0!</v>
      </c>
      <c r="K347" s="2">
        <f>_xlfn.STDEV.P(Table1313[[#This Row],[Estimated costs 1]:[Estimated costs 20]])</f>
        <v>0</v>
      </c>
      <c r="L347" s="2" t="e">
        <f>Table1313[[#This Row],[Dev]]/Table1313[[#This Row],[Mean]]*100</f>
        <v>#DIV/0!</v>
      </c>
      <c r="M347" s="2">
        <f>Table1313[[#This Row],[Estimated costs 1]]-Table1313[[#This Row],[Actual cost]]</f>
        <v>0</v>
      </c>
      <c r="N347" s="2" t="e">
        <f>Table1313[[#This Row],[Diff 1]]/Table1313[[#This Row],[Actual cost]]*100</f>
        <v>#DIV/0!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</row>
    <row r="348" spans="1:34" x14ac:dyDescent="0.3">
      <c r="A348" t="s">
        <v>368</v>
      </c>
      <c r="B348">
        <v>346</v>
      </c>
      <c r="C348" t="str">
        <f>LEFT(Table1313[[#This Row],[Contingency id]])</f>
        <v>A</v>
      </c>
      <c r="D348" s="1">
        <v>0</v>
      </c>
      <c r="E348" s="1">
        <v>1</v>
      </c>
      <c r="F348">
        <v>70</v>
      </c>
      <c r="G348">
        <v>70</v>
      </c>
      <c r="H348" s="2">
        <v>0</v>
      </c>
      <c r="I348" s="2">
        <f>AVERAGE(Table1313[[#This Row],[Estimated costs 1]:[Estimated costs 20]])</f>
        <v>0</v>
      </c>
      <c r="J348" s="2" t="e">
        <f>(Table1313[[#This Row],[Mean]]-Table1313[[#This Row],[Actual cost]])/Table1313[[#This Row],[Actual cost]]*100</f>
        <v>#DIV/0!</v>
      </c>
      <c r="K348" s="2">
        <f>_xlfn.STDEV.P(Table1313[[#This Row],[Estimated costs 1]:[Estimated costs 20]])</f>
        <v>0</v>
      </c>
      <c r="L348" s="2" t="e">
        <f>Table1313[[#This Row],[Dev]]/Table1313[[#This Row],[Mean]]*100</f>
        <v>#DIV/0!</v>
      </c>
      <c r="M348" s="2">
        <f>Table1313[[#This Row],[Estimated costs 1]]-Table1313[[#This Row],[Actual cost]]</f>
        <v>0</v>
      </c>
      <c r="N348" s="2" t="e">
        <f>Table1313[[#This Row],[Diff 1]]/Table1313[[#This Row],[Actual cost]]*100</f>
        <v>#DIV/0!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</row>
    <row r="349" spans="1:34" x14ac:dyDescent="0.3">
      <c r="A349" t="s">
        <v>369</v>
      </c>
      <c r="B349">
        <v>347</v>
      </c>
      <c r="C349" t="str">
        <f>LEFT(Table1313[[#This Row],[Contingency id]])</f>
        <v>A</v>
      </c>
      <c r="D349" s="1">
        <v>0</v>
      </c>
      <c r="E349" s="1">
        <v>1.01449275362318</v>
      </c>
      <c r="F349">
        <v>70</v>
      </c>
      <c r="G349">
        <v>69</v>
      </c>
      <c r="H349" s="2">
        <v>0</v>
      </c>
      <c r="I349" s="2">
        <f>AVERAGE(Table1313[[#This Row],[Estimated costs 1]:[Estimated costs 20]])</f>
        <v>0</v>
      </c>
      <c r="J349" s="2" t="e">
        <f>(Table1313[[#This Row],[Mean]]-Table1313[[#This Row],[Actual cost]])/Table1313[[#This Row],[Actual cost]]*100</f>
        <v>#DIV/0!</v>
      </c>
      <c r="K349" s="2">
        <f>_xlfn.STDEV.P(Table1313[[#This Row],[Estimated costs 1]:[Estimated costs 20]])</f>
        <v>0</v>
      </c>
      <c r="L349" s="2" t="e">
        <f>Table1313[[#This Row],[Dev]]/Table1313[[#This Row],[Mean]]*100</f>
        <v>#DIV/0!</v>
      </c>
      <c r="M349" s="2">
        <f>Table1313[[#This Row],[Estimated costs 1]]-Table1313[[#This Row],[Actual cost]]</f>
        <v>0</v>
      </c>
      <c r="N349" s="2" t="e">
        <f>Table1313[[#This Row],[Diff 1]]/Table1313[[#This Row],[Actual cost]]*100</f>
        <v>#DIV/0!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</row>
    <row r="350" spans="1:34" x14ac:dyDescent="0.3">
      <c r="A350" t="s">
        <v>370</v>
      </c>
      <c r="B350">
        <v>348</v>
      </c>
      <c r="C350" t="str">
        <f>LEFT(Table1313[[#This Row],[Contingency id]])</f>
        <v>A</v>
      </c>
      <c r="D350" s="1">
        <v>0</v>
      </c>
      <c r="E350" s="1">
        <v>1.01204819277108</v>
      </c>
      <c r="F350">
        <v>84</v>
      </c>
      <c r="G350">
        <v>83</v>
      </c>
      <c r="H350" s="2">
        <v>0</v>
      </c>
      <c r="I350" s="2">
        <f>AVERAGE(Table1313[[#This Row],[Estimated costs 1]:[Estimated costs 20]])</f>
        <v>0</v>
      </c>
      <c r="J350" s="2" t="e">
        <f>(Table1313[[#This Row],[Mean]]-Table1313[[#This Row],[Actual cost]])/Table1313[[#This Row],[Actual cost]]*100</f>
        <v>#DIV/0!</v>
      </c>
      <c r="K350" s="2">
        <f>_xlfn.STDEV.P(Table1313[[#This Row],[Estimated costs 1]:[Estimated costs 20]])</f>
        <v>0</v>
      </c>
      <c r="L350" s="2" t="e">
        <f>Table1313[[#This Row],[Dev]]/Table1313[[#This Row],[Mean]]*100</f>
        <v>#DIV/0!</v>
      </c>
      <c r="M350" s="2">
        <f>Table1313[[#This Row],[Estimated costs 1]]-Table1313[[#This Row],[Actual cost]]</f>
        <v>0</v>
      </c>
      <c r="N350" s="2" t="e">
        <f>Table1313[[#This Row],[Diff 1]]/Table1313[[#This Row],[Actual cost]]*100</f>
        <v>#DIV/0!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</row>
    <row r="351" spans="1:34" x14ac:dyDescent="0.3">
      <c r="A351" t="s">
        <v>371</v>
      </c>
      <c r="B351">
        <v>349</v>
      </c>
      <c r="C351" t="str">
        <f>LEFT(Table1313[[#This Row],[Contingency id]])</f>
        <v>A</v>
      </c>
      <c r="D351" s="1">
        <v>0</v>
      </c>
      <c r="E351" s="1">
        <v>1</v>
      </c>
      <c r="F351">
        <v>84</v>
      </c>
      <c r="G351">
        <v>84</v>
      </c>
      <c r="H351" s="2">
        <v>0</v>
      </c>
      <c r="I351" s="2">
        <f>AVERAGE(Table1313[[#This Row],[Estimated costs 1]:[Estimated costs 20]])</f>
        <v>0</v>
      </c>
      <c r="J351" s="2" t="e">
        <f>(Table1313[[#This Row],[Mean]]-Table1313[[#This Row],[Actual cost]])/Table1313[[#This Row],[Actual cost]]*100</f>
        <v>#DIV/0!</v>
      </c>
      <c r="K351" s="2">
        <f>_xlfn.STDEV.P(Table1313[[#This Row],[Estimated costs 1]:[Estimated costs 20]])</f>
        <v>0</v>
      </c>
      <c r="L351" s="2" t="e">
        <f>Table1313[[#This Row],[Dev]]/Table1313[[#This Row],[Mean]]*100</f>
        <v>#DIV/0!</v>
      </c>
      <c r="M351" s="2">
        <f>Table1313[[#This Row],[Estimated costs 1]]-Table1313[[#This Row],[Actual cost]]</f>
        <v>0</v>
      </c>
      <c r="N351" s="2" t="e">
        <f>Table1313[[#This Row],[Diff 1]]/Table1313[[#This Row],[Actual cost]]*100</f>
        <v>#DIV/0!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</row>
    <row r="352" spans="1:34" x14ac:dyDescent="0.3">
      <c r="A352" t="s">
        <v>372</v>
      </c>
      <c r="B352">
        <v>350</v>
      </c>
      <c r="C352" t="str">
        <f>LEFT(Table1313[[#This Row],[Contingency id]])</f>
        <v>A</v>
      </c>
      <c r="D352" s="1">
        <v>0</v>
      </c>
      <c r="E352" s="1">
        <v>1.00826446280991</v>
      </c>
      <c r="F352">
        <v>122</v>
      </c>
      <c r="G352">
        <v>121</v>
      </c>
      <c r="H352" s="2">
        <v>0</v>
      </c>
      <c r="I352" s="2">
        <f>AVERAGE(Table1313[[#This Row],[Estimated costs 1]:[Estimated costs 20]])</f>
        <v>0</v>
      </c>
      <c r="J352" s="2" t="e">
        <f>(Table1313[[#This Row],[Mean]]-Table1313[[#This Row],[Actual cost]])/Table1313[[#This Row],[Actual cost]]*100</f>
        <v>#DIV/0!</v>
      </c>
      <c r="K352" s="2">
        <f>_xlfn.STDEV.P(Table1313[[#This Row],[Estimated costs 1]:[Estimated costs 20]])</f>
        <v>0</v>
      </c>
      <c r="L352" s="2" t="e">
        <f>Table1313[[#This Row],[Dev]]/Table1313[[#This Row],[Mean]]*100</f>
        <v>#DIV/0!</v>
      </c>
      <c r="M352" s="2">
        <f>Table1313[[#This Row],[Estimated costs 1]]-Table1313[[#This Row],[Actual cost]]</f>
        <v>0</v>
      </c>
      <c r="N352" s="2" t="e">
        <f>Table1313[[#This Row],[Diff 1]]/Table1313[[#This Row],[Actual cost]]*100</f>
        <v>#DIV/0!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</row>
    <row r="353" spans="1:34" x14ac:dyDescent="0.3">
      <c r="A353" t="s">
        <v>373</v>
      </c>
      <c r="B353">
        <v>351</v>
      </c>
      <c r="C353" t="str">
        <f>LEFT(Table1313[[#This Row],[Contingency id]])</f>
        <v>A</v>
      </c>
      <c r="D353" s="1">
        <v>0</v>
      </c>
      <c r="E353" s="1">
        <v>1</v>
      </c>
      <c r="F353">
        <v>108</v>
      </c>
      <c r="G353">
        <v>108</v>
      </c>
      <c r="H353" s="2">
        <v>0</v>
      </c>
      <c r="I353" s="2">
        <f>AVERAGE(Table1313[[#This Row],[Estimated costs 1]:[Estimated costs 20]])</f>
        <v>0</v>
      </c>
      <c r="J353" s="2" t="e">
        <f>(Table1313[[#This Row],[Mean]]-Table1313[[#This Row],[Actual cost]])/Table1313[[#This Row],[Actual cost]]*100</f>
        <v>#DIV/0!</v>
      </c>
      <c r="K353" s="2">
        <f>_xlfn.STDEV.P(Table1313[[#This Row],[Estimated costs 1]:[Estimated costs 20]])</f>
        <v>0</v>
      </c>
      <c r="L353" s="2" t="e">
        <f>Table1313[[#This Row],[Dev]]/Table1313[[#This Row],[Mean]]*100</f>
        <v>#DIV/0!</v>
      </c>
      <c r="M353" s="2">
        <f>Table1313[[#This Row],[Estimated costs 1]]-Table1313[[#This Row],[Actual cost]]</f>
        <v>0</v>
      </c>
      <c r="N353" s="2" t="e">
        <f>Table1313[[#This Row],[Diff 1]]/Table1313[[#This Row],[Actual cost]]*100</f>
        <v>#DIV/0!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</row>
    <row r="354" spans="1:34" x14ac:dyDescent="0.3">
      <c r="A354" t="s">
        <v>374</v>
      </c>
      <c r="B354">
        <v>352</v>
      </c>
      <c r="C354" t="str">
        <f>LEFT(Table1313[[#This Row],[Contingency id]])</f>
        <v>A</v>
      </c>
      <c r="D354" s="1">
        <v>0</v>
      </c>
      <c r="E354" s="1">
        <v>1.02521008403361</v>
      </c>
      <c r="F354">
        <v>122</v>
      </c>
      <c r="G354">
        <v>119</v>
      </c>
      <c r="H354" s="2">
        <v>0</v>
      </c>
      <c r="I354" s="2">
        <f>AVERAGE(Table1313[[#This Row],[Estimated costs 1]:[Estimated costs 20]])</f>
        <v>0</v>
      </c>
      <c r="J354" s="2" t="e">
        <f>(Table1313[[#This Row],[Mean]]-Table1313[[#This Row],[Actual cost]])/Table1313[[#This Row],[Actual cost]]*100</f>
        <v>#DIV/0!</v>
      </c>
      <c r="K354" s="2">
        <f>_xlfn.STDEV.P(Table1313[[#This Row],[Estimated costs 1]:[Estimated costs 20]])</f>
        <v>0</v>
      </c>
      <c r="L354" s="2" t="e">
        <f>Table1313[[#This Row],[Dev]]/Table1313[[#This Row],[Mean]]*100</f>
        <v>#DIV/0!</v>
      </c>
      <c r="M354" s="2">
        <f>Table1313[[#This Row],[Estimated costs 1]]-Table1313[[#This Row],[Actual cost]]</f>
        <v>0</v>
      </c>
      <c r="N354" s="2" t="e">
        <f>Table1313[[#This Row],[Diff 1]]/Table1313[[#This Row],[Actual cost]]*100</f>
        <v>#DIV/0!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</row>
    <row r="355" spans="1:34" x14ac:dyDescent="0.3">
      <c r="A355" t="s">
        <v>375</v>
      </c>
      <c r="B355">
        <v>353</v>
      </c>
      <c r="C355" t="str">
        <f>LEFT(Table1313[[#This Row],[Contingency id]])</f>
        <v>A</v>
      </c>
      <c r="D355" s="1">
        <v>0</v>
      </c>
      <c r="E355" s="1">
        <v>1.00826446280991</v>
      </c>
      <c r="F355">
        <v>122</v>
      </c>
      <c r="G355">
        <v>121</v>
      </c>
      <c r="H355" s="2">
        <v>0</v>
      </c>
      <c r="I355" s="2">
        <f>AVERAGE(Table1313[[#This Row],[Estimated costs 1]:[Estimated costs 20]])</f>
        <v>0</v>
      </c>
      <c r="J355" s="2" t="e">
        <f>(Table1313[[#This Row],[Mean]]-Table1313[[#This Row],[Actual cost]])/Table1313[[#This Row],[Actual cost]]*100</f>
        <v>#DIV/0!</v>
      </c>
      <c r="K355" s="2">
        <f>_xlfn.STDEV.P(Table1313[[#This Row],[Estimated costs 1]:[Estimated costs 20]])</f>
        <v>0</v>
      </c>
      <c r="L355" s="2" t="e">
        <f>Table1313[[#This Row],[Dev]]/Table1313[[#This Row],[Mean]]*100</f>
        <v>#DIV/0!</v>
      </c>
      <c r="M355" s="2">
        <f>Table1313[[#This Row],[Estimated costs 1]]-Table1313[[#This Row],[Actual cost]]</f>
        <v>0</v>
      </c>
      <c r="N355" s="2" t="e">
        <f>Table1313[[#This Row],[Diff 1]]/Table1313[[#This Row],[Actual cost]]*100</f>
        <v>#DIV/0!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</row>
    <row r="356" spans="1:34" x14ac:dyDescent="0.3">
      <c r="A356" t="s">
        <v>376</v>
      </c>
      <c r="B356">
        <v>354</v>
      </c>
      <c r="C356" t="str">
        <f>LEFT(Table1313[[#This Row],[Contingency id]])</f>
        <v>A</v>
      </c>
      <c r="D356" s="1">
        <v>0</v>
      </c>
      <c r="E356" s="1">
        <v>1</v>
      </c>
      <c r="F356">
        <v>122</v>
      </c>
      <c r="G356">
        <v>122</v>
      </c>
      <c r="H356" s="2">
        <v>0</v>
      </c>
      <c r="I356" s="2">
        <f>AVERAGE(Table1313[[#This Row],[Estimated costs 1]:[Estimated costs 20]])</f>
        <v>0</v>
      </c>
      <c r="J356" s="2" t="e">
        <f>(Table1313[[#This Row],[Mean]]-Table1313[[#This Row],[Actual cost]])/Table1313[[#This Row],[Actual cost]]*100</f>
        <v>#DIV/0!</v>
      </c>
      <c r="K356" s="2">
        <f>_xlfn.STDEV.P(Table1313[[#This Row],[Estimated costs 1]:[Estimated costs 20]])</f>
        <v>0</v>
      </c>
      <c r="L356" s="2" t="e">
        <f>Table1313[[#This Row],[Dev]]/Table1313[[#This Row],[Mean]]*100</f>
        <v>#DIV/0!</v>
      </c>
      <c r="M356" s="2">
        <f>Table1313[[#This Row],[Estimated costs 1]]-Table1313[[#This Row],[Actual cost]]</f>
        <v>0</v>
      </c>
      <c r="N356" s="2" t="e">
        <f>Table1313[[#This Row],[Diff 1]]/Table1313[[#This Row],[Actual cost]]*100</f>
        <v>#DIV/0!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</row>
    <row r="357" spans="1:34" x14ac:dyDescent="0.3">
      <c r="A357" t="s">
        <v>377</v>
      </c>
      <c r="B357">
        <v>355</v>
      </c>
      <c r="C357" t="str">
        <f>LEFT(Table1313[[#This Row],[Contingency id]])</f>
        <v>A</v>
      </c>
      <c r="D357" s="1">
        <v>0</v>
      </c>
      <c r="E357" s="1">
        <v>1</v>
      </c>
      <c r="F357">
        <v>122</v>
      </c>
      <c r="G357">
        <v>122</v>
      </c>
      <c r="H357" s="2">
        <v>0</v>
      </c>
      <c r="I357" s="2">
        <f>AVERAGE(Table1313[[#This Row],[Estimated costs 1]:[Estimated costs 20]])</f>
        <v>0</v>
      </c>
      <c r="J357" s="2" t="e">
        <f>(Table1313[[#This Row],[Mean]]-Table1313[[#This Row],[Actual cost]])/Table1313[[#This Row],[Actual cost]]*100</f>
        <v>#DIV/0!</v>
      </c>
      <c r="K357" s="2">
        <f>_xlfn.STDEV.P(Table1313[[#This Row],[Estimated costs 1]:[Estimated costs 20]])</f>
        <v>0</v>
      </c>
      <c r="L357" s="2" t="e">
        <f>Table1313[[#This Row],[Dev]]/Table1313[[#This Row],[Mean]]*100</f>
        <v>#DIV/0!</v>
      </c>
      <c r="M357" s="2">
        <f>Table1313[[#This Row],[Estimated costs 1]]-Table1313[[#This Row],[Actual cost]]</f>
        <v>0</v>
      </c>
      <c r="N357" s="2" t="e">
        <f>Table1313[[#This Row],[Diff 1]]/Table1313[[#This Row],[Actual cost]]*100</f>
        <v>#DIV/0!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</row>
    <row r="358" spans="1:34" x14ac:dyDescent="0.3">
      <c r="A358" t="s">
        <v>378</v>
      </c>
      <c r="B358">
        <v>356</v>
      </c>
      <c r="C358" t="str">
        <f>LEFT(Table1313[[#This Row],[Contingency id]])</f>
        <v>A</v>
      </c>
      <c r="D358" s="1">
        <v>0</v>
      </c>
      <c r="E358" s="1">
        <v>1.00826446280991</v>
      </c>
      <c r="F358">
        <v>122</v>
      </c>
      <c r="G358">
        <v>121</v>
      </c>
      <c r="H358" s="2">
        <v>0</v>
      </c>
      <c r="I358" s="2">
        <f>AVERAGE(Table1313[[#This Row],[Estimated costs 1]:[Estimated costs 20]])</f>
        <v>0</v>
      </c>
      <c r="J358" s="2" t="e">
        <f>(Table1313[[#This Row],[Mean]]-Table1313[[#This Row],[Actual cost]])/Table1313[[#This Row],[Actual cost]]*100</f>
        <v>#DIV/0!</v>
      </c>
      <c r="K358" s="2">
        <f>_xlfn.STDEV.P(Table1313[[#This Row],[Estimated costs 1]:[Estimated costs 20]])</f>
        <v>0</v>
      </c>
      <c r="L358" s="2" t="e">
        <f>Table1313[[#This Row],[Dev]]/Table1313[[#This Row],[Mean]]*100</f>
        <v>#DIV/0!</v>
      </c>
      <c r="M358" s="2">
        <f>Table1313[[#This Row],[Estimated costs 1]]-Table1313[[#This Row],[Actual cost]]</f>
        <v>0</v>
      </c>
      <c r="N358" s="2" t="e">
        <f>Table1313[[#This Row],[Diff 1]]/Table1313[[#This Row],[Actual cost]]*100</f>
        <v>#DIV/0!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</row>
    <row r="359" spans="1:34" x14ac:dyDescent="0.3">
      <c r="A359" t="s">
        <v>379</v>
      </c>
      <c r="B359">
        <v>357</v>
      </c>
      <c r="C359" t="str">
        <f>LEFT(Table1313[[#This Row],[Contingency id]])</f>
        <v>A</v>
      </c>
      <c r="D359" s="1">
        <v>0</v>
      </c>
      <c r="E359" s="1">
        <v>1.00826446280991</v>
      </c>
      <c r="F359">
        <v>122</v>
      </c>
      <c r="G359">
        <v>121</v>
      </c>
      <c r="H359" s="2">
        <v>0</v>
      </c>
      <c r="I359" s="2">
        <f>AVERAGE(Table1313[[#This Row],[Estimated costs 1]:[Estimated costs 20]])</f>
        <v>0</v>
      </c>
      <c r="J359" s="2" t="e">
        <f>(Table1313[[#This Row],[Mean]]-Table1313[[#This Row],[Actual cost]])/Table1313[[#This Row],[Actual cost]]*100</f>
        <v>#DIV/0!</v>
      </c>
      <c r="K359" s="2">
        <f>_xlfn.STDEV.P(Table1313[[#This Row],[Estimated costs 1]:[Estimated costs 20]])</f>
        <v>0</v>
      </c>
      <c r="L359" s="2" t="e">
        <f>Table1313[[#This Row],[Dev]]/Table1313[[#This Row],[Mean]]*100</f>
        <v>#DIV/0!</v>
      </c>
      <c r="M359" s="2">
        <f>Table1313[[#This Row],[Estimated costs 1]]-Table1313[[#This Row],[Actual cost]]</f>
        <v>0</v>
      </c>
      <c r="N359" s="2" t="e">
        <f>Table1313[[#This Row],[Diff 1]]/Table1313[[#This Row],[Actual cost]]*100</f>
        <v>#DIV/0!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</row>
    <row r="360" spans="1:34" x14ac:dyDescent="0.3">
      <c r="A360" t="s">
        <v>380</v>
      </c>
      <c r="B360">
        <v>358</v>
      </c>
      <c r="C360" t="str">
        <f>LEFT(Table1313[[#This Row],[Contingency id]])</f>
        <v>A</v>
      </c>
      <c r="D360" s="1">
        <v>0</v>
      </c>
      <c r="E360" s="1">
        <v>1</v>
      </c>
      <c r="F360">
        <v>108</v>
      </c>
      <c r="G360">
        <v>108</v>
      </c>
      <c r="H360" s="2">
        <v>0</v>
      </c>
      <c r="I360" s="2">
        <f>AVERAGE(Table1313[[#This Row],[Estimated costs 1]:[Estimated costs 20]])</f>
        <v>0</v>
      </c>
      <c r="J360" s="2" t="e">
        <f>(Table1313[[#This Row],[Mean]]-Table1313[[#This Row],[Actual cost]])/Table1313[[#This Row],[Actual cost]]*100</f>
        <v>#DIV/0!</v>
      </c>
      <c r="K360" s="2">
        <f>_xlfn.STDEV.P(Table1313[[#This Row],[Estimated costs 1]:[Estimated costs 20]])</f>
        <v>0</v>
      </c>
      <c r="L360" s="2" t="e">
        <f>Table1313[[#This Row],[Dev]]/Table1313[[#This Row],[Mean]]*100</f>
        <v>#DIV/0!</v>
      </c>
      <c r="M360" s="2">
        <f>Table1313[[#This Row],[Estimated costs 1]]-Table1313[[#This Row],[Actual cost]]</f>
        <v>0</v>
      </c>
      <c r="N360" s="2" t="e">
        <f>Table1313[[#This Row],[Diff 1]]/Table1313[[#This Row],[Actual cost]]*100</f>
        <v>#DIV/0!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</row>
    <row r="361" spans="1:34" x14ac:dyDescent="0.3">
      <c r="A361" t="s">
        <v>381</v>
      </c>
      <c r="B361">
        <v>359</v>
      </c>
      <c r="C361" t="str">
        <f>LEFT(Table1313[[#This Row],[Contingency id]])</f>
        <v>A</v>
      </c>
      <c r="D361" s="1">
        <v>0</v>
      </c>
      <c r="E361" s="1">
        <v>1.00826446280991</v>
      </c>
      <c r="F361">
        <v>122</v>
      </c>
      <c r="G361">
        <v>121</v>
      </c>
      <c r="H361" s="2">
        <v>0</v>
      </c>
      <c r="I361" s="2">
        <f>AVERAGE(Table1313[[#This Row],[Estimated costs 1]:[Estimated costs 20]])</f>
        <v>0</v>
      </c>
      <c r="J361" s="2" t="e">
        <f>(Table1313[[#This Row],[Mean]]-Table1313[[#This Row],[Actual cost]])/Table1313[[#This Row],[Actual cost]]*100</f>
        <v>#DIV/0!</v>
      </c>
      <c r="K361" s="2">
        <f>_xlfn.STDEV.P(Table1313[[#This Row],[Estimated costs 1]:[Estimated costs 20]])</f>
        <v>0</v>
      </c>
      <c r="L361" s="2" t="e">
        <f>Table1313[[#This Row],[Dev]]/Table1313[[#This Row],[Mean]]*100</f>
        <v>#DIV/0!</v>
      </c>
      <c r="M361" s="2">
        <f>Table1313[[#This Row],[Estimated costs 1]]-Table1313[[#This Row],[Actual cost]]</f>
        <v>0</v>
      </c>
      <c r="N361" s="2" t="e">
        <f>Table1313[[#This Row],[Diff 1]]/Table1313[[#This Row],[Actual cost]]*100</f>
        <v>#DIV/0!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</row>
    <row r="362" spans="1:34" x14ac:dyDescent="0.3">
      <c r="A362" t="s">
        <v>382</v>
      </c>
      <c r="B362">
        <v>360</v>
      </c>
      <c r="C362" t="str">
        <f>LEFT(Table1313[[#This Row],[Contingency id]])</f>
        <v>A</v>
      </c>
      <c r="D362" s="1">
        <v>0</v>
      </c>
      <c r="E362" s="1">
        <v>1</v>
      </c>
      <c r="F362">
        <v>62</v>
      </c>
      <c r="G362">
        <v>62</v>
      </c>
      <c r="H362" s="2">
        <v>0</v>
      </c>
      <c r="I362" s="2">
        <f>AVERAGE(Table1313[[#This Row],[Estimated costs 1]:[Estimated costs 20]])</f>
        <v>0</v>
      </c>
      <c r="J362" s="2" t="e">
        <f>(Table1313[[#This Row],[Mean]]-Table1313[[#This Row],[Actual cost]])/Table1313[[#This Row],[Actual cost]]*100</f>
        <v>#DIV/0!</v>
      </c>
      <c r="K362" s="2">
        <f>_xlfn.STDEV.P(Table1313[[#This Row],[Estimated costs 1]:[Estimated costs 20]])</f>
        <v>0</v>
      </c>
      <c r="L362" s="2" t="e">
        <f>Table1313[[#This Row],[Dev]]/Table1313[[#This Row],[Mean]]*100</f>
        <v>#DIV/0!</v>
      </c>
      <c r="M362" s="2">
        <f>Table1313[[#This Row],[Estimated costs 1]]-Table1313[[#This Row],[Actual cost]]</f>
        <v>0</v>
      </c>
      <c r="N362" s="2" t="e">
        <f>Table1313[[#This Row],[Diff 1]]/Table1313[[#This Row],[Actual cost]]*100</f>
        <v>#DIV/0!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</row>
    <row r="363" spans="1:34" x14ac:dyDescent="0.3">
      <c r="A363" t="s">
        <v>383</v>
      </c>
      <c r="B363">
        <v>361</v>
      </c>
      <c r="C363" t="str">
        <f>LEFT(Table1313[[#This Row],[Contingency id]])</f>
        <v>A</v>
      </c>
      <c r="D363" s="1">
        <v>0</v>
      </c>
      <c r="E363" s="1">
        <v>1</v>
      </c>
      <c r="F363">
        <v>62</v>
      </c>
      <c r="G363">
        <v>62</v>
      </c>
      <c r="H363" s="2">
        <v>0</v>
      </c>
      <c r="I363" s="2">
        <f>AVERAGE(Table1313[[#This Row],[Estimated costs 1]:[Estimated costs 20]])</f>
        <v>0</v>
      </c>
      <c r="J363" s="2" t="e">
        <f>(Table1313[[#This Row],[Mean]]-Table1313[[#This Row],[Actual cost]])/Table1313[[#This Row],[Actual cost]]*100</f>
        <v>#DIV/0!</v>
      </c>
      <c r="K363" s="2">
        <f>_xlfn.STDEV.P(Table1313[[#This Row],[Estimated costs 1]:[Estimated costs 20]])</f>
        <v>0</v>
      </c>
      <c r="L363" s="2" t="e">
        <f>Table1313[[#This Row],[Dev]]/Table1313[[#This Row],[Mean]]*100</f>
        <v>#DIV/0!</v>
      </c>
      <c r="M363" s="2">
        <f>Table1313[[#This Row],[Estimated costs 1]]-Table1313[[#This Row],[Actual cost]]</f>
        <v>0</v>
      </c>
      <c r="N363" s="2" t="e">
        <f>Table1313[[#This Row],[Diff 1]]/Table1313[[#This Row],[Actual cost]]*100</f>
        <v>#DIV/0!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</row>
    <row r="364" spans="1:34" x14ac:dyDescent="0.3">
      <c r="A364" t="s">
        <v>384</v>
      </c>
      <c r="B364">
        <v>362</v>
      </c>
      <c r="C364" t="str">
        <f>LEFT(Table1313[[#This Row],[Contingency id]])</f>
        <v>A</v>
      </c>
      <c r="D364" s="1">
        <v>0</v>
      </c>
      <c r="E364" s="1">
        <v>1</v>
      </c>
      <c r="F364">
        <v>62</v>
      </c>
      <c r="G364">
        <v>62</v>
      </c>
      <c r="H364" s="2">
        <v>0</v>
      </c>
      <c r="I364" s="2">
        <f>AVERAGE(Table1313[[#This Row],[Estimated costs 1]:[Estimated costs 20]])</f>
        <v>0</v>
      </c>
      <c r="J364" s="2" t="e">
        <f>(Table1313[[#This Row],[Mean]]-Table1313[[#This Row],[Actual cost]])/Table1313[[#This Row],[Actual cost]]*100</f>
        <v>#DIV/0!</v>
      </c>
      <c r="K364" s="2">
        <f>_xlfn.STDEV.P(Table1313[[#This Row],[Estimated costs 1]:[Estimated costs 20]])</f>
        <v>0</v>
      </c>
      <c r="L364" s="2" t="e">
        <f>Table1313[[#This Row],[Dev]]/Table1313[[#This Row],[Mean]]*100</f>
        <v>#DIV/0!</v>
      </c>
      <c r="M364" s="2">
        <f>Table1313[[#This Row],[Estimated costs 1]]-Table1313[[#This Row],[Actual cost]]</f>
        <v>0</v>
      </c>
      <c r="N364" s="2" t="e">
        <f>Table1313[[#This Row],[Diff 1]]/Table1313[[#This Row],[Actual cost]]*100</f>
        <v>#DIV/0!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</row>
    <row r="365" spans="1:34" x14ac:dyDescent="0.3">
      <c r="A365" t="s">
        <v>385</v>
      </c>
      <c r="B365">
        <v>363</v>
      </c>
      <c r="C365" t="str">
        <f>LEFT(Table1313[[#This Row],[Contingency id]])</f>
        <v>A</v>
      </c>
      <c r="D365" s="1">
        <v>0</v>
      </c>
      <c r="E365" s="1">
        <v>1.0163934426229499</v>
      </c>
      <c r="F365">
        <v>62</v>
      </c>
      <c r="G365">
        <v>61</v>
      </c>
      <c r="H365" s="2">
        <v>0</v>
      </c>
      <c r="I365" s="2">
        <f>AVERAGE(Table1313[[#This Row],[Estimated costs 1]:[Estimated costs 20]])</f>
        <v>0</v>
      </c>
      <c r="J365" s="2" t="e">
        <f>(Table1313[[#This Row],[Mean]]-Table1313[[#This Row],[Actual cost]])/Table1313[[#This Row],[Actual cost]]*100</f>
        <v>#DIV/0!</v>
      </c>
      <c r="K365" s="2">
        <f>_xlfn.STDEV.P(Table1313[[#This Row],[Estimated costs 1]:[Estimated costs 20]])</f>
        <v>0</v>
      </c>
      <c r="L365" s="2" t="e">
        <f>Table1313[[#This Row],[Dev]]/Table1313[[#This Row],[Mean]]*100</f>
        <v>#DIV/0!</v>
      </c>
      <c r="M365" s="2">
        <f>Table1313[[#This Row],[Estimated costs 1]]-Table1313[[#This Row],[Actual cost]]</f>
        <v>0</v>
      </c>
      <c r="N365" s="2" t="e">
        <f>Table1313[[#This Row],[Diff 1]]/Table1313[[#This Row],[Actual cost]]*100</f>
        <v>#DIV/0!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</row>
    <row r="366" spans="1:34" x14ac:dyDescent="0.3">
      <c r="A366" t="s">
        <v>386</v>
      </c>
      <c r="B366">
        <v>364</v>
      </c>
      <c r="C366" t="str">
        <f>LEFT(Table1313[[#This Row],[Contingency id]])</f>
        <v>A</v>
      </c>
      <c r="D366" s="1">
        <v>0</v>
      </c>
      <c r="E366" s="1">
        <v>1</v>
      </c>
      <c r="F366">
        <v>62</v>
      </c>
      <c r="G366">
        <v>62</v>
      </c>
      <c r="H366" s="2">
        <v>0</v>
      </c>
      <c r="I366" s="2">
        <f>AVERAGE(Table1313[[#This Row],[Estimated costs 1]:[Estimated costs 20]])</f>
        <v>0</v>
      </c>
      <c r="J366" s="2" t="e">
        <f>(Table1313[[#This Row],[Mean]]-Table1313[[#This Row],[Actual cost]])/Table1313[[#This Row],[Actual cost]]*100</f>
        <v>#DIV/0!</v>
      </c>
      <c r="K366" s="2">
        <f>_xlfn.STDEV.P(Table1313[[#This Row],[Estimated costs 1]:[Estimated costs 20]])</f>
        <v>0</v>
      </c>
      <c r="L366" s="2" t="e">
        <f>Table1313[[#This Row],[Dev]]/Table1313[[#This Row],[Mean]]*100</f>
        <v>#DIV/0!</v>
      </c>
      <c r="M366" s="2">
        <f>Table1313[[#This Row],[Estimated costs 1]]-Table1313[[#This Row],[Actual cost]]</f>
        <v>0</v>
      </c>
      <c r="N366" s="2" t="e">
        <f>Table1313[[#This Row],[Diff 1]]/Table1313[[#This Row],[Actual cost]]*100</f>
        <v>#DIV/0!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</row>
    <row r="367" spans="1:34" x14ac:dyDescent="0.3">
      <c r="A367" t="s">
        <v>387</v>
      </c>
      <c r="B367">
        <v>365</v>
      </c>
      <c r="C367" t="str">
        <f>LEFT(Table1313[[#This Row],[Contingency id]])</f>
        <v>A</v>
      </c>
      <c r="D367" s="1">
        <v>0</v>
      </c>
      <c r="E367" s="1">
        <v>1</v>
      </c>
      <c r="F367">
        <v>62</v>
      </c>
      <c r="G367">
        <v>62</v>
      </c>
      <c r="H367" s="2">
        <v>0</v>
      </c>
      <c r="I367" s="2">
        <f>AVERAGE(Table1313[[#This Row],[Estimated costs 1]:[Estimated costs 20]])</f>
        <v>0</v>
      </c>
      <c r="J367" s="2" t="e">
        <f>(Table1313[[#This Row],[Mean]]-Table1313[[#This Row],[Actual cost]])/Table1313[[#This Row],[Actual cost]]*100</f>
        <v>#DIV/0!</v>
      </c>
      <c r="K367" s="2">
        <f>_xlfn.STDEV.P(Table1313[[#This Row],[Estimated costs 1]:[Estimated costs 20]])</f>
        <v>0</v>
      </c>
      <c r="L367" s="2" t="e">
        <f>Table1313[[#This Row],[Dev]]/Table1313[[#This Row],[Mean]]*100</f>
        <v>#DIV/0!</v>
      </c>
      <c r="M367" s="2">
        <f>Table1313[[#This Row],[Estimated costs 1]]-Table1313[[#This Row],[Actual cost]]</f>
        <v>0</v>
      </c>
      <c r="N367" s="2" t="e">
        <f>Table1313[[#This Row],[Diff 1]]/Table1313[[#This Row],[Actual cost]]*100</f>
        <v>#DIV/0!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</row>
    <row r="368" spans="1:34" x14ac:dyDescent="0.3">
      <c r="A368" t="s">
        <v>388</v>
      </c>
      <c r="B368">
        <v>366</v>
      </c>
      <c r="C368" t="str">
        <f>LEFT(Table1313[[#This Row],[Contingency id]])</f>
        <v>A</v>
      </c>
      <c r="D368" s="1">
        <v>0</v>
      </c>
      <c r="E368" s="1">
        <v>1</v>
      </c>
      <c r="F368">
        <v>62</v>
      </c>
      <c r="G368">
        <v>62</v>
      </c>
      <c r="H368" s="2">
        <v>0</v>
      </c>
      <c r="I368" s="2">
        <f>AVERAGE(Table1313[[#This Row],[Estimated costs 1]:[Estimated costs 20]])</f>
        <v>0</v>
      </c>
      <c r="J368" s="2" t="e">
        <f>(Table1313[[#This Row],[Mean]]-Table1313[[#This Row],[Actual cost]])/Table1313[[#This Row],[Actual cost]]*100</f>
        <v>#DIV/0!</v>
      </c>
      <c r="K368" s="2">
        <f>_xlfn.STDEV.P(Table1313[[#This Row],[Estimated costs 1]:[Estimated costs 20]])</f>
        <v>0</v>
      </c>
      <c r="L368" s="2" t="e">
        <f>Table1313[[#This Row],[Dev]]/Table1313[[#This Row],[Mean]]*100</f>
        <v>#DIV/0!</v>
      </c>
      <c r="M368" s="2">
        <f>Table1313[[#This Row],[Estimated costs 1]]-Table1313[[#This Row],[Actual cost]]</f>
        <v>0</v>
      </c>
      <c r="N368" s="2" t="e">
        <f>Table1313[[#This Row],[Diff 1]]/Table1313[[#This Row],[Actual cost]]*100</f>
        <v>#DIV/0!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</row>
    <row r="369" spans="1:34" x14ac:dyDescent="0.3">
      <c r="A369" t="s">
        <v>389</v>
      </c>
      <c r="B369">
        <v>367</v>
      </c>
      <c r="C369" t="str">
        <f>LEFT(Table1313[[#This Row],[Contingency id]])</f>
        <v>A</v>
      </c>
      <c r="D369" s="1">
        <v>0</v>
      </c>
      <c r="E369" s="1">
        <v>1.0163934426229499</v>
      </c>
      <c r="F369">
        <v>62</v>
      </c>
      <c r="G369">
        <v>61</v>
      </c>
      <c r="H369" s="2">
        <v>0</v>
      </c>
      <c r="I369" s="2">
        <f>AVERAGE(Table1313[[#This Row],[Estimated costs 1]:[Estimated costs 20]])</f>
        <v>0</v>
      </c>
      <c r="J369" s="2" t="e">
        <f>(Table1313[[#This Row],[Mean]]-Table1313[[#This Row],[Actual cost]])/Table1313[[#This Row],[Actual cost]]*100</f>
        <v>#DIV/0!</v>
      </c>
      <c r="K369" s="2">
        <f>_xlfn.STDEV.P(Table1313[[#This Row],[Estimated costs 1]:[Estimated costs 20]])</f>
        <v>0</v>
      </c>
      <c r="L369" s="2" t="e">
        <f>Table1313[[#This Row],[Dev]]/Table1313[[#This Row],[Mean]]*100</f>
        <v>#DIV/0!</v>
      </c>
      <c r="M369" s="2">
        <f>Table1313[[#This Row],[Estimated costs 1]]-Table1313[[#This Row],[Actual cost]]</f>
        <v>0</v>
      </c>
      <c r="N369" s="2" t="e">
        <f>Table1313[[#This Row],[Diff 1]]/Table1313[[#This Row],[Actual cost]]*100</f>
        <v>#DIV/0!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</row>
    <row r="370" spans="1:34" x14ac:dyDescent="0.3">
      <c r="A370" t="s">
        <v>390</v>
      </c>
      <c r="B370">
        <v>368</v>
      </c>
      <c r="C370" t="str">
        <f>LEFT(Table1313[[#This Row],[Contingency id]])</f>
        <v>A</v>
      </c>
      <c r="D370" s="1">
        <v>0</v>
      </c>
      <c r="E370" s="1">
        <v>1.0163934426229499</v>
      </c>
      <c r="F370">
        <v>62</v>
      </c>
      <c r="G370">
        <v>61</v>
      </c>
      <c r="H370" s="2">
        <v>0</v>
      </c>
      <c r="I370" s="2">
        <f>AVERAGE(Table1313[[#This Row],[Estimated costs 1]:[Estimated costs 20]])</f>
        <v>0</v>
      </c>
      <c r="J370" s="2" t="e">
        <f>(Table1313[[#This Row],[Mean]]-Table1313[[#This Row],[Actual cost]])/Table1313[[#This Row],[Actual cost]]*100</f>
        <v>#DIV/0!</v>
      </c>
      <c r="K370" s="2">
        <f>_xlfn.STDEV.P(Table1313[[#This Row],[Estimated costs 1]:[Estimated costs 20]])</f>
        <v>0</v>
      </c>
      <c r="L370" s="2" t="e">
        <f>Table1313[[#This Row],[Dev]]/Table1313[[#This Row],[Mean]]*100</f>
        <v>#DIV/0!</v>
      </c>
      <c r="M370" s="2">
        <f>Table1313[[#This Row],[Estimated costs 1]]-Table1313[[#This Row],[Actual cost]]</f>
        <v>0</v>
      </c>
      <c r="N370" s="2" t="e">
        <f>Table1313[[#This Row],[Diff 1]]/Table1313[[#This Row],[Actual cost]]*100</f>
        <v>#DIV/0!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</row>
    <row r="371" spans="1:34" x14ac:dyDescent="0.3">
      <c r="A371" t="s">
        <v>391</v>
      </c>
      <c r="B371">
        <v>369</v>
      </c>
      <c r="C371" t="str">
        <f>LEFT(Table1313[[#This Row],[Contingency id]])</f>
        <v>A</v>
      </c>
      <c r="D371" s="1">
        <v>0</v>
      </c>
      <c r="E371" s="1">
        <v>1</v>
      </c>
      <c r="F371">
        <v>62</v>
      </c>
      <c r="G371">
        <v>62</v>
      </c>
      <c r="H371" s="2">
        <v>0</v>
      </c>
      <c r="I371" s="2">
        <f>AVERAGE(Table1313[[#This Row],[Estimated costs 1]:[Estimated costs 20]])</f>
        <v>0</v>
      </c>
      <c r="J371" s="2" t="e">
        <f>(Table1313[[#This Row],[Mean]]-Table1313[[#This Row],[Actual cost]])/Table1313[[#This Row],[Actual cost]]*100</f>
        <v>#DIV/0!</v>
      </c>
      <c r="K371" s="2">
        <f>_xlfn.STDEV.P(Table1313[[#This Row],[Estimated costs 1]:[Estimated costs 20]])</f>
        <v>0</v>
      </c>
      <c r="L371" s="2" t="e">
        <f>Table1313[[#This Row],[Dev]]/Table1313[[#This Row],[Mean]]*100</f>
        <v>#DIV/0!</v>
      </c>
      <c r="M371" s="2">
        <f>Table1313[[#This Row],[Estimated costs 1]]-Table1313[[#This Row],[Actual cost]]</f>
        <v>0</v>
      </c>
      <c r="N371" s="2" t="e">
        <f>Table1313[[#This Row],[Diff 1]]/Table1313[[#This Row],[Actual cost]]*100</f>
        <v>#DIV/0!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</row>
    <row r="372" spans="1:34" x14ac:dyDescent="0.3">
      <c r="A372" t="s">
        <v>392</v>
      </c>
      <c r="B372">
        <v>370</v>
      </c>
      <c r="C372" t="str">
        <f>LEFT(Table1313[[#This Row],[Contingency id]])</f>
        <v>A</v>
      </c>
      <c r="D372" s="1">
        <v>0</v>
      </c>
      <c r="E372" s="1">
        <v>1.02173913043478</v>
      </c>
      <c r="F372">
        <v>94</v>
      </c>
      <c r="G372">
        <v>92</v>
      </c>
      <c r="H372" s="2">
        <v>0</v>
      </c>
      <c r="I372" s="2">
        <f>AVERAGE(Table1313[[#This Row],[Estimated costs 1]:[Estimated costs 20]])</f>
        <v>0</v>
      </c>
      <c r="J372" s="2" t="e">
        <f>(Table1313[[#This Row],[Mean]]-Table1313[[#This Row],[Actual cost]])/Table1313[[#This Row],[Actual cost]]*100</f>
        <v>#DIV/0!</v>
      </c>
      <c r="K372" s="2">
        <f>_xlfn.STDEV.P(Table1313[[#This Row],[Estimated costs 1]:[Estimated costs 20]])</f>
        <v>0</v>
      </c>
      <c r="L372" s="2" t="e">
        <f>Table1313[[#This Row],[Dev]]/Table1313[[#This Row],[Mean]]*100</f>
        <v>#DIV/0!</v>
      </c>
      <c r="M372" s="2">
        <f>Table1313[[#This Row],[Estimated costs 1]]-Table1313[[#This Row],[Actual cost]]</f>
        <v>0</v>
      </c>
      <c r="N372" s="2" t="e">
        <f>Table1313[[#This Row],[Diff 1]]/Table1313[[#This Row],[Actual cost]]*100</f>
        <v>#DIV/0!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</row>
    <row r="373" spans="1:34" x14ac:dyDescent="0.3">
      <c r="A373" t="s">
        <v>393</v>
      </c>
      <c r="B373">
        <v>371</v>
      </c>
      <c r="C373" t="str">
        <f>LEFT(Table1313[[#This Row],[Contingency id]])</f>
        <v>A</v>
      </c>
      <c r="D373" s="1">
        <v>0</v>
      </c>
      <c r="E373" s="1">
        <v>1.01111111111111</v>
      </c>
      <c r="F373">
        <v>91</v>
      </c>
      <c r="G373">
        <v>90</v>
      </c>
      <c r="H373" s="2">
        <v>0</v>
      </c>
      <c r="I373" s="2">
        <f>AVERAGE(Table1313[[#This Row],[Estimated costs 1]:[Estimated costs 20]])</f>
        <v>0</v>
      </c>
      <c r="J373" s="2" t="e">
        <f>(Table1313[[#This Row],[Mean]]-Table1313[[#This Row],[Actual cost]])/Table1313[[#This Row],[Actual cost]]*100</f>
        <v>#DIV/0!</v>
      </c>
      <c r="K373" s="2">
        <f>_xlfn.STDEV.P(Table1313[[#This Row],[Estimated costs 1]:[Estimated costs 20]])</f>
        <v>0</v>
      </c>
      <c r="L373" s="2" t="e">
        <f>Table1313[[#This Row],[Dev]]/Table1313[[#This Row],[Mean]]*100</f>
        <v>#DIV/0!</v>
      </c>
      <c r="M373" s="2">
        <f>Table1313[[#This Row],[Estimated costs 1]]-Table1313[[#This Row],[Actual cost]]</f>
        <v>0</v>
      </c>
      <c r="N373" s="2" t="e">
        <f>Table1313[[#This Row],[Diff 1]]/Table1313[[#This Row],[Actual cost]]*100</f>
        <v>#DIV/0!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</row>
    <row r="374" spans="1:34" x14ac:dyDescent="0.3">
      <c r="A374" t="s">
        <v>394</v>
      </c>
      <c r="B374">
        <v>372</v>
      </c>
      <c r="C374" t="str">
        <f>LEFT(Table1313[[#This Row],[Contingency id]])</f>
        <v>A</v>
      </c>
      <c r="D374" s="1">
        <v>0</v>
      </c>
      <c r="E374" s="1">
        <v>1.0107526881720399</v>
      </c>
      <c r="F374">
        <v>94</v>
      </c>
      <c r="G374">
        <v>93</v>
      </c>
      <c r="H374" s="2">
        <v>0</v>
      </c>
      <c r="I374" s="2">
        <f>AVERAGE(Table1313[[#This Row],[Estimated costs 1]:[Estimated costs 20]])</f>
        <v>0</v>
      </c>
      <c r="J374" s="2" t="e">
        <f>(Table1313[[#This Row],[Mean]]-Table1313[[#This Row],[Actual cost]])/Table1313[[#This Row],[Actual cost]]*100</f>
        <v>#DIV/0!</v>
      </c>
      <c r="K374" s="2">
        <f>_xlfn.STDEV.P(Table1313[[#This Row],[Estimated costs 1]:[Estimated costs 20]])</f>
        <v>0</v>
      </c>
      <c r="L374" s="2" t="e">
        <f>Table1313[[#This Row],[Dev]]/Table1313[[#This Row],[Mean]]*100</f>
        <v>#DIV/0!</v>
      </c>
      <c r="M374" s="2">
        <f>Table1313[[#This Row],[Estimated costs 1]]-Table1313[[#This Row],[Actual cost]]</f>
        <v>0</v>
      </c>
      <c r="N374" s="2" t="e">
        <f>Table1313[[#This Row],[Diff 1]]/Table1313[[#This Row],[Actual cost]]*100</f>
        <v>#DIV/0!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</row>
    <row r="375" spans="1:34" x14ac:dyDescent="0.3">
      <c r="A375" t="s">
        <v>395</v>
      </c>
      <c r="B375">
        <v>373</v>
      </c>
      <c r="C375" t="str">
        <f>LEFT(Table1313[[#This Row],[Contingency id]])</f>
        <v>A</v>
      </c>
      <c r="D375" s="1">
        <v>0</v>
      </c>
      <c r="E375" s="1">
        <v>1</v>
      </c>
      <c r="F375">
        <v>94</v>
      </c>
      <c r="G375">
        <v>94</v>
      </c>
      <c r="H375" s="2">
        <v>0</v>
      </c>
      <c r="I375" s="2">
        <f>AVERAGE(Table1313[[#This Row],[Estimated costs 1]:[Estimated costs 20]])</f>
        <v>0</v>
      </c>
      <c r="J375" s="2" t="e">
        <f>(Table1313[[#This Row],[Mean]]-Table1313[[#This Row],[Actual cost]])/Table1313[[#This Row],[Actual cost]]*100</f>
        <v>#DIV/0!</v>
      </c>
      <c r="K375" s="2">
        <f>_xlfn.STDEV.P(Table1313[[#This Row],[Estimated costs 1]:[Estimated costs 20]])</f>
        <v>0</v>
      </c>
      <c r="L375" s="2" t="e">
        <f>Table1313[[#This Row],[Dev]]/Table1313[[#This Row],[Mean]]*100</f>
        <v>#DIV/0!</v>
      </c>
      <c r="M375" s="2">
        <f>Table1313[[#This Row],[Estimated costs 1]]-Table1313[[#This Row],[Actual cost]]</f>
        <v>0</v>
      </c>
      <c r="N375" s="2" t="e">
        <f>Table1313[[#This Row],[Diff 1]]/Table1313[[#This Row],[Actual cost]]*100</f>
        <v>#DIV/0!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</row>
    <row r="376" spans="1:34" x14ac:dyDescent="0.3">
      <c r="A376" t="s">
        <v>396</v>
      </c>
      <c r="B376">
        <v>374</v>
      </c>
      <c r="C376" t="str">
        <f>LEFT(Table1313[[#This Row],[Contingency id]])</f>
        <v>A</v>
      </c>
      <c r="D376" s="1">
        <v>0</v>
      </c>
      <c r="E376" s="1">
        <v>1</v>
      </c>
      <c r="F376">
        <v>94</v>
      </c>
      <c r="G376">
        <v>94</v>
      </c>
      <c r="H376" s="2">
        <v>0</v>
      </c>
      <c r="I376" s="2">
        <f>AVERAGE(Table1313[[#This Row],[Estimated costs 1]:[Estimated costs 20]])</f>
        <v>0</v>
      </c>
      <c r="J376" s="2" t="e">
        <f>(Table1313[[#This Row],[Mean]]-Table1313[[#This Row],[Actual cost]])/Table1313[[#This Row],[Actual cost]]*100</f>
        <v>#DIV/0!</v>
      </c>
      <c r="K376" s="2">
        <f>_xlfn.STDEV.P(Table1313[[#This Row],[Estimated costs 1]:[Estimated costs 20]])</f>
        <v>0</v>
      </c>
      <c r="L376" s="2" t="e">
        <f>Table1313[[#This Row],[Dev]]/Table1313[[#This Row],[Mean]]*100</f>
        <v>#DIV/0!</v>
      </c>
      <c r="M376" s="2">
        <f>Table1313[[#This Row],[Estimated costs 1]]-Table1313[[#This Row],[Actual cost]]</f>
        <v>0</v>
      </c>
      <c r="N376" s="2" t="e">
        <f>Table1313[[#This Row],[Diff 1]]/Table1313[[#This Row],[Actual cost]]*100</f>
        <v>#DIV/0!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</row>
    <row r="377" spans="1:34" x14ac:dyDescent="0.3">
      <c r="A377" t="s">
        <v>397</v>
      </c>
      <c r="B377">
        <v>375</v>
      </c>
      <c r="C377" t="str">
        <f>LEFT(Table1313[[#This Row],[Contingency id]])</f>
        <v>A</v>
      </c>
      <c r="D377" s="1">
        <v>0</v>
      </c>
      <c r="E377" s="1">
        <v>1</v>
      </c>
      <c r="F377">
        <v>102</v>
      </c>
      <c r="G377">
        <v>102</v>
      </c>
      <c r="H377" s="2">
        <v>0</v>
      </c>
      <c r="I377" s="2">
        <f>AVERAGE(Table1313[[#This Row],[Estimated costs 1]:[Estimated costs 20]])</f>
        <v>0</v>
      </c>
      <c r="J377" s="2" t="e">
        <f>(Table1313[[#This Row],[Mean]]-Table1313[[#This Row],[Actual cost]])/Table1313[[#This Row],[Actual cost]]*100</f>
        <v>#DIV/0!</v>
      </c>
      <c r="K377" s="2">
        <f>_xlfn.STDEV.P(Table1313[[#This Row],[Estimated costs 1]:[Estimated costs 20]])</f>
        <v>0</v>
      </c>
      <c r="L377" s="2" t="e">
        <f>Table1313[[#This Row],[Dev]]/Table1313[[#This Row],[Mean]]*100</f>
        <v>#DIV/0!</v>
      </c>
      <c r="M377" s="2">
        <f>Table1313[[#This Row],[Estimated costs 1]]-Table1313[[#This Row],[Actual cost]]</f>
        <v>0</v>
      </c>
      <c r="N377" s="2" t="e">
        <f>Table1313[[#This Row],[Diff 1]]/Table1313[[#This Row],[Actual cost]]*100</f>
        <v>#DIV/0!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</row>
    <row r="378" spans="1:34" x14ac:dyDescent="0.3">
      <c r="A378" t="s">
        <v>398</v>
      </c>
      <c r="B378">
        <v>376</v>
      </c>
      <c r="C378" t="str">
        <f>LEFT(Table1313[[#This Row],[Contingency id]])</f>
        <v>A</v>
      </c>
      <c r="D378" s="1">
        <v>0</v>
      </c>
      <c r="E378" s="1">
        <v>1.0202020202020201</v>
      </c>
      <c r="F378">
        <v>101</v>
      </c>
      <c r="G378">
        <v>99</v>
      </c>
      <c r="H378" s="2">
        <v>0</v>
      </c>
      <c r="I378" s="2">
        <f>AVERAGE(Table1313[[#This Row],[Estimated costs 1]:[Estimated costs 20]])</f>
        <v>0</v>
      </c>
      <c r="J378" s="2" t="e">
        <f>(Table1313[[#This Row],[Mean]]-Table1313[[#This Row],[Actual cost]])/Table1313[[#This Row],[Actual cost]]*100</f>
        <v>#DIV/0!</v>
      </c>
      <c r="K378" s="2">
        <f>_xlfn.STDEV.P(Table1313[[#This Row],[Estimated costs 1]:[Estimated costs 20]])</f>
        <v>0</v>
      </c>
      <c r="L378" s="2" t="e">
        <f>Table1313[[#This Row],[Dev]]/Table1313[[#This Row],[Mean]]*100</f>
        <v>#DIV/0!</v>
      </c>
      <c r="M378" s="2">
        <f>Table1313[[#This Row],[Estimated costs 1]]-Table1313[[#This Row],[Actual cost]]</f>
        <v>0</v>
      </c>
      <c r="N378" s="2" t="e">
        <f>Table1313[[#This Row],[Diff 1]]/Table1313[[#This Row],[Actual cost]]*100</f>
        <v>#DIV/0!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</row>
    <row r="379" spans="1:34" x14ac:dyDescent="0.3">
      <c r="A379" t="s">
        <v>399</v>
      </c>
      <c r="B379">
        <v>377</v>
      </c>
      <c r="C379" t="str">
        <f>LEFT(Table1313[[#This Row],[Contingency id]])</f>
        <v>A</v>
      </c>
      <c r="D379" s="1">
        <v>0</v>
      </c>
      <c r="E379" s="1">
        <v>1</v>
      </c>
      <c r="F379">
        <v>102</v>
      </c>
      <c r="G379">
        <v>102</v>
      </c>
      <c r="H379" s="2">
        <v>0</v>
      </c>
      <c r="I379" s="2">
        <f>AVERAGE(Table1313[[#This Row],[Estimated costs 1]:[Estimated costs 20]])</f>
        <v>0</v>
      </c>
      <c r="J379" s="2" t="e">
        <f>(Table1313[[#This Row],[Mean]]-Table1313[[#This Row],[Actual cost]])/Table1313[[#This Row],[Actual cost]]*100</f>
        <v>#DIV/0!</v>
      </c>
      <c r="K379" s="2">
        <f>_xlfn.STDEV.P(Table1313[[#This Row],[Estimated costs 1]:[Estimated costs 20]])</f>
        <v>0</v>
      </c>
      <c r="L379" s="2" t="e">
        <f>Table1313[[#This Row],[Dev]]/Table1313[[#This Row],[Mean]]*100</f>
        <v>#DIV/0!</v>
      </c>
      <c r="M379" s="2">
        <f>Table1313[[#This Row],[Estimated costs 1]]-Table1313[[#This Row],[Actual cost]]</f>
        <v>0</v>
      </c>
      <c r="N379" s="2" t="e">
        <f>Table1313[[#This Row],[Diff 1]]/Table1313[[#This Row],[Actual cost]]*100</f>
        <v>#DIV/0!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</row>
    <row r="380" spans="1:34" x14ac:dyDescent="0.3">
      <c r="A380" t="s">
        <v>400</v>
      </c>
      <c r="B380">
        <v>378</v>
      </c>
      <c r="C380" t="str">
        <f>LEFT(Table1313[[#This Row],[Contingency id]])</f>
        <v>A</v>
      </c>
      <c r="D380" s="1">
        <v>0</v>
      </c>
      <c r="E380" s="1">
        <v>1</v>
      </c>
      <c r="F380">
        <v>124</v>
      </c>
      <c r="G380">
        <v>124</v>
      </c>
      <c r="H380" s="2">
        <v>0</v>
      </c>
      <c r="I380" s="2">
        <f>AVERAGE(Table1313[[#This Row],[Estimated costs 1]:[Estimated costs 20]])</f>
        <v>0</v>
      </c>
      <c r="J380" s="2" t="e">
        <f>(Table1313[[#This Row],[Mean]]-Table1313[[#This Row],[Actual cost]])/Table1313[[#This Row],[Actual cost]]*100</f>
        <v>#DIV/0!</v>
      </c>
      <c r="K380" s="2">
        <f>_xlfn.STDEV.P(Table1313[[#This Row],[Estimated costs 1]:[Estimated costs 20]])</f>
        <v>0</v>
      </c>
      <c r="L380" s="2" t="e">
        <f>Table1313[[#This Row],[Dev]]/Table1313[[#This Row],[Mean]]*100</f>
        <v>#DIV/0!</v>
      </c>
      <c r="M380" s="2">
        <f>Table1313[[#This Row],[Estimated costs 1]]-Table1313[[#This Row],[Actual cost]]</f>
        <v>0</v>
      </c>
      <c r="N380" s="2" t="e">
        <f>Table1313[[#This Row],[Diff 1]]/Table1313[[#This Row],[Actual cost]]*100</f>
        <v>#DIV/0!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</row>
    <row r="381" spans="1:34" x14ac:dyDescent="0.3">
      <c r="A381" t="s">
        <v>401</v>
      </c>
      <c r="B381">
        <v>379</v>
      </c>
      <c r="C381" t="str">
        <f>LEFT(Table1313[[#This Row],[Contingency id]])</f>
        <v>A</v>
      </c>
      <c r="D381" s="1">
        <v>0</v>
      </c>
      <c r="E381" s="1">
        <v>1</v>
      </c>
      <c r="F381">
        <v>124</v>
      </c>
      <c r="G381">
        <v>124</v>
      </c>
      <c r="H381" s="2">
        <v>0</v>
      </c>
      <c r="I381" s="2">
        <f>AVERAGE(Table1313[[#This Row],[Estimated costs 1]:[Estimated costs 20]])</f>
        <v>0</v>
      </c>
      <c r="J381" s="2" t="e">
        <f>(Table1313[[#This Row],[Mean]]-Table1313[[#This Row],[Actual cost]])/Table1313[[#This Row],[Actual cost]]*100</f>
        <v>#DIV/0!</v>
      </c>
      <c r="K381" s="2">
        <f>_xlfn.STDEV.P(Table1313[[#This Row],[Estimated costs 1]:[Estimated costs 20]])</f>
        <v>0</v>
      </c>
      <c r="L381" s="2" t="e">
        <f>Table1313[[#This Row],[Dev]]/Table1313[[#This Row],[Mean]]*100</f>
        <v>#DIV/0!</v>
      </c>
      <c r="M381" s="2">
        <f>Table1313[[#This Row],[Estimated costs 1]]-Table1313[[#This Row],[Actual cost]]</f>
        <v>0</v>
      </c>
      <c r="N381" s="2" t="e">
        <f>Table1313[[#This Row],[Diff 1]]/Table1313[[#This Row],[Actual cost]]*100</f>
        <v>#DIV/0!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</row>
    <row r="382" spans="1:34" x14ac:dyDescent="0.3">
      <c r="A382" t="s">
        <v>402</v>
      </c>
      <c r="B382">
        <v>380</v>
      </c>
      <c r="C382" t="str">
        <f>LEFT(Table1313[[#This Row],[Contingency id]])</f>
        <v>A</v>
      </c>
      <c r="D382" s="1">
        <v>0</v>
      </c>
      <c r="E382" s="1">
        <v>1</v>
      </c>
      <c r="F382">
        <v>124</v>
      </c>
      <c r="G382">
        <v>124</v>
      </c>
      <c r="H382" s="2">
        <v>0</v>
      </c>
      <c r="I382" s="2">
        <f>AVERAGE(Table1313[[#This Row],[Estimated costs 1]:[Estimated costs 20]])</f>
        <v>0</v>
      </c>
      <c r="J382" s="2" t="e">
        <f>(Table1313[[#This Row],[Mean]]-Table1313[[#This Row],[Actual cost]])/Table1313[[#This Row],[Actual cost]]*100</f>
        <v>#DIV/0!</v>
      </c>
      <c r="K382" s="2">
        <f>_xlfn.STDEV.P(Table1313[[#This Row],[Estimated costs 1]:[Estimated costs 20]])</f>
        <v>0</v>
      </c>
      <c r="L382" s="2" t="e">
        <f>Table1313[[#This Row],[Dev]]/Table1313[[#This Row],[Mean]]*100</f>
        <v>#DIV/0!</v>
      </c>
      <c r="M382" s="2">
        <f>Table1313[[#This Row],[Estimated costs 1]]-Table1313[[#This Row],[Actual cost]]</f>
        <v>0</v>
      </c>
      <c r="N382" s="2" t="e">
        <f>Table1313[[#This Row],[Diff 1]]/Table1313[[#This Row],[Actual cost]]*100</f>
        <v>#DIV/0!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</row>
    <row r="383" spans="1:34" x14ac:dyDescent="0.3">
      <c r="A383" t="s">
        <v>403</v>
      </c>
      <c r="B383">
        <v>381</v>
      </c>
      <c r="C383" t="str">
        <f>LEFT(Table1313[[#This Row],[Contingency id]])</f>
        <v>A</v>
      </c>
      <c r="D383" s="1">
        <v>0</v>
      </c>
      <c r="E383" s="1">
        <v>1.02479338842975</v>
      </c>
      <c r="F383">
        <v>124</v>
      </c>
      <c r="G383">
        <v>121</v>
      </c>
      <c r="H383" s="2">
        <v>0</v>
      </c>
      <c r="I383" s="2">
        <f>AVERAGE(Table1313[[#This Row],[Estimated costs 1]:[Estimated costs 20]])</f>
        <v>0</v>
      </c>
      <c r="J383" s="2" t="e">
        <f>(Table1313[[#This Row],[Mean]]-Table1313[[#This Row],[Actual cost]])/Table1313[[#This Row],[Actual cost]]*100</f>
        <v>#DIV/0!</v>
      </c>
      <c r="K383" s="2">
        <f>_xlfn.STDEV.P(Table1313[[#This Row],[Estimated costs 1]:[Estimated costs 20]])</f>
        <v>0</v>
      </c>
      <c r="L383" s="2" t="e">
        <f>Table1313[[#This Row],[Dev]]/Table1313[[#This Row],[Mean]]*100</f>
        <v>#DIV/0!</v>
      </c>
      <c r="M383" s="2">
        <f>Table1313[[#This Row],[Estimated costs 1]]-Table1313[[#This Row],[Actual cost]]</f>
        <v>0</v>
      </c>
      <c r="N383" s="2" t="e">
        <f>Table1313[[#This Row],[Diff 1]]/Table1313[[#This Row],[Actual cost]]*100</f>
        <v>#DIV/0!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</row>
    <row r="384" spans="1:34" x14ac:dyDescent="0.3">
      <c r="A384" t="s">
        <v>404</v>
      </c>
      <c r="B384">
        <v>382</v>
      </c>
      <c r="C384" t="str">
        <f>LEFT(Table1313[[#This Row],[Contingency id]])</f>
        <v>A</v>
      </c>
      <c r="D384" s="1">
        <v>0</v>
      </c>
      <c r="E384" s="1">
        <v>1</v>
      </c>
      <c r="F384">
        <v>124</v>
      </c>
      <c r="G384">
        <v>124</v>
      </c>
      <c r="H384" s="2">
        <v>0</v>
      </c>
      <c r="I384" s="2">
        <f>AVERAGE(Table1313[[#This Row],[Estimated costs 1]:[Estimated costs 20]])</f>
        <v>0</v>
      </c>
      <c r="J384" s="2" t="e">
        <f>(Table1313[[#This Row],[Mean]]-Table1313[[#This Row],[Actual cost]])/Table1313[[#This Row],[Actual cost]]*100</f>
        <v>#DIV/0!</v>
      </c>
      <c r="K384" s="2">
        <f>_xlfn.STDEV.P(Table1313[[#This Row],[Estimated costs 1]:[Estimated costs 20]])</f>
        <v>0</v>
      </c>
      <c r="L384" s="2" t="e">
        <f>Table1313[[#This Row],[Dev]]/Table1313[[#This Row],[Mean]]*100</f>
        <v>#DIV/0!</v>
      </c>
      <c r="M384" s="2">
        <f>Table1313[[#This Row],[Estimated costs 1]]-Table1313[[#This Row],[Actual cost]]</f>
        <v>0</v>
      </c>
      <c r="N384" s="2" t="e">
        <f>Table1313[[#This Row],[Diff 1]]/Table1313[[#This Row],[Actual cost]]*100</f>
        <v>#DIV/0!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</row>
    <row r="385" spans="1:34" x14ac:dyDescent="0.3">
      <c r="A385" t="s">
        <v>405</v>
      </c>
      <c r="B385">
        <v>383</v>
      </c>
      <c r="C385" t="str">
        <f>LEFT(Table1313[[#This Row],[Contingency id]])</f>
        <v>A</v>
      </c>
      <c r="D385" s="1">
        <v>0</v>
      </c>
      <c r="E385" s="1">
        <v>1.0081300813008101</v>
      </c>
      <c r="F385">
        <v>124</v>
      </c>
      <c r="G385">
        <v>123</v>
      </c>
      <c r="H385" s="2">
        <v>0</v>
      </c>
      <c r="I385" s="2">
        <f>AVERAGE(Table1313[[#This Row],[Estimated costs 1]:[Estimated costs 20]])</f>
        <v>0</v>
      </c>
      <c r="J385" s="2" t="e">
        <f>(Table1313[[#This Row],[Mean]]-Table1313[[#This Row],[Actual cost]])/Table1313[[#This Row],[Actual cost]]*100</f>
        <v>#DIV/0!</v>
      </c>
      <c r="K385" s="2">
        <f>_xlfn.STDEV.P(Table1313[[#This Row],[Estimated costs 1]:[Estimated costs 20]])</f>
        <v>0</v>
      </c>
      <c r="L385" s="2" t="e">
        <f>Table1313[[#This Row],[Dev]]/Table1313[[#This Row],[Mean]]*100</f>
        <v>#DIV/0!</v>
      </c>
      <c r="M385" s="2">
        <f>Table1313[[#This Row],[Estimated costs 1]]-Table1313[[#This Row],[Actual cost]]</f>
        <v>0</v>
      </c>
      <c r="N385" s="2" t="e">
        <f>Table1313[[#This Row],[Diff 1]]/Table1313[[#This Row],[Actual cost]]*100</f>
        <v>#DIV/0!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</row>
    <row r="386" spans="1:34" x14ac:dyDescent="0.3">
      <c r="A386" t="s">
        <v>406</v>
      </c>
      <c r="B386">
        <v>384</v>
      </c>
      <c r="C386" t="str">
        <f>LEFT(Table1313[[#This Row],[Contingency id]])</f>
        <v>A</v>
      </c>
      <c r="D386" s="1">
        <v>0</v>
      </c>
      <c r="E386" s="1">
        <v>1.02479338842975</v>
      </c>
      <c r="F386">
        <v>124</v>
      </c>
      <c r="G386">
        <v>121</v>
      </c>
      <c r="H386" s="2">
        <v>0</v>
      </c>
      <c r="I386" s="2">
        <f>AVERAGE(Table1313[[#This Row],[Estimated costs 1]:[Estimated costs 20]])</f>
        <v>0</v>
      </c>
      <c r="J386" s="2" t="e">
        <f>(Table1313[[#This Row],[Mean]]-Table1313[[#This Row],[Actual cost]])/Table1313[[#This Row],[Actual cost]]*100</f>
        <v>#DIV/0!</v>
      </c>
      <c r="K386" s="2">
        <f>_xlfn.STDEV.P(Table1313[[#This Row],[Estimated costs 1]:[Estimated costs 20]])</f>
        <v>0</v>
      </c>
      <c r="L386" s="2" t="e">
        <f>Table1313[[#This Row],[Dev]]/Table1313[[#This Row],[Mean]]*100</f>
        <v>#DIV/0!</v>
      </c>
      <c r="M386" s="2">
        <f>Table1313[[#This Row],[Estimated costs 1]]-Table1313[[#This Row],[Actual cost]]</f>
        <v>0</v>
      </c>
      <c r="N386" s="2" t="e">
        <f>Table1313[[#This Row],[Diff 1]]/Table1313[[#This Row],[Actual cost]]*100</f>
        <v>#DIV/0!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</row>
    <row r="387" spans="1:34" x14ac:dyDescent="0.3">
      <c r="A387" t="s">
        <v>407</v>
      </c>
      <c r="B387">
        <v>385</v>
      </c>
      <c r="C387" t="str">
        <f>LEFT(Table1313[[#This Row],[Contingency id]])</f>
        <v>B</v>
      </c>
      <c r="D387">
        <v>0</v>
      </c>
      <c r="E387" s="1">
        <v>1.01136363636363</v>
      </c>
      <c r="F387">
        <v>89</v>
      </c>
      <c r="G387">
        <v>88</v>
      </c>
      <c r="H387">
        <v>0</v>
      </c>
      <c r="I387" s="2">
        <f>AVERAGE(Table1313[[#This Row],[Estimated costs 1]:[Estimated costs 20]])</f>
        <v>0</v>
      </c>
      <c r="J387" s="2" t="e">
        <f>(Table1313[[#This Row],[Mean]]-Table1313[[#This Row],[Actual cost]])/Table1313[[#This Row],[Actual cost]]*100</f>
        <v>#DIV/0!</v>
      </c>
      <c r="K387" s="2">
        <f>_xlfn.STDEV.P(Table1313[[#This Row],[Estimated costs 1]:[Estimated costs 20]])</f>
        <v>0</v>
      </c>
      <c r="L387" s="2" t="e">
        <f>Table1313[[#This Row],[Dev]]/Table1313[[#This Row],[Mean]]*100</f>
        <v>#DIV/0!</v>
      </c>
      <c r="M387" s="2">
        <f>Table1313[[#This Row],[Estimated costs 1]]-Table1313[[#This Row],[Actual cost]]</f>
        <v>0</v>
      </c>
      <c r="N387" s="2" t="e">
        <f>Table1313[[#This Row],[Diff 1]]/Table1313[[#This Row],[Actual cost]]*100</f>
        <v>#DIV/0!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</row>
    <row r="388" spans="1:34" x14ac:dyDescent="0.3">
      <c r="A388" t="s">
        <v>408</v>
      </c>
      <c r="B388">
        <v>386</v>
      </c>
      <c r="C388" t="str">
        <f>LEFT(Table1313[[#This Row],[Contingency id]])</f>
        <v>B</v>
      </c>
      <c r="D388">
        <v>0</v>
      </c>
      <c r="E388" s="1">
        <v>1</v>
      </c>
      <c r="F388">
        <v>65</v>
      </c>
      <c r="G388">
        <v>65</v>
      </c>
      <c r="H388">
        <v>0</v>
      </c>
      <c r="I388" s="2">
        <f>AVERAGE(Table1313[[#This Row],[Estimated costs 1]:[Estimated costs 20]])</f>
        <v>0</v>
      </c>
      <c r="J388" s="2" t="e">
        <f>(Table1313[[#This Row],[Mean]]-Table1313[[#This Row],[Actual cost]])/Table1313[[#This Row],[Actual cost]]*100</f>
        <v>#DIV/0!</v>
      </c>
      <c r="K388" s="2">
        <f>_xlfn.STDEV.P(Table1313[[#This Row],[Estimated costs 1]:[Estimated costs 20]])</f>
        <v>0</v>
      </c>
      <c r="L388" s="2" t="e">
        <f>Table1313[[#This Row],[Dev]]/Table1313[[#This Row],[Mean]]*100</f>
        <v>#DIV/0!</v>
      </c>
      <c r="M388" s="2">
        <f>Table1313[[#This Row],[Estimated costs 1]]-Table1313[[#This Row],[Actual cost]]</f>
        <v>0</v>
      </c>
      <c r="N388" s="2" t="e">
        <f>Table1313[[#This Row],[Diff 1]]/Table1313[[#This Row],[Actual cost]]*100</f>
        <v>#DIV/0!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</row>
    <row r="389" spans="1:34" x14ac:dyDescent="0.3">
      <c r="A389" t="s">
        <v>409</v>
      </c>
      <c r="B389">
        <v>387</v>
      </c>
      <c r="C389" t="str">
        <f>LEFT(Table1313[[#This Row],[Contingency id]])</f>
        <v>B</v>
      </c>
      <c r="D389">
        <v>0</v>
      </c>
      <c r="E389" s="1">
        <v>1</v>
      </c>
      <c r="F389">
        <v>65</v>
      </c>
      <c r="G389">
        <v>65</v>
      </c>
      <c r="H389">
        <v>0</v>
      </c>
      <c r="I389" s="2">
        <f>AVERAGE(Table1313[[#This Row],[Estimated costs 1]:[Estimated costs 20]])</f>
        <v>0</v>
      </c>
      <c r="J389" s="2" t="e">
        <f>(Table1313[[#This Row],[Mean]]-Table1313[[#This Row],[Actual cost]])/Table1313[[#This Row],[Actual cost]]*100</f>
        <v>#DIV/0!</v>
      </c>
      <c r="K389" s="2">
        <f>_xlfn.STDEV.P(Table1313[[#This Row],[Estimated costs 1]:[Estimated costs 20]])</f>
        <v>0</v>
      </c>
      <c r="L389" s="2" t="e">
        <f>Table1313[[#This Row],[Dev]]/Table1313[[#This Row],[Mean]]*100</f>
        <v>#DIV/0!</v>
      </c>
      <c r="M389" s="2">
        <f>Table1313[[#This Row],[Estimated costs 1]]-Table1313[[#This Row],[Actual cost]]</f>
        <v>0</v>
      </c>
      <c r="N389" s="2" t="e">
        <f>Table1313[[#This Row],[Diff 1]]/Table1313[[#This Row],[Actual cost]]*100</f>
        <v>#DIV/0!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</row>
    <row r="390" spans="1:34" x14ac:dyDescent="0.3">
      <c r="A390" t="s">
        <v>410</v>
      </c>
      <c r="B390">
        <v>388</v>
      </c>
      <c r="C390" t="str">
        <f>LEFT(Table1313[[#This Row],[Contingency id]])</f>
        <v>B</v>
      </c>
      <c r="D390">
        <v>0</v>
      </c>
      <c r="E390" s="1">
        <v>1</v>
      </c>
      <c r="F390">
        <v>89</v>
      </c>
      <c r="G390">
        <v>89</v>
      </c>
      <c r="H390">
        <v>0</v>
      </c>
      <c r="I390" s="2">
        <f>AVERAGE(Table1313[[#This Row],[Estimated costs 1]:[Estimated costs 20]])</f>
        <v>0</v>
      </c>
      <c r="J390" s="2" t="e">
        <f>(Table1313[[#This Row],[Mean]]-Table1313[[#This Row],[Actual cost]])/Table1313[[#This Row],[Actual cost]]*100</f>
        <v>#DIV/0!</v>
      </c>
      <c r="K390" s="2">
        <f>_xlfn.STDEV.P(Table1313[[#This Row],[Estimated costs 1]:[Estimated costs 20]])</f>
        <v>0</v>
      </c>
      <c r="L390" s="2" t="e">
        <f>Table1313[[#This Row],[Dev]]/Table1313[[#This Row],[Mean]]*100</f>
        <v>#DIV/0!</v>
      </c>
      <c r="M390" s="2">
        <f>Table1313[[#This Row],[Estimated costs 1]]-Table1313[[#This Row],[Actual cost]]</f>
        <v>0</v>
      </c>
      <c r="N390" s="2" t="e">
        <f>Table1313[[#This Row],[Diff 1]]/Table1313[[#This Row],[Actual cost]]*100</f>
        <v>#DIV/0!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</row>
    <row r="391" spans="1:34" x14ac:dyDescent="0.3">
      <c r="A391" t="s">
        <v>411</v>
      </c>
      <c r="B391">
        <v>389</v>
      </c>
      <c r="C391" t="str">
        <f>LEFT(Table1313[[#This Row],[Contingency id]])</f>
        <v>B</v>
      </c>
      <c r="D391">
        <v>0</v>
      </c>
      <c r="E391" s="1">
        <v>1.01136363636363</v>
      </c>
      <c r="F391">
        <v>89</v>
      </c>
      <c r="G391">
        <v>88</v>
      </c>
      <c r="H391">
        <v>0</v>
      </c>
      <c r="I391" s="2">
        <f>AVERAGE(Table1313[[#This Row],[Estimated costs 1]:[Estimated costs 20]])</f>
        <v>0</v>
      </c>
      <c r="J391" s="2" t="e">
        <f>(Table1313[[#This Row],[Mean]]-Table1313[[#This Row],[Actual cost]])/Table1313[[#This Row],[Actual cost]]*100</f>
        <v>#DIV/0!</v>
      </c>
      <c r="K391" s="2">
        <f>_xlfn.STDEV.P(Table1313[[#This Row],[Estimated costs 1]:[Estimated costs 20]])</f>
        <v>0</v>
      </c>
      <c r="L391" s="2" t="e">
        <f>Table1313[[#This Row],[Dev]]/Table1313[[#This Row],[Mean]]*100</f>
        <v>#DIV/0!</v>
      </c>
      <c r="M391" s="2">
        <f>Table1313[[#This Row],[Estimated costs 1]]-Table1313[[#This Row],[Actual cost]]</f>
        <v>0</v>
      </c>
      <c r="N391" s="2" t="e">
        <f>Table1313[[#This Row],[Diff 1]]/Table1313[[#This Row],[Actual cost]]*100</f>
        <v>#DIV/0!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</row>
    <row r="392" spans="1:34" x14ac:dyDescent="0.3">
      <c r="A392" t="s">
        <v>412</v>
      </c>
      <c r="B392">
        <v>390</v>
      </c>
      <c r="C392" t="str">
        <f>LEFT(Table1313[[#This Row],[Contingency id]])</f>
        <v>B</v>
      </c>
      <c r="D392">
        <v>0</v>
      </c>
      <c r="E392" s="1">
        <v>1</v>
      </c>
      <c r="F392">
        <v>89</v>
      </c>
      <c r="G392">
        <v>89</v>
      </c>
      <c r="H392">
        <v>0</v>
      </c>
      <c r="I392" s="2">
        <f>AVERAGE(Table1313[[#This Row],[Estimated costs 1]:[Estimated costs 20]])</f>
        <v>0</v>
      </c>
      <c r="J392" s="2" t="e">
        <f>(Table1313[[#This Row],[Mean]]-Table1313[[#This Row],[Actual cost]])/Table1313[[#This Row],[Actual cost]]*100</f>
        <v>#DIV/0!</v>
      </c>
      <c r="K392" s="2">
        <f>_xlfn.STDEV.P(Table1313[[#This Row],[Estimated costs 1]:[Estimated costs 20]])</f>
        <v>0</v>
      </c>
      <c r="L392" s="2" t="e">
        <f>Table1313[[#This Row],[Dev]]/Table1313[[#This Row],[Mean]]*100</f>
        <v>#DIV/0!</v>
      </c>
      <c r="M392" s="2">
        <f>Table1313[[#This Row],[Estimated costs 1]]-Table1313[[#This Row],[Actual cost]]</f>
        <v>0</v>
      </c>
      <c r="N392" s="2" t="e">
        <f>Table1313[[#This Row],[Diff 1]]/Table1313[[#This Row],[Actual cost]]*100</f>
        <v>#DIV/0!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</row>
    <row r="393" spans="1:34" x14ac:dyDescent="0.3">
      <c r="A393" t="s">
        <v>413</v>
      </c>
      <c r="B393">
        <v>391</v>
      </c>
      <c r="C393" t="str">
        <f>LEFT(Table1313[[#This Row],[Contingency id]])</f>
        <v>B</v>
      </c>
      <c r="D393">
        <v>0</v>
      </c>
      <c r="E393" s="1">
        <v>1</v>
      </c>
      <c r="F393">
        <v>62</v>
      </c>
      <c r="G393">
        <v>62</v>
      </c>
      <c r="H393">
        <v>0</v>
      </c>
      <c r="I393" s="2">
        <f>AVERAGE(Table1313[[#This Row],[Estimated costs 1]:[Estimated costs 20]])</f>
        <v>0</v>
      </c>
      <c r="J393" s="2" t="e">
        <f>(Table1313[[#This Row],[Mean]]-Table1313[[#This Row],[Actual cost]])/Table1313[[#This Row],[Actual cost]]*100</f>
        <v>#DIV/0!</v>
      </c>
      <c r="K393" s="2">
        <f>_xlfn.STDEV.P(Table1313[[#This Row],[Estimated costs 1]:[Estimated costs 20]])</f>
        <v>0</v>
      </c>
      <c r="L393" s="2" t="e">
        <f>Table1313[[#This Row],[Dev]]/Table1313[[#This Row],[Mean]]*100</f>
        <v>#DIV/0!</v>
      </c>
      <c r="M393" s="2">
        <f>Table1313[[#This Row],[Estimated costs 1]]-Table1313[[#This Row],[Actual cost]]</f>
        <v>0</v>
      </c>
      <c r="N393" s="2" t="e">
        <f>Table1313[[#This Row],[Diff 1]]/Table1313[[#This Row],[Actual cost]]*100</f>
        <v>#DIV/0!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</row>
    <row r="394" spans="1:34" x14ac:dyDescent="0.3">
      <c r="A394" t="s">
        <v>414</v>
      </c>
      <c r="B394">
        <v>392</v>
      </c>
      <c r="C394" t="str">
        <f>LEFT(Table1313[[#This Row],[Contingency id]])</f>
        <v>B</v>
      </c>
      <c r="D394">
        <v>0</v>
      </c>
      <c r="E394" s="1">
        <v>1</v>
      </c>
      <c r="F394">
        <v>62</v>
      </c>
      <c r="G394">
        <v>62</v>
      </c>
      <c r="H394">
        <v>0</v>
      </c>
      <c r="I394" s="2">
        <f>AVERAGE(Table1313[[#This Row],[Estimated costs 1]:[Estimated costs 20]])</f>
        <v>0</v>
      </c>
      <c r="J394" s="2" t="e">
        <f>(Table1313[[#This Row],[Mean]]-Table1313[[#This Row],[Actual cost]])/Table1313[[#This Row],[Actual cost]]*100</f>
        <v>#DIV/0!</v>
      </c>
      <c r="K394" s="2">
        <f>_xlfn.STDEV.P(Table1313[[#This Row],[Estimated costs 1]:[Estimated costs 20]])</f>
        <v>0</v>
      </c>
      <c r="L394" s="2" t="e">
        <f>Table1313[[#This Row],[Dev]]/Table1313[[#This Row],[Mean]]*100</f>
        <v>#DIV/0!</v>
      </c>
      <c r="M394" s="2">
        <f>Table1313[[#This Row],[Estimated costs 1]]-Table1313[[#This Row],[Actual cost]]</f>
        <v>0</v>
      </c>
      <c r="N394" s="2" t="e">
        <f>Table1313[[#This Row],[Diff 1]]/Table1313[[#This Row],[Actual cost]]*100</f>
        <v>#DIV/0!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</row>
    <row r="395" spans="1:34" x14ac:dyDescent="0.3">
      <c r="A395" t="s">
        <v>415</v>
      </c>
      <c r="B395">
        <v>393</v>
      </c>
      <c r="C395" t="str">
        <f>LEFT(Table1313[[#This Row],[Contingency id]])</f>
        <v>B</v>
      </c>
      <c r="D395">
        <v>0</v>
      </c>
      <c r="E395" s="1">
        <v>1.01136363636363</v>
      </c>
      <c r="F395">
        <v>89</v>
      </c>
      <c r="G395">
        <v>88</v>
      </c>
      <c r="H395">
        <v>0</v>
      </c>
      <c r="I395" s="2">
        <f>AVERAGE(Table1313[[#This Row],[Estimated costs 1]:[Estimated costs 20]])</f>
        <v>0</v>
      </c>
      <c r="J395" s="2" t="e">
        <f>(Table1313[[#This Row],[Mean]]-Table1313[[#This Row],[Actual cost]])/Table1313[[#This Row],[Actual cost]]*100</f>
        <v>#DIV/0!</v>
      </c>
      <c r="K395" s="2">
        <f>_xlfn.STDEV.P(Table1313[[#This Row],[Estimated costs 1]:[Estimated costs 20]])</f>
        <v>0</v>
      </c>
      <c r="L395" s="2" t="e">
        <f>Table1313[[#This Row],[Dev]]/Table1313[[#This Row],[Mean]]*100</f>
        <v>#DIV/0!</v>
      </c>
      <c r="M395" s="2">
        <f>Table1313[[#This Row],[Estimated costs 1]]-Table1313[[#This Row],[Actual cost]]</f>
        <v>0</v>
      </c>
      <c r="N395" s="2" t="e">
        <f>Table1313[[#This Row],[Diff 1]]/Table1313[[#This Row],[Actual cost]]*100</f>
        <v>#DIV/0!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</row>
    <row r="396" spans="1:34" x14ac:dyDescent="0.3">
      <c r="A396" t="s">
        <v>416</v>
      </c>
      <c r="B396">
        <v>394</v>
      </c>
      <c r="C396" t="str">
        <f>LEFT(Table1313[[#This Row],[Contingency id]])</f>
        <v>B</v>
      </c>
      <c r="D396">
        <v>0</v>
      </c>
      <c r="E396" s="1">
        <v>1</v>
      </c>
      <c r="F396">
        <v>89</v>
      </c>
      <c r="G396">
        <v>89</v>
      </c>
      <c r="H396">
        <v>0</v>
      </c>
      <c r="I396" s="2">
        <f>AVERAGE(Table1313[[#This Row],[Estimated costs 1]:[Estimated costs 20]])</f>
        <v>0</v>
      </c>
      <c r="J396" s="2" t="e">
        <f>(Table1313[[#This Row],[Mean]]-Table1313[[#This Row],[Actual cost]])/Table1313[[#This Row],[Actual cost]]*100</f>
        <v>#DIV/0!</v>
      </c>
      <c r="K396" s="2">
        <f>_xlfn.STDEV.P(Table1313[[#This Row],[Estimated costs 1]:[Estimated costs 20]])</f>
        <v>0</v>
      </c>
      <c r="L396" s="2" t="e">
        <f>Table1313[[#This Row],[Dev]]/Table1313[[#This Row],[Mean]]*100</f>
        <v>#DIV/0!</v>
      </c>
      <c r="M396" s="2">
        <f>Table1313[[#This Row],[Estimated costs 1]]-Table1313[[#This Row],[Actual cost]]</f>
        <v>0</v>
      </c>
      <c r="N396" s="2" t="e">
        <f>Table1313[[#This Row],[Diff 1]]/Table1313[[#This Row],[Actual cost]]*100</f>
        <v>#DIV/0!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</row>
    <row r="397" spans="1:34" x14ac:dyDescent="0.3">
      <c r="A397" t="s">
        <v>417</v>
      </c>
      <c r="B397">
        <v>395</v>
      </c>
      <c r="C397" t="str">
        <f>LEFT(Table1313[[#This Row],[Contingency id]])</f>
        <v>B</v>
      </c>
      <c r="D397">
        <v>0</v>
      </c>
      <c r="E397" s="1">
        <v>1</v>
      </c>
      <c r="F397">
        <v>89</v>
      </c>
      <c r="G397">
        <v>89</v>
      </c>
      <c r="H397">
        <v>0</v>
      </c>
      <c r="I397" s="2">
        <f>AVERAGE(Table1313[[#This Row],[Estimated costs 1]:[Estimated costs 20]])</f>
        <v>0</v>
      </c>
      <c r="J397" s="2" t="e">
        <f>(Table1313[[#This Row],[Mean]]-Table1313[[#This Row],[Actual cost]])/Table1313[[#This Row],[Actual cost]]*100</f>
        <v>#DIV/0!</v>
      </c>
      <c r="K397" s="2">
        <f>_xlfn.STDEV.P(Table1313[[#This Row],[Estimated costs 1]:[Estimated costs 20]])</f>
        <v>0</v>
      </c>
      <c r="L397" s="2" t="e">
        <f>Table1313[[#This Row],[Dev]]/Table1313[[#This Row],[Mean]]*100</f>
        <v>#DIV/0!</v>
      </c>
      <c r="M397" s="2">
        <f>Table1313[[#This Row],[Estimated costs 1]]-Table1313[[#This Row],[Actual cost]]</f>
        <v>0</v>
      </c>
      <c r="N397" s="2" t="e">
        <f>Table1313[[#This Row],[Diff 1]]/Table1313[[#This Row],[Actual cost]]*100</f>
        <v>#DIV/0!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</row>
    <row r="398" spans="1:34" x14ac:dyDescent="0.3">
      <c r="A398" t="s">
        <v>418</v>
      </c>
      <c r="B398">
        <v>396</v>
      </c>
      <c r="C398" t="str">
        <f>LEFT(Table1313[[#This Row],[Contingency id]])</f>
        <v>B</v>
      </c>
      <c r="D398">
        <v>0</v>
      </c>
      <c r="E398" s="1">
        <v>1.02298850574712</v>
      </c>
      <c r="F398">
        <v>89</v>
      </c>
      <c r="G398">
        <v>87</v>
      </c>
      <c r="H398">
        <v>0</v>
      </c>
      <c r="I398" s="2">
        <f>AVERAGE(Table1313[[#This Row],[Estimated costs 1]:[Estimated costs 20]])</f>
        <v>0</v>
      </c>
      <c r="J398" s="2" t="e">
        <f>(Table1313[[#This Row],[Mean]]-Table1313[[#This Row],[Actual cost]])/Table1313[[#This Row],[Actual cost]]*100</f>
        <v>#DIV/0!</v>
      </c>
      <c r="K398" s="2">
        <f>_xlfn.STDEV.P(Table1313[[#This Row],[Estimated costs 1]:[Estimated costs 20]])</f>
        <v>0</v>
      </c>
      <c r="L398" s="2" t="e">
        <f>Table1313[[#This Row],[Dev]]/Table1313[[#This Row],[Mean]]*100</f>
        <v>#DIV/0!</v>
      </c>
      <c r="M398" s="2">
        <f>Table1313[[#This Row],[Estimated costs 1]]-Table1313[[#This Row],[Actual cost]]</f>
        <v>0</v>
      </c>
      <c r="N398" s="2" t="e">
        <f>Table1313[[#This Row],[Diff 1]]/Table1313[[#This Row],[Actual cost]]*100</f>
        <v>#DIV/0!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</row>
    <row r="399" spans="1:34" x14ac:dyDescent="0.3">
      <c r="A399" t="s">
        <v>419</v>
      </c>
      <c r="B399">
        <v>397</v>
      </c>
      <c r="C399" t="str">
        <f>LEFT(Table1313[[#This Row],[Contingency id]])</f>
        <v>B</v>
      </c>
      <c r="D399">
        <v>0</v>
      </c>
      <c r="E399" s="1">
        <v>1</v>
      </c>
      <c r="F399">
        <v>130</v>
      </c>
      <c r="G399">
        <v>130</v>
      </c>
      <c r="H399">
        <v>0</v>
      </c>
      <c r="I399" s="2">
        <f>AVERAGE(Table1313[[#This Row],[Estimated costs 1]:[Estimated costs 20]])</f>
        <v>0</v>
      </c>
      <c r="J399" s="2" t="e">
        <f>(Table1313[[#This Row],[Mean]]-Table1313[[#This Row],[Actual cost]])/Table1313[[#This Row],[Actual cost]]*100</f>
        <v>#DIV/0!</v>
      </c>
      <c r="K399" s="2">
        <f>_xlfn.STDEV.P(Table1313[[#This Row],[Estimated costs 1]:[Estimated costs 20]])</f>
        <v>0</v>
      </c>
      <c r="L399" s="2" t="e">
        <f>Table1313[[#This Row],[Dev]]/Table1313[[#This Row],[Mean]]*100</f>
        <v>#DIV/0!</v>
      </c>
      <c r="M399" s="2">
        <f>Table1313[[#This Row],[Estimated costs 1]]-Table1313[[#This Row],[Actual cost]]</f>
        <v>0</v>
      </c>
      <c r="N399" s="2" t="e">
        <f>Table1313[[#This Row],[Diff 1]]/Table1313[[#This Row],[Actual cost]]*100</f>
        <v>#DIV/0!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</row>
    <row r="400" spans="1:34" x14ac:dyDescent="0.3">
      <c r="A400" t="s">
        <v>420</v>
      </c>
      <c r="B400">
        <v>398</v>
      </c>
      <c r="C400" t="str">
        <f>LEFT(Table1313[[#This Row],[Contingency id]])</f>
        <v>B</v>
      </c>
      <c r="D400">
        <v>0</v>
      </c>
      <c r="E400" s="1">
        <v>1</v>
      </c>
      <c r="F400">
        <v>130</v>
      </c>
      <c r="G400">
        <v>130</v>
      </c>
      <c r="H400">
        <v>0</v>
      </c>
      <c r="I400" s="2">
        <f>AVERAGE(Table1313[[#This Row],[Estimated costs 1]:[Estimated costs 20]])</f>
        <v>0</v>
      </c>
      <c r="J400" s="2" t="e">
        <f>(Table1313[[#This Row],[Mean]]-Table1313[[#This Row],[Actual cost]])/Table1313[[#This Row],[Actual cost]]*100</f>
        <v>#DIV/0!</v>
      </c>
      <c r="K400" s="2">
        <f>_xlfn.STDEV.P(Table1313[[#This Row],[Estimated costs 1]:[Estimated costs 20]])</f>
        <v>0</v>
      </c>
      <c r="L400" s="2" t="e">
        <f>Table1313[[#This Row],[Dev]]/Table1313[[#This Row],[Mean]]*100</f>
        <v>#DIV/0!</v>
      </c>
      <c r="M400" s="2">
        <f>Table1313[[#This Row],[Estimated costs 1]]-Table1313[[#This Row],[Actual cost]]</f>
        <v>0</v>
      </c>
      <c r="N400" s="2" t="e">
        <f>Table1313[[#This Row],[Diff 1]]/Table1313[[#This Row],[Actual cost]]*100</f>
        <v>#DIV/0!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</row>
    <row r="401" spans="1:34" x14ac:dyDescent="0.3">
      <c r="A401" t="s">
        <v>421</v>
      </c>
      <c r="B401">
        <v>399</v>
      </c>
      <c r="C401" t="str">
        <f>LEFT(Table1313[[#This Row],[Contingency id]])</f>
        <v>B</v>
      </c>
      <c r="D401">
        <v>0</v>
      </c>
      <c r="E401" s="1">
        <v>1.0077519379844899</v>
      </c>
      <c r="F401">
        <v>130</v>
      </c>
      <c r="G401">
        <v>129</v>
      </c>
      <c r="H401">
        <v>0</v>
      </c>
      <c r="I401" s="2">
        <f>AVERAGE(Table1313[[#This Row],[Estimated costs 1]:[Estimated costs 20]])</f>
        <v>0</v>
      </c>
      <c r="J401" s="2" t="e">
        <f>(Table1313[[#This Row],[Mean]]-Table1313[[#This Row],[Actual cost]])/Table1313[[#This Row],[Actual cost]]*100</f>
        <v>#DIV/0!</v>
      </c>
      <c r="K401" s="2">
        <f>_xlfn.STDEV.P(Table1313[[#This Row],[Estimated costs 1]:[Estimated costs 20]])</f>
        <v>0</v>
      </c>
      <c r="L401" s="2" t="e">
        <f>Table1313[[#This Row],[Dev]]/Table1313[[#This Row],[Mean]]*100</f>
        <v>#DIV/0!</v>
      </c>
      <c r="M401" s="2">
        <f>Table1313[[#This Row],[Estimated costs 1]]-Table1313[[#This Row],[Actual cost]]</f>
        <v>0</v>
      </c>
      <c r="N401" s="2" t="e">
        <f>Table1313[[#This Row],[Diff 1]]/Table1313[[#This Row],[Actual cost]]*100</f>
        <v>#DIV/0!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</row>
    <row r="402" spans="1:34" x14ac:dyDescent="0.3">
      <c r="A402" t="s">
        <v>422</v>
      </c>
      <c r="B402">
        <v>400</v>
      </c>
      <c r="C402" t="str">
        <f>LEFT(Table1313[[#This Row],[Contingency id]])</f>
        <v>B</v>
      </c>
      <c r="D402">
        <v>0</v>
      </c>
      <c r="E402" s="1">
        <v>1.0077519379844899</v>
      </c>
      <c r="F402">
        <v>130</v>
      </c>
      <c r="G402">
        <v>129</v>
      </c>
      <c r="H402">
        <v>0</v>
      </c>
      <c r="I402" s="2">
        <f>AVERAGE(Table1313[[#This Row],[Estimated costs 1]:[Estimated costs 20]])</f>
        <v>0</v>
      </c>
      <c r="J402" s="2" t="e">
        <f>(Table1313[[#This Row],[Mean]]-Table1313[[#This Row],[Actual cost]])/Table1313[[#This Row],[Actual cost]]*100</f>
        <v>#DIV/0!</v>
      </c>
      <c r="K402" s="2">
        <f>_xlfn.STDEV.P(Table1313[[#This Row],[Estimated costs 1]:[Estimated costs 20]])</f>
        <v>0</v>
      </c>
      <c r="L402" s="2" t="e">
        <f>Table1313[[#This Row],[Dev]]/Table1313[[#This Row],[Mean]]*100</f>
        <v>#DIV/0!</v>
      </c>
      <c r="M402" s="2">
        <f>Table1313[[#This Row],[Estimated costs 1]]-Table1313[[#This Row],[Actual cost]]</f>
        <v>0</v>
      </c>
      <c r="N402" s="2" t="e">
        <f>Table1313[[#This Row],[Diff 1]]/Table1313[[#This Row],[Actual cost]]*100</f>
        <v>#DIV/0!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</row>
    <row r="403" spans="1:34" x14ac:dyDescent="0.3">
      <c r="A403" t="s">
        <v>423</v>
      </c>
      <c r="B403">
        <v>401</v>
      </c>
      <c r="C403" t="str">
        <f>LEFT(Table1313[[#This Row],[Contingency id]])</f>
        <v>B</v>
      </c>
      <c r="D403">
        <v>0</v>
      </c>
      <c r="E403" s="1">
        <v>1</v>
      </c>
      <c r="F403">
        <v>130</v>
      </c>
      <c r="G403">
        <v>130</v>
      </c>
      <c r="H403">
        <v>0</v>
      </c>
      <c r="I403" s="2">
        <f>AVERAGE(Table1313[[#This Row],[Estimated costs 1]:[Estimated costs 20]])</f>
        <v>0</v>
      </c>
      <c r="J403" s="2" t="e">
        <f>(Table1313[[#This Row],[Mean]]-Table1313[[#This Row],[Actual cost]])/Table1313[[#This Row],[Actual cost]]*100</f>
        <v>#DIV/0!</v>
      </c>
      <c r="K403" s="2">
        <f>_xlfn.STDEV.P(Table1313[[#This Row],[Estimated costs 1]:[Estimated costs 20]])</f>
        <v>0</v>
      </c>
      <c r="L403" s="2" t="e">
        <f>Table1313[[#This Row],[Dev]]/Table1313[[#This Row],[Mean]]*100</f>
        <v>#DIV/0!</v>
      </c>
      <c r="M403" s="2">
        <f>Table1313[[#This Row],[Estimated costs 1]]-Table1313[[#This Row],[Actual cost]]</f>
        <v>0</v>
      </c>
      <c r="N403" s="2" t="e">
        <f>Table1313[[#This Row],[Diff 1]]/Table1313[[#This Row],[Actual cost]]*100</f>
        <v>#DIV/0!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</row>
    <row r="404" spans="1:34" x14ac:dyDescent="0.3">
      <c r="A404" t="s">
        <v>424</v>
      </c>
      <c r="B404">
        <v>402</v>
      </c>
      <c r="C404" t="str">
        <f>LEFT(Table1313[[#This Row],[Contingency id]])</f>
        <v>B</v>
      </c>
      <c r="D404">
        <v>0</v>
      </c>
      <c r="E404" s="1">
        <v>1</v>
      </c>
      <c r="F404">
        <v>122</v>
      </c>
      <c r="G404">
        <v>122</v>
      </c>
      <c r="H404">
        <v>0</v>
      </c>
      <c r="I404" s="2">
        <f>AVERAGE(Table1313[[#This Row],[Estimated costs 1]:[Estimated costs 20]])</f>
        <v>0</v>
      </c>
      <c r="J404" s="2" t="e">
        <f>(Table1313[[#This Row],[Mean]]-Table1313[[#This Row],[Actual cost]])/Table1313[[#This Row],[Actual cost]]*100</f>
        <v>#DIV/0!</v>
      </c>
      <c r="K404" s="2">
        <f>_xlfn.STDEV.P(Table1313[[#This Row],[Estimated costs 1]:[Estimated costs 20]])</f>
        <v>0</v>
      </c>
      <c r="L404" s="2" t="e">
        <f>Table1313[[#This Row],[Dev]]/Table1313[[#This Row],[Mean]]*100</f>
        <v>#DIV/0!</v>
      </c>
      <c r="M404" s="2">
        <f>Table1313[[#This Row],[Estimated costs 1]]-Table1313[[#This Row],[Actual cost]]</f>
        <v>0</v>
      </c>
      <c r="N404" s="2" t="e">
        <f>Table1313[[#This Row],[Diff 1]]/Table1313[[#This Row],[Actual cost]]*100</f>
        <v>#DIV/0!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</row>
    <row r="405" spans="1:34" x14ac:dyDescent="0.3">
      <c r="A405" t="s">
        <v>425</v>
      </c>
      <c r="B405">
        <v>403</v>
      </c>
      <c r="C405" t="str">
        <f>LEFT(Table1313[[#This Row],[Contingency id]])</f>
        <v>B</v>
      </c>
      <c r="D405">
        <v>0</v>
      </c>
      <c r="E405" s="1">
        <v>1.00833333333333</v>
      </c>
      <c r="F405">
        <v>121</v>
      </c>
      <c r="G405">
        <v>120</v>
      </c>
      <c r="H405">
        <v>0</v>
      </c>
      <c r="I405" s="2">
        <f>AVERAGE(Table1313[[#This Row],[Estimated costs 1]:[Estimated costs 20]])</f>
        <v>0</v>
      </c>
      <c r="J405" s="2" t="e">
        <f>(Table1313[[#This Row],[Mean]]-Table1313[[#This Row],[Actual cost]])/Table1313[[#This Row],[Actual cost]]*100</f>
        <v>#DIV/0!</v>
      </c>
      <c r="K405" s="2">
        <f>_xlfn.STDEV.P(Table1313[[#This Row],[Estimated costs 1]:[Estimated costs 20]])</f>
        <v>0</v>
      </c>
      <c r="L405" s="2" t="e">
        <f>Table1313[[#This Row],[Dev]]/Table1313[[#This Row],[Mean]]*100</f>
        <v>#DIV/0!</v>
      </c>
      <c r="M405" s="2">
        <f>Table1313[[#This Row],[Estimated costs 1]]-Table1313[[#This Row],[Actual cost]]</f>
        <v>0</v>
      </c>
      <c r="N405" s="2" t="e">
        <f>Table1313[[#This Row],[Diff 1]]/Table1313[[#This Row],[Actual cost]]*100</f>
        <v>#DIV/0!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</row>
    <row r="406" spans="1:34" x14ac:dyDescent="0.3">
      <c r="A406" t="s">
        <v>426</v>
      </c>
      <c r="B406">
        <v>404</v>
      </c>
      <c r="C406" t="str">
        <f>LEFT(Table1313[[#This Row],[Contingency id]])</f>
        <v>B</v>
      </c>
      <c r="D406">
        <v>0</v>
      </c>
      <c r="E406" s="1">
        <v>1</v>
      </c>
      <c r="F406">
        <v>122</v>
      </c>
      <c r="G406">
        <v>122</v>
      </c>
      <c r="H406">
        <v>0</v>
      </c>
      <c r="I406" s="2">
        <f>AVERAGE(Table1313[[#This Row],[Estimated costs 1]:[Estimated costs 20]])</f>
        <v>0</v>
      </c>
      <c r="J406" s="2" t="e">
        <f>(Table1313[[#This Row],[Mean]]-Table1313[[#This Row],[Actual cost]])/Table1313[[#This Row],[Actual cost]]*100</f>
        <v>#DIV/0!</v>
      </c>
      <c r="K406" s="2">
        <f>_xlfn.STDEV.P(Table1313[[#This Row],[Estimated costs 1]:[Estimated costs 20]])</f>
        <v>0</v>
      </c>
      <c r="L406" s="2" t="e">
        <f>Table1313[[#This Row],[Dev]]/Table1313[[#This Row],[Mean]]*100</f>
        <v>#DIV/0!</v>
      </c>
      <c r="M406" s="2">
        <f>Table1313[[#This Row],[Estimated costs 1]]-Table1313[[#This Row],[Actual cost]]</f>
        <v>0</v>
      </c>
      <c r="N406" s="2" t="e">
        <f>Table1313[[#This Row],[Diff 1]]/Table1313[[#This Row],[Actual cost]]*100</f>
        <v>#DIV/0!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</row>
    <row r="407" spans="1:34" x14ac:dyDescent="0.3">
      <c r="A407" t="s">
        <v>427</v>
      </c>
      <c r="B407">
        <v>405</v>
      </c>
      <c r="C407" t="str">
        <f>LEFT(Table1313[[#This Row],[Contingency id]])</f>
        <v>B</v>
      </c>
      <c r="D407">
        <v>0</v>
      </c>
      <c r="E407" s="1">
        <v>1</v>
      </c>
      <c r="F407">
        <v>118</v>
      </c>
      <c r="G407">
        <v>118</v>
      </c>
      <c r="H407">
        <v>0</v>
      </c>
      <c r="I407" s="2">
        <f>AVERAGE(Table1313[[#This Row],[Estimated costs 1]:[Estimated costs 20]])</f>
        <v>0</v>
      </c>
      <c r="J407" s="2" t="e">
        <f>(Table1313[[#This Row],[Mean]]-Table1313[[#This Row],[Actual cost]])/Table1313[[#This Row],[Actual cost]]*100</f>
        <v>#DIV/0!</v>
      </c>
      <c r="K407" s="2">
        <f>_xlfn.STDEV.P(Table1313[[#This Row],[Estimated costs 1]:[Estimated costs 20]])</f>
        <v>0</v>
      </c>
      <c r="L407" s="2" t="e">
        <f>Table1313[[#This Row],[Dev]]/Table1313[[#This Row],[Mean]]*100</f>
        <v>#DIV/0!</v>
      </c>
      <c r="M407" s="2">
        <f>Table1313[[#This Row],[Estimated costs 1]]-Table1313[[#This Row],[Actual cost]]</f>
        <v>0</v>
      </c>
      <c r="N407" s="2" t="e">
        <f>Table1313[[#This Row],[Diff 1]]/Table1313[[#This Row],[Actual cost]]*100</f>
        <v>#DIV/0!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</row>
    <row r="408" spans="1:34" x14ac:dyDescent="0.3">
      <c r="A408" t="s">
        <v>428</v>
      </c>
      <c r="B408">
        <v>406</v>
      </c>
      <c r="C408" t="str">
        <f>LEFT(Table1313[[#This Row],[Contingency id]])</f>
        <v>B</v>
      </c>
      <c r="D408">
        <v>0</v>
      </c>
      <c r="E408" s="1">
        <v>1</v>
      </c>
      <c r="F408">
        <v>118</v>
      </c>
      <c r="G408">
        <v>118</v>
      </c>
      <c r="H408">
        <v>0</v>
      </c>
      <c r="I408" s="2">
        <f>AVERAGE(Table1313[[#This Row],[Estimated costs 1]:[Estimated costs 20]])</f>
        <v>0</v>
      </c>
      <c r="J408" s="2" t="e">
        <f>(Table1313[[#This Row],[Mean]]-Table1313[[#This Row],[Actual cost]])/Table1313[[#This Row],[Actual cost]]*100</f>
        <v>#DIV/0!</v>
      </c>
      <c r="K408" s="2">
        <f>_xlfn.STDEV.P(Table1313[[#This Row],[Estimated costs 1]:[Estimated costs 20]])</f>
        <v>0</v>
      </c>
      <c r="L408" s="2" t="e">
        <f>Table1313[[#This Row],[Dev]]/Table1313[[#This Row],[Mean]]*100</f>
        <v>#DIV/0!</v>
      </c>
      <c r="M408" s="2">
        <f>Table1313[[#This Row],[Estimated costs 1]]-Table1313[[#This Row],[Actual cost]]</f>
        <v>0</v>
      </c>
      <c r="N408" s="2" t="e">
        <f>Table1313[[#This Row],[Diff 1]]/Table1313[[#This Row],[Actual cost]]*100</f>
        <v>#DIV/0!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</row>
    <row r="409" spans="1:34" x14ac:dyDescent="0.3">
      <c r="A409" t="s">
        <v>429</v>
      </c>
      <c r="B409">
        <v>407</v>
      </c>
      <c r="C409" t="str">
        <f>LEFT(Table1313[[#This Row],[Contingency id]])</f>
        <v>B</v>
      </c>
      <c r="D409">
        <v>0</v>
      </c>
      <c r="E409" s="1">
        <v>1</v>
      </c>
      <c r="F409">
        <v>122</v>
      </c>
      <c r="G409">
        <v>122</v>
      </c>
      <c r="H409">
        <v>0</v>
      </c>
      <c r="I409" s="2">
        <f>AVERAGE(Table1313[[#This Row],[Estimated costs 1]:[Estimated costs 20]])</f>
        <v>0</v>
      </c>
      <c r="J409" s="2" t="e">
        <f>(Table1313[[#This Row],[Mean]]-Table1313[[#This Row],[Actual cost]])/Table1313[[#This Row],[Actual cost]]*100</f>
        <v>#DIV/0!</v>
      </c>
      <c r="K409" s="2">
        <f>_xlfn.STDEV.P(Table1313[[#This Row],[Estimated costs 1]:[Estimated costs 20]])</f>
        <v>0</v>
      </c>
      <c r="L409" s="2" t="e">
        <f>Table1313[[#This Row],[Dev]]/Table1313[[#This Row],[Mean]]*100</f>
        <v>#DIV/0!</v>
      </c>
      <c r="M409" s="2">
        <f>Table1313[[#This Row],[Estimated costs 1]]-Table1313[[#This Row],[Actual cost]]</f>
        <v>0</v>
      </c>
      <c r="N409" s="2" t="e">
        <f>Table1313[[#This Row],[Diff 1]]/Table1313[[#This Row],[Actual cost]]*100</f>
        <v>#DIV/0!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</row>
    <row r="410" spans="1:34" x14ac:dyDescent="0.3">
      <c r="A410" t="s">
        <v>430</v>
      </c>
      <c r="B410">
        <v>408</v>
      </c>
      <c r="C410" t="str">
        <f>LEFT(Table1313[[#This Row],[Contingency id]])</f>
        <v>B</v>
      </c>
      <c r="D410">
        <v>0</v>
      </c>
      <c r="E410" s="1">
        <v>1</v>
      </c>
      <c r="F410">
        <v>62</v>
      </c>
      <c r="G410">
        <v>62</v>
      </c>
      <c r="H410">
        <v>0</v>
      </c>
      <c r="I410" s="2">
        <f>AVERAGE(Table1313[[#This Row],[Estimated costs 1]:[Estimated costs 20]])</f>
        <v>0</v>
      </c>
      <c r="J410" s="2" t="e">
        <f>(Table1313[[#This Row],[Mean]]-Table1313[[#This Row],[Actual cost]])/Table1313[[#This Row],[Actual cost]]*100</f>
        <v>#DIV/0!</v>
      </c>
      <c r="K410" s="2">
        <f>_xlfn.STDEV.P(Table1313[[#This Row],[Estimated costs 1]:[Estimated costs 20]])</f>
        <v>0</v>
      </c>
      <c r="L410" s="2" t="e">
        <f>Table1313[[#This Row],[Dev]]/Table1313[[#This Row],[Mean]]*100</f>
        <v>#DIV/0!</v>
      </c>
      <c r="M410" s="2">
        <f>Table1313[[#This Row],[Estimated costs 1]]-Table1313[[#This Row],[Actual cost]]</f>
        <v>0</v>
      </c>
      <c r="N410" s="2" t="e">
        <f>Table1313[[#This Row],[Diff 1]]/Table1313[[#This Row],[Actual cost]]*100</f>
        <v>#DIV/0!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</row>
    <row r="411" spans="1:34" x14ac:dyDescent="0.3">
      <c r="A411" t="s">
        <v>431</v>
      </c>
      <c r="B411">
        <v>409</v>
      </c>
      <c r="C411" t="str">
        <f>LEFT(Table1313[[#This Row],[Contingency id]])</f>
        <v>B</v>
      </c>
      <c r="D411">
        <v>0</v>
      </c>
      <c r="E411" s="1">
        <v>1</v>
      </c>
      <c r="F411">
        <v>62</v>
      </c>
      <c r="G411">
        <v>62</v>
      </c>
      <c r="H411">
        <v>0</v>
      </c>
      <c r="I411" s="2">
        <f>AVERAGE(Table1313[[#This Row],[Estimated costs 1]:[Estimated costs 20]])</f>
        <v>0</v>
      </c>
      <c r="J411" s="2" t="e">
        <f>(Table1313[[#This Row],[Mean]]-Table1313[[#This Row],[Actual cost]])/Table1313[[#This Row],[Actual cost]]*100</f>
        <v>#DIV/0!</v>
      </c>
      <c r="K411" s="2">
        <f>_xlfn.STDEV.P(Table1313[[#This Row],[Estimated costs 1]:[Estimated costs 20]])</f>
        <v>0</v>
      </c>
      <c r="L411" s="2" t="e">
        <f>Table1313[[#This Row],[Dev]]/Table1313[[#This Row],[Mean]]*100</f>
        <v>#DIV/0!</v>
      </c>
      <c r="M411" s="2">
        <f>Table1313[[#This Row],[Estimated costs 1]]-Table1313[[#This Row],[Actual cost]]</f>
        <v>0</v>
      </c>
      <c r="N411" s="2" t="e">
        <f>Table1313[[#This Row],[Diff 1]]/Table1313[[#This Row],[Actual cost]]*100</f>
        <v>#DIV/0!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</row>
    <row r="412" spans="1:34" x14ac:dyDescent="0.3">
      <c r="A412" t="s">
        <v>432</v>
      </c>
      <c r="B412">
        <v>410</v>
      </c>
      <c r="C412" t="str">
        <f>LEFT(Table1313[[#This Row],[Contingency id]])</f>
        <v>B</v>
      </c>
      <c r="D412">
        <v>0</v>
      </c>
      <c r="E412" s="1">
        <v>1</v>
      </c>
      <c r="F412">
        <v>62</v>
      </c>
      <c r="G412">
        <v>62</v>
      </c>
      <c r="H412">
        <v>0</v>
      </c>
      <c r="I412" s="2">
        <f>AVERAGE(Table1313[[#This Row],[Estimated costs 1]:[Estimated costs 20]])</f>
        <v>0</v>
      </c>
      <c r="J412" s="2" t="e">
        <f>(Table1313[[#This Row],[Mean]]-Table1313[[#This Row],[Actual cost]])/Table1313[[#This Row],[Actual cost]]*100</f>
        <v>#DIV/0!</v>
      </c>
      <c r="K412" s="2">
        <f>_xlfn.STDEV.P(Table1313[[#This Row],[Estimated costs 1]:[Estimated costs 20]])</f>
        <v>0</v>
      </c>
      <c r="L412" s="2" t="e">
        <f>Table1313[[#This Row],[Dev]]/Table1313[[#This Row],[Mean]]*100</f>
        <v>#DIV/0!</v>
      </c>
      <c r="M412" s="2">
        <f>Table1313[[#This Row],[Estimated costs 1]]-Table1313[[#This Row],[Actual cost]]</f>
        <v>0</v>
      </c>
      <c r="N412" s="2" t="e">
        <f>Table1313[[#This Row],[Diff 1]]/Table1313[[#This Row],[Actual cost]]*100</f>
        <v>#DIV/0!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</row>
    <row r="413" spans="1:34" x14ac:dyDescent="0.3">
      <c r="A413" t="s">
        <v>433</v>
      </c>
      <c r="B413">
        <v>411</v>
      </c>
      <c r="C413" t="str">
        <f>LEFT(Table1313[[#This Row],[Contingency id]])</f>
        <v>B</v>
      </c>
      <c r="D413">
        <v>0</v>
      </c>
      <c r="E413" s="1">
        <v>1</v>
      </c>
      <c r="F413">
        <v>23</v>
      </c>
      <c r="G413">
        <v>23</v>
      </c>
      <c r="H413">
        <v>0</v>
      </c>
      <c r="I413" s="2">
        <f>AVERAGE(Table1313[[#This Row],[Estimated costs 1]:[Estimated costs 20]])</f>
        <v>0</v>
      </c>
      <c r="J413" s="2" t="e">
        <f>(Table1313[[#This Row],[Mean]]-Table1313[[#This Row],[Actual cost]])/Table1313[[#This Row],[Actual cost]]*100</f>
        <v>#DIV/0!</v>
      </c>
      <c r="K413" s="2">
        <f>_xlfn.STDEV.P(Table1313[[#This Row],[Estimated costs 1]:[Estimated costs 20]])</f>
        <v>0</v>
      </c>
      <c r="L413" s="2" t="e">
        <f>Table1313[[#This Row],[Dev]]/Table1313[[#This Row],[Mean]]*100</f>
        <v>#DIV/0!</v>
      </c>
      <c r="M413" s="2">
        <f>Table1313[[#This Row],[Estimated costs 1]]-Table1313[[#This Row],[Actual cost]]</f>
        <v>0</v>
      </c>
      <c r="N413" s="2" t="e">
        <f>Table1313[[#This Row],[Diff 1]]/Table1313[[#This Row],[Actual cost]]*100</f>
        <v>#DIV/0!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</row>
    <row r="414" spans="1:34" x14ac:dyDescent="0.3">
      <c r="A414" t="s">
        <v>434</v>
      </c>
      <c r="B414">
        <v>412</v>
      </c>
      <c r="C414" t="str">
        <f>LEFT(Table1313[[#This Row],[Contingency id]])</f>
        <v>B</v>
      </c>
      <c r="D414">
        <v>0</v>
      </c>
      <c r="E414" s="1">
        <v>1</v>
      </c>
      <c r="F414">
        <v>23</v>
      </c>
      <c r="G414">
        <v>23</v>
      </c>
      <c r="H414">
        <v>0</v>
      </c>
      <c r="I414" s="2">
        <f>AVERAGE(Table1313[[#This Row],[Estimated costs 1]:[Estimated costs 20]])</f>
        <v>0</v>
      </c>
      <c r="J414" s="2" t="e">
        <f>(Table1313[[#This Row],[Mean]]-Table1313[[#This Row],[Actual cost]])/Table1313[[#This Row],[Actual cost]]*100</f>
        <v>#DIV/0!</v>
      </c>
      <c r="K414" s="2">
        <f>_xlfn.STDEV.P(Table1313[[#This Row],[Estimated costs 1]:[Estimated costs 20]])</f>
        <v>0</v>
      </c>
      <c r="L414" s="2" t="e">
        <f>Table1313[[#This Row],[Dev]]/Table1313[[#This Row],[Mean]]*100</f>
        <v>#DIV/0!</v>
      </c>
      <c r="M414" s="2">
        <f>Table1313[[#This Row],[Estimated costs 1]]-Table1313[[#This Row],[Actual cost]]</f>
        <v>0</v>
      </c>
      <c r="N414" s="2" t="e">
        <f>Table1313[[#This Row],[Diff 1]]/Table1313[[#This Row],[Actual cost]]*100</f>
        <v>#DIV/0!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</row>
    <row r="415" spans="1:34" x14ac:dyDescent="0.3">
      <c r="A415" t="s">
        <v>435</v>
      </c>
      <c r="B415">
        <v>413</v>
      </c>
      <c r="C415" t="str">
        <f>LEFT(Table1313[[#This Row],[Contingency id]])</f>
        <v>B</v>
      </c>
      <c r="D415">
        <v>0</v>
      </c>
      <c r="E415" s="1">
        <v>1</v>
      </c>
      <c r="F415">
        <v>23</v>
      </c>
      <c r="G415">
        <v>23</v>
      </c>
      <c r="H415">
        <v>0</v>
      </c>
      <c r="I415" s="2">
        <f>AVERAGE(Table1313[[#This Row],[Estimated costs 1]:[Estimated costs 20]])</f>
        <v>0</v>
      </c>
      <c r="J415" s="2" t="e">
        <f>(Table1313[[#This Row],[Mean]]-Table1313[[#This Row],[Actual cost]])/Table1313[[#This Row],[Actual cost]]*100</f>
        <v>#DIV/0!</v>
      </c>
      <c r="K415" s="2">
        <f>_xlfn.STDEV.P(Table1313[[#This Row],[Estimated costs 1]:[Estimated costs 20]])</f>
        <v>0</v>
      </c>
      <c r="L415" s="2" t="e">
        <f>Table1313[[#This Row],[Dev]]/Table1313[[#This Row],[Mean]]*100</f>
        <v>#DIV/0!</v>
      </c>
      <c r="M415" s="2">
        <f>Table1313[[#This Row],[Estimated costs 1]]-Table1313[[#This Row],[Actual cost]]</f>
        <v>0</v>
      </c>
      <c r="N415" s="2" t="e">
        <f>Table1313[[#This Row],[Diff 1]]/Table1313[[#This Row],[Actual cost]]*100</f>
        <v>#DIV/0!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</row>
    <row r="416" spans="1:34" x14ac:dyDescent="0.3">
      <c r="A416" t="s">
        <v>436</v>
      </c>
      <c r="B416">
        <v>414</v>
      </c>
      <c r="C416" t="str">
        <f>LEFT(Table1313[[#This Row],[Contingency id]])</f>
        <v>B</v>
      </c>
      <c r="D416">
        <v>0</v>
      </c>
      <c r="E416" s="1">
        <v>1</v>
      </c>
      <c r="F416">
        <v>23</v>
      </c>
      <c r="G416">
        <v>23</v>
      </c>
      <c r="H416">
        <v>0</v>
      </c>
      <c r="I416" s="2">
        <f>AVERAGE(Table1313[[#This Row],[Estimated costs 1]:[Estimated costs 20]])</f>
        <v>0</v>
      </c>
      <c r="J416" s="2" t="e">
        <f>(Table1313[[#This Row],[Mean]]-Table1313[[#This Row],[Actual cost]])/Table1313[[#This Row],[Actual cost]]*100</f>
        <v>#DIV/0!</v>
      </c>
      <c r="K416" s="2">
        <f>_xlfn.STDEV.P(Table1313[[#This Row],[Estimated costs 1]:[Estimated costs 20]])</f>
        <v>0</v>
      </c>
      <c r="L416" s="2" t="e">
        <f>Table1313[[#This Row],[Dev]]/Table1313[[#This Row],[Mean]]*100</f>
        <v>#DIV/0!</v>
      </c>
      <c r="M416" s="2">
        <f>Table1313[[#This Row],[Estimated costs 1]]-Table1313[[#This Row],[Actual cost]]</f>
        <v>0</v>
      </c>
      <c r="N416" s="2" t="e">
        <f>Table1313[[#This Row],[Diff 1]]/Table1313[[#This Row],[Actual cost]]*100</f>
        <v>#DIV/0!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</row>
    <row r="417" spans="1:34" x14ac:dyDescent="0.3">
      <c r="A417" t="s">
        <v>437</v>
      </c>
      <c r="B417">
        <v>415</v>
      </c>
      <c r="C417" t="str">
        <f>LEFT(Table1313[[#This Row],[Contingency id]])</f>
        <v>B</v>
      </c>
      <c r="D417">
        <v>0</v>
      </c>
      <c r="E417" s="1">
        <v>1</v>
      </c>
      <c r="F417">
        <v>23</v>
      </c>
      <c r="G417">
        <v>23</v>
      </c>
      <c r="H417">
        <v>0</v>
      </c>
      <c r="I417" s="2">
        <f>AVERAGE(Table1313[[#This Row],[Estimated costs 1]:[Estimated costs 20]])</f>
        <v>0</v>
      </c>
      <c r="J417" s="2" t="e">
        <f>(Table1313[[#This Row],[Mean]]-Table1313[[#This Row],[Actual cost]])/Table1313[[#This Row],[Actual cost]]*100</f>
        <v>#DIV/0!</v>
      </c>
      <c r="K417" s="2">
        <f>_xlfn.STDEV.P(Table1313[[#This Row],[Estimated costs 1]:[Estimated costs 20]])</f>
        <v>0</v>
      </c>
      <c r="L417" s="2" t="e">
        <f>Table1313[[#This Row],[Dev]]/Table1313[[#This Row],[Mean]]*100</f>
        <v>#DIV/0!</v>
      </c>
      <c r="M417" s="2">
        <f>Table1313[[#This Row],[Estimated costs 1]]-Table1313[[#This Row],[Actual cost]]</f>
        <v>0</v>
      </c>
      <c r="N417" s="2" t="e">
        <f>Table1313[[#This Row],[Diff 1]]/Table1313[[#This Row],[Actual cost]]*100</f>
        <v>#DIV/0!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</row>
    <row r="418" spans="1:34" x14ac:dyDescent="0.3">
      <c r="A418" t="s">
        <v>438</v>
      </c>
      <c r="B418">
        <v>416</v>
      </c>
      <c r="C418" t="str">
        <f>LEFT(Table1313[[#This Row],[Contingency id]])</f>
        <v>B</v>
      </c>
      <c r="D418">
        <v>0</v>
      </c>
      <c r="E418" s="1">
        <v>1</v>
      </c>
      <c r="F418">
        <v>23</v>
      </c>
      <c r="G418">
        <v>23</v>
      </c>
      <c r="H418">
        <v>0</v>
      </c>
      <c r="I418" s="2">
        <f>AVERAGE(Table1313[[#This Row],[Estimated costs 1]:[Estimated costs 20]])</f>
        <v>0</v>
      </c>
      <c r="J418" s="2" t="e">
        <f>(Table1313[[#This Row],[Mean]]-Table1313[[#This Row],[Actual cost]])/Table1313[[#This Row],[Actual cost]]*100</f>
        <v>#DIV/0!</v>
      </c>
      <c r="K418" s="2">
        <f>_xlfn.STDEV.P(Table1313[[#This Row],[Estimated costs 1]:[Estimated costs 20]])</f>
        <v>0</v>
      </c>
      <c r="L418" s="2" t="e">
        <f>Table1313[[#This Row],[Dev]]/Table1313[[#This Row],[Mean]]*100</f>
        <v>#DIV/0!</v>
      </c>
      <c r="M418" s="2">
        <f>Table1313[[#This Row],[Estimated costs 1]]-Table1313[[#This Row],[Actual cost]]</f>
        <v>0</v>
      </c>
      <c r="N418" s="2" t="e">
        <f>Table1313[[#This Row],[Diff 1]]/Table1313[[#This Row],[Actual cost]]*100</f>
        <v>#DIV/0!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</row>
    <row r="419" spans="1:34" x14ac:dyDescent="0.3">
      <c r="A419" t="s">
        <v>439</v>
      </c>
      <c r="B419">
        <v>417</v>
      </c>
      <c r="C419" t="str">
        <f>LEFT(Table1313[[#This Row],[Contingency id]])</f>
        <v>B</v>
      </c>
      <c r="D419">
        <v>0</v>
      </c>
      <c r="E419" s="1">
        <v>1</v>
      </c>
      <c r="F419">
        <v>23</v>
      </c>
      <c r="G419">
        <v>23</v>
      </c>
      <c r="H419">
        <v>0</v>
      </c>
      <c r="I419" s="2">
        <f>AVERAGE(Table1313[[#This Row],[Estimated costs 1]:[Estimated costs 20]])</f>
        <v>0</v>
      </c>
      <c r="J419" s="2" t="e">
        <f>(Table1313[[#This Row],[Mean]]-Table1313[[#This Row],[Actual cost]])/Table1313[[#This Row],[Actual cost]]*100</f>
        <v>#DIV/0!</v>
      </c>
      <c r="K419" s="2">
        <f>_xlfn.STDEV.P(Table1313[[#This Row],[Estimated costs 1]:[Estimated costs 20]])</f>
        <v>0</v>
      </c>
      <c r="L419" s="2" t="e">
        <f>Table1313[[#This Row],[Dev]]/Table1313[[#This Row],[Mean]]*100</f>
        <v>#DIV/0!</v>
      </c>
      <c r="M419" s="2">
        <f>Table1313[[#This Row],[Estimated costs 1]]-Table1313[[#This Row],[Actual cost]]</f>
        <v>0</v>
      </c>
      <c r="N419" s="2" t="e">
        <f>Table1313[[#This Row],[Diff 1]]/Table1313[[#This Row],[Actual cost]]*100</f>
        <v>#DIV/0!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</row>
    <row r="420" spans="1:34" x14ac:dyDescent="0.3">
      <c r="A420" t="s">
        <v>440</v>
      </c>
      <c r="B420">
        <v>418</v>
      </c>
      <c r="C420" t="str">
        <f>LEFT(Table1313[[#This Row],[Contingency id]])</f>
        <v>B</v>
      </c>
      <c r="D420">
        <v>0</v>
      </c>
      <c r="E420" s="1">
        <v>1</v>
      </c>
      <c r="F420">
        <v>23</v>
      </c>
      <c r="G420">
        <v>23</v>
      </c>
      <c r="H420">
        <v>0</v>
      </c>
      <c r="I420" s="2">
        <f>AVERAGE(Table1313[[#This Row],[Estimated costs 1]:[Estimated costs 20]])</f>
        <v>0</v>
      </c>
      <c r="J420" s="2" t="e">
        <f>(Table1313[[#This Row],[Mean]]-Table1313[[#This Row],[Actual cost]])/Table1313[[#This Row],[Actual cost]]*100</f>
        <v>#DIV/0!</v>
      </c>
      <c r="K420" s="2">
        <f>_xlfn.STDEV.P(Table1313[[#This Row],[Estimated costs 1]:[Estimated costs 20]])</f>
        <v>0</v>
      </c>
      <c r="L420" s="2" t="e">
        <f>Table1313[[#This Row],[Dev]]/Table1313[[#This Row],[Mean]]*100</f>
        <v>#DIV/0!</v>
      </c>
      <c r="M420" s="2">
        <f>Table1313[[#This Row],[Estimated costs 1]]-Table1313[[#This Row],[Actual cost]]</f>
        <v>0</v>
      </c>
      <c r="N420" s="2" t="e">
        <f>Table1313[[#This Row],[Diff 1]]/Table1313[[#This Row],[Actual cost]]*100</f>
        <v>#DIV/0!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</row>
    <row r="421" spans="1:34" x14ac:dyDescent="0.3">
      <c r="A421" t="s">
        <v>441</v>
      </c>
      <c r="B421">
        <v>419</v>
      </c>
      <c r="C421" t="str">
        <f>LEFT(Table1313[[#This Row],[Contingency id]])</f>
        <v>B</v>
      </c>
      <c r="D421">
        <v>0</v>
      </c>
      <c r="E421" s="1">
        <v>1</v>
      </c>
      <c r="F421">
        <v>23</v>
      </c>
      <c r="G421">
        <v>23</v>
      </c>
      <c r="H421">
        <v>0</v>
      </c>
      <c r="I421" s="2">
        <f>AVERAGE(Table1313[[#This Row],[Estimated costs 1]:[Estimated costs 20]])</f>
        <v>0</v>
      </c>
      <c r="J421" s="2" t="e">
        <f>(Table1313[[#This Row],[Mean]]-Table1313[[#This Row],[Actual cost]])/Table1313[[#This Row],[Actual cost]]*100</f>
        <v>#DIV/0!</v>
      </c>
      <c r="K421" s="2">
        <f>_xlfn.STDEV.P(Table1313[[#This Row],[Estimated costs 1]:[Estimated costs 20]])</f>
        <v>0</v>
      </c>
      <c r="L421" s="2" t="e">
        <f>Table1313[[#This Row],[Dev]]/Table1313[[#This Row],[Mean]]*100</f>
        <v>#DIV/0!</v>
      </c>
      <c r="M421" s="2">
        <f>Table1313[[#This Row],[Estimated costs 1]]-Table1313[[#This Row],[Actual cost]]</f>
        <v>0</v>
      </c>
      <c r="N421" s="2" t="e">
        <f>Table1313[[#This Row],[Diff 1]]/Table1313[[#This Row],[Actual cost]]*100</f>
        <v>#DIV/0!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</row>
    <row r="422" spans="1:34" x14ac:dyDescent="0.3">
      <c r="A422" t="s">
        <v>442</v>
      </c>
      <c r="B422">
        <v>420</v>
      </c>
      <c r="C422" t="str">
        <f>LEFT(Table1313[[#This Row],[Contingency id]])</f>
        <v>B</v>
      </c>
      <c r="D422">
        <v>0</v>
      </c>
      <c r="E422" s="1">
        <v>1</v>
      </c>
      <c r="F422">
        <v>23</v>
      </c>
      <c r="G422">
        <v>23</v>
      </c>
      <c r="H422">
        <v>0</v>
      </c>
      <c r="I422" s="2">
        <f>AVERAGE(Table1313[[#This Row],[Estimated costs 1]:[Estimated costs 20]])</f>
        <v>0</v>
      </c>
      <c r="J422" s="2" t="e">
        <f>(Table1313[[#This Row],[Mean]]-Table1313[[#This Row],[Actual cost]])/Table1313[[#This Row],[Actual cost]]*100</f>
        <v>#DIV/0!</v>
      </c>
      <c r="K422" s="2">
        <f>_xlfn.STDEV.P(Table1313[[#This Row],[Estimated costs 1]:[Estimated costs 20]])</f>
        <v>0</v>
      </c>
      <c r="L422" s="2" t="e">
        <f>Table1313[[#This Row],[Dev]]/Table1313[[#This Row],[Mean]]*100</f>
        <v>#DIV/0!</v>
      </c>
      <c r="M422" s="2">
        <f>Table1313[[#This Row],[Estimated costs 1]]-Table1313[[#This Row],[Actual cost]]</f>
        <v>0</v>
      </c>
      <c r="N422" s="2" t="e">
        <f>Table1313[[#This Row],[Diff 1]]/Table1313[[#This Row],[Actual cost]]*100</f>
        <v>#DIV/0!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</row>
    <row r="423" spans="1:34" x14ac:dyDescent="0.3">
      <c r="A423" t="s">
        <v>443</v>
      </c>
      <c r="B423">
        <v>421</v>
      </c>
      <c r="C423" t="str">
        <f>LEFT(Table1313[[#This Row],[Contingency id]])</f>
        <v>B</v>
      </c>
      <c r="D423">
        <v>0</v>
      </c>
      <c r="E423" s="1">
        <v>1</v>
      </c>
      <c r="F423">
        <v>23</v>
      </c>
      <c r="G423">
        <v>23</v>
      </c>
      <c r="H423">
        <v>0</v>
      </c>
      <c r="I423" s="2">
        <f>AVERAGE(Table1313[[#This Row],[Estimated costs 1]:[Estimated costs 20]])</f>
        <v>0</v>
      </c>
      <c r="J423" s="2" t="e">
        <f>(Table1313[[#This Row],[Mean]]-Table1313[[#This Row],[Actual cost]])/Table1313[[#This Row],[Actual cost]]*100</f>
        <v>#DIV/0!</v>
      </c>
      <c r="K423" s="2">
        <f>_xlfn.STDEV.P(Table1313[[#This Row],[Estimated costs 1]:[Estimated costs 20]])</f>
        <v>0</v>
      </c>
      <c r="L423" s="2" t="e">
        <f>Table1313[[#This Row],[Dev]]/Table1313[[#This Row],[Mean]]*100</f>
        <v>#DIV/0!</v>
      </c>
      <c r="M423" s="2">
        <f>Table1313[[#This Row],[Estimated costs 1]]-Table1313[[#This Row],[Actual cost]]</f>
        <v>0</v>
      </c>
      <c r="N423" s="2" t="e">
        <f>Table1313[[#This Row],[Diff 1]]/Table1313[[#This Row],[Actual cost]]*100</f>
        <v>#DIV/0!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</row>
    <row r="424" spans="1:34" x14ac:dyDescent="0.3">
      <c r="A424" t="s">
        <v>444</v>
      </c>
      <c r="B424">
        <v>422</v>
      </c>
      <c r="C424" t="str">
        <f>LEFT(Table1313[[#This Row],[Contingency id]])</f>
        <v>B</v>
      </c>
      <c r="D424">
        <v>0</v>
      </c>
      <c r="E424" s="1">
        <v>1</v>
      </c>
      <c r="F424">
        <v>23</v>
      </c>
      <c r="G424">
        <v>23</v>
      </c>
      <c r="H424">
        <v>0</v>
      </c>
      <c r="I424" s="2">
        <f>AVERAGE(Table1313[[#This Row],[Estimated costs 1]:[Estimated costs 20]])</f>
        <v>0</v>
      </c>
      <c r="J424" s="2" t="e">
        <f>(Table1313[[#This Row],[Mean]]-Table1313[[#This Row],[Actual cost]])/Table1313[[#This Row],[Actual cost]]*100</f>
        <v>#DIV/0!</v>
      </c>
      <c r="K424" s="2">
        <f>_xlfn.STDEV.P(Table1313[[#This Row],[Estimated costs 1]:[Estimated costs 20]])</f>
        <v>0</v>
      </c>
      <c r="L424" s="2" t="e">
        <f>Table1313[[#This Row],[Dev]]/Table1313[[#This Row],[Mean]]*100</f>
        <v>#DIV/0!</v>
      </c>
      <c r="M424" s="2">
        <f>Table1313[[#This Row],[Estimated costs 1]]-Table1313[[#This Row],[Actual cost]]</f>
        <v>0</v>
      </c>
      <c r="N424" s="2" t="e">
        <f>Table1313[[#This Row],[Diff 1]]/Table1313[[#This Row],[Actual cost]]*100</f>
        <v>#DIV/0!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</row>
    <row r="425" spans="1:34" x14ac:dyDescent="0.3">
      <c r="A425" t="s">
        <v>445</v>
      </c>
      <c r="B425">
        <v>423</v>
      </c>
      <c r="C425" t="str">
        <f>LEFT(Table1313[[#This Row],[Contingency id]])</f>
        <v>B</v>
      </c>
      <c r="D425">
        <v>0</v>
      </c>
      <c r="E425" s="1">
        <v>1</v>
      </c>
      <c r="F425">
        <v>23</v>
      </c>
      <c r="G425">
        <v>23</v>
      </c>
      <c r="H425">
        <v>0</v>
      </c>
      <c r="I425" s="2">
        <f>AVERAGE(Table1313[[#This Row],[Estimated costs 1]:[Estimated costs 20]])</f>
        <v>0</v>
      </c>
      <c r="J425" s="2" t="e">
        <f>(Table1313[[#This Row],[Mean]]-Table1313[[#This Row],[Actual cost]])/Table1313[[#This Row],[Actual cost]]*100</f>
        <v>#DIV/0!</v>
      </c>
      <c r="K425" s="2">
        <f>_xlfn.STDEV.P(Table1313[[#This Row],[Estimated costs 1]:[Estimated costs 20]])</f>
        <v>0</v>
      </c>
      <c r="L425" s="2" t="e">
        <f>Table1313[[#This Row],[Dev]]/Table1313[[#This Row],[Mean]]*100</f>
        <v>#DIV/0!</v>
      </c>
      <c r="M425" s="2">
        <f>Table1313[[#This Row],[Estimated costs 1]]-Table1313[[#This Row],[Actual cost]]</f>
        <v>0</v>
      </c>
      <c r="N425" s="2" t="e">
        <f>Table1313[[#This Row],[Diff 1]]/Table1313[[#This Row],[Actual cost]]*100</f>
        <v>#DIV/0!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</row>
    <row r="426" spans="1:34" x14ac:dyDescent="0.3">
      <c r="A426" t="s">
        <v>446</v>
      </c>
      <c r="B426">
        <v>424</v>
      </c>
      <c r="C426" t="str">
        <f>LEFT(Table1313[[#This Row],[Contingency id]])</f>
        <v>B</v>
      </c>
      <c r="D426">
        <v>0</v>
      </c>
      <c r="E426" s="1">
        <v>1</v>
      </c>
      <c r="F426">
        <v>23</v>
      </c>
      <c r="G426">
        <v>23</v>
      </c>
      <c r="H426">
        <v>0</v>
      </c>
      <c r="I426" s="2">
        <f>AVERAGE(Table1313[[#This Row],[Estimated costs 1]:[Estimated costs 20]])</f>
        <v>0</v>
      </c>
      <c r="J426" s="2" t="e">
        <f>(Table1313[[#This Row],[Mean]]-Table1313[[#This Row],[Actual cost]])/Table1313[[#This Row],[Actual cost]]*100</f>
        <v>#DIV/0!</v>
      </c>
      <c r="K426" s="2">
        <f>_xlfn.STDEV.P(Table1313[[#This Row],[Estimated costs 1]:[Estimated costs 20]])</f>
        <v>0</v>
      </c>
      <c r="L426" s="2" t="e">
        <f>Table1313[[#This Row],[Dev]]/Table1313[[#This Row],[Mean]]*100</f>
        <v>#DIV/0!</v>
      </c>
      <c r="M426" s="2">
        <f>Table1313[[#This Row],[Estimated costs 1]]-Table1313[[#This Row],[Actual cost]]</f>
        <v>0</v>
      </c>
      <c r="N426" s="2" t="e">
        <f>Table1313[[#This Row],[Diff 1]]/Table1313[[#This Row],[Actual cost]]*100</f>
        <v>#DIV/0!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</row>
    <row r="427" spans="1:34" x14ac:dyDescent="0.3">
      <c r="A427" t="s">
        <v>447</v>
      </c>
      <c r="B427">
        <v>425</v>
      </c>
      <c r="C427" t="str">
        <f>LEFT(Table1313[[#This Row],[Contingency id]])</f>
        <v>B</v>
      </c>
      <c r="D427">
        <v>0</v>
      </c>
      <c r="E427" s="1">
        <v>1.00757575757575</v>
      </c>
      <c r="F427">
        <v>133</v>
      </c>
      <c r="G427">
        <v>132</v>
      </c>
      <c r="H427">
        <v>0</v>
      </c>
      <c r="I427" s="2">
        <f>AVERAGE(Table1313[[#This Row],[Estimated costs 1]:[Estimated costs 20]])</f>
        <v>0</v>
      </c>
      <c r="J427" s="2" t="e">
        <f>(Table1313[[#This Row],[Mean]]-Table1313[[#This Row],[Actual cost]])/Table1313[[#This Row],[Actual cost]]*100</f>
        <v>#DIV/0!</v>
      </c>
      <c r="K427" s="2">
        <f>_xlfn.STDEV.P(Table1313[[#This Row],[Estimated costs 1]:[Estimated costs 20]])</f>
        <v>0</v>
      </c>
      <c r="L427" s="2" t="e">
        <f>Table1313[[#This Row],[Dev]]/Table1313[[#This Row],[Mean]]*100</f>
        <v>#DIV/0!</v>
      </c>
      <c r="M427" s="2">
        <f>Table1313[[#This Row],[Estimated costs 1]]-Table1313[[#This Row],[Actual cost]]</f>
        <v>0</v>
      </c>
      <c r="N427" s="2" t="e">
        <f>Table1313[[#This Row],[Diff 1]]/Table1313[[#This Row],[Actual cost]]*100</f>
        <v>#DIV/0!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</row>
    <row r="428" spans="1:34" x14ac:dyDescent="0.3">
      <c r="A428" t="s">
        <v>448</v>
      </c>
      <c r="B428">
        <v>426</v>
      </c>
      <c r="C428" t="str">
        <f>LEFT(Table1313[[#This Row],[Contingency id]])</f>
        <v>B</v>
      </c>
      <c r="D428">
        <v>0</v>
      </c>
      <c r="E428" s="1">
        <v>1.0230769230769201</v>
      </c>
      <c r="F428">
        <v>133</v>
      </c>
      <c r="G428">
        <v>130</v>
      </c>
      <c r="H428">
        <v>0</v>
      </c>
      <c r="I428" s="2">
        <f>AVERAGE(Table1313[[#This Row],[Estimated costs 1]:[Estimated costs 20]])</f>
        <v>0</v>
      </c>
      <c r="J428" s="2" t="e">
        <f>(Table1313[[#This Row],[Mean]]-Table1313[[#This Row],[Actual cost]])/Table1313[[#This Row],[Actual cost]]*100</f>
        <v>#DIV/0!</v>
      </c>
      <c r="K428" s="2">
        <f>_xlfn.STDEV.P(Table1313[[#This Row],[Estimated costs 1]:[Estimated costs 20]])</f>
        <v>0</v>
      </c>
      <c r="L428" s="2" t="e">
        <f>Table1313[[#This Row],[Dev]]/Table1313[[#This Row],[Mean]]*100</f>
        <v>#DIV/0!</v>
      </c>
      <c r="M428" s="2">
        <f>Table1313[[#This Row],[Estimated costs 1]]-Table1313[[#This Row],[Actual cost]]</f>
        <v>0</v>
      </c>
      <c r="N428" s="2" t="e">
        <f>Table1313[[#This Row],[Diff 1]]/Table1313[[#This Row],[Actual cost]]*100</f>
        <v>#DIV/0!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</row>
    <row r="429" spans="1:34" x14ac:dyDescent="0.3">
      <c r="A429" t="s">
        <v>449</v>
      </c>
      <c r="B429">
        <v>427</v>
      </c>
      <c r="C429" t="str">
        <f>LEFT(Table1313[[#This Row],[Contingency id]])</f>
        <v>B</v>
      </c>
      <c r="D429">
        <v>0</v>
      </c>
      <c r="E429" s="1">
        <v>1</v>
      </c>
      <c r="F429">
        <v>132</v>
      </c>
      <c r="G429">
        <v>132</v>
      </c>
      <c r="H429">
        <v>0</v>
      </c>
      <c r="I429" s="2">
        <f>AVERAGE(Table1313[[#This Row],[Estimated costs 1]:[Estimated costs 20]])</f>
        <v>0</v>
      </c>
      <c r="J429" s="2" t="e">
        <f>(Table1313[[#This Row],[Mean]]-Table1313[[#This Row],[Actual cost]])/Table1313[[#This Row],[Actual cost]]*100</f>
        <v>#DIV/0!</v>
      </c>
      <c r="K429" s="2">
        <f>_xlfn.STDEV.P(Table1313[[#This Row],[Estimated costs 1]:[Estimated costs 20]])</f>
        <v>0</v>
      </c>
      <c r="L429" s="2" t="e">
        <f>Table1313[[#This Row],[Dev]]/Table1313[[#This Row],[Mean]]*100</f>
        <v>#DIV/0!</v>
      </c>
      <c r="M429" s="2">
        <f>Table1313[[#This Row],[Estimated costs 1]]-Table1313[[#This Row],[Actual cost]]</f>
        <v>0</v>
      </c>
      <c r="N429" s="2" t="e">
        <f>Table1313[[#This Row],[Diff 1]]/Table1313[[#This Row],[Actual cost]]*100</f>
        <v>#DIV/0!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</row>
    <row r="430" spans="1:34" x14ac:dyDescent="0.3">
      <c r="A430" t="s">
        <v>450</v>
      </c>
      <c r="B430">
        <v>428</v>
      </c>
      <c r="C430" t="str">
        <f>LEFT(Table1313[[#This Row],[Contingency id]])</f>
        <v>B</v>
      </c>
      <c r="D430">
        <v>0</v>
      </c>
      <c r="E430" s="1">
        <v>1</v>
      </c>
      <c r="F430">
        <v>133</v>
      </c>
      <c r="G430">
        <v>133</v>
      </c>
      <c r="H430">
        <v>0</v>
      </c>
      <c r="I430" s="2">
        <f>AVERAGE(Table1313[[#This Row],[Estimated costs 1]:[Estimated costs 20]])</f>
        <v>0</v>
      </c>
      <c r="J430" s="2" t="e">
        <f>(Table1313[[#This Row],[Mean]]-Table1313[[#This Row],[Actual cost]])/Table1313[[#This Row],[Actual cost]]*100</f>
        <v>#DIV/0!</v>
      </c>
      <c r="K430" s="2">
        <f>_xlfn.STDEV.P(Table1313[[#This Row],[Estimated costs 1]:[Estimated costs 20]])</f>
        <v>0</v>
      </c>
      <c r="L430" s="2" t="e">
        <f>Table1313[[#This Row],[Dev]]/Table1313[[#This Row],[Mean]]*100</f>
        <v>#DIV/0!</v>
      </c>
      <c r="M430" s="2">
        <f>Table1313[[#This Row],[Estimated costs 1]]-Table1313[[#This Row],[Actual cost]]</f>
        <v>0</v>
      </c>
      <c r="N430" s="2" t="e">
        <f>Table1313[[#This Row],[Diff 1]]/Table1313[[#This Row],[Actual cost]]*100</f>
        <v>#DIV/0!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</row>
    <row r="431" spans="1:34" x14ac:dyDescent="0.3">
      <c r="A431" t="s">
        <v>451</v>
      </c>
      <c r="B431">
        <v>429</v>
      </c>
      <c r="C431" t="str">
        <f>LEFT(Table1313[[#This Row],[Contingency id]])</f>
        <v>B</v>
      </c>
      <c r="D431">
        <v>0</v>
      </c>
      <c r="E431" s="1">
        <v>1</v>
      </c>
      <c r="F431">
        <v>132</v>
      </c>
      <c r="G431">
        <v>132</v>
      </c>
      <c r="H431">
        <v>0</v>
      </c>
      <c r="I431" s="2">
        <f>AVERAGE(Table1313[[#This Row],[Estimated costs 1]:[Estimated costs 20]])</f>
        <v>0</v>
      </c>
      <c r="J431" s="2" t="e">
        <f>(Table1313[[#This Row],[Mean]]-Table1313[[#This Row],[Actual cost]])/Table1313[[#This Row],[Actual cost]]*100</f>
        <v>#DIV/0!</v>
      </c>
      <c r="K431" s="2">
        <f>_xlfn.STDEV.P(Table1313[[#This Row],[Estimated costs 1]:[Estimated costs 20]])</f>
        <v>0</v>
      </c>
      <c r="L431" s="2" t="e">
        <f>Table1313[[#This Row],[Dev]]/Table1313[[#This Row],[Mean]]*100</f>
        <v>#DIV/0!</v>
      </c>
      <c r="M431" s="2">
        <f>Table1313[[#This Row],[Estimated costs 1]]-Table1313[[#This Row],[Actual cost]]</f>
        <v>0</v>
      </c>
      <c r="N431" s="2" t="e">
        <f>Table1313[[#This Row],[Diff 1]]/Table1313[[#This Row],[Actual cost]]*100</f>
        <v>#DIV/0!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</row>
    <row r="432" spans="1:34" x14ac:dyDescent="0.3">
      <c r="A432" t="s">
        <v>452</v>
      </c>
      <c r="B432">
        <v>430</v>
      </c>
      <c r="C432" t="str">
        <f>LEFT(Table1313[[#This Row],[Contingency id]])</f>
        <v>B</v>
      </c>
      <c r="D432">
        <v>0</v>
      </c>
      <c r="E432" s="1">
        <v>1</v>
      </c>
      <c r="F432">
        <v>132</v>
      </c>
      <c r="G432">
        <v>132</v>
      </c>
      <c r="H432">
        <v>0</v>
      </c>
      <c r="I432" s="2">
        <f>AVERAGE(Table1313[[#This Row],[Estimated costs 1]:[Estimated costs 20]])</f>
        <v>0</v>
      </c>
      <c r="J432" s="2" t="e">
        <f>(Table1313[[#This Row],[Mean]]-Table1313[[#This Row],[Actual cost]])/Table1313[[#This Row],[Actual cost]]*100</f>
        <v>#DIV/0!</v>
      </c>
      <c r="K432" s="2">
        <f>_xlfn.STDEV.P(Table1313[[#This Row],[Estimated costs 1]:[Estimated costs 20]])</f>
        <v>0</v>
      </c>
      <c r="L432" s="2" t="e">
        <f>Table1313[[#This Row],[Dev]]/Table1313[[#This Row],[Mean]]*100</f>
        <v>#DIV/0!</v>
      </c>
      <c r="M432" s="2">
        <f>Table1313[[#This Row],[Estimated costs 1]]-Table1313[[#This Row],[Actual cost]]</f>
        <v>0</v>
      </c>
      <c r="N432" s="2" t="e">
        <f>Table1313[[#This Row],[Diff 1]]/Table1313[[#This Row],[Actual cost]]*100</f>
        <v>#DIV/0!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</row>
    <row r="433" spans="1:34" x14ac:dyDescent="0.3">
      <c r="A433" t="s">
        <v>453</v>
      </c>
      <c r="B433">
        <v>431</v>
      </c>
      <c r="C433" t="str">
        <f>LEFT(Table1313[[#This Row],[Contingency id]])</f>
        <v>B</v>
      </c>
      <c r="D433">
        <v>0</v>
      </c>
      <c r="E433" s="1">
        <v>1.0076335877862499</v>
      </c>
      <c r="F433">
        <v>132</v>
      </c>
      <c r="G433">
        <v>131</v>
      </c>
      <c r="H433">
        <v>0</v>
      </c>
      <c r="I433" s="2">
        <f>AVERAGE(Table1313[[#This Row],[Estimated costs 1]:[Estimated costs 20]])</f>
        <v>0</v>
      </c>
      <c r="J433" s="2" t="e">
        <f>(Table1313[[#This Row],[Mean]]-Table1313[[#This Row],[Actual cost]])/Table1313[[#This Row],[Actual cost]]*100</f>
        <v>#DIV/0!</v>
      </c>
      <c r="K433" s="2">
        <f>_xlfn.STDEV.P(Table1313[[#This Row],[Estimated costs 1]:[Estimated costs 20]])</f>
        <v>0</v>
      </c>
      <c r="L433" s="2" t="e">
        <f>Table1313[[#This Row],[Dev]]/Table1313[[#This Row],[Mean]]*100</f>
        <v>#DIV/0!</v>
      </c>
      <c r="M433" s="2">
        <f>Table1313[[#This Row],[Estimated costs 1]]-Table1313[[#This Row],[Actual cost]]</f>
        <v>0</v>
      </c>
      <c r="N433" s="2" t="e">
        <f>Table1313[[#This Row],[Diff 1]]/Table1313[[#This Row],[Actual cost]]*100</f>
        <v>#DIV/0!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</row>
    <row r="434" spans="1:34" x14ac:dyDescent="0.3">
      <c r="A434" t="s">
        <v>454</v>
      </c>
      <c r="B434">
        <v>432</v>
      </c>
      <c r="C434" t="str">
        <f>LEFT(Table1313[[#This Row],[Contingency id]])</f>
        <v>B</v>
      </c>
      <c r="D434">
        <v>0</v>
      </c>
      <c r="E434" s="1">
        <v>1</v>
      </c>
      <c r="F434">
        <v>132</v>
      </c>
      <c r="G434">
        <v>132</v>
      </c>
      <c r="H434">
        <v>0</v>
      </c>
      <c r="I434" s="2">
        <f>AVERAGE(Table1313[[#This Row],[Estimated costs 1]:[Estimated costs 20]])</f>
        <v>0</v>
      </c>
      <c r="J434" s="2" t="e">
        <f>(Table1313[[#This Row],[Mean]]-Table1313[[#This Row],[Actual cost]])/Table1313[[#This Row],[Actual cost]]*100</f>
        <v>#DIV/0!</v>
      </c>
      <c r="K434" s="2">
        <f>_xlfn.STDEV.P(Table1313[[#This Row],[Estimated costs 1]:[Estimated costs 20]])</f>
        <v>0</v>
      </c>
      <c r="L434" s="2" t="e">
        <f>Table1313[[#This Row],[Dev]]/Table1313[[#This Row],[Mean]]*100</f>
        <v>#DIV/0!</v>
      </c>
      <c r="M434" s="2">
        <f>Table1313[[#This Row],[Estimated costs 1]]-Table1313[[#This Row],[Actual cost]]</f>
        <v>0</v>
      </c>
      <c r="N434" s="2" t="e">
        <f>Table1313[[#This Row],[Diff 1]]/Table1313[[#This Row],[Actual cost]]*100</f>
        <v>#DIV/0!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</row>
    <row r="435" spans="1:34" x14ac:dyDescent="0.3">
      <c r="A435" t="s">
        <v>455</v>
      </c>
      <c r="B435">
        <v>433</v>
      </c>
      <c r="C435" t="str">
        <f>LEFT(Table1313[[#This Row],[Contingency id]])</f>
        <v>B</v>
      </c>
      <c r="D435">
        <v>0</v>
      </c>
      <c r="E435" s="1">
        <v>1.0076335877862499</v>
      </c>
      <c r="F435">
        <v>132</v>
      </c>
      <c r="G435">
        <v>131</v>
      </c>
      <c r="H435">
        <v>0</v>
      </c>
      <c r="I435" s="2">
        <f>AVERAGE(Table1313[[#This Row],[Estimated costs 1]:[Estimated costs 20]])</f>
        <v>0</v>
      </c>
      <c r="J435" s="2" t="e">
        <f>(Table1313[[#This Row],[Mean]]-Table1313[[#This Row],[Actual cost]])/Table1313[[#This Row],[Actual cost]]*100</f>
        <v>#DIV/0!</v>
      </c>
      <c r="K435" s="2">
        <f>_xlfn.STDEV.P(Table1313[[#This Row],[Estimated costs 1]:[Estimated costs 20]])</f>
        <v>0</v>
      </c>
      <c r="L435" s="2" t="e">
        <f>Table1313[[#This Row],[Dev]]/Table1313[[#This Row],[Mean]]*100</f>
        <v>#DIV/0!</v>
      </c>
      <c r="M435" s="2">
        <f>Table1313[[#This Row],[Estimated costs 1]]-Table1313[[#This Row],[Actual cost]]</f>
        <v>0</v>
      </c>
      <c r="N435" s="2" t="e">
        <f>Table1313[[#This Row],[Diff 1]]/Table1313[[#This Row],[Actual cost]]*100</f>
        <v>#DIV/0!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</row>
    <row r="436" spans="1:34" x14ac:dyDescent="0.3">
      <c r="A436" t="s">
        <v>456</v>
      </c>
      <c r="B436">
        <v>434</v>
      </c>
      <c r="C436" t="str">
        <f>LEFT(Table1313[[#This Row],[Contingency id]])</f>
        <v>B</v>
      </c>
      <c r="D436">
        <v>0</v>
      </c>
      <c r="E436" s="1">
        <v>1.0076335877862499</v>
      </c>
      <c r="F436">
        <v>132</v>
      </c>
      <c r="G436">
        <v>131</v>
      </c>
      <c r="H436">
        <v>0</v>
      </c>
      <c r="I436" s="2">
        <f>AVERAGE(Table1313[[#This Row],[Estimated costs 1]:[Estimated costs 20]])</f>
        <v>0</v>
      </c>
      <c r="J436" s="2" t="e">
        <f>(Table1313[[#This Row],[Mean]]-Table1313[[#This Row],[Actual cost]])/Table1313[[#This Row],[Actual cost]]*100</f>
        <v>#DIV/0!</v>
      </c>
      <c r="K436" s="2">
        <f>_xlfn.STDEV.P(Table1313[[#This Row],[Estimated costs 1]:[Estimated costs 20]])</f>
        <v>0</v>
      </c>
      <c r="L436" s="2" t="e">
        <f>Table1313[[#This Row],[Dev]]/Table1313[[#This Row],[Mean]]*100</f>
        <v>#DIV/0!</v>
      </c>
      <c r="M436" s="2">
        <f>Table1313[[#This Row],[Estimated costs 1]]-Table1313[[#This Row],[Actual cost]]</f>
        <v>0</v>
      </c>
      <c r="N436" s="2" t="e">
        <f>Table1313[[#This Row],[Diff 1]]/Table1313[[#This Row],[Actual cost]]*100</f>
        <v>#DIV/0!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</row>
    <row r="437" spans="1:34" x14ac:dyDescent="0.3">
      <c r="A437" t="s">
        <v>457</v>
      </c>
      <c r="B437">
        <v>435</v>
      </c>
      <c r="C437" t="str">
        <f>LEFT(Table1313[[#This Row],[Contingency id]])</f>
        <v>B</v>
      </c>
      <c r="D437">
        <v>0</v>
      </c>
      <c r="E437" s="1">
        <v>1.0076335877862499</v>
      </c>
      <c r="F437">
        <v>132</v>
      </c>
      <c r="G437">
        <v>131</v>
      </c>
      <c r="H437">
        <v>0</v>
      </c>
      <c r="I437" s="2">
        <f>AVERAGE(Table1313[[#This Row],[Estimated costs 1]:[Estimated costs 20]])</f>
        <v>0</v>
      </c>
      <c r="J437" s="2" t="e">
        <f>(Table1313[[#This Row],[Mean]]-Table1313[[#This Row],[Actual cost]])/Table1313[[#This Row],[Actual cost]]*100</f>
        <v>#DIV/0!</v>
      </c>
      <c r="K437" s="2">
        <f>_xlfn.STDEV.P(Table1313[[#This Row],[Estimated costs 1]:[Estimated costs 20]])</f>
        <v>0</v>
      </c>
      <c r="L437" s="2" t="e">
        <f>Table1313[[#This Row],[Dev]]/Table1313[[#This Row],[Mean]]*100</f>
        <v>#DIV/0!</v>
      </c>
      <c r="M437" s="2">
        <f>Table1313[[#This Row],[Estimated costs 1]]-Table1313[[#This Row],[Actual cost]]</f>
        <v>0</v>
      </c>
      <c r="N437" s="2" t="e">
        <f>Table1313[[#This Row],[Diff 1]]/Table1313[[#This Row],[Actual cost]]*100</f>
        <v>#DIV/0!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</row>
    <row r="438" spans="1:34" x14ac:dyDescent="0.3">
      <c r="A438" t="s">
        <v>458</v>
      </c>
      <c r="B438">
        <v>436</v>
      </c>
      <c r="C438" t="str">
        <f>LEFT(Table1313[[#This Row],[Contingency id]])</f>
        <v>B</v>
      </c>
      <c r="D438">
        <v>0</v>
      </c>
      <c r="E438" s="1">
        <v>1.02325581395348</v>
      </c>
      <c r="F438">
        <v>132</v>
      </c>
      <c r="G438">
        <v>129</v>
      </c>
      <c r="H438">
        <v>0</v>
      </c>
      <c r="I438" s="2">
        <f>AVERAGE(Table1313[[#This Row],[Estimated costs 1]:[Estimated costs 20]])</f>
        <v>0</v>
      </c>
      <c r="J438" s="2" t="e">
        <f>(Table1313[[#This Row],[Mean]]-Table1313[[#This Row],[Actual cost]])/Table1313[[#This Row],[Actual cost]]*100</f>
        <v>#DIV/0!</v>
      </c>
      <c r="K438" s="2">
        <f>_xlfn.STDEV.P(Table1313[[#This Row],[Estimated costs 1]:[Estimated costs 20]])</f>
        <v>0</v>
      </c>
      <c r="L438" s="2" t="e">
        <f>Table1313[[#This Row],[Dev]]/Table1313[[#This Row],[Mean]]*100</f>
        <v>#DIV/0!</v>
      </c>
      <c r="M438" s="2">
        <f>Table1313[[#This Row],[Estimated costs 1]]-Table1313[[#This Row],[Actual cost]]</f>
        <v>0</v>
      </c>
      <c r="N438" s="2" t="e">
        <f>Table1313[[#This Row],[Diff 1]]/Table1313[[#This Row],[Actual cost]]*100</f>
        <v>#DIV/0!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</row>
    <row r="439" spans="1:34" x14ac:dyDescent="0.3">
      <c r="A439" t="s">
        <v>459</v>
      </c>
      <c r="B439">
        <v>437</v>
      </c>
      <c r="C439" t="str">
        <f>LEFT(Table1313[[#This Row],[Contingency id]])</f>
        <v>B</v>
      </c>
      <c r="D439">
        <v>0</v>
      </c>
      <c r="E439" s="1">
        <v>1</v>
      </c>
      <c r="F439">
        <v>70</v>
      </c>
      <c r="G439">
        <v>70</v>
      </c>
      <c r="H439">
        <v>0</v>
      </c>
      <c r="I439" s="2">
        <f>AVERAGE(Table1313[[#This Row],[Estimated costs 1]:[Estimated costs 20]])</f>
        <v>0</v>
      </c>
      <c r="J439" s="2" t="e">
        <f>(Table1313[[#This Row],[Mean]]-Table1313[[#This Row],[Actual cost]])/Table1313[[#This Row],[Actual cost]]*100</f>
        <v>#DIV/0!</v>
      </c>
      <c r="K439" s="2">
        <f>_xlfn.STDEV.P(Table1313[[#This Row],[Estimated costs 1]:[Estimated costs 20]])</f>
        <v>0</v>
      </c>
      <c r="L439" s="2" t="e">
        <f>Table1313[[#This Row],[Dev]]/Table1313[[#This Row],[Mean]]*100</f>
        <v>#DIV/0!</v>
      </c>
      <c r="M439" s="2">
        <f>Table1313[[#This Row],[Estimated costs 1]]-Table1313[[#This Row],[Actual cost]]</f>
        <v>0</v>
      </c>
      <c r="N439" s="2" t="e">
        <f>Table1313[[#This Row],[Diff 1]]/Table1313[[#This Row],[Actual cost]]*100</f>
        <v>#DIV/0!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</row>
    <row r="440" spans="1:34" x14ac:dyDescent="0.3">
      <c r="A440" t="s">
        <v>460</v>
      </c>
      <c r="B440">
        <v>438</v>
      </c>
      <c r="C440" t="str">
        <f>LEFT(Table1313[[#This Row],[Contingency id]])</f>
        <v>B</v>
      </c>
      <c r="D440">
        <v>0</v>
      </c>
      <c r="E440" s="1">
        <v>1</v>
      </c>
      <c r="F440">
        <v>70</v>
      </c>
      <c r="G440">
        <v>70</v>
      </c>
      <c r="H440">
        <v>0</v>
      </c>
      <c r="I440" s="2">
        <f>AVERAGE(Table1313[[#This Row],[Estimated costs 1]:[Estimated costs 20]])</f>
        <v>0</v>
      </c>
      <c r="J440" s="2" t="e">
        <f>(Table1313[[#This Row],[Mean]]-Table1313[[#This Row],[Actual cost]])/Table1313[[#This Row],[Actual cost]]*100</f>
        <v>#DIV/0!</v>
      </c>
      <c r="K440" s="2">
        <f>_xlfn.STDEV.P(Table1313[[#This Row],[Estimated costs 1]:[Estimated costs 20]])</f>
        <v>0</v>
      </c>
      <c r="L440" s="2" t="e">
        <f>Table1313[[#This Row],[Dev]]/Table1313[[#This Row],[Mean]]*100</f>
        <v>#DIV/0!</v>
      </c>
      <c r="M440" s="2">
        <f>Table1313[[#This Row],[Estimated costs 1]]-Table1313[[#This Row],[Actual cost]]</f>
        <v>0</v>
      </c>
      <c r="N440" s="2" t="e">
        <f>Table1313[[#This Row],[Diff 1]]/Table1313[[#This Row],[Actual cost]]*100</f>
        <v>#DIV/0!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</row>
    <row r="441" spans="1:34" x14ac:dyDescent="0.3">
      <c r="A441" t="s">
        <v>461</v>
      </c>
      <c r="B441">
        <v>439</v>
      </c>
      <c r="C441" t="str">
        <f>LEFT(Table1313[[#This Row],[Contingency id]])</f>
        <v>B</v>
      </c>
      <c r="D441">
        <v>0</v>
      </c>
      <c r="E441" s="1">
        <v>1</v>
      </c>
      <c r="F441">
        <v>70</v>
      </c>
      <c r="G441">
        <v>70</v>
      </c>
      <c r="H441">
        <v>0</v>
      </c>
      <c r="I441" s="2">
        <f>AVERAGE(Table1313[[#This Row],[Estimated costs 1]:[Estimated costs 20]])</f>
        <v>0</v>
      </c>
      <c r="J441" s="2" t="e">
        <f>(Table1313[[#This Row],[Mean]]-Table1313[[#This Row],[Actual cost]])/Table1313[[#This Row],[Actual cost]]*100</f>
        <v>#DIV/0!</v>
      </c>
      <c r="K441" s="2">
        <f>_xlfn.STDEV.P(Table1313[[#This Row],[Estimated costs 1]:[Estimated costs 20]])</f>
        <v>0</v>
      </c>
      <c r="L441" s="2" t="e">
        <f>Table1313[[#This Row],[Dev]]/Table1313[[#This Row],[Mean]]*100</f>
        <v>#DIV/0!</v>
      </c>
      <c r="M441" s="2">
        <f>Table1313[[#This Row],[Estimated costs 1]]-Table1313[[#This Row],[Actual cost]]</f>
        <v>0</v>
      </c>
      <c r="N441" s="2" t="e">
        <f>Table1313[[#This Row],[Diff 1]]/Table1313[[#This Row],[Actual cost]]*100</f>
        <v>#DIV/0!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</row>
    <row r="442" spans="1:34" x14ac:dyDescent="0.3">
      <c r="A442" t="s">
        <v>462</v>
      </c>
      <c r="B442">
        <v>440</v>
      </c>
      <c r="C442" t="str">
        <f>LEFT(Table1313[[#This Row],[Contingency id]])</f>
        <v>B</v>
      </c>
      <c r="D442">
        <v>0</v>
      </c>
      <c r="E442" s="1">
        <v>1</v>
      </c>
      <c r="F442">
        <v>70</v>
      </c>
      <c r="G442">
        <v>70</v>
      </c>
      <c r="H442">
        <v>0</v>
      </c>
      <c r="I442" s="2">
        <f>AVERAGE(Table1313[[#This Row],[Estimated costs 1]:[Estimated costs 20]])</f>
        <v>0</v>
      </c>
      <c r="J442" s="2" t="e">
        <f>(Table1313[[#This Row],[Mean]]-Table1313[[#This Row],[Actual cost]])/Table1313[[#This Row],[Actual cost]]*100</f>
        <v>#DIV/0!</v>
      </c>
      <c r="K442" s="2">
        <f>_xlfn.STDEV.P(Table1313[[#This Row],[Estimated costs 1]:[Estimated costs 20]])</f>
        <v>0</v>
      </c>
      <c r="L442" s="2" t="e">
        <f>Table1313[[#This Row],[Dev]]/Table1313[[#This Row],[Mean]]*100</f>
        <v>#DIV/0!</v>
      </c>
      <c r="M442" s="2">
        <f>Table1313[[#This Row],[Estimated costs 1]]-Table1313[[#This Row],[Actual cost]]</f>
        <v>0</v>
      </c>
      <c r="N442" s="2" t="e">
        <f>Table1313[[#This Row],[Diff 1]]/Table1313[[#This Row],[Actual cost]]*100</f>
        <v>#DIV/0!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</row>
    <row r="443" spans="1:34" x14ac:dyDescent="0.3">
      <c r="A443" t="s">
        <v>463</v>
      </c>
      <c r="B443">
        <v>441</v>
      </c>
      <c r="C443" t="str">
        <f>LEFT(Table1313[[#This Row],[Contingency id]])</f>
        <v>B</v>
      </c>
      <c r="D443">
        <v>0</v>
      </c>
      <c r="E443" s="1">
        <v>1.01449275362318</v>
      </c>
      <c r="F443">
        <v>70</v>
      </c>
      <c r="G443">
        <v>69</v>
      </c>
      <c r="H443">
        <v>0</v>
      </c>
      <c r="I443" s="2">
        <f>AVERAGE(Table1313[[#This Row],[Estimated costs 1]:[Estimated costs 20]])</f>
        <v>0</v>
      </c>
      <c r="J443" s="2" t="e">
        <f>(Table1313[[#This Row],[Mean]]-Table1313[[#This Row],[Actual cost]])/Table1313[[#This Row],[Actual cost]]*100</f>
        <v>#DIV/0!</v>
      </c>
      <c r="K443" s="2">
        <f>_xlfn.STDEV.P(Table1313[[#This Row],[Estimated costs 1]:[Estimated costs 20]])</f>
        <v>0</v>
      </c>
      <c r="L443" s="2" t="e">
        <f>Table1313[[#This Row],[Dev]]/Table1313[[#This Row],[Mean]]*100</f>
        <v>#DIV/0!</v>
      </c>
      <c r="M443" s="2">
        <f>Table1313[[#This Row],[Estimated costs 1]]-Table1313[[#This Row],[Actual cost]]</f>
        <v>0</v>
      </c>
      <c r="N443" s="2" t="e">
        <f>Table1313[[#This Row],[Diff 1]]/Table1313[[#This Row],[Actual cost]]*100</f>
        <v>#DIV/0!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</row>
    <row r="444" spans="1:34" x14ac:dyDescent="0.3">
      <c r="A444" t="s">
        <v>464</v>
      </c>
      <c r="B444">
        <v>442</v>
      </c>
      <c r="C444" t="str">
        <f>LEFT(Table1313[[#This Row],[Contingency id]])</f>
        <v>B</v>
      </c>
      <c r="D444">
        <v>0</v>
      </c>
      <c r="E444" s="1">
        <v>1</v>
      </c>
      <c r="F444">
        <v>70</v>
      </c>
      <c r="G444">
        <v>70</v>
      </c>
      <c r="H444">
        <v>0</v>
      </c>
      <c r="I444" s="2">
        <f>AVERAGE(Table1313[[#This Row],[Estimated costs 1]:[Estimated costs 20]])</f>
        <v>0</v>
      </c>
      <c r="J444" s="2" t="e">
        <f>(Table1313[[#This Row],[Mean]]-Table1313[[#This Row],[Actual cost]])/Table1313[[#This Row],[Actual cost]]*100</f>
        <v>#DIV/0!</v>
      </c>
      <c r="K444" s="2">
        <f>_xlfn.STDEV.P(Table1313[[#This Row],[Estimated costs 1]:[Estimated costs 20]])</f>
        <v>0</v>
      </c>
      <c r="L444" s="2" t="e">
        <f>Table1313[[#This Row],[Dev]]/Table1313[[#This Row],[Mean]]*100</f>
        <v>#DIV/0!</v>
      </c>
      <c r="M444" s="2">
        <f>Table1313[[#This Row],[Estimated costs 1]]-Table1313[[#This Row],[Actual cost]]</f>
        <v>0</v>
      </c>
      <c r="N444" s="2" t="e">
        <f>Table1313[[#This Row],[Diff 1]]/Table1313[[#This Row],[Actual cost]]*100</f>
        <v>#DIV/0!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</row>
    <row r="445" spans="1:34" x14ac:dyDescent="0.3">
      <c r="A445" t="s">
        <v>465</v>
      </c>
      <c r="B445">
        <v>443</v>
      </c>
      <c r="C445" t="str">
        <f>LEFT(Table1313[[#This Row],[Contingency id]])</f>
        <v>B</v>
      </c>
      <c r="D445">
        <v>0</v>
      </c>
      <c r="E445" s="1">
        <v>1</v>
      </c>
      <c r="F445">
        <v>70</v>
      </c>
      <c r="G445">
        <v>70</v>
      </c>
      <c r="H445">
        <v>0</v>
      </c>
      <c r="I445" s="2">
        <f>AVERAGE(Table1313[[#This Row],[Estimated costs 1]:[Estimated costs 20]])</f>
        <v>0</v>
      </c>
      <c r="J445" s="2" t="e">
        <f>(Table1313[[#This Row],[Mean]]-Table1313[[#This Row],[Actual cost]])/Table1313[[#This Row],[Actual cost]]*100</f>
        <v>#DIV/0!</v>
      </c>
      <c r="K445" s="2">
        <f>_xlfn.STDEV.P(Table1313[[#This Row],[Estimated costs 1]:[Estimated costs 20]])</f>
        <v>0</v>
      </c>
      <c r="L445" s="2" t="e">
        <f>Table1313[[#This Row],[Dev]]/Table1313[[#This Row],[Mean]]*100</f>
        <v>#DIV/0!</v>
      </c>
      <c r="M445" s="2">
        <f>Table1313[[#This Row],[Estimated costs 1]]-Table1313[[#This Row],[Actual cost]]</f>
        <v>0</v>
      </c>
      <c r="N445" s="2" t="e">
        <f>Table1313[[#This Row],[Diff 1]]/Table1313[[#This Row],[Actual cost]]*100</f>
        <v>#DIV/0!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</row>
    <row r="446" spans="1:34" x14ac:dyDescent="0.3">
      <c r="A446" t="s">
        <v>466</v>
      </c>
      <c r="B446">
        <v>444</v>
      </c>
      <c r="C446" t="str">
        <f>LEFT(Table1313[[#This Row],[Contingency id]])</f>
        <v>B</v>
      </c>
      <c r="D446">
        <v>0</v>
      </c>
      <c r="E446" s="1">
        <v>1</v>
      </c>
      <c r="F446">
        <v>38</v>
      </c>
      <c r="G446">
        <v>38</v>
      </c>
      <c r="H446">
        <v>0</v>
      </c>
      <c r="I446" s="2">
        <f>AVERAGE(Table1313[[#This Row],[Estimated costs 1]:[Estimated costs 20]])</f>
        <v>0</v>
      </c>
      <c r="J446" s="2" t="e">
        <f>(Table1313[[#This Row],[Mean]]-Table1313[[#This Row],[Actual cost]])/Table1313[[#This Row],[Actual cost]]*100</f>
        <v>#DIV/0!</v>
      </c>
      <c r="K446" s="2">
        <f>_xlfn.STDEV.P(Table1313[[#This Row],[Estimated costs 1]:[Estimated costs 20]])</f>
        <v>0</v>
      </c>
      <c r="L446" s="2" t="e">
        <f>Table1313[[#This Row],[Dev]]/Table1313[[#This Row],[Mean]]*100</f>
        <v>#DIV/0!</v>
      </c>
      <c r="M446" s="2">
        <f>Table1313[[#This Row],[Estimated costs 1]]-Table1313[[#This Row],[Actual cost]]</f>
        <v>0</v>
      </c>
      <c r="N446" s="2" t="e">
        <f>Table1313[[#This Row],[Diff 1]]/Table1313[[#This Row],[Actual cost]]*100</f>
        <v>#DIV/0!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</row>
    <row r="447" spans="1:34" x14ac:dyDescent="0.3">
      <c r="A447" t="s">
        <v>467</v>
      </c>
      <c r="B447">
        <v>445</v>
      </c>
      <c r="C447" t="str">
        <f>LEFT(Table1313[[#This Row],[Contingency id]])</f>
        <v>B</v>
      </c>
      <c r="D447">
        <v>0</v>
      </c>
      <c r="E447" s="1">
        <v>1</v>
      </c>
      <c r="F447">
        <v>38</v>
      </c>
      <c r="G447">
        <v>38</v>
      </c>
      <c r="H447">
        <v>0</v>
      </c>
      <c r="I447" s="2">
        <f>AVERAGE(Table1313[[#This Row],[Estimated costs 1]:[Estimated costs 20]])</f>
        <v>0</v>
      </c>
      <c r="J447" s="2" t="e">
        <f>(Table1313[[#This Row],[Mean]]-Table1313[[#This Row],[Actual cost]])/Table1313[[#This Row],[Actual cost]]*100</f>
        <v>#DIV/0!</v>
      </c>
      <c r="K447" s="2">
        <f>_xlfn.STDEV.P(Table1313[[#This Row],[Estimated costs 1]:[Estimated costs 20]])</f>
        <v>0</v>
      </c>
      <c r="L447" s="2" t="e">
        <f>Table1313[[#This Row],[Dev]]/Table1313[[#This Row],[Mean]]*100</f>
        <v>#DIV/0!</v>
      </c>
      <c r="M447" s="2">
        <f>Table1313[[#This Row],[Estimated costs 1]]-Table1313[[#This Row],[Actual cost]]</f>
        <v>0</v>
      </c>
      <c r="N447" s="2" t="e">
        <f>Table1313[[#This Row],[Diff 1]]/Table1313[[#This Row],[Actual cost]]*100</f>
        <v>#DIV/0!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</row>
    <row r="448" spans="1:34" x14ac:dyDescent="0.3">
      <c r="A448" t="s">
        <v>468</v>
      </c>
      <c r="B448">
        <v>446</v>
      </c>
      <c r="C448" t="str">
        <f>LEFT(Table1313[[#This Row],[Contingency id]])</f>
        <v>B</v>
      </c>
      <c r="D448">
        <v>0</v>
      </c>
      <c r="E448" s="1">
        <v>1</v>
      </c>
      <c r="F448">
        <v>38</v>
      </c>
      <c r="G448">
        <v>38</v>
      </c>
      <c r="H448">
        <v>0</v>
      </c>
      <c r="I448" s="2">
        <f>AVERAGE(Table1313[[#This Row],[Estimated costs 1]:[Estimated costs 20]])</f>
        <v>0</v>
      </c>
      <c r="J448" s="2" t="e">
        <f>(Table1313[[#This Row],[Mean]]-Table1313[[#This Row],[Actual cost]])/Table1313[[#This Row],[Actual cost]]*100</f>
        <v>#DIV/0!</v>
      </c>
      <c r="K448" s="2">
        <f>_xlfn.STDEV.P(Table1313[[#This Row],[Estimated costs 1]:[Estimated costs 20]])</f>
        <v>0</v>
      </c>
      <c r="L448" s="2" t="e">
        <f>Table1313[[#This Row],[Dev]]/Table1313[[#This Row],[Mean]]*100</f>
        <v>#DIV/0!</v>
      </c>
      <c r="M448" s="2">
        <f>Table1313[[#This Row],[Estimated costs 1]]-Table1313[[#This Row],[Actual cost]]</f>
        <v>0</v>
      </c>
      <c r="N448" s="2" t="e">
        <f>Table1313[[#This Row],[Diff 1]]/Table1313[[#This Row],[Actual cost]]*100</f>
        <v>#DIV/0!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</row>
    <row r="449" spans="1:34" x14ac:dyDescent="0.3">
      <c r="A449" t="s">
        <v>469</v>
      </c>
      <c r="B449">
        <v>447</v>
      </c>
      <c r="C449" t="str">
        <f>LEFT(Table1313[[#This Row],[Contingency id]])</f>
        <v>B</v>
      </c>
      <c r="D449">
        <v>0</v>
      </c>
      <c r="E449" s="1">
        <v>1</v>
      </c>
      <c r="F449">
        <v>35</v>
      </c>
      <c r="G449">
        <v>35</v>
      </c>
      <c r="H449">
        <v>0</v>
      </c>
      <c r="I449" s="2">
        <f>AVERAGE(Table1313[[#This Row],[Estimated costs 1]:[Estimated costs 20]])</f>
        <v>0</v>
      </c>
      <c r="J449" s="2" t="e">
        <f>(Table1313[[#This Row],[Mean]]-Table1313[[#This Row],[Actual cost]])/Table1313[[#This Row],[Actual cost]]*100</f>
        <v>#DIV/0!</v>
      </c>
      <c r="K449" s="2">
        <f>_xlfn.STDEV.P(Table1313[[#This Row],[Estimated costs 1]:[Estimated costs 20]])</f>
        <v>0</v>
      </c>
      <c r="L449" s="2" t="e">
        <f>Table1313[[#This Row],[Dev]]/Table1313[[#This Row],[Mean]]*100</f>
        <v>#DIV/0!</v>
      </c>
      <c r="M449" s="2">
        <f>Table1313[[#This Row],[Estimated costs 1]]-Table1313[[#This Row],[Actual cost]]</f>
        <v>0</v>
      </c>
      <c r="N449" s="2" t="e">
        <f>Table1313[[#This Row],[Diff 1]]/Table1313[[#This Row],[Actual cost]]*100</f>
        <v>#DIV/0!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</row>
    <row r="450" spans="1:34" x14ac:dyDescent="0.3">
      <c r="A450" t="s">
        <v>470</v>
      </c>
      <c r="B450">
        <v>448</v>
      </c>
      <c r="C450" t="str">
        <f>LEFT(Table1313[[#This Row],[Contingency id]])</f>
        <v>B</v>
      </c>
      <c r="D450">
        <v>0</v>
      </c>
      <c r="E450" s="1">
        <v>1.0270270270270201</v>
      </c>
      <c r="F450">
        <v>38</v>
      </c>
      <c r="G450">
        <v>37</v>
      </c>
      <c r="H450">
        <v>0</v>
      </c>
      <c r="I450" s="2">
        <f>AVERAGE(Table1313[[#This Row],[Estimated costs 1]:[Estimated costs 20]])</f>
        <v>0</v>
      </c>
      <c r="J450" s="2" t="e">
        <f>(Table1313[[#This Row],[Mean]]-Table1313[[#This Row],[Actual cost]])/Table1313[[#This Row],[Actual cost]]*100</f>
        <v>#DIV/0!</v>
      </c>
      <c r="K450" s="2">
        <f>_xlfn.STDEV.P(Table1313[[#This Row],[Estimated costs 1]:[Estimated costs 20]])</f>
        <v>0</v>
      </c>
      <c r="L450" s="2" t="e">
        <f>Table1313[[#This Row],[Dev]]/Table1313[[#This Row],[Mean]]*100</f>
        <v>#DIV/0!</v>
      </c>
      <c r="M450" s="2">
        <f>Table1313[[#This Row],[Estimated costs 1]]-Table1313[[#This Row],[Actual cost]]</f>
        <v>0</v>
      </c>
      <c r="N450" s="2" t="e">
        <f>Table1313[[#This Row],[Diff 1]]/Table1313[[#This Row],[Actual cost]]*100</f>
        <v>#DIV/0!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</row>
    <row r="451" spans="1:34" x14ac:dyDescent="0.3">
      <c r="A451" t="s">
        <v>471</v>
      </c>
      <c r="B451">
        <v>449</v>
      </c>
      <c r="C451" t="str">
        <f>LEFT(Table1313[[#This Row],[Contingency id]])</f>
        <v>B</v>
      </c>
      <c r="D451">
        <v>0</v>
      </c>
      <c r="E451" s="1">
        <v>1</v>
      </c>
      <c r="F451">
        <v>38</v>
      </c>
      <c r="G451">
        <v>38</v>
      </c>
      <c r="H451">
        <v>0</v>
      </c>
      <c r="I451" s="2">
        <f>AVERAGE(Table1313[[#This Row],[Estimated costs 1]:[Estimated costs 20]])</f>
        <v>0</v>
      </c>
      <c r="J451" s="2" t="e">
        <f>(Table1313[[#This Row],[Mean]]-Table1313[[#This Row],[Actual cost]])/Table1313[[#This Row],[Actual cost]]*100</f>
        <v>#DIV/0!</v>
      </c>
      <c r="K451" s="2">
        <f>_xlfn.STDEV.P(Table1313[[#This Row],[Estimated costs 1]:[Estimated costs 20]])</f>
        <v>0</v>
      </c>
      <c r="L451" s="2" t="e">
        <f>Table1313[[#This Row],[Dev]]/Table1313[[#This Row],[Mean]]*100</f>
        <v>#DIV/0!</v>
      </c>
      <c r="M451" s="2">
        <f>Table1313[[#This Row],[Estimated costs 1]]-Table1313[[#This Row],[Actual cost]]</f>
        <v>0</v>
      </c>
      <c r="N451" s="2" t="e">
        <f>Table1313[[#This Row],[Diff 1]]/Table1313[[#This Row],[Actual cost]]*100</f>
        <v>#DIV/0!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</row>
    <row r="452" spans="1:34" x14ac:dyDescent="0.3">
      <c r="A452" t="s">
        <v>472</v>
      </c>
      <c r="B452">
        <v>450</v>
      </c>
      <c r="C452" t="str">
        <f>LEFT(Table1313[[#This Row],[Contingency id]])</f>
        <v>B</v>
      </c>
      <c r="D452">
        <v>0</v>
      </c>
      <c r="E452" s="1">
        <v>1</v>
      </c>
      <c r="F452">
        <v>38</v>
      </c>
      <c r="G452">
        <v>38</v>
      </c>
      <c r="H452">
        <v>0</v>
      </c>
      <c r="I452" s="2">
        <f>AVERAGE(Table1313[[#This Row],[Estimated costs 1]:[Estimated costs 20]])</f>
        <v>0</v>
      </c>
      <c r="J452" s="2" t="e">
        <f>(Table1313[[#This Row],[Mean]]-Table1313[[#This Row],[Actual cost]])/Table1313[[#This Row],[Actual cost]]*100</f>
        <v>#DIV/0!</v>
      </c>
      <c r="K452" s="2">
        <f>_xlfn.STDEV.P(Table1313[[#This Row],[Estimated costs 1]:[Estimated costs 20]])</f>
        <v>0</v>
      </c>
      <c r="L452" s="2" t="e">
        <f>Table1313[[#This Row],[Dev]]/Table1313[[#This Row],[Mean]]*100</f>
        <v>#DIV/0!</v>
      </c>
      <c r="M452" s="2">
        <f>Table1313[[#This Row],[Estimated costs 1]]-Table1313[[#This Row],[Actual cost]]</f>
        <v>0</v>
      </c>
      <c r="N452" s="2" t="e">
        <f>Table1313[[#This Row],[Diff 1]]/Table1313[[#This Row],[Actual cost]]*100</f>
        <v>#DIV/0!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</row>
    <row r="453" spans="1:34" x14ac:dyDescent="0.3">
      <c r="A453" t="s">
        <v>473</v>
      </c>
      <c r="B453">
        <v>451</v>
      </c>
      <c r="C453" t="str">
        <f>LEFT(Table1313[[#This Row],[Contingency id]])</f>
        <v>B</v>
      </c>
      <c r="D453">
        <v>0</v>
      </c>
      <c r="E453" s="1">
        <v>1</v>
      </c>
      <c r="F453">
        <v>38</v>
      </c>
      <c r="G453">
        <v>38</v>
      </c>
      <c r="H453">
        <v>0</v>
      </c>
      <c r="I453" s="2">
        <f>AVERAGE(Table1313[[#This Row],[Estimated costs 1]:[Estimated costs 20]])</f>
        <v>0</v>
      </c>
      <c r="J453" s="2" t="e">
        <f>(Table1313[[#This Row],[Mean]]-Table1313[[#This Row],[Actual cost]])/Table1313[[#This Row],[Actual cost]]*100</f>
        <v>#DIV/0!</v>
      </c>
      <c r="K453" s="2">
        <f>_xlfn.STDEV.P(Table1313[[#This Row],[Estimated costs 1]:[Estimated costs 20]])</f>
        <v>0</v>
      </c>
      <c r="L453" s="2" t="e">
        <f>Table1313[[#This Row],[Dev]]/Table1313[[#This Row],[Mean]]*100</f>
        <v>#DIV/0!</v>
      </c>
      <c r="M453" s="2">
        <f>Table1313[[#This Row],[Estimated costs 1]]-Table1313[[#This Row],[Actual cost]]</f>
        <v>0</v>
      </c>
      <c r="N453" s="2" t="e">
        <f>Table1313[[#This Row],[Diff 1]]/Table1313[[#This Row],[Actual cost]]*100</f>
        <v>#DIV/0!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</row>
    <row r="454" spans="1:34" x14ac:dyDescent="0.3">
      <c r="A454" t="s">
        <v>474</v>
      </c>
      <c r="B454">
        <v>452</v>
      </c>
      <c r="C454" t="str">
        <f>LEFT(Table1313[[#This Row],[Contingency id]])</f>
        <v>B</v>
      </c>
      <c r="D454">
        <v>0</v>
      </c>
      <c r="E454" s="1">
        <v>1</v>
      </c>
      <c r="F454">
        <v>38</v>
      </c>
      <c r="G454">
        <v>38</v>
      </c>
      <c r="H454">
        <v>0</v>
      </c>
      <c r="I454" s="2">
        <f>AVERAGE(Table1313[[#This Row],[Estimated costs 1]:[Estimated costs 20]])</f>
        <v>0</v>
      </c>
      <c r="J454" s="2" t="e">
        <f>(Table1313[[#This Row],[Mean]]-Table1313[[#This Row],[Actual cost]])/Table1313[[#This Row],[Actual cost]]*100</f>
        <v>#DIV/0!</v>
      </c>
      <c r="K454" s="2">
        <f>_xlfn.STDEV.P(Table1313[[#This Row],[Estimated costs 1]:[Estimated costs 20]])</f>
        <v>0</v>
      </c>
      <c r="L454" s="2" t="e">
        <f>Table1313[[#This Row],[Dev]]/Table1313[[#This Row],[Mean]]*100</f>
        <v>#DIV/0!</v>
      </c>
      <c r="M454" s="2">
        <f>Table1313[[#This Row],[Estimated costs 1]]-Table1313[[#This Row],[Actual cost]]</f>
        <v>0</v>
      </c>
      <c r="N454" s="2" t="e">
        <f>Table1313[[#This Row],[Diff 1]]/Table1313[[#This Row],[Actual cost]]*100</f>
        <v>#DIV/0!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</row>
    <row r="455" spans="1:34" x14ac:dyDescent="0.3">
      <c r="A455" t="s">
        <v>475</v>
      </c>
      <c r="B455">
        <v>453</v>
      </c>
      <c r="C455" t="str">
        <f>LEFT(Table1313[[#This Row],[Contingency id]])</f>
        <v>B</v>
      </c>
      <c r="D455">
        <v>0</v>
      </c>
      <c r="E455" s="1">
        <v>1</v>
      </c>
      <c r="F455">
        <v>38</v>
      </c>
      <c r="G455">
        <v>38</v>
      </c>
      <c r="H455">
        <v>0</v>
      </c>
      <c r="I455" s="2">
        <f>AVERAGE(Table1313[[#This Row],[Estimated costs 1]:[Estimated costs 20]])</f>
        <v>0</v>
      </c>
      <c r="J455" s="2" t="e">
        <f>(Table1313[[#This Row],[Mean]]-Table1313[[#This Row],[Actual cost]])/Table1313[[#This Row],[Actual cost]]*100</f>
        <v>#DIV/0!</v>
      </c>
      <c r="K455" s="2">
        <f>_xlfn.STDEV.P(Table1313[[#This Row],[Estimated costs 1]:[Estimated costs 20]])</f>
        <v>0</v>
      </c>
      <c r="L455" s="2" t="e">
        <f>Table1313[[#This Row],[Dev]]/Table1313[[#This Row],[Mean]]*100</f>
        <v>#DIV/0!</v>
      </c>
      <c r="M455" s="2">
        <f>Table1313[[#This Row],[Estimated costs 1]]-Table1313[[#This Row],[Actual cost]]</f>
        <v>0</v>
      </c>
      <c r="N455" s="2" t="e">
        <f>Table1313[[#This Row],[Diff 1]]/Table1313[[#This Row],[Actual cost]]*100</f>
        <v>#DIV/0!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</row>
    <row r="456" spans="1:34" x14ac:dyDescent="0.3">
      <c r="A456" t="s">
        <v>476</v>
      </c>
      <c r="B456">
        <v>454</v>
      </c>
      <c r="C456" t="str">
        <f>LEFT(Table1313[[#This Row],[Contingency id]])</f>
        <v>B</v>
      </c>
      <c r="D456">
        <v>0</v>
      </c>
      <c r="E456" s="1">
        <v>1</v>
      </c>
      <c r="F456">
        <v>38</v>
      </c>
      <c r="G456">
        <v>38</v>
      </c>
      <c r="H456">
        <v>0</v>
      </c>
      <c r="I456" s="2">
        <f>AVERAGE(Table1313[[#This Row],[Estimated costs 1]:[Estimated costs 20]])</f>
        <v>0</v>
      </c>
      <c r="J456" s="2" t="e">
        <f>(Table1313[[#This Row],[Mean]]-Table1313[[#This Row],[Actual cost]])/Table1313[[#This Row],[Actual cost]]*100</f>
        <v>#DIV/0!</v>
      </c>
      <c r="K456" s="2">
        <f>_xlfn.STDEV.P(Table1313[[#This Row],[Estimated costs 1]:[Estimated costs 20]])</f>
        <v>0</v>
      </c>
      <c r="L456" s="2" t="e">
        <f>Table1313[[#This Row],[Dev]]/Table1313[[#This Row],[Mean]]*100</f>
        <v>#DIV/0!</v>
      </c>
      <c r="M456" s="2">
        <f>Table1313[[#This Row],[Estimated costs 1]]-Table1313[[#This Row],[Actual cost]]</f>
        <v>0</v>
      </c>
      <c r="N456" s="2" t="e">
        <f>Table1313[[#This Row],[Diff 1]]/Table1313[[#This Row],[Actual cost]]*100</f>
        <v>#DIV/0!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</row>
    <row r="457" spans="1:34" x14ac:dyDescent="0.3">
      <c r="A457" t="s">
        <v>477</v>
      </c>
      <c r="B457">
        <v>455</v>
      </c>
      <c r="C457" t="str">
        <f>LEFT(Table1313[[#This Row],[Contingency id]])</f>
        <v>B</v>
      </c>
      <c r="D457">
        <v>0</v>
      </c>
      <c r="E457" s="1">
        <v>1</v>
      </c>
      <c r="F457">
        <v>45</v>
      </c>
      <c r="G457">
        <v>45</v>
      </c>
      <c r="H457">
        <v>0</v>
      </c>
      <c r="I457" s="2">
        <f>AVERAGE(Table1313[[#This Row],[Estimated costs 1]:[Estimated costs 20]])</f>
        <v>0</v>
      </c>
      <c r="J457" s="2" t="e">
        <f>(Table1313[[#This Row],[Mean]]-Table1313[[#This Row],[Actual cost]])/Table1313[[#This Row],[Actual cost]]*100</f>
        <v>#DIV/0!</v>
      </c>
      <c r="K457" s="2">
        <f>_xlfn.STDEV.P(Table1313[[#This Row],[Estimated costs 1]:[Estimated costs 20]])</f>
        <v>0</v>
      </c>
      <c r="L457" s="2" t="e">
        <f>Table1313[[#This Row],[Dev]]/Table1313[[#This Row],[Mean]]*100</f>
        <v>#DIV/0!</v>
      </c>
      <c r="M457" s="2">
        <f>Table1313[[#This Row],[Estimated costs 1]]-Table1313[[#This Row],[Actual cost]]</f>
        <v>0</v>
      </c>
      <c r="N457" s="2" t="e">
        <f>Table1313[[#This Row],[Diff 1]]/Table1313[[#This Row],[Actual cost]]*100</f>
        <v>#DIV/0!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</row>
    <row r="458" spans="1:34" x14ac:dyDescent="0.3">
      <c r="A458" t="s">
        <v>478</v>
      </c>
      <c r="B458">
        <v>456</v>
      </c>
      <c r="C458" t="str">
        <f>LEFT(Table1313[[#This Row],[Contingency id]])</f>
        <v>B</v>
      </c>
      <c r="D458">
        <v>0</v>
      </c>
      <c r="E458" s="1">
        <v>1.02272727272727</v>
      </c>
      <c r="F458">
        <v>45</v>
      </c>
      <c r="G458">
        <v>44</v>
      </c>
      <c r="H458">
        <v>0</v>
      </c>
      <c r="I458" s="2">
        <f>AVERAGE(Table1313[[#This Row],[Estimated costs 1]:[Estimated costs 20]])</f>
        <v>0</v>
      </c>
      <c r="J458" s="2" t="e">
        <f>(Table1313[[#This Row],[Mean]]-Table1313[[#This Row],[Actual cost]])/Table1313[[#This Row],[Actual cost]]*100</f>
        <v>#DIV/0!</v>
      </c>
      <c r="K458" s="2">
        <f>_xlfn.STDEV.P(Table1313[[#This Row],[Estimated costs 1]:[Estimated costs 20]])</f>
        <v>0</v>
      </c>
      <c r="L458" s="2" t="e">
        <f>Table1313[[#This Row],[Dev]]/Table1313[[#This Row],[Mean]]*100</f>
        <v>#DIV/0!</v>
      </c>
      <c r="M458" s="2">
        <f>Table1313[[#This Row],[Estimated costs 1]]-Table1313[[#This Row],[Actual cost]]</f>
        <v>0</v>
      </c>
      <c r="N458" s="2" t="e">
        <f>Table1313[[#This Row],[Diff 1]]/Table1313[[#This Row],[Actual cost]]*100</f>
        <v>#DIV/0!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</row>
    <row r="459" spans="1:34" x14ac:dyDescent="0.3">
      <c r="A459" t="s">
        <v>479</v>
      </c>
      <c r="B459">
        <v>457</v>
      </c>
      <c r="C459" t="str">
        <f>LEFT(Table1313[[#This Row],[Contingency id]])</f>
        <v>B</v>
      </c>
      <c r="D459">
        <v>0</v>
      </c>
      <c r="E459" s="1">
        <v>1</v>
      </c>
      <c r="F459">
        <v>45</v>
      </c>
      <c r="G459">
        <v>45</v>
      </c>
      <c r="H459">
        <v>0</v>
      </c>
      <c r="I459" s="2">
        <f>AVERAGE(Table1313[[#This Row],[Estimated costs 1]:[Estimated costs 20]])</f>
        <v>0</v>
      </c>
      <c r="J459" s="2" t="e">
        <f>(Table1313[[#This Row],[Mean]]-Table1313[[#This Row],[Actual cost]])/Table1313[[#This Row],[Actual cost]]*100</f>
        <v>#DIV/0!</v>
      </c>
      <c r="K459" s="2">
        <f>_xlfn.STDEV.P(Table1313[[#This Row],[Estimated costs 1]:[Estimated costs 20]])</f>
        <v>0</v>
      </c>
      <c r="L459" s="2" t="e">
        <f>Table1313[[#This Row],[Dev]]/Table1313[[#This Row],[Mean]]*100</f>
        <v>#DIV/0!</v>
      </c>
      <c r="M459" s="2">
        <f>Table1313[[#This Row],[Estimated costs 1]]-Table1313[[#This Row],[Actual cost]]</f>
        <v>0</v>
      </c>
      <c r="N459" s="2" t="e">
        <f>Table1313[[#This Row],[Diff 1]]/Table1313[[#This Row],[Actual cost]]*100</f>
        <v>#DIV/0!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</row>
    <row r="460" spans="1:34" x14ac:dyDescent="0.3">
      <c r="A460" t="s">
        <v>480</v>
      </c>
      <c r="B460">
        <v>458</v>
      </c>
      <c r="C460" t="str">
        <f>LEFT(Table1313[[#This Row],[Contingency id]])</f>
        <v>B</v>
      </c>
      <c r="D460">
        <v>0</v>
      </c>
      <c r="E460" s="1">
        <v>1</v>
      </c>
      <c r="F460">
        <v>45</v>
      </c>
      <c r="G460">
        <v>45</v>
      </c>
      <c r="H460">
        <v>0</v>
      </c>
      <c r="I460" s="2">
        <f>AVERAGE(Table1313[[#This Row],[Estimated costs 1]:[Estimated costs 20]])</f>
        <v>0</v>
      </c>
      <c r="J460" s="2" t="e">
        <f>(Table1313[[#This Row],[Mean]]-Table1313[[#This Row],[Actual cost]])/Table1313[[#This Row],[Actual cost]]*100</f>
        <v>#DIV/0!</v>
      </c>
      <c r="K460" s="2">
        <f>_xlfn.STDEV.P(Table1313[[#This Row],[Estimated costs 1]:[Estimated costs 20]])</f>
        <v>0</v>
      </c>
      <c r="L460" s="2" t="e">
        <f>Table1313[[#This Row],[Dev]]/Table1313[[#This Row],[Mean]]*100</f>
        <v>#DIV/0!</v>
      </c>
      <c r="M460" s="2">
        <f>Table1313[[#This Row],[Estimated costs 1]]-Table1313[[#This Row],[Actual cost]]</f>
        <v>0</v>
      </c>
      <c r="N460" s="2" t="e">
        <f>Table1313[[#This Row],[Diff 1]]/Table1313[[#This Row],[Actual cost]]*100</f>
        <v>#DIV/0!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</row>
    <row r="461" spans="1:34" x14ac:dyDescent="0.3">
      <c r="A461" t="s">
        <v>481</v>
      </c>
      <c r="B461">
        <v>459</v>
      </c>
      <c r="C461" t="str">
        <f>LEFT(Table1313[[#This Row],[Contingency id]])</f>
        <v>B</v>
      </c>
      <c r="D461">
        <v>0</v>
      </c>
      <c r="E461" s="1">
        <v>1.02272727272727</v>
      </c>
      <c r="F461">
        <v>45</v>
      </c>
      <c r="G461">
        <v>44</v>
      </c>
      <c r="H461">
        <v>0</v>
      </c>
      <c r="I461" s="2">
        <f>AVERAGE(Table1313[[#This Row],[Estimated costs 1]:[Estimated costs 20]])</f>
        <v>0</v>
      </c>
      <c r="J461" s="2" t="e">
        <f>(Table1313[[#This Row],[Mean]]-Table1313[[#This Row],[Actual cost]])/Table1313[[#This Row],[Actual cost]]*100</f>
        <v>#DIV/0!</v>
      </c>
      <c r="K461" s="2">
        <f>_xlfn.STDEV.P(Table1313[[#This Row],[Estimated costs 1]:[Estimated costs 20]])</f>
        <v>0</v>
      </c>
      <c r="L461" s="2" t="e">
        <f>Table1313[[#This Row],[Dev]]/Table1313[[#This Row],[Mean]]*100</f>
        <v>#DIV/0!</v>
      </c>
      <c r="M461" s="2">
        <f>Table1313[[#This Row],[Estimated costs 1]]-Table1313[[#This Row],[Actual cost]]</f>
        <v>0</v>
      </c>
      <c r="N461" s="2" t="e">
        <f>Table1313[[#This Row],[Diff 1]]/Table1313[[#This Row],[Actual cost]]*100</f>
        <v>#DIV/0!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</row>
    <row r="462" spans="1:34" x14ac:dyDescent="0.3">
      <c r="A462" t="s">
        <v>482</v>
      </c>
      <c r="B462">
        <v>460</v>
      </c>
      <c r="C462" t="str">
        <f>LEFT(Table1313[[#This Row],[Contingency id]])</f>
        <v>B</v>
      </c>
      <c r="D462">
        <v>0</v>
      </c>
      <c r="E462" s="1">
        <v>1.02272727272727</v>
      </c>
      <c r="F462">
        <v>45</v>
      </c>
      <c r="G462">
        <v>44</v>
      </c>
      <c r="H462">
        <v>0</v>
      </c>
      <c r="I462" s="2">
        <f>AVERAGE(Table1313[[#This Row],[Estimated costs 1]:[Estimated costs 20]])</f>
        <v>0</v>
      </c>
      <c r="J462" s="2" t="e">
        <f>(Table1313[[#This Row],[Mean]]-Table1313[[#This Row],[Actual cost]])/Table1313[[#This Row],[Actual cost]]*100</f>
        <v>#DIV/0!</v>
      </c>
      <c r="K462" s="2">
        <f>_xlfn.STDEV.P(Table1313[[#This Row],[Estimated costs 1]:[Estimated costs 20]])</f>
        <v>0</v>
      </c>
      <c r="L462" s="2" t="e">
        <f>Table1313[[#This Row],[Dev]]/Table1313[[#This Row],[Mean]]*100</f>
        <v>#DIV/0!</v>
      </c>
      <c r="M462" s="2">
        <f>Table1313[[#This Row],[Estimated costs 1]]-Table1313[[#This Row],[Actual cost]]</f>
        <v>0</v>
      </c>
      <c r="N462" s="2" t="e">
        <f>Table1313[[#This Row],[Diff 1]]/Table1313[[#This Row],[Actual cost]]*100</f>
        <v>#DIV/0!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</row>
    <row r="463" spans="1:34" x14ac:dyDescent="0.3">
      <c r="A463" t="s">
        <v>483</v>
      </c>
      <c r="B463">
        <v>461</v>
      </c>
      <c r="C463" t="str">
        <f>LEFT(Table1313[[#This Row],[Contingency id]])</f>
        <v>B</v>
      </c>
      <c r="D463">
        <v>0</v>
      </c>
      <c r="E463" s="1">
        <v>1</v>
      </c>
      <c r="F463">
        <v>45</v>
      </c>
      <c r="G463">
        <v>45</v>
      </c>
      <c r="H463">
        <v>0</v>
      </c>
      <c r="I463" s="2">
        <f>AVERAGE(Table1313[[#This Row],[Estimated costs 1]:[Estimated costs 20]])</f>
        <v>0</v>
      </c>
      <c r="J463" s="2" t="e">
        <f>(Table1313[[#This Row],[Mean]]-Table1313[[#This Row],[Actual cost]])/Table1313[[#This Row],[Actual cost]]*100</f>
        <v>#DIV/0!</v>
      </c>
      <c r="K463" s="2">
        <f>_xlfn.STDEV.P(Table1313[[#This Row],[Estimated costs 1]:[Estimated costs 20]])</f>
        <v>0</v>
      </c>
      <c r="L463" s="2" t="e">
        <f>Table1313[[#This Row],[Dev]]/Table1313[[#This Row],[Mean]]*100</f>
        <v>#DIV/0!</v>
      </c>
      <c r="M463" s="2">
        <f>Table1313[[#This Row],[Estimated costs 1]]-Table1313[[#This Row],[Actual cost]]</f>
        <v>0</v>
      </c>
      <c r="N463" s="2" t="e">
        <f>Table1313[[#This Row],[Diff 1]]/Table1313[[#This Row],[Actual cost]]*100</f>
        <v>#DIV/0!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</row>
    <row r="464" spans="1:34" x14ac:dyDescent="0.3">
      <c r="A464" t="s">
        <v>484</v>
      </c>
      <c r="B464">
        <v>462</v>
      </c>
      <c r="C464" t="str">
        <f>LEFT(Table1313[[#This Row],[Contingency id]])</f>
        <v>B</v>
      </c>
      <c r="D464">
        <v>0</v>
      </c>
      <c r="E464" s="1">
        <v>1</v>
      </c>
      <c r="F464">
        <v>45</v>
      </c>
      <c r="G464">
        <v>45</v>
      </c>
      <c r="H464">
        <v>0</v>
      </c>
      <c r="I464" s="2">
        <f>AVERAGE(Table1313[[#This Row],[Estimated costs 1]:[Estimated costs 20]])</f>
        <v>0</v>
      </c>
      <c r="J464" s="2" t="e">
        <f>(Table1313[[#This Row],[Mean]]-Table1313[[#This Row],[Actual cost]])/Table1313[[#This Row],[Actual cost]]*100</f>
        <v>#DIV/0!</v>
      </c>
      <c r="K464" s="2">
        <f>_xlfn.STDEV.P(Table1313[[#This Row],[Estimated costs 1]:[Estimated costs 20]])</f>
        <v>0</v>
      </c>
      <c r="L464" s="2" t="e">
        <f>Table1313[[#This Row],[Dev]]/Table1313[[#This Row],[Mean]]*100</f>
        <v>#DIV/0!</v>
      </c>
      <c r="M464" s="2">
        <f>Table1313[[#This Row],[Estimated costs 1]]-Table1313[[#This Row],[Actual cost]]</f>
        <v>0</v>
      </c>
      <c r="N464" s="2" t="e">
        <f>Table1313[[#This Row],[Diff 1]]/Table1313[[#This Row],[Actual cost]]*100</f>
        <v>#DIV/0!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</row>
    <row r="465" spans="1:34" x14ac:dyDescent="0.3">
      <c r="A465" t="s">
        <v>485</v>
      </c>
      <c r="B465">
        <v>463</v>
      </c>
      <c r="C465" t="str">
        <f>LEFT(Table1313[[#This Row],[Contingency id]])</f>
        <v>B</v>
      </c>
      <c r="D465">
        <v>0</v>
      </c>
      <c r="E465" s="1">
        <v>1</v>
      </c>
      <c r="F465">
        <v>45</v>
      </c>
      <c r="G465">
        <v>45</v>
      </c>
      <c r="H465">
        <v>0</v>
      </c>
      <c r="I465" s="2">
        <f>AVERAGE(Table1313[[#This Row],[Estimated costs 1]:[Estimated costs 20]])</f>
        <v>0</v>
      </c>
      <c r="J465" s="2" t="e">
        <f>(Table1313[[#This Row],[Mean]]-Table1313[[#This Row],[Actual cost]])/Table1313[[#This Row],[Actual cost]]*100</f>
        <v>#DIV/0!</v>
      </c>
      <c r="K465" s="2">
        <f>_xlfn.STDEV.P(Table1313[[#This Row],[Estimated costs 1]:[Estimated costs 20]])</f>
        <v>0</v>
      </c>
      <c r="L465" s="2" t="e">
        <f>Table1313[[#This Row],[Dev]]/Table1313[[#This Row],[Mean]]*100</f>
        <v>#DIV/0!</v>
      </c>
      <c r="M465" s="2">
        <f>Table1313[[#This Row],[Estimated costs 1]]-Table1313[[#This Row],[Actual cost]]</f>
        <v>0</v>
      </c>
      <c r="N465" s="2" t="e">
        <f>Table1313[[#This Row],[Diff 1]]/Table1313[[#This Row],[Actual cost]]*100</f>
        <v>#DIV/0!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</row>
    <row r="466" spans="1:34" x14ac:dyDescent="0.3">
      <c r="A466" t="s">
        <v>486</v>
      </c>
      <c r="B466">
        <v>464</v>
      </c>
      <c r="C466" t="str">
        <f>LEFT(Table1313[[#This Row],[Contingency id]])</f>
        <v>B</v>
      </c>
      <c r="D466">
        <v>0</v>
      </c>
      <c r="E466" s="1">
        <v>1</v>
      </c>
      <c r="F466">
        <v>20</v>
      </c>
      <c r="G466">
        <v>20</v>
      </c>
      <c r="H466">
        <v>0</v>
      </c>
      <c r="I466" s="2">
        <f>AVERAGE(Table1313[[#This Row],[Estimated costs 1]:[Estimated costs 20]])</f>
        <v>0</v>
      </c>
      <c r="J466" s="2" t="e">
        <f>(Table1313[[#This Row],[Mean]]-Table1313[[#This Row],[Actual cost]])/Table1313[[#This Row],[Actual cost]]*100</f>
        <v>#DIV/0!</v>
      </c>
      <c r="K466" s="2">
        <f>_xlfn.STDEV.P(Table1313[[#This Row],[Estimated costs 1]:[Estimated costs 20]])</f>
        <v>0</v>
      </c>
      <c r="L466" s="2" t="e">
        <f>Table1313[[#This Row],[Dev]]/Table1313[[#This Row],[Mean]]*100</f>
        <v>#DIV/0!</v>
      </c>
      <c r="M466" s="2">
        <f>Table1313[[#This Row],[Estimated costs 1]]-Table1313[[#This Row],[Actual cost]]</f>
        <v>0</v>
      </c>
      <c r="N466" s="2" t="e">
        <f>Table1313[[#This Row],[Diff 1]]/Table1313[[#This Row],[Actual cost]]*100</f>
        <v>#DIV/0!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</row>
    <row r="467" spans="1:34" x14ac:dyDescent="0.3">
      <c r="A467" t="s">
        <v>487</v>
      </c>
      <c r="B467">
        <v>465</v>
      </c>
      <c r="C467" t="str">
        <f>LEFT(Table1313[[#This Row],[Contingency id]])</f>
        <v>B</v>
      </c>
      <c r="D467">
        <v>0</v>
      </c>
      <c r="E467" s="1">
        <v>1</v>
      </c>
      <c r="F467">
        <v>20</v>
      </c>
      <c r="G467">
        <v>20</v>
      </c>
      <c r="H467">
        <v>0</v>
      </c>
      <c r="I467" s="2">
        <f>AVERAGE(Table1313[[#This Row],[Estimated costs 1]:[Estimated costs 20]])</f>
        <v>0</v>
      </c>
      <c r="J467" s="2" t="e">
        <f>(Table1313[[#This Row],[Mean]]-Table1313[[#This Row],[Actual cost]])/Table1313[[#This Row],[Actual cost]]*100</f>
        <v>#DIV/0!</v>
      </c>
      <c r="K467" s="2">
        <f>_xlfn.STDEV.P(Table1313[[#This Row],[Estimated costs 1]:[Estimated costs 20]])</f>
        <v>0</v>
      </c>
      <c r="L467" s="2" t="e">
        <f>Table1313[[#This Row],[Dev]]/Table1313[[#This Row],[Mean]]*100</f>
        <v>#DIV/0!</v>
      </c>
      <c r="M467" s="2">
        <f>Table1313[[#This Row],[Estimated costs 1]]-Table1313[[#This Row],[Actual cost]]</f>
        <v>0</v>
      </c>
      <c r="N467" s="2" t="e">
        <f>Table1313[[#This Row],[Diff 1]]/Table1313[[#This Row],[Actual cost]]*100</f>
        <v>#DIV/0!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</row>
    <row r="468" spans="1:34" x14ac:dyDescent="0.3">
      <c r="A468" t="s">
        <v>488</v>
      </c>
      <c r="B468">
        <v>466</v>
      </c>
      <c r="C468" t="str">
        <f>LEFT(Table1313[[#This Row],[Contingency id]])</f>
        <v>B</v>
      </c>
      <c r="D468">
        <v>0</v>
      </c>
      <c r="E468" s="1">
        <v>1</v>
      </c>
      <c r="F468">
        <v>20</v>
      </c>
      <c r="G468">
        <v>20</v>
      </c>
      <c r="H468">
        <v>0</v>
      </c>
      <c r="I468" s="2">
        <f>AVERAGE(Table1313[[#This Row],[Estimated costs 1]:[Estimated costs 20]])</f>
        <v>0</v>
      </c>
      <c r="J468" s="2" t="e">
        <f>(Table1313[[#This Row],[Mean]]-Table1313[[#This Row],[Actual cost]])/Table1313[[#This Row],[Actual cost]]*100</f>
        <v>#DIV/0!</v>
      </c>
      <c r="K468" s="2">
        <f>_xlfn.STDEV.P(Table1313[[#This Row],[Estimated costs 1]:[Estimated costs 20]])</f>
        <v>0</v>
      </c>
      <c r="L468" s="2" t="e">
        <f>Table1313[[#This Row],[Dev]]/Table1313[[#This Row],[Mean]]*100</f>
        <v>#DIV/0!</v>
      </c>
      <c r="M468" s="2">
        <f>Table1313[[#This Row],[Estimated costs 1]]-Table1313[[#This Row],[Actual cost]]</f>
        <v>0</v>
      </c>
      <c r="N468" s="2" t="e">
        <f>Table1313[[#This Row],[Diff 1]]/Table1313[[#This Row],[Actual cost]]*100</f>
        <v>#DIV/0!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</row>
    <row r="469" spans="1:34" x14ac:dyDescent="0.3">
      <c r="A469" t="s">
        <v>489</v>
      </c>
      <c r="B469">
        <v>467</v>
      </c>
      <c r="C469" t="str">
        <f>LEFT(Table1313[[#This Row],[Contingency id]])</f>
        <v>B</v>
      </c>
      <c r="D469">
        <v>0</v>
      </c>
      <c r="E469" s="1">
        <v>1.0526315789473599</v>
      </c>
      <c r="F469">
        <v>20</v>
      </c>
      <c r="G469">
        <v>19</v>
      </c>
      <c r="H469">
        <v>0</v>
      </c>
      <c r="I469" s="2">
        <f>AVERAGE(Table1313[[#This Row],[Estimated costs 1]:[Estimated costs 20]])</f>
        <v>0</v>
      </c>
      <c r="J469" s="2" t="e">
        <f>(Table1313[[#This Row],[Mean]]-Table1313[[#This Row],[Actual cost]])/Table1313[[#This Row],[Actual cost]]*100</f>
        <v>#DIV/0!</v>
      </c>
      <c r="K469" s="2">
        <f>_xlfn.STDEV.P(Table1313[[#This Row],[Estimated costs 1]:[Estimated costs 20]])</f>
        <v>0</v>
      </c>
      <c r="L469" s="2" t="e">
        <f>Table1313[[#This Row],[Dev]]/Table1313[[#This Row],[Mean]]*100</f>
        <v>#DIV/0!</v>
      </c>
      <c r="M469" s="2">
        <f>Table1313[[#This Row],[Estimated costs 1]]-Table1313[[#This Row],[Actual cost]]</f>
        <v>0</v>
      </c>
      <c r="N469" s="2" t="e">
        <f>Table1313[[#This Row],[Diff 1]]/Table1313[[#This Row],[Actual cost]]*100</f>
        <v>#DIV/0!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</row>
    <row r="470" spans="1:34" x14ac:dyDescent="0.3">
      <c r="A470" t="s">
        <v>490</v>
      </c>
      <c r="B470">
        <v>468</v>
      </c>
      <c r="C470" t="str">
        <f>LEFT(Table1313[[#This Row],[Contingency id]])</f>
        <v>B</v>
      </c>
      <c r="D470">
        <v>0</v>
      </c>
      <c r="E470" s="1">
        <v>1</v>
      </c>
      <c r="F470">
        <v>20</v>
      </c>
      <c r="G470">
        <v>20</v>
      </c>
      <c r="H470">
        <v>0</v>
      </c>
      <c r="I470" s="2">
        <f>AVERAGE(Table1313[[#This Row],[Estimated costs 1]:[Estimated costs 20]])</f>
        <v>0</v>
      </c>
      <c r="J470" s="2" t="e">
        <f>(Table1313[[#This Row],[Mean]]-Table1313[[#This Row],[Actual cost]])/Table1313[[#This Row],[Actual cost]]*100</f>
        <v>#DIV/0!</v>
      </c>
      <c r="K470" s="2">
        <f>_xlfn.STDEV.P(Table1313[[#This Row],[Estimated costs 1]:[Estimated costs 20]])</f>
        <v>0</v>
      </c>
      <c r="L470" s="2" t="e">
        <f>Table1313[[#This Row],[Dev]]/Table1313[[#This Row],[Mean]]*100</f>
        <v>#DIV/0!</v>
      </c>
      <c r="M470" s="2">
        <f>Table1313[[#This Row],[Estimated costs 1]]-Table1313[[#This Row],[Actual cost]]</f>
        <v>0</v>
      </c>
      <c r="N470" s="2" t="e">
        <f>Table1313[[#This Row],[Diff 1]]/Table1313[[#This Row],[Actual cost]]*100</f>
        <v>#DIV/0!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</row>
    <row r="471" spans="1:34" x14ac:dyDescent="0.3">
      <c r="A471" t="s">
        <v>491</v>
      </c>
      <c r="B471">
        <v>469</v>
      </c>
      <c r="C471" t="str">
        <f>LEFT(Table1313[[#This Row],[Contingency id]])</f>
        <v>B</v>
      </c>
      <c r="D471">
        <v>0</v>
      </c>
      <c r="E471" s="1">
        <v>1</v>
      </c>
      <c r="F471">
        <v>20</v>
      </c>
      <c r="G471">
        <v>20</v>
      </c>
      <c r="H471">
        <v>0</v>
      </c>
      <c r="I471" s="2">
        <f>AVERAGE(Table1313[[#This Row],[Estimated costs 1]:[Estimated costs 20]])</f>
        <v>0</v>
      </c>
      <c r="J471" s="2" t="e">
        <f>(Table1313[[#This Row],[Mean]]-Table1313[[#This Row],[Actual cost]])/Table1313[[#This Row],[Actual cost]]*100</f>
        <v>#DIV/0!</v>
      </c>
      <c r="K471" s="2">
        <f>_xlfn.STDEV.P(Table1313[[#This Row],[Estimated costs 1]:[Estimated costs 20]])</f>
        <v>0</v>
      </c>
      <c r="L471" s="2" t="e">
        <f>Table1313[[#This Row],[Dev]]/Table1313[[#This Row],[Mean]]*100</f>
        <v>#DIV/0!</v>
      </c>
      <c r="M471" s="2">
        <f>Table1313[[#This Row],[Estimated costs 1]]-Table1313[[#This Row],[Actual cost]]</f>
        <v>0</v>
      </c>
      <c r="N471" s="2" t="e">
        <f>Table1313[[#This Row],[Diff 1]]/Table1313[[#This Row],[Actual cost]]*100</f>
        <v>#DIV/0!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</row>
    <row r="472" spans="1:34" x14ac:dyDescent="0.3">
      <c r="A472" t="s">
        <v>492</v>
      </c>
      <c r="B472">
        <v>470</v>
      </c>
      <c r="C472" t="str">
        <f>LEFT(Table1313[[#This Row],[Contingency id]])</f>
        <v>B</v>
      </c>
      <c r="D472">
        <v>0</v>
      </c>
      <c r="E472" s="1">
        <v>1</v>
      </c>
      <c r="F472">
        <v>20</v>
      </c>
      <c r="G472">
        <v>20</v>
      </c>
      <c r="H472">
        <v>0</v>
      </c>
      <c r="I472" s="2">
        <f>AVERAGE(Table1313[[#This Row],[Estimated costs 1]:[Estimated costs 20]])</f>
        <v>0</v>
      </c>
      <c r="J472" s="2" t="e">
        <f>(Table1313[[#This Row],[Mean]]-Table1313[[#This Row],[Actual cost]])/Table1313[[#This Row],[Actual cost]]*100</f>
        <v>#DIV/0!</v>
      </c>
      <c r="K472" s="2">
        <f>_xlfn.STDEV.P(Table1313[[#This Row],[Estimated costs 1]:[Estimated costs 20]])</f>
        <v>0</v>
      </c>
      <c r="L472" s="2" t="e">
        <f>Table1313[[#This Row],[Dev]]/Table1313[[#This Row],[Mean]]*100</f>
        <v>#DIV/0!</v>
      </c>
      <c r="M472" s="2">
        <f>Table1313[[#This Row],[Estimated costs 1]]-Table1313[[#This Row],[Actual cost]]</f>
        <v>0</v>
      </c>
      <c r="N472" s="2" t="e">
        <f>Table1313[[#This Row],[Diff 1]]/Table1313[[#This Row],[Actual cost]]*100</f>
        <v>#DIV/0!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</row>
    <row r="473" spans="1:34" x14ac:dyDescent="0.3">
      <c r="A473" t="s">
        <v>493</v>
      </c>
      <c r="B473">
        <v>471</v>
      </c>
      <c r="C473" t="str">
        <f>LEFT(Table1313[[#This Row],[Contingency id]])</f>
        <v>B</v>
      </c>
      <c r="D473">
        <v>0</v>
      </c>
      <c r="E473" s="1">
        <v>1</v>
      </c>
      <c r="F473">
        <v>20</v>
      </c>
      <c r="G473">
        <v>20</v>
      </c>
      <c r="H473">
        <v>0</v>
      </c>
      <c r="I473" s="2">
        <f>AVERAGE(Table1313[[#This Row],[Estimated costs 1]:[Estimated costs 20]])</f>
        <v>0</v>
      </c>
      <c r="J473" s="2" t="e">
        <f>(Table1313[[#This Row],[Mean]]-Table1313[[#This Row],[Actual cost]])/Table1313[[#This Row],[Actual cost]]*100</f>
        <v>#DIV/0!</v>
      </c>
      <c r="K473" s="2">
        <f>_xlfn.STDEV.P(Table1313[[#This Row],[Estimated costs 1]:[Estimated costs 20]])</f>
        <v>0</v>
      </c>
      <c r="L473" s="2" t="e">
        <f>Table1313[[#This Row],[Dev]]/Table1313[[#This Row],[Mean]]*100</f>
        <v>#DIV/0!</v>
      </c>
      <c r="M473" s="2">
        <f>Table1313[[#This Row],[Estimated costs 1]]-Table1313[[#This Row],[Actual cost]]</f>
        <v>0</v>
      </c>
      <c r="N473" s="2" t="e">
        <f>Table1313[[#This Row],[Diff 1]]/Table1313[[#This Row],[Actual cost]]*100</f>
        <v>#DIV/0!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</row>
    <row r="474" spans="1:34" x14ac:dyDescent="0.3">
      <c r="A474" t="s">
        <v>494</v>
      </c>
      <c r="B474">
        <v>472</v>
      </c>
      <c r="C474" t="str">
        <f>LEFT(Table1313[[#This Row],[Contingency id]])</f>
        <v>B</v>
      </c>
      <c r="D474">
        <v>0</v>
      </c>
      <c r="E474" s="1">
        <v>1</v>
      </c>
      <c r="F474">
        <v>20</v>
      </c>
      <c r="G474">
        <v>20</v>
      </c>
      <c r="H474">
        <v>0</v>
      </c>
      <c r="I474" s="2">
        <f>AVERAGE(Table1313[[#This Row],[Estimated costs 1]:[Estimated costs 20]])</f>
        <v>0</v>
      </c>
      <c r="J474" s="2" t="e">
        <f>(Table1313[[#This Row],[Mean]]-Table1313[[#This Row],[Actual cost]])/Table1313[[#This Row],[Actual cost]]*100</f>
        <v>#DIV/0!</v>
      </c>
      <c r="K474" s="2">
        <f>_xlfn.STDEV.P(Table1313[[#This Row],[Estimated costs 1]:[Estimated costs 20]])</f>
        <v>0</v>
      </c>
      <c r="L474" s="2" t="e">
        <f>Table1313[[#This Row],[Dev]]/Table1313[[#This Row],[Mean]]*100</f>
        <v>#DIV/0!</v>
      </c>
      <c r="M474" s="2">
        <f>Table1313[[#This Row],[Estimated costs 1]]-Table1313[[#This Row],[Actual cost]]</f>
        <v>0</v>
      </c>
      <c r="N474" s="2" t="e">
        <f>Table1313[[#This Row],[Diff 1]]/Table1313[[#This Row],[Actual cost]]*100</f>
        <v>#DIV/0!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</row>
    <row r="475" spans="1:34" x14ac:dyDescent="0.3">
      <c r="A475" t="s">
        <v>495</v>
      </c>
      <c r="B475">
        <v>473</v>
      </c>
      <c r="C475" t="str">
        <f>LEFT(Table1313[[#This Row],[Contingency id]])</f>
        <v>B</v>
      </c>
      <c r="D475">
        <v>0</v>
      </c>
      <c r="E475" s="1">
        <v>1</v>
      </c>
      <c r="F475">
        <v>20</v>
      </c>
      <c r="G475">
        <v>20</v>
      </c>
      <c r="H475">
        <v>0</v>
      </c>
      <c r="I475" s="2">
        <f>AVERAGE(Table1313[[#This Row],[Estimated costs 1]:[Estimated costs 20]])</f>
        <v>0</v>
      </c>
      <c r="J475" s="2" t="e">
        <f>(Table1313[[#This Row],[Mean]]-Table1313[[#This Row],[Actual cost]])/Table1313[[#This Row],[Actual cost]]*100</f>
        <v>#DIV/0!</v>
      </c>
      <c r="K475" s="2">
        <f>_xlfn.STDEV.P(Table1313[[#This Row],[Estimated costs 1]:[Estimated costs 20]])</f>
        <v>0</v>
      </c>
      <c r="L475" s="2" t="e">
        <f>Table1313[[#This Row],[Dev]]/Table1313[[#This Row],[Mean]]*100</f>
        <v>#DIV/0!</v>
      </c>
      <c r="M475" s="2">
        <f>Table1313[[#This Row],[Estimated costs 1]]-Table1313[[#This Row],[Actual cost]]</f>
        <v>0</v>
      </c>
      <c r="N475" s="2" t="e">
        <f>Table1313[[#This Row],[Diff 1]]/Table1313[[#This Row],[Actual cost]]*100</f>
        <v>#DIV/0!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</row>
    <row r="476" spans="1:34" x14ac:dyDescent="0.3">
      <c r="A476" t="s">
        <v>496</v>
      </c>
      <c r="B476">
        <v>474</v>
      </c>
      <c r="C476" t="str">
        <f>LEFT(Table1313[[#This Row],[Contingency id]])</f>
        <v>B</v>
      </c>
      <c r="D476">
        <v>0</v>
      </c>
      <c r="E476" s="1">
        <v>1.01428571428571</v>
      </c>
      <c r="F476">
        <v>142</v>
      </c>
      <c r="G476">
        <v>140</v>
      </c>
      <c r="H476">
        <v>0</v>
      </c>
      <c r="I476" s="2">
        <f>AVERAGE(Table1313[[#This Row],[Estimated costs 1]:[Estimated costs 20]])</f>
        <v>0</v>
      </c>
      <c r="J476" s="2" t="e">
        <f>(Table1313[[#This Row],[Mean]]-Table1313[[#This Row],[Actual cost]])/Table1313[[#This Row],[Actual cost]]*100</f>
        <v>#DIV/0!</v>
      </c>
      <c r="K476" s="2">
        <f>_xlfn.STDEV.P(Table1313[[#This Row],[Estimated costs 1]:[Estimated costs 20]])</f>
        <v>0</v>
      </c>
      <c r="L476" s="2" t="e">
        <f>Table1313[[#This Row],[Dev]]/Table1313[[#This Row],[Mean]]*100</f>
        <v>#DIV/0!</v>
      </c>
      <c r="M476" s="2">
        <f>Table1313[[#This Row],[Estimated costs 1]]-Table1313[[#This Row],[Actual cost]]</f>
        <v>0</v>
      </c>
      <c r="N476" s="2" t="e">
        <f>Table1313[[#This Row],[Diff 1]]/Table1313[[#This Row],[Actual cost]]*100</f>
        <v>#DIV/0!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</row>
    <row r="477" spans="1:34" x14ac:dyDescent="0.3">
      <c r="A477" t="s">
        <v>497</v>
      </c>
      <c r="B477">
        <v>475</v>
      </c>
      <c r="C477" t="str">
        <f>LEFT(Table1313[[#This Row],[Contingency id]])</f>
        <v>B</v>
      </c>
      <c r="D477">
        <v>0</v>
      </c>
      <c r="E477" s="1">
        <v>1</v>
      </c>
      <c r="F477">
        <v>159</v>
      </c>
      <c r="G477">
        <v>159</v>
      </c>
      <c r="H477">
        <v>0</v>
      </c>
      <c r="I477" s="2">
        <f>AVERAGE(Table1313[[#This Row],[Estimated costs 1]:[Estimated costs 20]])</f>
        <v>0</v>
      </c>
      <c r="J477" s="2" t="e">
        <f>(Table1313[[#This Row],[Mean]]-Table1313[[#This Row],[Actual cost]])/Table1313[[#This Row],[Actual cost]]*100</f>
        <v>#DIV/0!</v>
      </c>
      <c r="K477" s="2">
        <f>_xlfn.STDEV.P(Table1313[[#This Row],[Estimated costs 1]:[Estimated costs 20]])</f>
        <v>0</v>
      </c>
      <c r="L477" s="2" t="e">
        <f>Table1313[[#This Row],[Dev]]/Table1313[[#This Row],[Mean]]*100</f>
        <v>#DIV/0!</v>
      </c>
      <c r="M477" s="2">
        <f>Table1313[[#This Row],[Estimated costs 1]]-Table1313[[#This Row],[Actual cost]]</f>
        <v>0</v>
      </c>
      <c r="N477" s="2" t="e">
        <f>Table1313[[#This Row],[Diff 1]]/Table1313[[#This Row],[Actual cost]]*100</f>
        <v>#DIV/0!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</row>
    <row r="478" spans="1:34" x14ac:dyDescent="0.3">
      <c r="A478" t="s">
        <v>498</v>
      </c>
      <c r="B478">
        <v>476</v>
      </c>
      <c r="C478" t="str">
        <f>LEFT(Table1313[[#This Row],[Contingency id]])</f>
        <v>B</v>
      </c>
      <c r="D478">
        <v>0</v>
      </c>
      <c r="E478" s="1">
        <v>1</v>
      </c>
      <c r="F478">
        <v>142</v>
      </c>
      <c r="G478">
        <v>142</v>
      </c>
      <c r="H478">
        <v>0</v>
      </c>
      <c r="I478" s="2">
        <f>AVERAGE(Table1313[[#This Row],[Estimated costs 1]:[Estimated costs 20]])</f>
        <v>0</v>
      </c>
      <c r="J478" s="2" t="e">
        <f>(Table1313[[#This Row],[Mean]]-Table1313[[#This Row],[Actual cost]])/Table1313[[#This Row],[Actual cost]]*100</f>
        <v>#DIV/0!</v>
      </c>
      <c r="K478" s="2">
        <f>_xlfn.STDEV.P(Table1313[[#This Row],[Estimated costs 1]:[Estimated costs 20]])</f>
        <v>0</v>
      </c>
      <c r="L478" s="2" t="e">
        <f>Table1313[[#This Row],[Dev]]/Table1313[[#This Row],[Mean]]*100</f>
        <v>#DIV/0!</v>
      </c>
      <c r="M478" s="2">
        <f>Table1313[[#This Row],[Estimated costs 1]]-Table1313[[#This Row],[Actual cost]]</f>
        <v>0</v>
      </c>
      <c r="N478" s="2" t="e">
        <f>Table1313[[#This Row],[Diff 1]]/Table1313[[#This Row],[Actual cost]]*100</f>
        <v>#DIV/0!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</row>
    <row r="479" spans="1:34" x14ac:dyDescent="0.3">
      <c r="A479" t="s">
        <v>499</v>
      </c>
      <c r="B479">
        <v>477</v>
      </c>
      <c r="C479" t="str">
        <f>LEFT(Table1313[[#This Row],[Contingency id]])</f>
        <v>B</v>
      </c>
      <c r="D479">
        <v>0</v>
      </c>
      <c r="E479" s="1">
        <v>1.01273885350318</v>
      </c>
      <c r="F479">
        <v>159</v>
      </c>
      <c r="G479">
        <v>157</v>
      </c>
      <c r="H479">
        <v>0</v>
      </c>
      <c r="I479" s="2">
        <f>AVERAGE(Table1313[[#This Row],[Estimated costs 1]:[Estimated costs 20]])</f>
        <v>0</v>
      </c>
      <c r="J479" s="2" t="e">
        <f>(Table1313[[#This Row],[Mean]]-Table1313[[#This Row],[Actual cost]])/Table1313[[#This Row],[Actual cost]]*100</f>
        <v>#DIV/0!</v>
      </c>
      <c r="K479" s="2">
        <f>_xlfn.STDEV.P(Table1313[[#This Row],[Estimated costs 1]:[Estimated costs 20]])</f>
        <v>0</v>
      </c>
      <c r="L479" s="2" t="e">
        <f>Table1313[[#This Row],[Dev]]/Table1313[[#This Row],[Mean]]*100</f>
        <v>#DIV/0!</v>
      </c>
      <c r="M479" s="2">
        <f>Table1313[[#This Row],[Estimated costs 1]]-Table1313[[#This Row],[Actual cost]]</f>
        <v>0</v>
      </c>
      <c r="N479" s="2" t="e">
        <f>Table1313[[#This Row],[Diff 1]]/Table1313[[#This Row],[Actual cost]]*100</f>
        <v>#DIV/0!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</row>
    <row r="480" spans="1:34" x14ac:dyDescent="0.3">
      <c r="A480" t="s">
        <v>500</v>
      </c>
      <c r="B480">
        <v>478</v>
      </c>
      <c r="C480" t="str">
        <f>LEFT(Table1313[[#This Row],[Contingency id]])</f>
        <v>B</v>
      </c>
      <c r="D480">
        <v>0</v>
      </c>
      <c r="E480" s="1">
        <v>1.01273885350318</v>
      </c>
      <c r="F480">
        <v>159</v>
      </c>
      <c r="G480">
        <v>157</v>
      </c>
      <c r="H480">
        <v>0</v>
      </c>
      <c r="I480" s="2">
        <f>AVERAGE(Table1313[[#This Row],[Estimated costs 1]:[Estimated costs 20]])</f>
        <v>0</v>
      </c>
      <c r="J480" s="2" t="e">
        <f>(Table1313[[#This Row],[Mean]]-Table1313[[#This Row],[Actual cost]])/Table1313[[#This Row],[Actual cost]]*100</f>
        <v>#DIV/0!</v>
      </c>
      <c r="K480" s="2">
        <f>_xlfn.STDEV.P(Table1313[[#This Row],[Estimated costs 1]:[Estimated costs 20]])</f>
        <v>0</v>
      </c>
      <c r="L480" s="2" t="e">
        <f>Table1313[[#This Row],[Dev]]/Table1313[[#This Row],[Mean]]*100</f>
        <v>#DIV/0!</v>
      </c>
      <c r="M480" s="2">
        <f>Table1313[[#This Row],[Estimated costs 1]]-Table1313[[#This Row],[Actual cost]]</f>
        <v>0</v>
      </c>
      <c r="N480" s="2" t="e">
        <f>Table1313[[#This Row],[Diff 1]]/Table1313[[#This Row],[Actual cost]]*100</f>
        <v>#DIV/0!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</row>
    <row r="481" spans="1:34" x14ac:dyDescent="0.3">
      <c r="A481" t="s">
        <v>501</v>
      </c>
      <c r="B481">
        <v>479</v>
      </c>
      <c r="C481" t="str">
        <f>LEFT(Table1313[[#This Row],[Contingency id]])</f>
        <v>B</v>
      </c>
      <c r="D481">
        <v>0</v>
      </c>
      <c r="E481" s="1">
        <v>1.00632911392405</v>
      </c>
      <c r="F481">
        <v>159</v>
      </c>
      <c r="G481">
        <v>158</v>
      </c>
      <c r="H481">
        <v>0</v>
      </c>
      <c r="I481" s="2">
        <f>AVERAGE(Table1313[[#This Row],[Estimated costs 1]:[Estimated costs 20]])</f>
        <v>0</v>
      </c>
      <c r="J481" s="2" t="e">
        <f>(Table1313[[#This Row],[Mean]]-Table1313[[#This Row],[Actual cost]])/Table1313[[#This Row],[Actual cost]]*100</f>
        <v>#DIV/0!</v>
      </c>
      <c r="K481" s="2">
        <f>_xlfn.STDEV.P(Table1313[[#This Row],[Estimated costs 1]:[Estimated costs 20]])</f>
        <v>0</v>
      </c>
      <c r="L481" s="2" t="e">
        <f>Table1313[[#This Row],[Dev]]/Table1313[[#This Row],[Mean]]*100</f>
        <v>#DIV/0!</v>
      </c>
      <c r="M481" s="2">
        <f>Table1313[[#This Row],[Estimated costs 1]]-Table1313[[#This Row],[Actual cost]]</f>
        <v>0</v>
      </c>
      <c r="N481" s="2" t="e">
        <f>Table1313[[#This Row],[Diff 1]]/Table1313[[#This Row],[Actual cost]]*100</f>
        <v>#DIV/0!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</row>
    <row r="482" spans="1:34" x14ac:dyDescent="0.3">
      <c r="A482" t="s">
        <v>502</v>
      </c>
      <c r="B482">
        <v>480</v>
      </c>
      <c r="C482" t="str">
        <f>LEFT(Table1313[[#This Row],[Contingency id]])</f>
        <v>B</v>
      </c>
      <c r="D482">
        <v>0</v>
      </c>
      <c r="E482" s="1">
        <v>1.00709219858156</v>
      </c>
      <c r="F482">
        <v>142</v>
      </c>
      <c r="G482">
        <v>141</v>
      </c>
      <c r="H482">
        <v>0</v>
      </c>
      <c r="I482" s="2">
        <f>AVERAGE(Table1313[[#This Row],[Estimated costs 1]:[Estimated costs 20]])</f>
        <v>0</v>
      </c>
      <c r="J482" s="2" t="e">
        <f>(Table1313[[#This Row],[Mean]]-Table1313[[#This Row],[Actual cost]])/Table1313[[#This Row],[Actual cost]]*100</f>
        <v>#DIV/0!</v>
      </c>
      <c r="K482" s="2">
        <f>_xlfn.STDEV.P(Table1313[[#This Row],[Estimated costs 1]:[Estimated costs 20]])</f>
        <v>0</v>
      </c>
      <c r="L482" s="2" t="e">
        <f>Table1313[[#This Row],[Dev]]/Table1313[[#This Row],[Mean]]*100</f>
        <v>#DIV/0!</v>
      </c>
      <c r="M482" s="2">
        <f>Table1313[[#This Row],[Estimated costs 1]]-Table1313[[#This Row],[Actual cost]]</f>
        <v>0</v>
      </c>
      <c r="N482" s="2" t="e">
        <f>Table1313[[#This Row],[Diff 1]]/Table1313[[#This Row],[Actual cost]]*100</f>
        <v>#DIV/0!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</row>
    <row r="483" spans="1:34" x14ac:dyDescent="0.3">
      <c r="A483" t="s">
        <v>503</v>
      </c>
      <c r="B483">
        <v>481</v>
      </c>
      <c r="C483" t="str">
        <f>LEFT(Table1313[[#This Row],[Contingency id]])</f>
        <v>B</v>
      </c>
      <c r="D483">
        <v>0</v>
      </c>
      <c r="E483" s="1">
        <v>1.00632911392405</v>
      </c>
      <c r="F483">
        <v>159</v>
      </c>
      <c r="G483">
        <v>158</v>
      </c>
      <c r="H483">
        <v>0</v>
      </c>
      <c r="I483" s="2">
        <f>AVERAGE(Table1313[[#This Row],[Estimated costs 1]:[Estimated costs 20]])</f>
        <v>0</v>
      </c>
      <c r="J483" s="2" t="e">
        <f>(Table1313[[#This Row],[Mean]]-Table1313[[#This Row],[Actual cost]])/Table1313[[#This Row],[Actual cost]]*100</f>
        <v>#DIV/0!</v>
      </c>
      <c r="K483" s="2">
        <f>_xlfn.STDEV.P(Table1313[[#This Row],[Estimated costs 1]:[Estimated costs 20]])</f>
        <v>0</v>
      </c>
      <c r="L483" s="2" t="e">
        <f>Table1313[[#This Row],[Dev]]/Table1313[[#This Row],[Mean]]*100</f>
        <v>#DIV/0!</v>
      </c>
      <c r="M483" s="2">
        <f>Table1313[[#This Row],[Estimated costs 1]]-Table1313[[#This Row],[Actual cost]]</f>
        <v>0</v>
      </c>
      <c r="N483" s="2" t="e">
        <f>Table1313[[#This Row],[Diff 1]]/Table1313[[#This Row],[Actual cost]]*100</f>
        <v>#DIV/0!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</row>
    <row r="484" spans="1:34" x14ac:dyDescent="0.3">
      <c r="A484" t="s">
        <v>504</v>
      </c>
      <c r="B484">
        <v>482</v>
      </c>
      <c r="C484" t="str">
        <f>LEFT(Table1313[[#This Row],[Contingency id]])</f>
        <v>B</v>
      </c>
      <c r="D484">
        <v>0</v>
      </c>
      <c r="E484" s="1">
        <v>1</v>
      </c>
      <c r="F484">
        <v>70</v>
      </c>
      <c r="G484">
        <v>70</v>
      </c>
      <c r="H484">
        <v>0</v>
      </c>
      <c r="I484" s="2">
        <f>AVERAGE(Table1313[[#This Row],[Estimated costs 1]:[Estimated costs 20]])</f>
        <v>0</v>
      </c>
      <c r="J484" s="2" t="e">
        <f>(Table1313[[#This Row],[Mean]]-Table1313[[#This Row],[Actual cost]])/Table1313[[#This Row],[Actual cost]]*100</f>
        <v>#DIV/0!</v>
      </c>
      <c r="K484" s="2">
        <f>_xlfn.STDEV.P(Table1313[[#This Row],[Estimated costs 1]:[Estimated costs 20]])</f>
        <v>0</v>
      </c>
      <c r="L484" s="2" t="e">
        <f>Table1313[[#This Row],[Dev]]/Table1313[[#This Row],[Mean]]*100</f>
        <v>#DIV/0!</v>
      </c>
      <c r="M484" s="2">
        <f>Table1313[[#This Row],[Estimated costs 1]]-Table1313[[#This Row],[Actual cost]]</f>
        <v>0</v>
      </c>
      <c r="N484" s="2" t="e">
        <f>Table1313[[#This Row],[Diff 1]]/Table1313[[#This Row],[Actual cost]]*100</f>
        <v>#DIV/0!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</row>
    <row r="485" spans="1:34" x14ac:dyDescent="0.3">
      <c r="A485" t="s">
        <v>505</v>
      </c>
      <c r="B485">
        <v>483</v>
      </c>
      <c r="C485" t="str">
        <f>LEFT(Table1313[[#This Row],[Contingency id]])</f>
        <v>B</v>
      </c>
      <c r="D485">
        <v>0</v>
      </c>
      <c r="E485" s="1">
        <v>1</v>
      </c>
      <c r="F485">
        <v>70</v>
      </c>
      <c r="G485">
        <v>70</v>
      </c>
      <c r="H485">
        <v>0</v>
      </c>
      <c r="I485" s="2">
        <f>AVERAGE(Table1313[[#This Row],[Estimated costs 1]:[Estimated costs 20]])</f>
        <v>0</v>
      </c>
      <c r="J485" s="2" t="e">
        <f>(Table1313[[#This Row],[Mean]]-Table1313[[#This Row],[Actual cost]])/Table1313[[#This Row],[Actual cost]]*100</f>
        <v>#DIV/0!</v>
      </c>
      <c r="K485" s="2">
        <f>_xlfn.STDEV.P(Table1313[[#This Row],[Estimated costs 1]:[Estimated costs 20]])</f>
        <v>0</v>
      </c>
      <c r="L485" s="2" t="e">
        <f>Table1313[[#This Row],[Dev]]/Table1313[[#This Row],[Mean]]*100</f>
        <v>#DIV/0!</v>
      </c>
      <c r="M485" s="2">
        <f>Table1313[[#This Row],[Estimated costs 1]]-Table1313[[#This Row],[Actual cost]]</f>
        <v>0</v>
      </c>
      <c r="N485" s="2" t="e">
        <f>Table1313[[#This Row],[Diff 1]]/Table1313[[#This Row],[Actual cost]]*100</f>
        <v>#DIV/0!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</row>
    <row r="486" spans="1:34" x14ac:dyDescent="0.3">
      <c r="A486" t="s">
        <v>506</v>
      </c>
      <c r="B486">
        <v>484</v>
      </c>
      <c r="C486" t="str">
        <f>LEFT(Table1313[[#This Row],[Contingency id]])</f>
        <v>B</v>
      </c>
      <c r="D486">
        <v>0</v>
      </c>
      <c r="E486" s="1">
        <v>1</v>
      </c>
      <c r="F486">
        <v>84</v>
      </c>
      <c r="G486">
        <v>84</v>
      </c>
      <c r="H486">
        <v>0</v>
      </c>
      <c r="I486" s="2">
        <f>AVERAGE(Table1313[[#This Row],[Estimated costs 1]:[Estimated costs 20]])</f>
        <v>0</v>
      </c>
      <c r="J486" s="2" t="e">
        <f>(Table1313[[#This Row],[Mean]]-Table1313[[#This Row],[Actual cost]])/Table1313[[#This Row],[Actual cost]]*100</f>
        <v>#DIV/0!</v>
      </c>
      <c r="K486" s="2">
        <f>_xlfn.STDEV.P(Table1313[[#This Row],[Estimated costs 1]:[Estimated costs 20]])</f>
        <v>0</v>
      </c>
      <c r="L486" s="2" t="e">
        <f>Table1313[[#This Row],[Dev]]/Table1313[[#This Row],[Mean]]*100</f>
        <v>#DIV/0!</v>
      </c>
      <c r="M486" s="2">
        <f>Table1313[[#This Row],[Estimated costs 1]]-Table1313[[#This Row],[Actual cost]]</f>
        <v>0</v>
      </c>
      <c r="N486" s="2" t="e">
        <f>Table1313[[#This Row],[Diff 1]]/Table1313[[#This Row],[Actual cost]]*100</f>
        <v>#DIV/0!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</row>
    <row r="487" spans="1:34" x14ac:dyDescent="0.3">
      <c r="A487" t="s">
        <v>507</v>
      </c>
      <c r="B487">
        <v>485</v>
      </c>
      <c r="C487" t="str">
        <f>LEFT(Table1313[[#This Row],[Contingency id]])</f>
        <v>B</v>
      </c>
      <c r="D487">
        <v>0</v>
      </c>
      <c r="E487" s="1">
        <v>1</v>
      </c>
      <c r="F487">
        <v>70</v>
      </c>
      <c r="G487">
        <v>70</v>
      </c>
      <c r="H487">
        <v>0</v>
      </c>
      <c r="I487" s="2">
        <f>AVERAGE(Table1313[[#This Row],[Estimated costs 1]:[Estimated costs 20]])</f>
        <v>0</v>
      </c>
      <c r="J487" s="2" t="e">
        <f>(Table1313[[#This Row],[Mean]]-Table1313[[#This Row],[Actual cost]])/Table1313[[#This Row],[Actual cost]]*100</f>
        <v>#DIV/0!</v>
      </c>
      <c r="K487" s="2">
        <f>_xlfn.STDEV.P(Table1313[[#This Row],[Estimated costs 1]:[Estimated costs 20]])</f>
        <v>0</v>
      </c>
      <c r="L487" s="2" t="e">
        <f>Table1313[[#This Row],[Dev]]/Table1313[[#This Row],[Mean]]*100</f>
        <v>#DIV/0!</v>
      </c>
      <c r="M487" s="2">
        <f>Table1313[[#This Row],[Estimated costs 1]]-Table1313[[#This Row],[Actual cost]]</f>
        <v>0</v>
      </c>
      <c r="N487" s="2" t="e">
        <f>Table1313[[#This Row],[Diff 1]]/Table1313[[#This Row],[Actual cost]]*100</f>
        <v>#DIV/0!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</row>
    <row r="488" spans="1:34" x14ac:dyDescent="0.3">
      <c r="A488" t="s">
        <v>508</v>
      </c>
      <c r="B488">
        <v>486</v>
      </c>
      <c r="C488" t="str">
        <f>LEFT(Table1313[[#This Row],[Contingency id]])</f>
        <v>B</v>
      </c>
      <c r="D488">
        <v>0</v>
      </c>
      <c r="E488" s="1">
        <v>1</v>
      </c>
      <c r="F488">
        <v>84</v>
      </c>
      <c r="G488">
        <v>84</v>
      </c>
      <c r="H488">
        <v>0</v>
      </c>
      <c r="I488" s="2">
        <f>AVERAGE(Table1313[[#This Row],[Estimated costs 1]:[Estimated costs 20]])</f>
        <v>0</v>
      </c>
      <c r="J488" s="2" t="e">
        <f>(Table1313[[#This Row],[Mean]]-Table1313[[#This Row],[Actual cost]])/Table1313[[#This Row],[Actual cost]]*100</f>
        <v>#DIV/0!</v>
      </c>
      <c r="K488" s="2">
        <f>_xlfn.STDEV.P(Table1313[[#This Row],[Estimated costs 1]:[Estimated costs 20]])</f>
        <v>0</v>
      </c>
      <c r="L488" s="2" t="e">
        <f>Table1313[[#This Row],[Dev]]/Table1313[[#This Row],[Mean]]*100</f>
        <v>#DIV/0!</v>
      </c>
      <c r="M488" s="2">
        <f>Table1313[[#This Row],[Estimated costs 1]]-Table1313[[#This Row],[Actual cost]]</f>
        <v>0</v>
      </c>
      <c r="N488" s="2" t="e">
        <f>Table1313[[#This Row],[Diff 1]]/Table1313[[#This Row],[Actual cost]]*100</f>
        <v>#DIV/0!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</row>
    <row r="489" spans="1:34" x14ac:dyDescent="0.3">
      <c r="A489" t="s">
        <v>509</v>
      </c>
      <c r="B489">
        <v>487</v>
      </c>
      <c r="C489" t="str">
        <f>LEFT(Table1313[[#This Row],[Contingency id]])</f>
        <v>B</v>
      </c>
      <c r="D489">
        <v>0</v>
      </c>
      <c r="E489" s="1">
        <v>1</v>
      </c>
      <c r="F489">
        <v>70</v>
      </c>
      <c r="G489">
        <v>70</v>
      </c>
      <c r="H489">
        <v>0</v>
      </c>
      <c r="I489" s="2">
        <f>AVERAGE(Table1313[[#This Row],[Estimated costs 1]:[Estimated costs 20]])</f>
        <v>0</v>
      </c>
      <c r="J489" s="2" t="e">
        <f>(Table1313[[#This Row],[Mean]]-Table1313[[#This Row],[Actual cost]])/Table1313[[#This Row],[Actual cost]]*100</f>
        <v>#DIV/0!</v>
      </c>
      <c r="K489" s="2">
        <f>_xlfn.STDEV.P(Table1313[[#This Row],[Estimated costs 1]:[Estimated costs 20]])</f>
        <v>0</v>
      </c>
      <c r="L489" s="2" t="e">
        <f>Table1313[[#This Row],[Dev]]/Table1313[[#This Row],[Mean]]*100</f>
        <v>#DIV/0!</v>
      </c>
      <c r="M489" s="2">
        <f>Table1313[[#This Row],[Estimated costs 1]]-Table1313[[#This Row],[Actual cost]]</f>
        <v>0</v>
      </c>
      <c r="N489" s="2" t="e">
        <f>Table1313[[#This Row],[Diff 1]]/Table1313[[#This Row],[Actual cost]]*100</f>
        <v>#DIV/0!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</row>
    <row r="490" spans="1:34" x14ac:dyDescent="0.3">
      <c r="A490" t="s">
        <v>510</v>
      </c>
      <c r="B490">
        <v>488</v>
      </c>
      <c r="C490" t="str">
        <f>LEFT(Table1313[[#This Row],[Contingency id]])</f>
        <v>B</v>
      </c>
      <c r="D490">
        <v>0</v>
      </c>
      <c r="E490" s="1">
        <v>1</v>
      </c>
      <c r="F490">
        <v>70</v>
      </c>
      <c r="G490">
        <v>70</v>
      </c>
      <c r="H490">
        <v>0</v>
      </c>
      <c r="I490" s="2">
        <f>AVERAGE(Table1313[[#This Row],[Estimated costs 1]:[Estimated costs 20]])</f>
        <v>0</v>
      </c>
      <c r="J490" s="2" t="e">
        <f>(Table1313[[#This Row],[Mean]]-Table1313[[#This Row],[Actual cost]])/Table1313[[#This Row],[Actual cost]]*100</f>
        <v>#DIV/0!</v>
      </c>
      <c r="K490" s="2">
        <f>_xlfn.STDEV.P(Table1313[[#This Row],[Estimated costs 1]:[Estimated costs 20]])</f>
        <v>0</v>
      </c>
      <c r="L490" s="2" t="e">
        <f>Table1313[[#This Row],[Dev]]/Table1313[[#This Row],[Mean]]*100</f>
        <v>#DIV/0!</v>
      </c>
      <c r="M490" s="2">
        <f>Table1313[[#This Row],[Estimated costs 1]]-Table1313[[#This Row],[Actual cost]]</f>
        <v>0</v>
      </c>
      <c r="N490" s="2" t="e">
        <f>Table1313[[#This Row],[Diff 1]]/Table1313[[#This Row],[Actual cost]]*100</f>
        <v>#DIV/0!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</row>
    <row r="491" spans="1:34" x14ac:dyDescent="0.3">
      <c r="A491" t="s">
        <v>511</v>
      </c>
      <c r="B491">
        <v>489</v>
      </c>
      <c r="C491" t="str">
        <f>LEFT(Table1313[[#This Row],[Contingency id]])</f>
        <v>B</v>
      </c>
      <c r="D491">
        <v>0</v>
      </c>
      <c r="E491" s="1">
        <v>1</v>
      </c>
      <c r="F491">
        <v>70</v>
      </c>
      <c r="G491">
        <v>70</v>
      </c>
      <c r="H491">
        <v>0</v>
      </c>
      <c r="I491" s="2">
        <f>AVERAGE(Table1313[[#This Row],[Estimated costs 1]:[Estimated costs 20]])</f>
        <v>0</v>
      </c>
      <c r="J491" s="2" t="e">
        <f>(Table1313[[#This Row],[Mean]]-Table1313[[#This Row],[Actual cost]])/Table1313[[#This Row],[Actual cost]]*100</f>
        <v>#DIV/0!</v>
      </c>
      <c r="K491" s="2">
        <f>_xlfn.STDEV.P(Table1313[[#This Row],[Estimated costs 1]:[Estimated costs 20]])</f>
        <v>0</v>
      </c>
      <c r="L491" s="2" t="e">
        <f>Table1313[[#This Row],[Dev]]/Table1313[[#This Row],[Mean]]*100</f>
        <v>#DIV/0!</v>
      </c>
      <c r="M491" s="2">
        <f>Table1313[[#This Row],[Estimated costs 1]]-Table1313[[#This Row],[Actual cost]]</f>
        <v>0</v>
      </c>
      <c r="N491" s="2" t="e">
        <f>Table1313[[#This Row],[Diff 1]]/Table1313[[#This Row],[Actual cost]]*100</f>
        <v>#DIV/0!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</row>
    <row r="492" spans="1:34" x14ac:dyDescent="0.3">
      <c r="A492" t="s">
        <v>512</v>
      </c>
      <c r="B492">
        <v>490</v>
      </c>
      <c r="C492" t="str">
        <f>LEFT(Table1313[[#This Row],[Contingency id]])</f>
        <v>B</v>
      </c>
      <c r="D492">
        <v>0</v>
      </c>
      <c r="E492" s="1">
        <v>1</v>
      </c>
      <c r="F492">
        <v>70</v>
      </c>
      <c r="G492">
        <v>70</v>
      </c>
      <c r="H492">
        <v>0</v>
      </c>
      <c r="I492" s="2">
        <f>AVERAGE(Table1313[[#This Row],[Estimated costs 1]:[Estimated costs 20]])</f>
        <v>0</v>
      </c>
      <c r="J492" s="2" t="e">
        <f>(Table1313[[#This Row],[Mean]]-Table1313[[#This Row],[Actual cost]])/Table1313[[#This Row],[Actual cost]]*100</f>
        <v>#DIV/0!</v>
      </c>
      <c r="K492" s="2">
        <f>_xlfn.STDEV.P(Table1313[[#This Row],[Estimated costs 1]:[Estimated costs 20]])</f>
        <v>0</v>
      </c>
      <c r="L492" s="2" t="e">
        <f>Table1313[[#This Row],[Dev]]/Table1313[[#This Row],[Mean]]*100</f>
        <v>#DIV/0!</v>
      </c>
      <c r="M492" s="2">
        <f>Table1313[[#This Row],[Estimated costs 1]]-Table1313[[#This Row],[Actual cost]]</f>
        <v>0</v>
      </c>
      <c r="N492" s="2" t="e">
        <f>Table1313[[#This Row],[Diff 1]]/Table1313[[#This Row],[Actual cost]]*100</f>
        <v>#DIV/0!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</row>
    <row r="493" spans="1:34" x14ac:dyDescent="0.3">
      <c r="A493" t="s">
        <v>513</v>
      </c>
      <c r="B493">
        <v>491</v>
      </c>
      <c r="C493" t="str">
        <f>LEFT(Table1313[[#This Row],[Contingency id]])</f>
        <v>B</v>
      </c>
      <c r="D493">
        <v>0</v>
      </c>
      <c r="E493" s="1">
        <v>1</v>
      </c>
      <c r="F493">
        <v>70</v>
      </c>
      <c r="G493">
        <v>70</v>
      </c>
      <c r="H493">
        <v>0</v>
      </c>
      <c r="I493" s="2">
        <f>AVERAGE(Table1313[[#This Row],[Estimated costs 1]:[Estimated costs 20]])</f>
        <v>0</v>
      </c>
      <c r="J493" s="2" t="e">
        <f>(Table1313[[#This Row],[Mean]]-Table1313[[#This Row],[Actual cost]])/Table1313[[#This Row],[Actual cost]]*100</f>
        <v>#DIV/0!</v>
      </c>
      <c r="K493" s="2">
        <f>_xlfn.STDEV.P(Table1313[[#This Row],[Estimated costs 1]:[Estimated costs 20]])</f>
        <v>0</v>
      </c>
      <c r="L493" s="2" t="e">
        <f>Table1313[[#This Row],[Dev]]/Table1313[[#This Row],[Mean]]*100</f>
        <v>#DIV/0!</v>
      </c>
      <c r="M493" s="2">
        <f>Table1313[[#This Row],[Estimated costs 1]]-Table1313[[#This Row],[Actual cost]]</f>
        <v>0</v>
      </c>
      <c r="N493" s="2" t="e">
        <f>Table1313[[#This Row],[Diff 1]]/Table1313[[#This Row],[Actual cost]]*100</f>
        <v>#DIV/0!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</row>
    <row r="494" spans="1:34" x14ac:dyDescent="0.3">
      <c r="A494" t="s">
        <v>514</v>
      </c>
      <c r="B494">
        <v>492</v>
      </c>
      <c r="C494" t="str">
        <f>LEFT(Table1313[[#This Row],[Contingency id]])</f>
        <v>B</v>
      </c>
      <c r="D494">
        <v>0</v>
      </c>
      <c r="E494" s="1">
        <v>1</v>
      </c>
      <c r="F494">
        <v>84</v>
      </c>
      <c r="G494">
        <v>84</v>
      </c>
      <c r="H494">
        <v>0</v>
      </c>
      <c r="I494" s="2">
        <f>AVERAGE(Table1313[[#This Row],[Estimated costs 1]:[Estimated costs 20]])</f>
        <v>0</v>
      </c>
      <c r="J494" s="2" t="e">
        <f>(Table1313[[#This Row],[Mean]]-Table1313[[#This Row],[Actual cost]])/Table1313[[#This Row],[Actual cost]]*100</f>
        <v>#DIV/0!</v>
      </c>
      <c r="K494" s="2">
        <f>_xlfn.STDEV.P(Table1313[[#This Row],[Estimated costs 1]:[Estimated costs 20]])</f>
        <v>0</v>
      </c>
      <c r="L494" s="2" t="e">
        <f>Table1313[[#This Row],[Dev]]/Table1313[[#This Row],[Mean]]*100</f>
        <v>#DIV/0!</v>
      </c>
      <c r="M494" s="2">
        <f>Table1313[[#This Row],[Estimated costs 1]]-Table1313[[#This Row],[Actual cost]]</f>
        <v>0</v>
      </c>
      <c r="N494" s="2" t="e">
        <f>Table1313[[#This Row],[Diff 1]]/Table1313[[#This Row],[Actual cost]]*100</f>
        <v>#DIV/0!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</row>
    <row r="495" spans="1:34" x14ac:dyDescent="0.3">
      <c r="A495" t="s">
        <v>515</v>
      </c>
      <c r="B495">
        <v>493</v>
      </c>
      <c r="C495" t="str">
        <f>LEFT(Table1313[[#This Row],[Contingency id]])</f>
        <v>B</v>
      </c>
      <c r="D495">
        <v>0</v>
      </c>
      <c r="E495" s="1">
        <v>1.01204819277108</v>
      </c>
      <c r="F495">
        <v>84</v>
      </c>
      <c r="G495">
        <v>83</v>
      </c>
      <c r="H495">
        <v>0</v>
      </c>
      <c r="I495" s="2">
        <f>AVERAGE(Table1313[[#This Row],[Estimated costs 1]:[Estimated costs 20]])</f>
        <v>0</v>
      </c>
      <c r="J495" s="2" t="e">
        <f>(Table1313[[#This Row],[Mean]]-Table1313[[#This Row],[Actual cost]])/Table1313[[#This Row],[Actual cost]]*100</f>
        <v>#DIV/0!</v>
      </c>
      <c r="K495" s="2">
        <f>_xlfn.STDEV.P(Table1313[[#This Row],[Estimated costs 1]:[Estimated costs 20]])</f>
        <v>0</v>
      </c>
      <c r="L495" s="2" t="e">
        <f>Table1313[[#This Row],[Dev]]/Table1313[[#This Row],[Mean]]*100</f>
        <v>#DIV/0!</v>
      </c>
      <c r="M495" s="2">
        <f>Table1313[[#This Row],[Estimated costs 1]]-Table1313[[#This Row],[Actual cost]]</f>
        <v>0</v>
      </c>
      <c r="N495" s="2" t="e">
        <f>Table1313[[#This Row],[Diff 1]]/Table1313[[#This Row],[Actual cost]]*100</f>
        <v>#DIV/0!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</row>
    <row r="496" spans="1:34" x14ac:dyDescent="0.3">
      <c r="A496" t="s">
        <v>516</v>
      </c>
      <c r="B496">
        <v>494</v>
      </c>
      <c r="C496" t="str">
        <f>LEFT(Table1313[[#This Row],[Contingency id]])</f>
        <v>B</v>
      </c>
      <c r="D496">
        <v>0</v>
      </c>
      <c r="E496" s="1">
        <v>1</v>
      </c>
      <c r="F496">
        <v>108</v>
      </c>
      <c r="G496">
        <v>108</v>
      </c>
      <c r="H496">
        <v>0</v>
      </c>
      <c r="I496" s="2">
        <f>AVERAGE(Table1313[[#This Row],[Estimated costs 1]:[Estimated costs 20]])</f>
        <v>0</v>
      </c>
      <c r="J496" s="2" t="e">
        <f>(Table1313[[#This Row],[Mean]]-Table1313[[#This Row],[Actual cost]])/Table1313[[#This Row],[Actual cost]]*100</f>
        <v>#DIV/0!</v>
      </c>
      <c r="K496" s="2">
        <f>_xlfn.STDEV.P(Table1313[[#This Row],[Estimated costs 1]:[Estimated costs 20]])</f>
        <v>0</v>
      </c>
      <c r="L496" s="2" t="e">
        <f>Table1313[[#This Row],[Dev]]/Table1313[[#This Row],[Mean]]*100</f>
        <v>#DIV/0!</v>
      </c>
      <c r="M496" s="2">
        <f>Table1313[[#This Row],[Estimated costs 1]]-Table1313[[#This Row],[Actual cost]]</f>
        <v>0</v>
      </c>
      <c r="N496" s="2" t="e">
        <f>Table1313[[#This Row],[Diff 1]]/Table1313[[#This Row],[Actual cost]]*100</f>
        <v>#DIV/0!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</row>
    <row r="497" spans="1:34" x14ac:dyDescent="0.3">
      <c r="A497" t="s">
        <v>517</v>
      </c>
      <c r="B497">
        <v>495</v>
      </c>
      <c r="C497" t="str">
        <f>LEFT(Table1313[[#This Row],[Contingency id]])</f>
        <v>B</v>
      </c>
      <c r="D497">
        <v>0</v>
      </c>
      <c r="E497" s="1">
        <v>1.0093457943925199</v>
      </c>
      <c r="F497">
        <v>108</v>
      </c>
      <c r="G497">
        <v>107</v>
      </c>
      <c r="H497">
        <v>0</v>
      </c>
      <c r="I497" s="2">
        <f>AVERAGE(Table1313[[#This Row],[Estimated costs 1]:[Estimated costs 20]])</f>
        <v>0</v>
      </c>
      <c r="J497" s="2" t="e">
        <f>(Table1313[[#This Row],[Mean]]-Table1313[[#This Row],[Actual cost]])/Table1313[[#This Row],[Actual cost]]*100</f>
        <v>#DIV/0!</v>
      </c>
      <c r="K497" s="2">
        <f>_xlfn.STDEV.P(Table1313[[#This Row],[Estimated costs 1]:[Estimated costs 20]])</f>
        <v>0</v>
      </c>
      <c r="L497" s="2" t="e">
        <f>Table1313[[#This Row],[Dev]]/Table1313[[#This Row],[Mean]]*100</f>
        <v>#DIV/0!</v>
      </c>
      <c r="M497" s="2">
        <f>Table1313[[#This Row],[Estimated costs 1]]-Table1313[[#This Row],[Actual cost]]</f>
        <v>0</v>
      </c>
      <c r="N497" s="2" t="e">
        <f>Table1313[[#This Row],[Diff 1]]/Table1313[[#This Row],[Actual cost]]*100</f>
        <v>#DIV/0!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</row>
    <row r="498" spans="1:34" x14ac:dyDescent="0.3">
      <c r="A498" t="s">
        <v>518</v>
      </c>
      <c r="B498">
        <v>496</v>
      </c>
      <c r="C498" t="str">
        <f>LEFT(Table1313[[#This Row],[Contingency id]])</f>
        <v>B</v>
      </c>
      <c r="D498">
        <v>0</v>
      </c>
      <c r="E498" s="1">
        <v>1.0093457943925199</v>
      </c>
      <c r="F498">
        <v>108</v>
      </c>
      <c r="G498">
        <v>107</v>
      </c>
      <c r="H498">
        <v>0</v>
      </c>
      <c r="I498" s="2">
        <f>AVERAGE(Table1313[[#This Row],[Estimated costs 1]:[Estimated costs 20]])</f>
        <v>0</v>
      </c>
      <c r="J498" s="2" t="e">
        <f>(Table1313[[#This Row],[Mean]]-Table1313[[#This Row],[Actual cost]])/Table1313[[#This Row],[Actual cost]]*100</f>
        <v>#DIV/0!</v>
      </c>
      <c r="K498" s="2">
        <f>_xlfn.STDEV.P(Table1313[[#This Row],[Estimated costs 1]:[Estimated costs 20]])</f>
        <v>0</v>
      </c>
      <c r="L498" s="2" t="e">
        <f>Table1313[[#This Row],[Dev]]/Table1313[[#This Row],[Mean]]*100</f>
        <v>#DIV/0!</v>
      </c>
      <c r="M498" s="2">
        <f>Table1313[[#This Row],[Estimated costs 1]]-Table1313[[#This Row],[Actual cost]]</f>
        <v>0</v>
      </c>
      <c r="N498" s="2" t="e">
        <f>Table1313[[#This Row],[Diff 1]]/Table1313[[#This Row],[Actual cost]]*100</f>
        <v>#DIV/0!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</row>
    <row r="499" spans="1:34" x14ac:dyDescent="0.3">
      <c r="A499" t="s">
        <v>519</v>
      </c>
      <c r="B499">
        <v>497</v>
      </c>
      <c r="C499" t="str">
        <f>LEFT(Table1313[[#This Row],[Contingency id]])</f>
        <v>B</v>
      </c>
      <c r="D499">
        <v>0</v>
      </c>
      <c r="E499" s="1">
        <v>1</v>
      </c>
      <c r="F499">
        <v>108</v>
      </c>
      <c r="G499">
        <v>108</v>
      </c>
      <c r="H499">
        <v>0</v>
      </c>
      <c r="I499" s="2">
        <f>AVERAGE(Table1313[[#This Row],[Estimated costs 1]:[Estimated costs 20]])</f>
        <v>0</v>
      </c>
      <c r="J499" s="2" t="e">
        <f>(Table1313[[#This Row],[Mean]]-Table1313[[#This Row],[Actual cost]])/Table1313[[#This Row],[Actual cost]]*100</f>
        <v>#DIV/0!</v>
      </c>
      <c r="K499" s="2">
        <f>_xlfn.STDEV.P(Table1313[[#This Row],[Estimated costs 1]:[Estimated costs 20]])</f>
        <v>0</v>
      </c>
      <c r="L499" s="2" t="e">
        <f>Table1313[[#This Row],[Dev]]/Table1313[[#This Row],[Mean]]*100</f>
        <v>#DIV/0!</v>
      </c>
      <c r="M499" s="2">
        <f>Table1313[[#This Row],[Estimated costs 1]]-Table1313[[#This Row],[Actual cost]]</f>
        <v>0</v>
      </c>
      <c r="N499" s="2" t="e">
        <f>Table1313[[#This Row],[Diff 1]]/Table1313[[#This Row],[Actual cost]]*100</f>
        <v>#DIV/0!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</row>
    <row r="500" spans="1:34" x14ac:dyDescent="0.3">
      <c r="A500" t="s">
        <v>520</v>
      </c>
      <c r="B500">
        <v>498</v>
      </c>
      <c r="C500" t="str">
        <f>LEFT(Table1313[[#This Row],[Contingency id]])</f>
        <v>B</v>
      </c>
      <c r="D500">
        <v>0</v>
      </c>
      <c r="E500" s="1">
        <v>1</v>
      </c>
      <c r="F500">
        <v>122</v>
      </c>
      <c r="G500">
        <v>122</v>
      </c>
      <c r="H500">
        <v>0</v>
      </c>
      <c r="I500" s="2">
        <f>AVERAGE(Table1313[[#This Row],[Estimated costs 1]:[Estimated costs 20]])</f>
        <v>0</v>
      </c>
      <c r="J500" s="2" t="e">
        <f>(Table1313[[#This Row],[Mean]]-Table1313[[#This Row],[Actual cost]])/Table1313[[#This Row],[Actual cost]]*100</f>
        <v>#DIV/0!</v>
      </c>
      <c r="K500" s="2">
        <f>_xlfn.STDEV.P(Table1313[[#This Row],[Estimated costs 1]:[Estimated costs 20]])</f>
        <v>0</v>
      </c>
      <c r="L500" s="2" t="e">
        <f>Table1313[[#This Row],[Dev]]/Table1313[[#This Row],[Mean]]*100</f>
        <v>#DIV/0!</v>
      </c>
      <c r="M500" s="2">
        <f>Table1313[[#This Row],[Estimated costs 1]]-Table1313[[#This Row],[Actual cost]]</f>
        <v>0</v>
      </c>
      <c r="N500" s="2" t="e">
        <f>Table1313[[#This Row],[Diff 1]]/Table1313[[#This Row],[Actual cost]]*100</f>
        <v>#DIV/0!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</row>
    <row r="501" spans="1:34" x14ac:dyDescent="0.3">
      <c r="A501" t="s">
        <v>521</v>
      </c>
      <c r="B501">
        <v>499</v>
      </c>
      <c r="C501" t="str">
        <f>LEFT(Table1313[[#This Row],[Contingency id]])</f>
        <v>B</v>
      </c>
      <c r="D501">
        <v>0</v>
      </c>
      <c r="E501" s="1">
        <v>1.0188679245283001</v>
      </c>
      <c r="F501">
        <v>108</v>
      </c>
      <c r="G501">
        <v>106</v>
      </c>
      <c r="H501">
        <v>0</v>
      </c>
      <c r="I501" s="2">
        <f>AVERAGE(Table1313[[#This Row],[Estimated costs 1]:[Estimated costs 20]])</f>
        <v>0</v>
      </c>
      <c r="J501" s="2" t="e">
        <f>(Table1313[[#This Row],[Mean]]-Table1313[[#This Row],[Actual cost]])/Table1313[[#This Row],[Actual cost]]*100</f>
        <v>#DIV/0!</v>
      </c>
      <c r="K501" s="2">
        <f>_xlfn.STDEV.P(Table1313[[#This Row],[Estimated costs 1]:[Estimated costs 20]])</f>
        <v>0</v>
      </c>
      <c r="L501" s="2" t="e">
        <f>Table1313[[#This Row],[Dev]]/Table1313[[#This Row],[Mean]]*100</f>
        <v>#DIV/0!</v>
      </c>
      <c r="M501" s="2">
        <f>Table1313[[#This Row],[Estimated costs 1]]-Table1313[[#This Row],[Actual cost]]</f>
        <v>0</v>
      </c>
      <c r="N501" s="2" t="e">
        <f>Table1313[[#This Row],[Diff 1]]/Table1313[[#This Row],[Actual cost]]*100</f>
        <v>#DIV/0!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</row>
    <row r="502" spans="1:34" x14ac:dyDescent="0.3">
      <c r="A502" t="s">
        <v>522</v>
      </c>
      <c r="B502">
        <v>500</v>
      </c>
      <c r="C502" t="str">
        <f>LEFT(Table1313[[#This Row],[Contingency id]])</f>
        <v>B</v>
      </c>
      <c r="D502">
        <v>0</v>
      </c>
      <c r="E502" s="1">
        <v>1</v>
      </c>
      <c r="F502">
        <v>108</v>
      </c>
      <c r="G502">
        <v>108</v>
      </c>
      <c r="H502">
        <v>0</v>
      </c>
      <c r="I502" s="2">
        <f>AVERAGE(Table1313[[#This Row],[Estimated costs 1]:[Estimated costs 20]])</f>
        <v>0</v>
      </c>
      <c r="J502" s="2" t="e">
        <f>(Table1313[[#This Row],[Mean]]-Table1313[[#This Row],[Actual cost]])/Table1313[[#This Row],[Actual cost]]*100</f>
        <v>#DIV/0!</v>
      </c>
      <c r="K502" s="2">
        <f>_xlfn.STDEV.P(Table1313[[#This Row],[Estimated costs 1]:[Estimated costs 20]])</f>
        <v>0</v>
      </c>
      <c r="L502" s="2" t="e">
        <f>Table1313[[#This Row],[Dev]]/Table1313[[#This Row],[Mean]]*100</f>
        <v>#DIV/0!</v>
      </c>
      <c r="M502" s="2">
        <f>Table1313[[#This Row],[Estimated costs 1]]-Table1313[[#This Row],[Actual cost]]</f>
        <v>0</v>
      </c>
      <c r="N502" s="2" t="e">
        <f>Table1313[[#This Row],[Diff 1]]/Table1313[[#This Row],[Actual cost]]*100</f>
        <v>#DIV/0!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</row>
    <row r="503" spans="1:34" x14ac:dyDescent="0.3">
      <c r="A503" t="s">
        <v>523</v>
      </c>
      <c r="B503">
        <v>501</v>
      </c>
      <c r="C503" t="str">
        <f>LEFT(Table1313[[#This Row],[Contingency id]])</f>
        <v>B</v>
      </c>
      <c r="D503">
        <v>0</v>
      </c>
      <c r="E503" s="1">
        <v>1.0188679245283001</v>
      </c>
      <c r="F503">
        <v>108</v>
      </c>
      <c r="G503">
        <v>106</v>
      </c>
      <c r="H503">
        <v>0</v>
      </c>
      <c r="I503" s="2">
        <f>AVERAGE(Table1313[[#This Row],[Estimated costs 1]:[Estimated costs 20]])</f>
        <v>0</v>
      </c>
      <c r="J503" s="2" t="e">
        <f>(Table1313[[#This Row],[Mean]]-Table1313[[#This Row],[Actual cost]])/Table1313[[#This Row],[Actual cost]]*100</f>
        <v>#DIV/0!</v>
      </c>
      <c r="K503" s="2">
        <f>_xlfn.STDEV.P(Table1313[[#This Row],[Estimated costs 1]:[Estimated costs 20]])</f>
        <v>0</v>
      </c>
      <c r="L503" s="2" t="e">
        <f>Table1313[[#This Row],[Dev]]/Table1313[[#This Row],[Mean]]*100</f>
        <v>#DIV/0!</v>
      </c>
      <c r="M503" s="2">
        <f>Table1313[[#This Row],[Estimated costs 1]]-Table1313[[#This Row],[Actual cost]]</f>
        <v>0</v>
      </c>
      <c r="N503" s="2" t="e">
        <f>Table1313[[#This Row],[Diff 1]]/Table1313[[#This Row],[Actual cost]]*100</f>
        <v>#DIV/0!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</row>
    <row r="504" spans="1:34" x14ac:dyDescent="0.3">
      <c r="A504" t="s">
        <v>524</v>
      </c>
      <c r="B504">
        <v>502</v>
      </c>
      <c r="C504" t="str">
        <f>LEFT(Table1313[[#This Row],[Contingency id]])</f>
        <v>B</v>
      </c>
      <c r="D504">
        <v>0</v>
      </c>
      <c r="E504" s="1">
        <v>1.0188679245283001</v>
      </c>
      <c r="F504">
        <v>108</v>
      </c>
      <c r="G504">
        <v>106</v>
      </c>
      <c r="H504">
        <v>0</v>
      </c>
      <c r="I504" s="2">
        <f>AVERAGE(Table1313[[#This Row],[Estimated costs 1]:[Estimated costs 20]])</f>
        <v>0</v>
      </c>
      <c r="J504" s="2" t="e">
        <f>(Table1313[[#This Row],[Mean]]-Table1313[[#This Row],[Actual cost]])/Table1313[[#This Row],[Actual cost]]*100</f>
        <v>#DIV/0!</v>
      </c>
      <c r="K504" s="2">
        <f>_xlfn.STDEV.P(Table1313[[#This Row],[Estimated costs 1]:[Estimated costs 20]])</f>
        <v>0</v>
      </c>
      <c r="L504" s="2" t="e">
        <f>Table1313[[#This Row],[Dev]]/Table1313[[#This Row],[Mean]]*100</f>
        <v>#DIV/0!</v>
      </c>
      <c r="M504" s="2">
        <f>Table1313[[#This Row],[Estimated costs 1]]-Table1313[[#This Row],[Actual cost]]</f>
        <v>0</v>
      </c>
      <c r="N504" s="2" t="e">
        <f>Table1313[[#This Row],[Diff 1]]/Table1313[[#This Row],[Actual cost]]*100</f>
        <v>#DIV/0!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</row>
    <row r="505" spans="1:34" x14ac:dyDescent="0.3">
      <c r="A505" t="s">
        <v>525</v>
      </c>
      <c r="B505">
        <v>503</v>
      </c>
      <c r="C505" t="str">
        <f>LEFT(Table1313[[#This Row],[Contingency id]])</f>
        <v>B</v>
      </c>
      <c r="D505">
        <v>0</v>
      </c>
      <c r="E505" s="1">
        <v>1.0093457943925199</v>
      </c>
      <c r="F505">
        <v>108</v>
      </c>
      <c r="G505">
        <v>107</v>
      </c>
      <c r="H505">
        <v>0</v>
      </c>
      <c r="I505" s="2">
        <f>AVERAGE(Table1313[[#This Row],[Estimated costs 1]:[Estimated costs 20]])</f>
        <v>0</v>
      </c>
      <c r="J505" s="2" t="e">
        <f>(Table1313[[#This Row],[Mean]]-Table1313[[#This Row],[Actual cost]])/Table1313[[#This Row],[Actual cost]]*100</f>
        <v>#DIV/0!</v>
      </c>
      <c r="K505" s="2">
        <f>_xlfn.STDEV.P(Table1313[[#This Row],[Estimated costs 1]:[Estimated costs 20]])</f>
        <v>0</v>
      </c>
      <c r="L505" s="2" t="e">
        <f>Table1313[[#This Row],[Dev]]/Table1313[[#This Row],[Mean]]*100</f>
        <v>#DIV/0!</v>
      </c>
      <c r="M505" s="2">
        <f>Table1313[[#This Row],[Estimated costs 1]]-Table1313[[#This Row],[Actual cost]]</f>
        <v>0</v>
      </c>
      <c r="N505" s="2" t="e">
        <f>Table1313[[#This Row],[Diff 1]]/Table1313[[#This Row],[Actual cost]]*100</f>
        <v>#DIV/0!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</row>
    <row r="506" spans="1:34" x14ac:dyDescent="0.3">
      <c r="A506" t="s">
        <v>526</v>
      </c>
      <c r="B506">
        <v>504</v>
      </c>
      <c r="C506" t="str">
        <f>LEFT(Table1313[[#This Row],[Contingency id]])</f>
        <v>B</v>
      </c>
      <c r="D506">
        <v>0</v>
      </c>
      <c r="E506" s="1">
        <v>1</v>
      </c>
      <c r="F506">
        <v>108</v>
      </c>
      <c r="G506">
        <v>108</v>
      </c>
      <c r="H506">
        <v>0</v>
      </c>
      <c r="I506" s="2">
        <f>AVERAGE(Table1313[[#This Row],[Estimated costs 1]:[Estimated costs 20]])</f>
        <v>0</v>
      </c>
      <c r="J506" s="2" t="e">
        <f>(Table1313[[#This Row],[Mean]]-Table1313[[#This Row],[Actual cost]])/Table1313[[#This Row],[Actual cost]]*100</f>
        <v>#DIV/0!</v>
      </c>
      <c r="K506" s="2">
        <f>_xlfn.STDEV.P(Table1313[[#This Row],[Estimated costs 1]:[Estimated costs 20]])</f>
        <v>0</v>
      </c>
      <c r="L506" s="2" t="e">
        <f>Table1313[[#This Row],[Dev]]/Table1313[[#This Row],[Mean]]*100</f>
        <v>#DIV/0!</v>
      </c>
      <c r="M506" s="2">
        <f>Table1313[[#This Row],[Estimated costs 1]]-Table1313[[#This Row],[Actual cost]]</f>
        <v>0</v>
      </c>
      <c r="N506" s="2" t="e">
        <f>Table1313[[#This Row],[Diff 1]]/Table1313[[#This Row],[Actual cost]]*100</f>
        <v>#DIV/0!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</row>
    <row r="507" spans="1:34" x14ac:dyDescent="0.3">
      <c r="A507" t="s">
        <v>527</v>
      </c>
      <c r="B507">
        <v>505</v>
      </c>
      <c r="C507" t="str">
        <f>LEFT(Table1313[[#This Row],[Contingency id]])</f>
        <v>B</v>
      </c>
      <c r="D507">
        <v>0</v>
      </c>
      <c r="E507" s="1">
        <v>1.0163934426229499</v>
      </c>
      <c r="F507">
        <v>62</v>
      </c>
      <c r="G507">
        <v>61</v>
      </c>
      <c r="H507">
        <v>0</v>
      </c>
      <c r="I507" s="2">
        <f>AVERAGE(Table1313[[#This Row],[Estimated costs 1]:[Estimated costs 20]])</f>
        <v>0</v>
      </c>
      <c r="J507" s="2" t="e">
        <f>(Table1313[[#This Row],[Mean]]-Table1313[[#This Row],[Actual cost]])/Table1313[[#This Row],[Actual cost]]*100</f>
        <v>#DIV/0!</v>
      </c>
      <c r="K507" s="2">
        <f>_xlfn.STDEV.P(Table1313[[#This Row],[Estimated costs 1]:[Estimated costs 20]])</f>
        <v>0</v>
      </c>
      <c r="L507" s="2" t="e">
        <f>Table1313[[#This Row],[Dev]]/Table1313[[#This Row],[Mean]]*100</f>
        <v>#DIV/0!</v>
      </c>
      <c r="M507" s="2">
        <f>Table1313[[#This Row],[Estimated costs 1]]-Table1313[[#This Row],[Actual cost]]</f>
        <v>0</v>
      </c>
      <c r="N507" s="2" t="e">
        <f>Table1313[[#This Row],[Diff 1]]/Table1313[[#This Row],[Actual cost]]*100</f>
        <v>#DIV/0!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</row>
    <row r="508" spans="1:34" x14ac:dyDescent="0.3">
      <c r="A508" t="s">
        <v>528</v>
      </c>
      <c r="B508">
        <v>506</v>
      </c>
      <c r="C508" t="str">
        <f>LEFT(Table1313[[#This Row],[Contingency id]])</f>
        <v>B</v>
      </c>
      <c r="D508">
        <v>0</v>
      </c>
      <c r="E508" s="1">
        <v>1</v>
      </c>
      <c r="F508">
        <v>62</v>
      </c>
      <c r="G508">
        <v>62</v>
      </c>
      <c r="H508">
        <v>0</v>
      </c>
      <c r="I508" s="2">
        <f>AVERAGE(Table1313[[#This Row],[Estimated costs 1]:[Estimated costs 20]])</f>
        <v>0</v>
      </c>
      <c r="J508" s="2" t="e">
        <f>(Table1313[[#This Row],[Mean]]-Table1313[[#This Row],[Actual cost]])/Table1313[[#This Row],[Actual cost]]*100</f>
        <v>#DIV/0!</v>
      </c>
      <c r="K508" s="2">
        <f>_xlfn.STDEV.P(Table1313[[#This Row],[Estimated costs 1]:[Estimated costs 20]])</f>
        <v>0</v>
      </c>
      <c r="L508" s="2" t="e">
        <f>Table1313[[#This Row],[Dev]]/Table1313[[#This Row],[Mean]]*100</f>
        <v>#DIV/0!</v>
      </c>
      <c r="M508" s="2">
        <f>Table1313[[#This Row],[Estimated costs 1]]-Table1313[[#This Row],[Actual cost]]</f>
        <v>0</v>
      </c>
      <c r="N508" s="2" t="e">
        <f>Table1313[[#This Row],[Diff 1]]/Table1313[[#This Row],[Actual cost]]*100</f>
        <v>#DIV/0!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</row>
    <row r="509" spans="1:34" x14ac:dyDescent="0.3">
      <c r="A509" t="s">
        <v>529</v>
      </c>
      <c r="B509">
        <v>507</v>
      </c>
      <c r="C509" t="str">
        <f>LEFT(Table1313[[#This Row],[Contingency id]])</f>
        <v>B</v>
      </c>
      <c r="D509">
        <v>0</v>
      </c>
      <c r="E509" s="1">
        <v>1</v>
      </c>
      <c r="F509">
        <v>62</v>
      </c>
      <c r="G509">
        <v>62</v>
      </c>
      <c r="H509">
        <v>0</v>
      </c>
      <c r="I509" s="2">
        <f>AVERAGE(Table1313[[#This Row],[Estimated costs 1]:[Estimated costs 20]])</f>
        <v>0</v>
      </c>
      <c r="J509" s="2" t="e">
        <f>(Table1313[[#This Row],[Mean]]-Table1313[[#This Row],[Actual cost]])/Table1313[[#This Row],[Actual cost]]*100</f>
        <v>#DIV/0!</v>
      </c>
      <c r="K509" s="2">
        <f>_xlfn.STDEV.P(Table1313[[#This Row],[Estimated costs 1]:[Estimated costs 20]])</f>
        <v>0</v>
      </c>
      <c r="L509" s="2" t="e">
        <f>Table1313[[#This Row],[Dev]]/Table1313[[#This Row],[Mean]]*100</f>
        <v>#DIV/0!</v>
      </c>
      <c r="M509" s="2">
        <f>Table1313[[#This Row],[Estimated costs 1]]-Table1313[[#This Row],[Actual cost]]</f>
        <v>0</v>
      </c>
      <c r="N509" s="2" t="e">
        <f>Table1313[[#This Row],[Diff 1]]/Table1313[[#This Row],[Actual cost]]*100</f>
        <v>#DIV/0!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</row>
    <row r="510" spans="1:34" x14ac:dyDescent="0.3">
      <c r="A510" t="s">
        <v>530</v>
      </c>
      <c r="B510">
        <v>508</v>
      </c>
      <c r="C510" t="str">
        <f>LEFT(Table1313[[#This Row],[Contingency id]])</f>
        <v>B</v>
      </c>
      <c r="D510">
        <v>0</v>
      </c>
      <c r="E510" s="1">
        <v>1</v>
      </c>
      <c r="F510">
        <v>62</v>
      </c>
      <c r="G510">
        <v>62</v>
      </c>
      <c r="H510">
        <v>0</v>
      </c>
      <c r="I510" s="2">
        <f>AVERAGE(Table1313[[#This Row],[Estimated costs 1]:[Estimated costs 20]])</f>
        <v>0</v>
      </c>
      <c r="J510" s="2" t="e">
        <f>(Table1313[[#This Row],[Mean]]-Table1313[[#This Row],[Actual cost]])/Table1313[[#This Row],[Actual cost]]*100</f>
        <v>#DIV/0!</v>
      </c>
      <c r="K510" s="2">
        <f>_xlfn.STDEV.P(Table1313[[#This Row],[Estimated costs 1]:[Estimated costs 20]])</f>
        <v>0</v>
      </c>
      <c r="L510" s="2" t="e">
        <f>Table1313[[#This Row],[Dev]]/Table1313[[#This Row],[Mean]]*100</f>
        <v>#DIV/0!</v>
      </c>
      <c r="M510" s="2">
        <f>Table1313[[#This Row],[Estimated costs 1]]-Table1313[[#This Row],[Actual cost]]</f>
        <v>0</v>
      </c>
      <c r="N510" s="2" t="e">
        <f>Table1313[[#This Row],[Diff 1]]/Table1313[[#This Row],[Actual cost]]*100</f>
        <v>#DIV/0!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</row>
    <row r="511" spans="1:34" x14ac:dyDescent="0.3">
      <c r="A511" t="s">
        <v>531</v>
      </c>
      <c r="B511">
        <v>509</v>
      </c>
      <c r="C511" t="str">
        <f>LEFT(Table1313[[#This Row],[Contingency id]])</f>
        <v>B</v>
      </c>
      <c r="D511">
        <v>0</v>
      </c>
      <c r="E511" s="1">
        <v>1.0163934426229499</v>
      </c>
      <c r="F511">
        <v>62</v>
      </c>
      <c r="G511">
        <v>61</v>
      </c>
      <c r="H511">
        <v>0</v>
      </c>
      <c r="I511" s="2">
        <f>AVERAGE(Table1313[[#This Row],[Estimated costs 1]:[Estimated costs 20]])</f>
        <v>0</v>
      </c>
      <c r="J511" s="2" t="e">
        <f>(Table1313[[#This Row],[Mean]]-Table1313[[#This Row],[Actual cost]])/Table1313[[#This Row],[Actual cost]]*100</f>
        <v>#DIV/0!</v>
      </c>
      <c r="K511" s="2">
        <f>_xlfn.STDEV.P(Table1313[[#This Row],[Estimated costs 1]:[Estimated costs 20]])</f>
        <v>0</v>
      </c>
      <c r="L511" s="2" t="e">
        <f>Table1313[[#This Row],[Dev]]/Table1313[[#This Row],[Mean]]*100</f>
        <v>#DIV/0!</v>
      </c>
      <c r="M511" s="2">
        <f>Table1313[[#This Row],[Estimated costs 1]]-Table1313[[#This Row],[Actual cost]]</f>
        <v>0</v>
      </c>
      <c r="N511" s="2" t="e">
        <f>Table1313[[#This Row],[Diff 1]]/Table1313[[#This Row],[Actual cost]]*100</f>
        <v>#DIV/0!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</row>
    <row r="512" spans="1:34" x14ac:dyDescent="0.3">
      <c r="A512" t="s">
        <v>532</v>
      </c>
      <c r="B512">
        <v>510</v>
      </c>
      <c r="C512" t="str">
        <f>LEFT(Table1313[[#This Row],[Contingency id]])</f>
        <v>B</v>
      </c>
      <c r="D512">
        <v>0</v>
      </c>
      <c r="E512" s="1">
        <v>1</v>
      </c>
      <c r="F512">
        <v>62</v>
      </c>
      <c r="G512">
        <v>62</v>
      </c>
      <c r="H512">
        <v>0</v>
      </c>
      <c r="I512" s="2">
        <f>AVERAGE(Table1313[[#This Row],[Estimated costs 1]:[Estimated costs 20]])</f>
        <v>0</v>
      </c>
      <c r="J512" s="2" t="e">
        <f>(Table1313[[#This Row],[Mean]]-Table1313[[#This Row],[Actual cost]])/Table1313[[#This Row],[Actual cost]]*100</f>
        <v>#DIV/0!</v>
      </c>
      <c r="K512" s="2">
        <f>_xlfn.STDEV.P(Table1313[[#This Row],[Estimated costs 1]:[Estimated costs 20]])</f>
        <v>0</v>
      </c>
      <c r="L512" s="2" t="e">
        <f>Table1313[[#This Row],[Dev]]/Table1313[[#This Row],[Mean]]*100</f>
        <v>#DIV/0!</v>
      </c>
      <c r="M512" s="2">
        <f>Table1313[[#This Row],[Estimated costs 1]]-Table1313[[#This Row],[Actual cost]]</f>
        <v>0</v>
      </c>
      <c r="N512" s="2" t="e">
        <f>Table1313[[#This Row],[Diff 1]]/Table1313[[#This Row],[Actual cost]]*100</f>
        <v>#DIV/0!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</row>
    <row r="513" spans="1:34" x14ac:dyDescent="0.3">
      <c r="A513" t="s">
        <v>533</v>
      </c>
      <c r="B513">
        <v>511</v>
      </c>
      <c r="C513" t="str">
        <f>LEFT(Table1313[[#This Row],[Contingency id]])</f>
        <v>B</v>
      </c>
      <c r="D513">
        <v>0</v>
      </c>
      <c r="E513" s="1">
        <v>1</v>
      </c>
      <c r="F513">
        <v>62</v>
      </c>
      <c r="G513">
        <v>62</v>
      </c>
      <c r="H513">
        <v>0</v>
      </c>
      <c r="I513" s="2">
        <f>AVERAGE(Table1313[[#This Row],[Estimated costs 1]:[Estimated costs 20]])</f>
        <v>0</v>
      </c>
      <c r="J513" s="2" t="e">
        <f>(Table1313[[#This Row],[Mean]]-Table1313[[#This Row],[Actual cost]])/Table1313[[#This Row],[Actual cost]]*100</f>
        <v>#DIV/0!</v>
      </c>
      <c r="K513" s="2">
        <f>_xlfn.STDEV.P(Table1313[[#This Row],[Estimated costs 1]:[Estimated costs 20]])</f>
        <v>0</v>
      </c>
      <c r="L513" s="2" t="e">
        <f>Table1313[[#This Row],[Dev]]/Table1313[[#This Row],[Mean]]*100</f>
        <v>#DIV/0!</v>
      </c>
      <c r="M513" s="2">
        <f>Table1313[[#This Row],[Estimated costs 1]]-Table1313[[#This Row],[Actual cost]]</f>
        <v>0</v>
      </c>
      <c r="N513" s="2" t="e">
        <f>Table1313[[#This Row],[Diff 1]]/Table1313[[#This Row],[Actual cost]]*100</f>
        <v>#DIV/0!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</row>
    <row r="514" spans="1:34" x14ac:dyDescent="0.3">
      <c r="A514" t="s">
        <v>534</v>
      </c>
      <c r="B514">
        <v>512</v>
      </c>
      <c r="C514" t="str">
        <f>LEFT(Table1313[[#This Row],[Contingency id]])</f>
        <v>B</v>
      </c>
      <c r="D514">
        <v>0</v>
      </c>
      <c r="E514" s="1">
        <v>1</v>
      </c>
      <c r="F514">
        <v>62</v>
      </c>
      <c r="G514">
        <v>62</v>
      </c>
      <c r="H514">
        <v>0</v>
      </c>
      <c r="I514" s="2">
        <f>AVERAGE(Table1313[[#This Row],[Estimated costs 1]:[Estimated costs 20]])</f>
        <v>0</v>
      </c>
      <c r="J514" s="2" t="e">
        <f>(Table1313[[#This Row],[Mean]]-Table1313[[#This Row],[Actual cost]])/Table1313[[#This Row],[Actual cost]]*100</f>
        <v>#DIV/0!</v>
      </c>
      <c r="K514" s="2">
        <f>_xlfn.STDEV.P(Table1313[[#This Row],[Estimated costs 1]:[Estimated costs 20]])</f>
        <v>0</v>
      </c>
      <c r="L514" s="2" t="e">
        <f>Table1313[[#This Row],[Dev]]/Table1313[[#This Row],[Mean]]*100</f>
        <v>#DIV/0!</v>
      </c>
      <c r="M514" s="2">
        <f>Table1313[[#This Row],[Estimated costs 1]]-Table1313[[#This Row],[Actual cost]]</f>
        <v>0</v>
      </c>
      <c r="N514" s="2" t="e">
        <f>Table1313[[#This Row],[Diff 1]]/Table1313[[#This Row],[Actual cost]]*100</f>
        <v>#DIV/0!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</row>
    <row r="515" spans="1:34" x14ac:dyDescent="0.3">
      <c r="A515" t="s">
        <v>535</v>
      </c>
      <c r="B515">
        <v>513</v>
      </c>
      <c r="C515" t="str">
        <f>LEFT(Table1313[[#This Row],[Contingency id]])</f>
        <v>B</v>
      </c>
      <c r="D515">
        <v>0</v>
      </c>
      <c r="E515" s="1">
        <v>1</v>
      </c>
      <c r="F515">
        <v>62</v>
      </c>
      <c r="G515">
        <v>62</v>
      </c>
      <c r="H515">
        <v>0</v>
      </c>
      <c r="I515" s="2">
        <f>AVERAGE(Table1313[[#This Row],[Estimated costs 1]:[Estimated costs 20]])</f>
        <v>0</v>
      </c>
      <c r="J515" s="2" t="e">
        <f>(Table1313[[#This Row],[Mean]]-Table1313[[#This Row],[Actual cost]])/Table1313[[#This Row],[Actual cost]]*100</f>
        <v>#DIV/0!</v>
      </c>
      <c r="K515" s="2">
        <f>_xlfn.STDEV.P(Table1313[[#This Row],[Estimated costs 1]:[Estimated costs 20]])</f>
        <v>0</v>
      </c>
      <c r="L515" s="2" t="e">
        <f>Table1313[[#This Row],[Dev]]/Table1313[[#This Row],[Mean]]*100</f>
        <v>#DIV/0!</v>
      </c>
      <c r="M515" s="2">
        <f>Table1313[[#This Row],[Estimated costs 1]]-Table1313[[#This Row],[Actual cost]]</f>
        <v>0</v>
      </c>
      <c r="N515" s="2" t="e">
        <f>Table1313[[#This Row],[Diff 1]]/Table1313[[#This Row],[Actual cost]]*100</f>
        <v>#DIV/0!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</row>
    <row r="516" spans="1:34" x14ac:dyDescent="0.3">
      <c r="A516" t="s">
        <v>536</v>
      </c>
      <c r="B516">
        <v>514</v>
      </c>
      <c r="C516" t="str">
        <f>LEFT(Table1313[[#This Row],[Contingency id]])</f>
        <v>B</v>
      </c>
      <c r="D516">
        <v>0</v>
      </c>
      <c r="E516" s="1">
        <v>1</v>
      </c>
      <c r="F516">
        <v>62</v>
      </c>
      <c r="G516">
        <v>62</v>
      </c>
      <c r="H516">
        <v>0</v>
      </c>
      <c r="I516" s="2">
        <f>AVERAGE(Table1313[[#This Row],[Estimated costs 1]:[Estimated costs 20]])</f>
        <v>0</v>
      </c>
      <c r="J516" s="2" t="e">
        <f>(Table1313[[#This Row],[Mean]]-Table1313[[#This Row],[Actual cost]])/Table1313[[#This Row],[Actual cost]]*100</f>
        <v>#DIV/0!</v>
      </c>
      <c r="K516" s="2">
        <f>_xlfn.STDEV.P(Table1313[[#This Row],[Estimated costs 1]:[Estimated costs 20]])</f>
        <v>0</v>
      </c>
      <c r="L516" s="2" t="e">
        <f>Table1313[[#This Row],[Dev]]/Table1313[[#This Row],[Mean]]*100</f>
        <v>#DIV/0!</v>
      </c>
      <c r="M516" s="2">
        <f>Table1313[[#This Row],[Estimated costs 1]]-Table1313[[#This Row],[Actual cost]]</f>
        <v>0</v>
      </c>
      <c r="N516" s="2" t="e">
        <f>Table1313[[#This Row],[Diff 1]]/Table1313[[#This Row],[Actual cost]]*100</f>
        <v>#DIV/0!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</row>
    <row r="517" spans="1:34" x14ac:dyDescent="0.3">
      <c r="A517" t="s">
        <v>537</v>
      </c>
      <c r="B517">
        <v>515</v>
      </c>
      <c r="C517" t="str">
        <f>LEFT(Table1313[[#This Row],[Contingency id]])</f>
        <v>B</v>
      </c>
      <c r="D517">
        <v>0</v>
      </c>
      <c r="E517" s="1">
        <v>1</v>
      </c>
      <c r="F517">
        <v>62</v>
      </c>
      <c r="G517">
        <v>62</v>
      </c>
      <c r="H517">
        <v>0</v>
      </c>
      <c r="I517" s="2">
        <f>AVERAGE(Table1313[[#This Row],[Estimated costs 1]:[Estimated costs 20]])</f>
        <v>0</v>
      </c>
      <c r="J517" s="2" t="e">
        <f>(Table1313[[#This Row],[Mean]]-Table1313[[#This Row],[Actual cost]])/Table1313[[#This Row],[Actual cost]]*100</f>
        <v>#DIV/0!</v>
      </c>
      <c r="K517" s="2">
        <f>_xlfn.STDEV.P(Table1313[[#This Row],[Estimated costs 1]:[Estimated costs 20]])</f>
        <v>0</v>
      </c>
      <c r="L517" s="2" t="e">
        <f>Table1313[[#This Row],[Dev]]/Table1313[[#This Row],[Mean]]*100</f>
        <v>#DIV/0!</v>
      </c>
      <c r="M517" s="2">
        <f>Table1313[[#This Row],[Estimated costs 1]]-Table1313[[#This Row],[Actual cost]]</f>
        <v>0</v>
      </c>
      <c r="N517" s="2" t="e">
        <f>Table1313[[#This Row],[Diff 1]]/Table1313[[#This Row],[Actual cost]]*100</f>
        <v>#DIV/0!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</row>
    <row r="518" spans="1:34" x14ac:dyDescent="0.3">
      <c r="A518" t="s">
        <v>538</v>
      </c>
      <c r="B518">
        <v>516</v>
      </c>
      <c r="C518" t="str">
        <f>LEFT(Table1313[[#This Row],[Contingency id]])</f>
        <v>B</v>
      </c>
      <c r="D518">
        <v>0</v>
      </c>
      <c r="E518" s="1">
        <v>1.0163934426229499</v>
      </c>
      <c r="F518">
        <v>62</v>
      </c>
      <c r="G518">
        <v>61</v>
      </c>
      <c r="H518">
        <v>0</v>
      </c>
      <c r="I518" s="2">
        <f>AVERAGE(Table1313[[#This Row],[Estimated costs 1]:[Estimated costs 20]])</f>
        <v>0</v>
      </c>
      <c r="J518" s="2" t="e">
        <f>(Table1313[[#This Row],[Mean]]-Table1313[[#This Row],[Actual cost]])/Table1313[[#This Row],[Actual cost]]*100</f>
        <v>#DIV/0!</v>
      </c>
      <c r="K518" s="2">
        <f>_xlfn.STDEV.P(Table1313[[#This Row],[Estimated costs 1]:[Estimated costs 20]])</f>
        <v>0</v>
      </c>
      <c r="L518" s="2" t="e">
        <f>Table1313[[#This Row],[Dev]]/Table1313[[#This Row],[Mean]]*100</f>
        <v>#DIV/0!</v>
      </c>
      <c r="M518" s="2">
        <f>Table1313[[#This Row],[Estimated costs 1]]-Table1313[[#This Row],[Actual cost]]</f>
        <v>0</v>
      </c>
      <c r="N518" s="2" t="e">
        <f>Table1313[[#This Row],[Diff 1]]/Table1313[[#This Row],[Actual cost]]*100</f>
        <v>#DIV/0!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</row>
    <row r="519" spans="1:34" x14ac:dyDescent="0.3">
      <c r="A519" t="s">
        <v>539</v>
      </c>
      <c r="B519">
        <v>517</v>
      </c>
      <c r="C519" t="str">
        <f>LEFT(Table1313[[#This Row],[Contingency id]])</f>
        <v>B</v>
      </c>
      <c r="D519">
        <v>0</v>
      </c>
      <c r="E519" s="1">
        <v>1</v>
      </c>
      <c r="F519">
        <v>91</v>
      </c>
      <c r="G519">
        <v>91</v>
      </c>
      <c r="H519">
        <v>0</v>
      </c>
      <c r="I519" s="2">
        <f>AVERAGE(Table1313[[#This Row],[Estimated costs 1]:[Estimated costs 20]])</f>
        <v>0</v>
      </c>
      <c r="J519" s="2" t="e">
        <f>(Table1313[[#This Row],[Mean]]-Table1313[[#This Row],[Actual cost]])/Table1313[[#This Row],[Actual cost]]*100</f>
        <v>#DIV/0!</v>
      </c>
      <c r="K519" s="2">
        <f>_xlfn.STDEV.P(Table1313[[#This Row],[Estimated costs 1]:[Estimated costs 20]])</f>
        <v>0</v>
      </c>
      <c r="L519" s="2" t="e">
        <f>Table1313[[#This Row],[Dev]]/Table1313[[#This Row],[Mean]]*100</f>
        <v>#DIV/0!</v>
      </c>
      <c r="M519" s="2">
        <f>Table1313[[#This Row],[Estimated costs 1]]-Table1313[[#This Row],[Actual cost]]</f>
        <v>0</v>
      </c>
      <c r="N519" s="2" t="e">
        <f>Table1313[[#This Row],[Diff 1]]/Table1313[[#This Row],[Actual cost]]*100</f>
        <v>#DIV/0!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</row>
    <row r="520" spans="1:34" x14ac:dyDescent="0.3">
      <c r="A520" t="s">
        <v>540</v>
      </c>
      <c r="B520">
        <v>518</v>
      </c>
      <c r="C520" t="str">
        <f>LEFT(Table1313[[#This Row],[Contingency id]])</f>
        <v>B</v>
      </c>
      <c r="D520">
        <v>0</v>
      </c>
      <c r="E520" s="1">
        <v>1.0107526881720399</v>
      </c>
      <c r="F520">
        <v>94</v>
      </c>
      <c r="G520">
        <v>93</v>
      </c>
      <c r="H520">
        <v>0</v>
      </c>
      <c r="I520" s="2">
        <f>AVERAGE(Table1313[[#This Row],[Estimated costs 1]:[Estimated costs 20]])</f>
        <v>0</v>
      </c>
      <c r="J520" s="2" t="e">
        <f>(Table1313[[#This Row],[Mean]]-Table1313[[#This Row],[Actual cost]])/Table1313[[#This Row],[Actual cost]]*100</f>
        <v>#DIV/0!</v>
      </c>
      <c r="K520" s="2">
        <f>_xlfn.STDEV.P(Table1313[[#This Row],[Estimated costs 1]:[Estimated costs 20]])</f>
        <v>0</v>
      </c>
      <c r="L520" s="2" t="e">
        <f>Table1313[[#This Row],[Dev]]/Table1313[[#This Row],[Mean]]*100</f>
        <v>#DIV/0!</v>
      </c>
      <c r="M520" s="2">
        <f>Table1313[[#This Row],[Estimated costs 1]]-Table1313[[#This Row],[Actual cost]]</f>
        <v>0</v>
      </c>
      <c r="N520" s="2" t="e">
        <f>Table1313[[#This Row],[Diff 1]]/Table1313[[#This Row],[Actual cost]]*100</f>
        <v>#DIV/0!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</row>
    <row r="521" spans="1:34" x14ac:dyDescent="0.3">
      <c r="A521" t="s">
        <v>541</v>
      </c>
      <c r="B521">
        <v>519</v>
      </c>
      <c r="C521" t="str">
        <f>LEFT(Table1313[[#This Row],[Contingency id]])</f>
        <v>B</v>
      </c>
      <c r="D521">
        <v>0</v>
      </c>
      <c r="E521" s="1">
        <v>1</v>
      </c>
      <c r="F521">
        <v>94</v>
      </c>
      <c r="G521">
        <v>94</v>
      </c>
      <c r="H521">
        <v>0</v>
      </c>
      <c r="I521" s="2">
        <f>AVERAGE(Table1313[[#This Row],[Estimated costs 1]:[Estimated costs 20]])</f>
        <v>0</v>
      </c>
      <c r="J521" s="2" t="e">
        <f>(Table1313[[#This Row],[Mean]]-Table1313[[#This Row],[Actual cost]])/Table1313[[#This Row],[Actual cost]]*100</f>
        <v>#DIV/0!</v>
      </c>
      <c r="K521" s="2">
        <f>_xlfn.STDEV.P(Table1313[[#This Row],[Estimated costs 1]:[Estimated costs 20]])</f>
        <v>0</v>
      </c>
      <c r="L521" s="2" t="e">
        <f>Table1313[[#This Row],[Dev]]/Table1313[[#This Row],[Mean]]*100</f>
        <v>#DIV/0!</v>
      </c>
      <c r="M521" s="2">
        <f>Table1313[[#This Row],[Estimated costs 1]]-Table1313[[#This Row],[Actual cost]]</f>
        <v>0</v>
      </c>
      <c r="N521" s="2" t="e">
        <f>Table1313[[#This Row],[Diff 1]]/Table1313[[#This Row],[Actual cost]]*100</f>
        <v>#DIV/0!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</row>
    <row r="522" spans="1:34" x14ac:dyDescent="0.3">
      <c r="A522" t="s">
        <v>542</v>
      </c>
      <c r="B522">
        <v>520</v>
      </c>
      <c r="C522" t="str">
        <f>LEFT(Table1313[[#This Row],[Contingency id]])</f>
        <v>B</v>
      </c>
      <c r="D522">
        <v>0</v>
      </c>
      <c r="E522" s="1">
        <v>1</v>
      </c>
      <c r="F522">
        <v>91</v>
      </c>
      <c r="G522">
        <v>91</v>
      </c>
      <c r="H522">
        <v>0</v>
      </c>
      <c r="I522" s="2">
        <f>AVERAGE(Table1313[[#This Row],[Estimated costs 1]:[Estimated costs 20]])</f>
        <v>0</v>
      </c>
      <c r="J522" s="2" t="e">
        <f>(Table1313[[#This Row],[Mean]]-Table1313[[#This Row],[Actual cost]])/Table1313[[#This Row],[Actual cost]]*100</f>
        <v>#DIV/0!</v>
      </c>
      <c r="K522" s="2">
        <f>_xlfn.STDEV.P(Table1313[[#This Row],[Estimated costs 1]:[Estimated costs 20]])</f>
        <v>0</v>
      </c>
      <c r="L522" s="2" t="e">
        <f>Table1313[[#This Row],[Dev]]/Table1313[[#This Row],[Mean]]*100</f>
        <v>#DIV/0!</v>
      </c>
      <c r="M522" s="2">
        <f>Table1313[[#This Row],[Estimated costs 1]]-Table1313[[#This Row],[Actual cost]]</f>
        <v>0</v>
      </c>
      <c r="N522" s="2" t="e">
        <f>Table1313[[#This Row],[Diff 1]]/Table1313[[#This Row],[Actual cost]]*100</f>
        <v>#DIV/0!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</row>
    <row r="523" spans="1:34" x14ac:dyDescent="0.3">
      <c r="A523" t="s">
        <v>543</v>
      </c>
      <c r="B523">
        <v>521</v>
      </c>
      <c r="C523" t="str">
        <f>LEFT(Table1313[[#This Row],[Contingency id]])</f>
        <v>B</v>
      </c>
      <c r="D523">
        <v>0</v>
      </c>
      <c r="E523" s="1">
        <v>1</v>
      </c>
      <c r="F523">
        <v>91</v>
      </c>
      <c r="G523">
        <v>91</v>
      </c>
      <c r="H523">
        <v>0</v>
      </c>
      <c r="I523" s="2">
        <f>AVERAGE(Table1313[[#This Row],[Estimated costs 1]:[Estimated costs 20]])</f>
        <v>0</v>
      </c>
      <c r="J523" s="2" t="e">
        <f>(Table1313[[#This Row],[Mean]]-Table1313[[#This Row],[Actual cost]])/Table1313[[#This Row],[Actual cost]]*100</f>
        <v>#DIV/0!</v>
      </c>
      <c r="K523" s="2">
        <f>_xlfn.STDEV.P(Table1313[[#This Row],[Estimated costs 1]:[Estimated costs 20]])</f>
        <v>0</v>
      </c>
      <c r="L523" s="2" t="e">
        <f>Table1313[[#This Row],[Dev]]/Table1313[[#This Row],[Mean]]*100</f>
        <v>#DIV/0!</v>
      </c>
      <c r="M523" s="2">
        <f>Table1313[[#This Row],[Estimated costs 1]]-Table1313[[#This Row],[Actual cost]]</f>
        <v>0</v>
      </c>
      <c r="N523" s="2" t="e">
        <f>Table1313[[#This Row],[Diff 1]]/Table1313[[#This Row],[Actual cost]]*100</f>
        <v>#DIV/0!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</row>
    <row r="524" spans="1:34" x14ac:dyDescent="0.3">
      <c r="A524" t="s">
        <v>544</v>
      </c>
      <c r="B524">
        <v>522</v>
      </c>
      <c r="C524" t="str">
        <f>LEFT(Table1313[[#This Row],[Contingency id]])</f>
        <v>B</v>
      </c>
      <c r="D524">
        <v>0</v>
      </c>
      <c r="E524" s="1">
        <v>1</v>
      </c>
      <c r="F524">
        <v>91</v>
      </c>
      <c r="G524">
        <v>91</v>
      </c>
      <c r="H524">
        <v>0</v>
      </c>
      <c r="I524" s="2">
        <f>AVERAGE(Table1313[[#This Row],[Estimated costs 1]:[Estimated costs 20]])</f>
        <v>0</v>
      </c>
      <c r="J524" s="2" t="e">
        <f>(Table1313[[#This Row],[Mean]]-Table1313[[#This Row],[Actual cost]])/Table1313[[#This Row],[Actual cost]]*100</f>
        <v>#DIV/0!</v>
      </c>
      <c r="K524" s="2">
        <f>_xlfn.STDEV.P(Table1313[[#This Row],[Estimated costs 1]:[Estimated costs 20]])</f>
        <v>0</v>
      </c>
      <c r="L524" s="2" t="e">
        <f>Table1313[[#This Row],[Dev]]/Table1313[[#This Row],[Mean]]*100</f>
        <v>#DIV/0!</v>
      </c>
      <c r="M524" s="2">
        <f>Table1313[[#This Row],[Estimated costs 1]]-Table1313[[#This Row],[Actual cost]]</f>
        <v>0</v>
      </c>
      <c r="N524" s="2" t="e">
        <f>Table1313[[#This Row],[Diff 1]]/Table1313[[#This Row],[Actual cost]]*100</f>
        <v>#DIV/0!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</row>
    <row r="525" spans="1:34" x14ac:dyDescent="0.3">
      <c r="A525" t="s">
        <v>545</v>
      </c>
      <c r="B525">
        <v>523</v>
      </c>
      <c r="C525" t="str">
        <f>LEFT(Table1313[[#This Row],[Contingency id]])</f>
        <v>B</v>
      </c>
      <c r="D525">
        <v>0</v>
      </c>
      <c r="E525" s="1">
        <v>1</v>
      </c>
      <c r="F525">
        <v>91</v>
      </c>
      <c r="G525">
        <v>91</v>
      </c>
      <c r="H525">
        <v>0</v>
      </c>
      <c r="I525" s="2">
        <f>AVERAGE(Table1313[[#This Row],[Estimated costs 1]:[Estimated costs 20]])</f>
        <v>0</v>
      </c>
      <c r="J525" s="2" t="e">
        <f>(Table1313[[#This Row],[Mean]]-Table1313[[#This Row],[Actual cost]])/Table1313[[#This Row],[Actual cost]]*100</f>
        <v>#DIV/0!</v>
      </c>
      <c r="K525" s="2">
        <f>_xlfn.STDEV.P(Table1313[[#This Row],[Estimated costs 1]:[Estimated costs 20]])</f>
        <v>0</v>
      </c>
      <c r="L525" s="2" t="e">
        <f>Table1313[[#This Row],[Dev]]/Table1313[[#This Row],[Mean]]*100</f>
        <v>#DIV/0!</v>
      </c>
      <c r="M525" s="2">
        <f>Table1313[[#This Row],[Estimated costs 1]]-Table1313[[#This Row],[Actual cost]]</f>
        <v>0</v>
      </c>
      <c r="N525" s="2" t="e">
        <f>Table1313[[#This Row],[Diff 1]]/Table1313[[#This Row],[Actual cost]]*100</f>
        <v>#DIV/0!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</row>
    <row r="526" spans="1:34" x14ac:dyDescent="0.3">
      <c r="A526" t="s">
        <v>546</v>
      </c>
      <c r="B526">
        <v>524</v>
      </c>
      <c r="C526" t="str">
        <f>LEFT(Table1313[[#This Row],[Contingency id]])</f>
        <v>B</v>
      </c>
      <c r="D526">
        <v>0</v>
      </c>
      <c r="E526" s="1">
        <v>1</v>
      </c>
      <c r="F526">
        <v>91</v>
      </c>
      <c r="G526">
        <v>91</v>
      </c>
      <c r="H526">
        <v>0</v>
      </c>
      <c r="I526" s="2">
        <f>AVERAGE(Table1313[[#This Row],[Estimated costs 1]:[Estimated costs 20]])</f>
        <v>0</v>
      </c>
      <c r="J526" s="2" t="e">
        <f>(Table1313[[#This Row],[Mean]]-Table1313[[#This Row],[Actual cost]])/Table1313[[#This Row],[Actual cost]]*100</f>
        <v>#DIV/0!</v>
      </c>
      <c r="K526" s="2">
        <f>_xlfn.STDEV.P(Table1313[[#This Row],[Estimated costs 1]:[Estimated costs 20]])</f>
        <v>0</v>
      </c>
      <c r="L526" s="2" t="e">
        <f>Table1313[[#This Row],[Dev]]/Table1313[[#This Row],[Mean]]*100</f>
        <v>#DIV/0!</v>
      </c>
      <c r="M526" s="2">
        <f>Table1313[[#This Row],[Estimated costs 1]]-Table1313[[#This Row],[Actual cost]]</f>
        <v>0</v>
      </c>
      <c r="N526" s="2" t="e">
        <f>Table1313[[#This Row],[Diff 1]]/Table1313[[#This Row],[Actual cost]]*100</f>
        <v>#DIV/0!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</row>
    <row r="527" spans="1:34" x14ac:dyDescent="0.3">
      <c r="A527" t="s">
        <v>547</v>
      </c>
      <c r="B527">
        <v>525</v>
      </c>
      <c r="C527" t="str">
        <f>LEFT(Table1313[[#This Row],[Contingency id]])</f>
        <v>B</v>
      </c>
      <c r="D527">
        <v>0</v>
      </c>
      <c r="E527" s="1">
        <v>1.01111111111111</v>
      </c>
      <c r="F527">
        <v>91</v>
      </c>
      <c r="G527">
        <v>90</v>
      </c>
      <c r="H527">
        <v>0</v>
      </c>
      <c r="I527" s="2">
        <f>AVERAGE(Table1313[[#This Row],[Estimated costs 1]:[Estimated costs 20]])</f>
        <v>0</v>
      </c>
      <c r="J527" s="2" t="e">
        <f>(Table1313[[#This Row],[Mean]]-Table1313[[#This Row],[Actual cost]])/Table1313[[#This Row],[Actual cost]]*100</f>
        <v>#DIV/0!</v>
      </c>
      <c r="K527" s="2">
        <f>_xlfn.STDEV.P(Table1313[[#This Row],[Estimated costs 1]:[Estimated costs 20]])</f>
        <v>0</v>
      </c>
      <c r="L527" s="2" t="e">
        <f>Table1313[[#This Row],[Dev]]/Table1313[[#This Row],[Mean]]*100</f>
        <v>#DIV/0!</v>
      </c>
      <c r="M527" s="2">
        <f>Table1313[[#This Row],[Estimated costs 1]]-Table1313[[#This Row],[Actual cost]]</f>
        <v>0</v>
      </c>
      <c r="N527" s="2" t="e">
        <f>Table1313[[#This Row],[Diff 1]]/Table1313[[#This Row],[Actual cost]]*100</f>
        <v>#DIV/0!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</row>
    <row r="528" spans="1:34" x14ac:dyDescent="0.3">
      <c r="A528" t="s">
        <v>548</v>
      </c>
      <c r="B528">
        <v>526</v>
      </c>
      <c r="C528" t="str">
        <f>LEFT(Table1313[[#This Row],[Contingency id]])</f>
        <v>C</v>
      </c>
      <c r="D528">
        <v>0</v>
      </c>
      <c r="E528" s="1">
        <v>1</v>
      </c>
      <c r="F528">
        <v>65</v>
      </c>
      <c r="G528">
        <v>65</v>
      </c>
      <c r="H528">
        <v>0</v>
      </c>
      <c r="I528" s="2">
        <f>AVERAGE(Table1313[[#This Row],[Estimated costs 1]:[Estimated costs 20]])</f>
        <v>0</v>
      </c>
      <c r="J528" s="2" t="e">
        <f>(Table1313[[#This Row],[Mean]]-Table1313[[#This Row],[Actual cost]])/Table1313[[#This Row],[Actual cost]]*100</f>
        <v>#DIV/0!</v>
      </c>
      <c r="K528" s="2">
        <f>_xlfn.STDEV.P(Table1313[[#This Row],[Estimated costs 1]:[Estimated costs 20]])</f>
        <v>0</v>
      </c>
      <c r="L528" s="2" t="e">
        <f>Table1313[[#This Row],[Dev]]/Table1313[[#This Row],[Mean]]*100</f>
        <v>#DIV/0!</v>
      </c>
      <c r="M528" s="2">
        <f>Table1313[[#This Row],[Estimated costs 1]]-Table1313[[#This Row],[Actual cost]]</f>
        <v>0</v>
      </c>
      <c r="N528" s="2" t="e">
        <f>Table1313[[#This Row],[Diff 1]]/Table1313[[#This Row],[Actual cost]]*100</f>
        <v>#DIV/0!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</row>
    <row r="529" spans="1:34" x14ac:dyDescent="0.3">
      <c r="A529" t="s">
        <v>549</v>
      </c>
      <c r="B529">
        <v>527</v>
      </c>
      <c r="C529" t="str">
        <f>LEFT(Table1313[[#This Row],[Contingency id]])</f>
        <v>C</v>
      </c>
      <c r="D529">
        <v>0</v>
      </c>
      <c r="E529" s="1">
        <v>1</v>
      </c>
      <c r="F529">
        <v>65</v>
      </c>
      <c r="G529">
        <v>65</v>
      </c>
      <c r="H529">
        <v>0</v>
      </c>
      <c r="I529" s="2">
        <f>AVERAGE(Table1313[[#This Row],[Estimated costs 1]:[Estimated costs 20]])</f>
        <v>0</v>
      </c>
      <c r="J529" s="2" t="e">
        <f>(Table1313[[#This Row],[Mean]]-Table1313[[#This Row],[Actual cost]])/Table1313[[#This Row],[Actual cost]]*100</f>
        <v>#DIV/0!</v>
      </c>
      <c r="K529" s="2">
        <f>_xlfn.STDEV.P(Table1313[[#This Row],[Estimated costs 1]:[Estimated costs 20]])</f>
        <v>0</v>
      </c>
      <c r="L529" s="2" t="e">
        <f>Table1313[[#This Row],[Dev]]/Table1313[[#This Row],[Mean]]*100</f>
        <v>#DIV/0!</v>
      </c>
      <c r="M529" s="2">
        <f>Table1313[[#This Row],[Estimated costs 1]]-Table1313[[#This Row],[Actual cost]]</f>
        <v>0</v>
      </c>
      <c r="N529" s="2" t="e">
        <f>Table1313[[#This Row],[Diff 1]]/Table1313[[#This Row],[Actual cost]]*100</f>
        <v>#DIV/0!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</row>
    <row r="530" spans="1:34" x14ac:dyDescent="0.3">
      <c r="A530" t="s">
        <v>550</v>
      </c>
      <c r="B530">
        <v>528</v>
      </c>
      <c r="C530" t="str">
        <f>LEFT(Table1313[[#This Row],[Contingency id]])</f>
        <v>C</v>
      </c>
      <c r="D530">
        <v>0</v>
      </c>
      <c r="E530" s="1">
        <v>1</v>
      </c>
      <c r="F530">
        <v>62</v>
      </c>
      <c r="G530">
        <v>62</v>
      </c>
      <c r="H530">
        <v>0</v>
      </c>
      <c r="I530" s="2">
        <f>AVERAGE(Table1313[[#This Row],[Estimated costs 1]:[Estimated costs 20]])</f>
        <v>0</v>
      </c>
      <c r="J530" s="2" t="e">
        <f>(Table1313[[#This Row],[Mean]]-Table1313[[#This Row],[Actual cost]])/Table1313[[#This Row],[Actual cost]]*100</f>
        <v>#DIV/0!</v>
      </c>
      <c r="K530" s="2">
        <f>_xlfn.STDEV.P(Table1313[[#This Row],[Estimated costs 1]:[Estimated costs 20]])</f>
        <v>0</v>
      </c>
      <c r="L530" s="2" t="e">
        <f>Table1313[[#This Row],[Dev]]/Table1313[[#This Row],[Mean]]*100</f>
        <v>#DIV/0!</v>
      </c>
      <c r="M530" s="2">
        <f>Table1313[[#This Row],[Estimated costs 1]]-Table1313[[#This Row],[Actual cost]]</f>
        <v>0</v>
      </c>
      <c r="N530" s="2" t="e">
        <f>Table1313[[#This Row],[Diff 1]]/Table1313[[#This Row],[Actual cost]]*100</f>
        <v>#DIV/0!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</row>
    <row r="531" spans="1:34" x14ac:dyDescent="0.3">
      <c r="A531" t="s">
        <v>551</v>
      </c>
      <c r="B531">
        <v>529</v>
      </c>
      <c r="C531" t="str">
        <f>LEFT(Table1313[[#This Row],[Contingency id]])</f>
        <v>C</v>
      </c>
      <c r="D531">
        <v>0</v>
      </c>
      <c r="E531" s="1">
        <v>1</v>
      </c>
      <c r="F531">
        <v>62</v>
      </c>
      <c r="G531">
        <v>62</v>
      </c>
      <c r="H531">
        <v>0</v>
      </c>
      <c r="I531" s="2">
        <f>AVERAGE(Table1313[[#This Row],[Estimated costs 1]:[Estimated costs 20]])</f>
        <v>0</v>
      </c>
      <c r="J531" s="2" t="e">
        <f>(Table1313[[#This Row],[Mean]]-Table1313[[#This Row],[Actual cost]])/Table1313[[#This Row],[Actual cost]]*100</f>
        <v>#DIV/0!</v>
      </c>
      <c r="K531" s="2">
        <f>_xlfn.STDEV.P(Table1313[[#This Row],[Estimated costs 1]:[Estimated costs 20]])</f>
        <v>0</v>
      </c>
      <c r="L531" s="2" t="e">
        <f>Table1313[[#This Row],[Dev]]/Table1313[[#This Row],[Mean]]*100</f>
        <v>#DIV/0!</v>
      </c>
      <c r="M531" s="2">
        <f>Table1313[[#This Row],[Estimated costs 1]]-Table1313[[#This Row],[Actual cost]]</f>
        <v>0</v>
      </c>
      <c r="N531" s="2" t="e">
        <f>Table1313[[#This Row],[Diff 1]]/Table1313[[#This Row],[Actual cost]]*100</f>
        <v>#DIV/0!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</row>
    <row r="532" spans="1:34" x14ac:dyDescent="0.3">
      <c r="A532" t="s">
        <v>552</v>
      </c>
      <c r="B532">
        <v>530</v>
      </c>
      <c r="C532" t="str">
        <f>LEFT(Table1313[[#This Row],[Contingency id]])</f>
        <v>C</v>
      </c>
      <c r="D532">
        <v>0</v>
      </c>
      <c r="E532" s="1">
        <v>1.01136363636363</v>
      </c>
      <c r="F532">
        <v>89</v>
      </c>
      <c r="G532">
        <v>88</v>
      </c>
      <c r="H532">
        <v>0</v>
      </c>
      <c r="I532" s="2">
        <f>AVERAGE(Table1313[[#This Row],[Estimated costs 1]:[Estimated costs 20]])</f>
        <v>0</v>
      </c>
      <c r="J532" s="2" t="e">
        <f>(Table1313[[#This Row],[Mean]]-Table1313[[#This Row],[Actual cost]])/Table1313[[#This Row],[Actual cost]]*100</f>
        <v>#DIV/0!</v>
      </c>
      <c r="K532" s="2">
        <f>_xlfn.STDEV.P(Table1313[[#This Row],[Estimated costs 1]:[Estimated costs 20]])</f>
        <v>0</v>
      </c>
      <c r="L532" s="2" t="e">
        <f>Table1313[[#This Row],[Dev]]/Table1313[[#This Row],[Mean]]*100</f>
        <v>#DIV/0!</v>
      </c>
      <c r="M532" s="2">
        <f>Table1313[[#This Row],[Estimated costs 1]]-Table1313[[#This Row],[Actual cost]]</f>
        <v>0</v>
      </c>
      <c r="N532" s="2" t="e">
        <f>Table1313[[#This Row],[Diff 1]]/Table1313[[#This Row],[Actual cost]]*100</f>
        <v>#DIV/0!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</row>
    <row r="533" spans="1:34" x14ac:dyDescent="0.3">
      <c r="A533" t="s">
        <v>553</v>
      </c>
      <c r="B533">
        <v>531</v>
      </c>
      <c r="C533" t="str">
        <f>LEFT(Table1313[[#This Row],[Contingency id]])</f>
        <v>C</v>
      </c>
      <c r="D533">
        <v>0</v>
      </c>
      <c r="E533" s="1">
        <v>1</v>
      </c>
      <c r="F533">
        <v>65</v>
      </c>
      <c r="G533">
        <v>65</v>
      </c>
      <c r="H533">
        <v>0</v>
      </c>
      <c r="I533" s="2">
        <f>AVERAGE(Table1313[[#This Row],[Estimated costs 1]:[Estimated costs 20]])</f>
        <v>0</v>
      </c>
      <c r="J533" s="2" t="e">
        <f>(Table1313[[#This Row],[Mean]]-Table1313[[#This Row],[Actual cost]])/Table1313[[#This Row],[Actual cost]]*100</f>
        <v>#DIV/0!</v>
      </c>
      <c r="K533" s="2">
        <f>_xlfn.STDEV.P(Table1313[[#This Row],[Estimated costs 1]:[Estimated costs 20]])</f>
        <v>0</v>
      </c>
      <c r="L533" s="2" t="e">
        <f>Table1313[[#This Row],[Dev]]/Table1313[[#This Row],[Mean]]*100</f>
        <v>#DIV/0!</v>
      </c>
      <c r="M533" s="2">
        <f>Table1313[[#This Row],[Estimated costs 1]]-Table1313[[#This Row],[Actual cost]]</f>
        <v>0</v>
      </c>
      <c r="N533" s="2" t="e">
        <f>Table1313[[#This Row],[Diff 1]]/Table1313[[#This Row],[Actual cost]]*100</f>
        <v>#DIV/0!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</row>
    <row r="534" spans="1:34" x14ac:dyDescent="0.3">
      <c r="A534" t="s">
        <v>554</v>
      </c>
      <c r="B534">
        <v>532</v>
      </c>
      <c r="C534" t="str">
        <f>LEFT(Table1313[[#This Row],[Contingency id]])</f>
        <v>C</v>
      </c>
      <c r="D534">
        <v>0</v>
      </c>
      <c r="E534" s="1">
        <v>1.03125</v>
      </c>
      <c r="F534">
        <v>132</v>
      </c>
      <c r="G534">
        <v>128</v>
      </c>
      <c r="H534">
        <v>0</v>
      </c>
      <c r="I534" s="2">
        <f>AVERAGE(Table1313[[#This Row],[Estimated costs 1]:[Estimated costs 20]])</f>
        <v>0</v>
      </c>
      <c r="J534" s="2" t="e">
        <f>(Table1313[[#This Row],[Mean]]-Table1313[[#This Row],[Actual cost]])/Table1313[[#This Row],[Actual cost]]*100</f>
        <v>#DIV/0!</v>
      </c>
      <c r="K534" s="2">
        <f>_xlfn.STDEV.P(Table1313[[#This Row],[Estimated costs 1]:[Estimated costs 20]])</f>
        <v>0</v>
      </c>
      <c r="L534" s="2" t="e">
        <f>Table1313[[#This Row],[Dev]]/Table1313[[#This Row],[Mean]]*100</f>
        <v>#DIV/0!</v>
      </c>
      <c r="M534" s="2">
        <f>Table1313[[#This Row],[Estimated costs 1]]-Table1313[[#This Row],[Actual cost]]</f>
        <v>0</v>
      </c>
      <c r="N534" s="2" t="e">
        <f>Table1313[[#This Row],[Diff 1]]/Table1313[[#This Row],[Actual cost]]*100</f>
        <v>#DIV/0!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</row>
    <row r="535" spans="1:34" x14ac:dyDescent="0.3">
      <c r="A535" t="s">
        <v>555</v>
      </c>
      <c r="B535">
        <v>533</v>
      </c>
      <c r="C535" t="str">
        <f>LEFT(Table1313[[#This Row],[Contingency id]])</f>
        <v>C</v>
      </c>
      <c r="D535">
        <v>0</v>
      </c>
      <c r="E535" s="1">
        <v>1.0155038759689901</v>
      </c>
      <c r="F535">
        <v>131</v>
      </c>
      <c r="G535">
        <v>129</v>
      </c>
      <c r="H535">
        <v>0</v>
      </c>
      <c r="I535" s="2">
        <f>AVERAGE(Table1313[[#This Row],[Estimated costs 1]:[Estimated costs 20]])</f>
        <v>0</v>
      </c>
      <c r="J535" s="2" t="e">
        <f>(Table1313[[#This Row],[Mean]]-Table1313[[#This Row],[Actual cost]])/Table1313[[#This Row],[Actual cost]]*100</f>
        <v>#DIV/0!</v>
      </c>
      <c r="K535" s="2">
        <f>_xlfn.STDEV.P(Table1313[[#This Row],[Estimated costs 1]:[Estimated costs 20]])</f>
        <v>0</v>
      </c>
      <c r="L535" s="2" t="e">
        <f>Table1313[[#This Row],[Dev]]/Table1313[[#This Row],[Mean]]*100</f>
        <v>#DIV/0!</v>
      </c>
      <c r="M535" s="2">
        <f>Table1313[[#This Row],[Estimated costs 1]]-Table1313[[#This Row],[Actual cost]]</f>
        <v>0</v>
      </c>
      <c r="N535" s="2" t="e">
        <f>Table1313[[#This Row],[Diff 1]]/Table1313[[#This Row],[Actual cost]]*100</f>
        <v>#DIV/0!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</row>
    <row r="536" spans="1:34" x14ac:dyDescent="0.3">
      <c r="A536" t="s">
        <v>556</v>
      </c>
      <c r="B536">
        <v>534</v>
      </c>
      <c r="C536" t="str">
        <f>LEFT(Table1313[[#This Row],[Contingency id]])</f>
        <v>C</v>
      </c>
      <c r="D536">
        <v>0</v>
      </c>
      <c r="E536" s="1">
        <v>1.0076923076922999</v>
      </c>
      <c r="F536">
        <v>131</v>
      </c>
      <c r="G536">
        <v>130</v>
      </c>
      <c r="H536">
        <v>0</v>
      </c>
      <c r="I536" s="2">
        <f>AVERAGE(Table1313[[#This Row],[Estimated costs 1]:[Estimated costs 20]])</f>
        <v>0</v>
      </c>
      <c r="J536" s="2" t="e">
        <f>(Table1313[[#This Row],[Mean]]-Table1313[[#This Row],[Actual cost]])/Table1313[[#This Row],[Actual cost]]*100</f>
        <v>#DIV/0!</v>
      </c>
      <c r="K536" s="2">
        <f>_xlfn.STDEV.P(Table1313[[#This Row],[Estimated costs 1]:[Estimated costs 20]])</f>
        <v>0</v>
      </c>
      <c r="L536" s="2" t="e">
        <f>Table1313[[#This Row],[Dev]]/Table1313[[#This Row],[Mean]]*100</f>
        <v>#DIV/0!</v>
      </c>
      <c r="M536" s="2">
        <f>Table1313[[#This Row],[Estimated costs 1]]-Table1313[[#This Row],[Actual cost]]</f>
        <v>0</v>
      </c>
      <c r="N536" s="2" t="e">
        <f>Table1313[[#This Row],[Diff 1]]/Table1313[[#This Row],[Actual cost]]*100</f>
        <v>#DIV/0!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</row>
    <row r="537" spans="1:34" x14ac:dyDescent="0.3">
      <c r="A537" t="s">
        <v>557</v>
      </c>
      <c r="B537">
        <v>535</v>
      </c>
      <c r="C537" t="str">
        <f>LEFT(Table1313[[#This Row],[Contingency id]])</f>
        <v>C</v>
      </c>
      <c r="D537">
        <v>0</v>
      </c>
      <c r="E537" s="1">
        <v>1</v>
      </c>
      <c r="F537">
        <v>131</v>
      </c>
      <c r="G537">
        <v>131</v>
      </c>
      <c r="H537">
        <v>0</v>
      </c>
      <c r="I537" s="2">
        <f>AVERAGE(Table1313[[#This Row],[Estimated costs 1]:[Estimated costs 20]])</f>
        <v>0</v>
      </c>
      <c r="J537" s="2" t="e">
        <f>(Table1313[[#This Row],[Mean]]-Table1313[[#This Row],[Actual cost]])/Table1313[[#This Row],[Actual cost]]*100</f>
        <v>#DIV/0!</v>
      </c>
      <c r="K537" s="2">
        <f>_xlfn.STDEV.P(Table1313[[#This Row],[Estimated costs 1]:[Estimated costs 20]])</f>
        <v>0</v>
      </c>
      <c r="L537" s="2" t="e">
        <f>Table1313[[#This Row],[Dev]]/Table1313[[#This Row],[Mean]]*100</f>
        <v>#DIV/0!</v>
      </c>
      <c r="M537" s="2">
        <f>Table1313[[#This Row],[Estimated costs 1]]-Table1313[[#This Row],[Actual cost]]</f>
        <v>0</v>
      </c>
      <c r="N537" s="2" t="e">
        <f>Table1313[[#This Row],[Diff 1]]/Table1313[[#This Row],[Actual cost]]*100</f>
        <v>#DIV/0!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</row>
    <row r="538" spans="1:34" x14ac:dyDescent="0.3">
      <c r="A538" t="s">
        <v>558</v>
      </c>
      <c r="B538">
        <v>536</v>
      </c>
      <c r="C538" t="str">
        <f>LEFT(Table1313[[#This Row],[Contingency id]])</f>
        <v>C</v>
      </c>
      <c r="D538">
        <v>0</v>
      </c>
      <c r="E538" s="1">
        <v>1.0076923076922999</v>
      </c>
      <c r="F538">
        <v>131</v>
      </c>
      <c r="G538">
        <v>130</v>
      </c>
      <c r="H538">
        <v>0</v>
      </c>
      <c r="I538" s="2">
        <f>AVERAGE(Table1313[[#This Row],[Estimated costs 1]:[Estimated costs 20]])</f>
        <v>0</v>
      </c>
      <c r="J538" s="2" t="e">
        <f>(Table1313[[#This Row],[Mean]]-Table1313[[#This Row],[Actual cost]])/Table1313[[#This Row],[Actual cost]]*100</f>
        <v>#DIV/0!</v>
      </c>
      <c r="K538" s="2">
        <f>_xlfn.STDEV.P(Table1313[[#This Row],[Estimated costs 1]:[Estimated costs 20]])</f>
        <v>0</v>
      </c>
      <c r="L538" s="2" t="e">
        <f>Table1313[[#This Row],[Dev]]/Table1313[[#This Row],[Mean]]*100</f>
        <v>#DIV/0!</v>
      </c>
      <c r="M538" s="2">
        <f>Table1313[[#This Row],[Estimated costs 1]]-Table1313[[#This Row],[Actual cost]]</f>
        <v>0</v>
      </c>
      <c r="N538" s="2" t="e">
        <f>Table1313[[#This Row],[Diff 1]]/Table1313[[#This Row],[Actual cost]]*100</f>
        <v>#DIV/0!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</row>
    <row r="539" spans="1:34" x14ac:dyDescent="0.3">
      <c r="A539" t="s">
        <v>559</v>
      </c>
      <c r="B539">
        <v>537</v>
      </c>
      <c r="C539" t="str">
        <f>LEFT(Table1313[[#This Row],[Contingency id]])</f>
        <v>C</v>
      </c>
      <c r="D539">
        <v>0</v>
      </c>
      <c r="E539" s="1">
        <v>1.0076923076922999</v>
      </c>
      <c r="F539">
        <v>131</v>
      </c>
      <c r="G539">
        <v>130</v>
      </c>
      <c r="H539">
        <v>0</v>
      </c>
      <c r="I539" s="2">
        <f>AVERAGE(Table1313[[#This Row],[Estimated costs 1]:[Estimated costs 20]])</f>
        <v>0</v>
      </c>
      <c r="J539" s="2" t="e">
        <f>(Table1313[[#This Row],[Mean]]-Table1313[[#This Row],[Actual cost]])/Table1313[[#This Row],[Actual cost]]*100</f>
        <v>#DIV/0!</v>
      </c>
      <c r="K539" s="2">
        <f>_xlfn.STDEV.P(Table1313[[#This Row],[Estimated costs 1]:[Estimated costs 20]])</f>
        <v>0</v>
      </c>
      <c r="L539" s="2" t="e">
        <f>Table1313[[#This Row],[Dev]]/Table1313[[#This Row],[Mean]]*100</f>
        <v>#DIV/0!</v>
      </c>
      <c r="M539" s="2">
        <f>Table1313[[#This Row],[Estimated costs 1]]-Table1313[[#This Row],[Actual cost]]</f>
        <v>0</v>
      </c>
      <c r="N539" s="2" t="e">
        <f>Table1313[[#This Row],[Diff 1]]/Table1313[[#This Row],[Actual cost]]*100</f>
        <v>#DIV/0!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</row>
    <row r="540" spans="1:34" x14ac:dyDescent="0.3">
      <c r="A540" t="s">
        <v>560</v>
      </c>
      <c r="B540">
        <v>538</v>
      </c>
      <c r="C540" t="str">
        <f>LEFT(Table1313[[#This Row],[Contingency id]])</f>
        <v>C</v>
      </c>
      <c r="D540">
        <v>0</v>
      </c>
      <c r="E540" s="1">
        <v>1</v>
      </c>
      <c r="F540">
        <v>131</v>
      </c>
      <c r="G540">
        <v>131</v>
      </c>
      <c r="H540">
        <v>0</v>
      </c>
      <c r="I540" s="2">
        <f>AVERAGE(Table1313[[#This Row],[Estimated costs 1]:[Estimated costs 20]])</f>
        <v>0</v>
      </c>
      <c r="J540" s="2" t="e">
        <f>(Table1313[[#This Row],[Mean]]-Table1313[[#This Row],[Actual cost]])/Table1313[[#This Row],[Actual cost]]*100</f>
        <v>#DIV/0!</v>
      </c>
      <c r="K540" s="2">
        <f>_xlfn.STDEV.P(Table1313[[#This Row],[Estimated costs 1]:[Estimated costs 20]])</f>
        <v>0</v>
      </c>
      <c r="L540" s="2" t="e">
        <f>Table1313[[#This Row],[Dev]]/Table1313[[#This Row],[Mean]]*100</f>
        <v>#DIV/0!</v>
      </c>
      <c r="M540" s="2">
        <f>Table1313[[#This Row],[Estimated costs 1]]-Table1313[[#This Row],[Actual cost]]</f>
        <v>0</v>
      </c>
      <c r="N540" s="2" t="e">
        <f>Table1313[[#This Row],[Diff 1]]/Table1313[[#This Row],[Actual cost]]*100</f>
        <v>#DIV/0!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</row>
    <row r="541" spans="1:34" x14ac:dyDescent="0.3">
      <c r="A541" t="s">
        <v>561</v>
      </c>
      <c r="B541">
        <v>539</v>
      </c>
      <c r="C541" t="str">
        <f>LEFT(Table1313[[#This Row],[Contingency id]])</f>
        <v>C</v>
      </c>
      <c r="D541">
        <v>0</v>
      </c>
      <c r="E541" s="1">
        <v>1</v>
      </c>
      <c r="F541">
        <v>121</v>
      </c>
      <c r="G541">
        <v>121</v>
      </c>
      <c r="H541">
        <v>0</v>
      </c>
      <c r="I541" s="2">
        <f>AVERAGE(Table1313[[#This Row],[Estimated costs 1]:[Estimated costs 20]])</f>
        <v>0</v>
      </c>
      <c r="J541" s="2" t="e">
        <f>(Table1313[[#This Row],[Mean]]-Table1313[[#This Row],[Actual cost]])/Table1313[[#This Row],[Actual cost]]*100</f>
        <v>#DIV/0!</v>
      </c>
      <c r="K541" s="2">
        <f>_xlfn.STDEV.P(Table1313[[#This Row],[Estimated costs 1]:[Estimated costs 20]])</f>
        <v>0</v>
      </c>
      <c r="L541" s="2" t="e">
        <f>Table1313[[#This Row],[Dev]]/Table1313[[#This Row],[Mean]]*100</f>
        <v>#DIV/0!</v>
      </c>
      <c r="M541" s="2">
        <f>Table1313[[#This Row],[Estimated costs 1]]-Table1313[[#This Row],[Actual cost]]</f>
        <v>0</v>
      </c>
      <c r="N541" s="2" t="e">
        <f>Table1313[[#This Row],[Diff 1]]/Table1313[[#This Row],[Actual cost]]*100</f>
        <v>#DIV/0!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</row>
    <row r="542" spans="1:34" x14ac:dyDescent="0.3">
      <c r="A542" t="s">
        <v>562</v>
      </c>
      <c r="B542">
        <v>540</v>
      </c>
      <c r="C542" t="str">
        <f>LEFT(Table1313[[#This Row],[Contingency id]])</f>
        <v>C</v>
      </c>
      <c r="D542">
        <v>0</v>
      </c>
      <c r="E542" s="1">
        <v>1.00833333333333</v>
      </c>
      <c r="F542">
        <v>121</v>
      </c>
      <c r="G542">
        <v>120</v>
      </c>
      <c r="H542">
        <v>0</v>
      </c>
      <c r="I542" s="2">
        <f>AVERAGE(Table1313[[#This Row],[Estimated costs 1]:[Estimated costs 20]])</f>
        <v>0</v>
      </c>
      <c r="J542" s="2" t="e">
        <f>(Table1313[[#This Row],[Mean]]-Table1313[[#This Row],[Actual cost]])/Table1313[[#This Row],[Actual cost]]*100</f>
        <v>#DIV/0!</v>
      </c>
      <c r="K542" s="2">
        <f>_xlfn.STDEV.P(Table1313[[#This Row],[Estimated costs 1]:[Estimated costs 20]])</f>
        <v>0</v>
      </c>
      <c r="L542" s="2" t="e">
        <f>Table1313[[#This Row],[Dev]]/Table1313[[#This Row],[Mean]]*100</f>
        <v>#DIV/0!</v>
      </c>
      <c r="M542" s="2">
        <f>Table1313[[#This Row],[Estimated costs 1]]-Table1313[[#This Row],[Actual cost]]</f>
        <v>0</v>
      </c>
      <c r="N542" s="2" t="e">
        <f>Table1313[[#This Row],[Diff 1]]/Table1313[[#This Row],[Actual cost]]*100</f>
        <v>#DIV/0!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</row>
    <row r="543" spans="1:34" x14ac:dyDescent="0.3">
      <c r="A543" t="s">
        <v>563</v>
      </c>
      <c r="B543">
        <v>541</v>
      </c>
      <c r="C543" t="str">
        <f>LEFT(Table1313[[#This Row],[Contingency id]])</f>
        <v>C</v>
      </c>
      <c r="D543">
        <v>0</v>
      </c>
      <c r="E543" s="1">
        <v>1.00833333333333</v>
      </c>
      <c r="F543">
        <v>121</v>
      </c>
      <c r="G543">
        <v>120</v>
      </c>
      <c r="H543">
        <v>0</v>
      </c>
      <c r="I543" s="2">
        <f>AVERAGE(Table1313[[#This Row],[Estimated costs 1]:[Estimated costs 20]])</f>
        <v>0</v>
      </c>
      <c r="J543" s="2" t="e">
        <f>(Table1313[[#This Row],[Mean]]-Table1313[[#This Row],[Actual cost]])/Table1313[[#This Row],[Actual cost]]*100</f>
        <v>#DIV/0!</v>
      </c>
      <c r="K543" s="2">
        <f>_xlfn.STDEV.P(Table1313[[#This Row],[Estimated costs 1]:[Estimated costs 20]])</f>
        <v>0</v>
      </c>
      <c r="L543" s="2" t="e">
        <f>Table1313[[#This Row],[Dev]]/Table1313[[#This Row],[Mean]]*100</f>
        <v>#DIV/0!</v>
      </c>
      <c r="M543" s="2">
        <f>Table1313[[#This Row],[Estimated costs 1]]-Table1313[[#This Row],[Actual cost]]</f>
        <v>0</v>
      </c>
      <c r="N543" s="2" t="e">
        <f>Table1313[[#This Row],[Diff 1]]/Table1313[[#This Row],[Actual cost]]*100</f>
        <v>#DIV/0!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</row>
    <row r="544" spans="1:34" x14ac:dyDescent="0.3">
      <c r="A544" t="s">
        <v>564</v>
      </c>
      <c r="B544">
        <v>542</v>
      </c>
      <c r="C544" t="str">
        <f>LEFT(Table1313[[#This Row],[Contingency id]])</f>
        <v>C</v>
      </c>
      <c r="D544">
        <v>0</v>
      </c>
      <c r="E544" s="1">
        <v>1.00826446280991</v>
      </c>
      <c r="F544">
        <v>122</v>
      </c>
      <c r="G544">
        <v>121</v>
      </c>
      <c r="H544">
        <v>0</v>
      </c>
      <c r="I544" s="2">
        <f>AVERAGE(Table1313[[#This Row],[Estimated costs 1]:[Estimated costs 20]])</f>
        <v>0</v>
      </c>
      <c r="J544" s="2" t="e">
        <f>(Table1313[[#This Row],[Mean]]-Table1313[[#This Row],[Actual cost]])/Table1313[[#This Row],[Actual cost]]*100</f>
        <v>#DIV/0!</v>
      </c>
      <c r="K544" s="2">
        <f>_xlfn.STDEV.P(Table1313[[#This Row],[Estimated costs 1]:[Estimated costs 20]])</f>
        <v>0</v>
      </c>
      <c r="L544" s="2" t="e">
        <f>Table1313[[#This Row],[Dev]]/Table1313[[#This Row],[Mean]]*100</f>
        <v>#DIV/0!</v>
      </c>
      <c r="M544" s="2">
        <f>Table1313[[#This Row],[Estimated costs 1]]-Table1313[[#This Row],[Actual cost]]</f>
        <v>0</v>
      </c>
      <c r="N544" s="2" t="e">
        <f>Table1313[[#This Row],[Diff 1]]/Table1313[[#This Row],[Actual cost]]*100</f>
        <v>#DIV/0!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</row>
    <row r="545" spans="1:34" x14ac:dyDescent="0.3">
      <c r="A545" t="s">
        <v>565</v>
      </c>
      <c r="B545">
        <v>543</v>
      </c>
      <c r="C545" t="str">
        <f>LEFT(Table1313[[#This Row],[Contingency id]])</f>
        <v>C</v>
      </c>
      <c r="D545">
        <v>0</v>
      </c>
      <c r="E545" s="1">
        <v>1.00826446280991</v>
      </c>
      <c r="F545">
        <v>122</v>
      </c>
      <c r="G545">
        <v>121</v>
      </c>
      <c r="H545">
        <v>0</v>
      </c>
      <c r="I545" s="2">
        <f>AVERAGE(Table1313[[#This Row],[Estimated costs 1]:[Estimated costs 20]])</f>
        <v>0</v>
      </c>
      <c r="J545" s="2" t="e">
        <f>(Table1313[[#This Row],[Mean]]-Table1313[[#This Row],[Actual cost]])/Table1313[[#This Row],[Actual cost]]*100</f>
        <v>#DIV/0!</v>
      </c>
      <c r="K545" s="2">
        <f>_xlfn.STDEV.P(Table1313[[#This Row],[Estimated costs 1]:[Estimated costs 20]])</f>
        <v>0</v>
      </c>
      <c r="L545" s="2" t="e">
        <f>Table1313[[#This Row],[Dev]]/Table1313[[#This Row],[Mean]]*100</f>
        <v>#DIV/0!</v>
      </c>
      <c r="M545" s="2">
        <f>Table1313[[#This Row],[Estimated costs 1]]-Table1313[[#This Row],[Actual cost]]</f>
        <v>0</v>
      </c>
      <c r="N545" s="2" t="e">
        <f>Table1313[[#This Row],[Diff 1]]/Table1313[[#This Row],[Actual cost]]*100</f>
        <v>#DIV/0!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</row>
    <row r="546" spans="1:34" x14ac:dyDescent="0.3">
      <c r="A546" t="s">
        <v>566</v>
      </c>
      <c r="B546">
        <v>544</v>
      </c>
      <c r="C546" t="str">
        <f>LEFT(Table1313[[#This Row],[Contingency id]])</f>
        <v>C</v>
      </c>
      <c r="D546">
        <v>0</v>
      </c>
      <c r="E546" s="1">
        <v>1</v>
      </c>
      <c r="F546">
        <v>52</v>
      </c>
      <c r="G546">
        <v>52</v>
      </c>
      <c r="H546">
        <v>0</v>
      </c>
      <c r="I546" s="2">
        <f>AVERAGE(Table1313[[#This Row],[Estimated costs 1]:[Estimated costs 20]])</f>
        <v>0</v>
      </c>
      <c r="J546" s="2" t="e">
        <f>(Table1313[[#This Row],[Mean]]-Table1313[[#This Row],[Actual cost]])/Table1313[[#This Row],[Actual cost]]*100</f>
        <v>#DIV/0!</v>
      </c>
      <c r="K546" s="2">
        <f>_xlfn.STDEV.P(Table1313[[#This Row],[Estimated costs 1]:[Estimated costs 20]])</f>
        <v>0</v>
      </c>
      <c r="L546" s="2" t="e">
        <f>Table1313[[#This Row],[Dev]]/Table1313[[#This Row],[Mean]]*100</f>
        <v>#DIV/0!</v>
      </c>
      <c r="M546" s="2">
        <f>Table1313[[#This Row],[Estimated costs 1]]-Table1313[[#This Row],[Actual cost]]</f>
        <v>0</v>
      </c>
      <c r="N546" s="2" t="e">
        <f>Table1313[[#This Row],[Diff 1]]/Table1313[[#This Row],[Actual cost]]*100</f>
        <v>#DIV/0!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</row>
    <row r="547" spans="1:34" x14ac:dyDescent="0.3">
      <c r="A547" t="s">
        <v>567</v>
      </c>
      <c r="B547">
        <v>545</v>
      </c>
      <c r="C547" t="str">
        <f>LEFT(Table1313[[#This Row],[Contingency id]])</f>
        <v>C</v>
      </c>
      <c r="D547">
        <v>0</v>
      </c>
      <c r="E547" s="1">
        <v>1</v>
      </c>
      <c r="F547">
        <v>62</v>
      </c>
      <c r="G547">
        <v>62</v>
      </c>
      <c r="H547">
        <v>0</v>
      </c>
      <c r="I547" s="2">
        <f>AVERAGE(Table1313[[#This Row],[Estimated costs 1]:[Estimated costs 20]])</f>
        <v>0</v>
      </c>
      <c r="J547" s="2" t="e">
        <f>(Table1313[[#This Row],[Mean]]-Table1313[[#This Row],[Actual cost]])/Table1313[[#This Row],[Actual cost]]*100</f>
        <v>#DIV/0!</v>
      </c>
      <c r="K547" s="2">
        <f>_xlfn.STDEV.P(Table1313[[#This Row],[Estimated costs 1]:[Estimated costs 20]])</f>
        <v>0</v>
      </c>
      <c r="L547" s="2" t="e">
        <f>Table1313[[#This Row],[Dev]]/Table1313[[#This Row],[Mean]]*100</f>
        <v>#DIV/0!</v>
      </c>
      <c r="M547" s="2">
        <f>Table1313[[#This Row],[Estimated costs 1]]-Table1313[[#This Row],[Actual cost]]</f>
        <v>0</v>
      </c>
      <c r="N547" s="2" t="e">
        <f>Table1313[[#This Row],[Diff 1]]/Table1313[[#This Row],[Actual cost]]*100</f>
        <v>#DIV/0!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</row>
    <row r="548" spans="1:34" x14ac:dyDescent="0.3">
      <c r="A548" t="s">
        <v>568</v>
      </c>
      <c r="B548">
        <v>546</v>
      </c>
      <c r="C548" t="str">
        <f>LEFT(Table1313[[#This Row],[Contingency id]])</f>
        <v>C</v>
      </c>
      <c r="D548">
        <v>0</v>
      </c>
      <c r="E548" s="1">
        <v>1.0163934426229499</v>
      </c>
      <c r="F548">
        <v>62</v>
      </c>
      <c r="G548">
        <v>61</v>
      </c>
      <c r="H548">
        <v>0</v>
      </c>
      <c r="I548" s="2">
        <f>AVERAGE(Table1313[[#This Row],[Estimated costs 1]:[Estimated costs 20]])</f>
        <v>0</v>
      </c>
      <c r="J548" s="2" t="e">
        <f>(Table1313[[#This Row],[Mean]]-Table1313[[#This Row],[Actual cost]])/Table1313[[#This Row],[Actual cost]]*100</f>
        <v>#DIV/0!</v>
      </c>
      <c r="K548" s="2">
        <f>_xlfn.STDEV.P(Table1313[[#This Row],[Estimated costs 1]:[Estimated costs 20]])</f>
        <v>0</v>
      </c>
      <c r="L548" s="2" t="e">
        <f>Table1313[[#This Row],[Dev]]/Table1313[[#This Row],[Mean]]*100</f>
        <v>#DIV/0!</v>
      </c>
      <c r="M548" s="2">
        <f>Table1313[[#This Row],[Estimated costs 1]]-Table1313[[#This Row],[Actual cost]]</f>
        <v>0</v>
      </c>
      <c r="N548" s="2" t="e">
        <f>Table1313[[#This Row],[Diff 1]]/Table1313[[#This Row],[Actual cost]]*100</f>
        <v>#DIV/0!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</row>
    <row r="549" spans="1:34" x14ac:dyDescent="0.3">
      <c r="A549" t="s">
        <v>569</v>
      </c>
      <c r="B549">
        <v>547</v>
      </c>
      <c r="C549" t="str">
        <f>LEFT(Table1313[[#This Row],[Contingency id]])</f>
        <v>C</v>
      </c>
      <c r="D549">
        <v>0</v>
      </c>
      <c r="E549" s="1">
        <v>1</v>
      </c>
      <c r="F549">
        <v>52</v>
      </c>
      <c r="G549">
        <v>52</v>
      </c>
      <c r="H549">
        <v>0</v>
      </c>
      <c r="I549" s="2">
        <f>AVERAGE(Table1313[[#This Row],[Estimated costs 1]:[Estimated costs 20]])</f>
        <v>0</v>
      </c>
      <c r="J549" s="2" t="e">
        <f>(Table1313[[#This Row],[Mean]]-Table1313[[#This Row],[Actual cost]])/Table1313[[#This Row],[Actual cost]]*100</f>
        <v>#DIV/0!</v>
      </c>
      <c r="K549" s="2">
        <f>_xlfn.STDEV.P(Table1313[[#This Row],[Estimated costs 1]:[Estimated costs 20]])</f>
        <v>0</v>
      </c>
      <c r="L549" s="2" t="e">
        <f>Table1313[[#This Row],[Dev]]/Table1313[[#This Row],[Mean]]*100</f>
        <v>#DIV/0!</v>
      </c>
      <c r="M549" s="2">
        <f>Table1313[[#This Row],[Estimated costs 1]]-Table1313[[#This Row],[Actual cost]]</f>
        <v>0</v>
      </c>
      <c r="N549" s="2" t="e">
        <f>Table1313[[#This Row],[Diff 1]]/Table1313[[#This Row],[Actual cost]]*100</f>
        <v>#DIV/0!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</row>
    <row r="550" spans="1:34" x14ac:dyDescent="0.3">
      <c r="A550" t="s">
        <v>570</v>
      </c>
      <c r="B550">
        <v>548</v>
      </c>
      <c r="C550" t="str">
        <f>LEFT(Table1313[[#This Row],[Contingency id]])</f>
        <v>C</v>
      </c>
      <c r="D550">
        <v>0</v>
      </c>
      <c r="E550" s="1">
        <v>1</v>
      </c>
      <c r="F550">
        <v>62</v>
      </c>
      <c r="G550">
        <v>62</v>
      </c>
      <c r="H550">
        <v>0</v>
      </c>
      <c r="I550" s="2">
        <f>AVERAGE(Table1313[[#This Row],[Estimated costs 1]:[Estimated costs 20]])</f>
        <v>0</v>
      </c>
      <c r="J550" s="2" t="e">
        <f>(Table1313[[#This Row],[Mean]]-Table1313[[#This Row],[Actual cost]])/Table1313[[#This Row],[Actual cost]]*100</f>
        <v>#DIV/0!</v>
      </c>
      <c r="K550" s="2">
        <f>_xlfn.STDEV.P(Table1313[[#This Row],[Estimated costs 1]:[Estimated costs 20]])</f>
        <v>0</v>
      </c>
      <c r="L550" s="2" t="e">
        <f>Table1313[[#This Row],[Dev]]/Table1313[[#This Row],[Mean]]*100</f>
        <v>#DIV/0!</v>
      </c>
      <c r="M550" s="2">
        <f>Table1313[[#This Row],[Estimated costs 1]]-Table1313[[#This Row],[Actual cost]]</f>
        <v>0</v>
      </c>
      <c r="N550" s="2" t="e">
        <f>Table1313[[#This Row],[Diff 1]]/Table1313[[#This Row],[Actual cost]]*100</f>
        <v>#DIV/0!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</row>
    <row r="551" spans="1:34" x14ac:dyDescent="0.3">
      <c r="A551" t="s">
        <v>571</v>
      </c>
      <c r="B551">
        <v>549</v>
      </c>
      <c r="C551" t="str">
        <f>LEFT(Table1313[[#This Row],[Contingency id]])</f>
        <v>C</v>
      </c>
      <c r="D551">
        <v>0</v>
      </c>
      <c r="E551" s="1">
        <v>1</v>
      </c>
      <c r="F551">
        <v>62</v>
      </c>
      <c r="G551">
        <v>62</v>
      </c>
      <c r="H551">
        <v>0</v>
      </c>
      <c r="I551" s="2">
        <f>AVERAGE(Table1313[[#This Row],[Estimated costs 1]:[Estimated costs 20]])</f>
        <v>0</v>
      </c>
      <c r="J551" s="2" t="e">
        <f>(Table1313[[#This Row],[Mean]]-Table1313[[#This Row],[Actual cost]])/Table1313[[#This Row],[Actual cost]]*100</f>
        <v>#DIV/0!</v>
      </c>
      <c r="K551" s="2">
        <f>_xlfn.STDEV.P(Table1313[[#This Row],[Estimated costs 1]:[Estimated costs 20]])</f>
        <v>0</v>
      </c>
      <c r="L551" s="2" t="e">
        <f>Table1313[[#This Row],[Dev]]/Table1313[[#This Row],[Mean]]*100</f>
        <v>#DIV/0!</v>
      </c>
      <c r="M551" s="2">
        <f>Table1313[[#This Row],[Estimated costs 1]]-Table1313[[#This Row],[Actual cost]]</f>
        <v>0</v>
      </c>
      <c r="N551" s="2" t="e">
        <f>Table1313[[#This Row],[Diff 1]]/Table1313[[#This Row],[Actual cost]]*100</f>
        <v>#DIV/0!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</row>
    <row r="552" spans="1:34" x14ac:dyDescent="0.3">
      <c r="A552" t="s">
        <v>572</v>
      </c>
      <c r="B552">
        <v>550</v>
      </c>
      <c r="C552" t="str">
        <f>LEFT(Table1313[[#This Row],[Contingency id]])</f>
        <v>C</v>
      </c>
      <c r="D552">
        <v>0</v>
      </c>
      <c r="E552" s="1">
        <v>1</v>
      </c>
      <c r="F552">
        <v>23</v>
      </c>
      <c r="G552">
        <v>23</v>
      </c>
      <c r="H552">
        <v>0</v>
      </c>
      <c r="I552" s="2">
        <f>AVERAGE(Table1313[[#This Row],[Estimated costs 1]:[Estimated costs 20]])</f>
        <v>0</v>
      </c>
      <c r="J552" s="2" t="e">
        <f>(Table1313[[#This Row],[Mean]]-Table1313[[#This Row],[Actual cost]])/Table1313[[#This Row],[Actual cost]]*100</f>
        <v>#DIV/0!</v>
      </c>
      <c r="K552" s="2">
        <f>_xlfn.STDEV.P(Table1313[[#This Row],[Estimated costs 1]:[Estimated costs 20]])</f>
        <v>0</v>
      </c>
      <c r="L552" s="2" t="e">
        <f>Table1313[[#This Row],[Dev]]/Table1313[[#This Row],[Mean]]*100</f>
        <v>#DIV/0!</v>
      </c>
      <c r="M552" s="2">
        <f>Table1313[[#This Row],[Estimated costs 1]]-Table1313[[#This Row],[Actual cost]]</f>
        <v>0</v>
      </c>
      <c r="N552" s="2" t="e">
        <f>Table1313[[#This Row],[Diff 1]]/Table1313[[#This Row],[Actual cost]]*100</f>
        <v>#DIV/0!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</row>
    <row r="553" spans="1:34" x14ac:dyDescent="0.3">
      <c r="A553" t="s">
        <v>573</v>
      </c>
      <c r="B553">
        <v>551</v>
      </c>
      <c r="C553" t="str">
        <f>LEFT(Table1313[[#This Row],[Contingency id]])</f>
        <v>C</v>
      </c>
      <c r="D553">
        <v>0</v>
      </c>
      <c r="E553" s="1">
        <v>1</v>
      </c>
      <c r="F553">
        <v>23</v>
      </c>
      <c r="G553">
        <v>23</v>
      </c>
      <c r="H553">
        <v>0</v>
      </c>
      <c r="I553" s="2">
        <f>AVERAGE(Table1313[[#This Row],[Estimated costs 1]:[Estimated costs 20]])</f>
        <v>0</v>
      </c>
      <c r="J553" s="2" t="e">
        <f>(Table1313[[#This Row],[Mean]]-Table1313[[#This Row],[Actual cost]])/Table1313[[#This Row],[Actual cost]]*100</f>
        <v>#DIV/0!</v>
      </c>
      <c r="K553" s="2">
        <f>_xlfn.STDEV.P(Table1313[[#This Row],[Estimated costs 1]:[Estimated costs 20]])</f>
        <v>0</v>
      </c>
      <c r="L553" s="2" t="e">
        <f>Table1313[[#This Row],[Dev]]/Table1313[[#This Row],[Mean]]*100</f>
        <v>#DIV/0!</v>
      </c>
      <c r="M553" s="2">
        <f>Table1313[[#This Row],[Estimated costs 1]]-Table1313[[#This Row],[Actual cost]]</f>
        <v>0</v>
      </c>
      <c r="N553" s="2" t="e">
        <f>Table1313[[#This Row],[Diff 1]]/Table1313[[#This Row],[Actual cost]]*100</f>
        <v>#DIV/0!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</row>
    <row r="554" spans="1:34" x14ac:dyDescent="0.3">
      <c r="A554" t="s">
        <v>574</v>
      </c>
      <c r="B554">
        <v>552</v>
      </c>
      <c r="C554" t="str">
        <f>LEFT(Table1313[[#This Row],[Contingency id]])</f>
        <v>C</v>
      </c>
      <c r="D554">
        <v>0</v>
      </c>
      <c r="E554" s="1">
        <v>1</v>
      </c>
      <c r="F554">
        <v>23</v>
      </c>
      <c r="G554">
        <v>23</v>
      </c>
      <c r="H554">
        <v>0</v>
      </c>
      <c r="I554" s="2">
        <f>AVERAGE(Table1313[[#This Row],[Estimated costs 1]:[Estimated costs 20]])</f>
        <v>0</v>
      </c>
      <c r="J554" s="2" t="e">
        <f>(Table1313[[#This Row],[Mean]]-Table1313[[#This Row],[Actual cost]])/Table1313[[#This Row],[Actual cost]]*100</f>
        <v>#DIV/0!</v>
      </c>
      <c r="K554" s="2">
        <f>_xlfn.STDEV.P(Table1313[[#This Row],[Estimated costs 1]:[Estimated costs 20]])</f>
        <v>0</v>
      </c>
      <c r="L554" s="2" t="e">
        <f>Table1313[[#This Row],[Dev]]/Table1313[[#This Row],[Mean]]*100</f>
        <v>#DIV/0!</v>
      </c>
      <c r="M554" s="2">
        <f>Table1313[[#This Row],[Estimated costs 1]]-Table1313[[#This Row],[Actual cost]]</f>
        <v>0</v>
      </c>
      <c r="N554" s="2" t="e">
        <f>Table1313[[#This Row],[Diff 1]]/Table1313[[#This Row],[Actual cost]]*100</f>
        <v>#DIV/0!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</row>
    <row r="555" spans="1:34" x14ac:dyDescent="0.3">
      <c r="A555" t="s">
        <v>575</v>
      </c>
      <c r="B555">
        <v>553</v>
      </c>
      <c r="C555" t="str">
        <f>LEFT(Table1313[[#This Row],[Contingency id]])</f>
        <v>C</v>
      </c>
      <c r="D555">
        <v>0</v>
      </c>
      <c r="E555" s="1">
        <v>1</v>
      </c>
      <c r="F555">
        <v>23</v>
      </c>
      <c r="G555">
        <v>23</v>
      </c>
      <c r="H555">
        <v>0</v>
      </c>
      <c r="I555" s="2">
        <f>AVERAGE(Table1313[[#This Row],[Estimated costs 1]:[Estimated costs 20]])</f>
        <v>0</v>
      </c>
      <c r="J555" s="2" t="e">
        <f>(Table1313[[#This Row],[Mean]]-Table1313[[#This Row],[Actual cost]])/Table1313[[#This Row],[Actual cost]]*100</f>
        <v>#DIV/0!</v>
      </c>
      <c r="K555" s="2">
        <f>_xlfn.STDEV.P(Table1313[[#This Row],[Estimated costs 1]:[Estimated costs 20]])</f>
        <v>0</v>
      </c>
      <c r="L555" s="2" t="e">
        <f>Table1313[[#This Row],[Dev]]/Table1313[[#This Row],[Mean]]*100</f>
        <v>#DIV/0!</v>
      </c>
      <c r="M555" s="2">
        <f>Table1313[[#This Row],[Estimated costs 1]]-Table1313[[#This Row],[Actual cost]]</f>
        <v>0</v>
      </c>
      <c r="N555" s="2" t="e">
        <f>Table1313[[#This Row],[Diff 1]]/Table1313[[#This Row],[Actual cost]]*100</f>
        <v>#DIV/0!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</row>
    <row r="556" spans="1:34" x14ac:dyDescent="0.3">
      <c r="A556" t="s">
        <v>576</v>
      </c>
      <c r="B556">
        <v>554</v>
      </c>
      <c r="C556" t="str">
        <f>LEFT(Table1313[[#This Row],[Contingency id]])</f>
        <v>C</v>
      </c>
      <c r="D556">
        <v>0</v>
      </c>
      <c r="E556" s="1">
        <v>1</v>
      </c>
      <c r="F556">
        <v>23</v>
      </c>
      <c r="G556">
        <v>23</v>
      </c>
      <c r="H556">
        <v>0</v>
      </c>
      <c r="I556" s="2">
        <f>AVERAGE(Table1313[[#This Row],[Estimated costs 1]:[Estimated costs 20]])</f>
        <v>0</v>
      </c>
      <c r="J556" s="2" t="e">
        <f>(Table1313[[#This Row],[Mean]]-Table1313[[#This Row],[Actual cost]])/Table1313[[#This Row],[Actual cost]]*100</f>
        <v>#DIV/0!</v>
      </c>
      <c r="K556" s="2">
        <f>_xlfn.STDEV.P(Table1313[[#This Row],[Estimated costs 1]:[Estimated costs 20]])</f>
        <v>0</v>
      </c>
      <c r="L556" s="2" t="e">
        <f>Table1313[[#This Row],[Dev]]/Table1313[[#This Row],[Mean]]*100</f>
        <v>#DIV/0!</v>
      </c>
      <c r="M556" s="2">
        <f>Table1313[[#This Row],[Estimated costs 1]]-Table1313[[#This Row],[Actual cost]]</f>
        <v>0</v>
      </c>
      <c r="N556" s="2" t="e">
        <f>Table1313[[#This Row],[Diff 1]]/Table1313[[#This Row],[Actual cost]]*100</f>
        <v>#DIV/0!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</row>
    <row r="557" spans="1:34" x14ac:dyDescent="0.3">
      <c r="A557" t="s">
        <v>577</v>
      </c>
      <c r="B557">
        <v>555</v>
      </c>
      <c r="C557" t="str">
        <f>LEFT(Table1313[[#This Row],[Contingency id]])</f>
        <v>C</v>
      </c>
      <c r="D557">
        <v>0</v>
      </c>
      <c r="E557" s="1">
        <v>1</v>
      </c>
      <c r="F557">
        <v>23</v>
      </c>
      <c r="G557">
        <v>23</v>
      </c>
      <c r="H557">
        <v>0</v>
      </c>
      <c r="I557" s="2">
        <f>AVERAGE(Table1313[[#This Row],[Estimated costs 1]:[Estimated costs 20]])</f>
        <v>0</v>
      </c>
      <c r="J557" s="2" t="e">
        <f>(Table1313[[#This Row],[Mean]]-Table1313[[#This Row],[Actual cost]])/Table1313[[#This Row],[Actual cost]]*100</f>
        <v>#DIV/0!</v>
      </c>
      <c r="K557" s="2">
        <f>_xlfn.STDEV.P(Table1313[[#This Row],[Estimated costs 1]:[Estimated costs 20]])</f>
        <v>0</v>
      </c>
      <c r="L557" s="2" t="e">
        <f>Table1313[[#This Row],[Dev]]/Table1313[[#This Row],[Mean]]*100</f>
        <v>#DIV/0!</v>
      </c>
      <c r="M557" s="2">
        <f>Table1313[[#This Row],[Estimated costs 1]]-Table1313[[#This Row],[Actual cost]]</f>
        <v>0</v>
      </c>
      <c r="N557" s="2" t="e">
        <f>Table1313[[#This Row],[Diff 1]]/Table1313[[#This Row],[Actual cost]]*100</f>
        <v>#DIV/0!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</row>
    <row r="558" spans="1:34" x14ac:dyDescent="0.3">
      <c r="A558" t="s">
        <v>578</v>
      </c>
      <c r="B558">
        <v>556</v>
      </c>
      <c r="C558" t="str">
        <f>LEFT(Table1313[[#This Row],[Contingency id]])</f>
        <v>C</v>
      </c>
      <c r="D558">
        <v>0</v>
      </c>
      <c r="E558" s="1">
        <v>1</v>
      </c>
      <c r="F558">
        <v>23</v>
      </c>
      <c r="G558">
        <v>23</v>
      </c>
      <c r="H558">
        <v>0</v>
      </c>
      <c r="I558" s="2">
        <f>AVERAGE(Table1313[[#This Row],[Estimated costs 1]:[Estimated costs 20]])</f>
        <v>0</v>
      </c>
      <c r="J558" s="2" t="e">
        <f>(Table1313[[#This Row],[Mean]]-Table1313[[#This Row],[Actual cost]])/Table1313[[#This Row],[Actual cost]]*100</f>
        <v>#DIV/0!</v>
      </c>
      <c r="K558" s="2">
        <f>_xlfn.STDEV.P(Table1313[[#This Row],[Estimated costs 1]:[Estimated costs 20]])</f>
        <v>0</v>
      </c>
      <c r="L558" s="2" t="e">
        <f>Table1313[[#This Row],[Dev]]/Table1313[[#This Row],[Mean]]*100</f>
        <v>#DIV/0!</v>
      </c>
      <c r="M558" s="2">
        <f>Table1313[[#This Row],[Estimated costs 1]]-Table1313[[#This Row],[Actual cost]]</f>
        <v>0</v>
      </c>
      <c r="N558" s="2" t="e">
        <f>Table1313[[#This Row],[Diff 1]]/Table1313[[#This Row],[Actual cost]]*100</f>
        <v>#DIV/0!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</row>
    <row r="559" spans="1:34" x14ac:dyDescent="0.3">
      <c r="A559" t="s">
        <v>579</v>
      </c>
      <c r="B559">
        <v>557</v>
      </c>
      <c r="C559" t="str">
        <f>LEFT(Table1313[[#This Row],[Contingency id]])</f>
        <v>C</v>
      </c>
      <c r="D559">
        <v>0</v>
      </c>
      <c r="E559" s="1">
        <v>1</v>
      </c>
      <c r="F559">
        <v>23</v>
      </c>
      <c r="G559">
        <v>23</v>
      </c>
      <c r="H559">
        <v>0</v>
      </c>
      <c r="I559" s="2">
        <f>AVERAGE(Table1313[[#This Row],[Estimated costs 1]:[Estimated costs 20]])</f>
        <v>0</v>
      </c>
      <c r="J559" s="2" t="e">
        <f>(Table1313[[#This Row],[Mean]]-Table1313[[#This Row],[Actual cost]])/Table1313[[#This Row],[Actual cost]]*100</f>
        <v>#DIV/0!</v>
      </c>
      <c r="K559" s="2">
        <f>_xlfn.STDEV.P(Table1313[[#This Row],[Estimated costs 1]:[Estimated costs 20]])</f>
        <v>0</v>
      </c>
      <c r="L559" s="2" t="e">
        <f>Table1313[[#This Row],[Dev]]/Table1313[[#This Row],[Mean]]*100</f>
        <v>#DIV/0!</v>
      </c>
      <c r="M559" s="2">
        <f>Table1313[[#This Row],[Estimated costs 1]]-Table1313[[#This Row],[Actual cost]]</f>
        <v>0</v>
      </c>
      <c r="N559" s="2" t="e">
        <f>Table1313[[#This Row],[Diff 1]]/Table1313[[#This Row],[Actual cost]]*100</f>
        <v>#DIV/0!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</row>
    <row r="560" spans="1:34" x14ac:dyDescent="0.3">
      <c r="A560" t="s">
        <v>580</v>
      </c>
      <c r="B560">
        <v>558</v>
      </c>
      <c r="C560" t="str">
        <f>LEFT(Table1313[[#This Row],[Contingency id]])</f>
        <v>C</v>
      </c>
      <c r="D560">
        <v>0</v>
      </c>
      <c r="E560" s="1">
        <v>1</v>
      </c>
      <c r="F560">
        <v>23</v>
      </c>
      <c r="G560">
        <v>23</v>
      </c>
      <c r="H560">
        <v>0</v>
      </c>
      <c r="I560" s="2">
        <f>AVERAGE(Table1313[[#This Row],[Estimated costs 1]:[Estimated costs 20]])</f>
        <v>0</v>
      </c>
      <c r="J560" s="2" t="e">
        <f>(Table1313[[#This Row],[Mean]]-Table1313[[#This Row],[Actual cost]])/Table1313[[#This Row],[Actual cost]]*100</f>
        <v>#DIV/0!</v>
      </c>
      <c r="K560" s="2">
        <f>_xlfn.STDEV.P(Table1313[[#This Row],[Estimated costs 1]:[Estimated costs 20]])</f>
        <v>0</v>
      </c>
      <c r="L560" s="2" t="e">
        <f>Table1313[[#This Row],[Dev]]/Table1313[[#This Row],[Mean]]*100</f>
        <v>#DIV/0!</v>
      </c>
      <c r="M560" s="2">
        <f>Table1313[[#This Row],[Estimated costs 1]]-Table1313[[#This Row],[Actual cost]]</f>
        <v>0</v>
      </c>
      <c r="N560" s="2" t="e">
        <f>Table1313[[#This Row],[Diff 1]]/Table1313[[#This Row],[Actual cost]]*100</f>
        <v>#DIV/0!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</row>
    <row r="561" spans="1:34" x14ac:dyDescent="0.3">
      <c r="A561" t="s">
        <v>581</v>
      </c>
      <c r="B561">
        <v>559</v>
      </c>
      <c r="C561" t="str">
        <f>LEFT(Table1313[[#This Row],[Contingency id]])</f>
        <v>C</v>
      </c>
      <c r="D561">
        <v>0</v>
      </c>
      <c r="E561" s="1">
        <v>1</v>
      </c>
      <c r="F561">
        <v>23</v>
      </c>
      <c r="G561">
        <v>23</v>
      </c>
      <c r="H561">
        <v>0</v>
      </c>
      <c r="I561" s="2">
        <f>AVERAGE(Table1313[[#This Row],[Estimated costs 1]:[Estimated costs 20]])</f>
        <v>0</v>
      </c>
      <c r="J561" s="2" t="e">
        <f>(Table1313[[#This Row],[Mean]]-Table1313[[#This Row],[Actual cost]])/Table1313[[#This Row],[Actual cost]]*100</f>
        <v>#DIV/0!</v>
      </c>
      <c r="K561" s="2">
        <f>_xlfn.STDEV.P(Table1313[[#This Row],[Estimated costs 1]:[Estimated costs 20]])</f>
        <v>0</v>
      </c>
      <c r="L561" s="2" t="e">
        <f>Table1313[[#This Row],[Dev]]/Table1313[[#This Row],[Mean]]*100</f>
        <v>#DIV/0!</v>
      </c>
      <c r="M561" s="2">
        <f>Table1313[[#This Row],[Estimated costs 1]]-Table1313[[#This Row],[Actual cost]]</f>
        <v>0</v>
      </c>
      <c r="N561" s="2" t="e">
        <f>Table1313[[#This Row],[Diff 1]]/Table1313[[#This Row],[Actual cost]]*100</f>
        <v>#DIV/0!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</row>
    <row r="562" spans="1:34" x14ac:dyDescent="0.3">
      <c r="A562" t="s">
        <v>582</v>
      </c>
      <c r="B562">
        <v>560</v>
      </c>
      <c r="C562" t="str">
        <f>LEFT(Table1313[[#This Row],[Contingency id]])</f>
        <v>C</v>
      </c>
      <c r="D562">
        <v>0</v>
      </c>
      <c r="E562" s="1">
        <v>1</v>
      </c>
      <c r="F562">
        <v>23</v>
      </c>
      <c r="G562">
        <v>23</v>
      </c>
      <c r="H562">
        <v>0</v>
      </c>
      <c r="I562" s="2">
        <f>AVERAGE(Table1313[[#This Row],[Estimated costs 1]:[Estimated costs 20]])</f>
        <v>0</v>
      </c>
      <c r="J562" s="2" t="e">
        <f>(Table1313[[#This Row],[Mean]]-Table1313[[#This Row],[Actual cost]])/Table1313[[#This Row],[Actual cost]]*100</f>
        <v>#DIV/0!</v>
      </c>
      <c r="K562" s="2">
        <f>_xlfn.STDEV.P(Table1313[[#This Row],[Estimated costs 1]:[Estimated costs 20]])</f>
        <v>0</v>
      </c>
      <c r="L562" s="2" t="e">
        <f>Table1313[[#This Row],[Dev]]/Table1313[[#This Row],[Mean]]*100</f>
        <v>#DIV/0!</v>
      </c>
      <c r="M562" s="2">
        <f>Table1313[[#This Row],[Estimated costs 1]]-Table1313[[#This Row],[Actual cost]]</f>
        <v>0</v>
      </c>
      <c r="N562" s="2" t="e">
        <f>Table1313[[#This Row],[Diff 1]]/Table1313[[#This Row],[Actual cost]]*100</f>
        <v>#DIV/0!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</row>
    <row r="563" spans="1:34" x14ac:dyDescent="0.3">
      <c r="A563" t="s">
        <v>583</v>
      </c>
      <c r="B563">
        <v>561</v>
      </c>
      <c r="C563" t="str">
        <f>LEFT(Table1313[[#This Row],[Contingency id]])</f>
        <v>C</v>
      </c>
      <c r="D563">
        <v>0</v>
      </c>
      <c r="E563" s="1">
        <v>1</v>
      </c>
      <c r="F563">
        <v>23</v>
      </c>
      <c r="G563">
        <v>23</v>
      </c>
      <c r="H563">
        <v>0</v>
      </c>
      <c r="I563" s="2">
        <f>AVERAGE(Table1313[[#This Row],[Estimated costs 1]:[Estimated costs 20]])</f>
        <v>0</v>
      </c>
      <c r="J563" s="2" t="e">
        <f>(Table1313[[#This Row],[Mean]]-Table1313[[#This Row],[Actual cost]])/Table1313[[#This Row],[Actual cost]]*100</f>
        <v>#DIV/0!</v>
      </c>
      <c r="K563" s="2">
        <f>_xlfn.STDEV.P(Table1313[[#This Row],[Estimated costs 1]:[Estimated costs 20]])</f>
        <v>0</v>
      </c>
      <c r="L563" s="2" t="e">
        <f>Table1313[[#This Row],[Dev]]/Table1313[[#This Row],[Mean]]*100</f>
        <v>#DIV/0!</v>
      </c>
      <c r="M563" s="2">
        <f>Table1313[[#This Row],[Estimated costs 1]]-Table1313[[#This Row],[Actual cost]]</f>
        <v>0</v>
      </c>
      <c r="N563" s="2" t="e">
        <f>Table1313[[#This Row],[Diff 1]]/Table1313[[#This Row],[Actual cost]]*100</f>
        <v>#DIV/0!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</row>
    <row r="564" spans="1:34" x14ac:dyDescent="0.3">
      <c r="A564" t="s">
        <v>584</v>
      </c>
      <c r="B564">
        <v>562</v>
      </c>
      <c r="C564" t="str">
        <f>LEFT(Table1313[[#This Row],[Contingency id]])</f>
        <v>C</v>
      </c>
      <c r="D564">
        <v>0</v>
      </c>
      <c r="E564" s="1">
        <v>1.01526717557251</v>
      </c>
      <c r="F564">
        <v>133</v>
      </c>
      <c r="G564">
        <v>131</v>
      </c>
      <c r="H564">
        <v>0</v>
      </c>
      <c r="I564" s="2">
        <f>AVERAGE(Table1313[[#This Row],[Estimated costs 1]:[Estimated costs 20]])</f>
        <v>0</v>
      </c>
      <c r="J564" s="2" t="e">
        <f>(Table1313[[#This Row],[Mean]]-Table1313[[#This Row],[Actual cost]])/Table1313[[#This Row],[Actual cost]]*100</f>
        <v>#DIV/0!</v>
      </c>
      <c r="K564" s="2">
        <f>_xlfn.STDEV.P(Table1313[[#This Row],[Estimated costs 1]:[Estimated costs 20]])</f>
        <v>0</v>
      </c>
      <c r="L564" s="2" t="e">
        <f>Table1313[[#This Row],[Dev]]/Table1313[[#This Row],[Mean]]*100</f>
        <v>#DIV/0!</v>
      </c>
      <c r="M564" s="2">
        <f>Table1313[[#This Row],[Estimated costs 1]]-Table1313[[#This Row],[Actual cost]]</f>
        <v>0</v>
      </c>
      <c r="N564" s="2" t="e">
        <f>Table1313[[#This Row],[Diff 1]]/Table1313[[#This Row],[Actual cost]]*100</f>
        <v>#DIV/0!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</row>
    <row r="565" spans="1:34" x14ac:dyDescent="0.3">
      <c r="A565" t="s">
        <v>585</v>
      </c>
      <c r="B565">
        <v>563</v>
      </c>
      <c r="C565" t="str">
        <f>LEFT(Table1313[[#This Row],[Contingency id]])</f>
        <v>C</v>
      </c>
      <c r="D565">
        <v>0</v>
      </c>
      <c r="E565" s="1">
        <v>1</v>
      </c>
      <c r="F565">
        <v>135</v>
      </c>
      <c r="G565">
        <v>135</v>
      </c>
      <c r="H565">
        <v>0</v>
      </c>
      <c r="I565" s="2">
        <f>AVERAGE(Table1313[[#This Row],[Estimated costs 1]:[Estimated costs 20]])</f>
        <v>0</v>
      </c>
      <c r="J565" s="2" t="e">
        <f>(Table1313[[#This Row],[Mean]]-Table1313[[#This Row],[Actual cost]])/Table1313[[#This Row],[Actual cost]]*100</f>
        <v>#DIV/0!</v>
      </c>
      <c r="K565" s="2">
        <f>_xlfn.STDEV.P(Table1313[[#This Row],[Estimated costs 1]:[Estimated costs 20]])</f>
        <v>0</v>
      </c>
      <c r="L565" s="2" t="e">
        <f>Table1313[[#This Row],[Dev]]/Table1313[[#This Row],[Mean]]*100</f>
        <v>#DIV/0!</v>
      </c>
      <c r="M565" s="2">
        <f>Table1313[[#This Row],[Estimated costs 1]]-Table1313[[#This Row],[Actual cost]]</f>
        <v>0</v>
      </c>
      <c r="N565" s="2" t="e">
        <f>Table1313[[#This Row],[Diff 1]]/Table1313[[#This Row],[Actual cost]]*100</f>
        <v>#DIV/0!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</row>
    <row r="566" spans="1:34" x14ac:dyDescent="0.3">
      <c r="A566" t="s">
        <v>586</v>
      </c>
      <c r="B566">
        <v>564</v>
      </c>
      <c r="C566" t="str">
        <f>LEFT(Table1313[[#This Row],[Contingency id]])</f>
        <v>C</v>
      </c>
      <c r="D566">
        <v>0</v>
      </c>
      <c r="E566" s="1">
        <v>1.01538461538461</v>
      </c>
      <c r="F566">
        <v>132</v>
      </c>
      <c r="G566">
        <v>130</v>
      </c>
      <c r="H566">
        <v>0</v>
      </c>
      <c r="I566" s="2">
        <f>AVERAGE(Table1313[[#This Row],[Estimated costs 1]:[Estimated costs 20]])</f>
        <v>0</v>
      </c>
      <c r="J566" s="2" t="e">
        <f>(Table1313[[#This Row],[Mean]]-Table1313[[#This Row],[Actual cost]])/Table1313[[#This Row],[Actual cost]]*100</f>
        <v>#DIV/0!</v>
      </c>
      <c r="K566" s="2">
        <f>_xlfn.STDEV.P(Table1313[[#This Row],[Estimated costs 1]:[Estimated costs 20]])</f>
        <v>0</v>
      </c>
      <c r="L566" s="2" t="e">
        <f>Table1313[[#This Row],[Dev]]/Table1313[[#This Row],[Mean]]*100</f>
        <v>#DIV/0!</v>
      </c>
      <c r="M566" s="2">
        <f>Table1313[[#This Row],[Estimated costs 1]]-Table1313[[#This Row],[Actual cost]]</f>
        <v>0</v>
      </c>
      <c r="N566" s="2" t="e">
        <f>Table1313[[#This Row],[Diff 1]]/Table1313[[#This Row],[Actual cost]]*100</f>
        <v>#DIV/0!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</row>
    <row r="567" spans="1:34" x14ac:dyDescent="0.3">
      <c r="A567" t="s">
        <v>587</v>
      </c>
      <c r="B567">
        <v>565</v>
      </c>
      <c r="C567" t="str">
        <f>LEFT(Table1313[[#This Row],[Contingency id]])</f>
        <v>C</v>
      </c>
      <c r="D567">
        <v>0</v>
      </c>
      <c r="E567" s="1">
        <v>1</v>
      </c>
      <c r="F567">
        <v>133</v>
      </c>
      <c r="G567">
        <v>133</v>
      </c>
      <c r="H567">
        <v>0</v>
      </c>
      <c r="I567" s="2">
        <f>AVERAGE(Table1313[[#This Row],[Estimated costs 1]:[Estimated costs 20]])</f>
        <v>0</v>
      </c>
      <c r="J567" s="2" t="e">
        <f>(Table1313[[#This Row],[Mean]]-Table1313[[#This Row],[Actual cost]])/Table1313[[#This Row],[Actual cost]]*100</f>
        <v>#DIV/0!</v>
      </c>
      <c r="K567" s="2">
        <f>_xlfn.STDEV.P(Table1313[[#This Row],[Estimated costs 1]:[Estimated costs 20]])</f>
        <v>0</v>
      </c>
      <c r="L567" s="2" t="e">
        <f>Table1313[[#This Row],[Dev]]/Table1313[[#This Row],[Mean]]*100</f>
        <v>#DIV/0!</v>
      </c>
      <c r="M567" s="2">
        <f>Table1313[[#This Row],[Estimated costs 1]]-Table1313[[#This Row],[Actual cost]]</f>
        <v>0</v>
      </c>
      <c r="N567" s="2" t="e">
        <f>Table1313[[#This Row],[Diff 1]]/Table1313[[#This Row],[Actual cost]]*100</f>
        <v>#DIV/0!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</row>
    <row r="568" spans="1:34" x14ac:dyDescent="0.3">
      <c r="A568" t="s">
        <v>588</v>
      </c>
      <c r="B568">
        <v>566</v>
      </c>
      <c r="C568" t="str">
        <f>LEFT(Table1313[[#This Row],[Contingency id]])</f>
        <v>C</v>
      </c>
      <c r="D568">
        <v>0</v>
      </c>
      <c r="E568" s="1">
        <v>1.01526717557251</v>
      </c>
      <c r="F568">
        <v>133</v>
      </c>
      <c r="G568">
        <v>131</v>
      </c>
      <c r="H568">
        <v>0</v>
      </c>
      <c r="I568" s="2">
        <f>AVERAGE(Table1313[[#This Row],[Estimated costs 1]:[Estimated costs 20]])</f>
        <v>0</v>
      </c>
      <c r="J568" s="2" t="e">
        <f>(Table1313[[#This Row],[Mean]]-Table1313[[#This Row],[Actual cost]])/Table1313[[#This Row],[Actual cost]]*100</f>
        <v>#DIV/0!</v>
      </c>
      <c r="K568" s="2">
        <f>_xlfn.STDEV.P(Table1313[[#This Row],[Estimated costs 1]:[Estimated costs 20]])</f>
        <v>0</v>
      </c>
      <c r="L568" s="2" t="e">
        <f>Table1313[[#This Row],[Dev]]/Table1313[[#This Row],[Mean]]*100</f>
        <v>#DIV/0!</v>
      </c>
      <c r="M568" s="2">
        <f>Table1313[[#This Row],[Estimated costs 1]]-Table1313[[#This Row],[Actual cost]]</f>
        <v>0</v>
      </c>
      <c r="N568" s="2" t="e">
        <f>Table1313[[#This Row],[Diff 1]]/Table1313[[#This Row],[Actual cost]]*100</f>
        <v>#DIV/0!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</row>
    <row r="569" spans="1:34" x14ac:dyDescent="0.3">
      <c r="A569" t="s">
        <v>589</v>
      </c>
      <c r="B569">
        <v>567</v>
      </c>
      <c r="C569" t="str">
        <f>LEFT(Table1313[[#This Row],[Contingency id]])</f>
        <v>C</v>
      </c>
      <c r="D569">
        <v>0</v>
      </c>
      <c r="E569" s="1">
        <v>1.00757575757575</v>
      </c>
      <c r="F569">
        <v>133</v>
      </c>
      <c r="G569">
        <v>132</v>
      </c>
      <c r="H569">
        <v>0</v>
      </c>
      <c r="I569" s="2">
        <f>AVERAGE(Table1313[[#This Row],[Estimated costs 1]:[Estimated costs 20]])</f>
        <v>0</v>
      </c>
      <c r="J569" s="2" t="e">
        <f>(Table1313[[#This Row],[Mean]]-Table1313[[#This Row],[Actual cost]])/Table1313[[#This Row],[Actual cost]]*100</f>
        <v>#DIV/0!</v>
      </c>
      <c r="K569" s="2">
        <f>_xlfn.STDEV.P(Table1313[[#This Row],[Estimated costs 1]:[Estimated costs 20]])</f>
        <v>0</v>
      </c>
      <c r="L569" s="2" t="e">
        <f>Table1313[[#This Row],[Dev]]/Table1313[[#This Row],[Mean]]*100</f>
        <v>#DIV/0!</v>
      </c>
      <c r="M569" s="2">
        <f>Table1313[[#This Row],[Estimated costs 1]]-Table1313[[#This Row],[Actual cost]]</f>
        <v>0</v>
      </c>
      <c r="N569" s="2" t="e">
        <f>Table1313[[#This Row],[Diff 1]]/Table1313[[#This Row],[Actual cost]]*100</f>
        <v>#DIV/0!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</row>
    <row r="570" spans="1:34" x14ac:dyDescent="0.3">
      <c r="A570" t="s">
        <v>590</v>
      </c>
      <c r="B570">
        <v>568</v>
      </c>
      <c r="C570" t="str">
        <f>LEFT(Table1313[[#This Row],[Contingency id]])</f>
        <v>C</v>
      </c>
      <c r="D570">
        <v>0</v>
      </c>
      <c r="E570" s="1">
        <v>1</v>
      </c>
      <c r="F570">
        <v>133</v>
      </c>
      <c r="G570">
        <v>133</v>
      </c>
      <c r="H570">
        <v>0</v>
      </c>
      <c r="I570" s="2">
        <f>AVERAGE(Table1313[[#This Row],[Estimated costs 1]:[Estimated costs 20]])</f>
        <v>0</v>
      </c>
      <c r="J570" s="2" t="e">
        <f>(Table1313[[#This Row],[Mean]]-Table1313[[#This Row],[Actual cost]])/Table1313[[#This Row],[Actual cost]]*100</f>
        <v>#DIV/0!</v>
      </c>
      <c r="K570" s="2">
        <f>_xlfn.STDEV.P(Table1313[[#This Row],[Estimated costs 1]:[Estimated costs 20]])</f>
        <v>0</v>
      </c>
      <c r="L570" s="2" t="e">
        <f>Table1313[[#This Row],[Dev]]/Table1313[[#This Row],[Mean]]*100</f>
        <v>#DIV/0!</v>
      </c>
      <c r="M570" s="2">
        <f>Table1313[[#This Row],[Estimated costs 1]]-Table1313[[#This Row],[Actual cost]]</f>
        <v>0</v>
      </c>
      <c r="N570" s="2" t="e">
        <f>Table1313[[#This Row],[Diff 1]]/Table1313[[#This Row],[Actual cost]]*100</f>
        <v>#DIV/0!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</row>
    <row r="571" spans="1:34" x14ac:dyDescent="0.3">
      <c r="A571" t="s">
        <v>591</v>
      </c>
      <c r="B571">
        <v>569</v>
      </c>
      <c r="C571" t="str">
        <f>LEFT(Table1313[[#This Row],[Contingency id]])</f>
        <v>C</v>
      </c>
      <c r="D571">
        <v>0</v>
      </c>
      <c r="E571" s="1">
        <v>1.00757575757575</v>
      </c>
      <c r="F571">
        <v>133</v>
      </c>
      <c r="G571">
        <v>132</v>
      </c>
      <c r="H571">
        <v>0</v>
      </c>
      <c r="I571" s="2">
        <f>AVERAGE(Table1313[[#This Row],[Estimated costs 1]:[Estimated costs 20]])</f>
        <v>0</v>
      </c>
      <c r="J571" s="2" t="e">
        <f>(Table1313[[#This Row],[Mean]]-Table1313[[#This Row],[Actual cost]])/Table1313[[#This Row],[Actual cost]]*100</f>
        <v>#DIV/0!</v>
      </c>
      <c r="K571" s="2">
        <f>_xlfn.STDEV.P(Table1313[[#This Row],[Estimated costs 1]:[Estimated costs 20]])</f>
        <v>0</v>
      </c>
      <c r="L571" s="2" t="e">
        <f>Table1313[[#This Row],[Dev]]/Table1313[[#This Row],[Mean]]*100</f>
        <v>#DIV/0!</v>
      </c>
      <c r="M571" s="2">
        <f>Table1313[[#This Row],[Estimated costs 1]]-Table1313[[#This Row],[Actual cost]]</f>
        <v>0</v>
      </c>
      <c r="N571" s="2" t="e">
        <f>Table1313[[#This Row],[Diff 1]]/Table1313[[#This Row],[Actual cost]]*100</f>
        <v>#DIV/0!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</row>
    <row r="572" spans="1:34" x14ac:dyDescent="0.3">
      <c r="A572" t="s">
        <v>592</v>
      </c>
      <c r="B572">
        <v>570</v>
      </c>
      <c r="C572" t="str">
        <f>LEFT(Table1313[[#This Row],[Contingency id]])</f>
        <v>C</v>
      </c>
      <c r="D572">
        <v>0</v>
      </c>
      <c r="E572" s="1">
        <v>1.0393700787401501</v>
      </c>
      <c r="F572">
        <v>132</v>
      </c>
      <c r="G572">
        <v>127</v>
      </c>
      <c r="H572">
        <v>0</v>
      </c>
      <c r="I572" s="2">
        <f>AVERAGE(Table1313[[#This Row],[Estimated costs 1]:[Estimated costs 20]])</f>
        <v>0</v>
      </c>
      <c r="J572" s="2" t="e">
        <f>(Table1313[[#This Row],[Mean]]-Table1313[[#This Row],[Actual cost]])/Table1313[[#This Row],[Actual cost]]*100</f>
        <v>#DIV/0!</v>
      </c>
      <c r="K572" s="2">
        <f>_xlfn.STDEV.P(Table1313[[#This Row],[Estimated costs 1]:[Estimated costs 20]])</f>
        <v>0</v>
      </c>
      <c r="L572" s="2" t="e">
        <f>Table1313[[#This Row],[Dev]]/Table1313[[#This Row],[Mean]]*100</f>
        <v>#DIV/0!</v>
      </c>
      <c r="M572" s="2">
        <f>Table1313[[#This Row],[Estimated costs 1]]-Table1313[[#This Row],[Actual cost]]</f>
        <v>0</v>
      </c>
      <c r="N572" s="2" t="e">
        <f>Table1313[[#This Row],[Diff 1]]/Table1313[[#This Row],[Actual cost]]*100</f>
        <v>#DIV/0!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</row>
    <row r="573" spans="1:34" x14ac:dyDescent="0.3">
      <c r="A573" t="s">
        <v>593</v>
      </c>
      <c r="B573">
        <v>571</v>
      </c>
      <c r="C573" t="str">
        <f>LEFT(Table1313[[#This Row],[Contingency id]])</f>
        <v>C</v>
      </c>
      <c r="D573">
        <v>0</v>
      </c>
      <c r="E573" s="1">
        <v>1.00757575757575</v>
      </c>
      <c r="F573">
        <v>133</v>
      </c>
      <c r="G573">
        <v>132</v>
      </c>
      <c r="H573">
        <v>0</v>
      </c>
      <c r="I573" s="2">
        <f>AVERAGE(Table1313[[#This Row],[Estimated costs 1]:[Estimated costs 20]])</f>
        <v>0</v>
      </c>
      <c r="J573" s="2" t="e">
        <f>(Table1313[[#This Row],[Mean]]-Table1313[[#This Row],[Actual cost]])/Table1313[[#This Row],[Actual cost]]*100</f>
        <v>#DIV/0!</v>
      </c>
      <c r="K573" s="2">
        <f>_xlfn.STDEV.P(Table1313[[#This Row],[Estimated costs 1]:[Estimated costs 20]])</f>
        <v>0</v>
      </c>
      <c r="L573" s="2" t="e">
        <f>Table1313[[#This Row],[Dev]]/Table1313[[#This Row],[Mean]]*100</f>
        <v>#DIV/0!</v>
      </c>
      <c r="M573" s="2">
        <f>Table1313[[#This Row],[Estimated costs 1]]-Table1313[[#This Row],[Actual cost]]</f>
        <v>0</v>
      </c>
      <c r="N573" s="2" t="e">
        <f>Table1313[[#This Row],[Diff 1]]/Table1313[[#This Row],[Actual cost]]*100</f>
        <v>#DIV/0!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</row>
    <row r="574" spans="1:34" x14ac:dyDescent="0.3">
      <c r="A574" t="s">
        <v>594</v>
      </c>
      <c r="B574">
        <v>572</v>
      </c>
      <c r="C574" t="str">
        <f>LEFT(Table1313[[#This Row],[Contingency id]])</f>
        <v>C</v>
      </c>
      <c r="D574">
        <v>0</v>
      </c>
      <c r="E574" s="1">
        <v>1.00632911392405</v>
      </c>
      <c r="F574">
        <v>159</v>
      </c>
      <c r="G574">
        <v>158</v>
      </c>
      <c r="H574">
        <v>0</v>
      </c>
      <c r="I574" s="2">
        <f>AVERAGE(Table1313[[#This Row],[Estimated costs 1]:[Estimated costs 20]])</f>
        <v>0</v>
      </c>
      <c r="J574" s="2" t="e">
        <f>(Table1313[[#This Row],[Mean]]-Table1313[[#This Row],[Actual cost]])/Table1313[[#This Row],[Actual cost]]*100</f>
        <v>#DIV/0!</v>
      </c>
      <c r="K574" s="2">
        <f>_xlfn.STDEV.P(Table1313[[#This Row],[Estimated costs 1]:[Estimated costs 20]])</f>
        <v>0</v>
      </c>
      <c r="L574" s="2" t="e">
        <f>Table1313[[#This Row],[Dev]]/Table1313[[#This Row],[Mean]]*100</f>
        <v>#DIV/0!</v>
      </c>
      <c r="M574" s="2">
        <f>Table1313[[#This Row],[Estimated costs 1]]-Table1313[[#This Row],[Actual cost]]</f>
        <v>0</v>
      </c>
      <c r="N574" s="2" t="e">
        <f>Table1313[[#This Row],[Diff 1]]/Table1313[[#This Row],[Actual cost]]*100</f>
        <v>#DIV/0!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</row>
    <row r="575" spans="1:34" x14ac:dyDescent="0.3">
      <c r="A575" t="s">
        <v>599</v>
      </c>
      <c r="B575">
        <v>573</v>
      </c>
      <c r="C575" t="str">
        <f>LEFT(Table1313[[#This Row],[Contingency id]])</f>
        <v>C</v>
      </c>
      <c r="D575">
        <v>0</v>
      </c>
      <c r="E575" s="1">
        <v>1</v>
      </c>
      <c r="F575">
        <v>132</v>
      </c>
      <c r="G575">
        <v>132</v>
      </c>
      <c r="H575">
        <v>0</v>
      </c>
      <c r="I575" s="2">
        <f>AVERAGE(Table1313[[#This Row],[Estimated costs 1]:[Estimated costs 20]])</f>
        <v>0</v>
      </c>
      <c r="J575" s="2" t="e">
        <f>(Table1313[[#This Row],[Mean]]-Table1313[[#This Row],[Actual cost]])/Table1313[[#This Row],[Actual cost]]*100</f>
        <v>#DIV/0!</v>
      </c>
      <c r="K575" s="2">
        <f>_xlfn.STDEV.P(Table1313[[#This Row],[Estimated costs 1]:[Estimated costs 20]])</f>
        <v>0</v>
      </c>
      <c r="L575" s="2" t="e">
        <f>Table1313[[#This Row],[Dev]]/Table1313[[#This Row],[Mean]]*100</f>
        <v>#DIV/0!</v>
      </c>
      <c r="M575" s="2">
        <f>Table1313[[#This Row],[Estimated costs 1]]-Table1313[[#This Row],[Actual cost]]</f>
        <v>0</v>
      </c>
      <c r="N575" s="2" t="e">
        <f>Table1313[[#This Row],[Diff 1]]/Table1313[[#This Row],[Actual cost]]*100</f>
        <v>#DIV/0!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</row>
    <row r="576" spans="1:34" x14ac:dyDescent="0.3">
      <c r="A576" t="s">
        <v>600</v>
      </c>
      <c r="B576">
        <v>574</v>
      </c>
      <c r="C576" t="str">
        <f>LEFT(Table1313[[#This Row],[Contingency id]])</f>
        <v>C</v>
      </c>
      <c r="D576">
        <v>0</v>
      </c>
      <c r="E576" s="1">
        <v>1</v>
      </c>
      <c r="F576">
        <v>133</v>
      </c>
      <c r="G576">
        <v>133</v>
      </c>
      <c r="H576">
        <v>0</v>
      </c>
      <c r="I576" s="2">
        <f>AVERAGE(Table1313[[#This Row],[Estimated costs 1]:[Estimated costs 20]])</f>
        <v>0</v>
      </c>
      <c r="J576" s="2" t="e">
        <f>(Table1313[[#This Row],[Mean]]-Table1313[[#This Row],[Actual cost]])/Table1313[[#This Row],[Actual cost]]*100</f>
        <v>#DIV/0!</v>
      </c>
      <c r="K576" s="2">
        <f>_xlfn.STDEV.P(Table1313[[#This Row],[Estimated costs 1]:[Estimated costs 20]])</f>
        <v>0</v>
      </c>
      <c r="L576" s="2" t="e">
        <f>Table1313[[#This Row],[Dev]]/Table1313[[#This Row],[Mean]]*100</f>
        <v>#DIV/0!</v>
      </c>
      <c r="M576" s="2">
        <f>Table1313[[#This Row],[Estimated costs 1]]-Table1313[[#This Row],[Actual cost]]</f>
        <v>0</v>
      </c>
      <c r="N576" s="2" t="e">
        <f>Table1313[[#This Row],[Diff 1]]/Table1313[[#This Row],[Actual cost]]*100</f>
        <v>#DIV/0!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</row>
    <row r="577" spans="1:34" x14ac:dyDescent="0.3">
      <c r="A577" t="s">
        <v>601</v>
      </c>
      <c r="B577">
        <v>575</v>
      </c>
      <c r="C577" t="str">
        <f>LEFT(Table1313[[#This Row],[Contingency id]])</f>
        <v>C</v>
      </c>
      <c r="D577">
        <v>0</v>
      </c>
      <c r="E577" s="1">
        <v>1</v>
      </c>
      <c r="F577">
        <v>159</v>
      </c>
      <c r="G577">
        <v>159</v>
      </c>
      <c r="H577">
        <v>0</v>
      </c>
      <c r="I577" s="2">
        <f>AVERAGE(Table1313[[#This Row],[Estimated costs 1]:[Estimated costs 20]])</f>
        <v>0</v>
      </c>
      <c r="J577" s="2" t="e">
        <f>(Table1313[[#This Row],[Mean]]-Table1313[[#This Row],[Actual cost]])/Table1313[[#This Row],[Actual cost]]*100</f>
        <v>#DIV/0!</v>
      </c>
      <c r="K577" s="2">
        <f>_xlfn.STDEV.P(Table1313[[#This Row],[Estimated costs 1]:[Estimated costs 20]])</f>
        <v>0</v>
      </c>
      <c r="L577" s="2" t="e">
        <f>Table1313[[#This Row],[Dev]]/Table1313[[#This Row],[Mean]]*100</f>
        <v>#DIV/0!</v>
      </c>
      <c r="M577" s="2">
        <f>Table1313[[#This Row],[Estimated costs 1]]-Table1313[[#This Row],[Actual cost]]</f>
        <v>0</v>
      </c>
      <c r="N577" s="2" t="e">
        <f>Table1313[[#This Row],[Diff 1]]/Table1313[[#This Row],[Actual cost]]*100</f>
        <v>#DIV/0!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</row>
    <row r="578" spans="1:34" x14ac:dyDescent="0.3">
      <c r="A578" t="s">
        <v>602</v>
      </c>
      <c r="B578">
        <v>576</v>
      </c>
      <c r="C578" t="str">
        <f>LEFT(Table1313[[#This Row],[Contingency id]])</f>
        <v>C</v>
      </c>
      <c r="D578">
        <v>0</v>
      </c>
      <c r="E578" s="1">
        <v>1.0243902439024299</v>
      </c>
      <c r="F578">
        <v>84</v>
      </c>
      <c r="G578">
        <v>82</v>
      </c>
      <c r="H578">
        <v>0</v>
      </c>
      <c r="I578" s="2">
        <f>AVERAGE(Table1313[[#This Row],[Estimated costs 1]:[Estimated costs 20]])</f>
        <v>0</v>
      </c>
      <c r="J578" s="2" t="e">
        <f>(Table1313[[#This Row],[Mean]]-Table1313[[#This Row],[Actual cost]])/Table1313[[#This Row],[Actual cost]]*100</f>
        <v>#DIV/0!</v>
      </c>
      <c r="K578" s="2">
        <f>_xlfn.STDEV.P(Table1313[[#This Row],[Estimated costs 1]:[Estimated costs 20]])</f>
        <v>0</v>
      </c>
      <c r="L578" s="2" t="e">
        <f>Table1313[[#This Row],[Dev]]/Table1313[[#This Row],[Mean]]*100</f>
        <v>#DIV/0!</v>
      </c>
      <c r="M578" s="2">
        <f>Table1313[[#This Row],[Estimated costs 1]]-Table1313[[#This Row],[Actual cost]]</f>
        <v>0</v>
      </c>
      <c r="N578" s="2" t="e">
        <f>Table1313[[#This Row],[Diff 1]]/Table1313[[#This Row],[Actual cost]]*100</f>
        <v>#DIV/0!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</row>
    <row r="579" spans="1:34" x14ac:dyDescent="0.3">
      <c r="A579" t="s">
        <v>603</v>
      </c>
      <c r="B579">
        <v>577</v>
      </c>
      <c r="C579" t="str">
        <f>LEFT(Table1313[[#This Row],[Contingency id]])</f>
        <v>C</v>
      </c>
      <c r="D579">
        <v>0</v>
      </c>
      <c r="E579" s="1">
        <v>1</v>
      </c>
      <c r="F579">
        <v>70</v>
      </c>
      <c r="G579">
        <v>70</v>
      </c>
      <c r="H579">
        <v>0</v>
      </c>
      <c r="I579" s="2">
        <f>AVERAGE(Table1313[[#This Row],[Estimated costs 1]:[Estimated costs 20]])</f>
        <v>0</v>
      </c>
      <c r="J579" s="2" t="e">
        <f>(Table1313[[#This Row],[Mean]]-Table1313[[#This Row],[Actual cost]])/Table1313[[#This Row],[Actual cost]]*100</f>
        <v>#DIV/0!</v>
      </c>
      <c r="K579" s="2">
        <f>_xlfn.STDEV.P(Table1313[[#This Row],[Estimated costs 1]:[Estimated costs 20]])</f>
        <v>0</v>
      </c>
      <c r="L579" s="2" t="e">
        <f>Table1313[[#This Row],[Dev]]/Table1313[[#This Row],[Mean]]*100</f>
        <v>#DIV/0!</v>
      </c>
      <c r="M579" s="2">
        <f>Table1313[[#This Row],[Estimated costs 1]]-Table1313[[#This Row],[Actual cost]]</f>
        <v>0</v>
      </c>
      <c r="N579" s="2" t="e">
        <f>Table1313[[#This Row],[Diff 1]]/Table1313[[#This Row],[Actual cost]]*100</f>
        <v>#DIV/0!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</row>
    <row r="580" spans="1:34" x14ac:dyDescent="0.3">
      <c r="A580" t="s">
        <v>604</v>
      </c>
      <c r="B580">
        <v>578</v>
      </c>
      <c r="C580" t="str">
        <f>LEFT(Table1313[[#This Row],[Contingency id]])</f>
        <v>C</v>
      </c>
      <c r="D580">
        <v>0</v>
      </c>
      <c r="E580" s="1">
        <v>1.01449275362318</v>
      </c>
      <c r="F580">
        <v>70</v>
      </c>
      <c r="G580">
        <v>69</v>
      </c>
      <c r="H580">
        <v>0</v>
      </c>
      <c r="I580" s="2">
        <f>AVERAGE(Table1313[[#This Row],[Estimated costs 1]:[Estimated costs 20]])</f>
        <v>0</v>
      </c>
      <c r="J580" s="2" t="e">
        <f>(Table1313[[#This Row],[Mean]]-Table1313[[#This Row],[Actual cost]])/Table1313[[#This Row],[Actual cost]]*100</f>
        <v>#DIV/0!</v>
      </c>
      <c r="K580" s="2">
        <f>_xlfn.STDEV.P(Table1313[[#This Row],[Estimated costs 1]:[Estimated costs 20]])</f>
        <v>0</v>
      </c>
      <c r="L580" s="2" t="e">
        <f>Table1313[[#This Row],[Dev]]/Table1313[[#This Row],[Mean]]*100</f>
        <v>#DIV/0!</v>
      </c>
      <c r="M580" s="2">
        <f>Table1313[[#This Row],[Estimated costs 1]]-Table1313[[#This Row],[Actual cost]]</f>
        <v>0</v>
      </c>
      <c r="N580" s="2" t="e">
        <f>Table1313[[#This Row],[Diff 1]]/Table1313[[#This Row],[Actual cost]]*100</f>
        <v>#DIV/0!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</row>
    <row r="581" spans="1:34" x14ac:dyDescent="0.3">
      <c r="A581" t="s">
        <v>605</v>
      </c>
      <c r="B581">
        <v>579</v>
      </c>
      <c r="C581" t="str">
        <f>LEFT(Table1313[[#This Row],[Contingency id]])</f>
        <v>C</v>
      </c>
      <c r="D581">
        <v>0</v>
      </c>
      <c r="E581" s="1">
        <v>1</v>
      </c>
      <c r="F581">
        <v>70</v>
      </c>
      <c r="G581">
        <v>70</v>
      </c>
      <c r="H581">
        <v>0</v>
      </c>
      <c r="I581" s="2">
        <f>AVERAGE(Table1313[[#This Row],[Estimated costs 1]:[Estimated costs 20]])</f>
        <v>0</v>
      </c>
      <c r="J581" s="2" t="e">
        <f>(Table1313[[#This Row],[Mean]]-Table1313[[#This Row],[Actual cost]])/Table1313[[#This Row],[Actual cost]]*100</f>
        <v>#DIV/0!</v>
      </c>
      <c r="K581" s="2">
        <f>_xlfn.STDEV.P(Table1313[[#This Row],[Estimated costs 1]:[Estimated costs 20]])</f>
        <v>0</v>
      </c>
      <c r="L581" s="2" t="e">
        <f>Table1313[[#This Row],[Dev]]/Table1313[[#This Row],[Mean]]*100</f>
        <v>#DIV/0!</v>
      </c>
      <c r="M581" s="2">
        <f>Table1313[[#This Row],[Estimated costs 1]]-Table1313[[#This Row],[Actual cost]]</f>
        <v>0</v>
      </c>
      <c r="N581" s="2" t="e">
        <f>Table1313[[#This Row],[Diff 1]]/Table1313[[#This Row],[Actual cost]]*100</f>
        <v>#DIV/0!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</row>
    <row r="582" spans="1:34" x14ac:dyDescent="0.3">
      <c r="A582" t="s">
        <v>606</v>
      </c>
      <c r="B582">
        <v>580</v>
      </c>
      <c r="C582" t="str">
        <f>LEFT(Table1313[[#This Row],[Contingency id]])</f>
        <v>C</v>
      </c>
      <c r="D582">
        <v>0</v>
      </c>
      <c r="E582" s="1">
        <v>1</v>
      </c>
      <c r="F582">
        <v>70</v>
      </c>
      <c r="G582">
        <v>70</v>
      </c>
      <c r="H582">
        <v>0</v>
      </c>
      <c r="I582" s="2">
        <f>AVERAGE(Table1313[[#This Row],[Estimated costs 1]:[Estimated costs 20]])</f>
        <v>0</v>
      </c>
      <c r="J582" s="2" t="e">
        <f>(Table1313[[#This Row],[Mean]]-Table1313[[#This Row],[Actual cost]])/Table1313[[#This Row],[Actual cost]]*100</f>
        <v>#DIV/0!</v>
      </c>
      <c r="K582" s="2">
        <f>_xlfn.STDEV.P(Table1313[[#This Row],[Estimated costs 1]:[Estimated costs 20]])</f>
        <v>0</v>
      </c>
      <c r="L582" s="2" t="e">
        <f>Table1313[[#This Row],[Dev]]/Table1313[[#This Row],[Mean]]*100</f>
        <v>#DIV/0!</v>
      </c>
      <c r="M582" s="2">
        <f>Table1313[[#This Row],[Estimated costs 1]]-Table1313[[#This Row],[Actual cost]]</f>
        <v>0</v>
      </c>
      <c r="N582" s="2" t="e">
        <f>Table1313[[#This Row],[Diff 1]]/Table1313[[#This Row],[Actual cost]]*100</f>
        <v>#DIV/0!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</row>
    <row r="583" spans="1:34" x14ac:dyDescent="0.3">
      <c r="A583" t="s">
        <v>607</v>
      </c>
      <c r="B583">
        <v>581</v>
      </c>
      <c r="C583" t="str">
        <f>LEFT(Table1313[[#This Row],[Contingency id]])</f>
        <v>C</v>
      </c>
      <c r="D583">
        <v>0</v>
      </c>
      <c r="E583" s="1">
        <v>1</v>
      </c>
      <c r="F583">
        <v>84</v>
      </c>
      <c r="G583">
        <v>84</v>
      </c>
      <c r="H583">
        <v>0</v>
      </c>
      <c r="I583" s="2">
        <f>AVERAGE(Table1313[[#This Row],[Estimated costs 1]:[Estimated costs 20]])</f>
        <v>0</v>
      </c>
      <c r="J583" s="2" t="e">
        <f>(Table1313[[#This Row],[Mean]]-Table1313[[#This Row],[Actual cost]])/Table1313[[#This Row],[Actual cost]]*100</f>
        <v>#DIV/0!</v>
      </c>
      <c r="K583" s="2">
        <f>_xlfn.STDEV.P(Table1313[[#This Row],[Estimated costs 1]:[Estimated costs 20]])</f>
        <v>0</v>
      </c>
      <c r="L583" s="2" t="e">
        <f>Table1313[[#This Row],[Dev]]/Table1313[[#This Row],[Mean]]*100</f>
        <v>#DIV/0!</v>
      </c>
      <c r="M583" s="2">
        <f>Table1313[[#This Row],[Estimated costs 1]]-Table1313[[#This Row],[Actual cost]]</f>
        <v>0</v>
      </c>
      <c r="N583" s="2" t="e">
        <f>Table1313[[#This Row],[Diff 1]]/Table1313[[#This Row],[Actual cost]]*100</f>
        <v>#DIV/0!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</row>
    <row r="584" spans="1:34" x14ac:dyDescent="0.3">
      <c r="A584" t="s">
        <v>608</v>
      </c>
      <c r="B584">
        <v>582</v>
      </c>
      <c r="C584" t="str">
        <f>LEFT(Table1313[[#This Row],[Contingency id]])</f>
        <v>C</v>
      </c>
      <c r="D584">
        <v>0</v>
      </c>
      <c r="E584" s="1">
        <v>1</v>
      </c>
      <c r="F584">
        <v>35</v>
      </c>
      <c r="G584">
        <v>35</v>
      </c>
      <c r="H584">
        <v>0</v>
      </c>
      <c r="I584" s="2">
        <f>AVERAGE(Table1313[[#This Row],[Estimated costs 1]:[Estimated costs 20]])</f>
        <v>0</v>
      </c>
      <c r="J584" s="2" t="e">
        <f>(Table1313[[#This Row],[Mean]]-Table1313[[#This Row],[Actual cost]])/Table1313[[#This Row],[Actual cost]]*100</f>
        <v>#DIV/0!</v>
      </c>
      <c r="K584" s="2">
        <f>_xlfn.STDEV.P(Table1313[[#This Row],[Estimated costs 1]:[Estimated costs 20]])</f>
        <v>0</v>
      </c>
      <c r="L584" s="2" t="e">
        <f>Table1313[[#This Row],[Dev]]/Table1313[[#This Row],[Mean]]*100</f>
        <v>#DIV/0!</v>
      </c>
      <c r="M584" s="2">
        <f>Table1313[[#This Row],[Estimated costs 1]]-Table1313[[#This Row],[Actual cost]]</f>
        <v>0</v>
      </c>
      <c r="N584" s="2" t="e">
        <f>Table1313[[#This Row],[Diff 1]]/Table1313[[#This Row],[Actual cost]]*100</f>
        <v>#DIV/0!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</row>
    <row r="585" spans="1:34" x14ac:dyDescent="0.3">
      <c r="A585" t="s">
        <v>609</v>
      </c>
      <c r="B585">
        <v>583</v>
      </c>
      <c r="C585" t="str">
        <f>LEFT(Table1313[[#This Row],[Contingency id]])</f>
        <v>C</v>
      </c>
      <c r="D585">
        <v>0</v>
      </c>
      <c r="E585" s="1">
        <v>1</v>
      </c>
      <c r="F585">
        <v>38</v>
      </c>
      <c r="G585">
        <v>38</v>
      </c>
      <c r="H585">
        <v>0</v>
      </c>
      <c r="I585" s="2">
        <f>AVERAGE(Table1313[[#This Row],[Estimated costs 1]:[Estimated costs 20]])</f>
        <v>0</v>
      </c>
      <c r="J585" s="2" t="e">
        <f>(Table1313[[#This Row],[Mean]]-Table1313[[#This Row],[Actual cost]])/Table1313[[#This Row],[Actual cost]]*100</f>
        <v>#DIV/0!</v>
      </c>
      <c r="K585" s="2">
        <f>_xlfn.STDEV.P(Table1313[[#This Row],[Estimated costs 1]:[Estimated costs 20]])</f>
        <v>0</v>
      </c>
      <c r="L585" s="2" t="e">
        <f>Table1313[[#This Row],[Dev]]/Table1313[[#This Row],[Mean]]*100</f>
        <v>#DIV/0!</v>
      </c>
      <c r="M585" s="2">
        <f>Table1313[[#This Row],[Estimated costs 1]]-Table1313[[#This Row],[Actual cost]]</f>
        <v>0</v>
      </c>
      <c r="N585" s="2" t="e">
        <f>Table1313[[#This Row],[Diff 1]]/Table1313[[#This Row],[Actual cost]]*100</f>
        <v>#DIV/0!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</row>
    <row r="586" spans="1:34" x14ac:dyDescent="0.3">
      <c r="A586" t="s">
        <v>610</v>
      </c>
      <c r="B586">
        <v>584</v>
      </c>
      <c r="C586" t="str">
        <f>LEFT(Table1313[[#This Row],[Contingency id]])</f>
        <v>C</v>
      </c>
      <c r="D586">
        <v>0</v>
      </c>
      <c r="E586" s="1">
        <v>1</v>
      </c>
      <c r="F586">
        <v>35</v>
      </c>
      <c r="G586">
        <v>35</v>
      </c>
      <c r="H586">
        <v>0</v>
      </c>
      <c r="I586" s="2">
        <f>AVERAGE(Table1313[[#This Row],[Estimated costs 1]:[Estimated costs 20]])</f>
        <v>0</v>
      </c>
      <c r="J586" s="2" t="e">
        <f>(Table1313[[#This Row],[Mean]]-Table1313[[#This Row],[Actual cost]])/Table1313[[#This Row],[Actual cost]]*100</f>
        <v>#DIV/0!</v>
      </c>
      <c r="K586" s="2">
        <f>_xlfn.STDEV.P(Table1313[[#This Row],[Estimated costs 1]:[Estimated costs 20]])</f>
        <v>0</v>
      </c>
      <c r="L586" s="2" t="e">
        <f>Table1313[[#This Row],[Dev]]/Table1313[[#This Row],[Mean]]*100</f>
        <v>#DIV/0!</v>
      </c>
      <c r="M586" s="2">
        <f>Table1313[[#This Row],[Estimated costs 1]]-Table1313[[#This Row],[Actual cost]]</f>
        <v>0</v>
      </c>
      <c r="N586" s="2" t="e">
        <f>Table1313[[#This Row],[Diff 1]]/Table1313[[#This Row],[Actual cost]]*100</f>
        <v>#DIV/0!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</row>
    <row r="587" spans="1:34" x14ac:dyDescent="0.3">
      <c r="A587" t="s">
        <v>611</v>
      </c>
      <c r="B587">
        <v>585</v>
      </c>
      <c r="C587" t="str">
        <f>LEFT(Table1313[[#This Row],[Contingency id]])</f>
        <v>C</v>
      </c>
      <c r="D587">
        <v>0</v>
      </c>
      <c r="E587" s="1">
        <v>1</v>
      </c>
      <c r="F587">
        <v>35</v>
      </c>
      <c r="G587">
        <v>35</v>
      </c>
      <c r="H587">
        <v>0</v>
      </c>
      <c r="I587" s="2">
        <f>AVERAGE(Table1313[[#This Row],[Estimated costs 1]:[Estimated costs 20]])</f>
        <v>0</v>
      </c>
      <c r="J587" s="2" t="e">
        <f>(Table1313[[#This Row],[Mean]]-Table1313[[#This Row],[Actual cost]])/Table1313[[#This Row],[Actual cost]]*100</f>
        <v>#DIV/0!</v>
      </c>
      <c r="K587" s="2">
        <f>_xlfn.STDEV.P(Table1313[[#This Row],[Estimated costs 1]:[Estimated costs 20]])</f>
        <v>0</v>
      </c>
      <c r="L587" s="2" t="e">
        <f>Table1313[[#This Row],[Dev]]/Table1313[[#This Row],[Mean]]*100</f>
        <v>#DIV/0!</v>
      </c>
      <c r="M587" s="2">
        <f>Table1313[[#This Row],[Estimated costs 1]]-Table1313[[#This Row],[Actual cost]]</f>
        <v>0</v>
      </c>
      <c r="N587" s="2" t="e">
        <f>Table1313[[#This Row],[Diff 1]]/Table1313[[#This Row],[Actual cost]]*100</f>
        <v>#DIV/0!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</row>
    <row r="588" spans="1:34" x14ac:dyDescent="0.3">
      <c r="A588" t="s">
        <v>612</v>
      </c>
      <c r="B588">
        <v>586</v>
      </c>
      <c r="C588" t="str">
        <f>LEFT(Table1313[[#This Row],[Contingency id]])</f>
        <v>C</v>
      </c>
      <c r="D588">
        <v>0</v>
      </c>
      <c r="E588" s="1">
        <v>1</v>
      </c>
      <c r="F588">
        <v>35</v>
      </c>
      <c r="G588">
        <v>35</v>
      </c>
      <c r="H588">
        <v>0</v>
      </c>
      <c r="I588" s="2">
        <f>AVERAGE(Table1313[[#This Row],[Estimated costs 1]:[Estimated costs 20]])</f>
        <v>0</v>
      </c>
      <c r="J588" s="2" t="e">
        <f>(Table1313[[#This Row],[Mean]]-Table1313[[#This Row],[Actual cost]])/Table1313[[#This Row],[Actual cost]]*100</f>
        <v>#DIV/0!</v>
      </c>
      <c r="K588" s="2">
        <f>_xlfn.STDEV.P(Table1313[[#This Row],[Estimated costs 1]:[Estimated costs 20]])</f>
        <v>0</v>
      </c>
      <c r="L588" s="2" t="e">
        <f>Table1313[[#This Row],[Dev]]/Table1313[[#This Row],[Mean]]*100</f>
        <v>#DIV/0!</v>
      </c>
      <c r="M588" s="2">
        <f>Table1313[[#This Row],[Estimated costs 1]]-Table1313[[#This Row],[Actual cost]]</f>
        <v>0</v>
      </c>
      <c r="N588" s="2" t="e">
        <f>Table1313[[#This Row],[Diff 1]]/Table1313[[#This Row],[Actual cost]]*100</f>
        <v>#DIV/0!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</row>
    <row r="589" spans="1:34" x14ac:dyDescent="0.3">
      <c r="A589" t="s">
        <v>613</v>
      </c>
      <c r="B589">
        <v>587</v>
      </c>
      <c r="C589" t="str">
        <f>LEFT(Table1313[[#This Row],[Contingency id]])</f>
        <v>C</v>
      </c>
      <c r="D589">
        <v>0</v>
      </c>
      <c r="E589" s="1">
        <v>1</v>
      </c>
      <c r="F589">
        <v>38</v>
      </c>
      <c r="G589">
        <v>38</v>
      </c>
      <c r="H589">
        <v>0</v>
      </c>
      <c r="I589" s="2">
        <f>AVERAGE(Table1313[[#This Row],[Estimated costs 1]:[Estimated costs 20]])</f>
        <v>0</v>
      </c>
      <c r="J589" s="2" t="e">
        <f>(Table1313[[#This Row],[Mean]]-Table1313[[#This Row],[Actual cost]])/Table1313[[#This Row],[Actual cost]]*100</f>
        <v>#DIV/0!</v>
      </c>
      <c r="K589" s="2">
        <f>_xlfn.STDEV.P(Table1313[[#This Row],[Estimated costs 1]:[Estimated costs 20]])</f>
        <v>0</v>
      </c>
      <c r="L589" s="2" t="e">
        <f>Table1313[[#This Row],[Dev]]/Table1313[[#This Row],[Mean]]*100</f>
        <v>#DIV/0!</v>
      </c>
      <c r="M589" s="2">
        <f>Table1313[[#This Row],[Estimated costs 1]]-Table1313[[#This Row],[Actual cost]]</f>
        <v>0</v>
      </c>
      <c r="N589" s="2" t="e">
        <f>Table1313[[#This Row],[Diff 1]]/Table1313[[#This Row],[Actual cost]]*100</f>
        <v>#DIV/0!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</row>
    <row r="590" spans="1:34" x14ac:dyDescent="0.3">
      <c r="A590" t="s">
        <v>614</v>
      </c>
      <c r="B590">
        <v>588</v>
      </c>
      <c r="C590" t="str">
        <f>LEFT(Table1313[[#This Row],[Contingency id]])</f>
        <v>C</v>
      </c>
      <c r="D590">
        <v>0</v>
      </c>
      <c r="E590" s="1">
        <v>1</v>
      </c>
      <c r="F590">
        <v>35</v>
      </c>
      <c r="G590">
        <v>35</v>
      </c>
      <c r="H590">
        <v>0</v>
      </c>
      <c r="I590" s="2">
        <f>AVERAGE(Table1313[[#This Row],[Estimated costs 1]:[Estimated costs 20]])</f>
        <v>0</v>
      </c>
      <c r="J590" s="2" t="e">
        <f>(Table1313[[#This Row],[Mean]]-Table1313[[#This Row],[Actual cost]])/Table1313[[#This Row],[Actual cost]]*100</f>
        <v>#DIV/0!</v>
      </c>
      <c r="K590" s="2">
        <f>_xlfn.STDEV.P(Table1313[[#This Row],[Estimated costs 1]:[Estimated costs 20]])</f>
        <v>0</v>
      </c>
      <c r="L590" s="2" t="e">
        <f>Table1313[[#This Row],[Dev]]/Table1313[[#This Row],[Mean]]*100</f>
        <v>#DIV/0!</v>
      </c>
      <c r="M590" s="2">
        <f>Table1313[[#This Row],[Estimated costs 1]]-Table1313[[#This Row],[Actual cost]]</f>
        <v>0</v>
      </c>
      <c r="N590" s="2" t="e">
        <f>Table1313[[#This Row],[Diff 1]]/Table1313[[#This Row],[Actual cost]]*100</f>
        <v>#DIV/0!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</row>
    <row r="591" spans="1:34" x14ac:dyDescent="0.3">
      <c r="A591" t="s">
        <v>615</v>
      </c>
      <c r="B591">
        <v>589</v>
      </c>
      <c r="C591" t="str">
        <f>LEFT(Table1313[[#This Row],[Contingency id]])</f>
        <v>C</v>
      </c>
      <c r="D591">
        <v>0</v>
      </c>
      <c r="E591" s="1">
        <v>1</v>
      </c>
      <c r="F591">
        <v>35</v>
      </c>
      <c r="G591">
        <v>35</v>
      </c>
      <c r="H591">
        <v>0</v>
      </c>
      <c r="I591" s="2">
        <f>AVERAGE(Table1313[[#This Row],[Estimated costs 1]:[Estimated costs 20]])</f>
        <v>0</v>
      </c>
      <c r="J591" s="2" t="e">
        <f>(Table1313[[#This Row],[Mean]]-Table1313[[#This Row],[Actual cost]])/Table1313[[#This Row],[Actual cost]]*100</f>
        <v>#DIV/0!</v>
      </c>
      <c r="K591" s="2">
        <f>_xlfn.STDEV.P(Table1313[[#This Row],[Estimated costs 1]:[Estimated costs 20]])</f>
        <v>0</v>
      </c>
      <c r="L591" s="2" t="e">
        <f>Table1313[[#This Row],[Dev]]/Table1313[[#This Row],[Mean]]*100</f>
        <v>#DIV/0!</v>
      </c>
      <c r="M591" s="2">
        <f>Table1313[[#This Row],[Estimated costs 1]]-Table1313[[#This Row],[Actual cost]]</f>
        <v>0</v>
      </c>
      <c r="N591" s="2" t="e">
        <f>Table1313[[#This Row],[Diff 1]]/Table1313[[#This Row],[Actual cost]]*100</f>
        <v>#DIV/0!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</row>
    <row r="592" spans="1:34" x14ac:dyDescent="0.3">
      <c r="A592" t="s">
        <v>616</v>
      </c>
      <c r="B592">
        <v>590</v>
      </c>
      <c r="C592" t="str">
        <f>LEFT(Table1313[[#This Row],[Contingency id]])</f>
        <v>C</v>
      </c>
      <c r="D592">
        <v>0</v>
      </c>
      <c r="E592" s="1">
        <v>1</v>
      </c>
      <c r="F592">
        <v>35</v>
      </c>
      <c r="G592">
        <v>35</v>
      </c>
      <c r="H592">
        <v>0</v>
      </c>
      <c r="I592" s="2">
        <f>AVERAGE(Table1313[[#This Row],[Estimated costs 1]:[Estimated costs 20]])</f>
        <v>0</v>
      </c>
      <c r="J592" s="2" t="e">
        <f>(Table1313[[#This Row],[Mean]]-Table1313[[#This Row],[Actual cost]])/Table1313[[#This Row],[Actual cost]]*100</f>
        <v>#DIV/0!</v>
      </c>
      <c r="K592" s="2">
        <f>_xlfn.STDEV.P(Table1313[[#This Row],[Estimated costs 1]:[Estimated costs 20]])</f>
        <v>0</v>
      </c>
      <c r="L592" s="2" t="e">
        <f>Table1313[[#This Row],[Dev]]/Table1313[[#This Row],[Mean]]*100</f>
        <v>#DIV/0!</v>
      </c>
      <c r="M592" s="2">
        <f>Table1313[[#This Row],[Estimated costs 1]]-Table1313[[#This Row],[Actual cost]]</f>
        <v>0</v>
      </c>
      <c r="N592" s="2" t="e">
        <f>Table1313[[#This Row],[Diff 1]]/Table1313[[#This Row],[Actual cost]]*100</f>
        <v>#DIV/0!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</row>
    <row r="593" spans="1:34" x14ac:dyDescent="0.3">
      <c r="A593" t="s">
        <v>617</v>
      </c>
      <c r="B593">
        <v>591</v>
      </c>
      <c r="C593" t="str">
        <f>LEFT(Table1313[[#This Row],[Contingency id]])</f>
        <v>C</v>
      </c>
      <c r="D593">
        <v>0</v>
      </c>
      <c r="E593" s="1">
        <v>1</v>
      </c>
      <c r="F593">
        <v>35</v>
      </c>
      <c r="G593">
        <v>35</v>
      </c>
      <c r="H593">
        <v>0</v>
      </c>
      <c r="I593" s="2">
        <f>AVERAGE(Table1313[[#This Row],[Estimated costs 1]:[Estimated costs 20]])</f>
        <v>0</v>
      </c>
      <c r="J593" s="2" t="e">
        <f>(Table1313[[#This Row],[Mean]]-Table1313[[#This Row],[Actual cost]])/Table1313[[#This Row],[Actual cost]]*100</f>
        <v>#DIV/0!</v>
      </c>
      <c r="K593" s="2">
        <f>_xlfn.STDEV.P(Table1313[[#This Row],[Estimated costs 1]:[Estimated costs 20]])</f>
        <v>0</v>
      </c>
      <c r="L593" s="2" t="e">
        <f>Table1313[[#This Row],[Dev]]/Table1313[[#This Row],[Mean]]*100</f>
        <v>#DIV/0!</v>
      </c>
      <c r="M593" s="2">
        <f>Table1313[[#This Row],[Estimated costs 1]]-Table1313[[#This Row],[Actual cost]]</f>
        <v>0</v>
      </c>
      <c r="N593" s="2" t="e">
        <f>Table1313[[#This Row],[Diff 1]]/Table1313[[#This Row],[Actual cost]]*100</f>
        <v>#DIV/0!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</row>
    <row r="594" spans="1:34" x14ac:dyDescent="0.3">
      <c r="A594" t="s">
        <v>618</v>
      </c>
      <c r="B594">
        <v>592</v>
      </c>
      <c r="C594" t="str">
        <f>LEFT(Table1313[[#This Row],[Contingency id]])</f>
        <v>C</v>
      </c>
      <c r="D594">
        <v>0</v>
      </c>
      <c r="E594" s="1">
        <v>1</v>
      </c>
      <c r="F594">
        <v>38</v>
      </c>
      <c r="G594">
        <v>38</v>
      </c>
      <c r="H594">
        <v>0</v>
      </c>
      <c r="I594" s="2">
        <f>AVERAGE(Table1313[[#This Row],[Estimated costs 1]:[Estimated costs 20]])</f>
        <v>0</v>
      </c>
      <c r="J594" s="2" t="e">
        <f>(Table1313[[#This Row],[Mean]]-Table1313[[#This Row],[Actual cost]])/Table1313[[#This Row],[Actual cost]]*100</f>
        <v>#DIV/0!</v>
      </c>
      <c r="K594" s="2">
        <f>_xlfn.STDEV.P(Table1313[[#This Row],[Estimated costs 1]:[Estimated costs 20]])</f>
        <v>0</v>
      </c>
      <c r="L594" s="2" t="e">
        <f>Table1313[[#This Row],[Dev]]/Table1313[[#This Row],[Mean]]*100</f>
        <v>#DIV/0!</v>
      </c>
      <c r="M594" s="2">
        <f>Table1313[[#This Row],[Estimated costs 1]]-Table1313[[#This Row],[Actual cost]]</f>
        <v>0</v>
      </c>
      <c r="N594" s="2" t="e">
        <f>Table1313[[#This Row],[Diff 1]]/Table1313[[#This Row],[Actual cost]]*100</f>
        <v>#DIV/0!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</row>
    <row r="595" spans="1:34" x14ac:dyDescent="0.3">
      <c r="A595" t="s">
        <v>619</v>
      </c>
      <c r="B595">
        <v>593</v>
      </c>
      <c r="C595" t="str">
        <f>LEFT(Table1313[[#This Row],[Contingency id]])</f>
        <v>C</v>
      </c>
      <c r="D595">
        <v>0</v>
      </c>
      <c r="E595" s="1">
        <v>1</v>
      </c>
      <c r="F595">
        <v>45</v>
      </c>
      <c r="G595">
        <v>45</v>
      </c>
      <c r="H595">
        <v>0</v>
      </c>
      <c r="I595" s="2">
        <f>AVERAGE(Table1313[[#This Row],[Estimated costs 1]:[Estimated costs 20]])</f>
        <v>0</v>
      </c>
      <c r="J595" s="2" t="e">
        <f>(Table1313[[#This Row],[Mean]]-Table1313[[#This Row],[Actual cost]])/Table1313[[#This Row],[Actual cost]]*100</f>
        <v>#DIV/0!</v>
      </c>
      <c r="K595" s="2">
        <f>_xlfn.STDEV.P(Table1313[[#This Row],[Estimated costs 1]:[Estimated costs 20]])</f>
        <v>0</v>
      </c>
      <c r="L595" s="2" t="e">
        <f>Table1313[[#This Row],[Dev]]/Table1313[[#This Row],[Mean]]*100</f>
        <v>#DIV/0!</v>
      </c>
      <c r="M595" s="2">
        <f>Table1313[[#This Row],[Estimated costs 1]]-Table1313[[#This Row],[Actual cost]]</f>
        <v>0</v>
      </c>
      <c r="N595" s="2" t="e">
        <f>Table1313[[#This Row],[Diff 1]]/Table1313[[#This Row],[Actual cost]]*100</f>
        <v>#DIV/0!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</row>
    <row r="596" spans="1:34" x14ac:dyDescent="0.3">
      <c r="A596" t="s">
        <v>620</v>
      </c>
      <c r="B596">
        <v>594</v>
      </c>
      <c r="C596" t="str">
        <f>LEFT(Table1313[[#This Row],[Contingency id]])</f>
        <v>C</v>
      </c>
      <c r="D596">
        <v>0</v>
      </c>
      <c r="E596" s="1">
        <v>1</v>
      </c>
      <c r="F596">
        <v>31</v>
      </c>
      <c r="G596">
        <v>31</v>
      </c>
      <c r="H596">
        <v>0</v>
      </c>
      <c r="I596" s="2">
        <f>AVERAGE(Table1313[[#This Row],[Estimated costs 1]:[Estimated costs 20]])</f>
        <v>0</v>
      </c>
      <c r="J596" s="2" t="e">
        <f>(Table1313[[#This Row],[Mean]]-Table1313[[#This Row],[Actual cost]])/Table1313[[#This Row],[Actual cost]]*100</f>
        <v>#DIV/0!</v>
      </c>
      <c r="K596" s="2">
        <f>_xlfn.STDEV.P(Table1313[[#This Row],[Estimated costs 1]:[Estimated costs 20]])</f>
        <v>0</v>
      </c>
      <c r="L596" s="2" t="e">
        <f>Table1313[[#This Row],[Dev]]/Table1313[[#This Row],[Mean]]*100</f>
        <v>#DIV/0!</v>
      </c>
      <c r="M596" s="2">
        <f>Table1313[[#This Row],[Estimated costs 1]]-Table1313[[#This Row],[Actual cost]]</f>
        <v>0</v>
      </c>
      <c r="N596" s="2" t="e">
        <f>Table1313[[#This Row],[Diff 1]]/Table1313[[#This Row],[Actual cost]]*100</f>
        <v>#DIV/0!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</row>
    <row r="597" spans="1:34" x14ac:dyDescent="0.3">
      <c r="A597" t="s">
        <v>621</v>
      </c>
      <c r="B597">
        <v>595</v>
      </c>
      <c r="C597" t="str">
        <f>LEFT(Table1313[[#This Row],[Contingency id]])</f>
        <v>C</v>
      </c>
      <c r="D597">
        <v>0</v>
      </c>
      <c r="E597" s="1">
        <v>1</v>
      </c>
      <c r="F597">
        <v>31</v>
      </c>
      <c r="G597">
        <v>31</v>
      </c>
      <c r="H597">
        <v>0</v>
      </c>
      <c r="I597" s="2">
        <f>AVERAGE(Table1313[[#This Row],[Estimated costs 1]:[Estimated costs 20]])</f>
        <v>0</v>
      </c>
      <c r="J597" s="2" t="e">
        <f>(Table1313[[#This Row],[Mean]]-Table1313[[#This Row],[Actual cost]])/Table1313[[#This Row],[Actual cost]]*100</f>
        <v>#DIV/0!</v>
      </c>
      <c r="K597" s="2">
        <f>_xlfn.STDEV.P(Table1313[[#This Row],[Estimated costs 1]:[Estimated costs 20]])</f>
        <v>0</v>
      </c>
      <c r="L597" s="2" t="e">
        <f>Table1313[[#This Row],[Dev]]/Table1313[[#This Row],[Mean]]*100</f>
        <v>#DIV/0!</v>
      </c>
      <c r="M597" s="2">
        <f>Table1313[[#This Row],[Estimated costs 1]]-Table1313[[#This Row],[Actual cost]]</f>
        <v>0</v>
      </c>
      <c r="N597" s="2" t="e">
        <f>Table1313[[#This Row],[Diff 1]]/Table1313[[#This Row],[Actual cost]]*100</f>
        <v>#DIV/0!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</row>
    <row r="598" spans="1:34" x14ac:dyDescent="0.3">
      <c r="A598" t="s">
        <v>622</v>
      </c>
      <c r="B598">
        <v>596</v>
      </c>
      <c r="C598" t="str">
        <f>LEFT(Table1313[[#This Row],[Contingency id]])</f>
        <v>C</v>
      </c>
      <c r="D598">
        <v>0</v>
      </c>
      <c r="E598" s="1">
        <v>1</v>
      </c>
      <c r="F598">
        <v>45</v>
      </c>
      <c r="G598">
        <v>45</v>
      </c>
      <c r="H598">
        <v>0</v>
      </c>
      <c r="I598" s="2">
        <f>AVERAGE(Table1313[[#This Row],[Estimated costs 1]:[Estimated costs 20]])</f>
        <v>0</v>
      </c>
      <c r="J598" s="2" t="e">
        <f>(Table1313[[#This Row],[Mean]]-Table1313[[#This Row],[Actual cost]])/Table1313[[#This Row],[Actual cost]]*100</f>
        <v>#DIV/0!</v>
      </c>
      <c r="K598" s="2">
        <f>_xlfn.STDEV.P(Table1313[[#This Row],[Estimated costs 1]:[Estimated costs 20]])</f>
        <v>0</v>
      </c>
      <c r="L598" s="2" t="e">
        <f>Table1313[[#This Row],[Dev]]/Table1313[[#This Row],[Mean]]*100</f>
        <v>#DIV/0!</v>
      </c>
      <c r="M598" s="2">
        <f>Table1313[[#This Row],[Estimated costs 1]]-Table1313[[#This Row],[Actual cost]]</f>
        <v>0</v>
      </c>
      <c r="N598" s="2" t="e">
        <f>Table1313[[#This Row],[Diff 1]]/Table1313[[#This Row],[Actual cost]]*100</f>
        <v>#DIV/0!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</row>
    <row r="599" spans="1:34" x14ac:dyDescent="0.3">
      <c r="A599" t="s">
        <v>623</v>
      </c>
      <c r="B599">
        <v>597</v>
      </c>
      <c r="C599" t="str">
        <f>LEFT(Table1313[[#This Row],[Contingency id]])</f>
        <v>C</v>
      </c>
      <c r="D599">
        <v>0</v>
      </c>
      <c r="E599" s="1">
        <v>1</v>
      </c>
      <c r="F599">
        <v>45</v>
      </c>
      <c r="G599">
        <v>45</v>
      </c>
      <c r="H599">
        <v>0</v>
      </c>
      <c r="I599" s="2">
        <f>AVERAGE(Table1313[[#This Row],[Estimated costs 1]:[Estimated costs 20]])</f>
        <v>0</v>
      </c>
      <c r="J599" s="2" t="e">
        <f>(Table1313[[#This Row],[Mean]]-Table1313[[#This Row],[Actual cost]])/Table1313[[#This Row],[Actual cost]]*100</f>
        <v>#DIV/0!</v>
      </c>
      <c r="K599" s="2">
        <f>_xlfn.STDEV.P(Table1313[[#This Row],[Estimated costs 1]:[Estimated costs 20]])</f>
        <v>0</v>
      </c>
      <c r="L599" s="2" t="e">
        <f>Table1313[[#This Row],[Dev]]/Table1313[[#This Row],[Mean]]*100</f>
        <v>#DIV/0!</v>
      </c>
      <c r="M599" s="2">
        <f>Table1313[[#This Row],[Estimated costs 1]]-Table1313[[#This Row],[Actual cost]]</f>
        <v>0</v>
      </c>
      <c r="N599" s="2" t="e">
        <f>Table1313[[#This Row],[Diff 1]]/Table1313[[#This Row],[Actual cost]]*100</f>
        <v>#DIV/0!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</row>
    <row r="600" spans="1:34" x14ac:dyDescent="0.3">
      <c r="A600" t="s">
        <v>624</v>
      </c>
      <c r="B600">
        <v>598</v>
      </c>
      <c r="C600" t="str">
        <f>LEFT(Table1313[[#This Row],[Contingency id]])</f>
        <v>C</v>
      </c>
      <c r="D600">
        <v>0</v>
      </c>
      <c r="E600" s="1">
        <v>1.02272727272727</v>
      </c>
      <c r="F600">
        <v>45</v>
      </c>
      <c r="G600">
        <v>44</v>
      </c>
      <c r="H600">
        <v>0</v>
      </c>
      <c r="I600" s="2">
        <f>AVERAGE(Table1313[[#This Row],[Estimated costs 1]:[Estimated costs 20]])</f>
        <v>0</v>
      </c>
      <c r="J600" s="2" t="e">
        <f>(Table1313[[#This Row],[Mean]]-Table1313[[#This Row],[Actual cost]])/Table1313[[#This Row],[Actual cost]]*100</f>
        <v>#DIV/0!</v>
      </c>
      <c r="K600" s="2">
        <f>_xlfn.STDEV.P(Table1313[[#This Row],[Estimated costs 1]:[Estimated costs 20]])</f>
        <v>0</v>
      </c>
      <c r="L600" s="2" t="e">
        <f>Table1313[[#This Row],[Dev]]/Table1313[[#This Row],[Mean]]*100</f>
        <v>#DIV/0!</v>
      </c>
      <c r="M600" s="2">
        <f>Table1313[[#This Row],[Estimated costs 1]]-Table1313[[#This Row],[Actual cost]]</f>
        <v>0</v>
      </c>
      <c r="N600" s="2" t="e">
        <f>Table1313[[#This Row],[Diff 1]]/Table1313[[#This Row],[Actual cost]]*100</f>
        <v>#DIV/0!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</row>
    <row r="601" spans="1:34" x14ac:dyDescent="0.3">
      <c r="A601" t="s">
        <v>625</v>
      </c>
      <c r="B601">
        <v>599</v>
      </c>
      <c r="C601" t="str">
        <f>LEFT(Table1313[[#This Row],[Contingency id]])</f>
        <v>C</v>
      </c>
      <c r="D601">
        <v>0</v>
      </c>
      <c r="E601" s="1">
        <v>1</v>
      </c>
      <c r="F601">
        <v>31</v>
      </c>
      <c r="G601">
        <v>31</v>
      </c>
      <c r="H601">
        <v>0</v>
      </c>
      <c r="I601" s="2">
        <f>AVERAGE(Table1313[[#This Row],[Estimated costs 1]:[Estimated costs 20]])</f>
        <v>0</v>
      </c>
      <c r="J601" s="2" t="e">
        <f>(Table1313[[#This Row],[Mean]]-Table1313[[#This Row],[Actual cost]])/Table1313[[#This Row],[Actual cost]]*100</f>
        <v>#DIV/0!</v>
      </c>
      <c r="K601" s="2">
        <f>_xlfn.STDEV.P(Table1313[[#This Row],[Estimated costs 1]:[Estimated costs 20]])</f>
        <v>0</v>
      </c>
      <c r="L601" s="2" t="e">
        <f>Table1313[[#This Row],[Dev]]/Table1313[[#This Row],[Mean]]*100</f>
        <v>#DIV/0!</v>
      </c>
      <c r="M601" s="2">
        <f>Table1313[[#This Row],[Estimated costs 1]]-Table1313[[#This Row],[Actual cost]]</f>
        <v>0</v>
      </c>
      <c r="N601" s="2" t="e">
        <f>Table1313[[#This Row],[Diff 1]]/Table1313[[#This Row],[Actual cost]]*100</f>
        <v>#DIV/0!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</row>
    <row r="602" spans="1:34" x14ac:dyDescent="0.3">
      <c r="A602" t="s">
        <v>626</v>
      </c>
      <c r="B602">
        <v>600</v>
      </c>
      <c r="C602" t="str">
        <f>LEFT(Table1313[[#This Row],[Contingency id]])</f>
        <v>C</v>
      </c>
      <c r="D602">
        <v>0</v>
      </c>
      <c r="E602" s="1">
        <v>1</v>
      </c>
      <c r="F602">
        <v>45</v>
      </c>
      <c r="G602">
        <v>45</v>
      </c>
      <c r="H602">
        <v>0</v>
      </c>
      <c r="I602" s="2">
        <f>AVERAGE(Table1313[[#This Row],[Estimated costs 1]:[Estimated costs 20]])</f>
        <v>0</v>
      </c>
      <c r="J602" s="2" t="e">
        <f>(Table1313[[#This Row],[Mean]]-Table1313[[#This Row],[Actual cost]])/Table1313[[#This Row],[Actual cost]]*100</f>
        <v>#DIV/0!</v>
      </c>
      <c r="K602" s="2">
        <f>_xlfn.STDEV.P(Table1313[[#This Row],[Estimated costs 1]:[Estimated costs 20]])</f>
        <v>0</v>
      </c>
      <c r="L602" s="2" t="e">
        <f>Table1313[[#This Row],[Dev]]/Table1313[[#This Row],[Mean]]*100</f>
        <v>#DIV/0!</v>
      </c>
      <c r="M602" s="2">
        <f>Table1313[[#This Row],[Estimated costs 1]]-Table1313[[#This Row],[Actual cost]]</f>
        <v>0</v>
      </c>
      <c r="N602" s="2" t="e">
        <f>Table1313[[#This Row],[Diff 1]]/Table1313[[#This Row],[Actual cost]]*100</f>
        <v>#DIV/0!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</row>
    <row r="603" spans="1:34" x14ac:dyDescent="0.3">
      <c r="A603" t="s">
        <v>627</v>
      </c>
      <c r="B603">
        <v>601</v>
      </c>
      <c r="C603" t="str">
        <f>LEFT(Table1313[[#This Row],[Contingency id]])</f>
        <v>C</v>
      </c>
      <c r="D603">
        <v>0</v>
      </c>
      <c r="E603" s="1">
        <v>1</v>
      </c>
      <c r="F603">
        <v>45</v>
      </c>
      <c r="G603">
        <v>45</v>
      </c>
      <c r="H603">
        <v>0</v>
      </c>
      <c r="I603" s="2">
        <f>AVERAGE(Table1313[[#This Row],[Estimated costs 1]:[Estimated costs 20]])</f>
        <v>0</v>
      </c>
      <c r="J603" s="2" t="e">
        <f>(Table1313[[#This Row],[Mean]]-Table1313[[#This Row],[Actual cost]])/Table1313[[#This Row],[Actual cost]]*100</f>
        <v>#DIV/0!</v>
      </c>
      <c r="K603" s="2">
        <f>_xlfn.STDEV.P(Table1313[[#This Row],[Estimated costs 1]:[Estimated costs 20]])</f>
        <v>0</v>
      </c>
      <c r="L603" s="2" t="e">
        <f>Table1313[[#This Row],[Dev]]/Table1313[[#This Row],[Mean]]*100</f>
        <v>#DIV/0!</v>
      </c>
      <c r="M603" s="2">
        <f>Table1313[[#This Row],[Estimated costs 1]]-Table1313[[#This Row],[Actual cost]]</f>
        <v>0</v>
      </c>
      <c r="N603" s="2" t="e">
        <f>Table1313[[#This Row],[Diff 1]]/Table1313[[#This Row],[Actual cost]]*100</f>
        <v>#DIV/0!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</row>
    <row r="604" spans="1:34" x14ac:dyDescent="0.3">
      <c r="A604" t="s">
        <v>628</v>
      </c>
      <c r="B604">
        <v>602</v>
      </c>
      <c r="C604" t="str">
        <f>LEFT(Table1313[[#This Row],[Contingency id]])</f>
        <v>C</v>
      </c>
      <c r="D604">
        <v>0</v>
      </c>
      <c r="E604" s="1">
        <v>1.02272727272727</v>
      </c>
      <c r="F604">
        <v>45</v>
      </c>
      <c r="G604">
        <v>44</v>
      </c>
      <c r="H604">
        <v>0</v>
      </c>
      <c r="I604" s="2">
        <f>AVERAGE(Table1313[[#This Row],[Estimated costs 1]:[Estimated costs 20]])</f>
        <v>0</v>
      </c>
      <c r="J604" s="2" t="e">
        <f>(Table1313[[#This Row],[Mean]]-Table1313[[#This Row],[Actual cost]])/Table1313[[#This Row],[Actual cost]]*100</f>
        <v>#DIV/0!</v>
      </c>
      <c r="K604" s="2">
        <f>_xlfn.STDEV.P(Table1313[[#This Row],[Estimated costs 1]:[Estimated costs 20]])</f>
        <v>0</v>
      </c>
      <c r="L604" s="2" t="e">
        <f>Table1313[[#This Row],[Dev]]/Table1313[[#This Row],[Mean]]*100</f>
        <v>#DIV/0!</v>
      </c>
      <c r="M604" s="2">
        <f>Table1313[[#This Row],[Estimated costs 1]]-Table1313[[#This Row],[Actual cost]]</f>
        <v>0</v>
      </c>
      <c r="N604" s="2" t="e">
        <f>Table1313[[#This Row],[Diff 1]]/Table1313[[#This Row],[Actual cost]]*100</f>
        <v>#DIV/0!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</row>
    <row r="605" spans="1:34" x14ac:dyDescent="0.3">
      <c r="A605" t="s">
        <v>629</v>
      </c>
      <c r="B605">
        <v>603</v>
      </c>
      <c r="C605" t="str">
        <f>LEFT(Table1313[[#This Row],[Contingency id]])</f>
        <v>C</v>
      </c>
      <c r="D605">
        <v>0</v>
      </c>
      <c r="E605" s="1">
        <v>1</v>
      </c>
      <c r="F605">
        <v>20</v>
      </c>
      <c r="G605">
        <v>20</v>
      </c>
      <c r="H605">
        <v>0</v>
      </c>
      <c r="I605" s="2">
        <f>AVERAGE(Table1313[[#This Row],[Estimated costs 1]:[Estimated costs 20]])</f>
        <v>0</v>
      </c>
      <c r="J605" s="2" t="e">
        <f>(Table1313[[#This Row],[Mean]]-Table1313[[#This Row],[Actual cost]])/Table1313[[#This Row],[Actual cost]]*100</f>
        <v>#DIV/0!</v>
      </c>
      <c r="K605" s="2">
        <f>_xlfn.STDEV.P(Table1313[[#This Row],[Estimated costs 1]:[Estimated costs 20]])</f>
        <v>0</v>
      </c>
      <c r="L605" s="2" t="e">
        <f>Table1313[[#This Row],[Dev]]/Table1313[[#This Row],[Mean]]*100</f>
        <v>#DIV/0!</v>
      </c>
      <c r="M605" s="2">
        <f>Table1313[[#This Row],[Estimated costs 1]]-Table1313[[#This Row],[Actual cost]]</f>
        <v>0</v>
      </c>
      <c r="N605" s="2" t="e">
        <f>Table1313[[#This Row],[Diff 1]]/Table1313[[#This Row],[Actual cost]]*100</f>
        <v>#DIV/0!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</row>
    <row r="606" spans="1:34" x14ac:dyDescent="0.3">
      <c r="A606" t="s">
        <v>630</v>
      </c>
      <c r="B606">
        <v>604</v>
      </c>
      <c r="C606" t="str">
        <f>LEFT(Table1313[[#This Row],[Contingency id]])</f>
        <v>C</v>
      </c>
      <c r="D606">
        <v>0</v>
      </c>
      <c r="E606" s="1">
        <v>1</v>
      </c>
      <c r="F606">
        <v>20</v>
      </c>
      <c r="G606">
        <v>20</v>
      </c>
      <c r="H606">
        <v>0</v>
      </c>
      <c r="I606" s="2">
        <f>AVERAGE(Table1313[[#This Row],[Estimated costs 1]:[Estimated costs 20]])</f>
        <v>0</v>
      </c>
      <c r="J606" s="2" t="e">
        <f>(Table1313[[#This Row],[Mean]]-Table1313[[#This Row],[Actual cost]])/Table1313[[#This Row],[Actual cost]]*100</f>
        <v>#DIV/0!</v>
      </c>
      <c r="K606" s="2">
        <f>_xlfn.STDEV.P(Table1313[[#This Row],[Estimated costs 1]:[Estimated costs 20]])</f>
        <v>0</v>
      </c>
      <c r="L606" s="2" t="e">
        <f>Table1313[[#This Row],[Dev]]/Table1313[[#This Row],[Mean]]*100</f>
        <v>#DIV/0!</v>
      </c>
      <c r="M606" s="2">
        <f>Table1313[[#This Row],[Estimated costs 1]]-Table1313[[#This Row],[Actual cost]]</f>
        <v>0</v>
      </c>
      <c r="N606" s="2" t="e">
        <f>Table1313[[#This Row],[Diff 1]]/Table1313[[#This Row],[Actual cost]]*100</f>
        <v>#DIV/0!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</row>
    <row r="607" spans="1:34" x14ac:dyDescent="0.3">
      <c r="A607" t="s">
        <v>631</v>
      </c>
      <c r="B607">
        <v>605</v>
      </c>
      <c r="C607" t="str">
        <f>LEFT(Table1313[[#This Row],[Contingency id]])</f>
        <v>C</v>
      </c>
      <c r="D607">
        <v>0</v>
      </c>
      <c r="E607" s="1">
        <v>1</v>
      </c>
      <c r="F607">
        <v>20</v>
      </c>
      <c r="G607">
        <v>20</v>
      </c>
      <c r="H607">
        <v>0</v>
      </c>
      <c r="I607" s="2">
        <f>AVERAGE(Table1313[[#This Row],[Estimated costs 1]:[Estimated costs 20]])</f>
        <v>0</v>
      </c>
      <c r="J607" s="2" t="e">
        <f>(Table1313[[#This Row],[Mean]]-Table1313[[#This Row],[Actual cost]])/Table1313[[#This Row],[Actual cost]]*100</f>
        <v>#DIV/0!</v>
      </c>
      <c r="K607" s="2">
        <f>_xlfn.STDEV.P(Table1313[[#This Row],[Estimated costs 1]:[Estimated costs 20]])</f>
        <v>0</v>
      </c>
      <c r="L607" s="2" t="e">
        <f>Table1313[[#This Row],[Dev]]/Table1313[[#This Row],[Mean]]*100</f>
        <v>#DIV/0!</v>
      </c>
      <c r="M607" s="2">
        <f>Table1313[[#This Row],[Estimated costs 1]]-Table1313[[#This Row],[Actual cost]]</f>
        <v>0</v>
      </c>
      <c r="N607" s="2" t="e">
        <f>Table1313[[#This Row],[Diff 1]]/Table1313[[#This Row],[Actual cost]]*100</f>
        <v>#DIV/0!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</row>
    <row r="608" spans="1:34" x14ac:dyDescent="0.3">
      <c r="A608" t="s">
        <v>632</v>
      </c>
      <c r="B608">
        <v>606</v>
      </c>
      <c r="C608" t="str">
        <f>LEFT(Table1313[[#This Row],[Contingency id]])</f>
        <v>C</v>
      </c>
      <c r="D608">
        <v>0</v>
      </c>
      <c r="E608" s="1">
        <v>1</v>
      </c>
      <c r="F608">
        <v>20</v>
      </c>
      <c r="G608">
        <v>20</v>
      </c>
      <c r="H608">
        <v>0</v>
      </c>
      <c r="I608" s="2">
        <f>AVERAGE(Table1313[[#This Row],[Estimated costs 1]:[Estimated costs 20]])</f>
        <v>0</v>
      </c>
      <c r="J608" s="2" t="e">
        <f>(Table1313[[#This Row],[Mean]]-Table1313[[#This Row],[Actual cost]])/Table1313[[#This Row],[Actual cost]]*100</f>
        <v>#DIV/0!</v>
      </c>
      <c r="K608" s="2">
        <f>_xlfn.STDEV.P(Table1313[[#This Row],[Estimated costs 1]:[Estimated costs 20]])</f>
        <v>0</v>
      </c>
      <c r="L608" s="2" t="e">
        <f>Table1313[[#This Row],[Dev]]/Table1313[[#This Row],[Mean]]*100</f>
        <v>#DIV/0!</v>
      </c>
      <c r="M608" s="2">
        <f>Table1313[[#This Row],[Estimated costs 1]]-Table1313[[#This Row],[Actual cost]]</f>
        <v>0</v>
      </c>
      <c r="N608" s="2" t="e">
        <f>Table1313[[#This Row],[Diff 1]]/Table1313[[#This Row],[Actual cost]]*100</f>
        <v>#DIV/0!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</row>
    <row r="609" spans="1:34" x14ac:dyDescent="0.3">
      <c r="A609" t="s">
        <v>633</v>
      </c>
      <c r="B609">
        <v>607</v>
      </c>
      <c r="C609" t="str">
        <f>LEFT(Table1313[[#This Row],[Contingency id]])</f>
        <v>C</v>
      </c>
      <c r="D609">
        <v>0</v>
      </c>
      <c r="E609" s="1">
        <v>1</v>
      </c>
      <c r="F609">
        <v>20</v>
      </c>
      <c r="G609">
        <v>20</v>
      </c>
      <c r="H609">
        <v>0</v>
      </c>
      <c r="I609" s="2">
        <f>AVERAGE(Table1313[[#This Row],[Estimated costs 1]:[Estimated costs 20]])</f>
        <v>0</v>
      </c>
      <c r="J609" s="2" t="e">
        <f>(Table1313[[#This Row],[Mean]]-Table1313[[#This Row],[Actual cost]])/Table1313[[#This Row],[Actual cost]]*100</f>
        <v>#DIV/0!</v>
      </c>
      <c r="K609" s="2">
        <f>_xlfn.STDEV.P(Table1313[[#This Row],[Estimated costs 1]:[Estimated costs 20]])</f>
        <v>0</v>
      </c>
      <c r="L609" s="2" t="e">
        <f>Table1313[[#This Row],[Dev]]/Table1313[[#This Row],[Mean]]*100</f>
        <v>#DIV/0!</v>
      </c>
      <c r="M609" s="2">
        <f>Table1313[[#This Row],[Estimated costs 1]]-Table1313[[#This Row],[Actual cost]]</f>
        <v>0</v>
      </c>
      <c r="N609" s="2" t="e">
        <f>Table1313[[#This Row],[Diff 1]]/Table1313[[#This Row],[Actual cost]]*100</f>
        <v>#DIV/0!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</row>
    <row r="610" spans="1:34" x14ac:dyDescent="0.3">
      <c r="A610" t="s">
        <v>634</v>
      </c>
      <c r="B610">
        <v>608</v>
      </c>
      <c r="C610" t="str">
        <f>LEFT(Table1313[[#This Row],[Contingency id]])</f>
        <v>C</v>
      </c>
      <c r="D610">
        <v>0</v>
      </c>
      <c r="E610" s="1">
        <v>1</v>
      </c>
      <c r="F610">
        <v>20</v>
      </c>
      <c r="G610">
        <v>20</v>
      </c>
      <c r="H610">
        <v>0</v>
      </c>
      <c r="I610" s="2">
        <f>AVERAGE(Table1313[[#This Row],[Estimated costs 1]:[Estimated costs 20]])</f>
        <v>0</v>
      </c>
      <c r="J610" s="2" t="e">
        <f>(Table1313[[#This Row],[Mean]]-Table1313[[#This Row],[Actual cost]])/Table1313[[#This Row],[Actual cost]]*100</f>
        <v>#DIV/0!</v>
      </c>
      <c r="K610" s="2">
        <f>_xlfn.STDEV.P(Table1313[[#This Row],[Estimated costs 1]:[Estimated costs 20]])</f>
        <v>0</v>
      </c>
      <c r="L610" s="2" t="e">
        <f>Table1313[[#This Row],[Dev]]/Table1313[[#This Row],[Mean]]*100</f>
        <v>#DIV/0!</v>
      </c>
      <c r="M610" s="2">
        <f>Table1313[[#This Row],[Estimated costs 1]]-Table1313[[#This Row],[Actual cost]]</f>
        <v>0</v>
      </c>
      <c r="N610" s="2" t="e">
        <f>Table1313[[#This Row],[Diff 1]]/Table1313[[#This Row],[Actual cost]]*100</f>
        <v>#DIV/0!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</row>
    <row r="611" spans="1:34" x14ac:dyDescent="0.3">
      <c r="A611" t="s">
        <v>635</v>
      </c>
      <c r="B611">
        <v>609</v>
      </c>
      <c r="C611" t="str">
        <f>LEFT(Table1313[[#This Row],[Contingency id]])</f>
        <v>C</v>
      </c>
      <c r="D611">
        <v>0</v>
      </c>
      <c r="E611" s="1">
        <v>1</v>
      </c>
      <c r="F611">
        <v>20</v>
      </c>
      <c r="G611">
        <v>20</v>
      </c>
      <c r="H611">
        <v>0</v>
      </c>
      <c r="I611" s="2">
        <f>AVERAGE(Table1313[[#This Row],[Estimated costs 1]:[Estimated costs 20]])</f>
        <v>0</v>
      </c>
      <c r="J611" s="2" t="e">
        <f>(Table1313[[#This Row],[Mean]]-Table1313[[#This Row],[Actual cost]])/Table1313[[#This Row],[Actual cost]]*100</f>
        <v>#DIV/0!</v>
      </c>
      <c r="K611" s="2">
        <f>_xlfn.STDEV.P(Table1313[[#This Row],[Estimated costs 1]:[Estimated costs 20]])</f>
        <v>0</v>
      </c>
      <c r="L611" s="2" t="e">
        <f>Table1313[[#This Row],[Dev]]/Table1313[[#This Row],[Mean]]*100</f>
        <v>#DIV/0!</v>
      </c>
      <c r="M611" s="2">
        <f>Table1313[[#This Row],[Estimated costs 1]]-Table1313[[#This Row],[Actual cost]]</f>
        <v>0</v>
      </c>
      <c r="N611" s="2" t="e">
        <f>Table1313[[#This Row],[Diff 1]]/Table1313[[#This Row],[Actual cost]]*100</f>
        <v>#DIV/0!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</row>
    <row r="612" spans="1:34" x14ac:dyDescent="0.3">
      <c r="A612" t="s">
        <v>636</v>
      </c>
      <c r="B612">
        <v>610</v>
      </c>
      <c r="C612" t="str">
        <f>LEFT(Table1313[[#This Row],[Contingency id]])</f>
        <v>C</v>
      </c>
      <c r="D612">
        <v>0</v>
      </c>
      <c r="E612" s="1">
        <v>1</v>
      </c>
      <c r="F612">
        <v>20</v>
      </c>
      <c r="G612">
        <v>20</v>
      </c>
      <c r="H612">
        <v>0</v>
      </c>
      <c r="I612" s="2">
        <f>AVERAGE(Table1313[[#This Row],[Estimated costs 1]:[Estimated costs 20]])</f>
        <v>0</v>
      </c>
      <c r="J612" s="2" t="e">
        <f>(Table1313[[#This Row],[Mean]]-Table1313[[#This Row],[Actual cost]])/Table1313[[#This Row],[Actual cost]]*100</f>
        <v>#DIV/0!</v>
      </c>
      <c r="K612" s="2">
        <f>_xlfn.STDEV.P(Table1313[[#This Row],[Estimated costs 1]:[Estimated costs 20]])</f>
        <v>0</v>
      </c>
      <c r="L612" s="2" t="e">
        <f>Table1313[[#This Row],[Dev]]/Table1313[[#This Row],[Mean]]*100</f>
        <v>#DIV/0!</v>
      </c>
      <c r="M612" s="2">
        <f>Table1313[[#This Row],[Estimated costs 1]]-Table1313[[#This Row],[Actual cost]]</f>
        <v>0</v>
      </c>
      <c r="N612" s="2" t="e">
        <f>Table1313[[#This Row],[Diff 1]]/Table1313[[#This Row],[Actual cost]]*100</f>
        <v>#DIV/0!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</row>
    <row r="613" spans="1:34" x14ac:dyDescent="0.3">
      <c r="A613" t="s">
        <v>637</v>
      </c>
      <c r="B613">
        <v>611</v>
      </c>
      <c r="C613" t="str">
        <f>LEFT(Table1313[[#This Row],[Contingency id]])</f>
        <v>C</v>
      </c>
      <c r="D613">
        <v>0</v>
      </c>
      <c r="E613" s="1">
        <v>1</v>
      </c>
      <c r="F613">
        <v>20</v>
      </c>
      <c r="G613">
        <v>20</v>
      </c>
      <c r="H613">
        <v>0</v>
      </c>
      <c r="I613" s="2">
        <f>AVERAGE(Table1313[[#This Row],[Estimated costs 1]:[Estimated costs 20]])</f>
        <v>0</v>
      </c>
      <c r="J613" s="2" t="e">
        <f>(Table1313[[#This Row],[Mean]]-Table1313[[#This Row],[Actual cost]])/Table1313[[#This Row],[Actual cost]]*100</f>
        <v>#DIV/0!</v>
      </c>
      <c r="K613" s="2">
        <f>_xlfn.STDEV.P(Table1313[[#This Row],[Estimated costs 1]:[Estimated costs 20]])</f>
        <v>0</v>
      </c>
      <c r="L613" s="2" t="e">
        <f>Table1313[[#This Row],[Dev]]/Table1313[[#This Row],[Mean]]*100</f>
        <v>#DIV/0!</v>
      </c>
      <c r="M613" s="2">
        <f>Table1313[[#This Row],[Estimated costs 1]]-Table1313[[#This Row],[Actual cost]]</f>
        <v>0</v>
      </c>
      <c r="N613" s="2" t="e">
        <f>Table1313[[#This Row],[Diff 1]]/Table1313[[#This Row],[Actual cost]]*100</f>
        <v>#DIV/0!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</row>
    <row r="614" spans="1:34" x14ac:dyDescent="0.3">
      <c r="A614" t="s">
        <v>638</v>
      </c>
      <c r="B614">
        <v>612</v>
      </c>
      <c r="C614" t="str">
        <f>LEFT(Table1313[[#This Row],[Contingency id]])</f>
        <v>C</v>
      </c>
      <c r="D614">
        <v>0</v>
      </c>
      <c r="E614" s="1">
        <v>1</v>
      </c>
      <c r="F614">
        <v>20</v>
      </c>
      <c r="G614">
        <v>20</v>
      </c>
      <c r="H614">
        <v>0</v>
      </c>
      <c r="I614" s="2">
        <f>AVERAGE(Table1313[[#This Row],[Estimated costs 1]:[Estimated costs 20]])</f>
        <v>0</v>
      </c>
      <c r="J614" s="2" t="e">
        <f>(Table1313[[#This Row],[Mean]]-Table1313[[#This Row],[Actual cost]])/Table1313[[#This Row],[Actual cost]]*100</f>
        <v>#DIV/0!</v>
      </c>
      <c r="K614" s="2">
        <f>_xlfn.STDEV.P(Table1313[[#This Row],[Estimated costs 1]:[Estimated costs 20]])</f>
        <v>0</v>
      </c>
      <c r="L614" s="2" t="e">
        <f>Table1313[[#This Row],[Dev]]/Table1313[[#This Row],[Mean]]*100</f>
        <v>#DIV/0!</v>
      </c>
      <c r="M614" s="2">
        <f>Table1313[[#This Row],[Estimated costs 1]]-Table1313[[#This Row],[Actual cost]]</f>
        <v>0</v>
      </c>
      <c r="N614" s="2" t="e">
        <f>Table1313[[#This Row],[Diff 1]]/Table1313[[#This Row],[Actual cost]]*100</f>
        <v>#DIV/0!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</row>
    <row r="615" spans="1:34" x14ac:dyDescent="0.3">
      <c r="A615" t="s">
        <v>639</v>
      </c>
      <c r="B615">
        <v>613</v>
      </c>
      <c r="C615" t="str">
        <f>LEFT(Table1313[[#This Row],[Contingency id]])</f>
        <v>C</v>
      </c>
      <c r="D615">
        <v>0</v>
      </c>
      <c r="E615" s="1">
        <v>1</v>
      </c>
      <c r="F615">
        <v>20</v>
      </c>
      <c r="G615">
        <v>20</v>
      </c>
      <c r="H615">
        <v>0</v>
      </c>
      <c r="I615" s="2">
        <f>AVERAGE(Table1313[[#This Row],[Estimated costs 1]:[Estimated costs 20]])</f>
        <v>0</v>
      </c>
      <c r="J615" s="2" t="e">
        <f>(Table1313[[#This Row],[Mean]]-Table1313[[#This Row],[Actual cost]])/Table1313[[#This Row],[Actual cost]]*100</f>
        <v>#DIV/0!</v>
      </c>
      <c r="K615" s="2">
        <f>_xlfn.STDEV.P(Table1313[[#This Row],[Estimated costs 1]:[Estimated costs 20]])</f>
        <v>0</v>
      </c>
      <c r="L615" s="2" t="e">
        <f>Table1313[[#This Row],[Dev]]/Table1313[[#This Row],[Mean]]*100</f>
        <v>#DIV/0!</v>
      </c>
      <c r="M615" s="2">
        <f>Table1313[[#This Row],[Estimated costs 1]]-Table1313[[#This Row],[Actual cost]]</f>
        <v>0</v>
      </c>
      <c r="N615" s="2" t="e">
        <f>Table1313[[#This Row],[Diff 1]]/Table1313[[#This Row],[Actual cost]]*100</f>
        <v>#DIV/0!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</row>
    <row r="616" spans="1:34" x14ac:dyDescent="0.3">
      <c r="A616" t="s">
        <v>640</v>
      </c>
      <c r="B616">
        <v>614</v>
      </c>
      <c r="C616" t="str">
        <f>LEFT(Table1313[[#This Row],[Contingency id]])</f>
        <v>C</v>
      </c>
      <c r="D616">
        <v>0</v>
      </c>
      <c r="E616" s="1">
        <v>1</v>
      </c>
      <c r="F616">
        <v>19</v>
      </c>
      <c r="G616">
        <v>19</v>
      </c>
      <c r="H616">
        <v>0</v>
      </c>
      <c r="I616" s="2">
        <f>AVERAGE(Table1313[[#This Row],[Estimated costs 1]:[Estimated costs 20]])</f>
        <v>0</v>
      </c>
      <c r="J616" s="2" t="e">
        <f>(Table1313[[#This Row],[Mean]]-Table1313[[#This Row],[Actual cost]])/Table1313[[#This Row],[Actual cost]]*100</f>
        <v>#DIV/0!</v>
      </c>
      <c r="K616" s="2">
        <f>_xlfn.STDEV.P(Table1313[[#This Row],[Estimated costs 1]:[Estimated costs 20]])</f>
        <v>0</v>
      </c>
      <c r="L616" s="2" t="e">
        <f>Table1313[[#This Row],[Dev]]/Table1313[[#This Row],[Mean]]*100</f>
        <v>#DIV/0!</v>
      </c>
      <c r="M616" s="2">
        <f>Table1313[[#This Row],[Estimated costs 1]]-Table1313[[#This Row],[Actual cost]]</f>
        <v>0</v>
      </c>
      <c r="N616" s="2" t="e">
        <f>Table1313[[#This Row],[Diff 1]]/Table1313[[#This Row],[Actual cost]]*100</f>
        <v>#DIV/0!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</row>
    <row r="617" spans="1:34" x14ac:dyDescent="0.3">
      <c r="A617" t="s">
        <v>641</v>
      </c>
      <c r="B617">
        <v>615</v>
      </c>
      <c r="C617" t="str">
        <f>LEFT(Table1313[[#This Row],[Contingency id]])</f>
        <v>C</v>
      </c>
      <c r="D617">
        <v>0</v>
      </c>
      <c r="E617" s="1">
        <v>1</v>
      </c>
      <c r="F617">
        <v>149</v>
      </c>
      <c r="G617">
        <v>149</v>
      </c>
      <c r="H617">
        <v>0</v>
      </c>
      <c r="I617" s="2">
        <f>AVERAGE(Table1313[[#This Row],[Estimated costs 1]:[Estimated costs 20]])</f>
        <v>0</v>
      </c>
      <c r="J617" s="2" t="e">
        <f>(Table1313[[#This Row],[Mean]]-Table1313[[#This Row],[Actual cost]])/Table1313[[#This Row],[Actual cost]]*100</f>
        <v>#DIV/0!</v>
      </c>
      <c r="K617" s="2">
        <f>_xlfn.STDEV.P(Table1313[[#This Row],[Estimated costs 1]:[Estimated costs 20]])</f>
        <v>0</v>
      </c>
      <c r="L617" s="2" t="e">
        <f>Table1313[[#This Row],[Dev]]/Table1313[[#This Row],[Mean]]*100</f>
        <v>#DIV/0!</v>
      </c>
      <c r="M617" s="2">
        <f>Table1313[[#This Row],[Estimated costs 1]]-Table1313[[#This Row],[Actual cost]]</f>
        <v>0</v>
      </c>
      <c r="N617" s="2" t="e">
        <f>Table1313[[#This Row],[Diff 1]]/Table1313[[#This Row],[Actual cost]]*100</f>
        <v>#DIV/0!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</row>
    <row r="618" spans="1:34" x14ac:dyDescent="0.3">
      <c r="A618" t="s">
        <v>642</v>
      </c>
      <c r="B618">
        <v>616</v>
      </c>
      <c r="C618" t="str">
        <f>LEFT(Table1313[[#This Row],[Contingency id]])</f>
        <v>C</v>
      </c>
      <c r="D618">
        <v>0</v>
      </c>
      <c r="E618" s="1">
        <v>1</v>
      </c>
      <c r="F618">
        <v>149</v>
      </c>
      <c r="G618">
        <v>149</v>
      </c>
      <c r="H618">
        <v>0</v>
      </c>
      <c r="I618" s="2">
        <f>AVERAGE(Table1313[[#This Row],[Estimated costs 1]:[Estimated costs 20]])</f>
        <v>0</v>
      </c>
      <c r="J618" s="2" t="e">
        <f>(Table1313[[#This Row],[Mean]]-Table1313[[#This Row],[Actual cost]])/Table1313[[#This Row],[Actual cost]]*100</f>
        <v>#DIV/0!</v>
      </c>
      <c r="K618" s="2">
        <f>_xlfn.STDEV.P(Table1313[[#This Row],[Estimated costs 1]:[Estimated costs 20]])</f>
        <v>0</v>
      </c>
      <c r="L618" s="2" t="e">
        <f>Table1313[[#This Row],[Dev]]/Table1313[[#This Row],[Mean]]*100</f>
        <v>#DIV/0!</v>
      </c>
      <c r="M618" s="2">
        <f>Table1313[[#This Row],[Estimated costs 1]]-Table1313[[#This Row],[Actual cost]]</f>
        <v>0</v>
      </c>
      <c r="N618" s="2" t="e">
        <f>Table1313[[#This Row],[Diff 1]]/Table1313[[#This Row],[Actual cost]]*100</f>
        <v>#DIV/0!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</row>
    <row r="619" spans="1:34" x14ac:dyDescent="0.3">
      <c r="A619" t="s">
        <v>643</v>
      </c>
      <c r="B619">
        <v>617</v>
      </c>
      <c r="C619" t="str">
        <f>LEFT(Table1313[[#This Row],[Contingency id]])</f>
        <v>C</v>
      </c>
      <c r="D619">
        <v>0</v>
      </c>
      <c r="E619" s="1">
        <v>1.0067567567567499</v>
      </c>
      <c r="F619">
        <v>149</v>
      </c>
      <c r="G619">
        <v>148</v>
      </c>
      <c r="H619">
        <v>0</v>
      </c>
      <c r="I619" s="2">
        <f>AVERAGE(Table1313[[#This Row],[Estimated costs 1]:[Estimated costs 20]])</f>
        <v>0</v>
      </c>
      <c r="J619" s="2" t="e">
        <f>(Table1313[[#This Row],[Mean]]-Table1313[[#This Row],[Actual cost]])/Table1313[[#This Row],[Actual cost]]*100</f>
        <v>#DIV/0!</v>
      </c>
      <c r="K619" s="2">
        <f>_xlfn.STDEV.P(Table1313[[#This Row],[Estimated costs 1]:[Estimated costs 20]])</f>
        <v>0</v>
      </c>
      <c r="L619" s="2" t="e">
        <f>Table1313[[#This Row],[Dev]]/Table1313[[#This Row],[Mean]]*100</f>
        <v>#DIV/0!</v>
      </c>
      <c r="M619" s="2">
        <f>Table1313[[#This Row],[Estimated costs 1]]-Table1313[[#This Row],[Actual cost]]</f>
        <v>0</v>
      </c>
      <c r="N619" s="2" t="e">
        <f>Table1313[[#This Row],[Diff 1]]/Table1313[[#This Row],[Actual cost]]*100</f>
        <v>#DIV/0!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</row>
    <row r="620" spans="1:34" x14ac:dyDescent="0.3">
      <c r="A620" t="s">
        <v>644</v>
      </c>
      <c r="B620">
        <v>618</v>
      </c>
      <c r="C620" t="str">
        <f>LEFT(Table1313[[#This Row],[Contingency id]])</f>
        <v>C</v>
      </c>
      <c r="D620">
        <v>0</v>
      </c>
      <c r="E620" s="1">
        <v>1</v>
      </c>
      <c r="F620">
        <v>149</v>
      </c>
      <c r="G620">
        <v>149</v>
      </c>
      <c r="H620">
        <v>0</v>
      </c>
      <c r="I620" s="2">
        <f>AVERAGE(Table1313[[#This Row],[Estimated costs 1]:[Estimated costs 20]])</f>
        <v>0</v>
      </c>
      <c r="J620" s="2" t="e">
        <f>(Table1313[[#This Row],[Mean]]-Table1313[[#This Row],[Actual cost]])/Table1313[[#This Row],[Actual cost]]*100</f>
        <v>#DIV/0!</v>
      </c>
      <c r="K620" s="2">
        <f>_xlfn.STDEV.P(Table1313[[#This Row],[Estimated costs 1]:[Estimated costs 20]])</f>
        <v>0</v>
      </c>
      <c r="L620" s="2" t="e">
        <f>Table1313[[#This Row],[Dev]]/Table1313[[#This Row],[Mean]]*100</f>
        <v>#DIV/0!</v>
      </c>
      <c r="M620" s="2">
        <f>Table1313[[#This Row],[Estimated costs 1]]-Table1313[[#This Row],[Actual cost]]</f>
        <v>0</v>
      </c>
      <c r="N620" s="2" t="e">
        <f>Table1313[[#This Row],[Diff 1]]/Table1313[[#This Row],[Actual cost]]*100</f>
        <v>#DIV/0!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</row>
    <row r="621" spans="1:34" x14ac:dyDescent="0.3">
      <c r="A621" t="s">
        <v>645</v>
      </c>
      <c r="B621">
        <v>619</v>
      </c>
      <c r="C621" t="str">
        <f>LEFT(Table1313[[#This Row],[Contingency id]])</f>
        <v>C</v>
      </c>
      <c r="D621">
        <v>0</v>
      </c>
      <c r="E621" s="1">
        <v>1.0067567567567499</v>
      </c>
      <c r="F621">
        <v>149</v>
      </c>
      <c r="G621">
        <v>148</v>
      </c>
      <c r="H621">
        <v>0</v>
      </c>
      <c r="I621" s="2">
        <f>AVERAGE(Table1313[[#This Row],[Estimated costs 1]:[Estimated costs 20]])</f>
        <v>0</v>
      </c>
      <c r="J621" s="2" t="e">
        <f>(Table1313[[#This Row],[Mean]]-Table1313[[#This Row],[Actual cost]])/Table1313[[#This Row],[Actual cost]]*100</f>
        <v>#DIV/0!</v>
      </c>
      <c r="K621" s="2">
        <f>_xlfn.STDEV.P(Table1313[[#This Row],[Estimated costs 1]:[Estimated costs 20]])</f>
        <v>0</v>
      </c>
      <c r="L621" s="2" t="e">
        <f>Table1313[[#This Row],[Dev]]/Table1313[[#This Row],[Mean]]*100</f>
        <v>#DIV/0!</v>
      </c>
      <c r="M621" s="2">
        <f>Table1313[[#This Row],[Estimated costs 1]]-Table1313[[#This Row],[Actual cost]]</f>
        <v>0</v>
      </c>
      <c r="N621" s="2" t="e">
        <f>Table1313[[#This Row],[Diff 1]]/Table1313[[#This Row],[Actual cost]]*100</f>
        <v>#DIV/0!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</row>
    <row r="622" spans="1:34" x14ac:dyDescent="0.3">
      <c r="A622" t="s">
        <v>646</v>
      </c>
      <c r="B622">
        <v>620</v>
      </c>
      <c r="C622" t="str">
        <f>LEFT(Table1313[[#This Row],[Contingency id]])</f>
        <v>C</v>
      </c>
      <c r="D622">
        <v>0</v>
      </c>
      <c r="E622" s="1">
        <v>1.01273885350318</v>
      </c>
      <c r="F622">
        <v>159</v>
      </c>
      <c r="G622">
        <v>157</v>
      </c>
      <c r="H622">
        <v>0</v>
      </c>
      <c r="I622" s="2">
        <f>AVERAGE(Table1313[[#This Row],[Estimated costs 1]:[Estimated costs 20]])</f>
        <v>0</v>
      </c>
      <c r="J622" s="2" t="e">
        <f>(Table1313[[#This Row],[Mean]]-Table1313[[#This Row],[Actual cost]])/Table1313[[#This Row],[Actual cost]]*100</f>
        <v>#DIV/0!</v>
      </c>
      <c r="K622" s="2">
        <f>_xlfn.STDEV.P(Table1313[[#This Row],[Estimated costs 1]:[Estimated costs 20]])</f>
        <v>0</v>
      </c>
      <c r="L622" s="2" t="e">
        <f>Table1313[[#This Row],[Dev]]/Table1313[[#This Row],[Mean]]*100</f>
        <v>#DIV/0!</v>
      </c>
      <c r="M622" s="2">
        <f>Table1313[[#This Row],[Estimated costs 1]]-Table1313[[#This Row],[Actual cost]]</f>
        <v>0</v>
      </c>
      <c r="N622" s="2" t="e">
        <f>Table1313[[#This Row],[Diff 1]]/Table1313[[#This Row],[Actual cost]]*100</f>
        <v>#DIV/0!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</row>
    <row r="623" spans="1:34" x14ac:dyDescent="0.3">
      <c r="A623" t="s">
        <v>647</v>
      </c>
      <c r="B623">
        <v>621</v>
      </c>
      <c r="C623" t="str">
        <f>LEFT(Table1313[[#This Row],[Contingency id]])</f>
        <v>C</v>
      </c>
      <c r="D623">
        <v>0</v>
      </c>
      <c r="E623" s="1">
        <v>1</v>
      </c>
      <c r="F623">
        <v>149</v>
      </c>
      <c r="G623">
        <v>149</v>
      </c>
      <c r="H623">
        <v>0</v>
      </c>
      <c r="I623" s="2">
        <f>AVERAGE(Table1313[[#This Row],[Estimated costs 1]:[Estimated costs 20]])</f>
        <v>0</v>
      </c>
      <c r="J623" s="2" t="e">
        <f>(Table1313[[#This Row],[Mean]]-Table1313[[#This Row],[Actual cost]])/Table1313[[#This Row],[Actual cost]]*100</f>
        <v>#DIV/0!</v>
      </c>
      <c r="K623" s="2">
        <f>_xlfn.STDEV.P(Table1313[[#This Row],[Estimated costs 1]:[Estimated costs 20]])</f>
        <v>0</v>
      </c>
      <c r="L623" s="2" t="e">
        <f>Table1313[[#This Row],[Dev]]/Table1313[[#This Row],[Mean]]*100</f>
        <v>#DIV/0!</v>
      </c>
      <c r="M623" s="2">
        <f>Table1313[[#This Row],[Estimated costs 1]]-Table1313[[#This Row],[Actual cost]]</f>
        <v>0</v>
      </c>
      <c r="N623" s="2" t="e">
        <f>Table1313[[#This Row],[Diff 1]]/Table1313[[#This Row],[Actual cost]]*100</f>
        <v>#DIV/0!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</row>
    <row r="624" spans="1:34" x14ac:dyDescent="0.3">
      <c r="A624" t="s">
        <v>648</v>
      </c>
      <c r="B624">
        <v>622</v>
      </c>
      <c r="C624" t="str">
        <f>LEFT(Table1313[[#This Row],[Contingency id]])</f>
        <v>C</v>
      </c>
      <c r="D624">
        <v>0</v>
      </c>
      <c r="E624" s="1">
        <v>1</v>
      </c>
      <c r="F624">
        <v>159</v>
      </c>
      <c r="G624">
        <v>159</v>
      </c>
      <c r="H624">
        <v>0</v>
      </c>
      <c r="I624" s="2">
        <f>AVERAGE(Table1313[[#This Row],[Estimated costs 1]:[Estimated costs 20]])</f>
        <v>0</v>
      </c>
      <c r="J624" s="2" t="e">
        <f>(Table1313[[#This Row],[Mean]]-Table1313[[#This Row],[Actual cost]])/Table1313[[#This Row],[Actual cost]]*100</f>
        <v>#DIV/0!</v>
      </c>
      <c r="K624" s="2">
        <f>_xlfn.STDEV.P(Table1313[[#This Row],[Estimated costs 1]:[Estimated costs 20]])</f>
        <v>0</v>
      </c>
      <c r="L624" s="2" t="e">
        <f>Table1313[[#This Row],[Dev]]/Table1313[[#This Row],[Mean]]*100</f>
        <v>#DIV/0!</v>
      </c>
      <c r="M624" s="2">
        <f>Table1313[[#This Row],[Estimated costs 1]]-Table1313[[#This Row],[Actual cost]]</f>
        <v>0</v>
      </c>
      <c r="N624" s="2" t="e">
        <f>Table1313[[#This Row],[Diff 1]]/Table1313[[#This Row],[Actual cost]]*100</f>
        <v>#DIV/0!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</row>
    <row r="625" spans="1:34" x14ac:dyDescent="0.3">
      <c r="A625" t="s">
        <v>649</v>
      </c>
      <c r="B625">
        <v>623</v>
      </c>
      <c r="C625" t="str">
        <f>LEFT(Table1313[[#This Row],[Contingency id]])</f>
        <v>C</v>
      </c>
      <c r="D625">
        <v>0</v>
      </c>
      <c r="E625" s="1">
        <v>1</v>
      </c>
      <c r="F625">
        <v>70</v>
      </c>
      <c r="G625">
        <v>70</v>
      </c>
      <c r="H625">
        <v>0</v>
      </c>
      <c r="I625" s="2">
        <f>AVERAGE(Table1313[[#This Row],[Estimated costs 1]:[Estimated costs 20]])</f>
        <v>0</v>
      </c>
      <c r="J625" s="2" t="e">
        <f>(Table1313[[#This Row],[Mean]]-Table1313[[#This Row],[Actual cost]])/Table1313[[#This Row],[Actual cost]]*100</f>
        <v>#DIV/0!</v>
      </c>
      <c r="K625" s="2">
        <f>_xlfn.STDEV.P(Table1313[[#This Row],[Estimated costs 1]:[Estimated costs 20]])</f>
        <v>0</v>
      </c>
      <c r="L625" s="2" t="e">
        <f>Table1313[[#This Row],[Dev]]/Table1313[[#This Row],[Mean]]*100</f>
        <v>#DIV/0!</v>
      </c>
      <c r="M625" s="2">
        <f>Table1313[[#This Row],[Estimated costs 1]]-Table1313[[#This Row],[Actual cost]]</f>
        <v>0</v>
      </c>
      <c r="N625" s="2" t="e">
        <f>Table1313[[#This Row],[Diff 1]]/Table1313[[#This Row],[Actual cost]]*100</f>
        <v>#DIV/0!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</row>
    <row r="626" spans="1:34" x14ac:dyDescent="0.3">
      <c r="A626" t="s">
        <v>650</v>
      </c>
      <c r="B626">
        <v>624</v>
      </c>
      <c r="C626" t="str">
        <f>LEFT(Table1313[[#This Row],[Contingency id]])</f>
        <v>C</v>
      </c>
      <c r="D626">
        <v>0</v>
      </c>
      <c r="E626" s="1">
        <v>1</v>
      </c>
      <c r="F626">
        <v>70</v>
      </c>
      <c r="G626">
        <v>70</v>
      </c>
      <c r="H626">
        <v>0</v>
      </c>
      <c r="I626" s="2">
        <f>AVERAGE(Table1313[[#This Row],[Estimated costs 1]:[Estimated costs 20]])</f>
        <v>0</v>
      </c>
      <c r="J626" s="2" t="e">
        <f>(Table1313[[#This Row],[Mean]]-Table1313[[#This Row],[Actual cost]])/Table1313[[#This Row],[Actual cost]]*100</f>
        <v>#DIV/0!</v>
      </c>
      <c r="K626" s="2">
        <f>_xlfn.STDEV.P(Table1313[[#This Row],[Estimated costs 1]:[Estimated costs 20]])</f>
        <v>0</v>
      </c>
      <c r="L626" s="2" t="e">
        <f>Table1313[[#This Row],[Dev]]/Table1313[[#This Row],[Mean]]*100</f>
        <v>#DIV/0!</v>
      </c>
      <c r="M626" s="2">
        <f>Table1313[[#This Row],[Estimated costs 1]]-Table1313[[#This Row],[Actual cost]]</f>
        <v>0</v>
      </c>
      <c r="N626" s="2" t="e">
        <f>Table1313[[#This Row],[Diff 1]]/Table1313[[#This Row],[Actual cost]]*100</f>
        <v>#DIV/0!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</row>
    <row r="627" spans="1:34" x14ac:dyDescent="0.3">
      <c r="A627" t="s">
        <v>651</v>
      </c>
      <c r="B627">
        <v>625</v>
      </c>
      <c r="C627" t="str">
        <f>LEFT(Table1313[[#This Row],[Contingency id]])</f>
        <v>C</v>
      </c>
      <c r="D627">
        <v>0</v>
      </c>
      <c r="E627" s="1">
        <v>1</v>
      </c>
      <c r="F627">
        <v>70</v>
      </c>
      <c r="G627">
        <v>70</v>
      </c>
      <c r="H627">
        <v>0</v>
      </c>
      <c r="I627" s="2">
        <f>AVERAGE(Table1313[[#This Row],[Estimated costs 1]:[Estimated costs 20]])</f>
        <v>0</v>
      </c>
      <c r="J627" s="2" t="e">
        <f>(Table1313[[#This Row],[Mean]]-Table1313[[#This Row],[Actual cost]])/Table1313[[#This Row],[Actual cost]]*100</f>
        <v>#DIV/0!</v>
      </c>
      <c r="K627" s="2">
        <f>_xlfn.STDEV.P(Table1313[[#This Row],[Estimated costs 1]:[Estimated costs 20]])</f>
        <v>0</v>
      </c>
      <c r="L627" s="2" t="e">
        <f>Table1313[[#This Row],[Dev]]/Table1313[[#This Row],[Mean]]*100</f>
        <v>#DIV/0!</v>
      </c>
      <c r="M627" s="2">
        <f>Table1313[[#This Row],[Estimated costs 1]]-Table1313[[#This Row],[Actual cost]]</f>
        <v>0</v>
      </c>
      <c r="N627" s="2" t="e">
        <f>Table1313[[#This Row],[Diff 1]]/Table1313[[#This Row],[Actual cost]]*100</f>
        <v>#DIV/0!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</row>
    <row r="628" spans="1:34" x14ac:dyDescent="0.3">
      <c r="A628" t="s">
        <v>652</v>
      </c>
      <c r="B628">
        <v>626</v>
      </c>
      <c r="C628" t="str">
        <f>LEFT(Table1313[[#This Row],[Contingency id]])</f>
        <v>C</v>
      </c>
      <c r="D628">
        <v>0</v>
      </c>
      <c r="E628" s="1">
        <v>1</v>
      </c>
      <c r="F628">
        <v>84</v>
      </c>
      <c r="G628">
        <v>84</v>
      </c>
      <c r="H628">
        <v>0</v>
      </c>
      <c r="I628" s="2">
        <f>AVERAGE(Table1313[[#This Row],[Estimated costs 1]:[Estimated costs 20]])</f>
        <v>0</v>
      </c>
      <c r="J628" s="2" t="e">
        <f>(Table1313[[#This Row],[Mean]]-Table1313[[#This Row],[Actual cost]])/Table1313[[#This Row],[Actual cost]]*100</f>
        <v>#DIV/0!</v>
      </c>
      <c r="K628" s="2">
        <f>_xlfn.STDEV.P(Table1313[[#This Row],[Estimated costs 1]:[Estimated costs 20]])</f>
        <v>0</v>
      </c>
      <c r="L628" s="2" t="e">
        <f>Table1313[[#This Row],[Dev]]/Table1313[[#This Row],[Mean]]*100</f>
        <v>#DIV/0!</v>
      </c>
      <c r="M628" s="2">
        <f>Table1313[[#This Row],[Estimated costs 1]]-Table1313[[#This Row],[Actual cost]]</f>
        <v>0</v>
      </c>
      <c r="N628" s="2" t="e">
        <f>Table1313[[#This Row],[Diff 1]]/Table1313[[#This Row],[Actual cost]]*100</f>
        <v>#DIV/0!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</row>
    <row r="629" spans="1:34" x14ac:dyDescent="0.3">
      <c r="A629" t="s">
        <v>653</v>
      </c>
      <c r="B629">
        <v>627</v>
      </c>
      <c r="C629" t="str">
        <f>LEFT(Table1313[[#This Row],[Contingency id]])</f>
        <v>C</v>
      </c>
      <c r="D629">
        <v>0</v>
      </c>
      <c r="E629" s="1">
        <v>1</v>
      </c>
      <c r="F629">
        <v>70</v>
      </c>
      <c r="G629">
        <v>70</v>
      </c>
      <c r="H629">
        <v>0</v>
      </c>
      <c r="I629" s="2">
        <f>AVERAGE(Table1313[[#This Row],[Estimated costs 1]:[Estimated costs 20]])</f>
        <v>0</v>
      </c>
      <c r="J629" s="2" t="e">
        <f>(Table1313[[#This Row],[Mean]]-Table1313[[#This Row],[Actual cost]])/Table1313[[#This Row],[Actual cost]]*100</f>
        <v>#DIV/0!</v>
      </c>
      <c r="K629" s="2">
        <f>_xlfn.STDEV.P(Table1313[[#This Row],[Estimated costs 1]:[Estimated costs 20]])</f>
        <v>0</v>
      </c>
      <c r="L629" s="2" t="e">
        <f>Table1313[[#This Row],[Dev]]/Table1313[[#This Row],[Mean]]*100</f>
        <v>#DIV/0!</v>
      </c>
      <c r="M629" s="2">
        <f>Table1313[[#This Row],[Estimated costs 1]]-Table1313[[#This Row],[Actual cost]]</f>
        <v>0</v>
      </c>
      <c r="N629" s="2" t="e">
        <f>Table1313[[#This Row],[Diff 1]]/Table1313[[#This Row],[Actual cost]]*100</f>
        <v>#DIV/0!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</row>
    <row r="630" spans="1:34" x14ac:dyDescent="0.3">
      <c r="A630" t="s">
        <v>654</v>
      </c>
      <c r="B630">
        <v>628</v>
      </c>
      <c r="C630" t="str">
        <f>LEFT(Table1313[[#This Row],[Contingency id]])</f>
        <v>C</v>
      </c>
      <c r="D630">
        <v>0</v>
      </c>
      <c r="E630" s="1">
        <v>1.01204819277108</v>
      </c>
      <c r="F630">
        <v>84</v>
      </c>
      <c r="G630">
        <v>83</v>
      </c>
      <c r="H630">
        <v>0</v>
      </c>
      <c r="I630" s="2">
        <f>AVERAGE(Table1313[[#This Row],[Estimated costs 1]:[Estimated costs 20]])</f>
        <v>0</v>
      </c>
      <c r="J630" s="2" t="e">
        <f>(Table1313[[#This Row],[Mean]]-Table1313[[#This Row],[Actual cost]])/Table1313[[#This Row],[Actual cost]]*100</f>
        <v>#DIV/0!</v>
      </c>
      <c r="K630" s="2">
        <f>_xlfn.STDEV.P(Table1313[[#This Row],[Estimated costs 1]:[Estimated costs 20]])</f>
        <v>0</v>
      </c>
      <c r="L630" s="2" t="e">
        <f>Table1313[[#This Row],[Dev]]/Table1313[[#This Row],[Mean]]*100</f>
        <v>#DIV/0!</v>
      </c>
      <c r="M630" s="2">
        <f>Table1313[[#This Row],[Estimated costs 1]]-Table1313[[#This Row],[Actual cost]]</f>
        <v>0</v>
      </c>
      <c r="N630" s="2" t="e">
        <f>Table1313[[#This Row],[Diff 1]]/Table1313[[#This Row],[Actual cost]]*100</f>
        <v>#DIV/0!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</row>
    <row r="631" spans="1:34" x14ac:dyDescent="0.3">
      <c r="A631" t="s">
        <v>655</v>
      </c>
      <c r="B631">
        <v>629</v>
      </c>
      <c r="C631" t="str">
        <f>LEFT(Table1313[[#This Row],[Contingency id]])</f>
        <v>C</v>
      </c>
      <c r="D631">
        <v>0</v>
      </c>
      <c r="E631" s="1">
        <v>1</v>
      </c>
      <c r="F631">
        <v>70</v>
      </c>
      <c r="G631">
        <v>70</v>
      </c>
      <c r="H631">
        <v>0</v>
      </c>
      <c r="I631" s="2">
        <f>AVERAGE(Table1313[[#This Row],[Estimated costs 1]:[Estimated costs 20]])</f>
        <v>0</v>
      </c>
      <c r="J631" s="2" t="e">
        <f>(Table1313[[#This Row],[Mean]]-Table1313[[#This Row],[Actual cost]])/Table1313[[#This Row],[Actual cost]]*100</f>
        <v>#DIV/0!</v>
      </c>
      <c r="K631" s="2">
        <f>_xlfn.STDEV.P(Table1313[[#This Row],[Estimated costs 1]:[Estimated costs 20]])</f>
        <v>0</v>
      </c>
      <c r="L631" s="2" t="e">
        <f>Table1313[[#This Row],[Dev]]/Table1313[[#This Row],[Mean]]*100</f>
        <v>#DIV/0!</v>
      </c>
      <c r="M631" s="2">
        <f>Table1313[[#This Row],[Estimated costs 1]]-Table1313[[#This Row],[Actual cost]]</f>
        <v>0</v>
      </c>
      <c r="N631" s="2" t="e">
        <f>Table1313[[#This Row],[Diff 1]]/Table1313[[#This Row],[Actual cost]]*100</f>
        <v>#DIV/0!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</row>
    <row r="632" spans="1:34" x14ac:dyDescent="0.3">
      <c r="A632" t="s">
        <v>656</v>
      </c>
      <c r="B632">
        <v>630</v>
      </c>
      <c r="C632" t="str">
        <f>LEFT(Table1313[[#This Row],[Contingency id]])</f>
        <v>C</v>
      </c>
      <c r="D632">
        <v>0</v>
      </c>
      <c r="E632" s="1">
        <v>1.01449275362318</v>
      </c>
      <c r="F632">
        <v>70</v>
      </c>
      <c r="G632">
        <v>69</v>
      </c>
      <c r="H632">
        <v>0</v>
      </c>
      <c r="I632" s="2">
        <f>AVERAGE(Table1313[[#This Row],[Estimated costs 1]:[Estimated costs 20]])</f>
        <v>0</v>
      </c>
      <c r="J632" s="2" t="e">
        <f>(Table1313[[#This Row],[Mean]]-Table1313[[#This Row],[Actual cost]])/Table1313[[#This Row],[Actual cost]]*100</f>
        <v>#DIV/0!</v>
      </c>
      <c r="K632" s="2">
        <f>_xlfn.STDEV.P(Table1313[[#This Row],[Estimated costs 1]:[Estimated costs 20]])</f>
        <v>0</v>
      </c>
      <c r="L632" s="2" t="e">
        <f>Table1313[[#This Row],[Dev]]/Table1313[[#This Row],[Mean]]*100</f>
        <v>#DIV/0!</v>
      </c>
      <c r="M632" s="2">
        <f>Table1313[[#This Row],[Estimated costs 1]]-Table1313[[#This Row],[Actual cost]]</f>
        <v>0</v>
      </c>
      <c r="N632" s="2" t="e">
        <f>Table1313[[#This Row],[Diff 1]]/Table1313[[#This Row],[Actual cost]]*100</f>
        <v>#DIV/0!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</row>
    <row r="633" spans="1:34" x14ac:dyDescent="0.3">
      <c r="A633" t="s">
        <v>657</v>
      </c>
      <c r="B633">
        <v>631</v>
      </c>
      <c r="C633" t="str">
        <f>LEFT(Table1313[[#This Row],[Contingency id]])</f>
        <v>C</v>
      </c>
      <c r="D633">
        <v>0</v>
      </c>
      <c r="E633" s="1">
        <v>1</v>
      </c>
      <c r="F633">
        <v>70</v>
      </c>
      <c r="G633">
        <v>70</v>
      </c>
      <c r="H633">
        <v>0</v>
      </c>
      <c r="I633" s="2">
        <f>AVERAGE(Table1313[[#This Row],[Estimated costs 1]:[Estimated costs 20]])</f>
        <v>0</v>
      </c>
      <c r="J633" s="2" t="e">
        <f>(Table1313[[#This Row],[Mean]]-Table1313[[#This Row],[Actual cost]])/Table1313[[#This Row],[Actual cost]]*100</f>
        <v>#DIV/0!</v>
      </c>
      <c r="K633" s="2">
        <f>_xlfn.STDEV.P(Table1313[[#This Row],[Estimated costs 1]:[Estimated costs 20]])</f>
        <v>0</v>
      </c>
      <c r="L633" s="2" t="e">
        <f>Table1313[[#This Row],[Dev]]/Table1313[[#This Row],[Mean]]*100</f>
        <v>#DIV/0!</v>
      </c>
      <c r="M633" s="2">
        <f>Table1313[[#This Row],[Estimated costs 1]]-Table1313[[#This Row],[Actual cost]]</f>
        <v>0</v>
      </c>
      <c r="N633" s="2" t="e">
        <f>Table1313[[#This Row],[Diff 1]]/Table1313[[#This Row],[Actual cost]]*100</f>
        <v>#DIV/0!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</row>
    <row r="634" spans="1:34" x14ac:dyDescent="0.3">
      <c r="A634" t="s">
        <v>658</v>
      </c>
      <c r="B634">
        <v>632</v>
      </c>
      <c r="C634" t="str">
        <f>LEFT(Table1313[[#This Row],[Contingency id]])</f>
        <v>C</v>
      </c>
      <c r="D634">
        <v>0</v>
      </c>
      <c r="E634" s="1">
        <v>1</v>
      </c>
      <c r="F634">
        <v>84</v>
      </c>
      <c r="G634">
        <v>84</v>
      </c>
      <c r="H634">
        <v>0</v>
      </c>
      <c r="I634" s="2">
        <f>AVERAGE(Table1313[[#This Row],[Estimated costs 1]:[Estimated costs 20]])</f>
        <v>0</v>
      </c>
      <c r="J634" s="2" t="e">
        <f>(Table1313[[#This Row],[Mean]]-Table1313[[#This Row],[Actual cost]])/Table1313[[#This Row],[Actual cost]]*100</f>
        <v>#DIV/0!</v>
      </c>
      <c r="K634" s="2">
        <f>_xlfn.STDEV.P(Table1313[[#This Row],[Estimated costs 1]:[Estimated costs 20]])</f>
        <v>0</v>
      </c>
      <c r="L634" s="2" t="e">
        <f>Table1313[[#This Row],[Dev]]/Table1313[[#This Row],[Mean]]*100</f>
        <v>#DIV/0!</v>
      </c>
      <c r="M634" s="2">
        <f>Table1313[[#This Row],[Estimated costs 1]]-Table1313[[#This Row],[Actual cost]]</f>
        <v>0</v>
      </c>
      <c r="N634" s="2" t="e">
        <f>Table1313[[#This Row],[Diff 1]]/Table1313[[#This Row],[Actual cost]]*100</f>
        <v>#DIV/0!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</row>
    <row r="635" spans="1:34" x14ac:dyDescent="0.3">
      <c r="A635" t="s">
        <v>659</v>
      </c>
      <c r="B635">
        <v>633</v>
      </c>
      <c r="C635" t="str">
        <f>LEFT(Table1313[[#This Row],[Contingency id]])</f>
        <v>C</v>
      </c>
      <c r="D635">
        <v>0</v>
      </c>
      <c r="E635" s="1">
        <v>1</v>
      </c>
      <c r="F635">
        <v>84</v>
      </c>
      <c r="G635">
        <v>84</v>
      </c>
      <c r="H635">
        <v>0</v>
      </c>
      <c r="I635" s="2">
        <f>AVERAGE(Table1313[[#This Row],[Estimated costs 1]:[Estimated costs 20]])</f>
        <v>0</v>
      </c>
      <c r="J635" s="2" t="e">
        <f>(Table1313[[#This Row],[Mean]]-Table1313[[#This Row],[Actual cost]])/Table1313[[#This Row],[Actual cost]]*100</f>
        <v>#DIV/0!</v>
      </c>
      <c r="K635" s="2">
        <f>_xlfn.STDEV.P(Table1313[[#This Row],[Estimated costs 1]:[Estimated costs 20]])</f>
        <v>0</v>
      </c>
      <c r="L635" s="2" t="e">
        <f>Table1313[[#This Row],[Dev]]/Table1313[[#This Row],[Mean]]*100</f>
        <v>#DIV/0!</v>
      </c>
      <c r="M635" s="2">
        <f>Table1313[[#This Row],[Estimated costs 1]]-Table1313[[#This Row],[Actual cost]]</f>
        <v>0</v>
      </c>
      <c r="N635" s="2" t="e">
        <f>Table1313[[#This Row],[Diff 1]]/Table1313[[#This Row],[Actual cost]]*100</f>
        <v>#DIV/0!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</row>
    <row r="636" spans="1:34" x14ac:dyDescent="0.3">
      <c r="A636" t="s">
        <v>660</v>
      </c>
      <c r="B636">
        <v>634</v>
      </c>
      <c r="C636" t="str">
        <f>LEFT(Table1313[[#This Row],[Contingency id]])</f>
        <v>C</v>
      </c>
      <c r="D636">
        <v>0</v>
      </c>
      <c r="E636" s="1">
        <v>1.01204819277108</v>
      </c>
      <c r="F636">
        <v>84</v>
      </c>
      <c r="G636">
        <v>83</v>
      </c>
      <c r="H636">
        <v>0</v>
      </c>
      <c r="I636" s="2">
        <f>AVERAGE(Table1313[[#This Row],[Estimated costs 1]:[Estimated costs 20]])</f>
        <v>0</v>
      </c>
      <c r="J636" s="2" t="e">
        <f>(Table1313[[#This Row],[Mean]]-Table1313[[#This Row],[Actual cost]])/Table1313[[#This Row],[Actual cost]]*100</f>
        <v>#DIV/0!</v>
      </c>
      <c r="K636" s="2">
        <f>_xlfn.STDEV.P(Table1313[[#This Row],[Estimated costs 1]:[Estimated costs 20]])</f>
        <v>0</v>
      </c>
      <c r="L636" s="2" t="e">
        <f>Table1313[[#This Row],[Dev]]/Table1313[[#This Row],[Mean]]*100</f>
        <v>#DIV/0!</v>
      </c>
      <c r="M636" s="2">
        <f>Table1313[[#This Row],[Estimated costs 1]]-Table1313[[#This Row],[Actual cost]]</f>
        <v>0</v>
      </c>
      <c r="N636" s="2" t="e">
        <f>Table1313[[#This Row],[Diff 1]]/Table1313[[#This Row],[Actual cost]]*100</f>
        <v>#DIV/0!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</row>
    <row r="637" spans="1:34" x14ac:dyDescent="0.3">
      <c r="A637" t="s">
        <v>661</v>
      </c>
      <c r="B637">
        <v>635</v>
      </c>
      <c r="C637" t="str">
        <f>LEFT(Table1313[[#This Row],[Contingency id]])</f>
        <v>C</v>
      </c>
      <c r="D637">
        <v>0</v>
      </c>
      <c r="E637" s="1">
        <v>1</v>
      </c>
      <c r="F637">
        <v>70</v>
      </c>
      <c r="G637">
        <v>70</v>
      </c>
      <c r="H637">
        <v>0</v>
      </c>
      <c r="I637" s="2">
        <f>AVERAGE(Table1313[[#This Row],[Estimated costs 1]:[Estimated costs 20]])</f>
        <v>0</v>
      </c>
      <c r="J637" s="2" t="e">
        <f>(Table1313[[#This Row],[Mean]]-Table1313[[#This Row],[Actual cost]])/Table1313[[#This Row],[Actual cost]]*100</f>
        <v>#DIV/0!</v>
      </c>
      <c r="K637" s="2">
        <f>_xlfn.STDEV.P(Table1313[[#This Row],[Estimated costs 1]:[Estimated costs 20]])</f>
        <v>0</v>
      </c>
      <c r="L637" s="2" t="e">
        <f>Table1313[[#This Row],[Dev]]/Table1313[[#This Row],[Mean]]*100</f>
        <v>#DIV/0!</v>
      </c>
      <c r="M637" s="2">
        <f>Table1313[[#This Row],[Estimated costs 1]]-Table1313[[#This Row],[Actual cost]]</f>
        <v>0</v>
      </c>
      <c r="N637" s="2" t="e">
        <f>Table1313[[#This Row],[Diff 1]]/Table1313[[#This Row],[Actual cost]]*100</f>
        <v>#DIV/0!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</row>
    <row r="638" spans="1:34" x14ac:dyDescent="0.3">
      <c r="A638" t="s">
        <v>662</v>
      </c>
      <c r="B638">
        <v>636</v>
      </c>
      <c r="C638" t="str">
        <f>LEFT(Table1313[[#This Row],[Contingency id]])</f>
        <v>C</v>
      </c>
      <c r="D638">
        <v>0</v>
      </c>
      <c r="E638" s="1">
        <v>1</v>
      </c>
      <c r="F638">
        <v>70</v>
      </c>
      <c r="G638">
        <v>70</v>
      </c>
      <c r="H638">
        <v>0</v>
      </c>
      <c r="I638" s="2">
        <f>AVERAGE(Table1313[[#This Row],[Estimated costs 1]:[Estimated costs 20]])</f>
        <v>0</v>
      </c>
      <c r="J638" s="2" t="e">
        <f>(Table1313[[#This Row],[Mean]]-Table1313[[#This Row],[Actual cost]])/Table1313[[#This Row],[Actual cost]]*100</f>
        <v>#DIV/0!</v>
      </c>
      <c r="K638" s="2">
        <f>_xlfn.STDEV.P(Table1313[[#This Row],[Estimated costs 1]:[Estimated costs 20]])</f>
        <v>0</v>
      </c>
      <c r="L638" s="2" t="e">
        <f>Table1313[[#This Row],[Dev]]/Table1313[[#This Row],[Mean]]*100</f>
        <v>#DIV/0!</v>
      </c>
      <c r="M638" s="2">
        <f>Table1313[[#This Row],[Estimated costs 1]]-Table1313[[#This Row],[Actual cost]]</f>
        <v>0</v>
      </c>
      <c r="N638" s="2" t="e">
        <f>Table1313[[#This Row],[Diff 1]]/Table1313[[#This Row],[Actual cost]]*100</f>
        <v>#DIV/0!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</row>
    <row r="639" spans="1:34" x14ac:dyDescent="0.3">
      <c r="A639" t="s">
        <v>663</v>
      </c>
      <c r="B639">
        <v>637</v>
      </c>
      <c r="C639" t="str">
        <f>LEFT(Table1313[[#This Row],[Contingency id]])</f>
        <v>C</v>
      </c>
      <c r="D639">
        <v>0</v>
      </c>
      <c r="E639" s="1">
        <v>1</v>
      </c>
      <c r="F639">
        <v>122</v>
      </c>
      <c r="G639">
        <v>122</v>
      </c>
      <c r="H639">
        <v>0</v>
      </c>
      <c r="I639" s="2">
        <f>AVERAGE(Table1313[[#This Row],[Estimated costs 1]:[Estimated costs 20]])</f>
        <v>0</v>
      </c>
      <c r="J639" s="2" t="e">
        <f>(Table1313[[#This Row],[Mean]]-Table1313[[#This Row],[Actual cost]])/Table1313[[#This Row],[Actual cost]]*100</f>
        <v>#DIV/0!</v>
      </c>
      <c r="K639" s="2">
        <f>_xlfn.STDEV.P(Table1313[[#This Row],[Estimated costs 1]:[Estimated costs 20]])</f>
        <v>0</v>
      </c>
      <c r="L639" s="2" t="e">
        <f>Table1313[[#This Row],[Dev]]/Table1313[[#This Row],[Mean]]*100</f>
        <v>#DIV/0!</v>
      </c>
      <c r="M639" s="2">
        <f>Table1313[[#This Row],[Estimated costs 1]]-Table1313[[#This Row],[Actual cost]]</f>
        <v>0</v>
      </c>
      <c r="N639" s="2" t="e">
        <f>Table1313[[#This Row],[Diff 1]]/Table1313[[#This Row],[Actual cost]]*100</f>
        <v>#DIV/0!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</row>
    <row r="640" spans="1:34" x14ac:dyDescent="0.3">
      <c r="A640" t="s">
        <v>664</v>
      </c>
      <c r="B640">
        <v>638</v>
      </c>
      <c r="C640" t="str">
        <f>LEFT(Table1313[[#This Row],[Contingency id]])</f>
        <v>C</v>
      </c>
      <c r="D640">
        <v>0</v>
      </c>
      <c r="E640" s="1">
        <v>1</v>
      </c>
      <c r="F640">
        <v>122</v>
      </c>
      <c r="G640">
        <v>122</v>
      </c>
      <c r="H640">
        <v>0</v>
      </c>
      <c r="I640" s="2">
        <f>AVERAGE(Table1313[[#This Row],[Estimated costs 1]:[Estimated costs 20]])</f>
        <v>0</v>
      </c>
      <c r="J640" s="2" t="e">
        <f>(Table1313[[#This Row],[Mean]]-Table1313[[#This Row],[Actual cost]])/Table1313[[#This Row],[Actual cost]]*100</f>
        <v>#DIV/0!</v>
      </c>
      <c r="K640" s="2">
        <f>_xlfn.STDEV.P(Table1313[[#This Row],[Estimated costs 1]:[Estimated costs 20]])</f>
        <v>0</v>
      </c>
      <c r="L640" s="2" t="e">
        <f>Table1313[[#This Row],[Dev]]/Table1313[[#This Row],[Mean]]*100</f>
        <v>#DIV/0!</v>
      </c>
      <c r="M640" s="2">
        <f>Table1313[[#This Row],[Estimated costs 1]]-Table1313[[#This Row],[Actual cost]]</f>
        <v>0</v>
      </c>
      <c r="N640" s="2" t="e">
        <f>Table1313[[#This Row],[Diff 1]]/Table1313[[#This Row],[Actual cost]]*100</f>
        <v>#DIV/0!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</row>
    <row r="641" spans="1:34" x14ac:dyDescent="0.3">
      <c r="A641" t="s">
        <v>665</v>
      </c>
      <c r="B641">
        <v>639</v>
      </c>
      <c r="C641" t="str">
        <f>LEFT(Table1313[[#This Row],[Contingency id]])</f>
        <v>C</v>
      </c>
      <c r="D641">
        <v>0</v>
      </c>
      <c r="E641" s="1">
        <v>1</v>
      </c>
      <c r="F641">
        <v>122</v>
      </c>
      <c r="G641">
        <v>122</v>
      </c>
      <c r="H641">
        <v>0</v>
      </c>
      <c r="I641" s="2">
        <f>AVERAGE(Table1313[[#This Row],[Estimated costs 1]:[Estimated costs 20]])</f>
        <v>0</v>
      </c>
      <c r="J641" s="2" t="e">
        <f>(Table1313[[#This Row],[Mean]]-Table1313[[#This Row],[Actual cost]])/Table1313[[#This Row],[Actual cost]]*100</f>
        <v>#DIV/0!</v>
      </c>
      <c r="K641" s="2">
        <f>_xlfn.STDEV.P(Table1313[[#This Row],[Estimated costs 1]:[Estimated costs 20]])</f>
        <v>0</v>
      </c>
      <c r="L641" s="2" t="e">
        <f>Table1313[[#This Row],[Dev]]/Table1313[[#This Row],[Mean]]*100</f>
        <v>#DIV/0!</v>
      </c>
      <c r="M641" s="2">
        <f>Table1313[[#This Row],[Estimated costs 1]]-Table1313[[#This Row],[Actual cost]]</f>
        <v>0</v>
      </c>
      <c r="N641" s="2" t="e">
        <f>Table1313[[#This Row],[Diff 1]]/Table1313[[#This Row],[Actual cost]]*100</f>
        <v>#DIV/0!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</row>
    <row r="642" spans="1:34" x14ac:dyDescent="0.3">
      <c r="A642" t="s">
        <v>666</v>
      </c>
      <c r="B642">
        <v>640</v>
      </c>
      <c r="C642" t="str">
        <f>LEFT(Table1313[[#This Row],[Contingency id]])</f>
        <v>C</v>
      </c>
      <c r="D642">
        <v>0</v>
      </c>
      <c r="E642" s="1">
        <v>1.0093457943925199</v>
      </c>
      <c r="F642">
        <v>108</v>
      </c>
      <c r="G642">
        <v>107</v>
      </c>
      <c r="H642">
        <v>0</v>
      </c>
      <c r="I642" s="2">
        <f>AVERAGE(Table1313[[#This Row],[Estimated costs 1]:[Estimated costs 20]])</f>
        <v>0</v>
      </c>
      <c r="J642" s="2" t="e">
        <f>(Table1313[[#This Row],[Mean]]-Table1313[[#This Row],[Actual cost]])/Table1313[[#This Row],[Actual cost]]*100</f>
        <v>#DIV/0!</v>
      </c>
      <c r="K642" s="2">
        <f>_xlfn.STDEV.P(Table1313[[#This Row],[Estimated costs 1]:[Estimated costs 20]])</f>
        <v>0</v>
      </c>
      <c r="L642" s="2" t="e">
        <f>Table1313[[#This Row],[Dev]]/Table1313[[#This Row],[Mean]]*100</f>
        <v>#DIV/0!</v>
      </c>
      <c r="M642" s="2">
        <f>Table1313[[#This Row],[Estimated costs 1]]-Table1313[[#This Row],[Actual cost]]</f>
        <v>0</v>
      </c>
      <c r="N642" s="2" t="e">
        <f>Table1313[[#This Row],[Diff 1]]/Table1313[[#This Row],[Actual cost]]*100</f>
        <v>#DIV/0!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</row>
    <row r="643" spans="1:34" x14ac:dyDescent="0.3">
      <c r="A643" t="s">
        <v>667</v>
      </c>
      <c r="B643">
        <v>641</v>
      </c>
      <c r="C643" t="str">
        <f>LEFT(Table1313[[#This Row],[Contingency id]])</f>
        <v>C</v>
      </c>
      <c r="D643">
        <v>0</v>
      </c>
      <c r="E643" s="1">
        <v>1</v>
      </c>
      <c r="F643">
        <v>122</v>
      </c>
      <c r="G643">
        <v>122</v>
      </c>
      <c r="H643">
        <v>0</v>
      </c>
      <c r="I643" s="2">
        <f>AVERAGE(Table1313[[#This Row],[Estimated costs 1]:[Estimated costs 20]])</f>
        <v>0</v>
      </c>
      <c r="J643" s="2" t="e">
        <f>(Table1313[[#This Row],[Mean]]-Table1313[[#This Row],[Actual cost]])/Table1313[[#This Row],[Actual cost]]*100</f>
        <v>#DIV/0!</v>
      </c>
      <c r="K643" s="2">
        <f>_xlfn.STDEV.P(Table1313[[#This Row],[Estimated costs 1]:[Estimated costs 20]])</f>
        <v>0</v>
      </c>
      <c r="L643" s="2" t="e">
        <f>Table1313[[#This Row],[Dev]]/Table1313[[#This Row],[Mean]]*100</f>
        <v>#DIV/0!</v>
      </c>
      <c r="M643" s="2">
        <f>Table1313[[#This Row],[Estimated costs 1]]-Table1313[[#This Row],[Actual cost]]</f>
        <v>0</v>
      </c>
      <c r="N643" s="2" t="e">
        <f>Table1313[[#This Row],[Diff 1]]/Table1313[[#This Row],[Actual cost]]*100</f>
        <v>#DIV/0!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</row>
    <row r="644" spans="1:34" x14ac:dyDescent="0.3">
      <c r="A644" t="s">
        <v>668</v>
      </c>
      <c r="B644">
        <v>642</v>
      </c>
      <c r="C644" t="str">
        <f>LEFT(Table1313[[#This Row],[Contingency id]])</f>
        <v>C</v>
      </c>
      <c r="D644">
        <v>0</v>
      </c>
      <c r="E644" s="1">
        <v>1</v>
      </c>
      <c r="F644">
        <v>122</v>
      </c>
      <c r="G644">
        <v>122</v>
      </c>
      <c r="H644">
        <v>0</v>
      </c>
      <c r="I644" s="2">
        <f>AVERAGE(Table1313[[#This Row],[Estimated costs 1]:[Estimated costs 20]])</f>
        <v>0</v>
      </c>
      <c r="J644" s="2" t="e">
        <f>(Table1313[[#This Row],[Mean]]-Table1313[[#This Row],[Actual cost]])/Table1313[[#This Row],[Actual cost]]*100</f>
        <v>#DIV/0!</v>
      </c>
      <c r="K644" s="2">
        <f>_xlfn.STDEV.P(Table1313[[#This Row],[Estimated costs 1]:[Estimated costs 20]])</f>
        <v>0</v>
      </c>
      <c r="L644" s="2" t="e">
        <f>Table1313[[#This Row],[Dev]]/Table1313[[#This Row],[Mean]]*100</f>
        <v>#DIV/0!</v>
      </c>
      <c r="M644" s="2">
        <f>Table1313[[#This Row],[Estimated costs 1]]-Table1313[[#This Row],[Actual cost]]</f>
        <v>0</v>
      </c>
      <c r="N644" s="2" t="e">
        <f>Table1313[[#This Row],[Diff 1]]/Table1313[[#This Row],[Actual cost]]*100</f>
        <v>#DIV/0!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</row>
    <row r="645" spans="1:34" x14ac:dyDescent="0.3">
      <c r="A645" t="s">
        <v>669</v>
      </c>
      <c r="B645">
        <v>643</v>
      </c>
      <c r="C645" t="str">
        <f>LEFT(Table1313[[#This Row],[Contingency id]])</f>
        <v>C</v>
      </c>
      <c r="D645">
        <v>0</v>
      </c>
      <c r="E645" s="1">
        <v>1.00826446280991</v>
      </c>
      <c r="F645">
        <v>122</v>
      </c>
      <c r="G645">
        <v>121</v>
      </c>
      <c r="H645">
        <v>0</v>
      </c>
      <c r="I645" s="2">
        <f>AVERAGE(Table1313[[#This Row],[Estimated costs 1]:[Estimated costs 20]])</f>
        <v>0</v>
      </c>
      <c r="J645" s="2" t="e">
        <f>(Table1313[[#This Row],[Mean]]-Table1313[[#This Row],[Actual cost]])/Table1313[[#This Row],[Actual cost]]*100</f>
        <v>#DIV/0!</v>
      </c>
      <c r="K645" s="2">
        <f>_xlfn.STDEV.P(Table1313[[#This Row],[Estimated costs 1]:[Estimated costs 20]])</f>
        <v>0</v>
      </c>
      <c r="L645" s="2" t="e">
        <f>Table1313[[#This Row],[Dev]]/Table1313[[#This Row],[Mean]]*100</f>
        <v>#DIV/0!</v>
      </c>
      <c r="M645" s="2">
        <f>Table1313[[#This Row],[Estimated costs 1]]-Table1313[[#This Row],[Actual cost]]</f>
        <v>0</v>
      </c>
      <c r="N645" s="2" t="e">
        <f>Table1313[[#This Row],[Diff 1]]/Table1313[[#This Row],[Actual cost]]*100</f>
        <v>#DIV/0!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</row>
    <row r="646" spans="1:34" x14ac:dyDescent="0.3">
      <c r="A646" t="s">
        <v>670</v>
      </c>
      <c r="B646">
        <v>644</v>
      </c>
      <c r="C646" t="str">
        <f>LEFT(Table1313[[#This Row],[Contingency id]])</f>
        <v>C</v>
      </c>
      <c r="D646">
        <v>0</v>
      </c>
      <c r="E646" s="1">
        <v>1.0166666666666599</v>
      </c>
      <c r="F646">
        <v>122</v>
      </c>
      <c r="G646">
        <v>120</v>
      </c>
      <c r="H646">
        <v>0</v>
      </c>
      <c r="I646" s="2">
        <f>AVERAGE(Table1313[[#This Row],[Estimated costs 1]:[Estimated costs 20]])</f>
        <v>0</v>
      </c>
      <c r="J646" s="2" t="e">
        <f>(Table1313[[#This Row],[Mean]]-Table1313[[#This Row],[Actual cost]])/Table1313[[#This Row],[Actual cost]]*100</f>
        <v>#DIV/0!</v>
      </c>
      <c r="K646" s="2">
        <f>_xlfn.STDEV.P(Table1313[[#This Row],[Estimated costs 1]:[Estimated costs 20]])</f>
        <v>0</v>
      </c>
      <c r="L646" s="2" t="e">
        <f>Table1313[[#This Row],[Dev]]/Table1313[[#This Row],[Mean]]*100</f>
        <v>#DIV/0!</v>
      </c>
      <c r="M646" s="2">
        <f>Table1313[[#This Row],[Estimated costs 1]]-Table1313[[#This Row],[Actual cost]]</f>
        <v>0</v>
      </c>
      <c r="N646" s="2" t="e">
        <f>Table1313[[#This Row],[Diff 1]]/Table1313[[#This Row],[Actual cost]]*100</f>
        <v>#DIV/0!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</row>
    <row r="647" spans="1:34" x14ac:dyDescent="0.3">
      <c r="A647" t="s">
        <v>671</v>
      </c>
      <c r="B647">
        <v>645</v>
      </c>
      <c r="C647" t="str">
        <f>LEFT(Table1313[[#This Row],[Contingency id]])</f>
        <v>C</v>
      </c>
      <c r="D647">
        <v>0</v>
      </c>
      <c r="E647" s="1">
        <v>1.00826446280991</v>
      </c>
      <c r="F647">
        <v>122</v>
      </c>
      <c r="G647">
        <v>121</v>
      </c>
      <c r="H647">
        <v>0</v>
      </c>
      <c r="I647" s="2">
        <f>AVERAGE(Table1313[[#This Row],[Estimated costs 1]:[Estimated costs 20]])</f>
        <v>0</v>
      </c>
      <c r="J647" s="2" t="e">
        <f>(Table1313[[#This Row],[Mean]]-Table1313[[#This Row],[Actual cost]])/Table1313[[#This Row],[Actual cost]]*100</f>
        <v>#DIV/0!</v>
      </c>
      <c r="K647" s="2">
        <f>_xlfn.STDEV.P(Table1313[[#This Row],[Estimated costs 1]:[Estimated costs 20]])</f>
        <v>0</v>
      </c>
      <c r="L647" s="2" t="e">
        <f>Table1313[[#This Row],[Dev]]/Table1313[[#This Row],[Mean]]*100</f>
        <v>#DIV/0!</v>
      </c>
      <c r="M647" s="2">
        <f>Table1313[[#This Row],[Estimated costs 1]]-Table1313[[#This Row],[Actual cost]]</f>
        <v>0</v>
      </c>
      <c r="N647" s="2" t="e">
        <f>Table1313[[#This Row],[Diff 1]]/Table1313[[#This Row],[Actual cost]]*100</f>
        <v>#DIV/0!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</row>
    <row r="648" spans="1:34" x14ac:dyDescent="0.3">
      <c r="A648" t="s">
        <v>672</v>
      </c>
      <c r="B648">
        <v>646</v>
      </c>
      <c r="C648" t="str">
        <f>LEFT(Table1313[[#This Row],[Contingency id]])</f>
        <v>C</v>
      </c>
      <c r="D648">
        <v>0</v>
      </c>
      <c r="E648" s="1">
        <v>1</v>
      </c>
      <c r="F648">
        <v>122</v>
      </c>
      <c r="G648">
        <v>122</v>
      </c>
      <c r="H648">
        <v>0</v>
      </c>
      <c r="I648" s="2">
        <f>AVERAGE(Table1313[[#This Row],[Estimated costs 1]:[Estimated costs 20]])</f>
        <v>0</v>
      </c>
      <c r="J648" s="2" t="e">
        <f>(Table1313[[#This Row],[Mean]]-Table1313[[#This Row],[Actual cost]])/Table1313[[#This Row],[Actual cost]]*100</f>
        <v>#DIV/0!</v>
      </c>
      <c r="K648" s="2">
        <f>_xlfn.STDEV.P(Table1313[[#This Row],[Estimated costs 1]:[Estimated costs 20]])</f>
        <v>0</v>
      </c>
      <c r="L648" s="2" t="e">
        <f>Table1313[[#This Row],[Dev]]/Table1313[[#This Row],[Mean]]*100</f>
        <v>#DIV/0!</v>
      </c>
      <c r="M648" s="2">
        <f>Table1313[[#This Row],[Estimated costs 1]]-Table1313[[#This Row],[Actual cost]]</f>
        <v>0</v>
      </c>
      <c r="N648" s="2" t="e">
        <f>Table1313[[#This Row],[Diff 1]]/Table1313[[#This Row],[Actual cost]]*100</f>
        <v>#DIV/0!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</row>
    <row r="649" spans="1:34" x14ac:dyDescent="0.3">
      <c r="A649" t="s">
        <v>673</v>
      </c>
      <c r="B649">
        <v>647</v>
      </c>
      <c r="C649" t="str">
        <f>LEFT(Table1313[[#This Row],[Contingency id]])</f>
        <v>C</v>
      </c>
      <c r="D649">
        <v>0</v>
      </c>
      <c r="E649" s="1">
        <v>1</v>
      </c>
      <c r="F649">
        <v>107</v>
      </c>
      <c r="G649">
        <v>107</v>
      </c>
      <c r="H649">
        <v>0</v>
      </c>
      <c r="I649" s="2">
        <f>AVERAGE(Table1313[[#This Row],[Estimated costs 1]:[Estimated costs 20]])</f>
        <v>0</v>
      </c>
      <c r="J649" s="2" t="e">
        <f>(Table1313[[#This Row],[Mean]]-Table1313[[#This Row],[Actual cost]])/Table1313[[#This Row],[Actual cost]]*100</f>
        <v>#DIV/0!</v>
      </c>
      <c r="K649" s="2">
        <f>_xlfn.STDEV.P(Table1313[[#This Row],[Estimated costs 1]:[Estimated costs 20]])</f>
        <v>0</v>
      </c>
      <c r="L649" s="2" t="e">
        <f>Table1313[[#This Row],[Dev]]/Table1313[[#This Row],[Mean]]*100</f>
        <v>#DIV/0!</v>
      </c>
      <c r="M649" s="2">
        <f>Table1313[[#This Row],[Estimated costs 1]]-Table1313[[#This Row],[Actual cost]]</f>
        <v>0</v>
      </c>
      <c r="N649" s="2" t="e">
        <f>Table1313[[#This Row],[Diff 1]]/Table1313[[#This Row],[Actual cost]]*100</f>
        <v>#DIV/0!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</row>
    <row r="650" spans="1:34" x14ac:dyDescent="0.3">
      <c r="A650" t="s">
        <v>674</v>
      </c>
      <c r="B650">
        <v>648</v>
      </c>
      <c r="C650" t="str">
        <f>LEFT(Table1313[[#This Row],[Contingency id]])</f>
        <v>C</v>
      </c>
      <c r="D650">
        <v>0</v>
      </c>
      <c r="E650" s="1">
        <v>1</v>
      </c>
      <c r="F650">
        <v>107</v>
      </c>
      <c r="G650">
        <v>107</v>
      </c>
      <c r="H650">
        <v>0</v>
      </c>
      <c r="I650" s="2">
        <f>AVERAGE(Table1313[[#This Row],[Estimated costs 1]:[Estimated costs 20]])</f>
        <v>0</v>
      </c>
      <c r="J650" s="2" t="e">
        <f>(Table1313[[#This Row],[Mean]]-Table1313[[#This Row],[Actual cost]])/Table1313[[#This Row],[Actual cost]]*100</f>
        <v>#DIV/0!</v>
      </c>
      <c r="K650" s="2">
        <f>_xlfn.STDEV.P(Table1313[[#This Row],[Estimated costs 1]:[Estimated costs 20]])</f>
        <v>0</v>
      </c>
      <c r="L650" s="2" t="e">
        <f>Table1313[[#This Row],[Dev]]/Table1313[[#This Row],[Mean]]*100</f>
        <v>#DIV/0!</v>
      </c>
      <c r="M650" s="2">
        <f>Table1313[[#This Row],[Estimated costs 1]]-Table1313[[#This Row],[Actual cost]]</f>
        <v>0</v>
      </c>
      <c r="N650" s="2" t="e">
        <f>Table1313[[#This Row],[Diff 1]]/Table1313[[#This Row],[Actual cost]]*100</f>
        <v>#DIV/0!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</row>
    <row r="651" spans="1:34" x14ac:dyDescent="0.3">
      <c r="A651" t="s">
        <v>675</v>
      </c>
      <c r="B651">
        <v>649</v>
      </c>
      <c r="C651" t="str">
        <f>LEFT(Table1313[[#This Row],[Contingency id]])</f>
        <v>C</v>
      </c>
      <c r="D651">
        <v>0</v>
      </c>
      <c r="E651" s="1">
        <v>1</v>
      </c>
      <c r="F651">
        <v>62</v>
      </c>
      <c r="G651">
        <v>62</v>
      </c>
      <c r="H651">
        <v>0</v>
      </c>
      <c r="I651" s="2">
        <f>AVERAGE(Table1313[[#This Row],[Estimated costs 1]:[Estimated costs 20]])</f>
        <v>0</v>
      </c>
      <c r="J651" s="2" t="e">
        <f>(Table1313[[#This Row],[Mean]]-Table1313[[#This Row],[Actual cost]])/Table1313[[#This Row],[Actual cost]]*100</f>
        <v>#DIV/0!</v>
      </c>
      <c r="K651" s="2">
        <f>_xlfn.STDEV.P(Table1313[[#This Row],[Estimated costs 1]:[Estimated costs 20]])</f>
        <v>0</v>
      </c>
      <c r="L651" s="2" t="e">
        <f>Table1313[[#This Row],[Dev]]/Table1313[[#This Row],[Mean]]*100</f>
        <v>#DIV/0!</v>
      </c>
      <c r="M651" s="2">
        <f>Table1313[[#This Row],[Estimated costs 1]]-Table1313[[#This Row],[Actual cost]]</f>
        <v>0</v>
      </c>
      <c r="N651" s="2" t="e">
        <f>Table1313[[#This Row],[Diff 1]]/Table1313[[#This Row],[Actual cost]]*100</f>
        <v>#DIV/0!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</row>
    <row r="652" spans="1:34" x14ac:dyDescent="0.3">
      <c r="A652" t="s">
        <v>676</v>
      </c>
      <c r="B652">
        <v>650</v>
      </c>
      <c r="C652" t="str">
        <f>LEFT(Table1313[[#This Row],[Contingency id]])</f>
        <v>C</v>
      </c>
      <c r="D652">
        <v>0</v>
      </c>
      <c r="E652" s="1">
        <v>1</v>
      </c>
      <c r="F652">
        <v>62</v>
      </c>
      <c r="G652">
        <v>62</v>
      </c>
      <c r="H652">
        <v>0</v>
      </c>
      <c r="I652" s="2">
        <f>AVERAGE(Table1313[[#This Row],[Estimated costs 1]:[Estimated costs 20]])</f>
        <v>0</v>
      </c>
      <c r="J652" s="2" t="e">
        <f>(Table1313[[#This Row],[Mean]]-Table1313[[#This Row],[Actual cost]])/Table1313[[#This Row],[Actual cost]]*100</f>
        <v>#DIV/0!</v>
      </c>
      <c r="K652" s="2">
        <f>_xlfn.STDEV.P(Table1313[[#This Row],[Estimated costs 1]:[Estimated costs 20]])</f>
        <v>0</v>
      </c>
      <c r="L652" s="2" t="e">
        <f>Table1313[[#This Row],[Dev]]/Table1313[[#This Row],[Mean]]*100</f>
        <v>#DIV/0!</v>
      </c>
      <c r="M652" s="2">
        <f>Table1313[[#This Row],[Estimated costs 1]]-Table1313[[#This Row],[Actual cost]]</f>
        <v>0</v>
      </c>
      <c r="N652" s="2" t="e">
        <f>Table1313[[#This Row],[Diff 1]]/Table1313[[#This Row],[Actual cost]]*100</f>
        <v>#DIV/0!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</row>
    <row r="653" spans="1:34" x14ac:dyDescent="0.3">
      <c r="A653" t="s">
        <v>677</v>
      </c>
      <c r="B653">
        <v>651</v>
      </c>
      <c r="C653" t="str">
        <f>LEFT(Table1313[[#This Row],[Contingency id]])</f>
        <v>C</v>
      </c>
      <c r="D653">
        <v>0</v>
      </c>
      <c r="E653" s="1">
        <v>1</v>
      </c>
      <c r="F653">
        <v>62</v>
      </c>
      <c r="G653">
        <v>62</v>
      </c>
      <c r="H653">
        <v>0</v>
      </c>
      <c r="I653" s="2">
        <f>AVERAGE(Table1313[[#This Row],[Estimated costs 1]:[Estimated costs 20]])</f>
        <v>0</v>
      </c>
      <c r="J653" s="2" t="e">
        <f>(Table1313[[#This Row],[Mean]]-Table1313[[#This Row],[Actual cost]])/Table1313[[#This Row],[Actual cost]]*100</f>
        <v>#DIV/0!</v>
      </c>
      <c r="K653" s="2">
        <f>_xlfn.STDEV.P(Table1313[[#This Row],[Estimated costs 1]:[Estimated costs 20]])</f>
        <v>0</v>
      </c>
      <c r="L653" s="2" t="e">
        <f>Table1313[[#This Row],[Dev]]/Table1313[[#This Row],[Mean]]*100</f>
        <v>#DIV/0!</v>
      </c>
      <c r="M653" s="2">
        <f>Table1313[[#This Row],[Estimated costs 1]]-Table1313[[#This Row],[Actual cost]]</f>
        <v>0</v>
      </c>
      <c r="N653" s="2" t="e">
        <f>Table1313[[#This Row],[Diff 1]]/Table1313[[#This Row],[Actual cost]]*100</f>
        <v>#DIV/0!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</row>
    <row r="654" spans="1:34" x14ac:dyDescent="0.3">
      <c r="A654" t="s">
        <v>678</v>
      </c>
      <c r="B654">
        <v>652</v>
      </c>
      <c r="C654" t="str">
        <f>LEFT(Table1313[[#This Row],[Contingency id]])</f>
        <v>C</v>
      </c>
      <c r="D654">
        <v>0</v>
      </c>
      <c r="E654" s="1">
        <v>1.01086956521739</v>
      </c>
      <c r="F654">
        <v>93</v>
      </c>
      <c r="G654">
        <v>92</v>
      </c>
      <c r="H654">
        <v>0</v>
      </c>
      <c r="I654" s="2">
        <f>AVERAGE(Table1313[[#This Row],[Estimated costs 1]:[Estimated costs 20]])</f>
        <v>0</v>
      </c>
      <c r="J654" s="2" t="e">
        <f>(Table1313[[#This Row],[Mean]]-Table1313[[#This Row],[Actual cost]])/Table1313[[#This Row],[Actual cost]]*100</f>
        <v>#DIV/0!</v>
      </c>
      <c r="K654" s="2">
        <f>_xlfn.STDEV.P(Table1313[[#This Row],[Estimated costs 1]:[Estimated costs 20]])</f>
        <v>0</v>
      </c>
      <c r="L654" s="2" t="e">
        <f>Table1313[[#This Row],[Dev]]/Table1313[[#This Row],[Mean]]*100</f>
        <v>#DIV/0!</v>
      </c>
      <c r="M654" s="2">
        <f>Table1313[[#This Row],[Estimated costs 1]]-Table1313[[#This Row],[Actual cost]]</f>
        <v>0</v>
      </c>
      <c r="N654" s="2" t="e">
        <f>Table1313[[#This Row],[Diff 1]]/Table1313[[#This Row],[Actual cost]]*100</f>
        <v>#DIV/0!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</row>
    <row r="655" spans="1:34" x14ac:dyDescent="0.3">
      <c r="A655" t="s">
        <v>679</v>
      </c>
      <c r="B655">
        <v>653</v>
      </c>
      <c r="C655" t="str">
        <f>LEFT(Table1313[[#This Row],[Contingency id]])</f>
        <v>C</v>
      </c>
      <c r="D655">
        <v>0</v>
      </c>
      <c r="E655" s="1">
        <v>1</v>
      </c>
      <c r="F655">
        <v>62</v>
      </c>
      <c r="G655">
        <v>62</v>
      </c>
      <c r="H655">
        <v>0</v>
      </c>
      <c r="I655" s="2">
        <f>AVERAGE(Table1313[[#This Row],[Estimated costs 1]:[Estimated costs 20]])</f>
        <v>0</v>
      </c>
      <c r="J655" s="2" t="e">
        <f>(Table1313[[#This Row],[Mean]]-Table1313[[#This Row],[Actual cost]])/Table1313[[#This Row],[Actual cost]]*100</f>
        <v>#DIV/0!</v>
      </c>
      <c r="K655" s="2">
        <f>_xlfn.STDEV.P(Table1313[[#This Row],[Estimated costs 1]:[Estimated costs 20]])</f>
        <v>0</v>
      </c>
      <c r="L655" s="2" t="e">
        <f>Table1313[[#This Row],[Dev]]/Table1313[[#This Row],[Mean]]*100</f>
        <v>#DIV/0!</v>
      </c>
      <c r="M655" s="2">
        <f>Table1313[[#This Row],[Estimated costs 1]]-Table1313[[#This Row],[Actual cost]]</f>
        <v>0</v>
      </c>
      <c r="N655" s="2" t="e">
        <f>Table1313[[#This Row],[Diff 1]]/Table1313[[#This Row],[Actual cost]]*100</f>
        <v>#DIV/0!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</row>
    <row r="656" spans="1:34" x14ac:dyDescent="0.3">
      <c r="A656" t="s">
        <v>680</v>
      </c>
      <c r="B656">
        <v>654</v>
      </c>
      <c r="C656" t="str">
        <f>LEFT(Table1313[[#This Row],[Contingency id]])</f>
        <v>C</v>
      </c>
      <c r="D656">
        <v>0</v>
      </c>
      <c r="E656" s="1">
        <v>1</v>
      </c>
      <c r="F656">
        <v>62</v>
      </c>
      <c r="G656">
        <v>62</v>
      </c>
      <c r="H656">
        <v>0</v>
      </c>
      <c r="I656" s="2">
        <f>AVERAGE(Table1313[[#This Row],[Estimated costs 1]:[Estimated costs 20]])</f>
        <v>0</v>
      </c>
      <c r="J656" s="2" t="e">
        <f>(Table1313[[#This Row],[Mean]]-Table1313[[#This Row],[Actual cost]])/Table1313[[#This Row],[Actual cost]]*100</f>
        <v>#DIV/0!</v>
      </c>
      <c r="K656" s="2">
        <f>_xlfn.STDEV.P(Table1313[[#This Row],[Estimated costs 1]:[Estimated costs 20]])</f>
        <v>0</v>
      </c>
      <c r="L656" s="2" t="e">
        <f>Table1313[[#This Row],[Dev]]/Table1313[[#This Row],[Mean]]*100</f>
        <v>#DIV/0!</v>
      </c>
      <c r="M656" s="2">
        <f>Table1313[[#This Row],[Estimated costs 1]]-Table1313[[#This Row],[Actual cost]]</f>
        <v>0</v>
      </c>
      <c r="N656" s="2" t="e">
        <f>Table1313[[#This Row],[Diff 1]]/Table1313[[#This Row],[Actual cost]]*100</f>
        <v>#DIV/0!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</row>
    <row r="657" spans="1:34" x14ac:dyDescent="0.3">
      <c r="A657" t="s">
        <v>681</v>
      </c>
      <c r="B657">
        <v>655</v>
      </c>
      <c r="C657" t="str">
        <f>LEFT(Table1313[[#This Row],[Contingency id]])</f>
        <v>C</v>
      </c>
      <c r="D657">
        <v>0</v>
      </c>
      <c r="E657" s="1">
        <v>1</v>
      </c>
      <c r="F657">
        <v>62</v>
      </c>
      <c r="G657">
        <v>62</v>
      </c>
      <c r="H657">
        <v>0</v>
      </c>
      <c r="I657" s="2">
        <f>AVERAGE(Table1313[[#This Row],[Estimated costs 1]:[Estimated costs 20]])</f>
        <v>0</v>
      </c>
      <c r="J657" s="2" t="e">
        <f>(Table1313[[#This Row],[Mean]]-Table1313[[#This Row],[Actual cost]])/Table1313[[#This Row],[Actual cost]]*100</f>
        <v>#DIV/0!</v>
      </c>
      <c r="K657" s="2">
        <f>_xlfn.STDEV.P(Table1313[[#This Row],[Estimated costs 1]:[Estimated costs 20]])</f>
        <v>0</v>
      </c>
      <c r="L657" s="2" t="e">
        <f>Table1313[[#This Row],[Dev]]/Table1313[[#This Row],[Mean]]*100</f>
        <v>#DIV/0!</v>
      </c>
      <c r="M657" s="2">
        <f>Table1313[[#This Row],[Estimated costs 1]]-Table1313[[#This Row],[Actual cost]]</f>
        <v>0</v>
      </c>
      <c r="N657" s="2" t="e">
        <f>Table1313[[#This Row],[Diff 1]]/Table1313[[#This Row],[Actual cost]]*100</f>
        <v>#DIV/0!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</row>
    <row r="658" spans="1:34" x14ac:dyDescent="0.3">
      <c r="A658" t="s">
        <v>682</v>
      </c>
      <c r="B658">
        <v>656</v>
      </c>
      <c r="C658" t="str">
        <f>LEFT(Table1313[[#This Row],[Contingency id]])</f>
        <v>C</v>
      </c>
      <c r="D658">
        <v>0</v>
      </c>
      <c r="E658" s="1">
        <v>1</v>
      </c>
      <c r="F658">
        <v>62</v>
      </c>
      <c r="G658">
        <v>62</v>
      </c>
      <c r="H658">
        <v>0</v>
      </c>
      <c r="I658" s="2">
        <f>AVERAGE(Table1313[[#This Row],[Estimated costs 1]:[Estimated costs 20]])</f>
        <v>0</v>
      </c>
      <c r="J658" s="2" t="e">
        <f>(Table1313[[#This Row],[Mean]]-Table1313[[#This Row],[Actual cost]])/Table1313[[#This Row],[Actual cost]]*100</f>
        <v>#DIV/0!</v>
      </c>
      <c r="K658" s="2">
        <f>_xlfn.STDEV.P(Table1313[[#This Row],[Estimated costs 1]:[Estimated costs 20]])</f>
        <v>0</v>
      </c>
      <c r="L658" s="2" t="e">
        <f>Table1313[[#This Row],[Dev]]/Table1313[[#This Row],[Mean]]*100</f>
        <v>#DIV/0!</v>
      </c>
      <c r="M658" s="2">
        <f>Table1313[[#This Row],[Estimated costs 1]]-Table1313[[#This Row],[Actual cost]]</f>
        <v>0</v>
      </c>
      <c r="N658" s="2" t="e">
        <f>Table1313[[#This Row],[Diff 1]]/Table1313[[#This Row],[Actual cost]]*100</f>
        <v>#DIV/0!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</row>
    <row r="659" spans="1:34" x14ac:dyDescent="0.3">
      <c r="A659" t="s">
        <v>683</v>
      </c>
      <c r="B659">
        <v>657</v>
      </c>
      <c r="C659" t="str">
        <f>LEFT(Table1313[[#This Row],[Contingency id]])</f>
        <v>C</v>
      </c>
      <c r="D659">
        <v>0</v>
      </c>
      <c r="E659" s="1">
        <v>1</v>
      </c>
      <c r="F659">
        <v>62</v>
      </c>
      <c r="G659">
        <v>62</v>
      </c>
      <c r="H659">
        <v>0</v>
      </c>
      <c r="I659" s="2">
        <f>AVERAGE(Table1313[[#This Row],[Estimated costs 1]:[Estimated costs 20]])</f>
        <v>0</v>
      </c>
      <c r="J659" s="2" t="e">
        <f>(Table1313[[#This Row],[Mean]]-Table1313[[#This Row],[Actual cost]])/Table1313[[#This Row],[Actual cost]]*100</f>
        <v>#DIV/0!</v>
      </c>
      <c r="K659" s="2">
        <f>_xlfn.STDEV.P(Table1313[[#This Row],[Estimated costs 1]:[Estimated costs 20]])</f>
        <v>0</v>
      </c>
      <c r="L659" s="2" t="e">
        <f>Table1313[[#This Row],[Dev]]/Table1313[[#This Row],[Mean]]*100</f>
        <v>#DIV/0!</v>
      </c>
      <c r="M659" s="2">
        <f>Table1313[[#This Row],[Estimated costs 1]]-Table1313[[#This Row],[Actual cost]]</f>
        <v>0</v>
      </c>
      <c r="N659" s="2" t="e">
        <f>Table1313[[#This Row],[Diff 1]]/Table1313[[#This Row],[Actual cost]]*100</f>
        <v>#DIV/0!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</row>
    <row r="660" spans="1:34" x14ac:dyDescent="0.3">
      <c r="A660" t="s">
        <v>684</v>
      </c>
      <c r="B660">
        <v>658</v>
      </c>
      <c r="C660" t="str">
        <f>LEFT(Table1313[[#This Row],[Contingency id]])</f>
        <v>C</v>
      </c>
      <c r="D660">
        <v>0</v>
      </c>
      <c r="E660" s="1">
        <v>1</v>
      </c>
      <c r="F660">
        <v>62</v>
      </c>
      <c r="G660">
        <v>62</v>
      </c>
      <c r="H660">
        <v>0</v>
      </c>
      <c r="I660" s="2">
        <f>AVERAGE(Table1313[[#This Row],[Estimated costs 1]:[Estimated costs 20]])</f>
        <v>0</v>
      </c>
      <c r="J660" s="2" t="e">
        <f>(Table1313[[#This Row],[Mean]]-Table1313[[#This Row],[Actual cost]])/Table1313[[#This Row],[Actual cost]]*100</f>
        <v>#DIV/0!</v>
      </c>
      <c r="K660" s="2">
        <f>_xlfn.STDEV.P(Table1313[[#This Row],[Estimated costs 1]:[Estimated costs 20]])</f>
        <v>0</v>
      </c>
      <c r="L660" s="2" t="e">
        <f>Table1313[[#This Row],[Dev]]/Table1313[[#This Row],[Mean]]*100</f>
        <v>#DIV/0!</v>
      </c>
      <c r="M660" s="2">
        <f>Table1313[[#This Row],[Estimated costs 1]]-Table1313[[#This Row],[Actual cost]]</f>
        <v>0</v>
      </c>
      <c r="N660" s="2" t="e">
        <f>Table1313[[#This Row],[Diff 1]]/Table1313[[#This Row],[Actual cost]]*100</f>
        <v>#DIV/0!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</row>
    <row r="661" spans="1:34" x14ac:dyDescent="0.3">
      <c r="A661" t="s">
        <v>685</v>
      </c>
      <c r="B661">
        <v>659</v>
      </c>
      <c r="C661" t="str">
        <f>LEFT(Table1313[[#This Row],[Contingency id]])</f>
        <v>C</v>
      </c>
      <c r="D661">
        <v>0</v>
      </c>
      <c r="E661" s="1">
        <v>1</v>
      </c>
      <c r="F661">
        <v>62</v>
      </c>
      <c r="G661">
        <v>62</v>
      </c>
      <c r="H661">
        <v>0</v>
      </c>
      <c r="I661" s="2">
        <f>AVERAGE(Table1313[[#This Row],[Estimated costs 1]:[Estimated costs 20]])</f>
        <v>0</v>
      </c>
      <c r="J661" s="2" t="e">
        <f>(Table1313[[#This Row],[Mean]]-Table1313[[#This Row],[Actual cost]])/Table1313[[#This Row],[Actual cost]]*100</f>
        <v>#DIV/0!</v>
      </c>
      <c r="K661" s="2">
        <f>_xlfn.STDEV.P(Table1313[[#This Row],[Estimated costs 1]:[Estimated costs 20]])</f>
        <v>0</v>
      </c>
      <c r="L661" s="2" t="e">
        <f>Table1313[[#This Row],[Dev]]/Table1313[[#This Row],[Mean]]*100</f>
        <v>#DIV/0!</v>
      </c>
      <c r="M661" s="2">
        <f>Table1313[[#This Row],[Estimated costs 1]]-Table1313[[#This Row],[Actual cost]]</f>
        <v>0</v>
      </c>
      <c r="N661" s="2" t="e">
        <f>Table1313[[#This Row],[Diff 1]]/Table1313[[#This Row],[Actual cost]]*100</f>
        <v>#DIV/0!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</row>
    <row r="662" spans="1:34" x14ac:dyDescent="0.3">
      <c r="A662" t="s">
        <v>686</v>
      </c>
      <c r="B662">
        <v>660</v>
      </c>
      <c r="C662" t="str">
        <f>LEFT(Table1313[[#This Row],[Contingency id]])</f>
        <v>C</v>
      </c>
      <c r="D662">
        <v>0</v>
      </c>
      <c r="E662" s="1">
        <v>1</v>
      </c>
      <c r="F662">
        <v>62</v>
      </c>
      <c r="G662">
        <v>62</v>
      </c>
      <c r="H662">
        <v>0</v>
      </c>
      <c r="I662" s="2">
        <f>AVERAGE(Table1313[[#This Row],[Estimated costs 1]:[Estimated costs 20]])</f>
        <v>0</v>
      </c>
      <c r="J662" s="2" t="e">
        <f>(Table1313[[#This Row],[Mean]]-Table1313[[#This Row],[Actual cost]])/Table1313[[#This Row],[Actual cost]]*100</f>
        <v>#DIV/0!</v>
      </c>
      <c r="K662" s="2">
        <f>_xlfn.STDEV.P(Table1313[[#This Row],[Estimated costs 1]:[Estimated costs 20]])</f>
        <v>0</v>
      </c>
      <c r="L662" s="2" t="e">
        <f>Table1313[[#This Row],[Dev]]/Table1313[[#This Row],[Mean]]*100</f>
        <v>#DIV/0!</v>
      </c>
      <c r="M662" s="2">
        <f>Table1313[[#This Row],[Estimated costs 1]]-Table1313[[#This Row],[Actual cost]]</f>
        <v>0</v>
      </c>
      <c r="N662" s="2" t="e">
        <f>Table1313[[#This Row],[Diff 1]]/Table1313[[#This Row],[Actual cost]]*100</f>
        <v>#DIV/0!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</row>
    <row r="663" spans="1:34" x14ac:dyDescent="0.3">
      <c r="A663" t="s">
        <v>687</v>
      </c>
      <c r="B663">
        <v>661</v>
      </c>
      <c r="C663" t="str">
        <f>LEFT(Table1313[[#This Row],[Contingency id]])</f>
        <v>C</v>
      </c>
      <c r="D663">
        <v>0</v>
      </c>
      <c r="E663" s="1">
        <v>1</v>
      </c>
      <c r="F663">
        <v>62</v>
      </c>
      <c r="G663">
        <v>62</v>
      </c>
      <c r="H663">
        <v>0</v>
      </c>
      <c r="I663" s="2">
        <f>AVERAGE(Table1313[[#This Row],[Estimated costs 1]:[Estimated costs 20]])</f>
        <v>0</v>
      </c>
      <c r="J663" s="2" t="e">
        <f>(Table1313[[#This Row],[Mean]]-Table1313[[#This Row],[Actual cost]])/Table1313[[#This Row],[Actual cost]]*100</f>
        <v>#DIV/0!</v>
      </c>
      <c r="K663" s="2">
        <f>_xlfn.STDEV.P(Table1313[[#This Row],[Estimated costs 1]:[Estimated costs 20]])</f>
        <v>0</v>
      </c>
      <c r="L663" s="2" t="e">
        <f>Table1313[[#This Row],[Dev]]/Table1313[[#This Row],[Mean]]*100</f>
        <v>#DIV/0!</v>
      </c>
      <c r="M663" s="2">
        <f>Table1313[[#This Row],[Estimated costs 1]]-Table1313[[#This Row],[Actual cost]]</f>
        <v>0</v>
      </c>
      <c r="N663" s="2" t="e">
        <f>Table1313[[#This Row],[Diff 1]]/Table1313[[#This Row],[Actual cost]]*100</f>
        <v>#DIV/0!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</row>
    <row r="664" spans="1:34" x14ac:dyDescent="0.3">
      <c r="A664" t="s">
        <v>688</v>
      </c>
      <c r="B664">
        <v>662</v>
      </c>
      <c r="C664" t="str">
        <f>LEFT(Table1313[[#This Row],[Contingency id]])</f>
        <v>C</v>
      </c>
      <c r="D664">
        <v>0</v>
      </c>
      <c r="E664" s="1">
        <v>1</v>
      </c>
      <c r="F664">
        <v>91</v>
      </c>
      <c r="G664">
        <v>91</v>
      </c>
      <c r="H664">
        <v>0</v>
      </c>
      <c r="I664" s="2">
        <f>AVERAGE(Table1313[[#This Row],[Estimated costs 1]:[Estimated costs 20]])</f>
        <v>0</v>
      </c>
      <c r="J664" s="2" t="e">
        <f>(Table1313[[#This Row],[Mean]]-Table1313[[#This Row],[Actual cost]])/Table1313[[#This Row],[Actual cost]]*100</f>
        <v>#DIV/0!</v>
      </c>
      <c r="K664" s="2">
        <f>_xlfn.STDEV.P(Table1313[[#This Row],[Estimated costs 1]:[Estimated costs 20]])</f>
        <v>0</v>
      </c>
      <c r="L664" s="2" t="e">
        <f>Table1313[[#This Row],[Dev]]/Table1313[[#This Row],[Mean]]*100</f>
        <v>#DIV/0!</v>
      </c>
      <c r="M664" s="2">
        <f>Table1313[[#This Row],[Estimated costs 1]]-Table1313[[#This Row],[Actual cost]]</f>
        <v>0</v>
      </c>
      <c r="N664" s="2" t="e">
        <f>Table1313[[#This Row],[Diff 1]]/Table1313[[#This Row],[Actual cost]]*100</f>
        <v>#DIV/0!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</row>
    <row r="665" spans="1:34" x14ac:dyDescent="0.3">
      <c r="A665" t="s">
        <v>689</v>
      </c>
      <c r="B665">
        <v>663</v>
      </c>
      <c r="C665" t="str">
        <f>LEFT(Table1313[[#This Row],[Contingency id]])</f>
        <v>C</v>
      </c>
      <c r="D665">
        <v>0</v>
      </c>
      <c r="E665" s="1">
        <v>1.02173913043478</v>
      </c>
      <c r="F665">
        <v>94</v>
      </c>
      <c r="G665">
        <v>92</v>
      </c>
      <c r="H665">
        <v>0</v>
      </c>
      <c r="I665" s="2">
        <f>AVERAGE(Table1313[[#This Row],[Estimated costs 1]:[Estimated costs 20]])</f>
        <v>0</v>
      </c>
      <c r="J665" s="2" t="e">
        <f>(Table1313[[#This Row],[Mean]]-Table1313[[#This Row],[Actual cost]])/Table1313[[#This Row],[Actual cost]]*100</f>
        <v>#DIV/0!</v>
      </c>
      <c r="K665" s="2">
        <f>_xlfn.STDEV.P(Table1313[[#This Row],[Estimated costs 1]:[Estimated costs 20]])</f>
        <v>0</v>
      </c>
      <c r="L665" s="2" t="e">
        <f>Table1313[[#This Row],[Dev]]/Table1313[[#This Row],[Mean]]*100</f>
        <v>#DIV/0!</v>
      </c>
      <c r="M665" s="2">
        <f>Table1313[[#This Row],[Estimated costs 1]]-Table1313[[#This Row],[Actual cost]]</f>
        <v>0</v>
      </c>
      <c r="N665" s="2" t="e">
        <f>Table1313[[#This Row],[Diff 1]]/Table1313[[#This Row],[Actual cost]]*100</f>
        <v>#DIV/0!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</row>
    <row r="666" spans="1:34" x14ac:dyDescent="0.3">
      <c r="A666" t="s">
        <v>690</v>
      </c>
      <c r="B666">
        <v>664</v>
      </c>
      <c r="C666" t="str">
        <f>LEFT(Table1313[[#This Row],[Contingency id]])</f>
        <v>C</v>
      </c>
      <c r="D666">
        <v>0</v>
      </c>
      <c r="E666" s="1">
        <v>1</v>
      </c>
      <c r="F666">
        <v>94</v>
      </c>
      <c r="G666">
        <v>94</v>
      </c>
      <c r="H666">
        <v>0</v>
      </c>
      <c r="I666" s="2">
        <f>AVERAGE(Table1313[[#This Row],[Estimated costs 1]:[Estimated costs 20]])</f>
        <v>0</v>
      </c>
      <c r="J666" s="2" t="e">
        <f>(Table1313[[#This Row],[Mean]]-Table1313[[#This Row],[Actual cost]])/Table1313[[#This Row],[Actual cost]]*100</f>
        <v>#DIV/0!</v>
      </c>
      <c r="K666" s="2">
        <f>_xlfn.STDEV.P(Table1313[[#This Row],[Estimated costs 1]:[Estimated costs 20]])</f>
        <v>0</v>
      </c>
      <c r="L666" s="2" t="e">
        <f>Table1313[[#This Row],[Dev]]/Table1313[[#This Row],[Mean]]*100</f>
        <v>#DIV/0!</v>
      </c>
      <c r="M666" s="2">
        <f>Table1313[[#This Row],[Estimated costs 1]]-Table1313[[#This Row],[Actual cost]]</f>
        <v>0</v>
      </c>
      <c r="N666" s="2" t="e">
        <f>Table1313[[#This Row],[Diff 1]]/Table1313[[#This Row],[Actual cost]]*100</f>
        <v>#DIV/0!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</row>
    <row r="667" spans="1:34" x14ac:dyDescent="0.3">
      <c r="A667" t="s">
        <v>691</v>
      </c>
      <c r="B667">
        <v>665</v>
      </c>
      <c r="C667" t="str">
        <f>LEFT(Table1313[[#This Row],[Contingency id]])</f>
        <v>C</v>
      </c>
      <c r="D667">
        <v>0</v>
      </c>
      <c r="E667" s="1">
        <v>1.0224719101123501</v>
      </c>
      <c r="F667">
        <v>91</v>
      </c>
      <c r="G667">
        <v>89</v>
      </c>
      <c r="H667">
        <v>0</v>
      </c>
      <c r="I667" s="2">
        <f>AVERAGE(Table1313[[#This Row],[Estimated costs 1]:[Estimated costs 20]])</f>
        <v>0</v>
      </c>
      <c r="J667" s="2" t="e">
        <f>(Table1313[[#This Row],[Mean]]-Table1313[[#This Row],[Actual cost]])/Table1313[[#This Row],[Actual cost]]*100</f>
        <v>#DIV/0!</v>
      </c>
      <c r="K667" s="2">
        <f>_xlfn.STDEV.P(Table1313[[#This Row],[Estimated costs 1]:[Estimated costs 20]])</f>
        <v>0</v>
      </c>
      <c r="L667" s="2" t="e">
        <f>Table1313[[#This Row],[Dev]]/Table1313[[#This Row],[Mean]]*100</f>
        <v>#DIV/0!</v>
      </c>
      <c r="M667" s="2">
        <f>Table1313[[#This Row],[Estimated costs 1]]-Table1313[[#This Row],[Actual cost]]</f>
        <v>0</v>
      </c>
      <c r="N667" s="2" t="e">
        <f>Table1313[[#This Row],[Diff 1]]/Table1313[[#This Row],[Actual cost]]*100</f>
        <v>#DIV/0!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</row>
    <row r="668" spans="1:34" x14ac:dyDescent="0.3">
      <c r="A668" t="s">
        <v>692</v>
      </c>
      <c r="B668">
        <v>666</v>
      </c>
      <c r="C668" t="str">
        <f>LEFT(Table1313[[#This Row],[Contingency id]])</f>
        <v>C</v>
      </c>
      <c r="D668">
        <v>0</v>
      </c>
      <c r="E668" s="1">
        <v>1</v>
      </c>
      <c r="F668">
        <v>91</v>
      </c>
      <c r="G668">
        <v>91</v>
      </c>
      <c r="H668">
        <v>0</v>
      </c>
      <c r="I668" s="2">
        <f>AVERAGE(Table1313[[#This Row],[Estimated costs 1]:[Estimated costs 20]])</f>
        <v>0</v>
      </c>
      <c r="J668" s="2" t="e">
        <f>(Table1313[[#This Row],[Mean]]-Table1313[[#This Row],[Actual cost]])/Table1313[[#This Row],[Actual cost]]*100</f>
        <v>#DIV/0!</v>
      </c>
      <c r="K668" s="2">
        <f>_xlfn.STDEV.P(Table1313[[#This Row],[Estimated costs 1]:[Estimated costs 20]])</f>
        <v>0</v>
      </c>
      <c r="L668" s="2" t="e">
        <f>Table1313[[#This Row],[Dev]]/Table1313[[#This Row],[Mean]]*100</f>
        <v>#DIV/0!</v>
      </c>
      <c r="M668" s="2">
        <f>Table1313[[#This Row],[Estimated costs 1]]-Table1313[[#This Row],[Actual cost]]</f>
        <v>0</v>
      </c>
      <c r="N668" s="2" t="e">
        <f>Table1313[[#This Row],[Diff 1]]/Table1313[[#This Row],[Actual cost]]*100</f>
        <v>#DIV/0!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</row>
    <row r="669" spans="1:34" x14ac:dyDescent="0.3">
      <c r="A669" t="s">
        <v>693</v>
      </c>
      <c r="B669">
        <v>667</v>
      </c>
      <c r="C669" t="str">
        <f>LEFT(Table1313[[#This Row],[Contingency id]])</f>
        <v>C</v>
      </c>
      <c r="D669">
        <v>0</v>
      </c>
      <c r="E669" s="1">
        <v>1</v>
      </c>
      <c r="F669">
        <v>94</v>
      </c>
      <c r="G669">
        <v>94</v>
      </c>
      <c r="H669">
        <v>0</v>
      </c>
      <c r="I669" s="2">
        <f>AVERAGE(Table1313[[#This Row],[Estimated costs 1]:[Estimated costs 20]])</f>
        <v>0</v>
      </c>
      <c r="J669" s="2" t="e">
        <f>(Table1313[[#This Row],[Mean]]-Table1313[[#This Row],[Actual cost]])/Table1313[[#This Row],[Actual cost]]*100</f>
        <v>#DIV/0!</v>
      </c>
      <c r="K669" s="2">
        <f>_xlfn.STDEV.P(Table1313[[#This Row],[Estimated costs 1]:[Estimated costs 20]])</f>
        <v>0</v>
      </c>
      <c r="L669" s="2" t="e">
        <f>Table1313[[#This Row],[Dev]]/Table1313[[#This Row],[Mean]]*100</f>
        <v>#DIV/0!</v>
      </c>
      <c r="M669" s="2">
        <f>Table1313[[#This Row],[Estimated costs 1]]-Table1313[[#This Row],[Actual cost]]</f>
        <v>0</v>
      </c>
      <c r="N669" s="2" t="e">
        <f>Table1313[[#This Row],[Diff 1]]/Table1313[[#This Row],[Actual cost]]*100</f>
        <v>#DIV/0!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</row>
    <row r="670" spans="1:34" x14ac:dyDescent="0.3">
      <c r="A670" t="s">
        <v>694</v>
      </c>
      <c r="B670">
        <v>668</v>
      </c>
      <c r="C670" t="str">
        <f>LEFT(Table1313[[#This Row],[Contingency id]])</f>
        <v>C</v>
      </c>
      <c r="D670">
        <v>0</v>
      </c>
      <c r="E670" s="1">
        <v>1.01111111111111</v>
      </c>
      <c r="F670">
        <v>91</v>
      </c>
      <c r="G670">
        <v>90</v>
      </c>
      <c r="H670">
        <v>0</v>
      </c>
      <c r="I670" s="2">
        <f>AVERAGE(Table1313[[#This Row],[Estimated costs 1]:[Estimated costs 20]])</f>
        <v>0</v>
      </c>
      <c r="J670" s="2" t="e">
        <f>(Table1313[[#This Row],[Mean]]-Table1313[[#This Row],[Actual cost]])/Table1313[[#This Row],[Actual cost]]*100</f>
        <v>#DIV/0!</v>
      </c>
      <c r="K670" s="2">
        <f>_xlfn.STDEV.P(Table1313[[#This Row],[Estimated costs 1]:[Estimated costs 20]])</f>
        <v>0</v>
      </c>
      <c r="L670" s="2" t="e">
        <f>Table1313[[#This Row],[Dev]]/Table1313[[#This Row],[Mean]]*100</f>
        <v>#DIV/0!</v>
      </c>
      <c r="M670" s="2">
        <f>Table1313[[#This Row],[Estimated costs 1]]-Table1313[[#This Row],[Actual cost]]</f>
        <v>0</v>
      </c>
      <c r="N670" s="2" t="e">
        <f>Table1313[[#This Row],[Diff 1]]/Table1313[[#This Row],[Actual cost]]*100</f>
        <v>#DIV/0!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</row>
    <row r="671" spans="1:34" x14ac:dyDescent="0.3">
      <c r="A671" t="s">
        <v>695</v>
      </c>
      <c r="B671">
        <v>669</v>
      </c>
      <c r="C671" t="str">
        <f>LEFT(Table1313[[#This Row],[Contingency id]])</f>
        <v>C</v>
      </c>
      <c r="D671">
        <v>0</v>
      </c>
      <c r="E671" s="1">
        <v>1.0107526881720399</v>
      </c>
      <c r="F671">
        <v>94</v>
      </c>
      <c r="G671">
        <v>93</v>
      </c>
      <c r="H671">
        <v>0</v>
      </c>
      <c r="I671" s="2">
        <f>AVERAGE(Table1313[[#This Row],[Estimated costs 1]:[Estimated costs 20]])</f>
        <v>0</v>
      </c>
      <c r="J671" s="2" t="e">
        <f>(Table1313[[#This Row],[Mean]]-Table1313[[#This Row],[Actual cost]])/Table1313[[#This Row],[Actual cost]]*100</f>
        <v>#DIV/0!</v>
      </c>
      <c r="K671" s="2">
        <f>_xlfn.STDEV.P(Table1313[[#This Row],[Estimated costs 1]:[Estimated costs 20]])</f>
        <v>0</v>
      </c>
      <c r="L671" s="2" t="e">
        <f>Table1313[[#This Row],[Dev]]/Table1313[[#This Row],[Mean]]*100</f>
        <v>#DIV/0!</v>
      </c>
      <c r="M671" s="2">
        <f>Table1313[[#This Row],[Estimated costs 1]]-Table1313[[#This Row],[Actual cost]]</f>
        <v>0</v>
      </c>
      <c r="N671" s="2" t="e">
        <f>Table1313[[#This Row],[Diff 1]]/Table1313[[#This Row],[Actual cost]]*100</f>
        <v>#DIV/0!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</row>
    <row r="672" spans="1:34" x14ac:dyDescent="0.3">
      <c r="A672" t="s">
        <v>696</v>
      </c>
      <c r="B672">
        <v>670</v>
      </c>
      <c r="C672" t="str">
        <f>LEFT(Table1313[[#This Row],[Contingency id]])</f>
        <v>C</v>
      </c>
      <c r="D672">
        <v>0</v>
      </c>
      <c r="E672" s="1">
        <v>1</v>
      </c>
      <c r="F672">
        <v>91</v>
      </c>
      <c r="G672">
        <v>91</v>
      </c>
      <c r="H672">
        <v>0</v>
      </c>
      <c r="I672" s="2">
        <f>AVERAGE(Table1313[[#This Row],[Estimated costs 1]:[Estimated costs 20]])</f>
        <v>0</v>
      </c>
      <c r="J672" s="2" t="e">
        <f>(Table1313[[#This Row],[Mean]]-Table1313[[#This Row],[Actual cost]])/Table1313[[#This Row],[Actual cost]]*100</f>
        <v>#DIV/0!</v>
      </c>
      <c r="K672" s="2">
        <f>_xlfn.STDEV.P(Table1313[[#This Row],[Estimated costs 1]:[Estimated costs 20]])</f>
        <v>0</v>
      </c>
      <c r="L672" s="2" t="e">
        <f>Table1313[[#This Row],[Dev]]/Table1313[[#This Row],[Mean]]*100</f>
        <v>#DIV/0!</v>
      </c>
      <c r="M672" s="2">
        <f>Table1313[[#This Row],[Estimated costs 1]]-Table1313[[#This Row],[Actual cost]]</f>
        <v>0</v>
      </c>
      <c r="N672" s="2" t="e">
        <f>Table1313[[#This Row],[Diff 1]]/Table1313[[#This Row],[Actual cost]]*100</f>
        <v>#DIV/0!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</row>
    <row r="673" spans="1:34" x14ac:dyDescent="0.3">
      <c r="A673" t="s">
        <v>697</v>
      </c>
      <c r="B673">
        <v>671</v>
      </c>
      <c r="C673" t="str">
        <f>LEFT(Table1313[[#This Row],[Contingency id]])</f>
        <v>C</v>
      </c>
      <c r="D673">
        <v>0</v>
      </c>
      <c r="E673" s="1">
        <v>1</v>
      </c>
      <c r="F673">
        <v>94</v>
      </c>
      <c r="G673">
        <v>94</v>
      </c>
      <c r="H673">
        <v>0</v>
      </c>
      <c r="I673" s="2">
        <f>AVERAGE(Table1313[[#This Row],[Estimated costs 1]:[Estimated costs 20]])</f>
        <v>0</v>
      </c>
      <c r="J673" s="2" t="e">
        <f>(Table1313[[#This Row],[Mean]]-Table1313[[#This Row],[Actual cost]])/Table1313[[#This Row],[Actual cost]]*100</f>
        <v>#DIV/0!</v>
      </c>
      <c r="K673" s="2">
        <f>_xlfn.STDEV.P(Table1313[[#This Row],[Estimated costs 1]:[Estimated costs 20]])</f>
        <v>0</v>
      </c>
      <c r="L673" s="2" t="e">
        <f>Table1313[[#This Row],[Dev]]/Table1313[[#This Row],[Mean]]*100</f>
        <v>#DIV/0!</v>
      </c>
      <c r="M673" s="2">
        <f>Table1313[[#This Row],[Estimated costs 1]]-Table1313[[#This Row],[Actual cost]]</f>
        <v>0</v>
      </c>
      <c r="N673" s="2" t="e">
        <f>Table1313[[#This Row],[Diff 1]]/Table1313[[#This Row],[Actual cost]]*100</f>
        <v>#DIV/0!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</row>
    <row r="674" spans="1:34" x14ac:dyDescent="0.3">
      <c r="A674" t="s">
        <v>698</v>
      </c>
      <c r="B674">
        <v>672</v>
      </c>
      <c r="C674" t="str">
        <f>LEFT(Table1313[[#This Row],[Contingency id]])</f>
        <v>C</v>
      </c>
      <c r="D674">
        <v>0</v>
      </c>
      <c r="E674" s="1">
        <v>1.0314960629921199</v>
      </c>
      <c r="F674">
        <v>131</v>
      </c>
      <c r="G674">
        <v>127</v>
      </c>
      <c r="H674">
        <v>0</v>
      </c>
      <c r="I674" s="2">
        <f>AVERAGE(Table1313[[#This Row],[Estimated costs 1]:[Estimated costs 20]])</f>
        <v>0</v>
      </c>
      <c r="J674" s="2" t="e">
        <f>(Table1313[[#This Row],[Mean]]-Table1313[[#This Row],[Actual cost]])/Table1313[[#This Row],[Actual cost]]*100</f>
        <v>#DIV/0!</v>
      </c>
      <c r="K674" s="2">
        <f>_xlfn.STDEV.P(Table1313[[#This Row],[Estimated costs 1]:[Estimated costs 20]])</f>
        <v>0</v>
      </c>
      <c r="L674" s="2" t="e">
        <f>Table1313[[#This Row],[Dev]]/Table1313[[#This Row],[Mean]]*100</f>
        <v>#DIV/0!</v>
      </c>
      <c r="M674" s="2">
        <f>Table1313[[#This Row],[Estimated costs 1]]-Table1313[[#This Row],[Actual cost]]</f>
        <v>0</v>
      </c>
      <c r="N674" s="2" t="e">
        <f>Table1313[[#This Row],[Diff 1]]/Table1313[[#This Row],[Actual cost]]*100</f>
        <v>#DIV/0!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</row>
    <row r="675" spans="1:34" x14ac:dyDescent="0.3">
      <c r="A675" t="s">
        <v>699</v>
      </c>
      <c r="B675">
        <v>673</v>
      </c>
      <c r="C675" t="str">
        <f>LEFT(Table1313[[#This Row],[Contingency id]])</f>
        <v>C</v>
      </c>
      <c r="D675">
        <v>0</v>
      </c>
      <c r="E675" s="1">
        <v>1.0155038759689901</v>
      </c>
      <c r="F675">
        <v>131</v>
      </c>
      <c r="G675">
        <v>129</v>
      </c>
      <c r="H675">
        <v>0</v>
      </c>
      <c r="I675" s="2">
        <f>AVERAGE(Table1313[[#This Row],[Estimated costs 1]:[Estimated costs 20]])</f>
        <v>0</v>
      </c>
      <c r="J675" s="2" t="e">
        <f>(Table1313[[#This Row],[Mean]]-Table1313[[#This Row],[Actual cost]])/Table1313[[#This Row],[Actual cost]]*100</f>
        <v>#DIV/0!</v>
      </c>
      <c r="K675" s="2">
        <f>_xlfn.STDEV.P(Table1313[[#This Row],[Estimated costs 1]:[Estimated costs 20]])</f>
        <v>0</v>
      </c>
      <c r="L675" s="2" t="e">
        <f>Table1313[[#This Row],[Dev]]/Table1313[[#This Row],[Mean]]*100</f>
        <v>#DIV/0!</v>
      </c>
      <c r="M675" s="2">
        <f>Table1313[[#This Row],[Estimated costs 1]]-Table1313[[#This Row],[Actual cost]]</f>
        <v>0</v>
      </c>
      <c r="N675" s="2" t="e">
        <f>Table1313[[#This Row],[Diff 1]]/Table1313[[#This Row],[Actual cost]]*100</f>
        <v>#DIV/0!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</row>
    <row r="676" spans="1:34" x14ac:dyDescent="0.3">
      <c r="A676" t="s">
        <v>700</v>
      </c>
      <c r="B676">
        <v>674</v>
      </c>
      <c r="C676" t="str">
        <f>LEFT(Table1313[[#This Row],[Contingency id]])</f>
        <v>C</v>
      </c>
      <c r="D676">
        <v>0</v>
      </c>
      <c r="E676" s="1">
        <v>1.0062893081761</v>
      </c>
      <c r="F676">
        <v>160</v>
      </c>
      <c r="G676">
        <v>159</v>
      </c>
      <c r="H676">
        <v>0</v>
      </c>
      <c r="I676" s="2">
        <f>AVERAGE(Table1313[[#This Row],[Estimated costs 1]:[Estimated costs 20]])</f>
        <v>0</v>
      </c>
      <c r="J676" s="2" t="e">
        <f>(Table1313[[#This Row],[Mean]]-Table1313[[#This Row],[Actual cost]])/Table1313[[#This Row],[Actual cost]]*100</f>
        <v>#DIV/0!</v>
      </c>
      <c r="K676" s="2">
        <f>_xlfn.STDEV.P(Table1313[[#This Row],[Estimated costs 1]:[Estimated costs 20]])</f>
        <v>0</v>
      </c>
      <c r="L676" s="2" t="e">
        <f>Table1313[[#This Row],[Dev]]/Table1313[[#This Row],[Mean]]*100</f>
        <v>#DIV/0!</v>
      </c>
      <c r="M676" s="2">
        <f>Table1313[[#This Row],[Estimated costs 1]]-Table1313[[#This Row],[Actual cost]]</f>
        <v>0</v>
      </c>
      <c r="N676" s="2" t="e">
        <f>Table1313[[#This Row],[Diff 1]]/Table1313[[#This Row],[Actual cost]]*100</f>
        <v>#DIV/0!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</row>
    <row r="677" spans="1:34" x14ac:dyDescent="0.3">
      <c r="A677" t="s">
        <v>701</v>
      </c>
      <c r="B677">
        <v>675</v>
      </c>
      <c r="C677" t="str">
        <f>LEFT(Table1313[[#This Row],[Contingency id]])</f>
        <v>C</v>
      </c>
      <c r="D677">
        <v>0</v>
      </c>
      <c r="E677" s="1">
        <v>1.0076923076922999</v>
      </c>
      <c r="F677">
        <v>131</v>
      </c>
      <c r="G677">
        <v>130</v>
      </c>
      <c r="H677">
        <v>0</v>
      </c>
      <c r="I677" s="2">
        <f>AVERAGE(Table1313[[#This Row],[Estimated costs 1]:[Estimated costs 20]])</f>
        <v>0</v>
      </c>
      <c r="J677" s="2" t="e">
        <f>(Table1313[[#This Row],[Mean]]-Table1313[[#This Row],[Actual cost]])/Table1313[[#This Row],[Actual cost]]*100</f>
        <v>#DIV/0!</v>
      </c>
      <c r="K677" s="2">
        <f>_xlfn.STDEV.P(Table1313[[#This Row],[Estimated costs 1]:[Estimated costs 20]])</f>
        <v>0</v>
      </c>
      <c r="L677" s="2" t="e">
        <f>Table1313[[#This Row],[Dev]]/Table1313[[#This Row],[Mean]]*100</f>
        <v>#DIV/0!</v>
      </c>
      <c r="M677" s="2">
        <f>Table1313[[#This Row],[Estimated costs 1]]-Table1313[[#This Row],[Actual cost]]</f>
        <v>0</v>
      </c>
      <c r="N677" s="2" t="e">
        <f>Table1313[[#This Row],[Diff 1]]/Table1313[[#This Row],[Actual cost]]*100</f>
        <v>#DIV/0!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</row>
    <row r="678" spans="1:34" x14ac:dyDescent="0.3">
      <c r="A678" t="s">
        <v>702</v>
      </c>
      <c r="B678">
        <v>676</v>
      </c>
      <c r="C678" t="str">
        <f>LEFT(Table1313[[#This Row],[Contingency id]])</f>
        <v>C</v>
      </c>
      <c r="D678">
        <v>0</v>
      </c>
      <c r="E678" s="1">
        <v>1</v>
      </c>
      <c r="F678">
        <v>131</v>
      </c>
      <c r="G678">
        <v>131</v>
      </c>
      <c r="H678">
        <v>0</v>
      </c>
      <c r="I678" s="2">
        <f>AVERAGE(Table1313[[#This Row],[Estimated costs 1]:[Estimated costs 20]])</f>
        <v>0</v>
      </c>
      <c r="J678" s="2" t="e">
        <f>(Table1313[[#This Row],[Mean]]-Table1313[[#This Row],[Actual cost]])/Table1313[[#This Row],[Actual cost]]*100</f>
        <v>#DIV/0!</v>
      </c>
      <c r="K678" s="2">
        <f>_xlfn.STDEV.P(Table1313[[#This Row],[Estimated costs 1]:[Estimated costs 20]])</f>
        <v>0</v>
      </c>
      <c r="L678" s="2" t="e">
        <f>Table1313[[#This Row],[Dev]]/Table1313[[#This Row],[Mean]]*100</f>
        <v>#DIV/0!</v>
      </c>
      <c r="M678" s="2">
        <f>Table1313[[#This Row],[Estimated costs 1]]-Table1313[[#This Row],[Actual cost]]</f>
        <v>0</v>
      </c>
      <c r="N678" s="2" t="e">
        <f>Table1313[[#This Row],[Diff 1]]/Table1313[[#This Row],[Actual cost]]*100</f>
        <v>#DIV/0!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</row>
    <row r="679" spans="1:34" x14ac:dyDescent="0.3">
      <c r="A679" t="s">
        <v>703</v>
      </c>
      <c r="B679">
        <v>677</v>
      </c>
      <c r="C679" t="str">
        <f>LEFT(Table1313[[#This Row],[Contingency id]])</f>
        <v>C</v>
      </c>
      <c r="D679">
        <v>0</v>
      </c>
      <c r="E679" s="1">
        <v>1.0234375</v>
      </c>
      <c r="F679">
        <v>131</v>
      </c>
      <c r="G679">
        <v>128</v>
      </c>
      <c r="H679">
        <v>0</v>
      </c>
      <c r="I679" s="2">
        <f>AVERAGE(Table1313[[#This Row],[Estimated costs 1]:[Estimated costs 20]])</f>
        <v>0</v>
      </c>
      <c r="J679" s="2" t="e">
        <f>(Table1313[[#This Row],[Mean]]-Table1313[[#This Row],[Actual cost]])/Table1313[[#This Row],[Actual cost]]*100</f>
        <v>#DIV/0!</v>
      </c>
      <c r="K679" s="2">
        <f>_xlfn.STDEV.P(Table1313[[#This Row],[Estimated costs 1]:[Estimated costs 20]])</f>
        <v>0</v>
      </c>
      <c r="L679" s="2" t="e">
        <f>Table1313[[#This Row],[Dev]]/Table1313[[#This Row],[Mean]]*100</f>
        <v>#DIV/0!</v>
      </c>
      <c r="M679" s="2">
        <f>Table1313[[#This Row],[Estimated costs 1]]-Table1313[[#This Row],[Actual cost]]</f>
        <v>0</v>
      </c>
      <c r="N679" s="2" t="e">
        <f>Table1313[[#This Row],[Diff 1]]/Table1313[[#This Row],[Actual cost]]*100</f>
        <v>#DIV/0!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</row>
    <row r="680" spans="1:34" x14ac:dyDescent="0.3">
      <c r="A680" t="s">
        <v>704</v>
      </c>
      <c r="B680">
        <v>678</v>
      </c>
      <c r="C680" t="str">
        <f>LEFT(Table1313[[#This Row],[Contingency id]])</f>
        <v>C</v>
      </c>
      <c r="D680">
        <v>0</v>
      </c>
      <c r="E680" s="1">
        <v>1</v>
      </c>
      <c r="F680">
        <v>131</v>
      </c>
      <c r="G680">
        <v>131</v>
      </c>
      <c r="H680">
        <v>0</v>
      </c>
      <c r="I680" s="2">
        <f>AVERAGE(Table1313[[#This Row],[Estimated costs 1]:[Estimated costs 20]])</f>
        <v>0</v>
      </c>
      <c r="J680" s="2" t="e">
        <f>(Table1313[[#This Row],[Mean]]-Table1313[[#This Row],[Actual cost]])/Table1313[[#This Row],[Actual cost]]*100</f>
        <v>#DIV/0!</v>
      </c>
      <c r="K680" s="2">
        <f>_xlfn.STDEV.P(Table1313[[#This Row],[Estimated costs 1]:[Estimated costs 20]])</f>
        <v>0</v>
      </c>
      <c r="L680" s="2" t="e">
        <f>Table1313[[#This Row],[Dev]]/Table1313[[#This Row],[Mean]]*100</f>
        <v>#DIV/0!</v>
      </c>
      <c r="M680" s="2">
        <f>Table1313[[#This Row],[Estimated costs 1]]-Table1313[[#This Row],[Actual cost]]</f>
        <v>0</v>
      </c>
      <c r="N680" s="2" t="e">
        <f>Table1313[[#This Row],[Diff 1]]/Table1313[[#This Row],[Actual cost]]*100</f>
        <v>#DIV/0!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</row>
    <row r="681" spans="1:34" x14ac:dyDescent="0.3">
      <c r="A681" t="s">
        <v>705</v>
      </c>
      <c r="B681">
        <v>679</v>
      </c>
      <c r="C681" t="str">
        <f>LEFT(Table1313[[#This Row],[Contingency id]])</f>
        <v>C</v>
      </c>
      <c r="D681">
        <v>0</v>
      </c>
      <c r="E681" s="1">
        <v>1.0062893081761</v>
      </c>
      <c r="F681">
        <v>160</v>
      </c>
      <c r="G681">
        <v>159</v>
      </c>
      <c r="H681">
        <v>0</v>
      </c>
      <c r="I681" s="2">
        <f>AVERAGE(Table1313[[#This Row],[Estimated costs 1]:[Estimated costs 20]])</f>
        <v>0</v>
      </c>
      <c r="J681" s="2" t="e">
        <f>(Table1313[[#This Row],[Mean]]-Table1313[[#This Row],[Actual cost]])/Table1313[[#This Row],[Actual cost]]*100</f>
        <v>#DIV/0!</v>
      </c>
      <c r="K681" s="2">
        <f>_xlfn.STDEV.P(Table1313[[#This Row],[Estimated costs 1]:[Estimated costs 20]])</f>
        <v>0</v>
      </c>
      <c r="L681" s="2" t="e">
        <f>Table1313[[#This Row],[Dev]]/Table1313[[#This Row],[Mean]]*100</f>
        <v>#DIV/0!</v>
      </c>
      <c r="M681" s="2">
        <f>Table1313[[#This Row],[Estimated costs 1]]-Table1313[[#This Row],[Actual cost]]</f>
        <v>0</v>
      </c>
      <c r="N681" s="2" t="e">
        <f>Table1313[[#This Row],[Diff 1]]/Table1313[[#This Row],[Actual cost]]*100</f>
        <v>#DIV/0!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</row>
    <row r="682" spans="1:34" x14ac:dyDescent="0.3">
      <c r="A682" t="s">
        <v>706</v>
      </c>
      <c r="B682">
        <v>680</v>
      </c>
      <c r="C682" t="str">
        <f>LEFT(Table1313[[#This Row],[Contingency id]])</f>
        <v>C</v>
      </c>
      <c r="D682">
        <v>0</v>
      </c>
      <c r="E682" s="1">
        <v>1</v>
      </c>
      <c r="F682">
        <v>130</v>
      </c>
      <c r="G682">
        <v>130</v>
      </c>
      <c r="H682">
        <v>0</v>
      </c>
      <c r="I682" s="2">
        <f>AVERAGE(Table1313[[#This Row],[Estimated costs 1]:[Estimated costs 20]])</f>
        <v>0</v>
      </c>
      <c r="J682" s="2" t="e">
        <f>(Table1313[[#This Row],[Mean]]-Table1313[[#This Row],[Actual cost]])/Table1313[[#This Row],[Actual cost]]*100</f>
        <v>#DIV/0!</v>
      </c>
      <c r="K682" s="2">
        <f>_xlfn.STDEV.P(Table1313[[#This Row],[Estimated costs 1]:[Estimated costs 20]])</f>
        <v>0</v>
      </c>
      <c r="L682" s="2" t="e">
        <f>Table1313[[#This Row],[Dev]]/Table1313[[#This Row],[Mean]]*100</f>
        <v>#DIV/0!</v>
      </c>
      <c r="M682" s="2">
        <f>Table1313[[#This Row],[Estimated costs 1]]-Table1313[[#This Row],[Actual cost]]</f>
        <v>0</v>
      </c>
      <c r="N682" s="2" t="e">
        <f>Table1313[[#This Row],[Diff 1]]/Table1313[[#This Row],[Actual cost]]*100</f>
        <v>#DIV/0!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</row>
    <row r="683" spans="1:34" x14ac:dyDescent="0.3">
      <c r="A683" t="s">
        <v>707</v>
      </c>
      <c r="B683">
        <v>681</v>
      </c>
      <c r="C683" t="str">
        <f>LEFT(Table1313[[#This Row],[Contingency id]])</f>
        <v>C</v>
      </c>
      <c r="D683">
        <v>0</v>
      </c>
      <c r="E683" s="1">
        <v>1.0077519379844899</v>
      </c>
      <c r="F683">
        <v>130</v>
      </c>
      <c r="G683">
        <v>129</v>
      </c>
      <c r="H683">
        <v>0</v>
      </c>
      <c r="I683" s="2">
        <f>AVERAGE(Table1313[[#This Row],[Estimated costs 1]:[Estimated costs 20]])</f>
        <v>0</v>
      </c>
      <c r="J683" s="2" t="e">
        <f>(Table1313[[#This Row],[Mean]]-Table1313[[#This Row],[Actual cost]])/Table1313[[#This Row],[Actual cost]]*100</f>
        <v>#DIV/0!</v>
      </c>
      <c r="K683" s="2">
        <f>_xlfn.STDEV.P(Table1313[[#This Row],[Estimated costs 1]:[Estimated costs 20]])</f>
        <v>0</v>
      </c>
      <c r="L683" s="2" t="e">
        <f>Table1313[[#This Row],[Dev]]/Table1313[[#This Row],[Mean]]*100</f>
        <v>#DIV/0!</v>
      </c>
      <c r="M683" s="2">
        <f>Table1313[[#This Row],[Estimated costs 1]]-Table1313[[#This Row],[Actual cost]]</f>
        <v>0</v>
      </c>
      <c r="N683" s="2" t="e">
        <f>Table1313[[#This Row],[Diff 1]]/Table1313[[#This Row],[Actual cost]]*100</f>
        <v>#DIV/0!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</row>
    <row r="684" spans="1:34" x14ac:dyDescent="0.3">
      <c r="A684" t="s">
        <v>708</v>
      </c>
      <c r="B684">
        <v>682</v>
      </c>
      <c r="C684" t="str">
        <f>LEFT(Table1313[[#This Row],[Contingency id]])</f>
        <v>C</v>
      </c>
      <c r="D684">
        <v>0</v>
      </c>
      <c r="E684" s="1">
        <v>1.0062893081761</v>
      </c>
      <c r="F684">
        <v>160</v>
      </c>
      <c r="G684">
        <v>159</v>
      </c>
      <c r="H684">
        <v>0</v>
      </c>
      <c r="I684" s="2">
        <f>AVERAGE(Table1313[[#This Row],[Estimated costs 1]:[Estimated costs 20]])</f>
        <v>0</v>
      </c>
      <c r="J684" s="2" t="e">
        <f>(Table1313[[#This Row],[Mean]]-Table1313[[#This Row],[Actual cost]])/Table1313[[#This Row],[Actual cost]]*100</f>
        <v>#DIV/0!</v>
      </c>
      <c r="K684" s="2">
        <f>_xlfn.STDEV.P(Table1313[[#This Row],[Estimated costs 1]:[Estimated costs 20]])</f>
        <v>0</v>
      </c>
      <c r="L684" s="2" t="e">
        <f>Table1313[[#This Row],[Dev]]/Table1313[[#This Row],[Mean]]*100</f>
        <v>#DIV/0!</v>
      </c>
      <c r="M684" s="2">
        <f>Table1313[[#This Row],[Estimated costs 1]]-Table1313[[#This Row],[Actual cost]]</f>
        <v>0</v>
      </c>
      <c r="N684" s="2" t="e">
        <f>Table1313[[#This Row],[Diff 1]]/Table1313[[#This Row],[Actual cost]]*100</f>
        <v>#DIV/0!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</row>
    <row r="685" spans="1:34" x14ac:dyDescent="0.3">
      <c r="A685" t="s">
        <v>709</v>
      </c>
      <c r="B685">
        <v>683</v>
      </c>
      <c r="C685" t="str">
        <f>LEFT(Table1313[[#This Row],[Contingency id]])</f>
        <v>C</v>
      </c>
      <c r="D685">
        <v>0</v>
      </c>
      <c r="E685" s="1">
        <v>1.0076923076922999</v>
      </c>
      <c r="F685">
        <v>131</v>
      </c>
      <c r="G685">
        <v>130</v>
      </c>
      <c r="H685">
        <v>0</v>
      </c>
      <c r="I685" s="2">
        <f>AVERAGE(Table1313[[#This Row],[Estimated costs 1]:[Estimated costs 20]])</f>
        <v>0</v>
      </c>
      <c r="J685" s="2" t="e">
        <f>(Table1313[[#This Row],[Mean]]-Table1313[[#This Row],[Actual cost]])/Table1313[[#This Row],[Actual cost]]*100</f>
        <v>#DIV/0!</v>
      </c>
      <c r="K685" s="2">
        <f>_xlfn.STDEV.P(Table1313[[#This Row],[Estimated costs 1]:[Estimated costs 20]])</f>
        <v>0</v>
      </c>
      <c r="L685" s="2" t="e">
        <f>Table1313[[#This Row],[Dev]]/Table1313[[#This Row],[Mean]]*100</f>
        <v>#DIV/0!</v>
      </c>
      <c r="M685" s="2">
        <f>Table1313[[#This Row],[Estimated costs 1]]-Table1313[[#This Row],[Actual cost]]</f>
        <v>0</v>
      </c>
      <c r="N685" s="2" t="e">
        <f>Table1313[[#This Row],[Diff 1]]/Table1313[[#This Row],[Actual cost]]*100</f>
        <v>#DIV/0!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</row>
    <row r="686" spans="1:34" x14ac:dyDescent="0.3">
      <c r="A686" t="s">
        <v>710</v>
      </c>
      <c r="B686">
        <v>684</v>
      </c>
      <c r="C686" t="str">
        <f>LEFT(Table1313[[#This Row],[Contingency id]])</f>
        <v>C</v>
      </c>
      <c r="D686">
        <v>0</v>
      </c>
      <c r="E686" s="1">
        <v>1.0076923076922999</v>
      </c>
      <c r="F686">
        <v>131</v>
      </c>
      <c r="G686">
        <v>130</v>
      </c>
      <c r="H686">
        <v>0</v>
      </c>
      <c r="I686" s="2">
        <f>AVERAGE(Table1313[[#This Row],[Estimated costs 1]:[Estimated costs 20]])</f>
        <v>0</v>
      </c>
      <c r="J686" s="2" t="e">
        <f>(Table1313[[#This Row],[Mean]]-Table1313[[#This Row],[Actual cost]])/Table1313[[#This Row],[Actual cost]]*100</f>
        <v>#DIV/0!</v>
      </c>
      <c r="K686" s="2">
        <f>_xlfn.STDEV.P(Table1313[[#This Row],[Estimated costs 1]:[Estimated costs 20]])</f>
        <v>0</v>
      </c>
      <c r="L686" s="2" t="e">
        <f>Table1313[[#This Row],[Dev]]/Table1313[[#This Row],[Mean]]*100</f>
        <v>#DIV/0!</v>
      </c>
      <c r="M686" s="2">
        <f>Table1313[[#This Row],[Estimated costs 1]]-Table1313[[#This Row],[Actual cost]]</f>
        <v>0</v>
      </c>
      <c r="N686" s="2" t="e">
        <f>Table1313[[#This Row],[Diff 1]]/Table1313[[#This Row],[Actual cost]]*100</f>
        <v>#DIV/0!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</row>
    <row r="687" spans="1:34" x14ac:dyDescent="0.3">
      <c r="A687" t="s">
        <v>711</v>
      </c>
      <c r="B687">
        <v>685</v>
      </c>
      <c r="C687" t="str">
        <f>LEFT(Table1313[[#This Row],[Contingency id]])</f>
        <v>C</v>
      </c>
      <c r="D687">
        <v>0</v>
      </c>
      <c r="E687" s="1">
        <v>1.0155038759689901</v>
      </c>
      <c r="F687">
        <v>131</v>
      </c>
      <c r="G687">
        <v>129</v>
      </c>
      <c r="H687">
        <v>0</v>
      </c>
      <c r="I687" s="2">
        <f>AVERAGE(Table1313[[#This Row],[Estimated costs 1]:[Estimated costs 20]])</f>
        <v>0</v>
      </c>
      <c r="J687" s="2" t="e">
        <f>(Table1313[[#This Row],[Mean]]-Table1313[[#This Row],[Actual cost]])/Table1313[[#This Row],[Actual cost]]*100</f>
        <v>#DIV/0!</v>
      </c>
      <c r="K687" s="2">
        <f>_xlfn.STDEV.P(Table1313[[#This Row],[Estimated costs 1]:[Estimated costs 20]])</f>
        <v>0</v>
      </c>
      <c r="L687" s="2" t="e">
        <f>Table1313[[#This Row],[Dev]]/Table1313[[#This Row],[Mean]]*100</f>
        <v>#DIV/0!</v>
      </c>
      <c r="M687" s="2">
        <f>Table1313[[#This Row],[Estimated costs 1]]-Table1313[[#This Row],[Actual cost]]</f>
        <v>0</v>
      </c>
      <c r="N687" s="2" t="e">
        <f>Table1313[[#This Row],[Diff 1]]/Table1313[[#This Row],[Actual cost]]*100</f>
        <v>#DIV/0!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</row>
    <row r="688" spans="1:34" x14ac:dyDescent="0.3">
      <c r="A688" t="s">
        <v>712</v>
      </c>
      <c r="B688">
        <v>686</v>
      </c>
      <c r="C688" t="str">
        <f>LEFT(Table1313[[#This Row],[Contingency id]])</f>
        <v>C</v>
      </c>
      <c r="D688">
        <v>0</v>
      </c>
      <c r="E688" s="1">
        <v>1.0077519379844899</v>
      </c>
      <c r="F688">
        <v>130</v>
      </c>
      <c r="G688">
        <v>129</v>
      </c>
      <c r="H688">
        <v>0</v>
      </c>
      <c r="I688" s="2">
        <f>AVERAGE(Table1313[[#This Row],[Estimated costs 1]:[Estimated costs 20]])</f>
        <v>0</v>
      </c>
      <c r="J688" s="2" t="e">
        <f>(Table1313[[#This Row],[Mean]]-Table1313[[#This Row],[Actual cost]])/Table1313[[#This Row],[Actual cost]]*100</f>
        <v>#DIV/0!</v>
      </c>
      <c r="K688" s="2">
        <f>_xlfn.STDEV.P(Table1313[[#This Row],[Estimated costs 1]:[Estimated costs 20]])</f>
        <v>0</v>
      </c>
      <c r="L688" s="2" t="e">
        <f>Table1313[[#This Row],[Dev]]/Table1313[[#This Row],[Mean]]*100</f>
        <v>#DIV/0!</v>
      </c>
      <c r="M688" s="2">
        <f>Table1313[[#This Row],[Estimated costs 1]]-Table1313[[#This Row],[Actual cost]]</f>
        <v>0</v>
      </c>
      <c r="N688" s="2" t="e">
        <f>Table1313[[#This Row],[Diff 1]]/Table1313[[#This Row],[Actual cost]]*100</f>
        <v>#DIV/0!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</row>
    <row r="689" spans="1:34" x14ac:dyDescent="0.3">
      <c r="A689" t="s">
        <v>713</v>
      </c>
      <c r="B689">
        <v>687</v>
      </c>
      <c r="C689" t="str">
        <f>LEFT(Table1313[[#This Row],[Contingency id]])</f>
        <v>C</v>
      </c>
      <c r="D689">
        <v>0</v>
      </c>
      <c r="E689" s="1">
        <v>1.0062893081761</v>
      </c>
      <c r="F689">
        <v>160</v>
      </c>
      <c r="G689">
        <v>159</v>
      </c>
      <c r="H689">
        <v>0</v>
      </c>
      <c r="I689" s="2">
        <f>AVERAGE(Table1313[[#This Row],[Estimated costs 1]:[Estimated costs 20]])</f>
        <v>0</v>
      </c>
      <c r="J689" s="2" t="e">
        <f>(Table1313[[#This Row],[Mean]]-Table1313[[#This Row],[Actual cost]])/Table1313[[#This Row],[Actual cost]]*100</f>
        <v>#DIV/0!</v>
      </c>
      <c r="K689" s="2">
        <f>_xlfn.STDEV.P(Table1313[[#This Row],[Estimated costs 1]:[Estimated costs 20]])</f>
        <v>0</v>
      </c>
      <c r="L689" s="2" t="e">
        <f>Table1313[[#This Row],[Dev]]/Table1313[[#This Row],[Mean]]*100</f>
        <v>#DIV/0!</v>
      </c>
      <c r="M689" s="2">
        <f>Table1313[[#This Row],[Estimated costs 1]]-Table1313[[#This Row],[Actual cost]]</f>
        <v>0</v>
      </c>
      <c r="N689" s="2" t="e">
        <f>Table1313[[#This Row],[Diff 1]]/Table1313[[#This Row],[Actual cost]]*100</f>
        <v>#DIV/0!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</row>
    <row r="690" spans="1:34" x14ac:dyDescent="0.3">
      <c r="A690" t="s">
        <v>714</v>
      </c>
      <c r="B690">
        <v>688</v>
      </c>
      <c r="C690" t="str">
        <f>LEFT(Table1313[[#This Row],[Contingency id]])</f>
        <v>C</v>
      </c>
      <c r="D690">
        <v>0</v>
      </c>
      <c r="E690" s="1">
        <v>1</v>
      </c>
      <c r="F690">
        <v>148</v>
      </c>
      <c r="G690">
        <v>148</v>
      </c>
      <c r="H690">
        <v>0</v>
      </c>
      <c r="I690" s="2">
        <f>AVERAGE(Table1313[[#This Row],[Estimated costs 1]:[Estimated costs 20]])</f>
        <v>0</v>
      </c>
      <c r="J690" s="2" t="e">
        <f>(Table1313[[#This Row],[Mean]]-Table1313[[#This Row],[Actual cost]])/Table1313[[#This Row],[Actual cost]]*100</f>
        <v>#DIV/0!</v>
      </c>
      <c r="K690" s="2">
        <f>_xlfn.STDEV.P(Table1313[[#This Row],[Estimated costs 1]:[Estimated costs 20]])</f>
        <v>0</v>
      </c>
      <c r="L690" s="2" t="e">
        <f>Table1313[[#This Row],[Dev]]/Table1313[[#This Row],[Mean]]*100</f>
        <v>#DIV/0!</v>
      </c>
      <c r="M690" s="2">
        <f>Table1313[[#This Row],[Estimated costs 1]]-Table1313[[#This Row],[Actual cost]]</f>
        <v>0</v>
      </c>
      <c r="N690" s="2" t="e">
        <f>Table1313[[#This Row],[Diff 1]]/Table1313[[#This Row],[Actual cost]]*100</f>
        <v>#DIV/0!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</row>
    <row r="691" spans="1:34" x14ac:dyDescent="0.3">
      <c r="A691" t="s">
        <v>715</v>
      </c>
      <c r="B691">
        <v>689</v>
      </c>
      <c r="C691" t="str">
        <f>LEFT(Table1313[[#This Row],[Contingency id]])</f>
        <v>C</v>
      </c>
      <c r="D691">
        <v>0</v>
      </c>
      <c r="E691" s="1">
        <v>1.01273885350318</v>
      </c>
      <c r="F691">
        <v>159</v>
      </c>
      <c r="G691">
        <v>157</v>
      </c>
      <c r="H691">
        <v>0</v>
      </c>
      <c r="I691" s="2">
        <f>AVERAGE(Table1313[[#This Row],[Estimated costs 1]:[Estimated costs 20]])</f>
        <v>0</v>
      </c>
      <c r="J691" s="2" t="e">
        <f>(Table1313[[#This Row],[Mean]]-Table1313[[#This Row],[Actual cost]])/Table1313[[#This Row],[Actual cost]]*100</f>
        <v>#DIV/0!</v>
      </c>
      <c r="K691" s="2">
        <f>_xlfn.STDEV.P(Table1313[[#This Row],[Estimated costs 1]:[Estimated costs 20]])</f>
        <v>0</v>
      </c>
      <c r="L691" s="2" t="e">
        <f>Table1313[[#This Row],[Dev]]/Table1313[[#This Row],[Mean]]*100</f>
        <v>#DIV/0!</v>
      </c>
      <c r="M691" s="2">
        <f>Table1313[[#This Row],[Estimated costs 1]]-Table1313[[#This Row],[Actual cost]]</f>
        <v>0</v>
      </c>
      <c r="N691" s="2" t="e">
        <f>Table1313[[#This Row],[Diff 1]]/Table1313[[#This Row],[Actual cost]]*100</f>
        <v>#DIV/0!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</row>
    <row r="692" spans="1:34" x14ac:dyDescent="0.3">
      <c r="A692" t="s">
        <v>716</v>
      </c>
      <c r="B692">
        <v>690</v>
      </c>
      <c r="C692" t="str">
        <f>LEFT(Table1313[[#This Row],[Contingency id]])</f>
        <v>C</v>
      </c>
      <c r="D692">
        <v>0</v>
      </c>
      <c r="E692" s="1">
        <v>1</v>
      </c>
      <c r="F692">
        <v>159</v>
      </c>
      <c r="G692">
        <v>159</v>
      </c>
      <c r="H692">
        <v>0</v>
      </c>
      <c r="I692" s="2">
        <f>AVERAGE(Table1313[[#This Row],[Estimated costs 1]:[Estimated costs 20]])</f>
        <v>0</v>
      </c>
      <c r="J692" s="2" t="e">
        <f>(Table1313[[#This Row],[Mean]]-Table1313[[#This Row],[Actual cost]])/Table1313[[#This Row],[Actual cost]]*100</f>
        <v>#DIV/0!</v>
      </c>
      <c r="K692" s="2">
        <f>_xlfn.STDEV.P(Table1313[[#This Row],[Estimated costs 1]:[Estimated costs 20]])</f>
        <v>0</v>
      </c>
      <c r="L692" s="2" t="e">
        <f>Table1313[[#This Row],[Dev]]/Table1313[[#This Row],[Mean]]*100</f>
        <v>#DIV/0!</v>
      </c>
      <c r="M692" s="2">
        <f>Table1313[[#This Row],[Estimated costs 1]]-Table1313[[#This Row],[Actual cost]]</f>
        <v>0</v>
      </c>
      <c r="N692" s="2" t="e">
        <f>Table1313[[#This Row],[Diff 1]]/Table1313[[#This Row],[Actual cost]]*100</f>
        <v>#DIV/0!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</row>
    <row r="693" spans="1:34" x14ac:dyDescent="0.3">
      <c r="A693" t="s">
        <v>717</v>
      </c>
      <c r="B693">
        <v>691</v>
      </c>
      <c r="C693" t="str">
        <f>LEFT(Table1313[[#This Row],[Contingency id]])</f>
        <v>C</v>
      </c>
      <c r="D693">
        <v>0</v>
      </c>
      <c r="E693" s="1">
        <v>1.00995024875621</v>
      </c>
      <c r="F693">
        <v>203</v>
      </c>
      <c r="G693">
        <v>201</v>
      </c>
      <c r="H693">
        <v>0</v>
      </c>
      <c r="I693" s="2">
        <f>AVERAGE(Table1313[[#This Row],[Estimated costs 1]:[Estimated costs 20]])</f>
        <v>0</v>
      </c>
      <c r="J693" s="2" t="e">
        <f>(Table1313[[#This Row],[Mean]]-Table1313[[#This Row],[Actual cost]])/Table1313[[#This Row],[Actual cost]]*100</f>
        <v>#DIV/0!</v>
      </c>
      <c r="K693" s="2">
        <f>_xlfn.STDEV.P(Table1313[[#This Row],[Estimated costs 1]:[Estimated costs 20]])</f>
        <v>0</v>
      </c>
      <c r="L693" s="2" t="e">
        <f>Table1313[[#This Row],[Dev]]/Table1313[[#This Row],[Mean]]*100</f>
        <v>#DIV/0!</v>
      </c>
      <c r="M693" s="2">
        <f>Table1313[[#This Row],[Estimated costs 1]]-Table1313[[#This Row],[Actual cost]]</f>
        <v>0</v>
      </c>
      <c r="N693" s="2" t="e">
        <f>Table1313[[#This Row],[Diff 1]]/Table1313[[#This Row],[Actual cost]]*100</f>
        <v>#DIV/0!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</row>
    <row r="694" spans="1:34" x14ac:dyDescent="0.3">
      <c r="A694" t="s">
        <v>718</v>
      </c>
      <c r="B694">
        <v>692</v>
      </c>
      <c r="C694" t="str">
        <f>LEFT(Table1313[[#This Row],[Contingency id]])</f>
        <v>C</v>
      </c>
      <c r="D694">
        <v>0</v>
      </c>
      <c r="E694" s="1">
        <v>1.0206896551724101</v>
      </c>
      <c r="F694">
        <v>148</v>
      </c>
      <c r="G694">
        <v>145</v>
      </c>
      <c r="H694">
        <v>0</v>
      </c>
      <c r="I694" s="2">
        <f>AVERAGE(Table1313[[#This Row],[Estimated costs 1]:[Estimated costs 20]])</f>
        <v>0</v>
      </c>
      <c r="J694" s="2" t="e">
        <f>(Table1313[[#This Row],[Mean]]-Table1313[[#This Row],[Actual cost]])/Table1313[[#This Row],[Actual cost]]*100</f>
        <v>#DIV/0!</v>
      </c>
      <c r="K694" s="2">
        <f>_xlfn.STDEV.P(Table1313[[#This Row],[Estimated costs 1]:[Estimated costs 20]])</f>
        <v>0</v>
      </c>
      <c r="L694" s="2" t="e">
        <f>Table1313[[#This Row],[Dev]]/Table1313[[#This Row],[Mean]]*100</f>
        <v>#DIV/0!</v>
      </c>
      <c r="M694" s="2">
        <f>Table1313[[#This Row],[Estimated costs 1]]-Table1313[[#This Row],[Actual cost]]</f>
        <v>0</v>
      </c>
      <c r="N694" s="2" t="e">
        <f>Table1313[[#This Row],[Diff 1]]/Table1313[[#This Row],[Actual cost]]*100</f>
        <v>#DIV/0!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</row>
    <row r="695" spans="1:34" x14ac:dyDescent="0.3">
      <c r="A695" t="s">
        <v>719</v>
      </c>
      <c r="B695">
        <v>693</v>
      </c>
      <c r="C695" t="str">
        <f>LEFT(Table1313[[#This Row],[Contingency id]])</f>
        <v>C</v>
      </c>
      <c r="D695">
        <v>0</v>
      </c>
      <c r="E695" s="1">
        <v>1.00632911392405</v>
      </c>
      <c r="F695">
        <v>159</v>
      </c>
      <c r="G695">
        <v>158</v>
      </c>
      <c r="H695">
        <v>0</v>
      </c>
      <c r="I695" s="2">
        <f>AVERAGE(Table1313[[#This Row],[Estimated costs 1]:[Estimated costs 20]])</f>
        <v>0</v>
      </c>
      <c r="J695" s="2" t="e">
        <f>(Table1313[[#This Row],[Mean]]-Table1313[[#This Row],[Actual cost]])/Table1313[[#This Row],[Actual cost]]*100</f>
        <v>#DIV/0!</v>
      </c>
      <c r="K695" s="2">
        <f>_xlfn.STDEV.P(Table1313[[#This Row],[Estimated costs 1]:[Estimated costs 20]])</f>
        <v>0</v>
      </c>
      <c r="L695" s="2" t="e">
        <f>Table1313[[#This Row],[Dev]]/Table1313[[#This Row],[Mean]]*100</f>
        <v>#DIV/0!</v>
      </c>
      <c r="M695" s="2">
        <f>Table1313[[#This Row],[Estimated costs 1]]-Table1313[[#This Row],[Actual cost]]</f>
        <v>0</v>
      </c>
      <c r="N695" s="2" t="e">
        <f>Table1313[[#This Row],[Diff 1]]/Table1313[[#This Row],[Actual cost]]*100</f>
        <v>#DIV/0!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</row>
    <row r="696" spans="1:34" x14ac:dyDescent="0.3">
      <c r="A696" t="s">
        <v>720</v>
      </c>
      <c r="B696">
        <v>694</v>
      </c>
      <c r="C696" t="str">
        <f>LEFT(Table1313[[#This Row],[Contingency id]])</f>
        <v>C</v>
      </c>
      <c r="D696">
        <v>0</v>
      </c>
      <c r="E696" s="1">
        <v>1.0136986301369799</v>
      </c>
      <c r="F696">
        <v>148</v>
      </c>
      <c r="G696">
        <v>146</v>
      </c>
      <c r="H696">
        <v>0</v>
      </c>
      <c r="I696" s="2">
        <f>AVERAGE(Table1313[[#This Row],[Estimated costs 1]:[Estimated costs 20]])</f>
        <v>0</v>
      </c>
      <c r="J696" s="2" t="e">
        <f>(Table1313[[#This Row],[Mean]]-Table1313[[#This Row],[Actual cost]])/Table1313[[#This Row],[Actual cost]]*100</f>
        <v>#DIV/0!</v>
      </c>
      <c r="K696" s="2">
        <f>_xlfn.STDEV.P(Table1313[[#This Row],[Estimated costs 1]:[Estimated costs 20]])</f>
        <v>0</v>
      </c>
      <c r="L696" s="2" t="e">
        <f>Table1313[[#This Row],[Dev]]/Table1313[[#This Row],[Mean]]*100</f>
        <v>#DIV/0!</v>
      </c>
      <c r="M696" s="2">
        <f>Table1313[[#This Row],[Estimated costs 1]]-Table1313[[#This Row],[Actual cost]]</f>
        <v>0</v>
      </c>
      <c r="N696" s="2" t="e">
        <f>Table1313[[#This Row],[Diff 1]]/Table1313[[#This Row],[Actual cost]]*100</f>
        <v>#DIV/0!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</row>
    <row r="697" spans="1:34" x14ac:dyDescent="0.3">
      <c r="A697" t="s">
        <v>721</v>
      </c>
      <c r="B697">
        <v>695</v>
      </c>
      <c r="C697" t="str">
        <f>LEFT(Table1313[[#This Row],[Contingency id]])</f>
        <v>C</v>
      </c>
      <c r="D697">
        <v>0</v>
      </c>
      <c r="E697" s="1">
        <v>1.01273885350318</v>
      </c>
      <c r="F697">
        <v>159</v>
      </c>
      <c r="G697">
        <v>157</v>
      </c>
      <c r="H697">
        <v>0</v>
      </c>
      <c r="I697" s="2">
        <f>AVERAGE(Table1313[[#This Row],[Estimated costs 1]:[Estimated costs 20]])</f>
        <v>0</v>
      </c>
      <c r="J697" s="2" t="e">
        <f>(Table1313[[#This Row],[Mean]]-Table1313[[#This Row],[Actual cost]])/Table1313[[#This Row],[Actual cost]]*100</f>
        <v>#DIV/0!</v>
      </c>
      <c r="K697" s="2">
        <f>_xlfn.STDEV.P(Table1313[[#This Row],[Estimated costs 1]:[Estimated costs 20]])</f>
        <v>0</v>
      </c>
      <c r="L697" s="2" t="e">
        <f>Table1313[[#This Row],[Dev]]/Table1313[[#This Row],[Mean]]*100</f>
        <v>#DIV/0!</v>
      </c>
      <c r="M697" s="2">
        <f>Table1313[[#This Row],[Estimated costs 1]]-Table1313[[#This Row],[Actual cost]]</f>
        <v>0</v>
      </c>
      <c r="N697" s="2" t="e">
        <f>Table1313[[#This Row],[Diff 1]]/Table1313[[#This Row],[Actual cost]]*100</f>
        <v>#DIV/0!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</row>
    <row r="698" spans="1:34" x14ac:dyDescent="0.3">
      <c r="A698" t="s">
        <v>722</v>
      </c>
      <c r="B698">
        <v>696</v>
      </c>
      <c r="C698" t="str">
        <f>LEFT(Table1313[[#This Row],[Contingency id]])</f>
        <v>C</v>
      </c>
      <c r="D698">
        <v>0</v>
      </c>
      <c r="E698" s="1">
        <v>1.02010050251256</v>
      </c>
      <c r="F698">
        <v>203</v>
      </c>
      <c r="G698">
        <v>199</v>
      </c>
      <c r="H698">
        <v>0</v>
      </c>
      <c r="I698" s="2">
        <f>AVERAGE(Table1313[[#This Row],[Estimated costs 1]:[Estimated costs 20]])</f>
        <v>0</v>
      </c>
      <c r="J698" s="2" t="e">
        <f>(Table1313[[#This Row],[Mean]]-Table1313[[#This Row],[Actual cost]])/Table1313[[#This Row],[Actual cost]]*100</f>
        <v>#DIV/0!</v>
      </c>
      <c r="K698" s="2">
        <f>_xlfn.STDEV.P(Table1313[[#This Row],[Estimated costs 1]:[Estimated costs 20]])</f>
        <v>0</v>
      </c>
      <c r="L698" s="2" t="e">
        <f>Table1313[[#This Row],[Dev]]/Table1313[[#This Row],[Mean]]*100</f>
        <v>#DIV/0!</v>
      </c>
      <c r="M698" s="2">
        <f>Table1313[[#This Row],[Estimated costs 1]]-Table1313[[#This Row],[Actual cost]]</f>
        <v>0</v>
      </c>
      <c r="N698" s="2" t="e">
        <f>Table1313[[#This Row],[Diff 1]]/Table1313[[#This Row],[Actual cost]]*100</f>
        <v>#DIV/0!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</row>
    <row r="699" spans="1:34" x14ac:dyDescent="0.3">
      <c r="A699" t="s">
        <v>723</v>
      </c>
      <c r="B699">
        <v>697</v>
      </c>
      <c r="C699" t="str">
        <f>LEFT(Table1313[[#This Row],[Contingency id]])</f>
        <v>C</v>
      </c>
      <c r="D699">
        <v>0</v>
      </c>
      <c r="E699" s="1">
        <v>1.00995024875621</v>
      </c>
      <c r="F699">
        <v>203</v>
      </c>
      <c r="G699">
        <v>201</v>
      </c>
      <c r="H699">
        <v>0</v>
      </c>
      <c r="I699" s="2">
        <f>AVERAGE(Table1313[[#This Row],[Estimated costs 1]:[Estimated costs 20]])</f>
        <v>0</v>
      </c>
      <c r="J699" s="2" t="e">
        <f>(Table1313[[#This Row],[Mean]]-Table1313[[#This Row],[Actual cost]])/Table1313[[#This Row],[Actual cost]]*100</f>
        <v>#DIV/0!</v>
      </c>
      <c r="K699" s="2">
        <f>_xlfn.STDEV.P(Table1313[[#This Row],[Estimated costs 1]:[Estimated costs 20]])</f>
        <v>0</v>
      </c>
      <c r="L699" s="2" t="e">
        <f>Table1313[[#This Row],[Dev]]/Table1313[[#This Row],[Mean]]*100</f>
        <v>#DIV/0!</v>
      </c>
      <c r="M699" s="2">
        <f>Table1313[[#This Row],[Estimated costs 1]]-Table1313[[#This Row],[Actual cost]]</f>
        <v>0</v>
      </c>
      <c r="N699" s="2" t="e">
        <f>Table1313[[#This Row],[Diff 1]]/Table1313[[#This Row],[Actual cost]]*100</f>
        <v>#DIV/0!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</row>
    <row r="700" spans="1:34" x14ac:dyDescent="0.3">
      <c r="A700" t="s">
        <v>724</v>
      </c>
      <c r="B700">
        <v>698</v>
      </c>
      <c r="C700" t="str">
        <f>LEFT(Table1313[[#This Row],[Contingency id]])</f>
        <v>C</v>
      </c>
      <c r="D700">
        <v>0</v>
      </c>
      <c r="E700" s="1">
        <v>1.00995024875621</v>
      </c>
      <c r="F700">
        <v>203</v>
      </c>
      <c r="G700">
        <v>201</v>
      </c>
      <c r="H700">
        <v>0</v>
      </c>
      <c r="I700" s="2">
        <f>AVERAGE(Table1313[[#This Row],[Estimated costs 1]:[Estimated costs 20]])</f>
        <v>0</v>
      </c>
      <c r="J700" s="2" t="e">
        <f>(Table1313[[#This Row],[Mean]]-Table1313[[#This Row],[Actual cost]])/Table1313[[#This Row],[Actual cost]]*100</f>
        <v>#DIV/0!</v>
      </c>
      <c r="K700" s="2">
        <f>_xlfn.STDEV.P(Table1313[[#This Row],[Estimated costs 1]:[Estimated costs 20]])</f>
        <v>0</v>
      </c>
      <c r="L700" s="2" t="e">
        <f>Table1313[[#This Row],[Dev]]/Table1313[[#This Row],[Mean]]*100</f>
        <v>#DIV/0!</v>
      </c>
      <c r="M700" s="2">
        <f>Table1313[[#This Row],[Estimated costs 1]]-Table1313[[#This Row],[Actual cost]]</f>
        <v>0</v>
      </c>
      <c r="N700" s="2" t="e">
        <f>Table1313[[#This Row],[Diff 1]]/Table1313[[#This Row],[Actual cost]]*100</f>
        <v>#DIV/0!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</row>
    <row r="701" spans="1:34" x14ac:dyDescent="0.3">
      <c r="A701" t="s">
        <v>725</v>
      </c>
      <c r="B701">
        <v>699</v>
      </c>
      <c r="C701" t="str">
        <f>LEFT(Table1313[[#This Row],[Contingency id]])</f>
        <v>C</v>
      </c>
      <c r="D701">
        <v>0</v>
      </c>
      <c r="E701" s="1">
        <v>1</v>
      </c>
      <c r="F701">
        <v>168</v>
      </c>
      <c r="G701">
        <v>168</v>
      </c>
      <c r="H701">
        <v>0</v>
      </c>
      <c r="I701" s="2">
        <f>AVERAGE(Table1313[[#This Row],[Estimated costs 1]:[Estimated costs 20]])</f>
        <v>0</v>
      </c>
      <c r="J701" s="2" t="e">
        <f>(Table1313[[#This Row],[Mean]]-Table1313[[#This Row],[Actual cost]])/Table1313[[#This Row],[Actual cost]]*100</f>
        <v>#DIV/0!</v>
      </c>
      <c r="K701" s="2">
        <f>_xlfn.STDEV.P(Table1313[[#This Row],[Estimated costs 1]:[Estimated costs 20]])</f>
        <v>0</v>
      </c>
      <c r="L701" s="2" t="e">
        <f>Table1313[[#This Row],[Dev]]/Table1313[[#This Row],[Mean]]*100</f>
        <v>#DIV/0!</v>
      </c>
      <c r="M701" s="2">
        <f>Table1313[[#This Row],[Estimated costs 1]]-Table1313[[#This Row],[Actual cost]]</f>
        <v>0</v>
      </c>
      <c r="N701" s="2" t="e">
        <f>Table1313[[#This Row],[Diff 1]]/Table1313[[#This Row],[Actual cost]]*100</f>
        <v>#DIV/0!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</row>
    <row r="702" spans="1:34" x14ac:dyDescent="0.3">
      <c r="A702" t="s">
        <v>726</v>
      </c>
      <c r="B702">
        <v>700</v>
      </c>
      <c r="C702" t="str">
        <f>LEFT(Table1313[[#This Row],[Contingency id]])</f>
        <v>C</v>
      </c>
      <c r="D702">
        <v>0</v>
      </c>
      <c r="E702" s="1">
        <v>1.00995024875621</v>
      </c>
      <c r="F702">
        <v>203</v>
      </c>
      <c r="G702">
        <v>201</v>
      </c>
      <c r="H702">
        <v>0</v>
      </c>
      <c r="I702" s="2">
        <f>AVERAGE(Table1313[[#This Row],[Estimated costs 1]:[Estimated costs 20]])</f>
        <v>0</v>
      </c>
      <c r="J702" s="2" t="e">
        <f>(Table1313[[#This Row],[Mean]]-Table1313[[#This Row],[Actual cost]])/Table1313[[#This Row],[Actual cost]]*100</f>
        <v>#DIV/0!</v>
      </c>
      <c r="K702" s="2">
        <f>_xlfn.STDEV.P(Table1313[[#This Row],[Estimated costs 1]:[Estimated costs 20]])</f>
        <v>0</v>
      </c>
      <c r="L702" s="2" t="e">
        <f>Table1313[[#This Row],[Dev]]/Table1313[[#This Row],[Mean]]*100</f>
        <v>#DIV/0!</v>
      </c>
      <c r="M702" s="2">
        <f>Table1313[[#This Row],[Estimated costs 1]]-Table1313[[#This Row],[Actual cost]]</f>
        <v>0</v>
      </c>
      <c r="N702" s="2" t="e">
        <f>Table1313[[#This Row],[Diff 1]]/Table1313[[#This Row],[Actual cost]]*100</f>
        <v>#DIV/0!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</row>
    <row r="703" spans="1:34" x14ac:dyDescent="0.3">
      <c r="A703" t="s">
        <v>727</v>
      </c>
      <c r="B703">
        <v>701</v>
      </c>
      <c r="C703" t="str">
        <f>LEFT(Table1313[[#This Row],[Contingency id]])</f>
        <v>C</v>
      </c>
      <c r="D703">
        <v>0</v>
      </c>
      <c r="E703" s="1">
        <v>1.0049504950495001</v>
      </c>
      <c r="F703">
        <v>203</v>
      </c>
      <c r="G703">
        <v>202</v>
      </c>
      <c r="H703">
        <v>0</v>
      </c>
      <c r="I703" s="2">
        <f>AVERAGE(Table1313[[#This Row],[Estimated costs 1]:[Estimated costs 20]])</f>
        <v>0</v>
      </c>
      <c r="J703" s="2" t="e">
        <f>(Table1313[[#This Row],[Mean]]-Table1313[[#This Row],[Actual cost]])/Table1313[[#This Row],[Actual cost]]*100</f>
        <v>#DIV/0!</v>
      </c>
      <c r="K703" s="2">
        <f>_xlfn.STDEV.P(Table1313[[#This Row],[Estimated costs 1]:[Estimated costs 20]])</f>
        <v>0</v>
      </c>
      <c r="L703" s="2" t="e">
        <f>Table1313[[#This Row],[Dev]]/Table1313[[#This Row],[Mean]]*100</f>
        <v>#DIV/0!</v>
      </c>
      <c r="M703" s="2">
        <f>Table1313[[#This Row],[Estimated costs 1]]-Table1313[[#This Row],[Actual cost]]</f>
        <v>0</v>
      </c>
      <c r="N703" s="2" t="e">
        <f>Table1313[[#This Row],[Diff 1]]/Table1313[[#This Row],[Actual cost]]*100</f>
        <v>#DIV/0!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</row>
    <row r="704" spans="1:34" x14ac:dyDescent="0.3">
      <c r="A704" t="s">
        <v>728</v>
      </c>
      <c r="B704">
        <v>702</v>
      </c>
      <c r="C704" t="str">
        <f>LEFT(Table1313[[#This Row],[Contingency id]])</f>
        <v>C</v>
      </c>
      <c r="D704">
        <v>0</v>
      </c>
      <c r="E704" s="1">
        <v>1.0049504950495001</v>
      </c>
      <c r="F704">
        <v>203</v>
      </c>
      <c r="G704">
        <v>202</v>
      </c>
      <c r="H704">
        <v>0</v>
      </c>
      <c r="I704" s="2">
        <f>AVERAGE(Table1313[[#This Row],[Estimated costs 1]:[Estimated costs 20]])</f>
        <v>0</v>
      </c>
      <c r="J704" s="2" t="e">
        <f>(Table1313[[#This Row],[Mean]]-Table1313[[#This Row],[Actual cost]])/Table1313[[#This Row],[Actual cost]]*100</f>
        <v>#DIV/0!</v>
      </c>
      <c r="K704" s="2">
        <f>_xlfn.STDEV.P(Table1313[[#This Row],[Estimated costs 1]:[Estimated costs 20]])</f>
        <v>0</v>
      </c>
      <c r="L704" s="2" t="e">
        <f>Table1313[[#This Row],[Dev]]/Table1313[[#This Row],[Mean]]*100</f>
        <v>#DIV/0!</v>
      </c>
      <c r="M704" s="2">
        <f>Table1313[[#This Row],[Estimated costs 1]]-Table1313[[#This Row],[Actual cost]]</f>
        <v>0</v>
      </c>
      <c r="N704" s="2" t="e">
        <f>Table1313[[#This Row],[Diff 1]]/Table1313[[#This Row],[Actual cost]]*100</f>
        <v>#DIV/0!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</row>
    <row r="705" spans="1:34" x14ac:dyDescent="0.3">
      <c r="A705" t="s">
        <v>729</v>
      </c>
      <c r="B705">
        <v>703</v>
      </c>
      <c r="C705" t="str">
        <f>LEFT(Table1313[[#This Row],[Contingency id]])</f>
        <v>C</v>
      </c>
      <c r="D705">
        <v>0</v>
      </c>
      <c r="E705" s="1">
        <v>1.0049504950495001</v>
      </c>
      <c r="F705">
        <v>203</v>
      </c>
      <c r="G705">
        <v>202</v>
      </c>
      <c r="H705">
        <v>0</v>
      </c>
      <c r="I705" s="2">
        <f>AVERAGE(Table1313[[#This Row],[Estimated costs 1]:[Estimated costs 20]])</f>
        <v>0</v>
      </c>
      <c r="J705" s="2" t="e">
        <f>(Table1313[[#This Row],[Mean]]-Table1313[[#This Row],[Actual cost]])/Table1313[[#This Row],[Actual cost]]*100</f>
        <v>#DIV/0!</v>
      </c>
      <c r="K705" s="2">
        <f>_xlfn.STDEV.P(Table1313[[#This Row],[Estimated costs 1]:[Estimated costs 20]])</f>
        <v>0</v>
      </c>
      <c r="L705" s="2" t="e">
        <f>Table1313[[#This Row],[Dev]]/Table1313[[#This Row],[Mean]]*100</f>
        <v>#DIV/0!</v>
      </c>
      <c r="M705" s="2">
        <f>Table1313[[#This Row],[Estimated costs 1]]-Table1313[[#This Row],[Actual cost]]</f>
        <v>0</v>
      </c>
      <c r="N705" s="2" t="e">
        <f>Table1313[[#This Row],[Diff 1]]/Table1313[[#This Row],[Actual cost]]*100</f>
        <v>#DIV/0!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</row>
    <row r="706" spans="1:34" x14ac:dyDescent="0.3">
      <c r="A706" t="s">
        <v>730</v>
      </c>
      <c r="B706">
        <v>704</v>
      </c>
      <c r="C706" t="str">
        <f>LEFT(Table1313[[#This Row],[Contingency id]])</f>
        <v>C</v>
      </c>
      <c r="D706">
        <v>0</v>
      </c>
      <c r="E706" s="1">
        <v>1.00995024875621</v>
      </c>
      <c r="F706">
        <v>203</v>
      </c>
      <c r="G706">
        <v>201</v>
      </c>
      <c r="H706">
        <v>0</v>
      </c>
      <c r="I706" s="2">
        <f>AVERAGE(Table1313[[#This Row],[Estimated costs 1]:[Estimated costs 20]])</f>
        <v>0</v>
      </c>
      <c r="J706" s="2" t="e">
        <f>(Table1313[[#This Row],[Mean]]-Table1313[[#This Row],[Actual cost]])/Table1313[[#This Row],[Actual cost]]*100</f>
        <v>#DIV/0!</v>
      </c>
      <c r="K706" s="2">
        <f>_xlfn.STDEV.P(Table1313[[#This Row],[Estimated costs 1]:[Estimated costs 20]])</f>
        <v>0</v>
      </c>
      <c r="L706" s="2" t="e">
        <f>Table1313[[#This Row],[Dev]]/Table1313[[#This Row],[Mean]]*100</f>
        <v>#DIV/0!</v>
      </c>
      <c r="M706" s="2">
        <f>Table1313[[#This Row],[Estimated costs 1]]-Table1313[[#This Row],[Actual cost]]</f>
        <v>0</v>
      </c>
      <c r="N706" s="2" t="e">
        <f>Table1313[[#This Row],[Diff 1]]/Table1313[[#This Row],[Actual cost]]*100</f>
        <v>#DIV/0!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</row>
    <row r="707" spans="1:34" x14ac:dyDescent="0.3">
      <c r="A707" t="s">
        <v>731</v>
      </c>
      <c r="B707">
        <v>705</v>
      </c>
      <c r="C707" t="str">
        <f>LEFT(Table1313[[#This Row],[Contingency id]])</f>
        <v>C</v>
      </c>
      <c r="D707">
        <v>0</v>
      </c>
      <c r="E707" s="1">
        <v>1.0049504950495001</v>
      </c>
      <c r="F707">
        <v>203</v>
      </c>
      <c r="G707">
        <v>202</v>
      </c>
      <c r="H707">
        <v>0</v>
      </c>
      <c r="I707" s="2">
        <f>AVERAGE(Table1313[[#This Row],[Estimated costs 1]:[Estimated costs 20]])</f>
        <v>0</v>
      </c>
      <c r="J707" s="2" t="e">
        <f>(Table1313[[#This Row],[Mean]]-Table1313[[#This Row],[Actual cost]])/Table1313[[#This Row],[Actual cost]]*100</f>
        <v>#DIV/0!</v>
      </c>
      <c r="K707" s="2">
        <f>_xlfn.STDEV.P(Table1313[[#This Row],[Estimated costs 1]:[Estimated costs 20]])</f>
        <v>0</v>
      </c>
      <c r="L707" s="2" t="e">
        <f>Table1313[[#This Row],[Dev]]/Table1313[[#This Row],[Mean]]*100</f>
        <v>#DIV/0!</v>
      </c>
      <c r="M707" s="2">
        <f>Table1313[[#This Row],[Estimated costs 1]]-Table1313[[#This Row],[Actual cost]]</f>
        <v>0</v>
      </c>
      <c r="N707" s="2" t="e">
        <f>Table1313[[#This Row],[Diff 1]]/Table1313[[#This Row],[Actual cost]]*100</f>
        <v>#DIV/0!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</row>
    <row r="708" spans="1:34" x14ac:dyDescent="0.3">
      <c r="A708" t="s">
        <v>732</v>
      </c>
      <c r="B708">
        <v>706</v>
      </c>
      <c r="C708" t="str">
        <f>LEFT(Table1313[[#This Row],[Contingency id]])</f>
        <v>C</v>
      </c>
      <c r="D708">
        <v>0</v>
      </c>
      <c r="E708" s="1">
        <v>1.0049504950495001</v>
      </c>
      <c r="F708">
        <v>203</v>
      </c>
      <c r="G708">
        <v>202</v>
      </c>
      <c r="H708">
        <v>0</v>
      </c>
      <c r="I708" s="2">
        <f>AVERAGE(Table1313[[#This Row],[Estimated costs 1]:[Estimated costs 20]])</f>
        <v>0</v>
      </c>
      <c r="J708" s="2" t="e">
        <f>(Table1313[[#This Row],[Mean]]-Table1313[[#This Row],[Actual cost]])/Table1313[[#This Row],[Actual cost]]*100</f>
        <v>#DIV/0!</v>
      </c>
      <c r="K708" s="2">
        <f>_xlfn.STDEV.P(Table1313[[#This Row],[Estimated costs 1]:[Estimated costs 20]])</f>
        <v>0</v>
      </c>
      <c r="L708" s="2" t="e">
        <f>Table1313[[#This Row],[Dev]]/Table1313[[#This Row],[Mean]]*100</f>
        <v>#DIV/0!</v>
      </c>
      <c r="M708" s="2">
        <f>Table1313[[#This Row],[Estimated costs 1]]-Table1313[[#This Row],[Actual cost]]</f>
        <v>0</v>
      </c>
      <c r="N708" s="2" t="e">
        <f>Table1313[[#This Row],[Diff 1]]/Table1313[[#This Row],[Actual cost]]*100</f>
        <v>#DIV/0!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</row>
    <row r="709" spans="1:34" x14ac:dyDescent="0.3">
      <c r="A709" t="s">
        <v>733</v>
      </c>
      <c r="B709">
        <v>707</v>
      </c>
      <c r="C709" t="str">
        <f>LEFT(Table1313[[#This Row],[Contingency id]])</f>
        <v>C</v>
      </c>
      <c r="D709">
        <v>0</v>
      </c>
      <c r="E709" s="1">
        <v>1.00995024875621</v>
      </c>
      <c r="F709">
        <v>203</v>
      </c>
      <c r="G709">
        <v>201</v>
      </c>
      <c r="H709">
        <v>0</v>
      </c>
      <c r="I709" s="2">
        <f>AVERAGE(Table1313[[#This Row],[Estimated costs 1]:[Estimated costs 20]])</f>
        <v>0</v>
      </c>
      <c r="J709" s="2" t="e">
        <f>(Table1313[[#This Row],[Mean]]-Table1313[[#This Row],[Actual cost]])/Table1313[[#This Row],[Actual cost]]*100</f>
        <v>#DIV/0!</v>
      </c>
      <c r="K709" s="2">
        <f>_xlfn.STDEV.P(Table1313[[#This Row],[Estimated costs 1]:[Estimated costs 20]])</f>
        <v>0</v>
      </c>
      <c r="L709" s="2" t="e">
        <f>Table1313[[#This Row],[Dev]]/Table1313[[#This Row],[Mean]]*100</f>
        <v>#DIV/0!</v>
      </c>
      <c r="M709" s="2">
        <f>Table1313[[#This Row],[Estimated costs 1]]-Table1313[[#This Row],[Actual cost]]</f>
        <v>0</v>
      </c>
      <c r="N709" s="2" t="e">
        <f>Table1313[[#This Row],[Diff 1]]/Table1313[[#This Row],[Actual cost]]*100</f>
        <v>#DIV/0!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</row>
    <row r="710" spans="1:34" x14ac:dyDescent="0.3">
      <c r="A710" t="s">
        <v>734</v>
      </c>
      <c r="B710">
        <v>708</v>
      </c>
      <c r="C710" t="str">
        <f>LEFT(Table1313[[#This Row],[Contingency id]])</f>
        <v>C</v>
      </c>
      <c r="D710">
        <v>0</v>
      </c>
      <c r="E710" s="1">
        <v>1.00995024875621</v>
      </c>
      <c r="F710">
        <v>203</v>
      </c>
      <c r="G710">
        <v>201</v>
      </c>
      <c r="H710">
        <v>0</v>
      </c>
      <c r="I710" s="2">
        <f>AVERAGE(Table1313[[#This Row],[Estimated costs 1]:[Estimated costs 20]])</f>
        <v>0</v>
      </c>
      <c r="J710" s="2" t="e">
        <f>(Table1313[[#This Row],[Mean]]-Table1313[[#This Row],[Actual cost]])/Table1313[[#This Row],[Actual cost]]*100</f>
        <v>#DIV/0!</v>
      </c>
      <c r="K710" s="2">
        <f>_xlfn.STDEV.P(Table1313[[#This Row],[Estimated costs 1]:[Estimated costs 20]])</f>
        <v>0</v>
      </c>
      <c r="L710" s="2" t="e">
        <f>Table1313[[#This Row],[Dev]]/Table1313[[#This Row],[Mean]]*100</f>
        <v>#DIV/0!</v>
      </c>
      <c r="M710" s="2">
        <f>Table1313[[#This Row],[Estimated costs 1]]-Table1313[[#This Row],[Actual cost]]</f>
        <v>0</v>
      </c>
      <c r="N710" s="2" t="e">
        <f>Table1313[[#This Row],[Diff 1]]/Table1313[[#This Row],[Actual cost]]*100</f>
        <v>#DIV/0!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</row>
    <row r="711" spans="1:34" x14ac:dyDescent="0.3">
      <c r="A711" t="s">
        <v>735</v>
      </c>
      <c r="B711">
        <v>709</v>
      </c>
      <c r="C711" t="str">
        <f>LEFT(Table1313[[#This Row],[Contingency id]])</f>
        <v>C</v>
      </c>
      <c r="D711">
        <v>0</v>
      </c>
      <c r="E711" s="1">
        <v>1.0149999999999999</v>
      </c>
      <c r="F711">
        <v>203</v>
      </c>
      <c r="G711">
        <v>200</v>
      </c>
      <c r="H711">
        <v>0</v>
      </c>
      <c r="I711" s="2">
        <f>AVERAGE(Table1313[[#This Row],[Estimated costs 1]:[Estimated costs 20]])</f>
        <v>0</v>
      </c>
      <c r="J711" s="2" t="e">
        <f>(Table1313[[#This Row],[Mean]]-Table1313[[#This Row],[Actual cost]])/Table1313[[#This Row],[Actual cost]]*100</f>
        <v>#DIV/0!</v>
      </c>
      <c r="K711" s="2">
        <f>_xlfn.STDEV.P(Table1313[[#This Row],[Estimated costs 1]:[Estimated costs 20]])</f>
        <v>0</v>
      </c>
      <c r="L711" s="2" t="e">
        <f>Table1313[[#This Row],[Dev]]/Table1313[[#This Row],[Mean]]*100</f>
        <v>#DIV/0!</v>
      </c>
      <c r="M711" s="2">
        <f>Table1313[[#This Row],[Estimated costs 1]]-Table1313[[#This Row],[Actual cost]]</f>
        <v>0</v>
      </c>
      <c r="N711" s="2" t="e">
        <f>Table1313[[#This Row],[Diff 1]]/Table1313[[#This Row],[Actual cost]]*100</f>
        <v>#DIV/0!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</row>
  </sheetData>
  <conditionalFormatting sqref="J3:J386">
    <cfRule type="cellIs" dxfId="107" priority="1" operator="greaterThan">
      <formula>20</formula>
    </cfRule>
  </conditionalFormatting>
  <conditionalFormatting sqref="L3:L386">
    <cfRule type="cellIs" dxfId="106" priority="2" operator="greaterThan">
      <formula>20</formula>
    </cfRule>
  </conditionalFormatting>
  <conditionalFormatting sqref="N3:N711">
    <cfRule type="cellIs" dxfId="105" priority="3" operator="lessThan">
      <formula>-20</formula>
    </cfRule>
    <cfRule type="cellIs" dxfId="104" priority="4" operator="greaterThan">
      <formula>20</formula>
    </cfRule>
  </conditionalFormatting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0D222-825E-4185-A9BA-D68685F9649F}">
  <dimension ref="A1:AG711"/>
  <sheetViews>
    <sheetView workbookViewId="0">
      <selection activeCell="L3" sqref="L3"/>
    </sheetView>
  </sheetViews>
  <sheetFormatPr defaultRowHeight="14.4" x14ac:dyDescent="0.3"/>
  <cols>
    <col min="1" max="1" width="30" bestFit="1" customWidth="1"/>
    <col min="2" max="2" width="7.44140625" bestFit="1" customWidth="1"/>
    <col min="3" max="3" width="7.109375" bestFit="1" customWidth="1"/>
    <col min="4" max="4" width="22.33203125" customWidth="1"/>
    <col min="5" max="5" width="11.33203125" bestFit="1" customWidth="1"/>
    <col min="6" max="6" width="13.44140625" bestFit="1" customWidth="1"/>
    <col min="7" max="7" width="12.6640625" customWidth="1"/>
    <col min="8" max="13" width="12.5546875" customWidth="1"/>
    <col min="14" max="22" width="18.33203125" customWidth="1"/>
    <col min="23" max="33" width="19.33203125" customWidth="1"/>
  </cols>
  <sheetData>
    <row r="1" spans="1:33" x14ac:dyDescent="0.3">
      <c r="A1" t="s">
        <v>741</v>
      </c>
      <c r="C1">
        <f>(52102+39780+60256)/(18808+13971+31943)</f>
        <v>2.3506381137789316</v>
      </c>
    </row>
    <row r="2" spans="1:33" x14ac:dyDescent="0.3">
      <c r="A2" t="s">
        <v>0</v>
      </c>
      <c r="B2" t="s">
        <v>742</v>
      </c>
      <c r="C2" t="s">
        <v>598</v>
      </c>
      <c r="D2" t="s">
        <v>1</v>
      </c>
      <c r="E2" t="s">
        <v>738</v>
      </c>
      <c r="F2" t="s">
        <v>739</v>
      </c>
      <c r="G2" t="s">
        <v>740</v>
      </c>
      <c r="H2" t="s">
        <v>2</v>
      </c>
      <c r="I2" t="s">
        <v>595</v>
      </c>
      <c r="J2" t="s">
        <v>736</v>
      </c>
      <c r="K2" t="s">
        <v>737</v>
      </c>
      <c r="L2" t="s">
        <v>596</v>
      </c>
      <c r="M2" t="s">
        <v>597</v>
      </c>
      <c r="N2" t="s">
        <v>3</v>
      </c>
      <c r="O2" t="s">
        <v>4</v>
      </c>
      <c r="P2" t="s">
        <v>5</v>
      </c>
      <c r="Q2" t="s">
        <v>6</v>
      </c>
      <c r="R2" t="s">
        <v>7</v>
      </c>
      <c r="S2" t="s">
        <v>8</v>
      </c>
      <c r="T2" t="s">
        <v>9</v>
      </c>
      <c r="U2" t="s">
        <v>10</v>
      </c>
      <c r="V2" t="s">
        <v>11</v>
      </c>
      <c r="W2" t="s">
        <v>12</v>
      </c>
      <c r="X2" t="s">
        <v>13</v>
      </c>
      <c r="Y2" t="s">
        <v>14</v>
      </c>
      <c r="Z2" t="s">
        <v>15</v>
      </c>
      <c r="AA2" t="s">
        <v>16</v>
      </c>
      <c r="AB2" t="s">
        <v>17</v>
      </c>
      <c r="AC2" t="s">
        <v>18</v>
      </c>
      <c r="AD2" t="s">
        <v>19</v>
      </c>
      <c r="AE2" t="s">
        <v>20</v>
      </c>
      <c r="AF2" t="s">
        <v>21</v>
      </c>
      <c r="AG2" t="s">
        <v>22</v>
      </c>
    </row>
    <row r="3" spans="1:33" x14ac:dyDescent="0.3">
      <c r="A3" t="s">
        <v>23</v>
      </c>
      <c r="B3">
        <v>1</v>
      </c>
      <c r="C3" t="str">
        <f>LEFT(Table1[[#This Row],[Contingency id]])</f>
        <v>A</v>
      </c>
      <c r="D3" s="1">
        <v>20.370370370370299</v>
      </c>
      <c r="E3" s="1">
        <v>6.75</v>
      </c>
      <c r="F3">
        <v>1296</v>
      </c>
      <c r="G3">
        <v>192</v>
      </c>
      <c r="H3" s="2">
        <v>1.3887599537037001</v>
      </c>
      <c r="I3" s="2">
        <f>AVERAGE(Table1[[#This Row],[Estimated costs 1]:[Estimated costs 20]])</f>
        <v>1.309417430555551</v>
      </c>
      <c r="J3" s="2">
        <f>_xlfn.STDEV.P(Table1[[#This Row],[Estimated costs 1]:[Estimated costs 20]])</f>
        <v>0.28052108343277926</v>
      </c>
      <c r="K3" s="2">
        <f>Table1[[#This Row],[Dev]]/Table1[[#This Row],[Mean]]*100</f>
        <v>21.423350330212241</v>
      </c>
      <c r="L3" s="2">
        <f>Table1[[#This Row],[Estimated costs 1]]-Table1[[#This Row],[Actual cost]]</f>
        <v>-0.24196365740740999</v>
      </c>
      <c r="M3" s="2">
        <f>Table1[[#This Row],[Diff 1]]/Table1[[#This Row],[Actual cost]]*100</f>
        <v>-17.42300076857158</v>
      </c>
      <c r="N3" s="2">
        <v>1.1467962962962901</v>
      </c>
      <c r="O3" s="2">
        <v>1.36523302469135</v>
      </c>
      <c r="P3" s="2">
        <v>1.3418611111111101</v>
      </c>
      <c r="Q3" s="2">
        <v>0.97229089506172806</v>
      </c>
      <c r="R3" s="2">
        <v>1.4434407407407399</v>
      </c>
      <c r="S3" s="2">
        <v>0.84190987654321003</v>
      </c>
      <c r="T3" s="2">
        <v>0.90881172839506097</v>
      </c>
      <c r="U3" s="2">
        <v>1.70515601851851</v>
      </c>
      <c r="V3" s="2">
        <v>1.02568225308641</v>
      </c>
      <c r="W3" s="2">
        <v>1.74394830246913</v>
      </c>
      <c r="X3" s="2">
        <v>1.26588271604938</v>
      </c>
      <c r="Y3" s="2">
        <v>1.04227546296296</v>
      </c>
      <c r="Z3" s="2">
        <v>1.49409413580246</v>
      </c>
      <c r="AA3" s="2">
        <v>1.5399891975308599</v>
      </c>
      <c r="AB3" s="2">
        <v>1.18091358024691</v>
      </c>
      <c r="AC3" s="2">
        <v>1.4740771604938201</v>
      </c>
      <c r="AD3" s="2">
        <v>1.5263441358024601</v>
      </c>
      <c r="AE3" s="2">
        <v>1.3464483024691301</v>
      </c>
      <c r="AF3" s="2">
        <v>1.0034506172839499</v>
      </c>
      <c r="AG3" s="2">
        <v>1.81974305555555</v>
      </c>
    </row>
    <row r="4" spans="1:33" hidden="1" x14ac:dyDescent="0.3">
      <c r="A4" t="s">
        <v>24</v>
      </c>
      <c r="B4">
        <v>2</v>
      </c>
      <c r="C4" t="str">
        <f>LEFT(Table1[[#This Row],[Contingency id]])</f>
        <v>C</v>
      </c>
      <c r="D4" s="1">
        <v>11.4734299516908</v>
      </c>
      <c r="E4" s="1">
        <v>12.3582089552238</v>
      </c>
      <c r="F4">
        <v>2484</v>
      </c>
      <c r="G4">
        <v>201</v>
      </c>
      <c r="H4" s="2">
        <v>1.0069047504025701</v>
      </c>
      <c r="I4" s="2">
        <f>AVERAGE(Table1[[#This Row],[Estimated costs 1]:[Estimated costs 20]])</f>
        <v>0.79860313607085198</v>
      </c>
      <c r="J4" s="2">
        <f>_xlfn.STDEV.P(Table1[[#This Row],[Estimated costs 1]:[Estimated costs 20]])</f>
        <v>0.3130673163000765</v>
      </c>
      <c r="K4" s="2">
        <f>Table1[[#This Row],[Dev]]/Table1[[#This Row],[Mean]]*100</f>
        <v>39.201864124948941</v>
      </c>
      <c r="L4" s="2">
        <f>Table1[[#This Row],[Estimated costs 1]]-Table1[[#This Row],[Actual cost]]</f>
        <v>-0.66232504025764305</v>
      </c>
      <c r="M4" s="2">
        <f>Table1[[#This Row],[Diff 1]]/Table1[[#This Row],[Actual cost]]*100</f>
        <v>-65.778321136417233</v>
      </c>
      <c r="N4" s="2">
        <v>0.344579710144927</v>
      </c>
      <c r="O4" s="2">
        <v>0.84224315619967705</v>
      </c>
      <c r="P4" s="2">
        <v>0.68971529790660202</v>
      </c>
      <c r="Q4" s="2">
        <v>0.68592431561996703</v>
      </c>
      <c r="R4" s="2">
        <v>0.79515016103059499</v>
      </c>
      <c r="S4" s="2">
        <v>0.58117391304347799</v>
      </c>
      <c r="T4" s="2">
        <v>1.3565237520128799</v>
      </c>
      <c r="U4" s="2">
        <v>0.80569847020933905</v>
      </c>
      <c r="V4" s="2">
        <v>0.53910547504025697</v>
      </c>
      <c r="W4" s="2">
        <v>1.1971111111111099</v>
      </c>
      <c r="X4" s="2">
        <v>0.62003301127214105</v>
      </c>
      <c r="Y4" s="2">
        <v>1.3965793075684301</v>
      </c>
      <c r="Z4" s="2">
        <v>0.59948590982286598</v>
      </c>
      <c r="AA4" s="2">
        <v>0.46306400966183497</v>
      </c>
      <c r="AB4" s="2">
        <v>0.23017230273752001</v>
      </c>
      <c r="AC4" s="2">
        <v>0.73656119162640898</v>
      </c>
      <c r="AD4" s="2">
        <v>1.0505579710144901</v>
      </c>
      <c r="AE4" s="2">
        <v>0.892394122383252</v>
      </c>
      <c r="AF4" s="2">
        <v>1.23322584541062</v>
      </c>
      <c r="AG4" s="2">
        <v>0.91276368760064397</v>
      </c>
    </row>
    <row r="5" spans="1:33" x14ac:dyDescent="0.3">
      <c r="A5" t="s">
        <v>25</v>
      </c>
      <c r="B5">
        <v>3</v>
      </c>
      <c r="C5" t="str">
        <f>LEFT(Table1[[#This Row],[Contingency id]])</f>
        <v>A</v>
      </c>
      <c r="D5" s="1">
        <v>11.911911911911901</v>
      </c>
      <c r="E5" s="1">
        <v>5.3422459893048098</v>
      </c>
      <c r="F5">
        <v>999</v>
      </c>
      <c r="G5">
        <v>187</v>
      </c>
      <c r="H5" s="2">
        <v>0.82649249249249201</v>
      </c>
      <c r="I5" s="2">
        <f>AVERAGE(Table1[[#This Row],[Estimated costs 1]:[Estimated costs 20]])</f>
        <v>0.87416696696696439</v>
      </c>
      <c r="J5" s="2">
        <f>_xlfn.STDEV.P(Table1[[#This Row],[Estimated costs 1]:[Estimated costs 20]])</f>
        <v>0.25038617424676396</v>
      </c>
      <c r="K5" s="2">
        <f>Table1[[#This Row],[Dev]]/Table1[[#This Row],[Mean]]*100</f>
        <v>28.642831828284621</v>
      </c>
      <c r="L5" s="2">
        <f>Table1[[#This Row],[Estimated costs 1]]-Table1[[#This Row],[Actual cost]]</f>
        <v>2.7186186186185957E-2</v>
      </c>
      <c r="M5" s="2">
        <f>Table1[[#This Row],[Diff 1]]/Table1[[#This Row],[Actual cost]]*100</f>
        <v>3.2893446018123296</v>
      </c>
      <c r="N5" s="2">
        <v>0.85367867867867797</v>
      </c>
      <c r="O5" s="2">
        <v>0.92876176176176095</v>
      </c>
      <c r="P5" s="2">
        <v>0.53805305305305295</v>
      </c>
      <c r="Q5" s="2">
        <v>0.82637537537537498</v>
      </c>
      <c r="R5" s="2">
        <v>0.64332532532532505</v>
      </c>
      <c r="S5" s="2">
        <v>1.0371521521521501</v>
      </c>
      <c r="T5" s="2">
        <v>0.87919419419419398</v>
      </c>
      <c r="U5" s="2">
        <v>0.61366666666666603</v>
      </c>
      <c r="V5" s="2">
        <v>1.18242442442442</v>
      </c>
      <c r="W5" s="2">
        <v>0.47140040040039999</v>
      </c>
      <c r="X5" s="2">
        <v>0.95828228228228196</v>
      </c>
      <c r="Y5" s="2">
        <v>1.1238388388388301</v>
      </c>
      <c r="Z5" s="2">
        <v>0.61368068068068005</v>
      </c>
      <c r="AA5" s="2">
        <v>1.3065825825825801</v>
      </c>
      <c r="AB5" s="2">
        <v>1.00379679679679</v>
      </c>
      <c r="AC5" s="2">
        <v>0.52866266266266204</v>
      </c>
      <c r="AD5" s="2">
        <v>0.61399399399399401</v>
      </c>
      <c r="AE5" s="2">
        <v>1.10111611611611</v>
      </c>
      <c r="AF5" s="2">
        <v>1.02958858858858</v>
      </c>
      <c r="AG5" s="2">
        <v>1.22976476476476</v>
      </c>
    </row>
    <row r="6" spans="1:33" hidden="1" x14ac:dyDescent="0.3">
      <c r="A6" t="s">
        <v>26</v>
      </c>
      <c r="B6">
        <v>4</v>
      </c>
      <c r="C6" t="str">
        <f>LEFT(Table1[[#This Row],[Contingency id]])</f>
        <v>C</v>
      </c>
      <c r="D6" s="1">
        <v>8.4701247537754405</v>
      </c>
      <c r="E6" s="1">
        <v>7.8911917098445503</v>
      </c>
      <c r="F6">
        <v>1523</v>
      </c>
      <c r="G6">
        <v>193</v>
      </c>
      <c r="H6" s="2">
        <v>0.43501076822061702</v>
      </c>
      <c r="I6" s="2">
        <f>AVERAGE(Table1[[#This Row],[Estimated costs 1]:[Estimated costs 20]])</f>
        <v>0.3252766907419562</v>
      </c>
      <c r="J6" s="2">
        <f>_xlfn.STDEV.P(Table1[[#This Row],[Estimated costs 1]:[Estimated costs 20]])</f>
        <v>0.10560679213166484</v>
      </c>
      <c r="K6" s="2">
        <f>Table1[[#This Row],[Dev]]/Table1[[#This Row],[Mean]]*100</f>
        <v>32.466756806574651</v>
      </c>
      <c r="L6" s="2">
        <f>Table1[[#This Row],[Estimated costs 1]]-Table1[[#This Row],[Actual cost]]</f>
        <v>-0.17121628365069003</v>
      </c>
      <c r="M6" s="2">
        <f>Table1[[#This Row],[Diff 1]]/Table1[[#This Row],[Actual cost]]*100</f>
        <v>-39.359090891252876</v>
      </c>
      <c r="N6" s="2">
        <v>0.26379448456992699</v>
      </c>
      <c r="O6" s="2">
        <v>0.189298095863427</v>
      </c>
      <c r="P6" s="2">
        <v>0.45539986868023602</v>
      </c>
      <c r="Q6" s="2">
        <v>0.32370518713066299</v>
      </c>
      <c r="R6" s="2">
        <v>0.54122324359816099</v>
      </c>
      <c r="S6" s="2">
        <v>0.40420118187787202</v>
      </c>
      <c r="T6" s="2">
        <v>0.32636966513460203</v>
      </c>
      <c r="U6" s="2">
        <v>0.121746290216677</v>
      </c>
      <c r="V6" s="2">
        <v>0.328700590938936</v>
      </c>
      <c r="W6" s="2">
        <v>0.23376388706500301</v>
      </c>
      <c r="X6" s="2">
        <v>0.23761877872619799</v>
      </c>
      <c r="Y6" s="2">
        <v>0.248199474720945</v>
      </c>
      <c r="Z6" s="2">
        <v>0.446342744583059</v>
      </c>
      <c r="AA6" s="2">
        <v>0.151432698621142</v>
      </c>
      <c r="AB6" s="2">
        <v>0.37320078791858102</v>
      </c>
      <c r="AC6" s="2">
        <v>0.40260341431385399</v>
      </c>
      <c r="AD6" s="2">
        <v>0.43458095863427398</v>
      </c>
      <c r="AE6" s="2">
        <v>0.33687918581746501</v>
      </c>
      <c r="AF6" s="2">
        <v>0.31433867367038698</v>
      </c>
      <c r="AG6" s="2">
        <v>0.37213460275771498</v>
      </c>
    </row>
    <row r="7" spans="1:33" x14ac:dyDescent="0.3">
      <c r="A7" t="s">
        <v>27</v>
      </c>
      <c r="B7">
        <v>5</v>
      </c>
      <c r="C7" t="str">
        <f>LEFT(Table1[[#This Row],[Contingency id]])</f>
        <v>A</v>
      </c>
      <c r="D7" s="1">
        <v>15.8158158158158</v>
      </c>
      <c r="E7" s="1">
        <v>5.55</v>
      </c>
      <c r="F7">
        <v>999</v>
      </c>
      <c r="G7">
        <v>180</v>
      </c>
      <c r="H7" s="2">
        <v>0.40960076076076002</v>
      </c>
      <c r="I7" s="2">
        <f>AVERAGE(Table1[[#This Row],[Estimated costs 1]:[Estimated costs 20]])</f>
        <v>0.37594242942942901</v>
      </c>
      <c r="J7" s="2">
        <f>_xlfn.STDEV.P(Table1[[#This Row],[Estimated costs 1]:[Estimated costs 20]])</f>
        <v>0.10648886960313254</v>
      </c>
      <c r="K7" s="2">
        <f>Table1[[#This Row],[Dev]]/Table1[[#This Row],[Mean]]*100</f>
        <v>28.325844934489464</v>
      </c>
      <c r="L7" s="2">
        <f>Table1[[#This Row],[Estimated costs 1]]-Table1[[#This Row],[Actual cost]]</f>
        <v>-6.7685145145145009E-2</v>
      </c>
      <c r="M7" s="2">
        <f>Table1[[#This Row],[Diff 1]]/Table1[[#This Row],[Actual cost]]*100</f>
        <v>-16.524662947264058</v>
      </c>
      <c r="N7" s="2">
        <v>0.34191561561561501</v>
      </c>
      <c r="O7" s="2">
        <v>0.331796096096096</v>
      </c>
      <c r="P7" s="2">
        <v>0.56990410410410397</v>
      </c>
      <c r="Q7" s="2">
        <v>0.393387287287287</v>
      </c>
      <c r="R7" s="2">
        <v>0.31378258258258201</v>
      </c>
      <c r="S7" s="2">
        <v>0.246434434434434</v>
      </c>
      <c r="T7" s="2">
        <v>0.43266756756756702</v>
      </c>
      <c r="U7" s="2">
        <v>0.33380332332332302</v>
      </c>
      <c r="V7" s="2">
        <v>0.295382082082082</v>
      </c>
      <c r="W7" s="2">
        <v>0.38511341341341299</v>
      </c>
      <c r="X7" s="2">
        <v>0.269612512512512</v>
      </c>
      <c r="Y7" s="2">
        <v>0.485515135135135</v>
      </c>
      <c r="Z7" s="2">
        <v>0.296971971971972</v>
      </c>
      <c r="AA7" s="2">
        <v>0.42979489489489398</v>
      </c>
      <c r="AB7" s="2">
        <v>0.41981281281281202</v>
      </c>
      <c r="AC7" s="2">
        <v>0.43900970970970898</v>
      </c>
      <c r="AD7" s="2">
        <v>0.46836266266266202</v>
      </c>
      <c r="AE7" s="2">
        <v>0.245684584584584</v>
      </c>
      <c r="AF7" s="2">
        <v>0.200916016016016</v>
      </c>
      <c r="AG7" s="2">
        <v>0.61898178178178098</v>
      </c>
    </row>
    <row r="8" spans="1:33" hidden="1" x14ac:dyDescent="0.3">
      <c r="A8" t="s">
        <v>28</v>
      </c>
      <c r="B8">
        <v>6</v>
      </c>
      <c r="C8" t="str">
        <f>LEFT(Table1[[#This Row],[Contingency id]])</f>
        <v>C</v>
      </c>
      <c r="D8" s="1">
        <v>12.2633744855967</v>
      </c>
      <c r="E8" s="1">
        <v>6.5322580645161201</v>
      </c>
      <c r="F8">
        <v>1215</v>
      </c>
      <c r="G8">
        <v>186</v>
      </c>
      <c r="H8" s="2">
        <v>0.37181950617283899</v>
      </c>
      <c r="I8" s="2">
        <f>AVERAGE(Table1[[#This Row],[Estimated costs 1]:[Estimated costs 20]])</f>
        <v>0.35972288888888848</v>
      </c>
      <c r="J8" s="2">
        <f>_xlfn.STDEV.P(Table1[[#This Row],[Estimated costs 1]:[Estimated costs 20]])</f>
        <v>5.5870899171417465E-2</v>
      </c>
      <c r="K8" s="2">
        <f>Table1[[#This Row],[Dev]]/Table1[[#This Row],[Mean]]*100</f>
        <v>15.531649749614603</v>
      </c>
      <c r="L8" s="2">
        <f>Table1[[#This Row],[Estimated costs 1]]-Table1[[#This Row],[Actual cost]]</f>
        <v>4.5634156378601021E-2</v>
      </c>
      <c r="M8" s="2">
        <f>Table1[[#This Row],[Diff 1]]/Table1[[#This Row],[Actual cost]]*100</f>
        <v>12.273201276693682</v>
      </c>
      <c r="N8" s="2">
        <v>0.41745366255144001</v>
      </c>
      <c r="O8" s="2">
        <v>0.27111275720164602</v>
      </c>
      <c r="P8" s="2">
        <v>0.316514732510288</v>
      </c>
      <c r="Q8" s="2">
        <v>0.38246452674897102</v>
      </c>
      <c r="R8" s="2">
        <v>0.36641267489711898</v>
      </c>
      <c r="S8" s="2">
        <v>0.367914403292181</v>
      </c>
      <c r="T8" s="2">
        <v>0.41417201646090501</v>
      </c>
      <c r="U8" s="2">
        <v>0.344144362139917</v>
      </c>
      <c r="V8" s="2">
        <v>0.32557037037037001</v>
      </c>
      <c r="W8" s="2">
        <v>0.331807407407407</v>
      </c>
      <c r="X8" s="2">
        <v>0.46778288065843598</v>
      </c>
      <c r="Y8" s="2">
        <v>0.31543127572016399</v>
      </c>
      <c r="Z8" s="2">
        <v>0.37123621399176898</v>
      </c>
      <c r="AA8" s="2">
        <v>0.43535390946502001</v>
      </c>
      <c r="AB8" s="2">
        <v>0.35176707818929998</v>
      </c>
      <c r="AC8" s="2">
        <v>0.44978106995884698</v>
      </c>
      <c r="AD8" s="2">
        <v>0.285827983539094</v>
      </c>
      <c r="AE8" s="2">
        <v>0.38243703703703702</v>
      </c>
      <c r="AF8" s="2">
        <v>0.33394238683127497</v>
      </c>
      <c r="AG8" s="2">
        <v>0.26333102880658399</v>
      </c>
    </row>
    <row r="9" spans="1:33" x14ac:dyDescent="0.3">
      <c r="A9" t="s">
        <v>29</v>
      </c>
      <c r="B9">
        <v>7</v>
      </c>
      <c r="C9" t="str">
        <f>LEFT(Table1[[#This Row],[Contingency id]])</f>
        <v>A</v>
      </c>
      <c r="D9" s="1">
        <v>6.9510268562401203</v>
      </c>
      <c r="E9" s="1">
        <v>6.6282722513088999</v>
      </c>
      <c r="F9">
        <v>1266</v>
      </c>
      <c r="G9">
        <v>191</v>
      </c>
      <c r="H9" s="2">
        <v>0.347965639810426</v>
      </c>
      <c r="I9" s="2">
        <f>AVERAGE(Table1[[#This Row],[Estimated costs 1]:[Estimated costs 20]])</f>
        <v>0.32020706951026806</v>
      </c>
      <c r="J9" s="2">
        <f>_xlfn.STDEV.P(Table1[[#This Row],[Estimated costs 1]:[Estimated costs 20]])</f>
        <v>0.13028530417638426</v>
      </c>
      <c r="K9" s="2">
        <f>Table1[[#This Row],[Dev]]/Table1[[#This Row],[Mean]]*100</f>
        <v>40.687828777686121</v>
      </c>
      <c r="L9" s="2">
        <f>Table1[[#This Row],[Estimated costs 1]]-Table1[[#This Row],[Actual cost]]</f>
        <v>-3.0488546603474997E-2</v>
      </c>
      <c r="M9" s="2">
        <f>Table1[[#This Row],[Diff 1]]/Table1[[#This Row],[Actual cost]]*100</f>
        <v>-8.7619417308230076</v>
      </c>
      <c r="N9" s="2">
        <v>0.317477093206951</v>
      </c>
      <c r="O9" s="2">
        <v>0.24514849921011</v>
      </c>
      <c r="P9" s="2">
        <v>0.34887361769352199</v>
      </c>
      <c r="Q9" s="2">
        <v>0.35911611374407498</v>
      </c>
      <c r="R9" s="2">
        <v>0.17675039494470701</v>
      </c>
      <c r="S9" s="2">
        <v>0.35003317535544998</v>
      </c>
      <c r="T9" s="2">
        <v>0.58281279620852999</v>
      </c>
      <c r="U9" s="2">
        <v>0.45128751974723502</v>
      </c>
      <c r="V9" s="2">
        <v>0.244218009478673</v>
      </c>
      <c r="W9" s="2">
        <v>0.26686571879936799</v>
      </c>
      <c r="X9" s="2">
        <v>0.46651026856240102</v>
      </c>
      <c r="Y9" s="2">
        <v>0.29856477093206901</v>
      </c>
      <c r="Z9" s="2">
        <v>0.51848894154818304</v>
      </c>
      <c r="AA9" s="2">
        <v>0.19789889415481801</v>
      </c>
      <c r="AB9" s="2">
        <v>0.12315086887835699</v>
      </c>
      <c r="AC9" s="2">
        <v>0.142186413902053</v>
      </c>
      <c r="AD9" s="2">
        <v>0.42591074249604999</v>
      </c>
      <c r="AE9" s="2">
        <v>0.13876856240126301</v>
      </c>
      <c r="AF9" s="2">
        <v>0.27886650868878299</v>
      </c>
      <c r="AG9" s="2">
        <v>0.47121248025276402</v>
      </c>
    </row>
    <row r="10" spans="1:33" x14ac:dyDescent="0.3">
      <c r="A10" t="s">
        <v>30</v>
      </c>
      <c r="B10">
        <v>8</v>
      </c>
      <c r="C10" t="str">
        <f>LEFT(Table1[[#This Row],[Contingency id]])</f>
        <v>A</v>
      </c>
      <c r="D10" s="1">
        <v>6.8283343969368202</v>
      </c>
      <c r="E10" s="1">
        <v>7.9543147208121798</v>
      </c>
      <c r="F10">
        <v>1567</v>
      </c>
      <c r="G10">
        <v>197</v>
      </c>
      <c r="H10" s="2">
        <v>0.33338034460753002</v>
      </c>
      <c r="I10" s="2">
        <f>AVERAGE(Table1[[#This Row],[Estimated costs 1]:[Estimated costs 20]])</f>
        <v>0.33280966815571106</v>
      </c>
      <c r="J10" s="2">
        <f>_xlfn.STDEV.P(Table1[[#This Row],[Estimated costs 1]:[Estimated costs 20]])</f>
        <v>0.16582280296541427</v>
      </c>
      <c r="K10" s="2">
        <f>Table1[[#This Row],[Dev]]/Table1[[#This Row],[Mean]]*100</f>
        <v>49.825115924165715</v>
      </c>
      <c r="L10" s="2">
        <f>Table1[[#This Row],[Estimated costs 1]]-Table1[[#This Row],[Actual cost]]</f>
        <v>7.4918953414166989E-2</v>
      </c>
      <c r="M10" s="2">
        <f>Table1[[#This Row],[Diff 1]]/Table1[[#This Row],[Actual cost]]*100</f>
        <v>22.472516639325235</v>
      </c>
      <c r="N10" s="2">
        <v>0.40829929802169701</v>
      </c>
      <c r="O10" s="2">
        <v>0.65889151244416</v>
      </c>
      <c r="P10" s="2">
        <v>0.16880344607530301</v>
      </c>
      <c r="Q10" s="2">
        <v>0.458083599234205</v>
      </c>
      <c r="R10" s="2">
        <v>0.35640523292916398</v>
      </c>
      <c r="S10" s="2">
        <v>0.53993171665603001</v>
      </c>
      <c r="T10" s="2">
        <v>0.63727632418634295</v>
      </c>
      <c r="U10" s="2">
        <v>0.17572048500319001</v>
      </c>
      <c r="V10" s="2">
        <v>0.14245373324824501</v>
      </c>
      <c r="W10" s="2">
        <v>0.26729610721123098</v>
      </c>
      <c r="X10" s="2">
        <v>0.27359604339502203</v>
      </c>
      <c r="Y10" s="2">
        <v>0.124203573707721</v>
      </c>
      <c r="Z10" s="2">
        <v>0.35858008934269298</v>
      </c>
      <c r="AA10" s="2">
        <v>0.25624186343331201</v>
      </c>
      <c r="AB10" s="2">
        <v>0.22861582641990999</v>
      </c>
      <c r="AC10" s="2">
        <v>0.265693044033184</v>
      </c>
      <c r="AD10" s="2">
        <v>0.56346522016592204</v>
      </c>
      <c r="AE10" s="2">
        <v>0.44526292278238599</v>
      </c>
      <c r="AF10" s="2">
        <v>0.132061263560944</v>
      </c>
      <c r="AG10" s="2">
        <v>0.19531206126355999</v>
      </c>
    </row>
    <row r="11" spans="1:33" x14ac:dyDescent="0.3">
      <c r="A11" t="s">
        <v>31</v>
      </c>
      <c r="B11">
        <v>9</v>
      </c>
      <c r="C11" t="str">
        <f>LEFT(Table1[[#This Row],[Contingency id]])</f>
        <v>A</v>
      </c>
      <c r="D11" s="1">
        <v>10.9890109890109</v>
      </c>
      <c r="E11" s="1">
        <v>1.37878787878787</v>
      </c>
      <c r="F11">
        <v>91</v>
      </c>
      <c r="G11">
        <v>66</v>
      </c>
      <c r="H11" s="2">
        <v>0.30554945054944999</v>
      </c>
      <c r="I11" s="2">
        <f>AVERAGE(Table1[[#This Row],[Estimated costs 1]:[Estimated costs 20]])</f>
        <v>0.30095934065933999</v>
      </c>
      <c r="J11" s="2">
        <f>_xlfn.STDEV.P(Table1[[#This Row],[Estimated costs 1]:[Estimated costs 20]])</f>
        <v>1.8184989815970044E-2</v>
      </c>
      <c r="K11" s="2">
        <f>Table1[[#This Row],[Dev]]/Table1[[#This Row],[Mean]]*100</f>
        <v>6.0423410604669963</v>
      </c>
      <c r="L11" s="2">
        <f>Table1[[#This Row],[Estimated costs 1]]-Table1[[#This Row],[Actual cost]]</f>
        <v>-1.7780219780219986E-2</v>
      </c>
      <c r="M11" s="2">
        <f>Table1[[#This Row],[Diff 1]]/Table1[[#This Row],[Actual cost]]*100</f>
        <v>-5.81909728466111</v>
      </c>
      <c r="N11" s="2">
        <v>0.28776923076923</v>
      </c>
      <c r="O11" s="2">
        <v>0.28117582417582399</v>
      </c>
      <c r="P11" s="2">
        <v>0.32465934065933999</v>
      </c>
      <c r="Q11" s="2">
        <v>0.28668131868131802</v>
      </c>
      <c r="R11" s="2">
        <v>0.29327472527472498</v>
      </c>
      <c r="S11" s="2">
        <v>0.31915384615384601</v>
      </c>
      <c r="T11" s="2">
        <v>0.331252747252747</v>
      </c>
      <c r="U11" s="2">
        <v>0.31991208791208697</v>
      </c>
      <c r="V11" s="2">
        <v>0.28776923076923</v>
      </c>
      <c r="W11" s="2">
        <v>0.28776923076923</v>
      </c>
      <c r="X11" s="2">
        <v>0.32650549450549399</v>
      </c>
      <c r="Y11" s="2">
        <v>0.31991208791208697</v>
      </c>
      <c r="Z11" s="2">
        <v>0.281934065934065</v>
      </c>
      <c r="AA11" s="2">
        <v>0.281934065934065</v>
      </c>
      <c r="AB11" s="2">
        <v>0.281934065934065</v>
      </c>
      <c r="AC11" s="2">
        <v>0.31915384615384601</v>
      </c>
      <c r="AD11" s="2">
        <v>0.29327472527472498</v>
      </c>
      <c r="AE11" s="2">
        <v>0.281934065934065</v>
      </c>
      <c r="AF11" s="2">
        <v>0.29327472527472498</v>
      </c>
      <c r="AG11" s="2">
        <v>0.31991208791208697</v>
      </c>
    </row>
    <row r="12" spans="1:33" x14ac:dyDescent="0.3">
      <c r="A12" t="s">
        <v>32</v>
      </c>
      <c r="B12">
        <v>10</v>
      </c>
      <c r="C12" t="str">
        <f>LEFT(Table1[[#This Row],[Contingency id]])</f>
        <v>A</v>
      </c>
      <c r="D12" s="1">
        <v>37.737737737737703</v>
      </c>
      <c r="E12" s="1">
        <v>5.3709677419354804</v>
      </c>
      <c r="F12">
        <v>999</v>
      </c>
      <c r="G12">
        <v>186</v>
      </c>
      <c r="H12" s="2">
        <v>0.28813013013013</v>
      </c>
      <c r="I12" s="2">
        <f>AVERAGE(Table1[[#This Row],[Estimated costs 1]:[Estimated costs 20]])</f>
        <v>0.29370738238238175</v>
      </c>
      <c r="J12" s="2">
        <f>_xlfn.STDEV.P(Table1[[#This Row],[Estimated costs 1]:[Estimated costs 20]])</f>
        <v>4.067034732685576E-2</v>
      </c>
      <c r="K12" s="2">
        <f>Table1[[#This Row],[Dev]]/Table1[[#This Row],[Mean]]*100</f>
        <v>13.847233595887781</v>
      </c>
      <c r="L12" s="2">
        <f>Table1[[#This Row],[Estimated costs 1]]-Table1[[#This Row],[Actual cost]]</f>
        <v>-4.5887487487487999E-2</v>
      </c>
      <c r="M12" s="2">
        <f>Table1[[#This Row],[Diff 1]]/Table1[[#This Row],[Actual cost]]*100</f>
        <v>-15.925959380493651</v>
      </c>
      <c r="N12" s="2">
        <v>0.242242642642642</v>
      </c>
      <c r="O12" s="2">
        <v>0.251724024024024</v>
      </c>
      <c r="P12" s="2">
        <v>0.27737457457457398</v>
      </c>
      <c r="Q12" s="2">
        <v>0.24995885885885799</v>
      </c>
      <c r="R12" s="2">
        <v>0.266951851851851</v>
      </c>
      <c r="S12" s="2">
        <v>0.37924864864864799</v>
      </c>
      <c r="T12" s="2">
        <v>0.27660060060059999</v>
      </c>
      <c r="U12" s="2">
        <v>0.31169559559559501</v>
      </c>
      <c r="V12" s="2">
        <v>0.28197887887887801</v>
      </c>
      <c r="W12" s="2">
        <v>0.28136396396396302</v>
      </c>
      <c r="X12" s="2">
        <v>0.23109889889889801</v>
      </c>
      <c r="Y12" s="2">
        <v>0.31626456456456398</v>
      </c>
      <c r="Z12" s="2">
        <v>0.27124854854854802</v>
      </c>
      <c r="AA12" s="2">
        <v>0.36092182182182098</v>
      </c>
      <c r="AB12" s="2">
        <v>0.26797877877877802</v>
      </c>
      <c r="AC12" s="2">
        <v>0.36240280280280202</v>
      </c>
      <c r="AD12" s="2">
        <v>0.32168958958958899</v>
      </c>
      <c r="AE12" s="2">
        <v>0.30041721721721698</v>
      </c>
      <c r="AF12" s="2">
        <v>0.28641501501501498</v>
      </c>
      <c r="AG12" s="2">
        <v>0.33657077077077002</v>
      </c>
    </row>
    <row r="13" spans="1:33" hidden="1" x14ac:dyDescent="0.3">
      <c r="A13" t="s">
        <v>33</v>
      </c>
      <c r="B13">
        <v>11</v>
      </c>
      <c r="C13" t="str">
        <f>LEFT(Table1[[#This Row],[Contingency id]])</f>
        <v>C</v>
      </c>
      <c r="D13" s="1">
        <v>29.870129870129801</v>
      </c>
      <c r="E13" s="1">
        <v>1.7701149425287299</v>
      </c>
      <c r="F13">
        <v>154</v>
      </c>
      <c r="G13">
        <v>87</v>
      </c>
      <c r="H13" s="2">
        <v>0.25110064935064902</v>
      </c>
      <c r="I13" s="2">
        <f>AVERAGE(Table1[[#This Row],[Estimated costs 1]:[Estimated costs 20]])</f>
        <v>0.25126753246753186</v>
      </c>
      <c r="J13" s="2">
        <f>_xlfn.STDEV.P(Table1[[#This Row],[Estimated costs 1]:[Estimated costs 20]])</f>
        <v>2.8475048930965328E-2</v>
      </c>
      <c r="K13" s="2">
        <f>Table1[[#This Row],[Dev]]/Table1[[#This Row],[Mean]]*100</f>
        <v>11.332562011227933</v>
      </c>
      <c r="L13" s="2">
        <f>Table1[[#This Row],[Estimated costs 1]]-Table1[[#This Row],[Actual cost]]</f>
        <v>-5.4539610389611026E-2</v>
      </c>
      <c r="M13" s="2">
        <f>Table1[[#This Row],[Diff 1]]/Table1[[#This Row],[Actual cost]]*100</f>
        <v>-21.720218777072652</v>
      </c>
      <c r="N13" s="2">
        <v>0.19656103896103799</v>
      </c>
      <c r="O13" s="2">
        <v>0.24899610389610299</v>
      </c>
      <c r="P13" s="2">
        <v>0.27467922077922002</v>
      </c>
      <c r="Q13" s="2">
        <v>0.25071818181818101</v>
      </c>
      <c r="R13" s="2">
        <v>0.25404415584415502</v>
      </c>
      <c r="S13" s="2">
        <v>0.24529610389610301</v>
      </c>
      <c r="T13" s="2">
        <v>0.23234350649350599</v>
      </c>
      <c r="U13" s="2">
        <v>0.28874285714285702</v>
      </c>
      <c r="V13" s="2">
        <v>0.22683896103896101</v>
      </c>
      <c r="W13" s="2">
        <v>0.27070844155844098</v>
      </c>
      <c r="X13" s="2">
        <v>0.27155649350649302</v>
      </c>
      <c r="Y13" s="2">
        <v>0.29817012987012897</v>
      </c>
      <c r="Z13" s="2">
        <v>0.25293376623376601</v>
      </c>
      <c r="AA13" s="2">
        <v>0.27250000000000002</v>
      </c>
      <c r="AB13" s="2">
        <v>0.23491558441558399</v>
      </c>
      <c r="AC13" s="2">
        <v>0.25439350649350601</v>
      </c>
      <c r="AD13" s="2">
        <v>0.30035714285714199</v>
      </c>
      <c r="AE13" s="2">
        <v>0.20492337662337601</v>
      </c>
      <c r="AF13" s="2">
        <v>0.23798961038961</v>
      </c>
      <c r="AG13" s="2">
        <v>0.208682467532467</v>
      </c>
    </row>
    <row r="14" spans="1:33" x14ac:dyDescent="0.3">
      <c r="A14" t="s">
        <v>34</v>
      </c>
      <c r="B14">
        <v>12</v>
      </c>
      <c r="C14" t="str">
        <f>LEFT(Table1[[#This Row],[Contingency id]])</f>
        <v>A</v>
      </c>
      <c r="D14" s="1">
        <v>15</v>
      </c>
      <c r="E14" s="1">
        <v>1.3333333333333299</v>
      </c>
      <c r="F14">
        <v>40</v>
      </c>
      <c r="G14">
        <v>30</v>
      </c>
      <c r="H14" s="2">
        <v>0.2282575</v>
      </c>
      <c r="I14" s="2">
        <f>AVERAGE(Table1[[#This Row],[Estimated costs 1]:[Estimated costs 20]])</f>
        <v>0.24137824999999996</v>
      </c>
      <c r="J14" s="2">
        <f>_xlfn.STDEV.P(Table1[[#This Row],[Estimated costs 1]:[Estimated costs 20]])</f>
        <v>4.5328086733696218E-2</v>
      </c>
      <c r="K14" s="2">
        <f>Table1[[#This Row],[Dev]]/Table1[[#This Row],[Mean]]*100</f>
        <v>18.778861282529068</v>
      </c>
      <c r="L14" s="2">
        <f>Table1[[#This Row],[Estimated costs 1]]-Table1[[#This Row],[Actual cost]]</f>
        <v>5.2067499999999989E-2</v>
      </c>
      <c r="M14" s="2">
        <f>Table1[[#This Row],[Diff 1]]/Table1[[#This Row],[Actual cost]]*100</f>
        <v>22.810860541274653</v>
      </c>
      <c r="N14" s="2">
        <v>0.28032499999999999</v>
      </c>
      <c r="O14" s="2">
        <v>0.2495</v>
      </c>
      <c r="P14" s="2">
        <v>0.15494749999999999</v>
      </c>
      <c r="Q14" s="2">
        <v>0.28032499999999999</v>
      </c>
      <c r="R14" s="2">
        <v>0.2495</v>
      </c>
      <c r="S14" s="2">
        <v>0.15494749999999999</v>
      </c>
      <c r="T14" s="2">
        <v>0.249499999999999</v>
      </c>
      <c r="U14" s="2">
        <v>0.2495</v>
      </c>
      <c r="V14" s="2">
        <v>0.28032499999999999</v>
      </c>
      <c r="W14" s="2">
        <v>0.15494749999999999</v>
      </c>
      <c r="X14" s="2">
        <v>0.2495</v>
      </c>
      <c r="Y14" s="2">
        <v>0.28032499999999999</v>
      </c>
      <c r="Z14" s="2">
        <v>0.28032499999999999</v>
      </c>
      <c r="AA14" s="2">
        <v>0.2495</v>
      </c>
      <c r="AB14" s="2">
        <v>0.2495</v>
      </c>
      <c r="AC14" s="2">
        <v>0.2495</v>
      </c>
      <c r="AD14" s="2">
        <v>0.28032499999999999</v>
      </c>
      <c r="AE14" s="2">
        <v>0.2495</v>
      </c>
      <c r="AF14" s="2">
        <v>0.28032499999999999</v>
      </c>
      <c r="AG14" s="2">
        <v>0.15494749999999999</v>
      </c>
    </row>
    <row r="15" spans="1:33" x14ac:dyDescent="0.3">
      <c r="A15" t="s">
        <v>35</v>
      </c>
      <c r="B15">
        <v>13</v>
      </c>
      <c r="C15" t="str">
        <f>LEFT(Table1[[#This Row],[Contingency id]])</f>
        <v>A</v>
      </c>
      <c r="D15" s="1">
        <v>10.6382978723404</v>
      </c>
      <c r="E15" s="1">
        <v>1.2051282051282</v>
      </c>
      <c r="F15">
        <v>47</v>
      </c>
      <c r="G15">
        <v>39</v>
      </c>
      <c r="H15" s="2">
        <v>0.226617021276595</v>
      </c>
      <c r="I15" s="2">
        <f>AVERAGE(Table1[[#This Row],[Estimated costs 1]:[Estimated costs 20]])</f>
        <v>0.22319999999999962</v>
      </c>
      <c r="J15" s="2">
        <f>_xlfn.STDEV.P(Table1[[#This Row],[Estimated costs 1]:[Estimated costs 20]])</f>
        <v>4.9011990476846623E-2</v>
      </c>
      <c r="K15" s="2">
        <f>Table1[[#This Row],[Dev]]/Table1[[#This Row],[Mean]]*100</f>
        <v>21.95877709536143</v>
      </c>
      <c r="L15" s="2">
        <f>Table1[[#This Row],[Estimated costs 1]]-Table1[[#This Row],[Actual cost]]</f>
        <v>4.5042553191489976E-2</v>
      </c>
      <c r="M15" s="2">
        <f>Table1[[#This Row],[Diff 1]]/Table1[[#This Row],[Actual cost]]*100</f>
        <v>19.876067974838378</v>
      </c>
      <c r="N15" s="2">
        <v>0.27165957446808497</v>
      </c>
      <c r="O15" s="2">
        <v>0.27165957446808497</v>
      </c>
      <c r="P15" s="2">
        <v>0.164489361702127</v>
      </c>
      <c r="Q15" s="2">
        <v>0.164489361702127</v>
      </c>
      <c r="R15" s="2">
        <v>0.164489361702127</v>
      </c>
      <c r="S15" s="2">
        <v>0.27165957446808497</v>
      </c>
      <c r="T15" s="2">
        <v>0.27165957446808497</v>
      </c>
      <c r="U15" s="2">
        <v>0.27165957446808497</v>
      </c>
      <c r="V15" s="2">
        <v>0.164489361702127</v>
      </c>
      <c r="W15" s="2">
        <v>0.27165957446808497</v>
      </c>
      <c r="X15" s="2">
        <v>0.27165957446808497</v>
      </c>
      <c r="Y15" s="2">
        <v>0.243702127659574</v>
      </c>
      <c r="Z15" s="2">
        <v>0.243702127659574</v>
      </c>
      <c r="AA15" s="2">
        <v>0.164489361702127</v>
      </c>
      <c r="AB15" s="2">
        <v>0.164489361702127</v>
      </c>
      <c r="AC15" s="2">
        <v>0.27165957446808497</v>
      </c>
      <c r="AD15" s="2">
        <v>0.164489361702127</v>
      </c>
      <c r="AE15" s="2">
        <v>0.164489361702127</v>
      </c>
      <c r="AF15" s="2">
        <v>0.243702127659574</v>
      </c>
      <c r="AG15" s="2">
        <v>0.243702127659574</v>
      </c>
    </row>
    <row r="16" spans="1:33" x14ac:dyDescent="0.3">
      <c r="A16" t="s">
        <v>36</v>
      </c>
      <c r="B16">
        <v>14</v>
      </c>
      <c r="C16" t="str">
        <f>LEFT(Table1[[#This Row],[Contingency id]])</f>
        <v>A</v>
      </c>
      <c r="D16" s="1">
        <v>11.864406779661</v>
      </c>
      <c r="E16" s="1">
        <v>1.3409090909090899</v>
      </c>
      <c r="F16">
        <v>59</v>
      </c>
      <c r="G16">
        <v>44</v>
      </c>
      <c r="H16" s="2">
        <v>0.224203389830508</v>
      </c>
      <c r="I16" s="2">
        <f>AVERAGE(Table1[[#This Row],[Estimated costs 1]:[Estimated costs 20]])</f>
        <v>0.22361271186440629</v>
      </c>
      <c r="J16" s="2">
        <f>_xlfn.STDEV.P(Table1[[#This Row],[Estimated costs 1]:[Estimated costs 20]])</f>
        <v>2.0768970537155054E-2</v>
      </c>
      <c r="K16" s="2">
        <f>Table1[[#This Row],[Dev]]/Table1[[#This Row],[Mean]]*100</f>
        <v>9.2879203351144408</v>
      </c>
      <c r="L16" s="2">
        <f>Table1[[#This Row],[Estimated costs 1]]-Table1[[#This Row],[Actual cost]]</f>
        <v>-4.1016949152540005E-3</v>
      </c>
      <c r="M16" s="2">
        <f>Table1[[#This Row],[Diff 1]]/Table1[[#This Row],[Actual cost]]*100</f>
        <v>-1.8294526761414163</v>
      </c>
      <c r="N16" s="2">
        <v>0.220101694915254</v>
      </c>
      <c r="O16" s="2">
        <v>0.220101694915254</v>
      </c>
      <c r="P16" s="2">
        <v>0.258949152542372</v>
      </c>
      <c r="Q16" s="2">
        <v>0.20428813559322001</v>
      </c>
      <c r="R16" s="2">
        <v>0.19864406779661001</v>
      </c>
      <c r="S16" s="2">
        <v>0.19864406779661001</v>
      </c>
      <c r="T16" s="2">
        <v>0.23749152542372801</v>
      </c>
      <c r="U16" s="2">
        <v>0.20428813559322001</v>
      </c>
      <c r="V16" s="2">
        <v>0.23749152542372801</v>
      </c>
      <c r="W16" s="2">
        <v>0.23749152542372801</v>
      </c>
      <c r="X16" s="2">
        <v>0.19864406779661001</v>
      </c>
      <c r="Y16" s="2">
        <v>0.225745762711864</v>
      </c>
      <c r="Z16" s="2">
        <v>0.19864406779661001</v>
      </c>
      <c r="AA16" s="2">
        <v>0.258949152542372</v>
      </c>
      <c r="AB16" s="2">
        <v>0.258949152542372</v>
      </c>
      <c r="AC16" s="2">
        <v>0.23749152542372801</v>
      </c>
      <c r="AD16" s="2">
        <v>0.220101694915254</v>
      </c>
      <c r="AE16" s="2">
        <v>0.19864406779661001</v>
      </c>
      <c r="AF16" s="2">
        <v>0.220101694915254</v>
      </c>
      <c r="AG16" s="2">
        <v>0.23749152542372801</v>
      </c>
    </row>
    <row r="17" spans="1:33" hidden="1" x14ac:dyDescent="0.3">
      <c r="A17" t="s">
        <v>37</v>
      </c>
      <c r="B17">
        <v>15</v>
      </c>
      <c r="C17" t="str">
        <f>LEFT(Table1[[#This Row],[Contingency id]])</f>
        <v>C</v>
      </c>
      <c r="D17" s="1">
        <v>0.51993067590987796</v>
      </c>
      <c r="E17" s="1">
        <v>9.0628272251308903</v>
      </c>
      <c r="F17">
        <v>1731</v>
      </c>
      <c r="G17">
        <v>191</v>
      </c>
      <c r="H17" s="2">
        <v>0.21645291738879199</v>
      </c>
      <c r="I17" s="2">
        <f>AVERAGE(Table1[[#This Row],[Estimated costs 1]:[Estimated costs 20]])</f>
        <v>0.26517388792605395</v>
      </c>
      <c r="J17" s="2">
        <f>_xlfn.STDEV.P(Table1[[#This Row],[Estimated costs 1]:[Estimated costs 20]])</f>
        <v>0.21389750448153028</v>
      </c>
      <c r="K17" s="2">
        <f>Table1[[#This Row],[Dev]]/Table1[[#This Row],[Mean]]*100</f>
        <v>80.663109838770197</v>
      </c>
      <c r="L17" s="2">
        <f>Table1[[#This Row],[Estimated costs 1]]-Table1[[#This Row],[Actual cost]]</f>
        <v>-6.7897169266320001E-2</v>
      </c>
      <c r="M17" s="2">
        <f>Table1[[#This Row],[Diff 1]]/Table1[[#This Row],[Actual cost]]*100</f>
        <v>-31.368100779331765</v>
      </c>
      <c r="N17" s="2">
        <v>0.14855574812247199</v>
      </c>
      <c r="O17" s="2">
        <v>0.107007510109763</v>
      </c>
      <c r="P17" s="2">
        <v>2.0496822645869401E-2</v>
      </c>
      <c r="Q17" s="2">
        <v>0.16672443674176701</v>
      </c>
      <c r="R17" s="2">
        <v>0.107007510109763</v>
      </c>
      <c r="S17" s="2">
        <v>0.51163489312536103</v>
      </c>
      <c r="T17" s="2">
        <v>2.0496822645869401E-2</v>
      </c>
      <c r="U17" s="2">
        <v>0.80663778162911604</v>
      </c>
      <c r="V17" s="2">
        <v>0.41523396880415903</v>
      </c>
      <c r="W17" s="2">
        <v>0.16672443674176701</v>
      </c>
      <c r="X17" s="2">
        <v>0.18722125938763701</v>
      </c>
      <c r="Y17" s="2">
        <v>0.65972848064702405</v>
      </c>
      <c r="Z17" s="2">
        <v>0.32355863662622703</v>
      </c>
      <c r="AA17" s="2">
        <v>0.25754477180820301</v>
      </c>
      <c r="AB17" s="2">
        <v>6.2045060658578802E-2</v>
      </c>
      <c r="AC17" s="2">
        <v>0.34491045638359302</v>
      </c>
      <c r="AD17" s="2">
        <v>0.23704794916233299</v>
      </c>
      <c r="AE17" s="2">
        <v>0.53213171577122997</v>
      </c>
      <c r="AF17" s="2">
        <v>0.16672443674176701</v>
      </c>
      <c r="AG17" s="2">
        <v>6.2045060658578802E-2</v>
      </c>
    </row>
    <row r="18" spans="1:33" x14ac:dyDescent="0.3">
      <c r="A18" t="s">
        <v>38</v>
      </c>
      <c r="B18">
        <v>16</v>
      </c>
      <c r="C18" t="str">
        <f>LEFT(Table1[[#This Row],[Contingency id]])</f>
        <v>A</v>
      </c>
      <c r="D18" s="1">
        <v>14.965986394557801</v>
      </c>
      <c r="E18" s="1">
        <v>1.7093023255813899</v>
      </c>
      <c r="F18">
        <v>147</v>
      </c>
      <c r="G18">
        <v>86</v>
      </c>
      <c r="H18" s="2">
        <v>0.20538027210884299</v>
      </c>
      <c r="I18" s="2">
        <f>AVERAGE(Table1[[#This Row],[Estimated costs 1]:[Estimated costs 20]])</f>
        <v>0.20383653061224441</v>
      </c>
      <c r="J18" s="2">
        <f>_xlfn.STDEV.P(Table1[[#This Row],[Estimated costs 1]:[Estimated costs 20]])</f>
        <v>4.6931016024859919E-2</v>
      </c>
      <c r="K18" s="2">
        <f>Table1[[#This Row],[Dev]]/Table1[[#This Row],[Mean]]*100</f>
        <v>23.023849495425424</v>
      </c>
      <c r="L18" s="2">
        <f>Table1[[#This Row],[Estimated costs 1]]-Table1[[#This Row],[Actual cost]]</f>
        <v>-1.5270068027210981E-2</v>
      </c>
      <c r="M18" s="2">
        <f>Table1[[#This Row],[Diff 1]]/Table1[[#This Row],[Actual cost]]*100</f>
        <v>-7.4350218112080801</v>
      </c>
      <c r="N18" s="2">
        <v>0.19011020408163201</v>
      </c>
      <c r="O18" s="2">
        <v>0.144610884353741</v>
      </c>
      <c r="P18" s="2">
        <v>0.14705442176870701</v>
      </c>
      <c r="Q18" s="2">
        <v>0.269719727891156</v>
      </c>
      <c r="R18" s="2">
        <v>0.25861904761904703</v>
      </c>
      <c r="S18" s="2">
        <v>0.18049795918367301</v>
      </c>
      <c r="T18" s="2">
        <v>0.18441088435374101</v>
      </c>
      <c r="U18" s="2">
        <v>0.25406530612244899</v>
      </c>
      <c r="V18" s="2">
        <v>0.17457959183673399</v>
      </c>
      <c r="W18" s="2">
        <v>0.148140136054421</v>
      </c>
      <c r="X18" s="2">
        <v>0.13999727891156399</v>
      </c>
      <c r="Y18" s="2">
        <v>0.233318367346938</v>
      </c>
      <c r="Z18" s="2">
        <v>0.176474829931972</v>
      </c>
      <c r="AA18" s="2">
        <v>0.22645170068027201</v>
      </c>
      <c r="AB18" s="2">
        <v>0.24114149659863901</v>
      </c>
      <c r="AC18" s="2">
        <v>0.16376054421768699</v>
      </c>
      <c r="AD18" s="2">
        <v>0.29212517006802702</v>
      </c>
      <c r="AE18" s="2">
        <v>0.16697414965986301</v>
      </c>
      <c r="AF18" s="2">
        <v>0.21927210884353701</v>
      </c>
      <c r="AG18" s="2">
        <v>0.26540680272108802</v>
      </c>
    </row>
    <row r="19" spans="1:33" hidden="1" x14ac:dyDescent="0.3">
      <c r="A19" t="s">
        <v>39</v>
      </c>
      <c r="B19">
        <v>17</v>
      </c>
      <c r="C19" t="str">
        <f>LEFT(Table1[[#This Row],[Contingency id]])</f>
        <v>B</v>
      </c>
      <c r="D19" s="1">
        <v>5.3914327917282101</v>
      </c>
      <c r="E19" s="1">
        <v>7.1263157894736802</v>
      </c>
      <c r="F19">
        <v>1354</v>
      </c>
      <c r="G19">
        <v>190</v>
      </c>
      <c r="H19" s="2">
        <v>0.201785745937961</v>
      </c>
      <c r="I19" s="2">
        <f>AVERAGE(Table1[[#This Row],[Estimated costs 1]:[Estimated costs 20]])</f>
        <v>0.1920588257016243</v>
      </c>
      <c r="J19" s="2">
        <f>_xlfn.STDEV.P(Table1[[#This Row],[Estimated costs 1]:[Estimated costs 20]])</f>
        <v>8.3792382665543619E-2</v>
      </c>
      <c r="K19" s="2">
        <f>Table1[[#This Row],[Dev]]/Table1[[#This Row],[Mean]]*100</f>
        <v>43.628498903622607</v>
      </c>
      <c r="L19" s="2">
        <f>Table1[[#This Row],[Estimated costs 1]]-Table1[[#This Row],[Actual cost]]</f>
        <v>-8.6443057607090007E-2</v>
      </c>
      <c r="M19" s="2">
        <f>Table1[[#This Row],[Diff 1]]/Table1[[#This Row],[Actual cost]]*100</f>
        <v>-42.839030678443912</v>
      </c>
      <c r="N19" s="2">
        <v>0.115342688330871</v>
      </c>
      <c r="O19" s="2">
        <v>0.159168389955686</v>
      </c>
      <c r="P19" s="2">
        <v>0.180789512555391</v>
      </c>
      <c r="Q19" s="2">
        <v>0.187796528803545</v>
      </c>
      <c r="R19" s="2">
        <v>0.202627769571639</v>
      </c>
      <c r="S19" s="2">
        <v>6.27621861152141E-2</v>
      </c>
      <c r="T19" s="2">
        <v>0.2301329394387</v>
      </c>
      <c r="U19" s="2">
        <v>0.26407237813884699</v>
      </c>
      <c r="V19" s="2">
        <v>0.13542762186115201</v>
      </c>
      <c r="W19" s="2">
        <v>0.272287666174298</v>
      </c>
      <c r="X19" s="2">
        <v>0.38834047267355898</v>
      </c>
      <c r="Y19" s="2">
        <v>0.222665435745937</v>
      </c>
      <c r="Z19" s="2">
        <v>0.206317946824224</v>
      </c>
      <c r="AA19" s="2">
        <v>0.15298522895125499</v>
      </c>
      <c r="AB19" s="2">
        <v>0.18236632200886199</v>
      </c>
      <c r="AC19" s="2">
        <v>8.5358936484490305E-2</v>
      </c>
      <c r="AD19" s="2">
        <v>0.145476366322008</v>
      </c>
      <c r="AE19" s="2">
        <v>0.36266137370753299</v>
      </c>
      <c r="AF19" s="2">
        <v>0.217474150664697</v>
      </c>
      <c r="AG19" s="2">
        <v>6.7122599704578997E-2</v>
      </c>
    </row>
    <row r="20" spans="1:33" x14ac:dyDescent="0.3">
      <c r="A20" t="s">
        <v>40</v>
      </c>
      <c r="B20">
        <v>18</v>
      </c>
      <c r="C20" t="str">
        <f>LEFT(Table1[[#This Row],[Contingency id]])</f>
        <v>A</v>
      </c>
      <c r="D20" s="1">
        <v>25.525525525525499</v>
      </c>
      <c r="E20" s="1">
        <v>5.4590163934426199</v>
      </c>
      <c r="F20">
        <v>999</v>
      </c>
      <c r="G20">
        <v>183</v>
      </c>
      <c r="H20" s="2">
        <v>0.19569049049049</v>
      </c>
      <c r="I20" s="2">
        <f>AVERAGE(Table1[[#This Row],[Estimated costs 1]:[Estimated costs 20]])</f>
        <v>0.20686756256256209</v>
      </c>
      <c r="J20" s="2">
        <f>_xlfn.STDEV.P(Table1[[#This Row],[Estimated costs 1]:[Estimated costs 20]])</f>
        <v>4.2416892779219097E-2</v>
      </c>
      <c r="K20" s="2">
        <f>Table1[[#This Row],[Dev]]/Table1[[#This Row],[Mean]]*100</f>
        <v>20.504371131840031</v>
      </c>
      <c r="L20" s="2">
        <f>Table1[[#This Row],[Estimated costs 1]]-Table1[[#This Row],[Actual cost]]</f>
        <v>3.3624324324323995E-2</v>
      </c>
      <c r="M20" s="2">
        <f>Table1[[#This Row],[Diff 1]]/Table1[[#This Row],[Actual cost]]*100</f>
        <v>17.182400759508567</v>
      </c>
      <c r="N20" s="2">
        <v>0.229314814814814</v>
      </c>
      <c r="O20" s="2">
        <v>0.17094084084083999</v>
      </c>
      <c r="P20" s="2">
        <v>0.18630400400400399</v>
      </c>
      <c r="Q20" s="2">
        <v>0.12889039039038999</v>
      </c>
      <c r="R20" s="2">
        <v>0.20381891891891801</v>
      </c>
      <c r="S20" s="2">
        <v>0.24130060060059999</v>
      </c>
      <c r="T20" s="2">
        <v>0.139427027027027</v>
      </c>
      <c r="U20" s="2">
        <v>0.214087387387387</v>
      </c>
      <c r="V20" s="2">
        <v>0.224689489489489</v>
      </c>
      <c r="W20" s="2">
        <v>0.227674074074074</v>
      </c>
      <c r="X20" s="2">
        <v>0.19546916916916901</v>
      </c>
      <c r="Y20" s="2">
        <v>0.209727427427427</v>
      </c>
      <c r="Z20" s="2">
        <v>0.205674774774774</v>
      </c>
      <c r="AA20" s="2">
        <v>0.27945185185185101</v>
      </c>
      <c r="AB20" s="2">
        <v>0.19025215215215199</v>
      </c>
      <c r="AC20" s="2">
        <v>0.16683133133133099</v>
      </c>
      <c r="AD20" s="2">
        <v>0.173543643643643</v>
      </c>
      <c r="AE20" s="2">
        <v>0.20401431431431399</v>
      </c>
      <c r="AF20" s="2">
        <v>0.31766626626626598</v>
      </c>
      <c r="AG20" s="2">
        <v>0.228272772772772</v>
      </c>
    </row>
    <row r="21" spans="1:33" x14ac:dyDescent="0.3">
      <c r="A21" t="s">
        <v>41</v>
      </c>
      <c r="B21">
        <v>19</v>
      </c>
      <c r="C21" t="str">
        <f>LEFT(Table1[[#This Row],[Contingency id]])</f>
        <v>A</v>
      </c>
      <c r="D21" s="1">
        <v>21.830985915492899</v>
      </c>
      <c r="E21" s="1">
        <v>1.79746835443037</v>
      </c>
      <c r="F21">
        <v>142</v>
      </c>
      <c r="G21">
        <v>79</v>
      </c>
      <c r="H21" s="2">
        <v>0.19332183098591499</v>
      </c>
      <c r="I21" s="2">
        <f>AVERAGE(Table1[[#This Row],[Estimated costs 1]:[Estimated costs 20]])</f>
        <v>0.19556975352112632</v>
      </c>
      <c r="J21" s="2">
        <f>_xlfn.STDEV.P(Table1[[#This Row],[Estimated costs 1]:[Estimated costs 20]])</f>
        <v>1.6689169365372285E-2</v>
      </c>
      <c r="K21" s="2">
        <f>Table1[[#This Row],[Dev]]/Table1[[#This Row],[Mean]]*100</f>
        <v>8.5336147665438684</v>
      </c>
      <c r="L21" s="2">
        <f>Table1[[#This Row],[Estimated costs 1]]-Table1[[#This Row],[Actual cost]]</f>
        <v>-1.3035211267609925E-3</v>
      </c>
      <c r="M21" s="2">
        <f>Table1[[#This Row],[Diff 1]]/Table1[[#This Row],[Actual cost]]*100</f>
        <v>-0.674275181500823</v>
      </c>
      <c r="N21" s="2">
        <v>0.192018309859154</v>
      </c>
      <c r="O21" s="2">
        <v>0.17701690140845</v>
      </c>
      <c r="P21" s="2">
        <v>0.19591338028169</v>
      </c>
      <c r="Q21" s="2">
        <v>0.193338732394366</v>
      </c>
      <c r="R21" s="2">
        <v>0.240164788732394</v>
      </c>
      <c r="S21" s="2">
        <v>0.20088028169013999</v>
      </c>
      <c r="T21" s="2">
        <v>0.17876690140845</v>
      </c>
      <c r="U21" s="2">
        <v>0.192217605633802</v>
      </c>
      <c r="V21" s="2">
        <v>0.18950492957746401</v>
      </c>
      <c r="W21" s="2">
        <v>0.21591690140844999</v>
      </c>
      <c r="X21" s="2">
        <v>0.18718450704225301</v>
      </c>
      <c r="Y21" s="2">
        <v>0.19996901408450701</v>
      </c>
      <c r="Z21" s="2">
        <v>0.213359859154929</v>
      </c>
      <c r="AA21" s="2">
        <v>0.175395774647887</v>
      </c>
      <c r="AB21" s="2">
        <v>0.183856338028169</v>
      </c>
      <c r="AC21" s="2">
        <v>0.22425140845070399</v>
      </c>
      <c r="AD21" s="2">
        <v>0.19470422535211199</v>
      </c>
      <c r="AE21" s="2">
        <v>0.18982676056337999</v>
      </c>
      <c r="AF21" s="2">
        <v>0.196819014084507</v>
      </c>
      <c r="AG21" s="2">
        <v>0.17028943661971799</v>
      </c>
    </row>
    <row r="22" spans="1:33" hidden="1" x14ac:dyDescent="0.3">
      <c r="A22" t="s">
        <v>42</v>
      </c>
      <c r="B22">
        <v>20</v>
      </c>
      <c r="C22" t="str">
        <f>LEFT(Table1[[#This Row],[Contingency id]])</f>
        <v>C</v>
      </c>
      <c r="D22" s="1">
        <v>11.3464447806354</v>
      </c>
      <c r="E22" s="1">
        <v>3.9112426035502899</v>
      </c>
      <c r="F22">
        <v>661</v>
      </c>
      <c r="G22">
        <v>169</v>
      </c>
      <c r="H22" s="2">
        <v>0.17749909228441699</v>
      </c>
      <c r="I22" s="2">
        <f>AVERAGE(Table1[[#This Row],[Estimated costs 1]:[Estimated costs 20]])</f>
        <v>0.16397811649016603</v>
      </c>
      <c r="J22" s="2">
        <f>_xlfn.STDEV.P(Table1[[#This Row],[Estimated costs 1]:[Estimated costs 20]])</f>
        <v>3.5879815696875858E-2</v>
      </c>
      <c r="K22" s="2">
        <f>Table1[[#This Row],[Dev]]/Table1[[#This Row],[Mean]]*100</f>
        <v>21.880856095226349</v>
      </c>
      <c r="L22" s="2">
        <f>Table1[[#This Row],[Estimated costs 1]]-Table1[[#This Row],[Actual cost]]</f>
        <v>-2.6210136157337E-2</v>
      </c>
      <c r="M22" s="2">
        <f>Table1[[#This Row],[Diff 1]]/Table1[[#This Row],[Actual cost]]*100</f>
        <v>-14.766349404953008</v>
      </c>
      <c r="N22" s="2">
        <v>0.15128895612707999</v>
      </c>
      <c r="O22" s="2">
        <v>0.149167927382753</v>
      </c>
      <c r="P22" s="2">
        <v>0.15809682299546099</v>
      </c>
      <c r="Q22" s="2">
        <v>0.102355521936459</v>
      </c>
      <c r="R22" s="2">
        <v>0.225090771558245</v>
      </c>
      <c r="S22" s="2">
        <v>0.12550680786686799</v>
      </c>
      <c r="T22" s="2">
        <v>0.149564296520423</v>
      </c>
      <c r="U22" s="2">
        <v>0.15265658093797199</v>
      </c>
      <c r="V22" s="2">
        <v>0.24044024205748801</v>
      </c>
      <c r="W22" s="2">
        <v>0.158520423600605</v>
      </c>
      <c r="X22" s="2">
        <v>0.19152450832072601</v>
      </c>
      <c r="Y22" s="2">
        <v>0.126434190620272</v>
      </c>
      <c r="Z22" s="2">
        <v>0.14147957639939401</v>
      </c>
      <c r="AA22" s="2">
        <v>0.205621785173978</v>
      </c>
      <c r="AB22" s="2">
        <v>0.180714069591528</v>
      </c>
      <c r="AC22" s="2">
        <v>0.149928895612708</v>
      </c>
      <c r="AD22" s="2">
        <v>0.141883509833585</v>
      </c>
      <c r="AE22" s="2">
        <v>0.17522087745839601</v>
      </c>
      <c r="AF22" s="2">
        <v>0.223219364599092</v>
      </c>
      <c r="AG22" s="2">
        <v>0.13084720121028701</v>
      </c>
    </row>
    <row r="23" spans="1:33" x14ac:dyDescent="0.3">
      <c r="A23" t="s">
        <v>43</v>
      </c>
      <c r="B23">
        <v>21</v>
      </c>
      <c r="C23" t="str">
        <f>LEFT(Table1[[#This Row],[Contingency id]])</f>
        <v>A</v>
      </c>
      <c r="D23" s="1">
        <v>9.7826086956521703</v>
      </c>
      <c r="E23" s="1">
        <v>1.89690721649484</v>
      </c>
      <c r="F23">
        <v>184</v>
      </c>
      <c r="G23">
        <v>97</v>
      </c>
      <c r="H23" s="2">
        <v>0.17723749999999999</v>
      </c>
      <c r="I23" s="2">
        <f>AVERAGE(Table1[[#This Row],[Estimated costs 1]:[Estimated costs 20]])</f>
        <v>0.2230527717391301</v>
      </c>
      <c r="J23" s="2">
        <f>_xlfn.STDEV.P(Table1[[#This Row],[Estimated costs 1]:[Estimated costs 20]])</f>
        <v>0.13333059727569302</v>
      </c>
      <c r="K23" s="2">
        <f>Table1[[#This Row],[Dev]]/Table1[[#This Row],[Mean]]*100</f>
        <v>59.775359990428157</v>
      </c>
      <c r="L23" s="2">
        <f>Table1[[#This Row],[Estimated costs 1]]-Table1[[#This Row],[Actual cost]]</f>
        <v>-0.11407717391304349</v>
      </c>
      <c r="M23" s="2">
        <f>Table1[[#This Row],[Diff 1]]/Table1[[#This Row],[Actual cost]]*100</f>
        <v>-64.364016595271039</v>
      </c>
      <c r="N23" s="2">
        <v>6.31603260869565E-2</v>
      </c>
      <c r="O23" s="2">
        <v>0.17426902173913</v>
      </c>
      <c r="P23" s="2">
        <v>0.41895326086956503</v>
      </c>
      <c r="Q23" s="2">
        <v>0.16673206521739101</v>
      </c>
      <c r="R23" s="2">
        <v>0.40165869565217299</v>
      </c>
      <c r="S23" s="2">
        <v>0.39086304347826001</v>
      </c>
      <c r="T23" s="2">
        <v>0.29181847826086899</v>
      </c>
      <c r="U23" s="2">
        <v>8.0577173913043407E-2</v>
      </c>
      <c r="V23" s="2">
        <v>6.4244565217391303E-2</v>
      </c>
      <c r="W23" s="2">
        <v>7.0204891304347802E-2</v>
      </c>
      <c r="X23" s="2">
        <v>0.21564510869565201</v>
      </c>
      <c r="Y23" s="2">
        <v>4.4974999999999897E-2</v>
      </c>
      <c r="Z23" s="2">
        <v>0.33799891304347801</v>
      </c>
      <c r="AA23" s="2">
        <v>0.22643967391304301</v>
      </c>
      <c r="AB23" s="2">
        <v>0.40315217391304298</v>
      </c>
      <c r="AC23" s="2">
        <v>0.289895652173913</v>
      </c>
      <c r="AD23" s="2">
        <v>0.18822608695652099</v>
      </c>
      <c r="AE23" s="2">
        <v>5.0882608695652101E-2</v>
      </c>
      <c r="AF23" s="2">
        <v>0.414127717391304</v>
      </c>
      <c r="AG23" s="2">
        <v>0.167230978260869</v>
      </c>
    </row>
    <row r="24" spans="1:33" x14ac:dyDescent="0.3">
      <c r="A24" t="s">
        <v>44</v>
      </c>
      <c r="B24">
        <v>22</v>
      </c>
      <c r="C24" t="str">
        <f>LEFT(Table1[[#This Row],[Contingency id]])</f>
        <v>A</v>
      </c>
      <c r="D24" s="1">
        <v>6.4516129032257998</v>
      </c>
      <c r="E24" s="1">
        <v>1.4761904761904701</v>
      </c>
      <c r="F24">
        <v>93</v>
      </c>
      <c r="G24">
        <v>63</v>
      </c>
      <c r="H24" s="2">
        <v>0.175393548387096</v>
      </c>
      <c r="I24" s="2">
        <f>AVERAGE(Table1[[#This Row],[Estimated costs 1]:[Estimated costs 20]])</f>
        <v>0.19139010752688115</v>
      </c>
      <c r="J24" s="2">
        <f>_xlfn.STDEV.P(Table1[[#This Row],[Estimated costs 1]:[Estimated costs 20]])</f>
        <v>6.8573058470297626E-2</v>
      </c>
      <c r="K24" s="2">
        <f>Table1[[#This Row],[Dev]]/Table1[[#This Row],[Mean]]*100</f>
        <v>35.828946101964227</v>
      </c>
      <c r="L24" s="2">
        <f>Table1[[#This Row],[Estimated costs 1]]-Table1[[#This Row],[Actual cost]]</f>
        <v>-5.9931182795699006E-2</v>
      </c>
      <c r="M24" s="2">
        <f>Table1[[#This Row],[Diff 1]]/Table1[[#This Row],[Actual cost]]*100</f>
        <v>-34.169548051693468</v>
      </c>
      <c r="N24" s="2">
        <v>0.115462365591397</v>
      </c>
      <c r="O24" s="2">
        <v>0.322483870967741</v>
      </c>
      <c r="P24" s="2">
        <v>0.25207526881720399</v>
      </c>
      <c r="Q24" s="2">
        <v>0.115462365591397</v>
      </c>
      <c r="R24" s="2">
        <v>0.18587096774193501</v>
      </c>
      <c r="S24" s="2">
        <v>0.115462365591397</v>
      </c>
      <c r="T24" s="2">
        <v>0.14449462365591301</v>
      </c>
      <c r="U24" s="2">
        <v>0.22304301075268801</v>
      </c>
      <c r="V24" s="2">
        <v>0.22304301075268801</v>
      </c>
      <c r="W24" s="2">
        <v>0.16061075268817199</v>
      </c>
      <c r="X24" s="2">
        <v>0.29345161290322502</v>
      </c>
      <c r="Y24" s="2">
        <v>0.231019354838709</v>
      </c>
      <c r="Z24" s="2">
        <v>0.18587096774193501</v>
      </c>
      <c r="AA24" s="2">
        <v>0.322483870967741</v>
      </c>
      <c r="AB24" s="2">
        <v>0.115462365591397</v>
      </c>
      <c r="AC24" s="2">
        <v>0.22304301075268801</v>
      </c>
      <c r="AD24" s="2">
        <v>0.22304301075268801</v>
      </c>
      <c r="AE24" s="2">
        <v>0.115462365591397</v>
      </c>
      <c r="AF24" s="2">
        <v>0.14449462365591301</v>
      </c>
      <c r="AG24" s="2">
        <v>0.115462365591397</v>
      </c>
    </row>
    <row r="25" spans="1:33" hidden="1" x14ac:dyDescent="0.3">
      <c r="A25" t="s">
        <v>45</v>
      </c>
      <c r="B25">
        <v>23</v>
      </c>
      <c r="C25" t="str">
        <f>LEFT(Table1[[#This Row],[Contingency id]])</f>
        <v>C</v>
      </c>
      <c r="D25" s="1">
        <v>11.1280487804878</v>
      </c>
      <c r="E25" s="1">
        <v>3.8362573099415198</v>
      </c>
      <c r="F25">
        <v>656</v>
      </c>
      <c r="G25">
        <v>171</v>
      </c>
      <c r="H25" s="2">
        <v>0.16903201219512101</v>
      </c>
      <c r="I25" s="2">
        <f>AVERAGE(Table1[[#This Row],[Estimated costs 1]:[Estimated costs 20]])</f>
        <v>0.18316242378048736</v>
      </c>
      <c r="J25" s="2">
        <f>_xlfn.STDEV.P(Table1[[#This Row],[Estimated costs 1]:[Estimated costs 20]])</f>
        <v>7.1985996976542066E-2</v>
      </c>
      <c r="K25" s="2">
        <f>Table1[[#This Row],[Dev]]/Table1[[#This Row],[Mean]]*100</f>
        <v>39.301727663756147</v>
      </c>
      <c r="L25" s="2">
        <f>Table1[[#This Row],[Estimated costs 1]]-Table1[[#This Row],[Actual cost]]</f>
        <v>1.594969512195199E-2</v>
      </c>
      <c r="M25" s="2">
        <f>Table1[[#This Row],[Diff 1]]/Table1[[#This Row],[Actual cost]]*100</f>
        <v>9.4359020606940192</v>
      </c>
      <c r="N25" s="2">
        <v>0.184981707317073</v>
      </c>
      <c r="O25" s="2">
        <v>0.22578201219512101</v>
      </c>
      <c r="P25" s="2">
        <v>0.32237804878048698</v>
      </c>
      <c r="Q25" s="2">
        <v>0.177713414634146</v>
      </c>
      <c r="R25" s="2">
        <v>0.143989329268292</v>
      </c>
      <c r="S25" s="2">
        <v>0.10193292682926799</v>
      </c>
      <c r="T25" s="2">
        <v>0.14273780487804799</v>
      </c>
      <c r="U25" s="2">
        <v>0.17131859756097501</v>
      </c>
      <c r="V25" s="2">
        <v>0.13956554878048699</v>
      </c>
      <c r="W25" s="2">
        <v>6.8240853658536493E-2</v>
      </c>
      <c r="X25" s="2">
        <v>0.20026371951219499</v>
      </c>
      <c r="Y25" s="2">
        <v>8.4259146341463406E-2</v>
      </c>
      <c r="Z25" s="2">
        <v>0.16917530487804799</v>
      </c>
      <c r="AA25" s="2">
        <v>0.36825457317073101</v>
      </c>
      <c r="AB25" s="2">
        <v>0.206035060975609</v>
      </c>
      <c r="AC25" s="2">
        <v>0.20494817073170701</v>
      </c>
      <c r="AD25" s="2">
        <v>0.21673932926829201</v>
      </c>
      <c r="AE25" s="2">
        <v>0.23641615853658501</v>
      </c>
      <c r="AF25" s="2">
        <v>0.20219817073170701</v>
      </c>
      <c r="AG25" s="2">
        <v>9.6318597560975494E-2</v>
      </c>
    </row>
    <row r="26" spans="1:33" x14ac:dyDescent="0.3">
      <c r="A26" t="s">
        <v>46</v>
      </c>
      <c r="B26">
        <v>24</v>
      </c>
      <c r="C26" t="str">
        <f>LEFT(Table1[[#This Row],[Contingency id]])</f>
        <v>A</v>
      </c>
      <c r="D26" s="1">
        <v>16.2162162162162</v>
      </c>
      <c r="E26" s="1">
        <v>1.3214285714285701</v>
      </c>
      <c r="F26">
        <v>37</v>
      </c>
      <c r="G26">
        <v>28</v>
      </c>
      <c r="H26" s="2">
        <v>0.16483513513513501</v>
      </c>
      <c r="I26" s="2">
        <f>AVERAGE(Table1[[#This Row],[Estimated costs 1]:[Estimated costs 20]])</f>
        <v>0.16483513513513504</v>
      </c>
      <c r="J26" s="2">
        <f>_xlfn.STDEV.P(Table1[[#This Row],[Estimated costs 1]:[Estimated costs 20]])</f>
        <v>2.7755575615628914E-17</v>
      </c>
      <c r="K26" s="2">
        <f>Table1[[#This Row],[Dev]]/Table1[[#This Row],[Mean]]*100</f>
        <v>1.6838385574091565E-14</v>
      </c>
      <c r="L26" s="2">
        <f>Table1[[#This Row],[Estimated costs 1]]-Table1[[#This Row],[Actual cost]]</f>
        <v>0</v>
      </c>
      <c r="M26" s="2">
        <f>Table1[[#This Row],[Diff 1]]/Table1[[#This Row],[Actual cost]]*100</f>
        <v>0</v>
      </c>
      <c r="N26" s="2">
        <v>0.16483513513513501</v>
      </c>
      <c r="O26" s="2">
        <v>0.16483513513513501</v>
      </c>
      <c r="P26" s="2">
        <v>0.16483513513513501</v>
      </c>
      <c r="Q26" s="2">
        <v>0.16483513513513501</v>
      </c>
      <c r="R26" s="2">
        <v>0.16483513513513501</v>
      </c>
      <c r="S26" s="2">
        <v>0.16483513513513501</v>
      </c>
      <c r="T26" s="2">
        <v>0.16483513513513501</v>
      </c>
      <c r="U26" s="2">
        <v>0.16483513513513501</v>
      </c>
      <c r="V26" s="2">
        <v>0.16483513513513501</v>
      </c>
      <c r="W26" s="2">
        <v>0.16483513513513501</v>
      </c>
      <c r="X26" s="2">
        <v>0.16483513513513501</v>
      </c>
      <c r="Y26" s="2">
        <v>0.16483513513513501</v>
      </c>
      <c r="Z26" s="2">
        <v>0.16483513513513501</v>
      </c>
      <c r="AA26" s="2">
        <v>0.16483513513513501</v>
      </c>
      <c r="AB26" s="2">
        <v>0.16483513513513501</v>
      </c>
      <c r="AC26" s="2">
        <v>0.16483513513513501</v>
      </c>
      <c r="AD26" s="2">
        <v>0.16483513513513501</v>
      </c>
      <c r="AE26" s="2">
        <v>0.16483513513513501</v>
      </c>
      <c r="AF26" s="2">
        <v>0.16483513513513501</v>
      </c>
      <c r="AG26" s="2">
        <v>0.16483513513513501</v>
      </c>
    </row>
    <row r="27" spans="1:33" x14ac:dyDescent="0.3">
      <c r="A27" t="s">
        <v>47</v>
      </c>
      <c r="B27">
        <v>25</v>
      </c>
      <c r="C27" t="str">
        <f>LEFT(Table1[[#This Row],[Contingency id]])</f>
        <v>A</v>
      </c>
      <c r="D27" s="1">
        <v>26.595744680850999</v>
      </c>
      <c r="E27" s="1">
        <v>1.46875</v>
      </c>
      <c r="F27">
        <v>94</v>
      </c>
      <c r="G27">
        <v>64</v>
      </c>
      <c r="H27" s="2">
        <v>0.15831808510638201</v>
      </c>
      <c r="I27" s="2">
        <f>AVERAGE(Table1[[#This Row],[Estimated costs 1]:[Estimated costs 20]])</f>
        <v>0.15972021276595696</v>
      </c>
      <c r="J27" s="2">
        <f>_xlfn.STDEV.P(Table1[[#This Row],[Estimated costs 1]:[Estimated costs 20]])</f>
        <v>2.2640451915198027E-2</v>
      </c>
      <c r="K27" s="2">
        <f>Table1[[#This Row],[Dev]]/Table1[[#This Row],[Mean]]*100</f>
        <v>14.175069969618557</v>
      </c>
      <c r="L27" s="2">
        <f>Table1[[#This Row],[Estimated costs 1]]-Table1[[#This Row],[Actual cost]]</f>
        <v>8.7170212765959876E-3</v>
      </c>
      <c r="M27" s="2">
        <f>Table1[[#This Row],[Diff 1]]/Table1[[#This Row],[Actual cost]]*100</f>
        <v>5.5060173768136318</v>
      </c>
      <c r="N27" s="2">
        <v>0.167035106382978</v>
      </c>
      <c r="O27" s="2">
        <v>0.14220425531914799</v>
      </c>
      <c r="P27" s="2">
        <v>0.18302872340425499</v>
      </c>
      <c r="Q27" s="2">
        <v>0.15126808510638201</v>
      </c>
      <c r="R27" s="2">
        <v>0.19521489361702099</v>
      </c>
      <c r="S27" s="2">
        <v>0.145190425531914</v>
      </c>
      <c r="T27" s="2">
        <v>0.172544680851063</v>
      </c>
      <c r="U27" s="2">
        <v>0.12525106382978701</v>
      </c>
      <c r="V27" s="2">
        <v>0.14656382978723401</v>
      </c>
      <c r="W27" s="2">
        <v>0.11911914893617</v>
      </c>
      <c r="X27" s="2">
        <v>0.19790957446808499</v>
      </c>
      <c r="Y27" s="2">
        <v>0.139321276595744</v>
      </c>
      <c r="Z27" s="2">
        <v>0.159331914893617</v>
      </c>
      <c r="AA27" s="2">
        <v>0.146871276595744</v>
      </c>
      <c r="AB27" s="2">
        <v>0.17314361702127601</v>
      </c>
      <c r="AC27" s="2">
        <v>0.130158510638297</v>
      </c>
      <c r="AD27" s="2">
        <v>0.159792553191489</v>
      </c>
      <c r="AE27" s="2">
        <v>0.16655531914893601</v>
      </c>
      <c r="AF27" s="2">
        <v>0.188965957446808</v>
      </c>
      <c r="AG27" s="2">
        <v>0.18493404255319101</v>
      </c>
    </row>
    <row r="28" spans="1:33" x14ac:dyDescent="0.3">
      <c r="A28" t="s">
        <v>48</v>
      </c>
      <c r="B28">
        <v>26</v>
      </c>
      <c r="C28" t="str">
        <f>LEFT(Table1[[#This Row],[Contingency id]])</f>
        <v>A</v>
      </c>
      <c r="D28" s="1">
        <v>23.655913978494599</v>
      </c>
      <c r="E28" s="1">
        <v>1.4090909090909001</v>
      </c>
      <c r="F28">
        <v>93</v>
      </c>
      <c r="G28">
        <v>66</v>
      </c>
      <c r="H28" s="2">
        <v>0.15088064516128999</v>
      </c>
      <c r="I28" s="2">
        <f>AVERAGE(Table1[[#This Row],[Estimated costs 1]:[Estimated costs 20]])</f>
        <v>0.15855489247311785</v>
      </c>
      <c r="J28" s="2">
        <f>_xlfn.STDEV.P(Table1[[#This Row],[Estimated costs 1]:[Estimated costs 20]])</f>
        <v>2.2836962897365452E-2</v>
      </c>
      <c r="K28" s="2">
        <f>Table1[[#This Row],[Dev]]/Table1[[#This Row],[Mean]]*100</f>
        <v>14.403190302839338</v>
      </c>
      <c r="L28" s="2">
        <f>Table1[[#This Row],[Estimated costs 1]]-Table1[[#This Row],[Actual cost]]</f>
        <v>1.0326881720430003E-2</v>
      </c>
      <c r="M28" s="2">
        <f>Table1[[#This Row],[Diff 1]]/Table1[[#This Row],[Actual cost]]*100</f>
        <v>6.8444045353800442</v>
      </c>
      <c r="N28" s="2">
        <v>0.16120752688171999</v>
      </c>
      <c r="O28" s="2">
        <v>0.18588064516128999</v>
      </c>
      <c r="P28" s="2">
        <v>0.16890430107526799</v>
      </c>
      <c r="Q28" s="2">
        <v>0.153043010752688</v>
      </c>
      <c r="R28" s="2">
        <v>0.192717204301075</v>
      </c>
      <c r="S28" s="2">
        <v>9.6315053763440794E-2</v>
      </c>
      <c r="T28" s="2">
        <v>0.160775268817204</v>
      </c>
      <c r="U28" s="2">
        <v>0.161986021505376</v>
      </c>
      <c r="V28" s="2">
        <v>0.120527956989247</v>
      </c>
      <c r="W28" s="2">
        <v>0.14230645161290301</v>
      </c>
      <c r="X28" s="2">
        <v>0.16940645161290299</v>
      </c>
      <c r="Y28" s="2">
        <v>0.16101827956989201</v>
      </c>
      <c r="Z28" s="2">
        <v>0.17104193548387001</v>
      </c>
      <c r="AA28" s="2">
        <v>0.123364516129032</v>
      </c>
      <c r="AB28" s="2">
        <v>0.18069892473118199</v>
      </c>
      <c r="AC28" s="2">
        <v>0.16021612903225799</v>
      </c>
      <c r="AD28" s="2">
        <v>0.14518817204300999</v>
      </c>
      <c r="AE28" s="2">
        <v>0.17619677419354801</v>
      </c>
      <c r="AF28" s="2">
        <v>0.16926129032258</v>
      </c>
      <c r="AG28" s="2">
        <v>0.17104193548387001</v>
      </c>
    </row>
    <row r="29" spans="1:33" hidden="1" x14ac:dyDescent="0.3">
      <c r="A29" t="s">
        <v>49</v>
      </c>
      <c r="B29">
        <v>27</v>
      </c>
      <c r="C29" t="str">
        <f>LEFT(Table1[[#This Row],[Contingency id]])</f>
        <v>C</v>
      </c>
      <c r="D29" s="1">
        <v>18.934911242603501</v>
      </c>
      <c r="E29" s="1">
        <v>1.7789473684210499</v>
      </c>
      <c r="F29">
        <v>169</v>
      </c>
      <c r="G29">
        <v>95</v>
      </c>
      <c r="H29" s="2">
        <v>0.15031834319526599</v>
      </c>
      <c r="I29" s="2">
        <f>AVERAGE(Table1[[#This Row],[Estimated costs 1]:[Estimated costs 20]])</f>
        <v>0.15061786982248465</v>
      </c>
      <c r="J29" s="2">
        <f>_xlfn.STDEV.P(Table1[[#This Row],[Estimated costs 1]:[Estimated costs 20]])</f>
        <v>2.74198047176329E-2</v>
      </c>
      <c r="K29" s="2">
        <f>Table1[[#This Row],[Dev]]/Table1[[#This Row],[Mean]]*100</f>
        <v>18.2048814990873</v>
      </c>
      <c r="L29" s="2">
        <f>Table1[[#This Row],[Estimated costs 1]]-Table1[[#This Row],[Actual cost]]</f>
        <v>2.041420118339965E-4</v>
      </c>
      <c r="M29" s="2">
        <f>Table1[[#This Row],[Diff 1]]/Table1[[#This Row],[Actual cost]]*100</f>
        <v>0.13580645415231371</v>
      </c>
      <c r="N29" s="2">
        <v>0.15052248520709999</v>
      </c>
      <c r="O29" s="2">
        <v>0.177918934911242</v>
      </c>
      <c r="P29" s="2">
        <v>0.118223076923076</v>
      </c>
      <c r="Q29" s="2">
        <v>0.17746390532544301</v>
      </c>
      <c r="R29" s="2">
        <v>0.116617751479289</v>
      </c>
      <c r="S29" s="2">
        <v>0.17815857988165601</v>
      </c>
      <c r="T29" s="2">
        <v>0.188846153846153</v>
      </c>
      <c r="U29" s="2">
        <v>0.19860236686390501</v>
      </c>
      <c r="V29" s="2">
        <v>0.13758402366863901</v>
      </c>
      <c r="W29" s="2">
        <v>0.14935621301775101</v>
      </c>
      <c r="X29" s="2">
        <v>0.15756627218934899</v>
      </c>
      <c r="Y29" s="2">
        <v>0.12353786982248501</v>
      </c>
      <c r="Z29" s="2">
        <v>0.12944082840236601</v>
      </c>
      <c r="AA29" s="2">
        <v>0.16933017751479201</v>
      </c>
      <c r="AB29" s="2">
        <v>0.18758698224852</v>
      </c>
      <c r="AC29" s="2">
        <v>0.10882189349112401</v>
      </c>
      <c r="AD29" s="2">
        <v>0.13867218934911199</v>
      </c>
      <c r="AE29" s="2">
        <v>0.160454437869822</v>
      </c>
      <c r="AF29" s="2">
        <v>0.11548757396449701</v>
      </c>
      <c r="AG29" s="2">
        <v>0.12816568047337201</v>
      </c>
    </row>
    <row r="30" spans="1:33" hidden="1" x14ac:dyDescent="0.3">
      <c r="A30" t="s">
        <v>50</v>
      </c>
      <c r="B30">
        <v>28</v>
      </c>
      <c r="C30" t="str">
        <f>LEFT(Table1[[#This Row],[Contingency id]])</f>
        <v>C</v>
      </c>
      <c r="D30" s="1">
        <v>19.871794871794801</v>
      </c>
      <c r="E30" s="1">
        <v>1.8352941176470501</v>
      </c>
      <c r="F30">
        <v>156</v>
      </c>
      <c r="G30">
        <v>85</v>
      </c>
      <c r="H30" s="2">
        <v>0.149808974358974</v>
      </c>
      <c r="I30" s="2">
        <f>AVERAGE(Table1[[#This Row],[Estimated costs 1]:[Estimated costs 20]])</f>
        <v>0.15865804487179452</v>
      </c>
      <c r="J30" s="2">
        <f>_xlfn.STDEV.P(Table1[[#This Row],[Estimated costs 1]:[Estimated costs 20]])</f>
        <v>5.0494939846825918E-2</v>
      </c>
      <c r="K30" s="2">
        <f>Table1[[#This Row],[Dev]]/Table1[[#This Row],[Mean]]*100</f>
        <v>31.826271329404658</v>
      </c>
      <c r="L30" s="2">
        <f>Table1[[#This Row],[Estimated costs 1]]-Table1[[#This Row],[Actual cost]]</f>
        <v>-6.5997435897435605E-2</v>
      </c>
      <c r="M30" s="2">
        <f>Table1[[#This Row],[Diff 1]]/Table1[[#This Row],[Actual cost]]*100</f>
        <v>-44.054394057389231</v>
      </c>
      <c r="N30" s="2">
        <v>8.3811538461538396E-2</v>
      </c>
      <c r="O30" s="2">
        <v>0.234250641025641</v>
      </c>
      <c r="P30" s="2">
        <v>0.129801282051282</v>
      </c>
      <c r="Q30" s="2">
        <v>0.209078846153846</v>
      </c>
      <c r="R30" s="2">
        <v>0.19987820512820501</v>
      </c>
      <c r="S30" s="2">
        <v>0.22319294871794801</v>
      </c>
      <c r="T30" s="2">
        <v>0.12185641025641</v>
      </c>
      <c r="U30" s="2">
        <v>0.20099743589743499</v>
      </c>
      <c r="V30" s="2">
        <v>7.5585256410256402E-2</v>
      </c>
      <c r="W30" s="2">
        <v>9.3624358974358904E-2</v>
      </c>
      <c r="X30" s="2">
        <v>9.3508333333333304E-2</v>
      </c>
      <c r="Y30" s="2">
        <v>0.19565641025641001</v>
      </c>
      <c r="Z30" s="2">
        <v>0.107616666666666</v>
      </c>
      <c r="AA30" s="2">
        <v>0.21976025641025601</v>
      </c>
      <c r="AB30" s="2">
        <v>0.15018910256410201</v>
      </c>
      <c r="AC30" s="2">
        <v>0.127452564102564</v>
      </c>
      <c r="AD30" s="2">
        <v>0.18985641025641001</v>
      </c>
      <c r="AE30" s="2">
        <v>0.14943525641025601</v>
      </c>
      <c r="AF30" s="2">
        <v>0.20431794871794801</v>
      </c>
      <c r="AG30" s="2">
        <v>0.16329102564102499</v>
      </c>
    </row>
    <row r="31" spans="1:33" hidden="1" x14ac:dyDescent="0.3">
      <c r="A31" t="s">
        <v>51</v>
      </c>
      <c r="B31">
        <v>29</v>
      </c>
      <c r="C31" t="str">
        <f>LEFT(Table1[[#This Row],[Contingency id]])</f>
        <v>C</v>
      </c>
      <c r="D31" s="1">
        <v>18.681318681318601</v>
      </c>
      <c r="E31" s="1">
        <v>1.83838383838383</v>
      </c>
      <c r="F31">
        <v>182</v>
      </c>
      <c r="G31">
        <v>99</v>
      </c>
      <c r="H31" s="2">
        <v>0.14589175824175801</v>
      </c>
      <c r="I31" s="2">
        <f>AVERAGE(Table1[[#This Row],[Estimated costs 1]:[Estimated costs 20]])</f>
        <v>0.12183370879120836</v>
      </c>
      <c r="J31" s="2">
        <f>_xlfn.STDEV.P(Table1[[#This Row],[Estimated costs 1]:[Estimated costs 20]])</f>
        <v>3.3089838587878465E-2</v>
      </c>
      <c r="K31" s="2">
        <f>Table1[[#This Row],[Dev]]/Table1[[#This Row],[Mean]]*100</f>
        <v>27.159838534166219</v>
      </c>
      <c r="L31" s="2">
        <f>Table1[[#This Row],[Estimated costs 1]]-Table1[[#This Row],[Actual cost]]</f>
        <v>-4.2692307692301923E-4</v>
      </c>
      <c r="M31" s="2">
        <f>Table1[[#This Row],[Diff 1]]/Table1[[#This Row],[Actual cost]]*100</f>
        <v>-0.29263001698530677</v>
      </c>
      <c r="N31" s="2">
        <v>0.14546483516483499</v>
      </c>
      <c r="O31" s="2">
        <v>9.5623076923076894E-2</v>
      </c>
      <c r="P31" s="2">
        <v>0.13081648351648301</v>
      </c>
      <c r="Q31" s="2">
        <v>0.11606978021978</v>
      </c>
      <c r="R31" s="2">
        <v>0.11907967032967</v>
      </c>
      <c r="S31" s="2">
        <v>0.100923076923076</v>
      </c>
      <c r="T31" s="2">
        <v>0.10996538461538399</v>
      </c>
      <c r="U31" s="2">
        <v>0.120436813186813</v>
      </c>
      <c r="V31" s="2">
        <v>0.102042857142857</v>
      </c>
      <c r="W31" s="2">
        <v>8.9814285714285694E-2</v>
      </c>
      <c r="X31" s="2">
        <v>9.9396153846153801E-2</v>
      </c>
      <c r="Y31" s="2">
        <v>0.10535604395604301</v>
      </c>
      <c r="Z31" s="2">
        <v>0.10837967032967</v>
      </c>
      <c r="AA31" s="2">
        <v>0.11315989010989</v>
      </c>
      <c r="AB31" s="2">
        <v>0.12951813186813099</v>
      </c>
      <c r="AC31" s="2">
        <v>0.14390274725274699</v>
      </c>
      <c r="AD31" s="2">
        <v>0.138717032967032</v>
      </c>
      <c r="AE31" s="2">
        <v>0.118852197802197</v>
      </c>
      <c r="AF31" s="2">
        <v>0.100080769230769</v>
      </c>
      <c r="AG31" s="2">
        <v>0.24907527472527399</v>
      </c>
    </row>
    <row r="32" spans="1:33" hidden="1" x14ac:dyDescent="0.3">
      <c r="A32" t="s">
        <v>52</v>
      </c>
      <c r="B32">
        <v>30</v>
      </c>
      <c r="C32" t="str">
        <f>LEFT(Table1[[#This Row],[Contingency id]])</f>
        <v>C</v>
      </c>
      <c r="D32" s="1">
        <v>16.470588235294102</v>
      </c>
      <c r="E32" s="1">
        <v>1.8681318681318599</v>
      </c>
      <c r="F32">
        <v>170</v>
      </c>
      <c r="G32">
        <v>91</v>
      </c>
      <c r="H32" s="2">
        <v>0.13615764705882299</v>
      </c>
      <c r="I32" s="2">
        <f>AVERAGE(Table1[[#This Row],[Estimated costs 1]:[Estimated costs 20]])</f>
        <v>0.13284370588235239</v>
      </c>
      <c r="J32" s="2">
        <f>_xlfn.STDEV.P(Table1[[#This Row],[Estimated costs 1]:[Estimated costs 20]])</f>
        <v>1.6785243722391312E-2</v>
      </c>
      <c r="K32" s="2">
        <f>Table1[[#This Row],[Dev]]/Table1[[#This Row],[Mean]]*100</f>
        <v>12.635332333514151</v>
      </c>
      <c r="L32" s="2">
        <f>Table1[[#This Row],[Estimated costs 1]]-Table1[[#This Row],[Actual cost]]</f>
        <v>1.0956470588235012E-2</v>
      </c>
      <c r="M32" s="2">
        <f>Table1[[#This Row],[Diff 1]]/Table1[[#This Row],[Actual cost]]*100</f>
        <v>8.0469006514937664</v>
      </c>
      <c r="N32" s="2">
        <v>0.14711411764705801</v>
      </c>
      <c r="O32" s="2">
        <v>0.13243529411764701</v>
      </c>
      <c r="P32" s="2">
        <v>0.13223588235294101</v>
      </c>
      <c r="Q32" s="2">
        <v>0.103943529411764</v>
      </c>
      <c r="R32" s="2">
        <v>0.12035941176470499</v>
      </c>
      <c r="S32" s="2">
        <v>0.120041176470588</v>
      </c>
      <c r="T32" s="2">
        <v>0.162446470588235</v>
      </c>
      <c r="U32" s="2">
        <v>0.14571411764705799</v>
      </c>
      <c r="V32" s="2">
        <v>0.13019176470588201</v>
      </c>
      <c r="W32" s="2">
        <v>0.112889411764705</v>
      </c>
      <c r="X32" s="2">
        <v>0.114729411764705</v>
      </c>
      <c r="Y32" s="2">
        <v>0.13107470588235201</v>
      </c>
      <c r="Z32" s="2">
        <v>0.12031882352941101</v>
      </c>
      <c r="AA32" s="2">
        <v>0.138055294117647</v>
      </c>
      <c r="AB32" s="2">
        <v>0.13115058823529399</v>
      </c>
      <c r="AC32" s="2">
        <v>0.13336705882352901</v>
      </c>
      <c r="AD32" s="2">
        <v>0.123147058823529</v>
      </c>
      <c r="AE32" s="2">
        <v>0.173562352941176</v>
      </c>
      <c r="AF32" s="2">
        <v>0.15598823529411701</v>
      </c>
      <c r="AG32" s="2">
        <v>0.128109411764705</v>
      </c>
    </row>
    <row r="33" spans="1:33" x14ac:dyDescent="0.3">
      <c r="A33" t="s">
        <v>53</v>
      </c>
      <c r="B33">
        <v>31</v>
      </c>
      <c r="C33" t="str">
        <f>LEFT(Table1[[#This Row],[Contingency id]])</f>
        <v>A</v>
      </c>
      <c r="D33" s="1">
        <v>25.274725274725199</v>
      </c>
      <c r="E33" s="1">
        <v>1.37878787878787</v>
      </c>
      <c r="F33">
        <v>91</v>
      </c>
      <c r="G33">
        <v>66</v>
      </c>
      <c r="H33" s="2">
        <v>0.130953846153846</v>
      </c>
      <c r="I33" s="2">
        <f>AVERAGE(Table1[[#This Row],[Estimated costs 1]:[Estimated costs 20]])</f>
        <v>0.13378505494505449</v>
      </c>
      <c r="J33" s="2">
        <f>_xlfn.STDEV.P(Table1[[#This Row],[Estimated costs 1]:[Estimated costs 20]])</f>
        <v>1.7243939984109859E-2</v>
      </c>
      <c r="K33" s="2">
        <f>Table1[[#This Row],[Dev]]/Table1[[#This Row],[Mean]]*100</f>
        <v>12.889287216118381</v>
      </c>
      <c r="L33" s="2">
        <f>Table1[[#This Row],[Estimated costs 1]]-Table1[[#This Row],[Actual cost]]</f>
        <v>2.2364835164835006E-2</v>
      </c>
      <c r="M33" s="2">
        <f>Table1[[#This Row],[Diff 1]]/Table1[[#This Row],[Actual cost]]*100</f>
        <v>17.078410311492917</v>
      </c>
      <c r="N33" s="2">
        <v>0.15331868131868101</v>
      </c>
      <c r="O33" s="2">
        <v>0.16739450549450499</v>
      </c>
      <c r="P33" s="2">
        <v>0.114938461538461</v>
      </c>
      <c r="Q33" s="2">
        <v>0.14275384615384601</v>
      </c>
      <c r="R33" s="2">
        <v>0.14645934065933999</v>
      </c>
      <c r="S33" s="2">
        <v>0.13088461538461499</v>
      </c>
      <c r="T33" s="2">
        <v>0.14210549450549401</v>
      </c>
      <c r="U33" s="2">
        <v>0.121997802197802</v>
      </c>
      <c r="V33" s="2">
        <v>0.124892307692307</v>
      </c>
      <c r="W33" s="2">
        <v>0.13515494505494499</v>
      </c>
      <c r="X33" s="2">
        <v>0.13628791208791199</v>
      </c>
      <c r="Y33" s="2">
        <v>0.12260109890109799</v>
      </c>
      <c r="Z33" s="2">
        <v>0.16199120879120801</v>
      </c>
      <c r="AA33" s="2">
        <v>0.10151538461538399</v>
      </c>
      <c r="AB33" s="2">
        <v>9.5820879120879096E-2</v>
      </c>
      <c r="AC33" s="2">
        <v>0.12776263736263699</v>
      </c>
      <c r="AD33" s="2">
        <v>0.141982417582417</v>
      </c>
      <c r="AE33" s="2">
        <v>0.13850549450549399</v>
      </c>
      <c r="AF33" s="2">
        <v>0.13304615384615301</v>
      </c>
      <c r="AG33" s="2">
        <v>0.13628791208791199</v>
      </c>
    </row>
    <row r="34" spans="1:33" hidden="1" x14ac:dyDescent="0.3">
      <c r="A34" t="s">
        <v>54</v>
      </c>
      <c r="B34">
        <v>32</v>
      </c>
      <c r="C34" t="str">
        <f>LEFT(Table1[[#This Row],[Contingency id]])</f>
        <v>B</v>
      </c>
      <c r="D34" s="1">
        <v>4.6666666666666599</v>
      </c>
      <c r="E34" s="1">
        <v>6.4171122994652396</v>
      </c>
      <c r="F34">
        <v>1200</v>
      </c>
      <c r="G34">
        <v>187</v>
      </c>
      <c r="H34" s="2">
        <v>0.124539916666666</v>
      </c>
      <c r="I34" s="2">
        <f>AVERAGE(Table1[[#This Row],[Estimated costs 1]:[Estimated costs 20]])</f>
        <v>0.11402548749999986</v>
      </c>
      <c r="J34" s="2">
        <f>_xlfn.STDEV.P(Table1[[#This Row],[Estimated costs 1]:[Estimated costs 20]])</f>
        <v>7.6372686320879984E-2</v>
      </c>
      <c r="K34" s="2">
        <f>Table1[[#This Row],[Dev]]/Table1[[#This Row],[Mean]]*100</f>
        <v>66.978609778695386</v>
      </c>
      <c r="L34" s="2">
        <f>Table1[[#This Row],[Estimated costs 1]]-Table1[[#This Row],[Actual cost]]</f>
        <v>-4.8646583333332702E-2</v>
      </c>
      <c r="M34" s="2">
        <f>Table1[[#This Row],[Diff 1]]/Table1[[#This Row],[Actual cost]]*100</f>
        <v>-39.061037324712863</v>
      </c>
      <c r="N34" s="2">
        <v>7.5893333333333299E-2</v>
      </c>
      <c r="O34" s="2">
        <v>0.1021885</v>
      </c>
      <c r="P34" s="2">
        <v>9.8910999999999902E-2</v>
      </c>
      <c r="Q34" s="2">
        <v>8.2041500000000003E-2</v>
      </c>
      <c r="R34" s="2">
        <v>2.4907166666666598E-2</v>
      </c>
      <c r="S34" s="2">
        <v>9.1570083333333302E-2</v>
      </c>
      <c r="T34" s="2">
        <v>6.9977916666666598E-2</v>
      </c>
      <c r="U34" s="2">
        <v>0.121500333333333</v>
      </c>
      <c r="V34" s="2">
        <v>8.2787250000000007E-2</v>
      </c>
      <c r="W34" s="2">
        <v>0.14183258333333301</v>
      </c>
      <c r="X34" s="2">
        <v>2.8972666666666601E-2</v>
      </c>
      <c r="Y34" s="2">
        <v>0.113200333333333</v>
      </c>
      <c r="Z34" s="2">
        <v>9.7427250000000007E-2</v>
      </c>
      <c r="AA34" s="2">
        <v>0.200877166666666</v>
      </c>
      <c r="AB34" s="2">
        <v>6.7627583333333297E-2</v>
      </c>
      <c r="AC34" s="2">
        <v>8.01586666666666E-2</v>
      </c>
      <c r="AD34" s="2">
        <v>0.244032</v>
      </c>
      <c r="AE34" s="2">
        <v>0.365009166666666</v>
      </c>
      <c r="AF34" s="2">
        <v>0.13258475</v>
      </c>
      <c r="AG34" s="2">
        <v>5.9010499999999903E-2</v>
      </c>
    </row>
    <row r="35" spans="1:33" x14ac:dyDescent="0.3">
      <c r="A35" t="s">
        <v>55</v>
      </c>
      <c r="B35">
        <v>33</v>
      </c>
      <c r="C35" t="str">
        <f>LEFT(Table1[[#This Row],[Contingency id]])</f>
        <v>A</v>
      </c>
      <c r="D35" s="1">
        <v>1.02827763496143</v>
      </c>
      <c r="E35" s="1">
        <v>2.70138888888888</v>
      </c>
      <c r="F35">
        <v>389</v>
      </c>
      <c r="G35">
        <v>144</v>
      </c>
      <c r="H35" s="2">
        <v>0.121043701799485</v>
      </c>
      <c r="I35" s="2">
        <f>AVERAGE(Table1[[#This Row],[Estimated costs 1]:[Estimated costs 20]])</f>
        <v>0.12121915167095058</v>
      </c>
      <c r="J35" s="2">
        <f>_xlfn.STDEV.P(Table1[[#This Row],[Estimated costs 1]:[Estimated costs 20]])</f>
        <v>4.2554871364625116E-2</v>
      </c>
      <c r="K35" s="2">
        <f>Table1[[#This Row],[Dev]]/Table1[[#This Row],[Mean]]*100</f>
        <v>35.105732698196341</v>
      </c>
      <c r="L35" s="2">
        <f>Table1[[#This Row],[Estimated costs 1]]-Table1[[#This Row],[Actual cost]]</f>
        <v>4.1336760925450161E-3</v>
      </c>
      <c r="M35" s="2">
        <f>Table1[[#This Row],[Diff 1]]/Table1[[#This Row],[Actual cost]]*100</f>
        <v>3.4150278214331706</v>
      </c>
      <c r="N35" s="2">
        <v>0.12517737789203001</v>
      </c>
      <c r="O35" s="2">
        <v>0.12517737789203001</v>
      </c>
      <c r="P35" s="2">
        <v>0.106138817480719</v>
      </c>
      <c r="Q35" s="2">
        <v>0.12517737789203001</v>
      </c>
      <c r="R35" s="2">
        <v>7.5321336760925395E-2</v>
      </c>
      <c r="S35" s="2">
        <v>7.5321336760925395E-2</v>
      </c>
      <c r="T35" s="2">
        <v>0.15599485861182499</v>
      </c>
      <c r="U35" s="2">
        <v>0.12517737789203001</v>
      </c>
      <c r="V35" s="2">
        <v>7.5321336760925395E-2</v>
      </c>
      <c r="W35" s="2">
        <v>0.12517737789203001</v>
      </c>
      <c r="X35" s="2">
        <v>0.27173521850899701</v>
      </c>
      <c r="Y35" s="2">
        <v>0.12517737789203001</v>
      </c>
      <c r="Z35" s="2">
        <v>0.12517737789203001</v>
      </c>
      <c r="AA35" s="2">
        <v>0.15599485861182499</v>
      </c>
      <c r="AB35" s="2">
        <v>0.12517737789203001</v>
      </c>
      <c r="AC35" s="2">
        <v>7.5321336760925395E-2</v>
      </c>
      <c r="AD35" s="2">
        <v>0.106138817480719</v>
      </c>
      <c r="AE35" s="2">
        <v>0.12517737789203001</v>
      </c>
      <c r="AF35" s="2">
        <v>0.12517737789203001</v>
      </c>
      <c r="AG35" s="2">
        <v>7.5321336760925395E-2</v>
      </c>
    </row>
    <row r="36" spans="1:33" x14ac:dyDescent="0.3">
      <c r="A36" t="s">
        <v>56</v>
      </c>
      <c r="B36">
        <v>34</v>
      </c>
      <c r="C36" t="str">
        <f>LEFT(Table1[[#This Row],[Contingency id]])</f>
        <v>A</v>
      </c>
      <c r="D36" s="1">
        <v>18.348623853210999</v>
      </c>
      <c r="E36" s="1">
        <v>1.45333333333333</v>
      </c>
      <c r="F36">
        <v>109</v>
      </c>
      <c r="G36">
        <v>75</v>
      </c>
      <c r="H36" s="2">
        <v>0.11618954128440299</v>
      </c>
      <c r="I36" s="2">
        <f>AVERAGE(Table1[[#This Row],[Estimated costs 1]:[Estimated costs 20]])</f>
        <v>0.12587293577981623</v>
      </c>
      <c r="J36" s="2">
        <f>_xlfn.STDEV.P(Table1[[#This Row],[Estimated costs 1]:[Estimated costs 20]])</f>
        <v>7.5733452190229339E-2</v>
      </c>
      <c r="K36" s="2">
        <f>Table1[[#This Row],[Dev]]/Table1[[#This Row],[Mean]]*100</f>
        <v>60.16658920445488</v>
      </c>
      <c r="L36" s="2">
        <f>Table1[[#This Row],[Estimated costs 1]]-Table1[[#This Row],[Actual cost]]</f>
        <v>0.15906238532110101</v>
      </c>
      <c r="M36" s="2">
        <f>Table1[[#This Row],[Diff 1]]/Table1[[#This Row],[Actual cost]]*100</f>
        <v>136.8990561136273</v>
      </c>
      <c r="N36" s="2">
        <v>0.27525192660550402</v>
      </c>
      <c r="O36" s="2">
        <v>0.159154678899082</v>
      </c>
      <c r="P36" s="2">
        <v>0.16332165137614599</v>
      </c>
      <c r="Q36" s="2">
        <v>3.8369357798165103E-2</v>
      </c>
      <c r="R36" s="2">
        <v>0.14778036697247701</v>
      </c>
      <c r="S36" s="2">
        <v>0.17213999999999999</v>
      </c>
      <c r="T36" s="2">
        <v>0.16863357798165099</v>
      </c>
      <c r="U36" s="2">
        <v>3.1020733944954099E-2</v>
      </c>
      <c r="V36" s="2">
        <v>4.6800550458715597E-2</v>
      </c>
      <c r="W36" s="2">
        <v>0.144462935779816</v>
      </c>
      <c r="X36" s="2">
        <v>0.15688495412844</v>
      </c>
      <c r="Y36" s="2">
        <v>3.6666605504587099E-2</v>
      </c>
      <c r="Z36" s="2">
        <v>0.153613394495412</v>
      </c>
      <c r="AA36" s="2">
        <v>2.9356513761467799E-2</v>
      </c>
      <c r="AB36" s="2">
        <v>0.148672110091743</v>
      </c>
      <c r="AC36" s="2">
        <v>2.5620733944954101E-2</v>
      </c>
      <c r="AD36" s="2">
        <v>0.27316935779816498</v>
      </c>
      <c r="AE36" s="2">
        <v>0.15906293577981601</v>
      </c>
      <c r="AF36" s="2">
        <v>3.14959633027522E-2</v>
      </c>
      <c r="AG36" s="2">
        <v>0.155980366972477</v>
      </c>
    </row>
    <row r="37" spans="1:33" x14ac:dyDescent="0.3">
      <c r="A37" t="s">
        <v>57</v>
      </c>
      <c r="B37">
        <v>35</v>
      </c>
      <c r="C37" t="str">
        <f>LEFT(Table1[[#This Row],[Contingency id]])</f>
        <v>A</v>
      </c>
      <c r="D37" s="1">
        <v>4.9450549450549399</v>
      </c>
      <c r="E37" s="1">
        <v>4.2823529411764696</v>
      </c>
      <c r="F37">
        <v>728</v>
      </c>
      <c r="G37">
        <v>170</v>
      </c>
      <c r="H37" s="2">
        <v>0.10609876373626299</v>
      </c>
      <c r="I37" s="2">
        <f>AVERAGE(Table1[[#This Row],[Estimated costs 1]:[Estimated costs 20]])</f>
        <v>9.2172678571428496E-2</v>
      </c>
      <c r="J37" s="2">
        <f>_xlfn.STDEV.P(Table1[[#This Row],[Estimated costs 1]:[Estimated costs 20]])</f>
        <v>8.3995133100596239E-2</v>
      </c>
      <c r="K37" s="2">
        <f>Table1[[#This Row],[Dev]]/Table1[[#This Row],[Mean]]*100</f>
        <v>91.128015809484012</v>
      </c>
      <c r="L37" s="2">
        <f>Table1[[#This Row],[Estimated costs 1]]-Table1[[#This Row],[Actual cost]]</f>
        <v>-7.19799450549444E-2</v>
      </c>
      <c r="M37" s="2">
        <f>Table1[[#This Row],[Diff 1]]/Table1[[#This Row],[Actual cost]]*100</f>
        <v>-67.842397517345162</v>
      </c>
      <c r="N37" s="2">
        <v>3.4118818681318601E-2</v>
      </c>
      <c r="O37" s="2">
        <v>5.4820879120879101E-2</v>
      </c>
      <c r="P37" s="2">
        <v>3.3052335164835099E-2</v>
      </c>
      <c r="Q37" s="2">
        <v>8.5048626373626299E-2</v>
      </c>
      <c r="R37" s="2">
        <v>2.8677197802197699E-2</v>
      </c>
      <c r="S37" s="2">
        <v>2.2010989010989E-2</v>
      </c>
      <c r="T37" s="2">
        <v>7.3203983516483495E-2</v>
      </c>
      <c r="U37" s="2">
        <v>3.2733516483516398E-2</v>
      </c>
      <c r="V37" s="2">
        <v>2.4861263736263701E-2</v>
      </c>
      <c r="W37" s="2">
        <v>0.28928640109890102</v>
      </c>
      <c r="X37" s="2">
        <v>0.21490000000000001</v>
      </c>
      <c r="Y37" s="2">
        <v>0.20246826923076899</v>
      </c>
      <c r="Z37" s="2">
        <v>0.16871978021978001</v>
      </c>
      <c r="AA37" s="2">
        <v>0.26889148351648301</v>
      </c>
      <c r="AB37" s="2">
        <v>4.6134615384615302E-2</v>
      </c>
      <c r="AC37" s="2">
        <v>7.7066758241758196E-2</v>
      </c>
      <c r="AD37" s="2">
        <v>1.16456043956043E-2</v>
      </c>
      <c r="AE37" s="2">
        <v>6.1319780219780198E-2</v>
      </c>
      <c r="AF37" s="2">
        <v>6.04478021978022E-2</v>
      </c>
      <c r="AG37" s="2">
        <v>5.4045467032966997E-2</v>
      </c>
    </row>
    <row r="38" spans="1:33" x14ac:dyDescent="0.3">
      <c r="A38" t="s">
        <v>58</v>
      </c>
      <c r="B38">
        <v>36</v>
      </c>
      <c r="C38" t="str">
        <f>LEFT(Table1[[#This Row],[Contingency id]])</f>
        <v>A</v>
      </c>
      <c r="D38" s="1">
        <v>11.363636363636299</v>
      </c>
      <c r="E38" s="1">
        <v>1.67088607594936</v>
      </c>
      <c r="F38">
        <v>132</v>
      </c>
      <c r="G38">
        <v>79</v>
      </c>
      <c r="H38" s="2">
        <v>0.10439924242424201</v>
      </c>
      <c r="I38" s="2">
        <f>AVERAGE(Table1[[#This Row],[Estimated costs 1]:[Estimated costs 20]])</f>
        <v>9.5798863636363335E-2</v>
      </c>
      <c r="J38" s="2">
        <f>_xlfn.STDEV.P(Table1[[#This Row],[Estimated costs 1]:[Estimated costs 20]])</f>
        <v>4.0003092043240228E-2</v>
      </c>
      <c r="K38" s="2">
        <f>Table1[[#This Row],[Dev]]/Table1[[#This Row],[Mean]]*100</f>
        <v>41.757376366263962</v>
      </c>
      <c r="L38" s="2">
        <f>Table1[[#This Row],[Estimated costs 1]]-Table1[[#This Row],[Actual cost]]</f>
        <v>3.9647727272727001E-2</v>
      </c>
      <c r="M38" s="2">
        <f>Table1[[#This Row],[Diff 1]]/Table1[[#This Row],[Actual cost]]*100</f>
        <v>37.977025840486952</v>
      </c>
      <c r="N38" s="2">
        <v>0.14404696969696901</v>
      </c>
      <c r="O38" s="2">
        <v>5.9945454545454503E-2</v>
      </c>
      <c r="P38" s="2">
        <v>0.14299696969696901</v>
      </c>
      <c r="Q38" s="2">
        <v>6.3875757575757502E-2</v>
      </c>
      <c r="R38" s="2">
        <v>6.3596969696969693E-2</v>
      </c>
      <c r="S38" s="2">
        <v>5.96075757575757E-2</v>
      </c>
      <c r="T38" s="2">
        <v>5.96075757575757E-2</v>
      </c>
      <c r="U38" s="2">
        <v>0.146648484848484</v>
      </c>
      <c r="V38" s="2">
        <v>7.2236363636363599E-2</v>
      </c>
      <c r="W38" s="2">
        <v>6.0251515151515098E-2</v>
      </c>
      <c r="X38" s="2">
        <v>0.13935909090908999</v>
      </c>
      <c r="Y38" s="2">
        <v>6.4812121212121196E-2</v>
      </c>
      <c r="Z38" s="2">
        <v>5.6892424242424203E-2</v>
      </c>
      <c r="AA38" s="2">
        <v>0.13875606060605999</v>
      </c>
      <c r="AB38" s="2">
        <v>5.9634848484848402E-2</v>
      </c>
      <c r="AC38" s="2">
        <v>0.13966515151515099</v>
      </c>
      <c r="AD38" s="2">
        <v>0.143933333333333</v>
      </c>
      <c r="AE38" s="2">
        <v>0.15927727272727199</v>
      </c>
      <c r="AF38" s="2">
        <v>7.0263636363636306E-2</v>
      </c>
      <c r="AG38" s="2">
        <v>7.0569696969696893E-2</v>
      </c>
    </row>
    <row r="39" spans="1:33" hidden="1" x14ac:dyDescent="0.3">
      <c r="A39" t="s">
        <v>59</v>
      </c>
      <c r="B39">
        <v>37</v>
      </c>
      <c r="C39" t="str">
        <f>LEFT(Table1[[#This Row],[Contingency id]])</f>
        <v>B</v>
      </c>
      <c r="D39" s="1">
        <v>28.378378378378301</v>
      </c>
      <c r="E39" s="1">
        <v>1.5578947368420999</v>
      </c>
      <c r="F39">
        <v>148</v>
      </c>
      <c r="G39">
        <v>95</v>
      </c>
      <c r="H39" s="2">
        <v>9.41722972972973E-2</v>
      </c>
      <c r="I39" s="2">
        <f>AVERAGE(Table1[[#This Row],[Estimated costs 1]:[Estimated costs 20]])</f>
        <v>9.6895878378378097E-2</v>
      </c>
      <c r="J39" s="2">
        <f>_xlfn.STDEV.P(Table1[[#This Row],[Estimated costs 1]:[Estimated costs 20]])</f>
        <v>1.5467476859494889E-2</v>
      </c>
      <c r="K39" s="2">
        <f>Table1[[#This Row],[Dev]]/Table1[[#This Row],[Mean]]*100</f>
        <v>15.962987402925894</v>
      </c>
      <c r="L39" s="2">
        <f>Table1[[#This Row],[Estimated costs 1]]-Table1[[#This Row],[Actual cost]]</f>
        <v>-1.7462162162163036E-3</v>
      </c>
      <c r="M39" s="2">
        <f>Table1[[#This Row],[Diff 1]]/Table1[[#This Row],[Actual cost]]*100</f>
        <v>-1.8542780269059225</v>
      </c>
      <c r="N39" s="2">
        <v>9.2426081081080996E-2</v>
      </c>
      <c r="O39" s="2">
        <v>0.107293648648648</v>
      </c>
      <c r="P39" s="2">
        <v>0.100117702702702</v>
      </c>
      <c r="Q39" s="2">
        <v>6.66456756756756E-2</v>
      </c>
      <c r="R39" s="2">
        <v>0.108877432432432</v>
      </c>
      <c r="S39" s="2">
        <v>6.5820000000000004E-2</v>
      </c>
      <c r="T39" s="2">
        <v>7.9784864864864802E-2</v>
      </c>
      <c r="U39" s="2">
        <v>8.4735540540540499E-2</v>
      </c>
      <c r="V39" s="2">
        <v>9.1632837837837794E-2</v>
      </c>
      <c r="W39" s="2">
        <v>0.11126027027027</v>
      </c>
      <c r="X39" s="2">
        <v>0.101042972972972</v>
      </c>
      <c r="Y39" s="2">
        <v>0.117161216216216</v>
      </c>
      <c r="Z39" s="2">
        <v>9.1567972972972894E-2</v>
      </c>
      <c r="AA39" s="2">
        <v>0.123911621621621</v>
      </c>
      <c r="AB39" s="2">
        <v>0.103543648648648</v>
      </c>
      <c r="AC39" s="2">
        <v>0.10226027027027</v>
      </c>
      <c r="AD39" s="2">
        <v>0.11761121621621599</v>
      </c>
      <c r="AE39" s="2">
        <v>9.4069729729729698E-2</v>
      </c>
      <c r="AF39" s="2">
        <v>8.1049729729729694E-2</v>
      </c>
      <c r="AG39" s="2">
        <v>9.7105135135135107E-2</v>
      </c>
    </row>
    <row r="40" spans="1:33" x14ac:dyDescent="0.3">
      <c r="A40" t="s">
        <v>60</v>
      </c>
      <c r="B40">
        <v>38</v>
      </c>
      <c r="C40" t="str">
        <f>LEFT(Table1[[#This Row],[Contingency id]])</f>
        <v>A</v>
      </c>
      <c r="D40" s="1">
        <v>3.9562289562289501</v>
      </c>
      <c r="E40" s="1">
        <v>6.1554404145077699</v>
      </c>
      <c r="F40">
        <v>1188</v>
      </c>
      <c r="G40">
        <v>193</v>
      </c>
      <c r="H40" s="2">
        <v>9.2878787878787797E-2</v>
      </c>
      <c r="I40" s="2">
        <f>AVERAGE(Table1[[#This Row],[Estimated costs 1]:[Estimated costs 20]])</f>
        <v>9.5135984848484526E-2</v>
      </c>
      <c r="J40" s="2">
        <f>_xlfn.STDEV.P(Table1[[#This Row],[Estimated costs 1]:[Estimated costs 20]])</f>
        <v>4.8497675732493847E-2</v>
      </c>
      <c r="K40" s="2">
        <f>Table1[[#This Row],[Dev]]/Table1[[#This Row],[Mean]]*100</f>
        <v>50.977215203828727</v>
      </c>
      <c r="L40" s="2">
        <f>Table1[[#This Row],[Estimated costs 1]]-Table1[[#This Row],[Actual cost]]</f>
        <v>-6.5952861952861902E-2</v>
      </c>
      <c r="M40" s="2">
        <f>Table1[[#This Row],[Diff 1]]/Table1[[#This Row],[Actual cost]]*100</f>
        <v>-71.009606670291831</v>
      </c>
      <c r="N40" s="2">
        <v>2.6925925925925898E-2</v>
      </c>
      <c r="O40" s="2">
        <v>0.132010942760942</v>
      </c>
      <c r="P40" s="2">
        <v>4.41052188552188E-2</v>
      </c>
      <c r="Q40" s="2">
        <v>2.20934343434343E-2</v>
      </c>
      <c r="R40" s="2">
        <v>2.6445286195286102E-2</v>
      </c>
      <c r="S40" s="2">
        <v>0.135099326599326</v>
      </c>
      <c r="T40" s="2">
        <v>7.55016835016835E-2</v>
      </c>
      <c r="U40" s="2">
        <v>0.10871043771043699</v>
      </c>
      <c r="V40" s="2">
        <v>5.1914983164983101E-2</v>
      </c>
      <c r="W40" s="2">
        <v>0.17630471380471299</v>
      </c>
      <c r="X40" s="2">
        <v>0.147004208754208</v>
      </c>
      <c r="Y40" s="2">
        <v>8.1802188552188501E-2</v>
      </c>
      <c r="Z40" s="2">
        <v>8.5998316498316393E-2</v>
      </c>
      <c r="AA40" s="2">
        <v>7.0050505050505002E-2</v>
      </c>
      <c r="AB40" s="2">
        <v>0.11763215488215401</v>
      </c>
      <c r="AC40" s="2">
        <v>0.133551346801346</v>
      </c>
      <c r="AD40" s="2">
        <v>9.5941919191919106E-2</v>
      </c>
      <c r="AE40" s="2">
        <v>0.18472558922558899</v>
      </c>
      <c r="AF40" s="2">
        <v>0.139012626262626</v>
      </c>
      <c r="AG40" s="2">
        <v>4.78888888888888E-2</v>
      </c>
    </row>
    <row r="41" spans="1:33" hidden="1" x14ac:dyDescent="0.3">
      <c r="A41" t="s">
        <v>61</v>
      </c>
      <c r="B41">
        <v>39</v>
      </c>
      <c r="C41" t="str">
        <f>LEFT(Table1[[#This Row],[Contingency id]])</f>
        <v>C</v>
      </c>
      <c r="D41" s="1">
        <v>20</v>
      </c>
      <c r="E41" s="1">
        <v>1.5730337078651599</v>
      </c>
      <c r="F41">
        <v>140</v>
      </c>
      <c r="G41">
        <v>89</v>
      </c>
      <c r="H41" s="2">
        <v>8.9756142857142798E-2</v>
      </c>
      <c r="I41" s="2">
        <f>AVERAGE(Table1[[#This Row],[Estimated costs 1]:[Estimated costs 20]])</f>
        <v>8.4232014285714155E-2</v>
      </c>
      <c r="J41" s="2">
        <f>_xlfn.STDEV.P(Table1[[#This Row],[Estimated costs 1]:[Estimated costs 20]])</f>
        <v>1.5363499774405509E-2</v>
      </c>
      <c r="K41" s="2">
        <f>Table1[[#This Row],[Dev]]/Table1[[#This Row],[Mean]]*100</f>
        <v>18.23950181494256</v>
      </c>
      <c r="L41" s="2">
        <f>Table1[[#This Row],[Estimated costs 1]]-Table1[[#This Row],[Actual cost]]</f>
        <v>3.5681428571429086E-3</v>
      </c>
      <c r="M41" s="2">
        <f>Table1[[#This Row],[Diff 1]]/Table1[[#This Row],[Actual cost]]*100</f>
        <v>3.9753745465889923</v>
      </c>
      <c r="N41" s="2">
        <v>9.3324285714285707E-2</v>
      </c>
      <c r="O41" s="2">
        <v>8.7247142857142801E-2</v>
      </c>
      <c r="P41" s="2">
        <v>6.7881999999999998E-2</v>
      </c>
      <c r="Q41" s="2">
        <v>9.0828571428571397E-2</v>
      </c>
      <c r="R41" s="2">
        <v>0.107748571428571</v>
      </c>
      <c r="S41" s="2">
        <v>0.119957142857142</v>
      </c>
      <c r="T41" s="2">
        <v>7.1429142857142802E-2</v>
      </c>
      <c r="U41" s="2">
        <v>7.4601999999999905E-2</v>
      </c>
      <c r="V41" s="2">
        <v>8.6510000000000004E-2</v>
      </c>
      <c r="W41" s="2">
        <v>8.3686285714285699E-2</v>
      </c>
      <c r="X41" s="2">
        <v>7.6161428571428505E-2</v>
      </c>
      <c r="Y41" s="2">
        <v>8.33542857142857E-2</v>
      </c>
      <c r="Z41" s="2">
        <v>8.35062857142857E-2</v>
      </c>
      <c r="AA41" s="2">
        <v>7.6226285714285705E-2</v>
      </c>
      <c r="AB41" s="2">
        <v>8.9588571428571406E-2</v>
      </c>
      <c r="AC41" s="2">
        <v>0.101417142857142</v>
      </c>
      <c r="AD41" s="2">
        <v>8.4745714285714202E-2</v>
      </c>
      <c r="AE41" s="2">
        <v>9.5088571428571397E-2</v>
      </c>
      <c r="AF41" s="2">
        <v>5.9004857142857102E-2</v>
      </c>
      <c r="AG41" s="2">
        <v>5.2331999999999997E-2</v>
      </c>
    </row>
    <row r="42" spans="1:33" x14ac:dyDescent="0.3">
      <c r="A42" t="s">
        <v>62</v>
      </c>
      <c r="B42">
        <v>40</v>
      </c>
      <c r="C42" t="str">
        <f>LEFT(Table1[[#This Row],[Contingency id]])</f>
        <v>A</v>
      </c>
      <c r="D42" s="1">
        <v>3.1555221637866202</v>
      </c>
      <c r="E42" s="1">
        <v>6.8963730569948103</v>
      </c>
      <c r="F42">
        <v>1331</v>
      </c>
      <c r="G42">
        <v>193</v>
      </c>
      <c r="H42" s="2">
        <v>8.5193839218632605E-2</v>
      </c>
      <c r="I42" s="2">
        <f>AVERAGE(Table1[[#This Row],[Estimated costs 1]:[Estimated costs 20]])</f>
        <v>7.2875507137490497E-2</v>
      </c>
      <c r="J42" s="2">
        <f>_xlfn.STDEV.P(Table1[[#This Row],[Estimated costs 1]:[Estimated costs 20]])</f>
        <v>2.4179002189959706E-2</v>
      </c>
      <c r="K42" s="2">
        <f>Table1[[#This Row],[Dev]]/Table1[[#This Row],[Mean]]*100</f>
        <v>33.17850281898199</v>
      </c>
      <c r="L42" s="2">
        <f>Table1[[#This Row],[Estimated costs 1]]-Table1[[#This Row],[Actual cost]]</f>
        <v>-6.4434259954921205E-2</v>
      </c>
      <c r="M42" s="2">
        <f>Table1[[#This Row],[Diff 1]]/Table1[[#This Row],[Actual cost]]*100</f>
        <v>-75.632534636176956</v>
      </c>
      <c r="N42" s="2">
        <v>2.07595792637114E-2</v>
      </c>
      <c r="O42" s="2">
        <v>2.3090157776108101E-2</v>
      </c>
      <c r="P42" s="2">
        <v>6.6944402704733202E-2</v>
      </c>
      <c r="Q42" s="2">
        <v>7.2168294515401896E-2</v>
      </c>
      <c r="R42" s="2">
        <v>8.4203606311044302E-2</v>
      </c>
      <c r="S42" s="2">
        <v>0.122879038317054</v>
      </c>
      <c r="T42" s="2">
        <v>4.7058602554470301E-2</v>
      </c>
      <c r="U42" s="2">
        <v>6.9412471825694905E-2</v>
      </c>
      <c r="V42" s="2">
        <v>7.9905334335086398E-2</v>
      </c>
      <c r="W42" s="2">
        <v>9.3404207362885003E-2</v>
      </c>
      <c r="X42" s="2">
        <v>6.5375657400450704E-2</v>
      </c>
      <c r="Y42" s="2">
        <v>6.8917355371900801E-2</v>
      </c>
      <c r="Z42" s="2">
        <v>6.4398196844477798E-2</v>
      </c>
      <c r="AA42" s="2">
        <v>0.11203681442524401</v>
      </c>
      <c r="AB42" s="2">
        <v>6.9152516904583003E-2</v>
      </c>
      <c r="AC42" s="2">
        <v>6.7157776108189293E-2</v>
      </c>
      <c r="AD42" s="2">
        <v>7.4509391435011202E-2</v>
      </c>
      <c r="AE42" s="2">
        <v>0.100874530428249</v>
      </c>
      <c r="AF42" s="2">
        <v>8.56416228399699E-2</v>
      </c>
      <c r="AG42" s="2">
        <v>6.9620586025544703E-2</v>
      </c>
    </row>
    <row r="43" spans="1:33" hidden="1" x14ac:dyDescent="0.3">
      <c r="A43" t="s">
        <v>63</v>
      </c>
      <c r="B43">
        <v>41</v>
      </c>
      <c r="C43" t="str">
        <f>LEFT(Table1[[#This Row],[Contingency id]])</f>
        <v>B</v>
      </c>
      <c r="D43" s="1">
        <v>3.5593220338983</v>
      </c>
      <c r="E43" s="1">
        <v>3.7579617834394901</v>
      </c>
      <c r="F43">
        <v>590</v>
      </c>
      <c r="G43">
        <v>157</v>
      </c>
      <c r="H43" s="2">
        <v>8.0925593220338904E-2</v>
      </c>
      <c r="I43" s="2">
        <f>AVERAGE(Table1[[#This Row],[Estimated costs 1]:[Estimated costs 20]])</f>
        <v>8.9229466101694674E-2</v>
      </c>
      <c r="J43" s="2">
        <f>_xlfn.STDEV.P(Table1[[#This Row],[Estimated costs 1]:[Estimated costs 20]])</f>
        <v>3.7541196917966389E-2</v>
      </c>
      <c r="K43" s="2">
        <f>Table1[[#This Row],[Dev]]/Table1[[#This Row],[Mean]]*100</f>
        <v>42.072645459046846</v>
      </c>
      <c r="L43" s="2">
        <f>Table1[[#This Row],[Estimated costs 1]]-Table1[[#This Row],[Actual cost]]</f>
        <v>3.0573559322033095E-2</v>
      </c>
      <c r="M43" s="2">
        <f>Table1[[#This Row],[Diff 1]]/Table1[[#This Row],[Actual cost]]*100</f>
        <v>37.77983960993577</v>
      </c>
      <c r="N43" s="2">
        <v>0.111499152542372</v>
      </c>
      <c r="O43" s="2">
        <v>6.1817796610169402E-2</v>
      </c>
      <c r="P43" s="2">
        <v>0.13313491525423701</v>
      </c>
      <c r="Q43" s="2">
        <v>0.108635423728813</v>
      </c>
      <c r="R43" s="2">
        <v>0.15563491525423701</v>
      </c>
      <c r="S43" s="2">
        <v>7.8692542372881299E-2</v>
      </c>
      <c r="T43" s="2">
        <v>9.6174576271186404E-2</v>
      </c>
      <c r="U43" s="2">
        <v>0.15717220338983001</v>
      </c>
      <c r="V43" s="2">
        <v>5.1757627118643998E-2</v>
      </c>
      <c r="W43" s="2">
        <v>0.113574576271186</v>
      </c>
      <c r="X43" s="2">
        <v>0.117021355932203</v>
      </c>
      <c r="Y43" s="2">
        <v>3.91991525423728E-2</v>
      </c>
      <c r="Z43" s="2">
        <v>7.5911186440677902E-2</v>
      </c>
      <c r="AA43" s="2">
        <v>9.3831525423728801E-2</v>
      </c>
      <c r="AB43" s="2">
        <v>3.64338983050847E-2</v>
      </c>
      <c r="AC43" s="2">
        <v>6.2607627118643996E-2</v>
      </c>
      <c r="AD43" s="2">
        <v>5.8953559322033902E-2</v>
      </c>
      <c r="AE43" s="2">
        <v>9.0955932203389794E-2</v>
      </c>
      <c r="AF43" s="2">
        <v>2.1376271186440601E-2</v>
      </c>
      <c r="AG43" s="2">
        <v>0.120205084745762</v>
      </c>
    </row>
    <row r="44" spans="1:33" hidden="1" x14ac:dyDescent="0.3">
      <c r="A44" t="s">
        <v>64</v>
      </c>
      <c r="B44">
        <v>42</v>
      </c>
      <c r="C44" t="str">
        <f>LEFT(Table1[[#This Row],[Contingency id]])</f>
        <v>B</v>
      </c>
      <c r="D44" s="1">
        <v>11.5702479338842</v>
      </c>
      <c r="E44" s="1">
        <v>1.55128205128205</v>
      </c>
      <c r="F44">
        <v>121</v>
      </c>
      <c r="G44">
        <v>78</v>
      </c>
      <c r="H44" s="2">
        <v>7.8087355371900799E-2</v>
      </c>
      <c r="I44" s="2">
        <f>AVERAGE(Table1[[#This Row],[Estimated costs 1]:[Estimated costs 20]])</f>
        <v>9.2350206611570076E-2</v>
      </c>
      <c r="J44" s="2">
        <f>_xlfn.STDEV.P(Table1[[#This Row],[Estimated costs 1]:[Estimated costs 20]])</f>
        <v>9.5816647826541118E-2</v>
      </c>
      <c r="K44" s="2">
        <f>Table1[[#This Row],[Dev]]/Table1[[#This Row],[Mean]]*100</f>
        <v>103.75358252261533</v>
      </c>
      <c r="L44" s="2">
        <f>Table1[[#This Row],[Estimated costs 1]]-Table1[[#This Row],[Actual cost]]</f>
        <v>-3.3882644628099201E-2</v>
      </c>
      <c r="M44" s="2">
        <f>Table1[[#This Row],[Diff 1]]/Table1[[#This Row],[Actual cost]]*100</f>
        <v>-43.39069298317105</v>
      </c>
      <c r="N44" s="2">
        <v>4.4204710743801598E-2</v>
      </c>
      <c r="O44" s="2">
        <v>6.7470826446280899E-2</v>
      </c>
      <c r="P44" s="2">
        <v>4.1035289256198301E-2</v>
      </c>
      <c r="Q44" s="2">
        <v>4.0233636363636298E-2</v>
      </c>
      <c r="R44" s="2">
        <v>2.70848760330578E-2</v>
      </c>
      <c r="S44" s="2">
        <v>4.1035289256198301E-2</v>
      </c>
      <c r="T44" s="2">
        <v>4.6561735537190001E-2</v>
      </c>
      <c r="U44" s="2">
        <v>5.7976611570247902E-2</v>
      </c>
      <c r="V44" s="2">
        <v>0.27690966942148698</v>
      </c>
      <c r="W44" s="2">
        <v>4.0233636363636298E-2</v>
      </c>
      <c r="X44" s="2">
        <v>4.4732809917355301E-2</v>
      </c>
      <c r="Y44" s="2">
        <v>0.28140884297520602</v>
      </c>
      <c r="Z44" s="2">
        <v>2.7263388429752001E-2</v>
      </c>
      <c r="AA44" s="2">
        <v>0.28711380165289202</v>
      </c>
      <c r="AB44" s="2">
        <v>5.6147685950413202E-2</v>
      </c>
      <c r="AC44" s="2">
        <v>3.7876611570247902E-2</v>
      </c>
      <c r="AD44" s="2">
        <v>4.9199752066115703E-2</v>
      </c>
      <c r="AE44" s="2">
        <v>5.7353471074380102E-2</v>
      </c>
      <c r="AF44" s="2">
        <v>3.6579090909090901E-2</v>
      </c>
      <c r="AG44" s="2">
        <v>0.28658239669421398</v>
      </c>
    </row>
    <row r="45" spans="1:33" x14ac:dyDescent="0.3">
      <c r="A45" t="s">
        <v>65</v>
      </c>
      <c r="B45">
        <v>43</v>
      </c>
      <c r="C45" t="str">
        <f>LEFT(Table1[[#This Row],[Contingency id]])</f>
        <v>A</v>
      </c>
      <c r="D45" s="1">
        <v>26.950354609929001</v>
      </c>
      <c r="E45" s="1">
        <v>1.63953488372093</v>
      </c>
      <c r="F45">
        <v>141</v>
      </c>
      <c r="G45">
        <v>86</v>
      </c>
      <c r="H45" s="2">
        <v>7.5466666666666599E-2</v>
      </c>
      <c r="I45" s="2">
        <f>AVERAGE(Table1[[#This Row],[Estimated costs 1]:[Estimated costs 20]])</f>
        <v>7.664159574468081E-2</v>
      </c>
      <c r="J45" s="2">
        <f>_xlfn.STDEV.P(Table1[[#This Row],[Estimated costs 1]:[Estimated costs 20]])</f>
        <v>8.1442888941403498E-3</v>
      </c>
      <c r="K45" s="2">
        <f>Table1[[#This Row],[Dev]]/Table1[[#This Row],[Mean]]*100</f>
        <v>10.626460494470578</v>
      </c>
      <c r="L45" s="2">
        <f>Table1[[#This Row],[Estimated costs 1]]-Table1[[#This Row],[Actual cost]]</f>
        <v>3.513475177305006E-3</v>
      </c>
      <c r="M45" s="2">
        <f>Table1[[#This Row],[Diff 1]]/Table1[[#This Row],[Actual cost]]*100</f>
        <v>4.6556649875949772</v>
      </c>
      <c r="N45" s="2">
        <v>7.8980141843971605E-2</v>
      </c>
      <c r="O45" s="2">
        <v>8.59524822695035E-2</v>
      </c>
      <c r="P45" s="2">
        <v>6.6168085106382904E-2</v>
      </c>
      <c r="Q45" s="2">
        <v>7.7534751773049596E-2</v>
      </c>
      <c r="R45" s="2">
        <v>9.0256737588652394E-2</v>
      </c>
      <c r="S45" s="2">
        <v>7.0826241134751694E-2</v>
      </c>
      <c r="T45" s="2">
        <v>8.76588652482269E-2</v>
      </c>
      <c r="U45" s="2">
        <v>7.4221985815602798E-2</v>
      </c>
      <c r="V45" s="2">
        <v>7.9402127659574398E-2</v>
      </c>
      <c r="W45" s="2">
        <v>6.4157446808510599E-2</v>
      </c>
      <c r="X45" s="2">
        <v>7.7572340425531905E-2</v>
      </c>
      <c r="Y45" s="2">
        <v>8.4618439716311999E-2</v>
      </c>
      <c r="Z45" s="2">
        <v>7.73801418439716E-2</v>
      </c>
      <c r="AA45" s="2">
        <v>6.5434042553191393E-2</v>
      </c>
      <c r="AB45" s="2">
        <v>8.0326950354609905E-2</v>
      </c>
      <c r="AC45" s="2">
        <v>7.4039716312056705E-2</v>
      </c>
      <c r="AD45" s="2">
        <v>7.9653191489361702E-2</v>
      </c>
      <c r="AE45" s="2">
        <v>7.7536170212765904E-2</v>
      </c>
      <c r="AF45" s="2">
        <v>5.7924822695035398E-2</v>
      </c>
      <c r="AG45" s="2">
        <v>8.3187234042553196E-2</v>
      </c>
    </row>
    <row r="46" spans="1:33" hidden="1" x14ac:dyDescent="0.3">
      <c r="A46" t="s">
        <v>66</v>
      </c>
      <c r="B46">
        <v>44</v>
      </c>
      <c r="C46" t="str">
        <f>LEFT(Table1[[#This Row],[Contingency id]])</f>
        <v>C</v>
      </c>
      <c r="D46" s="1">
        <v>0.70422535211267601</v>
      </c>
      <c r="E46" s="1">
        <v>1.69047619047619</v>
      </c>
      <c r="F46">
        <v>142</v>
      </c>
      <c r="G46">
        <v>84</v>
      </c>
      <c r="H46" s="2">
        <v>7.4014084507042194E-2</v>
      </c>
      <c r="I46" s="2">
        <f>AVERAGE(Table1[[#This Row],[Estimated costs 1]:[Estimated costs 20]])</f>
        <v>9.6218309859154624E-2</v>
      </c>
      <c r="J46" s="2">
        <f>_xlfn.STDEV.P(Table1[[#This Row],[Estimated costs 1]:[Estimated costs 20]])</f>
        <v>7.0604936668253931E-2</v>
      </c>
      <c r="K46" s="2">
        <f>Table1[[#This Row],[Dev]]/Table1[[#This Row],[Mean]]*100</f>
        <v>73.379938570534222</v>
      </c>
      <c r="L46" s="2">
        <f>Table1[[#This Row],[Estimated costs 1]]-Table1[[#This Row],[Actual cost]]</f>
        <v>7.4014084507041805E-2</v>
      </c>
      <c r="M46" s="2">
        <f>Table1[[#This Row],[Diff 1]]/Table1[[#This Row],[Actual cost]]*100</f>
        <v>99.999999999999474</v>
      </c>
      <c r="N46" s="2">
        <v>0.148028169014084</v>
      </c>
      <c r="O46" s="2">
        <v>0</v>
      </c>
      <c r="P46" s="2">
        <v>0</v>
      </c>
      <c r="Q46" s="2">
        <v>0.148028169014084</v>
      </c>
      <c r="R46" s="2">
        <v>0.148028169014084</v>
      </c>
      <c r="S46" s="2">
        <v>0</v>
      </c>
      <c r="T46" s="2">
        <v>0.148028169014084</v>
      </c>
      <c r="U46" s="2">
        <v>0.148028169014084</v>
      </c>
      <c r="V46" s="2">
        <v>0.148028169014084</v>
      </c>
      <c r="W46" s="2">
        <v>0</v>
      </c>
      <c r="X46" s="2">
        <v>0.148028169014084</v>
      </c>
      <c r="Y46" s="2">
        <v>0.148028169014084</v>
      </c>
      <c r="Z46" s="2">
        <v>0</v>
      </c>
      <c r="AA46" s="2">
        <v>0.148028169014084</v>
      </c>
      <c r="AB46" s="2">
        <v>0.148028169014084</v>
      </c>
      <c r="AC46" s="2">
        <v>0.148028169014084</v>
      </c>
      <c r="AD46" s="2">
        <v>0.148028169014084</v>
      </c>
      <c r="AE46" s="2">
        <v>0.148028169014084</v>
      </c>
      <c r="AF46" s="2">
        <v>0</v>
      </c>
      <c r="AG46" s="2">
        <v>0</v>
      </c>
    </row>
    <row r="47" spans="1:33" hidden="1" x14ac:dyDescent="0.3">
      <c r="A47" t="s">
        <v>67</v>
      </c>
      <c r="B47">
        <v>45</v>
      </c>
      <c r="C47" t="str">
        <f>LEFT(Table1[[#This Row],[Contingency id]])</f>
        <v>B</v>
      </c>
      <c r="D47" s="1">
        <v>20.8955223880597</v>
      </c>
      <c r="E47" s="1">
        <v>1.54022988505747</v>
      </c>
      <c r="F47">
        <v>134</v>
      </c>
      <c r="G47">
        <v>87</v>
      </c>
      <c r="H47" s="2">
        <v>7.0814626865671595E-2</v>
      </c>
      <c r="I47" s="2">
        <f>AVERAGE(Table1[[#This Row],[Estimated costs 1]:[Estimated costs 20]])</f>
        <v>6.6989201492537273E-2</v>
      </c>
      <c r="J47" s="2">
        <f>_xlfn.STDEV.P(Table1[[#This Row],[Estimated costs 1]:[Estimated costs 20]])</f>
        <v>1.3197402947068107E-2</v>
      </c>
      <c r="K47" s="2">
        <f>Table1[[#This Row],[Dev]]/Table1[[#This Row],[Mean]]*100</f>
        <v>19.700791550020675</v>
      </c>
      <c r="L47" s="2">
        <f>Table1[[#This Row],[Estimated costs 1]]-Table1[[#This Row],[Actual cost]]</f>
        <v>-1.9746268656716394E-2</v>
      </c>
      <c r="M47" s="2">
        <f>Table1[[#This Row],[Diff 1]]/Table1[[#This Row],[Actual cost]]*100</f>
        <v>-27.884449203090668</v>
      </c>
      <c r="N47" s="2">
        <v>5.1068358208955202E-2</v>
      </c>
      <c r="O47" s="2">
        <v>6.90977611940298E-2</v>
      </c>
      <c r="P47" s="2">
        <v>6.4329850746268596E-2</v>
      </c>
      <c r="Q47" s="2">
        <v>6.4560597014925294E-2</v>
      </c>
      <c r="R47" s="2">
        <v>4.8504179104477602E-2</v>
      </c>
      <c r="S47" s="2">
        <v>6.2381044776119401E-2</v>
      </c>
      <c r="T47" s="2">
        <v>6.3100447761194001E-2</v>
      </c>
      <c r="U47" s="2">
        <v>5.8156865671641703E-2</v>
      </c>
      <c r="V47" s="2">
        <v>7.4108208955223798E-2</v>
      </c>
      <c r="W47" s="2">
        <v>8.5176567164179096E-2</v>
      </c>
      <c r="X47" s="2">
        <v>5.9521791044776097E-2</v>
      </c>
      <c r="Y47" s="2">
        <v>6.5327761194029804E-2</v>
      </c>
      <c r="Z47" s="2">
        <v>6.5944925373134303E-2</v>
      </c>
      <c r="AA47" s="2">
        <v>5.0740447761193998E-2</v>
      </c>
      <c r="AB47" s="2">
        <v>5.4368656716417899E-2</v>
      </c>
      <c r="AC47" s="2">
        <v>6.6724626865671599E-2</v>
      </c>
      <c r="AD47" s="2">
        <v>7.4457462686567097E-2</v>
      </c>
      <c r="AE47" s="2">
        <v>0.10005567164179099</v>
      </c>
      <c r="AF47" s="2">
        <v>6.79302985074626E-2</v>
      </c>
      <c r="AG47" s="2">
        <v>9.4228507462686503E-2</v>
      </c>
    </row>
    <row r="48" spans="1:33" x14ac:dyDescent="0.3">
      <c r="A48" t="s">
        <v>68</v>
      </c>
      <c r="B48">
        <v>46</v>
      </c>
      <c r="C48" t="str">
        <f>LEFT(Table1[[#This Row],[Contingency id]])</f>
        <v>A</v>
      </c>
      <c r="D48" s="1">
        <v>3.2733224222585902</v>
      </c>
      <c r="E48" s="1">
        <v>3.74846625766871</v>
      </c>
      <c r="F48">
        <v>611</v>
      </c>
      <c r="G48">
        <v>163</v>
      </c>
      <c r="H48" s="2">
        <v>6.76204582651391E-2</v>
      </c>
      <c r="I48" s="2">
        <f>AVERAGE(Table1[[#This Row],[Estimated costs 1]:[Estimated costs 20]])</f>
        <v>9.027384615384601E-2</v>
      </c>
      <c r="J48" s="2">
        <f>_xlfn.STDEV.P(Table1[[#This Row],[Estimated costs 1]:[Estimated costs 20]])</f>
        <v>0.11882730556069661</v>
      </c>
      <c r="K48" s="2">
        <f>Table1[[#This Row],[Dev]]/Table1[[#This Row],[Mean]]*100</f>
        <v>131.62982483120237</v>
      </c>
      <c r="L48" s="2">
        <f>Table1[[#This Row],[Estimated costs 1]]-Table1[[#This Row],[Actual cost]]</f>
        <v>0.26725744680850994</v>
      </c>
      <c r="M48" s="2">
        <f>Table1[[#This Row],[Diff 1]]/Table1[[#This Row],[Actual cost]]*100</f>
        <v>395.23164093416273</v>
      </c>
      <c r="N48" s="2">
        <v>0.33487790507364901</v>
      </c>
      <c r="O48" s="2">
        <v>0.29288248772504</v>
      </c>
      <c r="P48" s="2">
        <v>2.44163666121112E-2</v>
      </c>
      <c r="Q48" s="2">
        <v>5.1817348608837903E-2</v>
      </c>
      <c r="R48" s="2">
        <v>9.17250409165302E-3</v>
      </c>
      <c r="S48" s="2">
        <v>2.7674631751227401E-2</v>
      </c>
      <c r="T48" s="2">
        <v>1.3103764320785499E-2</v>
      </c>
      <c r="U48" s="2">
        <v>0.33526088379705399</v>
      </c>
      <c r="V48" s="2">
        <v>3.0616039279869001E-2</v>
      </c>
      <c r="W48" s="2">
        <v>1.8008510638297798E-2</v>
      </c>
      <c r="X48" s="2">
        <v>4.01545008183306E-2</v>
      </c>
      <c r="Y48" s="2">
        <v>3.5520785597381303E-2</v>
      </c>
      <c r="Z48" s="2">
        <v>3.07076923076923E-2</v>
      </c>
      <c r="AA48" s="2">
        <v>1.7592798690670999E-2</v>
      </c>
      <c r="AB48" s="2">
        <v>2.45080196399345E-2</v>
      </c>
      <c r="AC48" s="2">
        <v>4.0753518821603898E-2</v>
      </c>
      <c r="AD48" s="2">
        <v>3.6920458265139101E-2</v>
      </c>
      <c r="AE48" s="2">
        <v>0.339138461538461</v>
      </c>
      <c r="AF48" s="2">
        <v>2.3841571194762601E-2</v>
      </c>
      <c r="AG48" s="2">
        <v>7.8508674304418893E-2</v>
      </c>
    </row>
    <row r="49" spans="1:33" x14ac:dyDescent="0.3">
      <c r="A49" t="s">
        <v>69</v>
      </c>
      <c r="B49">
        <v>47</v>
      </c>
      <c r="C49" t="str">
        <f>LEFT(Table1[[#This Row],[Contingency id]])</f>
        <v>A</v>
      </c>
      <c r="D49" s="1">
        <v>13.1944444444444</v>
      </c>
      <c r="E49" s="1">
        <v>1.92</v>
      </c>
      <c r="F49">
        <v>144</v>
      </c>
      <c r="G49">
        <v>75</v>
      </c>
      <c r="H49" s="2">
        <v>6.24097222222222E-2</v>
      </c>
      <c r="I49" s="2">
        <f>AVERAGE(Table1[[#This Row],[Estimated costs 1]:[Estimated costs 20]])</f>
        <v>6.2918993055555456E-2</v>
      </c>
      <c r="J49" s="2">
        <f>_xlfn.STDEV.P(Table1[[#This Row],[Estimated costs 1]:[Estimated costs 20]])</f>
        <v>2.2631696719130834E-2</v>
      </c>
      <c r="K49" s="2">
        <f>Table1[[#This Row],[Dev]]/Table1[[#This Row],[Mean]]*100</f>
        <v>35.969578691680219</v>
      </c>
      <c r="L49" s="2">
        <f>Table1[[#This Row],[Estimated costs 1]]-Table1[[#This Row],[Actual cost]]</f>
        <v>1.6900694444444406E-2</v>
      </c>
      <c r="M49" s="2">
        <f>Table1[[#This Row],[Diff 1]]/Table1[[#This Row],[Actual cost]]*100</f>
        <v>27.08022699454763</v>
      </c>
      <c r="N49" s="2">
        <v>7.9310416666666606E-2</v>
      </c>
      <c r="O49" s="2">
        <v>0.114799305555555</v>
      </c>
      <c r="P49" s="2">
        <v>4.1777083333333298E-2</v>
      </c>
      <c r="Q49" s="2">
        <v>6.63270833333333E-2</v>
      </c>
      <c r="R49" s="2">
        <v>2.7247916666666601E-2</v>
      </c>
      <c r="S49" s="2">
        <v>8.1141666666666598E-2</v>
      </c>
      <c r="T49" s="2">
        <v>9.4818055555555503E-2</v>
      </c>
      <c r="U49" s="2">
        <v>5.1993055555555501E-2</v>
      </c>
      <c r="V49" s="2">
        <v>6.9995138888888794E-2</v>
      </c>
      <c r="W49" s="2">
        <v>9.2714583333333295E-2</v>
      </c>
      <c r="X49" s="2">
        <v>4.2757638888888803E-2</v>
      </c>
      <c r="Y49" s="2">
        <v>5.0775000000000001E-2</v>
      </c>
      <c r="Z49" s="2">
        <v>7.0002083333333298E-2</v>
      </c>
      <c r="AA49" s="2">
        <v>5.9474999999999903E-2</v>
      </c>
      <c r="AB49" s="2">
        <v>4.4899999999999898E-2</v>
      </c>
      <c r="AC49" s="2">
        <v>4.5954166666666602E-2</v>
      </c>
      <c r="AD49" s="2">
        <v>3.7268749999999899E-2</v>
      </c>
      <c r="AE49" s="2">
        <v>5.1747916666666602E-2</v>
      </c>
      <c r="AF49" s="2">
        <v>9.1022916666666606E-2</v>
      </c>
      <c r="AG49" s="2">
        <v>4.4352083333333299E-2</v>
      </c>
    </row>
    <row r="50" spans="1:33" hidden="1" x14ac:dyDescent="0.3">
      <c r="A50" t="s">
        <v>70</v>
      </c>
      <c r="B50">
        <v>48</v>
      </c>
      <c r="C50" t="str">
        <f>LEFT(Table1[[#This Row],[Contingency id]])</f>
        <v>C</v>
      </c>
      <c r="D50" s="1">
        <v>17.948717948717899</v>
      </c>
      <c r="E50" s="1">
        <v>1.5</v>
      </c>
      <c r="F50">
        <v>117</v>
      </c>
      <c r="G50">
        <v>78</v>
      </c>
      <c r="H50" s="2">
        <v>6.1565042735042701E-2</v>
      </c>
      <c r="I50" s="2">
        <f>AVERAGE(Table1[[#This Row],[Estimated costs 1]:[Estimated costs 20]])</f>
        <v>6.4638264957264907E-2</v>
      </c>
      <c r="J50" s="2">
        <f>_xlfn.STDEV.P(Table1[[#This Row],[Estimated costs 1]:[Estimated costs 20]])</f>
        <v>1.6331877785401683E-2</v>
      </c>
      <c r="K50" s="2">
        <f>Table1[[#This Row],[Dev]]/Table1[[#This Row],[Mean]]*100</f>
        <v>25.266578235352355</v>
      </c>
      <c r="L50" s="2">
        <f>Table1[[#This Row],[Estimated costs 1]]-Table1[[#This Row],[Actual cost]]</f>
        <v>-1.2454615384615397E-2</v>
      </c>
      <c r="M50" s="2">
        <f>Table1[[#This Row],[Diff 1]]/Table1[[#This Row],[Actual cost]]*100</f>
        <v>-20.23001175880977</v>
      </c>
      <c r="N50" s="2">
        <v>4.9110427350427303E-2</v>
      </c>
      <c r="O50" s="2">
        <v>7.6562564102564096E-2</v>
      </c>
      <c r="P50" s="2">
        <v>6.8292478632478601E-2</v>
      </c>
      <c r="Q50" s="2">
        <v>8.6234358974358896E-2</v>
      </c>
      <c r="R50" s="2">
        <v>4.4194017094016998E-2</v>
      </c>
      <c r="S50" s="2">
        <v>7.4518974358974296E-2</v>
      </c>
      <c r="T50" s="2">
        <v>8.1317948717948701E-2</v>
      </c>
      <c r="U50" s="2">
        <v>6.9602564102564102E-2</v>
      </c>
      <c r="V50" s="2">
        <v>4.4194017094016998E-2</v>
      </c>
      <c r="W50" s="2">
        <v>7.5328205128205095E-2</v>
      </c>
      <c r="X50" s="2">
        <v>4.3120683760683703E-2</v>
      </c>
      <c r="Y50" s="2">
        <v>4.4194017094016998E-2</v>
      </c>
      <c r="Z50" s="2">
        <v>6.2592478632478604E-2</v>
      </c>
      <c r="AA50" s="2">
        <v>4.5138632478632403E-2</v>
      </c>
      <c r="AB50" s="2">
        <v>4.9110427350427303E-2</v>
      </c>
      <c r="AC50" s="2">
        <v>8.62087179487179E-2</v>
      </c>
      <c r="AD50" s="2">
        <v>8.9883760683760597E-2</v>
      </c>
      <c r="AE50" s="2">
        <v>5.48104273504273E-2</v>
      </c>
      <c r="AF50" s="2">
        <v>6.33762393162393E-2</v>
      </c>
      <c r="AG50" s="2">
        <v>8.4974358974358996E-2</v>
      </c>
    </row>
    <row r="51" spans="1:33" x14ac:dyDescent="0.3">
      <c r="A51" t="s">
        <v>71</v>
      </c>
      <c r="B51">
        <v>49</v>
      </c>
      <c r="C51" t="str">
        <f>LEFT(Table1[[#This Row],[Contingency id]])</f>
        <v>A</v>
      </c>
      <c r="D51" s="1">
        <v>23.239436619718301</v>
      </c>
      <c r="E51" s="1">
        <v>1.7108433734939701</v>
      </c>
      <c r="F51">
        <v>142</v>
      </c>
      <c r="G51">
        <v>83</v>
      </c>
      <c r="H51" s="2">
        <v>6.1104929577464703E-2</v>
      </c>
      <c r="I51" s="2">
        <f>AVERAGE(Table1[[#This Row],[Estimated costs 1]:[Estimated costs 20]])</f>
        <v>5.8528943661971776E-2</v>
      </c>
      <c r="J51" s="2">
        <f>_xlfn.STDEV.P(Table1[[#This Row],[Estimated costs 1]:[Estimated costs 20]])</f>
        <v>9.5181701720927214E-3</v>
      </c>
      <c r="K51" s="2">
        <f>Table1[[#This Row],[Dev]]/Table1[[#This Row],[Mean]]*100</f>
        <v>16.262330355838962</v>
      </c>
      <c r="L51" s="2">
        <f>Table1[[#This Row],[Estimated costs 1]]-Table1[[#This Row],[Actual cost]]</f>
        <v>-4.8394366197183E-3</v>
      </c>
      <c r="M51" s="2">
        <f>Table1[[#This Row],[Diff 1]]/Table1[[#This Row],[Actual cost]]*100</f>
        <v>-7.9198792195369263</v>
      </c>
      <c r="N51" s="2">
        <v>5.6265492957746403E-2</v>
      </c>
      <c r="O51" s="2">
        <v>5.6043661971830902E-2</v>
      </c>
      <c r="P51" s="2">
        <v>6.6387323943661897E-2</v>
      </c>
      <c r="Q51" s="2">
        <v>7.9081690140844998E-2</v>
      </c>
      <c r="R51" s="2">
        <v>5.9229577464788699E-2</v>
      </c>
      <c r="S51" s="2">
        <v>6.4415492957746401E-2</v>
      </c>
      <c r="T51" s="2">
        <v>5.9557042253521097E-2</v>
      </c>
      <c r="U51" s="2">
        <v>3.8137323943661899E-2</v>
      </c>
      <c r="V51" s="2">
        <v>5.0579577464788701E-2</v>
      </c>
      <c r="W51" s="2">
        <v>6.2795070422535196E-2</v>
      </c>
      <c r="X51" s="2">
        <v>5.9316197183098503E-2</v>
      </c>
      <c r="Y51" s="2">
        <v>4.5380985915492902E-2</v>
      </c>
      <c r="Z51" s="2">
        <v>6.1777464788732403E-2</v>
      </c>
      <c r="AA51" s="2">
        <v>6.0248591549295703E-2</v>
      </c>
      <c r="AB51" s="2">
        <v>6.5854225352112605E-2</v>
      </c>
      <c r="AC51" s="2">
        <v>6.4197183098591501E-2</v>
      </c>
      <c r="AD51" s="2">
        <v>6.0331690140845003E-2</v>
      </c>
      <c r="AE51" s="2">
        <v>7.0622535211267601E-2</v>
      </c>
      <c r="AF51" s="2">
        <v>4.37140845070422E-2</v>
      </c>
      <c r="AG51" s="2">
        <v>4.6643661971830903E-2</v>
      </c>
    </row>
    <row r="52" spans="1:33" hidden="1" x14ac:dyDescent="0.3">
      <c r="A52" t="s">
        <v>72</v>
      </c>
      <c r="B52">
        <v>50</v>
      </c>
      <c r="C52" t="str">
        <f>LEFT(Table1[[#This Row],[Contingency id]])</f>
        <v>C</v>
      </c>
      <c r="D52" s="1">
        <v>13.5416666666666</v>
      </c>
      <c r="E52" s="1">
        <v>1.74545454545454</v>
      </c>
      <c r="F52">
        <v>192</v>
      </c>
      <c r="G52">
        <v>110</v>
      </c>
      <c r="H52" s="2">
        <v>5.7525468750000003E-2</v>
      </c>
      <c r="I52" s="2">
        <f>AVERAGE(Table1[[#This Row],[Estimated costs 1]:[Estimated costs 20]])</f>
        <v>5.9687057291666623E-2</v>
      </c>
      <c r="J52" s="2">
        <f>_xlfn.STDEV.P(Table1[[#This Row],[Estimated costs 1]:[Estimated costs 20]])</f>
        <v>1.3857465265475138E-2</v>
      </c>
      <c r="K52" s="2">
        <f>Table1[[#This Row],[Dev]]/Table1[[#This Row],[Mean]]*100</f>
        <v>23.216867934633271</v>
      </c>
      <c r="L52" s="2">
        <f>Table1[[#This Row],[Estimated costs 1]]-Table1[[#This Row],[Actual cost]]</f>
        <v>-4.020833333333404E-3</v>
      </c>
      <c r="M52" s="2">
        <f>Table1[[#This Row],[Diff 1]]/Table1[[#This Row],[Actual cost]]*100</f>
        <v>-6.9896576606920808</v>
      </c>
      <c r="N52" s="2">
        <v>5.3504635416666599E-2</v>
      </c>
      <c r="O52" s="2">
        <v>5.0436406250000003E-2</v>
      </c>
      <c r="P52" s="2">
        <v>6.1024427083333298E-2</v>
      </c>
      <c r="Q52" s="2">
        <v>6.8057239583333304E-2</v>
      </c>
      <c r="R52" s="2">
        <v>8.4058281249999894E-2</v>
      </c>
      <c r="S52" s="2">
        <v>6.5395260416666601E-2</v>
      </c>
      <c r="T52" s="2">
        <v>4.4203593749999999E-2</v>
      </c>
      <c r="U52" s="2">
        <v>7.2477552083333299E-2</v>
      </c>
      <c r="V52" s="2">
        <v>6.1906718749999999E-2</v>
      </c>
      <c r="W52" s="2">
        <v>5.6819739583333299E-2</v>
      </c>
      <c r="X52" s="2">
        <v>6.3015572916666596E-2</v>
      </c>
      <c r="Y52" s="2">
        <v>3.9329635416666599E-2</v>
      </c>
      <c r="Z52" s="2">
        <v>6.0569218750000001E-2</v>
      </c>
      <c r="AA52" s="2">
        <v>9.49916145833333E-2</v>
      </c>
      <c r="AB52" s="2">
        <v>7.0893697916666595E-2</v>
      </c>
      <c r="AC52" s="2">
        <v>4.6808802083333302E-2</v>
      </c>
      <c r="AD52" s="2">
        <v>4.7684322916666598E-2</v>
      </c>
      <c r="AE52" s="2">
        <v>4.2034843750000002E-2</v>
      </c>
      <c r="AF52" s="2">
        <v>6.3720781249999997E-2</v>
      </c>
      <c r="AG52" s="2">
        <v>4.6808802083333302E-2</v>
      </c>
    </row>
    <row r="53" spans="1:33" x14ac:dyDescent="0.3">
      <c r="A53" t="s">
        <v>73</v>
      </c>
      <c r="B53">
        <v>51</v>
      </c>
      <c r="C53" t="str">
        <f>LEFT(Table1[[#This Row],[Contingency id]])</f>
        <v>A</v>
      </c>
      <c r="D53" s="1">
        <v>16.438356164383499</v>
      </c>
      <c r="E53" s="1">
        <v>1.4313725490196001</v>
      </c>
      <c r="F53">
        <v>73</v>
      </c>
      <c r="G53">
        <v>51</v>
      </c>
      <c r="H53" s="2">
        <v>5.3174657534246501E-2</v>
      </c>
      <c r="I53" s="2">
        <f>AVERAGE(Table1[[#This Row],[Estimated costs 1]:[Estimated costs 20]])</f>
        <v>4.9316972602739664E-2</v>
      </c>
      <c r="J53" s="2">
        <f>_xlfn.STDEV.P(Table1[[#This Row],[Estimated costs 1]:[Estimated costs 20]])</f>
        <v>1.283737195915121E-2</v>
      </c>
      <c r="K53" s="2">
        <f>Table1[[#This Row],[Dev]]/Table1[[#This Row],[Mean]]*100</f>
        <v>26.030332523773097</v>
      </c>
      <c r="L53" s="2">
        <f>Table1[[#This Row],[Estimated costs 1]]-Table1[[#This Row],[Actual cost]]</f>
        <v>1.7542328767123298E-2</v>
      </c>
      <c r="M53" s="2">
        <f>Table1[[#This Row],[Diff 1]]/Table1[[#This Row],[Actual cost]]*100</f>
        <v>32.990017389064278</v>
      </c>
      <c r="N53" s="2">
        <v>7.07169863013698E-2</v>
      </c>
      <c r="O53" s="2">
        <v>5.1551232876712302E-2</v>
      </c>
      <c r="P53" s="2">
        <v>5.4798082191780798E-2</v>
      </c>
      <c r="Q53" s="2">
        <v>5.1604657534246499E-2</v>
      </c>
      <c r="R53" s="2">
        <v>5.1604657534246499E-2</v>
      </c>
      <c r="S53" s="2">
        <v>3.2438904109589002E-2</v>
      </c>
      <c r="T53" s="2">
        <v>3.55238356164383E-2</v>
      </c>
      <c r="U53" s="2">
        <v>7.3801917808219097E-2</v>
      </c>
      <c r="V53" s="2">
        <v>3.2438904109589002E-2</v>
      </c>
      <c r="W53" s="2">
        <v>3.55238356164383E-2</v>
      </c>
      <c r="X53" s="2">
        <v>3.5632328767123203E-2</v>
      </c>
      <c r="Y53" s="2">
        <v>5.1604657534246499E-2</v>
      </c>
      <c r="Z53" s="2">
        <v>5.1604657534246499E-2</v>
      </c>
      <c r="AA53" s="2">
        <v>5.46361643835616E-2</v>
      </c>
      <c r="AB53" s="2">
        <v>3.5632328767123203E-2</v>
      </c>
      <c r="AC53" s="2">
        <v>7.3801917808219097E-2</v>
      </c>
      <c r="AD53" s="2">
        <v>5.1551232876712302E-2</v>
      </c>
      <c r="AE53" s="2">
        <v>5.1604657534246499E-2</v>
      </c>
      <c r="AF53" s="2">
        <v>3.55238356164383E-2</v>
      </c>
      <c r="AG53" s="2">
        <v>5.4744657534246503E-2</v>
      </c>
    </row>
    <row r="54" spans="1:33" hidden="1" x14ac:dyDescent="0.3">
      <c r="A54" t="s">
        <v>74</v>
      </c>
      <c r="B54">
        <v>52</v>
      </c>
      <c r="C54" t="str">
        <f>LEFT(Table1[[#This Row],[Contingency id]])</f>
        <v>B</v>
      </c>
      <c r="D54" s="1">
        <v>26.6666666666666</v>
      </c>
      <c r="E54" s="1">
        <v>1.27659574468085</v>
      </c>
      <c r="F54">
        <v>60</v>
      </c>
      <c r="G54">
        <v>47</v>
      </c>
      <c r="H54" s="2">
        <v>5.2759E-2</v>
      </c>
      <c r="I54" s="2">
        <f>AVERAGE(Table1[[#This Row],[Estimated costs 1]:[Estimated costs 20]])</f>
        <v>5.3689999999999946E-2</v>
      </c>
      <c r="J54" s="2">
        <f>_xlfn.STDEV.P(Table1[[#This Row],[Estimated costs 1]:[Estimated costs 20]])</f>
        <v>7.9626662620005222E-3</v>
      </c>
      <c r="K54" s="2">
        <f>Table1[[#This Row],[Dev]]/Table1[[#This Row],[Mean]]*100</f>
        <v>14.83081814490693</v>
      </c>
      <c r="L54" s="2">
        <f>Table1[[#This Row],[Estimated costs 1]]-Table1[[#This Row],[Actual cost]]</f>
        <v>2.7783333333332993E-3</v>
      </c>
      <c r="M54" s="2">
        <f>Table1[[#This Row],[Diff 1]]/Table1[[#This Row],[Actual cost]]*100</f>
        <v>5.2660841436215611</v>
      </c>
      <c r="N54" s="2">
        <v>5.55373333333333E-2</v>
      </c>
      <c r="O54" s="2">
        <v>5.8150666666666601E-2</v>
      </c>
      <c r="P54" s="2">
        <v>4.8050666666666603E-2</v>
      </c>
      <c r="Q54" s="2">
        <v>5.6220666666666599E-2</v>
      </c>
      <c r="R54" s="2">
        <v>5.3607333333333299E-2</v>
      </c>
      <c r="S54" s="2">
        <v>5.55373333333333E-2</v>
      </c>
      <c r="T54" s="2">
        <v>5.3607333333333299E-2</v>
      </c>
      <c r="U54" s="2">
        <v>7.4070666666666604E-2</v>
      </c>
      <c r="V54" s="2">
        <v>4.5177333333333299E-2</v>
      </c>
      <c r="W54" s="2">
        <v>4.5177333333333299E-2</v>
      </c>
      <c r="X54" s="2">
        <v>4.7527333333333303E-2</v>
      </c>
      <c r="Y54" s="2">
        <v>6.1357333333333298E-2</v>
      </c>
      <c r="Z54" s="2">
        <v>6.34473333333333E-2</v>
      </c>
      <c r="AA54" s="2">
        <v>4.5597333333333302E-2</v>
      </c>
      <c r="AB54" s="2">
        <v>4.4914000000000003E-2</v>
      </c>
      <c r="AC54" s="2">
        <v>4.7527333333333303E-2</v>
      </c>
      <c r="AD54" s="2">
        <v>6.5900666666666594E-2</v>
      </c>
      <c r="AE54" s="2">
        <v>5.6220666666666599E-2</v>
      </c>
      <c r="AF54" s="2">
        <v>5.3187333333333302E-2</v>
      </c>
      <c r="AG54" s="2">
        <v>4.2984000000000001E-2</v>
      </c>
    </row>
    <row r="55" spans="1:33" hidden="1" x14ac:dyDescent="0.3">
      <c r="A55" t="s">
        <v>75</v>
      </c>
      <c r="B55">
        <v>53</v>
      </c>
      <c r="C55" t="str">
        <f>LEFT(Table1[[#This Row],[Contingency id]])</f>
        <v>B</v>
      </c>
      <c r="D55" s="1">
        <v>3.5714285714285698</v>
      </c>
      <c r="E55" s="1">
        <v>1.27272727272727</v>
      </c>
      <c r="F55">
        <v>56</v>
      </c>
      <c r="G55">
        <v>44</v>
      </c>
      <c r="H55" s="2">
        <v>5.2726249999999898E-2</v>
      </c>
      <c r="I55" s="2">
        <f>AVERAGE(Table1[[#This Row],[Estimated costs 1]:[Estimated costs 20]])</f>
        <v>5.2726249999999884E-2</v>
      </c>
      <c r="J55" s="2">
        <f>_xlfn.STDEV.P(Table1[[#This Row],[Estimated costs 1]:[Estimated costs 20]])</f>
        <v>1.3877787807814457E-17</v>
      </c>
      <c r="K55" s="2">
        <f>Table1[[#This Row],[Dev]]/Table1[[#This Row],[Mean]]*100</f>
        <v>2.6320452920157396E-14</v>
      </c>
      <c r="L55" s="2">
        <f>Table1[[#This Row],[Estimated costs 1]]-Table1[[#This Row],[Actual cost]]</f>
        <v>0</v>
      </c>
      <c r="M55" s="2">
        <f>Table1[[#This Row],[Diff 1]]/Table1[[#This Row],[Actual cost]]*100</f>
        <v>0</v>
      </c>
      <c r="N55" s="2">
        <v>5.2726249999999898E-2</v>
      </c>
      <c r="O55" s="2">
        <v>5.2726249999999898E-2</v>
      </c>
      <c r="P55" s="2">
        <v>5.2726249999999898E-2</v>
      </c>
      <c r="Q55" s="2">
        <v>5.2726249999999898E-2</v>
      </c>
      <c r="R55" s="2">
        <v>5.2726249999999898E-2</v>
      </c>
      <c r="S55" s="2">
        <v>5.2726249999999898E-2</v>
      </c>
      <c r="T55" s="2">
        <v>5.2726249999999898E-2</v>
      </c>
      <c r="U55" s="2">
        <v>5.2726249999999898E-2</v>
      </c>
      <c r="V55" s="2">
        <v>5.2726249999999898E-2</v>
      </c>
      <c r="W55" s="2">
        <v>5.2726249999999898E-2</v>
      </c>
      <c r="X55" s="2">
        <v>5.2726249999999898E-2</v>
      </c>
      <c r="Y55" s="2">
        <v>5.2726249999999898E-2</v>
      </c>
      <c r="Z55" s="2">
        <v>5.2726249999999898E-2</v>
      </c>
      <c r="AA55" s="2">
        <v>5.2726249999999898E-2</v>
      </c>
      <c r="AB55" s="2">
        <v>5.2726249999999898E-2</v>
      </c>
      <c r="AC55" s="2">
        <v>5.2726249999999898E-2</v>
      </c>
      <c r="AD55" s="2">
        <v>5.2726249999999898E-2</v>
      </c>
      <c r="AE55" s="2">
        <v>5.2726249999999898E-2</v>
      </c>
      <c r="AF55" s="2">
        <v>5.2726249999999898E-2</v>
      </c>
      <c r="AG55" s="2">
        <v>5.2726249999999898E-2</v>
      </c>
    </row>
    <row r="56" spans="1:33" x14ac:dyDescent="0.3">
      <c r="A56" t="s">
        <v>76</v>
      </c>
      <c r="B56">
        <v>54</v>
      </c>
      <c r="C56" t="str">
        <f>LEFT(Table1[[#This Row],[Contingency id]])</f>
        <v>A</v>
      </c>
      <c r="D56" s="1">
        <v>4</v>
      </c>
      <c r="E56" s="1">
        <v>1.0869565217391299</v>
      </c>
      <c r="F56">
        <v>25</v>
      </c>
      <c r="G56">
        <v>23</v>
      </c>
      <c r="H56" s="2">
        <v>5.0160000000000003E-2</v>
      </c>
      <c r="I56" s="2">
        <f>AVERAGE(Table1[[#This Row],[Estimated costs 1]:[Estimated costs 20]])</f>
        <v>5.0159999999999996E-2</v>
      </c>
      <c r="J56" s="2">
        <f>_xlfn.STDEV.P(Table1[[#This Row],[Estimated costs 1]:[Estimated costs 20]])</f>
        <v>6.9388939039072284E-18</v>
      </c>
      <c r="K56" s="2">
        <f>Table1[[#This Row],[Dev]]/Table1[[#This Row],[Mean]]*100</f>
        <v>1.3833520542079803E-14</v>
      </c>
      <c r="L56" s="2">
        <f>Table1[[#This Row],[Estimated costs 1]]-Table1[[#This Row],[Actual cost]]</f>
        <v>0</v>
      </c>
      <c r="M56" s="2">
        <f>Table1[[#This Row],[Diff 1]]/Table1[[#This Row],[Actual cost]]*100</f>
        <v>0</v>
      </c>
      <c r="N56" s="2">
        <v>5.0160000000000003E-2</v>
      </c>
      <c r="O56" s="2">
        <v>5.0160000000000003E-2</v>
      </c>
      <c r="P56" s="2">
        <v>5.0160000000000003E-2</v>
      </c>
      <c r="Q56" s="2">
        <v>5.0160000000000003E-2</v>
      </c>
      <c r="R56" s="2">
        <v>5.0160000000000003E-2</v>
      </c>
      <c r="S56" s="2">
        <v>5.0160000000000003E-2</v>
      </c>
      <c r="T56" s="2">
        <v>5.0160000000000003E-2</v>
      </c>
      <c r="U56" s="2">
        <v>5.0160000000000003E-2</v>
      </c>
      <c r="V56" s="2">
        <v>5.0160000000000003E-2</v>
      </c>
      <c r="W56" s="2">
        <v>5.0160000000000003E-2</v>
      </c>
      <c r="X56" s="2">
        <v>5.0160000000000003E-2</v>
      </c>
      <c r="Y56" s="2">
        <v>5.0160000000000003E-2</v>
      </c>
      <c r="Z56" s="2">
        <v>5.0160000000000003E-2</v>
      </c>
      <c r="AA56" s="2">
        <v>5.0160000000000003E-2</v>
      </c>
      <c r="AB56" s="2">
        <v>5.0160000000000003E-2</v>
      </c>
      <c r="AC56" s="2">
        <v>5.0160000000000003E-2</v>
      </c>
      <c r="AD56" s="2">
        <v>5.0160000000000003E-2</v>
      </c>
      <c r="AE56" s="2">
        <v>5.0160000000000003E-2</v>
      </c>
      <c r="AF56" s="2">
        <v>5.0160000000000003E-2</v>
      </c>
      <c r="AG56" s="2">
        <v>5.0160000000000003E-2</v>
      </c>
    </row>
    <row r="57" spans="1:33" hidden="1" x14ac:dyDescent="0.3">
      <c r="A57" t="s">
        <v>77</v>
      </c>
      <c r="B57">
        <v>55</v>
      </c>
      <c r="C57" t="str">
        <f>LEFT(Table1[[#This Row],[Contingency id]])</f>
        <v>C</v>
      </c>
      <c r="D57" s="1">
        <v>14.0625</v>
      </c>
      <c r="E57" s="1">
        <v>1.84615384615384</v>
      </c>
      <c r="F57">
        <v>192</v>
      </c>
      <c r="G57">
        <v>104</v>
      </c>
      <c r="H57" s="2">
        <v>4.9992708333333302E-2</v>
      </c>
      <c r="I57" s="2">
        <f>AVERAGE(Table1[[#This Row],[Estimated costs 1]:[Estimated costs 20]])</f>
        <v>4.8851041666666636E-2</v>
      </c>
      <c r="J57" s="2">
        <f>_xlfn.STDEV.P(Table1[[#This Row],[Estimated costs 1]:[Estimated costs 20]])</f>
        <v>1.3900090456636984E-2</v>
      </c>
      <c r="K57" s="2">
        <f>Table1[[#This Row],[Dev]]/Table1[[#This Row],[Mean]]*100</f>
        <v>28.454030830056322</v>
      </c>
      <c r="L57" s="2">
        <f>Table1[[#This Row],[Estimated costs 1]]-Table1[[#This Row],[Actual cost]]</f>
        <v>2.4961979166666592E-2</v>
      </c>
      <c r="M57" s="2">
        <f>Table1[[#This Row],[Diff 1]]/Table1[[#This Row],[Actual cost]]*100</f>
        <v>49.931239972495874</v>
      </c>
      <c r="N57" s="2">
        <v>7.4954687499999895E-2</v>
      </c>
      <c r="O57" s="2">
        <v>5.5320312500000003E-2</v>
      </c>
      <c r="P57" s="2">
        <v>2.3348437499999999E-2</v>
      </c>
      <c r="Q57" s="2">
        <v>5.8736979166666599E-2</v>
      </c>
      <c r="R57" s="2">
        <v>6.0988020833333302E-2</v>
      </c>
      <c r="S57" s="2">
        <v>6.2461979166666598E-2</v>
      </c>
      <c r="T57" s="2">
        <v>3.6301562500000002E-2</v>
      </c>
      <c r="U57" s="2">
        <v>5.3954687500000001E-2</v>
      </c>
      <c r="V57" s="2">
        <v>5.8953645833333297E-2</v>
      </c>
      <c r="W57" s="2">
        <v>3.6910937499999998E-2</v>
      </c>
      <c r="X57" s="2">
        <v>6.1626562500000003E-2</v>
      </c>
      <c r="Y57" s="2">
        <v>5.5905729166666598E-2</v>
      </c>
      <c r="Z57" s="2">
        <v>2.8232812499999999E-2</v>
      </c>
      <c r="AA57" s="2">
        <v>4.1257812499999998E-2</v>
      </c>
      <c r="AB57" s="2">
        <v>2.9686979166666599E-2</v>
      </c>
      <c r="AC57" s="2">
        <v>5.28192708333333E-2</v>
      </c>
      <c r="AD57" s="2">
        <v>2.9810937499999898E-2</v>
      </c>
      <c r="AE57" s="2">
        <v>4.3620312500000001E-2</v>
      </c>
      <c r="AF57" s="2">
        <v>5.06130208333333E-2</v>
      </c>
      <c r="AG57" s="2">
        <v>6.1516145833333299E-2</v>
      </c>
    </row>
    <row r="58" spans="1:33" hidden="1" x14ac:dyDescent="0.3">
      <c r="A58" t="s">
        <v>78</v>
      </c>
      <c r="B58">
        <v>56</v>
      </c>
      <c r="C58" t="str">
        <f>LEFT(Table1[[#This Row],[Contingency id]])</f>
        <v>C</v>
      </c>
      <c r="D58" s="1">
        <v>13.9896373056994</v>
      </c>
      <c r="E58" s="1">
        <v>2.0531914893617</v>
      </c>
      <c r="F58">
        <v>193</v>
      </c>
      <c r="G58">
        <v>94</v>
      </c>
      <c r="H58" s="2">
        <v>4.9483730569948099E-2</v>
      </c>
      <c r="I58" s="2">
        <f>AVERAGE(Table1[[#This Row],[Estimated costs 1]:[Estimated costs 20]])</f>
        <v>5.301069948186523E-2</v>
      </c>
      <c r="J58" s="2">
        <f>_xlfn.STDEV.P(Table1[[#This Row],[Estimated costs 1]:[Estimated costs 20]])</f>
        <v>1.2316873779439757E-2</v>
      </c>
      <c r="K58" s="2">
        <f>Table1[[#This Row],[Dev]]/Table1[[#This Row],[Mean]]*100</f>
        <v>23.23469393882138</v>
      </c>
      <c r="L58" s="2">
        <f>Table1[[#This Row],[Estimated costs 1]]-Table1[[#This Row],[Actual cost]]</f>
        <v>1.4292849740932707E-2</v>
      </c>
      <c r="M58" s="2">
        <f>Table1[[#This Row],[Diff 1]]/Table1[[#This Row],[Actual cost]]*100</f>
        <v>28.883937359429563</v>
      </c>
      <c r="N58" s="2">
        <v>6.3776580310880807E-2</v>
      </c>
      <c r="O58" s="2">
        <v>3.2280829015544001E-2</v>
      </c>
      <c r="P58" s="2">
        <v>4.0422176165803098E-2</v>
      </c>
      <c r="Q58" s="2">
        <v>5.1733471502590597E-2</v>
      </c>
      <c r="R58" s="2">
        <v>5.37025906735751E-2</v>
      </c>
      <c r="S58" s="2">
        <v>4.0189637305699397E-2</v>
      </c>
      <c r="T58" s="2">
        <v>7.0181139896372993E-2</v>
      </c>
      <c r="U58" s="2">
        <v>5.3391088082901501E-2</v>
      </c>
      <c r="V58" s="2">
        <v>6.1892746113989601E-2</v>
      </c>
      <c r="W58" s="2">
        <v>6.4975129533678705E-2</v>
      </c>
      <c r="X58" s="2">
        <v>7.4995854922279795E-2</v>
      </c>
      <c r="Y58" s="2">
        <v>3.7477720207253797E-2</v>
      </c>
      <c r="Z58" s="2">
        <v>4.7423316062176098E-2</v>
      </c>
      <c r="AA58" s="2">
        <v>5.5286010362694302E-2</v>
      </c>
      <c r="AB58" s="2">
        <v>4.8995854922279702E-2</v>
      </c>
      <c r="AC58" s="2">
        <v>4.42261139896373E-2</v>
      </c>
      <c r="AD58" s="2">
        <v>3.79525388601036E-2</v>
      </c>
      <c r="AE58" s="2">
        <v>4.6107046632124303E-2</v>
      </c>
      <c r="AF58" s="2">
        <v>7.4383626943005099E-2</v>
      </c>
      <c r="AG58" s="2">
        <v>6.0820518134715E-2</v>
      </c>
    </row>
    <row r="59" spans="1:33" x14ac:dyDescent="0.3">
      <c r="A59" t="s">
        <v>79</v>
      </c>
      <c r="B59">
        <v>57</v>
      </c>
      <c r="C59" t="str">
        <f>LEFT(Table1[[#This Row],[Contingency id]])</f>
        <v>A</v>
      </c>
      <c r="D59" s="1">
        <v>24.7524752475247</v>
      </c>
      <c r="E59" s="1">
        <v>1.5074626865671601</v>
      </c>
      <c r="F59">
        <v>101</v>
      </c>
      <c r="G59">
        <v>67</v>
      </c>
      <c r="H59" s="2">
        <v>4.5050495049504903E-2</v>
      </c>
      <c r="I59" s="2">
        <f>AVERAGE(Table1[[#This Row],[Estimated costs 1]:[Estimated costs 20]])</f>
        <v>4.5011633663366288E-2</v>
      </c>
      <c r="J59" s="2">
        <f>_xlfn.STDEV.P(Table1[[#This Row],[Estimated costs 1]:[Estimated costs 20]])</f>
        <v>5.4482364712359231E-3</v>
      </c>
      <c r="K59" s="2">
        <f>Table1[[#This Row],[Dev]]/Table1[[#This Row],[Mean]]*100</f>
        <v>12.104062945109433</v>
      </c>
      <c r="L59" s="2">
        <f>Table1[[#This Row],[Estimated costs 1]]-Table1[[#This Row],[Actual cost]]</f>
        <v>-3.8782178217822011E-3</v>
      </c>
      <c r="M59" s="2">
        <f>Table1[[#This Row],[Diff 1]]/Table1[[#This Row],[Actual cost]]*100</f>
        <v>-8.6086020087471216</v>
      </c>
      <c r="N59" s="2">
        <v>4.1172277227722702E-2</v>
      </c>
      <c r="O59" s="2">
        <v>5.1318811881188101E-2</v>
      </c>
      <c r="P59" s="2">
        <v>4.5546534653465302E-2</v>
      </c>
      <c r="Q59" s="2">
        <v>4.8359405940594E-2</v>
      </c>
      <c r="R59" s="2">
        <v>4.6788118811881101E-2</v>
      </c>
      <c r="S59" s="2">
        <v>3.5225742574257403E-2</v>
      </c>
      <c r="T59" s="2">
        <v>3.8779207920792001E-2</v>
      </c>
      <c r="U59" s="2">
        <v>4.1158415841584098E-2</v>
      </c>
      <c r="V59" s="2">
        <v>3.8779207920792001E-2</v>
      </c>
      <c r="W59" s="2">
        <v>4.8907920792079201E-2</v>
      </c>
      <c r="X59" s="2">
        <v>5.1830693069306898E-2</v>
      </c>
      <c r="Y59" s="2">
        <v>3.8731683168316801E-2</v>
      </c>
      <c r="Z59" s="2">
        <v>5.3090099009900901E-2</v>
      </c>
      <c r="AA59" s="2">
        <v>5.1318811881188101E-2</v>
      </c>
      <c r="AB59" s="2">
        <v>3.9060396039603901E-2</v>
      </c>
      <c r="AC59" s="2">
        <v>4.69871287128713E-2</v>
      </c>
      <c r="AD59" s="2">
        <v>4.1940594059405902E-2</v>
      </c>
      <c r="AE59" s="2">
        <v>4.10158415841584E-2</v>
      </c>
      <c r="AF59" s="2">
        <v>5.26910891089108E-2</v>
      </c>
      <c r="AG59" s="2">
        <v>4.7530693069306899E-2</v>
      </c>
    </row>
    <row r="60" spans="1:33" x14ac:dyDescent="0.3">
      <c r="A60" t="s">
        <v>80</v>
      </c>
      <c r="B60">
        <v>58</v>
      </c>
      <c r="C60" t="str">
        <f>LEFT(Table1[[#This Row],[Contingency id]])</f>
        <v>A</v>
      </c>
      <c r="D60" s="1">
        <v>7.6433121019108201</v>
      </c>
      <c r="E60" s="1">
        <v>1.72527472527472</v>
      </c>
      <c r="F60">
        <v>157</v>
      </c>
      <c r="G60">
        <v>91</v>
      </c>
      <c r="H60" s="2">
        <v>4.4094904458598698E-2</v>
      </c>
      <c r="I60" s="2">
        <f>AVERAGE(Table1[[#This Row],[Estimated costs 1]:[Estimated costs 20]])</f>
        <v>4.1443885350318434E-2</v>
      </c>
      <c r="J60" s="2">
        <f>_xlfn.STDEV.P(Table1[[#This Row],[Estimated costs 1]:[Estimated costs 20]])</f>
        <v>1.017731601574961E-2</v>
      </c>
      <c r="K60" s="2">
        <f>Table1[[#This Row],[Dev]]/Table1[[#This Row],[Mean]]*100</f>
        <v>24.556857856647394</v>
      </c>
      <c r="L60" s="2">
        <f>Table1[[#This Row],[Estimated costs 1]]-Table1[[#This Row],[Actual cost]]</f>
        <v>-3.3286624203821974E-3</v>
      </c>
      <c r="M60" s="2">
        <f>Table1[[#This Row],[Diff 1]]/Table1[[#This Row],[Actual cost]]*100</f>
        <v>-7.5488595819671716</v>
      </c>
      <c r="N60" s="2">
        <v>4.0766242038216501E-2</v>
      </c>
      <c r="O60" s="2">
        <v>2.4660509554140099E-2</v>
      </c>
      <c r="P60" s="2">
        <v>4.36235668789808E-2</v>
      </c>
      <c r="Q60" s="2">
        <v>4.7054140127388497E-2</v>
      </c>
      <c r="R60" s="2">
        <v>4.3921656050955403E-2</v>
      </c>
      <c r="S60" s="2">
        <v>5.0950955414012698E-2</v>
      </c>
      <c r="T60" s="2">
        <v>4.3931847133757897E-2</v>
      </c>
      <c r="U60" s="2">
        <v>4.2353503184713301E-2</v>
      </c>
      <c r="V60" s="2">
        <v>4.86324840764331E-2</v>
      </c>
      <c r="W60" s="2">
        <v>5.5888535031847097E-2</v>
      </c>
      <c r="X60" s="2">
        <v>3.5097452229299303E-2</v>
      </c>
      <c r="Y60" s="2">
        <v>3.5838853503184699E-2</v>
      </c>
      <c r="Z60" s="2">
        <v>2.5356050955413999E-2</v>
      </c>
      <c r="AA60" s="2">
        <v>4.6172611464968101E-2</v>
      </c>
      <c r="AB60" s="2">
        <v>4.1471974522292898E-2</v>
      </c>
      <c r="AC60" s="2">
        <v>3.0364968152866201E-2</v>
      </c>
      <c r="AD60" s="2">
        <v>4.9636305732484003E-2</v>
      </c>
      <c r="AE60" s="2">
        <v>6.4748407643312106E-2</v>
      </c>
      <c r="AF60" s="2">
        <v>3.0591719745222901E-2</v>
      </c>
      <c r="AG60" s="2">
        <v>2.7815923566878901E-2</v>
      </c>
    </row>
    <row r="61" spans="1:33" x14ac:dyDescent="0.3">
      <c r="A61" t="s">
        <v>81</v>
      </c>
      <c r="B61">
        <v>59</v>
      </c>
      <c r="C61" t="str">
        <f>LEFT(Table1[[#This Row],[Contingency id]])</f>
        <v>A</v>
      </c>
      <c r="D61" s="1">
        <v>12.030075187969899</v>
      </c>
      <c r="E61" s="1">
        <v>1.72727272727272</v>
      </c>
      <c r="F61">
        <v>133</v>
      </c>
      <c r="G61">
        <v>77</v>
      </c>
      <c r="H61" s="2">
        <v>4.3963909774435997E-2</v>
      </c>
      <c r="I61" s="2">
        <f>AVERAGE(Table1[[#This Row],[Estimated costs 1]:[Estimated costs 20]])</f>
        <v>4.3470413533834538E-2</v>
      </c>
      <c r="J61" s="2">
        <f>_xlfn.STDEV.P(Table1[[#This Row],[Estimated costs 1]:[Estimated costs 20]])</f>
        <v>9.5669745269050654E-3</v>
      </c>
      <c r="K61" s="2">
        <f>Table1[[#This Row],[Dev]]/Table1[[#This Row],[Mean]]*100</f>
        <v>22.008013610127623</v>
      </c>
      <c r="L61" s="2">
        <f>Table1[[#This Row],[Estimated costs 1]]-Table1[[#This Row],[Actual cost]]</f>
        <v>-1.0911278195488698E-2</v>
      </c>
      <c r="M61" s="2">
        <f>Table1[[#This Row],[Diff 1]]/Table1[[#This Row],[Actual cost]]*100</f>
        <v>-24.818716650704609</v>
      </c>
      <c r="N61" s="2">
        <v>3.3052631578947299E-2</v>
      </c>
      <c r="O61" s="2">
        <v>6.0274436090225501E-2</v>
      </c>
      <c r="P61" s="2">
        <v>5.3374436090225498E-2</v>
      </c>
      <c r="Q61" s="2">
        <v>3.6032330827067603E-2</v>
      </c>
      <c r="R61" s="2">
        <v>3.8497744360902197E-2</v>
      </c>
      <c r="S61" s="2">
        <v>4.1644360902255602E-2</v>
      </c>
      <c r="T61" s="2">
        <v>5.0807518796992399E-2</v>
      </c>
      <c r="U61" s="2">
        <v>3.3175187969924802E-2</v>
      </c>
      <c r="V61" s="2">
        <v>3.32496240601503E-2</v>
      </c>
      <c r="W61" s="2">
        <v>3.3175187969924802E-2</v>
      </c>
      <c r="X61" s="2">
        <v>3.8497744360902197E-2</v>
      </c>
      <c r="Y61" s="2">
        <v>4.5431578947368399E-2</v>
      </c>
      <c r="Z61" s="2">
        <v>5.8271428571428502E-2</v>
      </c>
      <c r="AA61" s="2">
        <v>5.30556390977443E-2</v>
      </c>
      <c r="AB61" s="2">
        <v>5.9202255639097701E-2</v>
      </c>
      <c r="AC61" s="2">
        <v>3.5835338345864602E-2</v>
      </c>
      <c r="AD61" s="2">
        <v>3.5909774436090197E-2</v>
      </c>
      <c r="AE61" s="2">
        <v>4.4236842105263102E-2</v>
      </c>
      <c r="AF61" s="2">
        <v>5.2434586466165403E-2</v>
      </c>
      <c r="AG61" s="2">
        <v>3.32496240601503E-2</v>
      </c>
    </row>
    <row r="62" spans="1:33" x14ac:dyDescent="0.3">
      <c r="A62" t="s">
        <v>82</v>
      </c>
      <c r="B62">
        <v>60</v>
      </c>
      <c r="C62" t="str">
        <f>LEFT(Table1[[#This Row],[Contingency id]])</f>
        <v>A</v>
      </c>
      <c r="D62" s="1">
        <v>25.4901960784313</v>
      </c>
      <c r="E62" s="1">
        <v>1.5</v>
      </c>
      <c r="F62">
        <v>102</v>
      </c>
      <c r="G62">
        <v>68</v>
      </c>
      <c r="H62" s="2">
        <v>4.3907843137254897E-2</v>
      </c>
      <c r="I62" s="2">
        <f>AVERAGE(Table1[[#This Row],[Estimated costs 1]:[Estimated costs 20]])</f>
        <v>4.3389166666666631E-2</v>
      </c>
      <c r="J62" s="2">
        <f>_xlfn.STDEV.P(Table1[[#This Row],[Estimated costs 1]:[Estimated costs 20]])</f>
        <v>4.6760618729912266E-3</v>
      </c>
      <c r="K62" s="2">
        <f>Table1[[#This Row],[Dev]]/Table1[[#This Row],[Mean]]*100</f>
        <v>10.777026230797773</v>
      </c>
      <c r="L62" s="2">
        <f>Table1[[#This Row],[Estimated costs 1]]-Table1[[#This Row],[Actual cost]]</f>
        <v>5.115686274509805E-3</v>
      </c>
      <c r="M62" s="2">
        <f>Table1[[#This Row],[Diff 1]]/Table1[[#This Row],[Actual cost]]*100</f>
        <v>11.650962354307154</v>
      </c>
      <c r="N62" s="2">
        <v>4.9023529411764702E-2</v>
      </c>
      <c r="O62" s="2">
        <v>4.0334313725490199E-2</v>
      </c>
      <c r="P62" s="2">
        <v>4.4622549019607799E-2</v>
      </c>
      <c r="Q62" s="2">
        <v>4.1934313725490099E-2</v>
      </c>
      <c r="R62" s="2">
        <v>4.50735294117647E-2</v>
      </c>
      <c r="S62" s="2">
        <v>4.3307843137254901E-2</v>
      </c>
      <c r="T62" s="2">
        <v>4.0278431372549002E-2</v>
      </c>
      <c r="U62" s="2">
        <v>5.3053921568627399E-2</v>
      </c>
      <c r="V62" s="2">
        <v>5.2349019607843099E-2</v>
      </c>
      <c r="W62" s="2">
        <v>3.85470588235294E-2</v>
      </c>
      <c r="X62" s="2">
        <v>4.8729411764705799E-2</v>
      </c>
      <c r="Y62" s="2">
        <v>3.5861764705882301E-2</v>
      </c>
      <c r="Z62" s="2">
        <v>3.8923529411764697E-2</v>
      </c>
      <c r="AA62" s="2">
        <v>3.6254901960784298E-2</v>
      </c>
      <c r="AB62" s="2">
        <v>4.2266666666666598E-2</v>
      </c>
      <c r="AC62" s="2">
        <v>4.6245098039215601E-2</v>
      </c>
      <c r="AD62" s="2">
        <v>4.1672549019607798E-2</v>
      </c>
      <c r="AE62" s="2">
        <v>4.3113725490196E-2</v>
      </c>
      <c r="AF62" s="2">
        <v>4.0420588235294097E-2</v>
      </c>
      <c r="AG62" s="2">
        <v>4.5770588235294098E-2</v>
      </c>
    </row>
    <row r="63" spans="1:33" x14ac:dyDescent="0.3">
      <c r="A63" t="s">
        <v>83</v>
      </c>
      <c r="B63">
        <v>61</v>
      </c>
      <c r="C63" t="str">
        <f>LEFT(Table1[[#This Row],[Contingency id]])</f>
        <v>A</v>
      </c>
      <c r="D63" s="1">
        <v>4.3478260869565197</v>
      </c>
      <c r="E63" s="1">
        <v>1.2105263157894699</v>
      </c>
      <c r="F63">
        <v>23</v>
      </c>
      <c r="G63">
        <v>19</v>
      </c>
      <c r="H63" s="2">
        <v>4.3469565217391301E-2</v>
      </c>
      <c r="I63" s="2">
        <f>AVERAGE(Table1[[#This Row],[Estimated costs 1]:[Estimated costs 20]])</f>
        <v>4.3469565217391308E-2</v>
      </c>
      <c r="J63" s="2">
        <f>_xlfn.STDEV.P(Table1[[#This Row],[Estimated costs 1]:[Estimated costs 20]])</f>
        <v>6.9388939039072284E-18</v>
      </c>
      <c r="K63" s="2">
        <f>Table1[[#This Row],[Dev]]/Table1[[#This Row],[Mean]]*100</f>
        <v>1.5962648508688361E-14</v>
      </c>
      <c r="L63" s="2">
        <f>Table1[[#This Row],[Estimated costs 1]]-Table1[[#This Row],[Actual cost]]</f>
        <v>0</v>
      </c>
      <c r="M63" s="2">
        <f>Table1[[#This Row],[Diff 1]]/Table1[[#This Row],[Actual cost]]*100</f>
        <v>0</v>
      </c>
      <c r="N63" s="2">
        <v>4.3469565217391301E-2</v>
      </c>
      <c r="O63" s="2">
        <v>4.3469565217391301E-2</v>
      </c>
      <c r="P63" s="2">
        <v>4.3469565217391301E-2</v>
      </c>
      <c r="Q63" s="2">
        <v>4.3469565217391301E-2</v>
      </c>
      <c r="R63" s="2">
        <v>4.3469565217391301E-2</v>
      </c>
      <c r="S63" s="2">
        <v>4.3469565217391301E-2</v>
      </c>
      <c r="T63" s="2">
        <v>4.3469565217391301E-2</v>
      </c>
      <c r="U63" s="2">
        <v>4.3469565217391301E-2</v>
      </c>
      <c r="V63" s="2">
        <v>4.3469565217391301E-2</v>
      </c>
      <c r="W63" s="2">
        <v>4.3469565217391301E-2</v>
      </c>
      <c r="X63" s="2">
        <v>4.3469565217391301E-2</v>
      </c>
      <c r="Y63" s="2">
        <v>4.3469565217391301E-2</v>
      </c>
      <c r="Z63" s="2">
        <v>4.3469565217391301E-2</v>
      </c>
      <c r="AA63" s="2">
        <v>4.3469565217391301E-2</v>
      </c>
      <c r="AB63" s="2">
        <v>4.3469565217391301E-2</v>
      </c>
      <c r="AC63" s="2">
        <v>4.3469565217391301E-2</v>
      </c>
      <c r="AD63" s="2">
        <v>4.3469565217391301E-2</v>
      </c>
      <c r="AE63" s="2">
        <v>4.3469565217391301E-2</v>
      </c>
      <c r="AF63" s="2">
        <v>4.3469565217391301E-2</v>
      </c>
      <c r="AG63" s="2">
        <v>4.3469565217391301E-2</v>
      </c>
    </row>
    <row r="64" spans="1:33" x14ac:dyDescent="0.3">
      <c r="A64" t="s">
        <v>84</v>
      </c>
      <c r="B64">
        <v>62</v>
      </c>
      <c r="C64" t="str">
        <f>LEFT(Table1[[#This Row],[Contingency id]])</f>
        <v>A</v>
      </c>
      <c r="D64" s="1">
        <v>2.8571428571428501</v>
      </c>
      <c r="E64" s="1">
        <v>1.2068965517241299</v>
      </c>
      <c r="F64">
        <v>35</v>
      </c>
      <c r="G64">
        <v>29</v>
      </c>
      <c r="H64" s="2">
        <v>4.1342857142857098E-2</v>
      </c>
      <c r="I64" s="2">
        <f>AVERAGE(Table1[[#This Row],[Estimated costs 1]:[Estimated costs 20]])</f>
        <v>4.1342857142857112E-2</v>
      </c>
      <c r="J64" s="2">
        <f>_xlfn.STDEV.P(Table1[[#This Row],[Estimated costs 1]:[Estimated costs 20]])</f>
        <v>1.3877787807814457E-17</v>
      </c>
      <c r="K64" s="2">
        <f>Table1[[#This Row],[Dev]]/Table1[[#This Row],[Mean]]*100</f>
        <v>3.3567558622909903E-14</v>
      </c>
      <c r="L64" s="2">
        <f>Table1[[#This Row],[Estimated costs 1]]-Table1[[#This Row],[Actual cost]]</f>
        <v>0</v>
      </c>
      <c r="M64" s="2">
        <f>Table1[[#This Row],[Diff 1]]/Table1[[#This Row],[Actual cost]]*100</f>
        <v>0</v>
      </c>
      <c r="N64" s="2">
        <v>4.1342857142857098E-2</v>
      </c>
      <c r="O64" s="2">
        <v>4.1342857142857098E-2</v>
      </c>
      <c r="P64" s="2">
        <v>4.1342857142857098E-2</v>
      </c>
      <c r="Q64" s="2">
        <v>4.1342857142857098E-2</v>
      </c>
      <c r="R64" s="2">
        <v>4.1342857142857098E-2</v>
      </c>
      <c r="S64" s="2">
        <v>4.1342857142857098E-2</v>
      </c>
      <c r="T64" s="2">
        <v>4.1342857142857098E-2</v>
      </c>
      <c r="U64" s="2">
        <v>4.1342857142857098E-2</v>
      </c>
      <c r="V64" s="2">
        <v>4.1342857142857098E-2</v>
      </c>
      <c r="W64" s="2">
        <v>4.1342857142857098E-2</v>
      </c>
      <c r="X64" s="2">
        <v>4.1342857142857098E-2</v>
      </c>
      <c r="Y64" s="2">
        <v>4.1342857142857098E-2</v>
      </c>
      <c r="Z64" s="2">
        <v>4.1342857142857098E-2</v>
      </c>
      <c r="AA64" s="2">
        <v>4.1342857142857098E-2</v>
      </c>
      <c r="AB64" s="2">
        <v>4.1342857142857098E-2</v>
      </c>
      <c r="AC64" s="2">
        <v>4.1342857142857098E-2</v>
      </c>
      <c r="AD64" s="2">
        <v>4.1342857142857098E-2</v>
      </c>
      <c r="AE64" s="2">
        <v>4.1342857142857098E-2</v>
      </c>
      <c r="AF64" s="2">
        <v>4.1342857142857098E-2</v>
      </c>
      <c r="AG64" s="2">
        <v>4.1342857142857098E-2</v>
      </c>
    </row>
    <row r="65" spans="1:33" hidden="1" x14ac:dyDescent="0.3">
      <c r="A65" t="s">
        <v>85</v>
      </c>
      <c r="B65">
        <v>63</v>
      </c>
      <c r="C65" t="str">
        <f>LEFT(Table1[[#This Row],[Contingency id]])</f>
        <v>C</v>
      </c>
      <c r="D65" s="1">
        <v>17.647058823529399</v>
      </c>
      <c r="E65" s="1">
        <v>1.5454545454545401</v>
      </c>
      <c r="F65">
        <v>119</v>
      </c>
      <c r="G65">
        <v>77</v>
      </c>
      <c r="H65" s="2">
        <v>4.0037058823529398E-2</v>
      </c>
      <c r="I65" s="2">
        <f>AVERAGE(Table1[[#This Row],[Estimated costs 1]:[Estimated costs 20]])</f>
        <v>4.0609218487394919E-2</v>
      </c>
      <c r="J65" s="2">
        <f>_xlfn.STDEV.P(Table1[[#This Row],[Estimated costs 1]:[Estimated costs 20]])</f>
        <v>6.8576907490941171E-3</v>
      </c>
      <c r="K65" s="2">
        <f>Table1[[#This Row],[Dev]]/Table1[[#This Row],[Mean]]*100</f>
        <v>16.887029606892686</v>
      </c>
      <c r="L65" s="2">
        <f>Table1[[#This Row],[Estimated costs 1]]-Table1[[#This Row],[Actual cost]]</f>
        <v>-1.0375294117647097E-2</v>
      </c>
      <c r="M65" s="2">
        <f>Table1[[#This Row],[Diff 1]]/Table1[[#This Row],[Actual cost]]*100</f>
        <v>-25.914226525425079</v>
      </c>
      <c r="N65" s="2">
        <v>2.9661764705882301E-2</v>
      </c>
      <c r="O65" s="2">
        <v>5.0000420168067203E-2</v>
      </c>
      <c r="P65" s="2">
        <v>4.1249831932773103E-2</v>
      </c>
      <c r="Q65" s="2">
        <v>4.4395546218487299E-2</v>
      </c>
      <c r="R65" s="2">
        <v>5.6993025210084002E-2</v>
      </c>
      <c r="S65" s="2">
        <v>3.5348319327730998E-2</v>
      </c>
      <c r="T65" s="2">
        <v>4.2317226890756302E-2</v>
      </c>
      <c r="U65" s="2">
        <v>4.7096218487394897E-2</v>
      </c>
      <c r="V65" s="2">
        <v>3.3360924369747899E-2</v>
      </c>
      <c r="W65" s="2">
        <v>4.0636554621848703E-2</v>
      </c>
      <c r="X65" s="2">
        <v>3.8703781512605E-2</v>
      </c>
      <c r="Y65" s="2">
        <v>3.9010336134453698E-2</v>
      </c>
      <c r="Z65" s="2">
        <v>3.3717226890756298E-2</v>
      </c>
      <c r="AA65" s="2">
        <v>3.02752100840336E-2</v>
      </c>
      <c r="AB65" s="2">
        <v>4.4861596638655403E-2</v>
      </c>
      <c r="AC65" s="2">
        <v>4.08651260504201E-2</v>
      </c>
      <c r="AD65" s="2">
        <v>5.0087142857142802E-2</v>
      </c>
      <c r="AE65" s="2">
        <v>3.9995546218487298E-2</v>
      </c>
      <c r="AF65" s="2">
        <v>3.3175378151260503E-2</v>
      </c>
      <c r="AG65" s="2">
        <v>4.0433193277310903E-2</v>
      </c>
    </row>
    <row r="66" spans="1:33" hidden="1" x14ac:dyDescent="0.3">
      <c r="A66" t="s">
        <v>86</v>
      </c>
      <c r="B66">
        <v>64</v>
      </c>
      <c r="C66" t="str">
        <f>LEFT(Table1[[#This Row],[Contingency id]])</f>
        <v>C</v>
      </c>
      <c r="D66" s="1">
        <v>4.6783625730994096</v>
      </c>
      <c r="E66" s="1">
        <v>1.74489795918367</v>
      </c>
      <c r="F66">
        <v>171</v>
      </c>
      <c r="G66">
        <v>98</v>
      </c>
      <c r="H66" s="2">
        <v>3.9396491228070103E-2</v>
      </c>
      <c r="I66" s="2">
        <f>AVERAGE(Table1[[#This Row],[Estimated costs 1]:[Estimated costs 20]])</f>
        <v>4.6137163742690016E-2</v>
      </c>
      <c r="J66" s="2">
        <f>_xlfn.STDEV.P(Table1[[#This Row],[Estimated costs 1]:[Estimated costs 20]])</f>
        <v>1.3337520336835806E-2</v>
      </c>
      <c r="K66" s="2">
        <f>Table1[[#This Row],[Dev]]/Table1[[#This Row],[Mean]]*100</f>
        <v>28.908409739315644</v>
      </c>
      <c r="L66" s="2">
        <f>Table1[[#This Row],[Estimated costs 1]]-Table1[[#This Row],[Actual cost]]</f>
        <v>-9.1228070175438034E-3</v>
      </c>
      <c r="M66" s="2">
        <f>Table1[[#This Row],[Diff 1]]/Table1[[#This Row],[Actual cost]]*100</f>
        <v>-23.156394727466946</v>
      </c>
      <c r="N66" s="2">
        <v>3.02736842105263E-2</v>
      </c>
      <c r="O66" s="2">
        <v>2.8619883040935601E-2</v>
      </c>
      <c r="P66" s="2">
        <v>5.3790058479532103E-2</v>
      </c>
      <c r="Q66" s="2">
        <v>2.8766081871344999E-2</v>
      </c>
      <c r="R66" s="2">
        <v>5.3790058479532103E-2</v>
      </c>
      <c r="S66" s="2">
        <v>6.7840935672514605E-2</v>
      </c>
      <c r="T66" s="2">
        <v>4.72058479532163E-2</v>
      </c>
      <c r="U66" s="2">
        <v>5.3790058479532103E-2</v>
      </c>
      <c r="V66" s="2">
        <v>5.2136257309941501E-2</v>
      </c>
      <c r="W66" s="2">
        <v>3.9587719298245602E-2</v>
      </c>
      <c r="X66" s="2">
        <v>3.92081871345029E-2</v>
      </c>
      <c r="Y66" s="2">
        <v>3.8666666666666599E-2</v>
      </c>
      <c r="Z66" s="2">
        <v>3.8666666666666599E-2</v>
      </c>
      <c r="AA66" s="2">
        <v>3.92081871345029E-2</v>
      </c>
      <c r="AB66" s="2">
        <v>4.9108771929824498E-2</v>
      </c>
      <c r="AC66" s="2">
        <v>7.5553216374268997E-2</v>
      </c>
      <c r="AD66" s="2">
        <v>5.7647953216374198E-2</v>
      </c>
      <c r="AE66" s="2">
        <v>5.2136257309941501E-2</v>
      </c>
      <c r="AF66" s="2">
        <v>5.5692982456140301E-2</v>
      </c>
      <c r="AG66" s="2">
        <v>2.1053801169590599E-2</v>
      </c>
    </row>
    <row r="67" spans="1:33" x14ac:dyDescent="0.3">
      <c r="A67" t="s">
        <v>87</v>
      </c>
      <c r="B67">
        <v>65</v>
      </c>
      <c r="C67" t="str">
        <f>LEFT(Table1[[#This Row],[Contingency id]])</f>
        <v>A</v>
      </c>
      <c r="D67" s="1">
        <v>4.1666666666666599</v>
      </c>
      <c r="E67" s="1">
        <v>1.0909090909090899</v>
      </c>
      <c r="F67">
        <v>24</v>
      </c>
      <c r="G67">
        <v>22</v>
      </c>
      <c r="H67" s="2">
        <v>3.9308333333333299E-2</v>
      </c>
      <c r="I67" s="2">
        <f>AVERAGE(Table1[[#This Row],[Estimated costs 1]:[Estimated costs 20]])</f>
        <v>3.9308333333333292E-2</v>
      </c>
      <c r="J67" s="2">
        <f>_xlfn.STDEV.P(Table1[[#This Row],[Estimated costs 1]:[Estimated costs 20]])</f>
        <v>6.9388939039072284E-18</v>
      </c>
      <c r="K67" s="2">
        <f>Table1[[#This Row],[Dev]]/Table1[[#This Row],[Mean]]*100</f>
        <v>1.7652475481638081E-14</v>
      </c>
      <c r="L67" s="2">
        <f>Table1[[#This Row],[Estimated costs 1]]-Table1[[#This Row],[Actual cost]]</f>
        <v>0</v>
      </c>
      <c r="M67" s="2">
        <f>Table1[[#This Row],[Diff 1]]/Table1[[#This Row],[Actual cost]]*100</f>
        <v>0</v>
      </c>
      <c r="N67" s="2">
        <v>3.9308333333333299E-2</v>
      </c>
      <c r="O67" s="2">
        <v>3.9308333333333299E-2</v>
      </c>
      <c r="P67" s="2">
        <v>3.9308333333333299E-2</v>
      </c>
      <c r="Q67" s="2">
        <v>3.9308333333333299E-2</v>
      </c>
      <c r="R67" s="2">
        <v>3.9308333333333299E-2</v>
      </c>
      <c r="S67" s="2">
        <v>3.9308333333333299E-2</v>
      </c>
      <c r="T67" s="2">
        <v>3.9308333333333299E-2</v>
      </c>
      <c r="U67" s="2">
        <v>3.9308333333333299E-2</v>
      </c>
      <c r="V67" s="2">
        <v>3.9308333333333299E-2</v>
      </c>
      <c r="W67" s="2">
        <v>3.9308333333333299E-2</v>
      </c>
      <c r="X67" s="2">
        <v>3.9308333333333299E-2</v>
      </c>
      <c r="Y67" s="2">
        <v>3.9308333333333299E-2</v>
      </c>
      <c r="Z67" s="2">
        <v>3.9308333333333299E-2</v>
      </c>
      <c r="AA67" s="2">
        <v>3.9308333333333299E-2</v>
      </c>
      <c r="AB67" s="2">
        <v>3.9308333333333299E-2</v>
      </c>
      <c r="AC67" s="2">
        <v>3.9308333333333299E-2</v>
      </c>
      <c r="AD67" s="2">
        <v>3.9308333333333299E-2</v>
      </c>
      <c r="AE67" s="2">
        <v>3.9308333333333299E-2</v>
      </c>
      <c r="AF67" s="2">
        <v>3.9308333333333299E-2</v>
      </c>
      <c r="AG67" s="2">
        <v>3.9308333333333299E-2</v>
      </c>
    </row>
    <row r="68" spans="1:33" hidden="1" x14ac:dyDescent="0.3">
      <c r="A68" t="s">
        <v>88</v>
      </c>
      <c r="B68">
        <v>66</v>
      </c>
      <c r="C68" t="str">
        <f>LEFT(Table1[[#This Row],[Contingency id]])</f>
        <v>B</v>
      </c>
      <c r="D68" s="1">
        <v>14.6551724137931</v>
      </c>
      <c r="E68" s="1">
        <v>1.54666666666666</v>
      </c>
      <c r="F68">
        <v>116</v>
      </c>
      <c r="G68">
        <v>75</v>
      </c>
      <c r="H68" s="2">
        <v>3.83236206896551E-2</v>
      </c>
      <c r="I68" s="2">
        <f>AVERAGE(Table1[[#This Row],[Estimated costs 1]:[Estimated costs 20]])</f>
        <v>4.4046758620689602E-2</v>
      </c>
      <c r="J68" s="2">
        <f>_xlfn.STDEV.P(Table1[[#This Row],[Estimated costs 1]:[Estimated costs 20]])</f>
        <v>1.5148639878001907E-2</v>
      </c>
      <c r="K68" s="2">
        <f>Table1[[#This Row],[Dev]]/Table1[[#This Row],[Mean]]*100</f>
        <v>34.392178567451502</v>
      </c>
      <c r="L68" s="2">
        <f>Table1[[#This Row],[Estimated costs 1]]-Table1[[#This Row],[Actual cost]]</f>
        <v>1.7953448275862101E-2</v>
      </c>
      <c r="M68" s="2">
        <f>Table1[[#This Row],[Diff 1]]/Table1[[#This Row],[Actual cost]]*100</f>
        <v>46.846952226276393</v>
      </c>
      <c r="N68" s="2">
        <v>5.62770689655172E-2</v>
      </c>
      <c r="O68" s="2">
        <v>3.8664999999999998E-2</v>
      </c>
      <c r="P68" s="2">
        <v>3.3252586206896501E-2</v>
      </c>
      <c r="Q68" s="2">
        <v>3.5592931034482703E-2</v>
      </c>
      <c r="R68" s="2">
        <v>5.78377586206896E-2</v>
      </c>
      <c r="S68" s="2">
        <v>6.8107758620689601E-2</v>
      </c>
      <c r="T68" s="2">
        <v>4.0225689655172397E-2</v>
      </c>
      <c r="U68" s="2">
        <v>6.3020172413793096E-2</v>
      </c>
      <c r="V68" s="2">
        <v>6.9200862068965502E-2</v>
      </c>
      <c r="W68" s="2">
        <v>3.4499827586206802E-2</v>
      </c>
      <c r="X68" s="2">
        <v>3.17046551724137E-2</v>
      </c>
      <c r="Y68" s="2">
        <v>2.9867068965517201E-2</v>
      </c>
      <c r="Z68" s="2">
        <v>6.9668448275861994E-2</v>
      </c>
      <c r="AA68" s="2">
        <v>2.7615344827586201E-2</v>
      </c>
      <c r="AB68" s="2">
        <v>3.3252586206896501E-2</v>
      </c>
      <c r="AC68" s="2">
        <v>2.5511206896551699E-2</v>
      </c>
      <c r="AD68" s="2">
        <v>4.51718965517241E-2</v>
      </c>
      <c r="AE68" s="2">
        <v>6.0089482758620603E-2</v>
      </c>
      <c r="AF68" s="2">
        <v>3.0687413793103399E-2</v>
      </c>
      <c r="AG68" s="2">
        <v>3.0687413793103399E-2</v>
      </c>
    </row>
    <row r="69" spans="1:33" hidden="1" x14ac:dyDescent="0.3">
      <c r="A69" t="s">
        <v>89</v>
      </c>
      <c r="B69">
        <v>67</v>
      </c>
      <c r="C69" t="str">
        <f>LEFT(Table1[[#This Row],[Contingency id]])</f>
        <v>C</v>
      </c>
      <c r="D69" s="1">
        <v>17.1875</v>
      </c>
      <c r="E69" s="1">
        <v>1.4222222222222201</v>
      </c>
      <c r="F69">
        <v>64</v>
      </c>
      <c r="G69">
        <v>45</v>
      </c>
      <c r="H69" s="2">
        <v>3.7750937499999998E-2</v>
      </c>
      <c r="I69" s="2">
        <f>AVERAGE(Table1[[#This Row],[Estimated costs 1]:[Estimated costs 20]])</f>
        <v>3.7981015624999975E-2</v>
      </c>
      <c r="J69" s="2">
        <f>_xlfn.STDEV.P(Table1[[#This Row],[Estimated costs 1]:[Estimated costs 20]])</f>
        <v>7.8983613509403909E-3</v>
      </c>
      <c r="K69" s="2">
        <f>Table1[[#This Row],[Dev]]/Table1[[#This Row],[Mean]]*100</f>
        <v>20.795550674378248</v>
      </c>
      <c r="L69" s="2">
        <f>Table1[[#This Row],[Estimated costs 1]]-Table1[[#This Row],[Actual cost]]</f>
        <v>-3.1765625000000006E-3</v>
      </c>
      <c r="M69" s="2">
        <f>Table1[[#This Row],[Diff 1]]/Table1[[#This Row],[Actual cost]]*100</f>
        <v>-8.4145261293179825</v>
      </c>
      <c r="N69" s="2">
        <v>3.4574374999999997E-2</v>
      </c>
      <c r="O69" s="2">
        <v>4.8046249999999999E-2</v>
      </c>
      <c r="P69" s="2">
        <v>3.46478125E-2</v>
      </c>
      <c r="Q69" s="2">
        <v>3.4574374999999997E-2</v>
      </c>
      <c r="R69" s="2">
        <v>3.4574374999999997E-2</v>
      </c>
      <c r="S69" s="2">
        <v>4.8119687499999897E-2</v>
      </c>
      <c r="T69" s="2">
        <v>4.8119687499999897E-2</v>
      </c>
      <c r="U69" s="2">
        <v>2.65431249999999E-2</v>
      </c>
      <c r="V69" s="2">
        <v>2.65431249999999E-2</v>
      </c>
      <c r="W69" s="2">
        <v>4.2679062500000003E-2</v>
      </c>
      <c r="X69" s="2">
        <v>4.8119687500000001E-2</v>
      </c>
      <c r="Y69" s="2">
        <v>4.8046249999999999E-2</v>
      </c>
      <c r="Z69" s="2">
        <v>4.8119687500000001E-2</v>
      </c>
      <c r="AA69" s="2">
        <v>3.4574374999999997E-2</v>
      </c>
      <c r="AB69" s="2">
        <v>2.6543125000000001E-2</v>
      </c>
      <c r="AC69" s="2">
        <v>3.46478125E-2</v>
      </c>
      <c r="AD69" s="2">
        <v>2.65431249999999E-2</v>
      </c>
      <c r="AE69" s="2">
        <v>3.4574374999999997E-2</v>
      </c>
      <c r="AF69" s="2">
        <v>4.0015000000000002E-2</v>
      </c>
      <c r="AG69" s="2">
        <v>4.0014999999999898E-2</v>
      </c>
    </row>
    <row r="70" spans="1:33" hidden="1" x14ac:dyDescent="0.3">
      <c r="A70" t="s">
        <v>90</v>
      </c>
      <c r="B70">
        <v>68</v>
      </c>
      <c r="C70" t="str">
        <f>LEFT(Table1[[#This Row],[Contingency id]])</f>
        <v>C</v>
      </c>
      <c r="D70" s="1">
        <v>9.3220338983050794</v>
      </c>
      <c r="E70" s="1">
        <v>1.73529411764705</v>
      </c>
      <c r="F70">
        <v>118</v>
      </c>
      <c r="G70">
        <v>68</v>
      </c>
      <c r="H70" s="2">
        <v>3.6800847457627101E-2</v>
      </c>
      <c r="I70" s="2">
        <f>AVERAGE(Table1[[#This Row],[Estimated costs 1]:[Estimated costs 20]])</f>
        <v>3.3923177966101656E-2</v>
      </c>
      <c r="J70" s="2">
        <f>_xlfn.STDEV.P(Table1[[#This Row],[Estimated costs 1]:[Estimated costs 20]])</f>
        <v>8.2734042302920179E-3</v>
      </c>
      <c r="K70" s="2">
        <f>Table1[[#This Row],[Dev]]/Table1[[#This Row],[Mean]]*100</f>
        <v>24.388647309398209</v>
      </c>
      <c r="L70" s="2">
        <f>Table1[[#This Row],[Estimated costs 1]]-Table1[[#This Row],[Actual cost]]</f>
        <v>5.2152542372881014E-3</v>
      </c>
      <c r="M70" s="2">
        <f>Table1[[#This Row],[Diff 1]]/Table1[[#This Row],[Actual cost]]*100</f>
        <v>14.17156016119738</v>
      </c>
      <c r="N70" s="2">
        <v>4.2016101694915202E-2</v>
      </c>
      <c r="O70" s="2">
        <v>2.5638135593220299E-2</v>
      </c>
      <c r="P70" s="2">
        <v>3.4986440677966101E-2</v>
      </c>
      <c r="Q70" s="2">
        <v>4.2016101694915202E-2</v>
      </c>
      <c r="R70" s="2">
        <v>4.9088135593220297E-2</v>
      </c>
      <c r="S70" s="2">
        <v>2.5638135593220299E-2</v>
      </c>
      <c r="T70" s="2">
        <v>3.4986440677966101E-2</v>
      </c>
      <c r="U70" s="2">
        <v>4.3041525423728799E-2</v>
      </c>
      <c r="V70" s="2">
        <v>2.4612711864406701E-2</v>
      </c>
      <c r="W70" s="2">
        <v>3.47364406779661E-2</v>
      </c>
      <c r="X70" s="2">
        <v>2.5638135593220299E-2</v>
      </c>
      <c r="Y70" s="2">
        <v>4.9088135593220297E-2</v>
      </c>
      <c r="Z70" s="2">
        <v>3.47364406779661E-2</v>
      </c>
      <c r="AA70" s="2">
        <v>2.5638135593220299E-2</v>
      </c>
      <c r="AB70" s="2">
        <v>4.2016101694915202E-2</v>
      </c>
      <c r="AC70" s="2">
        <v>2.4612711864406701E-2</v>
      </c>
      <c r="AD70" s="2">
        <v>3.4986440677966101E-2</v>
      </c>
      <c r="AE70" s="2">
        <v>2.4612711864406701E-2</v>
      </c>
      <c r="AF70" s="2">
        <v>2.4612711864406701E-2</v>
      </c>
      <c r="AG70" s="2">
        <v>3.57618644067796E-2</v>
      </c>
    </row>
    <row r="71" spans="1:33" hidden="1" x14ac:dyDescent="0.3">
      <c r="A71" t="s">
        <v>91</v>
      </c>
      <c r="B71">
        <v>69</v>
      </c>
      <c r="C71" t="str">
        <f>LEFT(Table1[[#This Row],[Contingency id]])</f>
        <v>B</v>
      </c>
      <c r="D71" s="1">
        <v>9.9236641221373993</v>
      </c>
      <c r="E71" s="1">
        <v>1.65822784810126</v>
      </c>
      <c r="F71">
        <v>131</v>
      </c>
      <c r="G71">
        <v>79</v>
      </c>
      <c r="H71" s="2">
        <v>3.64779389312977E-2</v>
      </c>
      <c r="I71" s="2">
        <f>AVERAGE(Table1[[#This Row],[Estimated costs 1]:[Estimated costs 20]])</f>
        <v>3.609595419847323E-2</v>
      </c>
      <c r="J71" s="2">
        <f>_xlfn.STDEV.P(Table1[[#This Row],[Estimated costs 1]:[Estimated costs 20]])</f>
        <v>1.2205497596373644E-2</v>
      </c>
      <c r="K71" s="2">
        <f>Table1[[#This Row],[Dev]]/Table1[[#This Row],[Mean]]*100</f>
        <v>33.814032257637081</v>
      </c>
      <c r="L71" s="2">
        <f>Table1[[#This Row],[Estimated costs 1]]-Table1[[#This Row],[Actual cost]]</f>
        <v>9.4503816793890111E-4</v>
      </c>
      <c r="M71" s="2">
        <f>Table1[[#This Row],[Diff 1]]/Table1[[#This Row],[Actual cost]]*100</f>
        <v>2.5907115248994179</v>
      </c>
      <c r="N71" s="2">
        <v>3.7422977099236601E-2</v>
      </c>
      <c r="O71" s="2">
        <v>3.7245877862595402E-2</v>
      </c>
      <c r="P71" s="2">
        <v>2.95329007633587E-2</v>
      </c>
      <c r="Q71" s="2">
        <v>5.2224503816793798E-2</v>
      </c>
      <c r="R71" s="2">
        <v>3.11863358778625E-2</v>
      </c>
      <c r="S71" s="2">
        <v>2.6171068702289999E-2</v>
      </c>
      <c r="T71" s="2">
        <v>4.7119160305343501E-2</v>
      </c>
      <c r="U71" s="2">
        <v>1.3352748091603001E-2</v>
      </c>
      <c r="V71" s="2">
        <v>3.8589389312977E-2</v>
      </c>
      <c r="W71" s="2">
        <v>3.5867251908396902E-2</v>
      </c>
      <c r="X71" s="2">
        <v>5.3603129770992297E-2</v>
      </c>
      <c r="Y71" s="2">
        <v>6.1705419847328198E-2</v>
      </c>
      <c r="Z71" s="2">
        <v>4.75435877862595E-2</v>
      </c>
      <c r="AA71" s="2">
        <v>2.1065725190839699E-2</v>
      </c>
      <c r="AB71" s="2">
        <v>2.1340534351145E-2</v>
      </c>
      <c r="AC71" s="2">
        <v>2.9383282442748002E-2</v>
      </c>
      <c r="AD71" s="2">
        <v>4.82855725190839E-2</v>
      </c>
      <c r="AE71" s="2">
        <v>3.6193969465648797E-2</v>
      </c>
      <c r="AF71" s="2">
        <v>2.4702366412213701E-2</v>
      </c>
      <c r="AG71" s="2">
        <v>2.9383282442748002E-2</v>
      </c>
    </row>
    <row r="72" spans="1:33" x14ac:dyDescent="0.3">
      <c r="A72" t="s">
        <v>92</v>
      </c>
      <c r="B72">
        <v>70</v>
      </c>
      <c r="C72" t="str">
        <f>LEFT(Table1[[#This Row],[Contingency id]])</f>
        <v>A</v>
      </c>
      <c r="D72" s="1">
        <v>9.0909090909090899</v>
      </c>
      <c r="E72" s="1">
        <v>1.5</v>
      </c>
      <c r="F72">
        <v>99</v>
      </c>
      <c r="G72">
        <v>66</v>
      </c>
      <c r="H72" s="2">
        <v>3.6110101010101002E-2</v>
      </c>
      <c r="I72" s="2">
        <f>AVERAGE(Table1[[#This Row],[Estimated costs 1]:[Estimated costs 20]])</f>
        <v>3.5831060606060568E-2</v>
      </c>
      <c r="J72" s="2">
        <f>_xlfn.STDEV.P(Table1[[#This Row],[Estimated costs 1]:[Estimated costs 20]])</f>
        <v>2.0174175944781839E-2</v>
      </c>
      <c r="K72" s="2">
        <f>Table1[[#This Row],[Dev]]/Table1[[#This Row],[Mean]]*100</f>
        <v>56.303596945074865</v>
      </c>
      <c r="L72" s="2">
        <f>Table1[[#This Row],[Estimated costs 1]]-Table1[[#This Row],[Actual cost]]</f>
        <v>3.7209090909090893E-2</v>
      </c>
      <c r="M72" s="2">
        <f>Table1[[#This Row],[Diff 1]]/Table1[[#This Row],[Actual cost]]*100</f>
        <v>103.04344177459508</v>
      </c>
      <c r="N72" s="2">
        <v>7.3319191919191895E-2</v>
      </c>
      <c r="O72" s="2">
        <v>1.1221212121212101E-2</v>
      </c>
      <c r="P72" s="2">
        <v>1.1221212121212101E-2</v>
      </c>
      <c r="Q72" s="2">
        <v>4.7362626262626203E-2</v>
      </c>
      <c r="R72" s="2">
        <v>5.6476767676767597E-2</v>
      </c>
      <c r="S72" s="2">
        <v>4.7362626262626203E-2</v>
      </c>
      <c r="T72" s="2">
        <v>1.6944444444444401E-2</v>
      </c>
      <c r="U72" s="2">
        <v>5.30858585858585E-2</v>
      </c>
      <c r="V72" s="2">
        <v>6.4262626262626202E-2</v>
      </c>
      <c r="W72" s="2">
        <v>1.7002020202020199E-2</v>
      </c>
      <c r="X72" s="2">
        <v>1.7002020202020199E-2</v>
      </c>
      <c r="Y72" s="2">
        <v>5.0753535353535301E-2</v>
      </c>
      <c r="Z72" s="2">
        <v>2.8121212121212099E-2</v>
      </c>
      <c r="AA72" s="2">
        <v>1.1221212121212101E-2</v>
      </c>
      <c r="AB72" s="2">
        <v>5.30858585858585E-2</v>
      </c>
      <c r="AC72" s="2">
        <v>2.0335353535353502E-2</v>
      </c>
      <c r="AD72" s="2">
        <v>5.0753535353535301E-2</v>
      </c>
      <c r="AE72" s="2">
        <v>1.6944444444444401E-2</v>
      </c>
      <c r="AF72" s="2">
        <v>1.7002020202020199E-2</v>
      </c>
      <c r="AG72" s="2">
        <v>5.3143434343434298E-2</v>
      </c>
    </row>
    <row r="73" spans="1:33" hidden="1" x14ac:dyDescent="0.3">
      <c r="A73" t="s">
        <v>93</v>
      </c>
      <c r="B73">
        <v>71</v>
      </c>
      <c r="C73" t="str">
        <f>LEFT(Table1[[#This Row],[Contingency id]])</f>
        <v>B</v>
      </c>
      <c r="D73" s="1">
        <v>9.1549295774647899</v>
      </c>
      <c r="E73" s="1">
        <v>1.65116279069767</v>
      </c>
      <c r="F73">
        <v>142</v>
      </c>
      <c r="G73">
        <v>86</v>
      </c>
      <c r="H73" s="2">
        <v>3.5788873239436601E-2</v>
      </c>
      <c r="I73" s="2">
        <f>AVERAGE(Table1[[#This Row],[Estimated costs 1]:[Estimated costs 20]])</f>
        <v>3.8583422535211229E-2</v>
      </c>
      <c r="J73" s="2">
        <f>_xlfn.STDEV.P(Table1[[#This Row],[Estimated costs 1]:[Estimated costs 20]])</f>
        <v>1.7895402235285615E-2</v>
      </c>
      <c r="K73" s="2">
        <f>Table1[[#This Row],[Dev]]/Table1[[#This Row],[Mean]]*100</f>
        <v>46.381064870422712</v>
      </c>
      <c r="L73" s="2">
        <f>Table1[[#This Row],[Estimated costs 1]]-Table1[[#This Row],[Actual cost]]</f>
        <v>2.2169859154929597E-2</v>
      </c>
      <c r="M73" s="2">
        <f>Table1[[#This Row],[Diff 1]]/Table1[[#This Row],[Actual cost]]*100</f>
        <v>61.946233977827802</v>
      </c>
      <c r="N73" s="2">
        <v>5.7958732394366198E-2</v>
      </c>
      <c r="O73" s="2">
        <v>5.3972112676056297E-2</v>
      </c>
      <c r="P73" s="2">
        <v>2.96052112676056E-2</v>
      </c>
      <c r="Q73" s="2">
        <v>1.8924647887323901E-2</v>
      </c>
      <c r="R73" s="2">
        <v>3.3979577464788698E-2</v>
      </c>
      <c r="S73" s="2">
        <v>6.5576760563380201E-2</v>
      </c>
      <c r="T73" s="2">
        <v>4.6555633802816902E-2</v>
      </c>
      <c r="U73" s="2">
        <v>1.1623521126760499E-2</v>
      </c>
      <c r="V73" s="2">
        <v>4.6585492957746402E-2</v>
      </c>
      <c r="W73" s="2">
        <v>4.6646478873239403E-2</v>
      </c>
      <c r="X73" s="2">
        <v>1.9177042253521102E-2</v>
      </c>
      <c r="Y73" s="2">
        <v>5.8486619718309797E-2</v>
      </c>
      <c r="Z73" s="2">
        <v>3.2114788732394303E-2</v>
      </c>
      <c r="AA73" s="2">
        <v>5.4415070422535197E-2</v>
      </c>
      <c r="AB73" s="2">
        <v>1.6670000000000001E-2</v>
      </c>
      <c r="AC73" s="2">
        <v>4.3100985915492898E-2</v>
      </c>
      <c r="AD73" s="2">
        <v>6.6551690140844999E-2</v>
      </c>
      <c r="AE73" s="2">
        <v>7.02352112676056E-3</v>
      </c>
      <c r="AF73" s="2">
        <v>4.1539014084506998E-2</v>
      </c>
      <c r="AG73" s="2">
        <v>2.1161549295774601E-2</v>
      </c>
    </row>
    <row r="74" spans="1:33" hidden="1" x14ac:dyDescent="0.3">
      <c r="A74" t="s">
        <v>94</v>
      </c>
      <c r="B74">
        <v>72</v>
      </c>
      <c r="C74" t="str">
        <f>LEFT(Table1[[#This Row],[Contingency id]])</f>
        <v>B</v>
      </c>
      <c r="D74" s="1">
        <v>9.3220338983050794</v>
      </c>
      <c r="E74" s="1">
        <v>1.5128205128205101</v>
      </c>
      <c r="F74">
        <v>118</v>
      </c>
      <c r="G74">
        <v>78</v>
      </c>
      <c r="H74" s="2">
        <v>3.5615593220338901E-2</v>
      </c>
      <c r="I74" s="2">
        <f>AVERAGE(Table1[[#This Row],[Estimated costs 1]:[Estimated costs 20]])</f>
        <v>3.2775211864406732E-2</v>
      </c>
      <c r="J74" s="2">
        <f>_xlfn.STDEV.P(Table1[[#This Row],[Estimated costs 1]:[Estimated costs 20]])</f>
        <v>7.0836939718563821E-3</v>
      </c>
      <c r="K74" s="2">
        <f>Table1[[#This Row],[Dev]]/Table1[[#This Row],[Mean]]*100</f>
        <v>21.612961652733485</v>
      </c>
      <c r="L74" s="2">
        <f>Table1[[#This Row],[Estimated costs 1]]-Table1[[#This Row],[Actual cost]]</f>
        <v>-7.2381355932203024E-3</v>
      </c>
      <c r="M74" s="2">
        <f>Table1[[#This Row],[Diff 1]]/Table1[[#This Row],[Actual cost]]*100</f>
        <v>-20.322939866369655</v>
      </c>
      <c r="N74" s="2">
        <v>2.8377457627118598E-2</v>
      </c>
      <c r="O74" s="2">
        <v>3.2418983050847401E-2</v>
      </c>
      <c r="P74" s="2">
        <v>3.5650338983050797E-2</v>
      </c>
      <c r="Q74" s="2">
        <v>2.6459661016949101E-2</v>
      </c>
      <c r="R74" s="2">
        <v>3.5700338983050799E-2</v>
      </c>
      <c r="S74" s="2">
        <v>2.9313898305084699E-2</v>
      </c>
      <c r="T74" s="2">
        <v>3.5700338983050799E-2</v>
      </c>
      <c r="U74" s="2">
        <v>3.8931694915254202E-2</v>
      </c>
      <c r="V74" s="2">
        <v>4.8046101694915203E-2</v>
      </c>
      <c r="W74" s="2">
        <v>2.6459661016949101E-2</v>
      </c>
      <c r="X74" s="2">
        <v>2.5146101694915199E-2</v>
      </c>
      <c r="Y74" s="2">
        <v>2.5146101694915199E-2</v>
      </c>
      <c r="Z74" s="2">
        <v>2.6459661016949101E-2</v>
      </c>
      <c r="AA74" s="2">
        <v>2.0073220338983001E-2</v>
      </c>
      <c r="AB74" s="2">
        <v>4.0773220338983E-2</v>
      </c>
      <c r="AC74" s="2">
        <v>2.9313898305084699E-2</v>
      </c>
      <c r="AD74" s="2">
        <v>4.0723220338982999E-2</v>
      </c>
      <c r="AE74" s="2">
        <v>2.9313898305084699E-2</v>
      </c>
      <c r="AF74" s="2">
        <v>4.0723220338982999E-2</v>
      </c>
      <c r="AG74" s="2">
        <v>4.0773220338983E-2</v>
      </c>
    </row>
    <row r="75" spans="1:33" hidden="1" x14ac:dyDescent="0.3">
      <c r="A75" t="s">
        <v>95</v>
      </c>
      <c r="B75">
        <v>73</v>
      </c>
      <c r="C75" t="str">
        <f>LEFT(Table1[[#This Row],[Contingency id]])</f>
        <v>B</v>
      </c>
      <c r="D75" s="1">
        <v>1.03780578206078</v>
      </c>
      <c r="E75" s="1">
        <v>6.9179487179487102</v>
      </c>
      <c r="F75">
        <v>1349</v>
      </c>
      <c r="G75">
        <v>195</v>
      </c>
      <c r="H75" s="2">
        <v>3.5133432171979201E-2</v>
      </c>
      <c r="I75" s="2">
        <f>AVERAGE(Table1[[#This Row],[Estimated costs 1]:[Estimated costs 20]])</f>
        <v>5.6426612305411308E-2</v>
      </c>
      <c r="J75" s="2">
        <f>_xlfn.STDEV.P(Table1[[#This Row],[Estimated costs 1]:[Estimated costs 20]])</f>
        <v>4.5461679807971771E-2</v>
      </c>
      <c r="K75" s="2">
        <f>Table1[[#This Row],[Dev]]/Table1[[#This Row],[Mean]]*100</f>
        <v>80.567799395626665</v>
      </c>
      <c r="L75" s="2">
        <f>Table1[[#This Row],[Estimated costs 1]]-Table1[[#This Row],[Actual cost]]</f>
        <v>-1.5707190511490002E-2</v>
      </c>
      <c r="M75" s="2">
        <f>Table1[[#This Row],[Diff 1]]/Table1[[#This Row],[Actual cost]]*100</f>
        <v>-44.707247599957881</v>
      </c>
      <c r="N75" s="2">
        <v>1.9426241660489198E-2</v>
      </c>
      <c r="O75" s="2">
        <v>9.8669384729429196E-2</v>
      </c>
      <c r="P75" s="2">
        <v>6.1704966641957001E-2</v>
      </c>
      <c r="Q75" s="2">
        <v>5.2670126019273497E-2</v>
      </c>
      <c r="R75" s="2">
        <v>2.8770200148257902E-2</v>
      </c>
      <c r="S75" s="2">
        <v>2.8723498888065201E-2</v>
      </c>
      <c r="T75" s="2">
        <v>0.15023647146034</v>
      </c>
      <c r="U75" s="2">
        <v>1.4681986656782799E-2</v>
      </c>
      <c r="V75" s="2">
        <v>5.3438102297998502E-2</v>
      </c>
      <c r="W75" s="2">
        <v>8.1549295774647798E-2</v>
      </c>
      <c r="X75" s="2">
        <v>7.7857672349888798E-3</v>
      </c>
      <c r="Y75" s="2">
        <v>7.7252038547071897E-2</v>
      </c>
      <c r="Z75" s="2">
        <v>6.7418087472201599E-2</v>
      </c>
      <c r="AA75" s="2">
        <v>2.6719792438843499E-2</v>
      </c>
      <c r="AB75" s="2">
        <v>2.1827279466271301E-2</v>
      </c>
      <c r="AC75" s="2">
        <v>7.8963676797627794E-2</v>
      </c>
      <c r="AD75" s="2">
        <v>0.17838398813936199</v>
      </c>
      <c r="AE75" s="2">
        <v>7.7857672349888798E-3</v>
      </c>
      <c r="AF75" s="2">
        <v>5.7353595255744899E-3</v>
      </c>
      <c r="AG75" s="2">
        <v>6.6790214974054796E-2</v>
      </c>
    </row>
    <row r="76" spans="1:33" hidden="1" x14ac:dyDescent="0.3">
      <c r="A76" t="s">
        <v>96</v>
      </c>
      <c r="B76">
        <v>74</v>
      </c>
      <c r="C76" t="str">
        <f>LEFT(Table1[[#This Row],[Contingency id]])</f>
        <v>C</v>
      </c>
      <c r="D76" s="1">
        <v>16.417910447761098</v>
      </c>
      <c r="E76" s="1">
        <v>1.3673469387755099</v>
      </c>
      <c r="F76">
        <v>67</v>
      </c>
      <c r="G76">
        <v>49</v>
      </c>
      <c r="H76" s="2">
        <v>3.3334328358208903E-2</v>
      </c>
      <c r="I76" s="2">
        <f>AVERAGE(Table1[[#This Row],[Estimated costs 1]:[Estimated costs 20]])</f>
        <v>3.1502537313432791E-2</v>
      </c>
      <c r="J76" s="2">
        <f>_xlfn.STDEV.P(Table1[[#This Row],[Estimated costs 1]:[Estimated costs 20]])</f>
        <v>6.7263380984564844E-3</v>
      </c>
      <c r="K76" s="2">
        <f>Table1[[#This Row],[Dev]]/Table1[[#This Row],[Mean]]*100</f>
        <v>21.351734406448429</v>
      </c>
      <c r="L76" s="2">
        <f>Table1[[#This Row],[Estimated costs 1]]-Table1[[#This Row],[Actual cost]]</f>
        <v>-8.129850746268704E-3</v>
      </c>
      <c r="M76" s="2">
        <f>Table1[[#This Row],[Diff 1]]/Table1[[#This Row],[Actual cost]]*100</f>
        <v>-24.388824214202742</v>
      </c>
      <c r="N76" s="2">
        <v>2.5204477611940199E-2</v>
      </c>
      <c r="O76" s="2">
        <v>3.7347761194029799E-2</v>
      </c>
      <c r="P76" s="2">
        <v>3.7347761194029799E-2</v>
      </c>
      <c r="Q76" s="2">
        <v>2.5204477611940199E-2</v>
      </c>
      <c r="R76" s="2">
        <v>2.52044776119403E-2</v>
      </c>
      <c r="S76" s="2">
        <v>4.1464179104477597E-2</v>
      </c>
      <c r="T76" s="2">
        <v>4.1464179104477597E-2</v>
      </c>
      <c r="U76" s="2">
        <v>2.9320895522388001E-2</v>
      </c>
      <c r="V76" s="2">
        <v>2.5204477611940199E-2</v>
      </c>
      <c r="W76" s="2">
        <v>4.1464179104477597E-2</v>
      </c>
      <c r="X76" s="2">
        <v>2.52044776119403E-2</v>
      </c>
      <c r="Y76" s="2">
        <v>4.1464179104477597E-2</v>
      </c>
      <c r="Z76" s="2">
        <v>2.5204477611940199E-2</v>
      </c>
      <c r="AA76" s="2">
        <v>2.52044776119403E-2</v>
      </c>
      <c r="AB76" s="2">
        <v>3.7347761194029799E-2</v>
      </c>
      <c r="AC76" s="2">
        <v>2.9320895522388001E-2</v>
      </c>
      <c r="AD76" s="2">
        <v>2.5204477611940199E-2</v>
      </c>
      <c r="AE76" s="2">
        <v>2.9320895522388001E-2</v>
      </c>
      <c r="AF76" s="2">
        <v>3.7347761194029799E-2</v>
      </c>
      <c r="AG76" s="2">
        <v>2.5204477611940199E-2</v>
      </c>
    </row>
    <row r="77" spans="1:33" hidden="1" x14ac:dyDescent="0.3">
      <c r="A77" t="s">
        <v>97</v>
      </c>
      <c r="B77">
        <v>75</v>
      </c>
      <c r="C77" t="str">
        <f>LEFT(Table1[[#This Row],[Contingency id]])</f>
        <v>C</v>
      </c>
      <c r="D77" s="1">
        <v>1.0869565217391299</v>
      </c>
      <c r="E77" s="1">
        <v>1.89690721649484</v>
      </c>
      <c r="F77">
        <v>184</v>
      </c>
      <c r="G77">
        <v>97</v>
      </c>
      <c r="H77" s="2">
        <v>3.1554347826086897E-2</v>
      </c>
      <c r="I77" s="2">
        <f>AVERAGE(Table1[[#This Row],[Estimated costs 1]:[Estimated costs 20]])</f>
        <v>3.1554347826086897E-2</v>
      </c>
      <c r="J77" s="2">
        <f>_xlfn.STDEV.P(Table1[[#This Row],[Estimated costs 1]:[Estimated costs 20]])</f>
        <v>0</v>
      </c>
      <c r="K77" s="2">
        <f>Table1[[#This Row],[Dev]]/Table1[[#This Row],[Mean]]*100</f>
        <v>0</v>
      </c>
      <c r="L77" s="2">
        <f>Table1[[#This Row],[Estimated costs 1]]-Table1[[#This Row],[Actual cost]]</f>
        <v>0</v>
      </c>
      <c r="M77" s="2">
        <f>Table1[[#This Row],[Diff 1]]/Table1[[#This Row],[Actual cost]]*100</f>
        <v>0</v>
      </c>
      <c r="N77" s="2">
        <v>3.1554347826086897E-2</v>
      </c>
      <c r="O77" s="2">
        <v>3.1554347826086897E-2</v>
      </c>
      <c r="P77" s="2">
        <v>3.1554347826086897E-2</v>
      </c>
      <c r="Q77" s="2">
        <v>3.1554347826086897E-2</v>
      </c>
      <c r="R77" s="2">
        <v>3.1554347826086897E-2</v>
      </c>
      <c r="S77" s="2">
        <v>3.1554347826086897E-2</v>
      </c>
      <c r="T77" s="2">
        <v>3.1554347826086897E-2</v>
      </c>
      <c r="U77" s="2">
        <v>3.1554347826086897E-2</v>
      </c>
      <c r="V77" s="2">
        <v>3.1554347826086897E-2</v>
      </c>
      <c r="W77" s="2">
        <v>3.1554347826086897E-2</v>
      </c>
      <c r="X77" s="2">
        <v>3.1554347826086897E-2</v>
      </c>
      <c r="Y77" s="2">
        <v>3.1554347826086897E-2</v>
      </c>
      <c r="Z77" s="2">
        <v>3.1554347826086897E-2</v>
      </c>
      <c r="AA77" s="2">
        <v>3.1554347826086897E-2</v>
      </c>
      <c r="AB77" s="2">
        <v>3.1554347826086897E-2</v>
      </c>
      <c r="AC77" s="2">
        <v>3.1554347826086897E-2</v>
      </c>
      <c r="AD77" s="2">
        <v>3.1554347826086897E-2</v>
      </c>
      <c r="AE77" s="2">
        <v>3.1554347826086897E-2</v>
      </c>
      <c r="AF77" s="2">
        <v>3.1554347826086897E-2</v>
      </c>
      <c r="AG77" s="2">
        <v>3.1554347826086897E-2</v>
      </c>
    </row>
    <row r="78" spans="1:33" hidden="1" x14ac:dyDescent="0.3">
      <c r="A78" t="s">
        <v>98</v>
      </c>
      <c r="B78">
        <v>76</v>
      </c>
      <c r="C78" t="str">
        <f>LEFT(Table1[[#This Row],[Contingency id]])</f>
        <v>B</v>
      </c>
      <c r="D78" s="1">
        <v>3.125</v>
      </c>
      <c r="E78" s="1">
        <v>1.1034482758620601</v>
      </c>
      <c r="F78">
        <v>32</v>
      </c>
      <c r="G78">
        <v>29</v>
      </c>
      <c r="H78" s="2">
        <v>2.9578125E-2</v>
      </c>
      <c r="I78" s="2">
        <f>AVERAGE(Table1[[#This Row],[Estimated costs 1]:[Estimated costs 20]])</f>
        <v>2.9578125000000004E-2</v>
      </c>
      <c r="J78" s="2">
        <f>_xlfn.STDEV.P(Table1[[#This Row],[Estimated costs 1]:[Estimated costs 20]])</f>
        <v>3.4694469519536142E-18</v>
      </c>
      <c r="K78" s="2">
        <f>Table1[[#This Row],[Dev]]/Table1[[#This Row],[Mean]]*100</f>
        <v>1.1729773107502974E-14</v>
      </c>
      <c r="L78" s="2">
        <f>Table1[[#This Row],[Estimated costs 1]]-Table1[[#This Row],[Actual cost]]</f>
        <v>0</v>
      </c>
      <c r="M78" s="2">
        <f>Table1[[#This Row],[Diff 1]]/Table1[[#This Row],[Actual cost]]*100</f>
        <v>0</v>
      </c>
      <c r="N78" s="2">
        <v>2.9578125E-2</v>
      </c>
      <c r="O78" s="2">
        <v>2.9578125E-2</v>
      </c>
      <c r="P78" s="2">
        <v>2.9578125E-2</v>
      </c>
      <c r="Q78" s="2">
        <v>2.9578125E-2</v>
      </c>
      <c r="R78" s="2">
        <v>2.9578125E-2</v>
      </c>
      <c r="S78" s="2">
        <v>2.9578125E-2</v>
      </c>
      <c r="T78" s="2">
        <v>2.9578125E-2</v>
      </c>
      <c r="U78" s="2">
        <v>2.9578125E-2</v>
      </c>
      <c r="V78" s="2">
        <v>2.9578125E-2</v>
      </c>
      <c r="W78" s="2">
        <v>2.9578125E-2</v>
      </c>
      <c r="X78" s="2">
        <v>2.9578125E-2</v>
      </c>
      <c r="Y78" s="2">
        <v>2.9578125E-2</v>
      </c>
      <c r="Z78" s="2">
        <v>2.9578125E-2</v>
      </c>
      <c r="AA78" s="2">
        <v>2.9578125E-2</v>
      </c>
      <c r="AB78" s="2">
        <v>2.9578125E-2</v>
      </c>
      <c r="AC78" s="2">
        <v>2.9578125E-2</v>
      </c>
      <c r="AD78" s="2">
        <v>2.9578125E-2</v>
      </c>
      <c r="AE78" s="2">
        <v>2.9578125E-2</v>
      </c>
      <c r="AF78" s="2">
        <v>2.9578125E-2</v>
      </c>
      <c r="AG78" s="2">
        <v>2.9578125E-2</v>
      </c>
    </row>
    <row r="79" spans="1:33" x14ac:dyDescent="0.3">
      <c r="A79" t="s">
        <v>99</v>
      </c>
      <c r="B79">
        <v>77</v>
      </c>
      <c r="C79" t="str">
        <f>LEFT(Table1[[#This Row],[Contingency id]])</f>
        <v>A</v>
      </c>
      <c r="D79" s="1">
        <v>12.9629629629629</v>
      </c>
      <c r="E79" s="1">
        <v>1.5652173913043399</v>
      </c>
      <c r="F79">
        <v>108</v>
      </c>
      <c r="G79">
        <v>69</v>
      </c>
      <c r="H79" s="2">
        <v>2.93074074074074E-2</v>
      </c>
      <c r="I79" s="2">
        <f>AVERAGE(Table1[[#This Row],[Estimated costs 1]:[Estimated costs 20]])</f>
        <v>2.7105833333333284E-2</v>
      </c>
      <c r="J79" s="2">
        <f>_xlfn.STDEV.P(Table1[[#This Row],[Estimated costs 1]:[Estimated costs 20]])</f>
        <v>6.0226292592558484E-3</v>
      </c>
      <c r="K79" s="2">
        <f>Table1[[#This Row],[Dev]]/Table1[[#This Row],[Mean]]*100</f>
        <v>22.218941528905315</v>
      </c>
      <c r="L79" s="2">
        <f>Table1[[#This Row],[Estimated costs 1]]-Table1[[#This Row],[Actual cost]]</f>
        <v>-3.9481481481482006E-3</v>
      </c>
      <c r="M79" s="2">
        <f>Table1[[#This Row],[Diff 1]]/Table1[[#This Row],[Actual cost]]*100</f>
        <v>-13.471502590673756</v>
      </c>
      <c r="N79" s="2">
        <v>2.5359259259259199E-2</v>
      </c>
      <c r="O79" s="2">
        <v>3.77444444444444E-2</v>
      </c>
      <c r="P79" s="2">
        <v>2.2020370370370301E-2</v>
      </c>
      <c r="Q79" s="2">
        <v>2.2203703703703701E-2</v>
      </c>
      <c r="R79" s="2">
        <v>2.2203703703703701E-2</v>
      </c>
      <c r="S79" s="2">
        <v>2.2203703703703701E-2</v>
      </c>
      <c r="T79" s="2">
        <v>2.2203703703703701E-2</v>
      </c>
      <c r="U79" s="2">
        <v>2.51759259259259E-2</v>
      </c>
      <c r="V79" s="2">
        <v>2.2020370370370301E-2</v>
      </c>
      <c r="W79" s="2">
        <v>4.2061111111111098E-2</v>
      </c>
      <c r="X79" s="2">
        <v>2.2203703703703701E-2</v>
      </c>
      <c r="Y79" s="2">
        <v>2.5359259259259199E-2</v>
      </c>
      <c r="Z79" s="2">
        <v>3.4588888888888801E-2</v>
      </c>
      <c r="AA79" s="2">
        <v>2.9675925925925901E-2</v>
      </c>
      <c r="AB79" s="2">
        <v>3.4588888888888801E-2</v>
      </c>
      <c r="AC79" s="2">
        <v>2.5359259259259199E-2</v>
      </c>
      <c r="AD79" s="2">
        <v>2.5359259259259199E-2</v>
      </c>
      <c r="AE79" s="2">
        <v>2.5359259259259199E-2</v>
      </c>
      <c r="AF79" s="2">
        <v>2.2020370370370301E-2</v>
      </c>
      <c r="AG79" s="2">
        <v>3.4405555555555502E-2</v>
      </c>
    </row>
    <row r="80" spans="1:33" x14ac:dyDescent="0.3">
      <c r="A80" t="s">
        <v>100</v>
      </c>
      <c r="B80">
        <v>78</v>
      </c>
      <c r="C80" t="str">
        <f>LEFT(Table1[[#This Row],[Contingency id]])</f>
        <v>A</v>
      </c>
      <c r="D80" s="1">
        <v>1.40845070422535</v>
      </c>
      <c r="E80" s="1">
        <v>1.42</v>
      </c>
      <c r="F80">
        <v>71</v>
      </c>
      <c r="G80">
        <v>50</v>
      </c>
      <c r="H80" s="2">
        <v>2.9112676056338001E-2</v>
      </c>
      <c r="I80" s="2">
        <f>AVERAGE(Table1[[#This Row],[Estimated costs 1]:[Estimated costs 20]])</f>
        <v>2.9112676056338004E-2</v>
      </c>
      <c r="J80" s="2">
        <f>_xlfn.STDEV.P(Table1[[#This Row],[Estimated costs 1]:[Estimated costs 20]])</f>
        <v>3.4694469519536142E-18</v>
      </c>
      <c r="K80" s="2">
        <f>Table1[[#This Row],[Dev]]/Table1[[#This Row],[Mean]]*100</f>
        <v>1.1917306898340918E-14</v>
      </c>
      <c r="L80" s="2">
        <f>Table1[[#This Row],[Estimated costs 1]]-Table1[[#This Row],[Actual cost]]</f>
        <v>0</v>
      </c>
      <c r="M80" s="2">
        <f>Table1[[#This Row],[Diff 1]]/Table1[[#This Row],[Actual cost]]*100</f>
        <v>0</v>
      </c>
      <c r="N80" s="2">
        <v>2.9112676056338001E-2</v>
      </c>
      <c r="O80" s="2">
        <v>2.9112676056338001E-2</v>
      </c>
      <c r="P80" s="2">
        <v>2.9112676056338001E-2</v>
      </c>
      <c r="Q80" s="2">
        <v>2.9112676056338001E-2</v>
      </c>
      <c r="R80" s="2">
        <v>2.9112676056338001E-2</v>
      </c>
      <c r="S80" s="2">
        <v>2.9112676056338001E-2</v>
      </c>
      <c r="T80" s="2">
        <v>2.9112676056338001E-2</v>
      </c>
      <c r="U80" s="2">
        <v>2.9112676056338001E-2</v>
      </c>
      <c r="V80" s="2">
        <v>2.9112676056338001E-2</v>
      </c>
      <c r="W80" s="2">
        <v>2.9112676056338001E-2</v>
      </c>
      <c r="X80" s="2">
        <v>2.9112676056338001E-2</v>
      </c>
      <c r="Y80" s="2">
        <v>2.9112676056338001E-2</v>
      </c>
      <c r="Z80" s="2">
        <v>2.9112676056338001E-2</v>
      </c>
      <c r="AA80" s="2">
        <v>2.9112676056338001E-2</v>
      </c>
      <c r="AB80" s="2">
        <v>2.9112676056338001E-2</v>
      </c>
      <c r="AC80" s="2">
        <v>2.9112676056338001E-2</v>
      </c>
      <c r="AD80" s="2">
        <v>2.9112676056338001E-2</v>
      </c>
      <c r="AE80" s="2">
        <v>2.9112676056338001E-2</v>
      </c>
      <c r="AF80" s="2">
        <v>2.9112676056338001E-2</v>
      </c>
      <c r="AG80" s="2">
        <v>2.9112676056338001E-2</v>
      </c>
    </row>
    <row r="81" spans="1:33" hidden="1" x14ac:dyDescent="0.3">
      <c r="A81" t="s">
        <v>101</v>
      </c>
      <c r="B81">
        <v>79</v>
      </c>
      <c r="C81" t="str">
        <f>LEFT(Table1[[#This Row],[Contingency id]])</f>
        <v>C</v>
      </c>
      <c r="D81" s="1">
        <v>12.5</v>
      </c>
      <c r="E81" s="1">
        <v>1.1428571428571399</v>
      </c>
      <c r="F81">
        <v>64</v>
      </c>
      <c r="G81">
        <v>56</v>
      </c>
      <c r="H81" s="2">
        <v>2.7507812499999999E-2</v>
      </c>
      <c r="I81" s="2">
        <f>AVERAGE(Table1[[#This Row],[Estimated costs 1]:[Estimated costs 20]])</f>
        <v>2.7602749999999999E-2</v>
      </c>
      <c r="J81" s="2">
        <f>_xlfn.STDEV.P(Table1[[#This Row],[Estimated costs 1]:[Estimated costs 20]])</f>
        <v>4.5821181557189061E-3</v>
      </c>
      <c r="K81" s="2">
        <f>Table1[[#This Row],[Dev]]/Table1[[#This Row],[Mean]]*100</f>
        <v>16.600223368030022</v>
      </c>
      <c r="L81" s="2">
        <f>Table1[[#This Row],[Estimated costs 1]]-Table1[[#This Row],[Actual cost]]</f>
        <v>-6.0650000000000009E-3</v>
      </c>
      <c r="M81" s="2">
        <f>Table1[[#This Row],[Diff 1]]/Table1[[#This Row],[Actual cost]]*100</f>
        <v>-22.048281738142578</v>
      </c>
      <c r="N81" s="2">
        <v>2.1442812499999998E-2</v>
      </c>
      <c r="O81" s="2">
        <v>2.6836562500000001E-2</v>
      </c>
      <c r="P81" s="2">
        <v>3.35728125E-2</v>
      </c>
      <c r="Q81" s="2">
        <v>2.0366562500000001E-2</v>
      </c>
      <c r="R81" s="2">
        <v>2.6836562500000001E-2</v>
      </c>
      <c r="S81" s="2">
        <v>3.4649062500000001E-2</v>
      </c>
      <c r="T81" s="2">
        <v>2.6836562500000001E-2</v>
      </c>
      <c r="U81" s="2">
        <v>3.4649062500000001E-2</v>
      </c>
      <c r="V81" s="2">
        <v>2.8179062500000001E-2</v>
      </c>
      <c r="W81" s="2">
        <v>2.8179062500000001E-2</v>
      </c>
      <c r="X81" s="2">
        <v>3.35728125E-2</v>
      </c>
      <c r="Y81" s="2">
        <v>3.4649062500000001E-2</v>
      </c>
      <c r="Z81" s="2">
        <v>2.57603125E-2</v>
      </c>
      <c r="AA81" s="2">
        <v>2.03665624999999E-2</v>
      </c>
      <c r="AB81" s="2">
        <v>2.1442812499999998E-2</v>
      </c>
      <c r="AC81" s="2">
        <v>2.8179062500000001E-2</v>
      </c>
      <c r="AD81" s="2">
        <v>2.57603125E-2</v>
      </c>
      <c r="AE81" s="2">
        <v>2.9255312499999998E-2</v>
      </c>
      <c r="AF81" s="2">
        <v>2.57603125E-2</v>
      </c>
      <c r="AG81" s="2">
        <v>2.57603125E-2</v>
      </c>
    </row>
    <row r="82" spans="1:33" x14ac:dyDescent="0.3">
      <c r="A82" t="s">
        <v>102</v>
      </c>
      <c r="B82">
        <v>80</v>
      </c>
      <c r="C82" t="str">
        <f>LEFT(Table1[[#This Row],[Contingency id]])</f>
        <v>A</v>
      </c>
      <c r="D82" s="1">
        <v>9.6491228070175392</v>
      </c>
      <c r="E82" s="1">
        <v>1.5616438356164299</v>
      </c>
      <c r="F82">
        <v>114</v>
      </c>
      <c r="G82">
        <v>73</v>
      </c>
      <c r="H82" s="2">
        <v>2.5331578947368399E-2</v>
      </c>
      <c r="I82" s="2">
        <f>AVERAGE(Table1[[#This Row],[Estimated costs 1]:[Estimated costs 20]])</f>
        <v>2.5424254385964861E-2</v>
      </c>
      <c r="J82" s="2">
        <f>_xlfn.STDEV.P(Table1[[#This Row],[Estimated costs 1]:[Estimated costs 20]])</f>
        <v>5.7744603333829206E-3</v>
      </c>
      <c r="K82" s="2">
        <f>Table1[[#This Row],[Dev]]/Table1[[#This Row],[Mean]]*100</f>
        <v>22.712407788724136</v>
      </c>
      <c r="L82" s="2">
        <f>Table1[[#This Row],[Estimated costs 1]]-Table1[[#This Row],[Actual cost]]</f>
        <v>-4.1385964912280977E-3</v>
      </c>
      <c r="M82" s="2">
        <f>Table1[[#This Row],[Diff 1]]/Table1[[#This Row],[Actual cost]]*100</f>
        <v>-16.337696516379374</v>
      </c>
      <c r="N82" s="2">
        <v>2.1192982456140302E-2</v>
      </c>
      <c r="O82" s="2">
        <v>2.1192982456140302E-2</v>
      </c>
      <c r="P82" s="2">
        <v>2.0419298245614E-2</v>
      </c>
      <c r="Q82" s="2">
        <v>2.77324561403508E-2</v>
      </c>
      <c r="R82" s="2">
        <v>2.8700877192982401E-2</v>
      </c>
      <c r="S82" s="2">
        <v>2.7927192982456099E-2</v>
      </c>
      <c r="T82" s="2">
        <v>3.86526315789473E-2</v>
      </c>
      <c r="U82" s="2">
        <v>2.0419298245614E-2</v>
      </c>
      <c r="V82" s="2">
        <v>2.1192982456140302E-2</v>
      </c>
      <c r="W82" s="2">
        <v>2.1192982456140302E-2</v>
      </c>
      <c r="X82" s="2">
        <v>3.0565789473684199E-2</v>
      </c>
      <c r="Y82" s="2">
        <v>2.8506140350877101E-2</v>
      </c>
      <c r="Z82" s="2">
        <v>2.1192982456140302E-2</v>
      </c>
      <c r="AA82" s="2">
        <v>3.0371052631578899E-2</v>
      </c>
      <c r="AB82" s="2">
        <v>2.0614035087719199E-2</v>
      </c>
      <c r="AC82" s="2">
        <v>2.06140350877193E-2</v>
      </c>
      <c r="AD82" s="2">
        <v>3.86526315789473E-2</v>
      </c>
      <c r="AE82" s="2">
        <v>2.0419298245614E-2</v>
      </c>
      <c r="AF82" s="2">
        <v>2.77324561403508E-2</v>
      </c>
      <c r="AG82" s="2">
        <v>2.1192982456140302E-2</v>
      </c>
    </row>
    <row r="83" spans="1:33" hidden="1" x14ac:dyDescent="0.3">
      <c r="A83" t="s">
        <v>103</v>
      </c>
      <c r="B83">
        <v>81</v>
      </c>
      <c r="C83" t="str">
        <f>LEFT(Table1[[#This Row],[Contingency id]])</f>
        <v>C</v>
      </c>
      <c r="D83" s="1">
        <v>100</v>
      </c>
      <c r="E83" s="1">
        <v>1.3902439024390201</v>
      </c>
      <c r="F83">
        <v>57</v>
      </c>
      <c r="G83">
        <v>41</v>
      </c>
      <c r="H83" s="2">
        <v>2.4998771929824502E-2</v>
      </c>
      <c r="I83" s="2">
        <f>AVERAGE(Table1[[#This Row],[Estimated costs 1]:[Estimated costs 20]])</f>
        <v>2.5162271929824516E-2</v>
      </c>
      <c r="J83" s="2">
        <f>_xlfn.STDEV.P(Table1[[#This Row],[Estimated costs 1]:[Estimated costs 20]])</f>
        <v>3.6914807329227044E-4</v>
      </c>
      <c r="K83" s="2">
        <f>Table1[[#This Row],[Dev]]/Table1[[#This Row],[Mean]]*100</f>
        <v>1.4670697237586245</v>
      </c>
      <c r="L83" s="2">
        <f>Table1[[#This Row],[Estimated costs 1]]-Table1[[#This Row],[Actual cost]]</f>
        <v>3.8315789473689771E-4</v>
      </c>
      <c r="M83" s="2">
        <f>Table1[[#This Row],[Diff 1]]/Table1[[#This Row],[Actual cost]]*100</f>
        <v>1.5327068698113746</v>
      </c>
      <c r="N83" s="2">
        <v>2.5381929824561399E-2</v>
      </c>
      <c r="O83" s="2">
        <v>2.5471929824561399E-2</v>
      </c>
      <c r="P83" s="2">
        <v>2.4708596491227999E-2</v>
      </c>
      <c r="Q83" s="2">
        <v>2.5525438596491201E-2</v>
      </c>
      <c r="R83" s="2">
        <v>2.54647368421052E-2</v>
      </c>
      <c r="S83" s="2">
        <v>2.4864561403508699E-2</v>
      </c>
      <c r="T83" s="2">
        <v>2.5879473684210501E-2</v>
      </c>
      <c r="U83" s="2">
        <v>2.5762982456140299E-2</v>
      </c>
      <c r="V83" s="2">
        <v>2.4704385964912201E-2</v>
      </c>
      <c r="W83" s="2">
        <v>2.5023157894736799E-2</v>
      </c>
      <c r="X83" s="2">
        <v>2.5509999999999901E-2</v>
      </c>
      <c r="Y83" s="2">
        <v>2.4953684210526302E-2</v>
      </c>
      <c r="Z83" s="2">
        <v>2.5252631578947301E-2</v>
      </c>
      <c r="AA83" s="2">
        <v>2.5455087719298199E-2</v>
      </c>
      <c r="AB83" s="2">
        <v>2.50138596491228E-2</v>
      </c>
      <c r="AC83" s="2">
        <v>2.4624561403508698E-2</v>
      </c>
      <c r="AD83" s="2">
        <v>2.4921929824561401E-2</v>
      </c>
      <c r="AE83" s="2">
        <v>2.52073684210526E-2</v>
      </c>
      <c r="AF83" s="2">
        <v>2.48122807017543E-2</v>
      </c>
      <c r="AG83" s="2">
        <v>2.47068421052631E-2</v>
      </c>
    </row>
    <row r="84" spans="1:33" x14ac:dyDescent="0.3">
      <c r="A84" t="s">
        <v>104</v>
      </c>
      <c r="B84">
        <v>82</v>
      </c>
      <c r="C84" t="str">
        <f>LEFT(Table1[[#This Row],[Contingency id]])</f>
        <v>A</v>
      </c>
      <c r="D84" s="1">
        <v>1.0152284263959299</v>
      </c>
      <c r="E84" s="1">
        <v>1.85849056603773</v>
      </c>
      <c r="F84">
        <v>197</v>
      </c>
      <c r="G84">
        <v>106</v>
      </c>
      <c r="H84" s="2">
        <v>2.4329949238578601E-2</v>
      </c>
      <c r="I84" s="2">
        <f>AVERAGE(Table1[[#This Row],[Estimated costs 1]:[Estimated costs 20]])</f>
        <v>2.4329949238578608E-2</v>
      </c>
      <c r="J84" s="2">
        <f>_xlfn.STDEV.P(Table1[[#This Row],[Estimated costs 1]:[Estimated costs 20]])</f>
        <v>6.9388939039072284E-18</v>
      </c>
      <c r="K84" s="2">
        <f>Table1[[#This Row],[Dev]]/Table1[[#This Row],[Mean]]*100</f>
        <v>2.8519968684951554E-14</v>
      </c>
      <c r="L84" s="2">
        <f>Table1[[#This Row],[Estimated costs 1]]-Table1[[#This Row],[Actual cost]]</f>
        <v>0</v>
      </c>
      <c r="M84" s="2">
        <f>Table1[[#This Row],[Diff 1]]/Table1[[#This Row],[Actual cost]]*100</f>
        <v>0</v>
      </c>
      <c r="N84" s="2">
        <v>2.4329949238578601E-2</v>
      </c>
      <c r="O84" s="2">
        <v>2.4329949238578601E-2</v>
      </c>
      <c r="P84" s="2">
        <v>2.4329949238578601E-2</v>
      </c>
      <c r="Q84" s="2">
        <v>2.4329949238578601E-2</v>
      </c>
      <c r="R84" s="2">
        <v>2.4329949238578601E-2</v>
      </c>
      <c r="S84" s="2">
        <v>2.4329949238578601E-2</v>
      </c>
      <c r="T84" s="2">
        <v>2.4329949238578601E-2</v>
      </c>
      <c r="U84" s="2">
        <v>2.4329949238578601E-2</v>
      </c>
      <c r="V84" s="2">
        <v>2.4329949238578601E-2</v>
      </c>
      <c r="W84" s="2">
        <v>2.4329949238578601E-2</v>
      </c>
      <c r="X84" s="2">
        <v>2.4329949238578601E-2</v>
      </c>
      <c r="Y84" s="2">
        <v>2.4329949238578601E-2</v>
      </c>
      <c r="Z84" s="2">
        <v>2.4329949238578601E-2</v>
      </c>
      <c r="AA84" s="2">
        <v>2.4329949238578601E-2</v>
      </c>
      <c r="AB84" s="2">
        <v>2.4329949238578601E-2</v>
      </c>
      <c r="AC84" s="2">
        <v>2.4329949238578601E-2</v>
      </c>
      <c r="AD84" s="2">
        <v>2.4329949238578601E-2</v>
      </c>
      <c r="AE84" s="2">
        <v>2.4329949238578601E-2</v>
      </c>
      <c r="AF84" s="2">
        <v>2.4329949238578601E-2</v>
      </c>
      <c r="AG84" s="2">
        <v>2.4329949238578601E-2</v>
      </c>
    </row>
    <row r="85" spans="1:33" hidden="1" x14ac:dyDescent="0.3">
      <c r="A85" t="s">
        <v>105</v>
      </c>
      <c r="B85">
        <v>83</v>
      </c>
      <c r="C85" t="str">
        <f>LEFT(Table1[[#This Row],[Contingency id]])</f>
        <v>C</v>
      </c>
      <c r="D85" s="1">
        <v>100</v>
      </c>
      <c r="E85" s="1">
        <v>1.2127659574467999</v>
      </c>
      <c r="F85">
        <v>57</v>
      </c>
      <c r="G85">
        <v>47</v>
      </c>
      <c r="H85" s="2">
        <v>2.4305964912280702E-2</v>
      </c>
      <c r="I85" s="2">
        <f>AVERAGE(Table1[[#This Row],[Estimated costs 1]:[Estimated costs 20]])</f>
        <v>2.4200649122806974E-2</v>
      </c>
      <c r="J85" s="2">
        <f>_xlfn.STDEV.P(Table1[[#This Row],[Estimated costs 1]:[Estimated costs 20]])</f>
        <v>2.3217621742377824E-4</v>
      </c>
      <c r="K85" s="2">
        <f>Table1[[#This Row],[Dev]]/Table1[[#This Row],[Mean]]*100</f>
        <v>0.95938012342393175</v>
      </c>
      <c r="L85" s="2">
        <f>Table1[[#This Row],[Estimated costs 1]]-Table1[[#This Row],[Actual cost]]</f>
        <v>-2.4157894736850233E-4</v>
      </c>
      <c r="M85" s="2">
        <f>Table1[[#This Row],[Diff 1]]/Table1[[#This Row],[Actual cost]]*100</f>
        <v>-0.99390807252603031</v>
      </c>
      <c r="N85" s="2">
        <v>2.4064385964912199E-2</v>
      </c>
      <c r="O85" s="2">
        <v>2.4046842105263099E-2</v>
      </c>
      <c r="P85" s="2">
        <v>2.44050877192982E-2</v>
      </c>
      <c r="Q85" s="2">
        <v>2.4351754385964899E-2</v>
      </c>
      <c r="R85" s="2">
        <v>2.4511052631578899E-2</v>
      </c>
      <c r="S85" s="2">
        <v>2.4375964912280699E-2</v>
      </c>
      <c r="T85" s="2">
        <v>2.4306842105263099E-2</v>
      </c>
      <c r="U85" s="2">
        <v>2.3910350877192899E-2</v>
      </c>
      <c r="V85" s="2">
        <v>2.43822807017543E-2</v>
      </c>
      <c r="W85" s="2">
        <v>2.4519473684210501E-2</v>
      </c>
      <c r="X85" s="2">
        <v>2.41994736842105E-2</v>
      </c>
      <c r="Y85" s="2">
        <v>2.4205087719298201E-2</v>
      </c>
      <c r="Z85" s="2">
        <v>2.4543333333333299E-2</v>
      </c>
      <c r="AA85" s="2">
        <v>2.4109298245613999E-2</v>
      </c>
      <c r="AB85" s="2">
        <v>2.4087192982456099E-2</v>
      </c>
      <c r="AC85" s="2">
        <v>2.3853859649122799E-2</v>
      </c>
      <c r="AD85" s="2">
        <v>2.40847368421052E-2</v>
      </c>
      <c r="AE85" s="2">
        <v>2.42075438596491E-2</v>
      </c>
      <c r="AF85" s="2">
        <v>2.4231403508771902E-2</v>
      </c>
      <c r="AG85" s="2">
        <v>2.36170175438596E-2</v>
      </c>
    </row>
    <row r="86" spans="1:33" hidden="1" x14ac:dyDescent="0.3">
      <c r="A86" t="s">
        <v>106</v>
      </c>
      <c r="B86">
        <v>84</v>
      </c>
      <c r="C86" t="str">
        <f>LEFT(Table1[[#This Row],[Contingency id]])</f>
        <v>B</v>
      </c>
      <c r="D86" s="1">
        <v>7.4380165289256199</v>
      </c>
      <c r="E86" s="1">
        <v>1.49382716049382</v>
      </c>
      <c r="F86">
        <v>121</v>
      </c>
      <c r="G86">
        <v>81</v>
      </c>
      <c r="H86" s="2">
        <v>2.3538099173553699E-2</v>
      </c>
      <c r="I86" s="2">
        <f>AVERAGE(Table1[[#This Row],[Estimated costs 1]:[Estimated costs 20]])</f>
        <v>2.3802983471074336E-2</v>
      </c>
      <c r="J86" s="2">
        <f>_xlfn.STDEV.P(Table1[[#This Row],[Estimated costs 1]:[Estimated costs 20]])</f>
        <v>3.0962249322837808E-3</v>
      </c>
      <c r="K86" s="2">
        <f>Table1[[#This Row],[Dev]]/Table1[[#This Row],[Mean]]*100</f>
        <v>13.007717860436903</v>
      </c>
      <c r="L86" s="2">
        <f>Table1[[#This Row],[Estimated costs 1]]-Table1[[#This Row],[Actual cost]]</f>
        <v>-2.6321487603305979E-3</v>
      </c>
      <c r="M86" s="2">
        <f>Table1[[#This Row],[Diff 1]]/Table1[[#This Row],[Actual cost]]*100</f>
        <v>-11.182503484767183</v>
      </c>
      <c r="N86" s="2">
        <v>2.0905950413223101E-2</v>
      </c>
      <c r="O86" s="2">
        <v>1.9280991735537101E-2</v>
      </c>
      <c r="P86" s="2">
        <v>2.6415041322313999E-2</v>
      </c>
      <c r="Q86" s="2">
        <v>1.9280991735537101E-2</v>
      </c>
      <c r="R86" s="2">
        <v>2.0905950413223101E-2</v>
      </c>
      <c r="S86" s="2">
        <v>2.5958842975206599E-2</v>
      </c>
      <c r="T86" s="2">
        <v>2.0905950413223101E-2</v>
      </c>
      <c r="U86" s="2">
        <v>2.0905950413223101E-2</v>
      </c>
      <c r="V86" s="2">
        <v>2.5958842975206599E-2</v>
      </c>
      <c r="W86" s="2">
        <v>2.9842975206611499E-2</v>
      </c>
      <c r="X86" s="2">
        <v>2.5958842975206599E-2</v>
      </c>
      <c r="Y86" s="2">
        <v>2.4333884297520599E-2</v>
      </c>
      <c r="Z86" s="2">
        <v>2.4790082644628099E-2</v>
      </c>
      <c r="AA86" s="2">
        <v>2.4333884297520599E-2</v>
      </c>
      <c r="AB86" s="2">
        <v>2.0905950413223101E-2</v>
      </c>
      <c r="AC86" s="2">
        <v>2.9842975206611499E-2</v>
      </c>
      <c r="AD86" s="2">
        <v>2.5958842975206599E-2</v>
      </c>
      <c r="AE86" s="2">
        <v>2.0905950413223101E-2</v>
      </c>
      <c r="AF86" s="2">
        <v>2.4333884297520599E-2</v>
      </c>
      <c r="AG86" s="2">
        <v>2.4333884297520599E-2</v>
      </c>
    </row>
    <row r="87" spans="1:33" hidden="1" x14ac:dyDescent="0.3">
      <c r="A87" t="s">
        <v>107</v>
      </c>
      <c r="B87">
        <v>85</v>
      </c>
      <c r="C87" t="str">
        <f>LEFT(Table1[[#This Row],[Contingency id]])</f>
        <v>C</v>
      </c>
      <c r="D87" s="1">
        <v>100</v>
      </c>
      <c r="E87" s="1">
        <v>1.2711864406779601</v>
      </c>
      <c r="F87">
        <v>75</v>
      </c>
      <c r="G87">
        <v>59</v>
      </c>
      <c r="H87" s="2">
        <v>2.33634666666666E-2</v>
      </c>
      <c r="I87" s="2">
        <f>AVERAGE(Table1[[#This Row],[Estimated costs 1]:[Estimated costs 20]])</f>
        <v>2.3345813333333292E-2</v>
      </c>
      <c r="J87" s="2">
        <f>_xlfn.STDEV.P(Table1[[#This Row],[Estimated costs 1]:[Estimated costs 20]])</f>
        <v>3.3714584354879203E-4</v>
      </c>
      <c r="K87" s="2">
        <f>Table1[[#This Row],[Dev]]/Table1[[#This Row],[Mean]]*100</f>
        <v>1.4441383503542933</v>
      </c>
      <c r="L87" s="2">
        <f>Table1[[#This Row],[Estimated costs 1]]-Table1[[#This Row],[Actual cost]]</f>
        <v>-3.8320000000000021E-4</v>
      </c>
      <c r="M87" s="2">
        <f>Table1[[#This Row],[Diff 1]]/Table1[[#This Row],[Actual cost]]*100</f>
        <v>-1.6401675550432069</v>
      </c>
      <c r="N87" s="2">
        <v>2.29802666666666E-2</v>
      </c>
      <c r="O87" s="2">
        <v>2.34525333333333E-2</v>
      </c>
      <c r="P87" s="2">
        <v>2.3503866666666599E-2</v>
      </c>
      <c r="Q87" s="2">
        <v>2.31645333333333E-2</v>
      </c>
      <c r="R87" s="2">
        <v>2.3938000000000001E-2</v>
      </c>
      <c r="S87" s="2">
        <v>2.3277333333333299E-2</v>
      </c>
      <c r="T87" s="2">
        <v>2.3230933333333301E-2</v>
      </c>
      <c r="U87" s="2">
        <v>2.3639066666666601E-2</v>
      </c>
      <c r="V87" s="2">
        <v>2.34422666666666E-2</v>
      </c>
      <c r="W87" s="2">
        <v>2.29301333333333E-2</v>
      </c>
      <c r="X87" s="2">
        <v>2.34468E-2</v>
      </c>
      <c r="Y87" s="2">
        <v>2.35395999999999E-2</v>
      </c>
      <c r="Z87" s="2">
        <v>2.33874666666666E-2</v>
      </c>
      <c r="AA87" s="2">
        <v>2.3724800000000001E-2</v>
      </c>
      <c r="AB87" s="2">
        <v>2.2801866666666601E-2</v>
      </c>
      <c r="AC87" s="2">
        <v>2.2976799999999999E-2</v>
      </c>
      <c r="AD87" s="2">
        <v>2.40589333333333E-2</v>
      </c>
      <c r="AE87" s="2">
        <v>2.3239466666666601E-2</v>
      </c>
      <c r="AF87" s="2">
        <v>2.3372533333333299E-2</v>
      </c>
      <c r="AG87" s="2">
        <v>2.28090666666666E-2</v>
      </c>
    </row>
    <row r="88" spans="1:33" hidden="1" x14ac:dyDescent="0.3">
      <c r="A88" t="s">
        <v>108</v>
      </c>
      <c r="B88">
        <v>86</v>
      </c>
      <c r="C88" t="str">
        <f>LEFT(Table1[[#This Row],[Contingency id]])</f>
        <v>C</v>
      </c>
      <c r="D88" s="1">
        <v>100</v>
      </c>
      <c r="E88" s="1">
        <v>1.4102564102564099</v>
      </c>
      <c r="F88">
        <v>55</v>
      </c>
      <c r="G88">
        <v>39</v>
      </c>
      <c r="H88" s="2">
        <v>2.3251636363636301E-2</v>
      </c>
      <c r="I88" s="2">
        <f>AVERAGE(Table1[[#This Row],[Estimated costs 1]:[Estimated costs 20]])</f>
        <v>2.3402772727272682E-2</v>
      </c>
      <c r="J88" s="2">
        <f>_xlfn.STDEV.P(Table1[[#This Row],[Estimated costs 1]:[Estimated costs 20]])</f>
        <v>2.5241888886244255E-4</v>
      </c>
      <c r="K88" s="2">
        <f>Table1[[#This Row],[Dev]]/Table1[[#This Row],[Mean]]*100</f>
        <v>1.0785853958590272</v>
      </c>
      <c r="L88" s="2">
        <f>Table1[[#This Row],[Estimated costs 1]]-Table1[[#This Row],[Actual cost]]</f>
        <v>9.7272727272699339E-5</v>
      </c>
      <c r="M88" s="2">
        <f>Table1[[#This Row],[Diff 1]]/Table1[[#This Row],[Actual cost]]*100</f>
        <v>0.41834787776410481</v>
      </c>
      <c r="N88" s="2">
        <v>2.3348909090909E-2</v>
      </c>
      <c r="O88" s="2">
        <v>2.3784E-2</v>
      </c>
      <c r="P88" s="2">
        <v>2.3392545454545399E-2</v>
      </c>
      <c r="Q88" s="2">
        <v>2.36283636363636E-2</v>
      </c>
      <c r="R88" s="2">
        <v>2.3536909090909001E-2</v>
      </c>
      <c r="S88" s="2">
        <v>2.34127272727272E-2</v>
      </c>
      <c r="T88" s="2">
        <v>2.3411454545454499E-2</v>
      </c>
      <c r="U88" s="2">
        <v>2.3443636363636298E-2</v>
      </c>
      <c r="V88" s="2">
        <v>2.3476363636363601E-2</v>
      </c>
      <c r="W88" s="2">
        <v>2.2775454545454502E-2</v>
      </c>
      <c r="X88" s="2">
        <v>2.3102909090909E-2</v>
      </c>
      <c r="Y88" s="2">
        <v>2.33258181818181E-2</v>
      </c>
      <c r="Z88" s="2">
        <v>2.3411090909090899E-2</v>
      </c>
      <c r="AA88" s="2">
        <v>2.3816363636363601E-2</v>
      </c>
      <c r="AB88" s="2">
        <v>2.3184727272727201E-2</v>
      </c>
      <c r="AC88" s="2">
        <v>2.3201272727272699E-2</v>
      </c>
      <c r="AD88" s="2">
        <v>2.3486545454545399E-2</v>
      </c>
      <c r="AE88" s="2">
        <v>2.37481818181818E-2</v>
      </c>
      <c r="AF88" s="2">
        <v>2.3013272727272702E-2</v>
      </c>
      <c r="AG88" s="2">
        <v>2.3554909090909099E-2</v>
      </c>
    </row>
    <row r="89" spans="1:33" hidden="1" x14ac:dyDescent="0.3">
      <c r="A89" t="s">
        <v>109</v>
      </c>
      <c r="B89">
        <v>87</v>
      </c>
      <c r="C89" t="str">
        <f>LEFT(Table1[[#This Row],[Contingency id]])</f>
        <v>B</v>
      </c>
      <c r="D89" s="1">
        <v>13.559322033898299</v>
      </c>
      <c r="E89" s="1">
        <v>1.2291666666666601</v>
      </c>
      <c r="F89">
        <v>59</v>
      </c>
      <c r="G89">
        <v>48</v>
      </c>
      <c r="H89" s="2">
        <v>2.2837457627118599E-2</v>
      </c>
      <c r="I89" s="2">
        <f>AVERAGE(Table1[[#This Row],[Estimated costs 1]:[Estimated costs 20]])</f>
        <v>2.2868983050847412E-2</v>
      </c>
      <c r="J89" s="2">
        <f>_xlfn.STDEV.P(Table1[[#This Row],[Estimated costs 1]:[Estimated costs 20]])</f>
        <v>2.963143726039365E-3</v>
      </c>
      <c r="K89" s="2">
        <f>Table1[[#This Row],[Dev]]/Table1[[#This Row],[Mean]]*100</f>
        <v>12.957041943889871</v>
      </c>
      <c r="L89" s="2">
        <f>Table1[[#This Row],[Estimated costs 1]]-Table1[[#This Row],[Actual cost]]</f>
        <v>3.8169491525424024E-3</v>
      </c>
      <c r="M89" s="2">
        <f>Table1[[#This Row],[Diff 1]]/Table1[[#This Row],[Actual cost]]*100</f>
        <v>16.713546730394029</v>
      </c>
      <c r="N89" s="2">
        <v>2.6654406779661001E-2</v>
      </c>
      <c r="O89" s="2">
        <v>1.90205084745762E-2</v>
      </c>
      <c r="P89" s="2">
        <v>2.6654406779661001E-2</v>
      </c>
      <c r="Q89" s="2">
        <v>2.2522203389830499E-2</v>
      </c>
      <c r="R89" s="2">
        <v>2.6654406779661001E-2</v>
      </c>
      <c r="S89" s="2">
        <v>1.90205084745762E-2</v>
      </c>
      <c r="T89" s="2">
        <v>2.2522203389830499E-2</v>
      </c>
      <c r="U89" s="2">
        <v>2.6654406779661001E-2</v>
      </c>
      <c r="V89" s="2">
        <v>2.3152711864406698E-2</v>
      </c>
      <c r="W89" s="2">
        <v>2.3152711864406698E-2</v>
      </c>
      <c r="X89" s="2">
        <v>1.90205084745762E-2</v>
      </c>
      <c r="Y89" s="2">
        <v>2.3152711864406698E-2</v>
      </c>
      <c r="Z89" s="2">
        <v>1.90205084745762E-2</v>
      </c>
      <c r="AA89" s="2">
        <v>2.6654406779661001E-2</v>
      </c>
      <c r="AB89" s="2">
        <v>1.90205084745762E-2</v>
      </c>
      <c r="AC89" s="2">
        <v>2.2522203389830499E-2</v>
      </c>
      <c r="AD89" s="2">
        <v>1.90205084745762E-2</v>
      </c>
      <c r="AE89" s="2">
        <v>2.3152711864406698E-2</v>
      </c>
      <c r="AF89" s="2">
        <v>2.3152711864406698E-2</v>
      </c>
      <c r="AG89" s="2">
        <v>2.6654406779661001E-2</v>
      </c>
    </row>
    <row r="90" spans="1:33" hidden="1" x14ac:dyDescent="0.3">
      <c r="A90" t="s">
        <v>110</v>
      </c>
      <c r="B90">
        <v>88</v>
      </c>
      <c r="C90" t="str">
        <f>LEFT(Table1[[#This Row],[Contingency id]])</f>
        <v>B</v>
      </c>
      <c r="D90" s="1">
        <v>100</v>
      </c>
      <c r="E90" s="1">
        <v>1.2280701754385901</v>
      </c>
      <c r="F90">
        <v>70</v>
      </c>
      <c r="G90">
        <v>57</v>
      </c>
      <c r="H90" s="2">
        <v>2.2575857142857099E-2</v>
      </c>
      <c r="I90" s="2">
        <f>AVERAGE(Table1[[#This Row],[Estimated costs 1]:[Estimated costs 20]])</f>
        <v>2.2598664285714241E-2</v>
      </c>
      <c r="J90" s="2">
        <f>_xlfn.STDEV.P(Table1[[#This Row],[Estimated costs 1]:[Estimated costs 20]])</f>
        <v>2.0967358633391082E-4</v>
      </c>
      <c r="K90" s="2">
        <f>Table1[[#This Row],[Dev]]/Table1[[#This Row],[Mean]]*100</f>
        <v>0.92781406760600493</v>
      </c>
      <c r="L90" s="2">
        <f>Table1[[#This Row],[Estimated costs 1]]-Table1[[#This Row],[Actual cost]]</f>
        <v>8.9714285714300596E-5</v>
      </c>
      <c r="M90" s="2">
        <f>Table1[[#This Row],[Diff 1]]/Table1[[#This Row],[Actual cost]]*100</f>
        <v>0.39739038543077332</v>
      </c>
      <c r="N90" s="2">
        <v>2.26655714285714E-2</v>
      </c>
      <c r="O90" s="2">
        <v>2.2866571428571399E-2</v>
      </c>
      <c r="P90" s="2">
        <v>2.2954285714285701E-2</v>
      </c>
      <c r="Q90" s="2">
        <v>2.2815142857142801E-2</v>
      </c>
      <c r="R90" s="2">
        <v>2.2379142857142799E-2</v>
      </c>
      <c r="S90" s="2">
        <v>2.25317142857142E-2</v>
      </c>
      <c r="T90" s="2">
        <v>2.2303142857142799E-2</v>
      </c>
      <c r="U90" s="2">
        <v>2.2292285714285699E-2</v>
      </c>
      <c r="V90" s="2">
        <v>2.2736571428571401E-2</v>
      </c>
      <c r="W90" s="2">
        <v>2.3022571428571399E-2</v>
      </c>
      <c r="X90" s="2">
        <v>2.2518857142857101E-2</v>
      </c>
      <c r="Y90" s="2">
        <v>2.2779999999999901E-2</v>
      </c>
      <c r="Z90" s="2">
        <v>2.2464857142857099E-2</v>
      </c>
      <c r="AA90" s="2">
        <v>2.2376571428571398E-2</v>
      </c>
      <c r="AB90" s="2">
        <v>2.2328857142857102E-2</v>
      </c>
      <c r="AC90" s="2">
        <v>2.2664857142857101E-2</v>
      </c>
      <c r="AD90" s="2">
        <v>2.25037142857142E-2</v>
      </c>
      <c r="AE90" s="2">
        <v>2.25865714285714E-2</v>
      </c>
      <c r="AF90" s="2">
        <v>2.2545428571428501E-2</v>
      </c>
      <c r="AG90" s="2">
        <v>2.2636571428571398E-2</v>
      </c>
    </row>
    <row r="91" spans="1:33" x14ac:dyDescent="0.3">
      <c r="A91" t="s">
        <v>111</v>
      </c>
      <c r="B91">
        <v>89</v>
      </c>
      <c r="C91" t="str">
        <f>LEFT(Table1[[#This Row],[Contingency id]])</f>
        <v>A</v>
      </c>
      <c r="D91" s="1">
        <v>10.8108108108108</v>
      </c>
      <c r="E91" s="1">
        <v>1.39622641509433</v>
      </c>
      <c r="F91">
        <v>74</v>
      </c>
      <c r="G91">
        <v>53</v>
      </c>
      <c r="H91" s="2">
        <v>2.2090135135135101E-2</v>
      </c>
      <c r="I91" s="2">
        <f>AVERAGE(Table1[[#This Row],[Estimated costs 1]:[Estimated costs 20]])</f>
        <v>2.3441081081081037E-2</v>
      </c>
      <c r="J91" s="2">
        <f>_xlfn.STDEV.P(Table1[[#This Row],[Estimated costs 1]:[Estimated costs 20]])</f>
        <v>8.1948628225284193E-3</v>
      </c>
      <c r="K91" s="2">
        <f>Table1[[#This Row],[Dev]]/Table1[[#This Row],[Mean]]*100</f>
        <v>34.95940649743487</v>
      </c>
      <c r="L91" s="2">
        <f>Table1[[#This Row],[Estimated costs 1]]-Table1[[#This Row],[Actual cost]]</f>
        <v>-5.812162162162203E-3</v>
      </c>
      <c r="M91" s="2">
        <f>Table1[[#This Row],[Diff 1]]/Table1[[#This Row],[Actual cost]]*100</f>
        <v>-26.311120899019595</v>
      </c>
      <c r="N91" s="2">
        <v>1.6277972972972898E-2</v>
      </c>
      <c r="O91" s="2">
        <v>1.6277972972972898E-2</v>
      </c>
      <c r="P91" s="2">
        <v>1.45874324324324E-2</v>
      </c>
      <c r="Q91" s="2">
        <v>2.50563513513513E-2</v>
      </c>
      <c r="R91" s="2">
        <v>1.6277972972972898E-2</v>
      </c>
      <c r="S91" s="2">
        <v>3.5284729729729701E-2</v>
      </c>
      <c r="T91" s="2">
        <v>1.03185135135135E-2</v>
      </c>
      <c r="U91" s="2">
        <v>3.1015810810810798E-2</v>
      </c>
      <c r="V91" s="2">
        <v>2.8032027027027E-2</v>
      </c>
      <c r="W91" s="2">
        <v>1.33022972972972E-2</v>
      </c>
      <c r="X91" s="2">
        <v>3.5284729729729701E-2</v>
      </c>
      <c r="Y91" s="2">
        <v>2.8032027027027E-2</v>
      </c>
      <c r="Z91" s="2">
        <v>3.1015810810810798E-2</v>
      </c>
      <c r="AA91" s="2">
        <v>2.50563513513513E-2</v>
      </c>
      <c r="AB91" s="2">
        <v>2.8032027027027E-2</v>
      </c>
      <c r="AC91" s="2">
        <v>2.9325270270270199E-2</v>
      </c>
      <c r="AD91" s="2">
        <v>3.3991486486486401E-2</v>
      </c>
      <c r="AE91" s="2">
        <v>2.50563513513513E-2</v>
      </c>
      <c r="AF91" s="2">
        <v>1.6277972972972898E-2</v>
      </c>
      <c r="AG91" s="2">
        <v>1.03185135135135E-2</v>
      </c>
    </row>
    <row r="92" spans="1:33" x14ac:dyDescent="0.3">
      <c r="A92" t="s">
        <v>112</v>
      </c>
      <c r="B92">
        <v>90</v>
      </c>
      <c r="C92" t="str">
        <f>LEFT(Table1[[#This Row],[Contingency id]])</f>
        <v>A</v>
      </c>
      <c r="D92" s="1">
        <v>100</v>
      </c>
      <c r="E92" s="1">
        <v>1.40384615384615</v>
      </c>
      <c r="F92">
        <v>73</v>
      </c>
      <c r="G92">
        <v>52</v>
      </c>
      <c r="H92" s="2">
        <v>2.1432328767123199E-2</v>
      </c>
      <c r="I92" s="2">
        <f>AVERAGE(Table1[[#This Row],[Estimated costs 1]:[Estimated costs 20]])</f>
        <v>2.1421226027397204E-2</v>
      </c>
      <c r="J92" s="2">
        <f>_xlfn.STDEV.P(Table1[[#This Row],[Estimated costs 1]:[Estimated costs 20]])</f>
        <v>4.434584975619157E-4</v>
      </c>
      <c r="K92" s="2">
        <f>Table1[[#This Row],[Dev]]/Table1[[#This Row],[Mean]]*100</f>
        <v>2.070182616974134</v>
      </c>
      <c r="L92" s="2">
        <f>Table1[[#This Row],[Estimated costs 1]]-Table1[[#This Row],[Actual cost]]</f>
        <v>-9.0273972602739755E-4</v>
      </c>
      <c r="M92" s="2">
        <f>Table1[[#This Row],[Diff 1]]/Table1[[#This Row],[Actual cost]]*100</f>
        <v>-4.2120468374495257</v>
      </c>
      <c r="N92" s="2">
        <v>2.0529589041095801E-2</v>
      </c>
      <c r="O92" s="2">
        <v>2.09730136986301E-2</v>
      </c>
      <c r="P92" s="2">
        <v>2.1300958904109501E-2</v>
      </c>
      <c r="Q92" s="2">
        <v>2.1205068493150601E-2</v>
      </c>
      <c r="R92" s="2">
        <v>2.1620958904109502E-2</v>
      </c>
      <c r="S92" s="2">
        <v>2.1373561643835599E-2</v>
      </c>
      <c r="T92" s="2">
        <v>2.12217808219178E-2</v>
      </c>
      <c r="U92" s="2">
        <v>2.0858767123287599E-2</v>
      </c>
      <c r="V92" s="2">
        <v>2.13242465753424E-2</v>
      </c>
      <c r="W92" s="2">
        <v>2.1603150684931498E-2</v>
      </c>
      <c r="X92" s="2">
        <v>2.1496027397260201E-2</v>
      </c>
      <c r="Y92" s="2">
        <v>2.1375479452054699E-2</v>
      </c>
      <c r="Z92" s="2">
        <v>2.1998904109589001E-2</v>
      </c>
      <c r="AA92" s="2">
        <v>2.2017123287671199E-2</v>
      </c>
      <c r="AB92" s="2">
        <v>2.13606849315068E-2</v>
      </c>
      <c r="AC92" s="2">
        <v>2.2138082191780799E-2</v>
      </c>
      <c r="AD92" s="2">
        <v>2.18534246575342E-2</v>
      </c>
      <c r="AE92" s="2">
        <v>2.1809315068493099E-2</v>
      </c>
      <c r="AF92" s="2">
        <v>2.1802465753424601E-2</v>
      </c>
      <c r="AG92" s="2">
        <v>2.0561917808219098E-2</v>
      </c>
    </row>
    <row r="93" spans="1:33" x14ac:dyDescent="0.3">
      <c r="A93" t="s">
        <v>113</v>
      </c>
      <c r="B93">
        <v>91</v>
      </c>
      <c r="C93" t="str">
        <f>LEFT(Table1[[#This Row],[Contingency id]])</f>
        <v>A</v>
      </c>
      <c r="D93" s="1">
        <v>100</v>
      </c>
      <c r="E93" s="1">
        <v>1.1632653061224401</v>
      </c>
      <c r="F93">
        <v>57</v>
      </c>
      <c r="G93">
        <v>49</v>
      </c>
      <c r="H93" s="2">
        <v>2.1411929824561401E-2</v>
      </c>
      <c r="I93" s="2">
        <f>AVERAGE(Table1[[#This Row],[Estimated costs 1]:[Estimated costs 20]])</f>
        <v>2.1394894736842061E-2</v>
      </c>
      <c r="J93" s="2">
        <f>_xlfn.STDEV.P(Table1[[#This Row],[Estimated costs 1]:[Estimated costs 20]])</f>
        <v>1.7804853295150193E-4</v>
      </c>
      <c r="K93" s="2">
        <f>Table1[[#This Row],[Dev]]/Table1[[#This Row],[Mean]]*100</f>
        <v>0.83220102338200308</v>
      </c>
      <c r="L93" s="2">
        <f>Table1[[#This Row],[Estimated costs 1]]-Table1[[#This Row],[Actual cost]]</f>
        <v>-1.5491228070180219E-4</v>
      </c>
      <c r="M93" s="2">
        <f>Table1[[#This Row],[Diff 1]]/Table1[[#This Row],[Actual cost]]*100</f>
        <v>-0.72348584163630092</v>
      </c>
      <c r="N93" s="2">
        <v>2.1257017543859599E-2</v>
      </c>
      <c r="O93" s="2">
        <v>2.1257017543859599E-2</v>
      </c>
      <c r="P93" s="2">
        <v>2.1356315789473598E-2</v>
      </c>
      <c r="Q93" s="2">
        <v>2.14728070175438E-2</v>
      </c>
      <c r="R93" s="2">
        <v>2.16107017543859E-2</v>
      </c>
      <c r="S93" s="2">
        <v>2.16475438596491E-2</v>
      </c>
      <c r="T93" s="2">
        <v>2.1248245614034999E-2</v>
      </c>
      <c r="U93" s="2">
        <v>2.1579824561403501E-2</v>
      </c>
      <c r="V93" s="2">
        <v>2.14587719298245E-2</v>
      </c>
      <c r="W93" s="2">
        <v>2.1188947368421002E-2</v>
      </c>
      <c r="X93" s="2">
        <v>2.12019298245614E-2</v>
      </c>
      <c r="Y93" s="2">
        <v>2.16233333333333E-2</v>
      </c>
      <c r="Z93" s="2">
        <v>2.1368245614035001E-2</v>
      </c>
      <c r="AA93" s="2">
        <v>2.1159473684210499E-2</v>
      </c>
      <c r="AB93" s="2">
        <v>2.1317368421052599E-2</v>
      </c>
      <c r="AC93" s="2">
        <v>2.16710526315789E-2</v>
      </c>
      <c r="AD93" s="2">
        <v>2.1236666666666602E-2</v>
      </c>
      <c r="AE93" s="2">
        <v>2.1129298245613999E-2</v>
      </c>
      <c r="AF93" s="2">
        <v>2.1563684210526301E-2</v>
      </c>
      <c r="AG93" s="2">
        <v>2.1549649122807001E-2</v>
      </c>
    </row>
    <row r="94" spans="1:33" x14ac:dyDescent="0.3">
      <c r="A94" t="s">
        <v>114</v>
      </c>
      <c r="B94">
        <v>92</v>
      </c>
      <c r="C94" t="str">
        <f>LEFT(Table1[[#This Row],[Contingency id]])</f>
        <v>A</v>
      </c>
      <c r="D94" s="1">
        <v>12.5</v>
      </c>
      <c r="E94" s="1">
        <v>1.3846153846153799</v>
      </c>
      <c r="F94">
        <v>72</v>
      </c>
      <c r="G94">
        <v>52</v>
      </c>
      <c r="H94" s="2">
        <v>2.1278611111111099E-2</v>
      </c>
      <c r="I94" s="2">
        <f>AVERAGE(Table1[[#This Row],[Estimated costs 1]:[Estimated costs 20]])</f>
        <v>2.3893555555555491E-2</v>
      </c>
      <c r="J94" s="2">
        <f>_xlfn.STDEV.P(Table1[[#This Row],[Estimated costs 1]:[Estimated costs 20]])</f>
        <v>7.0424711287684245E-3</v>
      </c>
      <c r="K94" s="2">
        <f>Table1[[#This Row],[Dev]]/Table1[[#This Row],[Mean]]*100</f>
        <v>29.474353921055418</v>
      </c>
      <c r="L94" s="2">
        <f>Table1[[#This Row],[Estimated costs 1]]-Table1[[#This Row],[Actual cost]]</f>
        <v>-5.2140277777778E-3</v>
      </c>
      <c r="M94" s="2">
        <f>Table1[[#This Row],[Diff 1]]/Table1[[#This Row],[Actual cost]]*100</f>
        <v>-24.503609519209547</v>
      </c>
      <c r="N94" s="2">
        <v>1.6064583333333299E-2</v>
      </c>
      <c r="O94" s="2">
        <v>3.0347916666666599E-2</v>
      </c>
      <c r="P94" s="2">
        <v>2.9478749999999901E-2</v>
      </c>
      <c r="Q94" s="2">
        <v>3.0347916666666599E-2</v>
      </c>
      <c r="R94" s="2">
        <v>2.73618055555555E-2</v>
      </c>
      <c r="S94" s="2">
        <v>2.73618055555555E-2</v>
      </c>
      <c r="T94" s="2">
        <v>3.0347916666666599E-2</v>
      </c>
      <c r="U94" s="2">
        <v>1.2209305555555499E-2</v>
      </c>
      <c r="V94" s="2">
        <v>1.6064583333333299E-2</v>
      </c>
      <c r="W94" s="2">
        <v>2.6492638888888798E-2</v>
      </c>
      <c r="X94" s="2">
        <v>3.0347916666666599E-2</v>
      </c>
      <c r="Y94" s="2">
        <v>1.51954166666666E-2</v>
      </c>
      <c r="Z94" s="2">
        <v>2.9478749999999901E-2</v>
      </c>
      <c r="AA94" s="2">
        <v>3.0347916666666599E-2</v>
      </c>
      <c r="AB94" s="2">
        <v>2.6492638888888798E-2</v>
      </c>
      <c r="AC94" s="2">
        <v>3.0347916666666599E-2</v>
      </c>
      <c r="AD94" s="2">
        <v>1.30784722222222E-2</v>
      </c>
      <c r="AE94" s="2">
        <v>1.30784722222222E-2</v>
      </c>
      <c r="AF94" s="2">
        <v>2.73618055555555E-2</v>
      </c>
      <c r="AG94" s="2">
        <v>1.6064583333333299E-2</v>
      </c>
    </row>
    <row r="95" spans="1:33" hidden="1" x14ac:dyDescent="0.3">
      <c r="A95" t="s">
        <v>115</v>
      </c>
      <c r="B95">
        <v>93</v>
      </c>
      <c r="C95" t="str">
        <f>LEFT(Table1[[#This Row],[Contingency id]])</f>
        <v>B</v>
      </c>
      <c r="D95" s="1">
        <v>100</v>
      </c>
      <c r="E95" s="1">
        <v>1.3090909090909</v>
      </c>
      <c r="F95">
        <v>72</v>
      </c>
      <c r="G95">
        <v>55</v>
      </c>
      <c r="H95" s="2">
        <v>2.10063888888888E-2</v>
      </c>
      <c r="I95" s="2">
        <f>AVERAGE(Table1[[#This Row],[Estimated costs 1]:[Estimated costs 20]])</f>
        <v>2.0961090277777743E-2</v>
      </c>
      <c r="J95" s="2">
        <f>_xlfn.STDEV.P(Table1[[#This Row],[Estimated costs 1]:[Estimated costs 20]])</f>
        <v>1.8401336565684144E-4</v>
      </c>
      <c r="K95" s="2">
        <f>Table1[[#This Row],[Dev]]/Table1[[#This Row],[Mean]]*100</f>
        <v>0.87788069808528213</v>
      </c>
      <c r="L95" s="2">
        <f>Table1[[#This Row],[Estimated costs 1]]-Table1[[#This Row],[Actual cost]]</f>
        <v>-1.9166666666660045E-4</v>
      </c>
      <c r="M95" s="2">
        <f>Table1[[#This Row],[Diff 1]]/Table1[[#This Row],[Actual cost]]*100</f>
        <v>-0.91242082435206828</v>
      </c>
      <c r="N95" s="2">
        <v>2.08147222222222E-2</v>
      </c>
      <c r="O95" s="2">
        <v>2.0695972222222199E-2</v>
      </c>
      <c r="P95" s="2">
        <v>2.0984444444444399E-2</v>
      </c>
      <c r="Q95" s="2">
        <v>2.0983749999999999E-2</v>
      </c>
      <c r="R95" s="2">
        <v>2.11897222222222E-2</v>
      </c>
      <c r="S95" s="2">
        <v>2.0972222222222201E-2</v>
      </c>
      <c r="T95" s="2">
        <v>2.0778611111111098E-2</v>
      </c>
      <c r="U95" s="2">
        <v>2.10443055555555E-2</v>
      </c>
      <c r="V95" s="2">
        <v>2.10580555555555E-2</v>
      </c>
      <c r="W95" s="2">
        <v>2.08568055555555E-2</v>
      </c>
      <c r="X95" s="2">
        <v>2.0771388888888801E-2</v>
      </c>
      <c r="Y95" s="2">
        <v>2.0727222222222199E-2</v>
      </c>
      <c r="Z95" s="2">
        <v>2.0724166666666599E-2</v>
      </c>
      <c r="AA95" s="2">
        <v>2.137375E-2</v>
      </c>
      <c r="AB95" s="2">
        <v>2.10925E-2</v>
      </c>
      <c r="AC95" s="2">
        <v>2.1083611111111102E-2</v>
      </c>
      <c r="AD95" s="2">
        <v>2.11648611111111E-2</v>
      </c>
      <c r="AE95" s="2">
        <v>2.08190277777777E-2</v>
      </c>
      <c r="AF95" s="2">
        <v>2.11965277777777E-2</v>
      </c>
      <c r="AG95" s="2">
        <v>2.0890138888888798E-2</v>
      </c>
    </row>
    <row r="96" spans="1:33" hidden="1" x14ac:dyDescent="0.3">
      <c r="A96" t="s">
        <v>116</v>
      </c>
      <c r="B96">
        <v>94</v>
      </c>
      <c r="C96" t="str">
        <f>LEFT(Table1[[#This Row],[Contingency id]])</f>
        <v>B</v>
      </c>
      <c r="D96" s="1">
        <v>100</v>
      </c>
      <c r="E96" s="1">
        <v>1.3333333333333299</v>
      </c>
      <c r="F96">
        <v>52</v>
      </c>
      <c r="G96">
        <v>39</v>
      </c>
      <c r="H96" s="2">
        <v>2.10080769230769E-2</v>
      </c>
      <c r="I96" s="2">
        <f>AVERAGE(Table1[[#This Row],[Estimated costs 1]:[Estimated costs 20]])</f>
        <v>2.1104307692307634E-2</v>
      </c>
      <c r="J96" s="2">
        <f>_xlfn.STDEV.P(Table1[[#This Row],[Estimated costs 1]:[Estimated costs 20]])</f>
        <v>3.1112006805341801E-4</v>
      </c>
      <c r="K96" s="2">
        <f>Table1[[#This Row],[Dev]]/Table1[[#This Row],[Mean]]*100</f>
        <v>1.4742017250194801</v>
      </c>
      <c r="L96" s="2">
        <f>Table1[[#This Row],[Estimated costs 1]]-Table1[[#This Row],[Actual cost]]</f>
        <v>1.6557692307690025E-4</v>
      </c>
      <c r="M96" s="2">
        <f>Table1[[#This Row],[Diff 1]]/Table1[[#This Row],[Actual cost]]*100</f>
        <v>0.78815840061504017</v>
      </c>
      <c r="N96" s="2">
        <v>2.11736538461538E-2</v>
      </c>
      <c r="O96" s="2">
        <v>2.1304423076922999E-2</v>
      </c>
      <c r="P96" s="2">
        <v>2.0562500000000001E-2</v>
      </c>
      <c r="Q96" s="2">
        <v>2.0937115384615301E-2</v>
      </c>
      <c r="R96" s="2">
        <v>2.1535384615384599E-2</v>
      </c>
      <c r="S96" s="2">
        <v>2.1386923076923001E-2</v>
      </c>
      <c r="T96" s="2">
        <v>2.0698653846153801E-2</v>
      </c>
      <c r="U96" s="2">
        <v>2.1439038461538398E-2</v>
      </c>
      <c r="V96" s="2">
        <v>2.1698653846153802E-2</v>
      </c>
      <c r="W96" s="2">
        <v>2.10534615384615E-2</v>
      </c>
      <c r="X96" s="2">
        <v>2.0604807692307599E-2</v>
      </c>
      <c r="Y96" s="2">
        <v>2.0982307692307599E-2</v>
      </c>
      <c r="Z96" s="2">
        <v>2.0869423076923001E-2</v>
      </c>
      <c r="AA96" s="2">
        <v>2.13755769230769E-2</v>
      </c>
      <c r="AB96" s="2">
        <v>2.08603846153846E-2</v>
      </c>
      <c r="AC96" s="2">
        <v>2.1056346153846099E-2</v>
      </c>
      <c r="AD96" s="2">
        <v>2.0779807692307601E-2</v>
      </c>
      <c r="AE96" s="2">
        <v>2.1356153846153799E-2</v>
      </c>
      <c r="AF96" s="2">
        <v>2.10892307692307E-2</v>
      </c>
      <c r="AG96" s="2">
        <v>2.1322307692307599E-2</v>
      </c>
    </row>
    <row r="97" spans="1:33" hidden="1" x14ac:dyDescent="0.3">
      <c r="A97" t="s">
        <v>117</v>
      </c>
      <c r="B97">
        <v>95</v>
      </c>
      <c r="C97" t="str">
        <f>LEFT(Table1[[#This Row],[Contingency id]])</f>
        <v>B</v>
      </c>
      <c r="D97" s="1">
        <v>0.91743119266054995</v>
      </c>
      <c r="E97" s="1">
        <v>1.4342105263157801</v>
      </c>
      <c r="F97">
        <v>109</v>
      </c>
      <c r="G97">
        <v>76</v>
      </c>
      <c r="H97" s="2">
        <v>2.0944954128440298E-2</v>
      </c>
      <c r="I97" s="2">
        <f>AVERAGE(Table1[[#This Row],[Estimated costs 1]:[Estimated costs 20]])</f>
        <v>2.0944954128440288E-2</v>
      </c>
      <c r="J97" s="2">
        <f>_xlfn.STDEV.P(Table1[[#This Row],[Estimated costs 1]:[Estimated costs 20]])</f>
        <v>1.0408340855860843E-17</v>
      </c>
      <c r="K97" s="2">
        <f>Table1[[#This Row],[Dev]]/Table1[[#This Row],[Mean]]*100</f>
        <v>4.9693786828245127E-14</v>
      </c>
      <c r="L97" s="2">
        <f>Table1[[#This Row],[Estimated costs 1]]-Table1[[#This Row],[Actual cost]]</f>
        <v>0</v>
      </c>
      <c r="M97" s="2">
        <f>Table1[[#This Row],[Diff 1]]/Table1[[#This Row],[Actual cost]]*100</f>
        <v>0</v>
      </c>
      <c r="N97" s="2">
        <v>2.0944954128440298E-2</v>
      </c>
      <c r="O97" s="2">
        <v>2.0944954128440298E-2</v>
      </c>
      <c r="P97" s="2">
        <v>2.0944954128440298E-2</v>
      </c>
      <c r="Q97" s="2">
        <v>2.0944954128440298E-2</v>
      </c>
      <c r="R97" s="2">
        <v>2.0944954128440298E-2</v>
      </c>
      <c r="S97" s="2">
        <v>2.0944954128440298E-2</v>
      </c>
      <c r="T97" s="2">
        <v>2.0944954128440298E-2</v>
      </c>
      <c r="U97" s="2">
        <v>2.0944954128440298E-2</v>
      </c>
      <c r="V97" s="2">
        <v>2.0944954128440298E-2</v>
      </c>
      <c r="W97" s="2">
        <v>2.0944954128440298E-2</v>
      </c>
      <c r="X97" s="2">
        <v>2.0944954128440298E-2</v>
      </c>
      <c r="Y97" s="2">
        <v>2.0944954128440298E-2</v>
      </c>
      <c r="Z97" s="2">
        <v>2.0944954128440298E-2</v>
      </c>
      <c r="AA97" s="2">
        <v>2.0944954128440298E-2</v>
      </c>
      <c r="AB97" s="2">
        <v>2.0944954128440298E-2</v>
      </c>
      <c r="AC97" s="2">
        <v>2.0944954128440298E-2</v>
      </c>
      <c r="AD97" s="2">
        <v>2.0944954128440298E-2</v>
      </c>
      <c r="AE97" s="2">
        <v>2.0944954128440298E-2</v>
      </c>
      <c r="AF97" s="2">
        <v>2.0944954128440298E-2</v>
      </c>
      <c r="AG97" s="2">
        <v>2.0944954128440298E-2</v>
      </c>
    </row>
    <row r="98" spans="1:33" hidden="1" x14ac:dyDescent="0.3">
      <c r="A98" t="s">
        <v>118</v>
      </c>
      <c r="B98">
        <v>96</v>
      </c>
      <c r="C98" t="str">
        <f>LEFT(Table1[[#This Row],[Contingency id]])</f>
        <v>C</v>
      </c>
      <c r="D98" s="1">
        <v>18.75</v>
      </c>
      <c r="E98" s="1">
        <v>1.18518518518518</v>
      </c>
      <c r="F98">
        <v>64</v>
      </c>
      <c r="G98">
        <v>54</v>
      </c>
      <c r="H98" s="2">
        <v>2.092140625E-2</v>
      </c>
      <c r="I98" s="2">
        <f>AVERAGE(Table1[[#This Row],[Estimated costs 1]:[Estimated costs 20]])</f>
        <v>2.1279624999999983E-2</v>
      </c>
      <c r="J98" s="2">
        <f>_xlfn.STDEV.P(Table1[[#This Row],[Estimated costs 1]:[Estimated costs 20]])</f>
        <v>2.9358661498448168E-3</v>
      </c>
      <c r="K98" s="2">
        <f>Table1[[#This Row],[Dev]]/Table1[[#This Row],[Mean]]*100</f>
        <v>13.796606612404208</v>
      </c>
      <c r="L98" s="2">
        <f>Table1[[#This Row],[Estimated costs 1]]-Table1[[#This Row],[Actual cost]]</f>
        <v>-4.4281250000000015E-3</v>
      </c>
      <c r="M98" s="2">
        <f>Table1[[#This Row],[Diff 1]]/Table1[[#This Row],[Actual cost]]*100</f>
        <v>-21.165522752563547</v>
      </c>
      <c r="N98" s="2">
        <v>1.6493281249999998E-2</v>
      </c>
      <c r="O98" s="2">
        <v>1.9331406249999999E-2</v>
      </c>
      <c r="P98" s="2">
        <v>1.6493281249999998E-2</v>
      </c>
      <c r="Q98" s="2">
        <v>2.5349531250000001E-2</v>
      </c>
      <c r="R98" s="2">
        <v>1.763953125E-2</v>
      </c>
      <c r="S98" s="2">
        <v>2.420328125E-2</v>
      </c>
      <c r="T98" s="2">
        <v>2.047765625E-2</v>
      </c>
      <c r="U98" s="2">
        <v>2.25114062499999E-2</v>
      </c>
      <c r="V98" s="2">
        <v>2.136515625E-2</v>
      </c>
      <c r="W98" s="2">
        <v>2.2511406250000001E-2</v>
      </c>
      <c r="X98" s="2">
        <v>1.9331406249999999E-2</v>
      </c>
      <c r="Y98" s="2">
        <v>2.047765625E-2</v>
      </c>
      <c r="Z98" s="2">
        <v>2.5349531249999901E-2</v>
      </c>
      <c r="AA98" s="2">
        <v>2.5349531250000001E-2</v>
      </c>
      <c r="AB98" s="2">
        <v>2.136515625E-2</v>
      </c>
      <c r="AC98" s="2">
        <v>2.5349531250000001E-2</v>
      </c>
      <c r="AD98" s="2">
        <v>2.25114062499999E-2</v>
      </c>
      <c r="AE98" s="2">
        <v>2.2511406250000001E-2</v>
      </c>
      <c r="AF98" s="2">
        <v>1.6493281249999998E-2</v>
      </c>
      <c r="AG98" s="2">
        <v>2.047765625E-2</v>
      </c>
    </row>
    <row r="99" spans="1:33" hidden="1" x14ac:dyDescent="0.3">
      <c r="A99" t="s">
        <v>119</v>
      </c>
      <c r="B99">
        <v>97</v>
      </c>
      <c r="C99" t="str">
        <f>LEFT(Table1[[#This Row],[Contingency id]])</f>
        <v>C</v>
      </c>
      <c r="D99" s="1">
        <v>16.438356164383499</v>
      </c>
      <c r="E99" s="1">
        <v>1.3773584905660301</v>
      </c>
      <c r="F99">
        <v>73</v>
      </c>
      <c r="G99">
        <v>53</v>
      </c>
      <c r="H99" s="2">
        <v>2.0826438356164299E-2</v>
      </c>
      <c r="I99" s="2">
        <f>AVERAGE(Table1[[#This Row],[Estimated costs 1]:[Estimated costs 20]])</f>
        <v>2.0018808219178029E-2</v>
      </c>
      <c r="J99" s="2">
        <f>_xlfn.STDEV.P(Table1[[#This Row],[Estimated costs 1]:[Estimated costs 20]])</f>
        <v>4.2156512234253875E-3</v>
      </c>
      <c r="K99" s="2">
        <f>Table1[[#This Row],[Dev]]/Table1[[#This Row],[Mean]]*100</f>
        <v>21.058452517601879</v>
      </c>
      <c r="L99" s="2">
        <f>Table1[[#This Row],[Estimated costs 1]]-Table1[[#This Row],[Actual cost]]</f>
        <v>2.9705479452055011E-3</v>
      </c>
      <c r="M99" s="2">
        <f>Table1[[#This Row],[Diff 1]]/Table1[[#This Row],[Actual cost]]*100</f>
        <v>14.263350719909656</v>
      </c>
      <c r="N99" s="2">
        <v>2.37969863013698E-2</v>
      </c>
      <c r="O99" s="2">
        <v>1.6561369863013601E-2</v>
      </c>
      <c r="P99" s="2">
        <v>1.57235616438356E-2</v>
      </c>
      <c r="Q99" s="2">
        <v>1.74434246575342E-2</v>
      </c>
      <c r="R99" s="2">
        <v>1.7602465753424602E-2</v>
      </c>
      <c r="S99" s="2">
        <v>2.25043835616438E-2</v>
      </c>
      <c r="T99" s="2">
        <v>1.54928767123287E-2</v>
      </c>
      <c r="U99" s="2">
        <v>1.6274246575342401E-2</v>
      </c>
      <c r="V99" s="2">
        <v>2.7596849315068402E-2</v>
      </c>
      <c r="W99" s="2">
        <v>1.35804109589041E-2</v>
      </c>
      <c r="X99" s="2">
        <v>1.7602465753424602E-2</v>
      </c>
      <c r="Y99" s="2">
        <v>2.4578356164383499E-2</v>
      </c>
      <c r="Z99" s="2">
        <v>2.25043835616438E-2</v>
      </c>
      <c r="AA99" s="2">
        <v>2.6038493150684901E-2</v>
      </c>
      <c r="AB99" s="2">
        <v>2.1723013698630101E-2</v>
      </c>
      <c r="AC99" s="2">
        <v>1.8224794520547899E-2</v>
      </c>
      <c r="AD99" s="2">
        <v>1.8802876712328699E-2</v>
      </c>
      <c r="AE99" s="2">
        <v>1.4942191780821901E-2</v>
      </c>
      <c r="AF99" s="2">
        <v>2.7205205479451999E-2</v>
      </c>
      <c r="AG99" s="2">
        <v>2.2177808219177999E-2</v>
      </c>
    </row>
    <row r="100" spans="1:33" hidden="1" x14ac:dyDescent="0.3">
      <c r="A100" t="s">
        <v>120</v>
      </c>
      <c r="B100">
        <v>98</v>
      </c>
      <c r="C100" t="str">
        <f>LEFT(Table1[[#This Row],[Contingency id]])</f>
        <v>B</v>
      </c>
      <c r="D100" s="1">
        <v>100</v>
      </c>
      <c r="E100" s="1">
        <v>1.2093023255813899</v>
      </c>
      <c r="F100">
        <v>52</v>
      </c>
      <c r="G100">
        <v>43</v>
      </c>
      <c r="H100" s="2">
        <v>2.0707692307692298E-2</v>
      </c>
      <c r="I100" s="2">
        <f>AVERAGE(Table1[[#This Row],[Estimated costs 1]:[Estimated costs 20]])</f>
        <v>2.0752394230769189E-2</v>
      </c>
      <c r="J100" s="2">
        <f>_xlfn.STDEV.P(Table1[[#This Row],[Estimated costs 1]:[Estimated costs 20]])</f>
        <v>1.7243203011939147E-4</v>
      </c>
      <c r="K100" s="2">
        <f>Table1[[#This Row],[Dev]]/Table1[[#This Row],[Mean]]*100</f>
        <v>0.83090186222334628</v>
      </c>
      <c r="L100" s="2">
        <f>Table1[[#This Row],[Estimated costs 1]]-Table1[[#This Row],[Actual cost]]</f>
        <v>4.115384615380191E-5</v>
      </c>
      <c r="M100" s="2">
        <f>Table1[[#This Row],[Diff 1]]/Table1[[#This Row],[Actual cost]]*100</f>
        <v>0.19873699851390234</v>
      </c>
      <c r="N100" s="2">
        <v>2.07488461538461E-2</v>
      </c>
      <c r="O100" s="2">
        <v>2.0392884615384601E-2</v>
      </c>
      <c r="P100" s="2">
        <v>2.0625769230769201E-2</v>
      </c>
      <c r="Q100" s="2">
        <v>2.09842307692307E-2</v>
      </c>
      <c r="R100" s="2">
        <v>2.07059615384615E-2</v>
      </c>
      <c r="S100" s="2">
        <v>2.0745576923076901E-2</v>
      </c>
      <c r="T100" s="2">
        <v>2.0996923076923E-2</v>
      </c>
      <c r="U100" s="2">
        <v>2.0587115384615301E-2</v>
      </c>
      <c r="V100" s="2">
        <v>2.0857884615384601E-2</v>
      </c>
      <c r="W100" s="2">
        <v>2.0695769230769202E-2</v>
      </c>
      <c r="X100" s="2">
        <v>2.0699423076923001E-2</v>
      </c>
      <c r="Y100" s="2">
        <v>2.09415384615384E-2</v>
      </c>
      <c r="Z100" s="2">
        <v>2.0644230769230699E-2</v>
      </c>
      <c r="AA100" s="2">
        <v>2.0341730769230699E-2</v>
      </c>
      <c r="AB100" s="2">
        <v>2.0745576923076901E-2</v>
      </c>
      <c r="AC100" s="2">
        <v>2.08340384615384E-2</v>
      </c>
      <c r="AD100" s="2">
        <v>2.0891538461538399E-2</v>
      </c>
      <c r="AE100" s="2">
        <v>2.0827692307692301E-2</v>
      </c>
      <c r="AF100" s="2">
        <v>2.0851153846153801E-2</v>
      </c>
      <c r="AG100" s="2">
        <v>2.0930000000000001E-2</v>
      </c>
    </row>
    <row r="101" spans="1:33" x14ac:dyDescent="0.3">
      <c r="A101" t="s">
        <v>121</v>
      </c>
      <c r="B101">
        <v>99</v>
      </c>
      <c r="C101" t="str">
        <f>LEFT(Table1[[#This Row],[Contingency id]])</f>
        <v>A</v>
      </c>
      <c r="D101" s="1">
        <v>100</v>
      </c>
      <c r="E101" s="1">
        <v>1.3</v>
      </c>
      <c r="F101">
        <v>52</v>
      </c>
      <c r="G101">
        <v>40</v>
      </c>
      <c r="H101" s="2">
        <v>2.0585192307692301E-2</v>
      </c>
      <c r="I101" s="2">
        <f>AVERAGE(Table1[[#This Row],[Estimated costs 1]:[Estimated costs 20]])</f>
        <v>2.0691499999999967E-2</v>
      </c>
      <c r="J101" s="2">
        <f>_xlfn.STDEV.P(Table1[[#This Row],[Estimated costs 1]:[Estimated costs 20]])</f>
        <v>2.256787723380793E-4</v>
      </c>
      <c r="K101" s="2">
        <f>Table1[[#This Row],[Dev]]/Table1[[#This Row],[Mean]]*100</f>
        <v>1.0906834803570531</v>
      </c>
      <c r="L101" s="2">
        <f>Table1[[#This Row],[Estimated costs 1]]-Table1[[#This Row],[Actual cost]]</f>
        <v>1.6499999999999848E-4</v>
      </c>
      <c r="M101" s="2">
        <f>Table1[[#This Row],[Diff 1]]/Table1[[#This Row],[Actual cost]]*100</f>
        <v>0.80154704184299053</v>
      </c>
      <c r="N101" s="2">
        <v>2.0750192307692299E-2</v>
      </c>
      <c r="O101" s="2">
        <v>2.04001923076923E-2</v>
      </c>
      <c r="P101" s="2">
        <v>2.1015192307692301E-2</v>
      </c>
      <c r="Q101" s="2">
        <v>2.07548076923076E-2</v>
      </c>
      <c r="R101" s="2">
        <v>2.0324423076923E-2</v>
      </c>
      <c r="S101" s="2">
        <v>2.0795192307692299E-2</v>
      </c>
      <c r="T101" s="2">
        <v>2.08328846153846E-2</v>
      </c>
      <c r="U101" s="2">
        <v>2.07082692307692E-2</v>
      </c>
      <c r="V101" s="2">
        <v>2.05617307692307E-2</v>
      </c>
      <c r="W101" s="2">
        <v>2.04471153846153E-2</v>
      </c>
      <c r="X101" s="2">
        <v>2.0325192307692301E-2</v>
      </c>
      <c r="Y101" s="2">
        <v>2.0724423076923001E-2</v>
      </c>
      <c r="Z101" s="2">
        <v>2.06051923076923E-2</v>
      </c>
      <c r="AA101" s="2">
        <v>2.09905769230769E-2</v>
      </c>
      <c r="AB101" s="2">
        <v>2.0944807692307599E-2</v>
      </c>
      <c r="AC101" s="2">
        <v>2.0347500000000001E-2</v>
      </c>
      <c r="AD101" s="2">
        <v>2.0715192307692299E-2</v>
      </c>
      <c r="AE101" s="2">
        <v>2.0882884615384598E-2</v>
      </c>
      <c r="AF101" s="2">
        <v>2.0657499999999999E-2</v>
      </c>
      <c r="AG101" s="2">
        <v>2.10467307692307E-2</v>
      </c>
    </row>
    <row r="102" spans="1:33" hidden="1" x14ac:dyDescent="0.3">
      <c r="A102" t="s">
        <v>122</v>
      </c>
      <c r="B102">
        <v>100</v>
      </c>
      <c r="C102" t="str">
        <f>LEFT(Table1[[#This Row],[Contingency id]])</f>
        <v>C</v>
      </c>
      <c r="D102" s="1">
        <v>0.33698399326032002</v>
      </c>
      <c r="E102" s="1">
        <v>6.2146596858638699</v>
      </c>
      <c r="F102">
        <v>1187</v>
      </c>
      <c r="G102">
        <v>191</v>
      </c>
      <c r="H102" s="2">
        <v>2.02881213142375E-2</v>
      </c>
      <c r="I102" s="2">
        <f>AVERAGE(Table1[[#This Row],[Estimated costs 1]:[Estimated costs 20]])</f>
        <v>1.4284077506318429E-2</v>
      </c>
      <c r="J102" s="2">
        <f>_xlfn.STDEV.P(Table1[[#This Row],[Estimated costs 1]:[Estimated costs 20]])</f>
        <v>2.0737899982780032E-2</v>
      </c>
      <c r="K102" s="2">
        <f>Table1[[#This Row],[Dev]]/Table1[[#This Row],[Mean]]*100</f>
        <v>145.18193403533979</v>
      </c>
      <c r="L102" s="2">
        <f>Table1[[#This Row],[Estimated costs 1]]-Table1[[#This Row],[Actual cost]]</f>
        <v>-2.02881213142375E-2</v>
      </c>
      <c r="M102" s="2">
        <f>Table1[[#This Row],[Diff 1]]/Table1[[#This Row],[Actual cost]]*100</f>
        <v>-100</v>
      </c>
      <c r="N102" s="2">
        <v>0</v>
      </c>
      <c r="O102" s="2">
        <v>0</v>
      </c>
      <c r="P102" s="2">
        <v>0</v>
      </c>
      <c r="Q102" s="2">
        <v>0</v>
      </c>
      <c r="R102" s="2">
        <v>3.6080876158382402E-2</v>
      </c>
      <c r="S102" s="2">
        <v>1.4486941870261101E-2</v>
      </c>
      <c r="T102" s="2">
        <v>3.6080876158382402E-2</v>
      </c>
      <c r="U102" s="2">
        <v>0</v>
      </c>
      <c r="V102" s="2">
        <v>0</v>
      </c>
      <c r="W102" s="2">
        <v>0</v>
      </c>
      <c r="X102" s="2">
        <v>0</v>
      </c>
      <c r="Y102" s="2">
        <v>3.9278854254422901E-2</v>
      </c>
      <c r="Z102" s="2">
        <v>0</v>
      </c>
      <c r="AA102" s="2">
        <v>0</v>
      </c>
      <c r="AB102" s="2">
        <v>0</v>
      </c>
      <c r="AC102" s="2">
        <v>2.15939342881213E-2</v>
      </c>
      <c r="AD102" s="2">
        <v>6.2800336983993205E-2</v>
      </c>
      <c r="AE102" s="2">
        <v>1.4486941870261101E-2</v>
      </c>
      <c r="AF102" s="2">
        <v>0</v>
      </c>
      <c r="AG102" s="2">
        <v>6.0872788542544201E-2</v>
      </c>
    </row>
    <row r="103" spans="1:33" x14ac:dyDescent="0.3">
      <c r="A103" t="s">
        <v>123</v>
      </c>
      <c r="B103">
        <v>101</v>
      </c>
      <c r="C103" t="str">
        <f>LEFT(Table1[[#This Row],[Contingency id]])</f>
        <v>A</v>
      </c>
      <c r="D103" s="1">
        <v>100</v>
      </c>
      <c r="E103" s="1">
        <v>1.2093023255813899</v>
      </c>
      <c r="F103">
        <v>52</v>
      </c>
      <c r="G103">
        <v>43</v>
      </c>
      <c r="H103" s="2">
        <v>2.0132692307692299E-2</v>
      </c>
      <c r="I103" s="2">
        <f>AVERAGE(Table1[[#This Row],[Estimated costs 1]:[Estimated costs 20]])</f>
        <v>2.0128394230769175E-2</v>
      </c>
      <c r="J103" s="2">
        <f>_xlfn.STDEV.P(Table1[[#This Row],[Estimated costs 1]:[Estimated costs 20]])</f>
        <v>1.6598377909403392E-4</v>
      </c>
      <c r="K103" s="2">
        <f>Table1[[#This Row],[Dev]]/Table1[[#This Row],[Mean]]*100</f>
        <v>0.82462504058224173</v>
      </c>
      <c r="L103" s="2">
        <f>Table1[[#This Row],[Estimated costs 1]]-Table1[[#This Row],[Actual cost]]</f>
        <v>2.6346153846150064E-4</v>
      </c>
      <c r="M103" s="2">
        <f>Table1[[#This Row],[Diff 1]]/Table1[[#This Row],[Actual cost]]*100</f>
        <v>1.3086254656603342</v>
      </c>
      <c r="N103" s="2">
        <v>2.03961538461538E-2</v>
      </c>
      <c r="O103" s="2">
        <v>2.0203269230769198E-2</v>
      </c>
      <c r="P103" s="2">
        <v>2.01755769230769E-2</v>
      </c>
      <c r="Q103" s="2">
        <v>2.0084999999999999E-2</v>
      </c>
      <c r="R103" s="2">
        <v>2.00673076923076E-2</v>
      </c>
      <c r="S103" s="2">
        <v>2.02361538461538E-2</v>
      </c>
      <c r="T103" s="2">
        <v>2.0504615384615298E-2</v>
      </c>
      <c r="U103" s="2">
        <v>2.0126730769230699E-2</v>
      </c>
      <c r="V103" s="2">
        <v>1.9900384615384601E-2</v>
      </c>
      <c r="W103" s="2">
        <v>2.0153076923076899E-2</v>
      </c>
      <c r="X103" s="2">
        <v>1.9894615384615299E-2</v>
      </c>
      <c r="Y103" s="2">
        <v>2.0089807692307601E-2</v>
      </c>
      <c r="Z103" s="2">
        <v>2.0187307692307602E-2</v>
      </c>
      <c r="AA103" s="2">
        <v>2.0042884615384601E-2</v>
      </c>
      <c r="AB103" s="2">
        <v>2.0129615384615301E-2</v>
      </c>
      <c r="AC103" s="2">
        <v>2.0256923076922999E-2</v>
      </c>
      <c r="AD103" s="2">
        <v>2.0273653846153799E-2</v>
      </c>
      <c r="AE103" s="2">
        <v>2.0014615384615301E-2</v>
      </c>
      <c r="AF103" s="2">
        <v>1.9754423076922999E-2</v>
      </c>
      <c r="AG103" s="2">
        <v>2.0075769230769199E-2</v>
      </c>
    </row>
    <row r="104" spans="1:33" x14ac:dyDescent="0.3">
      <c r="A104" t="s">
        <v>124</v>
      </c>
      <c r="B104">
        <v>102</v>
      </c>
      <c r="C104" t="str">
        <f>LEFT(Table1[[#This Row],[Contingency id]])</f>
        <v>A</v>
      </c>
      <c r="D104" s="1">
        <v>8.3333333333333304</v>
      </c>
      <c r="E104" s="1">
        <v>1.71428571428571</v>
      </c>
      <c r="F104">
        <v>120</v>
      </c>
      <c r="G104">
        <v>70</v>
      </c>
      <c r="H104" s="2">
        <v>1.91083333333333E-2</v>
      </c>
      <c r="I104" s="2">
        <f>AVERAGE(Table1[[#This Row],[Estimated costs 1]:[Estimated costs 20]])</f>
        <v>1.559816666666664E-2</v>
      </c>
      <c r="J104" s="2">
        <f>_xlfn.STDEV.P(Table1[[#This Row],[Estimated costs 1]:[Estimated costs 20]])</f>
        <v>5.7805961978655476E-3</v>
      </c>
      <c r="K104" s="2">
        <f>Table1[[#This Row],[Dev]]/Table1[[#This Row],[Mean]]*100</f>
        <v>37.059459110785824</v>
      </c>
      <c r="L104" s="2">
        <f>Table1[[#This Row],[Estimated costs 1]]-Table1[[#This Row],[Actual cost]]</f>
        <v>5.9025000000000015E-3</v>
      </c>
      <c r="M104" s="2">
        <f>Table1[[#This Row],[Diff 1]]/Table1[[#This Row],[Actual cost]]*100</f>
        <v>30.889664195377296</v>
      </c>
      <c r="N104" s="2">
        <v>2.5010833333333302E-2</v>
      </c>
      <c r="O104" s="2">
        <v>1.8260833333333299E-2</v>
      </c>
      <c r="P104" s="2">
        <v>1.2900833333333301E-2</v>
      </c>
      <c r="Q104" s="2">
        <v>0</v>
      </c>
      <c r="R104" s="2">
        <v>1.6299999999999999E-2</v>
      </c>
      <c r="S104" s="2">
        <v>1.41675E-2</v>
      </c>
      <c r="T104" s="2">
        <v>2.10408333333333E-2</v>
      </c>
      <c r="U104" s="2">
        <v>2.1478333333333301E-2</v>
      </c>
      <c r="V104" s="2">
        <v>8.3766666666666607E-3</v>
      </c>
      <c r="W104" s="2">
        <v>8.8933333333333295E-3</v>
      </c>
      <c r="X104" s="2">
        <v>1.3417500000000001E-2</v>
      </c>
      <c r="Y104" s="2">
        <v>1.46733333333333E-2</v>
      </c>
      <c r="Z104" s="2">
        <v>8.9583333333333303E-3</v>
      </c>
      <c r="AA104" s="2">
        <v>1.4600833333333301E-2</v>
      </c>
      <c r="AB104" s="2">
        <v>1.6117499999999899E-2</v>
      </c>
      <c r="AC104" s="2">
        <v>1.8241666666666601E-2</v>
      </c>
      <c r="AD104" s="2">
        <v>1.9359999999999999E-2</v>
      </c>
      <c r="AE104" s="2">
        <v>1.8260833333333299E-2</v>
      </c>
      <c r="AF104" s="2">
        <v>1.7659999999999999E-2</v>
      </c>
      <c r="AG104" s="2">
        <v>2.4244166666666601E-2</v>
      </c>
    </row>
    <row r="105" spans="1:33" x14ac:dyDescent="0.3">
      <c r="A105" t="s">
        <v>125</v>
      </c>
      <c r="B105">
        <v>103</v>
      </c>
      <c r="C105" t="str">
        <f>LEFT(Table1[[#This Row],[Contingency id]])</f>
        <v>A</v>
      </c>
      <c r="D105" s="1">
        <v>8.4507042253521103</v>
      </c>
      <c r="E105" s="1">
        <v>1.39215686274509</v>
      </c>
      <c r="F105">
        <v>71</v>
      </c>
      <c r="G105">
        <v>51</v>
      </c>
      <c r="H105" s="2">
        <v>1.8184507042253498E-2</v>
      </c>
      <c r="I105" s="2">
        <f>AVERAGE(Table1[[#This Row],[Estimated costs 1]:[Estimated costs 20]])</f>
        <v>1.7381197183098541E-2</v>
      </c>
      <c r="J105" s="2">
        <f>_xlfn.STDEV.P(Table1[[#This Row],[Estimated costs 1]:[Estimated costs 20]])</f>
        <v>3.0131354394637277E-3</v>
      </c>
      <c r="K105" s="2">
        <f>Table1[[#This Row],[Dev]]/Table1[[#This Row],[Mean]]*100</f>
        <v>17.335603570470379</v>
      </c>
      <c r="L105" s="2">
        <f>Table1[[#This Row],[Estimated costs 1]]-Table1[[#This Row],[Actual cost]]</f>
        <v>-2.8760563380281975E-3</v>
      </c>
      <c r="M105" s="2">
        <f>Table1[[#This Row],[Diff 1]]/Table1[[#This Row],[Actual cost]]*100</f>
        <v>-15.815970877546457</v>
      </c>
      <c r="N105" s="2">
        <v>1.5308450704225301E-2</v>
      </c>
      <c r="O105" s="2">
        <v>2.0970422535211201E-2</v>
      </c>
      <c r="P105" s="2">
        <v>2.0970422535211201E-2</v>
      </c>
      <c r="Q105" s="2">
        <v>2.0970422535211201E-2</v>
      </c>
      <c r="R105" s="2">
        <v>1.9690140845070401E-2</v>
      </c>
      <c r="S105" s="2">
        <v>1.5308450704225301E-2</v>
      </c>
      <c r="T105" s="2">
        <v>1.5308450704225301E-2</v>
      </c>
      <c r="U105" s="2">
        <v>1.5308450704225301E-2</v>
      </c>
      <c r="V105" s="2">
        <v>1.5308450704225301E-2</v>
      </c>
      <c r="W105" s="2">
        <v>1.5308450704225301E-2</v>
      </c>
      <c r="X105" s="2">
        <v>2.0970422535211201E-2</v>
      </c>
      <c r="Y105" s="2">
        <v>1.5308450704225301E-2</v>
      </c>
      <c r="Z105" s="2">
        <v>1.5308450704225301E-2</v>
      </c>
      <c r="AA105" s="2">
        <v>1.5308450704225301E-2</v>
      </c>
      <c r="AB105" s="2">
        <v>1.5308450704225301E-2</v>
      </c>
      <c r="AC105" s="2">
        <v>1.5308450704225301E-2</v>
      </c>
      <c r="AD105" s="2">
        <v>1.9690140845070401E-2</v>
      </c>
      <c r="AE105" s="2">
        <v>1.5308450704225301E-2</v>
      </c>
      <c r="AF105" s="2">
        <v>2.5352112676056301E-2</v>
      </c>
      <c r="AG105" s="2">
        <v>1.5308450704225301E-2</v>
      </c>
    </row>
    <row r="106" spans="1:33" x14ac:dyDescent="0.3">
      <c r="A106" t="s">
        <v>126</v>
      </c>
      <c r="B106">
        <v>104</v>
      </c>
      <c r="C106" t="str">
        <f>LEFT(Table1[[#This Row],[Contingency id]])</f>
        <v>A</v>
      </c>
      <c r="D106" s="1">
        <v>0.14044943820224701</v>
      </c>
      <c r="E106" s="1">
        <v>4.1395348837209296</v>
      </c>
      <c r="F106">
        <v>712</v>
      </c>
      <c r="G106">
        <v>172</v>
      </c>
      <c r="H106" s="2">
        <v>1.7022471910112299E-2</v>
      </c>
      <c r="I106" s="2">
        <f>AVERAGE(Table1[[#This Row],[Estimated costs 1]:[Estimated costs 20]])</f>
        <v>2.2980337078651651E-2</v>
      </c>
      <c r="J106" s="2">
        <f>_xlfn.STDEV.P(Table1[[#This Row],[Estimated costs 1]:[Estimated costs 20]])</f>
        <v>2.5405718548593154E-2</v>
      </c>
      <c r="K106" s="2">
        <f>Table1[[#This Row],[Dev]]/Table1[[#This Row],[Mean]]*100</f>
        <v>110.55415967851334</v>
      </c>
      <c r="L106" s="2">
        <f>Table1[[#This Row],[Estimated costs 1]]-Table1[[#This Row],[Actual cost]]</f>
        <v>3.4044943820224702E-2</v>
      </c>
      <c r="M106" s="2">
        <f>Table1[[#This Row],[Diff 1]]/Table1[[#This Row],[Actual cost]]*100</f>
        <v>200.00000000000063</v>
      </c>
      <c r="N106" s="2">
        <v>5.1067415730336997E-2</v>
      </c>
      <c r="O106" s="2">
        <v>5.1067415730336997E-2</v>
      </c>
      <c r="P106" s="2">
        <v>0</v>
      </c>
      <c r="Q106" s="2">
        <v>0</v>
      </c>
      <c r="R106" s="2">
        <v>5.1067415730336997E-2</v>
      </c>
      <c r="S106" s="2">
        <v>5.1067415730336997E-2</v>
      </c>
      <c r="T106" s="2">
        <v>0</v>
      </c>
      <c r="U106" s="2">
        <v>5.1067415730336997E-2</v>
      </c>
      <c r="V106" s="2">
        <v>0</v>
      </c>
      <c r="W106" s="2">
        <v>0</v>
      </c>
      <c r="X106" s="2">
        <v>0</v>
      </c>
      <c r="Y106" s="2">
        <v>5.1067415730336997E-2</v>
      </c>
      <c r="Z106" s="2">
        <v>0</v>
      </c>
      <c r="AA106" s="2">
        <v>5.1067415730336997E-2</v>
      </c>
      <c r="AB106" s="2">
        <v>0</v>
      </c>
      <c r="AC106" s="2">
        <v>5.1067415730336997E-2</v>
      </c>
      <c r="AD106" s="2">
        <v>5.1067415730336997E-2</v>
      </c>
      <c r="AE106" s="2">
        <v>0</v>
      </c>
      <c r="AF106" s="2">
        <v>0</v>
      </c>
      <c r="AG106" s="2">
        <v>0</v>
      </c>
    </row>
    <row r="107" spans="1:33" hidden="1" x14ac:dyDescent="0.3">
      <c r="A107" t="s">
        <v>127</v>
      </c>
      <c r="B107">
        <v>105</v>
      </c>
      <c r="C107" t="str">
        <f>LEFT(Table1[[#This Row],[Contingency id]])</f>
        <v>B</v>
      </c>
      <c r="D107" s="1">
        <v>0.86767895878524903</v>
      </c>
      <c r="E107" s="1">
        <v>5.0659340659340604</v>
      </c>
      <c r="F107">
        <v>922</v>
      </c>
      <c r="G107">
        <v>182</v>
      </c>
      <c r="H107" s="2">
        <v>1.6908893709327501E-2</v>
      </c>
      <c r="I107" s="2">
        <f>AVERAGE(Table1[[#This Row],[Estimated costs 1]:[Estimated costs 20]])</f>
        <v>1.7126355748373078E-2</v>
      </c>
      <c r="J107" s="2">
        <f>_xlfn.STDEV.P(Table1[[#This Row],[Estimated costs 1]:[Estimated costs 20]])</f>
        <v>1.4151983196928045E-2</v>
      </c>
      <c r="K107" s="2">
        <f>Table1[[#This Row],[Dev]]/Table1[[#This Row],[Mean]]*100</f>
        <v>82.63277608414981</v>
      </c>
      <c r="L107" s="2">
        <f>Table1[[#This Row],[Estimated costs 1]]-Table1[[#This Row],[Actual cost]]</f>
        <v>6.3275488069413979E-3</v>
      </c>
      <c r="M107" s="2">
        <f>Table1[[#This Row],[Diff 1]]/Table1[[#This Row],[Actual cost]]*100</f>
        <v>37.421423989736915</v>
      </c>
      <c r="N107" s="2">
        <v>2.3236442516268899E-2</v>
      </c>
      <c r="O107" s="2">
        <v>3.8991323210412099E-2</v>
      </c>
      <c r="P107" s="2">
        <v>9.4468546637743993E-3</v>
      </c>
      <c r="Q107" s="2">
        <v>9.4468546637743993E-3</v>
      </c>
      <c r="R107" s="2">
        <v>9.4468546637743993E-3</v>
      </c>
      <c r="S107" s="2">
        <v>3.6160520607375199E-3</v>
      </c>
      <c r="T107" s="2">
        <v>9.4468546637743993E-3</v>
      </c>
      <c r="U107" s="2">
        <v>1.3967462039045499E-2</v>
      </c>
      <c r="V107" s="2">
        <v>3.8939262472884997E-2</v>
      </c>
      <c r="W107" s="2">
        <v>2.5754880694143101E-2</v>
      </c>
      <c r="X107" s="2">
        <v>3.6160520607375199E-3</v>
      </c>
      <c r="Y107" s="2">
        <v>9.4468546637743993E-3</v>
      </c>
      <c r="Z107" s="2">
        <v>3.8939262472884997E-2</v>
      </c>
      <c r="AA107" s="2">
        <v>9.4468546637743993E-3</v>
      </c>
      <c r="AB107" s="2">
        <v>5.1299349240780903E-2</v>
      </c>
      <c r="AC107" s="2">
        <v>3.6160520607375199E-3</v>
      </c>
      <c r="AD107" s="2">
        <v>3.6160520607375199E-3</v>
      </c>
      <c r="AE107" s="2">
        <v>1.54034707158351E-2</v>
      </c>
      <c r="AF107" s="2">
        <v>3.6160520607375199E-3</v>
      </c>
      <c r="AG107" s="2">
        <v>2.1234273318872E-2</v>
      </c>
    </row>
    <row r="108" spans="1:33" hidden="1" x14ac:dyDescent="0.3">
      <c r="A108" t="s">
        <v>128</v>
      </c>
      <c r="B108">
        <v>106</v>
      </c>
      <c r="C108" t="str">
        <f>LEFT(Table1[[#This Row],[Contingency id]])</f>
        <v>B</v>
      </c>
      <c r="D108" s="1">
        <v>11.6666666666666</v>
      </c>
      <c r="E108" s="1">
        <v>1.22448979591836</v>
      </c>
      <c r="F108">
        <v>60</v>
      </c>
      <c r="G108">
        <v>49</v>
      </c>
      <c r="H108" s="2">
        <v>1.6268666666666601E-2</v>
      </c>
      <c r="I108" s="2">
        <f>AVERAGE(Table1[[#This Row],[Estimated costs 1]:[Estimated costs 20]])</f>
        <v>1.6394833333333306E-2</v>
      </c>
      <c r="J108" s="2">
        <f>_xlfn.STDEV.P(Table1[[#This Row],[Estimated costs 1]:[Estimated costs 20]])</f>
        <v>4.874613292354571E-3</v>
      </c>
      <c r="K108" s="2">
        <f>Table1[[#This Row],[Dev]]/Table1[[#This Row],[Mean]]*100</f>
        <v>29.732618766204265</v>
      </c>
      <c r="L108" s="2">
        <f>Table1[[#This Row],[Estimated costs 1]]-Table1[[#This Row],[Actual cost]]</f>
        <v>1.3866666666666992E-3</v>
      </c>
      <c r="M108" s="2">
        <f>Table1[[#This Row],[Diff 1]]/Table1[[#This Row],[Actual cost]]*100</f>
        <v>8.5235421874362043</v>
      </c>
      <c r="N108" s="2">
        <v>1.7655333333333301E-2</v>
      </c>
      <c r="O108" s="2">
        <v>1.7655333333333301E-2</v>
      </c>
      <c r="P108" s="2">
        <v>9.16866666666666E-3</v>
      </c>
      <c r="Q108" s="2">
        <v>1.7655333333333301E-2</v>
      </c>
      <c r="R108" s="2">
        <v>9.16866666666666E-3</v>
      </c>
      <c r="S108" s="2">
        <v>1.7655333333333301E-2</v>
      </c>
      <c r="T108" s="2">
        <v>1.7655333333333301E-2</v>
      </c>
      <c r="U108" s="2">
        <v>9.16866666666666E-3</v>
      </c>
      <c r="V108" s="2">
        <v>9.16866666666666E-3</v>
      </c>
      <c r="W108" s="2">
        <v>1.7655333333333301E-2</v>
      </c>
      <c r="X108" s="2">
        <v>1.7655333333333301E-2</v>
      </c>
      <c r="Y108" s="2">
        <v>1.7738666666666601E-2</v>
      </c>
      <c r="Z108" s="2">
        <v>1.7655333333333301E-2</v>
      </c>
      <c r="AA108" s="2">
        <v>1.7655333333333301E-2</v>
      </c>
      <c r="AB108" s="2">
        <v>2.6225333333333298E-2</v>
      </c>
      <c r="AC108" s="2">
        <v>1.7655333333333301E-2</v>
      </c>
      <c r="AD108" s="2">
        <v>1.7655333333333301E-2</v>
      </c>
      <c r="AE108" s="2">
        <v>9.16866666666666E-3</v>
      </c>
      <c r="AF108" s="2">
        <v>2.6225333333333298E-2</v>
      </c>
      <c r="AG108" s="2">
        <v>1.7655333333333301E-2</v>
      </c>
    </row>
    <row r="109" spans="1:33" hidden="1" x14ac:dyDescent="0.3">
      <c r="A109" t="s">
        <v>129</v>
      </c>
      <c r="B109">
        <v>107</v>
      </c>
      <c r="C109" t="str">
        <f>LEFT(Table1[[#This Row],[Contingency id]])</f>
        <v>B</v>
      </c>
      <c r="D109" s="1">
        <v>1.89035916824196</v>
      </c>
      <c r="E109" s="1">
        <v>3.75177304964539</v>
      </c>
      <c r="F109">
        <v>529</v>
      </c>
      <c r="G109">
        <v>141</v>
      </c>
      <c r="H109" s="2">
        <v>1.5856332703213599E-2</v>
      </c>
      <c r="I109" s="2">
        <f>AVERAGE(Table1[[#This Row],[Estimated costs 1]:[Estimated costs 20]])</f>
        <v>1.5604461247637025E-2</v>
      </c>
      <c r="J109" s="2">
        <f>_xlfn.STDEV.P(Table1[[#This Row],[Estimated costs 1]:[Estimated costs 20]])</f>
        <v>1.0745403562410378E-2</v>
      </c>
      <c r="K109" s="2">
        <f>Table1[[#This Row],[Dev]]/Table1[[#This Row],[Mean]]*100</f>
        <v>68.861099347710891</v>
      </c>
      <c r="L109" s="2">
        <f>Table1[[#This Row],[Estimated costs 1]]-Table1[[#This Row],[Actual cost]]</f>
        <v>-6.1533081285444196E-3</v>
      </c>
      <c r="M109" s="2">
        <f>Table1[[#This Row],[Diff 1]]/Table1[[#This Row],[Actual cost]]*100</f>
        <v>-38.806628516928946</v>
      </c>
      <c r="N109" s="2">
        <v>9.7030245746691796E-3</v>
      </c>
      <c r="O109" s="2">
        <v>1.06049149338374E-2</v>
      </c>
      <c r="P109" s="2">
        <v>1.45245746691871E-2</v>
      </c>
      <c r="Q109" s="2">
        <v>7.49640831758034E-3</v>
      </c>
      <c r="R109" s="2">
        <v>1.7868431001890301E-2</v>
      </c>
      <c r="S109" s="2">
        <v>7.6572778827977304E-3</v>
      </c>
      <c r="T109" s="2">
        <v>2.7395085066162501E-3</v>
      </c>
      <c r="U109" s="2">
        <v>1.3476937618147399E-2</v>
      </c>
      <c r="V109" s="2">
        <v>2.7395085066162501E-3</v>
      </c>
      <c r="W109" s="2">
        <v>3.05410207939508E-2</v>
      </c>
      <c r="X109" s="2">
        <v>3.8169943289224899E-2</v>
      </c>
      <c r="Y109" s="2">
        <v>1.74722117202268E-2</v>
      </c>
      <c r="Z109" s="2">
        <v>1.1652551984877101E-2</v>
      </c>
      <c r="AA109" s="2">
        <v>1.99141776937618E-2</v>
      </c>
      <c r="AB109" s="2">
        <v>1.5426465028355299E-2</v>
      </c>
      <c r="AC109" s="2">
        <v>9.6068052930056696E-3</v>
      </c>
      <c r="AD109" s="2">
        <v>1.6570321361058599E-2</v>
      </c>
      <c r="AE109" s="2">
        <v>4.5713421550094502E-2</v>
      </c>
      <c r="AF109" s="2">
        <v>1.1652551984877101E-2</v>
      </c>
      <c r="AG109" s="2">
        <v>8.5591682419659705E-3</v>
      </c>
    </row>
    <row r="110" spans="1:33" hidden="1" x14ac:dyDescent="0.3">
      <c r="A110" t="s">
        <v>130</v>
      </c>
      <c r="B110">
        <v>108</v>
      </c>
      <c r="C110" t="str">
        <f>LEFT(Table1[[#This Row],[Contingency id]])</f>
        <v>C</v>
      </c>
      <c r="D110" s="1">
        <v>7.5075075075075007E-2</v>
      </c>
      <c r="E110" s="1">
        <v>7.0105263157894697</v>
      </c>
      <c r="F110">
        <v>1332</v>
      </c>
      <c r="G110">
        <v>190</v>
      </c>
      <c r="H110" s="2">
        <v>1.47522522522522E-2</v>
      </c>
      <c r="I110" s="2">
        <f>AVERAGE(Table1[[#This Row],[Estimated costs 1]:[Estimated costs 20]])</f>
        <v>1.1801801801801801E-2</v>
      </c>
      <c r="J110" s="2">
        <f>_xlfn.STDEV.P(Table1[[#This Row],[Estimated costs 1]:[Estimated costs 20]])</f>
        <v>2.3603603603603602E-2</v>
      </c>
      <c r="K110" s="2">
        <f>Table1[[#This Row],[Dev]]/Table1[[#This Row],[Mean]]*100</f>
        <v>200</v>
      </c>
      <c r="L110" s="2">
        <f>Table1[[#This Row],[Estimated costs 1]]-Table1[[#This Row],[Actual cost]]</f>
        <v>-1.47522522522522E-2</v>
      </c>
      <c r="M110" s="2">
        <f>Table1[[#This Row],[Diff 1]]/Table1[[#This Row],[Actual cost]]*100</f>
        <v>-100</v>
      </c>
      <c r="N110" s="2">
        <v>0</v>
      </c>
      <c r="O110" s="2">
        <v>0</v>
      </c>
      <c r="P110" s="2">
        <v>0</v>
      </c>
      <c r="Q110" s="2">
        <v>0</v>
      </c>
      <c r="R110" s="2">
        <v>5.9009009009009003E-2</v>
      </c>
      <c r="S110" s="2">
        <v>0</v>
      </c>
      <c r="T110" s="2">
        <v>0</v>
      </c>
      <c r="U110" s="2">
        <v>5.9009009009009003E-2</v>
      </c>
      <c r="V110" s="2">
        <v>5.9009009009009003E-2</v>
      </c>
      <c r="W110" s="2">
        <v>0</v>
      </c>
      <c r="X110" s="2">
        <v>0</v>
      </c>
      <c r="Y110" s="2">
        <v>0</v>
      </c>
      <c r="Z110" s="2">
        <v>0</v>
      </c>
      <c r="AA110" s="2">
        <v>5.9009009009009003E-2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</row>
    <row r="111" spans="1:33" hidden="1" x14ac:dyDescent="0.3">
      <c r="A111" t="s">
        <v>131</v>
      </c>
      <c r="B111">
        <v>109</v>
      </c>
      <c r="C111" t="str">
        <f>LEFT(Table1[[#This Row],[Contingency id]])</f>
        <v>C</v>
      </c>
      <c r="D111" s="1">
        <v>1.8518518518518501</v>
      </c>
      <c r="E111" s="1">
        <v>1.6701030927835001</v>
      </c>
      <c r="F111">
        <v>162</v>
      </c>
      <c r="G111">
        <v>97</v>
      </c>
      <c r="H111" s="2">
        <v>1.4377160493827101E-2</v>
      </c>
      <c r="I111" s="2">
        <f>AVERAGE(Table1[[#This Row],[Estimated costs 1]:[Estimated costs 20]])</f>
        <v>1.5322993827160439E-2</v>
      </c>
      <c r="J111" s="2">
        <f>_xlfn.STDEV.P(Table1[[#This Row],[Estimated costs 1]:[Estimated costs 20]])</f>
        <v>7.3039857771842543E-3</v>
      </c>
      <c r="K111" s="2">
        <f>Table1[[#This Row],[Dev]]/Table1[[#This Row],[Mean]]*100</f>
        <v>47.666832340803616</v>
      </c>
      <c r="L111" s="2">
        <f>Table1[[#This Row],[Estimated costs 1]]-Table1[[#This Row],[Actual cost]]</f>
        <v>-8.3388888888888298E-3</v>
      </c>
      <c r="M111" s="2">
        <f>Table1[[#This Row],[Diff 1]]/Table1[[#This Row],[Actual cost]]*100</f>
        <v>-58.000944570864107</v>
      </c>
      <c r="N111" s="2">
        <v>6.0382716049382701E-3</v>
      </c>
      <c r="O111" s="2">
        <v>6.0382716049382701E-3</v>
      </c>
      <c r="P111" s="2">
        <v>2.66709876543209E-2</v>
      </c>
      <c r="Q111" s="2">
        <v>6.0382716049382701E-3</v>
      </c>
      <c r="R111" s="2">
        <v>2.66709876543209E-2</v>
      </c>
      <c r="S111" s="2">
        <v>1.4806172839506099E-2</v>
      </c>
      <c r="T111" s="2">
        <v>1.7903086419752998E-2</v>
      </c>
      <c r="U111" s="2">
        <v>1.7903086419752998E-2</v>
      </c>
      <c r="V111" s="2">
        <v>2.66709876543209E-2</v>
      </c>
      <c r="W111" s="2">
        <v>1.4806172839506099E-2</v>
      </c>
      <c r="X111" s="2">
        <v>1.4806172839506099E-2</v>
      </c>
      <c r="Y111" s="2">
        <v>1.4806172839506099E-2</v>
      </c>
      <c r="Z111" s="2">
        <v>6.0382716049382701E-3</v>
      </c>
      <c r="AA111" s="2">
        <v>1.7903086419752998E-2</v>
      </c>
      <c r="AB111" s="2">
        <v>6.0382716049382701E-3</v>
      </c>
      <c r="AC111" s="2">
        <v>1.4806172839506099E-2</v>
      </c>
      <c r="AD111" s="2">
        <v>1.7903086419752998E-2</v>
      </c>
      <c r="AE111" s="2">
        <v>1.7903086419752998E-2</v>
      </c>
      <c r="AF111" s="2">
        <v>2.66709876543209E-2</v>
      </c>
      <c r="AG111" s="2">
        <v>6.0382716049382701E-3</v>
      </c>
    </row>
    <row r="112" spans="1:33" hidden="1" x14ac:dyDescent="0.3">
      <c r="A112" t="s">
        <v>132</v>
      </c>
      <c r="B112">
        <v>110</v>
      </c>
      <c r="C112" t="str">
        <f>LEFT(Table1[[#This Row],[Contingency id]])</f>
        <v>C</v>
      </c>
      <c r="D112" s="1">
        <v>15.625</v>
      </c>
      <c r="E112" s="1">
        <v>1.2549019607843099</v>
      </c>
      <c r="F112">
        <v>64</v>
      </c>
      <c r="G112">
        <v>51</v>
      </c>
      <c r="H112" s="2">
        <v>1.4233906249999999E-2</v>
      </c>
      <c r="I112" s="2">
        <f>AVERAGE(Table1[[#This Row],[Estimated costs 1]:[Estimated costs 20]])</f>
        <v>1.2942453124999961E-2</v>
      </c>
      <c r="J112" s="2">
        <f>_xlfn.STDEV.P(Table1[[#This Row],[Estimated costs 1]:[Estimated costs 20]])</f>
        <v>2.4489129050964801E-3</v>
      </c>
      <c r="K112" s="2">
        <f>Table1[[#This Row],[Dev]]/Table1[[#This Row],[Mean]]*100</f>
        <v>18.921551281233537</v>
      </c>
      <c r="L112" s="2">
        <f>Table1[[#This Row],[Estimated costs 1]]-Table1[[#This Row],[Actual cost]]</f>
        <v>-3.2420312499999993E-3</v>
      </c>
      <c r="M112" s="2">
        <f>Table1[[#This Row],[Diff 1]]/Table1[[#This Row],[Actual cost]]*100</f>
        <v>-22.776820312414237</v>
      </c>
      <c r="N112" s="2">
        <v>1.0991875E-2</v>
      </c>
      <c r="O112" s="2">
        <v>1.0991875E-2</v>
      </c>
      <c r="P112" s="2">
        <v>1.6495625E-2</v>
      </c>
      <c r="Q112" s="2">
        <v>1.4157499999999899E-2</v>
      </c>
      <c r="R112" s="2">
        <v>1.7906562500000001E-2</v>
      </c>
      <c r="S112" s="2">
        <v>1.04668749999999E-2</v>
      </c>
      <c r="T112" s="2">
        <v>1.36324999999999E-2</v>
      </c>
      <c r="U112" s="2">
        <v>1.36324999999999E-2</v>
      </c>
      <c r="V112" s="2">
        <v>1.41575E-2</v>
      </c>
      <c r="W112" s="2">
        <v>1.6495625E-2</v>
      </c>
      <c r="X112" s="2">
        <v>1.41575E-2</v>
      </c>
      <c r="Y112" s="2">
        <v>1.41575E-2</v>
      </c>
      <c r="Z112" s="2">
        <v>1.41575E-2</v>
      </c>
      <c r="AA112" s="2">
        <v>1.0991874999999899E-2</v>
      </c>
      <c r="AB112" s="2">
        <v>8.7549999999999902E-3</v>
      </c>
      <c r="AC112" s="2">
        <v>8.7549999999999902E-3</v>
      </c>
      <c r="AD112" s="2">
        <v>1.0991874999999899E-2</v>
      </c>
      <c r="AE112" s="2">
        <v>1.2805E-2</v>
      </c>
      <c r="AF112" s="2">
        <v>1.4157499999999899E-2</v>
      </c>
      <c r="AG112" s="2">
        <v>1.0991875E-2</v>
      </c>
    </row>
    <row r="113" spans="1:33" x14ac:dyDescent="0.3">
      <c r="A113" t="s">
        <v>133</v>
      </c>
      <c r="B113">
        <v>111</v>
      </c>
      <c r="C113" t="str">
        <f>LEFT(Table1[[#This Row],[Contingency id]])</f>
        <v>A</v>
      </c>
      <c r="D113" s="1">
        <v>11.6666666666666</v>
      </c>
      <c r="E113" s="1">
        <v>1.3043478260869501</v>
      </c>
      <c r="F113">
        <v>60</v>
      </c>
      <c r="G113">
        <v>46</v>
      </c>
      <c r="H113" s="2">
        <v>1.30108333333333E-2</v>
      </c>
      <c r="I113" s="2">
        <f>AVERAGE(Table1[[#This Row],[Estimated costs 1]:[Estimated costs 20]])</f>
        <v>1.2084116666666603E-2</v>
      </c>
      <c r="J113" s="2">
        <f>_xlfn.STDEV.P(Table1[[#This Row],[Estimated costs 1]:[Estimated costs 20]])</f>
        <v>3.3218300901009497E-3</v>
      </c>
      <c r="K113" s="2">
        <f>Table1[[#This Row],[Dev]]/Table1[[#This Row],[Mean]]*100</f>
        <v>27.489225582073718</v>
      </c>
      <c r="L113" s="2">
        <f>Table1[[#This Row],[Estimated costs 1]]-Table1[[#This Row],[Actual cost]]</f>
        <v>6.9970000000000015E-3</v>
      </c>
      <c r="M113" s="2">
        <f>Table1[[#This Row],[Diff 1]]/Table1[[#This Row],[Actual cost]]*100</f>
        <v>53.778261704989582</v>
      </c>
      <c r="N113" s="2">
        <v>2.0007833333333301E-2</v>
      </c>
      <c r="O113" s="2">
        <v>1.06991666666666E-2</v>
      </c>
      <c r="P113" s="2">
        <v>1.06991666666666E-2</v>
      </c>
      <c r="Q113" s="2">
        <v>2.0007833333333301E-2</v>
      </c>
      <c r="R113" s="2">
        <v>1.06521666666666E-2</v>
      </c>
      <c r="S113" s="2">
        <v>1.06991666666666E-2</v>
      </c>
      <c r="T113" s="2">
        <v>1.06521666666666E-2</v>
      </c>
      <c r="U113" s="2">
        <v>1.06991666666666E-2</v>
      </c>
      <c r="V113" s="2">
        <v>1.06991666666666E-2</v>
      </c>
      <c r="W113" s="2">
        <v>1.07011666666666E-2</v>
      </c>
      <c r="X113" s="2">
        <v>1.9958833333333301E-2</v>
      </c>
      <c r="Y113" s="2">
        <v>1.07011666666666E-2</v>
      </c>
      <c r="Z113" s="2">
        <v>1.06991666666666E-2</v>
      </c>
      <c r="AA113" s="2">
        <v>1.06521666666666E-2</v>
      </c>
      <c r="AB113" s="2">
        <v>1.06991666666666E-2</v>
      </c>
      <c r="AC113" s="2">
        <v>1.06521666666666E-2</v>
      </c>
      <c r="AD113" s="2">
        <v>1.07011666666666E-2</v>
      </c>
      <c r="AE113" s="2">
        <v>1.07011666666666E-2</v>
      </c>
      <c r="AF113" s="2">
        <v>1.07011666666666E-2</v>
      </c>
      <c r="AG113" s="2">
        <v>1.06991666666666E-2</v>
      </c>
    </row>
    <row r="114" spans="1:33" hidden="1" x14ac:dyDescent="0.3">
      <c r="A114" t="s">
        <v>134</v>
      </c>
      <c r="B114">
        <v>112</v>
      </c>
      <c r="C114" t="str">
        <f>LEFT(Table1[[#This Row],[Contingency id]])</f>
        <v>C</v>
      </c>
      <c r="D114" s="1">
        <v>0.71942446043165398</v>
      </c>
      <c r="E114" s="1">
        <v>1.6951219512195099</v>
      </c>
      <c r="F114">
        <v>139</v>
      </c>
      <c r="G114">
        <v>82</v>
      </c>
      <c r="H114" s="2">
        <v>1.29424460431654E-2</v>
      </c>
      <c r="I114" s="2">
        <f>AVERAGE(Table1[[#This Row],[Estimated costs 1]:[Estimated costs 20]])</f>
        <v>1.3589568345323742E-2</v>
      </c>
      <c r="J114" s="2">
        <f>_xlfn.STDEV.P(Table1[[#This Row],[Estimated costs 1]:[Estimated costs 20]])</f>
        <v>1.8519459964198758E-2</v>
      </c>
      <c r="K114" s="2">
        <f>Table1[[#This Row],[Dev]]/Table1[[#This Row],[Mean]]*100</f>
        <v>136.27702877384934</v>
      </c>
      <c r="L114" s="2">
        <f>Table1[[#This Row],[Estimated costs 1]]-Table1[[#This Row],[Actual cost]]</f>
        <v>-1.29424460431654E-2</v>
      </c>
      <c r="M114" s="2">
        <f>Table1[[#This Row],[Diff 1]]/Table1[[#This Row],[Actual cost]]*100</f>
        <v>-100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3.8827338129496403E-2</v>
      </c>
      <c r="U114" s="2">
        <v>3.8827338129496403E-2</v>
      </c>
      <c r="V114" s="2">
        <v>0</v>
      </c>
      <c r="W114" s="2">
        <v>0</v>
      </c>
      <c r="X114" s="2">
        <v>3.8827338129496403E-2</v>
      </c>
      <c r="Y114" s="2">
        <v>3.8827338129496403E-2</v>
      </c>
      <c r="Z114" s="2">
        <v>0</v>
      </c>
      <c r="AA114" s="2">
        <v>0</v>
      </c>
      <c r="AB114" s="2">
        <v>0</v>
      </c>
      <c r="AC114" s="2">
        <v>3.8827338129496403E-2</v>
      </c>
      <c r="AD114" s="2">
        <v>0</v>
      </c>
      <c r="AE114" s="2">
        <v>0</v>
      </c>
      <c r="AF114" s="2">
        <v>3.8827338129496403E-2</v>
      </c>
      <c r="AG114" s="2">
        <v>3.8827338129496403E-2</v>
      </c>
    </row>
    <row r="115" spans="1:33" x14ac:dyDescent="0.3">
      <c r="A115" t="s">
        <v>135</v>
      </c>
      <c r="B115">
        <v>113</v>
      </c>
      <c r="C115" t="str">
        <f>LEFT(Table1[[#This Row],[Contingency id]])</f>
        <v>A</v>
      </c>
      <c r="D115" s="1">
        <v>5.3846153846153797</v>
      </c>
      <c r="E115" s="1">
        <v>1.6666666666666601</v>
      </c>
      <c r="F115">
        <v>130</v>
      </c>
      <c r="G115">
        <v>78</v>
      </c>
      <c r="H115" s="2">
        <v>1.28207692307692E-2</v>
      </c>
      <c r="I115" s="2">
        <f>AVERAGE(Table1[[#This Row],[Estimated costs 1]:[Estimated costs 20]])</f>
        <v>1.144323076923073E-2</v>
      </c>
      <c r="J115" s="2">
        <f>_xlfn.STDEV.P(Table1[[#This Row],[Estimated costs 1]:[Estimated costs 20]])</f>
        <v>3.3392960814408947E-3</v>
      </c>
      <c r="K115" s="2">
        <f>Table1[[#This Row],[Dev]]/Table1[[#This Row],[Mean]]*100</f>
        <v>29.18140994254701</v>
      </c>
      <c r="L115" s="2">
        <f>Table1[[#This Row],[Estimated costs 1]]-Table1[[#This Row],[Actual cost]]</f>
        <v>-4.9292307692307396E-3</v>
      </c>
      <c r="M115" s="2">
        <f>Table1[[#This Row],[Diff 1]]/Table1[[#This Row],[Actual cost]]*100</f>
        <v>-38.447231055378758</v>
      </c>
      <c r="N115" s="2">
        <v>7.8915384615384603E-3</v>
      </c>
      <c r="O115" s="2">
        <v>1.8976923076922999E-2</v>
      </c>
      <c r="P115" s="2">
        <v>1.32353846153846E-2</v>
      </c>
      <c r="Q115" s="2">
        <v>1.74723076923076E-2</v>
      </c>
      <c r="R115" s="2">
        <v>1.2128461538461499E-2</v>
      </c>
      <c r="S115" s="2">
        <v>1.3395384615384601E-2</v>
      </c>
      <c r="T115" s="2">
        <v>9.1584615384615303E-3</v>
      </c>
      <c r="U115" s="2">
        <v>1.3395384615384601E-2</v>
      </c>
      <c r="V115" s="2">
        <v>1.21192307692307E-2</v>
      </c>
      <c r="W115" s="2">
        <v>6.3776923076923004E-3</v>
      </c>
      <c r="X115" s="2">
        <v>7.8915384615384603E-3</v>
      </c>
      <c r="Y115" s="2">
        <v>1.0614615384615301E-2</v>
      </c>
      <c r="Z115" s="2">
        <v>1.0614615384615301E-2</v>
      </c>
      <c r="AA115" s="2">
        <v>1.21192307692307E-2</v>
      </c>
      <c r="AB115" s="2">
        <v>1.6205384615384601E-2</v>
      </c>
      <c r="AC115" s="2">
        <v>9.1584615384615303E-3</v>
      </c>
      <c r="AD115" s="2">
        <v>1.04546153846153E-2</v>
      </c>
      <c r="AE115" s="2">
        <v>1.21192307692307E-2</v>
      </c>
      <c r="AF115" s="2">
        <v>9.1584615384615303E-3</v>
      </c>
      <c r="AG115" s="2">
        <v>6.3776923076923004E-3</v>
      </c>
    </row>
    <row r="116" spans="1:33" x14ac:dyDescent="0.3">
      <c r="A116" t="s">
        <v>136</v>
      </c>
      <c r="B116">
        <v>114</v>
      </c>
      <c r="C116" t="str">
        <f>LEFT(Table1[[#This Row],[Contingency id]])</f>
        <v>A</v>
      </c>
      <c r="D116" s="1">
        <v>11.6666666666666</v>
      </c>
      <c r="E116" s="1">
        <v>1.27659574468085</v>
      </c>
      <c r="F116">
        <v>60</v>
      </c>
      <c r="G116">
        <v>47</v>
      </c>
      <c r="H116" s="2">
        <v>1.27318333333333E-2</v>
      </c>
      <c r="I116" s="2">
        <f>AVERAGE(Table1[[#This Row],[Estimated costs 1]:[Estimated costs 20]])</f>
        <v>1.2138366666666631E-2</v>
      </c>
      <c r="J116" s="2">
        <f>_xlfn.STDEV.P(Table1[[#This Row],[Estimated costs 1]:[Estimated costs 20]])</f>
        <v>2.5512898184600051E-3</v>
      </c>
      <c r="K116" s="2">
        <f>Table1[[#This Row],[Dev]]/Table1[[#This Row],[Mean]]*100</f>
        <v>21.0183947191688</v>
      </c>
      <c r="L116" s="2">
        <f>Table1[[#This Row],[Estimated costs 1]]-Table1[[#This Row],[Actual cost]]</f>
        <v>-2.9673333333333097E-3</v>
      </c>
      <c r="M116" s="2">
        <f>Table1[[#This Row],[Diff 1]]/Table1[[#This Row],[Actual cost]]*100</f>
        <v>-23.306410441020414</v>
      </c>
      <c r="N116" s="2">
        <v>9.7644999999999902E-3</v>
      </c>
      <c r="O116" s="2">
        <v>9.7645000000000006E-3</v>
      </c>
      <c r="P116" s="2">
        <v>1.2811499999999899E-2</v>
      </c>
      <c r="Q116" s="2">
        <v>9.7645000000000006E-3</v>
      </c>
      <c r="R116" s="2">
        <v>1.2811499999999899E-2</v>
      </c>
      <c r="S116" s="2">
        <v>9.7644999999999902E-3</v>
      </c>
      <c r="T116" s="2">
        <v>1.2811499999999899E-2</v>
      </c>
      <c r="U116" s="2">
        <v>9.7645000000000006E-3</v>
      </c>
      <c r="V116" s="2">
        <v>1.8586833333333299E-2</v>
      </c>
      <c r="W116" s="2">
        <v>1.2811499999999899E-2</v>
      </c>
      <c r="X116" s="2">
        <v>1.55398333333333E-2</v>
      </c>
      <c r="Y116" s="2">
        <v>1.2811499999999899E-2</v>
      </c>
      <c r="Z116" s="2">
        <v>9.7645000000000006E-3</v>
      </c>
      <c r="AA116" s="2">
        <v>1.55398333333333E-2</v>
      </c>
      <c r="AB116" s="2">
        <v>1.28115E-2</v>
      </c>
      <c r="AC116" s="2">
        <v>1.55398333333333E-2</v>
      </c>
      <c r="AD116" s="2">
        <v>9.7645000000000006E-3</v>
      </c>
      <c r="AE116" s="2">
        <v>9.7645000000000006E-3</v>
      </c>
      <c r="AF116" s="2">
        <v>9.7644999999999902E-3</v>
      </c>
      <c r="AG116" s="2">
        <v>1.2811499999999899E-2</v>
      </c>
    </row>
    <row r="117" spans="1:33" hidden="1" x14ac:dyDescent="0.3">
      <c r="A117" t="s">
        <v>137</v>
      </c>
      <c r="B117">
        <v>115</v>
      </c>
      <c r="C117" t="str">
        <f>LEFT(Table1[[#This Row],[Contingency id]])</f>
        <v>C</v>
      </c>
      <c r="D117" s="1">
        <v>0.30143180105501099</v>
      </c>
      <c r="E117" s="1">
        <v>6.8756476683937802</v>
      </c>
      <c r="F117">
        <v>1327</v>
      </c>
      <c r="G117">
        <v>193</v>
      </c>
      <c r="H117" s="2">
        <v>1.2458176337603599E-2</v>
      </c>
      <c r="I117" s="2">
        <f>AVERAGE(Table1[[#This Row],[Estimated costs 1]:[Estimated costs 20]])</f>
        <v>7.6726450640542346E-3</v>
      </c>
      <c r="J117" s="2">
        <f>_xlfn.STDEV.P(Table1[[#This Row],[Estimated costs 1]:[Estimated costs 20]])</f>
        <v>7.587990820026042E-3</v>
      </c>
      <c r="K117" s="2">
        <f>Table1[[#This Row],[Dev]]/Table1[[#This Row],[Mean]]*100</f>
        <v>98.896674571526958</v>
      </c>
      <c r="L117" s="2">
        <f>Table1[[#This Row],[Estimated costs 1]]-Table1[[#This Row],[Actual cost]]</f>
        <v>-5.2599849284099866E-4</v>
      </c>
      <c r="M117" s="2">
        <f>Table1[[#This Row],[Diff 1]]/Table1[[#This Row],[Actual cost]]*100</f>
        <v>-4.2221146866683172</v>
      </c>
      <c r="N117" s="2">
        <v>1.1932177844762601E-2</v>
      </c>
      <c r="O117" s="2">
        <v>1.92946495855312E-2</v>
      </c>
      <c r="P117" s="2">
        <v>1.92946495855312E-2</v>
      </c>
      <c r="Q117" s="2">
        <v>5.5192162773172503E-3</v>
      </c>
      <c r="R117" s="2">
        <v>0</v>
      </c>
      <c r="S117" s="2">
        <v>1.92946495855312E-2</v>
      </c>
      <c r="T117" s="2">
        <v>0</v>
      </c>
      <c r="U117" s="2">
        <v>5.5192162773172503E-3</v>
      </c>
      <c r="V117" s="2">
        <v>5.5192162773172503E-3</v>
      </c>
      <c r="W117" s="2">
        <v>5.5192162773172503E-3</v>
      </c>
      <c r="X117" s="2">
        <v>1.92946495855312E-2</v>
      </c>
      <c r="Y117" s="2">
        <v>5.5192162773172503E-3</v>
      </c>
      <c r="Z117" s="2">
        <v>0</v>
      </c>
      <c r="AA117" s="2">
        <v>0</v>
      </c>
      <c r="AB117" s="2">
        <v>0</v>
      </c>
      <c r="AC117" s="2">
        <v>1.1932177844762601E-2</v>
      </c>
      <c r="AD117" s="2">
        <v>5.5192162773172503E-3</v>
      </c>
      <c r="AE117" s="2">
        <v>0</v>
      </c>
      <c r="AF117" s="2">
        <v>1.92946495855312E-2</v>
      </c>
      <c r="AG117" s="2">
        <v>0</v>
      </c>
    </row>
    <row r="118" spans="1:33" hidden="1" x14ac:dyDescent="0.3">
      <c r="A118" t="s">
        <v>138</v>
      </c>
      <c r="B118">
        <v>116</v>
      </c>
      <c r="C118" t="str">
        <f>LEFT(Table1[[#This Row],[Contingency id]])</f>
        <v>C</v>
      </c>
      <c r="D118" s="1">
        <v>14.0625</v>
      </c>
      <c r="E118" s="1">
        <v>1.3333333333333299</v>
      </c>
      <c r="F118">
        <v>64</v>
      </c>
      <c r="G118">
        <v>48</v>
      </c>
      <c r="H118" s="2">
        <v>1.229546875E-2</v>
      </c>
      <c r="I118" s="2">
        <f>AVERAGE(Table1[[#This Row],[Estimated costs 1]:[Estimated costs 20]])</f>
        <v>1.0962515624999999E-2</v>
      </c>
      <c r="J118" s="2">
        <f>_xlfn.STDEV.P(Table1[[#This Row],[Estimated costs 1]:[Estimated costs 20]])</f>
        <v>3.6387676639297061E-3</v>
      </c>
      <c r="K118" s="2">
        <f>Table1[[#This Row],[Dev]]/Table1[[#This Row],[Mean]]*100</f>
        <v>33.192816214843084</v>
      </c>
      <c r="L118" s="2">
        <f>Table1[[#This Row],[Estimated costs 1]]-Table1[[#This Row],[Actual cost]]</f>
        <v>2.1385937500000007E-3</v>
      </c>
      <c r="M118" s="2">
        <f>Table1[[#This Row],[Diff 1]]/Table1[[#This Row],[Actual cost]]*100</f>
        <v>17.393348667573171</v>
      </c>
      <c r="N118" s="2">
        <v>1.4434062500000001E-2</v>
      </c>
      <c r="O118" s="2">
        <v>9.4028124999999997E-3</v>
      </c>
      <c r="P118" s="2">
        <v>8.6925000000000006E-3</v>
      </c>
      <c r="Q118" s="2">
        <v>1.4434062500000001E-2</v>
      </c>
      <c r="R118" s="2">
        <v>1.298625E-2</v>
      </c>
      <c r="S118" s="2">
        <v>1.0889062499999999E-2</v>
      </c>
      <c r="T118" s="2">
        <v>1.51828125E-2</v>
      </c>
      <c r="U118" s="2">
        <v>8.6925000000000006E-3</v>
      </c>
      <c r="V118" s="2">
        <v>1.8017499999999999E-2</v>
      </c>
      <c r="W118" s="2">
        <v>9.4028124999999997E-3</v>
      </c>
      <c r="X118" s="2">
        <v>5.1090624999999999E-3</v>
      </c>
      <c r="Y118" s="2">
        <v>5.1090624999999999E-3</v>
      </c>
      <c r="Z118" s="2">
        <v>5.1090624999999999E-3</v>
      </c>
      <c r="AA118" s="2">
        <v>1.4434062500000001E-2</v>
      </c>
      <c r="AB118" s="2">
        <v>7.3056249999999996E-3</v>
      </c>
      <c r="AC118" s="2">
        <v>1.15993749999999E-2</v>
      </c>
      <c r="AD118" s="2">
        <v>1.372375E-2</v>
      </c>
      <c r="AE118" s="2">
        <v>1.1599375E-2</v>
      </c>
      <c r="AF118" s="2">
        <v>1.4434062500000001E-2</v>
      </c>
      <c r="AG118" s="2">
        <v>8.6925000000000006E-3</v>
      </c>
    </row>
    <row r="119" spans="1:33" hidden="1" x14ac:dyDescent="0.3">
      <c r="A119" t="s">
        <v>139</v>
      </c>
      <c r="B119">
        <v>117</v>
      </c>
      <c r="C119" t="str">
        <f>LEFT(Table1[[#This Row],[Contingency id]])</f>
        <v>C</v>
      </c>
      <c r="D119" s="1">
        <v>0.625</v>
      </c>
      <c r="E119" s="1">
        <v>1.6842105263157801</v>
      </c>
      <c r="F119">
        <v>160</v>
      </c>
      <c r="G119">
        <v>95</v>
      </c>
      <c r="H119" s="2">
        <v>1.19875E-2</v>
      </c>
      <c r="I119" s="2">
        <f>AVERAGE(Table1[[#This Row],[Estimated costs 1]:[Estimated costs 20]])</f>
        <v>1.1987500000000005E-2</v>
      </c>
      <c r="J119" s="2">
        <f>_xlfn.STDEV.P(Table1[[#This Row],[Estimated costs 1]:[Estimated costs 20]])</f>
        <v>5.2041704279304213E-18</v>
      </c>
      <c r="K119" s="2">
        <f>Table1[[#This Row],[Dev]]/Table1[[#This Row],[Mean]]*100</f>
        <v>4.3413309096395577E-14</v>
      </c>
      <c r="L119" s="2">
        <f>Table1[[#This Row],[Estimated costs 1]]-Table1[[#This Row],[Actual cost]]</f>
        <v>0</v>
      </c>
      <c r="M119" s="2">
        <f>Table1[[#This Row],[Diff 1]]/Table1[[#This Row],[Actual cost]]*100</f>
        <v>0</v>
      </c>
      <c r="N119" s="2">
        <v>1.19875E-2</v>
      </c>
      <c r="O119" s="2">
        <v>1.19875E-2</v>
      </c>
      <c r="P119" s="2">
        <v>1.19875E-2</v>
      </c>
      <c r="Q119" s="2">
        <v>1.19875E-2</v>
      </c>
      <c r="R119" s="2">
        <v>1.19875E-2</v>
      </c>
      <c r="S119" s="2">
        <v>1.19875E-2</v>
      </c>
      <c r="T119" s="2">
        <v>1.19875E-2</v>
      </c>
      <c r="U119" s="2">
        <v>1.19875E-2</v>
      </c>
      <c r="V119" s="2">
        <v>1.19875E-2</v>
      </c>
      <c r="W119" s="2">
        <v>1.19875E-2</v>
      </c>
      <c r="X119" s="2">
        <v>1.19875E-2</v>
      </c>
      <c r="Y119" s="2">
        <v>1.19875E-2</v>
      </c>
      <c r="Z119" s="2">
        <v>1.19875E-2</v>
      </c>
      <c r="AA119" s="2">
        <v>1.19875E-2</v>
      </c>
      <c r="AB119" s="2">
        <v>1.19875E-2</v>
      </c>
      <c r="AC119" s="2">
        <v>1.19875E-2</v>
      </c>
      <c r="AD119" s="2">
        <v>1.19875E-2</v>
      </c>
      <c r="AE119" s="2">
        <v>1.19875E-2</v>
      </c>
      <c r="AF119" s="2">
        <v>1.19875E-2</v>
      </c>
      <c r="AG119" s="2">
        <v>1.19875E-2</v>
      </c>
    </row>
    <row r="120" spans="1:33" hidden="1" x14ac:dyDescent="0.3">
      <c r="A120" t="s">
        <v>140</v>
      </c>
      <c r="B120">
        <v>118</v>
      </c>
      <c r="C120" t="str">
        <f>LEFT(Table1[[#This Row],[Contingency id]])</f>
        <v>C</v>
      </c>
      <c r="D120" s="1">
        <v>3.3898305084745699</v>
      </c>
      <c r="E120" s="1">
        <v>1.5945945945945901</v>
      </c>
      <c r="F120">
        <v>118</v>
      </c>
      <c r="G120">
        <v>74</v>
      </c>
      <c r="H120" s="2">
        <v>1.1790677966101599E-2</v>
      </c>
      <c r="I120" s="2">
        <f>AVERAGE(Table1[[#This Row],[Estimated costs 1]:[Estimated costs 20]])</f>
        <v>1.0885593220338956E-2</v>
      </c>
      <c r="J120" s="2">
        <f>_xlfn.STDEV.P(Table1[[#This Row],[Estimated costs 1]:[Estimated costs 20]])</f>
        <v>6.0939828381256578E-3</v>
      </c>
      <c r="K120" s="2">
        <f>Table1[[#This Row],[Dev]]/Table1[[#This Row],[Mean]]*100</f>
        <v>55.982092245918992</v>
      </c>
      <c r="L120" s="2">
        <f>Table1[[#This Row],[Estimated costs 1]]-Table1[[#This Row],[Actual cost]]</f>
        <v>4.7440677966102008E-3</v>
      </c>
      <c r="M120" s="2">
        <f>Table1[[#This Row],[Diff 1]]/Table1[[#This Row],[Actual cost]]*100</f>
        <v>40.235750736721641</v>
      </c>
      <c r="N120" s="2">
        <v>1.65347457627118E-2</v>
      </c>
      <c r="O120" s="2">
        <v>8.8872881355932208E-3</v>
      </c>
      <c r="P120" s="2">
        <v>1.03872881355932E-2</v>
      </c>
      <c r="Q120" s="2">
        <v>8.8872881355932208E-3</v>
      </c>
      <c r="R120" s="2">
        <v>1.2273728813559299E-2</v>
      </c>
      <c r="S120" s="2">
        <v>1.9921186440677901E-2</v>
      </c>
      <c r="T120" s="2">
        <v>2.7398305084745701E-3</v>
      </c>
      <c r="U120" s="2">
        <v>2.7398305084745701E-3</v>
      </c>
      <c r="V120" s="2">
        <v>1.9921186440677901E-2</v>
      </c>
      <c r="W120" s="2">
        <v>1.9921186440677901E-2</v>
      </c>
      <c r="X120" s="2">
        <v>2.7398305084745701E-3</v>
      </c>
      <c r="Y120" s="2">
        <v>1.2273728813559299E-2</v>
      </c>
      <c r="Z120" s="2">
        <v>2.7398305084745701E-3</v>
      </c>
      <c r="AA120" s="2">
        <v>1.65347457627118E-2</v>
      </c>
      <c r="AB120" s="2">
        <v>1.03872881355932E-2</v>
      </c>
      <c r="AC120" s="2">
        <v>8.8872881355932208E-3</v>
      </c>
      <c r="AD120" s="2">
        <v>1.03872881355932E-2</v>
      </c>
      <c r="AE120" s="2">
        <v>1.9921186440677901E-2</v>
      </c>
      <c r="AF120" s="2">
        <v>2.7398305084745701E-3</v>
      </c>
      <c r="AG120" s="2">
        <v>8.8872881355932208E-3</v>
      </c>
    </row>
    <row r="121" spans="1:33" hidden="1" x14ac:dyDescent="0.3">
      <c r="A121" t="s">
        <v>141</v>
      </c>
      <c r="B121">
        <v>119</v>
      </c>
      <c r="C121" t="str">
        <f>LEFT(Table1[[#This Row],[Contingency id]])</f>
        <v>B</v>
      </c>
      <c r="D121" s="1">
        <v>3.84615384615384</v>
      </c>
      <c r="E121" s="1">
        <v>1.51162790697674</v>
      </c>
      <c r="F121">
        <v>130</v>
      </c>
      <c r="G121">
        <v>86</v>
      </c>
      <c r="H121" s="2">
        <v>1.1764615384615301E-2</v>
      </c>
      <c r="I121" s="2">
        <f>AVERAGE(Table1[[#This Row],[Estimated costs 1]:[Estimated costs 20]])</f>
        <v>1.3580461538461508E-2</v>
      </c>
      <c r="J121" s="2">
        <f>_xlfn.STDEV.P(Table1[[#This Row],[Estimated costs 1]:[Estimated costs 20]])</f>
        <v>5.3477799652017158E-3</v>
      </c>
      <c r="K121" s="2">
        <f>Table1[[#This Row],[Dev]]/Table1[[#This Row],[Mean]]*100</f>
        <v>39.378484671203232</v>
      </c>
      <c r="L121" s="2">
        <f>Table1[[#This Row],[Estimated costs 1]]-Table1[[#This Row],[Actual cost]]</f>
        <v>4.3415384615385008E-3</v>
      </c>
      <c r="M121" s="2">
        <f>Table1[[#This Row],[Diff 1]]/Table1[[#This Row],[Actual cost]]*100</f>
        <v>36.903360795083643</v>
      </c>
      <c r="N121" s="2">
        <v>1.6106153846153801E-2</v>
      </c>
      <c r="O121" s="2">
        <v>1.9570769230769201E-2</v>
      </c>
      <c r="P121" s="2">
        <v>1.6106153846153801E-2</v>
      </c>
      <c r="Q121" s="2">
        <v>1.51676923076923E-2</v>
      </c>
      <c r="R121" s="2">
        <v>3.9584615384615296E-3</v>
      </c>
      <c r="S121" s="2">
        <v>7.4230769230769203E-3</v>
      </c>
      <c r="T121" s="2">
        <v>2.1309230769230698E-2</v>
      </c>
      <c r="U121" s="2">
        <v>3.9584615384615296E-3</v>
      </c>
      <c r="V121" s="2">
        <v>8.3615384615384602E-3</v>
      </c>
      <c r="W121" s="2">
        <v>7.4230769230769203E-3</v>
      </c>
      <c r="X121" s="2">
        <v>1.51676923076923E-2</v>
      </c>
      <c r="Y121" s="2">
        <v>1.1703076923076899E-2</v>
      </c>
      <c r="Z121" s="2">
        <v>1.6106153846153801E-2</v>
      </c>
      <c r="AA121" s="2">
        <v>1.6106153846153801E-2</v>
      </c>
      <c r="AB121" s="2">
        <v>2.1309230769230698E-2</v>
      </c>
      <c r="AC121" s="2">
        <v>1.6106153846153801E-2</v>
      </c>
      <c r="AD121" s="2">
        <v>1.9570769230769201E-2</v>
      </c>
      <c r="AE121" s="2">
        <v>1.1826153846153801E-2</v>
      </c>
      <c r="AF121" s="2">
        <v>1.69061538461538E-2</v>
      </c>
      <c r="AG121" s="2">
        <v>7.4230769230769203E-3</v>
      </c>
    </row>
    <row r="122" spans="1:33" x14ac:dyDescent="0.3">
      <c r="A122" t="s">
        <v>142</v>
      </c>
      <c r="B122">
        <v>120</v>
      </c>
      <c r="C122" t="str">
        <f>LEFT(Table1[[#This Row],[Contingency id]])</f>
        <v>A</v>
      </c>
      <c r="D122" s="1">
        <v>4.6153846153846096</v>
      </c>
      <c r="E122" s="1">
        <v>1.58536585365853</v>
      </c>
      <c r="F122">
        <v>130</v>
      </c>
      <c r="G122">
        <v>82</v>
      </c>
      <c r="H122" s="2">
        <v>1.17015384615384E-2</v>
      </c>
      <c r="I122" s="2">
        <f>AVERAGE(Table1[[#This Row],[Estimated costs 1]:[Estimated costs 20]])</f>
        <v>1.0061730769230748E-2</v>
      </c>
      <c r="J122" s="2">
        <f>_xlfn.STDEV.P(Table1[[#This Row],[Estimated costs 1]:[Estimated costs 20]])</f>
        <v>4.7449123851657417E-3</v>
      </c>
      <c r="K122" s="2">
        <f>Table1[[#This Row],[Dev]]/Table1[[#This Row],[Mean]]*100</f>
        <v>47.158013804900342</v>
      </c>
      <c r="L122" s="2">
        <f>Table1[[#This Row],[Estimated costs 1]]-Table1[[#This Row],[Actual cost]]</f>
        <v>3.1076923076919956E-4</v>
      </c>
      <c r="M122" s="2">
        <f>Table1[[#This Row],[Diff 1]]/Table1[[#This Row],[Actual cost]]*100</f>
        <v>2.6557980541675095</v>
      </c>
      <c r="N122" s="2">
        <v>1.20123076923076E-2</v>
      </c>
      <c r="O122" s="2">
        <v>1.38361538461538E-2</v>
      </c>
      <c r="P122" s="2">
        <v>5.5484615384615299E-3</v>
      </c>
      <c r="Q122" s="2">
        <v>1.7317692307692301E-2</v>
      </c>
      <c r="R122" s="2">
        <v>5.5484615384615299E-3</v>
      </c>
      <c r="S122" s="2">
        <v>1.38361538461538E-2</v>
      </c>
      <c r="T122" s="2">
        <v>5.8361538461538399E-3</v>
      </c>
      <c r="U122" s="2">
        <v>9.7207692307692307E-3</v>
      </c>
      <c r="V122" s="2">
        <v>9.6638461538461496E-3</v>
      </c>
      <c r="W122" s="2">
        <v>1.6472307692307599E-2</v>
      </c>
      <c r="X122" s="2">
        <v>1.7207692307692299E-3</v>
      </c>
      <c r="Y122" s="2">
        <v>1.6127692307692301E-2</v>
      </c>
      <c r="Z122" s="2">
        <v>1.38361538461538E-2</v>
      </c>
      <c r="AA122" s="2">
        <v>1.7207692307692299E-3</v>
      </c>
      <c r="AB122" s="2">
        <v>8.1846153846153805E-3</v>
      </c>
      <c r="AC122" s="2">
        <v>5.8361538461538399E-3</v>
      </c>
      <c r="AD122" s="2">
        <v>1.349E-2</v>
      </c>
      <c r="AE122" s="2">
        <v>1.49692307692307E-2</v>
      </c>
      <c r="AF122" s="2">
        <v>5.8361538461538399E-3</v>
      </c>
      <c r="AG122" s="2">
        <v>9.7207692307692307E-3</v>
      </c>
    </row>
    <row r="123" spans="1:33" x14ac:dyDescent="0.3">
      <c r="A123" t="s">
        <v>143</v>
      </c>
      <c r="B123">
        <v>121</v>
      </c>
      <c r="C123" t="str">
        <f>LEFT(Table1[[#This Row],[Contingency id]])</f>
        <v>A</v>
      </c>
      <c r="D123" s="1">
        <v>4.2735042735042699</v>
      </c>
      <c r="E123" s="1">
        <v>1.48101265822784</v>
      </c>
      <c r="F123">
        <v>117</v>
      </c>
      <c r="G123">
        <v>79</v>
      </c>
      <c r="H123" s="2">
        <v>1.0690598290598201E-2</v>
      </c>
      <c r="I123" s="2">
        <f>AVERAGE(Table1[[#This Row],[Estimated costs 1]:[Estimated costs 20]])</f>
        <v>1.1319999999999979E-2</v>
      </c>
      <c r="J123" s="2">
        <f>_xlfn.STDEV.P(Table1[[#This Row],[Estimated costs 1]:[Estimated costs 20]])</f>
        <v>3.681831434048031E-3</v>
      </c>
      <c r="K123" s="2">
        <f>Table1[[#This Row],[Dev]]/Table1[[#This Row],[Mean]]*100</f>
        <v>32.525012668268886</v>
      </c>
      <c r="L123" s="2">
        <f>Table1[[#This Row],[Estimated costs 1]]-Table1[[#This Row],[Actual cost]]</f>
        <v>-1.6649572649571811E-3</v>
      </c>
      <c r="M123" s="2">
        <f>Table1[[#This Row],[Diff 1]]/Table1[[#This Row],[Actual cost]]*100</f>
        <v>-15.574032619123107</v>
      </c>
      <c r="N123" s="2">
        <v>9.0256410256410197E-3</v>
      </c>
      <c r="O123" s="2">
        <v>1.30051282051282E-2</v>
      </c>
      <c r="P123" s="2">
        <v>1.23555555555555E-2</v>
      </c>
      <c r="Q123" s="2">
        <v>9.0256410256410197E-3</v>
      </c>
      <c r="R123" s="2">
        <v>1.30051282051282E-2</v>
      </c>
      <c r="S123" s="2">
        <v>1.7222222222222201E-2</v>
      </c>
      <c r="T123" s="2">
        <v>4.1589743589743504E-3</v>
      </c>
      <c r="U123" s="2">
        <v>1.30051282051282E-2</v>
      </c>
      <c r="V123" s="2">
        <v>1.7222222222222201E-2</v>
      </c>
      <c r="W123" s="2">
        <v>4.1589743589743504E-3</v>
      </c>
      <c r="X123" s="2">
        <v>1.7222222222222201E-2</v>
      </c>
      <c r="Y123" s="2">
        <v>8.3760683760683696E-3</v>
      </c>
      <c r="Z123" s="2">
        <v>8.1384615384615302E-3</v>
      </c>
      <c r="AA123" s="2">
        <v>1.23555555555555E-2</v>
      </c>
      <c r="AB123" s="2">
        <v>9.0256410256410197E-3</v>
      </c>
      <c r="AC123" s="2">
        <v>8.1384615384615302E-3</v>
      </c>
      <c r="AD123" s="2">
        <v>1.3242735042735E-2</v>
      </c>
      <c r="AE123" s="2">
        <v>1.30051282051282E-2</v>
      </c>
      <c r="AF123" s="2">
        <v>1.23555555555555E-2</v>
      </c>
      <c r="AG123" s="2">
        <v>1.23555555555555E-2</v>
      </c>
    </row>
    <row r="124" spans="1:33" hidden="1" x14ac:dyDescent="0.3">
      <c r="A124" t="s">
        <v>144</v>
      </c>
      <c r="B124">
        <v>122</v>
      </c>
      <c r="C124" t="str">
        <f>LEFT(Table1[[#This Row],[Contingency id]])</f>
        <v>B</v>
      </c>
      <c r="D124" s="1">
        <v>3.3898305084745699</v>
      </c>
      <c r="E124" s="1">
        <v>1.5526315789473599</v>
      </c>
      <c r="F124">
        <v>118</v>
      </c>
      <c r="G124">
        <v>76</v>
      </c>
      <c r="H124" s="2">
        <v>1.03923728813559E-2</v>
      </c>
      <c r="I124" s="2">
        <f>AVERAGE(Table1[[#This Row],[Estimated costs 1]:[Estimated costs 20]])</f>
        <v>9.6459322033897975E-3</v>
      </c>
      <c r="J124" s="2">
        <f>_xlfn.STDEV.P(Table1[[#This Row],[Estimated costs 1]:[Estimated costs 20]])</f>
        <v>4.5178764717338643E-3</v>
      </c>
      <c r="K124" s="2">
        <f>Table1[[#This Row],[Dev]]/Table1[[#This Row],[Mean]]*100</f>
        <v>46.837116169510097</v>
      </c>
      <c r="L124" s="2">
        <f>Table1[[#This Row],[Estimated costs 1]]-Table1[[#This Row],[Actual cost]]</f>
        <v>-6.0915254237287903E-3</v>
      </c>
      <c r="M124" s="2">
        <f>Table1[[#This Row],[Diff 1]]/Table1[[#This Row],[Actual cost]]*100</f>
        <v>-58.615346978716417</v>
      </c>
      <c r="N124" s="2">
        <v>4.3008474576271098E-3</v>
      </c>
      <c r="O124" s="2">
        <v>1.1507627118644E-2</v>
      </c>
      <c r="P124" s="2">
        <v>9.2771186440677895E-3</v>
      </c>
      <c r="Q124" s="2">
        <v>9.2771186440677895E-3</v>
      </c>
      <c r="R124" s="2">
        <v>1.6483898305084701E-2</v>
      </c>
      <c r="S124" s="2">
        <v>1.6483898305084701E-2</v>
      </c>
      <c r="T124" s="2">
        <v>1.6483898305084701E-2</v>
      </c>
      <c r="U124" s="2">
        <v>4.3008474576271098E-3</v>
      </c>
      <c r="V124" s="2">
        <v>1.1507627118644E-2</v>
      </c>
      <c r="W124" s="2">
        <v>4.3008474576271098E-3</v>
      </c>
      <c r="X124" s="2">
        <v>1.1507627118644E-2</v>
      </c>
      <c r="Y124" s="2">
        <v>4.3008474576271098E-3</v>
      </c>
      <c r="Z124" s="2">
        <v>4.3008474576271098E-3</v>
      </c>
      <c r="AA124" s="2">
        <v>1.6483898305084701E-2</v>
      </c>
      <c r="AB124" s="2">
        <v>4.3008474576271098E-3</v>
      </c>
      <c r="AC124" s="2">
        <v>1.1507627118644E-2</v>
      </c>
      <c r="AD124" s="2">
        <v>1.1507627118644E-2</v>
      </c>
      <c r="AE124" s="2">
        <v>9.2771186440677895E-3</v>
      </c>
      <c r="AF124" s="2">
        <v>4.3008474576271098E-3</v>
      </c>
      <c r="AG124" s="2">
        <v>1.1507627118644E-2</v>
      </c>
    </row>
    <row r="125" spans="1:33" hidden="1" x14ac:dyDescent="0.3">
      <c r="A125" t="s">
        <v>145</v>
      </c>
      <c r="B125">
        <v>123</v>
      </c>
      <c r="C125" t="str">
        <f>LEFT(Table1[[#This Row],[Contingency id]])</f>
        <v>B</v>
      </c>
      <c r="D125" s="1">
        <v>1.5037593984962401</v>
      </c>
      <c r="E125" s="1">
        <v>1.9</v>
      </c>
      <c r="F125">
        <v>133</v>
      </c>
      <c r="G125">
        <v>70</v>
      </c>
      <c r="H125" s="2">
        <v>8.9992481203007499E-3</v>
      </c>
      <c r="I125" s="2">
        <f>AVERAGE(Table1[[#This Row],[Estimated costs 1]:[Estimated costs 20]])</f>
        <v>9.6943609022556217E-3</v>
      </c>
      <c r="J125" s="2">
        <f>_xlfn.STDEV.P(Table1[[#This Row],[Estimated costs 1]:[Estimated costs 20]])</f>
        <v>3.1854069398395747E-3</v>
      </c>
      <c r="K125" s="2">
        <f>Table1[[#This Row],[Dev]]/Table1[[#This Row],[Mean]]*100</f>
        <v>32.858349012965</v>
      </c>
      <c r="L125" s="2">
        <f>Table1[[#This Row],[Estimated costs 1]]-Table1[[#This Row],[Actual cost]]</f>
        <v>-1.3902255639097801E-3</v>
      </c>
      <c r="M125" s="2">
        <f>Table1[[#This Row],[Diff 1]]/Table1[[#This Row],[Actual cost]]*100</f>
        <v>-15.448241289999231</v>
      </c>
      <c r="N125" s="2">
        <v>7.6090225563909698E-3</v>
      </c>
      <c r="O125" s="2">
        <v>7.6090225563909698E-3</v>
      </c>
      <c r="P125" s="2">
        <v>7.6090225563909698E-3</v>
      </c>
      <c r="Q125" s="2">
        <v>1.4560150375939799E-2</v>
      </c>
      <c r="R125" s="2">
        <v>7.6090225563909698E-3</v>
      </c>
      <c r="S125" s="2">
        <v>1.4560150375939799E-2</v>
      </c>
      <c r="T125" s="2">
        <v>1.4560150375939799E-2</v>
      </c>
      <c r="U125" s="2">
        <v>7.6090225563909698E-3</v>
      </c>
      <c r="V125" s="2">
        <v>7.6090225563909698E-3</v>
      </c>
      <c r="W125" s="2">
        <v>7.6090225563909698E-3</v>
      </c>
      <c r="X125" s="2">
        <v>1.4560150375939799E-2</v>
      </c>
      <c r="Y125" s="2">
        <v>7.6090225563909698E-3</v>
      </c>
      <c r="Z125" s="2">
        <v>1.4560150375939799E-2</v>
      </c>
      <c r="AA125" s="2">
        <v>7.6090225563909698E-3</v>
      </c>
      <c r="AB125" s="2">
        <v>7.6090225563909698E-3</v>
      </c>
      <c r="AC125" s="2">
        <v>7.6090225563909698E-3</v>
      </c>
      <c r="AD125" s="2">
        <v>7.6090225563909698E-3</v>
      </c>
      <c r="AE125" s="2">
        <v>1.4560150375939799E-2</v>
      </c>
      <c r="AF125" s="2">
        <v>7.6090225563909698E-3</v>
      </c>
      <c r="AG125" s="2">
        <v>7.6090225563909698E-3</v>
      </c>
    </row>
    <row r="126" spans="1:33" hidden="1" x14ac:dyDescent="0.3">
      <c r="A126" t="s">
        <v>146</v>
      </c>
      <c r="B126">
        <v>124</v>
      </c>
      <c r="C126" t="str">
        <f>LEFT(Table1[[#This Row],[Contingency id]])</f>
        <v>B</v>
      </c>
      <c r="D126" s="1">
        <v>5.0847457627118597</v>
      </c>
      <c r="E126" s="1">
        <v>1.37209302325581</v>
      </c>
      <c r="F126">
        <v>59</v>
      </c>
      <c r="G126">
        <v>43</v>
      </c>
      <c r="H126" s="2">
        <v>8.85084745762711E-3</v>
      </c>
      <c r="I126" s="2">
        <f>AVERAGE(Table1[[#This Row],[Estimated costs 1]:[Estimated costs 20]])</f>
        <v>8.8508474576271083E-3</v>
      </c>
      <c r="J126" s="2">
        <f>_xlfn.STDEV.P(Table1[[#This Row],[Estimated costs 1]:[Estimated costs 20]])</f>
        <v>1.7347234759768071E-18</v>
      </c>
      <c r="K126" s="2">
        <f>Table1[[#This Row],[Dev]]/Table1[[#This Row],[Mean]]*100</f>
        <v>1.9599518399584786E-14</v>
      </c>
      <c r="L126" s="2">
        <f>Table1[[#This Row],[Estimated costs 1]]-Table1[[#This Row],[Actual cost]]</f>
        <v>0</v>
      </c>
      <c r="M126" s="2">
        <f>Table1[[#This Row],[Diff 1]]/Table1[[#This Row],[Actual cost]]*100</f>
        <v>0</v>
      </c>
      <c r="N126" s="2">
        <v>8.85084745762711E-3</v>
      </c>
      <c r="O126" s="2">
        <v>8.85084745762711E-3</v>
      </c>
      <c r="P126" s="2">
        <v>8.85084745762711E-3</v>
      </c>
      <c r="Q126" s="2">
        <v>8.85084745762711E-3</v>
      </c>
      <c r="R126" s="2">
        <v>8.85084745762711E-3</v>
      </c>
      <c r="S126" s="2">
        <v>8.85084745762711E-3</v>
      </c>
      <c r="T126" s="2">
        <v>8.85084745762711E-3</v>
      </c>
      <c r="U126" s="2">
        <v>8.85084745762711E-3</v>
      </c>
      <c r="V126" s="2">
        <v>8.85084745762711E-3</v>
      </c>
      <c r="W126" s="2">
        <v>8.85084745762711E-3</v>
      </c>
      <c r="X126" s="2">
        <v>8.85084745762711E-3</v>
      </c>
      <c r="Y126" s="2">
        <v>8.85084745762711E-3</v>
      </c>
      <c r="Z126" s="2">
        <v>8.85084745762711E-3</v>
      </c>
      <c r="AA126" s="2">
        <v>8.85084745762711E-3</v>
      </c>
      <c r="AB126" s="2">
        <v>8.85084745762711E-3</v>
      </c>
      <c r="AC126" s="2">
        <v>8.85084745762711E-3</v>
      </c>
      <c r="AD126" s="2">
        <v>8.85084745762711E-3</v>
      </c>
      <c r="AE126" s="2">
        <v>8.85084745762711E-3</v>
      </c>
      <c r="AF126" s="2">
        <v>8.85084745762711E-3</v>
      </c>
      <c r="AG126" s="2">
        <v>8.85084745762711E-3</v>
      </c>
    </row>
    <row r="127" spans="1:33" hidden="1" x14ac:dyDescent="0.3">
      <c r="A127" t="s">
        <v>147</v>
      </c>
      <c r="B127">
        <v>125</v>
      </c>
      <c r="C127" t="str">
        <f>LEFT(Table1[[#This Row],[Contingency id]])</f>
        <v>B</v>
      </c>
      <c r="D127" s="1">
        <v>0.56577086280056499</v>
      </c>
      <c r="E127" s="1">
        <v>4.1345029239765996</v>
      </c>
      <c r="F127">
        <v>707</v>
      </c>
      <c r="G127">
        <v>171</v>
      </c>
      <c r="H127" s="2">
        <v>8.3927864214992896E-3</v>
      </c>
      <c r="I127" s="2">
        <f>AVERAGE(Table1[[#This Row],[Estimated costs 1]:[Estimated costs 20]])</f>
        <v>1.04823479490806E-2</v>
      </c>
      <c r="J127" s="2">
        <f>_xlfn.STDEV.P(Table1[[#This Row],[Estimated costs 1]:[Estimated costs 20]])</f>
        <v>1.2080757879119242E-2</v>
      </c>
      <c r="K127" s="2">
        <f>Table1[[#This Row],[Dev]]/Table1[[#This Row],[Mean]]*100</f>
        <v>115.24858684145127</v>
      </c>
      <c r="L127" s="2">
        <f>Table1[[#This Row],[Estimated costs 1]]-Table1[[#This Row],[Actual cost]]</f>
        <v>-8.3927864214992896E-3</v>
      </c>
      <c r="M127" s="2">
        <f>Table1[[#This Row],[Diff 1]]/Table1[[#This Row],[Actual cost]]*100</f>
        <v>-100</v>
      </c>
      <c r="N127" s="2">
        <v>0</v>
      </c>
      <c r="O127" s="2">
        <v>0</v>
      </c>
      <c r="P127" s="2">
        <v>0</v>
      </c>
      <c r="Q127" s="2">
        <v>0</v>
      </c>
      <c r="R127" s="2">
        <v>1.8517680339462501E-2</v>
      </c>
      <c r="S127" s="2">
        <v>1.35615275813295E-2</v>
      </c>
      <c r="T127" s="2">
        <v>0</v>
      </c>
      <c r="U127" s="2">
        <v>0</v>
      </c>
      <c r="V127" s="2">
        <v>1.8517680339462501E-2</v>
      </c>
      <c r="W127" s="2">
        <v>3.7735219236209303E-2</v>
      </c>
      <c r="X127" s="2">
        <v>0</v>
      </c>
      <c r="Y127" s="2">
        <v>3.3534370579915103E-2</v>
      </c>
      <c r="Z127" s="2">
        <v>1.35615275813295E-2</v>
      </c>
      <c r="AA127" s="2">
        <v>0</v>
      </c>
      <c r="AB127" s="2">
        <v>2.7878359264497801E-2</v>
      </c>
      <c r="AC127" s="2">
        <v>0</v>
      </c>
      <c r="AD127" s="2">
        <v>1.9217538896746801E-2</v>
      </c>
      <c r="AE127" s="2">
        <v>0</v>
      </c>
      <c r="AF127" s="2">
        <v>1.35615275813295E-2</v>
      </c>
      <c r="AG127" s="2">
        <v>1.35615275813295E-2</v>
      </c>
    </row>
    <row r="128" spans="1:33" hidden="1" x14ac:dyDescent="0.3">
      <c r="A128" t="s">
        <v>148</v>
      </c>
      <c r="B128">
        <v>126</v>
      </c>
      <c r="C128" t="str">
        <f>LEFT(Table1[[#This Row],[Contingency id]])</f>
        <v>C</v>
      </c>
      <c r="D128" s="1">
        <v>3.3333333333333299</v>
      </c>
      <c r="E128" s="1">
        <v>1.36363636363636</v>
      </c>
      <c r="F128">
        <v>60</v>
      </c>
      <c r="G128">
        <v>44</v>
      </c>
      <c r="H128" s="2">
        <v>7.2416666666666601E-3</v>
      </c>
      <c r="I128" s="2">
        <f>AVERAGE(Table1[[#This Row],[Estimated costs 1]:[Estimated costs 20]])</f>
        <v>7.2416666666666601E-3</v>
      </c>
      <c r="J128" s="2">
        <f>_xlfn.STDEV.P(Table1[[#This Row],[Estimated costs 1]:[Estimated costs 20]])</f>
        <v>0</v>
      </c>
      <c r="K128" s="2">
        <f>Table1[[#This Row],[Dev]]/Table1[[#This Row],[Mean]]*100</f>
        <v>0</v>
      </c>
      <c r="L128" s="2">
        <f>Table1[[#This Row],[Estimated costs 1]]-Table1[[#This Row],[Actual cost]]</f>
        <v>0</v>
      </c>
      <c r="M128" s="2">
        <f>Table1[[#This Row],[Diff 1]]/Table1[[#This Row],[Actual cost]]*100</f>
        <v>0</v>
      </c>
      <c r="N128" s="2">
        <v>7.2416666666666601E-3</v>
      </c>
      <c r="O128" s="2">
        <v>7.2416666666666601E-3</v>
      </c>
      <c r="P128" s="2">
        <v>7.2416666666666601E-3</v>
      </c>
      <c r="Q128" s="2">
        <v>7.2416666666666601E-3</v>
      </c>
      <c r="R128" s="2">
        <v>7.2416666666666601E-3</v>
      </c>
      <c r="S128" s="2">
        <v>7.2416666666666601E-3</v>
      </c>
      <c r="T128" s="2">
        <v>7.2416666666666601E-3</v>
      </c>
      <c r="U128" s="2">
        <v>7.2416666666666601E-3</v>
      </c>
      <c r="V128" s="2">
        <v>7.2416666666666601E-3</v>
      </c>
      <c r="W128" s="2">
        <v>7.2416666666666601E-3</v>
      </c>
      <c r="X128" s="2">
        <v>7.2416666666666601E-3</v>
      </c>
      <c r="Y128" s="2">
        <v>7.2416666666666601E-3</v>
      </c>
      <c r="Z128" s="2">
        <v>7.2416666666666601E-3</v>
      </c>
      <c r="AA128" s="2">
        <v>7.2416666666666601E-3</v>
      </c>
      <c r="AB128" s="2">
        <v>7.2416666666666601E-3</v>
      </c>
      <c r="AC128" s="2">
        <v>7.2416666666666601E-3</v>
      </c>
      <c r="AD128" s="2">
        <v>7.2416666666666601E-3</v>
      </c>
      <c r="AE128" s="2">
        <v>7.2416666666666601E-3</v>
      </c>
      <c r="AF128" s="2">
        <v>7.2416666666666601E-3</v>
      </c>
      <c r="AG128" s="2">
        <v>7.2416666666666601E-3</v>
      </c>
    </row>
    <row r="129" spans="1:33" hidden="1" x14ac:dyDescent="0.3">
      <c r="A129" t="s">
        <v>149</v>
      </c>
      <c r="B129">
        <v>127</v>
      </c>
      <c r="C129" t="str">
        <f>LEFT(Table1[[#This Row],[Contingency id]])</f>
        <v>C</v>
      </c>
      <c r="D129" s="1">
        <v>0.18903591682419599</v>
      </c>
      <c r="E129" s="1">
        <v>3.34810126582278</v>
      </c>
      <c r="F129">
        <v>529</v>
      </c>
      <c r="G129">
        <v>158</v>
      </c>
      <c r="H129" s="2">
        <v>6.4234404536861996E-3</v>
      </c>
      <c r="I129" s="2">
        <f>AVERAGE(Table1[[#This Row],[Estimated costs 1]:[Estimated costs 20]])</f>
        <v>7.7081285444234402E-3</v>
      </c>
      <c r="J129" s="2">
        <f>_xlfn.STDEV.P(Table1[[#This Row],[Estimated costs 1]:[Estimated costs 20]])</f>
        <v>1.1774360840423395E-2</v>
      </c>
      <c r="K129" s="2">
        <f>Table1[[#This Row],[Dev]]/Table1[[#This Row],[Mean]]*100</f>
        <v>152.75252316519465</v>
      </c>
      <c r="L129" s="2">
        <f>Table1[[#This Row],[Estimated costs 1]]-Table1[[#This Row],[Actual cost]]</f>
        <v>-6.4234404536861996E-3</v>
      </c>
      <c r="M129" s="2">
        <f>Table1[[#This Row],[Diff 1]]/Table1[[#This Row],[Actual cost]]*100</f>
        <v>-100</v>
      </c>
      <c r="N129" s="2">
        <v>0</v>
      </c>
      <c r="O129" s="2">
        <v>0</v>
      </c>
      <c r="P129" s="2">
        <v>2.5693761814744798E-2</v>
      </c>
      <c r="Q129" s="2">
        <v>0</v>
      </c>
      <c r="R129" s="2">
        <v>0</v>
      </c>
      <c r="S129" s="2">
        <v>0</v>
      </c>
      <c r="T129" s="2">
        <v>0</v>
      </c>
      <c r="U129" s="2">
        <v>2.5693761814744798E-2</v>
      </c>
      <c r="V129" s="2">
        <v>2.5693761814744798E-2</v>
      </c>
      <c r="W129" s="2">
        <v>2.5693761814744798E-2</v>
      </c>
      <c r="X129" s="2">
        <v>2.5693761814744798E-2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2.5693761814744798E-2</v>
      </c>
      <c r="AG129" s="2">
        <v>0</v>
      </c>
    </row>
    <row r="130" spans="1:33" hidden="1" x14ac:dyDescent="0.3">
      <c r="A130" t="s">
        <v>150</v>
      </c>
      <c r="B130">
        <v>128</v>
      </c>
      <c r="C130" t="str">
        <f>LEFT(Table1[[#This Row],[Contingency id]])</f>
        <v>B</v>
      </c>
      <c r="D130" s="1">
        <v>0.59021922428330498</v>
      </c>
      <c r="E130" s="1">
        <v>6.2421052631578897</v>
      </c>
      <c r="F130">
        <v>1186</v>
      </c>
      <c r="G130">
        <v>190</v>
      </c>
      <c r="H130" s="2">
        <v>6.3080101180438396E-3</v>
      </c>
      <c r="I130" s="2">
        <f>AVERAGE(Table1[[#This Row],[Estimated costs 1]:[Estimated costs 20]])</f>
        <v>6.270741989881934E-3</v>
      </c>
      <c r="J130" s="2">
        <f>_xlfn.STDEV.P(Table1[[#This Row],[Estimated costs 1]:[Estimated costs 20]])</f>
        <v>1.0747764856725696E-2</v>
      </c>
      <c r="K130" s="2">
        <f>Table1[[#This Row],[Dev]]/Table1[[#This Row],[Mean]]*100</f>
        <v>171.39542456168022</v>
      </c>
      <c r="L130" s="2">
        <f>Table1[[#This Row],[Estimated costs 1]]-Table1[[#This Row],[Actual cost]]</f>
        <v>-5.3054806070826294E-3</v>
      </c>
      <c r="M130" s="2">
        <f>Table1[[#This Row],[Diff 1]]/Table1[[#This Row],[Actual cost]]*100</f>
        <v>-84.107040220282627</v>
      </c>
      <c r="N130" s="2">
        <v>1.00252951096121E-3</v>
      </c>
      <c r="O130" s="2">
        <v>1.00252951096121E-3</v>
      </c>
      <c r="P130" s="2">
        <v>6.2495784148397897E-3</v>
      </c>
      <c r="Q130" s="2">
        <v>1.00252951096121E-3</v>
      </c>
      <c r="R130" s="2">
        <v>4.8831365935918997E-2</v>
      </c>
      <c r="S130" s="2">
        <v>1.2382799325463699E-2</v>
      </c>
      <c r="T130" s="2">
        <v>1.2382799325463699E-2</v>
      </c>
      <c r="U130" s="2">
        <v>1.00252951096121E-3</v>
      </c>
      <c r="V130" s="2">
        <v>1.1158516020236001E-2</v>
      </c>
      <c r="W130" s="2">
        <v>1.00252951096121E-3</v>
      </c>
      <c r="X130" s="2">
        <v>1.00252951096121E-3</v>
      </c>
      <c r="Y130" s="2">
        <v>1.00252951096121E-3</v>
      </c>
      <c r="Z130" s="2">
        <v>1.00252951096121E-3</v>
      </c>
      <c r="AA130" s="2">
        <v>1.00252951096121E-3</v>
      </c>
      <c r="AB130" s="2">
        <v>1.00252951096121E-3</v>
      </c>
      <c r="AC130" s="2">
        <v>1.00252951096121E-3</v>
      </c>
      <c r="AD130" s="2">
        <v>1.0218381112984801E-2</v>
      </c>
      <c r="AE130" s="2">
        <v>1.00252951096121E-3</v>
      </c>
      <c r="AF130" s="2">
        <v>1.1158516020236001E-2</v>
      </c>
      <c r="AG130" s="2">
        <v>1.00252951096121E-3</v>
      </c>
    </row>
    <row r="131" spans="1:33" x14ac:dyDescent="0.3">
      <c r="A131" t="s">
        <v>151</v>
      </c>
      <c r="B131">
        <v>129</v>
      </c>
      <c r="C131" t="str">
        <f>LEFT(Table1[[#This Row],[Contingency id]])</f>
        <v>A</v>
      </c>
      <c r="D131" s="1">
        <v>2.52100840336134</v>
      </c>
      <c r="E131" s="1">
        <v>1.52564102564102</v>
      </c>
      <c r="F131">
        <v>119</v>
      </c>
      <c r="G131">
        <v>78</v>
      </c>
      <c r="H131" s="2">
        <v>5.72605042016806E-3</v>
      </c>
      <c r="I131" s="2">
        <f>AVERAGE(Table1[[#This Row],[Estimated costs 1]:[Estimated costs 20]])</f>
        <v>5.1980672268907464E-3</v>
      </c>
      <c r="J131" s="2">
        <f>_xlfn.STDEV.P(Table1[[#This Row],[Estimated costs 1]:[Estimated costs 20]])</f>
        <v>3.0413667662871186E-3</v>
      </c>
      <c r="K131" s="2">
        <f>Table1[[#This Row],[Dev]]/Table1[[#This Row],[Mean]]*100</f>
        <v>58.509569683005616</v>
      </c>
      <c r="L131" s="2">
        <f>Table1[[#This Row],[Estimated costs 1]]-Table1[[#This Row],[Actual cost]]</f>
        <v>3.8420168067226906E-3</v>
      </c>
      <c r="M131" s="2">
        <f>Table1[[#This Row],[Diff 1]]/Table1[[#This Row],[Actual cost]]*100</f>
        <v>67.097152920457987</v>
      </c>
      <c r="N131" s="2">
        <v>9.5680672268907505E-3</v>
      </c>
      <c r="O131" s="2">
        <v>5.53277310924369E-3</v>
      </c>
      <c r="P131" s="2">
        <v>5.53277310924369E-3</v>
      </c>
      <c r="Q131" s="2">
        <v>5.53277310924369E-3</v>
      </c>
      <c r="R131" s="2">
        <v>2.2705882352941102E-3</v>
      </c>
      <c r="S131" s="2">
        <v>2.2705882352941102E-3</v>
      </c>
      <c r="T131" s="2">
        <v>2.2705882352941102E-3</v>
      </c>
      <c r="U131" s="2">
        <v>5.53277310924369E-3</v>
      </c>
      <c r="V131" s="2">
        <v>2.2705882352941102E-3</v>
      </c>
      <c r="W131" s="2">
        <v>2.2705882352941102E-3</v>
      </c>
      <c r="X131" s="2">
        <v>2.2705882352941102E-3</v>
      </c>
      <c r="Y131" s="2">
        <v>5.53277310924369E-3</v>
      </c>
      <c r="Z131" s="2">
        <v>2.2705882352941102E-3</v>
      </c>
      <c r="AA131" s="2">
        <v>9.5680672268907505E-3</v>
      </c>
      <c r="AB131" s="2">
        <v>9.5680672268907505E-3</v>
      </c>
      <c r="AC131" s="2">
        <v>5.53277310924369E-3</v>
      </c>
      <c r="AD131" s="2">
        <v>2.2705882352941102E-3</v>
      </c>
      <c r="AE131" s="2">
        <v>5.53277310924369E-3</v>
      </c>
      <c r="AF131" s="2">
        <v>5.53277310924369E-3</v>
      </c>
      <c r="AG131" s="2">
        <v>1.28302521008403E-2</v>
      </c>
    </row>
    <row r="132" spans="1:33" hidden="1" x14ac:dyDescent="0.3">
      <c r="A132" t="s">
        <v>152</v>
      </c>
      <c r="B132">
        <v>130</v>
      </c>
      <c r="C132" t="str">
        <f>LEFT(Table1[[#This Row],[Contingency id]])</f>
        <v>C</v>
      </c>
      <c r="D132" s="1">
        <v>0.75757575757575701</v>
      </c>
      <c r="E132" s="1">
        <v>1.65</v>
      </c>
      <c r="F132">
        <v>132</v>
      </c>
      <c r="G132">
        <v>80</v>
      </c>
      <c r="H132" s="2">
        <v>5.4204545454545399E-3</v>
      </c>
      <c r="I132" s="2">
        <f>AVERAGE(Table1[[#This Row],[Estimated costs 1]:[Estimated costs 20]])</f>
        <v>5.4204545454545373E-3</v>
      </c>
      <c r="J132" s="2">
        <f>_xlfn.STDEV.P(Table1[[#This Row],[Estimated costs 1]:[Estimated costs 20]])</f>
        <v>2.6020852139652106E-18</v>
      </c>
      <c r="K132" s="2">
        <f>Table1[[#This Row],[Dev]]/Table1[[#This Row],[Mean]]*100</f>
        <v>4.8004926379232467E-14</v>
      </c>
      <c r="L132" s="2">
        <f>Table1[[#This Row],[Estimated costs 1]]-Table1[[#This Row],[Actual cost]]</f>
        <v>0</v>
      </c>
      <c r="M132" s="2">
        <f>Table1[[#This Row],[Diff 1]]/Table1[[#This Row],[Actual cost]]*100</f>
        <v>0</v>
      </c>
      <c r="N132" s="2">
        <v>5.4204545454545399E-3</v>
      </c>
      <c r="O132" s="2">
        <v>5.4204545454545399E-3</v>
      </c>
      <c r="P132" s="2">
        <v>5.4204545454545399E-3</v>
      </c>
      <c r="Q132" s="2">
        <v>5.4204545454545399E-3</v>
      </c>
      <c r="R132" s="2">
        <v>5.4204545454545399E-3</v>
      </c>
      <c r="S132" s="2">
        <v>5.4204545454545399E-3</v>
      </c>
      <c r="T132" s="2">
        <v>5.4204545454545399E-3</v>
      </c>
      <c r="U132" s="2">
        <v>5.4204545454545399E-3</v>
      </c>
      <c r="V132" s="2">
        <v>5.4204545454545399E-3</v>
      </c>
      <c r="W132" s="2">
        <v>5.4204545454545399E-3</v>
      </c>
      <c r="X132" s="2">
        <v>5.4204545454545399E-3</v>
      </c>
      <c r="Y132" s="2">
        <v>5.4204545454545399E-3</v>
      </c>
      <c r="Z132" s="2">
        <v>5.4204545454545399E-3</v>
      </c>
      <c r="AA132" s="2">
        <v>5.4204545454545399E-3</v>
      </c>
      <c r="AB132" s="2">
        <v>5.4204545454545399E-3</v>
      </c>
      <c r="AC132" s="2">
        <v>5.4204545454545399E-3</v>
      </c>
      <c r="AD132" s="2">
        <v>5.4204545454545399E-3</v>
      </c>
      <c r="AE132" s="2">
        <v>5.4204545454545399E-3</v>
      </c>
      <c r="AF132" s="2">
        <v>5.4204545454545399E-3</v>
      </c>
      <c r="AG132" s="2">
        <v>5.4204545454545399E-3</v>
      </c>
    </row>
    <row r="133" spans="1:33" hidden="1" x14ac:dyDescent="0.3">
      <c r="A133" t="s">
        <v>153</v>
      </c>
      <c r="B133">
        <v>131</v>
      </c>
      <c r="C133" t="str">
        <f>LEFT(Table1[[#This Row],[Contingency id]])</f>
        <v>C</v>
      </c>
      <c r="D133" s="1">
        <v>2.29885057471264</v>
      </c>
      <c r="E133" s="1">
        <v>1.5263157894736801</v>
      </c>
      <c r="F133">
        <v>87</v>
      </c>
      <c r="G133">
        <v>57</v>
      </c>
      <c r="H133" s="2">
        <v>5.3586206896551703E-3</v>
      </c>
      <c r="I133" s="2">
        <f>AVERAGE(Table1[[#This Row],[Estimated costs 1]:[Estimated costs 20]])</f>
        <v>5.2056321839080398E-3</v>
      </c>
      <c r="J133" s="2">
        <f>_xlfn.STDEV.P(Table1[[#This Row],[Estimated costs 1]:[Estimated costs 20]])</f>
        <v>1.5222164124010481E-3</v>
      </c>
      <c r="K133" s="2">
        <f>Table1[[#This Row],[Dev]]/Table1[[#This Row],[Mean]]*100</f>
        <v>29.241720479341858</v>
      </c>
      <c r="L133" s="2">
        <f>Table1[[#This Row],[Estimated costs 1]]-Table1[[#This Row],[Actual cost]]</f>
        <v>1.5298850574712594E-3</v>
      </c>
      <c r="M133" s="2">
        <f>Table1[[#This Row],[Diff 1]]/Table1[[#This Row],[Actual cost]]*100</f>
        <v>28.549978549978466</v>
      </c>
      <c r="N133" s="2">
        <v>6.8885057471264298E-3</v>
      </c>
      <c r="O133" s="2">
        <v>6.8885057471264298E-3</v>
      </c>
      <c r="P133" s="2">
        <v>3.8287356321839001E-3</v>
      </c>
      <c r="Q133" s="2">
        <v>3.8287356321839001E-3</v>
      </c>
      <c r="R133" s="2">
        <v>3.8287356321839001E-3</v>
      </c>
      <c r="S133" s="2">
        <v>6.8885057471264298E-3</v>
      </c>
      <c r="T133" s="2">
        <v>6.8885057471264298E-3</v>
      </c>
      <c r="U133" s="2">
        <v>6.8885057471264298E-3</v>
      </c>
      <c r="V133" s="2">
        <v>3.8287356321839001E-3</v>
      </c>
      <c r="W133" s="2">
        <v>3.8287356321839001E-3</v>
      </c>
      <c r="X133" s="2">
        <v>3.8287356321839001E-3</v>
      </c>
      <c r="Y133" s="2">
        <v>3.8287356321839001E-3</v>
      </c>
      <c r="Z133" s="2">
        <v>3.8287356321839001E-3</v>
      </c>
      <c r="AA133" s="2">
        <v>3.8287356321839001E-3</v>
      </c>
      <c r="AB133" s="2">
        <v>6.8885057471264298E-3</v>
      </c>
      <c r="AC133" s="2">
        <v>6.8885057471264298E-3</v>
      </c>
      <c r="AD133" s="2">
        <v>6.8885057471264298E-3</v>
      </c>
      <c r="AE133" s="2">
        <v>6.8885057471264298E-3</v>
      </c>
      <c r="AF133" s="2">
        <v>3.8287356321839001E-3</v>
      </c>
      <c r="AG133" s="2">
        <v>3.8287356321839001E-3</v>
      </c>
    </row>
    <row r="134" spans="1:33" hidden="1" x14ac:dyDescent="0.3">
      <c r="A134" t="s">
        <v>154</v>
      </c>
      <c r="B134">
        <v>132</v>
      </c>
      <c r="C134" t="str">
        <f>LEFT(Table1[[#This Row],[Contingency id]])</f>
        <v>B</v>
      </c>
      <c r="D134" s="1">
        <v>0.138121546961325</v>
      </c>
      <c r="E134" s="1">
        <v>7.5025906735751198</v>
      </c>
      <c r="F134">
        <v>1448</v>
      </c>
      <c r="G134">
        <v>193</v>
      </c>
      <c r="H134" s="2">
        <v>5.1691988950276196E-3</v>
      </c>
      <c r="I134" s="2">
        <f>AVERAGE(Table1[[#This Row],[Estimated costs 1]:[Estimated costs 20]])</f>
        <v>5.5470994475138053E-3</v>
      </c>
      <c r="J134" s="2">
        <f>_xlfn.STDEV.P(Table1[[#This Row],[Estimated costs 1]:[Estimated costs 20]])</f>
        <v>8.0850851505317681E-3</v>
      </c>
      <c r="K134" s="2">
        <f>Table1[[#This Row],[Dev]]/Table1[[#This Row],[Mean]]*100</f>
        <v>145.75338385461038</v>
      </c>
      <c r="L134" s="2">
        <f>Table1[[#This Row],[Estimated costs 1]]-Table1[[#This Row],[Actual cost]]</f>
        <v>1.8343922651933679E-2</v>
      </c>
      <c r="M134" s="2">
        <f>Table1[[#This Row],[Diff 1]]/Table1[[#This Row],[Actual cost]]*100</f>
        <v>354.8697394789578</v>
      </c>
      <c r="N134" s="2">
        <v>2.3513121546961301E-2</v>
      </c>
      <c r="O134" s="2">
        <v>0</v>
      </c>
      <c r="P134" s="2">
        <v>1.27831491712707E-2</v>
      </c>
      <c r="Q134" s="2">
        <v>0</v>
      </c>
      <c r="R134" s="2">
        <v>0</v>
      </c>
      <c r="S134" s="2">
        <v>0</v>
      </c>
      <c r="T134" s="2">
        <v>1.27831491712707E-2</v>
      </c>
      <c r="U134" s="2">
        <v>2.3513121546961301E-2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1.27831491712707E-2</v>
      </c>
      <c r="AB134" s="2">
        <v>0</v>
      </c>
      <c r="AC134" s="2">
        <v>0</v>
      </c>
      <c r="AD134" s="2">
        <v>1.27831491712707E-2</v>
      </c>
      <c r="AE134" s="2">
        <v>1.27831491712707E-2</v>
      </c>
      <c r="AF134" s="2">
        <v>0</v>
      </c>
      <c r="AG134" s="2">
        <v>0</v>
      </c>
    </row>
    <row r="135" spans="1:33" hidden="1" x14ac:dyDescent="0.3">
      <c r="A135" t="s">
        <v>155</v>
      </c>
      <c r="B135">
        <v>133</v>
      </c>
      <c r="C135" t="str">
        <f>LEFT(Table1[[#This Row],[Contingency id]])</f>
        <v>C</v>
      </c>
      <c r="D135" s="1">
        <v>2.9411764705882302</v>
      </c>
      <c r="E135" s="1">
        <v>1.4166666666666601</v>
      </c>
      <c r="F135">
        <v>34</v>
      </c>
      <c r="G135">
        <v>24</v>
      </c>
      <c r="H135" s="2">
        <v>5.0470588235294097E-3</v>
      </c>
      <c r="I135" s="2">
        <f>AVERAGE(Table1[[#This Row],[Estimated costs 1]:[Estimated costs 20]])</f>
        <v>3.5329411764705803E-3</v>
      </c>
      <c r="J135" s="2">
        <f>_xlfn.STDEV.P(Table1[[#This Row],[Estimated costs 1]:[Estimated costs 20]])</f>
        <v>4.8145872636219857E-3</v>
      </c>
      <c r="K135" s="2">
        <f>Table1[[#This Row],[Dev]]/Table1[[#This Row],[Mean]]*100</f>
        <v>136.27702877384939</v>
      </c>
      <c r="L135" s="2">
        <f>Table1[[#This Row],[Estimated costs 1]]-Table1[[#This Row],[Actual cost]]</f>
        <v>-5.0470588235294097E-3</v>
      </c>
      <c r="M135" s="2">
        <f>Table1[[#This Row],[Diff 1]]/Table1[[#This Row],[Actual cost]]*100</f>
        <v>-100</v>
      </c>
      <c r="N135" s="2">
        <v>0</v>
      </c>
      <c r="O135" s="2">
        <v>0</v>
      </c>
      <c r="P135" s="2">
        <v>1.00941176470588E-2</v>
      </c>
      <c r="Q135" s="2">
        <v>0</v>
      </c>
      <c r="R135" s="2">
        <v>0</v>
      </c>
      <c r="S135" s="2">
        <v>0</v>
      </c>
      <c r="T135" s="2">
        <v>0</v>
      </c>
      <c r="U135" s="2">
        <v>1.00941176470588E-2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1.00941176470588E-2</v>
      </c>
      <c r="AB135" s="2">
        <v>0</v>
      </c>
      <c r="AC135" s="2">
        <v>1.00941176470588E-2</v>
      </c>
      <c r="AD135" s="2">
        <v>1.00941176470588E-2</v>
      </c>
      <c r="AE135" s="2">
        <v>1.00941176470588E-2</v>
      </c>
      <c r="AF135" s="2">
        <v>0</v>
      </c>
      <c r="AG135" s="2">
        <v>1.00941176470588E-2</v>
      </c>
    </row>
    <row r="136" spans="1:33" hidden="1" x14ac:dyDescent="0.3">
      <c r="A136" t="s">
        <v>156</v>
      </c>
      <c r="B136">
        <v>134</v>
      </c>
      <c r="C136" t="str">
        <f>LEFT(Table1[[#This Row],[Contingency id]])</f>
        <v>B</v>
      </c>
      <c r="D136" s="1">
        <v>2.19780219780219</v>
      </c>
      <c r="E136" s="1">
        <v>1.4</v>
      </c>
      <c r="F136">
        <v>91</v>
      </c>
      <c r="G136">
        <v>65</v>
      </c>
      <c r="H136" s="2">
        <v>5.0362637362637297E-3</v>
      </c>
      <c r="I136" s="2">
        <f>AVERAGE(Table1[[#This Row],[Estimated costs 1]:[Estimated costs 20]])</f>
        <v>4.5326373626373567E-3</v>
      </c>
      <c r="J136" s="2">
        <f>_xlfn.STDEV.P(Table1[[#This Row],[Estimated costs 1]:[Estimated costs 20]])</f>
        <v>4.5669713861145574E-3</v>
      </c>
      <c r="K136" s="2">
        <f>Table1[[#This Row],[Dev]]/Table1[[#This Row],[Mean]]*100</f>
        <v>100.75748445618476</v>
      </c>
      <c r="L136" s="2">
        <f>Table1[[#This Row],[Estimated costs 1]]-Table1[[#This Row],[Actual cost]]</f>
        <v>1.7329670329670399E-3</v>
      </c>
      <c r="M136" s="2">
        <f>Table1[[#This Row],[Diff 1]]/Table1[[#This Row],[Actual cost]]*100</f>
        <v>34.40977525638246</v>
      </c>
      <c r="N136" s="2">
        <v>6.7692307692307696E-3</v>
      </c>
      <c r="O136" s="2">
        <v>0</v>
      </c>
      <c r="P136" s="2">
        <v>0</v>
      </c>
      <c r="Q136" s="2">
        <v>0</v>
      </c>
      <c r="R136" s="2">
        <v>0</v>
      </c>
      <c r="S136" s="2">
        <v>6.7692307692307696E-3</v>
      </c>
      <c r="T136" s="2">
        <v>6.7692307692307696E-3</v>
      </c>
      <c r="U136" s="2">
        <v>4.9549450549450499E-3</v>
      </c>
      <c r="V136" s="2">
        <v>4.9549450549450499E-3</v>
      </c>
      <c r="W136" s="2">
        <v>1.17241758241758E-2</v>
      </c>
      <c r="X136" s="2">
        <v>0</v>
      </c>
      <c r="Y136" s="2">
        <v>1.17241758241758E-2</v>
      </c>
      <c r="Z136" s="2">
        <v>1.17241758241758E-2</v>
      </c>
      <c r="AA136" s="2">
        <v>6.7692307692307696E-3</v>
      </c>
      <c r="AB136" s="2">
        <v>0</v>
      </c>
      <c r="AC136" s="2">
        <v>1.17241758241758E-2</v>
      </c>
      <c r="AD136" s="2">
        <v>0</v>
      </c>
      <c r="AE136" s="2">
        <v>0</v>
      </c>
      <c r="AF136" s="2">
        <v>0</v>
      </c>
      <c r="AG136" s="2">
        <v>6.7692307692307696E-3</v>
      </c>
    </row>
    <row r="137" spans="1:33" hidden="1" x14ac:dyDescent="0.3">
      <c r="A137" t="s">
        <v>157</v>
      </c>
      <c r="B137">
        <v>135</v>
      </c>
      <c r="C137" t="str">
        <f>LEFT(Table1[[#This Row],[Contingency id]])</f>
        <v>B</v>
      </c>
      <c r="D137" s="1">
        <v>1.5037593984962401</v>
      </c>
      <c r="E137" s="1">
        <v>1.6419753086419699</v>
      </c>
      <c r="F137">
        <v>133</v>
      </c>
      <c r="G137">
        <v>81</v>
      </c>
      <c r="H137" s="2">
        <v>4.9278195488721803E-3</v>
      </c>
      <c r="I137" s="2">
        <f>AVERAGE(Table1[[#This Row],[Estimated costs 1]:[Estimated costs 20]])</f>
        <v>3.5717293233082591E-3</v>
      </c>
      <c r="J137" s="2">
        <f>_xlfn.STDEV.P(Table1[[#This Row],[Estimated costs 1]:[Estimated costs 20]])</f>
        <v>4.0682706766917215E-3</v>
      </c>
      <c r="K137" s="2">
        <f>Table1[[#This Row],[Dev]]/Table1[[#This Row],[Mean]]*100</f>
        <v>113.90198720107796</v>
      </c>
      <c r="L137" s="2">
        <f>Table1[[#This Row],[Estimated costs 1]]-Table1[[#This Row],[Actual cost]]</f>
        <v>-3.3902255639097802E-3</v>
      </c>
      <c r="M137" s="2">
        <f>Table1[[#This Row],[Diff 1]]/Table1[[#This Row],[Actual cost]]*100</f>
        <v>-68.797680805615016</v>
      </c>
      <c r="N137" s="2">
        <v>1.5375939849623999E-3</v>
      </c>
      <c r="O137" s="2">
        <v>1.5375939849623999E-3</v>
      </c>
      <c r="P137" s="2">
        <v>1.5375939849623999E-3</v>
      </c>
      <c r="Q137" s="2">
        <v>1.5375939849623999E-3</v>
      </c>
      <c r="R137" s="2">
        <v>1.1708270676691701E-2</v>
      </c>
      <c r="S137" s="2">
        <v>1.5375939849623999E-3</v>
      </c>
      <c r="T137" s="2">
        <v>1.5375939849623999E-3</v>
      </c>
      <c r="U137" s="2">
        <v>1.1708270676691701E-2</v>
      </c>
      <c r="V137" s="2">
        <v>1.5375939849623999E-3</v>
      </c>
      <c r="W137" s="2">
        <v>1.1708270676691701E-2</v>
      </c>
      <c r="X137" s="2">
        <v>1.5375939849623999E-3</v>
      </c>
      <c r="Y137" s="2">
        <v>1.5375939849623999E-3</v>
      </c>
      <c r="Z137" s="2">
        <v>1.5375939849623999E-3</v>
      </c>
      <c r="AA137" s="2">
        <v>1.5375939849623999E-3</v>
      </c>
      <c r="AB137" s="2">
        <v>1.5375939849623999E-3</v>
      </c>
      <c r="AC137" s="2">
        <v>1.5375939849623999E-3</v>
      </c>
      <c r="AD137" s="2">
        <v>1.5375939849623999E-3</v>
      </c>
      <c r="AE137" s="2">
        <v>1.1708270676691701E-2</v>
      </c>
      <c r="AF137" s="2">
        <v>1.5375939849623999E-3</v>
      </c>
      <c r="AG137" s="2">
        <v>1.5375939849623999E-3</v>
      </c>
    </row>
    <row r="138" spans="1:33" x14ac:dyDescent="0.3">
      <c r="A138" t="s">
        <v>158</v>
      </c>
      <c r="B138">
        <v>136</v>
      </c>
      <c r="C138" t="str">
        <f>LEFT(Table1[[#This Row],[Contingency id]])</f>
        <v>A</v>
      </c>
      <c r="D138" s="1">
        <v>4.2857142857142803</v>
      </c>
      <c r="E138" s="1">
        <v>1.27272727272727</v>
      </c>
      <c r="F138">
        <v>70</v>
      </c>
      <c r="G138">
        <v>55</v>
      </c>
      <c r="H138" s="2">
        <v>4.7452857142857097E-3</v>
      </c>
      <c r="I138" s="2">
        <f>AVERAGE(Table1[[#This Row],[Estimated costs 1]:[Estimated costs 20]])</f>
        <v>4.9483571428571398E-3</v>
      </c>
      <c r="J138" s="2">
        <f>_xlfn.STDEV.P(Table1[[#This Row],[Estimated costs 1]:[Estimated costs 20]])</f>
        <v>3.51730031851311E-4</v>
      </c>
      <c r="K138" s="2">
        <f>Table1[[#This Row],[Dev]]/Table1[[#This Row],[Mean]]*100</f>
        <v>7.1080162910033007</v>
      </c>
      <c r="L138" s="2">
        <f>Table1[[#This Row],[Estimated costs 1]]-Table1[[#This Row],[Actual cost]]</f>
        <v>-4.0614285714286012E-4</v>
      </c>
      <c r="M138" s="2">
        <f>Table1[[#This Row],[Diff 1]]/Table1[[#This Row],[Actual cost]]*100</f>
        <v>-8.5588704578981343</v>
      </c>
      <c r="N138" s="2">
        <v>4.3391428571428496E-3</v>
      </c>
      <c r="O138" s="2">
        <v>5.1514285714285698E-3</v>
      </c>
      <c r="P138" s="2">
        <v>5.1514285714285698E-3</v>
      </c>
      <c r="Q138" s="2">
        <v>5.1514285714285698E-3</v>
      </c>
      <c r="R138" s="2">
        <v>5.1514285714285698E-3</v>
      </c>
      <c r="S138" s="2">
        <v>5.1514285714285698E-3</v>
      </c>
      <c r="T138" s="2">
        <v>4.3391428571428496E-3</v>
      </c>
      <c r="U138" s="2">
        <v>5.1514285714285698E-3</v>
      </c>
      <c r="V138" s="2">
        <v>5.1514285714285698E-3</v>
      </c>
      <c r="W138" s="2">
        <v>5.1514285714285698E-3</v>
      </c>
      <c r="X138" s="2">
        <v>5.1514285714285698E-3</v>
      </c>
      <c r="Y138" s="2">
        <v>4.3391428571428496E-3</v>
      </c>
      <c r="Z138" s="2">
        <v>5.1514285714285698E-3</v>
      </c>
      <c r="AA138" s="2">
        <v>5.1514285714285698E-3</v>
      </c>
      <c r="AB138" s="2">
        <v>4.3391428571428496E-3</v>
      </c>
      <c r="AC138" s="2">
        <v>5.1514285714285698E-3</v>
      </c>
      <c r="AD138" s="2">
        <v>4.3391428571428496E-3</v>
      </c>
      <c r="AE138" s="2">
        <v>5.1514285714285698E-3</v>
      </c>
      <c r="AF138" s="2">
        <v>5.1514285714285698E-3</v>
      </c>
      <c r="AG138" s="2">
        <v>5.1514285714285698E-3</v>
      </c>
    </row>
    <row r="139" spans="1:33" hidden="1" x14ac:dyDescent="0.3">
      <c r="A139" t="s">
        <v>159</v>
      </c>
      <c r="B139">
        <v>137</v>
      </c>
      <c r="C139" t="str">
        <f>LEFT(Table1[[#This Row],[Contingency id]])</f>
        <v>B</v>
      </c>
      <c r="D139" s="1">
        <v>1.5037593984962401</v>
      </c>
      <c r="E139" s="1">
        <v>1.6219512195121899</v>
      </c>
      <c r="F139">
        <v>133</v>
      </c>
      <c r="G139">
        <v>82</v>
      </c>
      <c r="H139" s="2">
        <v>4.7000000000000002E-3</v>
      </c>
      <c r="I139" s="2">
        <f>AVERAGE(Table1[[#This Row],[Estimated costs 1]:[Estimated costs 20]])</f>
        <v>4.6999999999999993E-3</v>
      </c>
      <c r="J139" s="2">
        <f>_xlfn.STDEV.P(Table1[[#This Row],[Estimated costs 1]:[Estimated costs 20]])</f>
        <v>8.6736173798840355E-19</v>
      </c>
      <c r="K139" s="2">
        <f>Table1[[#This Row],[Dev]]/Table1[[#This Row],[Mean]]*100</f>
        <v>1.8454505063583056E-14</v>
      </c>
      <c r="L139" s="2">
        <f>Table1[[#This Row],[Estimated costs 1]]-Table1[[#This Row],[Actual cost]]</f>
        <v>0</v>
      </c>
      <c r="M139" s="2">
        <f>Table1[[#This Row],[Diff 1]]/Table1[[#This Row],[Actual cost]]*100</f>
        <v>0</v>
      </c>
      <c r="N139" s="2">
        <v>4.7000000000000002E-3</v>
      </c>
      <c r="O139" s="2">
        <v>4.7000000000000002E-3</v>
      </c>
      <c r="P139" s="2">
        <v>4.7000000000000002E-3</v>
      </c>
      <c r="Q139" s="2">
        <v>4.7000000000000002E-3</v>
      </c>
      <c r="R139" s="2">
        <v>4.7000000000000002E-3</v>
      </c>
      <c r="S139" s="2">
        <v>4.7000000000000002E-3</v>
      </c>
      <c r="T139" s="2">
        <v>4.7000000000000002E-3</v>
      </c>
      <c r="U139" s="2">
        <v>4.7000000000000002E-3</v>
      </c>
      <c r="V139" s="2">
        <v>4.7000000000000002E-3</v>
      </c>
      <c r="W139" s="2">
        <v>4.7000000000000002E-3</v>
      </c>
      <c r="X139" s="2">
        <v>4.7000000000000002E-3</v>
      </c>
      <c r="Y139" s="2">
        <v>4.7000000000000002E-3</v>
      </c>
      <c r="Z139" s="2">
        <v>4.7000000000000002E-3</v>
      </c>
      <c r="AA139" s="2">
        <v>4.7000000000000002E-3</v>
      </c>
      <c r="AB139" s="2">
        <v>4.7000000000000002E-3</v>
      </c>
      <c r="AC139" s="2">
        <v>4.7000000000000002E-3</v>
      </c>
      <c r="AD139" s="2">
        <v>4.7000000000000002E-3</v>
      </c>
      <c r="AE139" s="2">
        <v>4.7000000000000002E-3</v>
      </c>
      <c r="AF139" s="2">
        <v>4.7000000000000002E-3</v>
      </c>
      <c r="AG139" s="2">
        <v>4.7000000000000002E-3</v>
      </c>
    </row>
    <row r="140" spans="1:33" hidden="1" x14ac:dyDescent="0.3">
      <c r="A140" t="s">
        <v>160</v>
      </c>
      <c r="B140">
        <v>138</v>
      </c>
      <c r="C140" t="str">
        <f>LEFT(Table1[[#This Row],[Contingency id]])</f>
        <v>B</v>
      </c>
      <c r="D140" s="1">
        <v>1.5037593984962401</v>
      </c>
      <c r="E140" s="1">
        <v>1.6625000000000001</v>
      </c>
      <c r="F140">
        <v>133</v>
      </c>
      <c r="G140">
        <v>80</v>
      </c>
      <c r="H140" s="2">
        <v>4.6330827067669099E-3</v>
      </c>
      <c r="I140" s="2">
        <f>AVERAGE(Table1[[#This Row],[Estimated costs 1]:[Estimated costs 20]])</f>
        <v>5.589097744360897E-3</v>
      </c>
      <c r="J140" s="2">
        <f>_xlfn.STDEV.P(Table1[[#This Row],[Estimated costs 1]:[Estimated costs 20]])</f>
        <v>2.8680451127819531E-3</v>
      </c>
      <c r="K140" s="2">
        <f>Table1[[#This Row],[Dev]]/Table1[[#This Row],[Mean]]*100</f>
        <v>51.314992937378101</v>
      </c>
      <c r="L140" s="2">
        <f>Table1[[#This Row],[Estimated costs 1]]-Table1[[#This Row],[Actual cost]]</f>
        <v>3.8240601503759407E-3</v>
      </c>
      <c r="M140" s="2">
        <f>Table1[[#This Row],[Diff 1]]/Table1[[#This Row],[Actual cost]]*100</f>
        <v>82.538136968516866</v>
      </c>
      <c r="N140" s="2">
        <v>8.4571428571428506E-3</v>
      </c>
      <c r="O140" s="2">
        <v>2.72105263157894E-3</v>
      </c>
      <c r="P140" s="2">
        <v>8.4571428571428506E-3</v>
      </c>
      <c r="Q140" s="2">
        <v>8.4571428571428506E-3</v>
      </c>
      <c r="R140" s="2">
        <v>2.72105263157894E-3</v>
      </c>
      <c r="S140" s="2">
        <v>8.4571428571428506E-3</v>
      </c>
      <c r="T140" s="2">
        <v>2.72105263157894E-3</v>
      </c>
      <c r="U140" s="2">
        <v>2.72105263157894E-3</v>
      </c>
      <c r="V140" s="2">
        <v>8.4571428571428506E-3</v>
      </c>
      <c r="W140" s="2">
        <v>8.4571428571428506E-3</v>
      </c>
      <c r="X140" s="2">
        <v>8.4571428571428506E-3</v>
      </c>
      <c r="Y140" s="2">
        <v>8.4571428571428506E-3</v>
      </c>
      <c r="Z140" s="2">
        <v>8.4571428571428506E-3</v>
      </c>
      <c r="AA140" s="2">
        <v>2.72105263157894E-3</v>
      </c>
      <c r="AB140" s="2">
        <v>8.4571428571428506E-3</v>
      </c>
      <c r="AC140" s="2">
        <v>2.72105263157894E-3</v>
      </c>
      <c r="AD140" s="2">
        <v>2.72105263157894E-3</v>
      </c>
      <c r="AE140" s="2">
        <v>2.72105263157894E-3</v>
      </c>
      <c r="AF140" s="2">
        <v>2.72105263157894E-3</v>
      </c>
      <c r="AG140" s="2">
        <v>2.72105263157894E-3</v>
      </c>
    </row>
    <row r="141" spans="1:33" x14ac:dyDescent="0.3">
      <c r="A141" t="s">
        <v>161</v>
      </c>
      <c r="B141">
        <v>139</v>
      </c>
      <c r="C141" t="str">
        <f>LEFT(Table1[[#This Row],[Contingency id]])</f>
        <v>A</v>
      </c>
      <c r="D141" s="1">
        <v>3.27868852459016</v>
      </c>
      <c r="E141" s="1">
        <v>1.3555555555555501</v>
      </c>
      <c r="F141">
        <v>61</v>
      </c>
      <c r="G141">
        <v>45</v>
      </c>
      <c r="H141" s="2">
        <v>3.9114754098360602E-3</v>
      </c>
      <c r="I141" s="2">
        <f>AVERAGE(Table1[[#This Row],[Estimated costs 1]:[Estimated costs 20]])</f>
        <v>3.9114754098360602E-3</v>
      </c>
      <c r="J141" s="2">
        <f>_xlfn.STDEV.P(Table1[[#This Row],[Estimated costs 1]:[Estimated costs 20]])</f>
        <v>0</v>
      </c>
      <c r="K141" s="2">
        <f>Table1[[#This Row],[Dev]]/Table1[[#This Row],[Mean]]*100</f>
        <v>0</v>
      </c>
      <c r="L141" s="2">
        <f>Table1[[#This Row],[Estimated costs 1]]-Table1[[#This Row],[Actual cost]]</f>
        <v>0</v>
      </c>
      <c r="M141" s="2">
        <f>Table1[[#This Row],[Diff 1]]/Table1[[#This Row],[Actual cost]]*100</f>
        <v>0</v>
      </c>
      <c r="N141" s="2">
        <v>3.9114754098360602E-3</v>
      </c>
      <c r="O141" s="2">
        <v>3.9114754098360602E-3</v>
      </c>
      <c r="P141" s="2">
        <v>3.9114754098360602E-3</v>
      </c>
      <c r="Q141" s="2">
        <v>3.9114754098360602E-3</v>
      </c>
      <c r="R141" s="2">
        <v>3.9114754098360602E-3</v>
      </c>
      <c r="S141" s="2">
        <v>3.9114754098360602E-3</v>
      </c>
      <c r="T141" s="2">
        <v>3.9114754098360602E-3</v>
      </c>
      <c r="U141" s="2">
        <v>3.9114754098360602E-3</v>
      </c>
      <c r="V141" s="2">
        <v>3.9114754098360602E-3</v>
      </c>
      <c r="W141" s="2">
        <v>3.9114754098360602E-3</v>
      </c>
      <c r="X141" s="2">
        <v>3.9114754098360602E-3</v>
      </c>
      <c r="Y141" s="2">
        <v>3.9114754098360602E-3</v>
      </c>
      <c r="Z141" s="2">
        <v>3.9114754098360602E-3</v>
      </c>
      <c r="AA141" s="2">
        <v>3.9114754098360602E-3</v>
      </c>
      <c r="AB141" s="2">
        <v>3.9114754098360602E-3</v>
      </c>
      <c r="AC141" s="2">
        <v>3.9114754098360602E-3</v>
      </c>
      <c r="AD141" s="2">
        <v>3.9114754098360602E-3</v>
      </c>
      <c r="AE141" s="2">
        <v>3.9114754098360602E-3</v>
      </c>
      <c r="AF141" s="2">
        <v>3.9114754098360602E-3</v>
      </c>
      <c r="AG141" s="2">
        <v>3.9114754098360602E-3</v>
      </c>
    </row>
    <row r="142" spans="1:33" x14ac:dyDescent="0.3">
      <c r="A142" t="s">
        <v>162</v>
      </c>
      <c r="B142">
        <v>140</v>
      </c>
      <c r="C142" t="str">
        <f>LEFT(Table1[[#This Row],[Contingency id]])</f>
        <v>A</v>
      </c>
      <c r="D142" s="1">
        <v>1.5267175572519001</v>
      </c>
      <c r="E142" s="1">
        <v>1.59756097560975</v>
      </c>
      <c r="F142">
        <v>131</v>
      </c>
      <c r="G142">
        <v>82</v>
      </c>
      <c r="H142" s="2">
        <v>3.5931297709923598E-3</v>
      </c>
      <c r="I142" s="2">
        <f>AVERAGE(Table1[[#This Row],[Estimated costs 1]:[Estimated costs 20]])</f>
        <v>3.2899236641221359E-3</v>
      </c>
      <c r="J142" s="2">
        <f>_xlfn.STDEV.P(Table1[[#This Row],[Estimated costs 1]:[Estimated costs 20]])</f>
        <v>1.4854004974556921E-3</v>
      </c>
      <c r="K142" s="2">
        <f>Table1[[#This Row],[Dev]]/Table1[[#This Row],[Mean]]*100</f>
        <v>45.149998878531662</v>
      </c>
      <c r="L142" s="2">
        <f>Table1[[#This Row],[Estimated costs 1]]-Table1[[#This Row],[Actual cost]]</f>
        <v>-1.51603053435114E-3</v>
      </c>
      <c r="M142" s="2">
        <f>Table1[[#This Row],[Diff 1]]/Table1[[#This Row],[Actual cost]]*100</f>
        <v>-42.192479286169473</v>
      </c>
      <c r="N142" s="2">
        <v>2.0770992366412199E-3</v>
      </c>
      <c r="O142" s="2">
        <v>2.0770992366412199E-3</v>
      </c>
      <c r="P142" s="2">
        <v>5.1091603053435098E-3</v>
      </c>
      <c r="Q142" s="2">
        <v>5.1091603053435098E-3</v>
      </c>
      <c r="R142" s="2">
        <v>5.1091603053435098E-3</v>
      </c>
      <c r="S142" s="2">
        <v>2.0770992366412199E-3</v>
      </c>
      <c r="T142" s="2">
        <v>5.1091603053435098E-3</v>
      </c>
      <c r="U142" s="2">
        <v>5.1091603053435098E-3</v>
      </c>
      <c r="V142" s="2">
        <v>2.0770992366412199E-3</v>
      </c>
      <c r="W142" s="2">
        <v>2.0770992366412199E-3</v>
      </c>
      <c r="X142" s="2">
        <v>5.1091603053435098E-3</v>
      </c>
      <c r="Y142" s="2">
        <v>5.1091603053435098E-3</v>
      </c>
      <c r="Z142" s="2">
        <v>2.0770992366412199E-3</v>
      </c>
      <c r="AA142" s="2">
        <v>2.0770992366412199E-3</v>
      </c>
      <c r="AB142" s="2">
        <v>2.0770992366412199E-3</v>
      </c>
      <c r="AC142" s="2">
        <v>2.0770992366412199E-3</v>
      </c>
      <c r="AD142" s="2">
        <v>2.0770992366412199E-3</v>
      </c>
      <c r="AE142" s="2">
        <v>2.0770992366412199E-3</v>
      </c>
      <c r="AF142" s="2">
        <v>2.0770992366412199E-3</v>
      </c>
      <c r="AG142" s="2">
        <v>5.1091603053435098E-3</v>
      </c>
    </row>
    <row r="143" spans="1:33" hidden="1" x14ac:dyDescent="0.3">
      <c r="A143" t="s">
        <v>163</v>
      </c>
      <c r="B143">
        <v>141</v>
      </c>
      <c r="C143" t="str">
        <f>LEFT(Table1[[#This Row],[Contingency id]])</f>
        <v>B</v>
      </c>
      <c r="D143" s="1">
        <v>0.1085776330076</v>
      </c>
      <c r="E143" s="1">
        <v>4.9251336898395701</v>
      </c>
      <c r="F143">
        <v>921</v>
      </c>
      <c r="G143">
        <v>187</v>
      </c>
      <c r="H143" s="2">
        <v>2.8306188925081399E-3</v>
      </c>
      <c r="I143" s="2">
        <f>AVERAGE(Table1[[#This Row],[Estimated costs 1]:[Estimated costs 20]])</f>
        <v>2.1229641693811052E-3</v>
      </c>
      <c r="J143" s="2">
        <f>_xlfn.STDEV.P(Table1[[#This Row],[Estimated costs 1]:[Estimated costs 20]])</f>
        <v>5.0536655573320266E-3</v>
      </c>
      <c r="K143" s="2">
        <f>Table1[[#This Row],[Dev]]/Table1[[#This Row],[Mean]]*100</f>
        <v>238.04761428476161</v>
      </c>
      <c r="L143" s="2">
        <f>Table1[[#This Row],[Estimated costs 1]]-Table1[[#This Row],[Actual cost]]</f>
        <v>-2.8306188925081399E-3</v>
      </c>
      <c r="M143" s="2">
        <f>Table1[[#This Row],[Diff 1]]/Table1[[#This Row],[Actual cost]]*100</f>
        <v>-100</v>
      </c>
      <c r="N143" s="2">
        <v>0</v>
      </c>
      <c r="O143" s="2">
        <v>1.41530944625407E-2</v>
      </c>
      <c r="P143" s="2">
        <v>0</v>
      </c>
      <c r="Q143" s="2">
        <v>0</v>
      </c>
      <c r="R143" s="2">
        <v>0</v>
      </c>
      <c r="S143" s="2">
        <v>0</v>
      </c>
      <c r="T143" s="2">
        <v>1.41530944625407E-2</v>
      </c>
      <c r="U143" s="2">
        <v>0</v>
      </c>
      <c r="V143" s="2">
        <v>0</v>
      </c>
      <c r="W143" s="2">
        <v>0</v>
      </c>
      <c r="X143" s="2">
        <v>0</v>
      </c>
      <c r="Y143" s="2">
        <v>1.41530944625407E-2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</row>
    <row r="144" spans="1:33" x14ac:dyDescent="0.3">
      <c r="A144" t="s">
        <v>164</v>
      </c>
      <c r="B144">
        <v>142</v>
      </c>
      <c r="C144" t="str">
        <f>LEFT(Table1[[#This Row],[Contingency id]])</f>
        <v>A</v>
      </c>
      <c r="D144" s="1">
        <v>3.44827586206896</v>
      </c>
      <c r="E144" s="1">
        <v>1.26086956521739</v>
      </c>
      <c r="F144">
        <v>58</v>
      </c>
      <c r="G144">
        <v>46</v>
      </c>
      <c r="H144" s="2">
        <v>2.68931034482758E-3</v>
      </c>
      <c r="I144" s="2">
        <f>AVERAGE(Table1[[#This Row],[Estimated costs 1]:[Estimated costs 20]])</f>
        <v>2.6893103448275813E-3</v>
      </c>
      <c r="J144" s="2">
        <f>_xlfn.STDEV.P(Table1[[#This Row],[Estimated costs 1]:[Estimated costs 20]])</f>
        <v>1.3010426069826053E-18</v>
      </c>
      <c r="K144" s="2">
        <f>Table1[[#This Row],[Dev]]/Table1[[#This Row],[Mean]]*100</f>
        <v>4.8378299272337E-14</v>
      </c>
      <c r="L144" s="2">
        <f>Table1[[#This Row],[Estimated costs 1]]-Table1[[#This Row],[Actual cost]]</f>
        <v>0</v>
      </c>
      <c r="M144" s="2">
        <f>Table1[[#This Row],[Diff 1]]/Table1[[#This Row],[Actual cost]]*100</f>
        <v>0</v>
      </c>
      <c r="N144" s="2">
        <v>2.68931034482758E-3</v>
      </c>
      <c r="O144" s="2">
        <v>2.68931034482758E-3</v>
      </c>
      <c r="P144" s="2">
        <v>2.68931034482758E-3</v>
      </c>
      <c r="Q144" s="2">
        <v>2.68931034482758E-3</v>
      </c>
      <c r="R144" s="2">
        <v>2.68931034482758E-3</v>
      </c>
      <c r="S144" s="2">
        <v>2.68931034482758E-3</v>
      </c>
      <c r="T144" s="2">
        <v>2.68931034482758E-3</v>
      </c>
      <c r="U144" s="2">
        <v>2.68931034482758E-3</v>
      </c>
      <c r="V144" s="2">
        <v>2.68931034482758E-3</v>
      </c>
      <c r="W144" s="2">
        <v>2.68931034482758E-3</v>
      </c>
      <c r="X144" s="2">
        <v>2.68931034482758E-3</v>
      </c>
      <c r="Y144" s="2">
        <v>2.68931034482758E-3</v>
      </c>
      <c r="Z144" s="2">
        <v>2.68931034482758E-3</v>
      </c>
      <c r="AA144" s="2">
        <v>2.68931034482758E-3</v>
      </c>
      <c r="AB144" s="2">
        <v>2.68931034482758E-3</v>
      </c>
      <c r="AC144" s="2">
        <v>2.68931034482758E-3</v>
      </c>
      <c r="AD144" s="2">
        <v>2.68931034482758E-3</v>
      </c>
      <c r="AE144" s="2">
        <v>2.68931034482758E-3</v>
      </c>
      <c r="AF144" s="2">
        <v>2.68931034482758E-3</v>
      </c>
      <c r="AG144" s="2">
        <v>2.68931034482758E-3</v>
      </c>
    </row>
    <row r="145" spans="1:33" hidden="1" x14ac:dyDescent="0.3">
      <c r="A145" t="s">
        <v>165</v>
      </c>
      <c r="B145">
        <v>143</v>
      </c>
      <c r="C145" t="str">
        <f>LEFT(Table1[[#This Row],[Contingency id]])</f>
        <v>B</v>
      </c>
      <c r="D145" s="1">
        <v>6.9300069300069295E-2</v>
      </c>
      <c r="E145" s="1">
        <v>7.3622448979591804</v>
      </c>
      <c r="F145">
        <v>1443</v>
      </c>
      <c r="G145">
        <v>196</v>
      </c>
      <c r="H145" s="2">
        <v>1.9556479556479501E-3</v>
      </c>
      <c r="I145" s="2">
        <f>AVERAGE(Table1[[#This Row],[Estimated costs 1]:[Estimated costs 20]])</f>
        <v>4.1068607068606953E-3</v>
      </c>
      <c r="J145" s="2">
        <f>_xlfn.STDEV.P(Table1[[#This Row],[Estimated costs 1]:[Estimated costs 20]])</f>
        <v>5.5967077471904625E-3</v>
      </c>
      <c r="K145" s="2">
        <f>Table1[[#This Row],[Dev]]/Table1[[#This Row],[Mean]]*100</f>
        <v>136.27702877384934</v>
      </c>
      <c r="L145" s="2">
        <f>Table1[[#This Row],[Estimated costs 1]]-Table1[[#This Row],[Actual cost]]</f>
        <v>9.7782397782397515E-3</v>
      </c>
      <c r="M145" s="2">
        <f>Table1[[#This Row],[Diff 1]]/Table1[[#This Row],[Actual cost]]*100</f>
        <v>500</v>
      </c>
      <c r="N145" s="2">
        <v>1.1733887733887701E-2</v>
      </c>
      <c r="O145" s="2">
        <v>0</v>
      </c>
      <c r="P145" s="2">
        <v>1.1733887733887701E-2</v>
      </c>
      <c r="Q145" s="2">
        <v>0</v>
      </c>
      <c r="R145" s="2">
        <v>0</v>
      </c>
      <c r="S145" s="2">
        <v>1.1733887733887701E-2</v>
      </c>
      <c r="T145" s="2">
        <v>1.1733887733887701E-2</v>
      </c>
      <c r="U145" s="2">
        <v>0</v>
      </c>
      <c r="V145" s="2">
        <v>0</v>
      </c>
      <c r="W145" s="2">
        <v>1.1733887733887701E-2</v>
      </c>
      <c r="X145" s="2">
        <v>0</v>
      </c>
      <c r="Y145" s="2">
        <v>0</v>
      </c>
      <c r="Z145" s="2">
        <v>0</v>
      </c>
      <c r="AA145" s="2">
        <v>1.1733887733887701E-2</v>
      </c>
      <c r="AB145" s="2">
        <v>0</v>
      </c>
      <c r="AC145" s="2">
        <v>0</v>
      </c>
      <c r="AD145" s="2">
        <v>1.1733887733887701E-2</v>
      </c>
      <c r="AE145" s="2">
        <v>0</v>
      </c>
      <c r="AF145" s="2">
        <v>0</v>
      </c>
      <c r="AG145" s="2">
        <v>0</v>
      </c>
    </row>
    <row r="146" spans="1:33" hidden="1" x14ac:dyDescent="0.3">
      <c r="A146" t="s">
        <v>166</v>
      </c>
      <c r="B146">
        <v>144</v>
      </c>
      <c r="C146" t="str">
        <f>LEFT(Table1[[#This Row],[Contingency id]])</f>
        <v>B</v>
      </c>
      <c r="D146" s="1">
        <v>3.27868852459016</v>
      </c>
      <c r="E146" s="1">
        <v>1.22</v>
      </c>
      <c r="F146">
        <v>61</v>
      </c>
      <c r="G146">
        <v>50</v>
      </c>
      <c r="H146" s="2">
        <v>1.88081967213114E-3</v>
      </c>
      <c r="I146" s="2">
        <f>AVERAGE(Table1[[#This Row],[Estimated costs 1]:[Estimated costs 20]])</f>
        <v>1.8808196721311406E-3</v>
      </c>
      <c r="J146" s="2">
        <f>_xlfn.STDEV.P(Table1[[#This Row],[Estimated costs 1]:[Estimated costs 20]])</f>
        <v>6.5052130349130266E-19</v>
      </c>
      <c r="K146" s="2">
        <f>Table1[[#This Row],[Dev]]/Table1[[#This Row],[Mean]]*100</f>
        <v>3.4587117155904823E-14</v>
      </c>
      <c r="L146" s="2">
        <f>Table1[[#This Row],[Estimated costs 1]]-Table1[[#This Row],[Actual cost]]</f>
        <v>0</v>
      </c>
      <c r="M146" s="2">
        <f>Table1[[#This Row],[Diff 1]]/Table1[[#This Row],[Actual cost]]*100</f>
        <v>0</v>
      </c>
      <c r="N146" s="2">
        <v>1.88081967213114E-3</v>
      </c>
      <c r="O146" s="2">
        <v>1.88081967213114E-3</v>
      </c>
      <c r="P146" s="2">
        <v>1.88081967213114E-3</v>
      </c>
      <c r="Q146" s="2">
        <v>1.88081967213114E-3</v>
      </c>
      <c r="R146" s="2">
        <v>1.88081967213114E-3</v>
      </c>
      <c r="S146" s="2">
        <v>1.88081967213114E-3</v>
      </c>
      <c r="T146" s="2">
        <v>1.88081967213114E-3</v>
      </c>
      <c r="U146" s="2">
        <v>1.88081967213114E-3</v>
      </c>
      <c r="V146" s="2">
        <v>1.88081967213114E-3</v>
      </c>
      <c r="W146" s="2">
        <v>1.88081967213114E-3</v>
      </c>
      <c r="X146" s="2">
        <v>1.88081967213114E-3</v>
      </c>
      <c r="Y146" s="2">
        <v>1.88081967213114E-3</v>
      </c>
      <c r="Z146" s="2">
        <v>1.88081967213114E-3</v>
      </c>
      <c r="AA146" s="2">
        <v>1.88081967213114E-3</v>
      </c>
      <c r="AB146" s="2">
        <v>1.88081967213114E-3</v>
      </c>
      <c r="AC146" s="2">
        <v>1.88081967213114E-3</v>
      </c>
      <c r="AD146" s="2">
        <v>1.88081967213114E-3</v>
      </c>
      <c r="AE146" s="2">
        <v>1.88081967213114E-3</v>
      </c>
      <c r="AF146" s="2">
        <v>1.88081967213114E-3</v>
      </c>
      <c r="AG146" s="2">
        <v>1.88081967213114E-3</v>
      </c>
    </row>
    <row r="147" spans="1:33" hidden="1" x14ac:dyDescent="0.3">
      <c r="A147" t="s">
        <v>167</v>
      </c>
      <c r="B147">
        <v>145</v>
      </c>
      <c r="C147" t="str">
        <f>LEFT(Table1[[#This Row],[Contingency id]])</f>
        <v>B</v>
      </c>
      <c r="D147" s="1">
        <v>1.6949152542372801</v>
      </c>
      <c r="E147" s="1">
        <v>1.61643835616438</v>
      </c>
      <c r="F147">
        <v>118</v>
      </c>
      <c r="G147">
        <v>73</v>
      </c>
      <c r="H147" s="2">
        <v>1.86101694915254E-3</v>
      </c>
      <c r="I147" s="2">
        <f>AVERAGE(Table1[[#This Row],[Estimated costs 1]:[Estimated costs 20]])</f>
        <v>1.9058474576271183E-3</v>
      </c>
      <c r="J147" s="2">
        <f>_xlfn.STDEV.P(Table1[[#This Row],[Estimated costs 1]:[Estimated costs 20]])</f>
        <v>2.2410770738045885E-3</v>
      </c>
      <c r="K147" s="2">
        <f>Table1[[#This Row],[Dev]]/Table1[[#This Row],[Mean]]*100</f>
        <v>117.58953030767998</v>
      </c>
      <c r="L147" s="2">
        <f>Table1[[#This Row],[Estimated costs 1]]-Table1[[#This Row],[Actual cost]]</f>
        <v>-8.9661016949152308E-4</v>
      </c>
      <c r="M147" s="2">
        <f>Table1[[#This Row],[Diff 1]]/Table1[[#This Row],[Actual cost]]*100</f>
        <v>-48.17850637522762</v>
      </c>
      <c r="N147" s="2">
        <v>9.6440677966101696E-4</v>
      </c>
      <c r="O147" s="2">
        <v>9.6440677966101696E-4</v>
      </c>
      <c r="P147" s="2">
        <v>7.24067796610169E-3</v>
      </c>
      <c r="Q147" s="2">
        <v>9.6440677966101696E-4</v>
      </c>
      <c r="R147" s="2">
        <v>9.6440677966101696E-4</v>
      </c>
      <c r="S147" s="2">
        <v>9.6440677966101696E-4</v>
      </c>
      <c r="T147" s="2">
        <v>9.6440677966101696E-4</v>
      </c>
      <c r="U147" s="2">
        <v>9.6440677966101696E-4</v>
      </c>
      <c r="V147" s="2">
        <v>9.6440677966101696E-4</v>
      </c>
      <c r="W147" s="2">
        <v>9.6440677966101696E-4</v>
      </c>
      <c r="X147" s="2">
        <v>9.6440677966101696E-4</v>
      </c>
      <c r="Y147" s="2">
        <v>9.6440677966101696E-4</v>
      </c>
      <c r="Z147" s="2">
        <v>7.24067796610169E-3</v>
      </c>
      <c r="AA147" s="2">
        <v>7.24067796610169E-3</v>
      </c>
      <c r="AB147" s="2">
        <v>9.6440677966101696E-4</v>
      </c>
      <c r="AC147" s="2">
        <v>9.6440677966101696E-4</v>
      </c>
      <c r="AD147" s="2">
        <v>9.6440677966101696E-4</v>
      </c>
      <c r="AE147" s="2">
        <v>9.6440677966101696E-4</v>
      </c>
      <c r="AF147" s="2">
        <v>9.6440677966101696E-4</v>
      </c>
      <c r="AG147" s="2">
        <v>9.6440677966101696E-4</v>
      </c>
    </row>
    <row r="148" spans="1:33" hidden="1" x14ac:dyDescent="0.3">
      <c r="A148" t="s">
        <v>168</v>
      </c>
      <c r="B148">
        <v>146</v>
      </c>
      <c r="C148" t="str">
        <f>LEFT(Table1[[#This Row],[Contingency id]])</f>
        <v>B</v>
      </c>
      <c r="D148" s="1">
        <v>2.7777777777777701</v>
      </c>
      <c r="E148" s="1">
        <v>1.1612903225806399</v>
      </c>
      <c r="F148">
        <v>36</v>
      </c>
      <c r="G148">
        <v>31</v>
      </c>
      <c r="H148" s="2">
        <v>9.2666666666666603E-4</v>
      </c>
      <c r="I148" s="2">
        <f>AVERAGE(Table1[[#This Row],[Estimated costs 1]:[Estimated costs 20]])</f>
        <v>9.2666666666666613E-4</v>
      </c>
      <c r="J148" s="2">
        <f>_xlfn.STDEV.P(Table1[[#This Row],[Estimated costs 1]:[Estimated costs 20]])</f>
        <v>1.0842021724855044E-19</v>
      </c>
      <c r="K148" s="2">
        <f>Table1[[#This Row],[Dev]]/Table1[[#This Row],[Mean]]*100</f>
        <v>1.1700023444088185E-14</v>
      </c>
      <c r="L148" s="2">
        <f>Table1[[#This Row],[Estimated costs 1]]-Table1[[#This Row],[Actual cost]]</f>
        <v>0</v>
      </c>
      <c r="M148" s="2">
        <f>Table1[[#This Row],[Diff 1]]/Table1[[#This Row],[Actual cost]]*100</f>
        <v>0</v>
      </c>
      <c r="N148" s="2">
        <v>9.2666666666666603E-4</v>
      </c>
      <c r="O148" s="2">
        <v>9.2666666666666603E-4</v>
      </c>
      <c r="P148" s="2">
        <v>9.2666666666666603E-4</v>
      </c>
      <c r="Q148" s="2">
        <v>9.2666666666666603E-4</v>
      </c>
      <c r="R148" s="2">
        <v>9.2666666666666603E-4</v>
      </c>
      <c r="S148" s="2">
        <v>9.2666666666666603E-4</v>
      </c>
      <c r="T148" s="2">
        <v>9.2666666666666603E-4</v>
      </c>
      <c r="U148" s="2">
        <v>9.2666666666666603E-4</v>
      </c>
      <c r="V148" s="2">
        <v>9.2666666666666603E-4</v>
      </c>
      <c r="W148" s="2">
        <v>9.2666666666666603E-4</v>
      </c>
      <c r="X148" s="2">
        <v>9.2666666666666603E-4</v>
      </c>
      <c r="Y148" s="2">
        <v>9.2666666666666603E-4</v>
      </c>
      <c r="Z148" s="2">
        <v>9.2666666666666603E-4</v>
      </c>
      <c r="AA148" s="2">
        <v>9.2666666666666603E-4</v>
      </c>
      <c r="AB148" s="2">
        <v>9.2666666666666603E-4</v>
      </c>
      <c r="AC148" s="2">
        <v>9.2666666666666603E-4</v>
      </c>
      <c r="AD148" s="2">
        <v>9.2666666666666603E-4</v>
      </c>
      <c r="AE148" s="2">
        <v>9.2666666666666603E-4</v>
      </c>
      <c r="AF148" s="2">
        <v>9.2666666666666603E-4</v>
      </c>
      <c r="AG148" s="2">
        <v>9.2666666666666603E-4</v>
      </c>
    </row>
    <row r="149" spans="1:33" hidden="1" x14ac:dyDescent="0.3">
      <c r="A149" t="s">
        <v>169</v>
      </c>
      <c r="B149">
        <v>147</v>
      </c>
      <c r="C149" t="str">
        <f>LEFT(Table1[[#This Row],[Contingency id]])</f>
        <v>B</v>
      </c>
      <c r="D149" s="1">
        <v>0.28089887640449401</v>
      </c>
      <c r="E149" s="1">
        <v>2.5985401459854001</v>
      </c>
      <c r="F149">
        <v>356</v>
      </c>
      <c r="G149">
        <v>137</v>
      </c>
      <c r="H149" s="2">
        <v>8.8764044943820202E-4</v>
      </c>
      <c r="I149" s="2">
        <f>AVERAGE(Table1[[#This Row],[Estimated costs 1]:[Estimated costs 20]])</f>
        <v>8.8764044943820191E-4</v>
      </c>
      <c r="J149" s="2">
        <f>_xlfn.STDEV.P(Table1[[#This Row],[Estimated costs 1]:[Estimated costs 20]])</f>
        <v>1.0842021724855044E-19</v>
      </c>
      <c r="K149" s="2">
        <f>Table1[[#This Row],[Dev]]/Table1[[#This Row],[Mean]]*100</f>
        <v>1.2214429538127841E-14</v>
      </c>
      <c r="L149" s="2">
        <f>Table1[[#This Row],[Estimated costs 1]]-Table1[[#This Row],[Actual cost]]</f>
        <v>0</v>
      </c>
      <c r="M149" s="2">
        <f>Table1[[#This Row],[Diff 1]]/Table1[[#This Row],[Actual cost]]*100</f>
        <v>0</v>
      </c>
      <c r="N149" s="2">
        <v>8.8764044943820202E-4</v>
      </c>
      <c r="O149" s="2">
        <v>8.8764044943820202E-4</v>
      </c>
      <c r="P149" s="2">
        <v>8.8764044943820202E-4</v>
      </c>
      <c r="Q149" s="2">
        <v>8.8764044943820202E-4</v>
      </c>
      <c r="R149" s="2">
        <v>8.8764044943820202E-4</v>
      </c>
      <c r="S149" s="2">
        <v>8.8764044943820202E-4</v>
      </c>
      <c r="T149" s="2">
        <v>8.8764044943820202E-4</v>
      </c>
      <c r="U149" s="2">
        <v>8.8764044943820202E-4</v>
      </c>
      <c r="V149" s="2">
        <v>8.8764044943820202E-4</v>
      </c>
      <c r="W149" s="2">
        <v>8.8764044943820202E-4</v>
      </c>
      <c r="X149" s="2">
        <v>8.8764044943820202E-4</v>
      </c>
      <c r="Y149" s="2">
        <v>8.8764044943820202E-4</v>
      </c>
      <c r="Z149" s="2">
        <v>8.8764044943820202E-4</v>
      </c>
      <c r="AA149" s="2">
        <v>8.8764044943820202E-4</v>
      </c>
      <c r="AB149" s="2">
        <v>8.8764044943820202E-4</v>
      </c>
      <c r="AC149" s="2">
        <v>8.8764044943820202E-4</v>
      </c>
      <c r="AD149" s="2">
        <v>8.8764044943820202E-4</v>
      </c>
      <c r="AE149" s="2">
        <v>8.8764044943820202E-4</v>
      </c>
      <c r="AF149" s="2">
        <v>8.8764044943820202E-4</v>
      </c>
      <c r="AG149" s="2">
        <v>8.8764044943820202E-4</v>
      </c>
    </row>
    <row r="150" spans="1:33" hidden="1" x14ac:dyDescent="0.3">
      <c r="A150" t="s">
        <v>170</v>
      </c>
      <c r="B150">
        <v>148</v>
      </c>
      <c r="C150" t="str">
        <f>LEFT(Table1[[#This Row],[Contingency id]])</f>
        <v>B</v>
      </c>
      <c r="D150" s="1">
        <v>1.2048192771084301</v>
      </c>
      <c r="E150" s="1">
        <v>1.45614035087719</v>
      </c>
      <c r="F150">
        <v>83</v>
      </c>
      <c r="G150">
        <v>57</v>
      </c>
      <c r="H150" s="2">
        <v>7.5397590361445696E-4</v>
      </c>
      <c r="I150" s="2">
        <f>AVERAGE(Table1[[#This Row],[Estimated costs 1]:[Estimated costs 20]])</f>
        <v>9.0477108433734588E-4</v>
      </c>
      <c r="J150" s="2">
        <f>_xlfn.STDEV.P(Table1[[#This Row],[Estimated costs 1]:[Estimated costs 20]])</f>
        <v>7.3874249688371432E-4</v>
      </c>
      <c r="K150" s="2">
        <f>Table1[[#This Row],[Dev]]/Table1[[#This Row],[Mean]]*100</f>
        <v>81.649658092772626</v>
      </c>
      <c r="L150" s="2">
        <f>Table1[[#This Row],[Estimated costs 1]]-Table1[[#This Row],[Actual cost]]</f>
        <v>-7.5397590361445696E-4</v>
      </c>
      <c r="M150" s="2">
        <f>Table1[[#This Row],[Diff 1]]/Table1[[#This Row],[Actual cost]]*100</f>
        <v>-100</v>
      </c>
      <c r="N150" s="2">
        <v>0</v>
      </c>
      <c r="O150" s="2">
        <v>0</v>
      </c>
      <c r="P150" s="2">
        <v>1.50795180722891E-3</v>
      </c>
      <c r="Q150" s="2">
        <v>1.50795180722891E-3</v>
      </c>
      <c r="R150" s="2">
        <v>1.50795180722891E-3</v>
      </c>
      <c r="S150" s="2">
        <v>0</v>
      </c>
      <c r="T150" s="2">
        <v>1.50795180722891E-3</v>
      </c>
      <c r="U150" s="2">
        <v>1.50795180722891E-3</v>
      </c>
      <c r="V150" s="2">
        <v>0</v>
      </c>
      <c r="W150" s="2">
        <v>1.50795180722891E-3</v>
      </c>
      <c r="X150" s="2">
        <v>0</v>
      </c>
      <c r="Y150" s="2">
        <v>1.50795180722891E-3</v>
      </c>
      <c r="Z150" s="2">
        <v>1.50795180722891E-3</v>
      </c>
      <c r="AA150" s="2">
        <v>1.50795180722891E-3</v>
      </c>
      <c r="AB150" s="2">
        <v>1.50795180722891E-3</v>
      </c>
      <c r="AC150" s="2">
        <v>1.50795180722891E-3</v>
      </c>
      <c r="AD150" s="2">
        <v>0</v>
      </c>
      <c r="AE150" s="2">
        <v>0</v>
      </c>
      <c r="AF150" s="2">
        <v>0</v>
      </c>
      <c r="AG150" s="2">
        <v>1.50795180722891E-3</v>
      </c>
    </row>
    <row r="151" spans="1:33" hidden="1" x14ac:dyDescent="0.3">
      <c r="A151" t="s">
        <v>171</v>
      </c>
      <c r="B151">
        <v>149</v>
      </c>
      <c r="C151" t="str">
        <f>LEFT(Table1[[#This Row],[Contingency id]])</f>
        <v>B</v>
      </c>
      <c r="D151" s="1">
        <v>1.5384615384615301</v>
      </c>
      <c r="E151" s="1">
        <v>1.16071428571428</v>
      </c>
      <c r="F151">
        <v>65</v>
      </c>
      <c r="G151">
        <v>56</v>
      </c>
      <c r="H151" s="2">
        <v>6.9153846153846099E-4</v>
      </c>
      <c r="I151" s="2">
        <f>AVERAGE(Table1[[#This Row],[Estimated costs 1]:[Estimated costs 20]])</f>
        <v>6.9153846153846088E-4</v>
      </c>
      <c r="J151" s="2">
        <f>_xlfn.STDEV.P(Table1[[#This Row],[Estimated costs 1]:[Estimated costs 20]])</f>
        <v>1.0842021724855044E-19</v>
      </c>
      <c r="K151" s="2">
        <f>Table1[[#This Row],[Dev]]/Table1[[#This Row],[Mean]]*100</f>
        <v>1.5678118178322103E-14</v>
      </c>
      <c r="L151" s="2">
        <f>Table1[[#This Row],[Estimated costs 1]]-Table1[[#This Row],[Actual cost]]</f>
        <v>0</v>
      </c>
      <c r="M151" s="2">
        <f>Table1[[#This Row],[Diff 1]]/Table1[[#This Row],[Actual cost]]*100</f>
        <v>0</v>
      </c>
      <c r="N151" s="2">
        <v>6.9153846153846099E-4</v>
      </c>
      <c r="O151" s="2">
        <v>6.9153846153846099E-4</v>
      </c>
      <c r="P151" s="2">
        <v>6.9153846153846099E-4</v>
      </c>
      <c r="Q151" s="2">
        <v>6.9153846153846099E-4</v>
      </c>
      <c r="R151" s="2">
        <v>6.9153846153846099E-4</v>
      </c>
      <c r="S151" s="2">
        <v>6.9153846153846099E-4</v>
      </c>
      <c r="T151" s="2">
        <v>6.9153846153846099E-4</v>
      </c>
      <c r="U151" s="2">
        <v>6.9153846153846099E-4</v>
      </c>
      <c r="V151" s="2">
        <v>6.9153846153846099E-4</v>
      </c>
      <c r="W151" s="2">
        <v>6.9153846153846099E-4</v>
      </c>
      <c r="X151" s="2">
        <v>6.9153846153846099E-4</v>
      </c>
      <c r="Y151" s="2">
        <v>6.9153846153846099E-4</v>
      </c>
      <c r="Z151" s="2">
        <v>6.9153846153846099E-4</v>
      </c>
      <c r="AA151" s="2">
        <v>6.9153846153846099E-4</v>
      </c>
      <c r="AB151" s="2">
        <v>6.9153846153846099E-4</v>
      </c>
      <c r="AC151" s="2">
        <v>6.9153846153846099E-4</v>
      </c>
      <c r="AD151" s="2">
        <v>6.9153846153846099E-4</v>
      </c>
      <c r="AE151" s="2">
        <v>6.9153846153846099E-4</v>
      </c>
      <c r="AF151" s="2">
        <v>6.9153846153846099E-4</v>
      </c>
      <c r="AG151" s="2">
        <v>6.9153846153846099E-4</v>
      </c>
    </row>
    <row r="152" spans="1:33" hidden="1" x14ac:dyDescent="0.3">
      <c r="A152" t="s">
        <v>172</v>
      </c>
      <c r="B152">
        <v>150</v>
      </c>
      <c r="C152" t="str">
        <f>LEFT(Table1[[#This Row],[Contingency id]])</f>
        <v>B</v>
      </c>
      <c r="D152" s="1">
        <v>1.5384615384615301</v>
      </c>
      <c r="E152" s="1">
        <v>1.3265306122448901</v>
      </c>
      <c r="F152">
        <v>65</v>
      </c>
      <c r="G152">
        <v>49</v>
      </c>
      <c r="H152" s="2">
        <v>6.6338461538461495E-4</v>
      </c>
      <c r="I152" s="2">
        <f>AVERAGE(Table1[[#This Row],[Estimated costs 1]:[Estimated costs 20]])</f>
        <v>6.6338461538461505E-4</v>
      </c>
      <c r="J152" s="2">
        <f>_xlfn.STDEV.P(Table1[[#This Row],[Estimated costs 1]:[Estimated costs 20]])</f>
        <v>6.6338461538461495E-4</v>
      </c>
      <c r="K152" s="2">
        <f>Table1[[#This Row],[Dev]]/Table1[[#This Row],[Mean]]*100</f>
        <v>99.999999999999986</v>
      </c>
      <c r="L152" s="2">
        <f>Table1[[#This Row],[Estimated costs 1]]-Table1[[#This Row],[Actual cost]]</f>
        <v>-6.6338461538461495E-4</v>
      </c>
      <c r="M152" s="2">
        <f>Table1[[#This Row],[Diff 1]]/Table1[[#This Row],[Actual cost]]*100</f>
        <v>-100</v>
      </c>
      <c r="N152" s="2">
        <v>0</v>
      </c>
      <c r="O152" s="2">
        <v>1.3267692307692299E-3</v>
      </c>
      <c r="P152" s="2">
        <v>1.3267692307692299E-3</v>
      </c>
      <c r="Q152" s="2">
        <v>0</v>
      </c>
      <c r="R152" s="2">
        <v>1.3267692307692299E-3</v>
      </c>
      <c r="S152" s="2">
        <v>0</v>
      </c>
      <c r="T152" s="2">
        <v>1.3267692307692299E-3</v>
      </c>
      <c r="U152" s="2">
        <v>1.3267692307692299E-3</v>
      </c>
      <c r="V152" s="2">
        <v>0</v>
      </c>
      <c r="W152" s="2">
        <v>1.3267692307692299E-3</v>
      </c>
      <c r="X152" s="2">
        <v>1.3267692307692299E-3</v>
      </c>
      <c r="Y152" s="2">
        <v>1.3267692307692299E-3</v>
      </c>
      <c r="Z152" s="2">
        <v>0</v>
      </c>
      <c r="AA152" s="2">
        <v>1.3267692307692299E-3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1.3267692307692299E-3</v>
      </c>
    </row>
    <row r="153" spans="1:33" hidden="1" x14ac:dyDescent="0.3">
      <c r="A153" t="s">
        <v>173</v>
      </c>
      <c r="B153">
        <v>151</v>
      </c>
      <c r="C153" t="str">
        <f>LEFT(Table1[[#This Row],[Contingency id]])</f>
        <v>B</v>
      </c>
      <c r="D153" s="1">
        <v>1.61290322580645</v>
      </c>
      <c r="E153" s="1">
        <v>1.2916666666666601</v>
      </c>
      <c r="F153">
        <v>62</v>
      </c>
      <c r="G153">
        <v>48</v>
      </c>
      <c r="H153" s="2">
        <v>4.1741935483870902E-4</v>
      </c>
      <c r="I153" s="2">
        <f>AVERAGE(Table1[[#This Row],[Estimated costs 1]:[Estimated costs 20]])</f>
        <v>4.1741935483870912E-4</v>
      </c>
      <c r="J153" s="2">
        <f>_xlfn.STDEV.P(Table1[[#This Row],[Estimated costs 1]:[Estimated costs 20]])</f>
        <v>1.0842021724855044E-19</v>
      </c>
      <c r="K153" s="2">
        <f>Table1[[#This Row],[Dev]]/Table1[[#This Row],[Mean]]*100</f>
        <v>2.5973931489220002E-14</v>
      </c>
      <c r="L153" s="2">
        <f>Table1[[#This Row],[Estimated costs 1]]-Table1[[#This Row],[Actual cost]]</f>
        <v>0</v>
      </c>
      <c r="M153" s="2">
        <f>Table1[[#This Row],[Diff 1]]/Table1[[#This Row],[Actual cost]]*100</f>
        <v>0</v>
      </c>
      <c r="N153" s="2">
        <v>4.1741935483870902E-4</v>
      </c>
      <c r="O153" s="2">
        <v>4.1741935483870902E-4</v>
      </c>
      <c r="P153" s="2">
        <v>4.1741935483870902E-4</v>
      </c>
      <c r="Q153" s="2">
        <v>4.1741935483870902E-4</v>
      </c>
      <c r="R153" s="2">
        <v>4.1741935483870902E-4</v>
      </c>
      <c r="S153" s="2">
        <v>4.1741935483870902E-4</v>
      </c>
      <c r="T153" s="2">
        <v>4.1741935483870902E-4</v>
      </c>
      <c r="U153" s="2">
        <v>4.1741935483870902E-4</v>
      </c>
      <c r="V153" s="2">
        <v>4.1741935483870902E-4</v>
      </c>
      <c r="W153" s="2">
        <v>4.1741935483870902E-4</v>
      </c>
      <c r="X153" s="2">
        <v>4.1741935483870902E-4</v>
      </c>
      <c r="Y153" s="2">
        <v>4.1741935483870902E-4</v>
      </c>
      <c r="Z153" s="2">
        <v>4.1741935483870902E-4</v>
      </c>
      <c r="AA153" s="2">
        <v>4.1741935483870902E-4</v>
      </c>
      <c r="AB153" s="2">
        <v>4.1741935483870902E-4</v>
      </c>
      <c r="AC153" s="2">
        <v>4.1741935483870902E-4</v>
      </c>
      <c r="AD153" s="2">
        <v>4.1741935483870902E-4</v>
      </c>
      <c r="AE153" s="2">
        <v>4.1741935483870902E-4</v>
      </c>
      <c r="AF153" s="2">
        <v>4.1741935483870902E-4</v>
      </c>
      <c r="AG153" s="2">
        <v>4.1741935483870902E-4</v>
      </c>
    </row>
    <row r="154" spans="1:33" hidden="1" x14ac:dyDescent="0.3">
      <c r="A154" t="s">
        <v>174</v>
      </c>
      <c r="B154">
        <v>152</v>
      </c>
      <c r="C154" t="str">
        <f>LEFT(Table1[[#This Row],[Contingency id]])</f>
        <v>B</v>
      </c>
      <c r="D154" s="1">
        <v>0</v>
      </c>
      <c r="E154" s="1">
        <v>1.8396226415094299</v>
      </c>
      <c r="F154">
        <v>195</v>
      </c>
      <c r="G154">
        <v>106</v>
      </c>
      <c r="H154" s="2">
        <v>0</v>
      </c>
      <c r="I154" s="2">
        <f>AVERAGE(Table1[[#This Row],[Estimated costs 1]:[Estimated costs 20]])</f>
        <v>0</v>
      </c>
      <c r="J154" s="2">
        <f>_xlfn.STDEV.P(Table1[[#This Row],[Estimated costs 1]:[Estimated costs 20]])</f>
        <v>0</v>
      </c>
      <c r="K154" s="2" t="e">
        <f>Table1[[#This Row],[Dev]]/Table1[[#This Row],[Mean]]*100</f>
        <v>#DIV/0!</v>
      </c>
      <c r="L154" s="2">
        <f>Table1[[#This Row],[Estimated costs 1]]-Table1[[#This Row],[Actual cost]]</f>
        <v>0</v>
      </c>
      <c r="M154" s="2" t="e">
        <f>Table1[[#This Row],[Diff 1]]/Table1[[#This Row],[Actual cost]]*100</f>
        <v>#DIV/0!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</row>
    <row r="155" spans="1:33" x14ac:dyDescent="0.3">
      <c r="A155" t="s">
        <v>175</v>
      </c>
      <c r="B155">
        <v>153</v>
      </c>
      <c r="C155" t="str">
        <f>LEFT(Table1[[#This Row],[Contingency id]])</f>
        <v>A</v>
      </c>
      <c r="D155" s="1">
        <v>0</v>
      </c>
      <c r="E155" s="1">
        <v>3.9393939393939301</v>
      </c>
      <c r="F155">
        <v>650</v>
      </c>
      <c r="G155">
        <v>165</v>
      </c>
      <c r="H155" s="2">
        <v>0</v>
      </c>
      <c r="I155" s="2">
        <f>AVERAGE(Table1[[#This Row],[Estimated costs 1]:[Estimated costs 20]])</f>
        <v>0</v>
      </c>
      <c r="J155" s="2">
        <f>_xlfn.STDEV.P(Table1[[#This Row],[Estimated costs 1]:[Estimated costs 20]])</f>
        <v>0</v>
      </c>
      <c r="K155" s="2" t="e">
        <f>Table1[[#This Row],[Dev]]/Table1[[#This Row],[Mean]]*100</f>
        <v>#DIV/0!</v>
      </c>
      <c r="L155" s="2">
        <f>Table1[[#This Row],[Estimated costs 1]]-Table1[[#This Row],[Actual cost]]</f>
        <v>0</v>
      </c>
      <c r="M155" s="2" t="e">
        <f>Table1[[#This Row],[Diff 1]]/Table1[[#This Row],[Actual cost]]*100</f>
        <v>#DIV/0!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</row>
    <row r="156" spans="1:33" x14ac:dyDescent="0.3">
      <c r="A156" t="s">
        <v>176</v>
      </c>
      <c r="B156">
        <v>154</v>
      </c>
      <c r="C156" t="str">
        <f>LEFT(Table1[[#This Row],[Contingency id]])</f>
        <v>A</v>
      </c>
      <c r="D156" s="1">
        <v>0</v>
      </c>
      <c r="E156" s="1">
        <v>3.84615384615384</v>
      </c>
      <c r="F156">
        <v>650</v>
      </c>
      <c r="G156">
        <v>169</v>
      </c>
      <c r="H156" s="2">
        <v>0</v>
      </c>
      <c r="I156" s="2">
        <f>AVERAGE(Table1[[#This Row],[Estimated costs 1]:[Estimated costs 20]])</f>
        <v>0</v>
      </c>
      <c r="J156" s="2">
        <f>_xlfn.STDEV.P(Table1[[#This Row],[Estimated costs 1]:[Estimated costs 20]])</f>
        <v>0</v>
      </c>
      <c r="K156" s="2" t="e">
        <f>Table1[[#This Row],[Dev]]/Table1[[#This Row],[Mean]]*100</f>
        <v>#DIV/0!</v>
      </c>
      <c r="L156" s="2">
        <f>Table1[[#This Row],[Estimated costs 1]]-Table1[[#This Row],[Actual cost]]</f>
        <v>0</v>
      </c>
      <c r="M156" s="2" t="e">
        <f>Table1[[#This Row],[Diff 1]]/Table1[[#This Row],[Actual cost]]*100</f>
        <v>#DIV/0!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</row>
    <row r="157" spans="1:33" x14ac:dyDescent="0.3">
      <c r="A157" t="s">
        <v>177</v>
      </c>
      <c r="B157">
        <v>155</v>
      </c>
      <c r="C157" t="str">
        <f>LEFT(Table1[[#This Row],[Contingency id]])</f>
        <v>A</v>
      </c>
      <c r="D157" s="1">
        <v>0</v>
      </c>
      <c r="E157" s="1">
        <v>3.55</v>
      </c>
      <c r="F157">
        <v>568</v>
      </c>
      <c r="G157">
        <v>160</v>
      </c>
      <c r="H157" s="2">
        <v>0</v>
      </c>
      <c r="I157" s="2">
        <f>AVERAGE(Table1[[#This Row],[Estimated costs 1]:[Estimated costs 20]])</f>
        <v>0</v>
      </c>
      <c r="J157" s="2">
        <f>_xlfn.STDEV.P(Table1[[#This Row],[Estimated costs 1]:[Estimated costs 20]])</f>
        <v>0</v>
      </c>
      <c r="K157" s="2" t="e">
        <f>Table1[[#This Row],[Dev]]/Table1[[#This Row],[Mean]]*100</f>
        <v>#DIV/0!</v>
      </c>
      <c r="L157" s="2">
        <f>Table1[[#This Row],[Estimated costs 1]]-Table1[[#This Row],[Actual cost]]</f>
        <v>0</v>
      </c>
      <c r="M157" s="2" t="e">
        <f>Table1[[#This Row],[Diff 1]]/Table1[[#This Row],[Actual cost]]*100</f>
        <v>#DIV/0!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</row>
    <row r="158" spans="1:33" x14ac:dyDescent="0.3">
      <c r="A158" t="s">
        <v>178</v>
      </c>
      <c r="B158">
        <v>156</v>
      </c>
      <c r="C158" t="str">
        <f>LEFT(Table1[[#This Row],[Contingency id]])</f>
        <v>A</v>
      </c>
      <c r="D158" s="1">
        <v>0</v>
      </c>
      <c r="E158" s="1">
        <v>3.5949367088607498</v>
      </c>
      <c r="F158">
        <v>568</v>
      </c>
      <c r="G158">
        <v>158</v>
      </c>
      <c r="H158" s="2">
        <v>0</v>
      </c>
      <c r="I158" s="2">
        <f>AVERAGE(Table1[[#This Row],[Estimated costs 1]:[Estimated costs 20]])</f>
        <v>0</v>
      </c>
      <c r="J158" s="2">
        <f>_xlfn.STDEV.P(Table1[[#This Row],[Estimated costs 1]:[Estimated costs 20]])</f>
        <v>0</v>
      </c>
      <c r="K158" s="2" t="e">
        <f>Table1[[#This Row],[Dev]]/Table1[[#This Row],[Mean]]*100</f>
        <v>#DIV/0!</v>
      </c>
      <c r="L158" s="2">
        <f>Table1[[#This Row],[Estimated costs 1]]-Table1[[#This Row],[Actual cost]]</f>
        <v>0</v>
      </c>
      <c r="M158" s="2" t="e">
        <f>Table1[[#This Row],[Diff 1]]/Table1[[#This Row],[Actual cost]]*100</f>
        <v>#DIV/0!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</row>
    <row r="159" spans="1:33" x14ac:dyDescent="0.3">
      <c r="A159" t="s">
        <v>179</v>
      </c>
      <c r="B159">
        <v>157</v>
      </c>
      <c r="C159" t="str">
        <f>LEFT(Table1[[#This Row],[Contingency id]])</f>
        <v>A</v>
      </c>
      <c r="D159" s="1">
        <v>0</v>
      </c>
      <c r="E159" s="1">
        <v>4.0880503144654003</v>
      </c>
      <c r="F159">
        <v>650</v>
      </c>
      <c r="G159">
        <v>159</v>
      </c>
      <c r="H159" s="2">
        <v>0</v>
      </c>
      <c r="I159" s="2">
        <f>AVERAGE(Table1[[#This Row],[Estimated costs 1]:[Estimated costs 20]])</f>
        <v>0</v>
      </c>
      <c r="J159" s="2">
        <f>_xlfn.STDEV.P(Table1[[#This Row],[Estimated costs 1]:[Estimated costs 20]])</f>
        <v>0</v>
      </c>
      <c r="K159" s="2" t="e">
        <f>Table1[[#This Row],[Dev]]/Table1[[#This Row],[Mean]]*100</f>
        <v>#DIV/0!</v>
      </c>
      <c r="L159" s="2">
        <f>Table1[[#This Row],[Estimated costs 1]]-Table1[[#This Row],[Actual cost]]</f>
        <v>0</v>
      </c>
      <c r="M159" s="2" t="e">
        <f>Table1[[#This Row],[Diff 1]]/Table1[[#This Row],[Actual cost]]*100</f>
        <v>#DIV/0!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</row>
    <row r="160" spans="1:33" x14ac:dyDescent="0.3">
      <c r="A160" t="s">
        <v>180</v>
      </c>
      <c r="B160">
        <v>158</v>
      </c>
      <c r="C160" t="str">
        <f>LEFT(Table1[[#This Row],[Contingency id]])</f>
        <v>A</v>
      </c>
      <c r="D160" s="1">
        <v>0</v>
      </c>
      <c r="E160" s="1">
        <v>3.9634146341463401</v>
      </c>
      <c r="F160">
        <v>650</v>
      </c>
      <c r="G160">
        <v>164</v>
      </c>
      <c r="H160" s="2">
        <v>0</v>
      </c>
      <c r="I160" s="2">
        <f>AVERAGE(Table1[[#This Row],[Estimated costs 1]:[Estimated costs 20]])</f>
        <v>0</v>
      </c>
      <c r="J160" s="2">
        <f>_xlfn.STDEV.P(Table1[[#This Row],[Estimated costs 1]:[Estimated costs 20]])</f>
        <v>0</v>
      </c>
      <c r="K160" s="2" t="e">
        <f>Table1[[#This Row],[Dev]]/Table1[[#This Row],[Mean]]*100</f>
        <v>#DIV/0!</v>
      </c>
      <c r="L160" s="2">
        <f>Table1[[#This Row],[Estimated costs 1]]-Table1[[#This Row],[Actual cost]]</f>
        <v>0</v>
      </c>
      <c r="M160" s="2" t="e">
        <f>Table1[[#This Row],[Diff 1]]/Table1[[#This Row],[Actual cost]]*100</f>
        <v>#DIV/0!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</row>
    <row r="161" spans="1:33" x14ac:dyDescent="0.3">
      <c r="A161" t="s">
        <v>181</v>
      </c>
      <c r="B161">
        <v>159</v>
      </c>
      <c r="C161" t="str">
        <f>LEFT(Table1[[#This Row],[Contingency id]])</f>
        <v>A</v>
      </c>
      <c r="D161" s="1">
        <v>0</v>
      </c>
      <c r="E161" s="1">
        <v>6.6868686868686797</v>
      </c>
      <c r="F161">
        <v>1324</v>
      </c>
      <c r="G161">
        <v>198</v>
      </c>
      <c r="H161" s="2">
        <v>0</v>
      </c>
      <c r="I161" s="2">
        <f>AVERAGE(Table1[[#This Row],[Estimated costs 1]:[Estimated costs 20]])</f>
        <v>0</v>
      </c>
      <c r="J161" s="2">
        <f>_xlfn.STDEV.P(Table1[[#This Row],[Estimated costs 1]:[Estimated costs 20]])</f>
        <v>0</v>
      </c>
      <c r="K161" s="2" t="e">
        <f>Table1[[#This Row],[Dev]]/Table1[[#This Row],[Mean]]*100</f>
        <v>#DIV/0!</v>
      </c>
      <c r="L161" s="2">
        <f>Table1[[#This Row],[Estimated costs 1]]-Table1[[#This Row],[Actual cost]]</f>
        <v>0</v>
      </c>
      <c r="M161" s="2" t="e">
        <f>Table1[[#This Row],[Diff 1]]/Table1[[#This Row],[Actual cost]]*100</f>
        <v>#DIV/0!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</row>
    <row r="162" spans="1:33" x14ac:dyDescent="0.3">
      <c r="A162" t="s">
        <v>182</v>
      </c>
      <c r="B162">
        <v>160</v>
      </c>
      <c r="C162" t="str">
        <f>LEFT(Table1[[#This Row],[Contingency id]])</f>
        <v>A</v>
      </c>
      <c r="D162" s="1">
        <v>0</v>
      </c>
      <c r="E162" s="1">
        <v>6.1666666666666599</v>
      </c>
      <c r="F162">
        <v>1184</v>
      </c>
      <c r="G162">
        <v>192</v>
      </c>
      <c r="H162" s="2">
        <v>0</v>
      </c>
      <c r="I162" s="2">
        <f>AVERAGE(Table1[[#This Row],[Estimated costs 1]:[Estimated costs 20]])</f>
        <v>0</v>
      </c>
      <c r="J162" s="2">
        <f>_xlfn.STDEV.P(Table1[[#This Row],[Estimated costs 1]:[Estimated costs 20]])</f>
        <v>0</v>
      </c>
      <c r="K162" s="2" t="e">
        <f>Table1[[#This Row],[Dev]]/Table1[[#This Row],[Mean]]*100</f>
        <v>#DIV/0!</v>
      </c>
      <c r="L162" s="2">
        <f>Table1[[#This Row],[Estimated costs 1]]-Table1[[#This Row],[Actual cost]]</f>
        <v>0</v>
      </c>
      <c r="M162" s="2" t="e">
        <f>Table1[[#This Row],[Diff 1]]/Table1[[#This Row],[Actual cost]]*100</f>
        <v>#DIV/0!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</row>
    <row r="163" spans="1:33" x14ac:dyDescent="0.3">
      <c r="A163" t="s">
        <v>183</v>
      </c>
      <c r="B163">
        <v>161</v>
      </c>
      <c r="C163" t="str">
        <f>LEFT(Table1[[#This Row],[Contingency id]])</f>
        <v>A</v>
      </c>
      <c r="D163" s="1">
        <v>0</v>
      </c>
      <c r="E163" s="1">
        <v>5.5</v>
      </c>
      <c r="F163">
        <v>1023</v>
      </c>
      <c r="G163">
        <v>186</v>
      </c>
      <c r="H163" s="2">
        <v>0</v>
      </c>
      <c r="I163" s="2">
        <f>AVERAGE(Table1[[#This Row],[Estimated costs 1]:[Estimated costs 20]])</f>
        <v>0</v>
      </c>
      <c r="J163" s="2">
        <f>_xlfn.STDEV.P(Table1[[#This Row],[Estimated costs 1]:[Estimated costs 20]])</f>
        <v>0</v>
      </c>
      <c r="K163" s="2" t="e">
        <f>Table1[[#This Row],[Dev]]/Table1[[#This Row],[Mean]]*100</f>
        <v>#DIV/0!</v>
      </c>
      <c r="L163" s="2">
        <f>Table1[[#This Row],[Estimated costs 1]]-Table1[[#This Row],[Actual cost]]</f>
        <v>0</v>
      </c>
      <c r="M163" s="2" t="e">
        <f>Table1[[#This Row],[Diff 1]]/Table1[[#This Row],[Actual cost]]*100</f>
        <v>#DIV/0!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</row>
    <row r="164" spans="1:33" x14ac:dyDescent="0.3">
      <c r="A164" t="s">
        <v>184</v>
      </c>
      <c r="B164">
        <v>162</v>
      </c>
      <c r="C164" t="str">
        <f>LEFT(Table1[[#This Row],[Contingency id]])</f>
        <v>A</v>
      </c>
      <c r="D164" s="1">
        <v>0</v>
      </c>
      <c r="E164" s="1">
        <v>5.68333333333333</v>
      </c>
      <c r="F164">
        <v>1023</v>
      </c>
      <c r="G164">
        <v>180</v>
      </c>
      <c r="H164" s="2">
        <v>0</v>
      </c>
      <c r="I164" s="2">
        <f>AVERAGE(Table1[[#This Row],[Estimated costs 1]:[Estimated costs 20]])</f>
        <v>0</v>
      </c>
      <c r="J164" s="2">
        <f>_xlfn.STDEV.P(Table1[[#This Row],[Estimated costs 1]:[Estimated costs 20]])</f>
        <v>0</v>
      </c>
      <c r="K164" s="2" t="e">
        <f>Table1[[#This Row],[Dev]]/Table1[[#This Row],[Mean]]*100</f>
        <v>#DIV/0!</v>
      </c>
      <c r="L164" s="2">
        <f>Table1[[#This Row],[Estimated costs 1]]-Table1[[#This Row],[Actual cost]]</f>
        <v>0</v>
      </c>
      <c r="M164" s="2" t="e">
        <f>Table1[[#This Row],[Diff 1]]/Table1[[#This Row],[Actual cost]]*100</f>
        <v>#DIV/0!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</row>
    <row r="165" spans="1:33" x14ac:dyDescent="0.3">
      <c r="A165" t="s">
        <v>185</v>
      </c>
      <c r="B165">
        <v>163</v>
      </c>
      <c r="C165" t="str">
        <f>LEFT(Table1[[#This Row],[Contingency id]])</f>
        <v>A</v>
      </c>
      <c r="D165" s="1">
        <v>0</v>
      </c>
      <c r="E165" s="1">
        <v>3.3333333333333299</v>
      </c>
      <c r="F165">
        <v>530</v>
      </c>
      <c r="G165">
        <v>159</v>
      </c>
      <c r="H165" s="2">
        <v>0</v>
      </c>
      <c r="I165" s="2">
        <f>AVERAGE(Table1[[#This Row],[Estimated costs 1]:[Estimated costs 20]])</f>
        <v>0</v>
      </c>
      <c r="J165" s="2">
        <f>_xlfn.STDEV.P(Table1[[#This Row],[Estimated costs 1]:[Estimated costs 20]])</f>
        <v>0</v>
      </c>
      <c r="K165" s="2" t="e">
        <f>Table1[[#This Row],[Dev]]/Table1[[#This Row],[Mean]]*100</f>
        <v>#DIV/0!</v>
      </c>
      <c r="L165" s="2">
        <f>Table1[[#This Row],[Estimated costs 1]]-Table1[[#This Row],[Actual cost]]</f>
        <v>0</v>
      </c>
      <c r="M165" s="2" t="e">
        <f>Table1[[#This Row],[Diff 1]]/Table1[[#This Row],[Actual cost]]*100</f>
        <v>#DIV/0!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</row>
    <row r="166" spans="1:33" x14ac:dyDescent="0.3">
      <c r="A166" t="s">
        <v>186</v>
      </c>
      <c r="B166">
        <v>164</v>
      </c>
      <c r="C166" t="str">
        <f>LEFT(Table1[[#This Row],[Contingency id]])</f>
        <v>A</v>
      </c>
      <c r="D166" s="1">
        <v>0</v>
      </c>
      <c r="E166" s="1">
        <v>3.1176470588235201</v>
      </c>
      <c r="F166">
        <v>530</v>
      </c>
      <c r="G166">
        <v>170</v>
      </c>
      <c r="H166" s="2">
        <v>0</v>
      </c>
      <c r="I166" s="2">
        <f>AVERAGE(Table1[[#This Row],[Estimated costs 1]:[Estimated costs 20]])</f>
        <v>0</v>
      </c>
      <c r="J166" s="2">
        <f>_xlfn.STDEV.P(Table1[[#This Row],[Estimated costs 1]:[Estimated costs 20]])</f>
        <v>0</v>
      </c>
      <c r="K166" s="2" t="e">
        <f>Table1[[#This Row],[Dev]]/Table1[[#This Row],[Mean]]*100</f>
        <v>#DIV/0!</v>
      </c>
      <c r="L166" s="2">
        <f>Table1[[#This Row],[Estimated costs 1]]-Table1[[#This Row],[Actual cost]]</f>
        <v>0</v>
      </c>
      <c r="M166" s="2" t="e">
        <f>Table1[[#This Row],[Diff 1]]/Table1[[#This Row],[Actual cost]]*100</f>
        <v>#DIV/0!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</row>
    <row r="167" spans="1:33" x14ac:dyDescent="0.3">
      <c r="A167" t="s">
        <v>187</v>
      </c>
      <c r="B167">
        <v>165</v>
      </c>
      <c r="C167" t="str">
        <f>LEFT(Table1[[#This Row],[Contingency id]])</f>
        <v>A</v>
      </c>
      <c r="D167" s="1">
        <v>0</v>
      </c>
      <c r="E167" s="1">
        <v>2.0598290598290498</v>
      </c>
      <c r="F167">
        <v>241</v>
      </c>
      <c r="G167">
        <v>117</v>
      </c>
      <c r="H167" s="2">
        <v>0</v>
      </c>
      <c r="I167" s="2">
        <f>AVERAGE(Table1[[#This Row],[Estimated costs 1]:[Estimated costs 20]])</f>
        <v>0</v>
      </c>
      <c r="J167" s="2">
        <f>_xlfn.STDEV.P(Table1[[#This Row],[Estimated costs 1]:[Estimated costs 20]])</f>
        <v>0</v>
      </c>
      <c r="K167" s="2" t="e">
        <f>Table1[[#This Row],[Dev]]/Table1[[#This Row],[Mean]]*100</f>
        <v>#DIV/0!</v>
      </c>
      <c r="L167" s="2">
        <f>Table1[[#This Row],[Estimated costs 1]]-Table1[[#This Row],[Actual cost]]</f>
        <v>0</v>
      </c>
      <c r="M167" s="2" t="e">
        <f>Table1[[#This Row],[Diff 1]]/Table1[[#This Row],[Actual cost]]*100</f>
        <v>#DIV/0!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</row>
    <row r="168" spans="1:33" x14ac:dyDescent="0.3">
      <c r="A168" t="s">
        <v>188</v>
      </c>
      <c r="B168">
        <v>166</v>
      </c>
      <c r="C168" t="str">
        <f>LEFT(Table1[[#This Row],[Contingency id]])</f>
        <v>A</v>
      </c>
      <c r="D168" s="1">
        <v>0</v>
      </c>
      <c r="E168" s="1">
        <v>2.13274336283185</v>
      </c>
      <c r="F168">
        <v>241</v>
      </c>
      <c r="G168">
        <v>113</v>
      </c>
      <c r="H168" s="2">
        <v>0</v>
      </c>
      <c r="I168" s="2">
        <f>AVERAGE(Table1[[#This Row],[Estimated costs 1]:[Estimated costs 20]])</f>
        <v>0</v>
      </c>
      <c r="J168" s="2">
        <f>_xlfn.STDEV.P(Table1[[#This Row],[Estimated costs 1]:[Estimated costs 20]])</f>
        <v>0</v>
      </c>
      <c r="K168" s="2" t="e">
        <f>Table1[[#This Row],[Dev]]/Table1[[#This Row],[Mean]]*100</f>
        <v>#DIV/0!</v>
      </c>
      <c r="L168" s="2">
        <f>Table1[[#This Row],[Estimated costs 1]]-Table1[[#This Row],[Actual cost]]</f>
        <v>0</v>
      </c>
      <c r="M168" s="2" t="e">
        <f>Table1[[#This Row],[Diff 1]]/Table1[[#This Row],[Actual cost]]*100</f>
        <v>#DIV/0!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</row>
    <row r="169" spans="1:33" x14ac:dyDescent="0.3">
      <c r="A169" t="s">
        <v>189</v>
      </c>
      <c r="B169">
        <v>167</v>
      </c>
      <c r="C169" t="str">
        <f>LEFT(Table1[[#This Row],[Contingency id]])</f>
        <v>A</v>
      </c>
      <c r="D169" s="1">
        <v>0</v>
      </c>
      <c r="E169" s="1">
        <v>6.9226804123711299</v>
      </c>
      <c r="F169">
        <v>1343</v>
      </c>
      <c r="G169">
        <v>194</v>
      </c>
      <c r="H169" s="2">
        <v>0</v>
      </c>
      <c r="I169" s="2">
        <f>AVERAGE(Table1[[#This Row],[Estimated costs 1]:[Estimated costs 20]])</f>
        <v>0</v>
      </c>
      <c r="J169" s="2">
        <f>_xlfn.STDEV.P(Table1[[#This Row],[Estimated costs 1]:[Estimated costs 20]])</f>
        <v>0</v>
      </c>
      <c r="K169" s="2" t="e">
        <f>Table1[[#This Row],[Dev]]/Table1[[#This Row],[Mean]]*100</f>
        <v>#DIV/0!</v>
      </c>
      <c r="L169" s="2">
        <f>Table1[[#This Row],[Estimated costs 1]]-Table1[[#This Row],[Actual cost]]</f>
        <v>0</v>
      </c>
      <c r="M169" s="2" t="e">
        <f>Table1[[#This Row],[Diff 1]]/Table1[[#This Row],[Actual cost]]*100</f>
        <v>#DIV/0!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</row>
    <row r="170" spans="1:33" x14ac:dyDescent="0.3">
      <c r="A170" t="s">
        <v>190</v>
      </c>
      <c r="B170">
        <v>168</v>
      </c>
      <c r="C170" t="str">
        <f>LEFT(Table1[[#This Row],[Contingency id]])</f>
        <v>A</v>
      </c>
      <c r="D170" s="1">
        <v>0</v>
      </c>
      <c r="E170" s="1">
        <v>4.2130177514792901</v>
      </c>
      <c r="F170">
        <v>712</v>
      </c>
      <c r="G170">
        <v>169</v>
      </c>
      <c r="H170" s="2">
        <v>0</v>
      </c>
      <c r="I170" s="2">
        <f>AVERAGE(Table1[[#This Row],[Estimated costs 1]:[Estimated costs 20]])</f>
        <v>0</v>
      </c>
      <c r="J170" s="2">
        <f>_xlfn.STDEV.P(Table1[[#This Row],[Estimated costs 1]:[Estimated costs 20]])</f>
        <v>0</v>
      </c>
      <c r="K170" s="2" t="e">
        <f>Table1[[#This Row],[Dev]]/Table1[[#This Row],[Mean]]*100</f>
        <v>#DIV/0!</v>
      </c>
      <c r="L170" s="2">
        <f>Table1[[#This Row],[Estimated costs 1]]-Table1[[#This Row],[Actual cost]]</f>
        <v>0</v>
      </c>
      <c r="M170" s="2" t="e">
        <f>Table1[[#This Row],[Diff 1]]/Table1[[#This Row],[Actual cost]]*100</f>
        <v>#DIV/0!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</row>
    <row r="171" spans="1:33" x14ac:dyDescent="0.3">
      <c r="A171" t="s">
        <v>191</v>
      </c>
      <c r="B171">
        <v>169</v>
      </c>
      <c r="C171" t="str">
        <f>LEFT(Table1[[#This Row],[Contingency id]])</f>
        <v>A</v>
      </c>
      <c r="D171" s="1">
        <v>0</v>
      </c>
      <c r="E171" s="1">
        <v>4.1395348837209296</v>
      </c>
      <c r="F171">
        <v>712</v>
      </c>
      <c r="G171">
        <v>172</v>
      </c>
      <c r="H171" s="2">
        <v>0</v>
      </c>
      <c r="I171" s="2">
        <f>AVERAGE(Table1[[#This Row],[Estimated costs 1]:[Estimated costs 20]])</f>
        <v>0</v>
      </c>
      <c r="J171" s="2">
        <f>_xlfn.STDEV.P(Table1[[#This Row],[Estimated costs 1]:[Estimated costs 20]])</f>
        <v>0</v>
      </c>
      <c r="K171" s="2" t="e">
        <f>Table1[[#This Row],[Dev]]/Table1[[#This Row],[Mean]]*100</f>
        <v>#DIV/0!</v>
      </c>
      <c r="L171" s="2">
        <f>Table1[[#This Row],[Estimated costs 1]]-Table1[[#This Row],[Actual cost]]</f>
        <v>0</v>
      </c>
      <c r="M171" s="2" t="e">
        <f>Table1[[#This Row],[Diff 1]]/Table1[[#This Row],[Actual cost]]*100</f>
        <v>#DIV/0!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</row>
    <row r="172" spans="1:33" x14ac:dyDescent="0.3">
      <c r="A172" t="s">
        <v>192</v>
      </c>
      <c r="B172">
        <v>170</v>
      </c>
      <c r="C172" t="str">
        <f>LEFT(Table1[[#This Row],[Contingency id]])</f>
        <v>A</v>
      </c>
      <c r="D172" s="1">
        <v>0</v>
      </c>
      <c r="E172" s="1">
        <v>2.5323741007194198</v>
      </c>
      <c r="F172">
        <v>352</v>
      </c>
      <c r="G172">
        <v>139</v>
      </c>
      <c r="H172" s="2">
        <v>0</v>
      </c>
      <c r="I172" s="2">
        <f>AVERAGE(Table1[[#This Row],[Estimated costs 1]:[Estimated costs 20]])</f>
        <v>0</v>
      </c>
      <c r="J172" s="2">
        <f>_xlfn.STDEV.P(Table1[[#This Row],[Estimated costs 1]:[Estimated costs 20]])</f>
        <v>0</v>
      </c>
      <c r="K172" s="2" t="e">
        <f>Table1[[#This Row],[Dev]]/Table1[[#This Row],[Mean]]*100</f>
        <v>#DIV/0!</v>
      </c>
      <c r="L172" s="2">
        <f>Table1[[#This Row],[Estimated costs 1]]-Table1[[#This Row],[Actual cost]]</f>
        <v>0</v>
      </c>
      <c r="M172" s="2" t="e">
        <f>Table1[[#This Row],[Diff 1]]/Table1[[#This Row],[Actual cost]]*100</f>
        <v>#DIV/0!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</row>
    <row r="173" spans="1:33" x14ac:dyDescent="0.3">
      <c r="A173" t="s">
        <v>193</v>
      </c>
      <c r="B173">
        <v>171</v>
      </c>
      <c r="C173" t="str">
        <f>LEFT(Table1[[#This Row],[Contingency id]])</f>
        <v>A</v>
      </c>
      <c r="D173" s="1">
        <v>0</v>
      </c>
      <c r="E173" s="1">
        <v>2.6466165413533802</v>
      </c>
      <c r="F173">
        <v>352</v>
      </c>
      <c r="G173">
        <v>133</v>
      </c>
      <c r="H173" s="2">
        <v>0</v>
      </c>
      <c r="I173" s="2">
        <f>AVERAGE(Table1[[#This Row],[Estimated costs 1]:[Estimated costs 20]])</f>
        <v>0</v>
      </c>
      <c r="J173" s="2">
        <f>_xlfn.STDEV.P(Table1[[#This Row],[Estimated costs 1]:[Estimated costs 20]])</f>
        <v>0</v>
      </c>
      <c r="K173" s="2" t="e">
        <f>Table1[[#This Row],[Dev]]/Table1[[#This Row],[Mean]]*100</f>
        <v>#DIV/0!</v>
      </c>
      <c r="L173" s="2">
        <f>Table1[[#This Row],[Estimated costs 1]]-Table1[[#This Row],[Actual cost]]</f>
        <v>0</v>
      </c>
      <c r="M173" s="2" t="e">
        <f>Table1[[#This Row],[Diff 1]]/Table1[[#This Row],[Actual cost]]*100</f>
        <v>#DIV/0!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</row>
    <row r="174" spans="1:33" x14ac:dyDescent="0.3">
      <c r="A174" t="s">
        <v>194</v>
      </c>
      <c r="B174">
        <v>172</v>
      </c>
      <c r="C174" t="str">
        <f>LEFT(Table1[[#This Row],[Contingency id]])</f>
        <v>A</v>
      </c>
      <c r="D174" s="1">
        <v>0</v>
      </c>
      <c r="E174" s="1">
        <v>2.4341085271317802</v>
      </c>
      <c r="F174">
        <v>314</v>
      </c>
      <c r="G174">
        <v>129</v>
      </c>
      <c r="H174" s="2">
        <v>0</v>
      </c>
      <c r="I174" s="2">
        <f>AVERAGE(Table1[[#This Row],[Estimated costs 1]:[Estimated costs 20]])</f>
        <v>0</v>
      </c>
      <c r="J174" s="2">
        <f>_xlfn.STDEV.P(Table1[[#This Row],[Estimated costs 1]:[Estimated costs 20]])</f>
        <v>0</v>
      </c>
      <c r="K174" s="2" t="e">
        <f>Table1[[#This Row],[Dev]]/Table1[[#This Row],[Mean]]*100</f>
        <v>#DIV/0!</v>
      </c>
      <c r="L174" s="2">
        <f>Table1[[#This Row],[Estimated costs 1]]-Table1[[#This Row],[Actual cost]]</f>
        <v>0</v>
      </c>
      <c r="M174" s="2" t="e">
        <f>Table1[[#This Row],[Diff 1]]/Table1[[#This Row],[Actual cost]]*100</f>
        <v>#DIV/0!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</row>
    <row r="175" spans="1:33" x14ac:dyDescent="0.3">
      <c r="A175" t="s">
        <v>195</v>
      </c>
      <c r="B175">
        <v>173</v>
      </c>
      <c r="C175" t="str">
        <f>LEFT(Table1[[#This Row],[Contingency id]])</f>
        <v>A</v>
      </c>
      <c r="D175" s="1">
        <v>0</v>
      </c>
      <c r="E175" s="1">
        <v>2.0526315789473601</v>
      </c>
      <c r="F175">
        <v>195</v>
      </c>
      <c r="G175">
        <v>95</v>
      </c>
      <c r="H175" s="2">
        <v>0</v>
      </c>
      <c r="I175" s="2">
        <f>AVERAGE(Table1[[#This Row],[Estimated costs 1]:[Estimated costs 20]])</f>
        <v>0</v>
      </c>
      <c r="J175" s="2">
        <f>_xlfn.STDEV.P(Table1[[#This Row],[Estimated costs 1]:[Estimated costs 20]])</f>
        <v>0</v>
      </c>
      <c r="K175" s="2" t="e">
        <f>Table1[[#This Row],[Dev]]/Table1[[#This Row],[Mean]]*100</f>
        <v>#DIV/0!</v>
      </c>
      <c r="L175" s="2">
        <f>Table1[[#This Row],[Estimated costs 1]]-Table1[[#This Row],[Actual cost]]</f>
        <v>0</v>
      </c>
      <c r="M175" s="2" t="e">
        <f>Table1[[#This Row],[Diff 1]]/Table1[[#This Row],[Actual cost]]*100</f>
        <v>#DIV/0!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</row>
    <row r="176" spans="1:33" x14ac:dyDescent="0.3">
      <c r="A176" t="s">
        <v>196</v>
      </c>
      <c r="B176">
        <v>174</v>
      </c>
      <c r="C176" t="str">
        <f>LEFT(Table1[[#This Row],[Contingency id]])</f>
        <v>A</v>
      </c>
      <c r="D176" s="1">
        <v>0</v>
      </c>
      <c r="E176" s="1">
        <v>7.4715025906735697</v>
      </c>
      <c r="F176">
        <v>1442</v>
      </c>
      <c r="G176">
        <v>193</v>
      </c>
      <c r="H176" s="2">
        <v>0</v>
      </c>
      <c r="I176" s="2">
        <f>AVERAGE(Table1[[#This Row],[Estimated costs 1]:[Estimated costs 20]])</f>
        <v>0</v>
      </c>
      <c r="J176" s="2">
        <f>_xlfn.STDEV.P(Table1[[#This Row],[Estimated costs 1]:[Estimated costs 20]])</f>
        <v>0</v>
      </c>
      <c r="K176" s="2" t="e">
        <f>Table1[[#This Row],[Dev]]/Table1[[#This Row],[Mean]]*100</f>
        <v>#DIV/0!</v>
      </c>
      <c r="L176" s="2">
        <f>Table1[[#This Row],[Estimated costs 1]]-Table1[[#This Row],[Actual cost]]</f>
        <v>0</v>
      </c>
      <c r="M176" s="2" t="e">
        <f>Table1[[#This Row],[Diff 1]]/Table1[[#This Row],[Actual cost]]*100</f>
        <v>#DIV/0!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</row>
    <row r="177" spans="1:33" x14ac:dyDescent="0.3">
      <c r="A177" t="s">
        <v>197</v>
      </c>
      <c r="B177">
        <v>175</v>
      </c>
      <c r="C177" t="str">
        <f>LEFT(Table1[[#This Row],[Contingency id]])</f>
        <v>A</v>
      </c>
      <c r="D177" s="1">
        <v>0</v>
      </c>
      <c r="E177" s="1">
        <v>7.3571428571428497</v>
      </c>
      <c r="F177">
        <v>1442</v>
      </c>
      <c r="G177">
        <v>196</v>
      </c>
      <c r="H177" s="2">
        <v>0</v>
      </c>
      <c r="I177" s="2">
        <f>AVERAGE(Table1[[#This Row],[Estimated costs 1]:[Estimated costs 20]])</f>
        <v>0</v>
      </c>
      <c r="J177" s="2">
        <f>_xlfn.STDEV.P(Table1[[#This Row],[Estimated costs 1]:[Estimated costs 20]])</f>
        <v>0</v>
      </c>
      <c r="K177" s="2" t="e">
        <f>Table1[[#This Row],[Dev]]/Table1[[#This Row],[Mean]]*100</f>
        <v>#DIV/0!</v>
      </c>
      <c r="L177" s="2">
        <f>Table1[[#This Row],[Estimated costs 1]]-Table1[[#This Row],[Actual cost]]</f>
        <v>0</v>
      </c>
      <c r="M177" s="2" t="e">
        <f>Table1[[#This Row],[Diff 1]]/Table1[[#This Row],[Actual cost]]*100</f>
        <v>#DIV/0!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</row>
    <row r="178" spans="1:33" x14ac:dyDescent="0.3">
      <c r="A178" t="s">
        <v>198</v>
      </c>
      <c r="B178">
        <v>176</v>
      </c>
      <c r="C178" t="str">
        <f>LEFT(Table1[[#This Row],[Contingency id]])</f>
        <v>A</v>
      </c>
      <c r="D178" s="1">
        <v>0</v>
      </c>
      <c r="E178" s="1">
        <v>5.8279569892473102</v>
      </c>
      <c r="F178">
        <v>1084</v>
      </c>
      <c r="G178">
        <v>186</v>
      </c>
      <c r="H178" s="2">
        <v>0</v>
      </c>
      <c r="I178" s="2">
        <f>AVERAGE(Table1[[#This Row],[Estimated costs 1]:[Estimated costs 20]])</f>
        <v>0</v>
      </c>
      <c r="J178" s="2">
        <f>_xlfn.STDEV.P(Table1[[#This Row],[Estimated costs 1]:[Estimated costs 20]])</f>
        <v>0</v>
      </c>
      <c r="K178" s="2" t="e">
        <f>Table1[[#This Row],[Dev]]/Table1[[#This Row],[Mean]]*100</f>
        <v>#DIV/0!</v>
      </c>
      <c r="L178" s="2">
        <f>Table1[[#This Row],[Estimated costs 1]]-Table1[[#This Row],[Actual cost]]</f>
        <v>0</v>
      </c>
      <c r="M178" s="2" t="e">
        <f>Table1[[#This Row],[Diff 1]]/Table1[[#This Row],[Actual cost]]*100</f>
        <v>#DIV/0!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</row>
    <row r="179" spans="1:33" x14ac:dyDescent="0.3">
      <c r="A179" t="s">
        <v>199</v>
      </c>
      <c r="B179">
        <v>177</v>
      </c>
      <c r="C179" t="str">
        <f>LEFT(Table1[[#This Row],[Contingency id]])</f>
        <v>A</v>
      </c>
      <c r="D179" s="1">
        <v>0</v>
      </c>
      <c r="E179" s="1">
        <v>5.7967914438502604</v>
      </c>
      <c r="F179">
        <v>1084</v>
      </c>
      <c r="G179">
        <v>187</v>
      </c>
      <c r="H179" s="2">
        <v>0</v>
      </c>
      <c r="I179" s="2">
        <f>AVERAGE(Table1[[#This Row],[Estimated costs 1]:[Estimated costs 20]])</f>
        <v>0</v>
      </c>
      <c r="J179" s="2">
        <f>_xlfn.STDEV.P(Table1[[#This Row],[Estimated costs 1]:[Estimated costs 20]])</f>
        <v>0</v>
      </c>
      <c r="K179" s="2" t="e">
        <f>Table1[[#This Row],[Dev]]/Table1[[#This Row],[Mean]]*100</f>
        <v>#DIV/0!</v>
      </c>
      <c r="L179" s="2">
        <f>Table1[[#This Row],[Estimated costs 1]]-Table1[[#This Row],[Actual cost]]</f>
        <v>0</v>
      </c>
      <c r="M179" s="2" t="e">
        <f>Table1[[#This Row],[Diff 1]]/Table1[[#This Row],[Actual cost]]*100</f>
        <v>#DIV/0!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</row>
    <row r="180" spans="1:33" x14ac:dyDescent="0.3">
      <c r="A180" t="s">
        <v>200</v>
      </c>
      <c r="B180">
        <v>178</v>
      </c>
      <c r="C180" t="str">
        <f>LEFT(Table1[[#This Row],[Contingency id]])</f>
        <v>A</v>
      </c>
      <c r="D180" s="1">
        <v>0</v>
      </c>
      <c r="E180" s="1">
        <v>3.78064516129032</v>
      </c>
      <c r="F180">
        <v>586</v>
      </c>
      <c r="G180">
        <v>155</v>
      </c>
      <c r="H180" s="2">
        <v>0</v>
      </c>
      <c r="I180" s="2">
        <f>AVERAGE(Table1[[#This Row],[Estimated costs 1]:[Estimated costs 20]])</f>
        <v>0</v>
      </c>
      <c r="J180" s="2">
        <f>_xlfn.STDEV.P(Table1[[#This Row],[Estimated costs 1]:[Estimated costs 20]])</f>
        <v>0</v>
      </c>
      <c r="K180" s="2" t="e">
        <f>Table1[[#This Row],[Dev]]/Table1[[#This Row],[Mean]]*100</f>
        <v>#DIV/0!</v>
      </c>
      <c r="L180" s="2">
        <f>Table1[[#This Row],[Estimated costs 1]]-Table1[[#This Row],[Actual cost]]</f>
        <v>0</v>
      </c>
      <c r="M180" s="2" t="e">
        <f>Table1[[#This Row],[Diff 1]]/Table1[[#This Row],[Actual cost]]*100</f>
        <v>#DIV/0!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</row>
    <row r="181" spans="1:33" x14ac:dyDescent="0.3">
      <c r="A181" t="s">
        <v>201</v>
      </c>
      <c r="B181">
        <v>179</v>
      </c>
      <c r="C181" t="str">
        <f>LEFT(Table1[[#This Row],[Contingency id]])</f>
        <v>A</v>
      </c>
      <c r="D181" s="1">
        <v>0</v>
      </c>
      <c r="E181" s="1">
        <v>5.0108695652173898</v>
      </c>
      <c r="F181">
        <v>922</v>
      </c>
      <c r="G181">
        <v>184</v>
      </c>
      <c r="H181" s="2">
        <v>0</v>
      </c>
      <c r="I181" s="2">
        <f>AVERAGE(Table1[[#This Row],[Estimated costs 1]:[Estimated costs 20]])</f>
        <v>0</v>
      </c>
      <c r="J181" s="2">
        <f>_xlfn.STDEV.P(Table1[[#This Row],[Estimated costs 1]:[Estimated costs 20]])</f>
        <v>0</v>
      </c>
      <c r="K181" s="2" t="e">
        <f>Table1[[#This Row],[Dev]]/Table1[[#This Row],[Mean]]*100</f>
        <v>#DIV/0!</v>
      </c>
      <c r="L181" s="2">
        <f>Table1[[#This Row],[Estimated costs 1]]-Table1[[#This Row],[Actual cost]]</f>
        <v>0</v>
      </c>
      <c r="M181" s="2" t="e">
        <f>Table1[[#This Row],[Diff 1]]/Table1[[#This Row],[Actual cost]]*100</f>
        <v>#DIV/0!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</row>
    <row r="182" spans="1:33" x14ac:dyDescent="0.3">
      <c r="A182" t="s">
        <v>202</v>
      </c>
      <c r="B182">
        <v>180</v>
      </c>
      <c r="C182" t="str">
        <f>LEFT(Table1[[#This Row],[Contingency id]])</f>
        <v>A</v>
      </c>
      <c r="D182" s="1">
        <v>0</v>
      </c>
      <c r="E182" s="1">
        <v>5.6666666666666599</v>
      </c>
      <c r="F182">
        <v>1003</v>
      </c>
      <c r="G182">
        <v>177</v>
      </c>
      <c r="H182" s="2">
        <v>0</v>
      </c>
      <c r="I182" s="2">
        <f>AVERAGE(Table1[[#This Row],[Estimated costs 1]:[Estimated costs 20]])</f>
        <v>0</v>
      </c>
      <c r="J182" s="2">
        <f>_xlfn.STDEV.P(Table1[[#This Row],[Estimated costs 1]:[Estimated costs 20]])</f>
        <v>0</v>
      </c>
      <c r="K182" s="2" t="e">
        <f>Table1[[#This Row],[Dev]]/Table1[[#This Row],[Mean]]*100</f>
        <v>#DIV/0!</v>
      </c>
      <c r="L182" s="2">
        <f>Table1[[#This Row],[Estimated costs 1]]-Table1[[#This Row],[Actual cost]]</f>
        <v>0</v>
      </c>
      <c r="M182" s="2" t="e">
        <f>Table1[[#This Row],[Diff 1]]/Table1[[#This Row],[Actual cost]]*100</f>
        <v>#DIV/0!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</row>
    <row r="183" spans="1:33" hidden="1" x14ac:dyDescent="0.3">
      <c r="A183" t="s">
        <v>203</v>
      </c>
      <c r="B183">
        <v>181</v>
      </c>
      <c r="C183" t="str">
        <f>LEFT(Table1[[#This Row],[Contingency id]])</f>
        <v>B</v>
      </c>
      <c r="D183" s="1">
        <v>0</v>
      </c>
      <c r="E183" s="1">
        <v>3.8690476190476102</v>
      </c>
      <c r="F183">
        <v>650</v>
      </c>
      <c r="G183">
        <v>168</v>
      </c>
      <c r="H183" s="2">
        <v>0</v>
      </c>
      <c r="I183" s="2">
        <f>AVERAGE(Table1[[#This Row],[Estimated costs 1]:[Estimated costs 20]])</f>
        <v>0</v>
      </c>
      <c r="J183" s="2">
        <f>_xlfn.STDEV.P(Table1[[#This Row],[Estimated costs 1]:[Estimated costs 20]])</f>
        <v>0</v>
      </c>
      <c r="K183" s="2" t="e">
        <f>Table1[[#This Row],[Dev]]/Table1[[#This Row],[Mean]]*100</f>
        <v>#DIV/0!</v>
      </c>
      <c r="L183" s="2">
        <f>Table1[[#This Row],[Estimated costs 1]]-Table1[[#This Row],[Actual cost]]</f>
        <v>0</v>
      </c>
      <c r="M183" s="2" t="e">
        <f>Table1[[#This Row],[Diff 1]]/Table1[[#This Row],[Actual cost]]*100</f>
        <v>#DIV/0!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</row>
    <row r="184" spans="1:33" hidden="1" x14ac:dyDescent="0.3">
      <c r="A184" t="s">
        <v>204</v>
      </c>
      <c r="B184">
        <v>182</v>
      </c>
      <c r="C184" t="str">
        <f>LEFT(Table1[[#This Row],[Contingency id]])</f>
        <v>B</v>
      </c>
      <c r="D184" s="1">
        <v>0</v>
      </c>
      <c r="E184" s="1">
        <v>3.7790697674418601</v>
      </c>
      <c r="F184">
        <v>650</v>
      </c>
      <c r="G184">
        <v>172</v>
      </c>
      <c r="H184" s="2">
        <v>0</v>
      </c>
      <c r="I184" s="2">
        <f>AVERAGE(Table1[[#This Row],[Estimated costs 1]:[Estimated costs 20]])</f>
        <v>0</v>
      </c>
      <c r="J184" s="2">
        <f>_xlfn.STDEV.P(Table1[[#This Row],[Estimated costs 1]:[Estimated costs 20]])</f>
        <v>0</v>
      </c>
      <c r="K184" s="2" t="e">
        <f>Table1[[#This Row],[Dev]]/Table1[[#This Row],[Mean]]*100</f>
        <v>#DIV/0!</v>
      </c>
      <c r="L184" s="2">
        <f>Table1[[#This Row],[Estimated costs 1]]-Table1[[#This Row],[Actual cost]]</f>
        <v>0</v>
      </c>
      <c r="M184" s="2" t="e">
        <f>Table1[[#This Row],[Diff 1]]/Table1[[#This Row],[Actual cost]]*100</f>
        <v>#DIV/0!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</row>
    <row r="185" spans="1:33" hidden="1" x14ac:dyDescent="0.3">
      <c r="A185" t="s">
        <v>205</v>
      </c>
      <c r="B185">
        <v>183</v>
      </c>
      <c r="C185" t="str">
        <f>LEFT(Table1[[#This Row],[Contingency id]])</f>
        <v>B</v>
      </c>
      <c r="D185" s="1">
        <v>0</v>
      </c>
      <c r="E185" s="1">
        <v>3.4634146341463401</v>
      </c>
      <c r="F185">
        <v>568</v>
      </c>
      <c r="G185">
        <v>164</v>
      </c>
      <c r="H185" s="2">
        <v>0</v>
      </c>
      <c r="I185" s="2">
        <f>AVERAGE(Table1[[#This Row],[Estimated costs 1]:[Estimated costs 20]])</f>
        <v>0</v>
      </c>
      <c r="J185" s="2">
        <f>_xlfn.STDEV.P(Table1[[#This Row],[Estimated costs 1]:[Estimated costs 20]])</f>
        <v>0</v>
      </c>
      <c r="K185" s="2" t="e">
        <f>Table1[[#This Row],[Dev]]/Table1[[#This Row],[Mean]]*100</f>
        <v>#DIV/0!</v>
      </c>
      <c r="L185" s="2">
        <f>Table1[[#This Row],[Estimated costs 1]]-Table1[[#This Row],[Actual cost]]</f>
        <v>0</v>
      </c>
      <c r="M185" s="2" t="e">
        <f>Table1[[#This Row],[Diff 1]]/Table1[[#This Row],[Actual cost]]*100</f>
        <v>#DIV/0!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</row>
    <row r="186" spans="1:33" hidden="1" x14ac:dyDescent="0.3">
      <c r="A186" t="s">
        <v>206</v>
      </c>
      <c r="B186">
        <v>184</v>
      </c>
      <c r="C186" t="str">
        <f>LEFT(Table1[[#This Row],[Contingency id]])</f>
        <v>B</v>
      </c>
      <c r="D186" s="1">
        <v>0</v>
      </c>
      <c r="E186" s="1">
        <v>3.4216867469879499</v>
      </c>
      <c r="F186">
        <v>568</v>
      </c>
      <c r="G186">
        <v>166</v>
      </c>
      <c r="H186" s="2">
        <v>0</v>
      </c>
      <c r="I186" s="2">
        <f>AVERAGE(Table1[[#This Row],[Estimated costs 1]:[Estimated costs 20]])</f>
        <v>0</v>
      </c>
      <c r="J186" s="2">
        <f>_xlfn.STDEV.P(Table1[[#This Row],[Estimated costs 1]:[Estimated costs 20]])</f>
        <v>0</v>
      </c>
      <c r="K186" s="2" t="e">
        <f>Table1[[#This Row],[Dev]]/Table1[[#This Row],[Mean]]*100</f>
        <v>#DIV/0!</v>
      </c>
      <c r="L186" s="2">
        <f>Table1[[#This Row],[Estimated costs 1]]-Table1[[#This Row],[Actual cost]]</f>
        <v>0</v>
      </c>
      <c r="M186" s="2" t="e">
        <f>Table1[[#This Row],[Diff 1]]/Table1[[#This Row],[Actual cost]]*100</f>
        <v>#DIV/0!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</row>
    <row r="187" spans="1:33" hidden="1" x14ac:dyDescent="0.3">
      <c r="A187" t="s">
        <v>207</v>
      </c>
      <c r="B187">
        <v>185</v>
      </c>
      <c r="C187" t="str">
        <f>LEFT(Table1[[#This Row],[Contingency id]])</f>
        <v>B</v>
      </c>
      <c r="D187" s="1">
        <v>0</v>
      </c>
      <c r="E187" s="1">
        <v>3.9634146341463401</v>
      </c>
      <c r="F187">
        <v>650</v>
      </c>
      <c r="G187">
        <v>164</v>
      </c>
      <c r="H187" s="2">
        <v>0</v>
      </c>
      <c r="I187" s="2">
        <f>AVERAGE(Table1[[#This Row],[Estimated costs 1]:[Estimated costs 20]])</f>
        <v>0</v>
      </c>
      <c r="J187" s="2">
        <f>_xlfn.STDEV.P(Table1[[#This Row],[Estimated costs 1]:[Estimated costs 20]])</f>
        <v>0</v>
      </c>
      <c r="K187" s="2" t="e">
        <f>Table1[[#This Row],[Dev]]/Table1[[#This Row],[Mean]]*100</f>
        <v>#DIV/0!</v>
      </c>
      <c r="L187" s="2">
        <f>Table1[[#This Row],[Estimated costs 1]]-Table1[[#This Row],[Actual cost]]</f>
        <v>0</v>
      </c>
      <c r="M187" s="2" t="e">
        <f>Table1[[#This Row],[Diff 1]]/Table1[[#This Row],[Actual cost]]*100</f>
        <v>#DIV/0!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</row>
    <row r="188" spans="1:33" hidden="1" x14ac:dyDescent="0.3">
      <c r="A188" t="s">
        <v>208</v>
      </c>
      <c r="B188">
        <v>186</v>
      </c>
      <c r="C188" t="str">
        <f>LEFT(Table1[[#This Row],[Contingency id]])</f>
        <v>B</v>
      </c>
      <c r="D188" s="1">
        <v>0</v>
      </c>
      <c r="E188" s="1">
        <v>3.8922155688622699</v>
      </c>
      <c r="F188">
        <v>650</v>
      </c>
      <c r="G188">
        <v>167</v>
      </c>
      <c r="H188" s="2">
        <v>0</v>
      </c>
      <c r="I188" s="2">
        <f>AVERAGE(Table1[[#This Row],[Estimated costs 1]:[Estimated costs 20]])</f>
        <v>0</v>
      </c>
      <c r="J188" s="2">
        <f>_xlfn.STDEV.P(Table1[[#This Row],[Estimated costs 1]:[Estimated costs 20]])</f>
        <v>0</v>
      </c>
      <c r="K188" s="2" t="e">
        <f>Table1[[#This Row],[Dev]]/Table1[[#This Row],[Mean]]*100</f>
        <v>#DIV/0!</v>
      </c>
      <c r="L188" s="2">
        <f>Table1[[#This Row],[Estimated costs 1]]-Table1[[#This Row],[Actual cost]]</f>
        <v>0</v>
      </c>
      <c r="M188" s="2" t="e">
        <f>Table1[[#This Row],[Diff 1]]/Table1[[#This Row],[Actual cost]]*100</f>
        <v>#DIV/0!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</row>
    <row r="189" spans="1:33" hidden="1" x14ac:dyDescent="0.3">
      <c r="A189" t="s">
        <v>209</v>
      </c>
      <c r="B189">
        <v>187</v>
      </c>
      <c r="C189" t="str">
        <f>LEFT(Table1[[#This Row],[Contingency id]])</f>
        <v>B</v>
      </c>
      <c r="D189" s="1">
        <v>0</v>
      </c>
      <c r="E189" s="1">
        <v>6.7208121827411098</v>
      </c>
      <c r="F189">
        <v>1324</v>
      </c>
      <c r="G189">
        <v>197</v>
      </c>
      <c r="H189" s="2">
        <v>0</v>
      </c>
      <c r="I189" s="2">
        <f>AVERAGE(Table1[[#This Row],[Estimated costs 1]:[Estimated costs 20]])</f>
        <v>0</v>
      </c>
      <c r="J189" s="2">
        <f>_xlfn.STDEV.P(Table1[[#This Row],[Estimated costs 1]:[Estimated costs 20]])</f>
        <v>0</v>
      </c>
      <c r="K189" s="2" t="e">
        <f>Table1[[#This Row],[Dev]]/Table1[[#This Row],[Mean]]*100</f>
        <v>#DIV/0!</v>
      </c>
      <c r="L189" s="2">
        <f>Table1[[#This Row],[Estimated costs 1]]-Table1[[#This Row],[Actual cost]]</f>
        <v>0</v>
      </c>
      <c r="M189" s="2" t="e">
        <f>Table1[[#This Row],[Diff 1]]/Table1[[#This Row],[Actual cost]]*100</f>
        <v>#DIV/0!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</row>
    <row r="190" spans="1:33" hidden="1" x14ac:dyDescent="0.3">
      <c r="A190" t="s">
        <v>210</v>
      </c>
      <c r="B190">
        <v>188</v>
      </c>
      <c r="C190" t="str">
        <f>LEFT(Table1[[#This Row],[Contingency id]])</f>
        <v>B</v>
      </c>
      <c r="D190" s="1">
        <v>0</v>
      </c>
      <c r="E190" s="1">
        <v>3.3125</v>
      </c>
      <c r="F190">
        <v>530</v>
      </c>
      <c r="G190">
        <v>160</v>
      </c>
      <c r="H190" s="2">
        <v>0</v>
      </c>
      <c r="I190" s="2">
        <f>AVERAGE(Table1[[#This Row],[Estimated costs 1]:[Estimated costs 20]])</f>
        <v>0</v>
      </c>
      <c r="J190" s="2">
        <f>_xlfn.STDEV.P(Table1[[#This Row],[Estimated costs 1]:[Estimated costs 20]])</f>
        <v>0</v>
      </c>
      <c r="K190" s="2" t="e">
        <f>Table1[[#This Row],[Dev]]/Table1[[#This Row],[Mean]]*100</f>
        <v>#DIV/0!</v>
      </c>
      <c r="L190" s="2">
        <f>Table1[[#This Row],[Estimated costs 1]]-Table1[[#This Row],[Actual cost]]</f>
        <v>0</v>
      </c>
      <c r="M190" s="2" t="e">
        <f>Table1[[#This Row],[Diff 1]]/Table1[[#This Row],[Actual cost]]*100</f>
        <v>#DIV/0!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</row>
    <row r="191" spans="1:33" hidden="1" x14ac:dyDescent="0.3">
      <c r="A191" t="s">
        <v>211</v>
      </c>
      <c r="B191">
        <v>189</v>
      </c>
      <c r="C191" t="str">
        <f>LEFT(Table1[[#This Row],[Contingency id]])</f>
        <v>B</v>
      </c>
      <c r="D191" s="1">
        <v>0</v>
      </c>
      <c r="E191" s="1">
        <v>2.2110091743119198</v>
      </c>
      <c r="F191">
        <v>241</v>
      </c>
      <c r="G191">
        <v>109</v>
      </c>
      <c r="H191" s="2">
        <v>0</v>
      </c>
      <c r="I191" s="2">
        <f>AVERAGE(Table1[[#This Row],[Estimated costs 1]:[Estimated costs 20]])</f>
        <v>0</v>
      </c>
      <c r="J191" s="2">
        <f>_xlfn.STDEV.P(Table1[[#This Row],[Estimated costs 1]:[Estimated costs 20]])</f>
        <v>0</v>
      </c>
      <c r="K191" s="2" t="e">
        <f>Table1[[#This Row],[Dev]]/Table1[[#This Row],[Mean]]*100</f>
        <v>#DIV/0!</v>
      </c>
      <c r="L191" s="2">
        <f>Table1[[#This Row],[Estimated costs 1]]-Table1[[#This Row],[Actual cost]]</f>
        <v>0</v>
      </c>
      <c r="M191" s="2" t="e">
        <f>Table1[[#This Row],[Diff 1]]/Table1[[#This Row],[Actual cost]]*100</f>
        <v>#DIV/0!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</row>
    <row r="192" spans="1:33" hidden="1" x14ac:dyDescent="0.3">
      <c r="A192" t="s">
        <v>212</v>
      </c>
      <c r="B192">
        <v>190</v>
      </c>
      <c r="C192" t="str">
        <f>LEFT(Table1[[#This Row],[Contingency id]])</f>
        <v>B</v>
      </c>
      <c r="D192" s="1">
        <v>0</v>
      </c>
      <c r="E192" s="1">
        <v>2.0775862068965498</v>
      </c>
      <c r="F192">
        <v>241</v>
      </c>
      <c r="G192">
        <v>116</v>
      </c>
      <c r="H192" s="2">
        <v>0</v>
      </c>
      <c r="I192" s="2">
        <f>AVERAGE(Table1[[#This Row],[Estimated costs 1]:[Estimated costs 20]])</f>
        <v>0</v>
      </c>
      <c r="J192" s="2">
        <f>_xlfn.STDEV.P(Table1[[#This Row],[Estimated costs 1]:[Estimated costs 20]])</f>
        <v>0</v>
      </c>
      <c r="K192" s="2" t="e">
        <f>Table1[[#This Row],[Dev]]/Table1[[#This Row],[Mean]]*100</f>
        <v>#DIV/0!</v>
      </c>
      <c r="L192" s="2">
        <f>Table1[[#This Row],[Estimated costs 1]]-Table1[[#This Row],[Actual cost]]</f>
        <v>0</v>
      </c>
      <c r="M192" s="2" t="e">
        <f>Table1[[#This Row],[Diff 1]]/Table1[[#This Row],[Actual cost]]*100</f>
        <v>#DIV/0!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</row>
    <row r="193" spans="1:33" hidden="1" x14ac:dyDescent="0.3">
      <c r="A193" t="s">
        <v>213</v>
      </c>
      <c r="B193">
        <v>191</v>
      </c>
      <c r="C193" t="str">
        <f>LEFT(Table1[[#This Row],[Contingency id]])</f>
        <v>B</v>
      </c>
      <c r="D193" s="1">
        <v>0</v>
      </c>
      <c r="E193" s="1">
        <v>6.8520408163265296</v>
      </c>
      <c r="F193">
        <v>1343</v>
      </c>
      <c r="G193">
        <v>196</v>
      </c>
      <c r="H193" s="2">
        <v>0</v>
      </c>
      <c r="I193" s="2">
        <f>AVERAGE(Table1[[#This Row],[Estimated costs 1]:[Estimated costs 20]])</f>
        <v>0</v>
      </c>
      <c r="J193" s="2">
        <f>_xlfn.STDEV.P(Table1[[#This Row],[Estimated costs 1]:[Estimated costs 20]])</f>
        <v>0</v>
      </c>
      <c r="K193" s="2" t="e">
        <f>Table1[[#This Row],[Dev]]/Table1[[#This Row],[Mean]]*100</f>
        <v>#DIV/0!</v>
      </c>
      <c r="L193" s="2">
        <f>Table1[[#This Row],[Estimated costs 1]]-Table1[[#This Row],[Actual cost]]</f>
        <v>0</v>
      </c>
      <c r="M193" s="2" t="e">
        <f>Table1[[#This Row],[Diff 1]]/Table1[[#This Row],[Actual cost]]*100</f>
        <v>#DIV/0!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</row>
    <row r="194" spans="1:33" hidden="1" x14ac:dyDescent="0.3">
      <c r="A194" t="s">
        <v>214</v>
      </c>
      <c r="B194">
        <v>192</v>
      </c>
      <c r="C194" t="str">
        <f>LEFT(Table1[[#This Row],[Contingency id]])</f>
        <v>B</v>
      </c>
      <c r="D194" s="1">
        <v>0</v>
      </c>
      <c r="E194" s="1">
        <v>4.2130177514792901</v>
      </c>
      <c r="F194">
        <v>712</v>
      </c>
      <c r="G194">
        <v>169</v>
      </c>
      <c r="H194" s="2">
        <v>0</v>
      </c>
      <c r="I194" s="2">
        <f>AVERAGE(Table1[[#This Row],[Estimated costs 1]:[Estimated costs 20]])</f>
        <v>0</v>
      </c>
      <c r="J194" s="2">
        <f>_xlfn.STDEV.P(Table1[[#This Row],[Estimated costs 1]:[Estimated costs 20]])</f>
        <v>0</v>
      </c>
      <c r="K194" s="2" t="e">
        <f>Table1[[#This Row],[Dev]]/Table1[[#This Row],[Mean]]*100</f>
        <v>#DIV/0!</v>
      </c>
      <c r="L194" s="2">
        <f>Table1[[#This Row],[Estimated costs 1]]-Table1[[#This Row],[Actual cost]]</f>
        <v>0</v>
      </c>
      <c r="M194" s="2" t="e">
        <f>Table1[[#This Row],[Diff 1]]/Table1[[#This Row],[Actual cost]]*100</f>
        <v>#DIV/0!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</row>
    <row r="195" spans="1:33" hidden="1" x14ac:dyDescent="0.3">
      <c r="A195" t="s">
        <v>215</v>
      </c>
      <c r="B195">
        <v>193</v>
      </c>
      <c r="C195" t="str">
        <f>LEFT(Table1[[#This Row],[Contingency id]])</f>
        <v>B</v>
      </c>
      <c r="D195" s="1">
        <v>0</v>
      </c>
      <c r="E195" s="1">
        <v>4.1156069364161798</v>
      </c>
      <c r="F195">
        <v>712</v>
      </c>
      <c r="G195">
        <v>173</v>
      </c>
      <c r="H195" s="2">
        <v>0</v>
      </c>
      <c r="I195" s="2">
        <f>AVERAGE(Table1[[#This Row],[Estimated costs 1]:[Estimated costs 20]])</f>
        <v>0</v>
      </c>
      <c r="J195" s="2">
        <f>_xlfn.STDEV.P(Table1[[#This Row],[Estimated costs 1]:[Estimated costs 20]])</f>
        <v>0</v>
      </c>
      <c r="K195" s="2" t="e">
        <f>Table1[[#This Row],[Dev]]/Table1[[#This Row],[Mean]]*100</f>
        <v>#DIV/0!</v>
      </c>
      <c r="L195" s="2">
        <f>Table1[[#This Row],[Estimated costs 1]]-Table1[[#This Row],[Actual cost]]</f>
        <v>0</v>
      </c>
      <c r="M195" s="2" t="e">
        <f>Table1[[#This Row],[Diff 1]]/Table1[[#This Row],[Actual cost]]*100</f>
        <v>#DIV/0!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</row>
    <row r="196" spans="1:33" hidden="1" x14ac:dyDescent="0.3">
      <c r="A196" t="s">
        <v>216</v>
      </c>
      <c r="B196">
        <v>194</v>
      </c>
      <c r="C196" t="str">
        <f>LEFT(Table1[[#This Row],[Contingency id]])</f>
        <v>B</v>
      </c>
      <c r="D196" s="1">
        <v>0</v>
      </c>
      <c r="E196" s="1">
        <v>2.75</v>
      </c>
      <c r="F196">
        <v>352</v>
      </c>
      <c r="G196">
        <v>128</v>
      </c>
      <c r="H196" s="2">
        <v>0</v>
      </c>
      <c r="I196" s="2">
        <f>AVERAGE(Table1[[#This Row],[Estimated costs 1]:[Estimated costs 20]])</f>
        <v>0</v>
      </c>
      <c r="J196" s="2">
        <f>_xlfn.STDEV.P(Table1[[#This Row],[Estimated costs 1]:[Estimated costs 20]])</f>
        <v>0</v>
      </c>
      <c r="K196" s="2" t="e">
        <f>Table1[[#This Row],[Dev]]/Table1[[#This Row],[Mean]]*100</f>
        <v>#DIV/0!</v>
      </c>
      <c r="L196" s="2">
        <f>Table1[[#This Row],[Estimated costs 1]]-Table1[[#This Row],[Actual cost]]</f>
        <v>0</v>
      </c>
      <c r="M196" s="2" t="e">
        <f>Table1[[#This Row],[Diff 1]]/Table1[[#This Row],[Actual cost]]*100</f>
        <v>#DIV/0!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</row>
    <row r="197" spans="1:33" hidden="1" x14ac:dyDescent="0.3">
      <c r="A197" t="s">
        <v>217</v>
      </c>
      <c r="B197">
        <v>195</v>
      </c>
      <c r="C197" t="str">
        <f>LEFT(Table1[[#This Row],[Contingency id]])</f>
        <v>B</v>
      </c>
      <c r="D197" s="1">
        <v>0</v>
      </c>
      <c r="E197" s="1">
        <v>2.37878787878787</v>
      </c>
      <c r="F197">
        <v>314</v>
      </c>
      <c r="G197">
        <v>132</v>
      </c>
      <c r="H197" s="2">
        <v>0</v>
      </c>
      <c r="I197" s="2">
        <f>AVERAGE(Table1[[#This Row],[Estimated costs 1]:[Estimated costs 20]])</f>
        <v>0</v>
      </c>
      <c r="J197" s="2">
        <f>_xlfn.STDEV.P(Table1[[#This Row],[Estimated costs 1]:[Estimated costs 20]])</f>
        <v>0</v>
      </c>
      <c r="K197" s="2" t="e">
        <f>Table1[[#This Row],[Dev]]/Table1[[#This Row],[Mean]]*100</f>
        <v>#DIV/0!</v>
      </c>
      <c r="L197" s="2">
        <f>Table1[[#This Row],[Estimated costs 1]]-Table1[[#This Row],[Actual cost]]</f>
        <v>0</v>
      </c>
      <c r="M197" s="2" t="e">
        <f>Table1[[#This Row],[Diff 1]]/Table1[[#This Row],[Actual cost]]*100</f>
        <v>#DIV/0!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</row>
    <row r="198" spans="1:33" hidden="1" x14ac:dyDescent="0.3">
      <c r="A198" t="s">
        <v>218</v>
      </c>
      <c r="B198">
        <v>196</v>
      </c>
      <c r="C198" t="str">
        <f>LEFT(Table1[[#This Row],[Contingency id]])</f>
        <v>B</v>
      </c>
      <c r="D198" s="1">
        <v>0</v>
      </c>
      <c r="E198" s="1">
        <v>2.3969465648854902</v>
      </c>
      <c r="F198">
        <v>314</v>
      </c>
      <c r="G198">
        <v>131</v>
      </c>
      <c r="H198" s="2">
        <v>0</v>
      </c>
      <c r="I198" s="2">
        <f>AVERAGE(Table1[[#This Row],[Estimated costs 1]:[Estimated costs 20]])</f>
        <v>0</v>
      </c>
      <c r="J198" s="2">
        <f>_xlfn.STDEV.P(Table1[[#This Row],[Estimated costs 1]:[Estimated costs 20]])</f>
        <v>0</v>
      </c>
      <c r="K198" s="2" t="e">
        <f>Table1[[#This Row],[Dev]]/Table1[[#This Row],[Mean]]*100</f>
        <v>#DIV/0!</v>
      </c>
      <c r="L198" s="2">
        <f>Table1[[#This Row],[Estimated costs 1]]-Table1[[#This Row],[Actual cost]]</f>
        <v>0</v>
      </c>
      <c r="M198" s="2" t="e">
        <f>Table1[[#This Row],[Diff 1]]/Table1[[#This Row],[Actual cost]]*100</f>
        <v>#DIV/0!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</row>
    <row r="199" spans="1:33" hidden="1" x14ac:dyDescent="0.3">
      <c r="A199" t="s">
        <v>219</v>
      </c>
      <c r="B199">
        <v>197</v>
      </c>
      <c r="C199" t="str">
        <f>LEFT(Table1[[#This Row],[Contingency id]])</f>
        <v>B</v>
      </c>
      <c r="D199" s="1">
        <v>0</v>
      </c>
      <c r="E199" s="1">
        <v>1.8396226415094299</v>
      </c>
      <c r="F199">
        <v>195</v>
      </c>
      <c r="G199">
        <v>106</v>
      </c>
      <c r="H199" s="2">
        <v>0</v>
      </c>
      <c r="I199" s="2">
        <f>AVERAGE(Table1[[#This Row],[Estimated costs 1]:[Estimated costs 20]])</f>
        <v>0</v>
      </c>
      <c r="J199" s="2">
        <f>_xlfn.STDEV.P(Table1[[#This Row],[Estimated costs 1]:[Estimated costs 20]])</f>
        <v>0</v>
      </c>
      <c r="K199" s="2" t="e">
        <f>Table1[[#This Row],[Dev]]/Table1[[#This Row],[Mean]]*100</f>
        <v>#DIV/0!</v>
      </c>
      <c r="L199" s="2">
        <f>Table1[[#This Row],[Estimated costs 1]]-Table1[[#This Row],[Actual cost]]</f>
        <v>0</v>
      </c>
      <c r="M199" s="2" t="e">
        <f>Table1[[#This Row],[Diff 1]]/Table1[[#This Row],[Actual cost]]*100</f>
        <v>#DIV/0!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</row>
    <row r="200" spans="1:33" hidden="1" x14ac:dyDescent="0.3">
      <c r="A200" t="s">
        <v>220</v>
      </c>
      <c r="B200">
        <v>198</v>
      </c>
      <c r="C200" t="str">
        <f>LEFT(Table1[[#This Row],[Contingency id]])</f>
        <v>B</v>
      </c>
      <c r="D200" s="1">
        <v>0</v>
      </c>
      <c r="E200" s="1">
        <v>1.8932038834951399</v>
      </c>
      <c r="F200">
        <v>195</v>
      </c>
      <c r="G200">
        <v>103</v>
      </c>
      <c r="H200" s="2">
        <v>0</v>
      </c>
      <c r="I200" s="2">
        <f>AVERAGE(Table1[[#This Row],[Estimated costs 1]:[Estimated costs 20]])</f>
        <v>0</v>
      </c>
      <c r="J200" s="2">
        <f>_xlfn.STDEV.P(Table1[[#This Row],[Estimated costs 1]:[Estimated costs 20]])</f>
        <v>0</v>
      </c>
      <c r="K200" s="2" t="e">
        <f>Table1[[#This Row],[Dev]]/Table1[[#This Row],[Mean]]*100</f>
        <v>#DIV/0!</v>
      </c>
      <c r="L200" s="2">
        <f>Table1[[#This Row],[Estimated costs 1]]-Table1[[#This Row],[Actual cost]]</f>
        <v>0</v>
      </c>
      <c r="M200" s="2" t="e">
        <f>Table1[[#This Row],[Diff 1]]/Table1[[#This Row],[Actual cost]]*100</f>
        <v>#DIV/0!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</row>
    <row r="201" spans="1:33" hidden="1" x14ac:dyDescent="0.3">
      <c r="A201" t="s">
        <v>221</v>
      </c>
      <c r="B201">
        <v>199</v>
      </c>
      <c r="C201" t="str">
        <f>LEFT(Table1[[#This Row],[Contingency id]])</f>
        <v>B</v>
      </c>
      <c r="D201" s="1">
        <v>0</v>
      </c>
      <c r="E201" s="1">
        <v>4</v>
      </c>
      <c r="F201">
        <v>712</v>
      </c>
      <c r="G201">
        <v>178</v>
      </c>
      <c r="H201" s="2">
        <v>0</v>
      </c>
      <c r="I201" s="2">
        <f>AVERAGE(Table1[[#This Row],[Estimated costs 1]:[Estimated costs 20]])</f>
        <v>0</v>
      </c>
      <c r="J201" s="2">
        <f>_xlfn.STDEV.P(Table1[[#This Row],[Estimated costs 1]:[Estimated costs 20]])</f>
        <v>0</v>
      </c>
      <c r="K201" s="2" t="e">
        <f>Table1[[#This Row],[Dev]]/Table1[[#This Row],[Mean]]*100</f>
        <v>#DIV/0!</v>
      </c>
      <c r="L201" s="2">
        <f>Table1[[#This Row],[Estimated costs 1]]-Table1[[#This Row],[Actual cost]]</f>
        <v>0</v>
      </c>
      <c r="M201" s="2" t="e">
        <f>Table1[[#This Row],[Diff 1]]/Table1[[#This Row],[Actual cost]]*100</f>
        <v>#DIV/0!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</row>
    <row r="202" spans="1:33" hidden="1" x14ac:dyDescent="0.3">
      <c r="A202" t="s">
        <v>222</v>
      </c>
      <c r="B202">
        <v>200</v>
      </c>
      <c r="C202" t="str">
        <f>LEFT(Table1[[#This Row],[Contingency id]])</f>
        <v>B</v>
      </c>
      <c r="D202" s="1">
        <v>0</v>
      </c>
      <c r="E202" s="1">
        <v>5.95604395604395</v>
      </c>
      <c r="F202">
        <v>1084</v>
      </c>
      <c r="G202">
        <v>182</v>
      </c>
      <c r="H202" s="2">
        <v>0</v>
      </c>
      <c r="I202" s="2">
        <f>AVERAGE(Table1[[#This Row],[Estimated costs 1]:[Estimated costs 20]])</f>
        <v>0</v>
      </c>
      <c r="J202" s="2">
        <f>_xlfn.STDEV.P(Table1[[#This Row],[Estimated costs 1]:[Estimated costs 20]])</f>
        <v>0</v>
      </c>
      <c r="K202" s="2" t="e">
        <f>Table1[[#This Row],[Dev]]/Table1[[#This Row],[Mean]]*100</f>
        <v>#DIV/0!</v>
      </c>
      <c r="L202" s="2">
        <f>Table1[[#This Row],[Estimated costs 1]]-Table1[[#This Row],[Actual cost]]</f>
        <v>0</v>
      </c>
      <c r="M202" s="2" t="e">
        <f>Table1[[#This Row],[Diff 1]]/Table1[[#This Row],[Actual cost]]*100</f>
        <v>#DIV/0!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</row>
    <row r="203" spans="1:33" hidden="1" x14ac:dyDescent="0.3">
      <c r="A203" t="s">
        <v>223</v>
      </c>
      <c r="B203">
        <v>201</v>
      </c>
      <c r="C203" t="str">
        <f>LEFT(Table1[[#This Row],[Contingency id]])</f>
        <v>B</v>
      </c>
      <c r="D203" s="1">
        <v>0</v>
      </c>
      <c r="E203" s="1">
        <v>5.7659574468085104</v>
      </c>
      <c r="F203">
        <v>1084</v>
      </c>
      <c r="G203">
        <v>188</v>
      </c>
      <c r="H203" s="2">
        <v>0</v>
      </c>
      <c r="I203" s="2">
        <f>AVERAGE(Table1[[#This Row],[Estimated costs 1]:[Estimated costs 20]])</f>
        <v>0</v>
      </c>
      <c r="J203" s="2">
        <f>_xlfn.STDEV.P(Table1[[#This Row],[Estimated costs 1]:[Estimated costs 20]])</f>
        <v>0</v>
      </c>
      <c r="K203" s="2" t="e">
        <f>Table1[[#This Row],[Dev]]/Table1[[#This Row],[Mean]]*100</f>
        <v>#DIV/0!</v>
      </c>
      <c r="L203" s="2">
        <f>Table1[[#This Row],[Estimated costs 1]]-Table1[[#This Row],[Actual cost]]</f>
        <v>0</v>
      </c>
      <c r="M203" s="2" t="e">
        <f>Table1[[#This Row],[Diff 1]]/Table1[[#This Row],[Actual cost]]*100</f>
        <v>#DIV/0!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</row>
    <row r="204" spans="1:33" hidden="1" x14ac:dyDescent="0.3">
      <c r="A204" t="s">
        <v>224</v>
      </c>
      <c r="B204">
        <v>202</v>
      </c>
      <c r="C204" t="str">
        <f>LEFT(Table1[[#This Row],[Contingency id]])</f>
        <v>B</v>
      </c>
      <c r="D204" s="1">
        <v>0</v>
      </c>
      <c r="E204" s="1">
        <v>3.4880952380952301</v>
      </c>
      <c r="F204">
        <v>586</v>
      </c>
      <c r="G204">
        <v>168</v>
      </c>
      <c r="H204" s="2">
        <v>0</v>
      </c>
      <c r="I204" s="2">
        <f>AVERAGE(Table1[[#This Row],[Estimated costs 1]:[Estimated costs 20]])</f>
        <v>0</v>
      </c>
      <c r="J204" s="2">
        <f>_xlfn.STDEV.P(Table1[[#This Row],[Estimated costs 1]:[Estimated costs 20]])</f>
        <v>0</v>
      </c>
      <c r="K204" s="2" t="e">
        <f>Table1[[#This Row],[Dev]]/Table1[[#This Row],[Mean]]*100</f>
        <v>#DIV/0!</v>
      </c>
      <c r="L204" s="2">
        <f>Table1[[#This Row],[Estimated costs 1]]-Table1[[#This Row],[Actual cost]]</f>
        <v>0</v>
      </c>
      <c r="M204" s="2" t="e">
        <f>Table1[[#This Row],[Diff 1]]/Table1[[#This Row],[Actual cost]]*100</f>
        <v>#DIV/0!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</row>
    <row r="205" spans="1:33" hidden="1" x14ac:dyDescent="0.3">
      <c r="A205" t="s">
        <v>225</v>
      </c>
      <c r="B205">
        <v>203</v>
      </c>
      <c r="C205" t="str">
        <f>LEFT(Table1[[#This Row],[Contingency id]])</f>
        <v>C</v>
      </c>
      <c r="D205" s="1">
        <v>0</v>
      </c>
      <c r="E205" s="1">
        <v>3.7356321839080402</v>
      </c>
      <c r="F205">
        <v>650</v>
      </c>
      <c r="G205">
        <v>174</v>
      </c>
      <c r="H205" s="2">
        <v>0</v>
      </c>
      <c r="I205" s="2">
        <f>AVERAGE(Table1[[#This Row],[Estimated costs 1]:[Estimated costs 20]])</f>
        <v>0</v>
      </c>
      <c r="J205" s="2">
        <f>_xlfn.STDEV.P(Table1[[#This Row],[Estimated costs 1]:[Estimated costs 20]])</f>
        <v>0</v>
      </c>
      <c r="K205" s="2" t="e">
        <f>Table1[[#This Row],[Dev]]/Table1[[#This Row],[Mean]]*100</f>
        <v>#DIV/0!</v>
      </c>
      <c r="L205" s="2">
        <f>Table1[[#This Row],[Estimated costs 1]]-Table1[[#This Row],[Actual cost]]</f>
        <v>0</v>
      </c>
      <c r="M205" s="2" t="e">
        <f>Table1[[#This Row],[Diff 1]]/Table1[[#This Row],[Actual cost]]*100</f>
        <v>#DIV/0!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</row>
    <row r="206" spans="1:33" hidden="1" x14ac:dyDescent="0.3">
      <c r="A206" t="s">
        <v>226</v>
      </c>
      <c r="B206">
        <v>204</v>
      </c>
      <c r="C206" t="str">
        <f>LEFT(Table1[[#This Row],[Contingency id]])</f>
        <v>C</v>
      </c>
      <c r="D206" s="1">
        <v>0</v>
      </c>
      <c r="E206" s="1">
        <v>3.5061728395061702</v>
      </c>
      <c r="F206">
        <v>568</v>
      </c>
      <c r="G206">
        <v>162</v>
      </c>
      <c r="H206" s="2">
        <v>0</v>
      </c>
      <c r="I206" s="2">
        <f>AVERAGE(Table1[[#This Row],[Estimated costs 1]:[Estimated costs 20]])</f>
        <v>0</v>
      </c>
      <c r="J206" s="2">
        <f>_xlfn.STDEV.P(Table1[[#This Row],[Estimated costs 1]:[Estimated costs 20]])</f>
        <v>0</v>
      </c>
      <c r="K206" s="2" t="e">
        <f>Table1[[#This Row],[Dev]]/Table1[[#This Row],[Mean]]*100</f>
        <v>#DIV/0!</v>
      </c>
      <c r="L206" s="2">
        <f>Table1[[#This Row],[Estimated costs 1]]-Table1[[#This Row],[Actual cost]]</f>
        <v>0</v>
      </c>
      <c r="M206" s="2" t="e">
        <f>Table1[[#This Row],[Diff 1]]/Table1[[#This Row],[Actual cost]]*100</f>
        <v>#DIV/0!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</row>
    <row r="207" spans="1:33" hidden="1" x14ac:dyDescent="0.3">
      <c r="A207" t="s">
        <v>227</v>
      </c>
      <c r="B207">
        <v>205</v>
      </c>
      <c r="C207" t="str">
        <f>LEFT(Table1[[#This Row],[Contingency id]])</f>
        <v>C</v>
      </c>
      <c r="D207" s="1">
        <v>0</v>
      </c>
      <c r="E207" s="1">
        <v>3.527950310559</v>
      </c>
      <c r="F207">
        <v>568</v>
      </c>
      <c r="G207">
        <v>161</v>
      </c>
      <c r="H207" s="2">
        <v>0</v>
      </c>
      <c r="I207" s="2">
        <f>AVERAGE(Table1[[#This Row],[Estimated costs 1]:[Estimated costs 20]])</f>
        <v>0</v>
      </c>
      <c r="J207" s="2">
        <f>_xlfn.STDEV.P(Table1[[#This Row],[Estimated costs 1]:[Estimated costs 20]])</f>
        <v>0</v>
      </c>
      <c r="K207" s="2" t="e">
        <f>Table1[[#This Row],[Dev]]/Table1[[#This Row],[Mean]]*100</f>
        <v>#DIV/0!</v>
      </c>
      <c r="L207" s="2">
        <f>Table1[[#This Row],[Estimated costs 1]]-Table1[[#This Row],[Actual cost]]</f>
        <v>0</v>
      </c>
      <c r="M207" s="2" t="e">
        <f>Table1[[#This Row],[Diff 1]]/Table1[[#This Row],[Actual cost]]*100</f>
        <v>#DIV/0!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</row>
    <row r="208" spans="1:33" hidden="1" x14ac:dyDescent="0.3">
      <c r="A208" t="s">
        <v>228</v>
      </c>
      <c r="B208">
        <v>206</v>
      </c>
      <c r="C208" t="str">
        <f>LEFT(Table1[[#This Row],[Contingency id]])</f>
        <v>C</v>
      </c>
      <c r="D208" s="1">
        <v>0</v>
      </c>
      <c r="E208" s="1">
        <v>4.1139240506329102</v>
      </c>
      <c r="F208">
        <v>650</v>
      </c>
      <c r="G208">
        <v>158</v>
      </c>
      <c r="H208" s="2">
        <v>0</v>
      </c>
      <c r="I208" s="2">
        <f>AVERAGE(Table1[[#This Row],[Estimated costs 1]:[Estimated costs 20]])</f>
        <v>0</v>
      </c>
      <c r="J208" s="2">
        <f>_xlfn.STDEV.P(Table1[[#This Row],[Estimated costs 1]:[Estimated costs 20]])</f>
        <v>0</v>
      </c>
      <c r="K208" s="2" t="e">
        <f>Table1[[#This Row],[Dev]]/Table1[[#This Row],[Mean]]*100</f>
        <v>#DIV/0!</v>
      </c>
      <c r="L208" s="2">
        <f>Table1[[#This Row],[Estimated costs 1]]-Table1[[#This Row],[Actual cost]]</f>
        <v>0</v>
      </c>
      <c r="M208" s="2" t="e">
        <f>Table1[[#This Row],[Diff 1]]/Table1[[#This Row],[Actual cost]]*100</f>
        <v>#DIV/0!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</row>
    <row r="209" spans="1:33" hidden="1" x14ac:dyDescent="0.3">
      <c r="A209" t="s">
        <v>229</v>
      </c>
      <c r="B209">
        <v>207</v>
      </c>
      <c r="C209" t="str">
        <f>LEFT(Table1[[#This Row],[Contingency id]])</f>
        <v>C</v>
      </c>
      <c r="D209" s="1">
        <v>0</v>
      </c>
      <c r="E209" s="1">
        <v>6.8958333333333304</v>
      </c>
      <c r="F209">
        <v>1324</v>
      </c>
      <c r="G209">
        <v>192</v>
      </c>
      <c r="H209" s="2">
        <v>0</v>
      </c>
      <c r="I209" s="2">
        <f>AVERAGE(Table1[[#This Row],[Estimated costs 1]:[Estimated costs 20]])</f>
        <v>0</v>
      </c>
      <c r="J209" s="2">
        <f>_xlfn.STDEV.P(Table1[[#This Row],[Estimated costs 1]:[Estimated costs 20]])</f>
        <v>0</v>
      </c>
      <c r="K209" s="2" t="e">
        <f>Table1[[#This Row],[Dev]]/Table1[[#This Row],[Mean]]*100</f>
        <v>#DIV/0!</v>
      </c>
      <c r="L209" s="2">
        <f>Table1[[#This Row],[Estimated costs 1]]-Table1[[#This Row],[Actual cost]]</f>
        <v>0</v>
      </c>
      <c r="M209" s="2" t="e">
        <f>Table1[[#This Row],[Diff 1]]/Table1[[#This Row],[Actual cost]]*100</f>
        <v>#DIV/0!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</row>
    <row r="210" spans="1:33" hidden="1" x14ac:dyDescent="0.3">
      <c r="A210" t="s">
        <v>230</v>
      </c>
      <c r="B210">
        <v>208</v>
      </c>
      <c r="C210" t="str">
        <f>LEFT(Table1[[#This Row],[Contingency id]])</f>
        <v>C</v>
      </c>
      <c r="D210" s="1">
        <v>0</v>
      </c>
      <c r="E210" s="1">
        <v>3.3974358974358898</v>
      </c>
      <c r="F210">
        <v>530</v>
      </c>
      <c r="G210">
        <v>156</v>
      </c>
      <c r="H210" s="2">
        <v>0</v>
      </c>
      <c r="I210" s="2">
        <f>AVERAGE(Table1[[#This Row],[Estimated costs 1]:[Estimated costs 20]])</f>
        <v>0</v>
      </c>
      <c r="J210" s="2">
        <f>_xlfn.STDEV.P(Table1[[#This Row],[Estimated costs 1]:[Estimated costs 20]])</f>
        <v>0</v>
      </c>
      <c r="K210" s="2" t="e">
        <f>Table1[[#This Row],[Dev]]/Table1[[#This Row],[Mean]]*100</f>
        <v>#DIV/0!</v>
      </c>
      <c r="L210" s="2">
        <f>Table1[[#This Row],[Estimated costs 1]]-Table1[[#This Row],[Actual cost]]</f>
        <v>0</v>
      </c>
      <c r="M210" s="2" t="e">
        <f>Table1[[#This Row],[Diff 1]]/Table1[[#This Row],[Actual cost]]*100</f>
        <v>#DIV/0!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</row>
    <row r="211" spans="1:33" hidden="1" x14ac:dyDescent="0.3">
      <c r="A211" t="s">
        <v>231</v>
      </c>
      <c r="B211">
        <v>209</v>
      </c>
      <c r="C211" t="str">
        <f>LEFT(Table1[[#This Row],[Contingency id]])</f>
        <v>C</v>
      </c>
      <c r="D211" s="1">
        <v>0</v>
      </c>
      <c r="E211" s="1">
        <v>2.2735849056603699</v>
      </c>
      <c r="F211">
        <v>241</v>
      </c>
      <c r="G211">
        <v>106</v>
      </c>
      <c r="H211" s="2">
        <v>0</v>
      </c>
      <c r="I211" s="2">
        <f>AVERAGE(Table1[[#This Row],[Estimated costs 1]:[Estimated costs 20]])</f>
        <v>0</v>
      </c>
      <c r="J211" s="2">
        <f>_xlfn.STDEV.P(Table1[[#This Row],[Estimated costs 1]:[Estimated costs 20]])</f>
        <v>0</v>
      </c>
      <c r="K211" s="2" t="e">
        <f>Table1[[#This Row],[Dev]]/Table1[[#This Row],[Mean]]*100</f>
        <v>#DIV/0!</v>
      </c>
      <c r="L211" s="2">
        <f>Table1[[#This Row],[Estimated costs 1]]-Table1[[#This Row],[Actual cost]]</f>
        <v>0</v>
      </c>
      <c r="M211" s="2" t="e">
        <f>Table1[[#This Row],[Diff 1]]/Table1[[#This Row],[Actual cost]]*100</f>
        <v>#DIV/0!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</row>
    <row r="212" spans="1:33" hidden="1" x14ac:dyDescent="0.3">
      <c r="A212" t="s">
        <v>232</v>
      </c>
      <c r="B212">
        <v>210</v>
      </c>
      <c r="C212" t="str">
        <f>LEFT(Table1[[#This Row],[Contingency id]])</f>
        <v>C</v>
      </c>
      <c r="D212" s="1">
        <v>0</v>
      </c>
      <c r="E212" s="1">
        <v>2.13274336283185</v>
      </c>
      <c r="F212">
        <v>241</v>
      </c>
      <c r="G212">
        <v>113</v>
      </c>
      <c r="H212" s="2">
        <v>0</v>
      </c>
      <c r="I212" s="2">
        <f>AVERAGE(Table1[[#This Row],[Estimated costs 1]:[Estimated costs 20]])</f>
        <v>0</v>
      </c>
      <c r="J212" s="2">
        <f>_xlfn.STDEV.P(Table1[[#This Row],[Estimated costs 1]:[Estimated costs 20]])</f>
        <v>0</v>
      </c>
      <c r="K212" s="2" t="e">
        <f>Table1[[#This Row],[Dev]]/Table1[[#This Row],[Mean]]*100</f>
        <v>#DIV/0!</v>
      </c>
      <c r="L212" s="2">
        <f>Table1[[#This Row],[Estimated costs 1]]-Table1[[#This Row],[Actual cost]]</f>
        <v>0</v>
      </c>
      <c r="M212" s="2" t="e">
        <f>Table1[[#This Row],[Diff 1]]/Table1[[#This Row],[Actual cost]]*100</f>
        <v>#DIV/0!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</row>
    <row r="213" spans="1:33" hidden="1" x14ac:dyDescent="0.3">
      <c r="A213" t="s">
        <v>233</v>
      </c>
      <c r="B213">
        <v>211</v>
      </c>
      <c r="C213" t="str">
        <f>LEFT(Table1[[#This Row],[Contingency id]])</f>
        <v>C</v>
      </c>
      <c r="D213" s="1">
        <v>0</v>
      </c>
      <c r="E213" s="1">
        <v>6.81725888324873</v>
      </c>
      <c r="F213">
        <v>1343</v>
      </c>
      <c r="G213">
        <v>197</v>
      </c>
      <c r="H213" s="2">
        <v>0</v>
      </c>
      <c r="I213" s="2">
        <f>AVERAGE(Table1[[#This Row],[Estimated costs 1]:[Estimated costs 20]])</f>
        <v>0</v>
      </c>
      <c r="J213" s="2">
        <f>_xlfn.STDEV.P(Table1[[#This Row],[Estimated costs 1]:[Estimated costs 20]])</f>
        <v>0</v>
      </c>
      <c r="K213" s="2" t="e">
        <f>Table1[[#This Row],[Dev]]/Table1[[#This Row],[Mean]]*100</f>
        <v>#DIV/0!</v>
      </c>
      <c r="L213" s="2">
        <f>Table1[[#This Row],[Estimated costs 1]]-Table1[[#This Row],[Actual cost]]</f>
        <v>0</v>
      </c>
      <c r="M213" s="2" t="e">
        <f>Table1[[#This Row],[Diff 1]]/Table1[[#This Row],[Actual cost]]*100</f>
        <v>#DIV/0!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</row>
    <row r="214" spans="1:33" hidden="1" x14ac:dyDescent="0.3">
      <c r="A214" t="s">
        <v>234</v>
      </c>
      <c r="B214">
        <v>212</v>
      </c>
      <c r="C214" t="str">
        <f>LEFT(Table1[[#This Row],[Contingency id]])</f>
        <v>C</v>
      </c>
      <c r="D214" s="1">
        <v>0</v>
      </c>
      <c r="E214" s="1">
        <v>6.9947916666666599</v>
      </c>
      <c r="F214">
        <v>1343</v>
      </c>
      <c r="G214">
        <v>192</v>
      </c>
      <c r="H214" s="2">
        <v>0</v>
      </c>
      <c r="I214" s="2">
        <f>AVERAGE(Table1[[#This Row],[Estimated costs 1]:[Estimated costs 20]])</f>
        <v>0</v>
      </c>
      <c r="J214" s="2">
        <f>_xlfn.STDEV.P(Table1[[#This Row],[Estimated costs 1]:[Estimated costs 20]])</f>
        <v>0</v>
      </c>
      <c r="K214" s="2" t="e">
        <f>Table1[[#This Row],[Dev]]/Table1[[#This Row],[Mean]]*100</f>
        <v>#DIV/0!</v>
      </c>
      <c r="L214" s="2">
        <f>Table1[[#This Row],[Estimated costs 1]]-Table1[[#This Row],[Actual cost]]</f>
        <v>0</v>
      </c>
      <c r="M214" s="2" t="e">
        <f>Table1[[#This Row],[Diff 1]]/Table1[[#This Row],[Actual cost]]*100</f>
        <v>#DIV/0!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</row>
    <row r="215" spans="1:33" hidden="1" x14ac:dyDescent="0.3">
      <c r="A215" t="s">
        <v>235</v>
      </c>
      <c r="B215">
        <v>213</v>
      </c>
      <c r="C215" t="str">
        <f>LEFT(Table1[[#This Row],[Contingency id]])</f>
        <v>C</v>
      </c>
      <c r="D215" s="1">
        <v>0</v>
      </c>
      <c r="E215" s="1">
        <v>4.1395348837209296</v>
      </c>
      <c r="F215">
        <v>712</v>
      </c>
      <c r="G215">
        <v>172</v>
      </c>
      <c r="H215" s="2">
        <v>0</v>
      </c>
      <c r="I215" s="2">
        <f>AVERAGE(Table1[[#This Row],[Estimated costs 1]:[Estimated costs 20]])</f>
        <v>0</v>
      </c>
      <c r="J215" s="2">
        <f>_xlfn.STDEV.P(Table1[[#This Row],[Estimated costs 1]:[Estimated costs 20]])</f>
        <v>0</v>
      </c>
      <c r="K215" s="2" t="e">
        <f>Table1[[#This Row],[Dev]]/Table1[[#This Row],[Mean]]*100</f>
        <v>#DIV/0!</v>
      </c>
      <c r="L215" s="2">
        <f>Table1[[#This Row],[Estimated costs 1]]-Table1[[#This Row],[Actual cost]]</f>
        <v>0</v>
      </c>
      <c r="M215" s="2" t="e">
        <f>Table1[[#This Row],[Diff 1]]/Table1[[#This Row],[Actual cost]]*100</f>
        <v>#DIV/0!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</row>
    <row r="216" spans="1:33" hidden="1" x14ac:dyDescent="0.3">
      <c r="A216" t="s">
        <v>236</v>
      </c>
      <c r="B216">
        <v>214</v>
      </c>
      <c r="C216" t="str">
        <f>LEFT(Table1[[#This Row],[Contingency id]])</f>
        <v>C</v>
      </c>
      <c r="D216" s="1">
        <v>0</v>
      </c>
      <c r="E216" s="1">
        <v>4.1395348837209296</v>
      </c>
      <c r="F216">
        <v>712</v>
      </c>
      <c r="G216">
        <v>172</v>
      </c>
      <c r="H216" s="2">
        <v>0</v>
      </c>
      <c r="I216" s="2">
        <f>AVERAGE(Table1[[#This Row],[Estimated costs 1]:[Estimated costs 20]])</f>
        <v>0</v>
      </c>
      <c r="J216" s="2">
        <f>_xlfn.STDEV.P(Table1[[#This Row],[Estimated costs 1]:[Estimated costs 20]])</f>
        <v>0</v>
      </c>
      <c r="K216" s="2" t="e">
        <f>Table1[[#This Row],[Dev]]/Table1[[#This Row],[Mean]]*100</f>
        <v>#DIV/0!</v>
      </c>
      <c r="L216" s="2">
        <f>Table1[[#This Row],[Estimated costs 1]]-Table1[[#This Row],[Actual cost]]</f>
        <v>0</v>
      </c>
      <c r="M216" s="2" t="e">
        <f>Table1[[#This Row],[Diff 1]]/Table1[[#This Row],[Actual cost]]*100</f>
        <v>#DIV/0!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</row>
    <row r="217" spans="1:33" hidden="1" x14ac:dyDescent="0.3">
      <c r="A217" t="s">
        <v>237</v>
      </c>
      <c r="B217">
        <v>215</v>
      </c>
      <c r="C217" t="str">
        <f>LEFT(Table1[[#This Row],[Contingency id]])</f>
        <v>C</v>
      </c>
      <c r="D217" s="1">
        <v>0</v>
      </c>
      <c r="E217" s="1">
        <v>2.5693430656934302</v>
      </c>
      <c r="F217">
        <v>352</v>
      </c>
      <c r="G217">
        <v>137</v>
      </c>
      <c r="H217" s="2">
        <v>0</v>
      </c>
      <c r="I217" s="2">
        <f>AVERAGE(Table1[[#This Row],[Estimated costs 1]:[Estimated costs 20]])</f>
        <v>0</v>
      </c>
      <c r="J217" s="2">
        <f>_xlfn.STDEV.P(Table1[[#This Row],[Estimated costs 1]:[Estimated costs 20]])</f>
        <v>0</v>
      </c>
      <c r="K217" s="2" t="e">
        <f>Table1[[#This Row],[Dev]]/Table1[[#This Row],[Mean]]*100</f>
        <v>#DIV/0!</v>
      </c>
      <c r="L217" s="2">
        <f>Table1[[#This Row],[Estimated costs 1]]-Table1[[#This Row],[Actual cost]]</f>
        <v>0</v>
      </c>
      <c r="M217" s="2" t="e">
        <f>Table1[[#This Row],[Diff 1]]/Table1[[#This Row],[Actual cost]]*100</f>
        <v>#DIV/0!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</row>
    <row r="218" spans="1:33" hidden="1" x14ac:dyDescent="0.3">
      <c r="A218" t="s">
        <v>238</v>
      </c>
      <c r="B218">
        <v>216</v>
      </c>
      <c r="C218" t="str">
        <f>LEFT(Table1[[#This Row],[Contingency id]])</f>
        <v>C</v>
      </c>
      <c r="D218" s="1">
        <v>0</v>
      </c>
      <c r="E218" s="1">
        <v>2.6870229007633499</v>
      </c>
      <c r="F218">
        <v>352</v>
      </c>
      <c r="G218">
        <v>131</v>
      </c>
      <c r="H218" s="2">
        <v>0</v>
      </c>
      <c r="I218" s="2">
        <f>AVERAGE(Table1[[#This Row],[Estimated costs 1]:[Estimated costs 20]])</f>
        <v>0</v>
      </c>
      <c r="J218" s="2">
        <f>_xlfn.STDEV.P(Table1[[#This Row],[Estimated costs 1]:[Estimated costs 20]])</f>
        <v>0</v>
      </c>
      <c r="K218" s="2" t="e">
        <f>Table1[[#This Row],[Dev]]/Table1[[#This Row],[Mean]]*100</f>
        <v>#DIV/0!</v>
      </c>
      <c r="L218" s="2">
        <f>Table1[[#This Row],[Estimated costs 1]]-Table1[[#This Row],[Actual cost]]</f>
        <v>0</v>
      </c>
      <c r="M218" s="2" t="e">
        <f>Table1[[#This Row],[Diff 1]]/Table1[[#This Row],[Actual cost]]*100</f>
        <v>#DIV/0!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</row>
    <row r="219" spans="1:33" hidden="1" x14ac:dyDescent="0.3">
      <c r="A219" t="s">
        <v>239</v>
      </c>
      <c r="B219">
        <v>217</v>
      </c>
      <c r="C219" t="str">
        <f>LEFT(Table1[[#This Row],[Contingency id]])</f>
        <v>C</v>
      </c>
      <c r="D219" s="1">
        <v>0</v>
      </c>
      <c r="E219" s="1">
        <v>2.5737704918032702</v>
      </c>
      <c r="F219">
        <v>314</v>
      </c>
      <c r="G219">
        <v>122</v>
      </c>
      <c r="H219" s="2">
        <v>0</v>
      </c>
      <c r="I219" s="2">
        <f>AVERAGE(Table1[[#This Row],[Estimated costs 1]:[Estimated costs 20]])</f>
        <v>0</v>
      </c>
      <c r="J219" s="2">
        <f>_xlfn.STDEV.P(Table1[[#This Row],[Estimated costs 1]:[Estimated costs 20]])</f>
        <v>0</v>
      </c>
      <c r="K219" s="2" t="e">
        <f>Table1[[#This Row],[Dev]]/Table1[[#This Row],[Mean]]*100</f>
        <v>#DIV/0!</v>
      </c>
      <c r="L219" s="2">
        <f>Table1[[#This Row],[Estimated costs 1]]-Table1[[#This Row],[Actual cost]]</f>
        <v>0</v>
      </c>
      <c r="M219" s="2" t="e">
        <f>Table1[[#This Row],[Diff 1]]/Table1[[#This Row],[Actual cost]]*100</f>
        <v>#DIV/0!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</row>
    <row r="220" spans="1:33" hidden="1" x14ac:dyDescent="0.3">
      <c r="A220" t="s">
        <v>240</v>
      </c>
      <c r="B220">
        <v>218</v>
      </c>
      <c r="C220" t="str">
        <f>LEFT(Table1[[#This Row],[Contingency id]])</f>
        <v>C</v>
      </c>
      <c r="D220" s="1">
        <v>0</v>
      </c>
      <c r="E220" s="1">
        <v>2.3088235294117601</v>
      </c>
      <c r="F220">
        <v>314</v>
      </c>
      <c r="G220">
        <v>136</v>
      </c>
      <c r="H220" s="2">
        <v>0</v>
      </c>
      <c r="I220" s="2">
        <f>AVERAGE(Table1[[#This Row],[Estimated costs 1]:[Estimated costs 20]])</f>
        <v>0</v>
      </c>
      <c r="J220" s="2">
        <f>_xlfn.STDEV.P(Table1[[#This Row],[Estimated costs 1]:[Estimated costs 20]])</f>
        <v>0</v>
      </c>
      <c r="K220" s="2" t="e">
        <f>Table1[[#This Row],[Dev]]/Table1[[#This Row],[Mean]]*100</f>
        <v>#DIV/0!</v>
      </c>
      <c r="L220" s="2">
        <f>Table1[[#This Row],[Estimated costs 1]]-Table1[[#This Row],[Actual cost]]</f>
        <v>0</v>
      </c>
      <c r="M220" s="2" t="e">
        <f>Table1[[#This Row],[Diff 1]]/Table1[[#This Row],[Actual cost]]*100</f>
        <v>#DIV/0!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</row>
    <row r="221" spans="1:33" hidden="1" x14ac:dyDescent="0.3">
      <c r="A221" t="s">
        <v>241</v>
      </c>
      <c r="B221">
        <v>219</v>
      </c>
      <c r="C221" t="str">
        <f>LEFT(Table1[[#This Row],[Contingency id]])</f>
        <v>C</v>
      </c>
      <c r="D221" s="1">
        <v>0</v>
      </c>
      <c r="E221" s="1">
        <v>2.0526315789473601</v>
      </c>
      <c r="F221">
        <v>195</v>
      </c>
      <c r="G221">
        <v>95</v>
      </c>
      <c r="H221" s="2">
        <v>0</v>
      </c>
      <c r="I221" s="2">
        <f>AVERAGE(Table1[[#This Row],[Estimated costs 1]:[Estimated costs 20]])</f>
        <v>0</v>
      </c>
      <c r="J221" s="2">
        <f>_xlfn.STDEV.P(Table1[[#This Row],[Estimated costs 1]:[Estimated costs 20]])</f>
        <v>0</v>
      </c>
      <c r="K221" s="2" t="e">
        <f>Table1[[#This Row],[Dev]]/Table1[[#This Row],[Mean]]*100</f>
        <v>#DIV/0!</v>
      </c>
      <c r="L221" s="2">
        <f>Table1[[#This Row],[Estimated costs 1]]-Table1[[#This Row],[Actual cost]]</f>
        <v>0</v>
      </c>
      <c r="M221" s="2" t="e">
        <f>Table1[[#This Row],[Diff 1]]/Table1[[#This Row],[Actual cost]]*100</f>
        <v>#DIV/0!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</row>
    <row r="222" spans="1:33" hidden="1" x14ac:dyDescent="0.3">
      <c r="A222" t="s">
        <v>242</v>
      </c>
      <c r="B222">
        <v>220</v>
      </c>
      <c r="C222" t="str">
        <f>LEFT(Table1[[#This Row],[Contingency id]])</f>
        <v>C</v>
      </c>
      <c r="D222" s="1">
        <v>0</v>
      </c>
      <c r="E222" s="1">
        <v>1.80555555555555</v>
      </c>
      <c r="F222">
        <v>195</v>
      </c>
      <c r="G222">
        <v>108</v>
      </c>
      <c r="H222" s="2">
        <v>0</v>
      </c>
      <c r="I222" s="2">
        <f>AVERAGE(Table1[[#This Row],[Estimated costs 1]:[Estimated costs 20]])</f>
        <v>0</v>
      </c>
      <c r="J222" s="2">
        <f>_xlfn.STDEV.P(Table1[[#This Row],[Estimated costs 1]:[Estimated costs 20]])</f>
        <v>0</v>
      </c>
      <c r="K222" s="2" t="e">
        <f>Table1[[#This Row],[Dev]]/Table1[[#This Row],[Mean]]*100</f>
        <v>#DIV/0!</v>
      </c>
      <c r="L222" s="2">
        <f>Table1[[#This Row],[Estimated costs 1]]-Table1[[#This Row],[Actual cost]]</f>
        <v>0</v>
      </c>
      <c r="M222" s="2" t="e">
        <f>Table1[[#This Row],[Diff 1]]/Table1[[#This Row],[Actual cost]]*100</f>
        <v>#DIV/0!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</row>
    <row r="223" spans="1:33" hidden="1" x14ac:dyDescent="0.3">
      <c r="A223" t="s">
        <v>243</v>
      </c>
      <c r="B223">
        <v>221</v>
      </c>
      <c r="C223" t="str">
        <f>LEFT(Table1[[#This Row],[Contingency id]])</f>
        <v>C</v>
      </c>
      <c r="D223" s="1">
        <v>0</v>
      </c>
      <c r="E223" s="1">
        <v>7.2462311557788901</v>
      </c>
      <c r="F223">
        <v>1442</v>
      </c>
      <c r="G223">
        <v>199</v>
      </c>
      <c r="H223" s="2">
        <v>0</v>
      </c>
      <c r="I223" s="2">
        <f>AVERAGE(Table1[[#This Row],[Estimated costs 1]:[Estimated costs 20]])</f>
        <v>0</v>
      </c>
      <c r="J223" s="2">
        <f>_xlfn.STDEV.P(Table1[[#This Row],[Estimated costs 1]:[Estimated costs 20]])</f>
        <v>0</v>
      </c>
      <c r="K223" s="2" t="e">
        <f>Table1[[#This Row],[Dev]]/Table1[[#This Row],[Mean]]*100</f>
        <v>#DIV/0!</v>
      </c>
      <c r="L223" s="2">
        <f>Table1[[#This Row],[Estimated costs 1]]-Table1[[#This Row],[Actual cost]]</f>
        <v>0</v>
      </c>
      <c r="M223" s="2" t="e">
        <f>Table1[[#This Row],[Diff 1]]/Table1[[#This Row],[Actual cost]]*100</f>
        <v>#DIV/0!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</row>
    <row r="224" spans="1:33" hidden="1" x14ac:dyDescent="0.3">
      <c r="A224" t="s">
        <v>244</v>
      </c>
      <c r="B224">
        <v>222</v>
      </c>
      <c r="C224" t="str">
        <f>LEFT(Table1[[#This Row],[Contingency id]])</f>
        <v>C</v>
      </c>
      <c r="D224" s="1">
        <v>0</v>
      </c>
      <c r="E224" s="1">
        <v>7.3897435897435901</v>
      </c>
      <c r="F224">
        <v>1441</v>
      </c>
      <c r="G224">
        <v>195</v>
      </c>
      <c r="H224" s="2">
        <v>0</v>
      </c>
      <c r="I224" s="2">
        <f>AVERAGE(Table1[[#This Row],[Estimated costs 1]:[Estimated costs 20]])</f>
        <v>0</v>
      </c>
      <c r="J224" s="2">
        <f>_xlfn.STDEV.P(Table1[[#This Row],[Estimated costs 1]:[Estimated costs 20]])</f>
        <v>0</v>
      </c>
      <c r="K224" s="2" t="e">
        <f>Table1[[#This Row],[Dev]]/Table1[[#This Row],[Mean]]*100</f>
        <v>#DIV/0!</v>
      </c>
      <c r="L224" s="2">
        <f>Table1[[#This Row],[Estimated costs 1]]-Table1[[#This Row],[Actual cost]]</f>
        <v>0</v>
      </c>
      <c r="M224" s="2" t="e">
        <f>Table1[[#This Row],[Diff 1]]/Table1[[#This Row],[Actual cost]]*100</f>
        <v>#DIV/0!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</row>
    <row r="225" spans="1:33" hidden="1" x14ac:dyDescent="0.3">
      <c r="A225" t="s">
        <v>245</v>
      </c>
      <c r="B225">
        <v>223</v>
      </c>
      <c r="C225" t="str">
        <f>LEFT(Table1[[#This Row],[Contingency id]])</f>
        <v>C</v>
      </c>
      <c r="D225" s="1">
        <v>0</v>
      </c>
      <c r="E225" s="1">
        <v>4.1637426900584797</v>
      </c>
      <c r="F225">
        <v>712</v>
      </c>
      <c r="G225">
        <v>171</v>
      </c>
      <c r="H225" s="2">
        <v>0</v>
      </c>
      <c r="I225" s="2">
        <f>AVERAGE(Table1[[#This Row],[Estimated costs 1]:[Estimated costs 20]])</f>
        <v>0</v>
      </c>
      <c r="J225" s="2">
        <f>_xlfn.STDEV.P(Table1[[#This Row],[Estimated costs 1]:[Estimated costs 20]])</f>
        <v>0</v>
      </c>
      <c r="K225" s="2" t="e">
        <f>Table1[[#This Row],[Dev]]/Table1[[#This Row],[Mean]]*100</f>
        <v>#DIV/0!</v>
      </c>
      <c r="L225" s="2">
        <f>Table1[[#This Row],[Estimated costs 1]]-Table1[[#This Row],[Actual cost]]</f>
        <v>0</v>
      </c>
      <c r="M225" s="2" t="e">
        <f>Table1[[#This Row],[Diff 1]]/Table1[[#This Row],[Actual cost]]*100</f>
        <v>#DIV/0!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</row>
    <row r="226" spans="1:33" hidden="1" x14ac:dyDescent="0.3">
      <c r="A226" t="s">
        <v>246</v>
      </c>
      <c r="B226">
        <v>224</v>
      </c>
      <c r="C226" t="str">
        <f>LEFT(Table1[[#This Row],[Contingency id]])</f>
        <v>C</v>
      </c>
      <c r="D226" s="1">
        <v>0</v>
      </c>
      <c r="E226" s="1">
        <v>4.0919540229885003</v>
      </c>
      <c r="F226">
        <v>712</v>
      </c>
      <c r="G226">
        <v>174</v>
      </c>
      <c r="H226" s="2">
        <v>0</v>
      </c>
      <c r="I226" s="2">
        <f>AVERAGE(Table1[[#This Row],[Estimated costs 1]:[Estimated costs 20]])</f>
        <v>0</v>
      </c>
      <c r="J226" s="2">
        <f>_xlfn.STDEV.P(Table1[[#This Row],[Estimated costs 1]:[Estimated costs 20]])</f>
        <v>0</v>
      </c>
      <c r="K226" s="2" t="e">
        <f>Table1[[#This Row],[Dev]]/Table1[[#This Row],[Mean]]*100</f>
        <v>#DIV/0!</v>
      </c>
      <c r="L226" s="2">
        <f>Table1[[#This Row],[Estimated costs 1]]-Table1[[#This Row],[Actual cost]]</f>
        <v>0</v>
      </c>
      <c r="M226" s="2" t="e">
        <f>Table1[[#This Row],[Diff 1]]/Table1[[#This Row],[Actual cost]]*100</f>
        <v>#DIV/0!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</row>
    <row r="227" spans="1:33" hidden="1" x14ac:dyDescent="0.3">
      <c r="A227" t="s">
        <v>247</v>
      </c>
      <c r="B227">
        <v>225</v>
      </c>
      <c r="C227" t="str">
        <f>LEFT(Table1[[#This Row],[Contingency id]])</f>
        <v>C</v>
      </c>
      <c r="D227" s="1">
        <v>0</v>
      </c>
      <c r="E227" s="1">
        <v>5.9889502762430897</v>
      </c>
      <c r="F227">
        <v>1084</v>
      </c>
      <c r="G227">
        <v>181</v>
      </c>
      <c r="H227" s="2">
        <v>0</v>
      </c>
      <c r="I227" s="2">
        <f>AVERAGE(Table1[[#This Row],[Estimated costs 1]:[Estimated costs 20]])</f>
        <v>0</v>
      </c>
      <c r="J227" s="2">
        <f>_xlfn.STDEV.P(Table1[[#This Row],[Estimated costs 1]:[Estimated costs 20]])</f>
        <v>0</v>
      </c>
      <c r="K227" s="2" t="e">
        <f>Table1[[#This Row],[Dev]]/Table1[[#This Row],[Mean]]*100</f>
        <v>#DIV/0!</v>
      </c>
      <c r="L227" s="2">
        <f>Table1[[#This Row],[Estimated costs 1]]-Table1[[#This Row],[Actual cost]]</f>
        <v>0</v>
      </c>
      <c r="M227" s="2" t="e">
        <f>Table1[[#This Row],[Diff 1]]/Table1[[#This Row],[Actual cost]]*100</f>
        <v>#DIV/0!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</row>
    <row r="228" spans="1:33" hidden="1" x14ac:dyDescent="0.3">
      <c r="A228" t="s">
        <v>248</v>
      </c>
      <c r="B228">
        <v>226</v>
      </c>
      <c r="C228" t="str">
        <f>LEFT(Table1[[#This Row],[Contingency id]])</f>
        <v>C</v>
      </c>
      <c r="D228" s="1">
        <v>0</v>
      </c>
      <c r="E228" s="1">
        <v>5.7052631578947297</v>
      </c>
      <c r="F228">
        <v>1084</v>
      </c>
      <c r="G228">
        <v>190</v>
      </c>
      <c r="H228" s="2">
        <v>0</v>
      </c>
      <c r="I228" s="2">
        <f>AVERAGE(Table1[[#This Row],[Estimated costs 1]:[Estimated costs 20]])</f>
        <v>0</v>
      </c>
      <c r="J228" s="2">
        <f>_xlfn.STDEV.P(Table1[[#This Row],[Estimated costs 1]:[Estimated costs 20]])</f>
        <v>0</v>
      </c>
      <c r="K228" s="2" t="e">
        <f>Table1[[#This Row],[Dev]]/Table1[[#This Row],[Mean]]*100</f>
        <v>#DIV/0!</v>
      </c>
      <c r="L228" s="2">
        <f>Table1[[#This Row],[Estimated costs 1]]-Table1[[#This Row],[Actual cost]]</f>
        <v>0</v>
      </c>
      <c r="M228" s="2" t="e">
        <f>Table1[[#This Row],[Diff 1]]/Table1[[#This Row],[Actual cost]]*100</f>
        <v>#DIV/0!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</row>
    <row r="229" spans="1:33" hidden="1" x14ac:dyDescent="0.3">
      <c r="A229" t="s">
        <v>249</v>
      </c>
      <c r="B229">
        <v>227</v>
      </c>
      <c r="C229" t="str">
        <f>LEFT(Table1[[#This Row],[Contingency id]])</f>
        <v>C</v>
      </c>
      <c r="D229" s="1">
        <v>0</v>
      </c>
      <c r="E229" s="1">
        <v>3.61728395061728</v>
      </c>
      <c r="F229">
        <v>586</v>
      </c>
      <c r="G229">
        <v>162</v>
      </c>
      <c r="H229" s="2">
        <v>0</v>
      </c>
      <c r="I229" s="2">
        <f>AVERAGE(Table1[[#This Row],[Estimated costs 1]:[Estimated costs 20]])</f>
        <v>0</v>
      </c>
      <c r="J229" s="2">
        <f>_xlfn.STDEV.P(Table1[[#This Row],[Estimated costs 1]:[Estimated costs 20]])</f>
        <v>0</v>
      </c>
      <c r="K229" s="2" t="e">
        <f>Table1[[#This Row],[Dev]]/Table1[[#This Row],[Mean]]*100</f>
        <v>#DIV/0!</v>
      </c>
      <c r="L229" s="2">
        <f>Table1[[#This Row],[Estimated costs 1]]-Table1[[#This Row],[Actual cost]]</f>
        <v>0</v>
      </c>
      <c r="M229" s="2" t="e">
        <f>Table1[[#This Row],[Diff 1]]/Table1[[#This Row],[Actual cost]]*100</f>
        <v>#DIV/0!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</row>
    <row r="230" spans="1:33" hidden="1" x14ac:dyDescent="0.3">
      <c r="A230" t="s">
        <v>250</v>
      </c>
      <c r="B230">
        <v>228</v>
      </c>
      <c r="C230" t="str">
        <f>LEFT(Table1[[#This Row],[Contingency id]])</f>
        <v>C</v>
      </c>
      <c r="D230" s="1">
        <v>0</v>
      </c>
      <c r="E230" s="1">
        <v>3.4880952380952301</v>
      </c>
      <c r="F230">
        <v>586</v>
      </c>
      <c r="G230">
        <v>168</v>
      </c>
      <c r="H230" s="2">
        <v>0</v>
      </c>
      <c r="I230" s="2">
        <f>AVERAGE(Table1[[#This Row],[Estimated costs 1]:[Estimated costs 20]])</f>
        <v>0</v>
      </c>
      <c r="J230" s="2">
        <f>_xlfn.STDEV.P(Table1[[#This Row],[Estimated costs 1]:[Estimated costs 20]])</f>
        <v>0</v>
      </c>
      <c r="K230" s="2" t="e">
        <f>Table1[[#This Row],[Dev]]/Table1[[#This Row],[Mean]]*100</f>
        <v>#DIV/0!</v>
      </c>
      <c r="L230" s="2">
        <f>Table1[[#This Row],[Estimated costs 1]]-Table1[[#This Row],[Actual cost]]</f>
        <v>0</v>
      </c>
      <c r="M230" s="2" t="e">
        <f>Table1[[#This Row],[Diff 1]]/Table1[[#This Row],[Actual cost]]*100</f>
        <v>#DIV/0!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</row>
    <row r="231" spans="1:33" hidden="1" x14ac:dyDescent="0.3">
      <c r="A231" t="s">
        <v>251</v>
      </c>
      <c r="B231">
        <v>229</v>
      </c>
      <c r="C231" t="str">
        <f>LEFT(Table1[[#This Row],[Contingency id]])</f>
        <v>C</v>
      </c>
      <c r="D231" s="1">
        <v>0</v>
      </c>
      <c r="E231" s="1">
        <v>5.0382513661202104</v>
      </c>
      <c r="F231">
        <v>922</v>
      </c>
      <c r="G231">
        <v>183</v>
      </c>
      <c r="H231" s="2">
        <v>0</v>
      </c>
      <c r="I231" s="2">
        <f>AVERAGE(Table1[[#This Row],[Estimated costs 1]:[Estimated costs 20]])</f>
        <v>0</v>
      </c>
      <c r="J231" s="2">
        <f>_xlfn.STDEV.P(Table1[[#This Row],[Estimated costs 1]:[Estimated costs 20]])</f>
        <v>0</v>
      </c>
      <c r="K231" s="2" t="e">
        <f>Table1[[#This Row],[Dev]]/Table1[[#This Row],[Mean]]*100</f>
        <v>#DIV/0!</v>
      </c>
      <c r="L231" s="2">
        <f>Table1[[#This Row],[Estimated costs 1]]-Table1[[#This Row],[Actual cost]]</f>
        <v>0</v>
      </c>
      <c r="M231" s="2" t="e">
        <f>Table1[[#This Row],[Diff 1]]/Table1[[#This Row],[Actual cost]]*100</f>
        <v>#DIV/0!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</row>
    <row r="232" spans="1:33" hidden="1" x14ac:dyDescent="0.3">
      <c r="A232" t="s">
        <v>252</v>
      </c>
      <c r="B232">
        <v>230</v>
      </c>
      <c r="C232" t="str">
        <f>LEFT(Table1[[#This Row],[Contingency id]])</f>
        <v>C</v>
      </c>
      <c r="D232" s="1">
        <v>0</v>
      </c>
      <c r="E232" s="1">
        <v>4.9304812834224601</v>
      </c>
      <c r="F232">
        <v>922</v>
      </c>
      <c r="G232">
        <v>187</v>
      </c>
      <c r="H232" s="2">
        <v>0</v>
      </c>
      <c r="I232" s="2">
        <f>AVERAGE(Table1[[#This Row],[Estimated costs 1]:[Estimated costs 20]])</f>
        <v>0</v>
      </c>
      <c r="J232" s="2">
        <f>_xlfn.STDEV.P(Table1[[#This Row],[Estimated costs 1]:[Estimated costs 20]])</f>
        <v>0</v>
      </c>
      <c r="K232" s="2" t="e">
        <f>Table1[[#This Row],[Dev]]/Table1[[#This Row],[Mean]]*100</f>
        <v>#DIV/0!</v>
      </c>
      <c r="L232" s="2">
        <f>Table1[[#This Row],[Estimated costs 1]]-Table1[[#This Row],[Actual cost]]</f>
        <v>0</v>
      </c>
      <c r="M232" s="2" t="e">
        <f>Table1[[#This Row],[Diff 1]]/Table1[[#This Row],[Actual cost]]*100</f>
        <v>#DIV/0!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</row>
    <row r="233" spans="1:33" hidden="1" x14ac:dyDescent="0.3">
      <c r="A233" t="s">
        <v>253</v>
      </c>
      <c r="B233">
        <v>231</v>
      </c>
      <c r="C233" t="str">
        <f>LEFT(Table1[[#This Row],[Contingency id]])</f>
        <v>C</v>
      </c>
      <c r="D233" s="1">
        <v>0</v>
      </c>
      <c r="E233" s="1">
        <v>6.8298969072164901</v>
      </c>
      <c r="F233">
        <v>1325</v>
      </c>
      <c r="G233">
        <v>194</v>
      </c>
      <c r="H233" s="2">
        <v>0</v>
      </c>
      <c r="I233" s="2">
        <f>AVERAGE(Table1[[#This Row],[Estimated costs 1]:[Estimated costs 20]])</f>
        <v>0</v>
      </c>
      <c r="J233" s="2">
        <f>_xlfn.STDEV.P(Table1[[#This Row],[Estimated costs 1]:[Estimated costs 20]])</f>
        <v>0</v>
      </c>
      <c r="K233" s="2" t="e">
        <f>Table1[[#This Row],[Dev]]/Table1[[#This Row],[Mean]]*100</f>
        <v>#DIV/0!</v>
      </c>
      <c r="L233" s="2">
        <f>Table1[[#This Row],[Estimated costs 1]]-Table1[[#This Row],[Actual cost]]</f>
        <v>0</v>
      </c>
      <c r="M233" s="2" t="e">
        <f>Table1[[#This Row],[Diff 1]]/Table1[[#This Row],[Actual cost]]*100</f>
        <v>#DIV/0!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</row>
    <row r="234" spans="1:33" hidden="1" x14ac:dyDescent="0.3">
      <c r="A234" t="s">
        <v>254</v>
      </c>
      <c r="B234">
        <v>232</v>
      </c>
      <c r="C234" t="str">
        <f>LEFT(Table1[[#This Row],[Contingency id]])</f>
        <v>C</v>
      </c>
      <c r="D234" s="1">
        <v>0</v>
      </c>
      <c r="E234" s="1">
        <v>7.3762886597938104</v>
      </c>
      <c r="F234">
        <v>1431</v>
      </c>
      <c r="G234">
        <v>194</v>
      </c>
      <c r="H234" s="2">
        <v>0</v>
      </c>
      <c r="I234" s="2">
        <f>AVERAGE(Table1[[#This Row],[Estimated costs 1]:[Estimated costs 20]])</f>
        <v>0</v>
      </c>
      <c r="J234" s="2">
        <f>_xlfn.STDEV.P(Table1[[#This Row],[Estimated costs 1]:[Estimated costs 20]])</f>
        <v>0</v>
      </c>
      <c r="K234" s="2" t="e">
        <f>Table1[[#This Row],[Dev]]/Table1[[#This Row],[Mean]]*100</f>
        <v>#DIV/0!</v>
      </c>
      <c r="L234" s="2">
        <f>Table1[[#This Row],[Estimated costs 1]]-Table1[[#This Row],[Actual cost]]</f>
        <v>0</v>
      </c>
      <c r="M234" s="2" t="e">
        <f>Table1[[#This Row],[Diff 1]]/Table1[[#This Row],[Actual cost]]*100</f>
        <v>#DIV/0!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</row>
    <row r="235" spans="1:33" hidden="1" x14ac:dyDescent="0.3">
      <c r="A235" t="s">
        <v>255</v>
      </c>
      <c r="B235">
        <v>233</v>
      </c>
      <c r="C235" t="str">
        <f>LEFT(Table1[[#This Row],[Contingency id]])</f>
        <v>C</v>
      </c>
      <c r="D235" s="1">
        <v>0</v>
      </c>
      <c r="E235" s="1">
        <v>7.6205128205128201</v>
      </c>
      <c r="F235">
        <v>1486</v>
      </c>
      <c r="G235">
        <v>195</v>
      </c>
      <c r="H235" s="2">
        <v>0</v>
      </c>
      <c r="I235" s="2">
        <f>AVERAGE(Table1[[#This Row],[Estimated costs 1]:[Estimated costs 20]])</f>
        <v>0</v>
      </c>
      <c r="J235" s="2">
        <f>_xlfn.STDEV.P(Table1[[#This Row],[Estimated costs 1]:[Estimated costs 20]])</f>
        <v>0</v>
      </c>
      <c r="K235" s="2" t="e">
        <f>Table1[[#This Row],[Dev]]/Table1[[#This Row],[Mean]]*100</f>
        <v>#DIV/0!</v>
      </c>
      <c r="L235" s="2">
        <f>Table1[[#This Row],[Estimated costs 1]]-Table1[[#This Row],[Actual cost]]</f>
        <v>0</v>
      </c>
      <c r="M235" s="2" t="e">
        <f>Table1[[#This Row],[Diff 1]]/Table1[[#This Row],[Actual cost]]*100</f>
        <v>#DIV/0!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</row>
    <row r="236" spans="1:33" hidden="1" x14ac:dyDescent="0.3">
      <c r="A236" t="s">
        <v>256</v>
      </c>
      <c r="B236">
        <v>234</v>
      </c>
      <c r="C236" t="str">
        <f>LEFT(Table1[[#This Row],[Contingency id]])</f>
        <v>C</v>
      </c>
      <c r="D236" s="1">
        <v>0</v>
      </c>
      <c r="E236" s="1">
        <v>7.9045226130653203</v>
      </c>
      <c r="F236">
        <v>1573</v>
      </c>
      <c r="G236">
        <v>199</v>
      </c>
      <c r="H236" s="2">
        <v>0</v>
      </c>
      <c r="I236" s="2">
        <f>AVERAGE(Table1[[#This Row],[Estimated costs 1]:[Estimated costs 20]])</f>
        <v>0</v>
      </c>
      <c r="J236" s="2">
        <f>_xlfn.STDEV.P(Table1[[#This Row],[Estimated costs 1]:[Estimated costs 20]])</f>
        <v>0</v>
      </c>
      <c r="K236" s="2" t="e">
        <f>Table1[[#This Row],[Dev]]/Table1[[#This Row],[Mean]]*100</f>
        <v>#DIV/0!</v>
      </c>
      <c r="L236" s="2">
        <f>Table1[[#This Row],[Estimated costs 1]]-Table1[[#This Row],[Actual cost]]</f>
        <v>0</v>
      </c>
      <c r="M236" s="2" t="e">
        <f>Table1[[#This Row],[Diff 1]]/Table1[[#This Row],[Actual cost]]*100</f>
        <v>#DIV/0!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</row>
    <row r="237" spans="1:33" x14ac:dyDescent="0.3">
      <c r="A237" t="s">
        <v>257</v>
      </c>
      <c r="B237">
        <v>235</v>
      </c>
      <c r="C237" t="str">
        <f>LEFT(Table1[[#This Row],[Contingency id]])</f>
        <v>A</v>
      </c>
      <c r="D237" s="1">
        <v>0</v>
      </c>
      <c r="E237" s="1">
        <v>1.40625</v>
      </c>
      <c r="F237">
        <v>90</v>
      </c>
      <c r="G237">
        <v>64</v>
      </c>
      <c r="H237" s="2">
        <v>0</v>
      </c>
      <c r="I237" s="2">
        <f>AVERAGE(Table1[[#This Row],[Estimated costs 1]:[Estimated costs 20]])</f>
        <v>0</v>
      </c>
      <c r="J237" s="2">
        <f>_xlfn.STDEV.P(Table1[[#This Row],[Estimated costs 1]:[Estimated costs 20]])</f>
        <v>0</v>
      </c>
      <c r="K237" s="2" t="e">
        <f>Table1[[#This Row],[Dev]]/Table1[[#This Row],[Mean]]*100</f>
        <v>#DIV/0!</v>
      </c>
      <c r="L237" s="2">
        <f>Table1[[#This Row],[Estimated costs 1]]-Table1[[#This Row],[Actual cost]]</f>
        <v>0</v>
      </c>
      <c r="M237" s="2" t="e">
        <f>Table1[[#This Row],[Diff 1]]/Table1[[#This Row],[Actual cost]]*100</f>
        <v>#DIV/0!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</row>
    <row r="238" spans="1:33" x14ac:dyDescent="0.3">
      <c r="A238" t="s">
        <v>258</v>
      </c>
      <c r="B238">
        <v>236</v>
      </c>
      <c r="C238" t="str">
        <f>LEFT(Table1[[#This Row],[Contingency id]])</f>
        <v>A</v>
      </c>
      <c r="D238" s="1">
        <v>0</v>
      </c>
      <c r="E238" s="1">
        <v>1.4516129032258001</v>
      </c>
      <c r="F238">
        <v>90</v>
      </c>
      <c r="G238">
        <v>62</v>
      </c>
      <c r="H238" s="2">
        <v>0</v>
      </c>
      <c r="I238" s="2">
        <f>AVERAGE(Table1[[#This Row],[Estimated costs 1]:[Estimated costs 20]])</f>
        <v>0</v>
      </c>
      <c r="J238" s="2">
        <f>_xlfn.STDEV.P(Table1[[#This Row],[Estimated costs 1]:[Estimated costs 20]])</f>
        <v>0</v>
      </c>
      <c r="K238" s="2" t="e">
        <f>Table1[[#This Row],[Dev]]/Table1[[#This Row],[Mean]]*100</f>
        <v>#DIV/0!</v>
      </c>
      <c r="L238" s="2">
        <f>Table1[[#This Row],[Estimated costs 1]]-Table1[[#This Row],[Actual cost]]</f>
        <v>0</v>
      </c>
      <c r="M238" s="2" t="e">
        <f>Table1[[#This Row],[Diff 1]]/Table1[[#This Row],[Actual cost]]*100</f>
        <v>#DIV/0!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</row>
    <row r="239" spans="1:33" x14ac:dyDescent="0.3">
      <c r="A239" t="s">
        <v>259</v>
      </c>
      <c r="B239">
        <v>237</v>
      </c>
      <c r="C239" t="str">
        <f>LEFT(Table1[[#This Row],[Contingency id]])</f>
        <v>A</v>
      </c>
      <c r="D239" s="1">
        <v>0</v>
      </c>
      <c r="E239" s="1">
        <v>1.4754098360655701</v>
      </c>
      <c r="F239">
        <v>90</v>
      </c>
      <c r="G239">
        <v>61</v>
      </c>
      <c r="H239" s="2">
        <v>0</v>
      </c>
      <c r="I239" s="2">
        <f>AVERAGE(Table1[[#This Row],[Estimated costs 1]:[Estimated costs 20]])</f>
        <v>0</v>
      </c>
      <c r="J239" s="2">
        <f>_xlfn.STDEV.P(Table1[[#This Row],[Estimated costs 1]:[Estimated costs 20]])</f>
        <v>0</v>
      </c>
      <c r="K239" s="2" t="e">
        <f>Table1[[#This Row],[Dev]]/Table1[[#This Row],[Mean]]*100</f>
        <v>#DIV/0!</v>
      </c>
      <c r="L239" s="2">
        <f>Table1[[#This Row],[Estimated costs 1]]-Table1[[#This Row],[Actual cost]]</f>
        <v>0</v>
      </c>
      <c r="M239" s="2" t="e">
        <f>Table1[[#This Row],[Diff 1]]/Table1[[#This Row],[Actual cost]]*100</f>
        <v>#DIV/0!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</row>
    <row r="240" spans="1:33" x14ac:dyDescent="0.3">
      <c r="A240" t="s">
        <v>260</v>
      </c>
      <c r="B240">
        <v>238</v>
      </c>
      <c r="C240" t="str">
        <f>LEFT(Table1[[#This Row],[Contingency id]])</f>
        <v>A</v>
      </c>
      <c r="D240" s="1">
        <v>0</v>
      </c>
      <c r="E240" s="1">
        <v>1.4285714285714199</v>
      </c>
      <c r="F240">
        <v>90</v>
      </c>
      <c r="G240">
        <v>63</v>
      </c>
      <c r="H240" s="2">
        <v>0</v>
      </c>
      <c r="I240" s="2">
        <f>AVERAGE(Table1[[#This Row],[Estimated costs 1]:[Estimated costs 20]])</f>
        <v>0</v>
      </c>
      <c r="J240" s="2">
        <f>_xlfn.STDEV.P(Table1[[#This Row],[Estimated costs 1]:[Estimated costs 20]])</f>
        <v>0</v>
      </c>
      <c r="K240" s="2" t="e">
        <f>Table1[[#This Row],[Dev]]/Table1[[#This Row],[Mean]]*100</f>
        <v>#DIV/0!</v>
      </c>
      <c r="L240" s="2">
        <f>Table1[[#This Row],[Estimated costs 1]]-Table1[[#This Row],[Actual cost]]</f>
        <v>0</v>
      </c>
      <c r="M240" s="2" t="e">
        <f>Table1[[#This Row],[Diff 1]]/Table1[[#This Row],[Actual cost]]*100</f>
        <v>#DIV/0!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</row>
    <row r="241" spans="1:33" x14ac:dyDescent="0.3">
      <c r="A241" t="s">
        <v>261</v>
      </c>
      <c r="B241">
        <v>239</v>
      </c>
      <c r="C241" t="str">
        <f>LEFT(Table1[[#This Row],[Contingency id]])</f>
        <v>A</v>
      </c>
      <c r="D241" s="1">
        <v>0</v>
      </c>
      <c r="E241" s="1">
        <v>1.4285714285714199</v>
      </c>
      <c r="F241">
        <v>90</v>
      </c>
      <c r="G241">
        <v>63</v>
      </c>
      <c r="H241" s="2">
        <v>0</v>
      </c>
      <c r="I241" s="2">
        <f>AVERAGE(Table1[[#This Row],[Estimated costs 1]:[Estimated costs 20]])</f>
        <v>0</v>
      </c>
      <c r="J241" s="2">
        <f>_xlfn.STDEV.P(Table1[[#This Row],[Estimated costs 1]:[Estimated costs 20]])</f>
        <v>0</v>
      </c>
      <c r="K241" s="2" t="e">
        <f>Table1[[#This Row],[Dev]]/Table1[[#This Row],[Mean]]*100</f>
        <v>#DIV/0!</v>
      </c>
      <c r="L241" s="2">
        <f>Table1[[#This Row],[Estimated costs 1]]-Table1[[#This Row],[Actual cost]]</f>
        <v>0</v>
      </c>
      <c r="M241" s="2" t="e">
        <f>Table1[[#This Row],[Diff 1]]/Table1[[#This Row],[Actual cost]]*100</f>
        <v>#DIV/0!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</row>
    <row r="242" spans="1:33" x14ac:dyDescent="0.3">
      <c r="A242" t="s">
        <v>262</v>
      </c>
      <c r="B242">
        <v>240</v>
      </c>
      <c r="C242" t="str">
        <f>LEFT(Table1[[#This Row],[Contingency id]])</f>
        <v>A</v>
      </c>
      <c r="D242" s="1">
        <v>0</v>
      </c>
      <c r="E242" s="1">
        <v>1.4516129032258001</v>
      </c>
      <c r="F242">
        <v>90</v>
      </c>
      <c r="G242">
        <v>62</v>
      </c>
      <c r="H242" s="2">
        <v>0</v>
      </c>
      <c r="I242" s="2">
        <f>AVERAGE(Table1[[#This Row],[Estimated costs 1]:[Estimated costs 20]])</f>
        <v>0</v>
      </c>
      <c r="J242" s="2">
        <f>_xlfn.STDEV.P(Table1[[#This Row],[Estimated costs 1]:[Estimated costs 20]])</f>
        <v>0</v>
      </c>
      <c r="K242" s="2" t="e">
        <f>Table1[[#This Row],[Dev]]/Table1[[#This Row],[Mean]]*100</f>
        <v>#DIV/0!</v>
      </c>
      <c r="L242" s="2">
        <f>Table1[[#This Row],[Estimated costs 1]]-Table1[[#This Row],[Actual cost]]</f>
        <v>0</v>
      </c>
      <c r="M242" s="2" t="e">
        <f>Table1[[#This Row],[Diff 1]]/Table1[[#This Row],[Actual cost]]*100</f>
        <v>#DIV/0!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</row>
    <row r="243" spans="1:33" x14ac:dyDescent="0.3">
      <c r="A243" t="s">
        <v>263</v>
      </c>
      <c r="B243">
        <v>241</v>
      </c>
      <c r="C243" t="str">
        <f>LEFT(Table1[[#This Row],[Contingency id]])</f>
        <v>A</v>
      </c>
      <c r="D243" s="1">
        <v>0</v>
      </c>
      <c r="E243" s="1">
        <v>1.43548387096774</v>
      </c>
      <c r="F243">
        <v>89</v>
      </c>
      <c r="G243">
        <v>62</v>
      </c>
      <c r="H243" s="2">
        <v>0</v>
      </c>
      <c r="I243" s="2">
        <f>AVERAGE(Table1[[#This Row],[Estimated costs 1]:[Estimated costs 20]])</f>
        <v>0</v>
      </c>
      <c r="J243" s="2">
        <f>_xlfn.STDEV.P(Table1[[#This Row],[Estimated costs 1]:[Estimated costs 20]])</f>
        <v>0</v>
      </c>
      <c r="K243" s="2" t="e">
        <f>Table1[[#This Row],[Dev]]/Table1[[#This Row],[Mean]]*100</f>
        <v>#DIV/0!</v>
      </c>
      <c r="L243" s="2">
        <f>Table1[[#This Row],[Estimated costs 1]]-Table1[[#This Row],[Actual cost]]</f>
        <v>0</v>
      </c>
      <c r="M243" s="2" t="e">
        <f>Table1[[#This Row],[Diff 1]]/Table1[[#This Row],[Actual cost]]*100</f>
        <v>#DIV/0!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</row>
    <row r="244" spans="1:33" x14ac:dyDescent="0.3">
      <c r="A244" t="s">
        <v>264</v>
      </c>
      <c r="B244">
        <v>242</v>
      </c>
      <c r="C244" t="str">
        <f>LEFT(Table1[[#This Row],[Contingency id]])</f>
        <v>A</v>
      </c>
      <c r="D244" s="1">
        <v>0</v>
      </c>
      <c r="E244" s="1">
        <v>1.2264150943396199</v>
      </c>
      <c r="F244">
        <v>65</v>
      </c>
      <c r="G244">
        <v>53</v>
      </c>
      <c r="H244" s="2">
        <v>0</v>
      </c>
      <c r="I244" s="2">
        <f>AVERAGE(Table1[[#This Row],[Estimated costs 1]:[Estimated costs 20]])</f>
        <v>0</v>
      </c>
      <c r="J244" s="2">
        <f>_xlfn.STDEV.P(Table1[[#This Row],[Estimated costs 1]:[Estimated costs 20]])</f>
        <v>0</v>
      </c>
      <c r="K244" s="2" t="e">
        <f>Table1[[#This Row],[Dev]]/Table1[[#This Row],[Mean]]*100</f>
        <v>#DIV/0!</v>
      </c>
      <c r="L244" s="2">
        <f>Table1[[#This Row],[Estimated costs 1]]-Table1[[#This Row],[Actual cost]]</f>
        <v>0</v>
      </c>
      <c r="M244" s="2" t="e">
        <f>Table1[[#This Row],[Diff 1]]/Table1[[#This Row],[Actual cost]]*100</f>
        <v>#DIV/0!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</row>
    <row r="245" spans="1:33" x14ac:dyDescent="0.3">
      <c r="A245" t="s">
        <v>265</v>
      </c>
      <c r="B245">
        <v>243</v>
      </c>
      <c r="C245" t="str">
        <f>LEFT(Table1[[#This Row],[Contingency id]])</f>
        <v>A</v>
      </c>
      <c r="D245" s="1">
        <v>0</v>
      </c>
      <c r="E245" s="1">
        <v>1.34782608695652</v>
      </c>
      <c r="F245">
        <v>62</v>
      </c>
      <c r="G245">
        <v>46</v>
      </c>
      <c r="H245" s="2">
        <v>0</v>
      </c>
      <c r="I245" s="2">
        <f>AVERAGE(Table1[[#This Row],[Estimated costs 1]:[Estimated costs 20]])</f>
        <v>0</v>
      </c>
      <c r="J245" s="2">
        <f>_xlfn.STDEV.P(Table1[[#This Row],[Estimated costs 1]:[Estimated costs 20]])</f>
        <v>0</v>
      </c>
      <c r="K245" s="2" t="e">
        <f>Table1[[#This Row],[Dev]]/Table1[[#This Row],[Mean]]*100</f>
        <v>#DIV/0!</v>
      </c>
      <c r="L245" s="2">
        <f>Table1[[#This Row],[Estimated costs 1]]-Table1[[#This Row],[Actual cost]]</f>
        <v>0</v>
      </c>
      <c r="M245" s="2" t="e">
        <f>Table1[[#This Row],[Diff 1]]/Table1[[#This Row],[Actual cost]]*100</f>
        <v>#DIV/0!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</row>
    <row r="246" spans="1:33" x14ac:dyDescent="0.3">
      <c r="A246" t="s">
        <v>266</v>
      </c>
      <c r="B246">
        <v>244</v>
      </c>
      <c r="C246" t="str">
        <f>LEFT(Table1[[#This Row],[Contingency id]])</f>
        <v>A</v>
      </c>
      <c r="D246" s="1">
        <v>0</v>
      </c>
      <c r="E246" s="1">
        <v>1.34782608695652</v>
      </c>
      <c r="F246">
        <v>62</v>
      </c>
      <c r="G246">
        <v>46</v>
      </c>
      <c r="H246" s="2">
        <v>0</v>
      </c>
      <c r="I246" s="2">
        <f>AVERAGE(Table1[[#This Row],[Estimated costs 1]:[Estimated costs 20]])</f>
        <v>0</v>
      </c>
      <c r="J246" s="2">
        <f>_xlfn.STDEV.P(Table1[[#This Row],[Estimated costs 1]:[Estimated costs 20]])</f>
        <v>0</v>
      </c>
      <c r="K246" s="2" t="e">
        <f>Table1[[#This Row],[Dev]]/Table1[[#This Row],[Mean]]*100</f>
        <v>#DIV/0!</v>
      </c>
      <c r="L246" s="2">
        <f>Table1[[#This Row],[Estimated costs 1]]-Table1[[#This Row],[Actual cost]]</f>
        <v>0</v>
      </c>
      <c r="M246" s="2" t="e">
        <f>Table1[[#This Row],[Diff 1]]/Table1[[#This Row],[Actual cost]]*100</f>
        <v>#DIV/0!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</row>
    <row r="247" spans="1:33" x14ac:dyDescent="0.3">
      <c r="A247" t="s">
        <v>267</v>
      </c>
      <c r="B247">
        <v>245</v>
      </c>
      <c r="C247" t="str">
        <f>LEFT(Table1[[#This Row],[Contingency id]])</f>
        <v>A</v>
      </c>
      <c r="D247" s="1">
        <v>0</v>
      </c>
      <c r="E247" s="1">
        <v>1.4126984126984099</v>
      </c>
      <c r="F247">
        <v>89</v>
      </c>
      <c r="G247">
        <v>63</v>
      </c>
      <c r="H247" s="2">
        <v>0</v>
      </c>
      <c r="I247" s="2">
        <f>AVERAGE(Table1[[#This Row],[Estimated costs 1]:[Estimated costs 20]])</f>
        <v>0</v>
      </c>
      <c r="J247" s="2">
        <f>_xlfn.STDEV.P(Table1[[#This Row],[Estimated costs 1]:[Estimated costs 20]])</f>
        <v>0</v>
      </c>
      <c r="K247" s="2" t="e">
        <f>Table1[[#This Row],[Dev]]/Table1[[#This Row],[Mean]]*100</f>
        <v>#DIV/0!</v>
      </c>
      <c r="L247" s="2">
        <f>Table1[[#This Row],[Estimated costs 1]]-Table1[[#This Row],[Actual cost]]</f>
        <v>0</v>
      </c>
      <c r="M247" s="2" t="e">
        <f>Table1[[#This Row],[Diff 1]]/Table1[[#This Row],[Actual cost]]*100</f>
        <v>#DIV/0!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</row>
    <row r="248" spans="1:33" x14ac:dyDescent="0.3">
      <c r="A248" t="s">
        <v>268</v>
      </c>
      <c r="B248">
        <v>246</v>
      </c>
      <c r="C248" t="str">
        <f>LEFT(Table1[[#This Row],[Contingency id]])</f>
        <v>A</v>
      </c>
      <c r="D248" s="1">
        <v>0</v>
      </c>
      <c r="E248" s="1">
        <v>1.4126984126984099</v>
      </c>
      <c r="F248">
        <v>89</v>
      </c>
      <c r="G248">
        <v>63</v>
      </c>
      <c r="H248" s="2">
        <v>0</v>
      </c>
      <c r="I248" s="2">
        <f>AVERAGE(Table1[[#This Row],[Estimated costs 1]:[Estimated costs 20]])</f>
        <v>0</v>
      </c>
      <c r="J248" s="2">
        <f>_xlfn.STDEV.P(Table1[[#This Row],[Estimated costs 1]:[Estimated costs 20]])</f>
        <v>0</v>
      </c>
      <c r="K248" s="2" t="e">
        <f>Table1[[#This Row],[Dev]]/Table1[[#This Row],[Mean]]*100</f>
        <v>#DIV/0!</v>
      </c>
      <c r="L248" s="2">
        <f>Table1[[#This Row],[Estimated costs 1]]-Table1[[#This Row],[Actual cost]]</f>
        <v>0</v>
      </c>
      <c r="M248" s="2" t="e">
        <f>Table1[[#This Row],[Diff 1]]/Table1[[#This Row],[Actual cost]]*100</f>
        <v>#DIV/0!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</row>
    <row r="249" spans="1:33" x14ac:dyDescent="0.3">
      <c r="A249" t="s">
        <v>269</v>
      </c>
      <c r="B249">
        <v>247</v>
      </c>
      <c r="C249" t="str">
        <f>LEFT(Table1[[#This Row],[Contingency id]])</f>
        <v>A</v>
      </c>
      <c r="D249" s="1">
        <v>0</v>
      </c>
      <c r="E249" s="1">
        <v>1.50847457627118</v>
      </c>
      <c r="F249">
        <v>89</v>
      </c>
      <c r="G249">
        <v>59</v>
      </c>
      <c r="H249" s="2">
        <v>0</v>
      </c>
      <c r="I249" s="2">
        <f>AVERAGE(Table1[[#This Row],[Estimated costs 1]:[Estimated costs 20]])</f>
        <v>0</v>
      </c>
      <c r="J249" s="2">
        <f>_xlfn.STDEV.P(Table1[[#This Row],[Estimated costs 1]:[Estimated costs 20]])</f>
        <v>0</v>
      </c>
      <c r="K249" s="2" t="e">
        <f>Table1[[#This Row],[Dev]]/Table1[[#This Row],[Mean]]*100</f>
        <v>#DIV/0!</v>
      </c>
      <c r="L249" s="2">
        <f>Table1[[#This Row],[Estimated costs 1]]-Table1[[#This Row],[Actual cost]]</f>
        <v>0</v>
      </c>
      <c r="M249" s="2" t="e">
        <f>Table1[[#This Row],[Diff 1]]/Table1[[#This Row],[Actual cost]]*100</f>
        <v>#DIV/0!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</row>
    <row r="250" spans="1:33" x14ac:dyDescent="0.3">
      <c r="A250" t="s">
        <v>270</v>
      </c>
      <c r="B250">
        <v>248</v>
      </c>
      <c r="C250" t="str">
        <f>LEFT(Table1[[#This Row],[Contingency id]])</f>
        <v>A</v>
      </c>
      <c r="D250" s="1">
        <v>0</v>
      </c>
      <c r="E250" s="1">
        <v>1.2264150943396199</v>
      </c>
      <c r="F250">
        <v>65</v>
      </c>
      <c r="G250">
        <v>53</v>
      </c>
      <c r="H250" s="2">
        <v>0</v>
      </c>
      <c r="I250" s="2">
        <f>AVERAGE(Table1[[#This Row],[Estimated costs 1]:[Estimated costs 20]])</f>
        <v>0</v>
      </c>
      <c r="J250" s="2">
        <f>_xlfn.STDEV.P(Table1[[#This Row],[Estimated costs 1]:[Estimated costs 20]])</f>
        <v>0</v>
      </c>
      <c r="K250" s="2" t="e">
        <f>Table1[[#This Row],[Dev]]/Table1[[#This Row],[Mean]]*100</f>
        <v>#DIV/0!</v>
      </c>
      <c r="L250" s="2">
        <f>Table1[[#This Row],[Estimated costs 1]]-Table1[[#This Row],[Actual cost]]</f>
        <v>0</v>
      </c>
      <c r="M250" s="2" t="e">
        <f>Table1[[#This Row],[Diff 1]]/Table1[[#This Row],[Actual cost]]*100</f>
        <v>#DIV/0!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</row>
    <row r="251" spans="1:33" x14ac:dyDescent="0.3">
      <c r="A251" t="s">
        <v>271</v>
      </c>
      <c r="B251">
        <v>249</v>
      </c>
      <c r="C251" t="str">
        <f>LEFT(Table1[[#This Row],[Contingency id]])</f>
        <v>A</v>
      </c>
      <c r="D251" s="1">
        <v>0</v>
      </c>
      <c r="E251" s="1">
        <v>1.3283582089552199</v>
      </c>
      <c r="F251">
        <v>89</v>
      </c>
      <c r="G251">
        <v>67</v>
      </c>
      <c r="H251" s="2">
        <v>0</v>
      </c>
      <c r="I251" s="2">
        <f>AVERAGE(Table1[[#This Row],[Estimated costs 1]:[Estimated costs 20]])</f>
        <v>0</v>
      </c>
      <c r="J251" s="2">
        <f>_xlfn.STDEV.P(Table1[[#This Row],[Estimated costs 1]:[Estimated costs 20]])</f>
        <v>0</v>
      </c>
      <c r="K251" s="2" t="e">
        <f>Table1[[#This Row],[Dev]]/Table1[[#This Row],[Mean]]*100</f>
        <v>#DIV/0!</v>
      </c>
      <c r="L251" s="2">
        <f>Table1[[#This Row],[Estimated costs 1]]-Table1[[#This Row],[Actual cost]]</f>
        <v>0</v>
      </c>
      <c r="M251" s="2" t="e">
        <f>Table1[[#This Row],[Diff 1]]/Table1[[#This Row],[Actual cost]]*100</f>
        <v>#DIV/0!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</row>
    <row r="252" spans="1:33" x14ac:dyDescent="0.3">
      <c r="A252" t="s">
        <v>272</v>
      </c>
      <c r="B252">
        <v>250</v>
      </c>
      <c r="C252" t="str">
        <f>LEFT(Table1[[#This Row],[Contingency id]])</f>
        <v>A</v>
      </c>
      <c r="D252" s="1">
        <v>0</v>
      </c>
      <c r="E252" s="1">
        <v>1.25</v>
      </c>
      <c r="F252">
        <v>65</v>
      </c>
      <c r="G252">
        <v>52</v>
      </c>
      <c r="H252" s="2">
        <v>0</v>
      </c>
      <c r="I252" s="2">
        <f>AVERAGE(Table1[[#This Row],[Estimated costs 1]:[Estimated costs 20]])</f>
        <v>0</v>
      </c>
      <c r="J252" s="2">
        <f>_xlfn.STDEV.P(Table1[[#This Row],[Estimated costs 1]:[Estimated costs 20]])</f>
        <v>0</v>
      </c>
      <c r="K252" s="2" t="e">
        <f>Table1[[#This Row],[Dev]]/Table1[[#This Row],[Mean]]*100</f>
        <v>#DIV/0!</v>
      </c>
      <c r="L252" s="2">
        <f>Table1[[#This Row],[Estimated costs 1]]-Table1[[#This Row],[Actual cost]]</f>
        <v>0</v>
      </c>
      <c r="M252" s="2" t="e">
        <f>Table1[[#This Row],[Diff 1]]/Table1[[#This Row],[Actual cost]]*100</f>
        <v>#DIV/0!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</row>
    <row r="253" spans="1:33" x14ac:dyDescent="0.3">
      <c r="A253" t="s">
        <v>273</v>
      </c>
      <c r="B253">
        <v>251</v>
      </c>
      <c r="C253" t="str">
        <f>LEFT(Table1[[#This Row],[Contingency id]])</f>
        <v>A</v>
      </c>
      <c r="D253" s="1">
        <v>0</v>
      </c>
      <c r="E253" s="1">
        <v>1.4126984126984099</v>
      </c>
      <c r="F253">
        <v>89</v>
      </c>
      <c r="G253">
        <v>63</v>
      </c>
      <c r="H253" s="2">
        <v>0</v>
      </c>
      <c r="I253" s="2">
        <f>AVERAGE(Table1[[#This Row],[Estimated costs 1]:[Estimated costs 20]])</f>
        <v>0</v>
      </c>
      <c r="J253" s="2">
        <f>_xlfn.STDEV.P(Table1[[#This Row],[Estimated costs 1]:[Estimated costs 20]])</f>
        <v>0</v>
      </c>
      <c r="K253" s="2" t="e">
        <f>Table1[[#This Row],[Dev]]/Table1[[#This Row],[Mean]]*100</f>
        <v>#DIV/0!</v>
      </c>
      <c r="L253" s="2">
        <f>Table1[[#This Row],[Estimated costs 1]]-Table1[[#This Row],[Actual cost]]</f>
        <v>0</v>
      </c>
      <c r="M253" s="2" t="e">
        <f>Table1[[#This Row],[Diff 1]]/Table1[[#This Row],[Actual cost]]*100</f>
        <v>#DIV/0!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</row>
    <row r="254" spans="1:33" x14ac:dyDescent="0.3">
      <c r="A254" t="s">
        <v>274</v>
      </c>
      <c r="B254">
        <v>252</v>
      </c>
      <c r="C254" t="str">
        <f>LEFT(Table1[[#This Row],[Contingency id]])</f>
        <v>A</v>
      </c>
      <c r="D254" s="1">
        <v>0</v>
      </c>
      <c r="E254" s="1">
        <v>1.34848484848484</v>
      </c>
      <c r="F254">
        <v>89</v>
      </c>
      <c r="G254">
        <v>66</v>
      </c>
      <c r="H254" s="2">
        <v>0</v>
      </c>
      <c r="I254" s="2">
        <f>AVERAGE(Table1[[#This Row],[Estimated costs 1]:[Estimated costs 20]])</f>
        <v>0</v>
      </c>
      <c r="J254" s="2">
        <f>_xlfn.STDEV.P(Table1[[#This Row],[Estimated costs 1]:[Estimated costs 20]])</f>
        <v>0</v>
      </c>
      <c r="K254" s="2" t="e">
        <f>Table1[[#This Row],[Dev]]/Table1[[#This Row],[Mean]]*100</f>
        <v>#DIV/0!</v>
      </c>
      <c r="L254" s="2">
        <f>Table1[[#This Row],[Estimated costs 1]]-Table1[[#This Row],[Actual cost]]</f>
        <v>0</v>
      </c>
      <c r="M254" s="2" t="e">
        <f>Table1[[#This Row],[Diff 1]]/Table1[[#This Row],[Actual cost]]*100</f>
        <v>#DIV/0!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</row>
    <row r="255" spans="1:33" x14ac:dyDescent="0.3">
      <c r="A255" t="s">
        <v>275</v>
      </c>
      <c r="B255">
        <v>253</v>
      </c>
      <c r="C255" t="str">
        <f>LEFT(Table1[[#This Row],[Contingency id]])</f>
        <v>A</v>
      </c>
      <c r="D255" s="1">
        <v>0</v>
      </c>
      <c r="E255" s="1">
        <v>1.625</v>
      </c>
      <c r="F255">
        <v>130</v>
      </c>
      <c r="G255">
        <v>80</v>
      </c>
      <c r="H255" s="2">
        <v>0</v>
      </c>
      <c r="I255" s="2">
        <f>AVERAGE(Table1[[#This Row],[Estimated costs 1]:[Estimated costs 20]])</f>
        <v>0</v>
      </c>
      <c r="J255" s="2">
        <f>_xlfn.STDEV.P(Table1[[#This Row],[Estimated costs 1]:[Estimated costs 20]])</f>
        <v>0</v>
      </c>
      <c r="K255" s="2" t="e">
        <f>Table1[[#This Row],[Dev]]/Table1[[#This Row],[Mean]]*100</f>
        <v>#DIV/0!</v>
      </c>
      <c r="L255" s="2">
        <f>Table1[[#This Row],[Estimated costs 1]]-Table1[[#This Row],[Actual cost]]</f>
        <v>0</v>
      </c>
      <c r="M255" s="2" t="e">
        <f>Table1[[#This Row],[Diff 1]]/Table1[[#This Row],[Actual cost]]*100</f>
        <v>#DIV/0!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</row>
    <row r="256" spans="1:33" x14ac:dyDescent="0.3">
      <c r="A256" t="s">
        <v>276</v>
      </c>
      <c r="B256">
        <v>254</v>
      </c>
      <c r="C256" t="str">
        <f>LEFT(Table1[[#This Row],[Contingency id]])</f>
        <v>A</v>
      </c>
      <c r="D256" s="1">
        <v>0</v>
      </c>
      <c r="E256" s="1">
        <v>1.625</v>
      </c>
      <c r="F256">
        <v>130</v>
      </c>
      <c r="G256">
        <v>80</v>
      </c>
      <c r="H256" s="2">
        <v>0</v>
      </c>
      <c r="I256" s="2">
        <f>AVERAGE(Table1[[#This Row],[Estimated costs 1]:[Estimated costs 20]])</f>
        <v>0</v>
      </c>
      <c r="J256" s="2">
        <f>_xlfn.STDEV.P(Table1[[#This Row],[Estimated costs 1]:[Estimated costs 20]])</f>
        <v>0</v>
      </c>
      <c r="K256" s="2" t="e">
        <f>Table1[[#This Row],[Dev]]/Table1[[#This Row],[Mean]]*100</f>
        <v>#DIV/0!</v>
      </c>
      <c r="L256" s="2">
        <f>Table1[[#This Row],[Estimated costs 1]]-Table1[[#This Row],[Actual cost]]</f>
        <v>0</v>
      </c>
      <c r="M256" s="2" t="e">
        <f>Table1[[#This Row],[Diff 1]]/Table1[[#This Row],[Actual cost]]*100</f>
        <v>#DIV/0!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</row>
    <row r="257" spans="1:33" x14ac:dyDescent="0.3">
      <c r="A257" t="s">
        <v>277</v>
      </c>
      <c r="B257">
        <v>255</v>
      </c>
      <c r="C257" t="str">
        <f>LEFT(Table1[[#This Row],[Contingency id]])</f>
        <v>A</v>
      </c>
      <c r="D257" s="1">
        <v>0</v>
      </c>
      <c r="E257" s="1">
        <v>1.6049382716049301</v>
      </c>
      <c r="F257">
        <v>130</v>
      </c>
      <c r="G257">
        <v>81</v>
      </c>
      <c r="H257" s="2">
        <v>0</v>
      </c>
      <c r="I257" s="2">
        <f>AVERAGE(Table1[[#This Row],[Estimated costs 1]:[Estimated costs 20]])</f>
        <v>0</v>
      </c>
      <c r="J257" s="2">
        <f>_xlfn.STDEV.P(Table1[[#This Row],[Estimated costs 1]:[Estimated costs 20]])</f>
        <v>0</v>
      </c>
      <c r="K257" s="2" t="e">
        <f>Table1[[#This Row],[Dev]]/Table1[[#This Row],[Mean]]*100</f>
        <v>#DIV/0!</v>
      </c>
      <c r="L257" s="2">
        <f>Table1[[#This Row],[Estimated costs 1]]-Table1[[#This Row],[Actual cost]]</f>
        <v>0</v>
      </c>
      <c r="M257" s="2" t="e">
        <f>Table1[[#This Row],[Diff 1]]/Table1[[#This Row],[Actual cost]]*100</f>
        <v>#DIV/0!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</row>
    <row r="258" spans="1:33" x14ac:dyDescent="0.3">
      <c r="A258" t="s">
        <v>278</v>
      </c>
      <c r="B258">
        <v>256</v>
      </c>
      <c r="C258" t="str">
        <f>LEFT(Table1[[#This Row],[Contingency id]])</f>
        <v>A</v>
      </c>
      <c r="D258" s="1">
        <v>0</v>
      </c>
      <c r="E258" s="1">
        <v>1.6666666666666601</v>
      </c>
      <c r="F258">
        <v>130</v>
      </c>
      <c r="G258">
        <v>78</v>
      </c>
      <c r="H258" s="2">
        <v>0</v>
      </c>
      <c r="I258" s="2">
        <f>AVERAGE(Table1[[#This Row],[Estimated costs 1]:[Estimated costs 20]])</f>
        <v>0</v>
      </c>
      <c r="J258" s="2">
        <f>_xlfn.STDEV.P(Table1[[#This Row],[Estimated costs 1]:[Estimated costs 20]])</f>
        <v>0</v>
      </c>
      <c r="K258" s="2" t="e">
        <f>Table1[[#This Row],[Dev]]/Table1[[#This Row],[Mean]]*100</f>
        <v>#DIV/0!</v>
      </c>
      <c r="L258" s="2">
        <f>Table1[[#This Row],[Estimated costs 1]]-Table1[[#This Row],[Actual cost]]</f>
        <v>0</v>
      </c>
      <c r="M258" s="2" t="e">
        <f>Table1[[#This Row],[Diff 1]]/Table1[[#This Row],[Actual cost]]*100</f>
        <v>#DIV/0!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</row>
    <row r="259" spans="1:33" x14ac:dyDescent="0.3">
      <c r="A259" t="s">
        <v>279</v>
      </c>
      <c r="B259">
        <v>257</v>
      </c>
      <c r="C259" t="str">
        <f>LEFT(Table1[[#This Row],[Contingency id]])</f>
        <v>A</v>
      </c>
      <c r="D259" s="1">
        <v>0</v>
      </c>
      <c r="E259" s="1">
        <v>1.56626506024096</v>
      </c>
      <c r="F259">
        <v>130</v>
      </c>
      <c r="G259">
        <v>83</v>
      </c>
      <c r="H259" s="2">
        <v>0</v>
      </c>
      <c r="I259" s="2">
        <f>AVERAGE(Table1[[#This Row],[Estimated costs 1]:[Estimated costs 20]])</f>
        <v>0</v>
      </c>
      <c r="J259" s="2">
        <f>_xlfn.STDEV.P(Table1[[#This Row],[Estimated costs 1]:[Estimated costs 20]])</f>
        <v>0</v>
      </c>
      <c r="K259" s="2" t="e">
        <f>Table1[[#This Row],[Dev]]/Table1[[#This Row],[Mean]]*100</f>
        <v>#DIV/0!</v>
      </c>
      <c r="L259" s="2">
        <f>Table1[[#This Row],[Estimated costs 1]]-Table1[[#This Row],[Actual cost]]</f>
        <v>0</v>
      </c>
      <c r="M259" s="2" t="e">
        <f>Table1[[#This Row],[Diff 1]]/Table1[[#This Row],[Actual cost]]*100</f>
        <v>#DIV/0!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</row>
    <row r="260" spans="1:33" x14ac:dyDescent="0.3">
      <c r="A260" t="s">
        <v>280</v>
      </c>
      <c r="B260">
        <v>258</v>
      </c>
      <c r="C260" t="str">
        <f>LEFT(Table1[[#This Row],[Contingency id]])</f>
        <v>A</v>
      </c>
      <c r="D260" s="1">
        <v>0</v>
      </c>
      <c r="E260" s="1">
        <v>1.47727272727272</v>
      </c>
      <c r="F260">
        <v>130</v>
      </c>
      <c r="G260">
        <v>88</v>
      </c>
      <c r="H260" s="2">
        <v>0</v>
      </c>
      <c r="I260" s="2">
        <f>AVERAGE(Table1[[#This Row],[Estimated costs 1]:[Estimated costs 20]])</f>
        <v>0</v>
      </c>
      <c r="J260" s="2">
        <f>_xlfn.STDEV.P(Table1[[#This Row],[Estimated costs 1]:[Estimated costs 20]])</f>
        <v>0</v>
      </c>
      <c r="K260" s="2" t="e">
        <f>Table1[[#This Row],[Dev]]/Table1[[#This Row],[Mean]]*100</f>
        <v>#DIV/0!</v>
      </c>
      <c r="L260" s="2">
        <f>Table1[[#This Row],[Estimated costs 1]]-Table1[[#This Row],[Actual cost]]</f>
        <v>0</v>
      </c>
      <c r="M260" s="2" t="e">
        <f>Table1[[#This Row],[Diff 1]]/Table1[[#This Row],[Actual cost]]*100</f>
        <v>#DIV/0!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</row>
    <row r="261" spans="1:33" x14ac:dyDescent="0.3">
      <c r="A261" t="s">
        <v>281</v>
      </c>
      <c r="B261">
        <v>259</v>
      </c>
      <c r="C261" t="str">
        <f>LEFT(Table1[[#This Row],[Contingency id]])</f>
        <v>A</v>
      </c>
      <c r="D261" s="1">
        <v>0</v>
      </c>
      <c r="E261" s="1">
        <v>1.44047619047619</v>
      </c>
      <c r="F261">
        <v>121</v>
      </c>
      <c r="G261">
        <v>84</v>
      </c>
      <c r="H261" s="2">
        <v>0</v>
      </c>
      <c r="I261" s="2">
        <f>AVERAGE(Table1[[#This Row],[Estimated costs 1]:[Estimated costs 20]])</f>
        <v>0</v>
      </c>
      <c r="J261" s="2">
        <f>_xlfn.STDEV.P(Table1[[#This Row],[Estimated costs 1]:[Estimated costs 20]])</f>
        <v>0</v>
      </c>
      <c r="K261" s="2" t="e">
        <f>Table1[[#This Row],[Dev]]/Table1[[#This Row],[Mean]]*100</f>
        <v>#DIV/0!</v>
      </c>
      <c r="L261" s="2">
        <f>Table1[[#This Row],[Estimated costs 1]]-Table1[[#This Row],[Actual cost]]</f>
        <v>0</v>
      </c>
      <c r="M261" s="2" t="e">
        <f>Table1[[#This Row],[Diff 1]]/Table1[[#This Row],[Actual cost]]*100</f>
        <v>#DIV/0!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</row>
    <row r="262" spans="1:33" x14ac:dyDescent="0.3">
      <c r="A262" t="s">
        <v>282</v>
      </c>
      <c r="B262">
        <v>260</v>
      </c>
      <c r="C262" t="str">
        <f>LEFT(Table1[[#This Row],[Contingency id]])</f>
        <v>A</v>
      </c>
      <c r="D262" s="1">
        <v>0</v>
      </c>
      <c r="E262" s="1">
        <v>1.5641025641025601</v>
      </c>
      <c r="F262">
        <v>122</v>
      </c>
      <c r="G262">
        <v>78</v>
      </c>
      <c r="H262" s="2">
        <v>0</v>
      </c>
      <c r="I262" s="2">
        <f>AVERAGE(Table1[[#This Row],[Estimated costs 1]:[Estimated costs 20]])</f>
        <v>0</v>
      </c>
      <c r="J262" s="2">
        <f>_xlfn.STDEV.P(Table1[[#This Row],[Estimated costs 1]:[Estimated costs 20]])</f>
        <v>0</v>
      </c>
      <c r="K262" s="2" t="e">
        <f>Table1[[#This Row],[Dev]]/Table1[[#This Row],[Mean]]*100</f>
        <v>#DIV/0!</v>
      </c>
      <c r="L262" s="2">
        <f>Table1[[#This Row],[Estimated costs 1]]-Table1[[#This Row],[Actual cost]]</f>
        <v>0</v>
      </c>
      <c r="M262" s="2" t="e">
        <f>Table1[[#This Row],[Diff 1]]/Table1[[#This Row],[Actual cost]]*100</f>
        <v>#DIV/0!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</row>
    <row r="263" spans="1:33" x14ac:dyDescent="0.3">
      <c r="A263" t="s">
        <v>283</v>
      </c>
      <c r="B263">
        <v>261</v>
      </c>
      <c r="C263" t="str">
        <f>LEFT(Table1[[#This Row],[Contingency id]])</f>
        <v>A</v>
      </c>
      <c r="D263" s="1">
        <v>0</v>
      </c>
      <c r="E263" s="1">
        <v>1.6052631578947301</v>
      </c>
      <c r="F263">
        <v>122</v>
      </c>
      <c r="G263">
        <v>76</v>
      </c>
      <c r="H263" s="2">
        <v>0</v>
      </c>
      <c r="I263" s="2">
        <f>AVERAGE(Table1[[#This Row],[Estimated costs 1]:[Estimated costs 20]])</f>
        <v>0</v>
      </c>
      <c r="J263" s="2">
        <f>_xlfn.STDEV.P(Table1[[#This Row],[Estimated costs 1]:[Estimated costs 20]])</f>
        <v>0</v>
      </c>
      <c r="K263" s="2" t="e">
        <f>Table1[[#This Row],[Dev]]/Table1[[#This Row],[Mean]]*100</f>
        <v>#DIV/0!</v>
      </c>
      <c r="L263" s="2">
        <f>Table1[[#This Row],[Estimated costs 1]]-Table1[[#This Row],[Actual cost]]</f>
        <v>0</v>
      </c>
      <c r="M263" s="2" t="e">
        <f>Table1[[#This Row],[Diff 1]]/Table1[[#This Row],[Actual cost]]*100</f>
        <v>#DIV/0!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</row>
    <row r="264" spans="1:33" x14ac:dyDescent="0.3">
      <c r="A264" t="s">
        <v>284</v>
      </c>
      <c r="B264">
        <v>262</v>
      </c>
      <c r="C264" t="str">
        <f>LEFT(Table1[[#This Row],[Contingency id]])</f>
        <v>A</v>
      </c>
      <c r="D264" s="1">
        <v>0</v>
      </c>
      <c r="E264" s="1">
        <v>1.49382716049382</v>
      </c>
      <c r="F264">
        <v>121</v>
      </c>
      <c r="G264">
        <v>81</v>
      </c>
      <c r="H264" s="2">
        <v>0</v>
      </c>
      <c r="I264" s="2">
        <f>AVERAGE(Table1[[#This Row],[Estimated costs 1]:[Estimated costs 20]])</f>
        <v>0</v>
      </c>
      <c r="J264" s="2">
        <f>_xlfn.STDEV.P(Table1[[#This Row],[Estimated costs 1]:[Estimated costs 20]])</f>
        <v>0</v>
      </c>
      <c r="K264" s="2" t="e">
        <f>Table1[[#This Row],[Dev]]/Table1[[#This Row],[Mean]]*100</f>
        <v>#DIV/0!</v>
      </c>
      <c r="L264" s="2">
        <f>Table1[[#This Row],[Estimated costs 1]]-Table1[[#This Row],[Actual cost]]</f>
        <v>0</v>
      </c>
      <c r="M264" s="2" t="e">
        <f>Table1[[#This Row],[Diff 1]]/Table1[[#This Row],[Actual cost]]*100</f>
        <v>#DIV/0!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</row>
    <row r="265" spans="1:33" x14ac:dyDescent="0.3">
      <c r="A265" t="s">
        <v>285</v>
      </c>
      <c r="B265">
        <v>263</v>
      </c>
      <c r="C265" t="str">
        <f>LEFT(Table1[[#This Row],[Contingency id]])</f>
        <v>A</v>
      </c>
      <c r="D265" s="1">
        <v>0</v>
      </c>
      <c r="E265" s="1">
        <v>1.69444444444444</v>
      </c>
      <c r="F265">
        <v>122</v>
      </c>
      <c r="G265">
        <v>72</v>
      </c>
      <c r="H265" s="2">
        <v>0</v>
      </c>
      <c r="I265" s="2">
        <f>AVERAGE(Table1[[#This Row],[Estimated costs 1]:[Estimated costs 20]])</f>
        <v>0</v>
      </c>
      <c r="J265" s="2">
        <f>_xlfn.STDEV.P(Table1[[#This Row],[Estimated costs 1]:[Estimated costs 20]])</f>
        <v>0</v>
      </c>
      <c r="K265" s="2" t="e">
        <f>Table1[[#This Row],[Dev]]/Table1[[#This Row],[Mean]]*100</f>
        <v>#DIV/0!</v>
      </c>
      <c r="L265" s="2">
        <f>Table1[[#This Row],[Estimated costs 1]]-Table1[[#This Row],[Actual cost]]</f>
        <v>0</v>
      </c>
      <c r="M265" s="2" t="e">
        <f>Table1[[#This Row],[Diff 1]]/Table1[[#This Row],[Actual cost]]*100</f>
        <v>#DIV/0!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</row>
    <row r="266" spans="1:33" x14ac:dyDescent="0.3">
      <c r="A266" t="s">
        <v>286</v>
      </c>
      <c r="B266">
        <v>264</v>
      </c>
      <c r="C266" t="str">
        <f>LEFT(Table1[[#This Row],[Contingency id]])</f>
        <v>A</v>
      </c>
      <c r="D266" s="1">
        <v>0</v>
      </c>
      <c r="E266" s="1">
        <v>1.5714285714285701</v>
      </c>
      <c r="F266">
        <v>121</v>
      </c>
      <c r="G266">
        <v>77</v>
      </c>
      <c r="H266" s="2">
        <v>0</v>
      </c>
      <c r="I266" s="2">
        <f>AVERAGE(Table1[[#This Row],[Estimated costs 1]:[Estimated costs 20]])</f>
        <v>0</v>
      </c>
      <c r="J266" s="2">
        <f>_xlfn.STDEV.P(Table1[[#This Row],[Estimated costs 1]:[Estimated costs 20]])</f>
        <v>0</v>
      </c>
      <c r="K266" s="2" t="e">
        <f>Table1[[#This Row],[Dev]]/Table1[[#This Row],[Mean]]*100</f>
        <v>#DIV/0!</v>
      </c>
      <c r="L266" s="2">
        <f>Table1[[#This Row],[Estimated costs 1]]-Table1[[#This Row],[Actual cost]]</f>
        <v>0</v>
      </c>
      <c r="M266" s="2" t="e">
        <f>Table1[[#This Row],[Diff 1]]/Table1[[#This Row],[Actual cost]]*100</f>
        <v>#DIV/0!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</row>
    <row r="267" spans="1:33" x14ac:dyDescent="0.3">
      <c r="A267" t="s">
        <v>287</v>
      </c>
      <c r="B267">
        <v>265</v>
      </c>
      <c r="C267" t="str">
        <f>LEFT(Table1[[#This Row],[Contingency id]])</f>
        <v>A</v>
      </c>
      <c r="D267" s="1">
        <v>0</v>
      </c>
      <c r="E267" s="1">
        <v>1.6052631578947301</v>
      </c>
      <c r="F267">
        <v>122</v>
      </c>
      <c r="G267">
        <v>76</v>
      </c>
      <c r="H267" s="2">
        <v>0</v>
      </c>
      <c r="I267" s="2">
        <f>AVERAGE(Table1[[#This Row],[Estimated costs 1]:[Estimated costs 20]])</f>
        <v>0</v>
      </c>
      <c r="J267" s="2">
        <f>_xlfn.STDEV.P(Table1[[#This Row],[Estimated costs 1]:[Estimated costs 20]])</f>
        <v>0</v>
      </c>
      <c r="K267" s="2" t="e">
        <f>Table1[[#This Row],[Dev]]/Table1[[#This Row],[Mean]]*100</f>
        <v>#DIV/0!</v>
      </c>
      <c r="L267" s="2">
        <f>Table1[[#This Row],[Estimated costs 1]]-Table1[[#This Row],[Actual cost]]</f>
        <v>0</v>
      </c>
      <c r="M267" s="2" t="e">
        <f>Table1[[#This Row],[Diff 1]]/Table1[[#This Row],[Actual cost]]*100</f>
        <v>#DIV/0!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</row>
    <row r="268" spans="1:33" x14ac:dyDescent="0.3">
      <c r="A268" t="s">
        <v>288</v>
      </c>
      <c r="B268">
        <v>266</v>
      </c>
      <c r="C268" t="str">
        <f>LEFT(Table1[[#This Row],[Contingency id]])</f>
        <v>A</v>
      </c>
      <c r="D268" s="1">
        <v>0</v>
      </c>
      <c r="E268" s="1">
        <v>1.62666666666666</v>
      </c>
      <c r="F268">
        <v>122</v>
      </c>
      <c r="G268">
        <v>75</v>
      </c>
      <c r="H268" s="2">
        <v>0</v>
      </c>
      <c r="I268" s="2">
        <f>AVERAGE(Table1[[#This Row],[Estimated costs 1]:[Estimated costs 20]])</f>
        <v>0</v>
      </c>
      <c r="J268" s="2">
        <f>_xlfn.STDEV.P(Table1[[#This Row],[Estimated costs 1]:[Estimated costs 20]])</f>
        <v>0</v>
      </c>
      <c r="K268" s="2" t="e">
        <f>Table1[[#This Row],[Dev]]/Table1[[#This Row],[Mean]]*100</f>
        <v>#DIV/0!</v>
      </c>
      <c r="L268" s="2">
        <f>Table1[[#This Row],[Estimated costs 1]]-Table1[[#This Row],[Actual cost]]</f>
        <v>0</v>
      </c>
      <c r="M268" s="2" t="e">
        <f>Table1[[#This Row],[Diff 1]]/Table1[[#This Row],[Actual cost]]*100</f>
        <v>#DIV/0!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</row>
    <row r="269" spans="1:33" x14ac:dyDescent="0.3">
      <c r="A269" t="s">
        <v>289</v>
      </c>
      <c r="B269">
        <v>267</v>
      </c>
      <c r="C269" t="str">
        <f>LEFT(Table1[[#This Row],[Contingency id]])</f>
        <v>A</v>
      </c>
      <c r="D269" s="1">
        <v>0</v>
      </c>
      <c r="E269" s="1">
        <v>1.62666666666666</v>
      </c>
      <c r="F269">
        <v>122</v>
      </c>
      <c r="G269">
        <v>75</v>
      </c>
      <c r="H269" s="2">
        <v>0</v>
      </c>
      <c r="I269" s="2">
        <f>AVERAGE(Table1[[#This Row],[Estimated costs 1]:[Estimated costs 20]])</f>
        <v>0</v>
      </c>
      <c r="J269" s="2">
        <f>_xlfn.STDEV.P(Table1[[#This Row],[Estimated costs 1]:[Estimated costs 20]])</f>
        <v>0</v>
      </c>
      <c r="K269" s="2" t="e">
        <f>Table1[[#This Row],[Dev]]/Table1[[#This Row],[Mean]]*100</f>
        <v>#DIV/0!</v>
      </c>
      <c r="L269" s="2">
        <f>Table1[[#This Row],[Estimated costs 1]]-Table1[[#This Row],[Actual cost]]</f>
        <v>0</v>
      </c>
      <c r="M269" s="2" t="e">
        <f>Table1[[#This Row],[Diff 1]]/Table1[[#This Row],[Actual cost]]*100</f>
        <v>#DIV/0!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</row>
    <row r="270" spans="1:33" x14ac:dyDescent="0.3">
      <c r="A270" t="s">
        <v>290</v>
      </c>
      <c r="B270">
        <v>268</v>
      </c>
      <c r="C270" t="str">
        <f>LEFT(Table1[[#This Row],[Contingency id]])</f>
        <v>A</v>
      </c>
      <c r="D270" s="1">
        <v>0</v>
      </c>
      <c r="E270" s="1">
        <v>1.54430379746835</v>
      </c>
      <c r="F270">
        <v>122</v>
      </c>
      <c r="G270">
        <v>79</v>
      </c>
      <c r="H270" s="2">
        <v>0</v>
      </c>
      <c r="I270" s="2">
        <f>AVERAGE(Table1[[#This Row],[Estimated costs 1]:[Estimated costs 20]])</f>
        <v>0</v>
      </c>
      <c r="J270" s="2">
        <f>_xlfn.STDEV.P(Table1[[#This Row],[Estimated costs 1]:[Estimated costs 20]])</f>
        <v>0</v>
      </c>
      <c r="K270" s="2" t="e">
        <f>Table1[[#This Row],[Dev]]/Table1[[#This Row],[Mean]]*100</f>
        <v>#DIV/0!</v>
      </c>
      <c r="L270" s="2">
        <f>Table1[[#This Row],[Estimated costs 1]]-Table1[[#This Row],[Actual cost]]</f>
        <v>0</v>
      </c>
      <c r="M270" s="2" t="e">
        <f>Table1[[#This Row],[Diff 1]]/Table1[[#This Row],[Actual cost]]*100</f>
        <v>#DIV/0!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</row>
    <row r="271" spans="1:33" x14ac:dyDescent="0.3">
      <c r="A271" t="s">
        <v>291</v>
      </c>
      <c r="B271">
        <v>269</v>
      </c>
      <c r="C271" t="str">
        <f>LEFT(Table1[[#This Row],[Contingency id]])</f>
        <v>A</v>
      </c>
      <c r="D271" s="1">
        <v>0</v>
      </c>
      <c r="E271" s="1">
        <v>1.5897435897435801</v>
      </c>
      <c r="F271">
        <v>124</v>
      </c>
      <c r="G271">
        <v>78</v>
      </c>
      <c r="H271" s="2">
        <v>0</v>
      </c>
      <c r="I271" s="2">
        <f>AVERAGE(Table1[[#This Row],[Estimated costs 1]:[Estimated costs 20]])</f>
        <v>0</v>
      </c>
      <c r="J271" s="2">
        <f>_xlfn.STDEV.P(Table1[[#This Row],[Estimated costs 1]:[Estimated costs 20]])</f>
        <v>0</v>
      </c>
      <c r="K271" s="2" t="e">
        <f>Table1[[#This Row],[Dev]]/Table1[[#This Row],[Mean]]*100</f>
        <v>#DIV/0!</v>
      </c>
      <c r="L271" s="2">
        <f>Table1[[#This Row],[Estimated costs 1]]-Table1[[#This Row],[Actual cost]]</f>
        <v>0</v>
      </c>
      <c r="M271" s="2" t="e">
        <f>Table1[[#This Row],[Diff 1]]/Table1[[#This Row],[Actual cost]]*100</f>
        <v>#DIV/0!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</row>
    <row r="272" spans="1:33" x14ac:dyDescent="0.3">
      <c r="A272" t="s">
        <v>292</v>
      </c>
      <c r="B272">
        <v>270</v>
      </c>
      <c r="C272" t="str">
        <f>LEFT(Table1[[#This Row],[Contingency id]])</f>
        <v>A</v>
      </c>
      <c r="D272" s="1">
        <v>0</v>
      </c>
      <c r="E272" s="1">
        <v>1.6315789473684199</v>
      </c>
      <c r="F272">
        <v>124</v>
      </c>
      <c r="G272">
        <v>76</v>
      </c>
      <c r="H272" s="2">
        <v>0</v>
      </c>
      <c r="I272" s="2">
        <f>AVERAGE(Table1[[#This Row],[Estimated costs 1]:[Estimated costs 20]])</f>
        <v>0</v>
      </c>
      <c r="J272" s="2">
        <f>_xlfn.STDEV.P(Table1[[#This Row],[Estimated costs 1]:[Estimated costs 20]])</f>
        <v>0</v>
      </c>
      <c r="K272" s="2" t="e">
        <f>Table1[[#This Row],[Dev]]/Table1[[#This Row],[Mean]]*100</f>
        <v>#DIV/0!</v>
      </c>
      <c r="L272" s="2">
        <f>Table1[[#This Row],[Estimated costs 1]]-Table1[[#This Row],[Actual cost]]</f>
        <v>0</v>
      </c>
      <c r="M272" s="2" t="e">
        <f>Table1[[#This Row],[Diff 1]]/Table1[[#This Row],[Actual cost]]*100</f>
        <v>#DIV/0!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</row>
    <row r="273" spans="1:33" x14ac:dyDescent="0.3">
      <c r="A273" t="s">
        <v>293</v>
      </c>
      <c r="B273">
        <v>271</v>
      </c>
      <c r="C273" t="str">
        <f>LEFT(Table1[[#This Row],[Contingency id]])</f>
        <v>A</v>
      </c>
      <c r="D273" s="1">
        <v>0</v>
      </c>
      <c r="E273" s="1">
        <v>1.55</v>
      </c>
      <c r="F273">
        <v>124</v>
      </c>
      <c r="G273">
        <v>80</v>
      </c>
      <c r="H273" s="2">
        <v>0</v>
      </c>
      <c r="I273" s="2">
        <f>AVERAGE(Table1[[#This Row],[Estimated costs 1]:[Estimated costs 20]])</f>
        <v>0</v>
      </c>
      <c r="J273" s="2">
        <f>_xlfn.STDEV.P(Table1[[#This Row],[Estimated costs 1]:[Estimated costs 20]])</f>
        <v>0</v>
      </c>
      <c r="K273" s="2" t="e">
        <f>Table1[[#This Row],[Dev]]/Table1[[#This Row],[Mean]]*100</f>
        <v>#DIV/0!</v>
      </c>
      <c r="L273" s="2">
        <f>Table1[[#This Row],[Estimated costs 1]]-Table1[[#This Row],[Actual cost]]</f>
        <v>0</v>
      </c>
      <c r="M273" s="2" t="e">
        <f>Table1[[#This Row],[Diff 1]]/Table1[[#This Row],[Actual cost]]*100</f>
        <v>#DIV/0!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</row>
    <row r="274" spans="1:33" x14ac:dyDescent="0.3">
      <c r="A274" t="s">
        <v>294</v>
      </c>
      <c r="B274">
        <v>272</v>
      </c>
      <c r="C274" t="str">
        <f>LEFT(Table1[[#This Row],[Contingency id]])</f>
        <v>A</v>
      </c>
      <c r="D274" s="1">
        <v>0</v>
      </c>
      <c r="E274" s="1">
        <v>1.61038961038961</v>
      </c>
      <c r="F274">
        <v>124</v>
      </c>
      <c r="G274">
        <v>77</v>
      </c>
      <c r="H274" s="2">
        <v>0</v>
      </c>
      <c r="I274" s="2">
        <f>AVERAGE(Table1[[#This Row],[Estimated costs 1]:[Estimated costs 20]])</f>
        <v>0</v>
      </c>
      <c r="J274" s="2">
        <f>_xlfn.STDEV.P(Table1[[#This Row],[Estimated costs 1]:[Estimated costs 20]])</f>
        <v>0</v>
      </c>
      <c r="K274" s="2" t="e">
        <f>Table1[[#This Row],[Dev]]/Table1[[#This Row],[Mean]]*100</f>
        <v>#DIV/0!</v>
      </c>
      <c r="L274" s="2">
        <f>Table1[[#This Row],[Estimated costs 1]]-Table1[[#This Row],[Actual cost]]</f>
        <v>0</v>
      </c>
      <c r="M274" s="2" t="e">
        <f>Table1[[#This Row],[Diff 1]]/Table1[[#This Row],[Actual cost]]*100</f>
        <v>#DIV/0!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</row>
    <row r="275" spans="1:33" x14ac:dyDescent="0.3">
      <c r="A275" t="s">
        <v>295</v>
      </c>
      <c r="B275">
        <v>273</v>
      </c>
      <c r="C275" t="str">
        <f>LEFT(Table1[[#This Row],[Contingency id]])</f>
        <v>A</v>
      </c>
      <c r="D275" s="1">
        <v>0</v>
      </c>
      <c r="E275" s="1">
        <v>1.5897435897435801</v>
      </c>
      <c r="F275">
        <v>124</v>
      </c>
      <c r="G275">
        <v>78</v>
      </c>
      <c r="H275" s="2">
        <v>0</v>
      </c>
      <c r="I275" s="2">
        <f>AVERAGE(Table1[[#This Row],[Estimated costs 1]:[Estimated costs 20]])</f>
        <v>0</v>
      </c>
      <c r="J275" s="2">
        <f>_xlfn.STDEV.P(Table1[[#This Row],[Estimated costs 1]:[Estimated costs 20]])</f>
        <v>0</v>
      </c>
      <c r="K275" s="2" t="e">
        <f>Table1[[#This Row],[Dev]]/Table1[[#This Row],[Mean]]*100</f>
        <v>#DIV/0!</v>
      </c>
      <c r="L275" s="2">
        <f>Table1[[#This Row],[Estimated costs 1]]-Table1[[#This Row],[Actual cost]]</f>
        <v>0</v>
      </c>
      <c r="M275" s="2" t="e">
        <f>Table1[[#This Row],[Diff 1]]/Table1[[#This Row],[Actual cost]]*100</f>
        <v>#DIV/0!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</row>
    <row r="276" spans="1:33" x14ac:dyDescent="0.3">
      <c r="A276" t="s">
        <v>296</v>
      </c>
      <c r="B276">
        <v>274</v>
      </c>
      <c r="C276" t="str">
        <f>LEFT(Table1[[#This Row],[Contingency id]])</f>
        <v>A</v>
      </c>
      <c r="D276" s="1">
        <v>0</v>
      </c>
      <c r="E276" s="1">
        <v>1.6986301369862999</v>
      </c>
      <c r="F276">
        <v>124</v>
      </c>
      <c r="G276">
        <v>73</v>
      </c>
      <c r="H276" s="2">
        <v>0</v>
      </c>
      <c r="I276" s="2">
        <f>AVERAGE(Table1[[#This Row],[Estimated costs 1]:[Estimated costs 20]])</f>
        <v>0</v>
      </c>
      <c r="J276" s="2">
        <f>_xlfn.STDEV.P(Table1[[#This Row],[Estimated costs 1]:[Estimated costs 20]])</f>
        <v>0</v>
      </c>
      <c r="K276" s="2" t="e">
        <f>Table1[[#This Row],[Dev]]/Table1[[#This Row],[Mean]]*100</f>
        <v>#DIV/0!</v>
      </c>
      <c r="L276" s="2">
        <f>Table1[[#This Row],[Estimated costs 1]]-Table1[[#This Row],[Actual cost]]</f>
        <v>0</v>
      </c>
      <c r="M276" s="2" t="e">
        <f>Table1[[#This Row],[Diff 1]]/Table1[[#This Row],[Actual cost]]*100</f>
        <v>#DIV/0!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</row>
    <row r="277" spans="1:33" x14ac:dyDescent="0.3">
      <c r="A277" t="s">
        <v>297</v>
      </c>
      <c r="B277">
        <v>275</v>
      </c>
      <c r="C277" t="str">
        <f>LEFT(Table1[[#This Row],[Contingency id]])</f>
        <v>A</v>
      </c>
      <c r="D277" s="1">
        <v>0</v>
      </c>
      <c r="E277" s="1">
        <v>1.56962025316455</v>
      </c>
      <c r="F277">
        <v>124</v>
      </c>
      <c r="G277">
        <v>79</v>
      </c>
      <c r="H277" s="2">
        <v>0</v>
      </c>
      <c r="I277" s="2">
        <f>AVERAGE(Table1[[#This Row],[Estimated costs 1]:[Estimated costs 20]])</f>
        <v>0</v>
      </c>
      <c r="J277" s="2">
        <f>_xlfn.STDEV.P(Table1[[#This Row],[Estimated costs 1]:[Estimated costs 20]])</f>
        <v>0</v>
      </c>
      <c r="K277" s="2" t="e">
        <f>Table1[[#This Row],[Dev]]/Table1[[#This Row],[Mean]]*100</f>
        <v>#DIV/0!</v>
      </c>
      <c r="L277" s="2">
        <f>Table1[[#This Row],[Estimated costs 1]]-Table1[[#This Row],[Actual cost]]</f>
        <v>0</v>
      </c>
      <c r="M277" s="2" t="e">
        <f>Table1[[#This Row],[Diff 1]]/Table1[[#This Row],[Actual cost]]*100</f>
        <v>#DIV/0!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</row>
    <row r="278" spans="1:33" x14ac:dyDescent="0.3">
      <c r="A278" t="s">
        <v>298</v>
      </c>
      <c r="B278">
        <v>276</v>
      </c>
      <c r="C278" t="str">
        <f>LEFT(Table1[[#This Row],[Contingency id]])</f>
        <v>A</v>
      </c>
      <c r="D278" s="1">
        <v>0</v>
      </c>
      <c r="E278" s="1">
        <v>1.51219512195121</v>
      </c>
      <c r="F278">
        <v>124</v>
      </c>
      <c r="G278">
        <v>82</v>
      </c>
      <c r="H278" s="2">
        <v>0</v>
      </c>
      <c r="I278" s="2">
        <f>AVERAGE(Table1[[#This Row],[Estimated costs 1]:[Estimated costs 20]])</f>
        <v>0</v>
      </c>
      <c r="J278" s="2">
        <f>_xlfn.STDEV.P(Table1[[#This Row],[Estimated costs 1]:[Estimated costs 20]])</f>
        <v>0</v>
      </c>
      <c r="K278" s="2" t="e">
        <f>Table1[[#This Row],[Dev]]/Table1[[#This Row],[Mean]]*100</f>
        <v>#DIV/0!</v>
      </c>
      <c r="L278" s="2">
        <f>Table1[[#This Row],[Estimated costs 1]]-Table1[[#This Row],[Actual cost]]</f>
        <v>0</v>
      </c>
      <c r="M278" s="2" t="e">
        <f>Table1[[#This Row],[Diff 1]]/Table1[[#This Row],[Actual cost]]*100</f>
        <v>#DIV/0!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</row>
    <row r="279" spans="1:33" x14ac:dyDescent="0.3">
      <c r="A279" t="s">
        <v>299</v>
      </c>
      <c r="B279">
        <v>277</v>
      </c>
      <c r="C279" t="str">
        <f>LEFT(Table1[[#This Row],[Contingency id]])</f>
        <v>A</v>
      </c>
      <c r="D279" s="1">
        <v>0</v>
      </c>
      <c r="E279" s="1">
        <v>1.51219512195121</v>
      </c>
      <c r="F279">
        <v>124</v>
      </c>
      <c r="G279">
        <v>82</v>
      </c>
      <c r="H279" s="2">
        <v>0</v>
      </c>
      <c r="I279" s="2">
        <f>AVERAGE(Table1[[#This Row],[Estimated costs 1]:[Estimated costs 20]])</f>
        <v>0</v>
      </c>
      <c r="J279" s="2">
        <f>_xlfn.STDEV.P(Table1[[#This Row],[Estimated costs 1]:[Estimated costs 20]])</f>
        <v>0</v>
      </c>
      <c r="K279" s="2" t="e">
        <f>Table1[[#This Row],[Dev]]/Table1[[#This Row],[Mean]]*100</f>
        <v>#DIV/0!</v>
      </c>
      <c r="L279" s="2">
        <f>Table1[[#This Row],[Estimated costs 1]]-Table1[[#This Row],[Actual cost]]</f>
        <v>0</v>
      </c>
      <c r="M279" s="2" t="e">
        <f>Table1[[#This Row],[Diff 1]]/Table1[[#This Row],[Actual cost]]*100</f>
        <v>#DIV/0!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</row>
    <row r="280" spans="1:33" x14ac:dyDescent="0.3">
      <c r="A280" t="s">
        <v>300</v>
      </c>
      <c r="B280">
        <v>278</v>
      </c>
      <c r="C280" t="str">
        <f>LEFT(Table1[[#This Row],[Contingency id]])</f>
        <v>A</v>
      </c>
      <c r="D280" s="1">
        <v>0</v>
      </c>
      <c r="E280" s="1">
        <v>1.6756756756756701</v>
      </c>
      <c r="F280">
        <v>124</v>
      </c>
      <c r="G280">
        <v>74</v>
      </c>
      <c r="H280" s="2">
        <v>0</v>
      </c>
      <c r="I280" s="2">
        <f>AVERAGE(Table1[[#This Row],[Estimated costs 1]:[Estimated costs 20]])</f>
        <v>0</v>
      </c>
      <c r="J280" s="2">
        <f>_xlfn.STDEV.P(Table1[[#This Row],[Estimated costs 1]:[Estimated costs 20]])</f>
        <v>0</v>
      </c>
      <c r="K280" s="2" t="e">
        <f>Table1[[#This Row],[Dev]]/Table1[[#This Row],[Mean]]*100</f>
        <v>#DIV/0!</v>
      </c>
      <c r="L280" s="2">
        <f>Table1[[#This Row],[Estimated costs 1]]-Table1[[#This Row],[Actual cost]]</f>
        <v>0</v>
      </c>
      <c r="M280" s="2" t="e">
        <f>Table1[[#This Row],[Diff 1]]/Table1[[#This Row],[Actual cost]]*100</f>
        <v>#DIV/0!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</row>
    <row r="281" spans="1:33" x14ac:dyDescent="0.3">
      <c r="A281" t="s">
        <v>301</v>
      </c>
      <c r="B281">
        <v>279</v>
      </c>
      <c r="C281" t="str">
        <f>LEFT(Table1[[#This Row],[Contingency id]])</f>
        <v>A</v>
      </c>
      <c r="D281" s="1">
        <v>0</v>
      </c>
      <c r="E281" s="1">
        <v>1.5606060606060601</v>
      </c>
      <c r="F281">
        <v>103</v>
      </c>
      <c r="G281">
        <v>66</v>
      </c>
      <c r="H281" s="2">
        <v>0</v>
      </c>
      <c r="I281" s="2">
        <f>AVERAGE(Table1[[#This Row],[Estimated costs 1]:[Estimated costs 20]])</f>
        <v>0</v>
      </c>
      <c r="J281" s="2">
        <f>_xlfn.STDEV.P(Table1[[#This Row],[Estimated costs 1]:[Estimated costs 20]])</f>
        <v>0</v>
      </c>
      <c r="K281" s="2" t="e">
        <f>Table1[[#This Row],[Dev]]/Table1[[#This Row],[Mean]]*100</f>
        <v>#DIV/0!</v>
      </c>
      <c r="L281" s="2">
        <f>Table1[[#This Row],[Estimated costs 1]]-Table1[[#This Row],[Actual cost]]</f>
        <v>0</v>
      </c>
      <c r="M281" s="2" t="e">
        <f>Table1[[#This Row],[Diff 1]]/Table1[[#This Row],[Actual cost]]*100</f>
        <v>#DIV/0!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</row>
    <row r="282" spans="1:33" x14ac:dyDescent="0.3">
      <c r="A282" t="s">
        <v>302</v>
      </c>
      <c r="B282">
        <v>280</v>
      </c>
      <c r="C282" t="str">
        <f>LEFT(Table1[[#This Row],[Contingency id]])</f>
        <v>A</v>
      </c>
      <c r="D282" s="1">
        <v>0</v>
      </c>
      <c r="E282" s="1">
        <v>1.5308641975308599</v>
      </c>
      <c r="F282">
        <v>124</v>
      </c>
      <c r="G282">
        <v>81</v>
      </c>
      <c r="H282" s="2">
        <v>0</v>
      </c>
      <c r="I282" s="2">
        <f>AVERAGE(Table1[[#This Row],[Estimated costs 1]:[Estimated costs 20]])</f>
        <v>0</v>
      </c>
      <c r="J282" s="2">
        <f>_xlfn.STDEV.P(Table1[[#This Row],[Estimated costs 1]:[Estimated costs 20]])</f>
        <v>0</v>
      </c>
      <c r="K282" s="2" t="e">
        <f>Table1[[#This Row],[Dev]]/Table1[[#This Row],[Mean]]*100</f>
        <v>#DIV/0!</v>
      </c>
      <c r="L282" s="2">
        <f>Table1[[#This Row],[Estimated costs 1]]-Table1[[#This Row],[Actual cost]]</f>
        <v>0</v>
      </c>
      <c r="M282" s="2" t="e">
        <f>Table1[[#This Row],[Diff 1]]/Table1[[#This Row],[Actual cost]]*100</f>
        <v>#DIV/0!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</row>
    <row r="283" spans="1:33" x14ac:dyDescent="0.3">
      <c r="A283" t="s">
        <v>303</v>
      </c>
      <c r="B283">
        <v>281</v>
      </c>
      <c r="C283" t="str">
        <f>LEFT(Table1[[#This Row],[Contingency id]])</f>
        <v>A</v>
      </c>
      <c r="D283" s="1">
        <v>0</v>
      </c>
      <c r="E283" s="1">
        <v>1.56962025316455</v>
      </c>
      <c r="F283">
        <v>124</v>
      </c>
      <c r="G283">
        <v>79</v>
      </c>
      <c r="H283" s="2">
        <v>0</v>
      </c>
      <c r="I283" s="2">
        <f>AVERAGE(Table1[[#This Row],[Estimated costs 1]:[Estimated costs 20]])</f>
        <v>0</v>
      </c>
      <c r="J283" s="2">
        <f>_xlfn.STDEV.P(Table1[[#This Row],[Estimated costs 1]:[Estimated costs 20]])</f>
        <v>0</v>
      </c>
      <c r="K283" s="2" t="e">
        <f>Table1[[#This Row],[Dev]]/Table1[[#This Row],[Mean]]*100</f>
        <v>#DIV/0!</v>
      </c>
      <c r="L283" s="2">
        <f>Table1[[#This Row],[Estimated costs 1]]-Table1[[#This Row],[Actual cost]]</f>
        <v>0</v>
      </c>
      <c r="M283" s="2" t="e">
        <f>Table1[[#This Row],[Diff 1]]/Table1[[#This Row],[Actual cost]]*100</f>
        <v>#DIV/0!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</row>
    <row r="284" spans="1:33" x14ac:dyDescent="0.3">
      <c r="A284" t="s">
        <v>304</v>
      </c>
      <c r="B284">
        <v>282</v>
      </c>
      <c r="C284" t="str">
        <f>LEFT(Table1[[#This Row],[Contingency id]])</f>
        <v>A</v>
      </c>
      <c r="D284" s="1">
        <v>0</v>
      </c>
      <c r="E284" s="1">
        <v>1.6756756756756701</v>
      </c>
      <c r="F284">
        <v>124</v>
      </c>
      <c r="G284">
        <v>74</v>
      </c>
      <c r="H284" s="2">
        <v>0</v>
      </c>
      <c r="I284" s="2">
        <f>AVERAGE(Table1[[#This Row],[Estimated costs 1]:[Estimated costs 20]])</f>
        <v>0</v>
      </c>
      <c r="J284" s="2">
        <f>_xlfn.STDEV.P(Table1[[#This Row],[Estimated costs 1]:[Estimated costs 20]])</f>
        <v>0</v>
      </c>
      <c r="K284" s="2" t="e">
        <f>Table1[[#This Row],[Dev]]/Table1[[#This Row],[Mean]]*100</f>
        <v>#DIV/0!</v>
      </c>
      <c r="L284" s="2">
        <f>Table1[[#This Row],[Estimated costs 1]]-Table1[[#This Row],[Actual cost]]</f>
        <v>0</v>
      </c>
      <c r="M284" s="2" t="e">
        <f>Table1[[#This Row],[Diff 1]]/Table1[[#This Row],[Actual cost]]*100</f>
        <v>#DIV/0!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</row>
    <row r="285" spans="1:33" x14ac:dyDescent="0.3">
      <c r="A285" t="s">
        <v>305</v>
      </c>
      <c r="B285">
        <v>283</v>
      </c>
      <c r="C285" t="str">
        <f>LEFT(Table1[[#This Row],[Contingency id]])</f>
        <v>A</v>
      </c>
      <c r="D285" s="1">
        <v>0</v>
      </c>
      <c r="E285" s="1">
        <v>1.4418604651162701</v>
      </c>
      <c r="F285">
        <v>62</v>
      </c>
      <c r="G285">
        <v>43</v>
      </c>
      <c r="H285" s="2">
        <v>0</v>
      </c>
      <c r="I285" s="2">
        <f>AVERAGE(Table1[[#This Row],[Estimated costs 1]:[Estimated costs 20]])</f>
        <v>0</v>
      </c>
      <c r="J285" s="2">
        <f>_xlfn.STDEV.P(Table1[[#This Row],[Estimated costs 1]:[Estimated costs 20]])</f>
        <v>0</v>
      </c>
      <c r="K285" s="2" t="e">
        <f>Table1[[#This Row],[Dev]]/Table1[[#This Row],[Mean]]*100</f>
        <v>#DIV/0!</v>
      </c>
      <c r="L285" s="2">
        <f>Table1[[#This Row],[Estimated costs 1]]-Table1[[#This Row],[Actual cost]]</f>
        <v>0</v>
      </c>
      <c r="M285" s="2" t="e">
        <f>Table1[[#This Row],[Diff 1]]/Table1[[#This Row],[Actual cost]]*100</f>
        <v>#DIV/0!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</row>
    <row r="286" spans="1:33" x14ac:dyDescent="0.3">
      <c r="A286" t="s">
        <v>306</v>
      </c>
      <c r="B286">
        <v>284</v>
      </c>
      <c r="C286" t="str">
        <f>LEFT(Table1[[#This Row],[Contingency id]])</f>
        <v>A</v>
      </c>
      <c r="D286" s="1">
        <v>0</v>
      </c>
      <c r="E286" s="1">
        <v>1.2916666666666601</v>
      </c>
      <c r="F286">
        <v>62</v>
      </c>
      <c r="G286">
        <v>48</v>
      </c>
      <c r="H286" s="2">
        <v>0</v>
      </c>
      <c r="I286" s="2">
        <f>AVERAGE(Table1[[#This Row],[Estimated costs 1]:[Estimated costs 20]])</f>
        <v>0</v>
      </c>
      <c r="J286" s="2">
        <f>_xlfn.STDEV.P(Table1[[#This Row],[Estimated costs 1]:[Estimated costs 20]])</f>
        <v>0</v>
      </c>
      <c r="K286" s="2" t="e">
        <f>Table1[[#This Row],[Dev]]/Table1[[#This Row],[Mean]]*100</f>
        <v>#DIV/0!</v>
      </c>
      <c r="L286" s="2">
        <f>Table1[[#This Row],[Estimated costs 1]]-Table1[[#This Row],[Actual cost]]</f>
        <v>0</v>
      </c>
      <c r="M286" s="2" t="e">
        <f>Table1[[#This Row],[Diff 1]]/Table1[[#This Row],[Actual cost]]*100</f>
        <v>#DIV/0!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</row>
    <row r="287" spans="1:33" x14ac:dyDescent="0.3">
      <c r="A287" t="s">
        <v>307</v>
      </c>
      <c r="B287">
        <v>285</v>
      </c>
      <c r="C287" t="str">
        <f>LEFT(Table1[[#This Row],[Contingency id]])</f>
        <v>A</v>
      </c>
      <c r="D287" s="1">
        <v>0</v>
      </c>
      <c r="E287" s="1">
        <v>1.2653061224489699</v>
      </c>
      <c r="F287">
        <v>62</v>
      </c>
      <c r="G287">
        <v>49</v>
      </c>
      <c r="H287" s="2">
        <v>0</v>
      </c>
      <c r="I287" s="2">
        <f>AVERAGE(Table1[[#This Row],[Estimated costs 1]:[Estimated costs 20]])</f>
        <v>0</v>
      </c>
      <c r="J287" s="2">
        <f>_xlfn.STDEV.P(Table1[[#This Row],[Estimated costs 1]:[Estimated costs 20]])</f>
        <v>0</v>
      </c>
      <c r="K287" s="2" t="e">
        <f>Table1[[#This Row],[Dev]]/Table1[[#This Row],[Mean]]*100</f>
        <v>#DIV/0!</v>
      </c>
      <c r="L287" s="2">
        <f>Table1[[#This Row],[Estimated costs 1]]-Table1[[#This Row],[Actual cost]]</f>
        <v>0</v>
      </c>
      <c r="M287" s="2" t="e">
        <f>Table1[[#This Row],[Diff 1]]/Table1[[#This Row],[Actual cost]]*100</f>
        <v>#DIV/0!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</row>
    <row r="288" spans="1:33" x14ac:dyDescent="0.3">
      <c r="A288" t="s">
        <v>308</v>
      </c>
      <c r="B288">
        <v>286</v>
      </c>
      <c r="C288" t="str">
        <f>LEFT(Table1[[#This Row],[Contingency id]])</f>
        <v>A</v>
      </c>
      <c r="D288" s="1">
        <v>0</v>
      </c>
      <c r="E288" s="1">
        <v>1.2156862745098</v>
      </c>
      <c r="F288">
        <v>62</v>
      </c>
      <c r="G288">
        <v>51</v>
      </c>
      <c r="H288" s="2">
        <v>0</v>
      </c>
      <c r="I288" s="2">
        <f>AVERAGE(Table1[[#This Row],[Estimated costs 1]:[Estimated costs 20]])</f>
        <v>0</v>
      </c>
      <c r="J288" s="2">
        <f>_xlfn.STDEV.P(Table1[[#This Row],[Estimated costs 1]:[Estimated costs 20]])</f>
        <v>0</v>
      </c>
      <c r="K288" s="2" t="e">
        <f>Table1[[#This Row],[Dev]]/Table1[[#This Row],[Mean]]*100</f>
        <v>#DIV/0!</v>
      </c>
      <c r="L288" s="2">
        <f>Table1[[#This Row],[Estimated costs 1]]-Table1[[#This Row],[Actual cost]]</f>
        <v>0</v>
      </c>
      <c r="M288" s="2" t="e">
        <f>Table1[[#This Row],[Diff 1]]/Table1[[#This Row],[Actual cost]]*100</f>
        <v>#DIV/0!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</row>
    <row r="289" spans="1:33" x14ac:dyDescent="0.3">
      <c r="A289" t="s">
        <v>309</v>
      </c>
      <c r="B289">
        <v>287</v>
      </c>
      <c r="C289" t="str">
        <f>LEFT(Table1[[#This Row],[Contingency id]])</f>
        <v>A</v>
      </c>
      <c r="D289" s="1">
        <v>0</v>
      </c>
      <c r="E289" s="1">
        <v>1.09523809523809</v>
      </c>
      <c r="F289">
        <v>23</v>
      </c>
      <c r="G289">
        <v>21</v>
      </c>
      <c r="H289" s="2">
        <v>0</v>
      </c>
      <c r="I289" s="2">
        <f>AVERAGE(Table1[[#This Row],[Estimated costs 1]:[Estimated costs 20]])</f>
        <v>0</v>
      </c>
      <c r="J289" s="2">
        <f>_xlfn.STDEV.P(Table1[[#This Row],[Estimated costs 1]:[Estimated costs 20]])</f>
        <v>0</v>
      </c>
      <c r="K289" s="2" t="e">
        <f>Table1[[#This Row],[Dev]]/Table1[[#This Row],[Mean]]*100</f>
        <v>#DIV/0!</v>
      </c>
      <c r="L289" s="2">
        <f>Table1[[#This Row],[Estimated costs 1]]-Table1[[#This Row],[Actual cost]]</f>
        <v>0</v>
      </c>
      <c r="M289" s="2" t="e">
        <f>Table1[[#This Row],[Diff 1]]/Table1[[#This Row],[Actual cost]]*100</f>
        <v>#DIV/0!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</row>
    <row r="290" spans="1:33" x14ac:dyDescent="0.3">
      <c r="A290" t="s">
        <v>310</v>
      </c>
      <c r="B290">
        <v>288</v>
      </c>
      <c r="C290" t="str">
        <f>LEFT(Table1[[#This Row],[Contingency id]])</f>
        <v>A</v>
      </c>
      <c r="D290" s="1">
        <v>0</v>
      </c>
      <c r="E290" s="1">
        <v>1.1499999999999999</v>
      </c>
      <c r="F290">
        <v>23</v>
      </c>
      <c r="G290">
        <v>20</v>
      </c>
      <c r="H290" s="2">
        <v>0</v>
      </c>
      <c r="I290" s="2">
        <f>AVERAGE(Table1[[#This Row],[Estimated costs 1]:[Estimated costs 20]])</f>
        <v>0</v>
      </c>
      <c r="J290" s="2">
        <f>_xlfn.STDEV.P(Table1[[#This Row],[Estimated costs 1]:[Estimated costs 20]])</f>
        <v>0</v>
      </c>
      <c r="K290" s="2" t="e">
        <f>Table1[[#This Row],[Dev]]/Table1[[#This Row],[Mean]]*100</f>
        <v>#DIV/0!</v>
      </c>
      <c r="L290" s="2">
        <f>Table1[[#This Row],[Estimated costs 1]]-Table1[[#This Row],[Actual cost]]</f>
        <v>0</v>
      </c>
      <c r="M290" s="2" t="e">
        <f>Table1[[#This Row],[Diff 1]]/Table1[[#This Row],[Actual cost]]*100</f>
        <v>#DIV/0!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</row>
    <row r="291" spans="1:33" x14ac:dyDescent="0.3">
      <c r="A291" t="s">
        <v>311</v>
      </c>
      <c r="B291">
        <v>289</v>
      </c>
      <c r="C291" t="str">
        <f>LEFT(Table1[[#This Row],[Contingency id]])</f>
        <v>A</v>
      </c>
      <c r="D291" s="1">
        <v>0</v>
      </c>
      <c r="E291" s="1">
        <v>1.0454545454545401</v>
      </c>
      <c r="F291">
        <v>23</v>
      </c>
      <c r="G291">
        <v>22</v>
      </c>
      <c r="H291" s="2">
        <v>0</v>
      </c>
      <c r="I291" s="2">
        <f>AVERAGE(Table1[[#This Row],[Estimated costs 1]:[Estimated costs 20]])</f>
        <v>0</v>
      </c>
      <c r="J291" s="2">
        <f>_xlfn.STDEV.P(Table1[[#This Row],[Estimated costs 1]:[Estimated costs 20]])</f>
        <v>0</v>
      </c>
      <c r="K291" s="2" t="e">
        <f>Table1[[#This Row],[Dev]]/Table1[[#This Row],[Mean]]*100</f>
        <v>#DIV/0!</v>
      </c>
      <c r="L291" s="2">
        <f>Table1[[#This Row],[Estimated costs 1]]-Table1[[#This Row],[Actual cost]]</f>
        <v>0</v>
      </c>
      <c r="M291" s="2" t="e">
        <f>Table1[[#This Row],[Diff 1]]/Table1[[#This Row],[Actual cost]]*100</f>
        <v>#DIV/0!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</row>
    <row r="292" spans="1:33" x14ac:dyDescent="0.3">
      <c r="A292" t="s">
        <v>312</v>
      </c>
      <c r="B292">
        <v>290</v>
      </c>
      <c r="C292" t="str">
        <f>LEFT(Table1[[#This Row],[Contingency id]])</f>
        <v>A</v>
      </c>
      <c r="D292" s="1">
        <v>0</v>
      </c>
      <c r="E292" s="1">
        <v>1.0454545454545401</v>
      </c>
      <c r="F292">
        <v>23</v>
      </c>
      <c r="G292">
        <v>22</v>
      </c>
      <c r="H292" s="2">
        <v>0</v>
      </c>
      <c r="I292" s="2">
        <f>AVERAGE(Table1[[#This Row],[Estimated costs 1]:[Estimated costs 20]])</f>
        <v>0</v>
      </c>
      <c r="J292" s="2">
        <f>_xlfn.STDEV.P(Table1[[#This Row],[Estimated costs 1]:[Estimated costs 20]])</f>
        <v>0</v>
      </c>
      <c r="K292" s="2" t="e">
        <f>Table1[[#This Row],[Dev]]/Table1[[#This Row],[Mean]]*100</f>
        <v>#DIV/0!</v>
      </c>
      <c r="L292" s="2">
        <f>Table1[[#This Row],[Estimated costs 1]]-Table1[[#This Row],[Actual cost]]</f>
        <v>0</v>
      </c>
      <c r="M292" s="2" t="e">
        <f>Table1[[#This Row],[Diff 1]]/Table1[[#This Row],[Actual cost]]*100</f>
        <v>#DIV/0!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</row>
    <row r="293" spans="1:33" x14ac:dyDescent="0.3">
      <c r="A293" t="s">
        <v>313</v>
      </c>
      <c r="B293">
        <v>291</v>
      </c>
      <c r="C293" t="str">
        <f>LEFT(Table1[[#This Row],[Contingency id]])</f>
        <v>A</v>
      </c>
      <c r="D293" s="1">
        <v>0</v>
      </c>
      <c r="E293" s="1">
        <v>1.0454545454545401</v>
      </c>
      <c r="F293">
        <v>23</v>
      </c>
      <c r="G293">
        <v>22</v>
      </c>
      <c r="H293" s="2">
        <v>0</v>
      </c>
      <c r="I293" s="2">
        <f>AVERAGE(Table1[[#This Row],[Estimated costs 1]:[Estimated costs 20]])</f>
        <v>0</v>
      </c>
      <c r="J293" s="2">
        <f>_xlfn.STDEV.P(Table1[[#This Row],[Estimated costs 1]:[Estimated costs 20]])</f>
        <v>0</v>
      </c>
      <c r="K293" s="2" t="e">
        <f>Table1[[#This Row],[Dev]]/Table1[[#This Row],[Mean]]*100</f>
        <v>#DIV/0!</v>
      </c>
      <c r="L293" s="2">
        <f>Table1[[#This Row],[Estimated costs 1]]-Table1[[#This Row],[Actual cost]]</f>
        <v>0</v>
      </c>
      <c r="M293" s="2" t="e">
        <f>Table1[[#This Row],[Diff 1]]/Table1[[#This Row],[Actual cost]]*100</f>
        <v>#DIV/0!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</row>
    <row r="294" spans="1:33" x14ac:dyDescent="0.3">
      <c r="A294" t="s">
        <v>314</v>
      </c>
      <c r="B294">
        <v>292</v>
      </c>
      <c r="C294" t="str">
        <f>LEFT(Table1[[#This Row],[Contingency id]])</f>
        <v>A</v>
      </c>
      <c r="D294" s="1">
        <v>0</v>
      </c>
      <c r="E294" s="1">
        <v>1.3529411764705801</v>
      </c>
      <c r="F294">
        <v>23</v>
      </c>
      <c r="G294">
        <v>17</v>
      </c>
      <c r="H294" s="2">
        <v>0</v>
      </c>
      <c r="I294" s="2">
        <f>AVERAGE(Table1[[#This Row],[Estimated costs 1]:[Estimated costs 20]])</f>
        <v>0</v>
      </c>
      <c r="J294" s="2">
        <f>_xlfn.STDEV.P(Table1[[#This Row],[Estimated costs 1]:[Estimated costs 20]])</f>
        <v>0</v>
      </c>
      <c r="K294" s="2" t="e">
        <f>Table1[[#This Row],[Dev]]/Table1[[#This Row],[Mean]]*100</f>
        <v>#DIV/0!</v>
      </c>
      <c r="L294" s="2">
        <f>Table1[[#This Row],[Estimated costs 1]]-Table1[[#This Row],[Actual cost]]</f>
        <v>0</v>
      </c>
      <c r="M294" s="2" t="e">
        <f>Table1[[#This Row],[Diff 1]]/Table1[[#This Row],[Actual cost]]*100</f>
        <v>#DIV/0!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</row>
    <row r="295" spans="1:33" x14ac:dyDescent="0.3">
      <c r="A295" t="s">
        <v>315</v>
      </c>
      <c r="B295">
        <v>293</v>
      </c>
      <c r="C295" t="str">
        <f>LEFT(Table1[[#This Row],[Contingency id]])</f>
        <v>A</v>
      </c>
      <c r="D295" s="1">
        <v>0</v>
      </c>
      <c r="E295" s="1">
        <v>1</v>
      </c>
      <c r="F295">
        <v>23</v>
      </c>
      <c r="G295">
        <v>23</v>
      </c>
      <c r="H295" s="2">
        <v>0</v>
      </c>
      <c r="I295" s="2">
        <f>AVERAGE(Table1[[#This Row],[Estimated costs 1]:[Estimated costs 20]])</f>
        <v>0</v>
      </c>
      <c r="J295" s="2">
        <f>_xlfn.STDEV.P(Table1[[#This Row],[Estimated costs 1]:[Estimated costs 20]])</f>
        <v>0</v>
      </c>
      <c r="K295" s="2" t="e">
        <f>Table1[[#This Row],[Dev]]/Table1[[#This Row],[Mean]]*100</f>
        <v>#DIV/0!</v>
      </c>
      <c r="L295" s="2">
        <f>Table1[[#This Row],[Estimated costs 1]]-Table1[[#This Row],[Actual cost]]</f>
        <v>0</v>
      </c>
      <c r="M295" s="2" t="e">
        <f>Table1[[#This Row],[Diff 1]]/Table1[[#This Row],[Actual cost]]*100</f>
        <v>#DIV/0!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</row>
    <row r="296" spans="1:33" x14ac:dyDescent="0.3">
      <c r="A296" t="s">
        <v>316</v>
      </c>
      <c r="B296">
        <v>294</v>
      </c>
      <c r="C296" t="str">
        <f>LEFT(Table1[[#This Row],[Contingency id]])</f>
        <v>A</v>
      </c>
      <c r="D296" s="1">
        <v>0</v>
      </c>
      <c r="E296" s="1">
        <v>1.2105263157894699</v>
      </c>
      <c r="F296">
        <v>23</v>
      </c>
      <c r="G296">
        <v>19</v>
      </c>
      <c r="H296" s="2">
        <v>0</v>
      </c>
      <c r="I296" s="2">
        <f>AVERAGE(Table1[[#This Row],[Estimated costs 1]:[Estimated costs 20]])</f>
        <v>0</v>
      </c>
      <c r="J296" s="2">
        <f>_xlfn.STDEV.P(Table1[[#This Row],[Estimated costs 1]:[Estimated costs 20]])</f>
        <v>0</v>
      </c>
      <c r="K296" s="2" t="e">
        <f>Table1[[#This Row],[Dev]]/Table1[[#This Row],[Mean]]*100</f>
        <v>#DIV/0!</v>
      </c>
      <c r="L296" s="2">
        <f>Table1[[#This Row],[Estimated costs 1]]-Table1[[#This Row],[Actual cost]]</f>
        <v>0</v>
      </c>
      <c r="M296" s="2" t="e">
        <f>Table1[[#This Row],[Diff 1]]/Table1[[#This Row],[Actual cost]]*100</f>
        <v>#DIV/0!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</row>
    <row r="297" spans="1:33" x14ac:dyDescent="0.3">
      <c r="A297" t="s">
        <v>317</v>
      </c>
      <c r="B297">
        <v>295</v>
      </c>
      <c r="C297" t="str">
        <f>LEFT(Table1[[#This Row],[Contingency id]])</f>
        <v>A</v>
      </c>
      <c r="D297" s="1">
        <v>0</v>
      </c>
      <c r="E297" s="1">
        <v>1.09523809523809</v>
      </c>
      <c r="F297">
        <v>23</v>
      </c>
      <c r="G297">
        <v>21</v>
      </c>
      <c r="H297" s="2">
        <v>0</v>
      </c>
      <c r="I297" s="2">
        <f>AVERAGE(Table1[[#This Row],[Estimated costs 1]:[Estimated costs 20]])</f>
        <v>0</v>
      </c>
      <c r="J297" s="2">
        <f>_xlfn.STDEV.P(Table1[[#This Row],[Estimated costs 1]:[Estimated costs 20]])</f>
        <v>0</v>
      </c>
      <c r="K297" s="2" t="e">
        <f>Table1[[#This Row],[Dev]]/Table1[[#This Row],[Mean]]*100</f>
        <v>#DIV/0!</v>
      </c>
      <c r="L297" s="2">
        <f>Table1[[#This Row],[Estimated costs 1]]-Table1[[#This Row],[Actual cost]]</f>
        <v>0</v>
      </c>
      <c r="M297" s="2" t="e">
        <f>Table1[[#This Row],[Diff 1]]/Table1[[#This Row],[Actual cost]]*100</f>
        <v>#DIV/0!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</row>
    <row r="298" spans="1:33" x14ac:dyDescent="0.3">
      <c r="A298" t="s">
        <v>318</v>
      </c>
      <c r="B298">
        <v>296</v>
      </c>
      <c r="C298" t="str">
        <f>LEFT(Table1[[#This Row],[Contingency id]])</f>
        <v>A</v>
      </c>
      <c r="D298" s="1">
        <v>0</v>
      </c>
      <c r="E298" s="1">
        <v>1.71428571428571</v>
      </c>
      <c r="F298">
        <v>132</v>
      </c>
      <c r="G298">
        <v>77</v>
      </c>
      <c r="H298" s="2">
        <v>0</v>
      </c>
      <c r="I298" s="2">
        <f>AVERAGE(Table1[[#This Row],[Estimated costs 1]:[Estimated costs 20]])</f>
        <v>0</v>
      </c>
      <c r="J298" s="2">
        <f>_xlfn.STDEV.P(Table1[[#This Row],[Estimated costs 1]:[Estimated costs 20]])</f>
        <v>0</v>
      </c>
      <c r="K298" s="2" t="e">
        <f>Table1[[#This Row],[Dev]]/Table1[[#This Row],[Mean]]*100</f>
        <v>#DIV/0!</v>
      </c>
      <c r="L298" s="2">
        <f>Table1[[#This Row],[Estimated costs 1]]-Table1[[#This Row],[Actual cost]]</f>
        <v>0</v>
      </c>
      <c r="M298" s="2" t="e">
        <f>Table1[[#This Row],[Diff 1]]/Table1[[#This Row],[Actual cost]]*100</f>
        <v>#DIV/0!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</row>
    <row r="299" spans="1:33" x14ac:dyDescent="0.3">
      <c r="A299" t="s">
        <v>319</v>
      </c>
      <c r="B299">
        <v>297</v>
      </c>
      <c r="C299" t="str">
        <f>LEFT(Table1[[#This Row],[Contingency id]])</f>
        <v>A</v>
      </c>
      <c r="D299" s="1">
        <v>0</v>
      </c>
      <c r="E299" s="1">
        <v>1.53488372093023</v>
      </c>
      <c r="F299">
        <v>132</v>
      </c>
      <c r="G299">
        <v>86</v>
      </c>
      <c r="H299" s="2">
        <v>0</v>
      </c>
      <c r="I299" s="2">
        <f>AVERAGE(Table1[[#This Row],[Estimated costs 1]:[Estimated costs 20]])</f>
        <v>0</v>
      </c>
      <c r="J299" s="2">
        <f>_xlfn.STDEV.P(Table1[[#This Row],[Estimated costs 1]:[Estimated costs 20]])</f>
        <v>0</v>
      </c>
      <c r="K299" s="2" t="e">
        <f>Table1[[#This Row],[Dev]]/Table1[[#This Row],[Mean]]*100</f>
        <v>#DIV/0!</v>
      </c>
      <c r="L299" s="2">
        <f>Table1[[#This Row],[Estimated costs 1]]-Table1[[#This Row],[Actual cost]]</f>
        <v>0</v>
      </c>
      <c r="M299" s="2" t="e">
        <f>Table1[[#This Row],[Diff 1]]/Table1[[#This Row],[Actual cost]]*100</f>
        <v>#DIV/0!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</row>
    <row r="300" spans="1:33" x14ac:dyDescent="0.3">
      <c r="A300" t="s">
        <v>320</v>
      </c>
      <c r="B300">
        <v>298</v>
      </c>
      <c r="C300" t="str">
        <f>LEFT(Table1[[#This Row],[Contingency id]])</f>
        <v>A</v>
      </c>
      <c r="D300" s="1">
        <v>0</v>
      </c>
      <c r="E300" s="1">
        <v>1.5833333333333299</v>
      </c>
      <c r="F300">
        <v>133</v>
      </c>
      <c r="G300">
        <v>84</v>
      </c>
      <c r="H300" s="2">
        <v>0</v>
      </c>
      <c r="I300" s="2">
        <f>AVERAGE(Table1[[#This Row],[Estimated costs 1]:[Estimated costs 20]])</f>
        <v>0</v>
      </c>
      <c r="J300" s="2">
        <f>_xlfn.STDEV.P(Table1[[#This Row],[Estimated costs 1]:[Estimated costs 20]])</f>
        <v>0</v>
      </c>
      <c r="K300" s="2" t="e">
        <f>Table1[[#This Row],[Dev]]/Table1[[#This Row],[Mean]]*100</f>
        <v>#DIV/0!</v>
      </c>
      <c r="L300" s="2">
        <f>Table1[[#This Row],[Estimated costs 1]]-Table1[[#This Row],[Actual cost]]</f>
        <v>0</v>
      </c>
      <c r="M300" s="2" t="e">
        <f>Table1[[#This Row],[Diff 1]]/Table1[[#This Row],[Actual cost]]*100</f>
        <v>#DIV/0!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</row>
    <row r="301" spans="1:33" x14ac:dyDescent="0.3">
      <c r="A301" t="s">
        <v>321</v>
      </c>
      <c r="B301">
        <v>299</v>
      </c>
      <c r="C301" t="str">
        <f>LEFT(Table1[[#This Row],[Contingency id]])</f>
        <v>A</v>
      </c>
      <c r="D301" s="1">
        <v>0</v>
      </c>
      <c r="E301" s="1">
        <v>1.5903614457831301</v>
      </c>
      <c r="F301">
        <v>132</v>
      </c>
      <c r="G301">
        <v>83</v>
      </c>
      <c r="H301" s="2">
        <v>0</v>
      </c>
      <c r="I301" s="2">
        <f>AVERAGE(Table1[[#This Row],[Estimated costs 1]:[Estimated costs 20]])</f>
        <v>0</v>
      </c>
      <c r="J301" s="2">
        <f>_xlfn.STDEV.P(Table1[[#This Row],[Estimated costs 1]:[Estimated costs 20]])</f>
        <v>0</v>
      </c>
      <c r="K301" s="2" t="e">
        <f>Table1[[#This Row],[Dev]]/Table1[[#This Row],[Mean]]*100</f>
        <v>#DIV/0!</v>
      </c>
      <c r="L301" s="2">
        <f>Table1[[#This Row],[Estimated costs 1]]-Table1[[#This Row],[Actual cost]]</f>
        <v>0</v>
      </c>
      <c r="M301" s="2" t="e">
        <f>Table1[[#This Row],[Diff 1]]/Table1[[#This Row],[Actual cost]]*100</f>
        <v>#DIV/0!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</row>
    <row r="302" spans="1:33" x14ac:dyDescent="0.3">
      <c r="A302" t="s">
        <v>322</v>
      </c>
      <c r="B302">
        <v>300</v>
      </c>
      <c r="C302" t="str">
        <f>LEFT(Table1[[#This Row],[Contingency id]])</f>
        <v>A</v>
      </c>
      <c r="D302" s="1">
        <v>0</v>
      </c>
      <c r="E302" s="1">
        <v>1.79729729729729</v>
      </c>
      <c r="F302">
        <v>133</v>
      </c>
      <c r="G302">
        <v>74</v>
      </c>
      <c r="H302" s="2">
        <v>0</v>
      </c>
      <c r="I302" s="2">
        <f>AVERAGE(Table1[[#This Row],[Estimated costs 1]:[Estimated costs 20]])</f>
        <v>0</v>
      </c>
      <c r="J302" s="2">
        <f>_xlfn.STDEV.P(Table1[[#This Row],[Estimated costs 1]:[Estimated costs 20]])</f>
        <v>0</v>
      </c>
      <c r="K302" s="2" t="e">
        <f>Table1[[#This Row],[Dev]]/Table1[[#This Row],[Mean]]*100</f>
        <v>#DIV/0!</v>
      </c>
      <c r="L302" s="2">
        <f>Table1[[#This Row],[Estimated costs 1]]-Table1[[#This Row],[Actual cost]]</f>
        <v>0</v>
      </c>
      <c r="M302" s="2" t="e">
        <f>Table1[[#This Row],[Diff 1]]/Table1[[#This Row],[Actual cost]]*100</f>
        <v>#DIV/0!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</row>
    <row r="303" spans="1:33" x14ac:dyDescent="0.3">
      <c r="A303" t="s">
        <v>323</v>
      </c>
      <c r="B303">
        <v>301</v>
      </c>
      <c r="C303" t="str">
        <f>LEFT(Table1[[#This Row],[Contingency id]])</f>
        <v>A</v>
      </c>
      <c r="D303" s="1">
        <v>0</v>
      </c>
      <c r="E303" s="1">
        <v>1.5172413793103401</v>
      </c>
      <c r="F303">
        <v>132</v>
      </c>
      <c r="G303">
        <v>87</v>
      </c>
      <c r="H303" s="2">
        <v>0</v>
      </c>
      <c r="I303" s="2">
        <f>AVERAGE(Table1[[#This Row],[Estimated costs 1]:[Estimated costs 20]])</f>
        <v>0</v>
      </c>
      <c r="J303" s="2">
        <f>_xlfn.STDEV.P(Table1[[#This Row],[Estimated costs 1]:[Estimated costs 20]])</f>
        <v>0</v>
      </c>
      <c r="K303" s="2" t="e">
        <f>Table1[[#This Row],[Dev]]/Table1[[#This Row],[Mean]]*100</f>
        <v>#DIV/0!</v>
      </c>
      <c r="L303" s="2">
        <f>Table1[[#This Row],[Estimated costs 1]]-Table1[[#This Row],[Actual cost]]</f>
        <v>0</v>
      </c>
      <c r="M303" s="2" t="e">
        <f>Table1[[#This Row],[Diff 1]]/Table1[[#This Row],[Actual cost]]*100</f>
        <v>#DIV/0!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</row>
    <row r="304" spans="1:33" x14ac:dyDescent="0.3">
      <c r="A304" t="s">
        <v>324</v>
      </c>
      <c r="B304">
        <v>302</v>
      </c>
      <c r="C304" t="str">
        <f>LEFT(Table1[[#This Row],[Contingency id]])</f>
        <v>A</v>
      </c>
      <c r="D304" s="1">
        <v>0</v>
      </c>
      <c r="E304" s="1">
        <v>1.65</v>
      </c>
      <c r="F304">
        <v>132</v>
      </c>
      <c r="G304">
        <v>80</v>
      </c>
      <c r="H304" s="2">
        <v>0</v>
      </c>
      <c r="I304" s="2">
        <f>AVERAGE(Table1[[#This Row],[Estimated costs 1]:[Estimated costs 20]])</f>
        <v>0</v>
      </c>
      <c r="J304" s="2">
        <f>_xlfn.STDEV.P(Table1[[#This Row],[Estimated costs 1]:[Estimated costs 20]])</f>
        <v>0</v>
      </c>
      <c r="K304" s="2" t="e">
        <f>Table1[[#This Row],[Dev]]/Table1[[#This Row],[Mean]]*100</f>
        <v>#DIV/0!</v>
      </c>
      <c r="L304" s="2">
        <f>Table1[[#This Row],[Estimated costs 1]]-Table1[[#This Row],[Actual cost]]</f>
        <v>0</v>
      </c>
      <c r="M304" s="2" t="e">
        <f>Table1[[#This Row],[Diff 1]]/Table1[[#This Row],[Actual cost]]*100</f>
        <v>#DIV/0!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</row>
    <row r="305" spans="1:33" x14ac:dyDescent="0.3">
      <c r="A305" t="s">
        <v>325</v>
      </c>
      <c r="B305">
        <v>303</v>
      </c>
      <c r="C305" t="str">
        <f>LEFT(Table1[[#This Row],[Contingency id]])</f>
        <v>A</v>
      </c>
      <c r="D305" s="1">
        <v>0</v>
      </c>
      <c r="E305" s="1">
        <v>1.5833333333333299</v>
      </c>
      <c r="F305">
        <v>133</v>
      </c>
      <c r="G305">
        <v>84</v>
      </c>
      <c r="H305" s="2">
        <v>0</v>
      </c>
      <c r="I305" s="2">
        <f>AVERAGE(Table1[[#This Row],[Estimated costs 1]:[Estimated costs 20]])</f>
        <v>0</v>
      </c>
      <c r="J305" s="2">
        <f>_xlfn.STDEV.P(Table1[[#This Row],[Estimated costs 1]:[Estimated costs 20]])</f>
        <v>0</v>
      </c>
      <c r="K305" s="2" t="e">
        <f>Table1[[#This Row],[Dev]]/Table1[[#This Row],[Mean]]*100</f>
        <v>#DIV/0!</v>
      </c>
      <c r="L305" s="2">
        <f>Table1[[#This Row],[Estimated costs 1]]-Table1[[#This Row],[Actual cost]]</f>
        <v>0</v>
      </c>
      <c r="M305" s="2" t="e">
        <f>Table1[[#This Row],[Diff 1]]/Table1[[#This Row],[Actual cost]]*100</f>
        <v>#DIV/0!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</row>
    <row r="306" spans="1:33" x14ac:dyDescent="0.3">
      <c r="A306" t="s">
        <v>326</v>
      </c>
      <c r="B306">
        <v>304</v>
      </c>
      <c r="C306" t="str">
        <f>LEFT(Table1[[#This Row],[Contingency id]])</f>
        <v>A</v>
      </c>
      <c r="D306" s="1">
        <v>0</v>
      </c>
      <c r="E306" s="1">
        <v>1.53488372093023</v>
      </c>
      <c r="F306">
        <v>132</v>
      </c>
      <c r="G306">
        <v>86</v>
      </c>
      <c r="H306" s="2">
        <v>0</v>
      </c>
      <c r="I306" s="2">
        <f>AVERAGE(Table1[[#This Row],[Estimated costs 1]:[Estimated costs 20]])</f>
        <v>0</v>
      </c>
      <c r="J306" s="2">
        <f>_xlfn.STDEV.P(Table1[[#This Row],[Estimated costs 1]:[Estimated costs 20]])</f>
        <v>0</v>
      </c>
      <c r="K306" s="2" t="e">
        <f>Table1[[#This Row],[Dev]]/Table1[[#This Row],[Mean]]*100</f>
        <v>#DIV/0!</v>
      </c>
      <c r="L306" s="2">
        <f>Table1[[#This Row],[Estimated costs 1]]-Table1[[#This Row],[Actual cost]]</f>
        <v>0</v>
      </c>
      <c r="M306" s="2" t="e">
        <f>Table1[[#This Row],[Diff 1]]/Table1[[#This Row],[Actual cost]]*100</f>
        <v>#DIV/0!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</row>
    <row r="307" spans="1:33" x14ac:dyDescent="0.3">
      <c r="A307" t="s">
        <v>327</v>
      </c>
      <c r="B307">
        <v>305</v>
      </c>
      <c r="C307" t="str">
        <f>LEFT(Table1[[#This Row],[Contingency id]])</f>
        <v>A</v>
      </c>
      <c r="D307" s="1">
        <v>0</v>
      </c>
      <c r="E307" s="1">
        <v>1.5172413793103401</v>
      </c>
      <c r="F307">
        <v>132</v>
      </c>
      <c r="G307">
        <v>87</v>
      </c>
      <c r="H307" s="2">
        <v>0</v>
      </c>
      <c r="I307" s="2">
        <f>AVERAGE(Table1[[#This Row],[Estimated costs 1]:[Estimated costs 20]])</f>
        <v>0</v>
      </c>
      <c r="J307" s="2">
        <f>_xlfn.STDEV.P(Table1[[#This Row],[Estimated costs 1]:[Estimated costs 20]])</f>
        <v>0</v>
      </c>
      <c r="K307" s="2" t="e">
        <f>Table1[[#This Row],[Dev]]/Table1[[#This Row],[Mean]]*100</f>
        <v>#DIV/0!</v>
      </c>
      <c r="L307" s="2">
        <f>Table1[[#This Row],[Estimated costs 1]]-Table1[[#This Row],[Actual cost]]</f>
        <v>0</v>
      </c>
      <c r="M307" s="2" t="e">
        <f>Table1[[#This Row],[Diff 1]]/Table1[[#This Row],[Actual cost]]*100</f>
        <v>#DIV/0!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</row>
    <row r="308" spans="1:33" x14ac:dyDescent="0.3">
      <c r="A308" t="s">
        <v>328</v>
      </c>
      <c r="B308">
        <v>306</v>
      </c>
      <c r="C308" t="str">
        <f>LEFT(Table1[[#This Row],[Contingency id]])</f>
        <v>A</v>
      </c>
      <c r="D308" s="1">
        <v>0</v>
      </c>
      <c r="E308" s="1">
        <v>1.3125</v>
      </c>
      <c r="F308">
        <v>84</v>
      </c>
      <c r="G308">
        <v>64</v>
      </c>
      <c r="H308" s="2">
        <v>0</v>
      </c>
      <c r="I308" s="2">
        <f>AVERAGE(Table1[[#This Row],[Estimated costs 1]:[Estimated costs 20]])</f>
        <v>0</v>
      </c>
      <c r="J308" s="2">
        <f>_xlfn.STDEV.P(Table1[[#This Row],[Estimated costs 1]:[Estimated costs 20]])</f>
        <v>0</v>
      </c>
      <c r="K308" s="2" t="e">
        <f>Table1[[#This Row],[Dev]]/Table1[[#This Row],[Mean]]*100</f>
        <v>#DIV/0!</v>
      </c>
      <c r="L308" s="2">
        <f>Table1[[#This Row],[Estimated costs 1]]-Table1[[#This Row],[Actual cost]]</f>
        <v>0</v>
      </c>
      <c r="M308" s="2" t="e">
        <f>Table1[[#This Row],[Diff 1]]/Table1[[#This Row],[Actual cost]]*100</f>
        <v>#DIV/0!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</row>
    <row r="309" spans="1:33" x14ac:dyDescent="0.3">
      <c r="A309" t="s">
        <v>329</v>
      </c>
      <c r="B309">
        <v>307</v>
      </c>
      <c r="C309" t="str">
        <f>LEFT(Table1[[#This Row],[Contingency id]])</f>
        <v>A</v>
      </c>
      <c r="D309" s="1">
        <v>0</v>
      </c>
      <c r="E309" s="1">
        <v>1.4736842105263099</v>
      </c>
      <c r="F309">
        <v>84</v>
      </c>
      <c r="G309">
        <v>57</v>
      </c>
      <c r="H309" s="2">
        <v>0</v>
      </c>
      <c r="I309" s="2">
        <f>AVERAGE(Table1[[#This Row],[Estimated costs 1]:[Estimated costs 20]])</f>
        <v>0</v>
      </c>
      <c r="J309" s="2">
        <f>_xlfn.STDEV.P(Table1[[#This Row],[Estimated costs 1]:[Estimated costs 20]])</f>
        <v>0</v>
      </c>
      <c r="K309" s="2" t="e">
        <f>Table1[[#This Row],[Dev]]/Table1[[#This Row],[Mean]]*100</f>
        <v>#DIV/0!</v>
      </c>
      <c r="L309" s="2">
        <f>Table1[[#This Row],[Estimated costs 1]]-Table1[[#This Row],[Actual cost]]</f>
        <v>0</v>
      </c>
      <c r="M309" s="2" t="e">
        <f>Table1[[#This Row],[Diff 1]]/Table1[[#This Row],[Actual cost]]*100</f>
        <v>#DIV/0!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</row>
    <row r="310" spans="1:33" x14ac:dyDescent="0.3">
      <c r="A310" t="s">
        <v>330</v>
      </c>
      <c r="B310">
        <v>308</v>
      </c>
      <c r="C310" t="str">
        <f>LEFT(Table1[[#This Row],[Contingency id]])</f>
        <v>A</v>
      </c>
      <c r="D310" s="1">
        <v>0</v>
      </c>
      <c r="E310" s="1">
        <v>1.3125</v>
      </c>
      <c r="F310">
        <v>84</v>
      </c>
      <c r="G310">
        <v>64</v>
      </c>
      <c r="H310" s="2">
        <v>0</v>
      </c>
      <c r="I310" s="2">
        <f>AVERAGE(Table1[[#This Row],[Estimated costs 1]:[Estimated costs 20]])</f>
        <v>0</v>
      </c>
      <c r="J310" s="2">
        <f>_xlfn.STDEV.P(Table1[[#This Row],[Estimated costs 1]:[Estimated costs 20]])</f>
        <v>0</v>
      </c>
      <c r="K310" s="2" t="e">
        <f>Table1[[#This Row],[Dev]]/Table1[[#This Row],[Mean]]*100</f>
        <v>#DIV/0!</v>
      </c>
      <c r="L310" s="2">
        <f>Table1[[#This Row],[Estimated costs 1]]-Table1[[#This Row],[Actual cost]]</f>
        <v>0</v>
      </c>
      <c r="M310" s="2" t="e">
        <f>Table1[[#This Row],[Diff 1]]/Table1[[#This Row],[Actual cost]]*100</f>
        <v>#DIV/0!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</row>
    <row r="311" spans="1:33" x14ac:dyDescent="0.3">
      <c r="A311" t="s">
        <v>331</v>
      </c>
      <c r="B311">
        <v>309</v>
      </c>
      <c r="C311" t="str">
        <f>LEFT(Table1[[#This Row],[Contingency id]])</f>
        <v>A</v>
      </c>
      <c r="D311" s="1">
        <v>0</v>
      </c>
      <c r="E311" s="1">
        <v>1.3333333333333299</v>
      </c>
      <c r="F311">
        <v>84</v>
      </c>
      <c r="G311">
        <v>63</v>
      </c>
      <c r="H311" s="2">
        <v>0</v>
      </c>
      <c r="I311" s="2">
        <f>AVERAGE(Table1[[#This Row],[Estimated costs 1]:[Estimated costs 20]])</f>
        <v>0</v>
      </c>
      <c r="J311" s="2">
        <f>_xlfn.STDEV.P(Table1[[#This Row],[Estimated costs 1]:[Estimated costs 20]])</f>
        <v>0</v>
      </c>
      <c r="K311" s="2" t="e">
        <f>Table1[[#This Row],[Dev]]/Table1[[#This Row],[Mean]]*100</f>
        <v>#DIV/0!</v>
      </c>
      <c r="L311" s="2">
        <f>Table1[[#This Row],[Estimated costs 1]]-Table1[[#This Row],[Actual cost]]</f>
        <v>0</v>
      </c>
      <c r="M311" s="2" t="e">
        <f>Table1[[#This Row],[Diff 1]]/Table1[[#This Row],[Actual cost]]*100</f>
        <v>#DIV/0!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</row>
    <row r="312" spans="1:33" x14ac:dyDescent="0.3">
      <c r="A312" t="s">
        <v>332</v>
      </c>
      <c r="B312">
        <v>310</v>
      </c>
      <c r="C312" t="str">
        <f>LEFT(Table1[[#This Row],[Contingency id]])</f>
        <v>A</v>
      </c>
      <c r="D312" s="1">
        <v>0</v>
      </c>
      <c r="E312" s="1">
        <v>1.3333333333333299</v>
      </c>
      <c r="F312">
        <v>84</v>
      </c>
      <c r="G312">
        <v>63</v>
      </c>
      <c r="H312" s="2">
        <v>0</v>
      </c>
      <c r="I312" s="2">
        <f>AVERAGE(Table1[[#This Row],[Estimated costs 1]:[Estimated costs 20]])</f>
        <v>0</v>
      </c>
      <c r="J312" s="2">
        <f>_xlfn.STDEV.P(Table1[[#This Row],[Estimated costs 1]:[Estimated costs 20]])</f>
        <v>0</v>
      </c>
      <c r="K312" s="2" t="e">
        <f>Table1[[#This Row],[Dev]]/Table1[[#This Row],[Mean]]*100</f>
        <v>#DIV/0!</v>
      </c>
      <c r="L312" s="2">
        <f>Table1[[#This Row],[Estimated costs 1]]-Table1[[#This Row],[Actual cost]]</f>
        <v>0</v>
      </c>
      <c r="M312" s="2" t="e">
        <f>Table1[[#This Row],[Diff 1]]/Table1[[#This Row],[Actual cost]]*100</f>
        <v>#DIV/0!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</row>
    <row r="313" spans="1:33" x14ac:dyDescent="0.3">
      <c r="A313" t="s">
        <v>333</v>
      </c>
      <c r="B313">
        <v>311</v>
      </c>
      <c r="C313" t="str">
        <f>LEFT(Table1[[#This Row],[Contingency id]])</f>
        <v>A</v>
      </c>
      <c r="D313" s="1">
        <v>0</v>
      </c>
      <c r="E313" s="1">
        <v>1.1875</v>
      </c>
      <c r="F313">
        <v>38</v>
      </c>
      <c r="G313">
        <v>32</v>
      </c>
      <c r="H313" s="2">
        <v>0</v>
      </c>
      <c r="I313" s="2">
        <f>AVERAGE(Table1[[#This Row],[Estimated costs 1]:[Estimated costs 20]])</f>
        <v>0</v>
      </c>
      <c r="J313" s="2">
        <f>_xlfn.STDEV.P(Table1[[#This Row],[Estimated costs 1]:[Estimated costs 20]])</f>
        <v>0</v>
      </c>
      <c r="K313" s="2" t="e">
        <f>Table1[[#This Row],[Dev]]/Table1[[#This Row],[Mean]]*100</f>
        <v>#DIV/0!</v>
      </c>
      <c r="L313" s="2">
        <f>Table1[[#This Row],[Estimated costs 1]]-Table1[[#This Row],[Actual cost]]</f>
        <v>0</v>
      </c>
      <c r="M313" s="2" t="e">
        <f>Table1[[#This Row],[Diff 1]]/Table1[[#This Row],[Actual cost]]*100</f>
        <v>#DIV/0!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</row>
    <row r="314" spans="1:33" x14ac:dyDescent="0.3">
      <c r="A314" t="s">
        <v>334</v>
      </c>
      <c r="B314">
        <v>312</v>
      </c>
      <c r="C314" t="str">
        <f>LEFT(Table1[[#This Row],[Contingency id]])</f>
        <v>A</v>
      </c>
      <c r="D314" s="1">
        <v>0</v>
      </c>
      <c r="E314" s="1">
        <v>1.3571428571428501</v>
      </c>
      <c r="F314">
        <v>38</v>
      </c>
      <c r="G314">
        <v>28</v>
      </c>
      <c r="H314" s="2">
        <v>0</v>
      </c>
      <c r="I314" s="2">
        <f>AVERAGE(Table1[[#This Row],[Estimated costs 1]:[Estimated costs 20]])</f>
        <v>0</v>
      </c>
      <c r="J314" s="2">
        <f>_xlfn.STDEV.P(Table1[[#This Row],[Estimated costs 1]:[Estimated costs 20]])</f>
        <v>0</v>
      </c>
      <c r="K314" s="2" t="e">
        <f>Table1[[#This Row],[Dev]]/Table1[[#This Row],[Mean]]*100</f>
        <v>#DIV/0!</v>
      </c>
      <c r="L314" s="2">
        <f>Table1[[#This Row],[Estimated costs 1]]-Table1[[#This Row],[Actual cost]]</f>
        <v>0</v>
      </c>
      <c r="M314" s="2" t="e">
        <f>Table1[[#This Row],[Diff 1]]/Table1[[#This Row],[Actual cost]]*100</f>
        <v>#DIV/0!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</row>
    <row r="315" spans="1:33" x14ac:dyDescent="0.3">
      <c r="A315" t="s">
        <v>335</v>
      </c>
      <c r="B315">
        <v>313</v>
      </c>
      <c r="C315" t="str">
        <f>LEFT(Table1[[#This Row],[Contingency id]])</f>
        <v>A</v>
      </c>
      <c r="D315" s="1">
        <v>0</v>
      </c>
      <c r="E315" s="1">
        <v>1.1875</v>
      </c>
      <c r="F315">
        <v>38</v>
      </c>
      <c r="G315">
        <v>32</v>
      </c>
      <c r="H315" s="2">
        <v>0</v>
      </c>
      <c r="I315" s="2">
        <f>AVERAGE(Table1[[#This Row],[Estimated costs 1]:[Estimated costs 20]])</f>
        <v>0</v>
      </c>
      <c r="J315" s="2">
        <f>_xlfn.STDEV.P(Table1[[#This Row],[Estimated costs 1]:[Estimated costs 20]])</f>
        <v>0</v>
      </c>
      <c r="K315" s="2" t="e">
        <f>Table1[[#This Row],[Dev]]/Table1[[#This Row],[Mean]]*100</f>
        <v>#DIV/0!</v>
      </c>
      <c r="L315" s="2">
        <f>Table1[[#This Row],[Estimated costs 1]]-Table1[[#This Row],[Actual cost]]</f>
        <v>0</v>
      </c>
      <c r="M315" s="2" t="e">
        <f>Table1[[#This Row],[Diff 1]]/Table1[[#This Row],[Actual cost]]*100</f>
        <v>#DIV/0!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</row>
    <row r="316" spans="1:33" x14ac:dyDescent="0.3">
      <c r="A316" t="s">
        <v>336</v>
      </c>
      <c r="B316">
        <v>314</v>
      </c>
      <c r="C316" t="str">
        <f>LEFT(Table1[[#This Row],[Contingency id]])</f>
        <v>A</v>
      </c>
      <c r="D316" s="1">
        <v>0</v>
      </c>
      <c r="E316" s="1">
        <v>1.1875</v>
      </c>
      <c r="F316">
        <v>38</v>
      </c>
      <c r="G316">
        <v>32</v>
      </c>
      <c r="H316" s="2">
        <v>0</v>
      </c>
      <c r="I316" s="2">
        <f>AVERAGE(Table1[[#This Row],[Estimated costs 1]:[Estimated costs 20]])</f>
        <v>0</v>
      </c>
      <c r="J316" s="2">
        <f>_xlfn.STDEV.P(Table1[[#This Row],[Estimated costs 1]:[Estimated costs 20]])</f>
        <v>0</v>
      </c>
      <c r="K316" s="2" t="e">
        <f>Table1[[#This Row],[Dev]]/Table1[[#This Row],[Mean]]*100</f>
        <v>#DIV/0!</v>
      </c>
      <c r="L316" s="2">
        <f>Table1[[#This Row],[Estimated costs 1]]-Table1[[#This Row],[Actual cost]]</f>
        <v>0</v>
      </c>
      <c r="M316" s="2" t="e">
        <f>Table1[[#This Row],[Diff 1]]/Table1[[#This Row],[Actual cost]]*100</f>
        <v>#DIV/0!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</row>
    <row r="317" spans="1:33" x14ac:dyDescent="0.3">
      <c r="A317" t="s">
        <v>337</v>
      </c>
      <c r="B317">
        <v>315</v>
      </c>
      <c r="C317" t="str">
        <f>LEFT(Table1[[#This Row],[Contingency id]])</f>
        <v>A</v>
      </c>
      <c r="D317" s="1">
        <v>0</v>
      </c>
      <c r="E317" s="1">
        <v>1.3571428571428501</v>
      </c>
      <c r="F317">
        <v>38</v>
      </c>
      <c r="G317">
        <v>28</v>
      </c>
      <c r="H317" s="2">
        <v>0</v>
      </c>
      <c r="I317" s="2">
        <f>AVERAGE(Table1[[#This Row],[Estimated costs 1]:[Estimated costs 20]])</f>
        <v>0</v>
      </c>
      <c r="J317" s="2">
        <f>_xlfn.STDEV.P(Table1[[#This Row],[Estimated costs 1]:[Estimated costs 20]])</f>
        <v>0</v>
      </c>
      <c r="K317" s="2" t="e">
        <f>Table1[[#This Row],[Dev]]/Table1[[#This Row],[Mean]]*100</f>
        <v>#DIV/0!</v>
      </c>
      <c r="L317" s="2">
        <f>Table1[[#This Row],[Estimated costs 1]]-Table1[[#This Row],[Actual cost]]</f>
        <v>0</v>
      </c>
      <c r="M317" s="2" t="e">
        <f>Table1[[#This Row],[Diff 1]]/Table1[[#This Row],[Actual cost]]*100</f>
        <v>#DIV/0!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</row>
    <row r="318" spans="1:33" x14ac:dyDescent="0.3">
      <c r="A318" t="s">
        <v>338</v>
      </c>
      <c r="B318">
        <v>316</v>
      </c>
      <c r="C318" t="str">
        <f>LEFT(Table1[[#This Row],[Contingency id]])</f>
        <v>A</v>
      </c>
      <c r="D318" s="1">
        <v>0</v>
      </c>
      <c r="E318" s="1">
        <v>1.0857142857142801</v>
      </c>
      <c r="F318">
        <v>38</v>
      </c>
      <c r="G318">
        <v>35</v>
      </c>
      <c r="H318" s="2">
        <v>0</v>
      </c>
      <c r="I318" s="2">
        <f>AVERAGE(Table1[[#This Row],[Estimated costs 1]:[Estimated costs 20]])</f>
        <v>0</v>
      </c>
      <c r="J318" s="2">
        <f>_xlfn.STDEV.P(Table1[[#This Row],[Estimated costs 1]:[Estimated costs 20]])</f>
        <v>0</v>
      </c>
      <c r="K318" s="2" t="e">
        <f>Table1[[#This Row],[Dev]]/Table1[[#This Row],[Mean]]*100</f>
        <v>#DIV/0!</v>
      </c>
      <c r="L318" s="2">
        <f>Table1[[#This Row],[Estimated costs 1]]-Table1[[#This Row],[Actual cost]]</f>
        <v>0</v>
      </c>
      <c r="M318" s="2" t="e">
        <f>Table1[[#This Row],[Diff 1]]/Table1[[#This Row],[Actual cost]]*100</f>
        <v>#DIV/0!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</row>
    <row r="319" spans="1:33" x14ac:dyDescent="0.3">
      <c r="A319" t="s">
        <v>339</v>
      </c>
      <c r="B319">
        <v>317</v>
      </c>
      <c r="C319" t="str">
        <f>LEFT(Table1[[#This Row],[Contingency id]])</f>
        <v>A</v>
      </c>
      <c r="D319" s="1">
        <v>0</v>
      </c>
      <c r="E319" s="1">
        <v>1.2666666666666599</v>
      </c>
      <c r="F319">
        <v>38</v>
      </c>
      <c r="G319">
        <v>30</v>
      </c>
      <c r="H319" s="2">
        <v>0</v>
      </c>
      <c r="I319" s="2">
        <f>AVERAGE(Table1[[#This Row],[Estimated costs 1]:[Estimated costs 20]])</f>
        <v>0</v>
      </c>
      <c r="J319" s="2">
        <f>_xlfn.STDEV.P(Table1[[#This Row],[Estimated costs 1]:[Estimated costs 20]])</f>
        <v>0</v>
      </c>
      <c r="K319" s="2" t="e">
        <f>Table1[[#This Row],[Dev]]/Table1[[#This Row],[Mean]]*100</f>
        <v>#DIV/0!</v>
      </c>
      <c r="L319" s="2">
        <f>Table1[[#This Row],[Estimated costs 1]]-Table1[[#This Row],[Actual cost]]</f>
        <v>0</v>
      </c>
      <c r="M319" s="2" t="e">
        <f>Table1[[#This Row],[Diff 1]]/Table1[[#This Row],[Actual cost]]*100</f>
        <v>#DIV/0!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</row>
    <row r="320" spans="1:33" x14ac:dyDescent="0.3">
      <c r="A320" t="s">
        <v>340</v>
      </c>
      <c r="B320">
        <v>318</v>
      </c>
      <c r="C320" t="str">
        <f>LEFT(Table1[[#This Row],[Contingency id]])</f>
        <v>A</v>
      </c>
      <c r="D320" s="1">
        <v>0</v>
      </c>
      <c r="E320" s="1">
        <v>1.3103448275862</v>
      </c>
      <c r="F320">
        <v>38</v>
      </c>
      <c r="G320">
        <v>29</v>
      </c>
      <c r="H320" s="2">
        <v>0</v>
      </c>
      <c r="I320" s="2">
        <f>AVERAGE(Table1[[#This Row],[Estimated costs 1]:[Estimated costs 20]])</f>
        <v>0</v>
      </c>
      <c r="J320" s="2">
        <f>_xlfn.STDEV.P(Table1[[#This Row],[Estimated costs 1]:[Estimated costs 20]])</f>
        <v>0</v>
      </c>
      <c r="K320" s="2" t="e">
        <f>Table1[[#This Row],[Dev]]/Table1[[#This Row],[Mean]]*100</f>
        <v>#DIV/0!</v>
      </c>
      <c r="L320" s="2">
        <f>Table1[[#This Row],[Estimated costs 1]]-Table1[[#This Row],[Actual cost]]</f>
        <v>0</v>
      </c>
      <c r="M320" s="2" t="e">
        <f>Table1[[#This Row],[Diff 1]]/Table1[[#This Row],[Actual cost]]*100</f>
        <v>#DIV/0!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</row>
    <row r="321" spans="1:33" x14ac:dyDescent="0.3">
      <c r="A321" t="s">
        <v>341</v>
      </c>
      <c r="B321">
        <v>319</v>
      </c>
      <c r="C321" t="str">
        <f>LEFT(Table1[[#This Row],[Contingency id]])</f>
        <v>A</v>
      </c>
      <c r="D321" s="1">
        <v>0</v>
      </c>
      <c r="E321" s="1">
        <v>1.3235294117647001</v>
      </c>
      <c r="F321">
        <v>45</v>
      </c>
      <c r="G321">
        <v>34</v>
      </c>
      <c r="H321" s="2">
        <v>0</v>
      </c>
      <c r="I321" s="2">
        <f>AVERAGE(Table1[[#This Row],[Estimated costs 1]:[Estimated costs 20]])</f>
        <v>0</v>
      </c>
      <c r="J321" s="2">
        <f>_xlfn.STDEV.P(Table1[[#This Row],[Estimated costs 1]:[Estimated costs 20]])</f>
        <v>0</v>
      </c>
      <c r="K321" s="2" t="e">
        <f>Table1[[#This Row],[Dev]]/Table1[[#This Row],[Mean]]*100</f>
        <v>#DIV/0!</v>
      </c>
      <c r="L321" s="2">
        <f>Table1[[#This Row],[Estimated costs 1]]-Table1[[#This Row],[Actual cost]]</f>
        <v>0</v>
      </c>
      <c r="M321" s="2" t="e">
        <f>Table1[[#This Row],[Diff 1]]/Table1[[#This Row],[Actual cost]]*100</f>
        <v>#DIV/0!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</row>
    <row r="322" spans="1:33" x14ac:dyDescent="0.3">
      <c r="A322" t="s">
        <v>342</v>
      </c>
      <c r="B322">
        <v>320</v>
      </c>
      <c r="C322" t="str">
        <f>LEFT(Table1[[#This Row],[Contingency id]])</f>
        <v>A</v>
      </c>
      <c r="D322" s="1">
        <v>0</v>
      </c>
      <c r="E322" s="1">
        <v>1.125</v>
      </c>
      <c r="F322">
        <v>45</v>
      </c>
      <c r="G322">
        <v>40</v>
      </c>
      <c r="H322" s="2">
        <v>0</v>
      </c>
      <c r="I322" s="2">
        <f>AVERAGE(Table1[[#This Row],[Estimated costs 1]:[Estimated costs 20]])</f>
        <v>0</v>
      </c>
      <c r="J322" s="2">
        <f>_xlfn.STDEV.P(Table1[[#This Row],[Estimated costs 1]:[Estimated costs 20]])</f>
        <v>0</v>
      </c>
      <c r="K322" s="2" t="e">
        <f>Table1[[#This Row],[Dev]]/Table1[[#This Row],[Mean]]*100</f>
        <v>#DIV/0!</v>
      </c>
      <c r="L322" s="2">
        <f>Table1[[#This Row],[Estimated costs 1]]-Table1[[#This Row],[Actual cost]]</f>
        <v>0</v>
      </c>
      <c r="M322" s="2" t="e">
        <f>Table1[[#This Row],[Diff 1]]/Table1[[#This Row],[Actual cost]]*100</f>
        <v>#DIV/0!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</row>
    <row r="323" spans="1:33" x14ac:dyDescent="0.3">
      <c r="A323" t="s">
        <v>343</v>
      </c>
      <c r="B323">
        <v>321</v>
      </c>
      <c r="C323" t="str">
        <f>LEFT(Table1[[#This Row],[Contingency id]])</f>
        <v>A</v>
      </c>
      <c r="D323" s="1">
        <v>0</v>
      </c>
      <c r="E323" s="1">
        <v>1.3235294117647001</v>
      </c>
      <c r="F323">
        <v>45</v>
      </c>
      <c r="G323">
        <v>34</v>
      </c>
      <c r="H323" s="2">
        <v>0</v>
      </c>
      <c r="I323" s="2">
        <f>AVERAGE(Table1[[#This Row],[Estimated costs 1]:[Estimated costs 20]])</f>
        <v>0</v>
      </c>
      <c r="J323" s="2">
        <f>_xlfn.STDEV.P(Table1[[#This Row],[Estimated costs 1]:[Estimated costs 20]])</f>
        <v>0</v>
      </c>
      <c r="K323" s="2" t="e">
        <f>Table1[[#This Row],[Dev]]/Table1[[#This Row],[Mean]]*100</f>
        <v>#DIV/0!</v>
      </c>
      <c r="L323" s="2">
        <f>Table1[[#This Row],[Estimated costs 1]]-Table1[[#This Row],[Actual cost]]</f>
        <v>0</v>
      </c>
      <c r="M323" s="2" t="e">
        <f>Table1[[#This Row],[Diff 1]]/Table1[[#This Row],[Actual cost]]*100</f>
        <v>#DIV/0!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</row>
    <row r="324" spans="1:33" x14ac:dyDescent="0.3">
      <c r="A324" t="s">
        <v>344</v>
      </c>
      <c r="B324">
        <v>322</v>
      </c>
      <c r="C324" t="str">
        <f>LEFT(Table1[[#This Row],[Contingency id]])</f>
        <v>A</v>
      </c>
      <c r="D324" s="1">
        <v>0</v>
      </c>
      <c r="E324" s="1">
        <v>1.21621621621621</v>
      </c>
      <c r="F324">
        <v>45</v>
      </c>
      <c r="G324">
        <v>37</v>
      </c>
      <c r="H324" s="2">
        <v>0</v>
      </c>
      <c r="I324" s="2">
        <f>AVERAGE(Table1[[#This Row],[Estimated costs 1]:[Estimated costs 20]])</f>
        <v>0</v>
      </c>
      <c r="J324" s="2">
        <f>_xlfn.STDEV.P(Table1[[#This Row],[Estimated costs 1]:[Estimated costs 20]])</f>
        <v>0</v>
      </c>
      <c r="K324" s="2" t="e">
        <f>Table1[[#This Row],[Dev]]/Table1[[#This Row],[Mean]]*100</f>
        <v>#DIV/0!</v>
      </c>
      <c r="L324" s="2">
        <f>Table1[[#This Row],[Estimated costs 1]]-Table1[[#This Row],[Actual cost]]</f>
        <v>0</v>
      </c>
      <c r="M324" s="2" t="e">
        <f>Table1[[#This Row],[Diff 1]]/Table1[[#This Row],[Actual cost]]*100</f>
        <v>#DIV/0!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</row>
    <row r="325" spans="1:33" x14ac:dyDescent="0.3">
      <c r="A325" t="s">
        <v>345</v>
      </c>
      <c r="B325">
        <v>323</v>
      </c>
      <c r="C325" t="str">
        <f>LEFT(Table1[[#This Row],[Contingency id]])</f>
        <v>A</v>
      </c>
      <c r="D325" s="1">
        <v>0</v>
      </c>
      <c r="E325" s="1">
        <v>1.3235294117647001</v>
      </c>
      <c r="F325">
        <v>45</v>
      </c>
      <c r="G325">
        <v>34</v>
      </c>
      <c r="H325" s="2">
        <v>0</v>
      </c>
      <c r="I325" s="2">
        <f>AVERAGE(Table1[[#This Row],[Estimated costs 1]:[Estimated costs 20]])</f>
        <v>0</v>
      </c>
      <c r="J325" s="2">
        <f>_xlfn.STDEV.P(Table1[[#This Row],[Estimated costs 1]:[Estimated costs 20]])</f>
        <v>0</v>
      </c>
      <c r="K325" s="2" t="e">
        <f>Table1[[#This Row],[Dev]]/Table1[[#This Row],[Mean]]*100</f>
        <v>#DIV/0!</v>
      </c>
      <c r="L325" s="2">
        <f>Table1[[#This Row],[Estimated costs 1]]-Table1[[#This Row],[Actual cost]]</f>
        <v>0</v>
      </c>
      <c r="M325" s="2" t="e">
        <f>Table1[[#This Row],[Diff 1]]/Table1[[#This Row],[Actual cost]]*100</f>
        <v>#DIV/0!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</row>
    <row r="326" spans="1:33" x14ac:dyDescent="0.3">
      <c r="A326" t="s">
        <v>346</v>
      </c>
      <c r="B326">
        <v>324</v>
      </c>
      <c r="C326" t="str">
        <f>LEFT(Table1[[#This Row],[Contingency id]])</f>
        <v>A</v>
      </c>
      <c r="D326" s="1">
        <v>0</v>
      </c>
      <c r="E326" s="1">
        <v>1.125</v>
      </c>
      <c r="F326">
        <v>45</v>
      </c>
      <c r="G326">
        <v>40</v>
      </c>
      <c r="H326" s="2">
        <v>0</v>
      </c>
      <c r="I326" s="2">
        <f>AVERAGE(Table1[[#This Row],[Estimated costs 1]:[Estimated costs 20]])</f>
        <v>0</v>
      </c>
      <c r="J326" s="2">
        <f>_xlfn.STDEV.P(Table1[[#This Row],[Estimated costs 1]:[Estimated costs 20]])</f>
        <v>0</v>
      </c>
      <c r="K326" s="2" t="e">
        <f>Table1[[#This Row],[Dev]]/Table1[[#This Row],[Mean]]*100</f>
        <v>#DIV/0!</v>
      </c>
      <c r="L326" s="2">
        <f>Table1[[#This Row],[Estimated costs 1]]-Table1[[#This Row],[Actual cost]]</f>
        <v>0</v>
      </c>
      <c r="M326" s="2" t="e">
        <f>Table1[[#This Row],[Diff 1]]/Table1[[#This Row],[Actual cost]]*100</f>
        <v>#DIV/0!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</row>
    <row r="327" spans="1:33" x14ac:dyDescent="0.3">
      <c r="A327" t="s">
        <v>347</v>
      </c>
      <c r="B327">
        <v>325</v>
      </c>
      <c r="C327" t="str">
        <f>LEFT(Table1[[#This Row],[Contingency id]])</f>
        <v>A</v>
      </c>
      <c r="D327" s="1">
        <v>0</v>
      </c>
      <c r="E327" s="1">
        <v>1.21621621621621</v>
      </c>
      <c r="F327">
        <v>45</v>
      </c>
      <c r="G327">
        <v>37</v>
      </c>
      <c r="H327" s="2">
        <v>0</v>
      </c>
      <c r="I327" s="2">
        <f>AVERAGE(Table1[[#This Row],[Estimated costs 1]:[Estimated costs 20]])</f>
        <v>0</v>
      </c>
      <c r="J327" s="2">
        <f>_xlfn.STDEV.P(Table1[[#This Row],[Estimated costs 1]:[Estimated costs 20]])</f>
        <v>0</v>
      </c>
      <c r="K327" s="2" t="e">
        <f>Table1[[#This Row],[Dev]]/Table1[[#This Row],[Mean]]*100</f>
        <v>#DIV/0!</v>
      </c>
      <c r="L327" s="2">
        <f>Table1[[#This Row],[Estimated costs 1]]-Table1[[#This Row],[Actual cost]]</f>
        <v>0</v>
      </c>
      <c r="M327" s="2" t="e">
        <f>Table1[[#This Row],[Diff 1]]/Table1[[#This Row],[Actual cost]]*100</f>
        <v>#DIV/0!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</row>
    <row r="328" spans="1:33" x14ac:dyDescent="0.3">
      <c r="A328" t="s">
        <v>348</v>
      </c>
      <c r="B328">
        <v>326</v>
      </c>
      <c r="C328" t="str">
        <f>LEFT(Table1[[#This Row],[Contingency id]])</f>
        <v>A</v>
      </c>
      <c r="D328" s="1">
        <v>0</v>
      </c>
      <c r="E328" s="1">
        <v>1.28571428571428</v>
      </c>
      <c r="F328">
        <v>45</v>
      </c>
      <c r="G328">
        <v>35</v>
      </c>
      <c r="H328" s="2">
        <v>0</v>
      </c>
      <c r="I328" s="2">
        <f>AVERAGE(Table1[[#This Row],[Estimated costs 1]:[Estimated costs 20]])</f>
        <v>0</v>
      </c>
      <c r="J328" s="2">
        <f>_xlfn.STDEV.P(Table1[[#This Row],[Estimated costs 1]:[Estimated costs 20]])</f>
        <v>0</v>
      </c>
      <c r="K328" s="2" t="e">
        <f>Table1[[#This Row],[Dev]]/Table1[[#This Row],[Mean]]*100</f>
        <v>#DIV/0!</v>
      </c>
      <c r="L328" s="2">
        <f>Table1[[#This Row],[Estimated costs 1]]-Table1[[#This Row],[Actual cost]]</f>
        <v>0</v>
      </c>
      <c r="M328" s="2" t="e">
        <f>Table1[[#This Row],[Diff 1]]/Table1[[#This Row],[Actual cost]]*100</f>
        <v>#DIV/0!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</row>
    <row r="329" spans="1:33" x14ac:dyDescent="0.3">
      <c r="A329" t="s">
        <v>349</v>
      </c>
      <c r="B329">
        <v>327</v>
      </c>
      <c r="C329" t="str">
        <f>LEFT(Table1[[#This Row],[Contingency id]])</f>
        <v>A</v>
      </c>
      <c r="D329" s="1">
        <v>0</v>
      </c>
      <c r="E329" s="1">
        <v>1.1875</v>
      </c>
      <c r="F329">
        <v>19</v>
      </c>
      <c r="G329">
        <v>16</v>
      </c>
      <c r="H329" s="2">
        <v>0</v>
      </c>
      <c r="I329" s="2">
        <f>AVERAGE(Table1[[#This Row],[Estimated costs 1]:[Estimated costs 20]])</f>
        <v>0</v>
      </c>
      <c r="J329" s="2">
        <f>_xlfn.STDEV.P(Table1[[#This Row],[Estimated costs 1]:[Estimated costs 20]])</f>
        <v>0</v>
      </c>
      <c r="K329" s="2" t="e">
        <f>Table1[[#This Row],[Dev]]/Table1[[#This Row],[Mean]]*100</f>
        <v>#DIV/0!</v>
      </c>
      <c r="L329" s="2">
        <f>Table1[[#This Row],[Estimated costs 1]]-Table1[[#This Row],[Actual cost]]</f>
        <v>0</v>
      </c>
      <c r="M329" s="2" t="e">
        <f>Table1[[#This Row],[Diff 1]]/Table1[[#This Row],[Actual cost]]*100</f>
        <v>#DIV/0!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</row>
    <row r="330" spans="1:33" x14ac:dyDescent="0.3">
      <c r="A330" t="s">
        <v>350</v>
      </c>
      <c r="B330">
        <v>328</v>
      </c>
      <c r="C330" t="str">
        <f>LEFT(Table1[[#This Row],[Contingency id]])</f>
        <v>A</v>
      </c>
      <c r="D330" s="1">
        <v>0</v>
      </c>
      <c r="E330" s="1">
        <v>1.1176470588235199</v>
      </c>
      <c r="F330">
        <v>19</v>
      </c>
      <c r="G330">
        <v>17</v>
      </c>
      <c r="H330" s="2">
        <v>0</v>
      </c>
      <c r="I330" s="2">
        <f>AVERAGE(Table1[[#This Row],[Estimated costs 1]:[Estimated costs 20]])</f>
        <v>0</v>
      </c>
      <c r="J330" s="2">
        <f>_xlfn.STDEV.P(Table1[[#This Row],[Estimated costs 1]:[Estimated costs 20]])</f>
        <v>0</v>
      </c>
      <c r="K330" s="2" t="e">
        <f>Table1[[#This Row],[Dev]]/Table1[[#This Row],[Mean]]*100</f>
        <v>#DIV/0!</v>
      </c>
      <c r="L330" s="2">
        <f>Table1[[#This Row],[Estimated costs 1]]-Table1[[#This Row],[Actual cost]]</f>
        <v>0</v>
      </c>
      <c r="M330" s="2" t="e">
        <f>Table1[[#This Row],[Diff 1]]/Table1[[#This Row],[Actual cost]]*100</f>
        <v>#DIV/0!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</row>
    <row r="331" spans="1:33" x14ac:dyDescent="0.3">
      <c r="A331" t="s">
        <v>351</v>
      </c>
      <c r="B331">
        <v>329</v>
      </c>
      <c r="C331" t="str">
        <f>LEFT(Table1[[#This Row],[Contingency id]])</f>
        <v>A</v>
      </c>
      <c r="D331" s="1">
        <v>0</v>
      </c>
      <c r="E331" s="1">
        <v>1.1875</v>
      </c>
      <c r="F331">
        <v>19</v>
      </c>
      <c r="G331">
        <v>16</v>
      </c>
      <c r="H331" s="2">
        <v>0</v>
      </c>
      <c r="I331" s="2">
        <f>AVERAGE(Table1[[#This Row],[Estimated costs 1]:[Estimated costs 20]])</f>
        <v>0</v>
      </c>
      <c r="J331" s="2">
        <f>_xlfn.STDEV.P(Table1[[#This Row],[Estimated costs 1]:[Estimated costs 20]])</f>
        <v>0</v>
      </c>
      <c r="K331" s="2" t="e">
        <f>Table1[[#This Row],[Dev]]/Table1[[#This Row],[Mean]]*100</f>
        <v>#DIV/0!</v>
      </c>
      <c r="L331" s="2">
        <f>Table1[[#This Row],[Estimated costs 1]]-Table1[[#This Row],[Actual cost]]</f>
        <v>0</v>
      </c>
      <c r="M331" s="2" t="e">
        <f>Table1[[#This Row],[Diff 1]]/Table1[[#This Row],[Actual cost]]*100</f>
        <v>#DIV/0!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</row>
    <row r="332" spans="1:33" x14ac:dyDescent="0.3">
      <c r="A332" t="s">
        <v>352</v>
      </c>
      <c r="B332">
        <v>330</v>
      </c>
      <c r="C332" t="str">
        <f>LEFT(Table1[[#This Row],[Contingency id]])</f>
        <v>A</v>
      </c>
      <c r="D332" s="1">
        <v>0</v>
      </c>
      <c r="E332" s="1">
        <v>1.1176470588235199</v>
      </c>
      <c r="F332">
        <v>19</v>
      </c>
      <c r="G332">
        <v>17</v>
      </c>
      <c r="H332" s="2">
        <v>0</v>
      </c>
      <c r="I332" s="2">
        <f>AVERAGE(Table1[[#This Row],[Estimated costs 1]:[Estimated costs 20]])</f>
        <v>0</v>
      </c>
      <c r="J332" s="2">
        <f>_xlfn.STDEV.P(Table1[[#This Row],[Estimated costs 1]:[Estimated costs 20]])</f>
        <v>0</v>
      </c>
      <c r="K332" s="2" t="e">
        <f>Table1[[#This Row],[Dev]]/Table1[[#This Row],[Mean]]*100</f>
        <v>#DIV/0!</v>
      </c>
      <c r="L332" s="2">
        <f>Table1[[#This Row],[Estimated costs 1]]-Table1[[#This Row],[Actual cost]]</f>
        <v>0</v>
      </c>
      <c r="M332" s="2" t="e">
        <f>Table1[[#This Row],[Diff 1]]/Table1[[#This Row],[Actual cost]]*100</f>
        <v>#DIV/0!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</row>
    <row r="333" spans="1:33" x14ac:dyDescent="0.3">
      <c r="A333" t="s">
        <v>353</v>
      </c>
      <c r="B333">
        <v>331</v>
      </c>
      <c r="C333" t="str">
        <f>LEFT(Table1[[#This Row],[Contingency id]])</f>
        <v>A</v>
      </c>
      <c r="D333" s="1">
        <v>0</v>
      </c>
      <c r="E333" s="1">
        <v>1.05555555555555</v>
      </c>
      <c r="F333">
        <v>19</v>
      </c>
      <c r="G333">
        <v>18</v>
      </c>
      <c r="H333" s="2">
        <v>0</v>
      </c>
      <c r="I333" s="2">
        <f>AVERAGE(Table1[[#This Row],[Estimated costs 1]:[Estimated costs 20]])</f>
        <v>0</v>
      </c>
      <c r="J333" s="2">
        <f>_xlfn.STDEV.P(Table1[[#This Row],[Estimated costs 1]:[Estimated costs 20]])</f>
        <v>0</v>
      </c>
      <c r="K333" s="2" t="e">
        <f>Table1[[#This Row],[Dev]]/Table1[[#This Row],[Mean]]*100</f>
        <v>#DIV/0!</v>
      </c>
      <c r="L333" s="2">
        <f>Table1[[#This Row],[Estimated costs 1]]-Table1[[#This Row],[Actual cost]]</f>
        <v>0</v>
      </c>
      <c r="M333" s="2" t="e">
        <f>Table1[[#This Row],[Diff 1]]/Table1[[#This Row],[Actual cost]]*100</f>
        <v>#DIV/0!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</row>
    <row r="334" spans="1:33" x14ac:dyDescent="0.3">
      <c r="A334" t="s">
        <v>354</v>
      </c>
      <c r="B334">
        <v>332</v>
      </c>
      <c r="C334" t="str">
        <f>LEFT(Table1[[#This Row],[Contingency id]])</f>
        <v>A</v>
      </c>
      <c r="D334" s="1">
        <v>0</v>
      </c>
      <c r="E334" s="1">
        <v>1.05555555555555</v>
      </c>
      <c r="F334">
        <v>19</v>
      </c>
      <c r="G334">
        <v>18</v>
      </c>
      <c r="H334" s="2">
        <v>0</v>
      </c>
      <c r="I334" s="2">
        <f>AVERAGE(Table1[[#This Row],[Estimated costs 1]:[Estimated costs 20]])</f>
        <v>0</v>
      </c>
      <c r="J334" s="2">
        <f>_xlfn.STDEV.P(Table1[[#This Row],[Estimated costs 1]:[Estimated costs 20]])</f>
        <v>0</v>
      </c>
      <c r="K334" s="2" t="e">
        <f>Table1[[#This Row],[Dev]]/Table1[[#This Row],[Mean]]*100</f>
        <v>#DIV/0!</v>
      </c>
      <c r="L334" s="2">
        <f>Table1[[#This Row],[Estimated costs 1]]-Table1[[#This Row],[Actual cost]]</f>
        <v>0</v>
      </c>
      <c r="M334" s="2" t="e">
        <f>Table1[[#This Row],[Diff 1]]/Table1[[#This Row],[Actual cost]]*100</f>
        <v>#DIV/0!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</row>
    <row r="335" spans="1:33" x14ac:dyDescent="0.3">
      <c r="A335" t="s">
        <v>355</v>
      </c>
      <c r="B335">
        <v>333</v>
      </c>
      <c r="C335" t="str">
        <f>LEFT(Table1[[#This Row],[Contingency id]])</f>
        <v>A</v>
      </c>
      <c r="D335" s="1">
        <v>0</v>
      </c>
      <c r="E335" s="1">
        <v>1.1764705882352899</v>
      </c>
      <c r="F335">
        <v>20</v>
      </c>
      <c r="G335">
        <v>17</v>
      </c>
      <c r="H335" s="2">
        <v>0</v>
      </c>
      <c r="I335" s="2">
        <f>AVERAGE(Table1[[#This Row],[Estimated costs 1]:[Estimated costs 20]])</f>
        <v>0</v>
      </c>
      <c r="J335" s="2">
        <f>_xlfn.STDEV.P(Table1[[#This Row],[Estimated costs 1]:[Estimated costs 20]])</f>
        <v>0</v>
      </c>
      <c r="K335" s="2" t="e">
        <f>Table1[[#This Row],[Dev]]/Table1[[#This Row],[Mean]]*100</f>
        <v>#DIV/0!</v>
      </c>
      <c r="L335" s="2">
        <f>Table1[[#This Row],[Estimated costs 1]]-Table1[[#This Row],[Actual cost]]</f>
        <v>0</v>
      </c>
      <c r="M335" s="2" t="e">
        <f>Table1[[#This Row],[Diff 1]]/Table1[[#This Row],[Actual cost]]*100</f>
        <v>#DIV/0!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</row>
    <row r="336" spans="1:33" x14ac:dyDescent="0.3">
      <c r="A336" t="s">
        <v>356</v>
      </c>
      <c r="B336">
        <v>334</v>
      </c>
      <c r="C336" t="str">
        <f>LEFT(Table1[[#This Row],[Contingency id]])</f>
        <v>A</v>
      </c>
      <c r="D336" s="1">
        <v>0</v>
      </c>
      <c r="E336" s="1">
        <v>1.0526315789473599</v>
      </c>
      <c r="F336">
        <v>20</v>
      </c>
      <c r="G336">
        <v>19</v>
      </c>
      <c r="H336" s="2">
        <v>0</v>
      </c>
      <c r="I336" s="2">
        <f>AVERAGE(Table1[[#This Row],[Estimated costs 1]:[Estimated costs 20]])</f>
        <v>0</v>
      </c>
      <c r="J336" s="2">
        <f>_xlfn.STDEV.P(Table1[[#This Row],[Estimated costs 1]:[Estimated costs 20]])</f>
        <v>0</v>
      </c>
      <c r="K336" s="2" t="e">
        <f>Table1[[#This Row],[Dev]]/Table1[[#This Row],[Mean]]*100</f>
        <v>#DIV/0!</v>
      </c>
      <c r="L336" s="2">
        <f>Table1[[#This Row],[Estimated costs 1]]-Table1[[#This Row],[Actual cost]]</f>
        <v>0</v>
      </c>
      <c r="M336" s="2" t="e">
        <f>Table1[[#This Row],[Diff 1]]/Table1[[#This Row],[Actual cost]]*100</f>
        <v>#DIV/0!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</row>
    <row r="337" spans="1:33" x14ac:dyDescent="0.3">
      <c r="A337" t="s">
        <v>357</v>
      </c>
      <c r="B337">
        <v>335</v>
      </c>
      <c r="C337" t="str">
        <f>LEFT(Table1[[#This Row],[Contingency id]])</f>
        <v>A</v>
      </c>
      <c r="D337" s="1">
        <v>0</v>
      </c>
      <c r="E337" s="1">
        <v>1.0526315789473599</v>
      </c>
      <c r="F337">
        <v>20</v>
      </c>
      <c r="G337">
        <v>19</v>
      </c>
      <c r="H337" s="2">
        <v>0</v>
      </c>
      <c r="I337" s="2">
        <f>AVERAGE(Table1[[#This Row],[Estimated costs 1]:[Estimated costs 20]])</f>
        <v>0</v>
      </c>
      <c r="J337" s="2">
        <f>_xlfn.STDEV.P(Table1[[#This Row],[Estimated costs 1]:[Estimated costs 20]])</f>
        <v>0</v>
      </c>
      <c r="K337" s="2" t="e">
        <f>Table1[[#This Row],[Dev]]/Table1[[#This Row],[Mean]]*100</f>
        <v>#DIV/0!</v>
      </c>
      <c r="L337" s="2">
        <f>Table1[[#This Row],[Estimated costs 1]]-Table1[[#This Row],[Actual cost]]</f>
        <v>0</v>
      </c>
      <c r="M337" s="2" t="e">
        <f>Table1[[#This Row],[Diff 1]]/Table1[[#This Row],[Actual cost]]*100</f>
        <v>#DIV/0!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</row>
    <row r="338" spans="1:33" x14ac:dyDescent="0.3">
      <c r="A338" t="s">
        <v>358</v>
      </c>
      <c r="B338">
        <v>336</v>
      </c>
      <c r="C338" t="str">
        <f>LEFT(Table1[[#This Row],[Contingency id]])</f>
        <v>A</v>
      </c>
      <c r="D338" s="1">
        <v>0</v>
      </c>
      <c r="E338" s="1">
        <v>1.9156626506023999</v>
      </c>
      <c r="F338">
        <v>159</v>
      </c>
      <c r="G338">
        <v>83</v>
      </c>
      <c r="H338" s="2">
        <v>0</v>
      </c>
      <c r="I338" s="2">
        <f>AVERAGE(Table1[[#This Row],[Estimated costs 1]:[Estimated costs 20]])</f>
        <v>0</v>
      </c>
      <c r="J338" s="2">
        <f>_xlfn.STDEV.P(Table1[[#This Row],[Estimated costs 1]:[Estimated costs 20]])</f>
        <v>0</v>
      </c>
      <c r="K338" s="2" t="e">
        <f>Table1[[#This Row],[Dev]]/Table1[[#This Row],[Mean]]*100</f>
        <v>#DIV/0!</v>
      </c>
      <c r="L338" s="2">
        <f>Table1[[#This Row],[Estimated costs 1]]-Table1[[#This Row],[Actual cost]]</f>
        <v>0</v>
      </c>
      <c r="M338" s="2" t="e">
        <f>Table1[[#This Row],[Diff 1]]/Table1[[#This Row],[Actual cost]]*100</f>
        <v>#DIV/0!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</row>
    <row r="339" spans="1:33" x14ac:dyDescent="0.3">
      <c r="A339" t="s">
        <v>359</v>
      </c>
      <c r="B339">
        <v>337</v>
      </c>
      <c r="C339" t="str">
        <f>LEFT(Table1[[#This Row],[Contingency id]])</f>
        <v>A</v>
      </c>
      <c r="D339" s="1">
        <v>0</v>
      </c>
      <c r="E339" s="1">
        <v>1.6914893617021201</v>
      </c>
      <c r="F339">
        <v>159</v>
      </c>
      <c r="G339">
        <v>94</v>
      </c>
      <c r="H339" s="2">
        <v>0</v>
      </c>
      <c r="I339" s="2">
        <f>AVERAGE(Table1[[#This Row],[Estimated costs 1]:[Estimated costs 20]])</f>
        <v>0</v>
      </c>
      <c r="J339" s="2">
        <f>_xlfn.STDEV.P(Table1[[#This Row],[Estimated costs 1]:[Estimated costs 20]])</f>
        <v>0</v>
      </c>
      <c r="K339" s="2" t="e">
        <f>Table1[[#This Row],[Dev]]/Table1[[#This Row],[Mean]]*100</f>
        <v>#DIV/0!</v>
      </c>
      <c r="L339" s="2">
        <f>Table1[[#This Row],[Estimated costs 1]]-Table1[[#This Row],[Actual cost]]</f>
        <v>0</v>
      </c>
      <c r="M339" s="2" t="e">
        <f>Table1[[#This Row],[Diff 1]]/Table1[[#This Row],[Actual cost]]*100</f>
        <v>#DIV/0!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</row>
    <row r="340" spans="1:33" x14ac:dyDescent="0.3">
      <c r="A340" t="s">
        <v>360</v>
      </c>
      <c r="B340">
        <v>338</v>
      </c>
      <c r="C340" t="str">
        <f>LEFT(Table1[[#This Row],[Contingency id]])</f>
        <v>A</v>
      </c>
      <c r="D340" s="1">
        <v>0</v>
      </c>
      <c r="E340" s="1">
        <v>1.78651685393258</v>
      </c>
      <c r="F340">
        <v>159</v>
      </c>
      <c r="G340">
        <v>89</v>
      </c>
      <c r="H340" s="2">
        <v>0</v>
      </c>
      <c r="I340" s="2">
        <f>AVERAGE(Table1[[#This Row],[Estimated costs 1]:[Estimated costs 20]])</f>
        <v>0</v>
      </c>
      <c r="J340" s="2">
        <f>_xlfn.STDEV.P(Table1[[#This Row],[Estimated costs 1]:[Estimated costs 20]])</f>
        <v>0</v>
      </c>
      <c r="K340" s="2" t="e">
        <f>Table1[[#This Row],[Dev]]/Table1[[#This Row],[Mean]]*100</f>
        <v>#DIV/0!</v>
      </c>
      <c r="L340" s="2">
        <f>Table1[[#This Row],[Estimated costs 1]]-Table1[[#This Row],[Actual cost]]</f>
        <v>0</v>
      </c>
      <c r="M340" s="2" t="e">
        <f>Table1[[#This Row],[Diff 1]]/Table1[[#This Row],[Actual cost]]*100</f>
        <v>#DIV/0!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</row>
    <row r="341" spans="1:33" x14ac:dyDescent="0.3">
      <c r="A341" t="s">
        <v>361</v>
      </c>
      <c r="B341">
        <v>339</v>
      </c>
      <c r="C341" t="str">
        <f>LEFT(Table1[[#This Row],[Contingency id]])</f>
        <v>A</v>
      </c>
      <c r="D341" s="1">
        <v>0</v>
      </c>
      <c r="E341" s="1">
        <v>1.6060606060606</v>
      </c>
      <c r="F341">
        <v>159</v>
      </c>
      <c r="G341">
        <v>99</v>
      </c>
      <c r="H341" s="2">
        <v>0</v>
      </c>
      <c r="I341" s="2">
        <f>AVERAGE(Table1[[#This Row],[Estimated costs 1]:[Estimated costs 20]])</f>
        <v>0</v>
      </c>
      <c r="J341" s="2">
        <f>_xlfn.STDEV.P(Table1[[#This Row],[Estimated costs 1]:[Estimated costs 20]])</f>
        <v>0</v>
      </c>
      <c r="K341" s="2" t="e">
        <f>Table1[[#This Row],[Dev]]/Table1[[#This Row],[Mean]]*100</f>
        <v>#DIV/0!</v>
      </c>
      <c r="L341" s="2">
        <f>Table1[[#This Row],[Estimated costs 1]]-Table1[[#This Row],[Actual cost]]</f>
        <v>0</v>
      </c>
      <c r="M341" s="2" t="e">
        <f>Table1[[#This Row],[Diff 1]]/Table1[[#This Row],[Actual cost]]*100</f>
        <v>#DIV/0!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</row>
    <row r="342" spans="1:33" x14ac:dyDescent="0.3">
      <c r="A342" t="s">
        <v>362</v>
      </c>
      <c r="B342">
        <v>340</v>
      </c>
      <c r="C342" t="str">
        <f>LEFT(Table1[[#This Row],[Contingency id]])</f>
        <v>A</v>
      </c>
      <c r="D342" s="1">
        <v>0</v>
      </c>
      <c r="E342" s="1">
        <v>1.25</v>
      </c>
      <c r="F342">
        <v>70</v>
      </c>
      <c r="G342">
        <v>56</v>
      </c>
      <c r="H342" s="2">
        <v>0</v>
      </c>
      <c r="I342" s="2">
        <f>AVERAGE(Table1[[#This Row],[Estimated costs 1]:[Estimated costs 20]])</f>
        <v>0</v>
      </c>
      <c r="J342" s="2">
        <f>_xlfn.STDEV.P(Table1[[#This Row],[Estimated costs 1]:[Estimated costs 20]])</f>
        <v>0</v>
      </c>
      <c r="K342" s="2" t="e">
        <f>Table1[[#This Row],[Dev]]/Table1[[#This Row],[Mean]]*100</f>
        <v>#DIV/0!</v>
      </c>
      <c r="L342" s="2">
        <f>Table1[[#This Row],[Estimated costs 1]]-Table1[[#This Row],[Actual cost]]</f>
        <v>0</v>
      </c>
      <c r="M342" s="2" t="e">
        <f>Table1[[#This Row],[Diff 1]]/Table1[[#This Row],[Actual cost]]*100</f>
        <v>#DIV/0!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</row>
    <row r="343" spans="1:33" x14ac:dyDescent="0.3">
      <c r="A343" t="s">
        <v>363</v>
      </c>
      <c r="B343">
        <v>341</v>
      </c>
      <c r="C343" t="str">
        <f>LEFT(Table1[[#This Row],[Contingency id]])</f>
        <v>A</v>
      </c>
      <c r="D343" s="1">
        <v>0</v>
      </c>
      <c r="E343" s="1">
        <v>1.4583333333333299</v>
      </c>
      <c r="F343">
        <v>70</v>
      </c>
      <c r="G343">
        <v>48</v>
      </c>
      <c r="H343" s="2">
        <v>0</v>
      </c>
      <c r="I343" s="2">
        <f>AVERAGE(Table1[[#This Row],[Estimated costs 1]:[Estimated costs 20]])</f>
        <v>0</v>
      </c>
      <c r="J343" s="2">
        <f>_xlfn.STDEV.P(Table1[[#This Row],[Estimated costs 1]:[Estimated costs 20]])</f>
        <v>0</v>
      </c>
      <c r="K343" s="2" t="e">
        <f>Table1[[#This Row],[Dev]]/Table1[[#This Row],[Mean]]*100</f>
        <v>#DIV/0!</v>
      </c>
      <c r="L343" s="2">
        <f>Table1[[#This Row],[Estimated costs 1]]-Table1[[#This Row],[Actual cost]]</f>
        <v>0</v>
      </c>
      <c r="M343" s="2" t="e">
        <f>Table1[[#This Row],[Diff 1]]/Table1[[#This Row],[Actual cost]]*100</f>
        <v>#DIV/0!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</row>
    <row r="344" spans="1:33" x14ac:dyDescent="0.3">
      <c r="A344" t="s">
        <v>364</v>
      </c>
      <c r="B344">
        <v>342</v>
      </c>
      <c r="C344" t="str">
        <f>LEFT(Table1[[#This Row],[Contingency id]])</f>
        <v>A</v>
      </c>
      <c r="D344" s="1">
        <v>0</v>
      </c>
      <c r="E344" s="1">
        <v>1.2537313432835799</v>
      </c>
      <c r="F344">
        <v>84</v>
      </c>
      <c r="G344">
        <v>67</v>
      </c>
      <c r="H344" s="2">
        <v>0</v>
      </c>
      <c r="I344" s="2">
        <f>AVERAGE(Table1[[#This Row],[Estimated costs 1]:[Estimated costs 20]])</f>
        <v>0</v>
      </c>
      <c r="J344" s="2">
        <f>_xlfn.STDEV.P(Table1[[#This Row],[Estimated costs 1]:[Estimated costs 20]])</f>
        <v>0</v>
      </c>
      <c r="K344" s="2" t="e">
        <f>Table1[[#This Row],[Dev]]/Table1[[#This Row],[Mean]]*100</f>
        <v>#DIV/0!</v>
      </c>
      <c r="L344" s="2">
        <f>Table1[[#This Row],[Estimated costs 1]]-Table1[[#This Row],[Actual cost]]</f>
        <v>0</v>
      </c>
      <c r="M344" s="2" t="e">
        <f>Table1[[#This Row],[Diff 1]]/Table1[[#This Row],[Actual cost]]*100</f>
        <v>#DIV/0!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</row>
    <row r="345" spans="1:33" x14ac:dyDescent="0.3">
      <c r="A345" t="s">
        <v>365</v>
      </c>
      <c r="B345">
        <v>343</v>
      </c>
      <c r="C345" t="str">
        <f>LEFT(Table1[[#This Row],[Contingency id]])</f>
        <v>A</v>
      </c>
      <c r="D345" s="1">
        <v>0</v>
      </c>
      <c r="E345" s="1">
        <v>1.4</v>
      </c>
      <c r="F345">
        <v>84</v>
      </c>
      <c r="G345">
        <v>60</v>
      </c>
      <c r="H345" s="2">
        <v>0</v>
      </c>
      <c r="I345" s="2">
        <f>AVERAGE(Table1[[#This Row],[Estimated costs 1]:[Estimated costs 20]])</f>
        <v>0</v>
      </c>
      <c r="J345" s="2">
        <f>_xlfn.STDEV.P(Table1[[#This Row],[Estimated costs 1]:[Estimated costs 20]])</f>
        <v>0</v>
      </c>
      <c r="K345" s="2" t="e">
        <f>Table1[[#This Row],[Dev]]/Table1[[#This Row],[Mean]]*100</f>
        <v>#DIV/0!</v>
      </c>
      <c r="L345" s="2">
        <f>Table1[[#This Row],[Estimated costs 1]]-Table1[[#This Row],[Actual cost]]</f>
        <v>0</v>
      </c>
      <c r="M345" s="2" t="e">
        <f>Table1[[#This Row],[Diff 1]]/Table1[[#This Row],[Actual cost]]*100</f>
        <v>#DIV/0!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</row>
    <row r="346" spans="1:33" x14ac:dyDescent="0.3">
      <c r="A346" t="s">
        <v>366</v>
      </c>
      <c r="B346">
        <v>344</v>
      </c>
      <c r="C346" t="str">
        <f>LEFT(Table1[[#This Row],[Contingency id]])</f>
        <v>A</v>
      </c>
      <c r="D346" s="1">
        <v>0</v>
      </c>
      <c r="E346" s="1">
        <v>1.4736842105263099</v>
      </c>
      <c r="F346">
        <v>84</v>
      </c>
      <c r="G346">
        <v>57</v>
      </c>
      <c r="H346" s="2">
        <v>0</v>
      </c>
      <c r="I346" s="2">
        <f>AVERAGE(Table1[[#This Row],[Estimated costs 1]:[Estimated costs 20]])</f>
        <v>0</v>
      </c>
      <c r="J346" s="2">
        <f>_xlfn.STDEV.P(Table1[[#This Row],[Estimated costs 1]:[Estimated costs 20]])</f>
        <v>0</v>
      </c>
      <c r="K346" s="2" t="e">
        <f>Table1[[#This Row],[Dev]]/Table1[[#This Row],[Mean]]*100</f>
        <v>#DIV/0!</v>
      </c>
      <c r="L346" s="2">
        <f>Table1[[#This Row],[Estimated costs 1]]-Table1[[#This Row],[Actual cost]]</f>
        <v>0</v>
      </c>
      <c r="M346" s="2" t="e">
        <f>Table1[[#This Row],[Diff 1]]/Table1[[#This Row],[Actual cost]]*100</f>
        <v>#DIV/0!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</row>
    <row r="347" spans="1:33" x14ac:dyDescent="0.3">
      <c r="A347" t="s">
        <v>367</v>
      </c>
      <c r="B347">
        <v>345</v>
      </c>
      <c r="C347" t="str">
        <f>LEFT(Table1[[#This Row],[Contingency id]])</f>
        <v>A</v>
      </c>
      <c r="D347" s="1">
        <v>0</v>
      </c>
      <c r="E347" s="1">
        <v>1.2068965517241299</v>
      </c>
      <c r="F347">
        <v>70</v>
      </c>
      <c r="G347">
        <v>58</v>
      </c>
      <c r="H347" s="2">
        <v>0</v>
      </c>
      <c r="I347" s="2">
        <f>AVERAGE(Table1[[#This Row],[Estimated costs 1]:[Estimated costs 20]])</f>
        <v>0</v>
      </c>
      <c r="J347" s="2">
        <f>_xlfn.STDEV.P(Table1[[#This Row],[Estimated costs 1]:[Estimated costs 20]])</f>
        <v>0</v>
      </c>
      <c r="K347" s="2" t="e">
        <f>Table1[[#This Row],[Dev]]/Table1[[#This Row],[Mean]]*100</f>
        <v>#DIV/0!</v>
      </c>
      <c r="L347" s="2">
        <f>Table1[[#This Row],[Estimated costs 1]]-Table1[[#This Row],[Actual cost]]</f>
        <v>0</v>
      </c>
      <c r="M347" s="2" t="e">
        <f>Table1[[#This Row],[Diff 1]]/Table1[[#This Row],[Actual cost]]*100</f>
        <v>#DIV/0!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</row>
    <row r="348" spans="1:33" x14ac:dyDescent="0.3">
      <c r="A348" t="s">
        <v>368</v>
      </c>
      <c r="B348">
        <v>346</v>
      </c>
      <c r="C348" t="str">
        <f>LEFT(Table1[[#This Row],[Contingency id]])</f>
        <v>A</v>
      </c>
      <c r="D348" s="1">
        <v>0</v>
      </c>
      <c r="E348" s="1">
        <v>1.32075471698113</v>
      </c>
      <c r="F348">
        <v>70</v>
      </c>
      <c r="G348">
        <v>53</v>
      </c>
      <c r="H348" s="2">
        <v>0</v>
      </c>
      <c r="I348" s="2">
        <f>AVERAGE(Table1[[#This Row],[Estimated costs 1]:[Estimated costs 20]])</f>
        <v>0</v>
      </c>
      <c r="J348" s="2">
        <f>_xlfn.STDEV.P(Table1[[#This Row],[Estimated costs 1]:[Estimated costs 20]])</f>
        <v>0</v>
      </c>
      <c r="K348" s="2" t="e">
        <f>Table1[[#This Row],[Dev]]/Table1[[#This Row],[Mean]]*100</f>
        <v>#DIV/0!</v>
      </c>
      <c r="L348" s="2">
        <f>Table1[[#This Row],[Estimated costs 1]]-Table1[[#This Row],[Actual cost]]</f>
        <v>0</v>
      </c>
      <c r="M348" s="2" t="e">
        <f>Table1[[#This Row],[Diff 1]]/Table1[[#This Row],[Actual cost]]*100</f>
        <v>#DIV/0!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</row>
    <row r="349" spans="1:33" x14ac:dyDescent="0.3">
      <c r="A349" t="s">
        <v>369</v>
      </c>
      <c r="B349">
        <v>347</v>
      </c>
      <c r="C349" t="str">
        <f>LEFT(Table1[[#This Row],[Contingency id]])</f>
        <v>A</v>
      </c>
      <c r="D349" s="1">
        <v>0</v>
      </c>
      <c r="E349" s="1">
        <v>1.32075471698113</v>
      </c>
      <c r="F349">
        <v>70</v>
      </c>
      <c r="G349">
        <v>53</v>
      </c>
      <c r="H349" s="2">
        <v>0</v>
      </c>
      <c r="I349" s="2">
        <f>AVERAGE(Table1[[#This Row],[Estimated costs 1]:[Estimated costs 20]])</f>
        <v>0</v>
      </c>
      <c r="J349" s="2">
        <f>_xlfn.STDEV.P(Table1[[#This Row],[Estimated costs 1]:[Estimated costs 20]])</f>
        <v>0</v>
      </c>
      <c r="K349" s="2" t="e">
        <f>Table1[[#This Row],[Dev]]/Table1[[#This Row],[Mean]]*100</f>
        <v>#DIV/0!</v>
      </c>
      <c r="L349" s="2">
        <f>Table1[[#This Row],[Estimated costs 1]]-Table1[[#This Row],[Actual cost]]</f>
        <v>0</v>
      </c>
      <c r="M349" s="2" t="e">
        <f>Table1[[#This Row],[Diff 1]]/Table1[[#This Row],[Actual cost]]*100</f>
        <v>#DIV/0!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</row>
    <row r="350" spans="1:33" x14ac:dyDescent="0.3">
      <c r="A350" t="s">
        <v>370</v>
      </c>
      <c r="B350">
        <v>348</v>
      </c>
      <c r="C350" t="str">
        <f>LEFT(Table1[[#This Row],[Contingency id]])</f>
        <v>A</v>
      </c>
      <c r="D350" s="1">
        <v>0</v>
      </c>
      <c r="E350" s="1">
        <v>1.3770491803278599</v>
      </c>
      <c r="F350">
        <v>84</v>
      </c>
      <c r="G350">
        <v>61</v>
      </c>
      <c r="H350" s="2">
        <v>0</v>
      </c>
      <c r="I350" s="2">
        <f>AVERAGE(Table1[[#This Row],[Estimated costs 1]:[Estimated costs 20]])</f>
        <v>0</v>
      </c>
      <c r="J350" s="2">
        <f>_xlfn.STDEV.P(Table1[[#This Row],[Estimated costs 1]:[Estimated costs 20]])</f>
        <v>0</v>
      </c>
      <c r="K350" s="2" t="e">
        <f>Table1[[#This Row],[Dev]]/Table1[[#This Row],[Mean]]*100</f>
        <v>#DIV/0!</v>
      </c>
      <c r="L350" s="2">
        <f>Table1[[#This Row],[Estimated costs 1]]-Table1[[#This Row],[Actual cost]]</f>
        <v>0</v>
      </c>
      <c r="M350" s="2" t="e">
        <f>Table1[[#This Row],[Diff 1]]/Table1[[#This Row],[Actual cost]]*100</f>
        <v>#DIV/0!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</row>
    <row r="351" spans="1:33" x14ac:dyDescent="0.3">
      <c r="A351" t="s">
        <v>371</v>
      </c>
      <c r="B351">
        <v>349</v>
      </c>
      <c r="C351" t="str">
        <f>LEFT(Table1[[#This Row],[Contingency id]])</f>
        <v>A</v>
      </c>
      <c r="D351" s="1">
        <v>0</v>
      </c>
      <c r="E351" s="1">
        <v>1.44827586206896</v>
      </c>
      <c r="F351">
        <v>84</v>
      </c>
      <c r="G351">
        <v>58</v>
      </c>
      <c r="H351" s="2">
        <v>0</v>
      </c>
      <c r="I351" s="2">
        <f>AVERAGE(Table1[[#This Row],[Estimated costs 1]:[Estimated costs 20]])</f>
        <v>0</v>
      </c>
      <c r="J351" s="2">
        <f>_xlfn.STDEV.P(Table1[[#This Row],[Estimated costs 1]:[Estimated costs 20]])</f>
        <v>0</v>
      </c>
      <c r="K351" s="2" t="e">
        <f>Table1[[#This Row],[Dev]]/Table1[[#This Row],[Mean]]*100</f>
        <v>#DIV/0!</v>
      </c>
      <c r="L351" s="2">
        <f>Table1[[#This Row],[Estimated costs 1]]-Table1[[#This Row],[Actual cost]]</f>
        <v>0</v>
      </c>
      <c r="M351" s="2" t="e">
        <f>Table1[[#This Row],[Diff 1]]/Table1[[#This Row],[Actual cost]]*100</f>
        <v>#DIV/0!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</row>
    <row r="352" spans="1:33" x14ac:dyDescent="0.3">
      <c r="A352" t="s">
        <v>372</v>
      </c>
      <c r="B352">
        <v>350</v>
      </c>
      <c r="C352" t="str">
        <f>LEFT(Table1[[#This Row],[Contingency id]])</f>
        <v>A</v>
      </c>
      <c r="D352" s="1">
        <v>0</v>
      </c>
      <c r="E352" s="1">
        <v>1.5844155844155801</v>
      </c>
      <c r="F352">
        <v>122</v>
      </c>
      <c r="G352">
        <v>77</v>
      </c>
      <c r="H352" s="2">
        <v>0</v>
      </c>
      <c r="I352" s="2">
        <f>AVERAGE(Table1[[#This Row],[Estimated costs 1]:[Estimated costs 20]])</f>
        <v>0</v>
      </c>
      <c r="J352" s="2">
        <f>_xlfn.STDEV.P(Table1[[#This Row],[Estimated costs 1]:[Estimated costs 20]])</f>
        <v>0</v>
      </c>
      <c r="K352" s="2" t="e">
        <f>Table1[[#This Row],[Dev]]/Table1[[#This Row],[Mean]]*100</f>
        <v>#DIV/0!</v>
      </c>
      <c r="L352" s="2">
        <f>Table1[[#This Row],[Estimated costs 1]]-Table1[[#This Row],[Actual cost]]</f>
        <v>0</v>
      </c>
      <c r="M352" s="2" t="e">
        <f>Table1[[#This Row],[Diff 1]]/Table1[[#This Row],[Actual cost]]*100</f>
        <v>#DIV/0!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</row>
    <row r="353" spans="1:33" x14ac:dyDescent="0.3">
      <c r="A353" t="s">
        <v>373</v>
      </c>
      <c r="B353">
        <v>351</v>
      </c>
      <c r="C353" t="str">
        <f>LEFT(Table1[[#This Row],[Contingency id]])</f>
        <v>A</v>
      </c>
      <c r="D353" s="1">
        <v>0</v>
      </c>
      <c r="E353" s="1">
        <v>1.44</v>
      </c>
      <c r="F353">
        <v>108</v>
      </c>
      <c r="G353">
        <v>75</v>
      </c>
      <c r="H353" s="2">
        <v>0</v>
      </c>
      <c r="I353" s="2">
        <f>AVERAGE(Table1[[#This Row],[Estimated costs 1]:[Estimated costs 20]])</f>
        <v>0</v>
      </c>
      <c r="J353" s="2">
        <f>_xlfn.STDEV.P(Table1[[#This Row],[Estimated costs 1]:[Estimated costs 20]])</f>
        <v>0</v>
      </c>
      <c r="K353" s="2" t="e">
        <f>Table1[[#This Row],[Dev]]/Table1[[#This Row],[Mean]]*100</f>
        <v>#DIV/0!</v>
      </c>
      <c r="L353" s="2">
        <f>Table1[[#This Row],[Estimated costs 1]]-Table1[[#This Row],[Actual cost]]</f>
        <v>0</v>
      </c>
      <c r="M353" s="2" t="e">
        <f>Table1[[#This Row],[Diff 1]]/Table1[[#This Row],[Actual cost]]*100</f>
        <v>#DIV/0!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</row>
    <row r="354" spans="1:33" x14ac:dyDescent="0.3">
      <c r="A354" t="s">
        <v>374</v>
      </c>
      <c r="B354">
        <v>352</v>
      </c>
      <c r="C354" t="str">
        <f>LEFT(Table1[[#This Row],[Contingency id]])</f>
        <v>A</v>
      </c>
      <c r="D354" s="1">
        <v>0</v>
      </c>
      <c r="E354" s="1">
        <v>1.62666666666666</v>
      </c>
      <c r="F354">
        <v>122</v>
      </c>
      <c r="G354">
        <v>75</v>
      </c>
      <c r="H354" s="2">
        <v>0</v>
      </c>
      <c r="I354" s="2">
        <f>AVERAGE(Table1[[#This Row],[Estimated costs 1]:[Estimated costs 20]])</f>
        <v>0</v>
      </c>
      <c r="J354" s="2">
        <f>_xlfn.STDEV.P(Table1[[#This Row],[Estimated costs 1]:[Estimated costs 20]])</f>
        <v>0</v>
      </c>
      <c r="K354" s="2" t="e">
        <f>Table1[[#This Row],[Dev]]/Table1[[#This Row],[Mean]]*100</f>
        <v>#DIV/0!</v>
      </c>
      <c r="L354" s="2">
        <f>Table1[[#This Row],[Estimated costs 1]]-Table1[[#This Row],[Actual cost]]</f>
        <v>0</v>
      </c>
      <c r="M354" s="2" t="e">
        <f>Table1[[#This Row],[Diff 1]]/Table1[[#This Row],[Actual cost]]*100</f>
        <v>#DIV/0!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</row>
    <row r="355" spans="1:33" x14ac:dyDescent="0.3">
      <c r="A355" t="s">
        <v>375</v>
      </c>
      <c r="B355">
        <v>353</v>
      </c>
      <c r="C355" t="str">
        <f>LEFT(Table1[[#This Row],[Contingency id]])</f>
        <v>A</v>
      </c>
      <c r="D355" s="1">
        <v>0</v>
      </c>
      <c r="E355" s="1">
        <v>1.6712328767123199</v>
      </c>
      <c r="F355">
        <v>122</v>
      </c>
      <c r="G355">
        <v>73</v>
      </c>
      <c r="H355" s="2">
        <v>0</v>
      </c>
      <c r="I355" s="2">
        <f>AVERAGE(Table1[[#This Row],[Estimated costs 1]:[Estimated costs 20]])</f>
        <v>0</v>
      </c>
      <c r="J355" s="2">
        <f>_xlfn.STDEV.P(Table1[[#This Row],[Estimated costs 1]:[Estimated costs 20]])</f>
        <v>0</v>
      </c>
      <c r="K355" s="2" t="e">
        <f>Table1[[#This Row],[Dev]]/Table1[[#This Row],[Mean]]*100</f>
        <v>#DIV/0!</v>
      </c>
      <c r="L355" s="2">
        <f>Table1[[#This Row],[Estimated costs 1]]-Table1[[#This Row],[Actual cost]]</f>
        <v>0</v>
      </c>
      <c r="M355" s="2" t="e">
        <f>Table1[[#This Row],[Diff 1]]/Table1[[#This Row],[Actual cost]]*100</f>
        <v>#DIV/0!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</row>
    <row r="356" spans="1:33" x14ac:dyDescent="0.3">
      <c r="A356" t="s">
        <v>376</v>
      </c>
      <c r="B356">
        <v>354</v>
      </c>
      <c r="C356" t="str">
        <f>LEFT(Table1[[#This Row],[Contingency id]])</f>
        <v>A</v>
      </c>
      <c r="D356" s="1">
        <v>0</v>
      </c>
      <c r="E356" s="1">
        <v>1.48780487804878</v>
      </c>
      <c r="F356">
        <v>122</v>
      </c>
      <c r="G356">
        <v>82</v>
      </c>
      <c r="H356" s="2">
        <v>0</v>
      </c>
      <c r="I356" s="2">
        <f>AVERAGE(Table1[[#This Row],[Estimated costs 1]:[Estimated costs 20]])</f>
        <v>0</v>
      </c>
      <c r="J356" s="2">
        <f>_xlfn.STDEV.P(Table1[[#This Row],[Estimated costs 1]:[Estimated costs 20]])</f>
        <v>0</v>
      </c>
      <c r="K356" s="2" t="e">
        <f>Table1[[#This Row],[Dev]]/Table1[[#This Row],[Mean]]*100</f>
        <v>#DIV/0!</v>
      </c>
      <c r="L356" s="2">
        <f>Table1[[#This Row],[Estimated costs 1]]-Table1[[#This Row],[Actual cost]]</f>
        <v>0</v>
      </c>
      <c r="M356" s="2" t="e">
        <f>Table1[[#This Row],[Diff 1]]/Table1[[#This Row],[Actual cost]]*100</f>
        <v>#DIV/0!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</row>
    <row r="357" spans="1:33" x14ac:dyDescent="0.3">
      <c r="A357" t="s">
        <v>377</v>
      </c>
      <c r="B357">
        <v>355</v>
      </c>
      <c r="C357" t="str">
        <f>LEFT(Table1[[#This Row],[Contingency id]])</f>
        <v>A</v>
      </c>
      <c r="D357" s="1">
        <v>0</v>
      </c>
      <c r="E357" s="1">
        <v>1.74285714285714</v>
      </c>
      <c r="F357">
        <v>122</v>
      </c>
      <c r="G357">
        <v>70</v>
      </c>
      <c r="H357" s="2">
        <v>0</v>
      </c>
      <c r="I357" s="2">
        <f>AVERAGE(Table1[[#This Row],[Estimated costs 1]:[Estimated costs 20]])</f>
        <v>0</v>
      </c>
      <c r="J357" s="2">
        <f>_xlfn.STDEV.P(Table1[[#This Row],[Estimated costs 1]:[Estimated costs 20]])</f>
        <v>0</v>
      </c>
      <c r="K357" s="2" t="e">
        <f>Table1[[#This Row],[Dev]]/Table1[[#This Row],[Mean]]*100</f>
        <v>#DIV/0!</v>
      </c>
      <c r="L357" s="2">
        <f>Table1[[#This Row],[Estimated costs 1]]-Table1[[#This Row],[Actual cost]]</f>
        <v>0</v>
      </c>
      <c r="M357" s="2" t="e">
        <f>Table1[[#This Row],[Diff 1]]/Table1[[#This Row],[Actual cost]]*100</f>
        <v>#DIV/0!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</row>
    <row r="358" spans="1:33" x14ac:dyDescent="0.3">
      <c r="A358" t="s">
        <v>378</v>
      </c>
      <c r="B358">
        <v>356</v>
      </c>
      <c r="C358" t="str">
        <f>LEFT(Table1[[#This Row],[Contingency id]])</f>
        <v>A</v>
      </c>
      <c r="D358" s="1">
        <v>0</v>
      </c>
      <c r="E358" s="1">
        <v>1.5249999999999999</v>
      </c>
      <c r="F358">
        <v>122</v>
      </c>
      <c r="G358">
        <v>80</v>
      </c>
      <c r="H358" s="2">
        <v>0</v>
      </c>
      <c r="I358" s="2">
        <f>AVERAGE(Table1[[#This Row],[Estimated costs 1]:[Estimated costs 20]])</f>
        <v>0</v>
      </c>
      <c r="J358" s="2">
        <f>_xlfn.STDEV.P(Table1[[#This Row],[Estimated costs 1]:[Estimated costs 20]])</f>
        <v>0</v>
      </c>
      <c r="K358" s="2" t="e">
        <f>Table1[[#This Row],[Dev]]/Table1[[#This Row],[Mean]]*100</f>
        <v>#DIV/0!</v>
      </c>
      <c r="L358" s="2">
        <f>Table1[[#This Row],[Estimated costs 1]]-Table1[[#This Row],[Actual cost]]</f>
        <v>0</v>
      </c>
      <c r="M358" s="2" t="e">
        <f>Table1[[#This Row],[Diff 1]]/Table1[[#This Row],[Actual cost]]*100</f>
        <v>#DIV/0!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</row>
    <row r="359" spans="1:33" x14ac:dyDescent="0.3">
      <c r="A359" t="s">
        <v>379</v>
      </c>
      <c r="B359">
        <v>357</v>
      </c>
      <c r="C359" t="str">
        <f>LEFT(Table1[[#This Row],[Contingency id]])</f>
        <v>A</v>
      </c>
      <c r="D359" s="1">
        <v>0</v>
      </c>
      <c r="E359" s="1">
        <v>1.5844155844155801</v>
      </c>
      <c r="F359">
        <v>122</v>
      </c>
      <c r="G359">
        <v>77</v>
      </c>
      <c r="H359" s="2">
        <v>0</v>
      </c>
      <c r="I359" s="2">
        <f>AVERAGE(Table1[[#This Row],[Estimated costs 1]:[Estimated costs 20]])</f>
        <v>0</v>
      </c>
      <c r="J359" s="2">
        <f>_xlfn.STDEV.P(Table1[[#This Row],[Estimated costs 1]:[Estimated costs 20]])</f>
        <v>0</v>
      </c>
      <c r="K359" s="2" t="e">
        <f>Table1[[#This Row],[Dev]]/Table1[[#This Row],[Mean]]*100</f>
        <v>#DIV/0!</v>
      </c>
      <c r="L359" s="2">
        <f>Table1[[#This Row],[Estimated costs 1]]-Table1[[#This Row],[Actual cost]]</f>
        <v>0</v>
      </c>
      <c r="M359" s="2" t="e">
        <f>Table1[[#This Row],[Diff 1]]/Table1[[#This Row],[Actual cost]]*100</f>
        <v>#DIV/0!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</row>
    <row r="360" spans="1:33" x14ac:dyDescent="0.3">
      <c r="A360" t="s">
        <v>380</v>
      </c>
      <c r="B360">
        <v>358</v>
      </c>
      <c r="C360" t="str">
        <f>LEFT(Table1[[#This Row],[Contingency id]])</f>
        <v>A</v>
      </c>
      <c r="D360" s="1">
        <v>0</v>
      </c>
      <c r="E360" s="1">
        <v>1.6875</v>
      </c>
      <c r="F360">
        <v>108</v>
      </c>
      <c r="G360">
        <v>64</v>
      </c>
      <c r="H360" s="2">
        <v>0</v>
      </c>
      <c r="I360" s="2">
        <f>AVERAGE(Table1[[#This Row],[Estimated costs 1]:[Estimated costs 20]])</f>
        <v>0</v>
      </c>
      <c r="J360" s="2">
        <f>_xlfn.STDEV.P(Table1[[#This Row],[Estimated costs 1]:[Estimated costs 20]])</f>
        <v>0</v>
      </c>
      <c r="K360" s="2" t="e">
        <f>Table1[[#This Row],[Dev]]/Table1[[#This Row],[Mean]]*100</f>
        <v>#DIV/0!</v>
      </c>
      <c r="L360" s="2">
        <f>Table1[[#This Row],[Estimated costs 1]]-Table1[[#This Row],[Actual cost]]</f>
        <v>0</v>
      </c>
      <c r="M360" s="2" t="e">
        <f>Table1[[#This Row],[Diff 1]]/Table1[[#This Row],[Actual cost]]*100</f>
        <v>#DIV/0!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</row>
    <row r="361" spans="1:33" x14ac:dyDescent="0.3">
      <c r="A361" t="s">
        <v>381</v>
      </c>
      <c r="B361">
        <v>359</v>
      </c>
      <c r="C361" t="str">
        <f>LEFT(Table1[[#This Row],[Contingency id]])</f>
        <v>A</v>
      </c>
      <c r="D361" s="1">
        <v>0</v>
      </c>
      <c r="E361" s="1">
        <v>1.62666666666666</v>
      </c>
      <c r="F361">
        <v>122</v>
      </c>
      <c r="G361">
        <v>75</v>
      </c>
      <c r="H361" s="2">
        <v>0</v>
      </c>
      <c r="I361" s="2">
        <f>AVERAGE(Table1[[#This Row],[Estimated costs 1]:[Estimated costs 20]])</f>
        <v>0</v>
      </c>
      <c r="J361" s="2">
        <f>_xlfn.STDEV.P(Table1[[#This Row],[Estimated costs 1]:[Estimated costs 20]])</f>
        <v>0</v>
      </c>
      <c r="K361" s="2" t="e">
        <f>Table1[[#This Row],[Dev]]/Table1[[#This Row],[Mean]]*100</f>
        <v>#DIV/0!</v>
      </c>
      <c r="L361" s="2">
        <f>Table1[[#This Row],[Estimated costs 1]]-Table1[[#This Row],[Actual cost]]</f>
        <v>0</v>
      </c>
      <c r="M361" s="2" t="e">
        <f>Table1[[#This Row],[Diff 1]]/Table1[[#This Row],[Actual cost]]*100</f>
        <v>#DIV/0!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</row>
    <row r="362" spans="1:33" x14ac:dyDescent="0.3">
      <c r="A362" t="s">
        <v>382</v>
      </c>
      <c r="B362">
        <v>360</v>
      </c>
      <c r="C362" t="str">
        <f>LEFT(Table1[[#This Row],[Contingency id]])</f>
        <v>A</v>
      </c>
      <c r="D362" s="1">
        <v>0</v>
      </c>
      <c r="E362" s="1">
        <v>1.34782608695652</v>
      </c>
      <c r="F362">
        <v>62</v>
      </c>
      <c r="G362">
        <v>46</v>
      </c>
      <c r="H362" s="2">
        <v>0</v>
      </c>
      <c r="I362" s="2">
        <f>AVERAGE(Table1[[#This Row],[Estimated costs 1]:[Estimated costs 20]])</f>
        <v>0</v>
      </c>
      <c r="J362" s="2">
        <f>_xlfn.STDEV.P(Table1[[#This Row],[Estimated costs 1]:[Estimated costs 20]])</f>
        <v>0</v>
      </c>
      <c r="K362" s="2" t="e">
        <f>Table1[[#This Row],[Dev]]/Table1[[#This Row],[Mean]]*100</f>
        <v>#DIV/0!</v>
      </c>
      <c r="L362" s="2">
        <f>Table1[[#This Row],[Estimated costs 1]]-Table1[[#This Row],[Actual cost]]</f>
        <v>0</v>
      </c>
      <c r="M362" s="2" t="e">
        <f>Table1[[#This Row],[Diff 1]]/Table1[[#This Row],[Actual cost]]*100</f>
        <v>#DIV/0!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</row>
    <row r="363" spans="1:33" x14ac:dyDescent="0.3">
      <c r="A363" t="s">
        <v>383</v>
      </c>
      <c r="B363">
        <v>361</v>
      </c>
      <c r="C363" t="str">
        <f>LEFT(Table1[[#This Row],[Contingency id]])</f>
        <v>A</v>
      </c>
      <c r="D363" s="1">
        <v>0</v>
      </c>
      <c r="E363" s="1">
        <v>1.2653061224489699</v>
      </c>
      <c r="F363">
        <v>62</v>
      </c>
      <c r="G363">
        <v>49</v>
      </c>
      <c r="H363" s="2">
        <v>0</v>
      </c>
      <c r="I363" s="2">
        <f>AVERAGE(Table1[[#This Row],[Estimated costs 1]:[Estimated costs 20]])</f>
        <v>0</v>
      </c>
      <c r="J363" s="2">
        <f>_xlfn.STDEV.P(Table1[[#This Row],[Estimated costs 1]:[Estimated costs 20]])</f>
        <v>0</v>
      </c>
      <c r="K363" s="2" t="e">
        <f>Table1[[#This Row],[Dev]]/Table1[[#This Row],[Mean]]*100</f>
        <v>#DIV/0!</v>
      </c>
      <c r="L363" s="2">
        <f>Table1[[#This Row],[Estimated costs 1]]-Table1[[#This Row],[Actual cost]]</f>
        <v>0</v>
      </c>
      <c r="M363" s="2" t="e">
        <f>Table1[[#This Row],[Diff 1]]/Table1[[#This Row],[Actual cost]]*100</f>
        <v>#DIV/0!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</row>
    <row r="364" spans="1:33" x14ac:dyDescent="0.3">
      <c r="A364" t="s">
        <v>384</v>
      </c>
      <c r="B364">
        <v>362</v>
      </c>
      <c r="C364" t="str">
        <f>LEFT(Table1[[#This Row],[Contingency id]])</f>
        <v>A</v>
      </c>
      <c r="D364" s="1">
        <v>0</v>
      </c>
      <c r="E364" s="1">
        <v>1.4090909090909001</v>
      </c>
      <c r="F364">
        <v>62</v>
      </c>
      <c r="G364">
        <v>44</v>
      </c>
      <c r="H364" s="2">
        <v>0</v>
      </c>
      <c r="I364" s="2">
        <f>AVERAGE(Table1[[#This Row],[Estimated costs 1]:[Estimated costs 20]])</f>
        <v>0</v>
      </c>
      <c r="J364" s="2">
        <f>_xlfn.STDEV.P(Table1[[#This Row],[Estimated costs 1]:[Estimated costs 20]])</f>
        <v>0</v>
      </c>
      <c r="K364" s="2" t="e">
        <f>Table1[[#This Row],[Dev]]/Table1[[#This Row],[Mean]]*100</f>
        <v>#DIV/0!</v>
      </c>
      <c r="L364" s="2">
        <f>Table1[[#This Row],[Estimated costs 1]]-Table1[[#This Row],[Actual cost]]</f>
        <v>0</v>
      </c>
      <c r="M364" s="2" t="e">
        <f>Table1[[#This Row],[Diff 1]]/Table1[[#This Row],[Actual cost]]*100</f>
        <v>#DIV/0!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</row>
    <row r="365" spans="1:33" x14ac:dyDescent="0.3">
      <c r="A365" t="s">
        <v>385</v>
      </c>
      <c r="B365">
        <v>363</v>
      </c>
      <c r="C365" t="str">
        <f>LEFT(Table1[[#This Row],[Contingency id]])</f>
        <v>A</v>
      </c>
      <c r="D365" s="1">
        <v>0</v>
      </c>
      <c r="E365" s="1">
        <v>1.2916666666666601</v>
      </c>
      <c r="F365">
        <v>62</v>
      </c>
      <c r="G365">
        <v>48</v>
      </c>
      <c r="H365" s="2">
        <v>0</v>
      </c>
      <c r="I365" s="2">
        <f>AVERAGE(Table1[[#This Row],[Estimated costs 1]:[Estimated costs 20]])</f>
        <v>0</v>
      </c>
      <c r="J365" s="2">
        <f>_xlfn.STDEV.P(Table1[[#This Row],[Estimated costs 1]:[Estimated costs 20]])</f>
        <v>0</v>
      </c>
      <c r="K365" s="2" t="e">
        <f>Table1[[#This Row],[Dev]]/Table1[[#This Row],[Mean]]*100</f>
        <v>#DIV/0!</v>
      </c>
      <c r="L365" s="2">
        <f>Table1[[#This Row],[Estimated costs 1]]-Table1[[#This Row],[Actual cost]]</f>
        <v>0</v>
      </c>
      <c r="M365" s="2" t="e">
        <f>Table1[[#This Row],[Diff 1]]/Table1[[#This Row],[Actual cost]]*100</f>
        <v>#DIV/0!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</row>
    <row r="366" spans="1:33" x14ac:dyDescent="0.3">
      <c r="A366" t="s">
        <v>386</v>
      </c>
      <c r="B366">
        <v>364</v>
      </c>
      <c r="C366" t="str">
        <f>LEFT(Table1[[#This Row],[Contingency id]])</f>
        <v>A</v>
      </c>
      <c r="D366" s="1">
        <v>0</v>
      </c>
      <c r="E366" s="1">
        <v>1.24</v>
      </c>
      <c r="F366">
        <v>62</v>
      </c>
      <c r="G366">
        <v>50</v>
      </c>
      <c r="H366" s="2">
        <v>0</v>
      </c>
      <c r="I366" s="2">
        <f>AVERAGE(Table1[[#This Row],[Estimated costs 1]:[Estimated costs 20]])</f>
        <v>0</v>
      </c>
      <c r="J366" s="2">
        <f>_xlfn.STDEV.P(Table1[[#This Row],[Estimated costs 1]:[Estimated costs 20]])</f>
        <v>0</v>
      </c>
      <c r="K366" s="2" t="e">
        <f>Table1[[#This Row],[Dev]]/Table1[[#This Row],[Mean]]*100</f>
        <v>#DIV/0!</v>
      </c>
      <c r="L366" s="2">
        <f>Table1[[#This Row],[Estimated costs 1]]-Table1[[#This Row],[Actual cost]]</f>
        <v>0</v>
      </c>
      <c r="M366" s="2" t="e">
        <f>Table1[[#This Row],[Diff 1]]/Table1[[#This Row],[Actual cost]]*100</f>
        <v>#DIV/0!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</row>
    <row r="367" spans="1:33" x14ac:dyDescent="0.3">
      <c r="A367" t="s">
        <v>387</v>
      </c>
      <c r="B367">
        <v>365</v>
      </c>
      <c r="C367" t="str">
        <f>LEFT(Table1[[#This Row],[Contingency id]])</f>
        <v>A</v>
      </c>
      <c r="D367" s="1">
        <v>0</v>
      </c>
      <c r="E367" s="1">
        <v>1.4761904761904701</v>
      </c>
      <c r="F367">
        <v>62</v>
      </c>
      <c r="G367">
        <v>42</v>
      </c>
      <c r="H367" s="2">
        <v>0</v>
      </c>
      <c r="I367" s="2">
        <f>AVERAGE(Table1[[#This Row],[Estimated costs 1]:[Estimated costs 20]])</f>
        <v>0</v>
      </c>
      <c r="J367" s="2">
        <f>_xlfn.STDEV.P(Table1[[#This Row],[Estimated costs 1]:[Estimated costs 20]])</f>
        <v>0</v>
      </c>
      <c r="K367" s="2" t="e">
        <f>Table1[[#This Row],[Dev]]/Table1[[#This Row],[Mean]]*100</f>
        <v>#DIV/0!</v>
      </c>
      <c r="L367" s="2">
        <f>Table1[[#This Row],[Estimated costs 1]]-Table1[[#This Row],[Actual cost]]</f>
        <v>0</v>
      </c>
      <c r="M367" s="2" t="e">
        <f>Table1[[#This Row],[Diff 1]]/Table1[[#This Row],[Actual cost]]*100</f>
        <v>#DIV/0!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</row>
    <row r="368" spans="1:33" x14ac:dyDescent="0.3">
      <c r="A368" t="s">
        <v>388</v>
      </c>
      <c r="B368">
        <v>366</v>
      </c>
      <c r="C368" t="str">
        <f>LEFT(Table1[[#This Row],[Contingency id]])</f>
        <v>A</v>
      </c>
      <c r="D368" s="1">
        <v>0</v>
      </c>
      <c r="E368" s="1">
        <v>1.2653061224489699</v>
      </c>
      <c r="F368">
        <v>62</v>
      </c>
      <c r="G368">
        <v>49</v>
      </c>
      <c r="H368" s="2">
        <v>0</v>
      </c>
      <c r="I368" s="2">
        <f>AVERAGE(Table1[[#This Row],[Estimated costs 1]:[Estimated costs 20]])</f>
        <v>0</v>
      </c>
      <c r="J368" s="2">
        <f>_xlfn.STDEV.P(Table1[[#This Row],[Estimated costs 1]:[Estimated costs 20]])</f>
        <v>0</v>
      </c>
      <c r="K368" s="2" t="e">
        <f>Table1[[#This Row],[Dev]]/Table1[[#This Row],[Mean]]*100</f>
        <v>#DIV/0!</v>
      </c>
      <c r="L368" s="2">
        <f>Table1[[#This Row],[Estimated costs 1]]-Table1[[#This Row],[Actual cost]]</f>
        <v>0</v>
      </c>
      <c r="M368" s="2" t="e">
        <f>Table1[[#This Row],[Diff 1]]/Table1[[#This Row],[Actual cost]]*100</f>
        <v>#DIV/0!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</row>
    <row r="369" spans="1:33" x14ac:dyDescent="0.3">
      <c r="A369" t="s">
        <v>389</v>
      </c>
      <c r="B369">
        <v>367</v>
      </c>
      <c r="C369" t="str">
        <f>LEFT(Table1[[#This Row],[Contingency id]])</f>
        <v>A</v>
      </c>
      <c r="D369" s="1">
        <v>0</v>
      </c>
      <c r="E369" s="1">
        <v>1.4090909090909001</v>
      </c>
      <c r="F369">
        <v>62</v>
      </c>
      <c r="G369">
        <v>44</v>
      </c>
      <c r="H369" s="2">
        <v>0</v>
      </c>
      <c r="I369" s="2">
        <f>AVERAGE(Table1[[#This Row],[Estimated costs 1]:[Estimated costs 20]])</f>
        <v>0</v>
      </c>
      <c r="J369" s="2">
        <f>_xlfn.STDEV.P(Table1[[#This Row],[Estimated costs 1]:[Estimated costs 20]])</f>
        <v>0</v>
      </c>
      <c r="K369" s="2" t="e">
        <f>Table1[[#This Row],[Dev]]/Table1[[#This Row],[Mean]]*100</f>
        <v>#DIV/0!</v>
      </c>
      <c r="L369" s="2">
        <f>Table1[[#This Row],[Estimated costs 1]]-Table1[[#This Row],[Actual cost]]</f>
        <v>0</v>
      </c>
      <c r="M369" s="2" t="e">
        <f>Table1[[#This Row],[Diff 1]]/Table1[[#This Row],[Actual cost]]*100</f>
        <v>#DIV/0!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</row>
    <row r="370" spans="1:33" x14ac:dyDescent="0.3">
      <c r="A370" t="s">
        <v>390</v>
      </c>
      <c r="B370">
        <v>368</v>
      </c>
      <c r="C370" t="str">
        <f>LEFT(Table1[[#This Row],[Contingency id]])</f>
        <v>A</v>
      </c>
      <c r="D370" s="1">
        <v>0</v>
      </c>
      <c r="E370" s="1">
        <v>1.24</v>
      </c>
      <c r="F370">
        <v>62</v>
      </c>
      <c r="G370">
        <v>50</v>
      </c>
      <c r="H370" s="2">
        <v>0</v>
      </c>
      <c r="I370" s="2">
        <f>AVERAGE(Table1[[#This Row],[Estimated costs 1]:[Estimated costs 20]])</f>
        <v>0</v>
      </c>
      <c r="J370" s="2">
        <f>_xlfn.STDEV.P(Table1[[#This Row],[Estimated costs 1]:[Estimated costs 20]])</f>
        <v>0</v>
      </c>
      <c r="K370" s="2" t="e">
        <f>Table1[[#This Row],[Dev]]/Table1[[#This Row],[Mean]]*100</f>
        <v>#DIV/0!</v>
      </c>
      <c r="L370" s="2">
        <f>Table1[[#This Row],[Estimated costs 1]]-Table1[[#This Row],[Actual cost]]</f>
        <v>0</v>
      </c>
      <c r="M370" s="2" t="e">
        <f>Table1[[#This Row],[Diff 1]]/Table1[[#This Row],[Actual cost]]*100</f>
        <v>#DIV/0!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</row>
    <row r="371" spans="1:33" x14ac:dyDescent="0.3">
      <c r="A371" t="s">
        <v>391</v>
      </c>
      <c r="B371">
        <v>369</v>
      </c>
      <c r="C371" t="str">
        <f>LEFT(Table1[[#This Row],[Contingency id]])</f>
        <v>A</v>
      </c>
      <c r="D371" s="1">
        <v>0</v>
      </c>
      <c r="E371" s="1">
        <v>1.2653061224489699</v>
      </c>
      <c r="F371">
        <v>62</v>
      </c>
      <c r="G371">
        <v>49</v>
      </c>
      <c r="H371" s="2">
        <v>0</v>
      </c>
      <c r="I371" s="2">
        <f>AVERAGE(Table1[[#This Row],[Estimated costs 1]:[Estimated costs 20]])</f>
        <v>0</v>
      </c>
      <c r="J371" s="2">
        <f>_xlfn.STDEV.P(Table1[[#This Row],[Estimated costs 1]:[Estimated costs 20]])</f>
        <v>0</v>
      </c>
      <c r="K371" s="2" t="e">
        <f>Table1[[#This Row],[Dev]]/Table1[[#This Row],[Mean]]*100</f>
        <v>#DIV/0!</v>
      </c>
      <c r="L371" s="2">
        <f>Table1[[#This Row],[Estimated costs 1]]-Table1[[#This Row],[Actual cost]]</f>
        <v>0</v>
      </c>
      <c r="M371" s="2" t="e">
        <f>Table1[[#This Row],[Diff 1]]/Table1[[#This Row],[Actual cost]]*100</f>
        <v>#DIV/0!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</row>
    <row r="372" spans="1:33" x14ac:dyDescent="0.3">
      <c r="A372" t="s">
        <v>392</v>
      </c>
      <c r="B372">
        <v>370</v>
      </c>
      <c r="C372" t="str">
        <f>LEFT(Table1[[#This Row],[Contingency id]])</f>
        <v>A</v>
      </c>
      <c r="D372" s="1">
        <v>0</v>
      </c>
      <c r="E372" s="1">
        <v>1.4920634920634901</v>
      </c>
      <c r="F372">
        <v>94</v>
      </c>
      <c r="G372">
        <v>63</v>
      </c>
      <c r="H372" s="2">
        <v>0</v>
      </c>
      <c r="I372" s="2">
        <f>AVERAGE(Table1[[#This Row],[Estimated costs 1]:[Estimated costs 20]])</f>
        <v>0</v>
      </c>
      <c r="J372" s="2">
        <f>_xlfn.STDEV.P(Table1[[#This Row],[Estimated costs 1]:[Estimated costs 20]])</f>
        <v>0</v>
      </c>
      <c r="K372" s="2" t="e">
        <f>Table1[[#This Row],[Dev]]/Table1[[#This Row],[Mean]]*100</f>
        <v>#DIV/0!</v>
      </c>
      <c r="L372" s="2">
        <f>Table1[[#This Row],[Estimated costs 1]]-Table1[[#This Row],[Actual cost]]</f>
        <v>0</v>
      </c>
      <c r="M372" s="2" t="e">
        <f>Table1[[#This Row],[Diff 1]]/Table1[[#This Row],[Actual cost]]*100</f>
        <v>#DIV/0!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</row>
    <row r="373" spans="1:33" x14ac:dyDescent="0.3">
      <c r="A373" t="s">
        <v>393</v>
      </c>
      <c r="B373">
        <v>371</v>
      </c>
      <c r="C373" t="str">
        <f>LEFT(Table1[[#This Row],[Contingency id]])</f>
        <v>A</v>
      </c>
      <c r="D373" s="1">
        <v>0</v>
      </c>
      <c r="E373" s="1">
        <v>1.5423728813559301</v>
      </c>
      <c r="F373">
        <v>91</v>
      </c>
      <c r="G373">
        <v>59</v>
      </c>
      <c r="H373" s="2">
        <v>0</v>
      </c>
      <c r="I373" s="2">
        <f>AVERAGE(Table1[[#This Row],[Estimated costs 1]:[Estimated costs 20]])</f>
        <v>0</v>
      </c>
      <c r="J373" s="2">
        <f>_xlfn.STDEV.P(Table1[[#This Row],[Estimated costs 1]:[Estimated costs 20]])</f>
        <v>0</v>
      </c>
      <c r="K373" s="2" t="e">
        <f>Table1[[#This Row],[Dev]]/Table1[[#This Row],[Mean]]*100</f>
        <v>#DIV/0!</v>
      </c>
      <c r="L373" s="2">
        <f>Table1[[#This Row],[Estimated costs 1]]-Table1[[#This Row],[Actual cost]]</f>
        <v>0</v>
      </c>
      <c r="M373" s="2" t="e">
        <f>Table1[[#This Row],[Diff 1]]/Table1[[#This Row],[Actual cost]]*100</f>
        <v>#DIV/0!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</row>
    <row r="374" spans="1:33" x14ac:dyDescent="0.3">
      <c r="A374" t="s">
        <v>394</v>
      </c>
      <c r="B374">
        <v>372</v>
      </c>
      <c r="C374" t="str">
        <f>LEFT(Table1[[#This Row],[Contingency id]])</f>
        <v>A</v>
      </c>
      <c r="D374" s="1">
        <v>0</v>
      </c>
      <c r="E374" s="1">
        <v>1.5409836065573701</v>
      </c>
      <c r="F374">
        <v>94</v>
      </c>
      <c r="G374">
        <v>61</v>
      </c>
      <c r="H374" s="2">
        <v>0</v>
      </c>
      <c r="I374" s="2">
        <f>AVERAGE(Table1[[#This Row],[Estimated costs 1]:[Estimated costs 20]])</f>
        <v>0</v>
      </c>
      <c r="J374" s="2">
        <f>_xlfn.STDEV.P(Table1[[#This Row],[Estimated costs 1]:[Estimated costs 20]])</f>
        <v>0</v>
      </c>
      <c r="K374" s="2" t="e">
        <f>Table1[[#This Row],[Dev]]/Table1[[#This Row],[Mean]]*100</f>
        <v>#DIV/0!</v>
      </c>
      <c r="L374" s="2">
        <f>Table1[[#This Row],[Estimated costs 1]]-Table1[[#This Row],[Actual cost]]</f>
        <v>0</v>
      </c>
      <c r="M374" s="2" t="e">
        <f>Table1[[#This Row],[Diff 1]]/Table1[[#This Row],[Actual cost]]*100</f>
        <v>#DIV/0!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</row>
    <row r="375" spans="1:33" x14ac:dyDescent="0.3">
      <c r="A375" t="s">
        <v>395</v>
      </c>
      <c r="B375">
        <v>373</v>
      </c>
      <c r="C375" t="str">
        <f>LEFT(Table1[[#This Row],[Contingency id]])</f>
        <v>A</v>
      </c>
      <c r="D375" s="1">
        <v>0</v>
      </c>
      <c r="E375" s="1">
        <v>1.3239436619718301</v>
      </c>
      <c r="F375">
        <v>94</v>
      </c>
      <c r="G375">
        <v>71</v>
      </c>
      <c r="H375" s="2">
        <v>0</v>
      </c>
      <c r="I375" s="2">
        <f>AVERAGE(Table1[[#This Row],[Estimated costs 1]:[Estimated costs 20]])</f>
        <v>0</v>
      </c>
      <c r="J375" s="2">
        <f>_xlfn.STDEV.P(Table1[[#This Row],[Estimated costs 1]:[Estimated costs 20]])</f>
        <v>0</v>
      </c>
      <c r="K375" s="2" t="e">
        <f>Table1[[#This Row],[Dev]]/Table1[[#This Row],[Mean]]*100</f>
        <v>#DIV/0!</v>
      </c>
      <c r="L375" s="2">
        <f>Table1[[#This Row],[Estimated costs 1]]-Table1[[#This Row],[Actual cost]]</f>
        <v>0</v>
      </c>
      <c r="M375" s="2" t="e">
        <f>Table1[[#This Row],[Diff 1]]/Table1[[#This Row],[Actual cost]]*100</f>
        <v>#DIV/0!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</row>
    <row r="376" spans="1:33" x14ac:dyDescent="0.3">
      <c r="A376" t="s">
        <v>396</v>
      </c>
      <c r="B376">
        <v>374</v>
      </c>
      <c r="C376" t="str">
        <f>LEFT(Table1[[#This Row],[Contingency id]])</f>
        <v>A</v>
      </c>
      <c r="D376" s="1">
        <v>0</v>
      </c>
      <c r="E376" s="1">
        <v>1.30555555555555</v>
      </c>
      <c r="F376">
        <v>94</v>
      </c>
      <c r="G376">
        <v>72</v>
      </c>
      <c r="H376" s="2">
        <v>0</v>
      </c>
      <c r="I376" s="2">
        <f>AVERAGE(Table1[[#This Row],[Estimated costs 1]:[Estimated costs 20]])</f>
        <v>0</v>
      </c>
      <c r="J376" s="2">
        <f>_xlfn.STDEV.P(Table1[[#This Row],[Estimated costs 1]:[Estimated costs 20]])</f>
        <v>0</v>
      </c>
      <c r="K376" s="2" t="e">
        <f>Table1[[#This Row],[Dev]]/Table1[[#This Row],[Mean]]*100</f>
        <v>#DIV/0!</v>
      </c>
      <c r="L376" s="2">
        <f>Table1[[#This Row],[Estimated costs 1]]-Table1[[#This Row],[Actual cost]]</f>
        <v>0</v>
      </c>
      <c r="M376" s="2" t="e">
        <f>Table1[[#This Row],[Diff 1]]/Table1[[#This Row],[Actual cost]]*100</f>
        <v>#DIV/0!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</row>
    <row r="377" spans="1:33" x14ac:dyDescent="0.3">
      <c r="A377" t="s">
        <v>397</v>
      </c>
      <c r="B377">
        <v>375</v>
      </c>
      <c r="C377" t="str">
        <f>LEFT(Table1[[#This Row],[Contingency id]])</f>
        <v>A</v>
      </c>
      <c r="D377" s="1">
        <v>0</v>
      </c>
      <c r="E377" s="1">
        <v>1.45714285714285</v>
      </c>
      <c r="F377">
        <v>102</v>
      </c>
      <c r="G377">
        <v>70</v>
      </c>
      <c r="H377" s="2">
        <v>0</v>
      </c>
      <c r="I377" s="2">
        <f>AVERAGE(Table1[[#This Row],[Estimated costs 1]:[Estimated costs 20]])</f>
        <v>0</v>
      </c>
      <c r="J377" s="2">
        <f>_xlfn.STDEV.P(Table1[[#This Row],[Estimated costs 1]:[Estimated costs 20]])</f>
        <v>0</v>
      </c>
      <c r="K377" s="2" t="e">
        <f>Table1[[#This Row],[Dev]]/Table1[[#This Row],[Mean]]*100</f>
        <v>#DIV/0!</v>
      </c>
      <c r="L377" s="2">
        <f>Table1[[#This Row],[Estimated costs 1]]-Table1[[#This Row],[Actual cost]]</f>
        <v>0</v>
      </c>
      <c r="M377" s="2" t="e">
        <f>Table1[[#This Row],[Diff 1]]/Table1[[#This Row],[Actual cost]]*100</f>
        <v>#DIV/0!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</row>
    <row r="378" spans="1:33" x14ac:dyDescent="0.3">
      <c r="A378" t="s">
        <v>398</v>
      </c>
      <c r="B378">
        <v>376</v>
      </c>
      <c r="C378" t="str">
        <f>LEFT(Table1[[#This Row],[Contingency id]])</f>
        <v>A</v>
      </c>
      <c r="D378" s="1">
        <v>0</v>
      </c>
      <c r="E378" s="1">
        <v>1.36486486486486</v>
      </c>
      <c r="F378">
        <v>101</v>
      </c>
      <c r="G378">
        <v>74</v>
      </c>
      <c r="H378" s="2">
        <v>0</v>
      </c>
      <c r="I378" s="2">
        <f>AVERAGE(Table1[[#This Row],[Estimated costs 1]:[Estimated costs 20]])</f>
        <v>0</v>
      </c>
      <c r="J378" s="2">
        <f>_xlfn.STDEV.P(Table1[[#This Row],[Estimated costs 1]:[Estimated costs 20]])</f>
        <v>0</v>
      </c>
      <c r="K378" s="2" t="e">
        <f>Table1[[#This Row],[Dev]]/Table1[[#This Row],[Mean]]*100</f>
        <v>#DIV/0!</v>
      </c>
      <c r="L378" s="2">
        <f>Table1[[#This Row],[Estimated costs 1]]-Table1[[#This Row],[Actual cost]]</f>
        <v>0</v>
      </c>
      <c r="M378" s="2" t="e">
        <f>Table1[[#This Row],[Diff 1]]/Table1[[#This Row],[Actual cost]]*100</f>
        <v>#DIV/0!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</row>
    <row r="379" spans="1:33" x14ac:dyDescent="0.3">
      <c r="A379" t="s">
        <v>399</v>
      </c>
      <c r="B379">
        <v>377</v>
      </c>
      <c r="C379" t="str">
        <f>LEFT(Table1[[#This Row],[Contingency id]])</f>
        <v>A</v>
      </c>
      <c r="D379" s="1">
        <v>0</v>
      </c>
      <c r="E379" s="1">
        <v>1.52238805970149</v>
      </c>
      <c r="F379">
        <v>102</v>
      </c>
      <c r="G379">
        <v>67</v>
      </c>
      <c r="H379" s="2">
        <v>0</v>
      </c>
      <c r="I379" s="2">
        <f>AVERAGE(Table1[[#This Row],[Estimated costs 1]:[Estimated costs 20]])</f>
        <v>0</v>
      </c>
      <c r="J379" s="2">
        <f>_xlfn.STDEV.P(Table1[[#This Row],[Estimated costs 1]:[Estimated costs 20]])</f>
        <v>0</v>
      </c>
      <c r="K379" s="2" t="e">
        <f>Table1[[#This Row],[Dev]]/Table1[[#This Row],[Mean]]*100</f>
        <v>#DIV/0!</v>
      </c>
      <c r="L379" s="2">
        <f>Table1[[#This Row],[Estimated costs 1]]-Table1[[#This Row],[Actual cost]]</f>
        <v>0</v>
      </c>
      <c r="M379" s="2" t="e">
        <f>Table1[[#This Row],[Diff 1]]/Table1[[#This Row],[Actual cost]]*100</f>
        <v>#DIV/0!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</row>
    <row r="380" spans="1:33" x14ac:dyDescent="0.3">
      <c r="A380" t="s">
        <v>400</v>
      </c>
      <c r="B380">
        <v>378</v>
      </c>
      <c r="C380" t="str">
        <f>LEFT(Table1[[#This Row],[Contingency id]])</f>
        <v>A</v>
      </c>
      <c r="D380" s="1">
        <v>0</v>
      </c>
      <c r="E380" s="1">
        <v>1.65333333333333</v>
      </c>
      <c r="F380">
        <v>124</v>
      </c>
      <c r="G380">
        <v>75</v>
      </c>
      <c r="H380" s="2">
        <v>0</v>
      </c>
      <c r="I380" s="2">
        <f>AVERAGE(Table1[[#This Row],[Estimated costs 1]:[Estimated costs 20]])</f>
        <v>0</v>
      </c>
      <c r="J380" s="2">
        <f>_xlfn.STDEV.P(Table1[[#This Row],[Estimated costs 1]:[Estimated costs 20]])</f>
        <v>0</v>
      </c>
      <c r="K380" s="2" t="e">
        <f>Table1[[#This Row],[Dev]]/Table1[[#This Row],[Mean]]*100</f>
        <v>#DIV/0!</v>
      </c>
      <c r="L380" s="2">
        <f>Table1[[#This Row],[Estimated costs 1]]-Table1[[#This Row],[Actual cost]]</f>
        <v>0</v>
      </c>
      <c r="M380" s="2" t="e">
        <f>Table1[[#This Row],[Diff 1]]/Table1[[#This Row],[Actual cost]]*100</f>
        <v>#DIV/0!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</row>
    <row r="381" spans="1:33" x14ac:dyDescent="0.3">
      <c r="A381" t="s">
        <v>401</v>
      </c>
      <c r="B381">
        <v>379</v>
      </c>
      <c r="C381" t="str">
        <f>LEFT(Table1[[#This Row],[Contingency id]])</f>
        <v>A</v>
      </c>
      <c r="D381" s="1">
        <v>0</v>
      </c>
      <c r="E381" s="1">
        <v>1.55</v>
      </c>
      <c r="F381">
        <v>124</v>
      </c>
      <c r="G381">
        <v>80</v>
      </c>
      <c r="H381" s="2">
        <v>0</v>
      </c>
      <c r="I381" s="2">
        <f>AVERAGE(Table1[[#This Row],[Estimated costs 1]:[Estimated costs 20]])</f>
        <v>0</v>
      </c>
      <c r="J381" s="2">
        <f>_xlfn.STDEV.P(Table1[[#This Row],[Estimated costs 1]:[Estimated costs 20]])</f>
        <v>0</v>
      </c>
      <c r="K381" s="2" t="e">
        <f>Table1[[#This Row],[Dev]]/Table1[[#This Row],[Mean]]*100</f>
        <v>#DIV/0!</v>
      </c>
      <c r="L381" s="2">
        <f>Table1[[#This Row],[Estimated costs 1]]-Table1[[#This Row],[Actual cost]]</f>
        <v>0</v>
      </c>
      <c r="M381" s="2" t="e">
        <f>Table1[[#This Row],[Diff 1]]/Table1[[#This Row],[Actual cost]]*100</f>
        <v>#DIV/0!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</row>
    <row r="382" spans="1:33" x14ac:dyDescent="0.3">
      <c r="A382" t="s">
        <v>402</v>
      </c>
      <c r="B382">
        <v>380</v>
      </c>
      <c r="C382" t="str">
        <f>LEFT(Table1[[#This Row],[Contingency id]])</f>
        <v>A</v>
      </c>
      <c r="D382" s="1">
        <v>0</v>
      </c>
      <c r="E382" s="1">
        <v>1.45882352941176</v>
      </c>
      <c r="F382">
        <v>124</v>
      </c>
      <c r="G382">
        <v>85</v>
      </c>
      <c r="H382" s="2">
        <v>0</v>
      </c>
      <c r="I382" s="2">
        <f>AVERAGE(Table1[[#This Row],[Estimated costs 1]:[Estimated costs 20]])</f>
        <v>0</v>
      </c>
      <c r="J382" s="2">
        <f>_xlfn.STDEV.P(Table1[[#This Row],[Estimated costs 1]:[Estimated costs 20]])</f>
        <v>0</v>
      </c>
      <c r="K382" s="2" t="e">
        <f>Table1[[#This Row],[Dev]]/Table1[[#This Row],[Mean]]*100</f>
        <v>#DIV/0!</v>
      </c>
      <c r="L382" s="2">
        <f>Table1[[#This Row],[Estimated costs 1]]-Table1[[#This Row],[Actual cost]]</f>
        <v>0</v>
      </c>
      <c r="M382" s="2" t="e">
        <f>Table1[[#This Row],[Diff 1]]/Table1[[#This Row],[Actual cost]]*100</f>
        <v>#DIV/0!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</row>
    <row r="383" spans="1:33" x14ac:dyDescent="0.3">
      <c r="A383" t="s">
        <v>403</v>
      </c>
      <c r="B383">
        <v>381</v>
      </c>
      <c r="C383" t="str">
        <f>LEFT(Table1[[#This Row],[Contingency id]])</f>
        <v>A</v>
      </c>
      <c r="D383" s="1">
        <v>0</v>
      </c>
      <c r="E383" s="1">
        <v>1.55</v>
      </c>
      <c r="F383">
        <v>124</v>
      </c>
      <c r="G383">
        <v>80</v>
      </c>
      <c r="H383" s="2">
        <v>0</v>
      </c>
      <c r="I383" s="2">
        <f>AVERAGE(Table1[[#This Row],[Estimated costs 1]:[Estimated costs 20]])</f>
        <v>0</v>
      </c>
      <c r="J383" s="2">
        <f>_xlfn.STDEV.P(Table1[[#This Row],[Estimated costs 1]:[Estimated costs 20]])</f>
        <v>0</v>
      </c>
      <c r="K383" s="2" t="e">
        <f>Table1[[#This Row],[Dev]]/Table1[[#This Row],[Mean]]*100</f>
        <v>#DIV/0!</v>
      </c>
      <c r="L383" s="2">
        <f>Table1[[#This Row],[Estimated costs 1]]-Table1[[#This Row],[Actual cost]]</f>
        <v>0</v>
      </c>
      <c r="M383" s="2" t="e">
        <f>Table1[[#This Row],[Diff 1]]/Table1[[#This Row],[Actual cost]]*100</f>
        <v>#DIV/0!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</row>
    <row r="384" spans="1:33" x14ac:dyDescent="0.3">
      <c r="A384" t="s">
        <v>404</v>
      </c>
      <c r="B384">
        <v>382</v>
      </c>
      <c r="C384" t="str">
        <f>LEFT(Table1[[#This Row],[Contingency id]])</f>
        <v>A</v>
      </c>
      <c r="D384" s="1">
        <v>0</v>
      </c>
      <c r="E384" s="1">
        <v>1.55</v>
      </c>
      <c r="F384">
        <v>124</v>
      </c>
      <c r="G384">
        <v>80</v>
      </c>
      <c r="H384" s="2">
        <v>0</v>
      </c>
      <c r="I384" s="2">
        <f>AVERAGE(Table1[[#This Row],[Estimated costs 1]:[Estimated costs 20]])</f>
        <v>0</v>
      </c>
      <c r="J384" s="2">
        <f>_xlfn.STDEV.P(Table1[[#This Row],[Estimated costs 1]:[Estimated costs 20]])</f>
        <v>0</v>
      </c>
      <c r="K384" s="2" t="e">
        <f>Table1[[#This Row],[Dev]]/Table1[[#This Row],[Mean]]*100</f>
        <v>#DIV/0!</v>
      </c>
      <c r="L384" s="2">
        <f>Table1[[#This Row],[Estimated costs 1]]-Table1[[#This Row],[Actual cost]]</f>
        <v>0</v>
      </c>
      <c r="M384" s="2" t="e">
        <f>Table1[[#This Row],[Diff 1]]/Table1[[#This Row],[Actual cost]]*100</f>
        <v>#DIV/0!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</row>
    <row r="385" spans="1:33" x14ac:dyDescent="0.3">
      <c r="A385" t="s">
        <v>405</v>
      </c>
      <c r="B385">
        <v>383</v>
      </c>
      <c r="C385" t="str">
        <f>LEFT(Table1[[#This Row],[Contingency id]])</f>
        <v>A</v>
      </c>
      <c r="D385" s="1">
        <v>0</v>
      </c>
      <c r="E385" s="1">
        <v>1.4761904761904701</v>
      </c>
      <c r="F385">
        <v>124</v>
      </c>
      <c r="G385">
        <v>84</v>
      </c>
      <c r="H385" s="2">
        <v>0</v>
      </c>
      <c r="I385" s="2">
        <f>AVERAGE(Table1[[#This Row],[Estimated costs 1]:[Estimated costs 20]])</f>
        <v>0</v>
      </c>
      <c r="J385" s="2">
        <f>_xlfn.STDEV.P(Table1[[#This Row],[Estimated costs 1]:[Estimated costs 20]])</f>
        <v>0</v>
      </c>
      <c r="K385" s="2" t="e">
        <f>Table1[[#This Row],[Dev]]/Table1[[#This Row],[Mean]]*100</f>
        <v>#DIV/0!</v>
      </c>
      <c r="L385" s="2">
        <f>Table1[[#This Row],[Estimated costs 1]]-Table1[[#This Row],[Actual cost]]</f>
        <v>0</v>
      </c>
      <c r="M385" s="2" t="e">
        <f>Table1[[#This Row],[Diff 1]]/Table1[[#This Row],[Actual cost]]*100</f>
        <v>#DIV/0!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</row>
    <row r="386" spans="1:33" x14ac:dyDescent="0.3">
      <c r="A386" t="s">
        <v>406</v>
      </c>
      <c r="B386">
        <v>384</v>
      </c>
      <c r="C386" t="str">
        <f>LEFT(Table1[[#This Row],[Contingency id]])</f>
        <v>A</v>
      </c>
      <c r="D386" s="1">
        <v>0</v>
      </c>
      <c r="E386" s="1">
        <v>1.6315789473684199</v>
      </c>
      <c r="F386">
        <v>124</v>
      </c>
      <c r="G386">
        <v>76</v>
      </c>
      <c r="H386" s="2">
        <v>0</v>
      </c>
      <c r="I386" s="2">
        <f>AVERAGE(Table1[[#This Row],[Estimated costs 1]:[Estimated costs 20]])</f>
        <v>0</v>
      </c>
      <c r="J386" s="2">
        <f>_xlfn.STDEV.P(Table1[[#This Row],[Estimated costs 1]:[Estimated costs 20]])</f>
        <v>0</v>
      </c>
      <c r="K386" s="2" t="e">
        <f>Table1[[#This Row],[Dev]]/Table1[[#This Row],[Mean]]*100</f>
        <v>#DIV/0!</v>
      </c>
      <c r="L386" s="2">
        <f>Table1[[#This Row],[Estimated costs 1]]-Table1[[#This Row],[Actual cost]]</f>
        <v>0</v>
      </c>
      <c r="M386" s="2" t="e">
        <f>Table1[[#This Row],[Diff 1]]/Table1[[#This Row],[Actual cost]]*100</f>
        <v>#DIV/0!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</row>
    <row r="387" spans="1:33" hidden="1" x14ac:dyDescent="0.3">
      <c r="A387" t="s">
        <v>407</v>
      </c>
      <c r="B387">
        <v>385</v>
      </c>
      <c r="C387" t="str">
        <f>LEFT(Table1[[#This Row],[Contingency id]])</f>
        <v>B</v>
      </c>
      <c r="D387" s="1">
        <v>0</v>
      </c>
      <c r="E387" s="1">
        <v>1.4590163934426199</v>
      </c>
      <c r="F387">
        <v>89</v>
      </c>
      <c r="G387">
        <v>61</v>
      </c>
      <c r="H387" s="2">
        <v>0</v>
      </c>
      <c r="I387" s="2">
        <f>AVERAGE(Table1[[#This Row],[Estimated costs 1]:[Estimated costs 20]])</f>
        <v>0</v>
      </c>
      <c r="J387" s="2">
        <f>_xlfn.STDEV.P(Table1[[#This Row],[Estimated costs 1]:[Estimated costs 20]])</f>
        <v>0</v>
      </c>
      <c r="K387" s="2" t="e">
        <f>Table1[[#This Row],[Dev]]/Table1[[#This Row],[Mean]]*100</f>
        <v>#DIV/0!</v>
      </c>
      <c r="L387" s="2">
        <f>Table1[[#This Row],[Estimated costs 1]]-Table1[[#This Row],[Actual cost]]</f>
        <v>0</v>
      </c>
      <c r="M387" s="2" t="e">
        <f>Table1[[#This Row],[Diff 1]]/Table1[[#This Row],[Actual cost]]*100</f>
        <v>#DIV/0!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</row>
    <row r="388" spans="1:33" hidden="1" x14ac:dyDescent="0.3">
      <c r="A388" t="s">
        <v>408</v>
      </c>
      <c r="B388">
        <v>386</v>
      </c>
      <c r="C388" t="str">
        <f>LEFT(Table1[[#This Row],[Contingency id]])</f>
        <v>B</v>
      </c>
      <c r="D388" s="1">
        <v>0</v>
      </c>
      <c r="E388" s="1">
        <v>1.1818181818181801</v>
      </c>
      <c r="F388">
        <v>65</v>
      </c>
      <c r="G388">
        <v>55</v>
      </c>
      <c r="H388" s="2">
        <v>0</v>
      </c>
      <c r="I388" s="2">
        <f>AVERAGE(Table1[[#This Row],[Estimated costs 1]:[Estimated costs 20]])</f>
        <v>0</v>
      </c>
      <c r="J388" s="2">
        <f>_xlfn.STDEV.P(Table1[[#This Row],[Estimated costs 1]:[Estimated costs 20]])</f>
        <v>0</v>
      </c>
      <c r="K388" s="2" t="e">
        <f>Table1[[#This Row],[Dev]]/Table1[[#This Row],[Mean]]*100</f>
        <v>#DIV/0!</v>
      </c>
      <c r="L388" s="2">
        <f>Table1[[#This Row],[Estimated costs 1]]-Table1[[#This Row],[Actual cost]]</f>
        <v>0</v>
      </c>
      <c r="M388" s="2" t="e">
        <f>Table1[[#This Row],[Diff 1]]/Table1[[#This Row],[Actual cost]]*100</f>
        <v>#DIV/0!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</row>
    <row r="389" spans="1:33" hidden="1" x14ac:dyDescent="0.3">
      <c r="A389" t="s">
        <v>409</v>
      </c>
      <c r="B389">
        <v>387</v>
      </c>
      <c r="C389" t="str">
        <f>LEFT(Table1[[#This Row],[Contingency id]])</f>
        <v>B</v>
      </c>
      <c r="D389" s="1">
        <v>0</v>
      </c>
      <c r="E389" s="1">
        <v>1.2745098039215601</v>
      </c>
      <c r="F389">
        <v>65</v>
      </c>
      <c r="G389">
        <v>51</v>
      </c>
      <c r="H389" s="2">
        <v>0</v>
      </c>
      <c r="I389" s="2">
        <f>AVERAGE(Table1[[#This Row],[Estimated costs 1]:[Estimated costs 20]])</f>
        <v>0</v>
      </c>
      <c r="J389" s="2">
        <f>_xlfn.STDEV.P(Table1[[#This Row],[Estimated costs 1]:[Estimated costs 20]])</f>
        <v>0</v>
      </c>
      <c r="K389" s="2" t="e">
        <f>Table1[[#This Row],[Dev]]/Table1[[#This Row],[Mean]]*100</f>
        <v>#DIV/0!</v>
      </c>
      <c r="L389" s="2">
        <f>Table1[[#This Row],[Estimated costs 1]]-Table1[[#This Row],[Actual cost]]</f>
        <v>0</v>
      </c>
      <c r="M389" s="2" t="e">
        <f>Table1[[#This Row],[Diff 1]]/Table1[[#This Row],[Actual cost]]*100</f>
        <v>#DIV/0!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</row>
    <row r="390" spans="1:33" hidden="1" x14ac:dyDescent="0.3">
      <c r="A390" t="s">
        <v>410</v>
      </c>
      <c r="B390">
        <v>388</v>
      </c>
      <c r="C390" t="str">
        <f>LEFT(Table1[[#This Row],[Contingency id]])</f>
        <v>B</v>
      </c>
      <c r="D390" s="1">
        <v>0</v>
      </c>
      <c r="E390" s="1">
        <v>1.3283582089552199</v>
      </c>
      <c r="F390">
        <v>89</v>
      </c>
      <c r="G390">
        <v>67</v>
      </c>
      <c r="H390" s="2">
        <v>0</v>
      </c>
      <c r="I390" s="2">
        <f>AVERAGE(Table1[[#This Row],[Estimated costs 1]:[Estimated costs 20]])</f>
        <v>0</v>
      </c>
      <c r="J390" s="2">
        <f>_xlfn.STDEV.P(Table1[[#This Row],[Estimated costs 1]:[Estimated costs 20]])</f>
        <v>0</v>
      </c>
      <c r="K390" s="2" t="e">
        <f>Table1[[#This Row],[Dev]]/Table1[[#This Row],[Mean]]*100</f>
        <v>#DIV/0!</v>
      </c>
      <c r="L390" s="2">
        <f>Table1[[#This Row],[Estimated costs 1]]-Table1[[#This Row],[Actual cost]]</f>
        <v>0</v>
      </c>
      <c r="M390" s="2" t="e">
        <f>Table1[[#This Row],[Diff 1]]/Table1[[#This Row],[Actual cost]]*100</f>
        <v>#DIV/0!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</row>
    <row r="391" spans="1:33" hidden="1" x14ac:dyDescent="0.3">
      <c r="A391" t="s">
        <v>411</v>
      </c>
      <c r="B391">
        <v>389</v>
      </c>
      <c r="C391" t="str">
        <f>LEFT(Table1[[#This Row],[Contingency id]])</f>
        <v>B</v>
      </c>
      <c r="D391" s="1">
        <v>0</v>
      </c>
      <c r="E391" s="1">
        <v>1.4833333333333301</v>
      </c>
      <c r="F391">
        <v>89</v>
      </c>
      <c r="G391">
        <v>60</v>
      </c>
      <c r="H391" s="2">
        <v>0</v>
      </c>
      <c r="I391" s="2">
        <f>AVERAGE(Table1[[#This Row],[Estimated costs 1]:[Estimated costs 20]])</f>
        <v>0</v>
      </c>
      <c r="J391" s="2">
        <f>_xlfn.STDEV.P(Table1[[#This Row],[Estimated costs 1]:[Estimated costs 20]])</f>
        <v>0</v>
      </c>
      <c r="K391" s="2" t="e">
        <f>Table1[[#This Row],[Dev]]/Table1[[#This Row],[Mean]]*100</f>
        <v>#DIV/0!</v>
      </c>
      <c r="L391" s="2">
        <f>Table1[[#This Row],[Estimated costs 1]]-Table1[[#This Row],[Actual cost]]</f>
        <v>0</v>
      </c>
      <c r="M391" s="2" t="e">
        <f>Table1[[#This Row],[Diff 1]]/Table1[[#This Row],[Actual cost]]*100</f>
        <v>#DIV/0!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</row>
    <row r="392" spans="1:33" hidden="1" x14ac:dyDescent="0.3">
      <c r="A392" t="s">
        <v>412</v>
      </c>
      <c r="B392">
        <v>390</v>
      </c>
      <c r="C392" t="str">
        <f>LEFT(Table1[[#This Row],[Contingency id]])</f>
        <v>B</v>
      </c>
      <c r="D392" s="1">
        <v>0</v>
      </c>
      <c r="E392" s="1">
        <v>1.34848484848484</v>
      </c>
      <c r="F392">
        <v>89</v>
      </c>
      <c r="G392">
        <v>66</v>
      </c>
      <c r="H392" s="2">
        <v>0</v>
      </c>
      <c r="I392" s="2">
        <f>AVERAGE(Table1[[#This Row],[Estimated costs 1]:[Estimated costs 20]])</f>
        <v>0</v>
      </c>
      <c r="J392" s="2">
        <f>_xlfn.STDEV.P(Table1[[#This Row],[Estimated costs 1]:[Estimated costs 20]])</f>
        <v>0</v>
      </c>
      <c r="K392" s="2" t="e">
        <f>Table1[[#This Row],[Dev]]/Table1[[#This Row],[Mean]]*100</f>
        <v>#DIV/0!</v>
      </c>
      <c r="L392" s="2">
        <f>Table1[[#This Row],[Estimated costs 1]]-Table1[[#This Row],[Actual cost]]</f>
        <v>0</v>
      </c>
      <c r="M392" s="2" t="e">
        <f>Table1[[#This Row],[Diff 1]]/Table1[[#This Row],[Actual cost]]*100</f>
        <v>#DIV/0!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</row>
    <row r="393" spans="1:33" hidden="1" x14ac:dyDescent="0.3">
      <c r="A393" t="s">
        <v>413</v>
      </c>
      <c r="B393">
        <v>391</v>
      </c>
      <c r="C393" t="str">
        <f>LEFT(Table1[[#This Row],[Contingency id]])</f>
        <v>B</v>
      </c>
      <c r="D393" s="1">
        <v>0</v>
      </c>
      <c r="E393" s="1">
        <v>1.4418604651162701</v>
      </c>
      <c r="F393">
        <v>62</v>
      </c>
      <c r="G393">
        <v>43</v>
      </c>
      <c r="H393" s="2">
        <v>0</v>
      </c>
      <c r="I393" s="2">
        <f>AVERAGE(Table1[[#This Row],[Estimated costs 1]:[Estimated costs 20]])</f>
        <v>0</v>
      </c>
      <c r="J393" s="2">
        <f>_xlfn.STDEV.P(Table1[[#This Row],[Estimated costs 1]:[Estimated costs 20]])</f>
        <v>0</v>
      </c>
      <c r="K393" s="2" t="e">
        <f>Table1[[#This Row],[Dev]]/Table1[[#This Row],[Mean]]*100</f>
        <v>#DIV/0!</v>
      </c>
      <c r="L393" s="2">
        <f>Table1[[#This Row],[Estimated costs 1]]-Table1[[#This Row],[Actual cost]]</f>
        <v>0</v>
      </c>
      <c r="M393" s="2" t="e">
        <f>Table1[[#This Row],[Diff 1]]/Table1[[#This Row],[Actual cost]]*100</f>
        <v>#DIV/0!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</row>
    <row r="394" spans="1:33" hidden="1" x14ac:dyDescent="0.3">
      <c r="A394" t="s">
        <v>414</v>
      </c>
      <c r="B394">
        <v>392</v>
      </c>
      <c r="C394" t="str">
        <f>LEFT(Table1[[#This Row],[Contingency id]])</f>
        <v>B</v>
      </c>
      <c r="D394" s="1">
        <v>0</v>
      </c>
      <c r="E394" s="1">
        <v>1.37777777777777</v>
      </c>
      <c r="F394">
        <v>62</v>
      </c>
      <c r="G394">
        <v>45</v>
      </c>
      <c r="H394" s="2">
        <v>0</v>
      </c>
      <c r="I394" s="2">
        <f>AVERAGE(Table1[[#This Row],[Estimated costs 1]:[Estimated costs 20]])</f>
        <v>0</v>
      </c>
      <c r="J394" s="2">
        <f>_xlfn.STDEV.P(Table1[[#This Row],[Estimated costs 1]:[Estimated costs 20]])</f>
        <v>0</v>
      </c>
      <c r="K394" s="2" t="e">
        <f>Table1[[#This Row],[Dev]]/Table1[[#This Row],[Mean]]*100</f>
        <v>#DIV/0!</v>
      </c>
      <c r="L394" s="2">
        <f>Table1[[#This Row],[Estimated costs 1]]-Table1[[#This Row],[Actual cost]]</f>
        <v>0</v>
      </c>
      <c r="M394" s="2" t="e">
        <f>Table1[[#This Row],[Diff 1]]/Table1[[#This Row],[Actual cost]]*100</f>
        <v>#DIV/0!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</row>
    <row r="395" spans="1:33" hidden="1" x14ac:dyDescent="0.3">
      <c r="A395" t="s">
        <v>415</v>
      </c>
      <c r="B395">
        <v>393</v>
      </c>
      <c r="C395" t="str">
        <f>LEFT(Table1[[#This Row],[Contingency id]])</f>
        <v>B</v>
      </c>
      <c r="D395" s="1">
        <v>0</v>
      </c>
      <c r="E395" s="1">
        <v>1.3692307692307599</v>
      </c>
      <c r="F395">
        <v>89</v>
      </c>
      <c r="G395">
        <v>65</v>
      </c>
      <c r="H395" s="2">
        <v>0</v>
      </c>
      <c r="I395" s="2">
        <f>AVERAGE(Table1[[#This Row],[Estimated costs 1]:[Estimated costs 20]])</f>
        <v>0</v>
      </c>
      <c r="J395" s="2">
        <f>_xlfn.STDEV.P(Table1[[#This Row],[Estimated costs 1]:[Estimated costs 20]])</f>
        <v>0</v>
      </c>
      <c r="K395" s="2" t="e">
        <f>Table1[[#This Row],[Dev]]/Table1[[#This Row],[Mean]]*100</f>
        <v>#DIV/0!</v>
      </c>
      <c r="L395" s="2">
        <f>Table1[[#This Row],[Estimated costs 1]]-Table1[[#This Row],[Actual cost]]</f>
        <v>0</v>
      </c>
      <c r="M395" s="2" t="e">
        <f>Table1[[#This Row],[Diff 1]]/Table1[[#This Row],[Actual cost]]*100</f>
        <v>#DIV/0!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</row>
    <row r="396" spans="1:33" hidden="1" x14ac:dyDescent="0.3">
      <c r="A396" t="s">
        <v>416</v>
      </c>
      <c r="B396">
        <v>394</v>
      </c>
      <c r="C396" t="str">
        <f>LEFT(Table1[[#This Row],[Contingency id]])</f>
        <v>B</v>
      </c>
      <c r="D396" s="1">
        <v>0</v>
      </c>
      <c r="E396" s="1">
        <v>1.58928571428571</v>
      </c>
      <c r="F396">
        <v>89</v>
      </c>
      <c r="G396">
        <v>56</v>
      </c>
      <c r="H396" s="2">
        <v>0</v>
      </c>
      <c r="I396" s="2">
        <f>AVERAGE(Table1[[#This Row],[Estimated costs 1]:[Estimated costs 20]])</f>
        <v>0</v>
      </c>
      <c r="J396" s="2">
        <f>_xlfn.STDEV.P(Table1[[#This Row],[Estimated costs 1]:[Estimated costs 20]])</f>
        <v>0</v>
      </c>
      <c r="K396" s="2" t="e">
        <f>Table1[[#This Row],[Dev]]/Table1[[#This Row],[Mean]]*100</f>
        <v>#DIV/0!</v>
      </c>
      <c r="L396" s="2">
        <f>Table1[[#This Row],[Estimated costs 1]]-Table1[[#This Row],[Actual cost]]</f>
        <v>0</v>
      </c>
      <c r="M396" s="2" t="e">
        <f>Table1[[#This Row],[Diff 1]]/Table1[[#This Row],[Actual cost]]*100</f>
        <v>#DIV/0!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</row>
    <row r="397" spans="1:33" hidden="1" x14ac:dyDescent="0.3">
      <c r="A397" t="s">
        <v>417</v>
      </c>
      <c r="B397">
        <v>395</v>
      </c>
      <c r="C397" t="str">
        <f>LEFT(Table1[[#This Row],[Contingency id]])</f>
        <v>B</v>
      </c>
      <c r="D397" s="1">
        <v>0</v>
      </c>
      <c r="E397" s="1">
        <v>1.4833333333333301</v>
      </c>
      <c r="F397">
        <v>89</v>
      </c>
      <c r="G397">
        <v>60</v>
      </c>
      <c r="H397" s="2">
        <v>0</v>
      </c>
      <c r="I397" s="2">
        <f>AVERAGE(Table1[[#This Row],[Estimated costs 1]:[Estimated costs 20]])</f>
        <v>0</v>
      </c>
      <c r="J397" s="2">
        <f>_xlfn.STDEV.P(Table1[[#This Row],[Estimated costs 1]:[Estimated costs 20]])</f>
        <v>0</v>
      </c>
      <c r="K397" s="2" t="e">
        <f>Table1[[#This Row],[Dev]]/Table1[[#This Row],[Mean]]*100</f>
        <v>#DIV/0!</v>
      </c>
      <c r="L397" s="2">
        <f>Table1[[#This Row],[Estimated costs 1]]-Table1[[#This Row],[Actual cost]]</f>
        <v>0</v>
      </c>
      <c r="M397" s="2" t="e">
        <f>Table1[[#This Row],[Diff 1]]/Table1[[#This Row],[Actual cost]]*100</f>
        <v>#DIV/0!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</row>
    <row r="398" spans="1:33" hidden="1" x14ac:dyDescent="0.3">
      <c r="A398" t="s">
        <v>418</v>
      </c>
      <c r="B398">
        <v>396</v>
      </c>
      <c r="C398" t="str">
        <f>LEFT(Table1[[#This Row],[Contingency id]])</f>
        <v>B</v>
      </c>
      <c r="D398" s="1">
        <v>0</v>
      </c>
      <c r="E398" s="1">
        <v>1.2361111111111101</v>
      </c>
      <c r="F398">
        <v>89</v>
      </c>
      <c r="G398">
        <v>72</v>
      </c>
      <c r="H398" s="2">
        <v>0</v>
      </c>
      <c r="I398" s="2">
        <f>AVERAGE(Table1[[#This Row],[Estimated costs 1]:[Estimated costs 20]])</f>
        <v>0</v>
      </c>
      <c r="J398" s="2">
        <f>_xlfn.STDEV.P(Table1[[#This Row],[Estimated costs 1]:[Estimated costs 20]])</f>
        <v>0</v>
      </c>
      <c r="K398" s="2" t="e">
        <f>Table1[[#This Row],[Dev]]/Table1[[#This Row],[Mean]]*100</f>
        <v>#DIV/0!</v>
      </c>
      <c r="L398" s="2">
        <f>Table1[[#This Row],[Estimated costs 1]]-Table1[[#This Row],[Actual cost]]</f>
        <v>0</v>
      </c>
      <c r="M398" s="2" t="e">
        <f>Table1[[#This Row],[Diff 1]]/Table1[[#This Row],[Actual cost]]*100</f>
        <v>#DIV/0!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</row>
    <row r="399" spans="1:33" hidden="1" x14ac:dyDescent="0.3">
      <c r="A399" t="s">
        <v>419</v>
      </c>
      <c r="B399">
        <v>397</v>
      </c>
      <c r="C399" t="str">
        <f>LEFT(Table1[[#This Row],[Contingency id]])</f>
        <v>B</v>
      </c>
      <c r="D399" s="1">
        <v>0</v>
      </c>
      <c r="E399" s="1">
        <v>1.58536585365853</v>
      </c>
      <c r="F399">
        <v>130</v>
      </c>
      <c r="G399">
        <v>82</v>
      </c>
      <c r="H399" s="2">
        <v>0</v>
      </c>
      <c r="I399" s="2">
        <f>AVERAGE(Table1[[#This Row],[Estimated costs 1]:[Estimated costs 20]])</f>
        <v>0</v>
      </c>
      <c r="J399" s="2">
        <f>_xlfn.STDEV.P(Table1[[#This Row],[Estimated costs 1]:[Estimated costs 20]])</f>
        <v>0</v>
      </c>
      <c r="K399" s="2" t="e">
        <f>Table1[[#This Row],[Dev]]/Table1[[#This Row],[Mean]]*100</f>
        <v>#DIV/0!</v>
      </c>
      <c r="L399" s="2">
        <f>Table1[[#This Row],[Estimated costs 1]]-Table1[[#This Row],[Actual cost]]</f>
        <v>0</v>
      </c>
      <c r="M399" s="2" t="e">
        <f>Table1[[#This Row],[Diff 1]]/Table1[[#This Row],[Actual cost]]*100</f>
        <v>#DIV/0!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</row>
    <row r="400" spans="1:33" hidden="1" x14ac:dyDescent="0.3">
      <c r="A400" t="s">
        <v>420</v>
      </c>
      <c r="B400">
        <v>398</v>
      </c>
      <c r="C400" t="str">
        <f>LEFT(Table1[[#This Row],[Contingency id]])</f>
        <v>B</v>
      </c>
      <c r="D400" s="1">
        <v>0</v>
      </c>
      <c r="E400" s="1">
        <v>1.52941176470588</v>
      </c>
      <c r="F400">
        <v>130</v>
      </c>
      <c r="G400">
        <v>85</v>
      </c>
      <c r="H400" s="2">
        <v>0</v>
      </c>
      <c r="I400" s="2">
        <f>AVERAGE(Table1[[#This Row],[Estimated costs 1]:[Estimated costs 20]])</f>
        <v>0</v>
      </c>
      <c r="J400" s="2">
        <f>_xlfn.STDEV.P(Table1[[#This Row],[Estimated costs 1]:[Estimated costs 20]])</f>
        <v>0</v>
      </c>
      <c r="K400" s="2" t="e">
        <f>Table1[[#This Row],[Dev]]/Table1[[#This Row],[Mean]]*100</f>
        <v>#DIV/0!</v>
      </c>
      <c r="L400" s="2">
        <f>Table1[[#This Row],[Estimated costs 1]]-Table1[[#This Row],[Actual cost]]</f>
        <v>0</v>
      </c>
      <c r="M400" s="2" t="e">
        <f>Table1[[#This Row],[Diff 1]]/Table1[[#This Row],[Actual cost]]*100</f>
        <v>#DIV/0!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</row>
    <row r="401" spans="1:33" hidden="1" x14ac:dyDescent="0.3">
      <c r="A401" t="s">
        <v>421</v>
      </c>
      <c r="B401">
        <v>399</v>
      </c>
      <c r="C401" t="str">
        <f>LEFT(Table1[[#This Row],[Contingency id]])</f>
        <v>B</v>
      </c>
      <c r="D401" s="1">
        <v>0</v>
      </c>
      <c r="E401" s="1">
        <v>1.64556962025316</v>
      </c>
      <c r="F401">
        <v>130</v>
      </c>
      <c r="G401">
        <v>79</v>
      </c>
      <c r="H401" s="2">
        <v>0</v>
      </c>
      <c r="I401" s="2">
        <f>AVERAGE(Table1[[#This Row],[Estimated costs 1]:[Estimated costs 20]])</f>
        <v>0</v>
      </c>
      <c r="J401" s="2">
        <f>_xlfn.STDEV.P(Table1[[#This Row],[Estimated costs 1]:[Estimated costs 20]])</f>
        <v>0</v>
      </c>
      <c r="K401" s="2" t="e">
        <f>Table1[[#This Row],[Dev]]/Table1[[#This Row],[Mean]]*100</f>
        <v>#DIV/0!</v>
      </c>
      <c r="L401" s="2">
        <f>Table1[[#This Row],[Estimated costs 1]]-Table1[[#This Row],[Actual cost]]</f>
        <v>0</v>
      </c>
      <c r="M401" s="2" t="e">
        <f>Table1[[#This Row],[Diff 1]]/Table1[[#This Row],[Actual cost]]*100</f>
        <v>#DIV/0!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</row>
    <row r="402" spans="1:33" hidden="1" x14ac:dyDescent="0.3">
      <c r="A402" t="s">
        <v>422</v>
      </c>
      <c r="B402">
        <v>400</v>
      </c>
      <c r="C402" t="str">
        <f>LEFT(Table1[[#This Row],[Contingency id]])</f>
        <v>B</v>
      </c>
      <c r="D402" s="1">
        <v>0</v>
      </c>
      <c r="E402" s="1">
        <v>1.51162790697674</v>
      </c>
      <c r="F402">
        <v>130</v>
      </c>
      <c r="G402">
        <v>86</v>
      </c>
      <c r="H402" s="2">
        <v>0</v>
      </c>
      <c r="I402" s="2">
        <f>AVERAGE(Table1[[#This Row],[Estimated costs 1]:[Estimated costs 20]])</f>
        <v>0</v>
      </c>
      <c r="J402" s="2">
        <f>_xlfn.STDEV.P(Table1[[#This Row],[Estimated costs 1]:[Estimated costs 20]])</f>
        <v>0</v>
      </c>
      <c r="K402" s="2" t="e">
        <f>Table1[[#This Row],[Dev]]/Table1[[#This Row],[Mean]]*100</f>
        <v>#DIV/0!</v>
      </c>
      <c r="L402" s="2">
        <f>Table1[[#This Row],[Estimated costs 1]]-Table1[[#This Row],[Actual cost]]</f>
        <v>0</v>
      </c>
      <c r="M402" s="2" t="e">
        <f>Table1[[#This Row],[Diff 1]]/Table1[[#This Row],[Actual cost]]*100</f>
        <v>#DIV/0!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</row>
    <row r="403" spans="1:33" hidden="1" x14ac:dyDescent="0.3">
      <c r="A403" t="s">
        <v>423</v>
      </c>
      <c r="B403">
        <v>401</v>
      </c>
      <c r="C403" t="str">
        <f>LEFT(Table1[[#This Row],[Contingency id]])</f>
        <v>B</v>
      </c>
      <c r="D403" s="1">
        <v>0</v>
      </c>
      <c r="E403" s="1">
        <v>1.625</v>
      </c>
      <c r="F403">
        <v>130</v>
      </c>
      <c r="G403">
        <v>80</v>
      </c>
      <c r="H403" s="2">
        <v>0</v>
      </c>
      <c r="I403" s="2">
        <f>AVERAGE(Table1[[#This Row],[Estimated costs 1]:[Estimated costs 20]])</f>
        <v>0</v>
      </c>
      <c r="J403" s="2">
        <f>_xlfn.STDEV.P(Table1[[#This Row],[Estimated costs 1]:[Estimated costs 20]])</f>
        <v>0</v>
      </c>
      <c r="K403" s="2" t="e">
        <f>Table1[[#This Row],[Dev]]/Table1[[#This Row],[Mean]]*100</f>
        <v>#DIV/0!</v>
      </c>
      <c r="L403" s="2">
        <f>Table1[[#This Row],[Estimated costs 1]]-Table1[[#This Row],[Actual cost]]</f>
        <v>0</v>
      </c>
      <c r="M403" s="2" t="e">
        <f>Table1[[#This Row],[Diff 1]]/Table1[[#This Row],[Actual cost]]*100</f>
        <v>#DIV/0!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</row>
    <row r="404" spans="1:33" hidden="1" x14ac:dyDescent="0.3">
      <c r="A404" t="s">
        <v>424</v>
      </c>
      <c r="B404">
        <v>402</v>
      </c>
      <c r="C404" t="str">
        <f>LEFT(Table1[[#This Row],[Contingency id]])</f>
        <v>B</v>
      </c>
      <c r="D404" s="1">
        <v>0</v>
      </c>
      <c r="E404" s="1">
        <v>1.5641025641025601</v>
      </c>
      <c r="F404">
        <v>122</v>
      </c>
      <c r="G404">
        <v>78</v>
      </c>
      <c r="H404" s="2">
        <v>0</v>
      </c>
      <c r="I404" s="2">
        <f>AVERAGE(Table1[[#This Row],[Estimated costs 1]:[Estimated costs 20]])</f>
        <v>0</v>
      </c>
      <c r="J404" s="2">
        <f>_xlfn.STDEV.P(Table1[[#This Row],[Estimated costs 1]:[Estimated costs 20]])</f>
        <v>0</v>
      </c>
      <c r="K404" s="2" t="e">
        <f>Table1[[#This Row],[Dev]]/Table1[[#This Row],[Mean]]*100</f>
        <v>#DIV/0!</v>
      </c>
      <c r="L404" s="2">
        <f>Table1[[#This Row],[Estimated costs 1]]-Table1[[#This Row],[Actual cost]]</f>
        <v>0</v>
      </c>
      <c r="M404" s="2" t="e">
        <f>Table1[[#This Row],[Diff 1]]/Table1[[#This Row],[Actual cost]]*100</f>
        <v>#DIV/0!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</row>
    <row r="405" spans="1:33" hidden="1" x14ac:dyDescent="0.3">
      <c r="A405" t="s">
        <v>425</v>
      </c>
      <c r="B405">
        <v>403</v>
      </c>
      <c r="C405" t="str">
        <f>LEFT(Table1[[#This Row],[Contingency id]])</f>
        <v>B</v>
      </c>
      <c r="D405" s="1">
        <v>0</v>
      </c>
      <c r="E405" s="1">
        <v>1.55128205128205</v>
      </c>
      <c r="F405">
        <v>121</v>
      </c>
      <c r="G405">
        <v>78</v>
      </c>
      <c r="H405" s="2">
        <v>0</v>
      </c>
      <c r="I405" s="2">
        <f>AVERAGE(Table1[[#This Row],[Estimated costs 1]:[Estimated costs 20]])</f>
        <v>0</v>
      </c>
      <c r="J405" s="2">
        <f>_xlfn.STDEV.P(Table1[[#This Row],[Estimated costs 1]:[Estimated costs 20]])</f>
        <v>0</v>
      </c>
      <c r="K405" s="2" t="e">
        <f>Table1[[#This Row],[Dev]]/Table1[[#This Row],[Mean]]*100</f>
        <v>#DIV/0!</v>
      </c>
      <c r="L405" s="2">
        <f>Table1[[#This Row],[Estimated costs 1]]-Table1[[#This Row],[Actual cost]]</f>
        <v>0</v>
      </c>
      <c r="M405" s="2" t="e">
        <f>Table1[[#This Row],[Diff 1]]/Table1[[#This Row],[Actual cost]]*100</f>
        <v>#DIV/0!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</row>
    <row r="406" spans="1:33" hidden="1" x14ac:dyDescent="0.3">
      <c r="A406" t="s">
        <v>426</v>
      </c>
      <c r="B406">
        <v>404</v>
      </c>
      <c r="C406" t="str">
        <f>LEFT(Table1[[#This Row],[Contingency id]])</f>
        <v>B</v>
      </c>
      <c r="D406" s="1">
        <v>0</v>
      </c>
      <c r="E406" s="1">
        <v>1.50617283950617</v>
      </c>
      <c r="F406">
        <v>122</v>
      </c>
      <c r="G406">
        <v>81</v>
      </c>
      <c r="H406" s="2">
        <v>0</v>
      </c>
      <c r="I406" s="2">
        <f>AVERAGE(Table1[[#This Row],[Estimated costs 1]:[Estimated costs 20]])</f>
        <v>0</v>
      </c>
      <c r="J406" s="2">
        <f>_xlfn.STDEV.P(Table1[[#This Row],[Estimated costs 1]:[Estimated costs 20]])</f>
        <v>0</v>
      </c>
      <c r="K406" s="2" t="e">
        <f>Table1[[#This Row],[Dev]]/Table1[[#This Row],[Mean]]*100</f>
        <v>#DIV/0!</v>
      </c>
      <c r="L406" s="2">
        <f>Table1[[#This Row],[Estimated costs 1]]-Table1[[#This Row],[Actual cost]]</f>
        <v>0</v>
      </c>
      <c r="M406" s="2" t="e">
        <f>Table1[[#This Row],[Diff 1]]/Table1[[#This Row],[Actual cost]]*100</f>
        <v>#DIV/0!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</row>
    <row r="407" spans="1:33" hidden="1" x14ac:dyDescent="0.3">
      <c r="A407" t="s">
        <v>427</v>
      </c>
      <c r="B407">
        <v>405</v>
      </c>
      <c r="C407" t="str">
        <f>LEFT(Table1[[#This Row],[Contingency id]])</f>
        <v>B</v>
      </c>
      <c r="D407" s="1">
        <v>0</v>
      </c>
      <c r="E407" s="1">
        <v>1.5526315789473599</v>
      </c>
      <c r="F407">
        <v>118</v>
      </c>
      <c r="G407">
        <v>76</v>
      </c>
      <c r="H407" s="2">
        <v>0</v>
      </c>
      <c r="I407" s="2">
        <f>AVERAGE(Table1[[#This Row],[Estimated costs 1]:[Estimated costs 20]])</f>
        <v>0</v>
      </c>
      <c r="J407" s="2">
        <f>_xlfn.STDEV.P(Table1[[#This Row],[Estimated costs 1]:[Estimated costs 20]])</f>
        <v>0</v>
      </c>
      <c r="K407" s="2" t="e">
        <f>Table1[[#This Row],[Dev]]/Table1[[#This Row],[Mean]]*100</f>
        <v>#DIV/0!</v>
      </c>
      <c r="L407" s="2">
        <f>Table1[[#This Row],[Estimated costs 1]]-Table1[[#This Row],[Actual cost]]</f>
        <v>0</v>
      </c>
      <c r="M407" s="2" t="e">
        <f>Table1[[#This Row],[Diff 1]]/Table1[[#This Row],[Actual cost]]*100</f>
        <v>#DIV/0!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</row>
    <row r="408" spans="1:33" hidden="1" x14ac:dyDescent="0.3">
      <c r="A408" t="s">
        <v>428</v>
      </c>
      <c r="B408">
        <v>406</v>
      </c>
      <c r="C408" t="str">
        <f>LEFT(Table1[[#This Row],[Contingency id]])</f>
        <v>B</v>
      </c>
      <c r="D408" s="1">
        <v>0</v>
      </c>
      <c r="E408" s="1">
        <v>1.73529411764705</v>
      </c>
      <c r="F408">
        <v>118</v>
      </c>
      <c r="G408">
        <v>68</v>
      </c>
      <c r="H408" s="2">
        <v>0</v>
      </c>
      <c r="I408" s="2">
        <f>AVERAGE(Table1[[#This Row],[Estimated costs 1]:[Estimated costs 20]])</f>
        <v>0</v>
      </c>
      <c r="J408" s="2">
        <f>_xlfn.STDEV.P(Table1[[#This Row],[Estimated costs 1]:[Estimated costs 20]])</f>
        <v>0</v>
      </c>
      <c r="K408" s="2" t="e">
        <f>Table1[[#This Row],[Dev]]/Table1[[#This Row],[Mean]]*100</f>
        <v>#DIV/0!</v>
      </c>
      <c r="L408" s="2">
        <f>Table1[[#This Row],[Estimated costs 1]]-Table1[[#This Row],[Actual cost]]</f>
        <v>0</v>
      </c>
      <c r="M408" s="2" t="e">
        <f>Table1[[#This Row],[Diff 1]]/Table1[[#This Row],[Actual cost]]*100</f>
        <v>#DIV/0!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</row>
    <row r="409" spans="1:33" hidden="1" x14ac:dyDescent="0.3">
      <c r="A409" t="s">
        <v>429</v>
      </c>
      <c r="B409">
        <v>407</v>
      </c>
      <c r="C409" t="str">
        <f>LEFT(Table1[[#This Row],[Contingency id]])</f>
        <v>B</v>
      </c>
      <c r="D409" s="1">
        <v>0</v>
      </c>
      <c r="E409" s="1">
        <v>1.6052631578947301</v>
      </c>
      <c r="F409">
        <v>122</v>
      </c>
      <c r="G409">
        <v>76</v>
      </c>
      <c r="H409" s="2">
        <v>0</v>
      </c>
      <c r="I409" s="2">
        <f>AVERAGE(Table1[[#This Row],[Estimated costs 1]:[Estimated costs 20]])</f>
        <v>0</v>
      </c>
      <c r="J409" s="2">
        <f>_xlfn.STDEV.P(Table1[[#This Row],[Estimated costs 1]:[Estimated costs 20]])</f>
        <v>0</v>
      </c>
      <c r="K409" s="2" t="e">
        <f>Table1[[#This Row],[Dev]]/Table1[[#This Row],[Mean]]*100</f>
        <v>#DIV/0!</v>
      </c>
      <c r="L409" s="2">
        <f>Table1[[#This Row],[Estimated costs 1]]-Table1[[#This Row],[Actual cost]]</f>
        <v>0</v>
      </c>
      <c r="M409" s="2" t="e">
        <f>Table1[[#This Row],[Diff 1]]/Table1[[#This Row],[Actual cost]]*100</f>
        <v>#DIV/0!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</row>
    <row r="410" spans="1:33" hidden="1" x14ac:dyDescent="0.3">
      <c r="A410" t="s">
        <v>430</v>
      </c>
      <c r="B410">
        <v>408</v>
      </c>
      <c r="C410" t="str">
        <f>LEFT(Table1[[#This Row],[Contingency id]])</f>
        <v>B</v>
      </c>
      <c r="D410" s="1">
        <v>0</v>
      </c>
      <c r="E410" s="1">
        <v>1.1923076923076901</v>
      </c>
      <c r="F410">
        <v>62</v>
      </c>
      <c r="G410">
        <v>52</v>
      </c>
      <c r="H410" s="2">
        <v>0</v>
      </c>
      <c r="I410" s="2">
        <f>AVERAGE(Table1[[#This Row],[Estimated costs 1]:[Estimated costs 20]])</f>
        <v>0</v>
      </c>
      <c r="J410" s="2">
        <f>_xlfn.STDEV.P(Table1[[#This Row],[Estimated costs 1]:[Estimated costs 20]])</f>
        <v>0</v>
      </c>
      <c r="K410" s="2" t="e">
        <f>Table1[[#This Row],[Dev]]/Table1[[#This Row],[Mean]]*100</f>
        <v>#DIV/0!</v>
      </c>
      <c r="L410" s="2">
        <f>Table1[[#This Row],[Estimated costs 1]]-Table1[[#This Row],[Actual cost]]</f>
        <v>0</v>
      </c>
      <c r="M410" s="2" t="e">
        <f>Table1[[#This Row],[Diff 1]]/Table1[[#This Row],[Actual cost]]*100</f>
        <v>#DIV/0!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</row>
    <row r="411" spans="1:33" hidden="1" x14ac:dyDescent="0.3">
      <c r="A411" t="s">
        <v>431</v>
      </c>
      <c r="B411">
        <v>409</v>
      </c>
      <c r="C411" t="str">
        <f>LEFT(Table1[[#This Row],[Contingency id]])</f>
        <v>B</v>
      </c>
      <c r="D411" s="1">
        <v>0</v>
      </c>
      <c r="E411" s="1">
        <v>1.2916666666666601</v>
      </c>
      <c r="F411">
        <v>62</v>
      </c>
      <c r="G411">
        <v>48</v>
      </c>
      <c r="H411" s="2">
        <v>0</v>
      </c>
      <c r="I411" s="2">
        <f>AVERAGE(Table1[[#This Row],[Estimated costs 1]:[Estimated costs 20]])</f>
        <v>0</v>
      </c>
      <c r="J411" s="2">
        <f>_xlfn.STDEV.P(Table1[[#This Row],[Estimated costs 1]:[Estimated costs 20]])</f>
        <v>0</v>
      </c>
      <c r="K411" s="2" t="e">
        <f>Table1[[#This Row],[Dev]]/Table1[[#This Row],[Mean]]*100</f>
        <v>#DIV/0!</v>
      </c>
      <c r="L411" s="2">
        <f>Table1[[#This Row],[Estimated costs 1]]-Table1[[#This Row],[Actual cost]]</f>
        <v>0</v>
      </c>
      <c r="M411" s="2" t="e">
        <f>Table1[[#This Row],[Diff 1]]/Table1[[#This Row],[Actual cost]]*100</f>
        <v>#DIV/0!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</row>
    <row r="412" spans="1:33" hidden="1" x14ac:dyDescent="0.3">
      <c r="A412" t="s">
        <v>432</v>
      </c>
      <c r="B412">
        <v>410</v>
      </c>
      <c r="C412" t="str">
        <f>LEFT(Table1[[#This Row],[Contingency id]])</f>
        <v>B</v>
      </c>
      <c r="D412" s="1">
        <v>0</v>
      </c>
      <c r="E412" s="1">
        <v>1.34782608695652</v>
      </c>
      <c r="F412">
        <v>62</v>
      </c>
      <c r="G412">
        <v>46</v>
      </c>
      <c r="H412" s="2">
        <v>0</v>
      </c>
      <c r="I412" s="2">
        <f>AVERAGE(Table1[[#This Row],[Estimated costs 1]:[Estimated costs 20]])</f>
        <v>0</v>
      </c>
      <c r="J412" s="2">
        <f>_xlfn.STDEV.P(Table1[[#This Row],[Estimated costs 1]:[Estimated costs 20]])</f>
        <v>0</v>
      </c>
      <c r="K412" s="2" t="e">
        <f>Table1[[#This Row],[Dev]]/Table1[[#This Row],[Mean]]*100</f>
        <v>#DIV/0!</v>
      </c>
      <c r="L412" s="2">
        <f>Table1[[#This Row],[Estimated costs 1]]-Table1[[#This Row],[Actual cost]]</f>
        <v>0</v>
      </c>
      <c r="M412" s="2" t="e">
        <f>Table1[[#This Row],[Diff 1]]/Table1[[#This Row],[Actual cost]]*100</f>
        <v>#DIV/0!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</row>
    <row r="413" spans="1:33" hidden="1" x14ac:dyDescent="0.3">
      <c r="A413" t="s">
        <v>433</v>
      </c>
      <c r="B413">
        <v>411</v>
      </c>
      <c r="C413" t="str">
        <f>LEFT(Table1[[#This Row],[Contingency id]])</f>
        <v>B</v>
      </c>
      <c r="D413" s="1">
        <v>0</v>
      </c>
      <c r="E413" s="1">
        <v>1.09523809523809</v>
      </c>
      <c r="F413">
        <v>23</v>
      </c>
      <c r="G413">
        <v>21</v>
      </c>
      <c r="H413" s="2">
        <v>0</v>
      </c>
      <c r="I413" s="2">
        <f>AVERAGE(Table1[[#This Row],[Estimated costs 1]:[Estimated costs 20]])</f>
        <v>0</v>
      </c>
      <c r="J413" s="2">
        <f>_xlfn.STDEV.P(Table1[[#This Row],[Estimated costs 1]:[Estimated costs 20]])</f>
        <v>0</v>
      </c>
      <c r="K413" s="2" t="e">
        <f>Table1[[#This Row],[Dev]]/Table1[[#This Row],[Mean]]*100</f>
        <v>#DIV/0!</v>
      </c>
      <c r="L413" s="2">
        <f>Table1[[#This Row],[Estimated costs 1]]-Table1[[#This Row],[Actual cost]]</f>
        <v>0</v>
      </c>
      <c r="M413" s="2" t="e">
        <f>Table1[[#This Row],[Diff 1]]/Table1[[#This Row],[Actual cost]]*100</f>
        <v>#DIV/0!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</row>
    <row r="414" spans="1:33" hidden="1" x14ac:dyDescent="0.3">
      <c r="A414" t="s">
        <v>434</v>
      </c>
      <c r="B414">
        <v>412</v>
      </c>
      <c r="C414" t="str">
        <f>LEFT(Table1[[#This Row],[Contingency id]])</f>
        <v>B</v>
      </c>
      <c r="D414" s="1">
        <v>0</v>
      </c>
      <c r="E414" s="1">
        <v>1.2105263157894699</v>
      </c>
      <c r="F414">
        <v>23</v>
      </c>
      <c r="G414">
        <v>19</v>
      </c>
      <c r="H414" s="2">
        <v>0</v>
      </c>
      <c r="I414" s="2">
        <f>AVERAGE(Table1[[#This Row],[Estimated costs 1]:[Estimated costs 20]])</f>
        <v>0</v>
      </c>
      <c r="J414" s="2">
        <f>_xlfn.STDEV.P(Table1[[#This Row],[Estimated costs 1]:[Estimated costs 20]])</f>
        <v>0</v>
      </c>
      <c r="K414" s="2" t="e">
        <f>Table1[[#This Row],[Dev]]/Table1[[#This Row],[Mean]]*100</f>
        <v>#DIV/0!</v>
      </c>
      <c r="L414" s="2">
        <f>Table1[[#This Row],[Estimated costs 1]]-Table1[[#This Row],[Actual cost]]</f>
        <v>0</v>
      </c>
      <c r="M414" s="2" t="e">
        <f>Table1[[#This Row],[Diff 1]]/Table1[[#This Row],[Actual cost]]*100</f>
        <v>#DIV/0!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</row>
    <row r="415" spans="1:33" hidden="1" x14ac:dyDescent="0.3">
      <c r="A415" t="s">
        <v>435</v>
      </c>
      <c r="B415">
        <v>413</v>
      </c>
      <c r="C415" t="str">
        <f>LEFT(Table1[[#This Row],[Contingency id]])</f>
        <v>B</v>
      </c>
      <c r="D415" s="1">
        <v>0</v>
      </c>
      <c r="E415" s="1">
        <v>1.09523809523809</v>
      </c>
      <c r="F415">
        <v>23</v>
      </c>
      <c r="G415">
        <v>21</v>
      </c>
      <c r="H415" s="2">
        <v>0</v>
      </c>
      <c r="I415" s="2">
        <f>AVERAGE(Table1[[#This Row],[Estimated costs 1]:[Estimated costs 20]])</f>
        <v>0</v>
      </c>
      <c r="J415" s="2">
        <f>_xlfn.STDEV.P(Table1[[#This Row],[Estimated costs 1]:[Estimated costs 20]])</f>
        <v>0</v>
      </c>
      <c r="K415" s="2" t="e">
        <f>Table1[[#This Row],[Dev]]/Table1[[#This Row],[Mean]]*100</f>
        <v>#DIV/0!</v>
      </c>
      <c r="L415" s="2">
        <f>Table1[[#This Row],[Estimated costs 1]]-Table1[[#This Row],[Actual cost]]</f>
        <v>0</v>
      </c>
      <c r="M415" s="2" t="e">
        <f>Table1[[#This Row],[Diff 1]]/Table1[[#This Row],[Actual cost]]*100</f>
        <v>#DIV/0!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</row>
    <row r="416" spans="1:33" hidden="1" x14ac:dyDescent="0.3">
      <c r="A416" t="s">
        <v>436</v>
      </c>
      <c r="B416">
        <v>414</v>
      </c>
      <c r="C416" t="str">
        <f>LEFT(Table1[[#This Row],[Contingency id]])</f>
        <v>B</v>
      </c>
      <c r="D416" s="1">
        <v>0</v>
      </c>
      <c r="E416" s="1">
        <v>1.0454545454545401</v>
      </c>
      <c r="F416">
        <v>23</v>
      </c>
      <c r="G416">
        <v>22</v>
      </c>
      <c r="H416" s="2">
        <v>0</v>
      </c>
      <c r="I416" s="2">
        <f>AVERAGE(Table1[[#This Row],[Estimated costs 1]:[Estimated costs 20]])</f>
        <v>0</v>
      </c>
      <c r="J416" s="2">
        <f>_xlfn.STDEV.P(Table1[[#This Row],[Estimated costs 1]:[Estimated costs 20]])</f>
        <v>0</v>
      </c>
      <c r="K416" s="2" t="e">
        <f>Table1[[#This Row],[Dev]]/Table1[[#This Row],[Mean]]*100</f>
        <v>#DIV/0!</v>
      </c>
      <c r="L416" s="2">
        <f>Table1[[#This Row],[Estimated costs 1]]-Table1[[#This Row],[Actual cost]]</f>
        <v>0</v>
      </c>
      <c r="M416" s="2" t="e">
        <f>Table1[[#This Row],[Diff 1]]/Table1[[#This Row],[Actual cost]]*100</f>
        <v>#DIV/0!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</row>
    <row r="417" spans="1:33" hidden="1" x14ac:dyDescent="0.3">
      <c r="A417" t="s">
        <v>437</v>
      </c>
      <c r="B417">
        <v>415</v>
      </c>
      <c r="C417" t="str">
        <f>LEFT(Table1[[#This Row],[Contingency id]])</f>
        <v>B</v>
      </c>
      <c r="D417" s="1">
        <v>0</v>
      </c>
      <c r="E417" s="1">
        <v>1.2777777777777699</v>
      </c>
      <c r="F417">
        <v>23</v>
      </c>
      <c r="G417">
        <v>18</v>
      </c>
      <c r="H417" s="2">
        <v>0</v>
      </c>
      <c r="I417" s="2">
        <f>AVERAGE(Table1[[#This Row],[Estimated costs 1]:[Estimated costs 20]])</f>
        <v>0</v>
      </c>
      <c r="J417" s="2">
        <f>_xlfn.STDEV.P(Table1[[#This Row],[Estimated costs 1]:[Estimated costs 20]])</f>
        <v>0</v>
      </c>
      <c r="K417" s="2" t="e">
        <f>Table1[[#This Row],[Dev]]/Table1[[#This Row],[Mean]]*100</f>
        <v>#DIV/0!</v>
      </c>
      <c r="L417" s="2">
        <f>Table1[[#This Row],[Estimated costs 1]]-Table1[[#This Row],[Actual cost]]</f>
        <v>0</v>
      </c>
      <c r="M417" s="2" t="e">
        <f>Table1[[#This Row],[Diff 1]]/Table1[[#This Row],[Actual cost]]*100</f>
        <v>#DIV/0!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</row>
    <row r="418" spans="1:33" hidden="1" x14ac:dyDescent="0.3">
      <c r="A418" t="s">
        <v>438</v>
      </c>
      <c r="B418">
        <v>416</v>
      </c>
      <c r="C418" t="str">
        <f>LEFT(Table1[[#This Row],[Contingency id]])</f>
        <v>B</v>
      </c>
      <c r="D418" s="1">
        <v>0</v>
      </c>
      <c r="E418" s="1">
        <v>1.0454545454545401</v>
      </c>
      <c r="F418">
        <v>23</v>
      </c>
      <c r="G418">
        <v>22</v>
      </c>
      <c r="H418" s="2">
        <v>0</v>
      </c>
      <c r="I418" s="2">
        <f>AVERAGE(Table1[[#This Row],[Estimated costs 1]:[Estimated costs 20]])</f>
        <v>0</v>
      </c>
      <c r="J418" s="2">
        <f>_xlfn.STDEV.P(Table1[[#This Row],[Estimated costs 1]:[Estimated costs 20]])</f>
        <v>0</v>
      </c>
      <c r="K418" s="2" t="e">
        <f>Table1[[#This Row],[Dev]]/Table1[[#This Row],[Mean]]*100</f>
        <v>#DIV/0!</v>
      </c>
      <c r="L418" s="2">
        <f>Table1[[#This Row],[Estimated costs 1]]-Table1[[#This Row],[Actual cost]]</f>
        <v>0</v>
      </c>
      <c r="M418" s="2" t="e">
        <f>Table1[[#This Row],[Diff 1]]/Table1[[#This Row],[Actual cost]]*100</f>
        <v>#DIV/0!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</row>
    <row r="419" spans="1:33" hidden="1" x14ac:dyDescent="0.3">
      <c r="A419" t="s">
        <v>439</v>
      </c>
      <c r="B419">
        <v>417</v>
      </c>
      <c r="C419" t="str">
        <f>LEFT(Table1[[#This Row],[Contingency id]])</f>
        <v>B</v>
      </c>
      <c r="D419" s="1">
        <v>0</v>
      </c>
      <c r="E419" s="1">
        <v>1.09523809523809</v>
      </c>
      <c r="F419">
        <v>23</v>
      </c>
      <c r="G419">
        <v>21</v>
      </c>
      <c r="H419" s="2">
        <v>0</v>
      </c>
      <c r="I419" s="2">
        <f>AVERAGE(Table1[[#This Row],[Estimated costs 1]:[Estimated costs 20]])</f>
        <v>0</v>
      </c>
      <c r="J419" s="2">
        <f>_xlfn.STDEV.P(Table1[[#This Row],[Estimated costs 1]:[Estimated costs 20]])</f>
        <v>0</v>
      </c>
      <c r="K419" s="2" t="e">
        <f>Table1[[#This Row],[Dev]]/Table1[[#This Row],[Mean]]*100</f>
        <v>#DIV/0!</v>
      </c>
      <c r="L419" s="2">
        <f>Table1[[#This Row],[Estimated costs 1]]-Table1[[#This Row],[Actual cost]]</f>
        <v>0</v>
      </c>
      <c r="M419" s="2" t="e">
        <f>Table1[[#This Row],[Diff 1]]/Table1[[#This Row],[Actual cost]]*100</f>
        <v>#DIV/0!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</row>
    <row r="420" spans="1:33" hidden="1" x14ac:dyDescent="0.3">
      <c r="A420" t="s">
        <v>440</v>
      </c>
      <c r="B420">
        <v>418</v>
      </c>
      <c r="C420" t="str">
        <f>LEFT(Table1[[#This Row],[Contingency id]])</f>
        <v>B</v>
      </c>
      <c r="D420" s="1">
        <v>0</v>
      </c>
      <c r="E420" s="1">
        <v>1.0454545454545401</v>
      </c>
      <c r="F420">
        <v>23</v>
      </c>
      <c r="G420">
        <v>22</v>
      </c>
      <c r="H420" s="2">
        <v>0</v>
      </c>
      <c r="I420" s="2">
        <f>AVERAGE(Table1[[#This Row],[Estimated costs 1]:[Estimated costs 20]])</f>
        <v>0</v>
      </c>
      <c r="J420" s="2">
        <f>_xlfn.STDEV.P(Table1[[#This Row],[Estimated costs 1]:[Estimated costs 20]])</f>
        <v>0</v>
      </c>
      <c r="K420" s="2" t="e">
        <f>Table1[[#This Row],[Dev]]/Table1[[#This Row],[Mean]]*100</f>
        <v>#DIV/0!</v>
      </c>
      <c r="L420" s="2">
        <f>Table1[[#This Row],[Estimated costs 1]]-Table1[[#This Row],[Actual cost]]</f>
        <v>0</v>
      </c>
      <c r="M420" s="2" t="e">
        <f>Table1[[#This Row],[Diff 1]]/Table1[[#This Row],[Actual cost]]*100</f>
        <v>#DIV/0!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</row>
    <row r="421" spans="1:33" hidden="1" x14ac:dyDescent="0.3">
      <c r="A421" t="s">
        <v>441</v>
      </c>
      <c r="B421">
        <v>419</v>
      </c>
      <c r="C421" t="str">
        <f>LEFT(Table1[[#This Row],[Contingency id]])</f>
        <v>B</v>
      </c>
      <c r="D421" s="1">
        <v>0</v>
      </c>
      <c r="E421" s="1">
        <v>1.1499999999999999</v>
      </c>
      <c r="F421">
        <v>23</v>
      </c>
      <c r="G421">
        <v>20</v>
      </c>
      <c r="H421" s="2">
        <v>0</v>
      </c>
      <c r="I421" s="2">
        <f>AVERAGE(Table1[[#This Row],[Estimated costs 1]:[Estimated costs 20]])</f>
        <v>0</v>
      </c>
      <c r="J421" s="2">
        <f>_xlfn.STDEV.P(Table1[[#This Row],[Estimated costs 1]:[Estimated costs 20]])</f>
        <v>0</v>
      </c>
      <c r="K421" s="2" t="e">
        <f>Table1[[#This Row],[Dev]]/Table1[[#This Row],[Mean]]*100</f>
        <v>#DIV/0!</v>
      </c>
      <c r="L421" s="2">
        <f>Table1[[#This Row],[Estimated costs 1]]-Table1[[#This Row],[Actual cost]]</f>
        <v>0</v>
      </c>
      <c r="M421" s="2" t="e">
        <f>Table1[[#This Row],[Diff 1]]/Table1[[#This Row],[Actual cost]]*100</f>
        <v>#DIV/0!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</row>
    <row r="422" spans="1:33" hidden="1" x14ac:dyDescent="0.3">
      <c r="A422" t="s">
        <v>442</v>
      </c>
      <c r="B422">
        <v>420</v>
      </c>
      <c r="C422" t="str">
        <f>LEFT(Table1[[#This Row],[Contingency id]])</f>
        <v>B</v>
      </c>
      <c r="D422" s="1">
        <v>0</v>
      </c>
      <c r="E422" s="1">
        <v>1.2105263157894699</v>
      </c>
      <c r="F422">
        <v>23</v>
      </c>
      <c r="G422">
        <v>19</v>
      </c>
      <c r="H422" s="2">
        <v>0</v>
      </c>
      <c r="I422" s="2">
        <f>AVERAGE(Table1[[#This Row],[Estimated costs 1]:[Estimated costs 20]])</f>
        <v>0</v>
      </c>
      <c r="J422" s="2">
        <f>_xlfn.STDEV.P(Table1[[#This Row],[Estimated costs 1]:[Estimated costs 20]])</f>
        <v>0</v>
      </c>
      <c r="K422" s="2" t="e">
        <f>Table1[[#This Row],[Dev]]/Table1[[#This Row],[Mean]]*100</f>
        <v>#DIV/0!</v>
      </c>
      <c r="L422" s="2">
        <f>Table1[[#This Row],[Estimated costs 1]]-Table1[[#This Row],[Actual cost]]</f>
        <v>0</v>
      </c>
      <c r="M422" s="2" t="e">
        <f>Table1[[#This Row],[Diff 1]]/Table1[[#This Row],[Actual cost]]*100</f>
        <v>#DIV/0!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</row>
    <row r="423" spans="1:33" hidden="1" x14ac:dyDescent="0.3">
      <c r="A423" t="s">
        <v>443</v>
      </c>
      <c r="B423">
        <v>421</v>
      </c>
      <c r="C423" t="str">
        <f>LEFT(Table1[[#This Row],[Contingency id]])</f>
        <v>B</v>
      </c>
      <c r="D423" s="1">
        <v>0</v>
      </c>
      <c r="E423" s="1">
        <v>1.09523809523809</v>
      </c>
      <c r="F423">
        <v>23</v>
      </c>
      <c r="G423">
        <v>21</v>
      </c>
      <c r="H423" s="2">
        <v>0</v>
      </c>
      <c r="I423" s="2">
        <f>AVERAGE(Table1[[#This Row],[Estimated costs 1]:[Estimated costs 20]])</f>
        <v>0</v>
      </c>
      <c r="J423" s="2">
        <f>_xlfn.STDEV.P(Table1[[#This Row],[Estimated costs 1]:[Estimated costs 20]])</f>
        <v>0</v>
      </c>
      <c r="K423" s="2" t="e">
        <f>Table1[[#This Row],[Dev]]/Table1[[#This Row],[Mean]]*100</f>
        <v>#DIV/0!</v>
      </c>
      <c r="L423" s="2">
        <f>Table1[[#This Row],[Estimated costs 1]]-Table1[[#This Row],[Actual cost]]</f>
        <v>0</v>
      </c>
      <c r="M423" s="2" t="e">
        <f>Table1[[#This Row],[Diff 1]]/Table1[[#This Row],[Actual cost]]*100</f>
        <v>#DIV/0!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</row>
    <row r="424" spans="1:33" hidden="1" x14ac:dyDescent="0.3">
      <c r="A424" t="s">
        <v>444</v>
      </c>
      <c r="B424">
        <v>422</v>
      </c>
      <c r="C424" t="str">
        <f>LEFT(Table1[[#This Row],[Contingency id]])</f>
        <v>B</v>
      </c>
      <c r="D424" s="1">
        <v>0</v>
      </c>
      <c r="E424" s="1">
        <v>1.1499999999999999</v>
      </c>
      <c r="F424">
        <v>23</v>
      </c>
      <c r="G424">
        <v>20</v>
      </c>
      <c r="H424" s="2">
        <v>0</v>
      </c>
      <c r="I424" s="2">
        <f>AVERAGE(Table1[[#This Row],[Estimated costs 1]:[Estimated costs 20]])</f>
        <v>0</v>
      </c>
      <c r="J424" s="2">
        <f>_xlfn.STDEV.P(Table1[[#This Row],[Estimated costs 1]:[Estimated costs 20]])</f>
        <v>0</v>
      </c>
      <c r="K424" s="2" t="e">
        <f>Table1[[#This Row],[Dev]]/Table1[[#This Row],[Mean]]*100</f>
        <v>#DIV/0!</v>
      </c>
      <c r="L424" s="2">
        <f>Table1[[#This Row],[Estimated costs 1]]-Table1[[#This Row],[Actual cost]]</f>
        <v>0</v>
      </c>
      <c r="M424" s="2" t="e">
        <f>Table1[[#This Row],[Diff 1]]/Table1[[#This Row],[Actual cost]]*100</f>
        <v>#DIV/0!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</row>
    <row r="425" spans="1:33" hidden="1" x14ac:dyDescent="0.3">
      <c r="A425" t="s">
        <v>445</v>
      </c>
      <c r="B425">
        <v>423</v>
      </c>
      <c r="C425" t="str">
        <f>LEFT(Table1[[#This Row],[Contingency id]])</f>
        <v>B</v>
      </c>
      <c r="D425" s="1">
        <v>0</v>
      </c>
      <c r="E425" s="1">
        <v>1.0454545454545401</v>
      </c>
      <c r="F425">
        <v>23</v>
      </c>
      <c r="G425">
        <v>22</v>
      </c>
      <c r="H425" s="2">
        <v>0</v>
      </c>
      <c r="I425" s="2">
        <f>AVERAGE(Table1[[#This Row],[Estimated costs 1]:[Estimated costs 20]])</f>
        <v>0</v>
      </c>
      <c r="J425" s="2">
        <f>_xlfn.STDEV.P(Table1[[#This Row],[Estimated costs 1]:[Estimated costs 20]])</f>
        <v>0</v>
      </c>
      <c r="K425" s="2" t="e">
        <f>Table1[[#This Row],[Dev]]/Table1[[#This Row],[Mean]]*100</f>
        <v>#DIV/0!</v>
      </c>
      <c r="L425" s="2">
        <f>Table1[[#This Row],[Estimated costs 1]]-Table1[[#This Row],[Actual cost]]</f>
        <v>0</v>
      </c>
      <c r="M425" s="2" t="e">
        <f>Table1[[#This Row],[Diff 1]]/Table1[[#This Row],[Actual cost]]*100</f>
        <v>#DIV/0!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</row>
    <row r="426" spans="1:33" hidden="1" x14ac:dyDescent="0.3">
      <c r="A426" t="s">
        <v>446</v>
      </c>
      <c r="B426">
        <v>424</v>
      </c>
      <c r="C426" t="str">
        <f>LEFT(Table1[[#This Row],[Contingency id]])</f>
        <v>B</v>
      </c>
      <c r="D426" s="1">
        <v>0</v>
      </c>
      <c r="E426" s="1">
        <v>1.0454545454545401</v>
      </c>
      <c r="F426">
        <v>23</v>
      </c>
      <c r="G426">
        <v>22</v>
      </c>
      <c r="H426" s="2">
        <v>0</v>
      </c>
      <c r="I426" s="2">
        <f>AVERAGE(Table1[[#This Row],[Estimated costs 1]:[Estimated costs 20]])</f>
        <v>0</v>
      </c>
      <c r="J426" s="2">
        <f>_xlfn.STDEV.P(Table1[[#This Row],[Estimated costs 1]:[Estimated costs 20]])</f>
        <v>0</v>
      </c>
      <c r="K426" s="2" t="e">
        <f>Table1[[#This Row],[Dev]]/Table1[[#This Row],[Mean]]*100</f>
        <v>#DIV/0!</v>
      </c>
      <c r="L426" s="2">
        <f>Table1[[#This Row],[Estimated costs 1]]-Table1[[#This Row],[Actual cost]]</f>
        <v>0</v>
      </c>
      <c r="M426" s="2" t="e">
        <f>Table1[[#This Row],[Diff 1]]/Table1[[#This Row],[Actual cost]]*100</f>
        <v>#DIV/0!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</row>
    <row r="427" spans="1:33" hidden="1" x14ac:dyDescent="0.3">
      <c r="A427" t="s">
        <v>447</v>
      </c>
      <c r="B427">
        <v>425</v>
      </c>
      <c r="C427" t="str">
        <f>LEFT(Table1[[#This Row],[Contingency id]])</f>
        <v>B</v>
      </c>
      <c r="D427" s="1">
        <v>0</v>
      </c>
      <c r="E427" s="1">
        <v>1.51136363636363</v>
      </c>
      <c r="F427">
        <v>133</v>
      </c>
      <c r="G427">
        <v>88</v>
      </c>
      <c r="H427" s="2">
        <v>0</v>
      </c>
      <c r="I427" s="2">
        <f>AVERAGE(Table1[[#This Row],[Estimated costs 1]:[Estimated costs 20]])</f>
        <v>0</v>
      </c>
      <c r="J427" s="2">
        <f>_xlfn.STDEV.P(Table1[[#This Row],[Estimated costs 1]:[Estimated costs 20]])</f>
        <v>0</v>
      </c>
      <c r="K427" s="2" t="e">
        <f>Table1[[#This Row],[Dev]]/Table1[[#This Row],[Mean]]*100</f>
        <v>#DIV/0!</v>
      </c>
      <c r="L427" s="2">
        <f>Table1[[#This Row],[Estimated costs 1]]-Table1[[#This Row],[Actual cost]]</f>
        <v>0</v>
      </c>
      <c r="M427" s="2" t="e">
        <f>Table1[[#This Row],[Diff 1]]/Table1[[#This Row],[Actual cost]]*100</f>
        <v>#DIV/0!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</row>
    <row r="428" spans="1:33" hidden="1" x14ac:dyDescent="0.3">
      <c r="A428" t="s">
        <v>448</v>
      </c>
      <c r="B428">
        <v>426</v>
      </c>
      <c r="C428" t="str">
        <f>LEFT(Table1[[#This Row],[Contingency id]])</f>
        <v>B</v>
      </c>
      <c r="D428" s="1">
        <v>0</v>
      </c>
      <c r="E428" s="1">
        <v>1.75</v>
      </c>
      <c r="F428">
        <v>133</v>
      </c>
      <c r="G428">
        <v>76</v>
      </c>
      <c r="H428" s="2">
        <v>0</v>
      </c>
      <c r="I428" s="2">
        <f>AVERAGE(Table1[[#This Row],[Estimated costs 1]:[Estimated costs 20]])</f>
        <v>0</v>
      </c>
      <c r="J428" s="2">
        <f>_xlfn.STDEV.P(Table1[[#This Row],[Estimated costs 1]:[Estimated costs 20]])</f>
        <v>0</v>
      </c>
      <c r="K428" s="2" t="e">
        <f>Table1[[#This Row],[Dev]]/Table1[[#This Row],[Mean]]*100</f>
        <v>#DIV/0!</v>
      </c>
      <c r="L428" s="2">
        <f>Table1[[#This Row],[Estimated costs 1]]-Table1[[#This Row],[Actual cost]]</f>
        <v>0</v>
      </c>
      <c r="M428" s="2" t="e">
        <f>Table1[[#This Row],[Diff 1]]/Table1[[#This Row],[Actual cost]]*100</f>
        <v>#DIV/0!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</row>
    <row r="429" spans="1:33" hidden="1" x14ac:dyDescent="0.3">
      <c r="A429" t="s">
        <v>449</v>
      </c>
      <c r="B429">
        <v>427</v>
      </c>
      <c r="C429" t="str">
        <f>LEFT(Table1[[#This Row],[Contingency id]])</f>
        <v>B</v>
      </c>
      <c r="D429" s="1">
        <v>0</v>
      </c>
      <c r="E429" s="1">
        <v>1.62962962962962</v>
      </c>
      <c r="F429">
        <v>132</v>
      </c>
      <c r="G429">
        <v>81</v>
      </c>
      <c r="H429" s="2">
        <v>0</v>
      </c>
      <c r="I429" s="2">
        <f>AVERAGE(Table1[[#This Row],[Estimated costs 1]:[Estimated costs 20]])</f>
        <v>0</v>
      </c>
      <c r="J429" s="2">
        <f>_xlfn.STDEV.P(Table1[[#This Row],[Estimated costs 1]:[Estimated costs 20]])</f>
        <v>0</v>
      </c>
      <c r="K429" s="2" t="e">
        <f>Table1[[#This Row],[Dev]]/Table1[[#This Row],[Mean]]*100</f>
        <v>#DIV/0!</v>
      </c>
      <c r="L429" s="2">
        <f>Table1[[#This Row],[Estimated costs 1]]-Table1[[#This Row],[Actual cost]]</f>
        <v>0</v>
      </c>
      <c r="M429" s="2" t="e">
        <f>Table1[[#This Row],[Diff 1]]/Table1[[#This Row],[Actual cost]]*100</f>
        <v>#DIV/0!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</row>
    <row r="430" spans="1:33" hidden="1" x14ac:dyDescent="0.3">
      <c r="A430" t="s">
        <v>450</v>
      </c>
      <c r="B430">
        <v>428</v>
      </c>
      <c r="C430" t="str">
        <f>LEFT(Table1[[#This Row],[Contingency id]])</f>
        <v>B</v>
      </c>
      <c r="D430" s="1">
        <v>0</v>
      </c>
      <c r="E430" s="1">
        <v>1.5833333333333299</v>
      </c>
      <c r="F430">
        <v>133</v>
      </c>
      <c r="G430">
        <v>84</v>
      </c>
      <c r="H430" s="2">
        <v>0</v>
      </c>
      <c r="I430" s="2">
        <f>AVERAGE(Table1[[#This Row],[Estimated costs 1]:[Estimated costs 20]])</f>
        <v>0</v>
      </c>
      <c r="J430" s="2">
        <f>_xlfn.STDEV.P(Table1[[#This Row],[Estimated costs 1]:[Estimated costs 20]])</f>
        <v>0</v>
      </c>
      <c r="K430" s="2" t="e">
        <f>Table1[[#This Row],[Dev]]/Table1[[#This Row],[Mean]]*100</f>
        <v>#DIV/0!</v>
      </c>
      <c r="L430" s="2">
        <f>Table1[[#This Row],[Estimated costs 1]]-Table1[[#This Row],[Actual cost]]</f>
        <v>0</v>
      </c>
      <c r="M430" s="2" t="e">
        <f>Table1[[#This Row],[Diff 1]]/Table1[[#This Row],[Actual cost]]*100</f>
        <v>#DIV/0!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</row>
    <row r="431" spans="1:33" hidden="1" x14ac:dyDescent="0.3">
      <c r="A431" t="s">
        <v>451</v>
      </c>
      <c r="B431">
        <v>429</v>
      </c>
      <c r="C431" t="str">
        <f>LEFT(Table1[[#This Row],[Contingency id]])</f>
        <v>B</v>
      </c>
      <c r="D431" s="1">
        <v>0</v>
      </c>
      <c r="E431" s="1">
        <v>1.38947368421052</v>
      </c>
      <c r="F431">
        <v>132</v>
      </c>
      <c r="G431">
        <v>95</v>
      </c>
      <c r="H431" s="2">
        <v>0</v>
      </c>
      <c r="I431" s="2">
        <f>AVERAGE(Table1[[#This Row],[Estimated costs 1]:[Estimated costs 20]])</f>
        <v>0</v>
      </c>
      <c r="J431" s="2">
        <f>_xlfn.STDEV.P(Table1[[#This Row],[Estimated costs 1]:[Estimated costs 20]])</f>
        <v>0</v>
      </c>
      <c r="K431" s="2" t="e">
        <f>Table1[[#This Row],[Dev]]/Table1[[#This Row],[Mean]]*100</f>
        <v>#DIV/0!</v>
      </c>
      <c r="L431" s="2">
        <f>Table1[[#This Row],[Estimated costs 1]]-Table1[[#This Row],[Actual cost]]</f>
        <v>0</v>
      </c>
      <c r="M431" s="2" t="e">
        <f>Table1[[#This Row],[Diff 1]]/Table1[[#This Row],[Actual cost]]*100</f>
        <v>#DIV/0!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</row>
    <row r="432" spans="1:33" hidden="1" x14ac:dyDescent="0.3">
      <c r="A432" t="s">
        <v>452</v>
      </c>
      <c r="B432">
        <v>430</v>
      </c>
      <c r="C432" t="str">
        <f>LEFT(Table1[[#This Row],[Contingency id]])</f>
        <v>B</v>
      </c>
      <c r="D432" s="1">
        <v>0</v>
      </c>
      <c r="E432" s="1">
        <v>1.5</v>
      </c>
      <c r="F432">
        <v>132</v>
      </c>
      <c r="G432">
        <v>88</v>
      </c>
      <c r="H432" s="2">
        <v>0</v>
      </c>
      <c r="I432" s="2">
        <f>AVERAGE(Table1[[#This Row],[Estimated costs 1]:[Estimated costs 20]])</f>
        <v>0</v>
      </c>
      <c r="J432" s="2">
        <f>_xlfn.STDEV.P(Table1[[#This Row],[Estimated costs 1]:[Estimated costs 20]])</f>
        <v>0</v>
      </c>
      <c r="K432" s="2" t="e">
        <f>Table1[[#This Row],[Dev]]/Table1[[#This Row],[Mean]]*100</f>
        <v>#DIV/0!</v>
      </c>
      <c r="L432" s="2">
        <f>Table1[[#This Row],[Estimated costs 1]]-Table1[[#This Row],[Actual cost]]</f>
        <v>0</v>
      </c>
      <c r="M432" s="2" t="e">
        <f>Table1[[#This Row],[Diff 1]]/Table1[[#This Row],[Actual cost]]*100</f>
        <v>#DIV/0!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</row>
    <row r="433" spans="1:33" hidden="1" x14ac:dyDescent="0.3">
      <c r="A433" t="s">
        <v>453</v>
      </c>
      <c r="B433">
        <v>431</v>
      </c>
      <c r="C433" t="str">
        <f>LEFT(Table1[[#This Row],[Contingency id]])</f>
        <v>B</v>
      </c>
      <c r="D433" s="1">
        <v>0</v>
      </c>
      <c r="E433" s="1">
        <v>1.5903614457831301</v>
      </c>
      <c r="F433">
        <v>132</v>
      </c>
      <c r="G433">
        <v>83</v>
      </c>
      <c r="H433" s="2">
        <v>0</v>
      </c>
      <c r="I433" s="2">
        <f>AVERAGE(Table1[[#This Row],[Estimated costs 1]:[Estimated costs 20]])</f>
        <v>0</v>
      </c>
      <c r="J433" s="2">
        <f>_xlfn.STDEV.P(Table1[[#This Row],[Estimated costs 1]:[Estimated costs 20]])</f>
        <v>0</v>
      </c>
      <c r="K433" s="2" t="e">
        <f>Table1[[#This Row],[Dev]]/Table1[[#This Row],[Mean]]*100</f>
        <v>#DIV/0!</v>
      </c>
      <c r="L433" s="2">
        <f>Table1[[#This Row],[Estimated costs 1]]-Table1[[#This Row],[Actual cost]]</f>
        <v>0</v>
      </c>
      <c r="M433" s="2" t="e">
        <f>Table1[[#This Row],[Diff 1]]/Table1[[#This Row],[Actual cost]]*100</f>
        <v>#DIV/0!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</row>
    <row r="434" spans="1:33" hidden="1" x14ac:dyDescent="0.3">
      <c r="A434" t="s">
        <v>454</v>
      </c>
      <c r="B434">
        <v>432</v>
      </c>
      <c r="C434" t="str">
        <f>LEFT(Table1[[#This Row],[Contingency id]])</f>
        <v>B</v>
      </c>
      <c r="D434" s="1">
        <v>0</v>
      </c>
      <c r="E434" s="1">
        <v>1.71428571428571</v>
      </c>
      <c r="F434">
        <v>132</v>
      </c>
      <c r="G434">
        <v>77</v>
      </c>
      <c r="H434" s="2">
        <v>0</v>
      </c>
      <c r="I434" s="2">
        <f>AVERAGE(Table1[[#This Row],[Estimated costs 1]:[Estimated costs 20]])</f>
        <v>0</v>
      </c>
      <c r="J434" s="2">
        <f>_xlfn.STDEV.P(Table1[[#This Row],[Estimated costs 1]:[Estimated costs 20]])</f>
        <v>0</v>
      </c>
      <c r="K434" s="2" t="e">
        <f>Table1[[#This Row],[Dev]]/Table1[[#This Row],[Mean]]*100</f>
        <v>#DIV/0!</v>
      </c>
      <c r="L434" s="2">
        <f>Table1[[#This Row],[Estimated costs 1]]-Table1[[#This Row],[Actual cost]]</f>
        <v>0</v>
      </c>
      <c r="M434" s="2" t="e">
        <f>Table1[[#This Row],[Diff 1]]/Table1[[#This Row],[Actual cost]]*100</f>
        <v>#DIV/0!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</row>
    <row r="435" spans="1:33" hidden="1" x14ac:dyDescent="0.3">
      <c r="A435" t="s">
        <v>455</v>
      </c>
      <c r="B435">
        <v>433</v>
      </c>
      <c r="C435" t="str">
        <f>LEFT(Table1[[#This Row],[Contingency id]])</f>
        <v>B</v>
      </c>
      <c r="D435" s="1">
        <v>0</v>
      </c>
      <c r="E435" s="1">
        <v>1.5714285714285701</v>
      </c>
      <c r="F435">
        <v>132</v>
      </c>
      <c r="G435">
        <v>84</v>
      </c>
      <c r="H435" s="2">
        <v>0</v>
      </c>
      <c r="I435" s="2">
        <f>AVERAGE(Table1[[#This Row],[Estimated costs 1]:[Estimated costs 20]])</f>
        <v>0</v>
      </c>
      <c r="J435" s="2">
        <f>_xlfn.STDEV.P(Table1[[#This Row],[Estimated costs 1]:[Estimated costs 20]])</f>
        <v>0</v>
      </c>
      <c r="K435" s="2" t="e">
        <f>Table1[[#This Row],[Dev]]/Table1[[#This Row],[Mean]]*100</f>
        <v>#DIV/0!</v>
      </c>
      <c r="L435" s="2">
        <f>Table1[[#This Row],[Estimated costs 1]]-Table1[[#This Row],[Actual cost]]</f>
        <v>0</v>
      </c>
      <c r="M435" s="2" t="e">
        <f>Table1[[#This Row],[Diff 1]]/Table1[[#This Row],[Actual cost]]*100</f>
        <v>#DIV/0!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</row>
    <row r="436" spans="1:33" hidden="1" x14ac:dyDescent="0.3">
      <c r="A436" t="s">
        <v>456</v>
      </c>
      <c r="B436">
        <v>434</v>
      </c>
      <c r="C436" t="str">
        <f>LEFT(Table1[[#This Row],[Contingency id]])</f>
        <v>B</v>
      </c>
      <c r="D436" s="1">
        <v>0</v>
      </c>
      <c r="E436" s="1">
        <v>1.5172413793103401</v>
      </c>
      <c r="F436">
        <v>132</v>
      </c>
      <c r="G436">
        <v>87</v>
      </c>
      <c r="H436" s="2">
        <v>0</v>
      </c>
      <c r="I436" s="2">
        <f>AVERAGE(Table1[[#This Row],[Estimated costs 1]:[Estimated costs 20]])</f>
        <v>0</v>
      </c>
      <c r="J436" s="2">
        <f>_xlfn.STDEV.P(Table1[[#This Row],[Estimated costs 1]:[Estimated costs 20]])</f>
        <v>0</v>
      </c>
      <c r="K436" s="2" t="e">
        <f>Table1[[#This Row],[Dev]]/Table1[[#This Row],[Mean]]*100</f>
        <v>#DIV/0!</v>
      </c>
      <c r="L436" s="2">
        <f>Table1[[#This Row],[Estimated costs 1]]-Table1[[#This Row],[Actual cost]]</f>
        <v>0</v>
      </c>
      <c r="M436" s="2" t="e">
        <f>Table1[[#This Row],[Diff 1]]/Table1[[#This Row],[Actual cost]]*100</f>
        <v>#DIV/0!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</row>
    <row r="437" spans="1:33" hidden="1" x14ac:dyDescent="0.3">
      <c r="A437" t="s">
        <v>457</v>
      </c>
      <c r="B437">
        <v>435</v>
      </c>
      <c r="C437" t="str">
        <f>LEFT(Table1[[#This Row],[Contingency id]])</f>
        <v>B</v>
      </c>
      <c r="D437" s="1">
        <v>0</v>
      </c>
      <c r="E437" s="1">
        <v>1.5</v>
      </c>
      <c r="F437">
        <v>132</v>
      </c>
      <c r="G437">
        <v>88</v>
      </c>
      <c r="H437" s="2">
        <v>0</v>
      </c>
      <c r="I437" s="2">
        <f>AVERAGE(Table1[[#This Row],[Estimated costs 1]:[Estimated costs 20]])</f>
        <v>0</v>
      </c>
      <c r="J437" s="2">
        <f>_xlfn.STDEV.P(Table1[[#This Row],[Estimated costs 1]:[Estimated costs 20]])</f>
        <v>0</v>
      </c>
      <c r="K437" s="2" t="e">
        <f>Table1[[#This Row],[Dev]]/Table1[[#This Row],[Mean]]*100</f>
        <v>#DIV/0!</v>
      </c>
      <c r="L437" s="2">
        <f>Table1[[#This Row],[Estimated costs 1]]-Table1[[#This Row],[Actual cost]]</f>
        <v>0</v>
      </c>
      <c r="M437" s="2" t="e">
        <f>Table1[[#This Row],[Diff 1]]/Table1[[#This Row],[Actual cost]]*100</f>
        <v>#DIV/0!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</row>
    <row r="438" spans="1:33" hidden="1" x14ac:dyDescent="0.3">
      <c r="A438" t="s">
        <v>458</v>
      </c>
      <c r="B438">
        <v>436</v>
      </c>
      <c r="C438" t="str">
        <f>LEFT(Table1[[#This Row],[Contingency id]])</f>
        <v>B</v>
      </c>
      <c r="D438" s="1">
        <v>0</v>
      </c>
      <c r="E438" s="1">
        <v>1.73684210526315</v>
      </c>
      <c r="F438">
        <v>132</v>
      </c>
      <c r="G438">
        <v>76</v>
      </c>
      <c r="H438" s="2">
        <v>0</v>
      </c>
      <c r="I438" s="2">
        <f>AVERAGE(Table1[[#This Row],[Estimated costs 1]:[Estimated costs 20]])</f>
        <v>0</v>
      </c>
      <c r="J438" s="2">
        <f>_xlfn.STDEV.P(Table1[[#This Row],[Estimated costs 1]:[Estimated costs 20]])</f>
        <v>0</v>
      </c>
      <c r="K438" s="2" t="e">
        <f>Table1[[#This Row],[Dev]]/Table1[[#This Row],[Mean]]*100</f>
        <v>#DIV/0!</v>
      </c>
      <c r="L438" s="2">
        <f>Table1[[#This Row],[Estimated costs 1]]-Table1[[#This Row],[Actual cost]]</f>
        <v>0</v>
      </c>
      <c r="M438" s="2" t="e">
        <f>Table1[[#This Row],[Diff 1]]/Table1[[#This Row],[Actual cost]]*100</f>
        <v>#DIV/0!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</row>
    <row r="439" spans="1:33" hidden="1" x14ac:dyDescent="0.3">
      <c r="A439" t="s">
        <v>459</v>
      </c>
      <c r="B439">
        <v>437</v>
      </c>
      <c r="C439" t="str">
        <f>LEFT(Table1[[#This Row],[Contingency id]])</f>
        <v>B</v>
      </c>
      <c r="D439" s="1">
        <v>0</v>
      </c>
      <c r="E439" s="1">
        <v>1.2962962962962901</v>
      </c>
      <c r="F439">
        <v>70</v>
      </c>
      <c r="G439">
        <v>54</v>
      </c>
      <c r="H439" s="2">
        <v>0</v>
      </c>
      <c r="I439" s="2">
        <f>AVERAGE(Table1[[#This Row],[Estimated costs 1]:[Estimated costs 20]])</f>
        <v>0</v>
      </c>
      <c r="J439" s="2">
        <f>_xlfn.STDEV.P(Table1[[#This Row],[Estimated costs 1]:[Estimated costs 20]])</f>
        <v>0</v>
      </c>
      <c r="K439" s="2" t="e">
        <f>Table1[[#This Row],[Dev]]/Table1[[#This Row],[Mean]]*100</f>
        <v>#DIV/0!</v>
      </c>
      <c r="L439" s="2">
        <f>Table1[[#This Row],[Estimated costs 1]]-Table1[[#This Row],[Actual cost]]</f>
        <v>0</v>
      </c>
      <c r="M439" s="2" t="e">
        <f>Table1[[#This Row],[Diff 1]]/Table1[[#This Row],[Actual cost]]*100</f>
        <v>#DIV/0!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</row>
    <row r="440" spans="1:33" hidden="1" x14ac:dyDescent="0.3">
      <c r="A440" t="s">
        <v>460</v>
      </c>
      <c r="B440">
        <v>438</v>
      </c>
      <c r="C440" t="str">
        <f>LEFT(Table1[[#This Row],[Contingency id]])</f>
        <v>B</v>
      </c>
      <c r="D440" s="1">
        <v>0</v>
      </c>
      <c r="E440" s="1">
        <v>1.27272727272727</v>
      </c>
      <c r="F440">
        <v>70</v>
      </c>
      <c r="G440">
        <v>55</v>
      </c>
      <c r="H440" s="2">
        <v>0</v>
      </c>
      <c r="I440" s="2">
        <f>AVERAGE(Table1[[#This Row],[Estimated costs 1]:[Estimated costs 20]])</f>
        <v>0</v>
      </c>
      <c r="J440" s="2">
        <f>_xlfn.STDEV.P(Table1[[#This Row],[Estimated costs 1]:[Estimated costs 20]])</f>
        <v>0</v>
      </c>
      <c r="K440" s="2" t="e">
        <f>Table1[[#This Row],[Dev]]/Table1[[#This Row],[Mean]]*100</f>
        <v>#DIV/0!</v>
      </c>
      <c r="L440" s="2">
        <f>Table1[[#This Row],[Estimated costs 1]]-Table1[[#This Row],[Actual cost]]</f>
        <v>0</v>
      </c>
      <c r="M440" s="2" t="e">
        <f>Table1[[#This Row],[Diff 1]]/Table1[[#This Row],[Actual cost]]*100</f>
        <v>#DIV/0!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</row>
    <row r="441" spans="1:33" hidden="1" x14ac:dyDescent="0.3">
      <c r="A441" t="s">
        <v>461</v>
      </c>
      <c r="B441">
        <v>439</v>
      </c>
      <c r="C441" t="str">
        <f>LEFT(Table1[[#This Row],[Contingency id]])</f>
        <v>B</v>
      </c>
      <c r="D441" s="1">
        <v>0</v>
      </c>
      <c r="E441" s="1">
        <v>1.4285714285714199</v>
      </c>
      <c r="F441">
        <v>70</v>
      </c>
      <c r="G441">
        <v>49</v>
      </c>
      <c r="H441" s="2">
        <v>0</v>
      </c>
      <c r="I441" s="2">
        <f>AVERAGE(Table1[[#This Row],[Estimated costs 1]:[Estimated costs 20]])</f>
        <v>0</v>
      </c>
      <c r="J441" s="2">
        <f>_xlfn.STDEV.P(Table1[[#This Row],[Estimated costs 1]:[Estimated costs 20]])</f>
        <v>0</v>
      </c>
      <c r="K441" s="2" t="e">
        <f>Table1[[#This Row],[Dev]]/Table1[[#This Row],[Mean]]*100</f>
        <v>#DIV/0!</v>
      </c>
      <c r="L441" s="2">
        <f>Table1[[#This Row],[Estimated costs 1]]-Table1[[#This Row],[Actual cost]]</f>
        <v>0</v>
      </c>
      <c r="M441" s="2" t="e">
        <f>Table1[[#This Row],[Diff 1]]/Table1[[#This Row],[Actual cost]]*100</f>
        <v>#DIV/0!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</row>
    <row r="442" spans="1:33" hidden="1" x14ac:dyDescent="0.3">
      <c r="A442" t="s">
        <v>462</v>
      </c>
      <c r="B442">
        <v>440</v>
      </c>
      <c r="C442" t="str">
        <f>LEFT(Table1[[#This Row],[Contingency id]])</f>
        <v>B</v>
      </c>
      <c r="D442" s="1">
        <v>0</v>
      </c>
      <c r="E442" s="1">
        <v>1.34615384615384</v>
      </c>
      <c r="F442">
        <v>70</v>
      </c>
      <c r="G442">
        <v>52</v>
      </c>
      <c r="H442" s="2">
        <v>0</v>
      </c>
      <c r="I442" s="2">
        <f>AVERAGE(Table1[[#This Row],[Estimated costs 1]:[Estimated costs 20]])</f>
        <v>0</v>
      </c>
      <c r="J442" s="2">
        <f>_xlfn.STDEV.P(Table1[[#This Row],[Estimated costs 1]:[Estimated costs 20]])</f>
        <v>0</v>
      </c>
      <c r="K442" s="2" t="e">
        <f>Table1[[#This Row],[Dev]]/Table1[[#This Row],[Mean]]*100</f>
        <v>#DIV/0!</v>
      </c>
      <c r="L442" s="2">
        <f>Table1[[#This Row],[Estimated costs 1]]-Table1[[#This Row],[Actual cost]]</f>
        <v>0</v>
      </c>
      <c r="M442" s="2" t="e">
        <f>Table1[[#This Row],[Diff 1]]/Table1[[#This Row],[Actual cost]]*100</f>
        <v>#DIV/0!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</row>
    <row r="443" spans="1:33" hidden="1" x14ac:dyDescent="0.3">
      <c r="A443" t="s">
        <v>463</v>
      </c>
      <c r="B443">
        <v>441</v>
      </c>
      <c r="C443" t="str">
        <f>LEFT(Table1[[#This Row],[Contingency id]])</f>
        <v>B</v>
      </c>
      <c r="D443" s="1">
        <v>0</v>
      </c>
      <c r="E443" s="1">
        <v>1.32075471698113</v>
      </c>
      <c r="F443">
        <v>70</v>
      </c>
      <c r="G443">
        <v>53</v>
      </c>
      <c r="H443" s="2">
        <v>0</v>
      </c>
      <c r="I443" s="2">
        <f>AVERAGE(Table1[[#This Row],[Estimated costs 1]:[Estimated costs 20]])</f>
        <v>0</v>
      </c>
      <c r="J443" s="2">
        <f>_xlfn.STDEV.P(Table1[[#This Row],[Estimated costs 1]:[Estimated costs 20]])</f>
        <v>0</v>
      </c>
      <c r="K443" s="2" t="e">
        <f>Table1[[#This Row],[Dev]]/Table1[[#This Row],[Mean]]*100</f>
        <v>#DIV/0!</v>
      </c>
      <c r="L443" s="2">
        <f>Table1[[#This Row],[Estimated costs 1]]-Table1[[#This Row],[Actual cost]]</f>
        <v>0</v>
      </c>
      <c r="M443" s="2" t="e">
        <f>Table1[[#This Row],[Diff 1]]/Table1[[#This Row],[Actual cost]]*100</f>
        <v>#DIV/0!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</row>
    <row r="444" spans="1:33" hidden="1" x14ac:dyDescent="0.3">
      <c r="A444" t="s">
        <v>464</v>
      </c>
      <c r="B444">
        <v>442</v>
      </c>
      <c r="C444" t="str">
        <f>LEFT(Table1[[#This Row],[Contingency id]])</f>
        <v>B</v>
      </c>
      <c r="D444" s="1">
        <v>0</v>
      </c>
      <c r="E444" s="1">
        <v>1.27272727272727</v>
      </c>
      <c r="F444">
        <v>70</v>
      </c>
      <c r="G444">
        <v>55</v>
      </c>
      <c r="H444" s="2">
        <v>0</v>
      </c>
      <c r="I444" s="2">
        <f>AVERAGE(Table1[[#This Row],[Estimated costs 1]:[Estimated costs 20]])</f>
        <v>0</v>
      </c>
      <c r="J444" s="2">
        <f>_xlfn.STDEV.P(Table1[[#This Row],[Estimated costs 1]:[Estimated costs 20]])</f>
        <v>0</v>
      </c>
      <c r="K444" s="2" t="e">
        <f>Table1[[#This Row],[Dev]]/Table1[[#This Row],[Mean]]*100</f>
        <v>#DIV/0!</v>
      </c>
      <c r="L444" s="2">
        <f>Table1[[#This Row],[Estimated costs 1]]-Table1[[#This Row],[Actual cost]]</f>
        <v>0</v>
      </c>
      <c r="M444" s="2" t="e">
        <f>Table1[[#This Row],[Diff 1]]/Table1[[#This Row],[Actual cost]]*100</f>
        <v>#DIV/0!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</row>
    <row r="445" spans="1:33" hidden="1" x14ac:dyDescent="0.3">
      <c r="A445" t="s">
        <v>465</v>
      </c>
      <c r="B445">
        <v>443</v>
      </c>
      <c r="C445" t="str">
        <f>LEFT(Table1[[#This Row],[Contingency id]])</f>
        <v>B</v>
      </c>
      <c r="D445" s="1">
        <v>0</v>
      </c>
      <c r="E445" s="1">
        <v>1.55555555555555</v>
      </c>
      <c r="F445">
        <v>70</v>
      </c>
      <c r="G445">
        <v>45</v>
      </c>
      <c r="H445" s="2">
        <v>0</v>
      </c>
      <c r="I445" s="2">
        <f>AVERAGE(Table1[[#This Row],[Estimated costs 1]:[Estimated costs 20]])</f>
        <v>0</v>
      </c>
      <c r="J445" s="2">
        <f>_xlfn.STDEV.P(Table1[[#This Row],[Estimated costs 1]:[Estimated costs 20]])</f>
        <v>0</v>
      </c>
      <c r="K445" s="2" t="e">
        <f>Table1[[#This Row],[Dev]]/Table1[[#This Row],[Mean]]*100</f>
        <v>#DIV/0!</v>
      </c>
      <c r="L445" s="2">
        <f>Table1[[#This Row],[Estimated costs 1]]-Table1[[#This Row],[Actual cost]]</f>
        <v>0</v>
      </c>
      <c r="M445" s="2" t="e">
        <f>Table1[[#This Row],[Diff 1]]/Table1[[#This Row],[Actual cost]]*100</f>
        <v>#DIV/0!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</row>
    <row r="446" spans="1:33" hidden="1" x14ac:dyDescent="0.3">
      <c r="A446" t="s">
        <v>466</v>
      </c>
      <c r="B446">
        <v>444</v>
      </c>
      <c r="C446" t="str">
        <f>LEFT(Table1[[#This Row],[Contingency id]])</f>
        <v>B</v>
      </c>
      <c r="D446" s="1">
        <v>0</v>
      </c>
      <c r="E446" s="1">
        <v>1.0857142857142801</v>
      </c>
      <c r="F446">
        <v>38</v>
      </c>
      <c r="G446">
        <v>35</v>
      </c>
      <c r="H446" s="2">
        <v>0</v>
      </c>
      <c r="I446" s="2">
        <f>AVERAGE(Table1[[#This Row],[Estimated costs 1]:[Estimated costs 20]])</f>
        <v>0</v>
      </c>
      <c r="J446" s="2">
        <f>_xlfn.STDEV.P(Table1[[#This Row],[Estimated costs 1]:[Estimated costs 20]])</f>
        <v>0</v>
      </c>
      <c r="K446" s="2" t="e">
        <f>Table1[[#This Row],[Dev]]/Table1[[#This Row],[Mean]]*100</f>
        <v>#DIV/0!</v>
      </c>
      <c r="L446" s="2">
        <f>Table1[[#This Row],[Estimated costs 1]]-Table1[[#This Row],[Actual cost]]</f>
        <v>0</v>
      </c>
      <c r="M446" s="2" t="e">
        <f>Table1[[#This Row],[Diff 1]]/Table1[[#This Row],[Actual cost]]*100</f>
        <v>#DIV/0!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</row>
    <row r="447" spans="1:33" hidden="1" x14ac:dyDescent="0.3">
      <c r="A447" t="s">
        <v>467</v>
      </c>
      <c r="B447">
        <v>445</v>
      </c>
      <c r="C447" t="str">
        <f>LEFT(Table1[[#This Row],[Contingency id]])</f>
        <v>B</v>
      </c>
      <c r="D447" s="1">
        <v>0</v>
      </c>
      <c r="E447" s="1">
        <v>1.2258064516128999</v>
      </c>
      <c r="F447">
        <v>38</v>
      </c>
      <c r="G447">
        <v>31</v>
      </c>
      <c r="H447" s="2">
        <v>0</v>
      </c>
      <c r="I447" s="2">
        <f>AVERAGE(Table1[[#This Row],[Estimated costs 1]:[Estimated costs 20]])</f>
        <v>0</v>
      </c>
      <c r="J447" s="2">
        <f>_xlfn.STDEV.P(Table1[[#This Row],[Estimated costs 1]:[Estimated costs 20]])</f>
        <v>0</v>
      </c>
      <c r="K447" s="2" t="e">
        <f>Table1[[#This Row],[Dev]]/Table1[[#This Row],[Mean]]*100</f>
        <v>#DIV/0!</v>
      </c>
      <c r="L447" s="2">
        <f>Table1[[#This Row],[Estimated costs 1]]-Table1[[#This Row],[Actual cost]]</f>
        <v>0</v>
      </c>
      <c r="M447" s="2" t="e">
        <f>Table1[[#This Row],[Diff 1]]/Table1[[#This Row],[Actual cost]]*100</f>
        <v>#DIV/0!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</row>
    <row r="448" spans="1:33" hidden="1" x14ac:dyDescent="0.3">
      <c r="A448" t="s">
        <v>468</v>
      </c>
      <c r="B448">
        <v>446</v>
      </c>
      <c r="C448" t="str">
        <f>LEFT(Table1[[#This Row],[Contingency id]])</f>
        <v>B</v>
      </c>
      <c r="D448" s="1">
        <v>0</v>
      </c>
      <c r="E448" s="1">
        <v>1.1875</v>
      </c>
      <c r="F448">
        <v>38</v>
      </c>
      <c r="G448">
        <v>32</v>
      </c>
      <c r="H448" s="2">
        <v>0</v>
      </c>
      <c r="I448" s="2">
        <f>AVERAGE(Table1[[#This Row],[Estimated costs 1]:[Estimated costs 20]])</f>
        <v>0</v>
      </c>
      <c r="J448" s="2">
        <f>_xlfn.STDEV.P(Table1[[#This Row],[Estimated costs 1]:[Estimated costs 20]])</f>
        <v>0</v>
      </c>
      <c r="K448" s="2" t="e">
        <f>Table1[[#This Row],[Dev]]/Table1[[#This Row],[Mean]]*100</f>
        <v>#DIV/0!</v>
      </c>
      <c r="L448" s="2">
        <f>Table1[[#This Row],[Estimated costs 1]]-Table1[[#This Row],[Actual cost]]</f>
        <v>0</v>
      </c>
      <c r="M448" s="2" t="e">
        <f>Table1[[#This Row],[Diff 1]]/Table1[[#This Row],[Actual cost]]*100</f>
        <v>#DIV/0!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</row>
    <row r="449" spans="1:33" hidden="1" x14ac:dyDescent="0.3">
      <c r="A449" t="s">
        <v>469</v>
      </c>
      <c r="B449">
        <v>447</v>
      </c>
      <c r="C449" t="str">
        <f>LEFT(Table1[[#This Row],[Contingency id]])</f>
        <v>B</v>
      </c>
      <c r="D449" s="1">
        <v>0</v>
      </c>
      <c r="E449" s="1">
        <v>1.2068965517241299</v>
      </c>
      <c r="F449">
        <v>35</v>
      </c>
      <c r="G449">
        <v>29</v>
      </c>
      <c r="H449" s="2">
        <v>0</v>
      </c>
      <c r="I449" s="2">
        <f>AVERAGE(Table1[[#This Row],[Estimated costs 1]:[Estimated costs 20]])</f>
        <v>0</v>
      </c>
      <c r="J449" s="2">
        <f>_xlfn.STDEV.P(Table1[[#This Row],[Estimated costs 1]:[Estimated costs 20]])</f>
        <v>0</v>
      </c>
      <c r="K449" s="2" t="e">
        <f>Table1[[#This Row],[Dev]]/Table1[[#This Row],[Mean]]*100</f>
        <v>#DIV/0!</v>
      </c>
      <c r="L449" s="2">
        <f>Table1[[#This Row],[Estimated costs 1]]-Table1[[#This Row],[Actual cost]]</f>
        <v>0</v>
      </c>
      <c r="M449" s="2" t="e">
        <f>Table1[[#This Row],[Diff 1]]/Table1[[#This Row],[Actual cost]]*100</f>
        <v>#DIV/0!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</row>
    <row r="450" spans="1:33" hidden="1" x14ac:dyDescent="0.3">
      <c r="A450" t="s">
        <v>470</v>
      </c>
      <c r="B450">
        <v>448</v>
      </c>
      <c r="C450" t="str">
        <f>LEFT(Table1[[#This Row],[Contingency id]])</f>
        <v>B</v>
      </c>
      <c r="D450" s="1">
        <v>0</v>
      </c>
      <c r="E450" s="1">
        <v>1.3103448275862</v>
      </c>
      <c r="F450">
        <v>38</v>
      </c>
      <c r="G450">
        <v>29</v>
      </c>
      <c r="H450" s="2">
        <v>0</v>
      </c>
      <c r="I450" s="2">
        <f>AVERAGE(Table1[[#This Row],[Estimated costs 1]:[Estimated costs 20]])</f>
        <v>0</v>
      </c>
      <c r="J450" s="2">
        <f>_xlfn.STDEV.P(Table1[[#This Row],[Estimated costs 1]:[Estimated costs 20]])</f>
        <v>0</v>
      </c>
      <c r="K450" s="2" t="e">
        <f>Table1[[#This Row],[Dev]]/Table1[[#This Row],[Mean]]*100</f>
        <v>#DIV/0!</v>
      </c>
      <c r="L450" s="2">
        <f>Table1[[#This Row],[Estimated costs 1]]-Table1[[#This Row],[Actual cost]]</f>
        <v>0</v>
      </c>
      <c r="M450" s="2" t="e">
        <f>Table1[[#This Row],[Diff 1]]/Table1[[#This Row],[Actual cost]]*100</f>
        <v>#DIV/0!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</row>
    <row r="451" spans="1:33" hidden="1" x14ac:dyDescent="0.3">
      <c r="A451" t="s">
        <v>471</v>
      </c>
      <c r="B451">
        <v>449</v>
      </c>
      <c r="C451" t="str">
        <f>LEFT(Table1[[#This Row],[Contingency id]])</f>
        <v>B</v>
      </c>
      <c r="D451" s="1">
        <v>0</v>
      </c>
      <c r="E451" s="1">
        <v>1.2666666666666599</v>
      </c>
      <c r="F451">
        <v>38</v>
      </c>
      <c r="G451">
        <v>30</v>
      </c>
      <c r="H451" s="2">
        <v>0</v>
      </c>
      <c r="I451" s="2">
        <f>AVERAGE(Table1[[#This Row],[Estimated costs 1]:[Estimated costs 20]])</f>
        <v>0</v>
      </c>
      <c r="J451" s="2">
        <f>_xlfn.STDEV.P(Table1[[#This Row],[Estimated costs 1]:[Estimated costs 20]])</f>
        <v>0</v>
      </c>
      <c r="K451" s="2" t="e">
        <f>Table1[[#This Row],[Dev]]/Table1[[#This Row],[Mean]]*100</f>
        <v>#DIV/0!</v>
      </c>
      <c r="L451" s="2">
        <f>Table1[[#This Row],[Estimated costs 1]]-Table1[[#This Row],[Actual cost]]</f>
        <v>0</v>
      </c>
      <c r="M451" s="2" t="e">
        <f>Table1[[#This Row],[Diff 1]]/Table1[[#This Row],[Actual cost]]*100</f>
        <v>#DIV/0!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</row>
    <row r="452" spans="1:33" hidden="1" x14ac:dyDescent="0.3">
      <c r="A452" t="s">
        <v>472</v>
      </c>
      <c r="B452">
        <v>450</v>
      </c>
      <c r="C452" t="str">
        <f>LEFT(Table1[[#This Row],[Contingency id]])</f>
        <v>B</v>
      </c>
      <c r="D452" s="1">
        <v>0</v>
      </c>
      <c r="E452" s="1">
        <v>1.15151515151515</v>
      </c>
      <c r="F452">
        <v>38</v>
      </c>
      <c r="G452">
        <v>33</v>
      </c>
      <c r="H452" s="2">
        <v>0</v>
      </c>
      <c r="I452" s="2">
        <f>AVERAGE(Table1[[#This Row],[Estimated costs 1]:[Estimated costs 20]])</f>
        <v>0</v>
      </c>
      <c r="J452" s="2">
        <f>_xlfn.STDEV.P(Table1[[#This Row],[Estimated costs 1]:[Estimated costs 20]])</f>
        <v>0</v>
      </c>
      <c r="K452" s="2" t="e">
        <f>Table1[[#This Row],[Dev]]/Table1[[#This Row],[Mean]]*100</f>
        <v>#DIV/0!</v>
      </c>
      <c r="L452" s="2">
        <f>Table1[[#This Row],[Estimated costs 1]]-Table1[[#This Row],[Actual cost]]</f>
        <v>0</v>
      </c>
      <c r="M452" s="2" t="e">
        <f>Table1[[#This Row],[Diff 1]]/Table1[[#This Row],[Actual cost]]*100</f>
        <v>#DIV/0!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</row>
    <row r="453" spans="1:33" hidden="1" x14ac:dyDescent="0.3">
      <c r="A453" t="s">
        <v>473</v>
      </c>
      <c r="B453">
        <v>451</v>
      </c>
      <c r="C453" t="str">
        <f>LEFT(Table1[[#This Row],[Contingency id]])</f>
        <v>B</v>
      </c>
      <c r="D453" s="1">
        <v>0</v>
      </c>
      <c r="E453" s="1">
        <v>1.1875</v>
      </c>
      <c r="F453">
        <v>38</v>
      </c>
      <c r="G453">
        <v>32</v>
      </c>
      <c r="H453" s="2">
        <v>0</v>
      </c>
      <c r="I453" s="2">
        <f>AVERAGE(Table1[[#This Row],[Estimated costs 1]:[Estimated costs 20]])</f>
        <v>0</v>
      </c>
      <c r="J453" s="2">
        <f>_xlfn.STDEV.P(Table1[[#This Row],[Estimated costs 1]:[Estimated costs 20]])</f>
        <v>0</v>
      </c>
      <c r="K453" s="2" t="e">
        <f>Table1[[#This Row],[Dev]]/Table1[[#This Row],[Mean]]*100</f>
        <v>#DIV/0!</v>
      </c>
      <c r="L453" s="2">
        <f>Table1[[#This Row],[Estimated costs 1]]-Table1[[#This Row],[Actual cost]]</f>
        <v>0</v>
      </c>
      <c r="M453" s="2" t="e">
        <f>Table1[[#This Row],[Diff 1]]/Table1[[#This Row],[Actual cost]]*100</f>
        <v>#DIV/0!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</row>
    <row r="454" spans="1:33" hidden="1" x14ac:dyDescent="0.3">
      <c r="A454" t="s">
        <v>474</v>
      </c>
      <c r="B454">
        <v>452</v>
      </c>
      <c r="C454" t="str">
        <f>LEFT(Table1[[#This Row],[Contingency id]])</f>
        <v>B</v>
      </c>
      <c r="D454" s="1">
        <v>0</v>
      </c>
      <c r="E454" s="1">
        <v>1.3103448275862</v>
      </c>
      <c r="F454">
        <v>38</v>
      </c>
      <c r="G454">
        <v>29</v>
      </c>
      <c r="H454" s="2">
        <v>0</v>
      </c>
      <c r="I454" s="2">
        <f>AVERAGE(Table1[[#This Row],[Estimated costs 1]:[Estimated costs 20]])</f>
        <v>0</v>
      </c>
      <c r="J454" s="2">
        <f>_xlfn.STDEV.P(Table1[[#This Row],[Estimated costs 1]:[Estimated costs 20]])</f>
        <v>0</v>
      </c>
      <c r="K454" s="2" t="e">
        <f>Table1[[#This Row],[Dev]]/Table1[[#This Row],[Mean]]*100</f>
        <v>#DIV/0!</v>
      </c>
      <c r="L454" s="2">
        <f>Table1[[#This Row],[Estimated costs 1]]-Table1[[#This Row],[Actual cost]]</f>
        <v>0</v>
      </c>
      <c r="M454" s="2" t="e">
        <f>Table1[[#This Row],[Diff 1]]/Table1[[#This Row],[Actual cost]]*100</f>
        <v>#DIV/0!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</row>
    <row r="455" spans="1:33" hidden="1" x14ac:dyDescent="0.3">
      <c r="A455" t="s">
        <v>475</v>
      </c>
      <c r="B455">
        <v>453</v>
      </c>
      <c r="C455" t="str">
        <f>LEFT(Table1[[#This Row],[Contingency id]])</f>
        <v>B</v>
      </c>
      <c r="D455" s="1">
        <v>0</v>
      </c>
      <c r="E455" s="1">
        <v>1.1875</v>
      </c>
      <c r="F455">
        <v>38</v>
      </c>
      <c r="G455">
        <v>32</v>
      </c>
      <c r="H455" s="2">
        <v>0</v>
      </c>
      <c r="I455" s="2">
        <f>AVERAGE(Table1[[#This Row],[Estimated costs 1]:[Estimated costs 20]])</f>
        <v>0</v>
      </c>
      <c r="J455" s="2">
        <f>_xlfn.STDEV.P(Table1[[#This Row],[Estimated costs 1]:[Estimated costs 20]])</f>
        <v>0</v>
      </c>
      <c r="K455" s="2" t="e">
        <f>Table1[[#This Row],[Dev]]/Table1[[#This Row],[Mean]]*100</f>
        <v>#DIV/0!</v>
      </c>
      <c r="L455" s="2">
        <f>Table1[[#This Row],[Estimated costs 1]]-Table1[[#This Row],[Actual cost]]</f>
        <v>0</v>
      </c>
      <c r="M455" s="2" t="e">
        <f>Table1[[#This Row],[Diff 1]]/Table1[[#This Row],[Actual cost]]*100</f>
        <v>#DIV/0!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</row>
    <row r="456" spans="1:33" hidden="1" x14ac:dyDescent="0.3">
      <c r="A456" t="s">
        <v>476</v>
      </c>
      <c r="B456">
        <v>454</v>
      </c>
      <c r="C456" t="str">
        <f>LEFT(Table1[[#This Row],[Contingency id]])</f>
        <v>B</v>
      </c>
      <c r="D456" s="1">
        <v>0</v>
      </c>
      <c r="E456" s="1">
        <v>1.4074074074073999</v>
      </c>
      <c r="F456">
        <v>38</v>
      </c>
      <c r="G456">
        <v>27</v>
      </c>
      <c r="H456" s="2">
        <v>0</v>
      </c>
      <c r="I456" s="2">
        <f>AVERAGE(Table1[[#This Row],[Estimated costs 1]:[Estimated costs 20]])</f>
        <v>0</v>
      </c>
      <c r="J456" s="2">
        <f>_xlfn.STDEV.P(Table1[[#This Row],[Estimated costs 1]:[Estimated costs 20]])</f>
        <v>0</v>
      </c>
      <c r="K456" s="2" t="e">
        <f>Table1[[#This Row],[Dev]]/Table1[[#This Row],[Mean]]*100</f>
        <v>#DIV/0!</v>
      </c>
      <c r="L456" s="2">
        <f>Table1[[#This Row],[Estimated costs 1]]-Table1[[#This Row],[Actual cost]]</f>
        <v>0</v>
      </c>
      <c r="M456" s="2" t="e">
        <f>Table1[[#This Row],[Diff 1]]/Table1[[#This Row],[Actual cost]]*100</f>
        <v>#DIV/0!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</row>
    <row r="457" spans="1:33" hidden="1" x14ac:dyDescent="0.3">
      <c r="A457" t="s">
        <v>477</v>
      </c>
      <c r="B457">
        <v>455</v>
      </c>
      <c r="C457" t="str">
        <f>LEFT(Table1[[#This Row],[Contingency id]])</f>
        <v>B</v>
      </c>
      <c r="D457" s="1">
        <v>0</v>
      </c>
      <c r="E457" s="1">
        <v>1.25</v>
      </c>
      <c r="F457">
        <v>45</v>
      </c>
      <c r="G457">
        <v>36</v>
      </c>
      <c r="H457" s="2">
        <v>0</v>
      </c>
      <c r="I457" s="2">
        <f>AVERAGE(Table1[[#This Row],[Estimated costs 1]:[Estimated costs 20]])</f>
        <v>0</v>
      </c>
      <c r="J457" s="2">
        <f>_xlfn.STDEV.P(Table1[[#This Row],[Estimated costs 1]:[Estimated costs 20]])</f>
        <v>0</v>
      </c>
      <c r="K457" s="2" t="e">
        <f>Table1[[#This Row],[Dev]]/Table1[[#This Row],[Mean]]*100</f>
        <v>#DIV/0!</v>
      </c>
      <c r="L457" s="2">
        <f>Table1[[#This Row],[Estimated costs 1]]-Table1[[#This Row],[Actual cost]]</f>
        <v>0</v>
      </c>
      <c r="M457" s="2" t="e">
        <f>Table1[[#This Row],[Diff 1]]/Table1[[#This Row],[Actual cost]]*100</f>
        <v>#DIV/0!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</row>
    <row r="458" spans="1:33" hidden="1" x14ac:dyDescent="0.3">
      <c r="A458" t="s">
        <v>478</v>
      </c>
      <c r="B458">
        <v>456</v>
      </c>
      <c r="C458" t="str">
        <f>LEFT(Table1[[#This Row],[Contingency id]])</f>
        <v>B</v>
      </c>
      <c r="D458" s="1">
        <v>0</v>
      </c>
      <c r="E458" s="1">
        <v>1.3235294117647001</v>
      </c>
      <c r="F458">
        <v>45</v>
      </c>
      <c r="G458">
        <v>34</v>
      </c>
      <c r="H458" s="2">
        <v>0</v>
      </c>
      <c r="I458" s="2">
        <f>AVERAGE(Table1[[#This Row],[Estimated costs 1]:[Estimated costs 20]])</f>
        <v>0</v>
      </c>
      <c r="J458" s="2">
        <f>_xlfn.STDEV.P(Table1[[#This Row],[Estimated costs 1]:[Estimated costs 20]])</f>
        <v>0</v>
      </c>
      <c r="K458" s="2" t="e">
        <f>Table1[[#This Row],[Dev]]/Table1[[#This Row],[Mean]]*100</f>
        <v>#DIV/0!</v>
      </c>
      <c r="L458" s="2">
        <f>Table1[[#This Row],[Estimated costs 1]]-Table1[[#This Row],[Actual cost]]</f>
        <v>0</v>
      </c>
      <c r="M458" s="2" t="e">
        <f>Table1[[#This Row],[Diff 1]]/Table1[[#This Row],[Actual cost]]*100</f>
        <v>#DIV/0!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</row>
    <row r="459" spans="1:33" hidden="1" x14ac:dyDescent="0.3">
      <c r="A459" t="s">
        <v>479</v>
      </c>
      <c r="B459">
        <v>457</v>
      </c>
      <c r="C459" t="str">
        <f>LEFT(Table1[[#This Row],[Contingency id]])</f>
        <v>B</v>
      </c>
      <c r="D459" s="1">
        <v>0</v>
      </c>
      <c r="E459" s="1">
        <v>1.28571428571428</v>
      </c>
      <c r="F459">
        <v>45</v>
      </c>
      <c r="G459">
        <v>35</v>
      </c>
      <c r="H459" s="2">
        <v>0</v>
      </c>
      <c r="I459" s="2">
        <f>AVERAGE(Table1[[#This Row],[Estimated costs 1]:[Estimated costs 20]])</f>
        <v>0</v>
      </c>
      <c r="J459" s="2">
        <f>_xlfn.STDEV.P(Table1[[#This Row],[Estimated costs 1]:[Estimated costs 20]])</f>
        <v>0</v>
      </c>
      <c r="K459" s="2" t="e">
        <f>Table1[[#This Row],[Dev]]/Table1[[#This Row],[Mean]]*100</f>
        <v>#DIV/0!</v>
      </c>
      <c r="L459" s="2">
        <f>Table1[[#This Row],[Estimated costs 1]]-Table1[[#This Row],[Actual cost]]</f>
        <v>0</v>
      </c>
      <c r="M459" s="2" t="e">
        <f>Table1[[#This Row],[Diff 1]]/Table1[[#This Row],[Actual cost]]*100</f>
        <v>#DIV/0!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</row>
    <row r="460" spans="1:33" hidden="1" x14ac:dyDescent="0.3">
      <c r="A460" t="s">
        <v>480</v>
      </c>
      <c r="B460">
        <v>458</v>
      </c>
      <c r="C460" t="str">
        <f>LEFT(Table1[[#This Row],[Contingency id]])</f>
        <v>B</v>
      </c>
      <c r="D460" s="1">
        <v>0</v>
      </c>
      <c r="E460" s="1">
        <v>1.21621621621621</v>
      </c>
      <c r="F460">
        <v>45</v>
      </c>
      <c r="G460">
        <v>37</v>
      </c>
      <c r="H460" s="2">
        <v>0</v>
      </c>
      <c r="I460" s="2">
        <f>AVERAGE(Table1[[#This Row],[Estimated costs 1]:[Estimated costs 20]])</f>
        <v>0</v>
      </c>
      <c r="J460" s="2">
        <f>_xlfn.STDEV.P(Table1[[#This Row],[Estimated costs 1]:[Estimated costs 20]])</f>
        <v>0</v>
      </c>
      <c r="K460" s="2" t="e">
        <f>Table1[[#This Row],[Dev]]/Table1[[#This Row],[Mean]]*100</f>
        <v>#DIV/0!</v>
      </c>
      <c r="L460" s="2">
        <f>Table1[[#This Row],[Estimated costs 1]]-Table1[[#This Row],[Actual cost]]</f>
        <v>0</v>
      </c>
      <c r="M460" s="2" t="e">
        <f>Table1[[#This Row],[Diff 1]]/Table1[[#This Row],[Actual cost]]*100</f>
        <v>#DIV/0!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</row>
    <row r="461" spans="1:33" hidden="1" x14ac:dyDescent="0.3">
      <c r="A461" t="s">
        <v>481</v>
      </c>
      <c r="B461">
        <v>459</v>
      </c>
      <c r="C461" t="str">
        <f>LEFT(Table1[[#This Row],[Contingency id]])</f>
        <v>B</v>
      </c>
      <c r="D461" s="1">
        <v>0</v>
      </c>
      <c r="E461" s="1">
        <v>1.3235294117647001</v>
      </c>
      <c r="F461">
        <v>45</v>
      </c>
      <c r="G461">
        <v>34</v>
      </c>
      <c r="H461" s="2">
        <v>0</v>
      </c>
      <c r="I461" s="2">
        <f>AVERAGE(Table1[[#This Row],[Estimated costs 1]:[Estimated costs 20]])</f>
        <v>0</v>
      </c>
      <c r="J461" s="2">
        <f>_xlfn.STDEV.P(Table1[[#This Row],[Estimated costs 1]:[Estimated costs 20]])</f>
        <v>0</v>
      </c>
      <c r="K461" s="2" t="e">
        <f>Table1[[#This Row],[Dev]]/Table1[[#This Row],[Mean]]*100</f>
        <v>#DIV/0!</v>
      </c>
      <c r="L461" s="2">
        <f>Table1[[#This Row],[Estimated costs 1]]-Table1[[#This Row],[Actual cost]]</f>
        <v>0</v>
      </c>
      <c r="M461" s="2" t="e">
        <f>Table1[[#This Row],[Diff 1]]/Table1[[#This Row],[Actual cost]]*100</f>
        <v>#DIV/0!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</row>
    <row r="462" spans="1:33" hidden="1" x14ac:dyDescent="0.3">
      <c r="A462" t="s">
        <v>482</v>
      </c>
      <c r="B462">
        <v>460</v>
      </c>
      <c r="C462" t="str">
        <f>LEFT(Table1[[#This Row],[Contingency id]])</f>
        <v>B</v>
      </c>
      <c r="D462" s="1">
        <v>0</v>
      </c>
      <c r="E462" s="1">
        <v>1.28571428571428</v>
      </c>
      <c r="F462">
        <v>45</v>
      </c>
      <c r="G462">
        <v>35</v>
      </c>
      <c r="H462" s="2">
        <v>0</v>
      </c>
      <c r="I462" s="2">
        <f>AVERAGE(Table1[[#This Row],[Estimated costs 1]:[Estimated costs 20]])</f>
        <v>0</v>
      </c>
      <c r="J462" s="2">
        <f>_xlfn.STDEV.P(Table1[[#This Row],[Estimated costs 1]:[Estimated costs 20]])</f>
        <v>0</v>
      </c>
      <c r="K462" s="2" t="e">
        <f>Table1[[#This Row],[Dev]]/Table1[[#This Row],[Mean]]*100</f>
        <v>#DIV/0!</v>
      </c>
      <c r="L462" s="2">
        <f>Table1[[#This Row],[Estimated costs 1]]-Table1[[#This Row],[Actual cost]]</f>
        <v>0</v>
      </c>
      <c r="M462" s="2" t="e">
        <f>Table1[[#This Row],[Diff 1]]/Table1[[#This Row],[Actual cost]]*100</f>
        <v>#DIV/0!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</row>
    <row r="463" spans="1:33" hidden="1" x14ac:dyDescent="0.3">
      <c r="A463" t="s">
        <v>483</v>
      </c>
      <c r="B463">
        <v>461</v>
      </c>
      <c r="C463" t="str">
        <f>LEFT(Table1[[#This Row],[Contingency id]])</f>
        <v>B</v>
      </c>
      <c r="D463" s="1">
        <v>0</v>
      </c>
      <c r="E463" s="1">
        <v>1.15384615384615</v>
      </c>
      <c r="F463">
        <v>45</v>
      </c>
      <c r="G463">
        <v>39</v>
      </c>
      <c r="H463" s="2">
        <v>0</v>
      </c>
      <c r="I463" s="2">
        <f>AVERAGE(Table1[[#This Row],[Estimated costs 1]:[Estimated costs 20]])</f>
        <v>0</v>
      </c>
      <c r="J463" s="2">
        <f>_xlfn.STDEV.P(Table1[[#This Row],[Estimated costs 1]:[Estimated costs 20]])</f>
        <v>0</v>
      </c>
      <c r="K463" s="2" t="e">
        <f>Table1[[#This Row],[Dev]]/Table1[[#This Row],[Mean]]*100</f>
        <v>#DIV/0!</v>
      </c>
      <c r="L463" s="2">
        <f>Table1[[#This Row],[Estimated costs 1]]-Table1[[#This Row],[Actual cost]]</f>
        <v>0</v>
      </c>
      <c r="M463" s="2" t="e">
        <f>Table1[[#This Row],[Diff 1]]/Table1[[#This Row],[Actual cost]]*100</f>
        <v>#DIV/0!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</row>
    <row r="464" spans="1:33" hidden="1" x14ac:dyDescent="0.3">
      <c r="A464" t="s">
        <v>484</v>
      </c>
      <c r="B464">
        <v>462</v>
      </c>
      <c r="C464" t="str">
        <f>LEFT(Table1[[#This Row],[Contingency id]])</f>
        <v>B</v>
      </c>
      <c r="D464" s="1">
        <v>0</v>
      </c>
      <c r="E464" s="1">
        <v>1.21621621621621</v>
      </c>
      <c r="F464">
        <v>45</v>
      </c>
      <c r="G464">
        <v>37</v>
      </c>
      <c r="H464" s="2">
        <v>0</v>
      </c>
      <c r="I464" s="2">
        <f>AVERAGE(Table1[[#This Row],[Estimated costs 1]:[Estimated costs 20]])</f>
        <v>0</v>
      </c>
      <c r="J464" s="2">
        <f>_xlfn.STDEV.P(Table1[[#This Row],[Estimated costs 1]:[Estimated costs 20]])</f>
        <v>0</v>
      </c>
      <c r="K464" s="2" t="e">
        <f>Table1[[#This Row],[Dev]]/Table1[[#This Row],[Mean]]*100</f>
        <v>#DIV/0!</v>
      </c>
      <c r="L464" s="2">
        <f>Table1[[#This Row],[Estimated costs 1]]-Table1[[#This Row],[Actual cost]]</f>
        <v>0</v>
      </c>
      <c r="M464" s="2" t="e">
        <f>Table1[[#This Row],[Diff 1]]/Table1[[#This Row],[Actual cost]]*100</f>
        <v>#DIV/0!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</row>
    <row r="465" spans="1:33" hidden="1" x14ac:dyDescent="0.3">
      <c r="A465" t="s">
        <v>485</v>
      </c>
      <c r="B465">
        <v>463</v>
      </c>
      <c r="C465" t="str">
        <f>LEFT(Table1[[#This Row],[Contingency id]])</f>
        <v>B</v>
      </c>
      <c r="D465" s="1">
        <v>0</v>
      </c>
      <c r="E465" s="1">
        <v>1.15384615384615</v>
      </c>
      <c r="F465">
        <v>45</v>
      </c>
      <c r="G465">
        <v>39</v>
      </c>
      <c r="H465" s="2">
        <v>0</v>
      </c>
      <c r="I465" s="2">
        <f>AVERAGE(Table1[[#This Row],[Estimated costs 1]:[Estimated costs 20]])</f>
        <v>0</v>
      </c>
      <c r="J465" s="2">
        <f>_xlfn.STDEV.P(Table1[[#This Row],[Estimated costs 1]:[Estimated costs 20]])</f>
        <v>0</v>
      </c>
      <c r="K465" s="2" t="e">
        <f>Table1[[#This Row],[Dev]]/Table1[[#This Row],[Mean]]*100</f>
        <v>#DIV/0!</v>
      </c>
      <c r="L465" s="2">
        <f>Table1[[#This Row],[Estimated costs 1]]-Table1[[#This Row],[Actual cost]]</f>
        <v>0</v>
      </c>
      <c r="M465" s="2" t="e">
        <f>Table1[[#This Row],[Diff 1]]/Table1[[#This Row],[Actual cost]]*100</f>
        <v>#DIV/0!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</row>
    <row r="466" spans="1:33" hidden="1" x14ac:dyDescent="0.3">
      <c r="A466" t="s">
        <v>486</v>
      </c>
      <c r="B466">
        <v>464</v>
      </c>
      <c r="C466" t="str">
        <f>LEFT(Table1[[#This Row],[Contingency id]])</f>
        <v>B</v>
      </c>
      <c r="D466" s="1">
        <v>0</v>
      </c>
      <c r="E466" s="1">
        <v>1.1111111111111101</v>
      </c>
      <c r="F466">
        <v>20</v>
      </c>
      <c r="G466">
        <v>18</v>
      </c>
      <c r="H466" s="2">
        <v>0</v>
      </c>
      <c r="I466" s="2">
        <f>AVERAGE(Table1[[#This Row],[Estimated costs 1]:[Estimated costs 20]])</f>
        <v>0</v>
      </c>
      <c r="J466" s="2">
        <f>_xlfn.STDEV.P(Table1[[#This Row],[Estimated costs 1]:[Estimated costs 20]])</f>
        <v>0</v>
      </c>
      <c r="K466" s="2" t="e">
        <f>Table1[[#This Row],[Dev]]/Table1[[#This Row],[Mean]]*100</f>
        <v>#DIV/0!</v>
      </c>
      <c r="L466" s="2">
        <f>Table1[[#This Row],[Estimated costs 1]]-Table1[[#This Row],[Actual cost]]</f>
        <v>0</v>
      </c>
      <c r="M466" s="2" t="e">
        <f>Table1[[#This Row],[Diff 1]]/Table1[[#This Row],[Actual cost]]*100</f>
        <v>#DIV/0!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</row>
    <row r="467" spans="1:33" hidden="1" x14ac:dyDescent="0.3">
      <c r="A467" t="s">
        <v>487</v>
      </c>
      <c r="B467">
        <v>465</v>
      </c>
      <c r="C467" t="str">
        <f>LEFT(Table1[[#This Row],[Contingency id]])</f>
        <v>B</v>
      </c>
      <c r="D467" s="1">
        <v>0</v>
      </c>
      <c r="E467" s="1">
        <v>1.1764705882352899</v>
      </c>
      <c r="F467">
        <v>20</v>
      </c>
      <c r="G467">
        <v>17</v>
      </c>
      <c r="H467" s="2">
        <v>0</v>
      </c>
      <c r="I467" s="2">
        <f>AVERAGE(Table1[[#This Row],[Estimated costs 1]:[Estimated costs 20]])</f>
        <v>0</v>
      </c>
      <c r="J467" s="2">
        <f>_xlfn.STDEV.P(Table1[[#This Row],[Estimated costs 1]:[Estimated costs 20]])</f>
        <v>0</v>
      </c>
      <c r="K467" s="2" t="e">
        <f>Table1[[#This Row],[Dev]]/Table1[[#This Row],[Mean]]*100</f>
        <v>#DIV/0!</v>
      </c>
      <c r="L467" s="2">
        <f>Table1[[#This Row],[Estimated costs 1]]-Table1[[#This Row],[Actual cost]]</f>
        <v>0</v>
      </c>
      <c r="M467" s="2" t="e">
        <f>Table1[[#This Row],[Diff 1]]/Table1[[#This Row],[Actual cost]]*100</f>
        <v>#DIV/0!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</row>
    <row r="468" spans="1:33" hidden="1" x14ac:dyDescent="0.3">
      <c r="A468" t="s">
        <v>488</v>
      </c>
      <c r="B468">
        <v>466</v>
      </c>
      <c r="C468" t="str">
        <f>LEFT(Table1[[#This Row],[Contingency id]])</f>
        <v>B</v>
      </c>
      <c r="D468" s="1">
        <v>0</v>
      </c>
      <c r="E468" s="1">
        <v>1.1111111111111101</v>
      </c>
      <c r="F468">
        <v>20</v>
      </c>
      <c r="G468">
        <v>18</v>
      </c>
      <c r="H468" s="2">
        <v>0</v>
      </c>
      <c r="I468" s="2">
        <f>AVERAGE(Table1[[#This Row],[Estimated costs 1]:[Estimated costs 20]])</f>
        <v>0</v>
      </c>
      <c r="J468" s="2">
        <f>_xlfn.STDEV.P(Table1[[#This Row],[Estimated costs 1]:[Estimated costs 20]])</f>
        <v>0</v>
      </c>
      <c r="K468" s="2" t="e">
        <f>Table1[[#This Row],[Dev]]/Table1[[#This Row],[Mean]]*100</f>
        <v>#DIV/0!</v>
      </c>
      <c r="L468" s="2">
        <f>Table1[[#This Row],[Estimated costs 1]]-Table1[[#This Row],[Actual cost]]</f>
        <v>0</v>
      </c>
      <c r="M468" s="2" t="e">
        <f>Table1[[#This Row],[Diff 1]]/Table1[[#This Row],[Actual cost]]*100</f>
        <v>#DIV/0!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</row>
    <row r="469" spans="1:33" hidden="1" x14ac:dyDescent="0.3">
      <c r="A469" t="s">
        <v>489</v>
      </c>
      <c r="B469">
        <v>467</v>
      </c>
      <c r="C469" t="str">
        <f>LEFT(Table1[[#This Row],[Contingency id]])</f>
        <v>B</v>
      </c>
      <c r="D469" s="1">
        <v>0</v>
      </c>
      <c r="E469" s="1">
        <v>1.0526315789473599</v>
      </c>
      <c r="F469">
        <v>20</v>
      </c>
      <c r="G469">
        <v>19</v>
      </c>
      <c r="H469" s="2">
        <v>0</v>
      </c>
      <c r="I469" s="2">
        <f>AVERAGE(Table1[[#This Row],[Estimated costs 1]:[Estimated costs 20]])</f>
        <v>0</v>
      </c>
      <c r="J469" s="2">
        <f>_xlfn.STDEV.P(Table1[[#This Row],[Estimated costs 1]:[Estimated costs 20]])</f>
        <v>0</v>
      </c>
      <c r="K469" s="2" t="e">
        <f>Table1[[#This Row],[Dev]]/Table1[[#This Row],[Mean]]*100</f>
        <v>#DIV/0!</v>
      </c>
      <c r="L469" s="2">
        <f>Table1[[#This Row],[Estimated costs 1]]-Table1[[#This Row],[Actual cost]]</f>
        <v>0</v>
      </c>
      <c r="M469" s="2" t="e">
        <f>Table1[[#This Row],[Diff 1]]/Table1[[#This Row],[Actual cost]]*100</f>
        <v>#DIV/0!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</row>
    <row r="470" spans="1:33" hidden="1" x14ac:dyDescent="0.3">
      <c r="A470" t="s">
        <v>490</v>
      </c>
      <c r="B470">
        <v>468</v>
      </c>
      <c r="C470" t="str">
        <f>LEFT(Table1[[#This Row],[Contingency id]])</f>
        <v>B</v>
      </c>
      <c r="D470" s="1">
        <v>0</v>
      </c>
      <c r="E470" s="1">
        <v>1.1111111111111101</v>
      </c>
      <c r="F470">
        <v>20</v>
      </c>
      <c r="G470">
        <v>18</v>
      </c>
      <c r="H470" s="2">
        <v>0</v>
      </c>
      <c r="I470" s="2">
        <f>AVERAGE(Table1[[#This Row],[Estimated costs 1]:[Estimated costs 20]])</f>
        <v>0</v>
      </c>
      <c r="J470" s="2">
        <f>_xlfn.STDEV.P(Table1[[#This Row],[Estimated costs 1]:[Estimated costs 20]])</f>
        <v>0</v>
      </c>
      <c r="K470" s="2" t="e">
        <f>Table1[[#This Row],[Dev]]/Table1[[#This Row],[Mean]]*100</f>
        <v>#DIV/0!</v>
      </c>
      <c r="L470" s="2">
        <f>Table1[[#This Row],[Estimated costs 1]]-Table1[[#This Row],[Actual cost]]</f>
        <v>0</v>
      </c>
      <c r="M470" s="2" t="e">
        <f>Table1[[#This Row],[Diff 1]]/Table1[[#This Row],[Actual cost]]*100</f>
        <v>#DIV/0!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</row>
    <row r="471" spans="1:33" hidden="1" x14ac:dyDescent="0.3">
      <c r="A471" t="s">
        <v>491</v>
      </c>
      <c r="B471">
        <v>469</v>
      </c>
      <c r="C471" t="str">
        <f>LEFT(Table1[[#This Row],[Contingency id]])</f>
        <v>B</v>
      </c>
      <c r="D471" s="1">
        <v>0</v>
      </c>
      <c r="E471" s="1">
        <v>1.1111111111111101</v>
      </c>
      <c r="F471">
        <v>20</v>
      </c>
      <c r="G471">
        <v>18</v>
      </c>
      <c r="H471" s="2">
        <v>0</v>
      </c>
      <c r="I471" s="2">
        <f>AVERAGE(Table1[[#This Row],[Estimated costs 1]:[Estimated costs 20]])</f>
        <v>0</v>
      </c>
      <c r="J471" s="2">
        <f>_xlfn.STDEV.P(Table1[[#This Row],[Estimated costs 1]:[Estimated costs 20]])</f>
        <v>0</v>
      </c>
      <c r="K471" s="2" t="e">
        <f>Table1[[#This Row],[Dev]]/Table1[[#This Row],[Mean]]*100</f>
        <v>#DIV/0!</v>
      </c>
      <c r="L471" s="2">
        <f>Table1[[#This Row],[Estimated costs 1]]-Table1[[#This Row],[Actual cost]]</f>
        <v>0</v>
      </c>
      <c r="M471" s="2" t="e">
        <f>Table1[[#This Row],[Diff 1]]/Table1[[#This Row],[Actual cost]]*100</f>
        <v>#DIV/0!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</row>
    <row r="472" spans="1:33" hidden="1" x14ac:dyDescent="0.3">
      <c r="A472" t="s">
        <v>492</v>
      </c>
      <c r="B472">
        <v>470</v>
      </c>
      <c r="C472" t="str">
        <f>LEFT(Table1[[#This Row],[Contingency id]])</f>
        <v>B</v>
      </c>
      <c r="D472" s="1">
        <v>0</v>
      </c>
      <c r="E472" s="1">
        <v>1.1111111111111101</v>
      </c>
      <c r="F472">
        <v>20</v>
      </c>
      <c r="G472">
        <v>18</v>
      </c>
      <c r="H472" s="2">
        <v>0</v>
      </c>
      <c r="I472" s="2">
        <f>AVERAGE(Table1[[#This Row],[Estimated costs 1]:[Estimated costs 20]])</f>
        <v>0</v>
      </c>
      <c r="J472" s="2">
        <f>_xlfn.STDEV.P(Table1[[#This Row],[Estimated costs 1]:[Estimated costs 20]])</f>
        <v>0</v>
      </c>
      <c r="K472" s="2" t="e">
        <f>Table1[[#This Row],[Dev]]/Table1[[#This Row],[Mean]]*100</f>
        <v>#DIV/0!</v>
      </c>
      <c r="L472" s="2">
        <f>Table1[[#This Row],[Estimated costs 1]]-Table1[[#This Row],[Actual cost]]</f>
        <v>0</v>
      </c>
      <c r="M472" s="2" t="e">
        <f>Table1[[#This Row],[Diff 1]]/Table1[[#This Row],[Actual cost]]*100</f>
        <v>#DIV/0!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</row>
    <row r="473" spans="1:33" hidden="1" x14ac:dyDescent="0.3">
      <c r="A473" t="s">
        <v>493</v>
      </c>
      <c r="B473">
        <v>471</v>
      </c>
      <c r="C473" t="str">
        <f>LEFT(Table1[[#This Row],[Contingency id]])</f>
        <v>B</v>
      </c>
      <c r="D473" s="1">
        <v>0</v>
      </c>
      <c r="E473" s="1">
        <v>1.0526315789473599</v>
      </c>
      <c r="F473">
        <v>20</v>
      </c>
      <c r="G473">
        <v>19</v>
      </c>
      <c r="H473" s="2">
        <v>0</v>
      </c>
      <c r="I473" s="2">
        <f>AVERAGE(Table1[[#This Row],[Estimated costs 1]:[Estimated costs 20]])</f>
        <v>0</v>
      </c>
      <c r="J473" s="2">
        <f>_xlfn.STDEV.P(Table1[[#This Row],[Estimated costs 1]:[Estimated costs 20]])</f>
        <v>0</v>
      </c>
      <c r="K473" s="2" t="e">
        <f>Table1[[#This Row],[Dev]]/Table1[[#This Row],[Mean]]*100</f>
        <v>#DIV/0!</v>
      </c>
      <c r="L473" s="2">
        <f>Table1[[#This Row],[Estimated costs 1]]-Table1[[#This Row],[Actual cost]]</f>
        <v>0</v>
      </c>
      <c r="M473" s="2" t="e">
        <f>Table1[[#This Row],[Diff 1]]/Table1[[#This Row],[Actual cost]]*100</f>
        <v>#DIV/0!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</row>
    <row r="474" spans="1:33" hidden="1" x14ac:dyDescent="0.3">
      <c r="A474" t="s">
        <v>494</v>
      </c>
      <c r="B474">
        <v>472</v>
      </c>
      <c r="C474" t="str">
        <f>LEFT(Table1[[#This Row],[Contingency id]])</f>
        <v>B</v>
      </c>
      <c r="D474" s="1">
        <v>0</v>
      </c>
      <c r="E474" s="1">
        <v>1.1111111111111101</v>
      </c>
      <c r="F474">
        <v>20</v>
      </c>
      <c r="G474">
        <v>18</v>
      </c>
      <c r="H474" s="2">
        <v>0</v>
      </c>
      <c r="I474" s="2">
        <f>AVERAGE(Table1[[#This Row],[Estimated costs 1]:[Estimated costs 20]])</f>
        <v>0</v>
      </c>
      <c r="J474" s="2">
        <f>_xlfn.STDEV.P(Table1[[#This Row],[Estimated costs 1]:[Estimated costs 20]])</f>
        <v>0</v>
      </c>
      <c r="K474" s="2" t="e">
        <f>Table1[[#This Row],[Dev]]/Table1[[#This Row],[Mean]]*100</f>
        <v>#DIV/0!</v>
      </c>
      <c r="L474" s="2">
        <f>Table1[[#This Row],[Estimated costs 1]]-Table1[[#This Row],[Actual cost]]</f>
        <v>0</v>
      </c>
      <c r="M474" s="2" t="e">
        <f>Table1[[#This Row],[Diff 1]]/Table1[[#This Row],[Actual cost]]*100</f>
        <v>#DIV/0!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</row>
    <row r="475" spans="1:33" hidden="1" x14ac:dyDescent="0.3">
      <c r="A475" t="s">
        <v>495</v>
      </c>
      <c r="B475">
        <v>473</v>
      </c>
      <c r="C475" t="str">
        <f>LEFT(Table1[[#This Row],[Contingency id]])</f>
        <v>B</v>
      </c>
      <c r="D475" s="1">
        <v>0</v>
      </c>
      <c r="E475" s="1">
        <v>1.1111111111111101</v>
      </c>
      <c r="F475">
        <v>20</v>
      </c>
      <c r="G475">
        <v>18</v>
      </c>
      <c r="H475" s="2">
        <v>0</v>
      </c>
      <c r="I475" s="2">
        <f>AVERAGE(Table1[[#This Row],[Estimated costs 1]:[Estimated costs 20]])</f>
        <v>0</v>
      </c>
      <c r="J475" s="2">
        <f>_xlfn.STDEV.P(Table1[[#This Row],[Estimated costs 1]:[Estimated costs 20]])</f>
        <v>0</v>
      </c>
      <c r="K475" s="2" t="e">
        <f>Table1[[#This Row],[Dev]]/Table1[[#This Row],[Mean]]*100</f>
        <v>#DIV/0!</v>
      </c>
      <c r="L475" s="2">
        <f>Table1[[#This Row],[Estimated costs 1]]-Table1[[#This Row],[Actual cost]]</f>
        <v>0</v>
      </c>
      <c r="M475" s="2" t="e">
        <f>Table1[[#This Row],[Diff 1]]/Table1[[#This Row],[Actual cost]]*100</f>
        <v>#DIV/0!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</row>
    <row r="476" spans="1:33" hidden="1" x14ac:dyDescent="0.3">
      <c r="A476" t="s">
        <v>496</v>
      </c>
      <c r="B476">
        <v>474</v>
      </c>
      <c r="C476" t="str">
        <f>LEFT(Table1[[#This Row],[Contingency id]])</f>
        <v>B</v>
      </c>
      <c r="D476" s="1">
        <v>0</v>
      </c>
      <c r="E476" s="1">
        <v>1.59550561797752</v>
      </c>
      <c r="F476">
        <v>142</v>
      </c>
      <c r="G476">
        <v>89</v>
      </c>
      <c r="H476" s="2">
        <v>0</v>
      </c>
      <c r="I476" s="2">
        <f>AVERAGE(Table1[[#This Row],[Estimated costs 1]:[Estimated costs 20]])</f>
        <v>0</v>
      </c>
      <c r="J476" s="2">
        <f>_xlfn.STDEV.P(Table1[[#This Row],[Estimated costs 1]:[Estimated costs 20]])</f>
        <v>0</v>
      </c>
      <c r="K476" s="2" t="e">
        <f>Table1[[#This Row],[Dev]]/Table1[[#This Row],[Mean]]*100</f>
        <v>#DIV/0!</v>
      </c>
      <c r="L476" s="2">
        <f>Table1[[#This Row],[Estimated costs 1]]-Table1[[#This Row],[Actual cost]]</f>
        <v>0</v>
      </c>
      <c r="M476" s="2" t="e">
        <f>Table1[[#This Row],[Diff 1]]/Table1[[#This Row],[Actual cost]]*100</f>
        <v>#DIV/0!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</row>
    <row r="477" spans="1:33" hidden="1" x14ac:dyDescent="0.3">
      <c r="A477" t="s">
        <v>497</v>
      </c>
      <c r="B477">
        <v>475</v>
      </c>
      <c r="C477" t="str">
        <f>LEFT(Table1[[#This Row],[Contingency id]])</f>
        <v>B</v>
      </c>
      <c r="D477" s="1">
        <v>0</v>
      </c>
      <c r="E477" s="1">
        <v>1.82758620689655</v>
      </c>
      <c r="F477">
        <v>159</v>
      </c>
      <c r="G477">
        <v>87</v>
      </c>
      <c r="H477" s="2">
        <v>0</v>
      </c>
      <c r="I477" s="2">
        <f>AVERAGE(Table1[[#This Row],[Estimated costs 1]:[Estimated costs 20]])</f>
        <v>0</v>
      </c>
      <c r="J477" s="2">
        <f>_xlfn.STDEV.P(Table1[[#This Row],[Estimated costs 1]:[Estimated costs 20]])</f>
        <v>0</v>
      </c>
      <c r="K477" s="2" t="e">
        <f>Table1[[#This Row],[Dev]]/Table1[[#This Row],[Mean]]*100</f>
        <v>#DIV/0!</v>
      </c>
      <c r="L477" s="2">
        <f>Table1[[#This Row],[Estimated costs 1]]-Table1[[#This Row],[Actual cost]]</f>
        <v>0</v>
      </c>
      <c r="M477" s="2" t="e">
        <f>Table1[[#This Row],[Diff 1]]/Table1[[#This Row],[Actual cost]]*100</f>
        <v>#DIV/0!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</row>
    <row r="478" spans="1:33" hidden="1" x14ac:dyDescent="0.3">
      <c r="A478" t="s">
        <v>498</v>
      </c>
      <c r="B478">
        <v>476</v>
      </c>
      <c r="C478" t="str">
        <f>LEFT(Table1[[#This Row],[Contingency id]])</f>
        <v>B</v>
      </c>
      <c r="D478" s="1">
        <v>0</v>
      </c>
      <c r="E478" s="1">
        <v>1.57777777777777</v>
      </c>
      <c r="F478">
        <v>142</v>
      </c>
      <c r="G478">
        <v>90</v>
      </c>
      <c r="H478" s="2">
        <v>0</v>
      </c>
      <c r="I478" s="2">
        <f>AVERAGE(Table1[[#This Row],[Estimated costs 1]:[Estimated costs 20]])</f>
        <v>0</v>
      </c>
      <c r="J478" s="2">
        <f>_xlfn.STDEV.P(Table1[[#This Row],[Estimated costs 1]:[Estimated costs 20]])</f>
        <v>0</v>
      </c>
      <c r="K478" s="2" t="e">
        <f>Table1[[#This Row],[Dev]]/Table1[[#This Row],[Mean]]*100</f>
        <v>#DIV/0!</v>
      </c>
      <c r="L478" s="2">
        <f>Table1[[#This Row],[Estimated costs 1]]-Table1[[#This Row],[Actual cost]]</f>
        <v>0</v>
      </c>
      <c r="M478" s="2" t="e">
        <f>Table1[[#This Row],[Diff 1]]/Table1[[#This Row],[Actual cost]]*100</f>
        <v>#DIV/0!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</row>
    <row r="479" spans="1:33" hidden="1" x14ac:dyDescent="0.3">
      <c r="A479" t="s">
        <v>499</v>
      </c>
      <c r="B479">
        <v>477</v>
      </c>
      <c r="C479" t="str">
        <f>LEFT(Table1[[#This Row],[Contingency id]])</f>
        <v>B</v>
      </c>
      <c r="D479" s="1">
        <v>0</v>
      </c>
      <c r="E479" s="1">
        <v>1.7666666666666599</v>
      </c>
      <c r="F479">
        <v>159</v>
      </c>
      <c r="G479">
        <v>90</v>
      </c>
      <c r="H479" s="2">
        <v>0</v>
      </c>
      <c r="I479" s="2">
        <f>AVERAGE(Table1[[#This Row],[Estimated costs 1]:[Estimated costs 20]])</f>
        <v>0</v>
      </c>
      <c r="J479" s="2">
        <f>_xlfn.STDEV.P(Table1[[#This Row],[Estimated costs 1]:[Estimated costs 20]])</f>
        <v>0</v>
      </c>
      <c r="K479" s="2" t="e">
        <f>Table1[[#This Row],[Dev]]/Table1[[#This Row],[Mean]]*100</f>
        <v>#DIV/0!</v>
      </c>
      <c r="L479" s="2">
        <f>Table1[[#This Row],[Estimated costs 1]]-Table1[[#This Row],[Actual cost]]</f>
        <v>0</v>
      </c>
      <c r="M479" s="2" t="e">
        <f>Table1[[#This Row],[Diff 1]]/Table1[[#This Row],[Actual cost]]*100</f>
        <v>#DIV/0!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</row>
    <row r="480" spans="1:33" hidden="1" x14ac:dyDescent="0.3">
      <c r="A480" t="s">
        <v>500</v>
      </c>
      <c r="B480">
        <v>478</v>
      </c>
      <c r="C480" t="str">
        <f>LEFT(Table1[[#This Row],[Contingency id]])</f>
        <v>B</v>
      </c>
      <c r="D480" s="1">
        <v>0</v>
      </c>
      <c r="E480" s="1">
        <v>1.78651685393258</v>
      </c>
      <c r="F480">
        <v>159</v>
      </c>
      <c r="G480">
        <v>89</v>
      </c>
      <c r="H480" s="2">
        <v>0</v>
      </c>
      <c r="I480" s="2">
        <f>AVERAGE(Table1[[#This Row],[Estimated costs 1]:[Estimated costs 20]])</f>
        <v>0</v>
      </c>
      <c r="J480" s="2">
        <f>_xlfn.STDEV.P(Table1[[#This Row],[Estimated costs 1]:[Estimated costs 20]])</f>
        <v>0</v>
      </c>
      <c r="K480" s="2" t="e">
        <f>Table1[[#This Row],[Dev]]/Table1[[#This Row],[Mean]]*100</f>
        <v>#DIV/0!</v>
      </c>
      <c r="L480" s="2">
        <f>Table1[[#This Row],[Estimated costs 1]]-Table1[[#This Row],[Actual cost]]</f>
        <v>0</v>
      </c>
      <c r="M480" s="2" t="e">
        <f>Table1[[#This Row],[Diff 1]]/Table1[[#This Row],[Actual cost]]*100</f>
        <v>#DIV/0!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</row>
    <row r="481" spans="1:33" hidden="1" x14ac:dyDescent="0.3">
      <c r="A481" t="s">
        <v>501</v>
      </c>
      <c r="B481">
        <v>479</v>
      </c>
      <c r="C481" t="str">
        <f>LEFT(Table1[[#This Row],[Contingency id]])</f>
        <v>B</v>
      </c>
      <c r="D481" s="1">
        <v>0</v>
      </c>
      <c r="E481" s="1">
        <v>1.9390243902438999</v>
      </c>
      <c r="F481">
        <v>159</v>
      </c>
      <c r="G481">
        <v>82</v>
      </c>
      <c r="H481" s="2">
        <v>0</v>
      </c>
      <c r="I481" s="2">
        <f>AVERAGE(Table1[[#This Row],[Estimated costs 1]:[Estimated costs 20]])</f>
        <v>0</v>
      </c>
      <c r="J481" s="2">
        <f>_xlfn.STDEV.P(Table1[[#This Row],[Estimated costs 1]:[Estimated costs 20]])</f>
        <v>0</v>
      </c>
      <c r="K481" s="2" t="e">
        <f>Table1[[#This Row],[Dev]]/Table1[[#This Row],[Mean]]*100</f>
        <v>#DIV/0!</v>
      </c>
      <c r="L481" s="2">
        <f>Table1[[#This Row],[Estimated costs 1]]-Table1[[#This Row],[Actual cost]]</f>
        <v>0</v>
      </c>
      <c r="M481" s="2" t="e">
        <f>Table1[[#This Row],[Diff 1]]/Table1[[#This Row],[Actual cost]]*100</f>
        <v>#DIV/0!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</row>
    <row r="482" spans="1:33" hidden="1" x14ac:dyDescent="0.3">
      <c r="A482" t="s">
        <v>502</v>
      </c>
      <c r="B482">
        <v>480</v>
      </c>
      <c r="C482" t="str">
        <f>LEFT(Table1[[#This Row],[Contingency id]])</f>
        <v>B</v>
      </c>
      <c r="D482" s="1">
        <v>0</v>
      </c>
      <c r="E482" s="1">
        <v>1.6705882352941099</v>
      </c>
      <c r="F482">
        <v>142</v>
      </c>
      <c r="G482">
        <v>85</v>
      </c>
      <c r="H482" s="2">
        <v>0</v>
      </c>
      <c r="I482" s="2">
        <f>AVERAGE(Table1[[#This Row],[Estimated costs 1]:[Estimated costs 20]])</f>
        <v>0</v>
      </c>
      <c r="J482" s="2">
        <f>_xlfn.STDEV.P(Table1[[#This Row],[Estimated costs 1]:[Estimated costs 20]])</f>
        <v>0</v>
      </c>
      <c r="K482" s="2" t="e">
        <f>Table1[[#This Row],[Dev]]/Table1[[#This Row],[Mean]]*100</f>
        <v>#DIV/0!</v>
      </c>
      <c r="L482" s="2">
        <f>Table1[[#This Row],[Estimated costs 1]]-Table1[[#This Row],[Actual cost]]</f>
        <v>0</v>
      </c>
      <c r="M482" s="2" t="e">
        <f>Table1[[#This Row],[Diff 1]]/Table1[[#This Row],[Actual cost]]*100</f>
        <v>#DIV/0!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</row>
    <row r="483" spans="1:33" hidden="1" x14ac:dyDescent="0.3">
      <c r="A483" t="s">
        <v>503</v>
      </c>
      <c r="B483">
        <v>481</v>
      </c>
      <c r="C483" t="str">
        <f>LEFT(Table1[[#This Row],[Contingency id]])</f>
        <v>B</v>
      </c>
      <c r="D483" s="1">
        <v>0</v>
      </c>
      <c r="E483" s="1">
        <v>1.8068181818181801</v>
      </c>
      <c r="F483">
        <v>159</v>
      </c>
      <c r="G483">
        <v>88</v>
      </c>
      <c r="H483" s="2">
        <v>0</v>
      </c>
      <c r="I483" s="2">
        <f>AVERAGE(Table1[[#This Row],[Estimated costs 1]:[Estimated costs 20]])</f>
        <v>0</v>
      </c>
      <c r="J483" s="2">
        <f>_xlfn.STDEV.P(Table1[[#This Row],[Estimated costs 1]:[Estimated costs 20]])</f>
        <v>0</v>
      </c>
      <c r="K483" s="2" t="e">
        <f>Table1[[#This Row],[Dev]]/Table1[[#This Row],[Mean]]*100</f>
        <v>#DIV/0!</v>
      </c>
      <c r="L483" s="2">
        <f>Table1[[#This Row],[Estimated costs 1]]-Table1[[#This Row],[Actual cost]]</f>
        <v>0</v>
      </c>
      <c r="M483" s="2" t="e">
        <f>Table1[[#This Row],[Diff 1]]/Table1[[#This Row],[Actual cost]]*100</f>
        <v>#DIV/0!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</row>
    <row r="484" spans="1:33" hidden="1" x14ac:dyDescent="0.3">
      <c r="A484" t="s">
        <v>504</v>
      </c>
      <c r="B484">
        <v>482</v>
      </c>
      <c r="C484" t="str">
        <f>LEFT(Table1[[#This Row],[Contingency id]])</f>
        <v>B</v>
      </c>
      <c r="D484" s="1">
        <v>0</v>
      </c>
      <c r="E484" s="1">
        <v>1.37254901960784</v>
      </c>
      <c r="F484">
        <v>70</v>
      </c>
      <c r="G484">
        <v>51</v>
      </c>
      <c r="H484" s="2">
        <v>0</v>
      </c>
      <c r="I484" s="2">
        <f>AVERAGE(Table1[[#This Row],[Estimated costs 1]:[Estimated costs 20]])</f>
        <v>0</v>
      </c>
      <c r="J484" s="2">
        <f>_xlfn.STDEV.P(Table1[[#This Row],[Estimated costs 1]:[Estimated costs 20]])</f>
        <v>0</v>
      </c>
      <c r="K484" s="2" t="e">
        <f>Table1[[#This Row],[Dev]]/Table1[[#This Row],[Mean]]*100</f>
        <v>#DIV/0!</v>
      </c>
      <c r="L484" s="2">
        <f>Table1[[#This Row],[Estimated costs 1]]-Table1[[#This Row],[Actual cost]]</f>
        <v>0</v>
      </c>
      <c r="M484" s="2" t="e">
        <f>Table1[[#This Row],[Diff 1]]/Table1[[#This Row],[Actual cost]]*100</f>
        <v>#DIV/0!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</row>
    <row r="485" spans="1:33" hidden="1" x14ac:dyDescent="0.3">
      <c r="A485" t="s">
        <v>505</v>
      </c>
      <c r="B485">
        <v>483</v>
      </c>
      <c r="C485" t="str">
        <f>LEFT(Table1[[#This Row],[Contingency id]])</f>
        <v>B</v>
      </c>
      <c r="D485" s="1">
        <v>0</v>
      </c>
      <c r="E485" s="1">
        <v>1.27272727272727</v>
      </c>
      <c r="F485">
        <v>70</v>
      </c>
      <c r="G485">
        <v>55</v>
      </c>
      <c r="H485" s="2">
        <v>0</v>
      </c>
      <c r="I485" s="2">
        <f>AVERAGE(Table1[[#This Row],[Estimated costs 1]:[Estimated costs 20]])</f>
        <v>0</v>
      </c>
      <c r="J485" s="2">
        <f>_xlfn.STDEV.P(Table1[[#This Row],[Estimated costs 1]:[Estimated costs 20]])</f>
        <v>0</v>
      </c>
      <c r="K485" s="2" t="e">
        <f>Table1[[#This Row],[Dev]]/Table1[[#This Row],[Mean]]*100</f>
        <v>#DIV/0!</v>
      </c>
      <c r="L485" s="2">
        <f>Table1[[#This Row],[Estimated costs 1]]-Table1[[#This Row],[Actual cost]]</f>
        <v>0</v>
      </c>
      <c r="M485" s="2" t="e">
        <f>Table1[[#This Row],[Diff 1]]/Table1[[#This Row],[Actual cost]]*100</f>
        <v>#DIV/0!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</row>
    <row r="486" spans="1:33" hidden="1" x14ac:dyDescent="0.3">
      <c r="A486" t="s">
        <v>506</v>
      </c>
      <c r="B486">
        <v>484</v>
      </c>
      <c r="C486" t="str">
        <f>LEFT(Table1[[#This Row],[Contingency id]])</f>
        <v>B</v>
      </c>
      <c r="D486" s="1">
        <v>0</v>
      </c>
      <c r="E486" s="1">
        <v>1.5</v>
      </c>
      <c r="F486">
        <v>84</v>
      </c>
      <c r="G486">
        <v>56</v>
      </c>
      <c r="H486" s="2">
        <v>0</v>
      </c>
      <c r="I486" s="2">
        <f>AVERAGE(Table1[[#This Row],[Estimated costs 1]:[Estimated costs 20]])</f>
        <v>0</v>
      </c>
      <c r="J486" s="2">
        <f>_xlfn.STDEV.P(Table1[[#This Row],[Estimated costs 1]:[Estimated costs 20]])</f>
        <v>0</v>
      </c>
      <c r="K486" s="2" t="e">
        <f>Table1[[#This Row],[Dev]]/Table1[[#This Row],[Mean]]*100</f>
        <v>#DIV/0!</v>
      </c>
      <c r="L486" s="2">
        <f>Table1[[#This Row],[Estimated costs 1]]-Table1[[#This Row],[Actual cost]]</f>
        <v>0</v>
      </c>
      <c r="M486" s="2" t="e">
        <f>Table1[[#This Row],[Diff 1]]/Table1[[#This Row],[Actual cost]]*100</f>
        <v>#DIV/0!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</row>
    <row r="487" spans="1:33" hidden="1" x14ac:dyDescent="0.3">
      <c r="A487" t="s">
        <v>507</v>
      </c>
      <c r="B487">
        <v>485</v>
      </c>
      <c r="C487" t="str">
        <f>LEFT(Table1[[#This Row],[Contingency id]])</f>
        <v>B</v>
      </c>
      <c r="D487" s="1">
        <v>0</v>
      </c>
      <c r="E487" s="1">
        <v>1.2280701754385901</v>
      </c>
      <c r="F487">
        <v>70</v>
      </c>
      <c r="G487">
        <v>57</v>
      </c>
      <c r="H487" s="2">
        <v>0</v>
      </c>
      <c r="I487" s="2">
        <f>AVERAGE(Table1[[#This Row],[Estimated costs 1]:[Estimated costs 20]])</f>
        <v>0</v>
      </c>
      <c r="J487" s="2">
        <f>_xlfn.STDEV.P(Table1[[#This Row],[Estimated costs 1]:[Estimated costs 20]])</f>
        <v>0</v>
      </c>
      <c r="K487" s="2" t="e">
        <f>Table1[[#This Row],[Dev]]/Table1[[#This Row],[Mean]]*100</f>
        <v>#DIV/0!</v>
      </c>
      <c r="L487" s="2">
        <f>Table1[[#This Row],[Estimated costs 1]]-Table1[[#This Row],[Actual cost]]</f>
        <v>0</v>
      </c>
      <c r="M487" s="2" t="e">
        <f>Table1[[#This Row],[Diff 1]]/Table1[[#This Row],[Actual cost]]*100</f>
        <v>#DIV/0!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</row>
    <row r="488" spans="1:33" hidden="1" x14ac:dyDescent="0.3">
      <c r="A488" t="s">
        <v>508</v>
      </c>
      <c r="B488">
        <v>486</v>
      </c>
      <c r="C488" t="str">
        <f>LEFT(Table1[[#This Row],[Contingency id]])</f>
        <v>B</v>
      </c>
      <c r="D488" s="1">
        <v>0</v>
      </c>
      <c r="E488" s="1">
        <v>1.3125</v>
      </c>
      <c r="F488">
        <v>84</v>
      </c>
      <c r="G488">
        <v>64</v>
      </c>
      <c r="H488" s="2">
        <v>0</v>
      </c>
      <c r="I488" s="2">
        <f>AVERAGE(Table1[[#This Row],[Estimated costs 1]:[Estimated costs 20]])</f>
        <v>0</v>
      </c>
      <c r="J488" s="2">
        <f>_xlfn.STDEV.P(Table1[[#This Row],[Estimated costs 1]:[Estimated costs 20]])</f>
        <v>0</v>
      </c>
      <c r="K488" s="2" t="e">
        <f>Table1[[#This Row],[Dev]]/Table1[[#This Row],[Mean]]*100</f>
        <v>#DIV/0!</v>
      </c>
      <c r="L488" s="2">
        <f>Table1[[#This Row],[Estimated costs 1]]-Table1[[#This Row],[Actual cost]]</f>
        <v>0</v>
      </c>
      <c r="M488" s="2" t="e">
        <f>Table1[[#This Row],[Diff 1]]/Table1[[#This Row],[Actual cost]]*100</f>
        <v>#DIV/0!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</row>
    <row r="489" spans="1:33" hidden="1" x14ac:dyDescent="0.3">
      <c r="A489" t="s">
        <v>509</v>
      </c>
      <c r="B489">
        <v>487</v>
      </c>
      <c r="C489" t="str">
        <f>LEFT(Table1[[#This Row],[Contingency id]])</f>
        <v>B</v>
      </c>
      <c r="D489" s="1">
        <v>0</v>
      </c>
      <c r="E489" s="1">
        <v>1.4</v>
      </c>
      <c r="F489">
        <v>70</v>
      </c>
      <c r="G489">
        <v>50</v>
      </c>
      <c r="H489" s="2">
        <v>0</v>
      </c>
      <c r="I489" s="2">
        <f>AVERAGE(Table1[[#This Row],[Estimated costs 1]:[Estimated costs 20]])</f>
        <v>0</v>
      </c>
      <c r="J489" s="2">
        <f>_xlfn.STDEV.P(Table1[[#This Row],[Estimated costs 1]:[Estimated costs 20]])</f>
        <v>0</v>
      </c>
      <c r="K489" s="2" t="e">
        <f>Table1[[#This Row],[Dev]]/Table1[[#This Row],[Mean]]*100</f>
        <v>#DIV/0!</v>
      </c>
      <c r="L489" s="2">
        <f>Table1[[#This Row],[Estimated costs 1]]-Table1[[#This Row],[Actual cost]]</f>
        <v>0</v>
      </c>
      <c r="M489" s="2" t="e">
        <f>Table1[[#This Row],[Diff 1]]/Table1[[#This Row],[Actual cost]]*100</f>
        <v>#DIV/0!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</row>
    <row r="490" spans="1:33" hidden="1" x14ac:dyDescent="0.3">
      <c r="A490" t="s">
        <v>510</v>
      </c>
      <c r="B490">
        <v>488</v>
      </c>
      <c r="C490" t="str">
        <f>LEFT(Table1[[#This Row],[Contingency id]])</f>
        <v>B</v>
      </c>
      <c r="D490" s="1">
        <v>0</v>
      </c>
      <c r="E490" s="1">
        <v>1.25</v>
      </c>
      <c r="F490">
        <v>70</v>
      </c>
      <c r="G490">
        <v>56</v>
      </c>
      <c r="H490" s="2">
        <v>0</v>
      </c>
      <c r="I490" s="2">
        <f>AVERAGE(Table1[[#This Row],[Estimated costs 1]:[Estimated costs 20]])</f>
        <v>0</v>
      </c>
      <c r="J490" s="2">
        <f>_xlfn.STDEV.P(Table1[[#This Row],[Estimated costs 1]:[Estimated costs 20]])</f>
        <v>0</v>
      </c>
      <c r="K490" s="2" t="e">
        <f>Table1[[#This Row],[Dev]]/Table1[[#This Row],[Mean]]*100</f>
        <v>#DIV/0!</v>
      </c>
      <c r="L490" s="2">
        <f>Table1[[#This Row],[Estimated costs 1]]-Table1[[#This Row],[Actual cost]]</f>
        <v>0</v>
      </c>
      <c r="M490" s="2" t="e">
        <f>Table1[[#This Row],[Diff 1]]/Table1[[#This Row],[Actual cost]]*100</f>
        <v>#DIV/0!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</row>
    <row r="491" spans="1:33" hidden="1" x14ac:dyDescent="0.3">
      <c r="A491" t="s">
        <v>511</v>
      </c>
      <c r="B491">
        <v>489</v>
      </c>
      <c r="C491" t="str">
        <f>LEFT(Table1[[#This Row],[Contingency id]])</f>
        <v>B</v>
      </c>
      <c r="D491" s="1">
        <v>0</v>
      </c>
      <c r="E491" s="1">
        <v>1.2962962962962901</v>
      </c>
      <c r="F491">
        <v>70</v>
      </c>
      <c r="G491">
        <v>54</v>
      </c>
      <c r="H491" s="2">
        <v>0</v>
      </c>
      <c r="I491" s="2">
        <f>AVERAGE(Table1[[#This Row],[Estimated costs 1]:[Estimated costs 20]])</f>
        <v>0</v>
      </c>
      <c r="J491" s="2">
        <f>_xlfn.STDEV.P(Table1[[#This Row],[Estimated costs 1]:[Estimated costs 20]])</f>
        <v>0</v>
      </c>
      <c r="K491" s="2" t="e">
        <f>Table1[[#This Row],[Dev]]/Table1[[#This Row],[Mean]]*100</f>
        <v>#DIV/0!</v>
      </c>
      <c r="L491" s="2">
        <f>Table1[[#This Row],[Estimated costs 1]]-Table1[[#This Row],[Actual cost]]</f>
        <v>0</v>
      </c>
      <c r="M491" s="2" t="e">
        <f>Table1[[#This Row],[Diff 1]]/Table1[[#This Row],[Actual cost]]*100</f>
        <v>#DIV/0!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</row>
    <row r="492" spans="1:33" hidden="1" x14ac:dyDescent="0.3">
      <c r="A492" t="s">
        <v>512</v>
      </c>
      <c r="B492">
        <v>490</v>
      </c>
      <c r="C492" t="str">
        <f>LEFT(Table1[[#This Row],[Contingency id]])</f>
        <v>B</v>
      </c>
      <c r="D492" s="1">
        <v>0</v>
      </c>
      <c r="E492" s="1">
        <v>1.2962962962962901</v>
      </c>
      <c r="F492">
        <v>70</v>
      </c>
      <c r="G492">
        <v>54</v>
      </c>
      <c r="H492" s="2">
        <v>0</v>
      </c>
      <c r="I492" s="2">
        <f>AVERAGE(Table1[[#This Row],[Estimated costs 1]:[Estimated costs 20]])</f>
        <v>0</v>
      </c>
      <c r="J492" s="2">
        <f>_xlfn.STDEV.P(Table1[[#This Row],[Estimated costs 1]:[Estimated costs 20]])</f>
        <v>0</v>
      </c>
      <c r="K492" s="2" t="e">
        <f>Table1[[#This Row],[Dev]]/Table1[[#This Row],[Mean]]*100</f>
        <v>#DIV/0!</v>
      </c>
      <c r="L492" s="2">
        <f>Table1[[#This Row],[Estimated costs 1]]-Table1[[#This Row],[Actual cost]]</f>
        <v>0</v>
      </c>
      <c r="M492" s="2" t="e">
        <f>Table1[[#This Row],[Diff 1]]/Table1[[#This Row],[Actual cost]]*100</f>
        <v>#DIV/0!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</row>
    <row r="493" spans="1:33" hidden="1" x14ac:dyDescent="0.3">
      <c r="A493" t="s">
        <v>513</v>
      </c>
      <c r="B493">
        <v>491</v>
      </c>
      <c r="C493" t="str">
        <f>LEFT(Table1[[#This Row],[Contingency id]])</f>
        <v>B</v>
      </c>
      <c r="D493" s="1">
        <v>0</v>
      </c>
      <c r="E493" s="1">
        <v>1.37254901960784</v>
      </c>
      <c r="F493">
        <v>70</v>
      </c>
      <c r="G493">
        <v>51</v>
      </c>
      <c r="H493" s="2">
        <v>0</v>
      </c>
      <c r="I493" s="2">
        <f>AVERAGE(Table1[[#This Row],[Estimated costs 1]:[Estimated costs 20]])</f>
        <v>0</v>
      </c>
      <c r="J493" s="2">
        <f>_xlfn.STDEV.P(Table1[[#This Row],[Estimated costs 1]:[Estimated costs 20]])</f>
        <v>0</v>
      </c>
      <c r="K493" s="2" t="e">
        <f>Table1[[#This Row],[Dev]]/Table1[[#This Row],[Mean]]*100</f>
        <v>#DIV/0!</v>
      </c>
      <c r="L493" s="2">
        <f>Table1[[#This Row],[Estimated costs 1]]-Table1[[#This Row],[Actual cost]]</f>
        <v>0</v>
      </c>
      <c r="M493" s="2" t="e">
        <f>Table1[[#This Row],[Diff 1]]/Table1[[#This Row],[Actual cost]]*100</f>
        <v>#DIV/0!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</row>
    <row r="494" spans="1:33" hidden="1" x14ac:dyDescent="0.3">
      <c r="A494" t="s">
        <v>514</v>
      </c>
      <c r="B494">
        <v>492</v>
      </c>
      <c r="C494" t="str">
        <f>LEFT(Table1[[#This Row],[Contingency id]])</f>
        <v>B</v>
      </c>
      <c r="D494" s="1">
        <v>0</v>
      </c>
      <c r="E494" s="1">
        <v>1.3333333333333299</v>
      </c>
      <c r="F494">
        <v>84</v>
      </c>
      <c r="G494">
        <v>63</v>
      </c>
      <c r="H494" s="2">
        <v>0</v>
      </c>
      <c r="I494" s="2">
        <f>AVERAGE(Table1[[#This Row],[Estimated costs 1]:[Estimated costs 20]])</f>
        <v>0</v>
      </c>
      <c r="J494" s="2">
        <f>_xlfn.STDEV.P(Table1[[#This Row],[Estimated costs 1]:[Estimated costs 20]])</f>
        <v>0</v>
      </c>
      <c r="K494" s="2" t="e">
        <f>Table1[[#This Row],[Dev]]/Table1[[#This Row],[Mean]]*100</f>
        <v>#DIV/0!</v>
      </c>
      <c r="L494" s="2">
        <f>Table1[[#This Row],[Estimated costs 1]]-Table1[[#This Row],[Actual cost]]</f>
        <v>0</v>
      </c>
      <c r="M494" s="2" t="e">
        <f>Table1[[#This Row],[Diff 1]]/Table1[[#This Row],[Actual cost]]*100</f>
        <v>#DIV/0!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</row>
    <row r="495" spans="1:33" hidden="1" x14ac:dyDescent="0.3">
      <c r="A495" t="s">
        <v>515</v>
      </c>
      <c r="B495">
        <v>493</v>
      </c>
      <c r="C495" t="str">
        <f>LEFT(Table1[[#This Row],[Contingency id]])</f>
        <v>B</v>
      </c>
      <c r="D495" s="1">
        <v>0</v>
      </c>
      <c r="E495" s="1">
        <v>1.44827586206896</v>
      </c>
      <c r="F495">
        <v>84</v>
      </c>
      <c r="G495">
        <v>58</v>
      </c>
      <c r="H495" s="2">
        <v>0</v>
      </c>
      <c r="I495" s="2">
        <f>AVERAGE(Table1[[#This Row],[Estimated costs 1]:[Estimated costs 20]])</f>
        <v>0</v>
      </c>
      <c r="J495" s="2">
        <f>_xlfn.STDEV.P(Table1[[#This Row],[Estimated costs 1]:[Estimated costs 20]])</f>
        <v>0</v>
      </c>
      <c r="K495" s="2" t="e">
        <f>Table1[[#This Row],[Dev]]/Table1[[#This Row],[Mean]]*100</f>
        <v>#DIV/0!</v>
      </c>
      <c r="L495" s="2">
        <f>Table1[[#This Row],[Estimated costs 1]]-Table1[[#This Row],[Actual cost]]</f>
        <v>0</v>
      </c>
      <c r="M495" s="2" t="e">
        <f>Table1[[#This Row],[Diff 1]]/Table1[[#This Row],[Actual cost]]*100</f>
        <v>#DIV/0!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</row>
    <row r="496" spans="1:33" hidden="1" x14ac:dyDescent="0.3">
      <c r="A496" t="s">
        <v>516</v>
      </c>
      <c r="B496">
        <v>494</v>
      </c>
      <c r="C496" t="str">
        <f>LEFT(Table1[[#This Row],[Contingency id]])</f>
        <v>B</v>
      </c>
      <c r="D496" s="1">
        <v>0</v>
      </c>
      <c r="E496" s="1">
        <v>1.5</v>
      </c>
      <c r="F496">
        <v>108</v>
      </c>
      <c r="G496">
        <v>72</v>
      </c>
      <c r="H496" s="2">
        <v>0</v>
      </c>
      <c r="I496" s="2">
        <f>AVERAGE(Table1[[#This Row],[Estimated costs 1]:[Estimated costs 20]])</f>
        <v>0</v>
      </c>
      <c r="J496" s="2">
        <f>_xlfn.STDEV.P(Table1[[#This Row],[Estimated costs 1]:[Estimated costs 20]])</f>
        <v>0</v>
      </c>
      <c r="K496" s="2" t="e">
        <f>Table1[[#This Row],[Dev]]/Table1[[#This Row],[Mean]]*100</f>
        <v>#DIV/0!</v>
      </c>
      <c r="L496" s="2">
        <f>Table1[[#This Row],[Estimated costs 1]]-Table1[[#This Row],[Actual cost]]</f>
        <v>0</v>
      </c>
      <c r="M496" s="2" t="e">
        <f>Table1[[#This Row],[Diff 1]]/Table1[[#This Row],[Actual cost]]*100</f>
        <v>#DIV/0!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</row>
    <row r="497" spans="1:33" hidden="1" x14ac:dyDescent="0.3">
      <c r="A497" t="s">
        <v>517</v>
      </c>
      <c r="B497">
        <v>495</v>
      </c>
      <c r="C497" t="str">
        <f>LEFT(Table1[[#This Row],[Contingency id]])</f>
        <v>B</v>
      </c>
      <c r="D497" s="1">
        <v>0</v>
      </c>
      <c r="E497" s="1">
        <v>1.44</v>
      </c>
      <c r="F497">
        <v>108</v>
      </c>
      <c r="G497">
        <v>75</v>
      </c>
      <c r="H497" s="2">
        <v>0</v>
      </c>
      <c r="I497" s="2">
        <f>AVERAGE(Table1[[#This Row],[Estimated costs 1]:[Estimated costs 20]])</f>
        <v>0</v>
      </c>
      <c r="J497" s="2">
        <f>_xlfn.STDEV.P(Table1[[#This Row],[Estimated costs 1]:[Estimated costs 20]])</f>
        <v>0</v>
      </c>
      <c r="K497" s="2" t="e">
        <f>Table1[[#This Row],[Dev]]/Table1[[#This Row],[Mean]]*100</f>
        <v>#DIV/0!</v>
      </c>
      <c r="L497" s="2">
        <f>Table1[[#This Row],[Estimated costs 1]]-Table1[[#This Row],[Actual cost]]</f>
        <v>0</v>
      </c>
      <c r="M497" s="2" t="e">
        <f>Table1[[#This Row],[Diff 1]]/Table1[[#This Row],[Actual cost]]*100</f>
        <v>#DIV/0!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</row>
    <row r="498" spans="1:33" hidden="1" x14ac:dyDescent="0.3">
      <c r="A498" t="s">
        <v>518</v>
      </c>
      <c r="B498">
        <v>496</v>
      </c>
      <c r="C498" t="str">
        <f>LEFT(Table1[[#This Row],[Contingency id]])</f>
        <v>B</v>
      </c>
      <c r="D498" s="1">
        <v>0</v>
      </c>
      <c r="E498" s="1">
        <v>1.54285714285714</v>
      </c>
      <c r="F498">
        <v>108</v>
      </c>
      <c r="G498">
        <v>70</v>
      </c>
      <c r="H498" s="2">
        <v>0</v>
      </c>
      <c r="I498" s="2">
        <f>AVERAGE(Table1[[#This Row],[Estimated costs 1]:[Estimated costs 20]])</f>
        <v>0</v>
      </c>
      <c r="J498" s="2">
        <f>_xlfn.STDEV.P(Table1[[#This Row],[Estimated costs 1]:[Estimated costs 20]])</f>
        <v>0</v>
      </c>
      <c r="K498" s="2" t="e">
        <f>Table1[[#This Row],[Dev]]/Table1[[#This Row],[Mean]]*100</f>
        <v>#DIV/0!</v>
      </c>
      <c r="L498" s="2">
        <f>Table1[[#This Row],[Estimated costs 1]]-Table1[[#This Row],[Actual cost]]</f>
        <v>0</v>
      </c>
      <c r="M498" s="2" t="e">
        <f>Table1[[#This Row],[Diff 1]]/Table1[[#This Row],[Actual cost]]*100</f>
        <v>#DIV/0!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</row>
    <row r="499" spans="1:33" hidden="1" x14ac:dyDescent="0.3">
      <c r="A499" t="s">
        <v>519</v>
      </c>
      <c r="B499">
        <v>497</v>
      </c>
      <c r="C499" t="str">
        <f>LEFT(Table1[[#This Row],[Contingency id]])</f>
        <v>B</v>
      </c>
      <c r="D499" s="1">
        <v>0</v>
      </c>
      <c r="E499" s="1">
        <v>1.35</v>
      </c>
      <c r="F499">
        <v>108</v>
      </c>
      <c r="G499">
        <v>80</v>
      </c>
      <c r="H499" s="2">
        <v>0</v>
      </c>
      <c r="I499" s="2">
        <f>AVERAGE(Table1[[#This Row],[Estimated costs 1]:[Estimated costs 20]])</f>
        <v>0</v>
      </c>
      <c r="J499" s="2">
        <f>_xlfn.STDEV.P(Table1[[#This Row],[Estimated costs 1]:[Estimated costs 20]])</f>
        <v>0</v>
      </c>
      <c r="K499" s="2" t="e">
        <f>Table1[[#This Row],[Dev]]/Table1[[#This Row],[Mean]]*100</f>
        <v>#DIV/0!</v>
      </c>
      <c r="L499" s="2">
        <f>Table1[[#This Row],[Estimated costs 1]]-Table1[[#This Row],[Actual cost]]</f>
        <v>0</v>
      </c>
      <c r="M499" s="2" t="e">
        <f>Table1[[#This Row],[Diff 1]]/Table1[[#This Row],[Actual cost]]*100</f>
        <v>#DIV/0!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</row>
    <row r="500" spans="1:33" hidden="1" x14ac:dyDescent="0.3">
      <c r="A500" t="s">
        <v>520</v>
      </c>
      <c r="B500">
        <v>498</v>
      </c>
      <c r="C500" t="str">
        <f>LEFT(Table1[[#This Row],[Contingency id]])</f>
        <v>B</v>
      </c>
      <c r="D500" s="1">
        <v>0</v>
      </c>
      <c r="E500" s="1">
        <v>1.50617283950617</v>
      </c>
      <c r="F500">
        <v>122</v>
      </c>
      <c r="G500">
        <v>81</v>
      </c>
      <c r="H500" s="2">
        <v>0</v>
      </c>
      <c r="I500" s="2">
        <f>AVERAGE(Table1[[#This Row],[Estimated costs 1]:[Estimated costs 20]])</f>
        <v>0</v>
      </c>
      <c r="J500" s="2">
        <f>_xlfn.STDEV.P(Table1[[#This Row],[Estimated costs 1]:[Estimated costs 20]])</f>
        <v>0</v>
      </c>
      <c r="K500" s="2" t="e">
        <f>Table1[[#This Row],[Dev]]/Table1[[#This Row],[Mean]]*100</f>
        <v>#DIV/0!</v>
      </c>
      <c r="L500" s="2">
        <f>Table1[[#This Row],[Estimated costs 1]]-Table1[[#This Row],[Actual cost]]</f>
        <v>0</v>
      </c>
      <c r="M500" s="2" t="e">
        <f>Table1[[#This Row],[Diff 1]]/Table1[[#This Row],[Actual cost]]*100</f>
        <v>#DIV/0!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</row>
    <row r="501" spans="1:33" hidden="1" x14ac:dyDescent="0.3">
      <c r="A501" t="s">
        <v>521</v>
      </c>
      <c r="B501">
        <v>499</v>
      </c>
      <c r="C501" t="str">
        <f>LEFT(Table1[[#This Row],[Contingency id]])</f>
        <v>B</v>
      </c>
      <c r="D501" s="1">
        <v>0</v>
      </c>
      <c r="E501" s="1">
        <v>1.42105263157894</v>
      </c>
      <c r="F501">
        <v>108</v>
      </c>
      <c r="G501">
        <v>76</v>
      </c>
      <c r="H501" s="2">
        <v>0</v>
      </c>
      <c r="I501" s="2">
        <f>AVERAGE(Table1[[#This Row],[Estimated costs 1]:[Estimated costs 20]])</f>
        <v>0</v>
      </c>
      <c r="J501" s="2">
        <f>_xlfn.STDEV.P(Table1[[#This Row],[Estimated costs 1]:[Estimated costs 20]])</f>
        <v>0</v>
      </c>
      <c r="K501" s="2" t="e">
        <f>Table1[[#This Row],[Dev]]/Table1[[#This Row],[Mean]]*100</f>
        <v>#DIV/0!</v>
      </c>
      <c r="L501" s="2">
        <f>Table1[[#This Row],[Estimated costs 1]]-Table1[[#This Row],[Actual cost]]</f>
        <v>0</v>
      </c>
      <c r="M501" s="2" t="e">
        <f>Table1[[#This Row],[Diff 1]]/Table1[[#This Row],[Actual cost]]*100</f>
        <v>#DIV/0!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</row>
    <row r="502" spans="1:33" hidden="1" x14ac:dyDescent="0.3">
      <c r="A502" t="s">
        <v>522</v>
      </c>
      <c r="B502">
        <v>500</v>
      </c>
      <c r="C502" t="str">
        <f>LEFT(Table1[[#This Row],[Contingency id]])</f>
        <v>B</v>
      </c>
      <c r="D502" s="1">
        <v>0</v>
      </c>
      <c r="E502" s="1">
        <v>1.5652173913043399</v>
      </c>
      <c r="F502">
        <v>108</v>
      </c>
      <c r="G502">
        <v>69</v>
      </c>
      <c r="H502" s="2">
        <v>0</v>
      </c>
      <c r="I502" s="2">
        <f>AVERAGE(Table1[[#This Row],[Estimated costs 1]:[Estimated costs 20]])</f>
        <v>0</v>
      </c>
      <c r="J502" s="2">
        <f>_xlfn.STDEV.P(Table1[[#This Row],[Estimated costs 1]:[Estimated costs 20]])</f>
        <v>0</v>
      </c>
      <c r="K502" s="2" t="e">
        <f>Table1[[#This Row],[Dev]]/Table1[[#This Row],[Mean]]*100</f>
        <v>#DIV/0!</v>
      </c>
      <c r="L502" s="2">
        <f>Table1[[#This Row],[Estimated costs 1]]-Table1[[#This Row],[Actual cost]]</f>
        <v>0</v>
      </c>
      <c r="M502" s="2" t="e">
        <f>Table1[[#This Row],[Diff 1]]/Table1[[#This Row],[Actual cost]]*100</f>
        <v>#DIV/0!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</row>
    <row r="503" spans="1:33" hidden="1" x14ac:dyDescent="0.3">
      <c r="A503" t="s">
        <v>523</v>
      </c>
      <c r="B503">
        <v>501</v>
      </c>
      <c r="C503" t="str">
        <f>LEFT(Table1[[#This Row],[Contingency id]])</f>
        <v>B</v>
      </c>
      <c r="D503" s="1">
        <v>0</v>
      </c>
      <c r="E503" s="1">
        <v>1.47945205479452</v>
      </c>
      <c r="F503">
        <v>108</v>
      </c>
      <c r="G503">
        <v>73</v>
      </c>
      <c r="H503" s="2">
        <v>0</v>
      </c>
      <c r="I503" s="2">
        <f>AVERAGE(Table1[[#This Row],[Estimated costs 1]:[Estimated costs 20]])</f>
        <v>0</v>
      </c>
      <c r="J503" s="2">
        <f>_xlfn.STDEV.P(Table1[[#This Row],[Estimated costs 1]:[Estimated costs 20]])</f>
        <v>0</v>
      </c>
      <c r="K503" s="2" t="e">
        <f>Table1[[#This Row],[Dev]]/Table1[[#This Row],[Mean]]*100</f>
        <v>#DIV/0!</v>
      </c>
      <c r="L503" s="2">
        <f>Table1[[#This Row],[Estimated costs 1]]-Table1[[#This Row],[Actual cost]]</f>
        <v>0</v>
      </c>
      <c r="M503" s="2" t="e">
        <f>Table1[[#This Row],[Diff 1]]/Table1[[#This Row],[Actual cost]]*100</f>
        <v>#DIV/0!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</row>
    <row r="504" spans="1:33" hidden="1" x14ac:dyDescent="0.3">
      <c r="A504" t="s">
        <v>524</v>
      </c>
      <c r="B504">
        <v>502</v>
      </c>
      <c r="C504" t="str">
        <f>LEFT(Table1[[#This Row],[Contingency id]])</f>
        <v>B</v>
      </c>
      <c r="D504" s="1">
        <v>0</v>
      </c>
      <c r="E504" s="1">
        <v>1.5</v>
      </c>
      <c r="F504">
        <v>108</v>
      </c>
      <c r="G504">
        <v>72</v>
      </c>
      <c r="H504" s="2">
        <v>0</v>
      </c>
      <c r="I504" s="2">
        <f>AVERAGE(Table1[[#This Row],[Estimated costs 1]:[Estimated costs 20]])</f>
        <v>0</v>
      </c>
      <c r="J504" s="2">
        <f>_xlfn.STDEV.P(Table1[[#This Row],[Estimated costs 1]:[Estimated costs 20]])</f>
        <v>0</v>
      </c>
      <c r="K504" s="2" t="e">
        <f>Table1[[#This Row],[Dev]]/Table1[[#This Row],[Mean]]*100</f>
        <v>#DIV/0!</v>
      </c>
      <c r="L504" s="2">
        <f>Table1[[#This Row],[Estimated costs 1]]-Table1[[#This Row],[Actual cost]]</f>
        <v>0</v>
      </c>
      <c r="M504" s="2" t="e">
        <f>Table1[[#This Row],[Diff 1]]/Table1[[#This Row],[Actual cost]]*100</f>
        <v>#DIV/0!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</row>
    <row r="505" spans="1:33" hidden="1" x14ac:dyDescent="0.3">
      <c r="A505" t="s">
        <v>525</v>
      </c>
      <c r="B505">
        <v>503</v>
      </c>
      <c r="C505" t="str">
        <f>LEFT(Table1[[#This Row],[Contingency id]])</f>
        <v>B</v>
      </c>
      <c r="D505" s="1">
        <v>0</v>
      </c>
      <c r="E505" s="1">
        <v>1.52112676056338</v>
      </c>
      <c r="F505">
        <v>108</v>
      </c>
      <c r="G505">
        <v>71</v>
      </c>
      <c r="H505" s="2">
        <v>0</v>
      </c>
      <c r="I505" s="2">
        <f>AVERAGE(Table1[[#This Row],[Estimated costs 1]:[Estimated costs 20]])</f>
        <v>0</v>
      </c>
      <c r="J505" s="2">
        <f>_xlfn.STDEV.P(Table1[[#This Row],[Estimated costs 1]:[Estimated costs 20]])</f>
        <v>0</v>
      </c>
      <c r="K505" s="2" t="e">
        <f>Table1[[#This Row],[Dev]]/Table1[[#This Row],[Mean]]*100</f>
        <v>#DIV/0!</v>
      </c>
      <c r="L505" s="2">
        <f>Table1[[#This Row],[Estimated costs 1]]-Table1[[#This Row],[Actual cost]]</f>
        <v>0</v>
      </c>
      <c r="M505" s="2" t="e">
        <f>Table1[[#This Row],[Diff 1]]/Table1[[#This Row],[Actual cost]]*100</f>
        <v>#DIV/0!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</row>
    <row r="506" spans="1:33" hidden="1" x14ac:dyDescent="0.3">
      <c r="A506" t="s">
        <v>526</v>
      </c>
      <c r="B506">
        <v>504</v>
      </c>
      <c r="C506" t="str">
        <f>LEFT(Table1[[#This Row],[Contingency id]])</f>
        <v>B</v>
      </c>
      <c r="D506" s="1">
        <v>0</v>
      </c>
      <c r="E506" s="1">
        <v>1.5</v>
      </c>
      <c r="F506">
        <v>108</v>
      </c>
      <c r="G506">
        <v>72</v>
      </c>
      <c r="H506" s="2">
        <v>0</v>
      </c>
      <c r="I506" s="2">
        <f>AVERAGE(Table1[[#This Row],[Estimated costs 1]:[Estimated costs 20]])</f>
        <v>0</v>
      </c>
      <c r="J506" s="2">
        <f>_xlfn.STDEV.P(Table1[[#This Row],[Estimated costs 1]:[Estimated costs 20]])</f>
        <v>0</v>
      </c>
      <c r="K506" s="2" t="e">
        <f>Table1[[#This Row],[Dev]]/Table1[[#This Row],[Mean]]*100</f>
        <v>#DIV/0!</v>
      </c>
      <c r="L506" s="2">
        <f>Table1[[#This Row],[Estimated costs 1]]-Table1[[#This Row],[Actual cost]]</f>
        <v>0</v>
      </c>
      <c r="M506" s="2" t="e">
        <f>Table1[[#This Row],[Diff 1]]/Table1[[#This Row],[Actual cost]]*100</f>
        <v>#DIV/0!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</row>
    <row r="507" spans="1:33" hidden="1" x14ac:dyDescent="0.3">
      <c r="A507" t="s">
        <v>527</v>
      </c>
      <c r="B507">
        <v>505</v>
      </c>
      <c r="C507" t="str">
        <f>LEFT(Table1[[#This Row],[Contingency id]])</f>
        <v>B</v>
      </c>
      <c r="D507" s="1">
        <v>0</v>
      </c>
      <c r="E507" s="1">
        <v>1.2156862745098</v>
      </c>
      <c r="F507">
        <v>62</v>
      </c>
      <c r="G507">
        <v>51</v>
      </c>
      <c r="H507" s="2">
        <v>0</v>
      </c>
      <c r="I507" s="2">
        <f>AVERAGE(Table1[[#This Row],[Estimated costs 1]:[Estimated costs 20]])</f>
        <v>0</v>
      </c>
      <c r="J507" s="2">
        <f>_xlfn.STDEV.P(Table1[[#This Row],[Estimated costs 1]:[Estimated costs 20]])</f>
        <v>0</v>
      </c>
      <c r="K507" s="2" t="e">
        <f>Table1[[#This Row],[Dev]]/Table1[[#This Row],[Mean]]*100</f>
        <v>#DIV/0!</v>
      </c>
      <c r="L507" s="2">
        <f>Table1[[#This Row],[Estimated costs 1]]-Table1[[#This Row],[Actual cost]]</f>
        <v>0</v>
      </c>
      <c r="M507" s="2" t="e">
        <f>Table1[[#This Row],[Diff 1]]/Table1[[#This Row],[Actual cost]]*100</f>
        <v>#DIV/0!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</row>
    <row r="508" spans="1:33" hidden="1" x14ac:dyDescent="0.3">
      <c r="A508" t="s">
        <v>528</v>
      </c>
      <c r="B508">
        <v>506</v>
      </c>
      <c r="C508" t="str">
        <f>LEFT(Table1[[#This Row],[Contingency id]])</f>
        <v>B</v>
      </c>
      <c r="D508" s="1">
        <v>0</v>
      </c>
      <c r="E508" s="1">
        <v>1.2653061224489699</v>
      </c>
      <c r="F508">
        <v>62</v>
      </c>
      <c r="G508">
        <v>49</v>
      </c>
      <c r="H508" s="2">
        <v>0</v>
      </c>
      <c r="I508" s="2">
        <f>AVERAGE(Table1[[#This Row],[Estimated costs 1]:[Estimated costs 20]])</f>
        <v>0</v>
      </c>
      <c r="J508" s="2">
        <f>_xlfn.STDEV.P(Table1[[#This Row],[Estimated costs 1]:[Estimated costs 20]])</f>
        <v>0</v>
      </c>
      <c r="K508" s="2" t="e">
        <f>Table1[[#This Row],[Dev]]/Table1[[#This Row],[Mean]]*100</f>
        <v>#DIV/0!</v>
      </c>
      <c r="L508" s="2">
        <f>Table1[[#This Row],[Estimated costs 1]]-Table1[[#This Row],[Actual cost]]</f>
        <v>0</v>
      </c>
      <c r="M508" s="2" t="e">
        <f>Table1[[#This Row],[Diff 1]]/Table1[[#This Row],[Actual cost]]*100</f>
        <v>#DIV/0!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</row>
    <row r="509" spans="1:33" hidden="1" x14ac:dyDescent="0.3">
      <c r="A509" t="s">
        <v>529</v>
      </c>
      <c r="B509">
        <v>507</v>
      </c>
      <c r="C509" t="str">
        <f>LEFT(Table1[[#This Row],[Contingency id]])</f>
        <v>B</v>
      </c>
      <c r="D509" s="1">
        <v>0</v>
      </c>
      <c r="E509" s="1">
        <v>1.2916666666666601</v>
      </c>
      <c r="F509">
        <v>62</v>
      </c>
      <c r="G509">
        <v>48</v>
      </c>
      <c r="H509" s="2">
        <v>0</v>
      </c>
      <c r="I509" s="2">
        <f>AVERAGE(Table1[[#This Row],[Estimated costs 1]:[Estimated costs 20]])</f>
        <v>0</v>
      </c>
      <c r="J509" s="2">
        <f>_xlfn.STDEV.P(Table1[[#This Row],[Estimated costs 1]:[Estimated costs 20]])</f>
        <v>0</v>
      </c>
      <c r="K509" s="2" t="e">
        <f>Table1[[#This Row],[Dev]]/Table1[[#This Row],[Mean]]*100</f>
        <v>#DIV/0!</v>
      </c>
      <c r="L509" s="2">
        <f>Table1[[#This Row],[Estimated costs 1]]-Table1[[#This Row],[Actual cost]]</f>
        <v>0</v>
      </c>
      <c r="M509" s="2" t="e">
        <f>Table1[[#This Row],[Diff 1]]/Table1[[#This Row],[Actual cost]]*100</f>
        <v>#DIV/0!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</row>
    <row r="510" spans="1:33" hidden="1" x14ac:dyDescent="0.3">
      <c r="A510" t="s">
        <v>530</v>
      </c>
      <c r="B510">
        <v>508</v>
      </c>
      <c r="C510" t="str">
        <f>LEFT(Table1[[#This Row],[Contingency id]])</f>
        <v>B</v>
      </c>
      <c r="D510" s="1">
        <v>0</v>
      </c>
      <c r="E510" s="1">
        <v>1.4418604651162701</v>
      </c>
      <c r="F510">
        <v>62</v>
      </c>
      <c r="G510">
        <v>43</v>
      </c>
      <c r="H510" s="2">
        <v>0</v>
      </c>
      <c r="I510" s="2">
        <f>AVERAGE(Table1[[#This Row],[Estimated costs 1]:[Estimated costs 20]])</f>
        <v>0</v>
      </c>
      <c r="J510" s="2">
        <f>_xlfn.STDEV.P(Table1[[#This Row],[Estimated costs 1]:[Estimated costs 20]])</f>
        <v>0</v>
      </c>
      <c r="K510" s="2" t="e">
        <f>Table1[[#This Row],[Dev]]/Table1[[#This Row],[Mean]]*100</f>
        <v>#DIV/0!</v>
      </c>
      <c r="L510" s="2">
        <f>Table1[[#This Row],[Estimated costs 1]]-Table1[[#This Row],[Actual cost]]</f>
        <v>0</v>
      </c>
      <c r="M510" s="2" t="e">
        <f>Table1[[#This Row],[Diff 1]]/Table1[[#This Row],[Actual cost]]*100</f>
        <v>#DIV/0!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</row>
    <row r="511" spans="1:33" hidden="1" x14ac:dyDescent="0.3">
      <c r="A511" t="s">
        <v>531</v>
      </c>
      <c r="B511">
        <v>509</v>
      </c>
      <c r="C511" t="str">
        <f>LEFT(Table1[[#This Row],[Contingency id]])</f>
        <v>B</v>
      </c>
      <c r="D511" s="1">
        <v>0</v>
      </c>
      <c r="E511" s="1">
        <v>1.24</v>
      </c>
      <c r="F511">
        <v>62</v>
      </c>
      <c r="G511">
        <v>50</v>
      </c>
      <c r="H511" s="2">
        <v>0</v>
      </c>
      <c r="I511" s="2">
        <f>AVERAGE(Table1[[#This Row],[Estimated costs 1]:[Estimated costs 20]])</f>
        <v>0</v>
      </c>
      <c r="J511" s="2">
        <f>_xlfn.STDEV.P(Table1[[#This Row],[Estimated costs 1]:[Estimated costs 20]])</f>
        <v>0</v>
      </c>
      <c r="K511" s="2" t="e">
        <f>Table1[[#This Row],[Dev]]/Table1[[#This Row],[Mean]]*100</f>
        <v>#DIV/0!</v>
      </c>
      <c r="L511" s="2">
        <f>Table1[[#This Row],[Estimated costs 1]]-Table1[[#This Row],[Actual cost]]</f>
        <v>0</v>
      </c>
      <c r="M511" s="2" t="e">
        <f>Table1[[#This Row],[Diff 1]]/Table1[[#This Row],[Actual cost]]*100</f>
        <v>#DIV/0!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</row>
    <row r="512" spans="1:33" hidden="1" x14ac:dyDescent="0.3">
      <c r="A512" t="s">
        <v>532</v>
      </c>
      <c r="B512">
        <v>510</v>
      </c>
      <c r="C512" t="str">
        <f>LEFT(Table1[[#This Row],[Contingency id]])</f>
        <v>B</v>
      </c>
      <c r="D512" s="1">
        <v>0</v>
      </c>
      <c r="E512" s="1">
        <v>1.31914893617021</v>
      </c>
      <c r="F512">
        <v>62</v>
      </c>
      <c r="G512">
        <v>47</v>
      </c>
      <c r="H512" s="2">
        <v>0</v>
      </c>
      <c r="I512" s="2">
        <f>AVERAGE(Table1[[#This Row],[Estimated costs 1]:[Estimated costs 20]])</f>
        <v>0</v>
      </c>
      <c r="J512" s="2">
        <f>_xlfn.STDEV.P(Table1[[#This Row],[Estimated costs 1]:[Estimated costs 20]])</f>
        <v>0</v>
      </c>
      <c r="K512" s="2" t="e">
        <f>Table1[[#This Row],[Dev]]/Table1[[#This Row],[Mean]]*100</f>
        <v>#DIV/0!</v>
      </c>
      <c r="L512" s="2">
        <f>Table1[[#This Row],[Estimated costs 1]]-Table1[[#This Row],[Actual cost]]</f>
        <v>0</v>
      </c>
      <c r="M512" s="2" t="e">
        <f>Table1[[#This Row],[Diff 1]]/Table1[[#This Row],[Actual cost]]*100</f>
        <v>#DIV/0!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</row>
    <row r="513" spans="1:33" hidden="1" x14ac:dyDescent="0.3">
      <c r="A513" t="s">
        <v>533</v>
      </c>
      <c r="B513">
        <v>511</v>
      </c>
      <c r="C513" t="str">
        <f>LEFT(Table1[[#This Row],[Contingency id]])</f>
        <v>B</v>
      </c>
      <c r="D513" s="1">
        <v>0</v>
      </c>
      <c r="E513" s="1">
        <v>1.31914893617021</v>
      </c>
      <c r="F513">
        <v>62</v>
      </c>
      <c r="G513">
        <v>47</v>
      </c>
      <c r="H513" s="2">
        <v>0</v>
      </c>
      <c r="I513" s="2">
        <f>AVERAGE(Table1[[#This Row],[Estimated costs 1]:[Estimated costs 20]])</f>
        <v>0</v>
      </c>
      <c r="J513" s="2">
        <f>_xlfn.STDEV.P(Table1[[#This Row],[Estimated costs 1]:[Estimated costs 20]])</f>
        <v>0</v>
      </c>
      <c r="K513" s="2" t="e">
        <f>Table1[[#This Row],[Dev]]/Table1[[#This Row],[Mean]]*100</f>
        <v>#DIV/0!</v>
      </c>
      <c r="L513" s="2">
        <f>Table1[[#This Row],[Estimated costs 1]]-Table1[[#This Row],[Actual cost]]</f>
        <v>0</v>
      </c>
      <c r="M513" s="2" t="e">
        <f>Table1[[#This Row],[Diff 1]]/Table1[[#This Row],[Actual cost]]*100</f>
        <v>#DIV/0!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</row>
    <row r="514" spans="1:33" hidden="1" x14ac:dyDescent="0.3">
      <c r="A514" t="s">
        <v>534</v>
      </c>
      <c r="B514">
        <v>512</v>
      </c>
      <c r="C514" t="str">
        <f>LEFT(Table1[[#This Row],[Contingency id]])</f>
        <v>B</v>
      </c>
      <c r="D514" s="1">
        <v>0</v>
      </c>
      <c r="E514" s="1">
        <v>1.2653061224489699</v>
      </c>
      <c r="F514">
        <v>62</v>
      </c>
      <c r="G514">
        <v>49</v>
      </c>
      <c r="H514" s="2">
        <v>0</v>
      </c>
      <c r="I514" s="2">
        <f>AVERAGE(Table1[[#This Row],[Estimated costs 1]:[Estimated costs 20]])</f>
        <v>0</v>
      </c>
      <c r="J514" s="2">
        <f>_xlfn.STDEV.P(Table1[[#This Row],[Estimated costs 1]:[Estimated costs 20]])</f>
        <v>0</v>
      </c>
      <c r="K514" s="2" t="e">
        <f>Table1[[#This Row],[Dev]]/Table1[[#This Row],[Mean]]*100</f>
        <v>#DIV/0!</v>
      </c>
      <c r="L514" s="2">
        <f>Table1[[#This Row],[Estimated costs 1]]-Table1[[#This Row],[Actual cost]]</f>
        <v>0</v>
      </c>
      <c r="M514" s="2" t="e">
        <f>Table1[[#This Row],[Diff 1]]/Table1[[#This Row],[Actual cost]]*100</f>
        <v>#DIV/0!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</row>
    <row r="515" spans="1:33" hidden="1" x14ac:dyDescent="0.3">
      <c r="A515" t="s">
        <v>535</v>
      </c>
      <c r="B515">
        <v>513</v>
      </c>
      <c r="C515" t="str">
        <f>LEFT(Table1[[#This Row],[Contingency id]])</f>
        <v>B</v>
      </c>
      <c r="D515" s="1">
        <v>0</v>
      </c>
      <c r="E515" s="1">
        <v>1.2916666666666601</v>
      </c>
      <c r="F515">
        <v>62</v>
      </c>
      <c r="G515">
        <v>48</v>
      </c>
      <c r="H515" s="2">
        <v>0</v>
      </c>
      <c r="I515" s="2">
        <f>AVERAGE(Table1[[#This Row],[Estimated costs 1]:[Estimated costs 20]])</f>
        <v>0</v>
      </c>
      <c r="J515" s="2">
        <f>_xlfn.STDEV.P(Table1[[#This Row],[Estimated costs 1]:[Estimated costs 20]])</f>
        <v>0</v>
      </c>
      <c r="K515" s="2" t="e">
        <f>Table1[[#This Row],[Dev]]/Table1[[#This Row],[Mean]]*100</f>
        <v>#DIV/0!</v>
      </c>
      <c r="L515" s="2">
        <f>Table1[[#This Row],[Estimated costs 1]]-Table1[[#This Row],[Actual cost]]</f>
        <v>0</v>
      </c>
      <c r="M515" s="2" t="e">
        <f>Table1[[#This Row],[Diff 1]]/Table1[[#This Row],[Actual cost]]*100</f>
        <v>#DIV/0!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</row>
    <row r="516" spans="1:33" hidden="1" x14ac:dyDescent="0.3">
      <c r="A516" t="s">
        <v>536</v>
      </c>
      <c r="B516">
        <v>514</v>
      </c>
      <c r="C516" t="str">
        <f>LEFT(Table1[[#This Row],[Contingency id]])</f>
        <v>B</v>
      </c>
      <c r="D516" s="1">
        <v>0</v>
      </c>
      <c r="E516" s="1">
        <v>1.2916666666666601</v>
      </c>
      <c r="F516">
        <v>62</v>
      </c>
      <c r="G516">
        <v>48</v>
      </c>
      <c r="H516" s="2">
        <v>0</v>
      </c>
      <c r="I516" s="2">
        <f>AVERAGE(Table1[[#This Row],[Estimated costs 1]:[Estimated costs 20]])</f>
        <v>0</v>
      </c>
      <c r="J516" s="2">
        <f>_xlfn.STDEV.P(Table1[[#This Row],[Estimated costs 1]:[Estimated costs 20]])</f>
        <v>0</v>
      </c>
      <c r="K516" s="2" t="e">
        <f>Table1[[#This Row],[Dev]]/Table1[[#This Row],[Mean]]*100</f>
        <v>#DIV/0!</v>
      </c>
      <c r="L516" s="2">
        <f>Table1[[#This Row],[Estimated costs 1]]-Table1[[#This Row],[Actual cost]]</f>
        <v>0</v>
      </c>
      <c r="M516" s="2" t="e">
        <f>Table1[[#This Row],[Diff 1]]/Table1[[#This Row],[Actual cost]]*100</f>
        <v>#DIV/0!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</row>
    <row r="517" spans="1:33" hidden="1" x14ac:dyDescent="0.3">
      <c r="A517" t="s">
        <v>537</v>
      </c>
      <c r="B517">
        <v>515</v>
      </c>
      <c r="C517" t="str">
        <f>LEFT(Table1[[#This Row],[Contingency id]])</f>
        <v>B</v>
      </c>
      <c r="D517" s="1">
        <v>0</v>
      </c>
      <c r="E517" s="1">
        <v>1.31914893617021</v>
      </c>
      <c r="F517">
        <v>62</v>
      </c>
      <c r="G517">
        <v>47</v>
      </c>
      <c r="H517" s="2">
        <v>0</v>
      </c>
      <c r="I517" s="2">
        <f>AVERAGE(Table1[[#This Row],[Estimated costs 1]:[Estimated costs 20]])</f>
        <v>0</v>
      </c>
      <c r="J517" s="2">
        <f>_xlfn.STDEV.P(Table1[[#This Row],[Estimated costs 1]:[Estimated costs 20]])</f>
        <v>0</v>
      </c>
      <c r="K517" s="2" t="e">
        <f>Table1[[#This Row],[Dev]]/Table1[[#This Row],[Mean]]*100</f>
        <v>#DIV/0!</v>
      </c>
      <c r="L517" s="2">
        <f>Table1[[#This Row],[Estimated costs 1]]-Table1[[#This Row],[Actual cost]]</f>
        <v>0</v>
      </c>
      <c r="M517" s="2" t="e">
        <f>Table1[[#This Row],[Diff 1]]/Table1[[#This Row],[Actual cost]]*100</f>
        <v>#DIV/0!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</row>
    <row r="518" spans="1:33" hidden="1" x14ac:dyDescent="0.3">
      <c r="A518" t="s">
        <v>538</v>
      </c>
      <c r="B518">
        <v>516</v>
      </c>
      <c r="C518" t="str">
        <f>LEFT(Table1[[#This Row],[Contingency id]])</f>
        <v>B</v>
      </c>
      <c r="D518" s="1">
        <v>0</v>
      </c>
      <c r="E518" s="1">
        <v>1.31914893617021</v>
      </c>
      <c r="F518">
        <v>62</v>
      </c>
      <c r="G518">
        <v>47</v>
      </c>
      <c r="H518" s="2">
        <v>0</v>
      </c>
      <c r="I518" s="2">
        <f>AVERAGE(Table1[[#This Row],[Estimated costs 1]:[Estimated costs 20]])</f>
        <v>0</v>
      </c>
      <c r="J518" s="2">
        <f>_xlfn.STDEV.P(Table1[[#This Row],[Estimated costs 1]:[Estimated costs 20]])</f>
        <v>0</v>
      </c>
      <c r="K518" s="2" t="e">
        <f>Table1[[#This Row],[Dev]]/Table1[[#This Row],[Mean]]*100</f>
        <v>#DIV/0!</v>
      </c>
      <c r="L518" s="2">
        <f>Table1[[#This Row],[Estimated costs 1]]-Table1[[#This Row],[Actual cost]]</f>
        <v>0</v>
      </c>
      <c r="M518" s="2" t="e">
        <f>Table1[[#This Row],[Diff 1]]/Table1[[#This Row],[Actual cost]]*100</f>
        <v>#DIV/0!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</row>
    <row r="519" spans="1:33" hidden="1" x14ac:dyDescent="0.3">
      <c r="A519" t="s">
        <v>539</v>
      </c>
      <c r="B519">
        <v>517</v>
      </c>
      <c r="C519" t="str">
        <f>LEFT(Table1[[#This Row],[Contingency id]])</f>
        <v>B</v>
      </c>
      <c r="D519" s="1">
        <v>0</v>
      </c>
      <c r="E519" s="1">
        <v>1.3582089552238801</v>
      </c>
      <c r="F519">
        <v>91</v>
      </c>
      <c r="G519">
        <v>67</v>
      </c>
      <c r="H519" s="2">
        <v>0</v>
      </c>
      <c r="I519" s="2">
        <f>AVERAGE(Table1[[#This Row],[Estimated costs 1]:[Estimated costs 20]])</f>
        <v>0</v>
      </c>
      <c r="J519" s="2">
        <f>_xlfn.STDEV.P(Table1[[#This Row],[Estimated costs 1]:[Estimated costs 20]])</f>
        <v>0</v>
      </c>
      <c r="K519" s="2" t="e">
        <f>Table1[[#This Row],[Dev]]/Table1[[#This Row],[Mean]]*100</f>
        <v>#DIV/0!</v>
      </c>
      <c r="L519" s="2">
        <f>Table1[[#This Row],[Estimated costs 1]]-Table1[[#This Row],[Actual cost]]</f>
        <v>0</v>
      </c>
      <c r="M519" s="2" t="e">
        <f>Table1[[#This Row],[Diff 1]]/Table1[[#This Row],[Actual cost]]*100</f>
        <v>#DIV/0!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</row>
    <row r="520" spans="1:33" hidden="1" x14ac:dyDescent="0.3">
      <c r="A520" t="s">
        <v>540</v>
      </c>
      <c r="B520">
        <v>518</v>
      </c>
      <c r="C520" t="str">
        <f>LEFT(Table1[[#This Row],[Contingency id]])</f>
        <v>B</v>
      </c>
      <c r="D520" s="1">
        <v>0</v>
      </c>
      <c r="E520" s="1">
        <v>1.46875</v>
      </c>
      <c r="F520">
        <v>94</v>
      </c>
      <c r="G520">
        <v>64</v>
      </c>
      <c r="H520" s="2">
        <v>0</v>
      </c>
      <c r="I520" s="2">
        <f>AVERAGE(Table1[[#This Row],[Estimated costs 1]:[Estimated costs 20]])</f>
        <v>0</v>
      </c>
      <c r="J520" s="2">
        <f>_xlfn.STDEV.P(Table1[[#This Row],[Estimated costs 1]:[Estimated costs 20]])</f>
        <v>0</v>
      </c>
      <c r="K520" s="2" t="e">
        <f>Table1[[#This Row],[Dev]]/Table1[[#This Row],[Mean]]*100</f>
        <v>#DIV/0!</v>
      </c>
      <c r="L520" s="2">
        <f>Table1[[#This Row],[Estimated costs 1]]-Table1[[#This Row],[Actual cost]]</f>
        <v>0</v>
      </c>
      <c r="M520" s="2" t="e">
        <f>Table1[[#This Row],[Diff 1]]/Table1[[#This Row],[Actual cost]]*100</f>
        <v>#DIV/0!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</row>
    <row r="521" spans="1:33" hidden="1" x14ac:dyDescent="0.3">
      <c r="A521" t="s">
        <v>541</v>
      </c>
      <c r="B521">
        <v>519</v>
      </c>
      <c r="C521" t="str">
        <f>LEFT(Table1[[#This Row],[Contingency id]])</f>
        <v>B</v>
      </c>
      <c r="D521" s="1">
        <v>0</v>
      </c>
      <c r="E521" s="1">
        <v>1.5932203389830499</v>
      </c>
      <c r="F521">
        <v>94</v>
      </c>
      <c r="G521">
        <v>59</v>
      </c>
      <c r="H521" s="2">
        <v>0</v>
      </c>
      <c r="I521" s="2">
        <f>AVERAGE(Table1[[#This Row],[Estimated costs 1]:[Estimated costs 20]])</f>
        <v>0</v>
      </c>
      <c r="J521" s="2">
        <f>_xlfn.STDEV.P(Table1[[#This Row],[Estimated costs 1]:[Estimated costs 20]])</f>
        <v>0</v>
      </c>
      <c r="K521" s="2" t="e">
        <f>Table1[[#This Row],[Dev]]/Table1[[#This Row],[Mean]]*100</f>
        <v>#DIV/0!</v>
      </c>
      <c r="L521" s="2">
        <f>Table1[[#This Row],[Estimated costs 1]]-Table1[[#This Row],[Actual cost]]</f>
        <v>0</v>
      </c>
      <c r="M521" s="2" t="e">
        <f>Table1[[#This Row],[Diff 1]]/Table1[[#This Row],[Actual cost]]*100</f>
        <v>#DIV/0!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</row>
    <row r="522" spans="1:33" hidden="1" x14ac:dyDescent="0.3">
      <c r="A522" t="s">
        <v>542</v>
      </c>
      <c r="B522">
        <v>520</v>
      </c>
      <c r="C522" t="str">
        <f>LEFT(Table1[[#This Row],[Contingency id]])</f>
        <v>B</v>
      </c>
      <c r="D522" s="1">
        <v>0</v>
      </c>
      <c r="E522" s="1">
        <v>1.44444444444444</v>
      </c>
      <c r="F522">
        <v>91</v>
      </c>
      <c r="G522">
        <v>63</v>
      </c>
      <c r="H522" s="2">
        <v>0</v>
      </c>
      <c r="I522" s="2">
        <f>AVERAGE(Table1[[#This Row],[Estimated costs 1]:[Estimated costs 20]])</f>
        <v>0</v>
      </c>
      <c r="J522" s="2">
        <f>_xlfn.STDEV.P(Table1[[#This Row],[Estimated costs 1]:[Estimated costs 20]])</f>
        <v>0</v>
      </c>
      <c r="K522" s="2" t="e">
        <f>Table1[[#This Row],[Dev]]/Table1[[#This Row],[Mean]]*100</f>
        <v>#DIV/0!</v>
      </c>
      <c r="L522" s="2">
        <f>Table1[[#This Row],[Estimated costs 1]]-Table1[[#This Row],[Actual cost]]</f>
        <v>0</v>
      </c>
      <c r="M522" s="2" t="e">
        <f>Table1[[#This Row],[Diff 1]]/Table1[[#This Row],[Actual cost]]*100</f>
        <v>#DIV/0!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</row>
    <row r="523" spans="1:33" hidden="1" x14ac:dyDescent="0.3">
      <c r="A523" t="s">
        <v>543</v>
      </c>
      <c r="B523">
        <v>521</v>
      </c>
      <c r="C523" t="str">
        <f>LEFT(Table1[[#This Row],[Contingency id]])</f>
        <v>B</v>
      </c>
      <c r="D523" s="1">
        <v>0</v>
      </c>
      <c r="E523" s="1">
        <v>1.49180327868852</v>
      </c>
      <c r="F523">
        <v>91</v>
      </c>
      <c r="G523">
        <v>61</v>
      </c>
      <c r="H523" s="2">
        <v>0</v>
      </c>
      <c r="I523" s="2">
        <f>AVERAGE(Table1[[#This Row],[Estimated costs 1]:[Estimated costs 20]])</f>
        <v>0</v>
      </c>
      <c r="J523" s="2">
        <f>_xlfn.STDEV.P(Table1[[#This Row],[Estimated costs 1]:[Estimated costs 20]])</f>
        <v>0</v>
      </c>
      <c r="K523" s="2" t="e">
        <f>Table1[[#This Row],[Dev]]/Table1[[#This Row],[Mean]]*100</f>
        <v>#DIV/0!</v>
      </c>
      <c r="L523" s="2">
        <f>Table1[[#This Row],[Estimated costs 1]]-Table1[[#This Row],[Actual cost]]</f>
        <v>0</v>
      </c>
      <c r="M523" s="2" t="e">
        <f>Table1[[#This Row],[Diff 1]]/Table1[[#This Row],[Actual cost]]*100</f>
        <v>#DIV/0!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</row>
    <row r="524" spans="1:33" hidden="1" x14ac:dyDescent="0.3">
      <c r="A524" t="s">
        <v>544</v>
      </c>
      <c r="B524">
        <v>522</v>
      </c>
      <c r="C524" t="str">
        <f>LEFT(Table1[[#This Row],[Contingency id]])</f>
        <v>B</v>
      </c>
      <c r="D524" s="1">
        <v>0</v>
      </c>
      <c r="E524" s="1">
        <v>1.44444444444444</v>
      </c>
      <c r="F524">
        <v>91</v>
      </c>
      <c r="G524">
        <v>63</v>
      </c>
      <c r="H524" s="2">
        <v>0</v>
      </c>
      <c r="I524" s="2">
        <f>AVERAGE(Table1[[#This Row],[Estimated costs 1]:[Estimated costs 20]])</f>
        <v>0</v>
      </c>
      <c r="J524" s="2">
        <f>_xlfn.STDEV.P(Table1[[#This Row],[Estimated costs 1]:[Estimated costs 20]])</f>
        <v>0</v>
      </c>
      <c r="K524" s="2" t="e">
        <f>Table1[[#This Row],[Dev]]/Table1[[#This Row],[Mean]]*100</f>
        <v>#DIV/0!</v>
      </c>
      <c r="L524" s="2">
        <f>Table1[[#This Row],[Estimated costs 1]]-Table1[[#This Row],[Actual cost]]</f>
        <v>0</v>
      </c>
      <c r="M524" s="2" t="e">
        <f>Table1[[#This Row],[Diff 1]]/Table1[[#This Row],[Actual cost]]*100</f>
        <v>#DIV/0!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</row>
    <row r="525" spans="1:33" hidden="1" x14ac:dyDescent="0.3">
      <c r="A525" t="s">
        <v>545</v>
      </c>
      <c r="B525">
        <v>523</v>
      </c>
      <c r="C525" t="str">
        <f>LEFT(Table1[[#This Row],[Contingency id]])</f>
        <v>B</v>
      </c>
      <c r="D525" s="1">
        <v>0</v>
      </c>
      <c r="E525" s="1">
        <v>1.4677419354838701</v>
      </c>
      <c r="F525">
        <v>91</v>
      </c>
      <c r="G525">
        <v>62</v>
      </c>
      <c r="H525" s="2">
        <v>0</v>
      </c>
      <c r="I525" s="2">
        <f>AVERAGE(Table1[[#This Row],[Estimated costs 1]:[Estimated costs 20]])</f>
        <v>0</v>
      </c>
      <c r="J525" s="2">
        <f>_xlfn.STDEV.P(Table1[[#This Row],[Estimated costs 1]:[Estimated costs 20]])</f>
        <v>0</v>
      </c>
      <c r="K525" s="2" t="e">
        <f>Table1[[#This Row],[Dev]]/Table1[[#This Row],[Mean]]*100</f>
        <v>#DIV/0!</v>
      </c>
      <c r="L525" s="2">
        <f>Table1[[#This Row],[Estimated costs 1]]-Table1[[#This Row],[Actual cost]]</f>
        <v>0</v>
      </c>
      <c r="M525" s="2" t="e">
        <f>Table1[[#This Row],[Diff 1]]/Table1[[#This Row],[Actual cost]]*100</f>
        <v>#DIV/0!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</row>
    <row r="526" spans="1:33" hidden="1" x14ac:dyDescent="0.3">
      <c r="A526" t="s">
        <v>546</v>
      </c>
      <c r="B526">
        <v>524</v>
      </c>
      <c r="C526" t="str">
        <f>LEFT(Table1[[#This Row],[Contingency id]])</f>
        <v>B</v>
      </c>
      <c r="D526" s="1">
        <v>0</v>
      </c>
      <c r="E526" s="1">
        <v>1.3582089552238801</v>
      </c>
      <c r="F526">
        <v>91</v>
      </c>
      <c r="G526">
        <v>67</v>
      </c>
      <c r="H526" s="2">
        <v>0</v>
      </c>
      <c r="I526" s="2">
        <f>AVERAGE(Table1[[#This Row],[Estimated costs 1]:[Estimated costs 20]])</f>
        <v>0</v>
      </c>
      <c r="J526" s="2">
        <f>_xlfn.STDEV.P(Table1[[#This Row],[Estimated costs 1]:[Estimated costs 20]])</f>
        <v>0</v>
      </c>
      <c r="K526" s="2" t="e">
        <f>Table1[[#This Row],[Dev]]/Table1[[#This Row],[Mean]]*100</f>
        <v>#DIV/0!</v>
      </c>
      <c r="L526" s="2">
        <f>Table1[[#This Row],[Estimated costs 1]]-Table1[[#This Row],[Actual cost]]</f>
        <v>0</v>
      </c>
      <c r="M526" s="2" t="e">
        <f>Table1[[#This Row],[Diff 1]]/Table1[[#This Row],[Actual cost]]*100</f>
        <v>#DIV/0!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</row>
    <row r="527" spans="1:33" hidden="1" x14ac:dyDescent="0.3">
      <c r="A527" t="s">
        <v>547</v>
      </c>
      <c r="B527">
        <v>525</v>
      </c>
      <c r="C527" t="str">
        <f>LEFT(Table1[[#This Row],[Contingency id]])</f>
        <v>B</v>
      </c>
      <c r="D527" s="1">
        <v>0</v>
      </c>
      <c r="E527" s="1">
        <v>1.3582089552238801</v>
      </c>
      <c r="F527">
        <v>91</v>
      </c>
      <c r="G527">
        <v>67</v>
      </c>
      <c r="H527" s="2">
        <v>0</v>
      </c>
      <c r="I527" s="2">
        <f>AVERAGE(Table1[[#This Row],[Estimated costs 1]:[Estimated costs 20]])</f>
        <v>0</v>
      </c>
      <c r="J527" s="2">
        <f>_xlfn.STDEV.P(Table1[[#This Row],[Estimated costs 1]:[Estimated costs 20]])</f>
        <v>0</v>
      </c>
      <c r="K527" s="2" t="e">
        <f>Table1[[#This Row],[Dev]]/Table1[[#This Row],[Mean]]*100</f>
        <v>#DIV/0!</v>
      </c>
      <c r="L527" s="2">
        <f>Table1[[#This Row],[Estimated costs 1]]-Table1[[#This Row],[Actual cost]]</f>
        <v>0</v>
      </c>
      <c r="M527" s="2" t="e">
        <f>Table1[[#This Row],[Diff 1]]/Table1[[#This Row],[Actual cost]]*100</f>
        <v>#DIV/0!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</row>
    <row r="528" spans="1:33" hidden="1" x14ac:dyDescent="0.3">
      <c r="A528" t="s">
        <v>548</v>
      </c>
      <c r="B528">
        <v>526</v>
      </c>
      <c r="C528" t="str">
        <f>LEFT(Table1[[#This Row],[Contingency id]])</f>
        <v>C</v>
      </c>
      <c r="D528" s="1">
        <v>0</v>
      </c>
      <c r="E528" s="1">
        <v>1.3</v>
      </c>
      <c r="F528">
        <v>65</v>
      </c>
      <c r="G528">
        <v>50</v>
      </c>
      <c r="H528" s="2">
        <v>0</v>
      </c>
      <c r="I528" s="2">
        <f>AVERAGE(Table1[[#This Row],[Estimated costs 1]:[Estimated costs 20]])</f>
        <v>0</v>
      </c>
      <c r="J528" s="2">
        <f>_xlfn.STDEV.P(Table1[[#This Row],[Estimated costs 1]:[Estimated costs 20]])</f>
        <v>0</v>
      </c>
      <c r="K528" s="2" t="e">
        <f>Table1[[#This Row],[Dev]]/Table1[[#This Row],[Mean]]*100</f>
        <v>#DIV/0!</v>
      </c>
      <c r="L528" s="2">
        <f>Table1[[#This Row],[Estimated costs 1]]-Table1[[#This Row],[Actual cost]]</f>
        <v>0</v>
      </c>
      <c r="M528" s="2" t="e">
        <f>Table1[[#This Row],[Diff 1]]/Table1[[#This Row],[Actual cost]]*100</f>
        <v>#DIV/0!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</row>
    <row r="529" spans="1:33" hidden="1" x14ac:dyDescent="0.3">
      <c r="A529" t="s">
        <v>549</v>
      </c>
      <c r="B529">
        <v>527</v>
      </c>
      <c r="C529" t="str">
        <f>LEFT(Table1[[#This Row],[Contingency id]])</f>
        <v>C</v>
      </c>
      <c r="D529" s="1">
        <v>0</v>
      </c>
      <c r="E529" s="1">
        <v>1.3829787234042501</v>
      </c>
      <c r="F529">
        <v>65</v>
      </c>
      <c r="G529">
        <v>47</v>
      </c>
      <c r="H529" s="2">
        <v>0</v>
      </c>
      <c r="I529" s="2">
        <f>AVERAGE(Table1[[#This Row],[Estimated costs 1]:[Estimated costs 20]])</f>
        <v>0</v>
      </c>
      <c r="J529" s="2">
        <f>_xlfn.STDEV.P(Table1[[#This Row],[Estimated costs 1]:[Estimated costs 20]])</f>
        <v>0</v>
      </c>
      <c r="K529" s="2" t="e">
        <f>Table1[[#This Row],[Dev]]/Table1[[#This Row],[Mean]]*100</f>
        <v>#DIV/0!</v>
      </c>
      <c r="L529" s="2">
        <f>Table1[[#This Row],[Estimated costs 1]]-Table1[[#This Row],[Actual cost]]</f>
        <v>0</v>
      </c>
      <c r="M529" s="2" t="e">
        <f>Table1[[#This Row],[Diff 1]]/Table1[[#This Row],[Actual cost]]*100</f>
        <v>#DIV/0!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</row>
    <row r="530" spans="1:33" hidden="1" x14ac:dyDescent="0.3">
      <c r="A530" t="s">
        <v>550</v>
      </c>
      <c r="B530">
        <v>528</v>
      </c>
      <c r="C530" t="str">
        <f>LEFT(Table1[[#This Row],[Contingency id]])</f>
        <v>C</v>
      </c>
      <c r="D530" s="1">
        <v>0</v>
      </c>
      <c r="E530" s="1">
        <v>1.37777777777777</v>
      </c>
      <c r="F530">
        <v>62</v>
      </c>
      <c r="G530">
        <v>45</v>
      </c>
      <c r="H530" s="2">
        <v>0</v>
      </c>
      <c r="I530" s="2">
        <f>AVERAGE(Table1[[#This Row],[Estimated costs 1]:[Estimated costs 20]])</f>
        <v>0</v>
      </c>
      <c r="J530" s="2">
        <f>_xlfn.STDEV.P(Table1[[#This Row],[Estimated costs 1]:[Estimated costs 20]])</f>
        <v>0</v>
      </c>
      <c r="K530" s="2" t="e">
        <f>Table1[[#This Row],[Dev]]/Table1[[#This Row],[Mean]]*100</f>
        <v>#DIV/0!</v>
      </c>
      <c r="L530" s="2">
        <f>Table1[[#This Row],[Estimated costs 1]]-Table1[[#This Row],[Actual cost]]</f>
        <v>0</v>
      </c>
      <c r="M530" s="2" t="e">
        <f>Table1[[#This Row],[Diff 1]]/Table1[[#This Row],[Actual cost]]*100</f>
        <v>#DIV/0!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</row>
    <row r="531" spans="1:33" hidden="1" x14ac:dyDescent="0.3">
      <c r="A531" t="s">
        <v>551</v>
      </c>
      <c r="B531">
        <v>529</v>
      </c>
      <c r="C531" t="str">
        <f>LEFT(Table1[[#This Row],[Contingency id]])</f>
        <v>C</v>
      </c>
      <c r="D531" s="1">
        <v>0</v>
      </c>
      <c r="E531" s="1">
        <v>1.2653061224489699</v>
      </c>
      <c r="F531">
        <v>62</v>
      </c>
      <c r="G531">
        <v>49</v>
      </c>
      <c r="H531" s="2">
        <v>0</v>
      </c>
      <c r="I531" s="2">
        <f>AVERAGE(Table1[[#This Row],[Estimated costs 1]:[Estimated costs 20]])</f>
        <v>0</v>
      </c>
      <c r="J531" s="2">
        <f>_xlfn.STDEV.P(Table1[[#This Row],[Estimated costs 1]:[Estimated costs 20]])</f>
        <v>0</v>
      </c>
      <c r="K531" s="2" t="e">
        <f>Table1[[#This Row],[Dev]]/Table1[[#This Row],[Mean]]*100</f>
        <v>#DIV/0!</v>
      </c>
      <c r="L531" s="2">
        <f>Table1[[#This Row],[Estimated costs 1]]-Table1[[#This Row],[Actual cost]]</f>
        <v>0</v>
      </c>
      <c r="M531" s="2" t="e">
        <f>Table1[[#This Row],[Diff 1]]/Table1[[#This Row],[Actual cost]]*100</f>
        <v>#DIV/0!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</row>
    <row r="532" spans="1:33" hidden="1" x14ac:dyDescent="0.3">
      <c r="A532" t="s">
        <v>552</v>
      </c>
      <c r="B532">
        <v>530</v>
      </c>
      <c r="C532" t="str">
        <f>LEFT(Table1[[#This Row],[Contingency id]])</f>
        <v>C</v>
      </c>
      <c r="D532" s="1">
        <v>0</v>
      </c>
      <c r="E532" s="1">
        <v>1.390625</v>
      </c>
      <c r="F532">
        <v>89</v>
      </c>
      <c r="G532">
        <v>64</v>
      </c>
      <c r="H532" s="2">
        <v>0</v>
      </c>
      <c r="I532" s="2">
        <f>AVERAGE(Table1[[#This Row],[Estimated costs 1]:[Estimated costs 20]])</f>
        <v>0</v>
      </c>
      <c r="J532" s="2">
        <f>_xlfn.STDEV.P(Table1[[#This Row],[Estimated costs 1]:[Estimated costs 20]])</f>
        <v>0</v>
      </c>
      <c r="K532" s="2" t="e">
        <f>Table1[[#This Row],[Dev]]/Table1[[#This Row],[Mean]]*100</f>
        <v>#DIV/0!</v>
      </c>
      <c r="L532" s="2">
        <f>Table1[[#This Row],[Estimated costs 1]]-Table1[[#This Row],[Actual cost]]</f>
        <v>0</v>
      </c>
      <c r="M532" s="2" t="e">
        <f>Table1[[#This Row],[Diff 1]]/Table1[[#This Row],[Actual cost]]*100</f>
        <v>#DIV/0!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</row>
    <row r="533" spans="1:33" hidden="1" x14ac:dyDescent="0.3">
      <c r="A533" t="s">
        <v>553</v>
      </c>
      <c r="B533">
        <v>531</v>
      </c>
      <c r="C533" t="str">
        <f>LEFT(Table1[[#This Row],[Contingency id]])</f>
        <v>C</v>
      </c>
      <c r="D533" s="1">
        <v>0</v>
      </c>
      <c r="E533" s="1">
        <v>1.3829787234042501</v>
      </c>
      <c r="F533">
        <v>65</v>
      </c>
      <c r="G533">
        <v>47</v>
      </c>
      <c r="H533" s="2">
        <v>0</v>
      </c>
      <c r="I533" s="2">
        <f>AVERAGE(Table1[[#This Row],[Estimated costs 1]:[Estimated costs 20]])</f>
        <v>0</v>
      </c>
      <c r="J533" s="2">
        <f>_xlfn.STDEV.P(Table1[[#This Row],[Estimated costs 1]:[Estimated costs 20]])</f>
        <v>0</v>
      </c>
      <c r="K533" s="2" t="e">
        <f>Table1[[#This Row],[Dev]]/Table1[[#This Row],[Mean]]*100</f>
        <v>#DIV/0!</v>
      </c>
      <c r="L533" s="2">
        <f>Table1[[#This Row],[Estimated costs 1]]-Table1[[#This Row],[Actual cost]]</f>
        <v>0</v>
      </c>
      <c r="M533" s="2" t="e">
        <f>Table1[[#This Row],[Diff 1]]/Table1[[#This Row],[Actual cost]]*100</f>
        <v>#DIV/0!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</row>
    <row r="534" spans="1:33" hidden="1" x14ac:dyDescent="0.3">
      <c r="A534" t="s">
        <v>554</v>
      </c>
      <c r="B534">
        <v>532</v>
      </c>
      <c r="C534" t="str">
        <f>LEFT(Table1[[#This Row],[Contingency id]])</f>
        <v>C</v>
      </c>
      <c r="D534" s="1">
        <v>0</v>
      </c>
      <c r="E534" s="1">
        <v>1.5529411764705801</v>
      </c>
      <c r="F534">
        <v>132</v>
      </c>
      <c r="G534">
        <v>85</v>
      </c>
      <c r="H534" s="2">
        <v>0</v>
      </c>
      <c r="I534" s="2">
        <f>AVERAGE(Table1[[#This Row],[Estimated costs 1]:[Estimated costs 20]])</f>
        <v>0</v>
      </c>
      <c r="J534" s="2">
        <f>_xlfn.STDEV.P(Table1[[#This Row],[Estimated costs 1]:[Estimated costs 20]])</f>
        <v>0</v>
      </c>
      <c r="K534" s="2" t="e">
        <f>Table1[[#This Row],[Dev]]/Table1[[#This Row],[Mean]]*100</f>
        <v>#DIV/0!</v>
      </c>
      <c r="L534" s="2">
        <f>Table1[[#This Row],[Estimated costs 1]]-Table1[[#This Row],[Actual cost]]</f>
        <v>0</v>
      </c>
      <c r="M534" s="2" t="e">
        <f>Table1[[#This Row],[Diff 1]]/Table1[[#This Row],[Actual cost]]*100</f>
        <v>#DIV/0!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</row>
    <row r="535" spans="1:33" hidden="1" x14ac:dyDescent="0.3">
      <c r="A535" t="s">
        <v>555</v>
      </c>
      <c r="B535">
        <v>533</v>
      </c>
      <c r="C535" t="str">
        <f>LEFT(Table1[[#This Row],[Contingency id]])</f>
        <v>C</v>
      </c>
      <c r="D535" s="1">
        <v>0</v>
      </c>
      <c r="E535" s="1">
        <v>1.5783132530120401</v>
      </c>
      <c r="F535">
        <v>131</v>
      </c>
      <c r="G535">
        <v>83</v>
      </c>
      <c r="H535" s="2">
        <v>0</v>
      </c>
      <c r="I535" s="2">
        <f>AVERAGE(Table1[[#This Row],[Estimated costs 1]:[Estimated costs 20]])</f>
        <v>0</v>
      </c>
      <c r="J535" s="2">
        <f>_xlfn.STDEV.P(Table1[[#This Row],[Estimated costs 1]:[Estimated costs 20]])</f>
        <v>0</v>
      </c>
      <c r="K535" s="2" t="e">
        <f>Table1[[#This Row],[Dev]]/Table1[[#This Row],[Mean]]*100</f>
        <v>#DIV/0!</v>
      </c>
      <c r="L535" s="2">
        <f>Table1[[#This Row],[Estimated costs 1]]-Table1[[#This Row],[Actual cost]]</f>
        <v>0</v>
      </c>
      <c r="M535" s="2" t="e">
        <f>Table1[[#This Row],[Diff 1]]/Table1[[#This Row],[Actual cost]]*100</f>
        <v>#DIV/0!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</row>
    <row r="536" spans="1:33" hidden="1" x14ac:dyDescent="0.3">
      <c r="A536" t="s">
        <v>556</v>
      </c>
      <c r="B536">
        <v>534</v>
      </c>
      <c r="C536" t="str">
        <f>LEFT(Table1[[#This Row],[Contingency id]])</f>
        <v>C</v>
      </c>
      <c r="D536" s="1">
        <v>0</v>
      </c>
      <c r="E536" s="1">
        <v>1.5595238095238</v>
      </c>
      <c r="F536">
        <v>131</v>
      </c>
      <c r="G536">
        <v>84</v>
      </c>
      <c r="H536" s="2">
        <v>0</v>
      </c>
      <c r="I536" s="2">
        <f>AVERAGE(Table1[[#This Row],[Estimated costs 1]:[Estimated costs 20]])</f>
        <v>0</v>
      </c>
      <c r="J536" s="2">
        <f>_xlfn.STDEV.P(Table1[[#This Row],[Estimated costs 1]:[Estimated costs 20]])</f>
        <v>0</v>
      </c>
      <c r="K536" s="2" t="e">
        <f>Table1[[#This Row],[Dev]]/Table1[[#This Row],[Mean]]*100</f>
        <v>#DIV/0!</v>
      </c>
      <c r="L536" s="2">
        <f>Table1[[#This Row],[Estimated costs 1]]-Table1[[#This Row],[Actual cost]]</f>
        <v>0</v>
      </c>
      <c r="M536" s="2" t="e">
        <f>Table1[[#This Row],[Diff 1]]/Table1[[#This Row],[Actual cost]]*100</f>
        <v>#DIV/0!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</row>
    <row r="537" spans="1:33" hidden="1" x14ac:dyDescent="0.3">
      <c r="A537" t="s">
        <v>557</v>
      </c>
      <c r="B537">
        <v>535</v>
      </c>
      <c r="C537" t="str">
        <f>LEFT(Table1[[#This Row],[Contingency id]])</f>
        <v>C</v>
      </c>
      <c r="D537" s="1">
        <v>0</v>
      </c>
      <c r="E537" s="1">
        <v>1.77027027027027</v>
      </c>
      <c r="F537">
        <v>131</v>
      </c>
      <c r="G537">
        <v>74</v>
      </c>
      <c r="H537" s="2">
        <v>0</v>
      </c>
      <c r="I537" s="2">
        <f>AVERAGE(Table1[[#This Row],[Estimated costs 1]:[Estimated costs 20]])</f>
        <v>0</v>
      </c>
      <c r="J537" s="2">
        <f>_xlfn.STDEV.P(Table1[[#This Row],[Estimated costs 1]:[Estimated costs 20]])</f>
        <v>0</v>
      </c>
      <c r="K537" s="2" t="e">
        <f>Table1[[#This Row],[Dev]]/Table1[[#This Row],[Mean]]*100</f>
        <v>#DIV/0!</v>
      </c>
      <c r="L537" s="2">
        <f>Table1[[#This Row],[Estimated costs 1]]-Table1[[#This Row],[Actual cost]]</f>
        <v>0</v>
      </c>
      <c r="M537" s="2" t="e">
        <f>Table1[[#This Row],[Diff 1]]/Table1[[#This Row],[Actual cost]]*100</f>
        <v>#DIV/0!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</row>
    <row r="538" spans="1:33" hidden="1" x14ac:dyDescent="0.3">
      <c r="A538" t="s">
        <v>558</v>
      </c>
      <c r="B538">
        <v>536</v>
      </c>
      <c r="C538" t="str">
        <f>LEFT(Table1[[#This Row],[Contingency id]])</f>
        <v>C</v>
      </c>
      <c r="D538" s="1">
        <v>0</v>
      </c>
      <c r="E538" s="1">
        <v>1.5783132530120401</v>
      </c>
      <c r="F538">
        <v>131</v>
      </c>
      <c r="G538">
        <v>83</v>
      </c>
      <c r="H538" s="2">
        <v>0</v>
      </c>
      <c r="I538" s="2">
        <f>AVERAGE(Table1[[#This Row],[Estimated costs 1]:[Estimated costs 20]])</f>
        <v>0</v>
      </c>
      <c r="J538" s="2">
        <f>_xlfn.STDEV.P(Table1[[#This Row],[Estimated costs 1]:[Estimated costs 20]])</f>
        <v>0</v>
      </c>
      <c r="K538" s="2" t="e">
        <f>Table1[[#This Row],[Dev]]/Table1[[#This Row],[Mean]]*100</f>
        <v>#DIV/0!</v>
      </c>
      <c r="L538" s="2">
        <f>Table1[[#This Row],[Estimated costs 1]]-Table1[[#This Row],[Actual cost]]</f>
        <v>0</v>
      </c>
      <c r="M538" s="2" t="e">
        <f>Table1[[#This Row],[Diff 1]]/Table1[[#This Row],[Actual cost]]*100</f>
        <v>#DIV/0!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</row>
    <row r="539" spans="1:33" hidden="1" x14ac:dyDescent="0.3">
      <c r="A539" t="s">
        <v>559</v>
      </c>
      <c r="B539">
        <v>537</v>
      </c>
      <c r="C539" t="str">
        <f>LEFT(Table1[[#This Row],[Contingency id]])</f>
        <v>C</v>
      </c>
      <c r="D539" s="1">
        <v>0</v>
      </c>
      <c r="E539" s="1">
        <v>1.5783132530120401</v>
      </c>
      <c r="F539">
        <v>131</v>
      </c>
      <c r="G539">
        <v>83</v>
      </c>
      <c r="H539" s="2">
        <v>0</v>
      </c>
      <c r="I539" s="2">
        <f>AVERAGE(Table1[[#This Row],[Estimated costs 1]:[Estimated costs 20]])</f>
        <v>0</v>
      </c>
      <c r="J539" s="2">
        <f>_xlfn.STDEV.P(Table1[[#This Row],[Estimated costs 1]:[Estimated costs 20]])</f>
        <v>0</v>
      </c>
      <c r="K539" s="2" t="e">
        <f>Table1[[#This Row],[Dev]]/Table1[[#This Row],[Mean]]*100</f>
        <v>#DIV/0!</v>
      </c>
      <c r="L539" s="2">
        <f>Table1[[#This Row],[Estimated costs 1]]-Table1[[#This Row],[Actual cost]]</f>
        <v>0</v>
      </c>
      <c r="M539" s="2" t="e">
        <f>Table1[[#This Row],[Diff 1]]/Table1[[#This Row],[Actual cost]]*100</f>
        <v>#DIV/0!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</row>
    <row r="540" spans="1:33" hidden="1" x14ac:dyDescent="0.3">
      <c r="A540" t="s">
        <v>560</v>
      </c>
      <c r="B540">
        <v>538</v>
      </c>
      <c r="C540" t="str">
        <f>LEFT(Table1[[#This Row],[Contingency id]])</f>
        <v>C</v>
      </c>
      <c r="D540" s="1">
        <v>0</v>
      </c>
      <c r="E540" s="1">
        <v>1.61728395061728</v>
      </c>
      <c r="F540">
        <v>131</v>
      </c>
      <c r="G540">
        <v>81</v>
      </c>
      <c r="H540" s="2">
        <v>0</v>
      </c>
      <c r="I540" s="2">
        <f>AVERAGE(Table1[[#This Row],[Estimated costs 1]:[Estimated costs 20]])</f>
        <v>0</v>
      </c>
      <c r="J540" s="2">
        <f>_xlfn.STDEV.P(Table1[[#This Row],[Estimated costs 1]:[Estimated costs 20]])</f>
        <v>0</v>
      </c>
      <c r="K540" s="2" t="e">
        <f>Table1[[#This Row],[Dev]]/Table1[[#This Row],[Mean]]*100</f>
        <v>#DIV/0!</v>
      </c>
      <c r="L540" s="2">
        <f>Table1[[#This Row],[Estimated costs 1]]-Table1[[#This Row],[Actual cost]]</f>
        <v>0</v>
      </c>
      <c r="M540" s="2" t="e">
        <f>Table1[[#This Row],[Diff 1]]/Table1[[#This Row],[Actual cost]]*100</f>
        <v>#DIV/0!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</row>
    <row r="541" spans="1:33" hidden="1" x14ac:dyDescent="0.3">
      <c r="A541" t="s">
        <v>561</v>
      </c>
      <c r="B541">
        <v>539</v>
      </c>
      <c r="C541" t="str">
        <f>LEFT(Table1[[#This Row],[Contingency id]])</f>
        <v>C</v>
      </c>
      <c r="D541" s="1">
        <v>0</v>
      </c>
      <c r="E541" s="1">
        <v>1.68055555555555</v>
      </c>
      <c r="F541">
        <v>121</v>
      </c>
      <c r="G541">
        <v>72</v>
      </c>
      <c r="H541" s="2">
        <v>0</v>
      </c>
      <c r="I541" s="2">
        <f>AVERAGE(Table1[[#This Row],[Estimated costs 1]:[Estimated costs 20]])</f>
        <v>0</v>
      </c>
      <c r="J541" s="2">
        <f>_xlfn.STDEV.P(Table1[[#This Row],[Estimated costs 1]:[Estimated costs 20]])</f>
        <v>0</v>
      </c>
      <c r="K541" s="2" t="e">
        <f>Table1[[#This Row],[Dev]]/Table1[[#This Row],[Mean]]*100</f>
        <v>#DIV/0!</v>
      </c>
      <c r="L541" s="2">
        <f>Table1[[#This Row],[Estimated costs 1]]-Table1[[#This Row],[Actual cost]]</f>
        <v>0</v>
      </c>
      <c r="M541" s="2" t="e">
        <f>Table1[[#This Row],[Diff 1]]/Table1[[#This Row],[Actual cost]]*100</f>
        <v>#DIV/0!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</row>
    <row r="542" spans="1:33" hidden="1" x14ac:dyDescent="0.3">
      <c r="A542" t="s">
        <v>562</v>
      </c>
      <c r="B542">
        <v>540</v>
      </c>
      <c r="C542" t="str">
        <f>LEFT(Table1[[#This Row],[Contingency id]])</f>
        <v>C</v>
      </c>
      <c r="D542" s="1">
        <v>0</v>
      </c>
      <c r="E542" s="1">
        <v>1.59210526315789</v>
      </c>
      <c r="F542">
        <v>121</v>
      </c>
      <c r="G542">
        <v>76</v>
      </c>
      <c r="H542" s="2">
        <v>0</v>
      </c>
      <c r="I542" s="2">
        <f>AVERAGE(Table1[[#This Row],[Estimated costs 1]:[Estimated costs 20]])</f>
        <v>0</v>
      </c>
      <c r="J542" s="2">
        <f>_xlfn.STDEV.P(Table1[[#This Row],[Estimated costs 1]:[Estimated costs 20]])</f>
        <v>0</v>
      </c>
      <c r="K542" s="2" t="e">
        <f>Table1[[#This Row],[Dev]]/Table1[[#This Row],[Mean]]*100</f>
        <v>#DIV/0!</v>
      </c>
      <c r="L542" s="2">
        <f>Table1[[#This Row],[Estimated costs 1]]-Table1[[#This Row],[Actual cost]]</f>
        <v>0</v>
      </c>
      <c r="M542" s="2" t="e">
        <f>Table1[[#This Row],[Diff 1]]/Table1[[#This Row],[Actual cost]]*100</f>
        <v>#DIV/0!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</row>
    <row r="543" spans="1:33" hidden="1" x14ac:dyDescent="0.3">
      <c r="A543" t="s">
        <v>563</v>
      </c>
      <c r="B543">
        <v>541</v>
      </c>
      <c r="C543" t="str">
        <f>LEFT(Table1[[#This Row],[Contingency id]])</f>
        <v>C</v>
      </c>
      <c r="D543" s="1">
        <v>0</v>
      </c>
      <c r="E543" s="1">
        <v>1.5125</v>
      </c>
      <c r="F543">
        <v>121</v>
      </c>
      <c r="G543">
        <v>80</v>
      </c>
      <c r="H543" s="2">
        <v>0</v>
      </c>
      <c r="I543" s="2">
        <f>AVERAGE(Table1[[#This Row],[Estimated costs 1]:[Estimated costs 20]])</f>
        <v>0</v>
      </c>
      <c r="J543" s="2">
        <f>_xlfn.STDEV.P(Table1[[#This Row],[Estimated costs 1]:[Estimated costs 20]])</f>
        <v>0</v>
      </c>
      <c r="K543" s="2" t="e">
        <f>Table1[[#This Row],[Dev]]/Table1[[#This Row],[Mean]]*100</f>
        <v>#DIV/0!</v>
      </c>
      <c r="L543" s="2">
        <f>Table1[[#This Row],[Estimated costs 1]]-Table1[[#This Row],[Actual cost]]</f>
        <v>0</v>
      </c>
      <c r="M543" s="2" t="e">
        <f>Table1[[#This Row],[Diff 1]]/Table1[[#This Row],[Actual cost]]*100</f>
        <v>#DIV/0!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</row>
    <row r="544" spans="1:33" hidden="1" x14ac:dyDescent="0.3">
      <c r="A544" t="s">
        <v>564</v>
      </c>
      <c r="B544">
        <v>542</v>
      </c>
      <c r="C544" t="str">
        <f>LEFT(Table1[[#This Row],[Contingency id]])</f>
        <v>C</v>
      </c>
      <c r="D544" s="1">
        <v>0</v>
      </c>
      <c r="E544" s="1">
        <v>1.50617283950617</v>
      </c>
      <c r="F544">
        <v>122</v>
      </c>
      <c r="G544">
        <v>81</v>
      </c>
      <c r="H544" s="2">
        <v>0</v>
      </c>
      <c r="I544" s="2">
        <f>AVERAGE(Table1[[#This Row],[Estimated costs 1]:[Estimated costs 20]])</f>
        <v>0</v>
      </c>
      <c r="J544" s="2">
        <f>_xlfn.STDEV.P(Table1[[#This Row],[Estimated costs 1]:[Estimated costs 20]])</f>
        <v>0</v>
      </c>
      <c r="K544" s="2" t="e">
        <f>Table1[[#This Row],[Dev]]/Table1[[#This Row],[Mean]]*100</f>
        <v>#DIV/0!</v>
      </c>
      <c r="L544" s="2">
        <f>Table1[[#This Row],[Estimated costs 1]]-Table1[[#This Row],[Actual cost]]</f>
        <v>0</v>
      </c>
      <c r="M544" s="2" t="e">
        <f>Table1[[#This Row],[Diff 1]]/Table1[[#This Row],[Actual cost]]*100</f>
        <v>#DIV/0!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</row>
    <row r="545" spans="1:33" hidden="1" x14ac:dyDescent="0.3">
      <c r="A545" t="s">
        <v>565</v>
      </c>
      <c r="B545">
        <v>543</v>
      </c>
      <c r="C545" t="str">
        <f>LEFT(Table1[[#This Row],[Contingency id]])</f>
        <v>C</v>
      </c>
      <c r="D545" s="1">
        <v>0</v>
      </c>
      <c r="E545" s="1">
        <v>1.64864864864864</v>
      </c>
      <c r="F545">
        <v>122</v>
      </c>
      <c r="G545">
        <v>74</v>
      </c>
      <c r="H545" s="2">
        <v>0</v>
      </c>
      <c r="I545" s="2">
        <f>AVERAGE(Table1[[#This Row],[Estimated costs 1]:[Estimated costs 20]])</f>
        <v>0</v>
      </c>
      <c r="J545" s="2">
        <f>_xlfn.STDEV.P(Table1[[#This Row],[Estimated costs 1]:[Estimated costs 20]])</f>
        <v>0</v>
      </c>
      <c r="K545" s="2" t="e">
        <f>Table1[[#This Row],[Dev]]/Table1[[#This Row],[Mean]]*100</f>
        <v>#DIV/0!</v>
      </c>
      <c r="L545" s="2">
        <f>Table1[[#This Row],[Estimated costs 1]]-Table1[[#This Row],[Actual cost]]</f>
        <v>0</v>
      </c>
      <c r="M545" s="2" t="e">
        <f>Table1[[#This Row],[Diff 1]]/Table1[[#This Row],[Actual cost]]*100</f>
        <v>#DIV/0!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</row>
    <row r="546" spans="1:33" hidden="1" x14ac:dyDescent="0.3">
      <c r="A546" t="s">
        <v>566</v>
      </c>
      <c r="B546">
        <v>544</v>
      </c>
      <c r="C546" t="str">
        <f>LEFT(Table1[[#This Row],[Contingency id]])</f>
        <v>C</v>
      </c>
      <c r="D546" s="1">
        <v>0</v>
      </c>
      <c r="E546" s="1">
        <v>1.2093023255813899</v>
      </c>
      <c r="F546">
        <v>52</v>
      </c>
      <c r="G546">
        <v>43</v>
      </c>
      <c r="H546" s="2">
        <v>0</v>
      </c>
      <c r="I546" s="2">
        <f>AVERAGE(Table1[[#This Row],[Estimated costs 1]:[Estimated costs 20]])</f>
        <v>0</v>
      </c>
      <c r="J546" s="2">
        <f>_xlfn.STDEV.P(Table1[[#This Row],[Estimated costs 1]:[Estimated costs 20]])</f>
        <v>0</v>
      </c>
      <c r="K546" s="2" t="e">
        <f>Table1[[#This Row],[Dev]]/Table1[[#This Row],[Mean]]*100</f>
        <v>#DIV/0!</v>
      </c>
      <c r="L546" s="2">
        <f>Table1[[#This Row],[Estimated costs 1]]-Table1[[#This Row],[Actual cost]]</f>
        <v>0</v>
      </c>
      <c r="M546" s="2" t="e">
        <f>Table1[[#This Row],[Diff 1]]/Table1[[#This Row],[Actual cost]]*100</f>
        <v>#DIV/0!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</row>
    <row r="547" spans="1:33" hidden="1" x14ac:dyDescent="0.3">
      <c r="A547" t="s">
        <v>567</v>
      </c>
      <c r="B547">
        <v>545</v>
      </c>
      <c r="C547" t="str">
        <f>LEFT(Table1[[#This Row],[Contingency id]])</f>
        <v>C</v>
      </c>
      <c r="D547" s="1">
        <v>0</v>
      </c>
      <c r="E547" s="1">
        <v>1.2653061224489699</v>
      </c>
      <c r="F547">
        <v>62</v>
      </c>
      <c r="G547">
        <v>49</v>
      </c>
      <c r="H547" s="2">
        <v>0</v>
      </c>
      <c r="I547" s="2">
        <f>AVERAGE(Table1[[#This Row],[Estimated costs 1]:[Estimated costs 20]])</f>
        <v>0</v>
      </c>
      <c r="J547" s="2">
        <f>_xlfn.STDEV.P(Table1[[#This Row],[Estimated costs 1]:[Estimated costs 20]])</f>
        <v>0</v>
      </c>
      <c r="K547" s="2" t="e">
        <f>Table1[[#This Row],[Dev]]/Table1[[#This Row],[Mean]]*100</f>
        <v>#DIV/0!</v>
      </c>
      <c r="L547" s="2">
        <f>Table1[[#This Row],[Estimated costs 1]]-Table1[[#This Row],[Actual cost]]</f>
        <v>0</v>
      </c>
      <c r="M547" s="2" t="e">
        <f>Table1[[#This Row],[Diff 1]]/Table1[[#This Row],[Actual cost]]*100</f>
        <v>#DIV/0!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</row>
    <row r="548" spans="1:33" hidden="1" x14ac:dyDescent="0.3">
      <c r="A548" t="s">
        <v>568</v>
      </c>
      <c r="B548">
        <v>546</v>
      </c>
      <c r="C548" t="str">
        <f>LEFT(Table1[[#This Row],[Contingency id]])</f>
        <v>C</v>
      </c>
      <c r="D548" s="1">
        <v>0</v>
      </c>
      <c r="E548" s="1">
        <v>1.2916666666666601</v>
      </c>
      <c r="F548">
        <v>62</v>
      </c>
      <c r="G548">
        <v>48</v>
      </c>
      <c r="H548" s="2">
        <v>0</v>
      </c>
      <c r="I548" s="2">
        <f>AVERAGE(Table1[[#This Row],[Estimated costs 1]:[Estimated costs 20]])</f>
        <v>0</v>
      </c>
      <c r="J548" s="2">
        <f>_xlfn.STDEV.P(Table1[[#This Row],[Estimated costs 1]:[Estimated costs 20]])</f>
        <v>0</v>
      </c>
      <c r="K548" s="2" t="e">
        <f>Table1[[#This Row],[Dev]]/Table1[[#This Row],[Mean]]*100</f>
        <v>#DIV/0!</v>
      </c>
      <c r="L548" s="2">
        <f>Table1[[#This Row],[Estimated costs 1]]-Table1[[#This Row],[Actual cost]]</f>
        <v>0</v>
      </c>
      <c r="M548" s="2" t="e">
        <f>Table1[[#This Row],[Diff 1]]/Table1[[#This Row],[Actual cost]]*100</f>
        <v>#DIV/0!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</row>
    <row r="549" spans="1:33" hidden="1" x14ac:dyDescent="0.3">
      <c r="A549" t="s">
        <v>569</v>
      </c>
      <c r="B549">
        <v>547</v>
      </c>
      <c r="C549" t="str">
        <f>LEFT(Table1[[#This Row],[Contingency id]])</f>
        <v>C</v>
      </c>
      <c r="D549" s="1">
        <v>0</v>
      </c>
      <c r="E549" s="1">
        <v>1.2380952380952299</v>
      </c>
      <c r="F549">
        <v>52</v>
      </c>
      <c r="G549">
        <v>42</v>
      </c>
      <c r="H549" s="2">
        <v>0</v>
      </c>
      <c r="I549" s="2">
        <f>AVERAGE(Table1[[#This Row],[Estimated costs 1]:[Estimated costs 20]])</f>
        <v>0</v>
      </c>
      <c r="J549" s="2">
        <f>_xlfn.STDEV.P(Table1[[#This Row],[Estimated costs 1]:[Estimated costs 20]])</f>
        <v>0</v>
      </c>
      <c r="K549" s="2" t="e">
        <f>Table1[[#This Row],[Dev]]/Table1[[#This Row],[Mean]]*100</f>
        <v>#DIV/0!</v>
      </c>
      <c r="L549" s="2">
        <f>Table1[[#This Row],[Estimated costs 1]]-Table1[[#This Row],[Actual cost]]</f>
        <v>0</v>
      </c>
      <c r="M549" s="2" t="e">
        <f>Table1[[#This Row],[Diff 1]]/Table1[[#This Row],[Actual cost]]*100</f>
        <v>#DIV/0!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</row>
    <row r="550" spans="1:33" hidden="1" x14ac:dyDescent="0.3">
      <c r="A550" t="s">
        <v>570</v>
      </c>
      <c r="B550">
        <v>548</v>
      </c>
      <c r="C550" t="str">
        <f>LEFT(Table1[[#This Row],[Contingency id]])</f>
        <v>C</v>
      </c>
      <c r="D550" s="1">
        <v>0</v>
      </c>
      <c r="E550" s="1">
        <v>1.24</v>
      </c>
      <c r="F550">
        <v>62</v>
      </c>
      <c r="G550">
        <v>50</v>
      </c>
      <c r="H550" s="2">
        <v>0</v>
      </c>
      <c r="I550" s="2">
        <f>AVERAGE(Table1[[#This Row],[Estimated costs 1]:[Estimated costs 20]])</f>
        <v>0</v>
      </c>
      <c r="J550" s="2">
        <f>_xlfn.STDEV.P(Table1[[#This Row],[Estimated costs 1]:[Estimated costs 20]])</f>
        <v>0</v>
      </c>
      <c r="K550" s="2" t="e">
        <f>Table1[[#This Row],[Dev]]/Table1[[#This Row],[Mean]]*100</f>
        <v>#DIV/0!</v>
      </c>
      <c r="L550" s="2">
        <f>Table1[[#This Row],[Estimated costs 1]]-Table1[[#This Row],[Actual cost]]</f>
        <v>0</v>
      </c>
      <c r="M550" s="2" t="e">
        <f>Table1[[#This Row],[Diff 1]]/Table1[[#This Row],[Actual cost]]*100</f>
        <v>#DIV/0!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</row>
    <row r="551" spans="1:33" hidden="1" x14ac:dyDescent="0.3">
      <c r="A551" t="s">
        <v>571</v>
      </c>
      <c r="B551">
        <v>549</v>
      </c>
      <c r="C551" t="str">
        <f>LEFT(Table1[[#This Row],[Contingency id]])</f>
        <v>C</v>
      </c>
      <c r="D551" s="1">
        <v>0</v>
      </c>
      <c r="E551" s="1">
        <v>1.4418604651162701</v>
      </c>
      <c r="F551">
        <v>62</v>
      </c>
      <c r="G551">
        <v>43</v>
      </c>
      <c r="H551" s="2">
        <v>0</v>
      </c>
      <c r="I551" s="2">
        <f>AVERAGE(Table1[[#This Row],[Estimated costs 1]:[Estimated costs 20]])</f>
        <v>0</v>
      </c>
      <c r="J551" s="2">
        <f>_xlfn.STDEV.P(Table1[[#This Row],[Estimated costs 1]:[Estimated costs 20]])</f>
        <v>0</v>
      </c>
      <c r="K551" s="2" t="e">
        <f>Table1[[#This Row],[Dev]]/Table1[[#This Row],[Mean]]*100</f>
        <v>#DIV/0!</v>
      </c>
      <c r="L551" s="2">
        <f>Table1[[#This Row],[Estimated costs 1]]-Table1[[#This Row],[Actual cost]]</f>
        <v>0</v>
      </c>
      <c r="M551" s="2" t="e">
        <f>Table1[[#This Row],[Diff 1]]/Table1[[#This Row],[Actual cost]]*100</f>
        <v>#DIV/0!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</row>
    <row r="552" spans="1:33" hidden="1" x14ac:dyDescent="0.3">
      <c r="A552" t="s">
        <v>572</v>
      </c>
      <c r="B552">
        <v>550</v>
      </c>
      <c r="C552" t="str">
        <f>LEFT(Table1[[#This Row],[Contingency id]])</f>
        <v>C</v>
      </c>
      <c r="D552" s="1">
        <v>0</v>
      </c>
      <c r="E552" s="1">
        <v>1.09523809523809</v>
      </c>
      <c r="F552">
        <v>23</v>
      </c>
      <c r="G552">
        <v>21</v>
      </c>
      <c r="H552" s="2">
        <v>0</v>
      </c>
      <c r="I552" s="2">
        <f>AVERAGE(Table1[[#This Row],[Estimated costs 1]:[Estimated costs 20]])</f>
        <v>0</v>
      </c>
      <c r="J552" s="2">
        <f>_xlfn.STDEV.P(Table1[[#This Row],[Estimated costs 1]:[Estimated costs 20]])</f>
        <v>0</v>
      </c>
      <c r="K552" s="2" t="e">
        <f>Table1[[#This Row],[Dev]]/Table1[[#This Row],[Mean]]*100</f>
        <v>#DIV/0!</v>
      </c>
      <c r="L552" s="2">
        <f>Table1[[#This Row],[Estimated costs 1]]-Table1[[#This Row],[Actual cost]]</f>
        <v>0</v>
      </c>
      <c r="M552" s="2" t="e">
        <f>Table1[[#This Row],[Diff 1]]/Table1[[#This Row],[Actual cost]]*100</f>
        <v>#DIV/0!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</row>
    <row r="553" spans="1:33" hidden="1" x14ac:dyDescent="0.3">
      <c r="A553" t="s">
        <v>573</v>
      </c>
      <c r="B553">
        <v>551</v>
      </c>
      <c r="C553" t="str">
        <f>LEFT(Table1[[#This Row],[Contingency id]])</f>
        <v>C</v>
      </c>
      <c r="D553" s="1">
        <v>0</v>
      </c>
      <c r="E553" s="1">
        <v>1.09523809523809</v>
      </c>
      <c r="F553">
        <v>23</v>
      </c>
      <c r="G553">
        <v>21</v>
      </c>
      <c r="H553" s="2">
        <v>0</v>
      </c>
      <c r="I553" s="2">
        <f>AVERAGE(Table1[[#This Row],[Estimated costs 1]:[Estimated costs 20]])</f>
        <v>0</v>
      </c>
      <c r="J553" s="2">
        <f>_xlfn.STDEV.P(Table1[[#This Row],[Estimated costs 1]:[Estimated costs 20]])</f>
        <v>0</v>
      </c>
      <c r="K553" s="2" t="e">
        <f>Table1[[#This Row],[Dev]]/Table1[[#This Row],[Mean]]*100</f>
        <v>#DIV/0!</v>
      </c>
      <c r="L553" s="2">
        <f>Table1[[#This Row],[Estimated costs 1]]-Table1[[#This Row],[Actual cost]]</f>
        <v>0</v>
      </c>
      <c r="M553" s="2" t="e">
        <f>Table1[[#This Row],[Diff 1]]/Table1[[#This Row],[Actual cost]]*100</f>
        <v>#DIV/0!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</row>
    <row r="554" spans="1:33" hidden="1" x14ac:dyDescent="0.3">
      <c r="A554" t="s">
        <v>574</v>
      </c>
      <c r="B554">
        <v>552</v>
      </c>
      <c r="C554" t="str">
        <f>LEFT(Table1[[#This Row],[Contingency id]])</f>
        <v>C</v>
      </c>
      <c r="D554" s="1">
        <v>0</v>
      </c>
      <c r="E554" s="1">
        <v>1.2105263157894699</v>
      </c>
      <c r="F554">
        <v>23</v>
      </c>
      <c r="G554">
        <v>19</v>
      </c>
      <c r="H554" s="2">
        <v>0</v>
      </c>
      <c r="I554" s="2">
        <f>AVERAGE(Table1[[#This Row],[Estimated costs 1]:[Estimated costs 20]])</f>
        <v>0</v>
      </c>
      <c r="J554" s="2">
        <f>_xlfn.STDEV.P(Table1[[#This Row],[Estimated costs 1]:[Estimated costs 20]])</f>
        <v>0</v>
      </c>
      <c r="K554" s="2" t="e">
        <f>Table1[[#This Row],[Dev]]/Table1[[#This Row],[Mean]]*100</f>
        <v>#DIV/0!</v>
      </c>
      <c r="L554" s="2">
        <f>Table1[[#This Row],[Estimated costs 1]]-Table1[[#This Row],[Actual cost]]</f>
        <v>0</v>
      </c>
      <c r="M554" s="2" t="e">
        <f>Table1[[#This Row],[Diff 1]]/Table1[[#This Row],[Actual cost]]*100</f>
        <v>#DIV/0!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</row>
    <row r="555" spans="1:33" hidden="1" x14ac:dyDescent="0.3">
      <c r="A555" t="s">
        <v>575</v>
      </c>
      <c r="B555">
        <v>553</v>
      </c>
      <c r="C555" t="str">
        <f>LEFT(Table1[[#This Row],[Contingency id]])</f>
        <v>C</v>
      </c>
      <c r="D555" s="1">
        <v>0</v>
      </c>
      <c r="E555" s="1">
        <v>1.0454545454545401</v>
      </c>
      <c r="F555">
        <v>23</v>
      </c>
      <c r="G555">
        <v>22</v>
      </c>
      <c r="H555" s="2">
        <v>0</v>
      </c>
      <c r="I555" s="2">
        <f>AVERAGE(Table1[[#This Row],[Estimated costs 1]:[Estimated costs 20]])</f>
        <v>0</v>
      </c>
      <c r="J555" s="2">
        <f>_xlfn.STDEV.P(Table1[[#This Row],[Estimated costs 1]:[Estimated costs 20]])</f>
        <v>0</v>
      </c>
      <c r="K555" s="2" t="e">
        <f>Table1[[#This Row],[Dev]]/Table1[[#This Row],[Mean]]*100</f>
        <v>#DIV/0!</v>
      </c>
      <c r="L555" s="2">
        <f>Table1[[#This Row],[Estimated costs 1]]-Table1[[#This Row],[Actual cost]]</f>
        <v>0</v>
      </c>
      <c r="M555" s="2" t="e">
        <f>Table1[[#This Row],[Diff 1]]/Table1[[#This Row],[Actual cost]]*100</f>
        <v>#DIV/0!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</row>
    <row r="556" spans="1:33" hidden="1" x14ac:dyDescent="0.3">
      <c r="A556" t="s">
        <v>576</v>
      </c>
      <c r="B556">
        <v>554</v>
      </c>
      <c r="C556" t="str">
        <f>LEFT(Table1[[#This Row],[Contingency id]])</f>
        <v>C</v>
      </c>
      <c r="D556" s="1">
        <v>0</v>
      </c>
      <c r="E556" s="1">
        <v>1.0454545454545401</v>
      </c>
      <c r="F556">
        <v>23</v>
      </c>
      <c r="G556">
        <v>22</v>
      </c>
      <c r="H556" s="2">
        <v>0</v>
      </c>
      <c r="I556" s="2">
        <f>AVERAGE(Table1[[#This Row],[Estimated costs 1]:[Estimated costs 20]])</f>
        <v>0</v>
      </c>
      <c r="J556" s="2">
        <f>_xlfn.STDEV.P(Table1[[#This Row],[Estimated costs 1]:[Estimated costs 20]])</f>
        <v>0</v>
      </c>
      <c r="K556" s="2" t="e">
        <f>Table1[[#This Row],[Dev]]/Table1[[#This Row],[Mean]]*100</f>
        <v>#DIV/0!</v>
      </c>
      <c r="L556" s="2">
        <f>Table1[[#This Row],[Estimated costs 1]]-Table1[[#This Row],[Actual cost]]</f>
        <v>0</v>
      </c>
      <c r="M556" s="2" t="e">
        <f>Table1[[#This Row],[Diff 1]]/Table1[[#This Row],[Actual cost]]*100</f>
        <v>#DIV/0!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</row>
    <row r="557" spans="1:33" hidden="1" x14ac:dyDescent="0.3">
      <c r="A557" t="s">
        <v>577</v>
      </c>
      <c r="B557">
        <v>555</v>
      </c>
      <c r="C557" t="str">
        <f>LEFT(Table1[[#This Row],[Contingency id]])</f>
        <v>C</v>
      </c>
      <c r="D557" s="1">
        <v>0</v>
      </c>
      <c r="E557" s="1">
        <v>1.0454545454545401</v>
      </c>
      <c r="F557">
        <v>23</v>
      </c>
      <c r="G557">
        <v>22</v>
      </c>
      <c r="H557" s="2">
        <v>0</v>
      </c>
      <c r="I557" s="2">
        <f>AVERAGE(Table1[[#This Row],[Estimated costs 1]:[Estimated costs 20]])</f>
        <v>0</v>
      </c>
      <c r="J557" s="2">
        <f>_xlfn.STDEV.P(Table1[[#This Row],[Estimated costs 1]:[Estimated costs 20]])</f>
        <v>0</v>
      </c>
      <c r="K557" s="2" t="e">
        <f>Table1[[#This Row],[Dev]]/Table1[[#This Row],[Mean]]*100</f>
        <v>#DIV/0!</v>
      </c>
      <c r="L557" s="2">
        <f>Table1[[#This Row],[Estimated costs 1]]-Table1[[#This Row],[Actual cost]]</f>
        <v>0</v>
      </c>
      <c r="M557" s="2" t="e">
        <f>Table1[[#This Row],[Diff 1]]/Table1[[#This Row],[Actual cost]]*100</f>
        <v>#DIV/0!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</row>
    <row r="558" spans="1:33" hidden="1" x14ac:dyDescent="0.3">
      <c r="A558" t="s">
        <v>578</v>
      </c>
      <c r="B558">
        <v>556</v>
      </c>
      <c r="C558" t="str">
        <f>LEFT(Table1[[#This Row],[Contingency id]])</f>
        <v>C</v>
      </c>
      <c r="D558" s="1">
        <v>0</v>
      </c>
      <c r="E558" s="1">
        <v>1.09523809523809</v>
      </c>
      <c r="F558">
        <v>23</v>
      </c>
      <c r="G558">
        <v>21</v>
      </c>
      <c r="H558" s="2">
        <v>0</v>
      </c>
      <c r="I558" s="2">
        <f>AVERAGE(Table1[[#This Row],[Estimated costs 1]:[Estimated costs 20]])</f>
        <v>0</v>
      </c>
      <c r="J558" s="2">
        <f>_xlfn.STDEV.P(Table1[[#This Row],[Estimated costs 1]:[Estimated costs 20]])</f>
        <v>0</v>
      </c>
      <c r="K558" s="2" t="e">
        <f>Table1[[#This Row],[Dev]]/Table1[[#This Row],[Mean]]*100</f>
        <v>#DIV/0!</v>
      </c>
      <c r="L558" s="2">
        <f>Table1[[#This Row],[Estimated costs 1]]-Table1[[#This Row],[Actual cost]]</f>
        <v>0</v>
      </c>
      <c r="M558" s="2" t="e">
        <f>Table1[[#This Row],[Diff 1]]/Table1[[#This Row],[Actual cost]]*100</f>
        <v>#DIV/0!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</row>
    <row r="559" spans="1:33" hidden="1" x14ac:dyDescent="0.3">
      <c r="A559" t="s">
        <v>579</v>
      </c>
      <c r="B559">
        <v>557</v>
      </c>
      <c r="C559" t="str">
        <f>LEFT(Table1[[#This Row],[Contingency id]])</f>
        <v>C</v>
      </c>
      <c r="D559" s="1">
        <v>0</v>
      </c>
      <c r="E559" s="1">
        <v>1.09523809523809</v>
      </c>
      <c r="F559">
        <v>23</v>
      </c>
      <c r="G559">
        <v>21</v>
      </c>
      <c r="H559" s="2">
        <v>0</v>
      </c>
      <c r="I559" s="2">
        <f>AVERAGE(Table1[[#This Row],[Estimated costs 1]:[Estimated costs 20]])</f>
        <v>0</v>
      </c>
      <c r="J559" s="2">
        <f>_xlfn.STDEV.P(Table1[[#This Row],[Estimated costs 1]:[Estimated costs 20]])</f>
        <v>0</v>
      </c>
      <c r="K559" s="2" t="e">
        <f>Table1[[#This Row],[Dev]]/Table1[[#This Row],[Mean]]*100</f>
        <v>#DIV/0!</v>
      </c>
      <c r="L559" s="2">
        <f>Table1[[#This Row],[Estimated costs 1]]-Table1[[#This Row],[Actual cost]]</f>
        <v>0</v>
      </c>
      <c r="M559" s="2" t="e">
        <f>Table1[[#This Row],[Diff 1]]/Table1[[#This Row],[Actual cost]]*100</f>
        <v>#DIV/0!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</row>
    <row r="560" spans="1:33" hidden="1" x14ac:dyDescent="0.3">
      <c r="A560" t="s">
        <v>580</v>
      </c>
      <c r="B560">
        <v>558</v>
      </c>
      <c r="C560" t="str">
        <f>LEFT(Table1[[#This Row],[Contingency id]])</f>
        <v>C</v>
      </c>
      <c r="D560" s="1">
        <v>0</v>
      </c>
      <c r="E560" s="1">
        <v>1.1499999999999999</v>
      </c>
      <c r="F560">
        <v>23</v>
      </c>
      <c r="G560">
        <v>20</v>
      </c>
      <c r="H560" s="2">
        <v>0</v>
      </c>
      <c r="I560" s="2">
        <f>AVERAGE(Table1[[#This Row],[Estimated costs 1]:[Estimated costs 20]])</f>
        <v>0</v>
      </c>
      <c r="J560" s="2">
        <f>_xlfn.STDEV.P(Table1[[#This Row],[Estimated costs 1]:[Estimated costs 20]])</f>
        <v>0</v>
      </c>
      <c r="K560" s="2" t="e">
        <f>Table1[[#This Row],[Dev]]/Table1[[#This Row],[Mean]]*100</f>
        <v>#DIV/0!</v>
      </c>
      <c r="L560" s="2">
        <f>Table1[[#This Row],[Estimated costs 1]]-Table1[[#This Row],[Actual cost]]</f>
        <v>0</v>
      </c>
      <c r="M560" s="2" t="e">
        <f>Table1[[#This Row],[Diff 1]]/Table1[[#This Row],[Actual cost]]*100</f>
        <v>#DIV/0!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</row>
    <row r="561" spans="1:33" hidden="1" x14ac:dyDescent="0.3">
      <c r="A561" t="s">
        <v>581</v>
      </c>
      <c r="B561">
        <v>559</v>
      </c>
      <c r="C561" t="str">
        <f>LEFT(Table1[[#This Row],[Contingency id]])</f>
        <v>C</v>
      </c>
      <c r="D561" s="1">
        <v>0</v>
      </c>
      <c r="E561" s="1">
        <v>1.0454545454545401</v>
      </c>
      <c r="F561">
        <v>23</v>
      </c>
      <c r="G561">
        <v>22</v>
      </c>
      <c r="H561" s="2">
        <v>0</v>
      </c>
      <c r="I561" s="2">
        <f>AVERAGE(Table1[[#This Row],[Estimated costs 1]:[Estimated costs 20]])</f>
        <v>0</v>
      </c>
      <c r="J561" s="2">
        <f>_xlfn.STDEV.P(Table1[[#This Row],[Estimated costs 1]:[Estimated costs 20]])</f>
        <v>0</v>
      </c>
      <c r="K561" s="2" t="e">
        <f>Table1[[#This Row],[Dev]]/Table1[[#This Row],[Mean]]*100</f>
        <v>#DIV/0!</v>
      </c>
      <c r="L561" s="2">
        <f>Table1[[#This Row],[Estimated costs 1]]-Table1[[#This Row],[Actual cost]]</f>
        <v>0</v>
      </c>
      <c r="M561" s="2" t="e">
        <f>Table1[[#This Row],[Diff 1]]/Table1[[#This Row],[Actual cost]]*100</f>
        <v>#DIV/0!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</row>
    <row r="562" spans="1:33" hidden="1" x14ac:dyDescent="0.3">
      <c r="A562" t="s">
        <v>582</v>
      </c>
      <c r="B562">
        <v>560</v>
      </c>
      <c r="C562" t="str">
        <f>LEFT(Table1[[#This Row],[Contingency id]])</f>
        <v>C</v>
      </c>
      <c r="D562" s="1">
        <v>0</v>
      </c>
      <c r="E562" s="1">
        <v>1.09523809523809</v>
      </c>
      <c r="F562">
        <v>23</v>
      </c>
      <c r="G562">
        <v>21</v>
      </c>
      <c r="H562" s="2">
        <v>0</v>
      </c>
      <c r="I562" s="2">
        <f>AVERAGE(Table1[[#This Row],[Estimated costs 1]:[Estimated costs 20]])</f>
        <v>0</v>
      </c>
      <c r="J562" s="2">
        <f>_xlfn.STDEV.P(Table1[[#This Row],[Estimated costs 1]:[Estimated costs 20]])</f>
        <v>0</v>
      </c>
      <c r="K562" s="2" t="e">
        <f>Table1[[#This Row],[Dev]]/Table1[[#This Row],[Mean]]*100</f>
        <v>#DIV/0!</v>
      </c>
      <c r="L562" s="2">
        <f>Table1[[#This Row],[Estimated costs 1]]-Table1[[#This Row],[Actual cost]]</f>
        <v>0</v>
      </c>
      <c r="M562" s="2" t="e">
        <f>Table1[[#This Row],[Diff 1]]/Table1[[#This Row],[Actual cost]]*100</f>
        <v>#DIV/0!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</row>
    <row r="563" spans="1:33" hidden="1" x14ac:dyDescent="0.3">
      <c r="A563" t="s">
        <v>583</v>
      </c>
      <c r="B563">
        <v>561</v>
      </c>
      <c r="C563" t="str">
        <f>LEFT(Table1[[#This Row],[Contingency id]])</f>
        <v>C</v>
      </c>
      <c r="D563" s="1">
        <v>0</v>
      </c>
      <c r="E563" s="1">
        <v>1</v>
      </c>
      <c r="F563">
        <v>23</v>
      </c>
      <c r="G563">
        <v>23</v>
      </c>
      <c r="H563" s="2">
        <v>0</v>
      </c>
      <c r="I563" s="2">
        <f>AVERAGE(Table1[[#This Row],[Estimated costs 1]:[Estimated costs 20]])</f>
        <v>0</v>
      </c>
      <c r="J563" s="2">
        <f>_xlfn.STDEV.P(Table1[[#This Row],[Estimated costs 1]:[Estimated costs 20]])</f>
        <v>0</v>
      </c>
      <c r="K563" s="2" t="e">
        <f>Table1[[#This Row],[Dev]]/Table1[[#This Row],[Mean]]*100</f>
        <v>#DIV/0!</v>
      </c>
      <c r="L563" s="2">
        <f>Table1[[#This Row],[Estimated costs 1]]-Table1[[#This Row],[Actual cost]]</f>
        <v>0</v>
      </c>
      <c r="M563" s="2" t="e">
        <f>Table1[[#This Row],[Diff 1]]/Table1[[#This Row],[Actual cost]]*100</f>
        <v>#DIV/0!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</row>
    <row r="564" spans="1:33" hidden="1" x14ac:dyDescent="0.3">
      <c r="A564" t="s">
        <v>584</v>
      </c>
      <c r="B564">
        <v>562</v>
      </c>
      <c r="C564" t="str">
        <f>LEFT(Table1[[#This Row],[Contingency id]])</f>
        <v>C</v>
      </c>
      <c r="D564" s="1">
        <v>0</v>
      </c>
      <c r="E564" s="1">
        <v>1.51136363636363</v>
      </c>
      <c r="F564">
        <v>133</v>
      </c>
      <c r="G564">
        <v>88</v>
      </c>
      <c r="H564" s="2">
        <v>0</v>
      </c>
      <c r="I564" s="2">
        <f>AVERAGE(Table1[[#This Row],[Estimated costs 1]:[Estimated costs 20]])</f>
        <v>0</v>
      </c>
      <c r="J564" s="2">
        <f>_xlfn.STDEV.P(Table1[[#This Row],[Estimated costs 1]:[Estimated costs 20]])</f>
        <v>0</v>
      </c>
      <c r="K564" s="2" t="e">
        <f>Table1[[#This Row],[Dev]]/Table1[[#This Row],[Mean]]*100</f>
        <v>#DIV/0!</v>
      </c>
      <c r="L564" s="2">
        <f>Table1[[#This Row],[Estimated costs 1]]-Table1[[#This Row],[Actual cost]]</f>
        <v>0</v>
      </c>
      <c r="M564" s="2" t="e">
        <f>Table1[[#This Row],[Diff 1]]/Table1[[#This Row],[Actual cost]]*100</f>
        <v>#DIV/0!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</row>
    <row r="565" spans="1:33" hidden="1" x14ac:dyDescent="0.3">
      <c r="A565" t="s">
        <v>585</v>
      </c>
      <c r="B565">
        <v>563</v>
      </c>
      <c r="C565" t="str">
        <f>LEFT(Table1[[#This Row],[Contingency id]])</f>
        <v>C</v>
      </c>
      <c r="D565" s="1">
        <v>0</v>
      </c>
      <c r="E565" s="1">
        <v>1.5340909090909001</v>
      </c>
      <c r="F565">
        <v>135</v>
      </c>
      <c r="G565">
        <v>88</v>
      </c>
      <c r="H565" s="2">
        <v>0</v>
      </c>
      <c r="I565" s="2">
        <f>AVERAGE(Table1[[#This Row],[Estimated costs 1]:[Estimated costs 20]])</f>
        <v>0</v>
      </c>
      <c r="J565" s="2">
        <f>_xlfn.STDEV.P(Table1[[#This Row],[Estimated costs 1]:[Estimated costs 20]])</f>
        <v>0</v>
      </c>
      <c r="K565" s="2" t="e">
        <f>Table1[[#This Row],[Dev]]/Table1[[#This Row],[Mean]]*100</f>
        <v>#DIV/0!</v>
      </c>
      <c r="L565" s="2">
        <f>Table1[[#This Row],[Estimated costs 1]]-Table1[[#This Row],[Actual cost]]</f>
        <v>0</v>
      </c>
      <c r="M565" s="2" t="e">
        <f>Table1[[#This Row],[Diff 1]]/Table1[[#This Row],[Actual cost]]*100</f>
        <v>#DIV/0!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</row>
    <row r="566" spans="1:33" hidden="1" x14ac:dyDescent="0.3">
      <c r="A566" t="s">
        <v>586</v>
      </c>
      <c r="B566">
        <v>564</v>
      </c>
      <c r="C566" t="str">
        <f>LEFT(Table1[[#This Row],[Contingency id]])</f>
        <v>C</v>
      </c>
      <c r="D566" s="1">
        <v>0</v>
      </c>
      <c r="E566" s="1">
        <v>1.6097560975609699</v>
      </c>
      <c r="F566">
        <v>132</v>
      </c>
      <c r="G566">
        <v>82</v>
      </c>
      <c r="H566" s="2">
        <v>0</v>
      </c>
      <c r="I566" s="2">
        <f>AVERAGE(Table1[[#This Row],[Estimated costs 1]:[Estimated costs 20]])</f>
        <v>0</v>
      </c>
      <c r="J566" s="2">
        <f>_xlfn.STDEV.P(Table1[[#This Row],[Estimated costs 1]:[Estimated costs 20]])</f>
        <v>0</v>
      </c>
      <c r="K566" s="2" t="e">
        <f>Table1[[#This Row],[Dev]]/Table1[[#This Row],[Mean]]*100</f>
        <v>#DIV/0!</v>
      </c>
      <c r="L566" s="2">
        <f>Table1[[#This Row],[Estimated costs 1]]-Table1[[#This Row],[Actual cost]]</f>
        <v>0</v>
      </c>
      <c r="M566" s="2" t="e">
        <f>Table1[[#This Row],[Diff 1]]/Table1[[#This Row],[Actual cost]]*100</f>
        <v>#DIV/0!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</row>
    <row r="567" spans="1:33" hidden="1" x14ac:dyDescent="0.3">
      <c r="A567" t="s">
        <v>587</v>
      </c>
      <c r="B567">
        <v>565</v>
      </c>
      <c r="C567" t="str">
        <f>LEFT(Table1[[#This Row],[Contingency id]])</f>
        <v>C</v>
      </c>
      <c r="D567" s="1">
        <v>0</v>
      </c>
      <c r="E567" s="1">
        <v>1.6024096385542099</v>
      </c>
      <c r="F567">
        <v>133</v>
      </c>
      <c r="G567">
        <v>83</v>
      </c>
      <c r="H567" s="2">
        <v>0</v>
      </c>
      <c r="I567" s="2">
        <f>AVERAGE(Table1[[#This Row],[Estimated costs 1]:[Estimated costs 20]])</f>
        <v>0</v>
      </c>
      <c r="J567" s="2">
        <f>_xlfn.STDEV.P(Table1[[#This Row],[Estimated costs 1]:[Estimated costs 20]])</f>
        <v>0</v>
      </c>
      <c r="K567" s="2" t="e">
        <f>Table1[[#This Row],[Dev]]/Table1[[#This Row],[Mean]]*100</f>
        <v>#DIV/0!</v>
      </c>
      <c r="L567" s="2">
        <f>Table1[[#This Row],[Estimated costs 1]]-Table1[[#This Row],[Actual cost]]</f>
        <v>0</v>
      </c>
      <c r="M567" s="2" t="e">
        <f>Table1[[#This Row],[Diff 1]]/Table1[[#This Row],[Actual cost]]*100</f>
        <v>#DIV/0!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</row>
    <row r="568" spans="1:33" hidden="1" x14ac:dyDescent="0.3">
      <c r="A568" t="s">
        <v>588</v>
      </c>
      <c r="B568">
        <v>566</v>
      </c>
      <c r="C568" t="str">
        <f>LEFT(Table1[[#This Row],[Contingency id]])</f>
        <v>C</v>
      </c>
      <c r="D568" s="1">
        <v>0</v>
      </c>
      <c r="E568" s="1">
        <v>1.5833333333333299</v>
      </c>
      <c r="F568">
        <v>133</v>
      </c>
      <c r="G568">
        <v>84</v>
      </c>
      <c r="H568" s="2">
        <v>0</v>
      </c>
      <c r="I568" s="2">
        <f>AVERAGE(Table1[[#This Row],[Estimated costs 1]:[Estimated costs 20]])</f>
        <v>0</v>
      </c>
      <c r="J568" s="2">
        <f>_xlfn.STDEV.P(Table1[[#This Row],[Estimated costs 1]:[Estimated costs 20]])</f>
        <v>0</v>
      </c>
      <c r="K568" s="2" t="e">
        <f>Table1[[#This Row],[Dev]]/Table1[[#This Row],[Mean]]*100</f>
        <v>#DIV/0!</v>
      </c>
      <c r="L568" s="2">
        <f>Table1[[#This Row],[Estimated costs 1]]-Table1[[#This Row],[Actual cost]]</f>
        <v>0</v>
      </c>
      <c r="M568" s="2" t="e">
        <f>Table1[[#This Row],[Diff 1]]/Table1[[#This Row],[Actual cost]]*100</f>
        <v>#DIV/0!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</row>
    <row r="569" spans="1:33" hidden="1" x14ac:dyDescent="0.3">
      <c r="A569" t="s">
        <v>589</v>
      </c>
      <c r="B569">
        <v>567</v>
      </c>
      <c r="C569" t="str">
        <f>LEFT(Table1[[#This Row],[Contingency id]])</f>
        <v>C</v>
      </c>
      <c r="D569" s="1">
        <v>0</v>
      </c>
      <c r="E569" s="1">
        <v>1.49438202247191</v>
      </c>
      <c r="F569">
        <v>133</v>
      </c>
      <c r="G569">
        <v>89</v>
      </c>
      <c r="H569" s="2">
        <v>0</v>
      </c>
      <c r="I569" s="2">
        <f>AVERAGE(Table1[[#This Row],[Estimated costs 1]:[Estimated costs 20]])</f>
        <v>0</v>
      </c>
      <c r="J569" s="2">
        <f>_xlfn.STDEV.P(Table1[[#This Row],[Estimated costs 1]:[Estimated costs 20]])</f>
        <v>0</v>
      </c>
      <c r="K569" s="2" t="e">
        <f>Table1[[#This Row],[Dev]]/Table1[[#This Row],[Mean]]*100</f>
        <v>#DIV/0!</v>
      </c>
      <c r="L569" s="2">
        <f>Table1[[#This Row],[Estimated costs 1]]-Table1[[#This Row],[Actual cost]]</f>
        <v>0</v>
      </c>
      <c r="M569" s="2" t="e">
        <f>Table1[[#This Row],[Diff 1]]/Table1[[#This Row],[Actual cost]]*100</f>
        <v>#DIV/0!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</row>
    <row r="570" spans="1:33" hidden="1" x14ac:dyDescent="0.3">
      <c r="A570" t="s">
        <v>590</v>
      </c>
      <c r="B570">
        <v>568</v>
      </c>
      <c r="C570" t="str">
        <f>LEFT(Table1[[#This Row],[Contingency id]])</f>
        <v>C</v>
      </c>
      <c r="D570" s="1">
        <v>0</v>
      </c>
      <c r="E570" s="1">
        <v>1.6024096385542099</v>
      </c>
      <c r="F570">
        <v>133</v>
      </c>
      <c r="G570">
        <v>83</v>
      </c>
      <c r="H570" s="2">
        <v>0</v>
      </c>
      <c r="I570" s="2">
        <f>AVERAGE(Table1[[#This Row],[Estimated costs 1]:[Estimated costs 20]])</f>
        <v>0</v>
      </c>
      <c r="J570" s="2">
        <f>_xlfn.STDEV.P(Table1[[#This Row],[Estimated costs 1]:[Estimated costs 20]])</f>
        <v>0</v>
      </c>
      <c r="K570" s="2" t="e">
        <f>Table1[[#This Row],[Dev]]/Table1[[#This Row],[Mean]]*100</f>
        <v>#DIV/0!</v>
      </c>
      <c r="L570" s="2">
        <f>Table1[[#This Row],[Estimated costs 1]]-Table1[[#This Row],[Actual cost]]</f>
        <v>0</v>
      </c>
      <c r="M570" s="2" t="e">
        <f>Table1[[#This Row],[Diff 1]]/Table1[[#This Row],[Actual cost]]*100</f>
        <v>#DIV/0!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</row>
    <row r="571" spans="1:33" hidden="1" x14ac:dyDescent="0.3">
      <c r="A571" t="s">
        <v>591</v>
      </c>
      <c r="B571">
        <v>569</v>
      </c>
      <c r="C571" t="str">
        <f>LEFT(Table1[[#This Row],[Contingency id]])</f>
        <v>C</v>
      </c>
      <c r="D571" s="1">
        <v>0</v>
      </c>
      <c r="E571" s="1">
        <v>1.6625000000000001</v>
      </c>
      <c r="F571">
        <v>133</v>
      </c>
      <c r="G571">
        <v>80</v>
      </c>
      <c r="H571" s="2">
        <v>0</v>
      </c>
      <c r="I571" s="2">
        <f>AVERAGE(Table1[[#This Row],[Estimated costs 1]:[Estimated costs 20]])</f>
        <v>0</v>
      </c>
      <c r="J571" s="2">
        <f>_xlfn.STDEV.P(Table1[[#This Row],[Estimated costs 1]:[Estimated costs 20]])</f>
        <v>0</v>
      </c>
      <c r="K571" s="2" t="e">
        <f>Table1[[#This Row],[Dev]]/Table1[[#This Row],[Mean]]*100</f>
        <v>#DIV/0!</v>
      </c>
      <c r="L571" s="2">
        <f>Table1[[#This Row],[Estimated costs 1]]-Table1[[#This Row],[Actual cost]]</f>
        <v>0</v>
      </c>
      <c r="M571" s="2" t="e">
        <f>Table1[[#This Row],[Diff 1]]/Table1[[#This Row],[Actual cost]]*100</f>
        <v>#DIV/0!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</row>
    <row r="572" spans="1:33" hidden="1" x14ac:dyDescent="0.3">
      <c r="A572" t="s">
        <v>592</v>
      </c>
      <c r="B572">
        <v>570</v>
      </c>
      <c r="C572" t="str">
        <f>LEFT(Table1[[#This Row],[Contingency id]])</f>
        <v>C</v>
      </c>
      <c r="D572" s="1">
        <v>0</v>
      </c>
      <c r="E572" s="1">
        <v>1.71428571428571</v>
      </c>
      <c r="F572">
        <v>132</v>
      </c>
      <c r="G572">
        <v>77</v>
      </c>
      <c r="H572" s="2">
        <v>0</v>
      </c>
      <c r="I572" s="2">
        <f>AVERAGE(Table1[[#This Row],[Estimated costs 1]:[Estimated costs 20]])</f>
        <v>0</v>
      </c>
      <c r="J572" s="2">
        <f>_xlfn.STDEV.P(Table1[[#This Row],[Estimated costs 1]:[Estimated costs 20]])</f>
        <v>0</v>
      </c>
      <c r="K572" s="2" t="e">
        <f>Table1[[#This Row],[Dev]]/Table1[[#This Row],[Mean]]*100</f>
        <v>#DIV/0!</v>
      </c>
      <c r="L572" s="2">
        <f>Table1[[#This Row],[Estimated costs 1]]-Table1[[#This Row],[Actual cost]]</f>
        <v>0</v>
      </c>
      <c r="M572" s="2" t="e">
        <f>Table1[[#This Row],[Diff 1]]/Table1[[#This Row],[Actual cost]]*100</f>
        <v>#DIV/0!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</row>
    <row r="573" spans="1:33" hidden="1" x14ac:dyDescent="0.3">
      <c r="A573" t="s">
        <v>593</v>
      </c>
      <c r="B573">
        <v>571</v>
      </c>
      <c r="C573" t="str">
        <f>LEFT(Table1[[#This Row],[Contingency id]])</f>
        <v>C</v>
      </c>
      <c r="D573" s="1">
        <v>0</v>
      </c>
      <c r="E573" s="1">
        <v>1.5647058823529401</v>
      </c>
      <c r="F573">
        <v>133</v>
      </c>
      <c r="G573">
        <v>85</v>
      </c>
      <c r="H573" s="2">
        <v>0</v>
      </c>
      <c r="I573" s="2">
        <f>AVERAGE(Table1[[#This Row],[Estimated costs 1]:[Estimated costs 20]])</f>
        <v>0</v>
      </c>
      <c r="J573" s="2">
        <f>_xlfn.STDEV.P(Table1[[#This Row],[Estimated costs 1]:[Estimated costs 20]])</f>
        <v>0</v>
      </c>
      <c r="K573" s="2" t="e">
        <f>Table1[[#This Row],[Dev]]/Table1[[#This Row],[Mean]]*100</f>
        <v>#DIV/0!</v>
      </c>
      <c r="L573" s="2">
        <f>Table1[[#This Row],[Estimated costs 1]]-Table1[[#This Row],[Actual cost]]</f>
        <v>0</v>
      </c>
      <c r="M573" s="2" t="e">
        <f>Table1[[#This Row],[Diff 1]]/Table1[[#This Row],[Actual cost]]*100</f>
        <v>#DIV/0!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</row>
    <row r="574" spans="1:33" hidden="1" x14ac:dyDescent="0.3">
      <c r="A574" t="s">
        <v>594</v>
      </c>
      <c r="B574">
        <v>572</v>
      </c>
      <c r="C574" t="str">
        <f>LEFT(Table1[[#This Row],[Contingency id]])</f>
        <v>C</v>
      </c>
      <c r="D574" s="1">
        <v>0</v>
      </c>
      <c r="E574" s="1">
        <v>1.6391752577319501</v>
      </c>
      <c r="F574">
        <v>159</v>
      </c>
      <c r="G574">
        <v>97</v>
      </c>
      <c r="H574" s="2">
        <v>0</v>
      </c>
      <c r="I574" s="2">
        <f>AVERAGE(Table1[[#This Row],[Estimated costs 1]:[Estimated costs 20]])</f>
        <v>0</v>
      </c>
      <c r="J574" s="2">
        <f>_xlfn.STDEV.P(Table1[[#This Row],[Estimated costs 1]:[Estimated costs 20]])</f>
        <v>0</v>
      </c>
      <c r="K574" s="2" t="e">
        <f>Table1[[#This Row],[Dev]]/Table1[[#This Row],[Mean]]*100</f>
        <v>#DIV/0!</v>
      </c>
      <c r="L574" s="2">
        <f>Table1[[#This Row],[Estimated costs 1]]-Table1[[#This Row],[Actual cost]]</f>
        <v>0</v>
      </c>
      <c r="M574" s="2" t="e">
        <f>Table1[[#This Row],[Diff 1]]/Table1[[#This Row],[Actual cost]]*100</f>
        <v>#DIV/0!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</row>
    <row r="575" spans="1:33" hidden="1" x14ac:dyDescent="0.3">
      <c r="A575" t="s">
        <v>599</v>
      </c>
      <c r="B575">
        <v>573</v>
      </c>
      <c r="C575" t="str">
        <f>LEFT(Table1[[#This Row],[Contingency id]])</f>
        <v>C</v>
      </c>
      <c r="D575" s="1">
        <v>0</v>
      </c>
      <c r="E575" s="1">
        <v>1.5903614457831301</v>
      </c>
      <c r="F575">
        <v>132</v>
      </c>
      <c r="G575">
        <v>83</v>
      </c>
      <c r="H575" s="2"/>
      <c r="I575" s="2" t="e">
        <f>AVERAGE(Table1[[#This Row],[Estimated costs 1]:[Estimated costs 20]])</f>
        <v>#DIV/0!</v>
      </c>
      <c r="J575" s="2" t="e">
        <f>_xlfn.STDEV.P(Table1[[#This Row],[Estimated costs 1]:[Estimated costs 20]])</f>
        <v>#DIV/0!</v>
      </c>
      <c r="K575" s="2" t="e">
        <f>Table1[[#This Row],[Dev]]/Table1[[#This Row],[Mean]]*100</f>
        <v>#DIV/0!</v>
      </c>
      <c r="L575" s="2">
        <f>Table1[[#This Row],[Estimated costs 1]]-Table1[[#This Row],[Actual cost]]</f>
        <v>0</v>
      </c>
      <c r="M575" s="2" t="e">
        <f>Table1[[#This Row],[Diff 1]]/Table1[[#This Row],[Actual cost]]*100</f>
        <v>#DIV/0!</v>
      </c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spans="1:33" hidden="1" x14ac:dyDescent="0.3">
      <c r="A576" t="s">
        <v>600</v>
      </c>
      <c r="B576">
        <v>574</v>
      </c>
      <c r="C576" t="str">
        <f>LEFT(Table1[[#This Row],[Contingency id]])</f>
        <v>C</v>
      </c>
      <c r="D576" s="1">
        <v>0</v>
      </c>
      <c r="E576" s="1">
        <v>1.5647058823529401</v>
      </c>
      <c r="F576">
        <v>133</v>
      </c>
      <c r="G576">
        <v>85</v>
      </c>
      <c r="H576" s="2"/>
      <c r="I576" s="2" t="e">
        <f>AVERAGE(Table1[[#This Row],[Estimated costs 1]:[Estimated costs 20]])</f>
        <v>#DIV/0!</v>
      </c>
      <c r="J576" s="2" t="e">
        <f>_xlfn.STDEV.P(Table1[[#This Row],[Estimated costs 1]:[Estimated costs 20]])</f>
        <v>#DIV/0!</v>
      </c>
      <c r="K576" s="2" t="e">
        <f>Table1[[#This Row],[Dev]]/Table1[[#This Row],[Mean]]*100</f>
        <v>#DIV/0!</v>
      </c>
      <c r="L576" s="2">
        <f>Table1[[#This Row],[Estimated costs 1]]-Table1[[#This Row],[Actual cost]]</f>
        <v>0</v>
      </c>
      <c r="M576" s="2" t="e">
        <f>Table1[[#This Row],[Diff 1]]/Table1[[#This Row],[Actual cost]]*100</f>
        <v>#DIV/0!</v>
      </c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spans="1:33" hidden="1" x14ac:dyDescent="0.3">
      <c r="A577" t="s">
        <v>601</v>
      </c>
      <c r="B577">
        <v>575</v>
      </c>
      <c r="C577" t="str">
        <f>LEFT(Table1[[#This Row],[Contingency id]])</f>
        <v>C</v>
      </c>
      <c r="D577" s="1">
        <v>0</v>
      </c>
      <c r="E577" s="1">
        <v>1.62244897959183</v>
      </c>
      <c r="F577">
        <v>159</v>
      </c>
      <c r="G577">
        <v>98</v>
      </c>
      <c r="H577" s="2"/>
      <c r="I577" s="2" t="e">
        <f>AVERAGE(Table1[[#This Row],[Estimated costs 1]:[Estimated costs 20]])</f>
        <v>#DIV/0!</v>
      </c>
      <c r="J577" s="2" t="e">
        <f>_xlfn.STDEV.P(Table1[[#This Row],[Estimated costs 1]:[Estimated costs 20]])</f>
        <v>#DIV/0!</v>
      </c>
      <c r="K577" s="2" t="e">
        <f>Table1[[#This Row],[Dev]]/Table1[[#This Row],[Mean]]*100</f>
        <v>#DIV/0!</v>
      </c>
      <c r="L577" s="2">
        <f>Table1[[#This Row],[Estimated costs 1]]-Table1[[#This Row],[Actual cost]]</f>
        <v>0</v>
      </c>
      <c r="M577" s="2" t="e">
        <f>Table1[[#This Row],[Diff 1]]/Table1[[#This Row],[Actual cost]]*100</f>
        <v>#DIV/0!</v>
      </c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spans="1:33" hidden="1" x14ac:dyDescent="0.3">
      <c r="A578" t="s">
        <v>602</v>
      </c>
      <c r="B578">
        <v>576</v>
      </c>
      <c r="C578" t="str">
        <f>LEFT(Table1[[#This Row],[Contingency id]])</f>
        <v>C</v>
      </c>
      <c r="D578" s="1">
        <v>0</v>
      </c>
      <c r="E578" s="1">
        <v>1.5</v>
      </c>
      <c r="F578">
        <v>84</v>
      </c>
      <c r="G578">
        <v>56</v>
      </c>
      <c r="H578" s="2"/>
      <c r="I578" s="2" t="e">
        <f>AVERAGE(Table1[[#This Row],[Estimated costs 1]:[Estimated costs 20]])</f>
        <v>#DIV/0!</v>
      </c>
      <c r="J578" s="2" t="e">
        <f>_xlfn.STDEV.P(Table1[[#This Row],[Estimated costs 1]:[Estimated costs 20]])</f>
        <v>#DIV/0!</v>
      </c>
      <c r="K578" s="2" t="e">
        <f>Table1[[#This Row],[Dev]]/Table1[[#This Row],[Mean]]*100</f>
        <v>#DIV/0!</v>
      </c>
      <c r="L578" s="2">
        <f>Table1[[#This Row],[Estimated costs 1]]-Table1[[#This Row],[Actual cost]]</f>
        <v>0</v>
      </c>
      <c r="M578" s="2" t="e">
        <f>Table1[[#This Row],[Diff 1]]/Table1[[#This Row],[Actual cost]]*100</f>
        <v>#DIV/0!</v>
      </c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spans="1:33" hidden="1" x14ac:dyDescent="0.3">
      <c r="A579" t="s">
        <v>603</v>
      </c>
      <c r="B579">
        <v>577</v>
      </c>
      <c r="C579" t="str">
        <f>LEFT(Table1[[#This Row],[Contingency id]])</f>
        <v>C</v>
      </c>
      <c r="D579" s="1">
        <v>0</v>
      </c>
      <c r="E579" s="1">
        <v>1.34615384615384</v>
      </c>
      <c r="F579">
        <v>70</v>
      </c>
      <c r="G579">
        <v>52</v>
      </c>
      <c r="H579" s="2"/>
      <c r="I579" s="2" t="e">
        <f>AVERAGE(Table1[[#This Row],[Estimated costs 1]:[Estimated costs 20]])</f>
        <v>#DIV/0!</v>
      </c>
      <c r="J579" s="2" t="e">
        <f>_xlfn.STDEV.P(Table1[[#This Row],[Estimated costs 1]:[Estimated costs 20]])</f>
        <v>#DIV/0!</v>
      </c>
      <c r="K579" s="2" t="e">
        <f>Table1[[#This Row],[Dev]]/Table1[[#This Row],[Mean]]*100</f>
        <v>#DIV/0!</v>
      </c>
      <c r="L579" s="2">
        <f>Table1[[#This Row],[Estimated costs 1]]-Table1[[#This Row],[Actual cost]]</f>
        <v>0</v>
      </c>
      <c r="M579" s="2" t="e">
        <f>Table1[[#This Row],[Diff 1]]/Table1[[#This Row],[Actual cost]]*100</f>
        <v>#DIV/0!</v>
      </c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spans="1:33" hidden="1" x14ac:dyDescent="0.3">
      <c r="A580" t="s">
        <v>604</v>
      </c>
      <c r="B580">
        <v>578</v>
      </c>
      <c r="C580" t="str">
        <f>LEFT(Table1[[#This Row],[Contingency id]])</f>
        <v>C</v>
      </c>
      <c r="D580" s="1">
        <v>0</v>
      </c>
      <c r="E580" s="1">
        <v>1.34615384615384</v>
      </c>
      <c r="F580">
        <v>70</v>
      </c>
      <c r="G580">
        <v>52</v>
      </c>
      <c r="H580" s="2"/>
      <c r="I580" s="2" t="e">
        <f>AVERAGE(Table1[[#This Row],[Estimated costs 1]:[Estimated costs 20]])</f>
        <v>#DIV/0!</v>
      </c>
      <c r="J580" s="2" t="e">
        <f>_xlfn.STDEV.P(Table1[[#This Row],[Estimated costs 1]:[Estimated costs 20]])</f>
        <v>#DIV/0!</v>
      </c>
      <c r="K580" s="2" t="e">
        <f>Table1[[#This Row],[Dev]]/Table1[[#This Row],[Mean]]*100</f>
        <v>#DIV/0!</v>
      </c>
      <c r="L580" s="2">
        <f>Table1[[#This Row],[Estimated costs 1]]-Table1[[#This Row],[Actual cost]]</f>
        <v>0</v>
      </c>
      <c r="M580" s="2" t="e">
        <f>Table1[[#This Row],[Diff 1]]/Table1[[#This Row],[Actual cost]]*100</f>
        <v>#DIV/0!</v>
      </c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spans="1:33" hidden="1" x14ac:dyDescent="0.3">
      <c r="A581" t="s">
        <v>605</v>
      </c>
      <c r="B581">
        <v>579</v>
      </c>
      <c r="C581" t="str">
        <f>LEFT(Table1[[#This Row],[Contingency id]])</f>
        <v>C</v>
      </c>
      <c r="D581" s="1">
        <v>0</v>
      </c>
      <c r="E581" s="1">
        <v>1.34615384615384</v>
      </c>
      <c r="F581">
        <v>70</v>
      </c>
      <c r="G581">
        <v>52</v>
      </c>
      <c r="H581" s="2"/>
      <c r="I581" s="2" t="e">
        <f>AVERAGE(Table1[[#This Row],[Estimated costs 1]:[Estimated costs 20]])</f>
        <v>#DIV/0!</v>
      </c>
      <c r="J581" s="2" t="e">
        <f>_xlfn.STDEV.P(Table1[[#This Row],[Estimated costs 1]:[Estimated costs 20]])</f>
        <v>#DIV/0!</v>
      </c>
      <c r="K581" s="2" t="e">
        <f>Table1[[#This Row],[Dev]]/Table1[[#This Row],[Mean]]*100</f>
        <v>#DIV/0!</v>
      </c>
      <c r="L581" s="2">
        <f>Table1[[#This Row],[Estimated costs 1]]-Table1[[#This Row],[Actual cost]]</f>
        <v>0</v>
      </c>
      <c r="M581" s="2" t="e">
        <f>Table1[[#This Row],[Diff 1]]/Table1[[#This Row],[Actual cost]]*100</f>
        <v>#DIV/0!</v>
      </c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spans="1:33" hidden="1" x14ac:dyDescent="0.3">
      <c r="A582" t="s">
        <v>606</v>
      </c>
      <c r="B582">
        <v>580</v>
      </c>
      <c r="C582" t="str">
        <f>LEFT(Table1[[#This Row],[Contingency id]])</f>
        <v>C</v>
      </c>
      <c r="D582" s="1">
        <v>0</v>
      </c>
      <c r="E582" s="1">
        <v>1.32075471698113</v>
      </c>
      <c r="F582">
        <v>70</v>
      </c>
      <c r="G582">
        <v>53</v>
      </c>
      <c r="H582" s="2"/>
      <c r="I582" s="2" t="e">
        <f>AVERAGE(Table1[[#This Row],[Estimated costs 1]:[Estimated costs 20]])</f>
        <v>#DIV/0!</v>
      </c>
      <c r="J582" s="2" t="e">
        <f>_xlfn.STDEV.P(Table1[[#This Row],[Estimated costs 1]:[Estimated costs 20]])</f>
        <v>#DIV/0!</v>
      </c>
      <c r="K582" s="2" t="e">
        <f>Table1[[#This Row],[Dev]]/Table1[[#This Row],[Mean]]*100</f>
        <v>#DIV/0!</v>
      </c>
      <c r="L582" s="2">
        <f>Table1[[#This Row],[Estimated costs 1]]-Table1[[#This Row],[Actual cost]]</f>
        <v>0</v>
      </c>
      <c r="M582" s="2" t="e">
        <f>Table1[[#This Row],[Diff 1]]/Table1[[#This Row],[Actual cost]]*100</f>
        <v>#DIV/0!</v>
      </c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spans="1:33" hidden="1" x14ac:dyDescent="0.3">
      <c r="A583" t="s">
        <v>607</v>
      </c>
      <c r="B583">
        <v>581</v>
      </c>
      <c r="C583" t="str">
        <f>LEFT(Table1[[#This Row],[Contingency id]])</f>
        <v>C</v>
      </c>
      <c r="D583" s="1">
        <v>0</v>
      </c>
      <c r="E583" s="1">
        <v>1.3333333333333299</v>
      </c>
      <c r="F583">
        <v>84</v>
      </c>
      <c r="G583">
        <v>63</v>
      </c>
      <c r="H583" s="2"/>
      <c r="I583" s="2" t="e">
        <f>AVERAGE(Table1[[#This Row],[Estimated costs 1]:[Estimated costs 20]])</f>
        <v>#DIV/0!</v>
      </c>
      <c r="J583" s="2" t="e">
        <f>_xlfn.STDEV.P(Table1[[#This Row],[Estimated costs 1]:[Estimated costs 20]])</f>
        <v>#DIV/0!</v>
      </c>
      <c r="K583" s="2" t="e">
        <f>Table1[[#This Row],[Dev]]/Table1[[#This Row],[Mean]]*100</f>
        <v>#DIV/0!</v>
      </c>
      <c r="L583" s="2">
        <f>Table1[[#This Row],[Estimated costs 1]]-Table1[[#This Row],[Actual cost]]</f>
        <v>0</v>
      </c>
      <c r="M583" s="2" t="e">
        <f>Table1[[#This Row],[Diff 1]]/Table1[[#This Row],[Actual cost]]*100</f>
        <v>#DIV/0!</v>
      </c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spans="1:33" hidden="1" x14ac:dyDescent="0.3">
      <c r="A584" t="s">
        <v>608</v>
      </c>
      <c r="B584">
        <v>582</v>
      </c>
      <c r="C584" t="str">
        <f>LEFT(Table1[[#This Row],[Contingency id]])</f>
        <v>C</v>
      </c>
      <c r="D584" s="1">
        <v>0</v>
      </c>
      <c r="E584" s="1">
        <v>1.0606060606060601</v>
      </c>
      <c r="F584">
        <v>35</v>
      </c>
      <c r="G584">
        <v>33</v>
      </c>
      <c r="H584" s="2"/>
      <c r="I584" s="2" t="e">
        <f>AVERAGE(Table1[[#This Row],[Estimated costs 1]:[Estimated costs 20]])</f>
        <v>#DIV/0!</v>
      </c>
      <c r="J584" s="2" t="e">
        <f>_xlfn.STDEV.P(Table1[[#This Row],[Estimated costs 1]:[Estimated costs 20]])</f>
        <v>#DIV/0!</v>
      </c>
      <c r="K584" s="2" t="e">
        <f>Table1[[#This Row],[Dev]]/Table1[[#This Row],[Mean]]*100</f>
        <v>#DIV/0!</v>
      </c>
      <c r="L584" s="2">
        <f>Table1[[#This Row],[Estimated costs 1]]-Table1[[#This Row],[Actual cost]]</f>
        <v>0</v>
      </c>
      <c r="M584" s="2" t="e">
        <f>Table1[[#This Row],[Diff 1]]/Table1[[#This Row],[Actual cost]]*100</f>
        <v>#DIV/0!</v>
      </c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spans="1:33" hidden="1" x14ac:dyDescent="0.3">
      <c r="A585" t="s">
        <v>609</v>
      </c>
      <c r="B585">
        <v>583</v>
      </c>
      <c r="C585" t="str">
        <f>LEFT(Table1[[#This Row],[Contingency id]])</f>
        <v>C</v>
      </c>
      <c r="D585" s="1">
        <v>0</v>
      </c>
      <c r="E585" s="1">
        <v>1.4074074074073999</v>
      </c>
      <c r="F585">
        <v>38</v>
      </c>
      <c r="G585">
        <v>27</v>
      </c>
      <c r="H585" s="2"/>
      <c r="I585" s="2" t="e">
        <f>AVERAGE(Table1[[#This Row],[Estimated costs 1]:[Estimated costs 20]])</f>
        <v>#DIV/0!</v>
      </c>
      <c r="J585" s="2" t="e">
        <f>_xlfn.STDEV.P(Table1[[#This Row],[Estimated costs 1]:[Estimated costs 20]])</f>
        <v>#DIV/0!</v>
      </c>
      <c r="K585" s="2" t="e">
        <f>Table1[[#This Row],[Dev]]/Table1[[#This Row],[Mean]]*100</f>
        <v>#DIV/0!</v>
      </c>
      <c r="L585" s="2">
        <f>Table1[[#This Row],[Estimated costs 1]]-Table1[[#This Row],[Actual cost]]</f>
        <v>0</v>
      </c>
      <c r="M585" s="2" t="e">
        <f>Table1[[#This Row],[Diff 1]]/Table1[[#This Row],[Actual cost]]*100</f>
        <v>#DIV/0!</v>
      </c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spans="1:33" hidden="1" x14ac:dyDescent="0.3">
      <c r="A586" t="s">
        <v>610</v>
      </c>
      <c r="B586">
        <v>584</v>
      </c>
      <c r="C586" t="str">
        <f>LEFT(Table1[[#This Row],[Contingency id]])</f>
        <v>C</v>
      </c>
      <c r="D586" s="1">
        <v>0</v>
      </c>
      <c r="E586" s="1">
        <v>1.0606060606060601</v>
      </c>
      <c r="F586">
        <v>35</v>
      </c>
      <c r="G586">
        <v>33</v>
      </c>
      <c r="H586" s="2"/>
      <c r="I586" s="2" t="e">
        <f>AVERAGE(Table1[[#This Row],[Estimated costs 1]:[Estimated costs 20]])</f>
        <v>#DIV/0!</v>
      </c>
      <c r="J586" s="2" t="e">
        <f>_xlfn.STDEV.P(Table1[[#This Row],[Estimated costs 1]:[Estimated costs 20]])</f>
        <v>#DIV/0!</v>
      </c>
      <c r="K586" s="2" t="e">
        <f>Table1[[#This Row],[Dev]]/Table1[[#This Row],[Mean]]*100</f>
        <v>#DIV/0!</v>
      </c>
      <c r="L586" s="2">
        <f>Table1[[#This Row],[Estimated costs 1]]-Table1[[#This Row],[Actual cost]]</f>
        <v>0</v>
      </c>
      <c r="M586" s="2" t="e">
        <f>Table1[[#This Row],[Diff 1]]/Table1[[#This Row],[Actual cost]]*100</f>
        <v>#DIV/0!</v>
      </c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spans="1:33" hidden="1" x14ac:dyDescent="0.3">
      <c r="A587" t="s">
        <v>611</v>
      </c>
      <c r="B587">
        <v>585</v>
      </c>
      <c r="C587" t="str">
        <f>LEFT(Table1[[#This Row],[Contingency id]])</f>
        <v>C</v>
      </c>
      <c r="D587" s="1">
        <v>0</v>
      </c>
      <c r="E587" s="1">
        <v>1.09375</v>
      </c>
      <c r="F587">
        <v>35</v>
      </c>
      <c r="G587">
        <v>32</v>
      </c>
      <c r="H587" s="2"/>
      <c r="I587" s="2" t="e">
        <f>AVERAGE(Table1[[#This Row],[Estimated costs 1]:[Estimated costs 20]])</f>
        <v>#DIV/0!</v>
      </c>
      <c r="J587" s="2" t="e">
        <f>_xlfn.STDEV.P(Table1[[#This Row],[Estimated costs 1]:[Estimated costs 20]])</f>
        <v>#DIV/0!</v>
      </c>
      <c r="K587" s="2" t="e">
        <f>Table1[[#This Row],[Dev]]/Table1[[#This Row],[Mean]]*100</f>
        <v>#DIV/0!</v>
      </c>
      <c r="L587" s="2">
        <f>Table1[[#This Row],[Estimated costs 1]]-Table1[[#This Row],[Actual cost]]</f>
        <v>0</v>
      </c>
      <c r="M587" s="2" t="e">
        <f>Table1[[#This Row],[Diff 1]]/Table1[[#This Row],[Actual cost]]*100</f>
        <v>#DIV/0!</v>
      </c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spans="1:33" hidden="1" x14ac:dyDescent="0.3">
      <c r="A588" t="s">
        <v>612</v>
      </c>
      <c r="B588">
        <v>586</v>
      </c>
      <c r="C588" t="str">
        <f>LEFT(Table1[[#This Row],[Contingency id]])</f>
        <v>C</v>
      </c>
      <c r="D588" s="1">
        <v>0</v>
      </c>
      <c r="E588" s="1">
        <v>1.34615384615384</v>
      </c>
      <c r="F588">
        <v>35</v>
      </c>
      <c r="G588">
        <v>26</v>
      </c>
      <c r="H588" s="2"/>
      <c r="I588" s="2" t="e">
        <f>AVERAGE(Table1[[#This Row],[Estimated costs 1]:[Estimated costs 20]])</f>
        <v>#DIV/0!</v>
      </c>
      <c r="J588" s="2" t="e">
        <f>_xlfn.STDEV.P(Table1[[#This Row],[Estimated costs 1]:[Estimated costs 20]])</f>
        <v>#DIV/0!</v>
      </c>
      <c r="K588" s="2" t="e">
        <f>Table1[[#This Row],[Dev]]/Table1[[#This Row],[Mean]]*100</f>
        <v>#DIV/0!</v>
      </c>
      <c r="L588" s="2">
        <f>Table1[[#This Row],[Estimated costs 1]]-Table1[[#This Row],[Actual cost]]</f>
        <v>0</v>
      </c>
      <c r="M588" s="2" t="e">
        <f>Table1[[#This Row],[Diff 1]]/Table1[[#This Row],[Actual cost]]*100</f>
        <v>#DIV/0!</v>
      </c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spans="1:33" hidden="1" x14ac:dyDescent="0.3">
      <c r="A589" t="s">
        <v>613</v>
      </c>
      <c r="B589">
        <v>587</v>
      </c>
      <c r="C589" t="str">
        <f>LEFT(Table1[[#This Row],[Contingency id]])</f>
        <v>C</v>
      </c>
      <c r="D589" s="1">
        <v>0</v>
      </c>
      <c r="E589" s="1">
        <v>1.2258064516128999</v>
      </c>
      <c r="F589">
        <v>38</v>
      </c>
      <c r="G589">
        <v>31</v>
      </c>
      <c r="H589" s="2"/>
      <c r="I589" s="2" t="e">
        <f>AVERAGE(Table1[[#This Row],[Estimated costs 1]:[Estimated costs 20]])</f>
        <v>#DIV/0!</v>
      </c>
      <c r="J589" s="2" t="e">
        <f>_xlfn.STDEV.P(Table1[[#This Row],[Estimated costs 1]:[Estimated costs 20]])</f>
        <v>#DIV/0!</v>
      </c>
      <c r="K589" s="2" t="e">
        <f>Table1[[#This Row],[Dev]]/Table1[[#This Row],[Mean]]*100</f>
        <v>#DIV/0!</v>
      </c>
      <c r="L589" s="2">
        <f>Table1[[#This Row],[Estimated costs 1]]-Table1[[#This Row],[Actual cost]]</f>
        <v>0</v>
      </c>
      <c r="M589" s="2" t="e">
        <f>Table1[[#This Row],[Diff 1]]/Table1[[#This Row],[Actual cost]]*100</f>
        <v>#DIV/0!</v>
      </c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spans="1:33" hidden="1" x14ac:dyDescent="0.3">
      <c r="A590" t="s">
        <v>614</v>
      </c>
      <c r="B590">
        <v>588</v>
      </c>
      <c r="C590" t="str">
        <f>LEFT(Table1[[#This Row],[Contingency id]])</f>
        <v>C</v>
      </c>
      <c r="D590" s="1">
        <v>0</v>
      </c>
      <c r="E590" s="1">
        <v>1.0606060606060601</v>
      </c>
      <c r="F590">
        <v>35</v>
      </c>
      <c r="G590">
        <v>33</v>
      </c>
      <c r="H590" s="2"/>
      <c r="I590" s="2" t="e">
        <f>AVERAGE(Table1[[#This Row],[Estimated costs 1]:[Estimated costs 20]])</f>
        <v>#DIV/0!</v>
      </c>
      <c r="J590" s="2" t="e">
        <f>_xlfn.STDEV.P(Table1[[#This Row],[Estimated costs 1]:[Estimated costs 20]])</f>
        <v>#DIV/0!</v>
      </c>
      <c r="K590" s="2" t="e">
        <f>Table1[[#This Row],[Dev]]/Table1[[#This Row],[Mean]]*100</f>
        <v>#DIV/0!</v>
      </c>
      <c r="L590" s="2">
        <f>Table1[[#This Row],[Estimated costs 1]]-Table1[[#This Row],[Actual cost]]</f>
        <v>0</v>
      </c>
      <c r="M590" s="2" t="e">
        <f>Table1[[#This Row],[Diff 1]]/Table1[[#This Row],[Actual cost]]*100</f>
        <v>#DIV/0!</v>
      </c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spans="1:33" hidden="1" x14ac:dyDescent="0.3">
      <c r="A591" t="s">
        <v>615</v>
      </c>
      <c r="B591">
        <v>589</v>
      </c>
      <c r="C591" t="str">
        <f>LEFT(Table1[[#This Row],[Contingency id]])</f>
        <v>C</v>
      </c>
      <c r="D591" s="1">
        <v>0</v>
      </c>
      <c r="E591" s="1">
        <v>1.0606060606060601</v>
      </c>
      <c r="F591">
        <v>35</v>
      </c>
      <c r="G591">
        <v>33</v>
      </c>
      <c r="H591" s="2"/>
      <c r="I591" s="2" t="e">
        <f>AVERAGE(Table1[[#This Row],[Estimated costs 1]:[Estimated costs 20]])</f>
        <v>#DIV/0!</v>
      </c>
      <c r="J591" s="2" t="e">
        <f>_xlfn.STDEV.P(Table1[[#This Row],[Estimated costs 1]:[Estimated costs 20]])</f>
        <v>#DIV/0!</v>
      </c>
      <c r="K591" s="2" t="e">
        <f>Table1[[#This Row],[Dev]]/Table1[[#This Row],[Mean]]*100</f>
        <v>#DIV/0!</v>
      </c>
      <c r="L591" s="2">
        <f>Table1[[#This Row],[Estimated costs 1]]-Table1[[#This Row],[Actual cost]]</f>
        <v>0</v>
      </c>
      <c r="M591" s="2" t="e">
        <f>Table1[[#This Row],[Diff 1]]/Table1[[#This Row],[Actual cost]]*100</f>
        <v>#DIV/0!</v>
      </c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spans="1:33" hidden="1" x14ac:dyDescent="0.3">
      <c r="A592" t="s">
        <v>616</v>
      </c>
      <c r="B592">
        <v>590</v>
      </c>
      <c r="C592" t="str">
        <f>LEFT(Table1[[#This Row],[Contingency id]])</f>
        <v>C</v>
      </c>
      <c r="D592" s="1">
        <v>0</v>
      </c>
      <c r="E592" s="1">
        <v>1.12903225806451</v>
      </c>
      <c r="F592">
        <v>35</v>
      </c>
      <c r="G592">
        <v>31</v>
      </c>
      <c r="H592" s="2"/>
      <c r="I592" s="2" t="e">
        <f>AVERAGE(Table1[[#This Row],[Estimated costs 1]:[Estimated costs 20]])</f>
        <v>#DIV/0!</v>
      </c>
      <c r="J592" s="2" t="e">
        <f>_xlfn.STDEV.P(Table1[[#This Row],[Estimated costs 1]:[Estimated costs 20]])</f>
        <v>#DIV/0!</v>
      </c>
      <c r="K592" s="2" t="e">
        <f>Table1[[#This Row],[Dev]]/Table1[[#This Row],[Mean]]*100</f>
        <v>#DIV/0!</v>
      </c>
      <c r="L592" s="2">
        <f>Table1[[#This Row],[Estimated costs 1]]-Table1[[#This Row],[Actual cost]]</f>
        <v>0</v>
      </c>
      <c r="M592" s="2" t="e">
        <f>Table1[[#This Row],[Diff 1]]/Table1[[#This Row],[Actual cost]]*100</f>
        <v>#DIV/0!</v>
      </c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spans="1:33" hidden="1" x14ac:dyDescent="0.3">
      <c r="A593" t="s">
        <v>617</v>
      </c>
      <c r="B593">
        <v>591</v>
      </c>
      <c r="C593" t="str">
        <f>LEFT(Table1[[#This Row],[Contingency id]])</f>
        <v>C</v>
      </c>
      <c r="D593" s="1">
        <v>0</v>
      </c>
      <c r="E593" s="1">
        <v>1.1666666666666601</v>
      </c>
      <c r="F593">
        <v>35</v>
      </c>
      <c r="G593">
        <v>30</v>
      </c>
      <c r="H593" s="2"/>
      <c r="I593" s="2" t="e">
        <f>AVERAGE(Table1[[#This Row],[Estimated costs 1]:[Estimated costs 20]])</f>
        <v>#DIV/0!</v>
      </c>
      <c r="J593" s="2" t="e">
        <f>_xlfn.STDEV.P(Table1[[#This Row],[Estimated costs 1]:[Estimated costs 20]])</f>
        <v>#DIV/0!</v>
      </c>
      <c r="K593" s="2" t="e">
        <f>Table1[[#This Row],[Dev]]/Table1[[#This Row],[Mean]]*100</f>
        <v>#DIV/0!</v>
      </c>
      <c r="L593" s="2">
        <f>Table1[[#This Row],[Estimated costs 1]]-Table1[[#This Row],[Actual cost]]</f>
        <v>0</v>
      </c>
      <c r="M593" s="2" t="e">
        <f>Table1[[#This Row],[Diff 1]]/Table1[[#This Row],[Actual cost]]*100</f>
        <v>#DIV/0!</v>
      </c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spans="1:33" hidden="1" x14ac:dyDescent="0.3">
      <c r="A594" t="s">
        <v>618</v>
      </c>
      <c r="B594">
        <v>592</v>
      </c>
      <c r="C594" t="str">
        <f>LEFT(Table1[[#This Row],[Contingency id]])</f>
        <v>C</v>
      </c>
      <c r="D594" s="1">
        <v>0</v>
      </c>
      <c r="E594" s="1">
        <v>1.2666666666666599</v>
      </c>
      <c r="F594">
        <v>38</v>
      </c>
      <c r="G594">
        <v>30</v>
      </c>
      <c r="H594" s="2"/>
      <c r="I594" s="2" t="e">
        <f>AVERAGE(Table1[[#This Row],[Estimated costs 1]:[Estimated costs 20]])</f>
        <v>#DIV/0!</v>
      </c>
      <c r="J594" s="2" t="e">
        <f>_xlfn.STDEV.P(Table1[[#This Row],[Estimated costs 1]:[Estimated costs 20]])</f>
        <v>#DIV/0!</v>
      </c>
      <c r="K594" s="2" t="e">
        <f>Table1[[#This Row],[Dev]]/Table1[[#This Row],[Mean]]*100</f>
        <v>#DIV/0!</v>
      </c>
      <c r="L594" s="2">
        <f>Table1[[#This Row],[Estimated costs 1]]-Table1[[#This Row],[Actual cost]]</f>
        <v>0</v>
      </c>
      <c r="M594" s="2" t="e">
        <f>Table1[[#This Row],[Diff 1]]/Table1[[#This Row],[Actual cost]]*100</f>
        <v>#DIV/0!</v>
      </c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spans="1:33" hidden="1" x14ac:dyDescent="0.3">
      <c r="A595" t="s">
        <v>619</v>
      </c>
      <c r="B595">
        <v>593</v>
      </c>
      <c r="C595" t="str">
        <f>LEFT(Table1[[#This Row],[Contingency id]])</f>
        <v>C</v>
      </c>
      <c r="D595" s="1">
        <v>0</v>
      </c>
      <c r="E595" s="1">
        <v>1.125</v>
      </c>
      <c r="F595">
        <v>45</v>
      </c>
      <c r="G595">
        <v>40</v>
      </c>
      <c r="H595" s="2"/>
      <c r="I595" s="2" t="e">
        <f>AVERAGE(Table1[[#This Row],[Estimated costs 1]:[Estimated costs 20]])</f>
        <v>#DIV/0!</v>
      </c>
      <c r="J595" s="2" t="e">
        <f>_xlfn.STDEV.P(Table1[[#This Row],[Estimated costs 1]:[Estimated costs 20]])</f>
        <v>#DIV/0!</v>
      </c>
      <c r="K595" s="2" t="e">
        <f>Table1[[#This Row],[Dev]]/Table1[[#This Row],[Mean]]*100</f>
        <v>#DIV/0!</v>
      </c>
      <c r="L595" s="2">
        <f>Table1[[#This Row],[Estimated costs 1]]-Table1[[#This Row],[Actual cost]]</f>
        <v>0</v>
      </c>
      <c r="M595" s="2" t="e">
        <f>Table1[[#This Row],[Diff 1]]/Table1[[#This Row],[Actual cost]]*100</f>
        <v>#DIV/0!</v>
      </c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spans="1:33" hidden="1" x14ac:dyDescent="0.3">
      <c r="A596" t="s">
        <v>620</v>
      </c>
      <c r="B596">
        <v>594</v>
      </c>
      <c r="C596" t="str">
        <f>LEFT(Table1[[#This Row],[Contingency id]])</f>
        <v>C</v>
      </c>
      <c r="D596" s="1">
        <v>0</v>
      </c>
      <c r="E596" s="1">
        <v>1.0333333333333301</v>
      </c>
      <c r="F596">
        <v>31</v>
      </c>
      <c r="G596">
        <v>30</v>
      </c>
      <c r="H596" s="2"/>
      <c r="I596" s="2" t="e">
        <f>AVERAGE(Table1[[#This Row],[Estimated costs 1]:[Estimated costs 20]])</f>
        <v>#DIV/0!</v>
      </c>
      <c r="J596" s="2" t="e">
        <f>_xlfn.STDEV.P(Table1[[#This Row],[Estimated costs 1]:[Estimated costs 20]])</f>
        <v>#DIV/0!</v>
      </c>
      <c r="K596" s="2" t="e">
        <f>Table1[[#This Row],[Dev]]/Table1[[#This Row],[Mean]]*100</f>
        <v>#DIV/0!</v>
      </c>
      <c r="L596" s="2">
        <f>Table1[[#This Row],[Estimated costs 1]]-Table1[[#This Row],[Actual cost]]</f>
        <v>0</v>
      </c>
      <c r="M596" s="2" t="e">
        <f>Table1[[#This Row],[Diff 1]]/Table1[[#This Row],[Actual cost]]*100</f>
        <v>#DIV/0!</v>
      </c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spans="1:33" hidden="1" x14ac:dyDescent="0.3">
      <c r="A597" t="s">
        <v>621</v>
      </c>
      <c r="B597">
        <v>595</v>
      </c>
      <c r="C597" t="str">
        <f>LEFT(Table1[[#This Row],[Contingency id]])</f>
        <v>C</v>
      </c>
      <c r="D597" s="1">
        <v>0</v>
      </c>
      <c r="E597" s="1">
        <v>1.0333333333333301</v>
      </c>
      <c r="F597">
        <v>31</v>
      </c>
      <c r="G597">
        <v>30</v>
      </c>
      <c r="H597" s="2"/>
      <c r="I597" s="2" t="e">
        <f>AVERAGE(Table1[[#This Row],[Estimated costs 1]:[Estimated costs 20]])</f>
        <v>#DIV/0!</v>
      </c>
      <c r="J597" s="2" t="e">
        <f>_xlfn.STDEV.P(Table1[[#This Row],[Estimated costs 1]:[Estimated costs 20]])</f>
        <v>#DIV/0!</v>
      </c>
      <c r="K597" s="2" t="e">
        <f>Table1[[#This Row],[Dev]]/Table1[[#This Row],[Mean]]*100</f>
        <v>#DIV/0!</v>
      </c>
      <c r="L597" s="2">
        <f>Table1[[#This Row],[Estimated costs 1]]-Table1[[#This Row],[Actual cost]]</f>
        <v>0</v>
      </c>
      <c r="M597" s="2" t="e">
        <f>Table1[[#This Row],[Diff 1]]/Table1[[#This Row],[Actual cost]]*100</f>
        <v>#DIV/0!</v>
      </c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spans="1:33" hidden="1" x14ac:dyDescent="0.3">
      <c r="A598" t="s">
        <v>622</v>
      </c>
      <c r="B598">
        <v>596</v>
      </c>
      <c r="C598" t="str">
        <f>LEFT(Table1[[#This Row],[Contingency id]])</f>
        <v>C</v>
      </c>
      <c r="D598" s="1">
        <v>0</v>
      </c>
      <c r="E598" s="1">
        <v>1.3235294117647001</v>
      </c>
      <c r="F598">
        <v>45</v>
      </c>
      <c r="G598">
        <v>34</v>
      </c>
      <c r="H598" s="2"/>
      <c r="I598" s="2" t="e">
        <f>AVERAGE(Table1[[#This Row],[Estimated costs 1]:[Estimated costs 20]])</f>
        <v>#DIV/0!</v>
      </c>
      <c r="J598" s="2" t="e">
        <f>_xlfn.STDEV.P(Table1[[#This Row],[Estimated costs 1]:[Estimated costs 20]])</f>
        <v>#DIV/0!</v>
      </c>
      <c r="K598" s="2" t="e">
        <f>Table1[[#This Row],[Dev]]/Table1[[#This Row],[Mean]]*100</f>
        <v>#DIV/0!</v>
      </c>
      <c r="L598" s="2">
        <f>Table1[[#This Row],[Estimated costs 1]]-Table1[[#This Row],[Actual cost]]</f>
        <v>0</v>
      </c>
      <c r="M598" s="2" t="e">
        <f>Table1[[#This Row],[Diff 1]]/Table1[[#This Row],[Actual cost]]*100</f>
        <v>#DIV/0!</v>
      </c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spans="1:33" hidden="1" x14ac:dyDescent="0.3">
      <c r="A599" t="s">
        <v>623</v>
      </c>
      <c r="B599">
        <v>597</v>
      </c>
      <c r="C599" t="str">
        <f>LEFT(Table1[[#This Row],[Contingency id]])</f>
        <v>C</v>
      </c>
      <c r="D599" s="1">
        <v>0</v>
      </c>
      <c r="E599" s="1">
        <v>1.15384615384615</v>
      </c>
      <c r="F599">
        <v>45</v>
      </c>
      <c r="G599">
        <v>39</v>
      </c>
      <c r="H599" s="2"/>
      <c r="I599" s="2" t="e">
        <f>AVERAGE(Table1[[#This Row],[Estimated costs 1]:[Estimated costs 20]])</f>
        <v>#DIV/0!</v>
      </c>
      <c r="J599" s="2" t="e">
        <f>_xlfn.STDEV.P(Table1[[#This Row],[Estimated costs 1]:[Estimated costs 20]])</f>
        <v>#DIV/0!</v>
      </c>
      <c r="K599" s="2" t="e">
        <f>Table1[[#This Row],[Dev]]/Table1[[#This Row],[Mean]]*100</f>
        <v>#DIV/0!</v>
      </c>
      <c r="L599" s="2">
        <f>Table1[[#This Row],[Estimated costs 1]]-Table1[[#This Row],[Actual cost]]</f>
        <v>0</v>
      </c>
      <c r="M599" s="2" t="e">
        <f>Table1[[#This Row],[Diff 1]]/Table1[[#This Row],[Actual cost]]*100</f>
        <v>#DIV/0!</v>
      </c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spans="1:33" hidden="1" x14ac:dyDescent="0.3">
      <c r="A600" t="s">
        <v>624</v>
      </c>
      <c r="B600">
        <v>598</v>
      </c>
      <c r="C600" t="str">
        <f>LEFT(Table1[[#This Row],[Contingency id]])</f>
        <v>C</v>
      </c>
      <c r="D600" s="1">
        <v>0</v>
      </c>
      <c r="E600" s="1">
        <v>1.21621621621621</v>
      </c>
      <c r="F600">
        <v>45</v>
      </c>
      <c r="G600">
        <v>37</v>
      </c>
      <c r="H600" s="2"/>
      <c r="I600" s="2" t="e">
        <f>AVERAGE(Table1[[#This Row],[Estimated costs 1]:[Estimated costs 20]])</f>
        <v>#DIV/0!</v>
      </c>
      <c r="J600" s="2" t="e">
        <f>_xlfn.STDEV.P(Table1[[#This Row],[Estimated costs 1]:[Estimated costs 20]])</f>
        <v>#DIV/0!</v>
      </c>
      <c r="K600" s="2" t="e">
        <f>Table1[[#This Row],[Dev]]/Table1[[#This Row],[Mean]]*100</f>
        <v>#DIV/0!</v>
      </c>
      <c r="L600" s="2">
        <f>Table1[[#This Row],[Estimated costs 1]]-Table1[[#This Row],[Actual cost]]</f>
        <v>0</v>
      </c>
      <c r="M600" s="2" t="e">
        <f>Table1[[#This Row],[Diff 1]]/Table1[[#This Row],[Actual cost]]*100</f>
        <v>#DIV/0!</v>
      </c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spans="1:33" hidden="1" x14ac:dyDescent="0.3">
      <c r="A601" t="s">
        <v>625</v>
      </c>
      <c r="B601">
        <v>599</v>
      </c>
      <c r="C601" t="str">
        <f>LEFT(Table1[[#This Row],[Contingency id]])</f>
        <v>C</v>
      </c>
      <c r="D601" s="1">
        <v>0</v>
      </c>
      <c r="E601" s="1">
        <v>1.1481481481481399</v>
      </c>
      <c r="F601">
        <v>31</v>
      </c>
      <c r="G601">
        <v>27</v>
      </c>
      <c r="H601" s="2"/>
      <c r="I601" s="2" t="e">
        <f>AVERAGE(Table1[[#This Row],[Estimated costs 1]:[Estimated costs 20]])</f>
        <v>#DIV/0!</v>
      </c>
      <c r="J601" s="2" t="e">
        <f>_xlfn.STDEV.P(Table1[[#This Row],[Estimated costs 1]:[Estimated costs 20]])</f>
        <v>#DIV/0!</v>
      </c>
      <c r="K601" s="2" t="e">
        <f>Table1[[#This Row],[Dev]]/Table1[[#This Row],[Mean]]*100</f>
        <v>#DIV/0!</v>
      </c>
      <c r="L601" s="2">
        <f>Table1[[#This Row],[Estimated costs 1]]-Table1[[#This Row],[Actual cost]]</f>
        <v>0</v>
      </c>
      <c r="M601" s="2" t="e">
        <f>Table1[[#This Row],[Diff 1]]/Table1[[#This Row],[Actual cost]]*100</f>
        <v>#DIV/0!</v>
      </c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spans="1:33" hidden="1" x14ac:dyDescent="0.3">
      <c r="A602" t="s">
        <v>626</v>
      </c>
      <c r="B602">
        <v>600</v>
      </c>
      <c r="C602" t="str">
        <f>LEFT(Table1[[#This Row],[Contingency id]])</f>
        <v>C</v>
      </c>
      <c r="D602" s="1">
        <v>0</v>
      </c>
      <c r="E602" s="1">
        <v>1.15384615384615</v>
      </c>
      <c r="F602">
        <v>45</v>
      </c>
      <c r="G602">
        <v>39</v>
      </c>
      <c r="H602" s="2"/>
      <c r="I602" s="2" t="e">
        <f>AVERAGE(Table1[[#This Row],[Estimated costs 1]:[Estimated costs 20]])</f>
        <v>#DIV/0!</v>
      </c>
      <c r="J602" s="2" t="e">
        <f>_xlfn.STDEV.P(Table1[[#This Row],[Estimated costs 1]:[Estimated costs 20]])</f>
        <v>#DIV/0!</v>
      </c>
      <c r="K602" s="2" t="e">
        <f>Table1[[#This Row],[Dev]]/Table1[[#This Row],[Mean]]*100</f>
        <v>#DIV/0!</v>
      </c>
      <c r="L602" s="2">
        <f>Table1[[#This Row],[Estimated costs 1]]-Table1[[#This Row],[Actual cost]]</f>
        <v>0</v>
      </c>
      <c r="M602" s="2" t="e">
        <f>Table1[[#This Row],[Diff 1]]/Table1[[#This Row],[Actual cost]]*100</f>
        <v>#DIV/0!</v>
      </c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spans="1:33" hidden="1" x14ac:dyDescent="0.3">
      <c r="A603" t="s">
        <v>627</v>
      </c>
      <c r="B603">
        <v>601</v>
      </c>
      <c r="C603" t="str">
        <f>LEFT(Table1[[#This Row],[Contingency id]])</f>
        <v>C</v>
      </c>
      <c r="D603" s="1">
        <v>0</v>
      </c>
      <c r="E603" s="1">
        <v>1.15384615384615</v>
      </c>
      <c r="F603">
        <v>45</v>
      </c>
      <c r="G603">
        <v>39</v>
      </c>
      <c r="H603" s="2"/>
      <c r="I603" s="2" t="e">
        <f>AVERAGE(Table1[[#This Row],[Estimated costs 1]:[Estimated costs 20]])</f>
        <v>#DIV/0!</v>
      </c>
      <c r="J603" s="2" t="e">
        <f>_xlfn.STDEV.P(Table1[[#This Row],[Estimated costs 1]:[Estimated costs 20]])</f>
        <v>#DIV/0!</v>
      </c>
      <c r="K603" s="2" t="e">
        <f>Table1[[#This Row],[Dev]]/Table1[[#This Row],[Mean]]*100</f>
        <v>#DIV/0!</v>
      </c>
      <c r="L603" s="2">
        <f>Table1[[#This Row],[Estimated costs 1]]-Table1[[#This Row],[Actual cost]]</f>
        <v>0</v>
      </c>
      <c r="M603" s="2" t="e">
        <f>Table1[[#This Row],[Diff 1]]/Table1[[#This Row],[Actual cost]]*100</f>
        <v>#DIV/0!</v>
      </c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spans="1:33" hidden="1" x14ac:dyDescent="0.3">
      <c r="A604" t="s">
        <v>628</v>
      </c>
      <c r="B604">
        <v>602</v>
      </c>
      <c r="C604" t="str">
        <f>LEFT(Table1[[#This Row],[Contingency id]])</f>
        <v>C</v>
      </c>
      <c r="D604" s="1">
        <v>0</v>
      </c>
      <c r="E604" s="1">
        <v>1.15384615384615</v>
      </c>
      <c r="F604">
        <v>45</v>
      </c>
      <c r="G604">
        <v>39</v>
      </c>
      <c r="H604" s="2"/>
      <c r="I604" s="2" t="e">
        <f>AVERAGE(Table1[[#This Row],[Estimated costs 1]:[Estimated costs 20]])</f>
        <v>#DIV/0!</v>
      </c>
      <c r="J604" s="2" t="e">
        <f>_xlfn.STDEV.P(Table1[[#This Row],[Estimated costs 1]:[Estimated costs 20]])</f>
        <v>#DIV/0!</v>
      </c>
      <c r="K604" s="2" t="e">
        <f>Table1[[#This Row],[Dev]]/Table1[[#This Row],[Mean]]*100</f>
        <v>#DIV/0!</v>
      </c>
      <c r="L604" s="2">
        <f>Table1[[#This Row],[Estimated costs 1]]-Table1[[#This Row],[Actual cost]]</f>
        <v>0</v>
      </c>
      <c r="M604" s="2" t="e">
        <f>Table1[[#This Row],[Diff 1]]/Table1[[#This Row],[Actual cost]]*100</f>
        <v>#DIV/0!</v>
      </c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spans="1:33" hidden="1" x14ac:dyDescent="0.3">
      <c r="A605" t="s">
        <v>629</v>
      </c>
      <c r="B605">
        <v>603</v>
      </c>
      <c r="C605" t="str">
        <f>LEFT(Table1[[#This Row],[Contingency id]])</f>
        <v>C</v>
      </c>
      <c r="D605" s="1">
        <v>0</v>
      </c>
      <c r="E605" s="1">
        <v>1.0526315789473599</v>
      </c>
      <c r="F605">
        <v>20</v>
      </c>
      <c r="G605">
        <v>19</v>
      </c>
      <c r="H605" s="2"/>
      <c r="I605" s="2" t="e">
        <f>AVERAGE(Table1[[#This Row],[Estimated costs 1]:[Estimated costs 20]])</f>
        <v>#DIV/0!</v>
      </c>
      <c r="J605" s="2" t="e">
        <f>_xlfn.STDEV.P(Table1[[#This Row],[Estimated costs 1]:[Estimated costs 20]])</f>
        <v>#DIV/0!</v>
      </c>
      <c r="K605" s="2" t="e">
        <f>Table1[[#This Row],[Dev]]/Table1[[#This Row],[Mean]]*100</f>
        <v>#DIV/0!</v>
      </c>
      <c r="L605" s="2">
        <f>Table1[[#This Row],[Estimated costs 1]]-Table1[[#This Row],[Actual cost]]</f>
        <v>0</v>
      </c>
      <c r="M605" s="2" t="e">
        <f>Table1[[#This Row],[Diff 1]]/Table1[[#This Row],[Actual cost]]*100</f>
        <v>#DIV/0!</v>
      </c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spans="1:33" hidden="1" x14ac:dyDescent="0.3">
      <c r="A606" t="s">
        <v>630</v>
      </c>
      <c r="B606">
        <v>604</v>
      </c>
      <c r="C606" t="str">
        <f>LEFT(Table1[[#This Row],[Contingency id]])</f>
        <v>C</v>
      </c>
      <c r="D606" s="1">
        <v>0</v>
      </c>
      <c r="E606" s="1">
        <v>1.1111111111111101</v>
      </c>
      <c r="F606">
        <v>20</v>
      </c>
      <c r="G606">
        <v>18</v>
      </c>
      <c r="H606" s="2"/>
      <c r="I606" s="2" t="e">
        <f>AVERAGE(Table1[[#This Row],[Estimated costs 1]:[Estimated costs 20]])</f>
        <v>#DIV/0!</v>
      </c>
      <c r="J606" s="2" t="e">
        <f>_xlfn.STDEV.P(Table1[[#This Row],[Estimated costs 1]:[Estimated costs 20]])</f>
        <v>#DIV/0!</v>
      </c>
      <c r="K606" s="2" t="e">
        <f>Table1[[#This Row],[Dev]]/Table1[[#This Row],[Mean]]*100</f>
        <v>#DIV/0!</v>
      </c>
      <c r="L606" s="2">
        <f>Table1[[#This Row],[Estimated costs 1]]-Table1[[#This Row],[Actual cost]]</f>
        <v>0</v>
      </c>
      <c r="M606" s="2" t="e">
        <f>Table1[[#This Row],[Diff 1]]/Table1[[#This Row],[Actual cost]]*100</f>
        <v>#DIV/0!</v>
      </c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spans="1:33" hidden="1" x14ac:dyDescent="0.3">
      <c r="A607" t="s">
        <v>631</v>
      </c>
      <c r="B607">
        <v>605</v>
      </c>
      <c r="C607" t="str">
        <f>LEFT(Table1[[#This Row],[Contingency id]])</f>
        <v>C</v>
      </c>
      <c r="D607" s="1">
        <v>0</v>
      </c>
      <c r="E607" s="1">
        <v>1.0526315789473599</v>
      </c>
      <c r="F607">
        <v>20</v>
      </c>
      <c r="G607">
        <v>19</v>
      </c>
      <c r="H607" s="2"/>
      <c r="I607" s="2" t="e">
        <f>AVERAGE(Table1[[#This Row],[Estimated costs 1]:[Estimated costs 20]])</f>
        <v>#DIV/0!</v>
      </c>
      <c r="J607" s="2" t="e">
        <f>_xlfn.STDEV.P(Table1[[#This Row],[Estimated costs 1]:[Estimated costs 20]])</f>
        <v>#DIV/0!</v>
      </c>
      <c r="K607" s="2" t="e">
        <f>Table1[[#This Row],[Dev]]/Table1[[#This Row],[Mean]]*100</f>
        <v>#DIV/0!</v>
      </c>
      <c r="L607" s="2">
        <f>Table1[[#This Row],[Estimated costs 1]]-Table1[[#This Row],[Actual cost]]</f>
        <v>0</v>
      </c>
      <c r="M607" s="2" t="e">
        <f>Table1[[#This Row],[Diff 1]]/Table1[[#This Row],[Actual cost]]*100</f>
        <v>#DIV/0!</v>
      </c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spans="1:33" hidden="1" x14ac:dyDescent="0.3">
      <c r="A608" t="s">
        <v>632</v>
      </c>
      <c r="B608">
        <v>606</v>
      </c>
      <c r="C608" t="str">
        <f>LEFT(Table1[[#This Row],[Contingency id]])</f>
        <v>C</v>
      </c>
      <c r="D608" s="1">
        <v>0</v>
      </c>
      <c r="E608" s="1">
        <v>1</v>
      </c>
      <c r="F608">
        <v>20</v>
      </c>
      <c r="G608">
        <v>20</v>
      </c>
      <c r="H608" s="2"/>
      <c r="I608" s="2" t="e">
        <f>AVERAGE(Table1[[#This Row],[Estimated costs 1]:[Estimated costs 20]])</f>
        <v>#DIV/0!</v>
      </c>
      <c r="J608" s="2" t="e">
        <f>_xlfn.STDEV.P(Table1[[#This Row],[Estimated costs 1]:[Estimated costs 20]])</f>
        <v>#DIV/0!</v>
      </c>
      <c r="K608" s="2" t="e">
        <f>Table1[[#This Row],[Dev]]/Table1[[#This Row],[Mean]]*100</f>
        <v>#DIV/0!</v>
      </c>
      <c r="L608" s="2">
        <f>Table1[[#This Row],[Estimated costs 1]]-Table1[[#This Row],[Actual cost]]</f>
        <v>0</v>
      </c>
      <c r="M608" s="2" t="e">
        <f>Table1[[#This Row],[Diff 1]]/Table1[[#This Row],[Actual cost]]*100</f>
        <v>#DIV/0!</v>
      </c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spans="1:33" hidden="1" x14ac:dyDescent="0.3">
      <c r="A609" t="s">
        <v>633</v>
      </c>
      <c r="B609">
        <v>607</v>
      </c>
      <c r="C609" t="str">
        <f>LEFT(Table1[[#This Row],[Contingency id]])</f>
        <v>C</v>
      </c>
      <c r="D609" s="1">
        <v>0</v>
      </c>
      <c r="E609" s="1">
        <v>1</v>
      </c>
      <c r="F609">
        <v>20</v>
      </c>
      <c r="G609">
        <v>20</v>
      </c>
      <c r="H609" s="2"/>
      <c r="I609" s="2" t="e">
        <f>AVERAGE(Table1[[#This Row],[Estimated costs 1]:[Estimated costs 20]])</f>
        <v>#DIV/0!</v>
      </c>
      <c r="J609" s="2" t="e">
        <f>_xlfn.STDEV.P(Table1[[#This Row],[Estimated costs 1]:[Estimated costs 20]])</f>
        <v>#DIV/0!</v>
      </c>
      <c r="K609" s="2" t="e">
        <f>Table1[[#This Row],[Dev]]/Table1[[#This Row],[Mean]]*100</f>
        <v>#DIV/0!</v>
      </c>
      <c r="L609" s="2">
        <f>Table1[[#This Row],[Estimated costs 1]]-Table1[[#This Row],[Actual cost]]</f>
        <v>0</v>
      </c>
      <c r="M609" s="2" t="e">
        <f>Table1[[#This Row],[Diff 1]]/Table1[[#This Row],[Actual cost]]*100</f>
        <v>#DIV/0!</v>
      </c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spans="1:33" hidden="1" x14ac:dyDescent="0.3">
      <c r="A610" t="s">
        <v>634</v>
      </c>
      <c r="B610">
        <v>608</v>
      </c>
      <c r="C610" t="str">
        <f>LEFT(Table1[[#This Row],[Contingency id]])</f>
        <v>C</v>
      </c>
      <c r="D610" s="1">
        <v>0</v>
      </c>
      <c r="E610" s="1">
        <v>1.25</v>
      </c>
      <c r="F610">
        <v>20</v>
      </c>
      <c r="G610">
        <v>16</v>
      </c>
      <c r="H610" s="2"/>
      <c r="I610" s="2" t="e">
        <f>AVERAGE(Table1[[#This Row],[Estimated costs 1]:[Estimated costs 20]])</f>
        <v>#DIV/0!</v>
      </c>
      <c r="J610" s="2" t="e">
        <f>_xlfn.STDEV.P(Table1[[#This Row],[Estimated costs 1]:[Estimated costs 20]])</f>
        <v>#DIV/0!</v>
      </c>
      <c r="K610" s="2" t="e">
        <f>Table1[[#This Row],[Dev]]/Table1[[#This Row],[Mean]]*100</f>
        <v>#DIV/0!</v>
      </c>
      <c r="L610" s="2">
        <f>Table1[[#This Row],[Estimated costs 1]]-Table1[[#This Row],[Actual cost]]</f>
        <v>0</v>
      </c>
      <c r="M610" s="2" t="e">
        <f>Table1[[#This Row],[Diff 1]]/Table1[[#This Row],[Actual cost]]*100</f>
        <v>#DIV/0!</v>
      </c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spans="1:33" hidden="1" x14ac:dyDescent="0.3">
      <c r="A611" t="s">
        <v>635</v>
      </c>
      <c r="B611">
        <v>609</v>
      </c>
      <c r="C611" t="str">
        <f>LEFT(Table1[[#This Row],[Contingency id]])</f>
        <v>C</v>
      </c>
      <c r="D611" s="1">
        <v>0</v>
      </c>
      <c r="E611" s="1">
        <v>1.1111111111111101</v>
      </c>
      <c r="F611">
        <v>20</v>
      </c>
      <c r="G611">
        <v>18</v>
      </c>
      <c r="H611" s="2"/>
      <c r="I611" s="2" t="e">
        <f>AVERAGE(Table1[[#This Row],[Estimated costs 1]:[Estimated costs 20]])</f>
        <v>#DIV/0!</v>
      </c>
      <c r="J611" s="2" t="e">
        <f>_xlfn.STDEV.P(Table1[[#This Row],[Estimated costs 1]:[Estimated costs 20]])</f>
        <v>#DIV/0!</v>
      </c>
      <c r="K611" s="2" t="e">
        <f>Table1[[#This Row],[Dev]]/Table1[[#This Row],[Mean]]*100</f>
        <v>#DIV/0!</v>
      </c>
      <c r="L611" s="2">
        <f>Table1[[#This Row],[Estimated costs 1]]-Table1[[#This Row],[Actual cost]]</f>
        <v>0</v>
      </c>
      <c r="M611" s="2" t="e">
        <f>Table1[[#This Row],[Diff 1]]/Table1[[#This Row],[Actual cost]]*100</f>
        <v>#DIV/0!</v>
      </c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spans="1:33" hidden="1" x14ac:dyDescent="0.3">
      <c r="A612" t="s">
        <v>636</v>
      </c>
      <c r="B612">
        <v>610</v>
      </c>
      <c r="C612" t="str">
        <f>LEFT(Table1[[#This Row],[Contingency id]])</f>
        <v>C</v>
      </c>
      <c r="D612" s="1">
        <v>0</v>
      </c>
      <c r="E612" s="1">
        <v>1.1764705882352899</v>
      </c>
      <c r="F612">
        <v>20</v>
      </c>
      <c r="G612">
        <v>17</v>
      </c>
      <c r="H612" s="2"/>
      <c r="I612" s="2" t="e">
        <f>AVERAGE(Table1[[#This Row],[Estimated costs 1]:[Estimated costs 20]])</f>
        <v>#DIV/0!</v>
      </c>
      <c r="J612" s="2" t="e">
        <f>_xlfn.STDEV.P(Table1[[#This Row],[Estimated costs 1]:[Estimated costs 20]])</f>
        <v>#DIV/0!</v>
      </c>
      <c r="K612" s="2" t="e">
        <f>Table1[[#This Row],[Dev]]/Table1[[#This Row],[Mean]]*100</f>
        <v>#DIV/0!</v>
      </c>
      <c r="L612" s="2">
        <f>Table1[[#This Row],[Estimated costs 1]]-Table1[[#This Row],[Actual cost]]</f>
        <v>0</v>
      </c>
      <c r="M612" s="2" t="e">
        <f>Table1[[#This Row],[Diff 1]]/Table1[[#This Row],[Actual cost]]*100</f>
        <v>#DIV/0!</v>
      </c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spans="1:33" hidden="1" x14ac:dyDescent="0.3">
      <c r="A613" t="s">
        <v>637</v>
      </c>
      <c r="B613">
        <v>611</v>
      </c>
      <c r="C613" t="str">
        <f>LEFT(Table1[[#This Row],[Contingency id]])</f>
        <v>C</v>
      </c>
      <c r="D613" s="1">
        <v>0</v>
      </c>
      <c r="E613" s="1">
        <v>1</v>
      </c>
      <c r="F613">
        <v>20</v>
      </c>
      <c r="G613">
        <v>20</v>
      </c>
      <c r="H613" s="2"/>
      <c r="I613" s="2" t="e">
        <f>AVERAGE(Table1[[#This Row],[Estimated costs 1]:[Estimated costs 20]])</f>
        <v>#DIV/0!</v>
      </c>
      <c r="J613" s="2" t="e">
        <f>_xlfn.STDEV.P(Table1[[#This Row],[Estimated costs 1]:[Estimated costs 20]])</f>
        <v>#DIV/0!</v>
      </c>
      <c r="K613" s="2" t="e">
        <f>Table1[[#This Row],[Dev]]/Table1[[#This Row],[Mean]]*100</f>
        <v>#DIV/0!</v>
      </c>
      <c r="L613" s="2">
        <f>Table1[[#This Row],[Estimated costs 1]]-Table1[[#This Row],[Actual cost]]</f>
        <v>0</v>
      </c>
      <c r="M613" s="2" t="e">
        <f>Table1[[#This Row],[Diff 1]]/Table1[[#This Row],[Actual cost]]*100</f>
        <v>#DIV/0!</v>
      </c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spans="1:33" hidden="1" x14ac:dyDescent="0.3">
      <c r="A614" t="s">
        <v>638</v>
      </c>
      <c r="B614">
        <v>612</v>
      </c>
      <c r="C614" t="str">
        <f>LEFT(Table1[[#This Row],[Contingency id]])</f>
        <v>C</v>
      </c>
      <c r="D614" s="1">
        <v>0</v>
      </c>
      <c r="E614" s="1">
        <v>1.1111111111111101</v>
      </c>
      <c r="F614">
        <v>20</v>
      </c>
      <c r="G614">
        <v>18</v>
      </c>
      <c r="H614" s="2"/>
      <c r="I614" s="2" t="e">
        <f>AVERAGE(Table1[[#This Row],[Estimated costs 1]:[Estimated costs 20]])</f>
        <v>#DIV/0!</v>
      </c>
      <c r="J614" s="2" t="e">
        <f>_xlfn.STDEV.P(Table1[[#This Row],[Estimated costs 1]:[Estimated costs 20]])</f>
        <v>#DIV/0!</v>
      </c>
      <c r="K614" s="2" t="e">
        <f>Table1[[#This Row],[Dev]]/Table1[[#This Row],[Mean]]*100</f>
        <v>#DIV/0!</v>
      </c>
      <c r="L614" s="2">
        <f>Table1[[#This Row],[Estimated costs 1]]-Table1[[#This Row],[Actual cost]]</f>
        <v>0</v>
      </c>
      <c r="M614" s="2" t="e">
        <f>Table1[[#This Row],[Diff 1]]/Table1[[#This Row],[Actual cost]]*100</f>
        <v>#DIV/0!</v>
      </c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spans="1:33" hidden="1" x14ac:dyDescent="0.3">
      <c r="A615" t="s">
        <v>639</v>
      </c>
      <c r="B615">
        <v>613</v>
      </c>
      <c r="C615" t="str">
        <f>LEFT(Table1[[#This Row],[Contingency id]])</f>
        <v>C</v>
      </c>
      <c r="D615" s="1">
        <v>0</v>
      </c>
      <c r="E615" s="1">
        <v>1.1111111111111101</v>
      </c>
      <c r="F615">
        <v>20</v>
      </c>
      <c r="G615">
        <v>18</v>
      </c>
      <c r="H615" s="2"/>
      <c r="I615" s="2" t="e">
        <f>AVERAGE(Table1[[#This Row],[Estimated costs 1]:[Estimated costs 20]])</f>
        <v>#DIV/0!</v>
      </c>
      <c r="J615" s="2" t="e">
        <f>_xlfn.STDEV.P(Table1[[#This Row],[Estimated costs 1]:[Estimated costs 20]])</f>
        <v>#DIV/0!</v>
      </c>
      <c r="K615" s="2" t="e">
        <f>Table1[[#This Row],[Dev]]/Table1[[#This Row],[Mean]]*100</f>
        <v>#DIV/0!</v>
      </c>
      <c r="L615" s="2">
        <f>Table1[[#This Row],[Estimated costs 1]]-Table1[[#This Row],[Actual cost]]</f>
        <v>0</v>
      </c>
      <c r="M615" s="2" t="e">
        <f>Table1[[#This Row],[Diff 1]]/Table1[[#This Row],[Actual cost]]*100</f>
        <v>#DIV/0!</v>
      </c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spans="1:33" hidden="1" x14ac:dyDescent="0.3">
      <c r="A616" t="s">
        <v>640</v>
      </c>
      <c r="B616">
        <v>614</v>
      </c>
      <c r="C616" t="str">
        <f>LEFT(Table1[[#This Row],[Contingency id]])</f>
        <v>C</v>
      </c>
      <c r="D616" s="1">
        <v>0</v>
      </c>
      <c r="E616" s="1">
        <v>1.1176470588235199</v>
      </c>
      <c r="F616">
        <v>19</v>
      </c>
      <c r="G616">
        <v>17</v>
      </c>
      <c r="H616" s="2"/>
      <c r="I616" s="2" t="e">
        <f>AVERAGE(Table1[[#This Row],[Estimated costs 1]:[Estimated costs 20]])</f>
        <v>#DIV/0!</v>
      </c>
      <c r="J616" s="2" t="e">
        <f>_xlfn.STDEV.P(Table1[[#This Row],[Estimated costs 1]:[Estimated costs 20]])</f>
        <v>#DIV/0!</v>
      </c>
      <c r="K616" s="2" t="e">
        <f>Table1[[#This Row],[Dev]]/Table1[[#This Row],[Mean]]*100</f>
        <v>#DIV/0!</v>
      </c>
      <c r="L616" s="2">
        <f>Table1[[#This Row],[Estimated costs 1]]-Table1[[#This Row],[Actual cost]]</f>
        <v>0</v>
      </c>
      <c r="M616" s="2" t="e">
        <f>Table1[[#This Row],[Diff 1]]/Table1[[#This Row],[Actual cost]]*100</f>
        <v>#DIV/0!</v>
      </c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spans="1:33" hidden="1" x14ac:dyDescent="0.3">
      <c r="A617" t="s">
        <v>641</v>
      </c>
      <c r="B617">
        <v>615</v>
      </c>
      <c r="C617" t="str">
        <f>LEFT(Table1[[#This Row],[Contingency id]])</f>
        <v>C</v>
      </c>
      <c r="D617" s="1">
        <v>0</v>
      </c>
      <c r="E617" s="1">
        <v>1.63736263736263</v>
      </c>
      <c r="F617">
        <v>149</v>
      </c>
      <c r="G617">
        <v>91</v>
      </c>
      <c r="H617" s="2"/>
      <c r="I617" s="2" t="e">
        <f>AVERAGE(Table1[[#This Row],[Estimated costs 1]:[Estimated costs 20]])</f>
        <v>#DIV/0!</v>
      </c>
      <c r="J617" s="2" t="e">
        <f>_xlfn.STDEV.P(Table1[[#This Row],[Estimated costs 1]:[Estimated costs 20]])</f>
        <v>#DIV/0!</v>
      </c>
      <c r="K617" s="2" t="e">
        <f>Table1[[#This Row],[Dev]]/Table1[[#This Row],[Mean]]*100</f>
        <v>#DIV/0!</v>
      </c>
      <c r="L617" s="2">
        <f>Table1[[#This Row],[Estimated costs 1]]-Table1[[#This Row],[Actual cost]]</f>
        <v>0</v>
      </c>
      <c r="M617" s="2" t="e">
        <f>Table1[[#This Row],[Diff 1]]/Table1[[#This Row],[Actual cost]]*100</f>
        <v>#DIV/0!</v>
      </c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spans="1:33" hidden="1" x14ac:dyDescent="0.3">
      <c r="A618" t="s">
        <v>642</v>
      </c>
      <c r="B618">
        <v>616</v>
      </c>
      <c r="C618" t="str">
        <f>LEFT(Table1[[#This Row],[Contingency id]])</f>
        <v>C</v>
      </c>
      <c r="D618" s="1">
        <v>0</v>
      </c>
      <c r="E618" s="1">
        <v>1.7325581395348799</v>
      </c>
      <c r="F618">
        <v>149</v>
      </c>
      <c r="G618">
        <v>86</v>
      </c>
      <c r="H618" s="2"/>
      <c r="I618" s="2" t="e">
        <f>AVERAGE(Table1[[#This Row],[Estimated costs 1]:[Estimated costs 20]])</f>
        <v>#DIV/0!</v>
      </c>
      <c r="J618" s="2" t="e">
        <f>_xlfn.STDEV.P(Table1[[#This Row],[Estimated costs 1]:[Estimated costs 20]])</f>
        <v>#DIV/0!</v>
      </c>
      <c r="K618" s="2" t="e">
        <f>Table1[[#This Row],[Dev]]/Table1[[#This Row],[Mean]]*100</f>
        <v>#DIV/0!</v>
      </c>
      <c r="L618" s="2">
        <f>Table1[[#This Row],[Estimated costs 1]]-Table1[[#This Row],[Actual cost]]</f>
        <v>0</v>
      </c>
      <c r="M618" s="2" t="e">
        <f>Table1[[#This Row],[Diff 1]]/Table1[[#This Row],[Actual cost]]*100</f>
        <v>#DIV/0!</v>
      </c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spans="1:33" hidden="1" x14ac:dyDescent="0.3">
      <c r="A619" t="s">
        <v>643</v>
      </c>
      <c r="B619">
        <v>617</v>
      </c>
      <c r="C619" t="str">
        <f>LEFT(Table1[[#This Row],[Contingency id]])</f>
        <v>C</v>
      </c>
      <c r="D619" s="1">
        <v>0</v>
      </c>
      <c r="E619" s="1">
        <v>1.8395061728394999</v>
      </c>
      <c r="F619">
        <v>149</v>
      </c>
      <c r="G619">
        <v>81</v>
      </c>
      <c r="H619" s="2"/>
      <c r="I619" s="2" t="e">
        <f>AVERAGE(Table1[[#This Row],[Estimated costs 1]:[Estimated costs 20]])</f>
        <v>#DIV/0!</v>
      </c>
      <c r="J619" s="2" t="e">
        <f>_xlfn.STDEV.P(Table1[[#This Row],[Estimated costs 1]:[Estimated costs 20]])</f>
        <v>#DIV/0!</v>
      </c>
      <c r="K619" s="2" t="e">
        <f>Table1[[#This Row],[Dev]]/Table1[[#This Row],[Mean]]*100</f>
        <v>#DIV/0!</v>
      </c>
      <c r="L619" s="2">
        <f>Table1[[#This Row],[Estimated costs 1]]-Table1[[#This Row],[Actual cost]]</f>
        <v>0</v>
      </c>
      <c r="M619" s="2" t="e">
        <f>Table1[[#This Row],[Diff 1]]/Table1[[#This Row],[Actual cost]]*100</f>
        <v>#DIV/0!</v>
      </c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spans="1:33" hidden="1" x14ac:dyDescent="0.3">
      <c r="A620" t="s">
        <v>644</v>
      </c>
      <c r="B620">
        <v>618</v>
      </c>
      <c r="C620" t="str">
        <f>LEFT(Table1[[#This Row],[Contingency id]])</f>
        <v>C</v>
      </c>
      <c r="D620" s="1">
        <v>0</v>
      </c>
      <c r="E620" s="1">
        <v>1.71264367816091</v>
      </c>
      <c r="F620">
        <v>149</v>
      </c>
      <c r="G620">
        <v>87</v>
      </c>
      <c r="H620" s="2"/>
      <c r="I620" s="2" t="e">
        <f>AVERAGE(Table1[[#This Row],[Estimated costs 1]:[Estimated costs 20]])</f>
        <v>#DIV/0!</v>
      </c>
      <c r="J620" s="2" t="e">
        <f>_xlfn.STDEV.P(Table1[[#This Row],[Estimated costs 1]:[Estimated costs 20]])</f>
        <v>#DIV/0!</v>
      </c>
      <c r="K620" s="2" t="e">
        <f>Table1[[#This Row],[Dev]]/Table1[[#This Row],[Mean]]*100</f>
        <v>#DIV/0!</v>
      </c>
      <c r="L620" s="2">
        <f>Table1[[#This Row],[Estimated costs 1]]-Table1[[#This Row],[Actual cost]]</f>
        <v>0</v>
      </c>
      <c r="M620" s="2" t="e">
        <f>Table1[[#This Row],[Diff 1]]/Table1[[#This Row],[Actual cost]]*100</f>
        <v>#DIV/0!</v>
      </c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spans="1:33" hidden="1" x14ac:dyDescent="0.3">
      <c r="A621" t="s">
        <v>645</v>
      </c>
      <c r="B621">
        <v>619</v>
      </c>
      <c r="C621" t="str">
        <f>LEFT(Table1[[#This Row],[Contingency id]])</f>
        <v>C</v>
      </c>
      <c r="D621" s="1">
        <v>0</v>
      </c>
      <c r="E621" s="1">
        <v>1.6741573033707799</v>
      </c>
      <c r="F621">
        <v>149</v>
      </c>
      <c r="G621">
        <v>89</v>
      </c>
      <c r="H621" s="2"/>
      <c r="I621" s="2" t="e">
        <f>AVERAGE(Table1[[#This Row],[Estimated costs 1]:[Estimated costs 20]])</f>
        <v>#DIV/0!</v>
      </c>
      <c r="J621" s="2" t="e">
        <f>_xlfn.STDEV.P(Table1[[#This Row],[Estimated costs 1]:[Estimated costs 20]])</f>
        <v>#DIV/0!</v>
      </c>
      <c r="K621" s="2" t="e">
        <f>Table1[[#This Row],[Dev]]/Table1[[#This Row],[Mean]]*100</f>
        <v>#DIV/0!</v>
      </c>
      <c r="L621" s="2">
        <f>Table1[[#This Row],[Estimated costs 1]]-Table1[[#This Row],[Actual cost]]</f>
        <v>0</v>
      </c>
      <c r="M621" s="2" t="e">
        <f>Table1[[#This Row],[Diff 1]]/Table1[[#This Row],[Actual cost]]*100</f>
        <v>#DIV/0!</v>
      </c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spans="1:33" hidden="1" x14ac:dyDescent="0.3">
      <c r="A622" t="s">
        <v>646</v>
      </c>
      <c r="B622">
        <v>620</v>
      </c>
      <c r="C622" t="str">
        <f>LEFT(Table1[[#This Row],[Contingency id]])</f>
        <v>C</v>
      </c>
      <c r="D622" s="1">
        <v>0</v>
      </c>
      <c r="E622" s="1">
        <v>1.8068181818181801</v>
      </c>
      <c r="F622">
        <v>159</v>
      </c>
      <c r="G622">
        <v>88</v>
      </c>
      <c r="H622" s="2"/>
      <c r="I622" s="2" t="e">
        <f>AVERAGE(Table1[[#This Row],[Estimated costs 1]:[Estimated costs 20]])</f>
        <v>#DIV/0!</v>
      </c>
      <c r="J622" s="2" t="e">
        <f>_xlfn.STDEV.P(Table1[[#This Row],[Estimated costs 1]:[Estimated costs 20]])</f>
        <v>#DIV/0!</v>
      </c>
      <c r="K622" s="2" t="e">
        <f>Table1[[#This Row],[Dev]]/Table1[[#This Row],[Mean]]*100</f>
        <v>#DIV/0!</v>
      </c>
      <c r="L622" s="2">
        <f>Table1[[#This Row],[Estimated costs 1]]-Table1[[#This Row],[Actual cost]]</f>
        <v>0</v>
      </c>
      <c r="M622" s="2" t="e">
        <f>Table1[[#This Row],[Diff 1]]/Table1[[#This Row],[Actual cost]]*100</f>
        <v>#DIV/0!</v>
      </c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spans="1:33" hidden="1" x14ac:dyDescent="0.3">
      <c r="A623" t="s">
        <v>647</v>
      </c>
      <c r="B623">
        <v>621</v>
      </c>
      <c r="C623" t="str">
        <f>LEFT(Table1[[#This Row],[Contingency id]])</f>
        <v>C</v>
      </c>
      <c r="D623" s="1">
        <v>0</v>
      </c>
      <c r="E623" s="1">
        <v>1.6555555555555499</v>
      </c>
      <c r="F623">
        <v>149</v>
      </c>
      <c r="G623">
        <v>90</v>
      </c>
      <c r="H623" s="2"/>
      <c r="I623" s="2" t="e">
        <f>AVERAGE(Table1[[#This Row],[Estimated costs 1]:[Estimated costs 20]])</f>
        <v>#DIV/0!</v>
      </c>
      <c r="J623" s="2" t="e">
        <f>_xlfn.STDEV.P(Table1[[#This Row],[Estimated costs 1]:[Estimated costs 20]])</f>
        <v>#DIV/0!</v>
      </c>
      <c r="K623" s="2" t="e">
        <f>Table1[[#This Row],[Dev]]/Table1[[#This Row],[Mean]]*100</f>
        <v>#DIV/0!</v>
      </c>
      <c r="L623" s="2">
        <f>Table1[[#This Row],[Estimated costs 1]]-Table1[[#This Row],[Actual cost]]</f>
        <v>0</v>
      </c>
      <c r="M623" s="2" t="e">
        <f>Table1[[#This Row],[Diff 1]]/Table1[[#This Row],[Actual cost]]*100</f>
        <v>#DIV/0!</v>
      </c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spans="1:33" hidden="1" x14ac:dyDescent="0.3">
      <c r="A624" t="s">
        <v>648</v>
      </c>
      <c r="B624">
        <v>622</v>
      </c>
      <c r="C624" t="str">
        <f>LEFT(Table1[[#This Row],[Contingency id]])</f>
        <v>C</v>
      </c>
      <c r="D624" s="1">
        <v>0</v>
      </c>
      <c r="E624" s="1">
        <v>1.62244897959183</v>
      </c>
      <c r="F624">
        <v>159</v>
      </c>
      <c r="G624">
        <v>98</v>
      </c>
      <c r="H624" s="2"/>
      <c r="I624" s="2" t="e">
        <f>AVERAGE(Table1[[#This Row],[Estimated costs 1]:[Estimated costs 20]])</f>
        <v>#DIV/0!</v>
      </c>
      <c r="J624" s="2" t="e">
        <f>_xlfn.STDEV.P(Table1[[#This Row],[Estimated costs 1]:[Estimated costs 20]])</f>
        <v>#DIV/0!</v>
      </c>
      <c r="K624" s="2" t="e">
        <f>Table1[[#This Row],[Dev]]/Table1[[#This Row],[Mean]]*100</f>
        <v>#DIV/0!</v>
      </c>
      <c r="L624" s="2">
        <f>Table1[[#This Row],[Estimated costs 1]]-Table1[[#This Row],[Actual cost]]</f>
        <v>0</v>
      </c>
      <c r="M624" s="2" t="e">
        <f>Table1[[#This Row],[Diff 1]]/Table1[[#This Row],[Actual cost]]*100</f>
        <v>#DIV/0!</v>
      </c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spans="1:33" hidden="1" x14ac:dyDescent="0.3">
      <c r="A625" t="s">
        <v>649</v>
      </c>
      <c r="B625">
        <v>623</v>
      </c>
      <c r="C625" t="str">
        <f>LEFT(Table1[[#This Row],[Contingency id]])</f>
        <v>C</v>
      </c>
      <c r="D625" s="1">
        <v>0</v>
      </c>
      <c r="E625" s="1">
        <v>1.4</v>
      </c>
      <c r="F625">
        <v>70</v>
      </c>
      <c r="G625">
        <v>50</v>
      </c>
      <c r="H625" s="2"/>
      <c r="I625" s="2" t="e">
        <f>AVERAGE(Table1[[#This Row],[Estimated costs 1]:[Estimated costs 20]])</f>
        <v>#DIV/0!</v>
      </c>
      <c r="J625" s="2" t="e">
        <f>_xlfn.STDEV.P(Table1[[#This Row],[Estimated costs 1]:[Estimated costs 20]])</f>
        <v>#DIV/0!</v>
      </c>
      <c r="K625" s="2" t="e">
        <f>Table1[[#This Row],[Dev]]/Table1[[#This Row],[Mean]]*100</f>
        <v>#DIV/0!</v>
      </c>
      <c r="L625" s="2">
        <f>Table1[[#This Row],[Estimated costs 1]]-Table1[[#This Row],[Actual cost]]</f>
        <v>0</v>
      </c>
      <c r="M625" s="2" t="e">
        <f>Table1[[#This Row],[Diff 1]]/Table1[[#This Row],[Actual cost]]*100</f>
        <v>#DIV/0!</v>
      </c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spans="1:33" hidden="1" x14ac:dyDescent="0.3">
      <c r="A626" t="s">
        <v>650</v>
      </c>
      <c r="B626">
        <v>624</v>
      </c>
      <c r="C626" t="str">
        <f>LEFT(Table1[[#This Row],[Contingency id]])</f>
        <v>C</v>
      </c>
      <c r="D626" s="1">
        <v>0</v>
      </c>
      <c r="E626" s="1">
        <v>1.34615384615384</v>
      </c>
      <c r="F626">
        <v>70</v>
      </c>
      <c r="G626">
        <v>52</v>
      </c>
      <c r="H626" s="2"/>
      <c r="I626" s="2" t="e">
        <f>AVERAGE(Table1[[#This Row],[Estimated costs 1]:[Estimated costs 20]])</f>
        <v>#DIV/0!</v>
      </c>
      <c r="J626" s="2" t="e">
        <f>_xlfn.STDEV.P(Table1[[#This Row],[Estimated costs 1]:[Estimated costs 20]])</f>
        <v>#DIV/0!</v>
      </c>
      <c r="K626" s="2" t="e">
        <f>Table1[[#This Row],[Dev]]/Table1[[#This Row],[Mean]]*100</f>
        <v>#DIV/0!</v>
      </c>
      <c r="L626" s="2">
        <f>Table1[[#This Row],[Estimated costs 1]]-Table1[[#This Row],[Actual cost]]</f>
        <v>0</v>
      </c>
      <c r="M626" s="2" t="e">
        <f>Table1[[#This Row],[Diff 1]]/Table1[[#This Row],[Actual cost]]*100</f>
        <v>#DIV/0!</v>
      </c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spans="1:33" hidden="1" x14ac:dyDescent="0.3">
      <c r="A627" t="s">
        <v>651</v>
      </c>
      <c r="B627">
        <v>625</v>
      </c>
      <c r="C627" t="str">
        <f>LEFT(Table1[[#This Row],[Contingency id]])</f>
        <v>C</v>
      </c>
      <c r="D627" s="1">
        <v>0</v>
      </c>
      <c r="E627" s="1">
        <v>1.27272727272727</v>
      </c>
      <c r="F627">
        <v>70</v>
      </c>
      <c r="G627">
        <v>55</v>
      </c>
      <c r="H627" s="2"/>
      <c r="I627" s="2" t="e">
        <f>AVERAGE(Table1[[#This Row],[Estimated costs 1]:[Estimated costs 20]])</f>
        <v>#DIV/0!</v>
      </c>
      <c r="J627" s="2" t="e">
        <f>_xlfn.STDEV.P(Table1[[#This Row],[Estimated costs 1]:[Estimated costs 20]])</f>
        <v>#DIV/0!</v>
      </c>
      <c r="K627" s="2" t="e">
        <f>Table1[[#This Row],[Dev]]/Table1[[#This Row],[Mean]]*100</f>
        <v>#DIV/0!</v>
      </c>
      <c r="L627" s="2">
        <f>Table1[[#This Row],[Estimated costs 1]]-Table1[[#This Row],[Actual cost]]</f>
        <v>0</v>
      </c>
      <c r="M627" s="2" t="e">
        <f>Table1[[#This Row],[Diff 1]]/Table1[[#This Row],[Actual cost]]*100</f>
        <v>#DIV/0!</v>
      </c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spans="1:33" hidden="1" x14ac:dyDescent="0.3">
      <c r="A628" t="s">
        <v>652</v>
      </c>
      <c r="B628">
        <v>626</v>
      </c>
      <c r="C628" t="str">
        <f>LEFT(Table1[[#This Row],[Contingency id]])</f>
        <v>C</v>
      </c>
      <c r="D628" s="1">
        <v>0</v>
      </c>
      <c r="E628" s="1">
        <v>1.4</v>
      </c>
      <c r="F628">
        <v>84</v>
      </c>
      <c r="G628">
        <v>60</v>
      </c>
      <c r="H628" s="2"/>
      <c r="I628" s="2" t="e">
        <f>AVERAGE(Table1[[#This Row],[Estimated costs 1]:[Estimated costs 20]])</f>
        <v>#DIV/0!</v>
      </c>
      <c r="J628" s="2" t="e">
        <f>_xlfn.STDEV.P(Table1[[#This Row],[Estimated costs 1]:[Estimated costs 20]])</f>
        <v>#DIV/0!</v>
      </c>
      <c r="K628" s="2" t="e">
        <f>Table1[[#This Row],[Dev]]/Table1[[#This Row],[Mean]]*100</f>
        <v>#DIV/0!</v>
      </c>
      <c r="L628" s="2">
        <f>Table1[[#This Row],[Estimated costs 1]]-Table1[[#This Row],[Actual cost]]</f>
        <v>0</v>
      </c>
      <c r="M628" s="2" t="e">
        <f>Table1[[#This Row],[Diff 1]]/Table1[[#This Row],[Actual cost]]*100</f>
        <v>#DIV/0!</v>
      </c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spans="1:33" hidden="1" x14ac:dyDescent="0.3">
      <c r="A629" t="s">
        <v>653</v>
      </c>
      <c r="B629">
        <v>627</v>
      </c>
      <c r="C629" t="str">
        <f>LEFT(Table1[[#This Row],[Contingency id]])</f>
        <v>C</v>
      </c>
      <c r="D629" s="1">
        <v>0</v>
      </c>
      <c r="E629" s="1">
        <v>1.4</v>
      </c>
      <c r="F629">
        <v>70</v>
      </c>
      <c r="G629">
        <v>50</v>
      </c>
      <c r="H629" s="2"/>
      <c r="I629" s="2" t="e">
        <f>AVERAGE(Table1[[#This Row],[Estimated costs 1]:[Estimated costs 20]])</f>
        <v>#DIV/0!</v>
      </c>
      <c r="J629" s="2" t="e">
        <f>_xlfn.STDEV.P(Table1[[#This Row],[Estimated costs 1]:[Estimated costs 20]])</f>
        <v>#DIV/0!</v>
      </c>
      <c r="K629" s="2" t="e">
        <f>Table1[[#This Row],[Dev]]/Table1[[#This Row],[Mean]]*100</f>
        <v>#DIV/0!</v>
      </c>
      <c r="L629" s="2">
        <f>Table1[[#This Row],[Estimated costs 1]]-Table1[[#This Row],[Actual cost]]</f>
        <v>0</v>
      </c>
      <c r="M629" s="2" t="e">
        <f>Table1[[#This Row],[Diff 1]]/Table1[[#This Row],[Actual cost]]*100</f>
        <v>#DIV/0!</v>
      </c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spans="1:33" hidden="1" x14ac:dyDescent="0.3">
      <c r="A630" t="s">
        <v>654</v>
      </c>
      <c r="B630">
        <v>628</v>
      </c>
      <c r="C630" t="str">
        <f>LEFT(Table1[[#This Row],[Contingency id]])</f>
        <v>C</v>
      </c>
      <c r="D630" s="1">
        <v>0</v>
      </c>
      <c r="E630" s="1">
        <v>1.55555555555555</v>
      </c>
      <c r="F630">
        <v>84</v>
      </c>
      <c r="G630">
        <v>54</v>
      </c>
      <c r="H630" s="2"/>
      <c r="I630" s="2" t="e">
        <f>AVERAGE(Table1[[#This Row],[Estimated costs 1]:[Estimated costs 20]])</f>
        <v>#DIV/0!</v>
      </c>
      <c r="J630" s="2" t="e">
        <f>_xlfn.STDEV.P(Table1[[#This Row],[Estimated costs 1]:[Estimated costs 20]])</f>
        <v>#DIV/0!</v>
      </c>
      <c r="K630" s="2" t="e">
        <f>Table1[[#This Row],[Dev]]/Table1[[#This Row],[Mean]]*100</f>
        <v>#DIV/0!</v>
      </c>
      <c r="L630" s="2">
        <f>Table1[[#This Row],[Estimated costs 1]]-Table1[[#This Row],[Actual cost]]</f>
        <v>0</v>
      </c>
      <c r="M630" s="2" t="e">
        <f>Table1[[#This Row],[Diff 1]]/Table1[[#This Row],[Actual cost]]*100</f>
        <v>#DIV/0!</v>
      </c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spans="1:33" hidden="1" x14ac:dyDescent="0.3">
      <c r="A631" t="s">
        <v>655</v>
      </c>
      <c r="B631">
        <v>629</v>
      </c>
      <c r="C631" t="str">
        <f>LEFT(Table1[[#This Row],[Contingency id]])</f>
        <v>C</v>
      </c>
      <c r="D631" s="1">
        <v>0</v>
      </c>
      <c r="E631" s="1">
        <v>1.34615384615384</v>
      </c>
      <c r="F631">
        <v>70</v>
      </c>
      <c r="G631">
        <v>52</v>
      </c>
      <c r="H631" s="2"/>
      <c r="I631" s="2" t="e">
        <f>AVERAGE(Table1[[#This Row],[Estimated costs 1]:[Estimated costs 20]])</f>
        <v>#DIV/0!</v>
      </c>
      <c r="J631" s="2" t="e">
        <f>_xlfn.STDEV.P(Table1[[#This Row],[Estimated costs 1]:[Estimated costs 20]])</f>
        <v>#DIV/0!</v>
      </c>
      <c r="K631" s="2" t="e">
        <f>Table1[[#This Row],[Dev]]/Table1[[#This Row],[Mean]]*100</f>
        <v>#DIV/0!</v>
      </c>
      <c r="L631" s="2">
        <f>Table1[[#This Row],[Estimated costs 1]]-Table1[[#This Row],[Actual cost]]</f>
        <v>0</v>
      </c>
      <c r="M631" s="2" t="e">
        <f>Table1[[#This Row],[Diff 1]]/Table1[[#This Row],[Actual cost]]*100</f>
        <v>#DIV/0!</v>
      </c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spans="1:33" hidden="1" x14ac:dyDescent="0.3">
      <c r="A632" t="s">
        <v>656</v>
      </c>
      <c r="B632">
        <v>630</v>
      </c>
      <c r="C632" t="str">
        <f>LEFT(Table1[[#This Row],[Contingency id]])</f>
        <v>C</v>
      </c>
      <c r="D632" s="1">
        <v>0</v>
      </c>
      <c r="E632" s="1">
        <v>1.27272727272727</v>
      </c>
      <c r="F632">
        <v>70</v>
      </c>
      <c r="G632">
        <v>55</v>
      </c>
      <c r="H632" s="2"/>
      <c r="I632" s="2" t="e">
        <f>AVERAGE(Table1[[#This Row],[Estimated costs 1]:[Estimated costs 20]])</f>
        <v>#DIV/0!</v>
      </c>
      <c r="J632" s="2" t="e">
        <f>_xlfn.STDEV.P(Table1[[#This Row],[Estimated costs 1]:[Estimated costs 20]])</f>
        <v>#DIV/0!</v>
      </c>
      <c r="K632" s="2" t="e">
        <f>Table1[[#This Row],[Dev]]/Table1[[#This Row],[Mean]]*100</f>
        <v>#DIV/0!</v>
      </c>
      <c r="L632" s="2">
        <f>Table1[[#This Row],[Estimated costs 1]]-Table1[[#This Row],[Actual cost]]</f>
        <v>0</v>
      </c>
      <c r="M632" s="2" t="e">
        <f>Table1[[#This Row],[Diff 1]]/Table1[[#This Row],[Actual cost]]*100</f>
        <v>#DIV/0!</v>
      </c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spans="1:33" hidden="1" x14ac:dyDescent="0.3">
      <c r="A633" t="s">
        <v>657</v>
      </c>
      <c r="B633">
        <v>631</v>
      </c>
      <c r="C633" t="str">
        <f>LEFT(Table1[[#This Row],[Contingency id]])</f>
        <v>C</v>
      </c>
      <c r="D633" s="1">
        <v>0</v>
      </c>
      <c r="E633" s="1">
        <v>1.27272727272727</v>
      </c>
      <c r="F633">
        <v>70</v>
      </c>
      <c r="G633">
        <v>55</v>
      </c>
      <c r="H633" s="2"/>
      <c r="I633" s="2" t="e">
        <f>AVERAGE(Table1[[#This Row],[Estimated costs 1]:[Estimated costs 20]])</f>
        <v>#DIV/0!</v>
      </c>
      <c r="J633" s="2" t="e">
        <f>_xlfn.STDEV.P(Table1[[#This Row],[Estimated costs 1]:[Estimated costs 20]])</f>
        <v>#DIV/0!</v>
      </c>
      <c r="K633" s="2" t="e">
        <f>Table1[[#This Row],[Dev]]/Table1[[#This Row],[Mean]]*100</f>
        <v>#DIV/0!</v>
      </c>
      <c r="L633" s="2">
        <f>Table1[[#This Row],[Estimated costs 1]]-Table1[[#This Row],[Actual cost]]</f>
        <v>0</v>
      </c>
      <c r="M633" s="2" t="e">
        <f>Table1[[#This Row],[Diff 1]]/Table1[[#This Row],[Actual cost]]*100</f>
        <v>#DIV/0!</v>
      </c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spans="1:33" hidden="1" x14ac:dyDescent="0.3">
      <c r="A634" t="s">
        <v>658</v>
      </c>
      <c r="B634">
        <v>632</v>
      </c>
      <c r="C634" t="str">
        <f>LEFT(Table1[[#This Row],[Contingency id]])</f>
        <v>C</v>
      </c>
      <c r="D634" s="1">
        <v>0</v>
      </c>
      <c r="E634" s="1">
        <v>1.42372881355932</v>
      </c>
      <c r="F634">
        <v>84</v>
      </c>
      <c r="G634">
        <v>59</v>
      </c>
      <c r="H634" s="2"/>
      <c r="I634" s="2" t="e">
        <f>AVERAGE(Table1[[#This Row],[Estimated costs 1]:[Estimated costs 20]])</f>
        <v>#DIV/0!</v>
      </c>
      <c r="J634" s="2" t="e">
        <f>_xlfn.STDEV.P(Table1[[#This Row],[Estimated costs 1]:[Estimated costs 20]])</f>
        <v>#DIV/0!</v>
      </c>
      <c r="K634" s="2" t="e">
        <f>Table1[[#This Row],[Dev]]/Table1[[#This Row],[Mean]]*100</f>
        <v>#DIV/0!</v>
      </c>
      <c r="L634" s="2">
        <f>Table1[[#This Row],[Estimated costs 1]]-Table1[[#This Row],[Actual cost]]</f>
        <v>0</v>
      </c>
      <c r="M634" s="2" t="e">
        <f>Table1[[#This Row],[Diff 1]]/Table1[[#This Row],[Actual cost]]*100</f>
        <v>#DIV/0!</v>
      </c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spans="1:33" hidden="1" x14ac:dyDescent="0.3">
      <c r="A635" t="s">
        <v>659</v>
      </c>
      <c r="B635">
        <v>633</v>
      </c>
      <c r="C635" t="str">
        <f>LEFT(Table1[[#This Row],[Contingency id]])</f>
        <v>C</v>
      </c>
      <c r="D635" s="1">
        <v>0</v>
      </c>
      <c r="E635" s="1">
        <v>1.3333333333333299</v>
      </c>
      <c r="F635">
        <v>84</v>
      </c>
      <c r="G635">
        <v>63</v>
      </c>
      <c r="H635" s="2"/>
      <c r="I635" s="2" t="e">
        <f>AVERAGE(Table1[[#This Row],[Estimated costs 1]:[Estimated costs 20]])</f>
        <v>#DIV/0!</v>
      </c>
      <c r="J635" s="2" t="e">
        <f>_xlfn.STDEV.P(Table1[[#This Row],[Estimated costs 1]:[Estimated costs 20]])</f>
        <v>#DIV/0!</v>
      </c>
      <c r="K635" s="2" t="e">
        <f>Table1[[#This Row],[Dev]]/Table1[[#This Row],[Mean]]*100</f>
        <v>#DIV/0!</v>
      </c>
      <c r="L635" s="2">
        <f>Table1[[#This Row],[Estimated costs 1]]-Table1[[#This Row],[Actual cost]]</f>
        <v>0</v>
      </c>
      <c r="M635" s="2" t="e">
        <f>Table1[[#This Row],[Diff 1]]/Table1[[#This Row],[Actual cost]]*100</f>
        <v>#DIV/0!</v>
      </c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spans="1:33" hidden="1" x14ac:dyDescent="0.3">
      <c r="A636" t="s">
        <v>660</v>
      </c>
      <c r="B636">
        <v>634</v>
      </c>
      <c r="C636" t="str">
        <f>LEFT(Table1[[#This Row],[Contingency id]])</f>
        <v>C</v>
      </c>
      <c r="D636" s="1">
        <v>0</v>
      </c>
      <c r="E636" s="1">
        <v>1.5849056603773499</v>
      </c>
      <c r="F636">
        <v>84</v>
      </c>
      <c r="G636">
        <v>53</v>
      </c>
      <c r="H636" s="2"/>
      <c r="I636" s="2" t="e">
        <f>AVERAGE(Table1[[#This Row],[Estimated costs 1]:[Estimated costs 20]])</f>
        <v>#DIV/0!</v>
      </c>
      <c r="J636" s="2" t="e">
        <f>_xlfn.STDEV.P(Table1[[#This Row],[Estimated costs 1]:[Estimated costs 20]])</f>
        <v>#DIV/0!</v>
      </c>
      <c r="K636" s="2" t="e">
        <f>Table1[[#This Row],[Dev]]/Table1[[#This Row],[Mean]]*100</f>
        <v>#DIV/0!</v>
      </c>
      <c r="L636" s="2">
        <f>Table1[[#This Row],[Estimated costs 1]]-Table1[[#This Row],[Actual cost]]</f>
        <v>0</v>
      </c>
      <c r="M636" s="2" t="e">
        <f>Table1[[#This Row],[Diff 1]]/Table1[[#This Row],[Actual cost]]*100</f>
        <v>#DIV/0!</v>
      </c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spans="1:33" hidden="1" x14ac:dyDescent="0.3">
      <c r="A637" t="s">
        <v>661</v>
      </c>
      <c r="B637">
        <v>635</v>
      </c>
      <c r="C637" t="str">
        <f>LEFT(Table1[[#This Row],[Contingency id]])</f>
        <v>C</v>
      </c>
      <c r="D637" s="1">
        <v>0</v>
      </c>
      <c r="E637" s="1">
        <v>1.34615384615384</v>
      </c>
      <c r="F637">
        <v>70</v>
      </c>
      <c r="G637">
        <v>52</v>
      </c>
      <c r="H637" s="2"/>
      <c r="I637" s="2" t="e">
        <f>AVERAGE(Table1[[#This Row],[Estimated costs 1]:[Estimated costs 20]])</f>
        <v>#DIV/0!</v>
      </c>
      <c r="J637" s="2" t="e">
        <f>_xlfn.STDEV.P(Table1[[#This Row],[Estimated costs 1]:[Estimated costs 20]])</f>
        <v>#DIV/0!</v>
      </c>
      <c r="K637" s="2" t="e">
        <f>Table1[[#This Row],[Dev]]/Table1[[#This Row],[Mean]]*100</f>
        <v>#DIV/0!</v>
      </c>
      <c r="L637" s="2">
        <f>Table1[[#This Row],[Estimated costs 1]]-Table1[[#This Row],[Actual cost]]</f>
        <v>0</v>
      </c>
      <c r="M637" s="2" t="e">
        <f>Table1[[#This Row],[Diff 1]]/Table1[[#This Row],[Actual cost]]*100</f>
        <v>#DIV/0!</v>
      </c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spans="1:33" hidden="1" x14ac:dyDescent="0.3">
      <c r="A638" t="s">
        <v>662</v>
      </c>
      <c r="B638">
        <v>636</v>
      </c>
      <c r="C638" t="str">
        <f>LEFT(Table1[[#This Row],[Contingency id]])</f>
        <v>C</v>
      </c>
      <c r="D638" s="1">
        <v>0</v>
      </c>
      <c r="E638" s="1">
        <v>1.34615384615384</v>
      </c>
      <c r="F638">
        <v>70</v>
      </c>
      <c r="G638">
        <v>52</v>
      </c>
      <c r="H638" s="2"/>
      <c r="I638" s="2" t="e">
        <f>AVERAGE(Table1[[#This Row],[Estimated costs 1]:[Estimated costs 20]])</f>
        <v>#DIV/0!</v>
      </c>
      <c r="J638" s="2" t="e">
        <f>_xlfn.STDEV.P(Table1[[#This Row],[Estimated costs 1]:[Estimated costs 20]])</f>
        <v>#DIV/0!</v>
      </c>
      <c r="K638" s="2" t="e">
        <f>Table1[[#This Row],[Dev]]/Table1[[#This Row],[Mean]]*100</f>
        <v>#DIV/0!</v>
      </c>
      <c r="L638" s="2">
        <f>Table1[[#This Row],[Estimated costs 1]]-Table1[[#This Row],[Actual cost]]</f>
        <v>0</v>
      </c>
      <c r="M638" s="2" t="e">
        <f>Table1[[#This Row],[Diff 1]]/Table1[[#This Row],[Actual cost]]*100</f>
        <v>#DIV/0!</v>
      </c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spans="1:33" hidden="1" x14ac:dyDescent="0.3">
      <c r="A639" t="s">
        <v>663</v>
      </c>
      <c r="B639">
        <v>637</v>
      </c>
      <c r="C639" t="str">
        <f>LEFT(Table1[[#This Row],[Contingency id]])</f>
        <v>C</v>
      </c>
      <c r="D639" s="1">
        <v>0</v>
      </c>
      <c r="E639" s="1">
        <v>1.5249999999999999</v>
      </c>
      <c r="F639">
        <v>122</v>
      </c>
      <c r="G639">
        <v>80</v>
      </c>
      <c r="H639" s="2"/>
      <c r="I639" s="2" t="e">
        <f>AVERAGE(Table1[[#This Row],[Estimated costs 1]:[Estimated costs 20]])</f>
        <v>#DIV/0!</v>
      </c>
      <c r="J639" s="2" t="e">
        <f>_xlfn.STDEV.P(Table1[[#This Row],[Estimated costs 1]:[Estimated costs 20]])</f>
        <v>#DIV/0!</v>
      </c>
      <c r="K639" s="2" t="e">
        <f>Table1[[#This Row],[Dev]]/Table1[[#This Row],[Mean]]*100</f>
        <v>#DIV/0!</v>
      </c>
      <c r="L639" s="2">
        <f>Table1[[#This Row],[Estimated costs 1]]-Table1[[#This Row],[Actual cost]]</f>
        <v>0</v>
      </c>
      <c r="M639" s="2" t="e">
        <f>Table1[[#This Row],[Diff 1]]/Table1[[#This Row],[Actual cost]]*100</f>
        <v>#DIV/0!</v>
      </c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spans="1:33" hidden="1" x14ac:dyDescent="0.3">
      <c r="A640" t="s">
        <v>664</v>
      </c>
      <c r="B640">
        <v>638</v>
      </c>
      <c r="C640" t="str">
        <f>LEFT(Table1[[#This Row],[Contingency id]])</f>
        <v>C</v>
      </c>
      <c r="D640" s="1">
        <v>0</v>
      </c>
      <c r="E640" s="1">
        <v>1.5249999999999999</v>
      </c>
      <c r="F640">
        <v>122</v>
      </c>
      <c r="G640">
        <v>80</v>
      </c>
      <c r="H640" s="2"/>
      <c r="I640" s="2" t="e">
        <f>AVERAGE(Table1[[#This Row],[Estimated costs 1]:[Estimated costs 20]])</f>
        <v>#DIV/0!</v>
      </c>
      <c r="J640" s="2" t="e">
        <f>_xlfn.STDEV.P(Table1[[#This Row],[Estimated costs 1]:[Estimated costs 20]])</f>
        <v>#DIV/0!</v>
      </c>
      <c r="K640" s="2" t="e">
        <f>Table1[[#This Row],[Dev]]/Table1[[#This Row],[Mean]]*100</f>
        <v>#DIV/0!</v>
      </c>
      <c r="L640" s="2">
        <f>Table1[[#This Row],[Estimated costs 1]]-Table1[[#This Row],[Actual cost]]</f>
        <v>0</v>
      </c>
      <c r="M640" s="2" t="e">
        <f>Table1[[#This Row],[Diff 1]]/Table1[[#This Row],[Actual cost]]*100</f>
        <v>#DIV/0!</v>
      </c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spans="1:33" hidden="1" x14ac:dyDescent="0.3">
      <c r="A641" t="s">
        <v>665</v>
      </c>
      <c r="B641">
        <v>639</v>
      </c>
      <c r="C641" t="str">
        <f>LEFT(Table1[[#This Row],[Contingency id]])</f>
        <v>C</v>
      </c>
      <c r="D641" s="1">
        <v>0</v>
      </c>
      <c r="E641" s="1">
        <v>1.4698795180722799</v>
      </c>
      <c r="F641">
        <v>122</v>
      </c>
      <c r="G641">
        <v>83</v>
      </c>
      <c r="H641" s="2"/>
      <c r="I641" s="2" t="e">
        <f>AVERAGE(Table1[[#This Row],[Estimated costs 1]:[Estimated costs 20]])</f>
        <v>#DIV/0!</v>
      </c>
      <c r="J641" s="2" t="e">
        <f>_xlfn.STDEV.P(Table1[[#This Row],[Estimated costs 1]:[Estimated costs 20]])</f>
        <v>#DIV/0!</v>
      </c>
      <c r="K641" s="2" t="e">
        <f>Table1[[#This Row],[Dev]]/Table1[[#This Row],[Mean]]*100</f>
        <v>#DIV/0!</v>
      </c>
      <c r="L641" s="2">
        <f>Table1[[#This Row],[Estimated costs 1]]-Table1[[#This Row],[Actual cost]]</f>
        <v>0</v>
      </c>
      <c r="M641" s="2" t="e">
        <f>Table1[[#This Row],[Diff 1]]/Table1[[#This Row],[Actual cost]]*100</f>
        <v>#DIV/0!</v>
      </c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spans="1:33" hidden="1" x14ac:dyDescent="0.3">
      <c r="A642" t="s">
        <v>666</v>
      </c>
      <c r="B642">
        <v>640</v>
      </c>
      <c r="C642" t="str">
        <f>LEFT(Table1[[#This Row],[Contingency id]])</f>
        <v>C</v>
      </c>
      <c r="D642" s="1">
        <v>0</v>
      </c>
      <c r="E642" s="1">
        <v>1.52112676056338</v>
      </c>
      <c r="F642">
        <v>108</v>
      </c>
      <c r="G642">
        <v>71</v>
      </c>
      <c r="H642" s="2"/>
      <c r="I642" s="2" t="e">
        <f>AVERAGE(Table1[[#This Row],[Estimated costs 1]:[Estimated costs 20]])</f>
        <v>#DIV/0!</v>
      </c>
      <c r="J642" s="2" t="e">
        <f>_xlfn.STDEV.P(Table1[[#This Row],[Estimated costs 1]:[Estimated costs 20]])</f>
        <v>#DIV/0!</v>
      </c>
      <c r="K642" s="2" t="e">
        <f>Table1[[#This Row],[Dev]]/Table1[[#This Row],[Mean]]*100</f>
        <v>#DIV/0!</v>
      </c>
      <c r="L642" s="2">
        <f>Table1[[#This Row],[Estimated costs 1]]-Table1[[#This Row],[Actual cost]]</f>
        <v>0</v>
      </c>
      <c r="M642" s="2" t="e">
        <f>Table1[[#This Row],[Diff 1]]/Table1[[#This Row],[Actual cost]]*100</f>
        <v>#DIV/0!</v>
      </c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spans="1:33" hidden="1" x14ac:dyDescent="0.3">
      <c r="A643" t="s">
        <v>667</v>
      </c>
      <c r="B643">
        <v>641</v>
      </c>
      <c r="C643" t="str">
        <f>LEFT(Table1[[#This Row],[Contingency id]])</f>
        <v>C</v>
      </c>
      <c r="D643" s="1">
        <v>0</v>
      </c>
      <c r="E643" s="1">
        <v>1.6052631578947301</v>
      </c>
      <c r="F643">
        <v>122</v>
      </c>
      <c r="G643">
        <v>76</v>
      </c>
      <c r="H643" s="2"/>
      <c r="I643" s="2" t="e">
        <f>AVERAGE(Table1[[#This Row],[Estimated costs 1]:[Estimated costs 20]])</f>
        <v>#DIV/0!</v>
      </c>
      <c r="J643" s="2" t="e">
        <f>_xlfn.STDEV.P(Table1[[#This Row],[Estimated costs 1]:[Estimated costs 20]])</f>
        <v>#DIV/0!</v>
      </c>
      <c r="K643" s="2" t="e">
        <f>Table1[[#This Row],[Dev]]/Table1[[#This Row],[Mean]]*100</f>
        <v>#DIV/0!</v>
      </c>
      <c r="L643" s="2">
        <f>Table1[[#This Row],[Estimated costs 1]]-Table1[[#This Row],[Actual cost]]</f>
        <v>0</v>
      </c>
      <c r="M643" s="2" t="e">
        <f>Table1[[#This Row],[Diff 1]]/Table1[[#This Row],[Actual cost]]*100</f>
        <v>#DIV/0!</v>
      </c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spans="1:33" hidden="1" x14ac:dyDescent="0.3">
      <c r="A644" t="s">
        <v>668</v>
      </c>
      <c r="B644">
        <v>642</v>
      </c>
      <c r="C644" t="str">
        <f>LEFT(Table1[[#This Row],[Contingency id]])</f>
        <v>C</v>
      </c>
      <c r="D644" s="1">
        <v>0</v>
      </c>
      <c r="E644" s="1">
        <v>1.5844155844155801</v>
      </c>
      <c r="F644">
        <v>122</v>
      </c>
      <c r="G644">
        <v>77</v>
      </c>
      <c r="H644" s="2"/>
      <c r="I644" s="2" t="e">
        <f>AVERAGE(Table1[[#This Row],[Estimated costs 1]:[Estimated costs 20]])</f>
        <v>#DIV/0!</v>
      </c>
      <c r="J644" s="2" t="e">
        <f>_xlfn.STDEV.P(Table1[[#This Row],[Estimated costs 1]:[Estimated costs 20]])</f>
        <v>#DIV/0!</v>
      </c>
      <c r="K644" s="2" t="e">
        <f>Table1[[#This Row],[Dev]]/Table1[[#This Row],[Mean]]*100</f>
        <v>#DIV/0!</v>
      </c>
      <c r="L644" s="2">
        <f>Table1[[#This Row],[Estimated costs 1]]-Table1[[#This Row],[Actual cost]]</f>
        <v>0</v>
      </c>
      <c r="M644" s="2" t="e">
        <f>Table1[[#This Row],[Diff 1]]/Table1[[#This Row],[Actual cost]]*100</f>
        <v>#DIV/0!</v>
      </c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spans="1:33" hidden="1" x14ac:dyDescent="0.3">
      <c r="A645" t="s">
        <v>669</v>
      </c>
      <c r="B645">
        <v>643</v>
      </c>
      <c r="C645" t="str">
        <f>LEFT(Table1[[#This Row],[Contingency id]])</f>
        <v>C</v>
      </c>
      <c r="D645" s="1">
        <v>0</v>
      </c>
      <c r="E645" s="1">
        <v>1.64864864864864</v>
      </c>
      <c r="F645">
        <v>122</v>
      </c>
      <c r="G645">
        <v>74</v>
      </c>
      <c r="H645" s="2"/>
      <c r="I645" s="2" t="e">
        <f>AVERAGE(Table1[[#This Row],[Estimated costs 1]:[Estimated costs 20]])</f>
        <v>#DIV/0!</v>
      </c>
      <c r="J645" s="2" t="e">
        <f>_xlfn.STDEV.P(Table1[[#This Row],[Estimated costs 1]:[Estimated costs 20]])</f>
        <v>#DIV/0!</v>
      </c>
      <c r="K645" s="2" t="e">
        <f>Table1[[#This Row],[Dev]]/Table1[[#This Row],[Mean]]*100</f>
        <v>#DIV/0!</v>
      </c>
      <c r="L645" s="2">
        <f>Table1[[#This Row],[Estimated costs 1]]-Table1[[#This Row],[Actual cost]]</f>
        <v>0</v>
      </c>
      <c r="M645" s="2" t="e">
        <f>Table1[[#This Row],[Diff 1]]/Table1[[#This Row],[Actual cost]]*100</f>
        <v>#DIV/0!</v>
      </c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spans="1:33" hidden="1" x14ac:dyDescent="0.3">
      <c r="A646" t="s">
        <v>670</v>
      </c>
      <c r="B646">
        <v>644</v>
      </c>
      <c r="C646" t="str">
        <f>LEFT(Table1[[#This Row],[Contingency id]])</f>
        <v>C</v>
      </c>
      <c r="D646" s="1">
        <v>0</v>
      </c>
      <c r="E646" s="1">
        <v>1.74285714285714</v>
      </c>
      <c r="F646">
        <v>122</v>
      </c>
      <c r="G646">
        <v>70</v>
      </c>
      <c r="H646" s="2"/>
      <c r="I646" s="2" t="e">
        <f>AVERAGE(Table1[[#This Row],[Estimated costs 1]:[Estimated costs 20]])</f>
        <v>#DIV/0!</v>
      </c>
      <c r="J646" s="2" t="e">
        <f>_xlfn.STDEV.P(Table1[[#This Row],[Estimated costs 1]:[Estimated costs 20]])</f>
        <v>#DIV/0!</v>
      </c>
      <c r="K646" s="2" t="e">
        <f>Table1[[#This Row],[Dev]]/Table1[[#This Row],[Mean]]*100</f>
        <v>#DIV/0!</v>
      </c>
      <c r="L646" s="2">
        <f>Table1[[#This Row],[Estimated costs 1]]-Table1[[#This Row],[Actual cost]]</f>
        <v>0</v>
      </c>
      <c r="M646" s="2" t="e">
        <f>Table1[[#This Row],[Diff 1]]/Table1[[#This Row],[Actual cost]]*100</f>
        <v>#DIV/0!</v>
      </c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spans="1:33" hidden="1" x14ac:dyDescent="0.3">
      <c r="A647" t="s">
        <v>671</v>
      </c>
      <c r="B647">
        <v>645</v>
      </c>
      <c r="C647" t="str">
        <f>LEFT(Table1[[#This Row],[Contingency id]])</f>
        <v>C</v>
      </c>
      <c r="D647" s="1">
        <v>0</v>
      </c>
      <c r="E647" s="1">
        <v>1.54430379746835</v>
      </c>
      <c r="F647">
        <v>122</v>
      </c>
      <c r="G647">
        <v>79</v>
      </c>
      <c r="H647" s="2"/>
      <c r="I647" s="2" t="e">
        <f>AVERAGE(Table1[[#This Row],[Estimated costs 1]:[Estimated costs 20]])</f>
        <v>#DIV/0!</v>
      </c>
      <c r="J647" s="2" t="e">
        <f>_xlfn.STDEV.P(Table1[[#This Row],[Estimated costs 1]:[Estimated costs 20]])</f>
        <v>#DIV/0!</v>
      </c>
      <c r="K647" s="2" t="e">
        <f>Table1[[#This Row],[Dev]]/Table1[[#This Row],[Mean]]*100</f>
        <v>#DIV/0!</v>
      </c>
      <c r="L647" s="2">
        <f>Table1[[#This Row],[Estimated costs 1]]-Table1[[#This Row],[Actual cost]]</f>
        <v>0</v>
      </c>
      <c r="M647" s="2" t="e">
        <f>Table1[[#This Row],[Diff 1]]/Table1[[#This Row],[Actual cost]]*100</f>
        <v>#DIV/0!</v>
      </c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spans="1:33" hidden="1" x14ac:dyDescent="0.3">
      <c r="A648" t="s">
        <v>672</v>
      </c>
      <c r="B648">
        <v>646</v>
      </c>
      <c r="C648" t="str">
        <f>LEFT(Table1[[#This Row],[Contingency id]])</f>
        <v>C</v>
      </c>
      <c r="D648" s="1">
        <v>0</v>
      </c>
      <c r="E648" s="1">
        <v>1.50617283950617</v>
      </c>
      <c r="F648">
        <v>122</v>
      </c>
      <c r="G648">
        <v>81</v>
      </c>
      <c r="H648" s="2"/>
      <c r="I648" s="2" t="e">
        <f>AVERAGE(Table1[[#This Row],[Estimated costs 1]:[Estimated costs 20]])</f>
        <v>#DIV/0!</v>
      </c>
      <c r="J648" s="2" t="e">
        <f>_xlfn.STDEV.P(Table1[[#This Row],[Estimated costs 1]:[Estimated costs 20]])</f>
        <v>#DIV/0!</v>
      </c>
      <c r="K648" s="2" t="e">
        <f>Table1[[#This Row],[Dev]]/Table1[[#This Row],[Mean]]*100</f>
        <v>#DIV/0!</v>
      </c>
      <c r="L648" s="2">
        <f>Table1[[#This Row],[Estimated costs 1]]-Table1[[#This Row],[Actual cost]]</f>
        <v>0</v>
      </c>
      <c r="M648" s="2" t="e">
        <f>Table1[[#This Row],[Diff 1]]/Table1[[#This Row],[Actual cost]]*100</f>
        <v>#DIV/0!</v>
      </c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spans="1:33" hidden="1" x14ac:dyDescent="0.3">
      <c r="A649" t="s">
        <v>673</v>
      </c>
      <c r="B649">
        <v>647</v>
      </c>
      <c r="C649" t="str">
        <f>LEFT(Table1[[#This Row],[Contingency id]])</f>
        <v>C</v>
      </c>
      <c r="D649" s="1">
        <v>0</v>
      </c>
      <c r="E649" s="1">
        <v>1.5070422535211201</v>
      </c>
      <c r="F649">
        <v>107</v>
      </c>
      <c r="G649">
        <v>71</v>
      </c>
      <c r="H649" s="2"/>
      <c r="I649" s="2" t="e">
        <f>AVERAGE(Table1[[#This Row],[Estimated costs 1]:[Estimated costs 20]])</f>
        <v>#DIV/0!</v>
      </c>
      <c r="J649" s="2" t="e">
        <f>_xlfn.STDEV.P(Table1[[#This Row],[Estimated costs 1]:[Estimated costs 20]])</f>
        <v>#DIV/0!</v>
      </c>
      <c r="K649" s="2" t="e">
        <f>Table1[[#This Row],[Dev]]/Table1[[#This Row],[Mean]]*100</f>
        <v>#DIV/0!</v>
      </c>
      <c r="L649" s="2">
        <f>Table1[[#This Row],[Estimated costs 1]]-Table1[[#This Row],[Actual cost]]</f>
        <v>0</v>
      </c>
      <c r="M649" s="2" t="e">
        <f>Table1[[#This Row],[Diff 1]]/Table1[[#This Row],[Actual cost]]*100</f>
        <v>#DIV/0!</v>
      </c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spans="1:33" hidden="1" x14ac:dyDescent="0.3">
      <c r="A650" t="s">
        <v>674</v>
      </c>
      <c r="B650">
        <v>648</v>
      </c>
      <c r="C650" t="str">
        <f>LEFT(Table1[[#This Row],[Contingency id]])</f>
        <v>C</v>
      </c>
      <c r="D650" s="1">
        <v>0</v>
      </c>
      <c r="E650" s="1">
        <v>1.4266666666666601</v>
      </c>
      <c r="F650">
        <v>107</v>
      </c>
      <c r="G650">
        <v>75</v>
      </c>
      <c r="H650" s="2"/>
      <c r="I650" s="2" t="e">
        <f>AVERAGE(Table1[[#This Row],[Estimated costs 1]:[Estimated costs 20]])</f>
        <v>#DIV/0!</v>
      </c>
      <c r="J650" s="2" t="e">
        <f>_xlfn.STDEV.P(Table1[[#This Row],[Estimated costs 1]:[Estimated costs 20]])</f>
        <v>#DIV/0!</v>
      </c>
      <c r="K650" s="2" t="e">
        <f>Table1[[#This Row],[Dev]]/Table1[[#This Row],[Mean]]*100</f>
        <v>#DIV/0!</v>
      </c>
      <c r="L650" s="2">
        <f>Table1[[#This Row],[Estimated costs 1]]-Table1[[#This Row],[Actual cost]]</f>
        <v>0</v>
      </c>
      <c r="M650" s="2" t="e">
        <f>Table1[[#This Row],[Diff 1]]/Table1[[#This Row],[Actual cost]]*100</f>
        <v>#DIV/0!</v>
      </c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spans="1:33" hidden="1" x14ac:dyDescent="0.3">
      <c r="A651" t="s">
        <v>675</v>
      </c>
      <c r="B651">
        <v>649</v>
      </c>
      <c r="C651" t="str">
        <f>LEFT(Table1[[#This Row],[Contingency id]])</f>
        <v>C</v>
      </c>
      <c r="D651" s="1">
        <v>0</v>
      </c>
      <c r="E651" s="1">
        <v>1.24</v>
      </c>
      <c r="F651">
        <v>62</v>
      </c>
      <c r="G651">
        <v>50</v>
      </c>
      <c r="H651" s="2"/>
      <c r="I651" s="2" t="e">
        <f>AVERAGE(Table1[[#This Row],[Estimated costs 1]:[Estimated costs 20]])</f>
        <v>#DIV/0!</v>
      </c>
      <c r="J651" s="2" t="e">
        <f>_xlfn.STDEV.P(Table1[[#This Row],[Estimated costs 1]:[Estimated costs 20]])</f>
        <v>#DIV/0!</v>
      </c>
      <c r="K651" s="2" t="e">
        <f>Table1[[#This Row],[Dev]]/Table1[[#This Row],[Mean]]*100</f>
        <v>#DIV/0!</v>
      </c>
      <c r="L651" s="2">
        <f>Table1[[#This Row],[Estimated costs 1]]-Table1[[#This Row],[Actual cost]]</f>
        <v>0</v>
      </c>
      <c r="M651" s="2" t="e">
        <f>Table1[[#This Row],[Diff 1]]/Table1[[#This Row],[Actual cost]]*100</f>
        <v>#DIV/0!</v>
      </c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spans="1:33" hidden="1" x14ac:dyDescent="0.3">
      <c r="A652" t="s">
        <v>676</v>
      </c>
      <c r="B652">
        <v>650</v>
      </c>
      <c r="C652" t="str">
        <f>LEFT(Table1[[#This Row],[Contingency id]])</f>
        <v>C</v>
      </c>
      <c r="D652" s="1">
        <v>0</v>
      </c>
      <c r="E652" s="1">
        <v>1.2916666666666601</v>
      </c>
      <c r="F652">
        <v>62</v>
      </c>
      <c r="G652">
        <v>48</v>
      </c>
      <c r="H652" s="2"/>
      <c r="I652" s="2" t="e">
        <f>AVERAGE(Table1[[#This Row],[Estimated costs 1]:[Estimated costs 20]])</f>
        <v>#DIV/0!</v>
      </c>
      <c r="J652" s="2" t="e">
        <f>_xlfn.STDEV.P(Table1[[#This Row],[Estimated costs 1]:[Estimated costs 20]])</f>
        <v>#DIV/0!</v>
      </c>
      <c r="K652" s="2" t="e">
        <f>Table1[[#This Row],[Dev]]/Table1[[#This Row],[Mean]]*100</f>
        <v>#DIV/0!</v>
      </c>
      <c r="L652" s="2">
        <f>Table1[[#This Row],[Estimated costs 1]]-Table1[[#This Row],[Actual cost]]</f>
        <v>0</v>
      </c>
      <c r="M652" s="2" t="e">
        <f>Table1[[#This Row],[Diff 1]]/Table1[[#This Row],[Actual cost]]*100</f>
        <v>#DIV/0!</v>
      </c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spans="1:33" hidden="1" x14ac:dyDescent="0.3">
      <c r="A653" t="s">
        <v>677</v>
      </c>
      <c r="B653">
        <v>651</v>
      </c>
      <c r="C653" t="str">
        <f>LEFT(Table1[[#This Row],[Contingency id]])</f>
        <v>C</v>
      </c>
      <c r="D653" s="1">
        <v>0</v>
      </c>
      <c r="E653" s="1">
        <v>1.2916666666666601</v>
      </c>
      <c r="F653">
        <v>62</v>
      </c>
      <c r="G653">
        <v>48</v>
      </c>
      <c r="H653" s="2"/>
      <c r="I653" s="2" t="e">
        <f>AVERAGE(Table1[[#This Row],[Estimated costs 1]:[Estimated costs 20]])</f>
        <v>#DIV/0!</v>
      </c>
      <c r="J653" s="2" t="e">
        <f>_xlfn.STDEV.P(Table1[[#This Row],[Estimated costs 1]:[Estimated costs 20]])</f>
        <v>#DIV/0!</v>
      </c>
      <c r="K653" s="2" t="e">
        <f>Table1[[#This Row],[Dev]]/Table1[[#This Row],[Mean]]*100</f>
        <v>#DIV/0!</v>
      </c>
      <c r="L653" s="2">
        <f>Table1[[#This Row],[Estimated costs 1]]-Table1[[#This Row],[Actual cost]]</f>
        <v>0</v>
      </c>
      <c r="M653" s="2" t="e">
        <f>Table1[[#This Row],[Diff 1]]/Table1[[#This Row],[Actual cost]]*100</f>
        <v>#DIV/0!</v>
      </c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spans="1:33" hidden="1" x14ac:dyDescent="0.3">
      <c r="A654" t="s">
        <v>678</v>
      </c>
      <c r="B654">
        <v>652</v>
      </c>
      <c r="C654" t="str">
        <f>LEFT(Table1[[#This Row],[Contingency id]])</f>
        <v>C</v>
      </c>
      <c r="D654" s="1">
        <v>0</v>
      </c>
      <c r="E654" s="1">
        <v>1.453125</v>
      </c>
      <c r="F654">
        <v>93</v>
      </c>
      <c r="G654">
        <v>64</v>
      </c>
      <c r="H654" s="2"/>
      <c r="I654" s="2" t="e">
        <f>AVERAGE(Table1[[#This Row],[Estimated costs 1]:[Estimated costs 20]])</f>
        <v>#DIV/0!</v>
      </c>
      <c r="J654" s="2" t="e">
        <f>_xlfn.STDEV.P(Table1[[#This Row],[Estimated costs 1]:[Estimated costs 20]])</f>
        <v>#DIV/0!</v>
      </c>
      <c r="K654" s="2" t="e">
        <f>Table1[[#This Row],[Dev]]/Table1[[#This Row],[Mean]]*100</f>
        <v>#DIV/0!</v>
      </c>
      <c r="L654" s="2">
        <f>Table1[[#This Row],[Estimated costs 1]]-Table1[[#This Row],[Actual cost]]</f>
        <v>0</v>
      </c>
      <c r="M654" s="2" t="e">
        <f>Table1[[#This Row],[Diff 1]]/Table1[[#This Row],[Actual cost]]*100</f>
        <v>#DIV/0!</v>
      </c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spans="1:33" hidden="1" x14ac:dyDescent="0.3">
      <c r="A655" t="s">
        <v>679</v>
      </c>
      <c r="B655">
        <v>653</v>
      </c>
      <c r="C655" t="str">
        <f>LEFT(Table1[[#This Row],[Contingency id]])</f>
        <v>C</v>
      </c>
      <c r="D655" s="1">
        <v>0</v>
      </c>
      <c r="E655" s="1">
        <v>1.4090909090909001</v>
      </c>
      <c r="F655">
        <v>62</v>
      </c>
      <c r="G655">
        <v>44</v>
      </c>
      <c r="H655" s="2"/>
      <c r="I655" s="2" t="e">
        <f>AVERAGE(Table1[[#This Row],[Estimated costs 1]:[Estimated costs 20]])</f>
        <v>#DIV/0!</v>
      </c>
      <c r="J655" s="2" t="e">
        <f>_xlfn.STDEV.P(Table1[[#This Row],[Estimated costs 1]:[Estimated costs 20]])</f>
        <v>#DIV/0!</v>
      </c>
      <c r="K655" s="2" t="e">
        <f>Table1[[#This Row],[Dev]]/Table1[[#This Row],[Mean]]*100</f>
        <v>#DIV/0!</v>
      </c>
      <c r="L655" s="2">
        <f>Table1[[#This Row],[Estimated costs 1]]-Table1[[#This Row],[Actual cost]]</f>
        <v>0</v>
      </c>
      <c r="M655" s="2" t="e">
        <f>Table1[[#This Row],[Diff 1]]/Table1[[#This Row],[Actual cost]]*100</f>
        <v>#DIV/0!</v>
      </c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spans="1:33" hidden="1" x14ac:dyDescent="0.3">
      <c r="A656" t="s">
        <v>680</v>
      </c>
      <c r="B656">
        <v>654</v>
      </c>
      <c r="C656" t="str">
        <f>LEFT(Table1[[#This Row],[Contingency id]])</f>
        <v>C</v>
      </c>
      <c r="D656" s="1">
        <v>0</v>
      </c>
      <c r="E656" s="1">
        <v>1.4418604651162701</v>
      </c>
      <c r="F656">
        <v>62</v>
      </c>
      <c r="G656">
        <v>43</v>
      </c>
      <c r="H656" s="2"/>
      <c r="I656" s="2" t="e">
        <f>AVERAGE(Table1[[#This Row],[Estimated costs 1]:[Estimated costs 20]])</f>
        <v>#DIV/0!</v>
      </c>
      <c r="J656" s="2" t="e">
        <f>_xlfn.STDEV.P(Table1[[#This Row],[Estimated costs 1]:[Estimated costs 20]])</f>
        <v>#DIV/0!</v>
      </c>
      <c r="K656" s="2" t="e">
        <f>Table1[[#This Row],[Dev]]/Table1[[#This Row],[Mean]]*100</f>
        <v>#DIV/0!</v>
      </c>
      <c r="L656" s="2">
        <f>Table1[[#This Row],[Estimated costs 1]]-Table1[[#This Row],[Actual cost]]</f>
        <v>0</v>
      </c>
      <c r="M656" s="2" t="e">
        <f>Table1[[#This Row],[Diff 1]]/Table1[[#This Row],[Actual cost]]*100</f>
        <v>#DIV/0!</v>
      </c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spans="1:33" hidden="1" x14ac:dyDescent="0.3">
      <c r="A657" t="s">
        <v>681</v>
      </c>
      <c r="B657">
        <v>655</v>
      </c>
      <c r="C657" t="str">
        <f>LEFT(Table1[[#This Row],[Contingency id]])</f>
        <v>C</v>
      </c>
      <c r="D657" s="1">
        <v>0</v>
      </c>
      <c r="E657" s="1">
        <v>1.2916666666666601</v>
      </c>
      <c r="F657">
        <v>62</v>
      </c>
      <c r="G657">
        <v>48</v>
      </c>
      <c r="H657" s="2"/>
      <c r="I657" s="2" t="e">
        <f>AVERAGE(Table1[[#This Row],[Estimated costs 1]:[Estimated costs 20]])</f>
        <v>#DIV/0!</v>
      </c>
      <c r="J657" s="2" t="e">
        <f>_xlfn.STDEV.P(Table1[[#This Row],[Estimated costs 1]:[Estimated costs 20]])</f>
        <v>#DIV/0!</v>
      </c>
      <c r="K657" s="2" t="e">
        <f>Table1[[#This Row],[Dev]]/Table1[[#This Row],[Mean]]*100</f>
        <v>#DIV/0!</v>
      </c>
      <c r="L657" s="2">
        <f>Table1[[#This Row],[Estimated costs 1]]-Table1[[#This Row],[Actual cost]]</f>
        <v>0</v>
      </c>
      <c r="M657" s="2" t="e">
        <f>Table1[[#This Row],[Diff 1]]/Table1[[#This Row],[Actual cost]]*100</f>
        <v>#DIV/0!</v>
      </c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spans="1:33" hidden="1" x14ac:dyDescent="0.3">
      <c r="A658" t="s">
        <v>682</v>
      </c>
      <c r="B658">
        <v>656</v>
      </c>
      <c r="C658" t="str">
        <f>LEFT(Table1[[#This Row],[Contingency id]])</f>
        <v>C</v>
      </c>
      <c r="D658" s="1">
        <v>0</v>
      </c>
      <c r="E658" s="1">
        <v>1.2653061224489699</v>
      </c>
      <c r="F658">
        <v>62</v>
      </c>
      <c r="G658">
        <v>49</v>
      </c>
      <c r="H658" s="2"/>
      <c r="I658" s="2" t="e">
        <f>AVERAGE(Table1[[#This Row],[Estimated costs 1]:[Estimated costs 20]])</f>
        <v>#DIV/0!</v>
      </c>
      <c r="J658" s="2" t="e">
        <f>_xlfn.STDEV.P(Table1[[#This Row],[Estimated costs 1]:[Estimated costs 20]])</f>
        <v>#DIV/0!</v>
      </c>
      <c r="K658" s="2" t="e">
        <f>Table1[[#This Row],[Dev]]/Table1[[#This Row],[Mean]]*100</f>
        <v>#DIV/0!</v>
      </c>
      <c r="L658" s="2">
        <f>Table1[[#This Row],[Estimated costs 1]]-Table1[[#This Row],[Actual cost]]</f>
        <v>0</v>
      </c>
      <c r="M658" s="2" t="e">
        <f>Table1[[#This Row],[Diff 1]]/Table1[[#This Row],[Actual cost]]*100</f>
        <v>#DIV/0!</v>
      </c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spans="1:33" hidden="1" x14ac:dyDescent="0.3">
      <c r="A659" t="s">
        <v>683</v>
      </c>
      <c r="B659">
        <v>657</v>
      </c>
      <c r="C659" t="str">
        <f>LEFT(Table1[[#This Row],[Contingency id]])</f>
        <v>C</v>
      </c>
      <c r="D659" s="1">
        <v>0</v>
      </c>
      <c r="E659" s="1">
        <v>1.1923076923076901</v>
      </c>
      <c r="F659">
        <v>62</v>
      </c>
      <c r="G659">
        <v>52</v>
      </c>
      <c r="H659" s="2"/>
      <c r="I659" s="2" t="e">
        <f>AVERAGE(Table1[[#This Row],[Estimated costs 1]:[Estimated costs 20]])</f>
        <v>#DIV/0!</v>
      </c>
      <c r="J659" s="2" t="e">
        <f>_xlfn.STDEV.P(Table1[[#This Row],[Estimated costs 1]:[Estimated costs 20]])</f>
        <v>#DIV/0!</v>
      </c>
      <c r="K659" s="2" t="e">
        <f>Table1[[#This Row],[Dev]]/Table1[[#This Row],[Mean]]*100</f>
        <v>#DIV/0!</v>
      </c>
      <c r="L659" s="2">
        <f>Table1[[#This Row],[Estimated costs 1]]-Table1[[#This Row],[Actual cost]]</f>
        <v>0</v>
      </c>
      <c r="M659" s="2" t="e">
        <f>Table1[[#This Row],[Diff 1]]/Table1[[#This Row],[Actual cost]]*100</f>
        <v>#DIV/0!</v>
      </c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spans="1:33" hidden="1" x14ac:dyDescent="0.3">
      <c r="A660" t="s">
        <v>684</v>
      </c>
      <c r="B660">
        <v>658</v>
      </c>
      <c r="C660" t="str">
        <f>LEFT(Table1[[#This Row],[Contingency id]])</f>
        <v>C</v>
      </c>
      <c r="D660" s="1">
        <v>0</v>
      </c>
      <c r="E660" s="1">
        <v>1.37777777777777</v>
      </c>
      <c r="F660">
        <v>62</v>
      </c>
      <c r="G660">
        <v>45</v>
      </c>
      <c r="H660" s="2"/>
      <c r="I660" s="2" t="e">
        <f>AVERAGE(Table1[[#This Row],[Estimated costs 1]:[Estimated costs 20]])</f>
        <v>#DIV/0!</v>
      </c>
      <c r="J660" s="2" t="e">
        <f>_xlfn.STDEV.P(Table1[[#This Row],[Estimated costs 1]:[Estimated costs 20]])</f>
        <v>#DIV/0!</v>
      </c>
      <c r="K660" s="2" t="e">
        <f>Table1[[#This Row],[Dev]]/Table1[[#This Row],[Mean]]*100</f>
        <v>#DIV/0!</v>
      </c>
      <c r="L660" s="2">
        <f>Table1[[#This Row],[Estimated costs 1]]-Table1[[#This Row],[Actual cost]]</f>
        <v>0</v>
      </c>
      <c r="M660" s="2" t="e">
        <f>Table1[[#This Row],[Diff 1]]/Table1[[#This Row],[Actual cost]]*100</f>
        <v>#DIV/0!</v>
      </c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spans="1:33" hidden="1" x14ac:dyDescent="0.3">
      <c r="A661" t="s">
        <v>685</v>
      </c>
      <c r="B661">
        <v>659</v>
      </c>
      <c r="C661" t="str">
        <f>LEFT(Table1[[#This Row],[Contingency id]])</f>
        <v>C</v>
      </c>
      <c r="D661" s="1">
        <v>0</v>
      </c>
      <c r="E661" s="1">
        <v>1.34782608695652</v>
      </c>
      <c r="F661">
        <v>62</v>
      </c>
      <c r="G661">
        <v>46</v>
      </c>
      <c r="H661" s="2"/>
      <c r="I661" s="2" t="e">
        <f>AVERAGE(Table1[[#This Row],[Estimated costs 1]:[Estimated costs 20]])</f>
        <v>#DIV/0!</v>
      </c>
      <c r="J661" s="2" t="e">
        <f>_xlfn.STDEV.P(Table1[[#This Row],[Estimated costs 1]:[Estimated costs 20]])</f>
        <v>#DIV/0!</v>
      </c>
      <c r="K661" s="2" t="e">
        <f>Table1[[#This Row],[Dev]]/Table1[[#This Row],[Mean]]*100</f>
        <v>#DIV/0!</v>
      </c>
      <c r="L661" s="2">
        <f>Table1[[#This Row],[Estimated costs 1]]-Table1[[#This Row],[Actual cost]]</f>
        <v>0</v>
      </c>
      <c r="M661" s="2" t="e">
        <f>Table1[[#This Row],[Diff 1]]/Table1[[#This Row],[Actual cost]]*100</f>
        <v>#DIV/0!</v>
      </c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spans="1:33" hidden="1" x14ac:dyDescent="0.3">
      <c r="A662" t="s">
        <v>686</v>
      </c>
      <c r="B662">
        <v>660</v>
      </c>
      <c r="C662" t="str">
        <f>LEFT(Table1[[#This Row],[Contingency id]])</f>
        <v>C</v>
      </c>
      <c r="D662" s="1">
        <v>0</v>
      </c>
      <c r="E662" s="1">
        <v>1.2653061224489699</v>
      </c>
      <c r="F662">
        <v>62</v>
      </c>
      <c r="G662">
        <v>49</v>
      </c>
      <c r="H662" s="2"/>
      <c r="I662" s="2" t="e">
        <f>AVERAGE(Table1[[#This Row],[Estimated costs 1]:[Estimated costs 20]])</f>
        <v>#DIV/0!</v>
      </c>
      <c r="J662" s="2" t="e">
        <f>_xlfn.STDEV.P(Table1[[#This Row],[Estimated costs 1]:[Estimated costs 20]])</f>
        <v>#DIV/0!</v>
      </c>
      <c r="K662" s="2" t="e">
        <f>Table1[[#This Row],[Dev]]/Table1[[#This Row],[Mean]]*100</f>
        <v>#DIV/0!</v>
      </c>
      <c r="L662" s="2">
        <f>Table1[[#This Row],[Estimated costs 1]]-Table1[[#This Row],[Actual cost]]</f>
        <v>0</v>
      </c>
      <c r="M662" s="2" t="e">
        <f>Table1[[#This Row],[Diff 1]]/Table1[[#This Row],[Actual cost]]*100</f>
        <v>#DIV/0!</v>
      </c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spans="1:33" hidden="1" x14ac:dyDescent="0.3">
      <c r="A663" t="s">
        <v>687</v>
      </c>
      <c r="B663">
        <v>661</v>
      </c>
      <c r="C663" t="str">
        <f>LEFT(Table1[[#This Row],[Contingency id]])</f>
        <v>C</v>
      </c>
      <c r="D663" s="1">
        <v>0</v>
      </c>
      <c r="E663" s="1">
        <v>1.34782608695652</v>
      </c>
      <c r="F663">
        <v>62</v>
      </c>
      <c r="G663">
        <v>46</v>
      </c>
      <c r="H663" s="2"/>
      <c r="I663" s="2" t="e">
        <f>AVERAGE(Table1[[#This Row],[Estimated costs 1]:[Estimated costs 20]])</f>
        <v>#DIV/0!</v>
      </c>
      <c r="J663" s="2" t="e">
        <f>_xlfn.STDEV.P(Table1[[#This Row],[Estimated costs 1]:[Estimated costs 20]])</f>
        <v>#DIV/0!</v>
      </c>
      <c r="K663" s="2" t="e">
        <f>Table1[[#This Row],[Dev]]/Table1[[#This Row],[Mean]]*100</f>
        <v>#DIV/0!</v>
      </c>
      <c r="L663" s="2">
        <f>Table1[[#This Row],[Estimated costs 1]]-Table1[[#This Row],[Actual cost]]</f>
        <v>0</v>
      </c>
      <c r="M663" s="2" t="e">
        <f>Table1[[#This Row],[Diff 1]]/Table1[[#This Row],[Actual cost]]*100</f>
        <v>#DIV/0!</v>
      </c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spans="1:33" hidden="1" x14ac:dyDescent="0.3">
      <c r="A664" t="s">
        <v>688</v>
      </c>
      <c r="B664">
        <v>662</v>
      </c>
      <c r="C664" t="str">
        <f>LEFT(Table1[[#This Row],[Contingency id]])</f>
        <v>C</v>
      </c>
      <c r="D664" s="1">
        <v>0</v>
      </c>
      <c r="E664" s="1">
        <v>1.37878787878787</v>
      </c>
      <c r="F664">
        <v>91</v>
      </c>
      <c r="G664">
        <v>66</v>
      </c>
      <c r="H664" s="2"/>
      <c r="I664" s="2" t="e">
        <f>AVERAGE(Table1[[#This Row],[Estimated costs 1]:[Estimated costs 20]])</f>
        <v>#DIV/0!</v>
      </c>
      <c r="J664" s="2" t="e">
        <f>_xlfn.STDEV.P(Table1[[#This Row],[Estimated costs 1]:[Estimated costs 20]])</f>
        <v>#DIV/0!</v>
      </c>
      <c r="K664" s="2" t="e">
        <f>Table1[[#This Row],[Dev]]/Table1[[#This Row],[Mean]]*100</f>
        <v>#DIV/0!</v>
      </c>
      <c r="L664" s="2">
        <f>Table1[[#This Row],[Estimated costs 1]]-Table1[[#This Row],[Actual cost]]</f>
        <v>0</v>
      </c>
      <c r="M664" s="2" t="e">
        <f>Table1[[#This Row],[Diff 1]]/Table1[[#This Row],[Actual cost]]*100</f>
        <v>#DIV/0!</v>
      </c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spans="1:33" hidden="1" x14ac:dyDescent="0.3">
      <c r="A665" t="s">
        <v>689</v>
      </c>
      <c r="B665">
        <v>663</v>
      </c>
      <c r="C665" t="str">
        <f>LEFT(Table1[[#This Row],[Contingency id]])</f>
        <v>C</v>
      </c>
      <c r="D665" s="1">
        <v>0</v>
      </c>
      <c r="E665" s="1">
        <v>1.4242424242424201</v>
      </c>
      <c r="F665">
        <v>94</v>
      </c>
      <c r="G665">
        <v>66</v>
      </c>
      <c r="H665" s="2"/>
      <c r="I665" s="2" t="e">
        <f>AVERAGE(Table1[[#This Row],[Estimated costs 1]:[Estimated costs 20]])</f>
        <v>#DIV/0!</v>
      </c>
      <c r="J665" s="2" t="e">
        <f>_xlfn.STDEV.P(Table1[[#This Row],[Estimated costs 1]:[Estimated costs 20]])</f>
        <v>#DIV/0!</v>
      </c>
      <c r="K665" s="2" t="e">
        <f>Table1[[#This Row],[Dev]]/Table1[[#This Row],[Mean]]*100</f>
        <v>#DIV/0!</v>
      </c>
      <c r="L665" s="2">
        <f>Table1[[#This Row],[Estimated costs 1]]-Table1[[#This Row],[Actual cost]]</f>
        <v>0</v>
      </c>
      <c r="M665" s="2" t="e">
        <f>Table1[[#This Row],[Diff 1]]/Table1[[#This Row],[Actual cost]]*100</f>
        <v>#DIV/0!</v>
      </c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spans="1:33" hidden="1" x14ac:dyDescent="0.3">
      <c r="A666" t="s">
        <v>690</v>
      </c>
      <c r="B666">
        <v>664</v>
      </c>
      <c r="C666" t="str">
        <f>LEFT(Table1[[#This Row],[Contingency id]])</f>
        <v>C</v>
      </c>
      <c r="D666" s="1">
        <v>0</v>
      </c>
      <c r="E666" s="1">
        <v>1.40298507462686</v>
      </c>
      <c r="F666">
        <v>94</v>
      </c>
      <c r="G666">
        <v>67</v>
      </c>
      <c r="H666" s="2"/>
      <c r="I666" s="2" t="e">
        <f>AVERAGE(Table1[[#This Row],[Estimated costs 1]:[Estimated costs 20]])</f>
        <v>#DIV/0!</v>
      </c>
      <c r="J666" s="2" t="e">
        <f>_xlfn.STDEV.P(Table1[[#This Row],[Estimated costs 1]:[Estimated costs 20]])</f>
        <v>#DIV/0!</v>
      </c>
      <c r="K666" s="2" t="e">
        <f>Table1[[#This Row],[Dev]]/Table1[[#This Row],[Mean]]*100</f>
        <v>#DIV/0!</v>
      </c>
      <c r="L666" s="2">
        <f>Table1[[#This Row],[Estimated costs 1]]-Table1[[#This Row],[Actual cost]]</f>
        <v>0</v>
      </c>
      <c r="M666" s="2" t="e">
        <f>Table1[[#This Row],[Diff 1]]/Table1[[#This Row],[Actual cost]]*100</f>
        <v>#DIV/0!</v>
      </c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spans="1:33" hidden="1" x14ac:dyDescent="0.3">
      <c r="A667" t="s">
        <v>691</v>
      </c>
      <c r="B667">
        <v>665</v>
      </c>
      <c r="C667" t="str">
        <f>LEFT(Table1[[#This Row],[Contingency id]])</f>
        <v>C</v>
      </c>
      <c r="D667" s="1">
        <v>0</v>
      </c>
      <c r="E667" s="1">
        <v>1.5423728813559301</v>
      </c>
      <c r="F667">
        <v>91</v>
      </c>
      <c r="G667">
        <v>59</v>
      </c>
      <c r="H667" s="2"/>
      <c r="I667" s="2" t="e">
        <f>AVERAGE(Table1[[#This Row],[Estimated costs 1]:[Estimated costs 20]])</f>
        <v>#DIV/0!</v>
      </c>
      <c r="J667" s="2" t="e">
        <f>_xlfn.STDEV.P(Table1[[#This Row],[Estimated costs 1]:[Estimated costs 20]])</f>
        <v>#DIV/0!</v>
      </c>
      <c r="K667" s="2" t="e">
        <f>Table1[[#This Row],[Dev]]/Table1[[#This Row],[Mean]]*100</f>
        <v>#DIV/0!</v>
      </c>
      <c r="L667" s="2">
        <f>Table1[[#This Row],[Estimated costs 1]]-Table1[[#This Row],[Actual cost]]</f>
        <v>0</v>
      </c>
      <c r="M667" s="2" t="e">
        <f>Table1[[#This Row],[Diff 1]]/Table1[[#This Row],[Actual cost]]*100</f>
        <v>#DIV/0!</v>
      </c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spans="1:33" hidden="1" x14ac:dyDescent="0.3">
      <c r="A668" t="s">
        <v>692</v>
      </c>
      <c r="B668">
        <v>666</v>
      </c>
      <c r="C668" t="str">
        <f>LEFT(Table1[[#This Row],[Contingency id]])</f>
        <v>C</v>
      </c>
      <c r="D668" s="1">
        <v>0</v>
      </c>
      <c r="E668" s="1">
        <v>1.49180327868852</v>
      </c>
      <c r="F668">
        <v>91</v>
      </c>
      <c r="G668">
        <v>61</v>
      </c>
      <c r="H668" s="2"/>
      <c r="I668" s="2" t="e">
        <f>AVERAGE(Table1[[#This Row],[Estimated costs 1]:[Estimated costs 20]])</f>
        <v>#DIV/0!</v>
      </c>
      <c r="J668" s="2" t="e">
        <f>_xlfn.STDEV.P(Table1[[#This Row],[Estimated costs 1]:[Estimated costs 20]])</f>
        <v>#DIV/0!</v>
      </c>
      <c r="K668" s="2" t="e">
        <f>Table1[[#This Row],[Dev]]/Table1[[#This Row],[Mean]]*100</f>
        <v>#DIV/0!</v>
      </c>
      <c r="L668" s="2">
        <f>Table1[[#This Row],[Estimated costs 1]]-Table1[[#This Row],[Actual cost]]</f>
        <v>0</v>
      </c>
      <c r="M668" s="2" t="e">
        <f>Table1[[#This Row],[Diff 1]]/Table1[[#This Row],[Actual cost]]*100</f>
        <v>#DIV/0!</v>
      </c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spans="1:33" hidden="1" x14ac:dyDescent="0.3">
      <c r="A669" t="s">
        <v>693</v>
      </c>
      <c r="B669">
        <v>667</v>
      </c>
      <c r="C669" t="str">
        <f>LEFT(Table1[[#This Row],[Contingency id]])</f>
        <v>C</v>
      </c>
      <c r="D669" s="1">
        <v>0</v>
      </c>
      <c r="E669" s="1">
        <v>1.30555555555555</v>
      </c>
      <c r="F669">
        <v>94</v>
      </c>
      <c r="G669">
        <v>72</v>
      </c>
      <c r="H669" s="2"/>
      <c r="I669" s="2" t="e">
        <f>AVERAGE(Table1[[#This Row],[Estimated costs 1]:[Estimated costs 20]])</f>
        <v>#DIV/0!</v>
      </c>
      <c r="J669" s="2" t="e">
        <f>_xlfn.STDEV.P(Table1[[#This Row],[Estimated costs 1]:[Estimated costs 20]])</f>
        <v>#DIV/0!</v>
      </c>
      <c r="K669" s="2" t="e">
        <f>Table1[[#This Row],[Dev]]/Table1[[#This Row],[Mean]]*100</f>
        <v>#DIV/0!</v>
      </c>
      <c r="L669" s="2">
        <f>Table1[[#This Row],[Estimated costs 1]]-Table1[[#This Row],[Actual cost]]</f>
        <v>0</v>
      </c>
      <c r="M669" s="2" t="e">
        <f>Table1[[#This Row],[Diff 1]]/Table1[[#This Row],[Actual cost]]*100</f>
        <v>#DIV/0!</v>
      </c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spans="1:33" hidden="1" x14ac:dyDescent="0.3">
      <c r="A670" t="s">
        <v>694</v>
      </c>
      <c r="B670">
        <v>668</v>
      </c>
      <c r="C670" t="str">
        <f>LEFT(Table1[[#This Row],[Contingency id]])</f>
        <v>C</v>
      </c>
      <c r="D670" s="1">
        <v>0</v>
      </c>
      <c r="E670" s="1">
        <v>1.44444444444444</v>
      </c>
      <c r="F670">
        <v>91</v>
      </c>
      <c r="G670">
        <v>63</v>
      </c>
      <c r="H670" s="2"/>
      <c r="I670" s="2" t="e">
        <f>AVERAGE(Table1[[#This Row],[Estimated costs 1]:[Estimated costs 20]])</f>
        <v>#DIV/0!</v>
      </c>
      <c r="J670" s="2" t="e">
        <f>_xlfn.STDEV.P(Table1[[#This Row],[Estimated costs 1]:[Estimated costs 20]])</f>
        <v>#DIV/0!</v>
      </c>
      <c r="K670" s="2" t="e">
        <f>Table1[[#This Row],[Dev]]/Table1[[#This Row],[Mean]]*100</f>
        <v>#DIV/0!</v>
      </c>
      <c r="L670" s="2">
        <f>Table1[[#This Row],[Estimated costs 1]]-Table1[[#This Row],[Actual cost]]</f>
        <v>0</v>
      </c>
      <c r="M670" s="2" t="e">
        <f>Table1[[#This Row],[Diff 1]]/Table1[[#This Row],[Actual cost]]*100</f>
        <v>#DIV/0!</v>
      </c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spans="1:33" hidden="1" x14ac:dyDescent="0.3">
      <c r="A671" t="s">
        <v>695</v>
      </c>
      <c r="B671">
        <v>669</v>
      </c>
      <c r="C671" t="str">
        <f>LEFT(Table1[[#This Row],[Contingency id]])</f>
        <v>C</v>
      </c>
      <c r="D671" s="1">
        <v>0</v>
      </c>
      <c r="E671" s="1">
        <v>1.56666666666666</v>
      </c>
      <c r="F671">
        <v>94</v>
      </c>
      <c r="G671">
        <v>60</v>
      </c>
      <c r="H671" s="2"/>
      <c r="I671" s="2" t="e">
        <f>AVERAGE(Table1[[#This Row],[Estimated costs 1]:[Estimated costs 20]])</f>
        <v>#DIV/0!</v>
      </c>
      <c r="J671" s="2" t="e">
        <f>_xlfn.STDEV.P(Table1[[#This Row],[Estimated costs 1]:[Estimated costs 20]])</f>
        <v>#DIV/0!</v>
      </c>
      <c r="K671" s="2" t="e">
        <f>Table1[[#This Row],[Dev]]/Table1[[#This Row],[Mean]]*100</f>
        <v>#DIV/0!</v>
      </c>
      <c r="L671" s="2">
        <f>Table1[[#This Row],[Estimated costs 1]]-Table1[[#This Row],[Actual cost]]</f>
        <v>0</v>
      </c>
      <c r="M671" s="2" t="e">
        <f>Table1[[#This Row],[Diff 1]]/Table1[[#This Row],[Actual cost]]*100</f>
        <v>#DIV/0!</v>
      </c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spans="1:33" hidden="1" x14ac:dyDescent="0.3">
      <c r="A672" t="s">
        <v>696</v>
      </c>
      <c r="B672">
        <v>670</v>
      </c>
      <c r="C672" t="str">
        <f>LEFT(Table1[[#This Row],[Contingency id]])</f>
        <v>C</v>
      </c>
      <c r="D672" s="1">
        <v>0</v>
      </c>
      <c r="E672" s="1">
        <v>1.5423728813559301</v>
      </c>
      <c r="F672">
        <v>91</v>
      </c>
      <c r="G672">
        <v>59</v>
      </c>
      <c r="H672" s="2"/>
      <c r="I672" s="2" t="e">
        <f>AVERAGE(Table1[[#This Row],[Estimated costs 1]:[Estimated costs 20]])</f>
        <v>#DIV/0!</v>
      </c>
      <c r="J672" s="2" t="e">
        <f>_xlfn.STDEV.P(Table1[[#This Row],[Estimated costs 1]:[Estimated costs 20]])</f>
        <v>#DIV/0!</v>
      </c>
      <c r="K672" s="2" t="e">
        <f>Table1[[#This Row],[Dev]]/Table1[[#This Row],[Mean]]*100</f>
        <v>#DIV/0!</v>
      </c>
      <c r="L672" s="2">
        <f>Table1[[#This Row],[Estimated costs 1]]-Table1[[#This Row],[Actual cost]]</f>
        <v>0</v>
      </c>
      <c r="M672" s="2" t="e">
        <f>Table1[[#This Row],[Diff 1]]/Table1[[#This Row],[Actual cost]]*100</f>
        <v>#DIV/0!</v>
      </c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spans="1:33" hidden="1" x14ac:dyDescent="0.3">
      <c r="A673" t="s">
        <v>697</v>
      </c>
      <c r="B673">
        <v>671</v>
      </c>
      <c r="C673" t="str">
        <f>LEFT(Table1[[#This Row],[Contingency id]])</f>
        <v>C</v>
      </c>
      <c r="D673" s="1">
        <v>0</v>
      </c>
      <c r="E673" s="1">
        <v>1.46875</v>
      </c>
      <c r="F673">
        <v>94</v>
      </c>
      <c r="G673">
        <v>64</v>
      </c>
      <c r="H673" s="2"/>
      <c r="I673" s="2" t="e">
        <f>AVERAGE(Table1[[#This Row],[Estimated costs 1]:[Estimated costs 20]])</f>
        <v>#DIV/0!</v>
      </c>
      <c r="J673" s="2" t="e">
        <f>_xlfn.STDEV.P(Table1[[#This Row],[Estimated costs 1]:[Estimated costs 20]])</f>
        <v>#DIV/0!</v>
      </c>
      <c r="K673" s="2" t="e">
        <f>Table1[[#This Row],[Dev]]/Table1[[#This Row],[Mean]]*100</f>
        <v>#DIV/0!</v>
      </c>
      <c r="L673" s="2">
        <f>Table1[[#This Row],[Estimated costs 1]]-Table1[[#This Row],[Actual cost]]</f>
        <v>0</v>
      </c>
      <c r="M673" s="2" t="e">
        <f>Table1[[#This Row],[Diff 1]]/Table1[[#This Row],[Actual cost]]*100</f>
        <v>#DIV/0!</v>
      </c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spans="1:33" hidden="1" x14ac:dyDescent="0.3">
      <c r="A674" t="s">
        <v>698</v>
      </c>
      <c r="B674">
        <v>672</v>
      </c>
      <c r="C674" t="str">
        <f>LEFT(Table1[[#This Row],[Contingency id]])</f>
        <v>C</v>
      </c>
      <c r="D674" s="1">
        <v>0</v>
      </c>
      <c r="E674" s="1">
        <v>1.54117647058823</v>
      </c>
      <c r="F674">
        <v>131</v>
      </c>
      <c r="G674">
        <v>85</v>
      </c>
      <c r="H674" s="2"/>
      <c r="I674" s="2" t="e">
        <f>AVERAGE(Table1[[#This Row],[Estimated costs 1]:[Estimated costs 20]])</f>
        <v>#DIV/0!</v>
      </c>
      <c r="J674" s="2" t="e">
        <f>_xlfn.STDEV.P(Table1[[#This Row],[Estimated costs 1]:[Estimated costs 20]])</f>
        <v>#DIV/0!</v>
      </c>
      <c r="K674" s="2" t="e">
        <f>Table1[[#This Row],[Dev]]/Table1[[#This Row],[Mean]]*100</f>
        <v>#DIV/0!</v>
      </c>
      <c r="L674" s="2">
        <f>Table1[[#This Row],[Estimated costs 1]]-Table1[[#This Row],[Actual cost]]</f>
        <v>0</v>
      </c>
      <c r="M674" s="2" t="e">
        <f>Table1[[#This Row],[Diff 1]]/Table1[[#This Row],[Actual cost]]*100</f>
        <v>#DIV/0!</v>
      </c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spans="1:33" hidden="1" x14ac:dyDescent="0.3">
      <c r="A675" t="s">
        <v>699</v>
      </c>
      <c r="B675">
        <v>673</v>
      </c>
      <c r="C675" t="str">
        <f>LEFT(Table1[[#This Row],[Contingency id]])</f>
        <v>C</v>
      </c>
      <c r="D675" s="1">
        <v>0</v>
      </c>
      <c r="E675" s="1">
        <v>1.7236842105263099</v>
      </c>
      <c r="F675">
        <v>131</v>
      </c>
      <c r="G675">
        <v>76</v>
      </c>
      <c r="H675" s="2"/>
      <c r="I675" s="2" t="e">
        <f>AVERAGE(Table1[[#This Row],[Estimated costs 1]:[Estimated costs 20]])</f>
        <v>#DIV/0!</v>
      </c>
      <c r="J675" s="2" t="e">
        <f>_xlfn.STDEV.P(Table1[[#This Row],[Estimated costs 1]:[Estimated costs 20]])</f>
        <v>#DIV/0!</v>
      </c>
      <c r="K675" s="2" t="e">
        <f>Table1[[#This Row],[Dev]]/Table1[[#This Row],[Mean]]*100</f>
        <v>#DIV/0!</v>
      </c>
      <c r="L675" s="2">
        <f>Table1[[#This Row],[Estimated costs 1]]-Table1[[#This Row],[Actual cost]]</f>
        <v>0</v>
      </c>
      <c r="M675" s="2" t="e">
        <f>Table1[[#This Row],[Diff 1]]/Table1[[#This Row],[Actual cost]]*100</f>
        <v>#DIV/0!</v>
      </c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spans="1:33" hidden="1" x14ac:dyDescent="0.3">
      <c r="A676" t="s">
        <v>700</v>
      </c>
      <c r="B676">
        <v>674</v>
      </c>
      <c r="C676" t="str">
        <f>LEFT(Table1[[#This Row],[Contingency id]])</f>
        <v>C</v>
      </c>
      <c r="D676" s="1">
        <v>0</v>
      </c>
      <c r="E676" s="1">
        <v>1.75824175824175</v>
      </c>
      <c r="F676">
        <v>160</v>
      </c>
      <c r="G676">
        <v>91</v>
      </c>
      <c r="H676" s="2"/>
      <c r="I676" s="2" t="e">
        <f>AVERAGE(Table1[[#This Row],[Estimated costs 1]:[Estimated costs 20]])</f>
        <v>#DIV/0!</v>
      </c>
      <c r="J676" s="2" t="e">
        <f>_xlfn.STDEV.P(Table1[[#This Row],[Estimated costs 1]:[Estimated costs 20]])</f>
        <v>#DIV/0!</v>
      </c>
      <c r="K676" s="2" t="e">
        <f>Table1[[#This Row],[Dev]]/Table1[[#This Row],[Mean]]*100</f>
        <v>#DIV/0!</v>
      </c>
      <c r="L676" s="2">
        <f>Table1[[#This Row],[Estimated costs 1]]-Table1[[#This Row],[Actual cost]]</f>
        <v>0</v>
      </c>
      <c r="M676" s="2" t="e">
        <f>Table1[[#This Row],[Diff 1]]/Table1[[#This Row],[Actual cost]]*100</f>
        <v>#DIV/0!</v>
      </c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spans="1:33" hidden="1" x14ac:dyDescent="0.3">
      <c r="A677" t="s">
        <v>701</v>
      </c>
      <c r="B677">
        <v>675</v>
      </c>
      <c r="C677" t="str">
        <f>LEFT(Table1[[#This Row],[Contingency id]])</f>
        <v>C</v>
      </c>
      <c r="D677" s="1">
        <v>0</v>
      </c>
      <c r="E677" s="1">
        <v>1.7012987012987</v>
      </c>
      <c r="F677">
        <v>131</v>
      </c>
      <c r="G677">
        <v>77</v>
      </c>
      <c r="H677" s="2"/>
      <c r="I677" s="2" t="e">
        <f>AVERAGE(Table1[[#This Row],[Estimated costs 1]:[Estimated costs 20]])</f>
        <v>#DIV/0!</v>
      </c>
      <c r="J677" s="2" t="e">
        <f>_xlfn.STDEV.P(Table1[[#This Row],[Estimated costs 1]:[Estimated costs 20]])</f>
        <v>#DIV/0!</v>
      </c>
      <c r="K677" s="2" t="e">
        <f>Table1[[#This Row],[Dev]]/Table1[[#This Row],[Mean]]*100</f>
        <v>#DIV/0!</v>
      </c>
      <c r="L677" s="2">
        <f>Table1[[#This Row],[Estimated costs 1]]-Table1[[#This Row],[Actual cost]]</f>
        <v>0</v>
      </c>
      <c r="M677" s="2" t="e">
        <f>Table1[[#This Row],[Diff 1]]/Table1[[#This Row],[Actual cost]]*100</f>
        <v>#DIV/0!</v>
      </c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spans="1:33" hidden="1" x14ac:dyDescent="0.3">
      <c r="A678" t="s">
        <v>702</v>
      </c>
      <c r="B678">
        <v>676</v>
      </c>
      <c r="C678" t="str">
        <f>LEFT(Table1[[#This Row],[Contingency id]])</f>
        <v>C</v>
      </c>
      <c r="D678" s="1">
        <v>0</v>
      </c>
      <c r="E678" s="1">
        <v>1.5057471264367801</v>
      </c>
      <c r="F678">
        <v>131</v>
      </c>
      <c r="G678">
        <v>87</v>
      </c>
      <c r="H678" s="2"/>
      <c r="I678" s="2" t="e">
        <f>AVERAGE(Table1[[#This Row],[Estimated costs 1]:[Estimated costs 20]])</f>
        <v>#DIV/0!</v>
      </c>
      <c r="J678" s="2" t="e">
        <f>_xlfn.STDEV.P(Table1[[#This Row],[Estimated costs 1]:[Estimated costs 20]])</f>
        <v>#DIV/0!</v>
      </c>
      <c r="K678" s="2" t="e">
        <f>Table1[[#This Row],[Dev]]/Table1[[#This Row],[Mean]]*100</f>
        <v>#DIV/0!</v>
      </c>
      <c r="L678" s="2">
        <f>Table1[[#This Row],[Estimated costs 1]]-Table1[[#This Row],[Actual cost]]</f>
        <v>0</v>
      </c>
      <c r="M678" s="2" t="e">
        <f>Table1[[#This Row],[Diff 1]]/Table1[[#This Row],[Actual cost]]*100</f>
        <v>#DIV/0!</v>
      </c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spans="1:33" hidden="1" x14ac:dyDescent="0.3">
      <c r="A679" t="s">
        <v>703</v>
      </c>
      <c r="B679">
        <v>677</v>
      </c>
      <c r="C679" t="str">
        <f>LEFT(Table1[[#This Row],[Contingency id]])</f>
        <v>C</v>
      </c>
      <c r="D679" s="1">
        <v>0</v>
      </c>
      <c r="E679" s="1">
        <v>1.61728395061728</v>
      </c>
      <c r="F679">
        <v>131</v>
      </c>
      <c r="G679">
        <v>81</v>
      </c>
      <c r="H679" s="2"/>
      <c r="I679" s="2" t="e">
        <f>AVERAGE(Table1[[#This Row],[Estimated costs 1]:[Estimated costs 20]])</f>
        <v>#DIV/0!</v>
      </c>
      <c r="J679" s="2" t="e">
        <f>_xlfn.STDEV.P(Table1[[#This Row],[Estimated costs 1]:[Estimated costs 20]])</f>
        <v>#DIV/0!</v>
      </c>
      <c r="K679" s="2" t="e">
        <f>Table1[[#This Row],[Dev]]/Table1[[#This Row],[Mean]]*100</f>
        <v>#DIV/0!</v>
      </c>
      <c r="L679" s="2">
        <f>Table1[[#This Row],[Estimated costs 1]]-Table1[[#This Row],[Actual cost]]</f>
        <v>0</v>
      </c>
      <c r="M679" s="2" t="e">
        <f>Table1[[#This Row],[Diff 1]]/Table1[[#This Row],[Actual cost]]*100</f>
        <v>#DIV/0!</v>
      </c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spans="1:33" hidden="1" x14ac:dyDescent="0.3">
      <c r="A680" t="s">
        <v>704</v>
      </c>
      <c r="B680">
        <v>678</v>
      </c>
      <c r="C680" t="str">
        <f>LEFT(Table1[[#This Row],[Contingency id]])</f>
        <v>C</v>
      </c>
      <c r="D680" s="1">
        <v>0</v>
      </c>
      <c r="E680" s="1">
        <v>1.61728395061728</v>
      </c>
      <c r="F680">
        <v>131</v>
      </c>
      <c r="G680">
        <v>81</v>
      </c>
      <c r="H680" s="2"/>
      <c r="I680" s="2" t="e">
        <f>AVERAGE(Table1[[#This Row],[Estimated costs 1]:[Estimated costs 20]])</f>
        <v>#DIV/0!</v>
      </c>
      <c r="J680" s="2" t="e">
        <f>_xlfn.STDEV.P(Table1[[#This Row],[Estimated costs 1]:[Estimated costs 20]])</f>
        <v>#DIV/0!</v>
      </c>
      <c r="K680" s="2" t="e">
        <f>Table1[[#This Row],[Dev]]/Table1[[#This Row],[Mean]]*100</f>
        <v>#DIV/0!</v>
      </c>
      <c r="L680" s="2">
        <f>Table1[[#This Row],[Estimated costs 1]]-Table1[[#This Row],[Actual cost]]</f>
        <v>0</v>
      </c>
      <c r="M680" s="2" t="e">
        <f>Table1[[#This Row],[Diff 1]]/Table1[[#This Row],[Actual cost]]*100</f>
        <v>#DIV/0!</v>
      </c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spans="1:33" hidden="1" x14ac:dyDescent="0.3">
      <c r="A681" t="s">
        <v>705</v>
      </c>
      <c r="B681">
        <v>679</v>
      </c>
      <c r="C681" t="str">
        <f>LEFT(Table1[[#This Row],[Contingency id]])</f>
        <v>C</v>
      </c>
      <c r="D681" s="1">
        <v>0</v>
      </c>
      <c r="E681" s="1">
        <v>1.7391304347826</v>
      </c>
      <c r="F681">
        <v>160</v>
      </c>
      <c r="G681">
        <v>92</v>
      </c>
      <c r="H681" s="2"/>
      <c r="I681" s="2" t="e">
        <f>AVERAGE(Table1[[#This Row],[Estimated costs 1]:[Estimated costs 20]])</f>
        <v>#DIV/0!</v>
      </c>
      <c r="J681" s="2" t="e">
        <f>_xlfn.STDEV.P(Table1[[#This Row],[Estimated costs 1]:[Estimated costs 20]])</f>
        <v>#DIV/0!</v>
      </c>
      <c r="K681" s="2" t="e">
        <f>Table1[[#This Row],[Dev]]/Table1[[#This Row],[Mean]]*100</f>
        <v>#DIV/0!</v>
      </c>
      <c r="L681" s="2">
        <f>Table1[[#This Row],[Estimated costs 1]]-Table1[[#This Row],[Actual cost]]</f>
        <v>0</v>
      </c>
      <c r="M681" s="2" t="e">
        <f>Table1[[#This Row],[Diff 1]]/Table1[[#This Row],[Actual cost]]*100</f>
        <v>#DIV/0!</v>
      </c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spans="1:33" hidden="1" x14ac:dyDescent="0.3">
      <c r="A682" t="s">
        <v>706</v>
      </c>
      <c r="B682">
        <v>680</v>
      </c>
      <c r="C682" t="str">
        <f>LEFT(Table1[[#This Row],[Contingency id]])</f>
        <v>C</v>
      </c>
      <c r="D682" s="1">
        <v>0</v>
      </c>
      <c r="E682" s="1">
        <v>1.52941176470588</v>
      </c>
      <c r="F682">
        <v>130</v>
      </c>
      <c r="G682">
        <v>85</v>
      </c>
      <c r="H682" s="2"/>
      <c r="I682" s="2" t="e">
        <f>AVERAGE(Table1[[#This Row],[Estimated costs 1]:[Estimated costs 20]])</f>
        <v>#DIV/0!</v>
      </c>
      <c r="J682" s="2" t="e">
        <f>_xlfn.STDEV.P(Table1[[#This Row],[Estimated costs 1]:[Estimated costs 20]])</f>
        <v>#DIV/0!</v>
      </c>
      <c r="K682" s="2" t="e">
        <f>Table1[[#This Row],[Dev]]/Table1[[#This Row],[Mean]]*100</f>
        <v>#DIV/0!</v>
      </c>
      <c r="L682" s="2">
        <f>Table1[[#This Row],[Estimated costs 1]]-Table1[[#This Row],[Actual cost]]</f>
        <v>0</v>
      </c>
      <c r="M682" s="2" t="e">
        <f>Table1[[#This Row],[Diff 1]]/Table1[[#This Row],[Actual cost]]*100</f>
        <v>#DIV/0!</v>
      </c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spans="1:33" hidden="1" x14ac:dyDescent="0.3">
      <c r="A683" t="s">
        <v>707</v>
      </c>
      <c r="B683">
        <v>681</v>
      </c>
      <c r="C683" t="str">
        <f>LEFT(Table1[[#This Row],[Contingency id]])</f>
        <v>C</v>
      </c>
      <c r="D683" s="1">
        <v>0</v>
      </c>
      <c r="E683" s="1">
        <v>1.7808219178082101</v>
      </c>
      <c r="F683">
        <v>130</v>
      </c>
      <c r="G683">
        <v>73</v>
      </c>
      <c r="H683" s="2"/>
      <c r="I683" s="2" t="e">
        <f>AVERAGE(Table1[[#This Row],[Estimated costs 1]:[Estimated costs 20]])</f>
        <v>#DIV/0!</v>
      </c>
      <c r="J683" s="2" t="e">
        <f>_xlfn.STDEV.P(Table1[[#This Row],[Estimated costs 1]:[Estimated costs 20]])</f>
        <v>#DIV/0!</v>
      </c>
      <c r="K683" s="2" t="e">
        <f>Table1[[#This Row],[Dev]]/Table1[[#This Row],[Mean]]*100</f>
        <v>#DIV/0!</v>
      </c>
      <c r="L683" s="2">
        <f>Table1[[#This Row],[Estimated costs 1]]-Table1[[#This Row],[Actual cost]]</f>
        <v>0</v>
      </c>
      <c r="M683" s="2" t="e">
        <f>Table1[[#This Row],[Diff 1]]/Table1[[#This Row],[Actual cost]]*100</f>
        <v>#DIV/0!</v>
      </c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spans="1:33" hidden="1" x14ac:dyDescent="0.3">
      <c r="A684" t="s">
        <v>708</v>
      </c>
      <c r="B684">
        <v>682</v>
      </c>
      <c r="C684" t="str">
        <f>LEFT(Table1[[#This Row],[Contingency id]])</f>
        <v>C</v>
      </c>
      <c r="D684" s="1">
        <v>0</v>
      </c>
      <c r="E684" s="1">
        <v>1.75824175824175</v>
      </c>
      <c r="F684">
        <v>160</v>
      </c>
      <c r="G684">
        <v>91</v>
      </c>
      <c r="H684" s="2"/>
      <c r="I684" s="2" t="e">
        <f>AVERAGE(Table1[[#This Row],[Estimated costs 1]:[Estimated costs 20]])</f>
        <v>#DIV/0!</v>
      </c>
      <c r="J684" s="2" t="e">
        <f>_xlfn.STDEV.P(Table1[[#This Row],[Estimated costs 1]:[Estimated costs 20]])</f>
        <v>#DIV/0!</v>
      </c>
      <c r="K684" s="2" t="e">
        <f>Table1[[#This Row],[Dev]]/Table1[[#This Row],[Mean]]*100</f>
        <v>#DIV/0!</v>
      </c>
      <c r="L684" s="2">
        <f>Table1[[#This Row],[Estimated costs 1]]-Table1[[#This Row],[Actual cost]]</f>
        <v>0</v>
      </c>
      <c r="M684" s="2" t="e">
        <f>Table1[[#This Row],[Diff 1]]/Table1[[#This Row],[Actual cost]]*100</f>
        <v>#DIV/0!</v>
      </c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spans="1:33" hidden="1" x14ac:dyDescent="0.3">
      <c r="A685" t="s">
        <v>709</v>
      </c>
      <c r="B685">
        <v>683</v>
      </c>
      <c r="C685" t="str">
        <f>LEFT(Table1[[#This Row],[Contingency id]])</f>
        <v>C</v>
      </c>
      <c r="D685" s="1">
        <v>0</v>
      </c>
      <c r="E685" s="1">
        <v>1.7012987012987</v>
      </c>
      <c r="F685">
        <v>131</v>
      </c>
      <c r="G685">
        <v>77</v>
      </c>
      <c r="H685" s="2"/>
      <c r="I685" s="2" t="e">
        <f>AVERAGE(Table1[[#This Row],[Estimated costs 1]:[Estimated costs 20]])</f>
        <v>#DIV/0!</v>
      </c>
      <c r="J685" s="2" t="e">
        <f>_xlfn.STDEV.P(Table1[[#This Row],[Estimated costs 1]:[Estimated costs 20]])</f>
        <v>#DIV/0!</v>
      </c>
      <c r="K685" s="2" t="e">
        <f>Table1[[#This Row],[Dev]]/Table1[[#This Row],[Mean]]*100</f>
        <v>#DIV/0!</v>
      </c>
      <c r="L685" s="2">
        <f>Table1[[#This Row],[Estimated costs 1]]-Table1[[#This Row],[Actual cost]]</f>
        <v>0</v>
      </c>
      <c r="M685" s="2" t="e">
        <f>Table1[[#This Row],[Diff 1]]/Table1[[#This Row],[Actual cost]]*100</f>
        <v>#DIV/0!</v>
      </c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spans="1:33" hidden="1" x14ac:dyDescent="0.3">
      <c r="A686" t="s">
        <v>710</v>
      </c>
      <c r="B686">
        <v>684</v>
      </c>
      <c r="C686" t="str">
        <f>LEFT(Table1[[#This Row],[Contingency id]])</f>
        <v>C</v>
      </c>
      <c r="D686" s="1">
        <v>0</v>
      </c>
      <c r="E686" s="1">
        <v>1.67948717948717</v>
      </c>
      <c r="F686">
        <v>131</v>
      </c>
      <c r="G686">
        <v>78</v>
      </c>
      <c r="H686" s="2"/>
      <c r="I686" s="2" t="e">
        <f>AVERAGE(Table1[[#This Row],[Estimated costs 1]:[Estimated costs 20]])</f>
        <v>#DIV/0!</v>
      </c>
      <c r="J686" s="2" t="e">
        <f>_xlfn.STDEV.P(Table1[[#This Row],[Estimated costs 1]:[Estimated costs 20]])</f>
        <v>#DIV/0!</v>
      </c>
      <c r="K686" s="2" t="e">
        <f>Table1[[#This Row],[Dev]]/Table1[[#This Row],[Mean]]*100</f>
        <v>#DIV/0!</v>
      </c>
      <c r="L686" s="2">
        <f>Table1[[#This Row],[Estimated costs 1]]-Table1[[#This Row],[Actual cost]]</f>
        <v>0</v>
      </c>
      <c r="M686" s="2" t="e">
        <f>Table1[[#This Row],[Diff 1]]/Table1[[#This Row],[Actual cost]]*100</f>
        <v>#DIV/0!</v>
      </c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spans="1:33" hidden="1" x14ac:dyDescent="0.3">
      <c r="A687" t="s">
        <v>711</v>
      </c>
      <c r="B687">
        <v>685</v>
      </c>
      <c r="C687" t="str">
        <f>LEFT(Table1[[#This Row],[Contingency id]])</f>
        <v>C</v>
      </c>
      <c r="D687" s="1">
        <v>0</v>
      </c>
      <c r="E687" s="1">
        <v>1.7012987012987</v>
      </c>
      <c r="F687">
        <v>131</v>
      </c>
      <c r="G687">
        <v>77</v>
      </c>
      <c r="H687" s="2"/>
      <c r="I687" s="2" t="e">
        <f>AVERAGE(Table1[[#This Row],[Estimated costs 1]:[Estimated costs 20]])</f>
        <v>#DIV/0!</v>
      </c>
      <c r="J687" s="2" t="e">
        <f>_xlfn.STDEV.P(Table1[[#This Row],[Estimated costs 1]:[Estimated costs 20]])</f>
        <v>#DIV/0!</v>
      </c>
      <c r="K687" s="2" t="e">
        <f>Table1[[#This Row],[Dev]]/Table1[[#This Row],[Mean]]*100</f>
        <v>#DIV/0!</v>
      </c>
      <c r="L687" s="2">
        <f>Table1[[#This Row],[Estimated costs 1]]-Table1[[#This Row],[Actual cost]]</f>
        <v>0</v>
      </c>
      <c r="M687" s="2" t="e">
        <f>Table1[[#This Row],[Diff 1]]/Table1[[#This Row],[Actual cost]]*100</f>
        <v>#DIV/0!</v>
      </c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spans="1:33" hidden="1" x14ac:dyDescent="0.3">
      <c r="A688" t="s">
        <v>712</v>
      </c>
      <c r="B688">
        <v>686</v>
      </c>
      <c r="C688" t="str">
        <f>LEFT(Table1[[#This Row],[Contingency id]])</f>
        <v>C</v>
      </c>
      <c r="D688" s="1">
        <v>0</v>
      </c>
      <c r="E688" s="1">
        <v>1.625</v>
      </c>
      <c r="F688">
        <v>130</v>
      </c>
      <c r="G688">
        <v>80</v>
      </c>
      <c r="H688" s="2"/>
      <c r="I688" s="2" t="e">
        <f>AVERAGE(Table1[[#This Row],[Estimated costs 1]:[Estimated costs 20]])</f>
        <v>#DIV/0!</v>
      </c>
      <c r="J688" s="2" t="e">
        <f>_xlfn.STDEV.P(Table1[[#This Row],[Estimated costs 1]:[Estimated costs 20]])</f>
        <v>#DIV/0!</v>
      </c>
      <c r="K688" s="2" t="e">
        <f>Table1[[#This Row],[Dev]]/Table1[[#This Row],[Mean]]*100</f>
        <v>#DIV/0!</v>
      </c>
      <c r="L688" s="2">
        <f>Table1[[#This Row],[Estimated costs 1]]-Table1[[#This Row],[Actual cost]]</f>
        <v>0</v>
      </c>
      <c r="M688" s="2" t="e">
        <f>Table1[[#This Row],[Diff 1]]/Table1[[#This Row],[Actual cost]]*100</f>
        <v>#DIV/0!</v>
      </c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spans="1:33" hidden="1" x14ac:dyDescent="0.3">
      <c r="A689" t="s">
        <v>713</v>
      </c>
      <c r="B689">
        <v>687</v>
      </c>
      <c r="C689" t="str">
        <f>LEFT(Table1[[#This Row],[Contingency id]])</f>
        <v>C</v>
      </c>
      <c r="D689" s="1">
        <v>0</v>
      </c>
      <c r="E689" s="1">
        <v>1.7391304347826</v>
      </c>
      <c r="F689">
        <v>160</v>
      </c>
      <c r="G689">
        <v>92</v>
      </c>
      <c r="H689" s="2"/>
      <c r="I689" s="2" t="e">
        <f>AVERAGE(Table1[[#This Row],[Estimated costs 1]:[Estimated costs 20]])</f>
        <v>#DIV/0!</v>
      </c>
      <c r="J689" s="2" t="e">
        <f>_xlfn.STDEV.P(Table1[[#This Row],[Estimated costs 1]:[Estimated costs 20]])</f>
        <v>#DIV/0!</v>
      </c>
      <c r="K689" s="2" t="e">
        <f>Table1[[#This Row],[Dev]]/Table1[[#This Row],[Mean]]*100</f>
        <v>#DIV/0!</v>
      </c>
      <c r="L689" s="2">
        <f>Table1[[#This Row],[Estimated costs 1]]-Table1[[#This Row],[Actual cost]]</f>
        <v>0</v>
      </c>
      <c r="M689" s="2" t="e">
        <f>Table1[[#This Row],[Diff 1]]/Table1[[#This Row],[Actual cost]]*100</f>
        <v>#DIV/0!</v>
      </c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spans="1:33" hidden="1" x14ac:dyDescent="0.3">
      <c r="A690" t="s">
        <v>714</v>
      </c>
      <c r="B690">
        <v>688</v>
      </c>
      <c r="C690" t="str">
        <f>LEFT(Table1[[#This Row],[Contingency id]])</f>
        <v>C</v>
      </c>
      <c r="D690" s="1">
        <v>0</v>
      </c>
      <c r="E690" s="1">
        <v>1.5416666666666601</v>
      </c>
      <c r="F690">
        <v>148</v>
      </c>
      <c r="G690">
        <v>96</v>
      </c>
      <c r="H690" s="2"/>
      <c r="I690" s="2" t="e">
        <f>AVERAGE(Table1[[#This Row],[Estimated costs 1]:[Estimated costs 20]])</f>
        <v>#DIV/0!</v>
      </c>
      <c r="J690" s="2" t="e">
        <f>_xlfn.STDEV.P(Table1[[#This Row],[Estimated costs 1]:[Estimated costs 20]])</f>
        <v>#DIV/0!</v>
      </c>
      <c r="K690" s="2" t="e">
        <f>Table1[[#This Row],[Dev]]/Table1[[#This Row],[Mean]]*100</f>
        <v>#DIV/0!</v>
      </c>
      <c r="L690" s="2">
        <f>Table1[[#This Row],[Estimated costs 1]]-Table1[[#This Row],[Actual cost]]</f>
        <v>0</v>
      </c>
      <c r="M690" s="2" t="e">
        <f>Table1[[#This Row],[Diff 1]]/Table1[[#This Row],[Actual cost]]*100</f>
        <v>#DIV/0!</v>
      </c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spans="1:33" hidden="1" x14ac:dyDescent="0.3">
      <c r="A691" t="s">
        <v>715</v>
      </c>
      <c r="B691">
        <v>689</v>
      </c>
      <c r="C691" t="str">
        <f>LEFT(Table1[[#This Row],[Contingency id]])</f>
        <v>C</v>
      </c>
      <c r="D691" s="1">
        <v>0</v>
      </c>
      <c r="E691" s="1">
        <v>1.72826086956521</v>
      </c>
      <c r="F691">
        <v>159</v>
      </c>
      <c r="G691">
        <v>92</v>
      </c>
      <c r="H691" s="2"/>
      <c r="I691" s="2" t="e">
        <f>AVERAGE(Table1[[#This Row],[Estimated costs 1]:[Estimated costs 20]])</f>
        <v>#DIV/0!</v>
      </c>
      <c r="J691" s="2" t="e">
        <f>_xlfn.STDEV.P(Table1[[#This Row],[Estimated costs 1]:[Estimated costs 20]])</f>
        <v>#DIV/0!</v>
      </c>
      <c r="K691" s="2" t="e">
        <f>Table1[[#This Row],[Dev]]/Table1[[#This Row],[Mean]]*100</f>
        <v>#DIV/0!</v>
      </c>
      <c r="L691" s="2">
        <f>Table1[[#This Row],[Estimated costs 1]]-Table1[[#This Row],[Actual cost]]</f>
        <v>0</v>
      </c>
      <c r="M691" s="2" t="e">
        <f>Table1[[#This Row],[Diff 1]]/Table1[[#This Row],[Actual cost]]*100</f>
        <v>#DIV/0!</v>
      </c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spans="1:33" hidden="1" x14ac:dyDescent="0.3">
      <c r="A692" t="s">
        <v>716</v>
      </c>
      <c r="B692">
        <v>690</v>
      </c>
      <c r="C692" t="str">
        <f>LEFT(Table1[[#This Row],[Contingency id]])</f>
        <v>C</v>
      </c>
      <c r="D692" s="1">
        <v>0</v>
      </c>
      <c r="E692" s="1">
        <v>1.62244897959183</v>
      </c>
      <c r="F692">
        <v>159</v>
      </c>
      <c r="G692">
        <v>98</v>
      </c>
      <c r="H692" s="2"/>
      <c r="I692" s="2" t="e">
        <f>AVERAGE(Table1[[#This Row],[Estimated costs 1]:[Estimated costs 20]])</f>
        <v>#DIV/0!</v>
      </c>
      <c r="J692" s="2" t="e">
        <f>_xlfn.STDEV.P(Table1[[#This Row],[Estimated costs 1]:[Estimated costs 20]])</f>
        <v>#DIV/0!</v>
      </c>
      <c r="K692" s="2" t="e">
        <f>Table1[[#This Row],[Dev]]/Table1[[#This Row],[Mean]]*100</f>
        <v>#DIV/0!</v>
      </c>
      <c r="L692" s="2">
        <f>Table1[[#This Row],[Estimated costs 1]]-Table1[[#This Row],[Actual cost]]</f>
        <v>0</v>
      </c>
      <c r="M692" s="2" t="e">
        <f>Table1[[#This Row],[Diff 1]]/Table1[[#This Row],[Actual cost]]*100</f>
        <v>#DIV/0!</v>
      </c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spans="1:33" hidden="1" x14ac:dyDescent="0.3">
      <c r="A693" t="s">
        <v>717</v>
      </c>
      <c r="B693">
        <v>691</v>
      </c>
      <c r="C693" t="str">
        <f>LEFT(Table1[[#This Row],[Contingency id]])</f>
        <v>C</v>
      </c>
      <c r="D693" s="1">
        <v>0</v>
      </c>
      <c r="E693" s="1">
        <v>1.95192307692307</v>
      </c>
      <c r="F693">
        <v>203</v>
      </c>
      <c r="G693">
        <v>104</v>
      </c>
      <c r="H693" s="2"/>
      <c r="I693" s="2" t="e">
        <f>AVERAGE(Table1[[#This Row],[Estimated costs 1]:[Estimated costs 20]])</f>
        <v>#DIV/0!</v>
      </c>
      <c r="J693" s="2" t="e">
        <f>_xlfn.STDEV.P(Table1[[#This Row],[Estimated costs 1]:[Estimated costs 20]])</f>
        <v>#DIV/0!</v>
      </c>
      <c r="K693" s="2" t="e">
        <f>Table1[[#This Row],[Dev]]/Table1[[#This Row],[Mean]]*100</f>
        <v>#DIV/0!</v>
      </c>
      <c r="L693" s="2">
        <f>Table1[[#This Row],[Estimated costs 1]]-Table1[[#This Row],[Actual cost]]</f>
        <v>0</v>
      </c>
      <c r="M693" s="2" t="e">
        <f>Table1[[#This Row],[Diff 1]]/Table1[[#This Row],[Actual cost]]*100</f>
        <v>#DIV/0!</v>
      </c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spans="1:33" hidden="1" x14ac:dyDescent="0.3">
      <c r="A694" t="s">
        <v>718</v>
      </c>
      <c r="B694">
        <v>692</v>
      </c>
      <c r="C694" t="str">
        <f>LEFT(Table1[[#This Row],[Contingency id]])</f>
        <v>C</v>
      </c>
      <c r="D694" s="1">
        <v>0</v>
      </c>
      <c r="E694" s="1">
        <v>1.6263736263736199</v>
      </c>
      <c r="F694">
        <v>148</v>
      </c>
      <c r="G694">
        <v>91</v>
      </c>
      <c r="H694" s="2"/>
      <c r="I694" s="2" t="e">
        <f>AVERAGE(Table1[[#This Row],[Estimated costs 1]:[Estimated costs 20]])</f>
        <v>#DIV/0!</v>
      </c>
      <c r="J694" s="2" t="e">
        <f>_xlfn.STDEV.P(Table1[[#This Row],[Estimated costs 1]:[Estimated costs 20]])</f>
        <v>#DIV/0!</v>
      </c>
      <c r="K694" s="2" t="e">
        <f>Table1[[#This Row],[Dev]]/Table1[[#This Row],[Mean]]*100</f>
        <v>#DIV/0!</v>
      </c>
      <c r="L694" s="2">
        <f>Table1[[#This Row],[Estimated costs 1]]-Table1[[#This Row],[Actual cost]]</f>
        <v>0</v>
      </c>
      <c r="M694" s="2" t="e">
        <f>Table1[[#This Row],[Diff 1]]/Table1[[#This Row],[Actual cost]]*100</f>
        <v>#DIV/0!</v>
      </c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spans="1:33" hidden="1" x14ac:dyDescent="0.3">
      <c r="A695" t="s">
        <v>719</v>
      </c>
      <c r="B695">
        <v>693</v>
      </c>
      <c r="C695" t="str">
        <f>LEFT(Table1[[#This Row],[Contingency id]])</f>
        <v>C</v>
      </c>
      <c r="D695" s="1">
        <v>0</v>
      </c>
      <c r="E695" s="1">
        <v>1.7096774193548301</v>
      </c>
      <c r="F695">
        <v>159</v>
      </c>
      <c r="G695">
        <v>93</v>
      </c>
      <c r="H695" s="2"/>
      <c r="I695" s="2" t="e">
        <f>AVERAGE(Table1[[#This Row],[Estimated costs 1]:[Estimated costs 20]])</f>
        <v>#DIV/0!</v>
      </c>
      <c r="J695" s="2" t="e">
        <f>_xlfn.STDEV.P(Table1[[#This Row],[Estimated costs 1]:[Estimated costs 20]])</f>
        <v>#DIV/0!</v>
      </c>
      <c r="K695" s="2" t="e">
        <f>Table1[[#This Row],[Dev]]/Table1[[#This Row],[Mean]]*100</f>
        <v>#DIV/0!</v>
      </c>
      <c r="L695" s="2">
        <f>Table1[[#This Row],[Estimated costs 1]]-Table1[[#This Row],[Actual cost]]</f>
        <v>0</v>
      </c>
      <c r="M695" s="2" t="e">
        <f>Table1[[#This Row],[Diff 1]]/Table1[[#This Row],[Actual cost]]*100</f>
        <v>#DIV/0!</v>
      </c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spans="1:33" hidden="1" x14ac:dyDescent="0.3">
      <c r="A696" t="s">
        <v>720</v>
      </c>
      <c r="B696">
        <v>694</v>
      </c>
      <c r="C696" t="str">
        <f>LEFT(Table1[[#This Row],[Contingency id]])</f>
        <v>C</v>
      </c>
      <c r="D696" s="1">
        <v>0</v>
      </c>
      <c r="E696" s="1">
        <v>1.6629213483145999</v>
      </c>
      <c r="F696">
        <v>148</v>
      </c>
      <c r="G696">
        <v>89</v>
      </c>
      <c r="H696" s="2"/>
      <c r="I696" s="2" t="e">
        <f>AVERAGE(Table1[[#This Row],[Estimated costs 1]:[Estimated costs 20]])</f>
        <v>#DIV/0!</v>
      </c>
      <c r="J696" s="2" t="e">
        <f>_xlfn.STDEV.P(Table1[[#This Row],[Estimated costs 1]:[Estimated costs 20]])</f>
        <v>#DIV/0!</v>
      </c>
      <c r="K696" s="2" t="e">
        <f>Table1[[#This Row],[Dev]]/Table1[[#This Row],[Mean]]*100</f>
        <v>#DIV/0!</v>
      </c>
      <c r="L696" s="2">
        <f>Table1[[#This Row],[Estimated costs 1]]-Table1[[#This Row],[Actual cost]]</f>
        <v>0</v>
      </c>
      <c r="M696" s="2" t="e">
        <f>Table1[[#This Row],[Diff 1]]/Table1[[#This Row],[Actual cost]]*100</f>
        <v>#DIV/0!</v>
      </c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spans="1:33" hidden="1" x14ac:dyDescent="0.3">
      <c r="A697" t="s">
        <v>721</v>
      </c>
      <c r="B697">
        <v>695</v>
      </c>
      <c r="C697" t="str">
        <f>LEFT(Table1[[#This Row],[Contingency id]])</f>
        <v>C</v>
      </c>
      <c r="D697" s="1">
        <v>0</v>
      </c>
      <c r="E697" s="1">
        <v>1.72826086956521</v>
      </c>
      <c r="F697">
        <v>159</v>
      </c>
      <c r="G697">
        <v>92</v>
      </c>
      <c r="H697" s="2"/>
      <c r="I697" s="2" t="e">
        <f>AVERAGE(Table1[[#This Row],[Estimated costs 1]:[Estimated costs 20]])</f>
        <v>#DIV/0!</v>
      </c>
      <c r="J697" s="2" t="e">
        <f>_xlfn.STDEV.P(Table1[[#This Row],[Estimated costs 1]:[Estimated costs 20]])</f>
        <v>#DIV/0!</v>
      </c>
      <c r="K697" s="2" t="e">
        <f>Table1[[#This Row],[Dev]]/Table1[[#This Row],[Mean]]*100</f>
        <v>#DIV/0!</v>
      </c>
      <c r="L697" s="2">
        <f>Table1[[#This Row],[Estimated costs 1]]-Table1[[#This Row],[Actual cost]]</f>
        <v>0</v>
      </c>
      <c r="M697" s="2" t="e">
        <f>Table1[[#This Row],[Diff 1]]/Table1[[#This Row],[Actual cost]]*100</f>
        <v>#DIV/0!</v>
      </c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spans="1:33" hidden="1" x14ac:dyDescent="0.3">
      <c r="A698" t="s">
        <v>722</v>
      </c>
      <c r="B698">
        <v>696</v>
      </c>
      <c r="C698" t="str">
        <f>LEFT(Table1[[#This Row],[Contingency id]])</f>
        <v>C</v>
      </c>
      <c r="D698" s="1">
        <v>0</v>
      </c>
      <c r="E698" s="1">
        <v>1.8125</v>
      </c>
      <c r="F698">
        <v>203</v>
      </c>
      <c r="G698">
        <v>112</v>
      </c>
      <c r="H698" s="2"/>
      <c r="I698" s="2" t="e">
        <f>AVERAGE(Table1[[#This Row],[Estimated costs 1]:[Estimated costs 20]])</f>
        <v>#DIV/0!</v>
      </c>
      <c r="J698" s="2" t="e">
        <f>_xlfn.STDEV.P(Table1[[#This Row],[Estimated costs 1]:[Estimated costs 20]])</f>
        <v>#DIV/0!</v>
      </c>
      <c r="K698" s="2" t="e">
        <f>Table1[[#This Row],[Dev]]/Table1[[#This Row],[Mean]]*100</f>
        <v>#DIV/0!</v>
      </c>
      <c r="L698" s="2">
        <f>Table1[[#This Row],[Estimated costs 1]]-Table1[[#This Row],[Actual cost]]</f>
        <v>0</v>
      </c>
      <c r="M698" s="2" t="e">
        <f>Table1[[#This Row],[Diff 1]]/Table1[[#This Row],[Actual cost]]*100</f>
        <v>#DIV/0!</v>
      </c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spans="1:33" hidden="1" x14ac:dyDescent="0.3">
      <c r="A699" t="s">
        <v>723</v>
      </c>
      <c r="B699">
        <v>697</v>
      </c>
      <c r="C699" t="str">
        <f>LEFT(Table1[[#This Row],[Contingency id]])</f>
        <v>C</v>
      </c>
      <c r="D699" s="1">
        <v>0</v>
      </c>
      <c r="E699" s="1">
        <v>1.9150943396226401</v>
      </c>
      <c r="F699">
        <v>203</v>
      </c>
      <c r="G699">
        <v>106</v>
      </c>
      <c r="H699" s="2"/>
      <c r="I699" s="2" t="e">
        <f>AVERAGE(Table1[[#This Row],[Estimated costs 1]:[Estimated costs 20]])</f>
        <v>#DIV/0!</v>
      </c>
      <c r="J699" s="2" t="e">
        <f>_xlfn.STDEV.P(Table1[[#This Row],[Estimated costs 1]:[Estimated costs 20]])</f>
        <v>#DIV/0!</v>
      </c>
      <c r="K699" s="2" t="e">
        <f>Table1[[#This Row],[Dev]]/Table1[[#This Row],[Mean]]*100</f>
        <v>#DIV/0!</v>
      </c>
      <c r="L699" s="2">
        <f>Table1[[#This Row],[Estimated costs 1]]-Table1[[#This Row],[Actual cost]]</f>
        <v>0</v>
      </c>
      <c r="M699" s="2" t="e">
        <f>Table1[[#This Row],[Diff 1]]/Table1[[#This Row],[Actual cost]]*100</f>
        <v>#DIV/0!</v>
      </c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spans="1:33" hidden="1" x14ac:dyDescent="0.3">
      <c r="A700" t="s">
        <v>724</v>
      </c>
      <c r="B700">
        <v>698</v>
      </c>
      <c r="C700" t="str">
        <f>LEFT(Table1[[#This Row],[Contingency id]])</f>
        <v>C</v>
      </c>
      <c r="D700" s="1">
        <v>0</v>
      </c>
      <c r="E700" s="1">
        <v>1.87962962962962</v>
      </c>
      <c r="F700">
        <v>203</v>
      </c>
      <c r="G700">
        <v>108</v>
      </c>
      <c r="H700" s="2"/>
      <c r="I700" s="2" t="e">
        <f>AVERAGE(Table1[[#This Row],[Estimated costs 1]:[Estimated costs 20]])</f>
        <v>#DIV/0!</v>
      </c>
      <c r="J700" s="2" t="e">
        <f>_xlfn.STDEV.P(Table1[[#This Row],[Estimated costs 1]:[Estimated costs 20]])</f>
        <v>#DIV/0!</v>
      </c>
      <c r="K700" s="2" t="e">
        <f>Table1[[#This Row],[Dev]]/Table1[[#This Row],[Mean]]*100</f>
        <v>#DIV/0!</v>
      </c>
      <c r="L700" s="2">
        <f>Table1[[#This Row],[Estimated costs 1]]-Table1[[#This Row],[Actual cost]]</f>
        <v>0</v>
      </c>
      <c r="M700" s="2" t="e">
        <f>Table1[[#This Row],[Diff 1]]/Table1[[#This Row],[Actual cost]]*100</f>
        <v>#DIV/0!</v>
      </c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spans="1:33" hidden="1" x14ac:dyDescent="0.3">
      <c r="A701" t="s">
        <v>725</v>
      </c>
      <c r="B701">
        <v>699</v>
      </c>
      <c r="C701" t="str">
        <f>LEFT(Table1[[#This Row],[Contingency id]])</f>
        <v>C</v>
      </c>
      <c r="D701" s="1">
        <v>0</v>
      </c>
      <c r="E701" s="1">
        <v>1.76842105263157</v>
      </c>
      <c r="F701">
        <v>168</v>
      </c>
      <c r="G701">
        <v>95</v>
      </c>
      <c r="H701" s="2"/>
      <c r="I701" s="2" t="e">
        <f>AVERAGE(Table1[[#This Row],[Estimated costs 1]:[Estimated costs 20]])</f>
        <v>#DIV/0!</v>
      </c>
      <c r="J701" s="2" t="e">
        <f>_xlfn.STDEV.P(Table1[[#This Row],[Estimated costs 1]:[Estimated costs 20]])</f>
        <v>#DIV/0!</v>
      </c>
      <c r="K701" s="2" t="e">
        <f>Table1[[#This Row],[Dev]]/Table1[[#This Row],[Mean]]*100</f>
        <v>#DIV/0!</v>
      </c>
      <c r="L701" s="2">
        <f>Table1[[#This Row],[Estimated costs 1]]-Table1[[#This Row],[Actual cost]]</f>
        <v>0</v>
      </c>
      <c r="M701" s="2" t="e">
        <f>Table1[[#This Row],[Diff 1]]/Table1[[#This Row],[Actual cost]]*100</f>
        <v>#DIV/0!</v>
      </c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spans="1:33" hidden="1" x14ac:dyDescent="0.3">
      <c r="A702" t="s">
        <v>726</v>
      </c>
      <c r="B702">
        <v>700</v>
      </c>
      <c r="C702" t="str">
        <f>LEFT(Table1[[#This Row],[Contingency id]])</f>
        <v>C</v>
      </c>
      <c r="D702" s="1">
        <v>0</v>
      </c>
      <c r="E702" s="1">
        <v>1.8454545454545399</v>
      </c>
      <c r="F702">
        <v>203</v>
      </c>
      <c r="G702">
        <v>110</v>
      </c>
      <c r="H702" s="2"/>
      <c r="I702" s="2" t="e">
        <f>AVERAGE(Table1[[#This Row],[Estimated costs 1]:[Estimated costs 20]])</f>
        <v>#DIV/0!</v>
      </c>
      <c r="J702" s="2" t="e">
        <f>_xlfn.STDEV.P(Table1[[#This Row],[Estimated costs 1]:[Estimated costs 20]])</f>
        <v>#DIV/0!</v>
      </c>
      <c r="K702" s="2" t="e">
        <f>Table1[[#This Row],[Dev]]/Table1[[#This Row],[Mean]]*100</f>
        <v>#DIV/0!</v>
      </c>
      <c r="L702" s="2">
        <f>Table1[[#This Row],[Estimated costs 1]]-Table1[[#This Row],[Actual cost]]</f>
        <v>0</v>
      </c>
      <c r="M702" s="2" t="e">
        <f>Table1[[#This Row],[Diff 1]]/Table1[[#This Row],[Actual cost]]*100</f>
        <v>#DIV/0!</v>
      </c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spans="1:33" hidden="1" x14ac:dyDescent="0.3">
      <c r="A703" t="s">
        <v>727</v>
      </c>
      <c r="B703">
        <v>701</v>
      </c>
      <c r="C703" t="str">
        <f>LEFT(Table1[[#This Row],[Contingency id]])</f>
        <v>C</v>
      </c>
      <c r="D703" s="1">
        <v>0</v>
      </c>
      <c r="E703" s="1">
        <v>1.93333333333333</v>
      </c>
      <c r="F703">
        <v>203</v>
      </c>
      <c r="G703">
        <v>105</v>
      </c>
      <c r="H703" s="2"/>
      <c r="I703" s="2" t="e">
        <f>AVERAGE(Table1[[#This Row],[Estimated costs 1]:[Estimated costs 20]])</f>
        <v>#DIV/0!</v>
      </c>
      <c r="J703" s="2" t="e">
        <f>_xlfn.STDEV.P(Table1[[#This Row],[Estimated costs 1]:[Estimated costs 20]])</f>
        <v>#DIV/0!</v>
      </c>
      <c r="K703" s="2" t="e">
        <f>Table1[[#This Row],[Dev]]/Table1[[#This Row],[Mean]]*100</f>
        <v>#DIV/0!</v>
      </c>
      <c r="L703" s="2">
        <f>Table1[[#This Row],[Estimated costs 1]]-Table1[[#This Row],[Actual cost]]</f>
        <v>0</v>
      </c>
      <c r="M703" s="2" t="e">
        <f>Table1[[#This Row],[Diff 1]]/Table1[[#This Row],[Actual cost]]*100</f>
        <v>#DIV/0!</v>
      </c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spans="1:33" hidden="1" x14ac:dyDescent="0.3">
      <c r="A704" t="s">
        <v>728</v>
      </c>
      <c r="B704">
        <v>702</v>
      </c>
      <c r="C704" t="str">
        <f>LEFT(Table1[[#This Row],[Contingency id]])</f>
        <v>C</v>
      </c>
      <c r="D704" s="1">
        <v>0</v>
      </c>
      <c r="E704" s="1">
        <v>1.9150943396226401</v>
      </c>
      <c r="F704">
        <v>203</v>
      </c>
      <c r="G704">
        <v>106</v>
      </c>
      <c r="H704" s="2"/>
      <c r="I704" s="2" t="e">
        <f>AVERAGE(Table1[[#This Row],[Estimated costs 1]:[Estimated costs 20]])</f>
        <v>#DIV/0!</v>
      </c>
      <c r="J704" s="2" t="e">
        <f>_xlfn.STDEV.P(Table1[[#This Row],[Estimated costs 1]:[Estimated costs 20]])</f>
        <v>#DIV/0!</v>
      </c>
      <c r="K704" s="2" t="e">
        <f>Table1[[#This Row],[Dev]]/Table1[[#This Row],[Mean]]*100</f>
        <v>#DIV/0!</v>
      </c>
      <c r="L704" s="2">
        <f>Table1[[#This Row],[Estimated costs 1]]-Table1[[#This Row],[Actual cost]]</f>
        <v>0</v>
      </c>
      <c r="M704" s="2" t="e">
        <f>Table1[[#This Row],[Diff 1]]/Table1[[#This Row],[Actual cost]]*100</f>
        <v>#DIV/0!</v>
      </c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spans="1:33" hidden="1" x14ac:dyDescent="0.3">
      <c r="A705" t="s">
        <v>729</v>
      </c>
      <c r="B705">
        <v>703</v>
      </c>
      <c r="C705" t="str">
        <f>LEFT(Table1[[#This Row],[Contingency id]])</f>
        <v>C</v>
      </c>
      <c r="D705" s="1">
        <v>0</v>
      </c>
      <c r="E705" s="1">
        <v>2.0099009900990099</v>
      </c>
      <c r="F705">
        <v>203</v>
      </c>
      <c r="G705">
        <v>101</v>
      </c>
      <c r="H705" s="2"/>
      <c r="I705" s="2" t="e">
        <f>AVERAGE(Table1[[#This Row],[Estimated costs 1]:[Estimated costs 20]])</f>
        <v>#DIV/0!</v>
      </c>
      <c r="J705" s="2" t="e">
        <f>_xlfn.STDEV.P(Table1[[#This Row],[Estimated costs 1]:[Estimated costs 20]])</f>
        <v>#DIV/0!</v>
      </c>
      <c r="K705" s="2" t="e">
        <f>Table1[[#This Row],[Dev]]/Table1[[#This Row],[Mean]]*100</f>
        <v>#DIV/0!</v>
      </c>
      <c r="L705" s="2">
        <f>Table1[[#This Row],[Estimated costs 1]]-Table1[[#This Row],[Actual cost]]</f>
        <v>0</v>
      </c>
      <c r="M705" s="2" t="e">
        <f>Table1[[#This Row],[Diff 1]]/Table1[[#This Row],[Actual cost]]*100</f>
        <v>#DIV/0!</v>
      </c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spans="1:33" hidden="1" x14ac:dyDescent="0.3">
      <c r="A706" t="s">
        <v>730</v>
      </c>
      <c r="B706">
        <v>704</v>
      </c>
      <c r="C706" t="str">
        <f>LEFT(Table1[[#This Row],[Contingency id]])</f>
        <v>C</v>
      </c>
      <c r="D706" s="1">
        <v>0</v>
      </c>
      <c r="E706" s="1">
        <v>1.89719626168224</v>
      </c>
      <c r="F706">
        <v>203</v>
      </c>
      <c r="G706">
        <v>107</v>
      </c>
      <c r="H706" s="2"/>
      <c r="I706" s="2" t="e">
        <f>AVERAGE(Table1[[#This Row],[Estimated costs 1]:[Estimated costs 20]])</f>
        <v>#DIV/0!</v>
      </c>
      <c r="J706" s="2" t="e">
        <f>_xlfn.STDEV.P(Table1[[#This Row],[Estimated costs 1]:[Estimated costs 20]])</f>
        <v>#DIV/0!</v>
      </c>
      <c r="K706" s="2" t="e">
        <f>Table1[[#This Row],[Dev]]/Table1[[#This Row],[Mean]]*100</f>
        <v>#DIV/0!</v>
      </c>
      <c r="L706" s="2">
        <f>Table1[[#This Row],[Estimated costs 1]]-Table1[[#This Row],[Actual cost]]</f>
        <v>0</v>
      </c>
      <c r="M706" s="2" t="e">
        <f>Table1[[#This Row],[Diff 1]]/Table1[[#This Row],[Actual cost]]*100</f>
        <v>#DIV/0!</v>
      </c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spans="1:33" hidden="1" x14ac:dyDescent="0.3">
      <c r="A707" t="s">
        <v>731</v>
      </c>
      <c r="B707">
        <v>705</v>
      </c>
      <c r="C707" t="str">
        <f>LEFT(Table1[[#This Row],[Contingency id]])</f>
        <v>C</v>
      </c>
      <c r="D707" s="1">
        <v>0</v>
      </c>
      <c r="E707" s="1">
        <v>1.9150943396226401</v>
      </c>
      <c r="F707">
        <v>203</v>
      </c>
      <c r="G707">
        <v>106</v>
      </c>
      <c r="H707" s="2"/>
      <c r="I707" s="2" t="e">
        <f>AVERAGE(Table1[[#This Row],[Estimated costs 1]:[Estimated costs 20]])</f>
        <v>#DIV/0!</v>
      </c>
      <c r="J707" s="2" t="e">
        <f>_xlfn.STDEV.P(Table1[[#This Row],[Estimated costs 1]:[Estimated costs 20]])</f>
        <v>#DIV/0!</v>
      </c>
      <c r="K707" s="2" t="e">
        <f>Table1[[#This Row],[Dev]]/Table1[[#This Row],[Mean]]*100</f>
        <v>#DIV/0!</v>
      </c>
      <c r="L707" s="2">
        <f>Table1[[#This Row],[Estimated costs 1]]-Table1[[#This Row],[Actual cost]]</f>
        <v>0</v>
      </c>
      <c r="M707" s="2" t="e">
        <f>Table1[[#This Row],[Diff 1]]/Table1[[#This Row],[Actual cost]]*100</f>
        <v>#DIV/0!</v>
      </c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spans="1:33" hidden="1" x14ac:dyDescent="0.3">
      <c r="A708" t="s">
        <v>732</v>
      </c>
      <c r="B708">
        <v>706</v>
      </c>
      <c r="C708" t="str">
        <f>LEFT(Table1[[#This Row],[Contingency id]])</f>
        <v>C</v>
      </c>
      <c r="D708" s="1">
        <v>0</v>
      </c>
      <c r="E708" s="1">
        <v>1.86238532110091</v>
      </c>
      <c r="F708">
        <v>203</v>
      </c>
      <c r="G708">
        <v>109</v>
      </c>
      <c r="H708" s="2"/>
      <c r="I708" s="2" t="e">
        <f>AVERAGE(Table1[[#This Row],[Estimated costs 1]:[Estimated costs 20]])</f>
        <v>#DIV/0!</v>
      </c>
      <c r="J708" s="2" t="e">
        <f>_xlfn.STDEV.P(Table1[[#This Row],[Estimated costs 1]:[Estimated costs 20]])</f>
        <v>#DIV/0!</v>
      </c>
      <c r="K708" s="2" t="e">
        <f>Table1[[#This Row],[Dev]]/Table1[[#This Row],[Mean]]*100</f>
        <v>#DIV/0!</v>
      </c>
      <c r="L708" s="2">
        <f>Table1[[#This Row],[Estimated costs 1]]-Table1[[#This Row],[Actual cost]]</f>
        <v>0</v>
      </c>
      <c r="M708" s="2" t="e">
        <f>Table1[[#This Row],[Diff 1]]/Table1[[#This Row],[Actual cost]]*100</f>
        <v>#DIV/0!</v>
      </c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spans="1:33" hidden="1" x14ac:dyDescent="0.3">
      <c r="A709" t="s">
        <v>733</v>
      </c>
      <c r="B709">
        <v>707</v>
      </c>
      <c r="C709" t="str">
        <f>LEFT(Table1[[#This Row],[Contingency id]])</f>
        <v>C</v>
      </c>
      <c r="D709" s="1">
        <v>0</v>
      </c>
      <c r="E709" s="1">
        <v>2.0099009900990099</v>
      </c>
      <c r="F709">
        <v>203</v>
      </c>
      <c r="G709">
        <v>101</v>
      </c>
      <c r="H709" s="2"/>
      <c r="I709" s="2" t="e">
        <f>AVERAGE(Table1[[#This Row],[Estimated costs 1]:[Estimated costs 20]])</f>
        <v>#DIV/0!</v>
      </c>
      <c r="J709" s="2" t="e">
        <f>_xlfn.STDEV.P(Table1[[#This Row],[Estimated costs 1]:[Estimated costs 20]])</f>
        <v>#DIV/0!</v>
      </c>
      <c r="K709" s="2" t="e">
        <f>Table1[[#This Row],[Dev]]/Table1[[#This Row],[Mean]]*100</f>
        <v>#DIV/0!</v>
      </c>
      <c r="L709" s="2">
        <f>Table1[[#This Row],[Estimated costs 1]]-Table1[[#This Row],[Actual cost]]</f>
        <v>0</v>
      </c>
      <c r="M709" s="2" t="e">
        <f>Table1[[#This Row],[Diff 1]]/Table1[[#This Row],[Actual cost]]*100</f>
        <v>#DIV/0!</v>
      </c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spans="1:33" hidden="1" x14ac:dyDescent="0.3">
      <c r="A710" t="s">
        <v>734</v>
      </c>
      <c r="B710">
        <v>708</v>
      </c>
      <c r="C710" t="str">
        <f>LEFT(Table1[[#This Row],[Contingency id]])</f>
        <v>C</v>
      </c>
      <c r="D710" s="1">
        <v>0</v>
      </c>
      <c r="E710" s="1">
        <v>2.0099009900990099</v>
      </c>
      <c r="F710">
        <v>203</v>
      </c>
      <c r="G710">
        <v>101</v>
      </c>
      <c r="H710" s="2"/>
      <c r="I710" s="2" t="e">
        <f>AVERAGE(Table1[[#This Row],[Estimated costs 1]:[Estimated costs 20]])</f>
        <v>#DIV/0!</v>
      </c>
      <c r="J710" s="2" t="e">
        <f>_xlfn.STDEV.P(Table1[[#This Row],[Estimated costs 1]:[Estimated costs 20]])</f>
        <v>#DIV/0!</v>
      </c>
      <c r="K710" s="2" t="e">
        <f>Table1[[#This Row],[Dev]]/Table1[[#This Row],[Mean]]*100</f>
        <v>#DIV/0!</v>
      </c>
      <c r="L710" s="2">
        <f>Table1[[#This Row],[Estimated costs 1]]-Table1[[#This Row],[Actual cost]]</f>
        <v>0</v>
      </c>
      <c r="M710" s="2" t="e">
        <f>Table1[[#This Row],[Diff 1]]/Table1[[#This Row],[Actual cost]]*100</f>
        <v>#DIV/0!</v>
      </c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spans="1:33" hidden="1" x14ac:dyDescent="0.3">
      <c r="A711" t="s">
        <v>735</v>
      </c>
      <c r="B711">
        <v>709</v>
      </c>
      <c r="C711" t="str">
        <f>LEFT(Table1[[#This Row],[Contingency id]])</f>
        <v>C</v>
      </c>
      <c r="D711" s="1">
        <v>0</v>
      </c>
      <c r="E711" s="1">
        <v>1.93333333333333</v>
      </c>
      <c r="F711">
        <v>203</v>
      </c>
      <c r="G711">
        <v>105</v>
      </c>
      <c r="H711" s="2"/>
      <c r="I711" s="2" t="e">
        <f>AVERAGE(Table1[[#This Row],[Estimated costs 1]:[Estimated costs 20]])</f>
        <v>#DIV/0!</v>
      </c>
      <c r="J711" s="2" t="e">
        <f>_xlfn.STDEV.P(Table1[[#This Row],[Estimated costs 1]:[Estimated costs 20]])</f>
        <v>#DIV/0!</v>
      </c>
      <c r="K711" s="2" t="e">
        <f>Table1[[#This Row],[Dev]]/Table1[[#This Row],[Mean]]*100</f>
        <v>#DIV/0!</v>
      </c>
      <c r="L711" s="2">
        <f>Table1[[#This Row],[Estimated costs 1]]-Table1[[#This Row],[Actual cost]]</f>
        <v>0</v>
      </c>
      <c r="M711" s="2" t="e">
        <f>Table1[[#This Row],[Diff 1]]/Table1[[#This Row],[Actual cost]]*100</f>
        <v>#DIV/0!</v>
      </c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</sheetData>
  <phoneticPr fontId="18" type="noConversion"/>
  <conditionalFormatting sqref="K3:K386">
    <cfRule type="cellIs" dxfId="145" priority="1" operator="greaterThan">
      <formula>20</formula>
    </cfRule>
  </conditionalFormatting>
  <conditionalFormatting sqref="M3:M711">
    <cfRule type="cellIs" dxfId="144" priority="2" operator="lessThan">
      <formula>-20</formula>
    </cfRule>
    <cfRule type="cellIs" dxfId="143" priority="3" operator="greaterThan">
      <formula>20</formula>
    </cfRule>
  </conditionalFormatting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0D39E-984E-4F21-98D0-8127FB7DEDAA}">
  <dimension ref="A1:AI711"/>
  <sheetViews>
    <sheetView workbookViewId="0">
      <selection activeCell="F2" sqref="F2"/>
    </sheetView>
  </sheetViews>
  <sheetFormatPr defaultRowHeight="14.4" x14ac:dyDescent="0.3"/>
  <cols>
    <col min="1" max="1" width="30" bestFit="1" customWidth="1"/>
    <col min="2" max="2" width="7.44140625" bestFit="1" customWidth="1"/>
    <col min="3" max="3" width="7.109375" bestFit="1" customWidth="1"/>
    <col min="4" max="4" width="22.33203125" customWidth="1"/>
    <col min="5" max="5" width="11.33203125" bestFit="1" customWidth="1"/>
    <col min="6" max="6" width="13.44140625" bestFit="1" customWidth="1"/>
    <col min="7" max="8" width="12.6640625" customWidth="1"/>
    <col min="9" max="15" width="12.5546875" customWidth="1"/>
    <col min="16" max="24" width="18.33203125" customWidth="1"/>
    <col min="25" max="35" width="19.33203125" customWidth="1"/>
  </cols>
  <sheetData>
    <row r="1" spans="1:35" x14ac:dyDescent="0.3">
      <c r="A1" t="s">
        <v>741</v>
      </c>
      <c r="C1">
        <f>52102/50429</f>
        <v>1.033175355450237</v>
      </c>
    </row>
    <row r="2" spans="1:35" x14ac:dyDescent="0.3">
      <c r="A2" t="s">
        <v>0</v>
      </c>
      <c r="B2" t="s">
        <v>742</v>
      </c>
      <c r="C2" t="s">
        <v>598</v>
      </c>
      <c r="D2" t="s">
        <v>1</v>
      </c>
      <c r="E2" t="s">
        <v>738</v>
      </c>
      <c r="F2" t="s">
        <v>739</v>
      </c>
      <c r="G2" t="s">
        <v>740</v>
      </c>
      <c r="H2" t="s">
        <v>744</v>
      </c>
      <c r="I2" t="s">
        <v>2</v>
      </c>
      <c r="J2" t="s">
        <v>595</v>
      </c>
      <c r="K2" t="s">
        <v>743</v>
      </c>
      <c r="L2" t="s">
        <v>736</v>
      </c>
      <c r="M2" t="s">
        <v>737</v>
      </c>
      <c r="N2" t="s">
        <v>596</v>
      </c>
      <c r="O2" t="s">
        <v>597</v>
      </c>
      <c r="P2" t="s">
        <v>3</v>
      </c>
      <c r="Q2" t="s">
        <v>4</v>
      </c>
      <c r="R2" t="s">
        <v>5</v>
      </c>
      <c r="S2" t="s">
        <v>6</v>
      </c>
      <c r="T2" t="s">
        <v>7</v>
      </c>
      <c r="U2" t="s">
        <v>8</v>
      </c>
      <c r="V2" t="s">
        <v>9</v>
      </c>
      <c r="W2" t="s">
        <v>10</v>
      </c>
      <c r="X2" t="s">
        <v>11</v>
      </c>
      <c r="Y2" t="s">
        <v>12</v>
      </c>
      <c r="Z2" t="s">
        <v>13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</row>
    <row r="3" spans="1:35" x14ac:dyDescent="0.3">
      <c r="A3" t="s">
        <v>23</v>
      </c>
      <c r="B3">
        <v>1</v>
      </c>
      <c r="C3" t="str">
        <f>LEFT(Table112[[#This Row],[Contingency id]])</f>
        <v>A</v>
      </c>
      <c r="D3" s="1">
        <v>20.370370370370299</v>
      </c>
      <c r="E3">
        <v>1.27810650887573</v>
      </c>
      <c r="F3">
        <v>1296</v>
      </c>
      <c r="G3">
        <v>192</v>
      </c>
      <c r="H3">
        <v>1014</v>
      </c>
      <c r="I3" s="2">
        <v>1.3887599537037001</v>
      </c>
      <c r="J3" s="2">
        <f>AVERAGE(Table112[[#This Row],[Estimated costs 1]:[Estimated costs 20]])</f>
        <v>0.92320603395061551</v>
      </c>
      <c r="K3" s="2">
        <f>(Table112[[#This Row],[Mean]]-Table112[[#This Row],[Actual cost]])/Table112[[#This Row],[Actual cost]]*100</f>
        <v>-33.522994273523906</v>
      </c>
      <c r="L3" s="2">
        <f>_xlfn.STDEV.P(Table112[[#This Row],[Estimated costs 1]:[Estimated costs 20]])</f>
        <v>0.13326131576597741</v>
      </c>
      <c r="M3" s="2">
        <f>Table112[[#This Row],[Dev]]/Table112[[#This Row],[Mean]]*100</f>
        <v>14.43462356888212</v>
      </c>
      <c r="N3" s="2">
        <f>Table112[[#This Row],[Estimated costs 1]]-Table112[[#This Row],[Actual cost]]</f>
        <v>-0.46245979938271309</v>
      </c>
      <c r="O3" s="2">
        <f>Table112[[#This Row],[Diff 1]]/Table112[[#This Row],[Actual cost]]*100</f>
        <v>-33.300196923836523</v>
      </c>
      <c r="P3">
        <v>0.926300154320987</v>
      </c>
      <c r="Q3">
        <v>0.99921527777777697</v>
      </c>
      <c r="R3">
        <v>0.886429783950617</v>
      </c>
      <c r="S3">
        <v>0.81598533950617202</v>
      </c>
      <c r="T3">
        <v>0.98847986111111097</v>
      </c>
      <c r="U3">
        <v>0.65028541666666595</v>
      </c>
      <c r="V3">
        <v>0.70918364197530803</v>
      </c>
      <c r="W3">
        <v>1.11148757716049</v>
      </c>
      <c r="X3">
        <v>0.74801072530864199</v>
      </c>
      <c r="Y3">
        <v>1.0536450617283899</v>
      </c>
      <c r="Z3">
        <v>0.94695516975308602</v>
      </c>
      <c r="AA3">
        <v>0.72693441358024602</v>
      </c>
      <c r="AB3">
        <v>0.98839429012345603</v>
      </c>
      <c r="AC3">
        <v>0.99184483024691295</v>
      </c>
      <c r="AD3">
        <v>0.88940354938271504</v>
      </c>
      <c r="AE3">
        <v>1.0052037037037</v>
      </c>
      <c r="AF3">
        <v>1.05855092592592</v>
      </c>
      <c r="AG3">
        <v>0.91271373456790095</v>
      </c>
      <c r="AH3">
        <v>0.89966280864197501</v>
      </c>
      <c r="AI3">
        <v>1.1554344135802399</v>
      </c>
    </row>
    <row r="4" spans="1:35" hidden="1" x14ac:dyDescent="0.3">
      <c r="A4" t="s">
        <v>24</v>
      </c>
      <c r="B4">
        <v>2</v>
      </c>
      <c r="C4" t="str">
        <f>LEFT(Table112[[#This Row],[Contingency id]])</f>
        <v>C</v>
      </c>
      <c r="D4" s="1">
        <v>11.4734299516908</v>
      </c>
      <c r="E4">
        <v>1.1689411764705799</v>
      </c>
      <c r="F4">
        <v>2484</v>
      </c>
      <c r="G4">
        <v>201</v>
      </c>
      <c r="H4">
        <v>2125</v>
      </c>
      <c r="I4" s="2">
        <v>1.0069047504025701</v>
      </c>
      <c r="J4" s="2">
        <f>AVERAGE(Table112[[#This Row],[Estimated costs 1]:[Estimated costs 20]])</f>
        <v>0.37956307165861458</v>
      </c>
      <c r="K4" s="2">
        <f>(Table112[[#This Row],[Mean]]-Table112[[#This Row],[Actual cost]])/Table112[[#This Row],[Actual cost]]*100</f>
        <v>-62.303974481512611</v>
      </c>
      <c r="L4" s="2">
        <f>_xlfn.STDEV.P(Table112[[#This Row],[Estimated costs 1]:[Estimated costs 20]])</f>
        <v>9.9366412343953492E-2</v>
      </c>
      <c r="M4" s="2">
        <f>Table112[[#This Row],[Dev]]/Table112[[#This Row],[Mean]]*100</f>
        <v>26.179156973765171</v>
      </c>
      <c r="N4" s="2">
        <f>Table112[[#This Row],[Estimated costs 1]]-Table112[[#This Row],[Actual cost]]</f>
        <v>-0.69709388083735313</v>
      </c>
      <c r="O4" s="2">
        <f>Table112[[#This Row],[Diff 1]]/Table112[[#This Row],[Actual cost]]*100</f>
        <v>-69.231362803547043</v>
      </c>
      <c r="P4">
        <v>0.30981086956521697</v>
      </c>
      <c r="Q4">
        <v>0.35711312399355799</v>
      </c>
      <c r="R4">
        <v>0.41501296296296297</v>
      </c>
      <c r="S4">
        <v>0.28982568438003198</v>
      </c>
      <c r="T4">
        <v>0.31780434782608602</v>
      </c>
      <c r="U4">
        <v>0.39423993558776099</v>
      </c>
      <c r="V4">
        <v>0.52110507246376803</v>
      </c>
      <c r="W4">
        <v>0.49749685990338099</v>
      </c>
      <c r="X4">
        <v>0.27365016103059497</v>
      </c>
      <c r="Y4">
        <v>0.46310877616747098</v>
      </c>
      <c r="Z4">
        <v>0.29515032206119102</v>
      </c>
      <c r="AA4">
        <v>0.50904235104669804</v>
      </c>
      <c r="AB4">
        <v>0.32049605475040199</v>
      </c>
      <c r="AC4">
        <v>0.28833574879226997</v>
      </c>
      <c r="AD4">
        <v>0.13848349436392901</v>
      </c>
      <c r="AE4">
        <v>0.36314380032206101</v>
      </c>
      <c r="AF4">
        <v>0.51588655394524896</v>
      </c>
      <c r="AG4">
        <v>0.397886956521739</v>
      </c>
      <c r="AH4">
        <v>0.45560104669887203</v>
      </c>
      <c r="AI4">
        <v>0.46806731078904901</v>
      </c>
    </row>
    <row r="5" spans="1:35" x14ac:dyDescent="0.3">
      <c r="A5" t="s">
        <v>25</v>
      </c>
      <c r="B5">
        <v>3</v>
      </c>
      <c r="C5" t="str">
        <f>LEFT(Table112[[#This Row],[Contingency id]])</f>
        <v>A</v>
      </c>
      <c r="D5" s="1">
        <v>11.911911911911901</v>
      </c>
      <c r="E5">
        <v>1.2021660649819399</v>
      </c>
      <c r="F5">
        <v>999</v>
      </c>
      <c r="G5">
        <v>187</v>
      </c>
      <c r="H5">
        <v>831</v>
      </c>
      <c r="I5" s="2">
        <v>0.82649249249249201</v>
      </c>
      <c r="J5" s="2">
        <f>AVERAGE(Table112[[#This Row],[Estimated costs 1]:[Estimated costs 20]])</f>
        <v>0.49169809809809761</v>
      </c>
      <c r="K5" s="2">
        <f>(Table112[[#This Row],[Mean]]-Table112[[#This Row],[Actual cost]])/Table112[[#This Row],[Actual cost]]*100</f>
        <v>-40.507856687813252</v>
      </c>
      <c r="L5" s="2">
        <f>_xlfn.STDEV.P(Table112[[#This Row],[Estimated costs 1]:[Estimated costs 20]])</f>
        <v>8.3087542268144021E-2</v>
      </c>
      <c r="M5" s="2">
        <f>Table112[[#This Row],[Dev]]/Table112[[#This Row],[Mean]]*100</f>
        <v>16.898080873106693</v>
      </c>
      <c r="N5" s="2">
        <f>Table112[[#This Row],[Estimated costs 1]]-Table112[[#This Row],[Actual cost]]</f>
        <v>-0.32599499499499507</v>
      </c>
      <c r="O5" s="2">
        <f>Table112[[#This Row],[Diff 1]]/Table112[[#This Row],[Actual cost]]*100</f>
        <v>-39.443188892360865</v>
      </c>
      <c r="P5">
        <v>0.50049749749749695</v>
      </c>
      <c r="Q5">
        <v>0.50990290290290297</v>
      </c>
      <c r="R5">
        <v>0.35887087087087</v>
      </c>
      <c r="S5">
        <v>0.559937937937937</v>
      </c>
      <c r="T5">
        <v>0.404983983983984</v>
      </c>
      <c r="U5">
        <v>0.55753253253253199</v>
      </c>
      <c r="V5">
        <v>0.51006706706706695</v>
      </c>
      <c r="W5">
        <v>0.43176576576576498</v>
      </c>
      <c r="X5">
        <v>0.59986986986986901</v>
      </c>
      <c r="Y5">
        <v>0.429994994994994</v>
      </c>
      <c r="Z5">
        <v>0.47039939939939901</v>
      </c>
      <c r="AA5">
        <v>0.51760860860860802</v>
      </c>
      <c r="AB5">
        <v>0.41293193193193101</v>
      </c>
      <c r="AC5">
        <v>0.63240740740740697</v>
      </c>
      <c r="AD5">
        <v>0.51820220220220203</v>
      </c>
      <c r="AE5">
        <v>0.32980980980980901</v>
      </c>
      <c r="AF5">
        <v>0.42322522522522499</v>
      </c>
      <c r="AG5">
        <v>0.56125525525525499</v>
      </c>
      <c r="AH5">
        <v>0.47126726726726698</v>
      </c>
      <c r="AI5">
        <v>0.63343143143143099</v>
      </c>
    </row>
    <row r="6" spans="1:35" hidden="1" x14ac:dyDescent="0.3">
      <c r="A6" t="s">
        <v>26</v>
      </c>
      <c r="B6">
        <v>4</v>
      </c>
      <c r="C6" t="str">
        <f>LEFT(Table112[[#This Row],[Contingency id]])</f>
        <v>C</v>
      </c>
      <c r="D6" s="1">
        <v>8.4701247537754405</v>
      </c>
      <c r="E6">
        <v>1.07480592801693</v>
      </c>
      <c r="F6">
        <v>1523</v>
      </c>
      <c r="G6">
        <v>193</v>
      </c>
      <c r="H6">
        <v>1417</v>
      </c>
      <c r="I6" s="2">
        <v>0.43501076822061702</v>
      </c>
      <c r="J6" s="2">
        <f>AVERAGE(Table112[[#This Row],[Estimated costs 1]:[Estimated costs 20]])</f>
        <v>0.11819865397242255</v>
      </c>
      <c r="K6" s="2">
        <f>(Table112[[#This Row],[Mean]]-Table112[[#This Row],[Actual cost]])/Table112[[#This Row],[Actual cost]]*100</f>
        <v>-72.828568254550021</v>
      </c>
      <c r="L6" s="2">
        <f>_xlfn.STDEV.P(Table112[[#This Row],[Estimated costs 1]:[Estimated costs 20]])</f>
        <v>3.0506906270215892E-2</v>
      </c>
      <c r="M6" s="2">
        <f>Table112[[#This Row],[Dev]]/Table112[[#This Row],[Mean]]*100</f>
        <v>25.809859287681565</v>
      </c>
      <c r="N6" s="2">
        <f>Table112[[#This Row],[Estimated costs 1]]-Table112[[#This Row],[Actual cost]]</f>
        <v>-0.33656428102429403</v>
      </c>
      <c r="O6" s="2">
        <f>Table112[[#This Row],[Diff 1]]/Table112[[#This Row],[Actual cost]]*100</f>
        <v>-77.369183848250032</v>
      </c>
      <c r="P6">
        <v>9.8446487196322999E-2</v>
      </c>
      <c r="Q6">
        <v>8.8718319107025601E-2</v>
      </c>
      <c r="R6">
        <v>0.116393959290873</v>
      </c>
      <c r="S6">
        <v>8.8169533814839093E-2</v>
      </c>
      <c r="T6">
        <v>0.144026329612606</v>
      </c>
      <c r="U6">
        <v>0.118174917925147</v>
      </c>
      <c r="V6">
        <v>0.117021011162179</v>
      </c>
      <c r="W6">
        <v>5.9913788575180503E-2</v>
      </c>
      <c r="X6">
        <v>0.15064077478660501</v>
      </c>
      <c r="Y6">
        <v>0.123628168089297</v>
      </c>
      <c r="Z6">
        <v>0.114543532501641</v>
      </c>
      <c r="AA6">
        <v>9.5269599474720898E-2</v>
      </c>
      <c r="AB6">
        <v>0.14574786605384099</v>
      </c>
      <c r="AC6">
        <v>6.9553512803676901E-2</v>
      </c>
      <c r="AD6">
        <v>0.14543808273145101</v>
      </c>
      <c r="AE6">
        <v>0.145292120814182</v>
      </c>
      <c r="AF6">
        <v>0.14844425476034101</v>
      </c>
      <c r="AG6">
        <v>0.18186460932370299</v>
      </c>
      <c r="AH6">
        <v>8.4989888378200901E-2</v>
      </c>
      <c r="AI6">
        <v>0.12769632304661799</v>
      </c>
    </row>
    <row r="7" spans="1:35" x14ac:dyDescent="0.3">
      <c r="A7" t="s">
        <v>27</v>
      </c>
      <c r="B7">
        <v>5</v>
      </c>
      <c r="C7" t="str">
        <f>LEFT(Table112[[#This Row],[Contingency id]])</f>
        <v>A</v>
      </c>
      <c r="D7" s="1">
        <v>15.8158158158158</v>
      </c>
      <c r="E7">
        <v>1.2212713936430299</v>
      </c>
      <c r="F7">
        <v>999</v>
      </c>
      <c r="G7">
        <v>180</v>
      </c>
      <c r="H7">
        <v>818</v>
      </c>
      <c r="I7" s="2">
        <v>0.40960076076076002</v>
      </c>
      <c r="J7" s="2">
        <f>AVERAGE(Table112[[#This Row],[Estimated costs 1]:[Estimated costs 20]])</f>
        <v>0.22674868868868817</v>
      </c>
      <c r="K7" s="2">
        <f>(Table112[[#This Row],[Mean]]-Table112[[#This Row],[Actual cost]])/Table112[[#This Row],[Actual cost]]*100</f>
        <v>-44.641536244331405</v>
      </c>
      <c r="L7" s="2">
        <f>_xlfn.STDEV.P(Table112[[#This Row],[Estimated costs 1]:[Estimated costs 20]])</f>
        <v>5.8303007297899286E-2</v>
      </c>
      <c r="M7" s="2">
        <f>Table112[[#This Row],[Dev]]/Table112[[#This Row],[Mean]]*100</f>
        <v>25.712610571232759</v>
      </c>
      <c r="N7" s="2">
        <f>Table112[[#This Row],[Estimated costs 1]]-Table112[[#This Row],[Actual cost]]</f>
        <v>-0.17150506506506502</v>
      </c>
      <c r="O7" s="2">
        <f>Table112[[#This Row],[Diff 1]]/Table112[[#This Row],[Actual cost]]*100</f>
        <v>-41.871276007037949</v>
      </c>
      <c r="P7">
        <v>0.238095695695695</v>
      </c>
      <c r="Q7">
        <v>0.174324224224224</v>
      </c>
      <c r="R7">
        <v>0.27884430430430401</v>
      </c>
      <c r="S7">
        <v>0.25702272272272197</v>
      </c>
      <c r="T7">
        <v>0.23827827827827799</v>
      </c>
      <c r="U7">
        <v>0.13628084084084</v>
      </c>
      <c r="V7">
        <v>0.28134854854854802</v>
      </c>
      <c r="W7">
        <v>0.263953813813813</v>
      </c>
      <c r="X7">
        <v>0.15172632632632599</v>
      </c>
      <c r="Y7">
        <v>0.26233423423423402</v>
      </c>
      <c r="Z7">
        <v>0.15091891891891801</v>
      </c>
      <c r="AA7">
        <v>0.28200076076076003</v>
      </c>
      <c r="AB7">
        <v>0.17193273273273199</v>
      </c>
      <c r="AC7">
        <v>0.26826556556556502</v>
      </c>
      <c r="AD7">
        <v>0.25798828828828801</v>
      </c>
      <c r="AE7">
        <v>0.27505205205205202</v>
      </c>
      <c r="AF7">
        <v>0.25806986986986902</v>
      </c>
      <c r="AG7">
        <v>0.14962272272272201</v>
      </c>
      <c r="AH7">
        <v>0.124526526526526</v>
      </c>
      <c r="AI7">
        <v>0.31438734734734702</v>
      </c>
    </row>
    <row r="8" spans="1:35" hidden="1" x14ac:dyDescent="0.3">
      <c r="A8" t="s">
        <v>28</v>
      </c>
      <c r="B8">
        <v>6</v>
      </c>
      <c r="C8" t="str">
        <f>LEFT(Table112[[#This Row],[Contingency id]])</f>
        <v>C</v>
      </c>
      <c r="D8" s="1">
        <v>12.2633744855967</v>
      </c>
      <c r="E8">
        <v>1.0695422535211201</v>
      </c>
      <c r="F8">
        <v>1215</v>
      </c>
      <c r="G8">
        <v>186</v>
      </c>
      <c r="H8">
        <v>1136</v>
      </c>
      <c r="I8" s="2">
        <v>0.37181950617283899</v>
      </c>
      <c r="J8" s="2">
        <f>AVERAGE(Table112[[#This Row],[Estimated costs 1]:[Estimated costs 20]])</f>
        <v>0.17606725514403246</v>
      </c>
      <c r="K8" s="2">
        <f>(Table112[[#This Row],[Mean]]-Table112[[#This Row],[Actual cost]])/Table112[[#This Row],[Actual cost]]*100</f>
        <v>-52.647117157380066</v>
      </c>
      <c r="L8" s="2">
        <f>_xlfn.STDEV.P(Table112[[#This Row],[Estimated costs 1]:[Estimated costs 20]])</f>
        <v>1.8249063291146381E-2</v>
      </c>
      <c r="M8" s="2">
        <f>Table112[[#This Row],[Dev]]/Table112[[#This Row],[Mean]]*100</f>
        <v>10.364825234662554</v>
      </c>
      <c r="N8" s="2">
        <f>Table112[[#This Row],[Estimated costs 1]]-Table112[[#This Row],[Actual cost]]</f>
        <v>-0.19047193415637897</v>
      </c>
      <c r="O8" s="2">
        <f>Table112[[#This Row],[Diff 1]]/Table112[[#This Row],[Actual cost]]*100</f>
        <v>-51.22698809347532</v>
      </c>
      <c r="P8">
        <v>0.18134757201646001</v>
      </c>
      <c r="Q8">
        <v>0.15439958847736601</v>
      </c>
      <c r="R8">
        <v>0.15639061728395001</v>
      </c>
      <c r="S8">
        <v>0.193776543209876</v>
      </c>
      <c r="T8">
        <v>0.168683950617283</v>
      </c>
      <c r="U8">
        <v>0.17303794238683101</v>
      </c>
      <c r="V8">
        <v>0.16143415637860001</v>
      </c>
      <c r="W8">
        <v>0.17582263374485499</v>
      </c>
      <c r="X8">
        <v>0.17259711934156299</v>
      </c>
      <c r="Y8">
        <v>0.17238436213991701</v>
      </c>
      <c r="Z8">
        <v>0.21608551440329199</v>
      </c>
      <c r="AA8">
        <v>0.14632674897119299</v>
      </c>
      <c r="AB8">
        <v>0.18826337448559599</v>
      </c>
      <c r="AC8">
        <v>0.20340781893004101</v>
      </c>
      <c r="AD8">
        <v>0.163397613168724</v>
      </c>
      <c r="AE8">
        <v>0.19738024691358</v>
      </c>
      <c r="AF8">
        <v>0.15181604938271601</v>
      </c>
      <c r="AG8">
        <v>0.19892098765432101</v>
      </c>
      <c r="AH8">
        <v>0.17693168724279801</v>
      </c>
      <c r="AI8">
        <v>0.168940576131687</v>
      </c>
    </row>
    <row r="9" spans="1:35" x14ac:dyDescent="0.3">
      <c r="A9" t="s">
        <v>29</v>
      </c>
      <c r="B9">
        <v>7</v>
      </c>
      <c r="C9" t="str">
        <f>LEFT(Table112[[#This Row],[Contingency id]])</f>
        <v>A</v>
      </c>
      <c r="D9" s="1">
        <v>6.9510268562401203</v>
      </c>
      <c r="E9">
        <v>1.08576329331046</v>
      </c>
      <c r="F9">
        <v>1266</v>
      </c>
      <c r="G9">
        <v>191</v>
      </c>
      <c r="H9">
        <v>1166</v>
      </c>
      <c r="I9" s="2">
        <v>0.347965639810426</v>
      </c>
      <c r="J9" s="2">
        <f>AVERAGE(Table112[[#This Row],[Estimated costs 1]:[Estimated costs 20]])</f>
        <v>0.12801822669826196</v>
      </c>
      <c r="K9" s="2">
        <f>(Table112[[#This Row],[Mean]]-Table112[[#This Row],[Actual cost]])/Table112[[#This Row],[Actual cost]]*100</f>
        <v>-63.20952069635176</v>
      </c>
      <c r="L9" s="2">
        <f>_xlfn.STDEV.P(Table112[[#This Row],[Estimated costs 1]:[Estimated costs 20]])</f>
        <v>4.6598800024735994E-2</v>
      </c>
      <c r="M9" s="2">
        <f>Table112[[#This Row],[Dev]]/Table112[[#This Row],[Mean]]*100</f>
        <v>36.400129283597273</v>
      </c>
      <c r="N9" s="2">
        <f>Table112[[#This Row],[Estimated costs 1]]-Table112[[#This Row],[Actual cost]]</f>
        <v>-0.19337085308056901</v>
      </c>
      <c r="O9" s="2">
        <f>Table112[[#This Row],[Diff 1]]/Table112[[#This Row],[Actual cost]]*100</f>
        <v>-55.571824041568796</v>
      </c>
      <c r="P9">
        <v>0.15459478672985699</v>
      </c>
      <c r="Q9">
        <v>8.90683254344391E-2</v>
      </c>
      <c r="R9">
        <v>0.18381161137440699</v>
      </c>
      <c r="S9">
        <v>0.11108491311216399</v>
      </c>
      <c r="T9">
        <v>9.4484992101105794E-2</v>
      </c>
      <c r="U9">
        <v>0.16594628751974699</v>
      </c>
      <c r="V9">
        <v>0.20588270142180001</v>
      </c>
      <c r="W9">
        <v>0.18043443917851501</v>
      </c>
      <c r="X9">
        <v>7.1025671406003105E-2</v>
      </c>
      <c r="Y9">
        <v>0.131465639810426</v>
      </c>
      <c r="Z9">
        <v>0.153223538704581</v>
      </c>
      <c r="AA9">
        <v>9.4041864139020506E-2</v>
      </c>
      <c r="AB9">
        <v>0.15964691943127901</v>
      </c>
      <c r="AC9">
        <v>8.0068325434439105E-2</v>
      </c>
      <c r="AD9">
        <v>4.9344391785150002E-2</v>
      </c>
      <c r="AE9">
        <v>0.100228278041074</v>
      </c>
      <c r="AF9">
        <v>0.18130963665086799</v>
      </c>
      <c r="AG9">
        <v>5.2131121642969902E-2</v>
      </c>
      <c r="AH9">
        <v>0.124454186413902</v>
      </c>
      <c r="AI9">
        <v>0.178116903633491</v>
      </c>
    </row>
    <row r="10" spans="1:35" x14ac:dyDescent="0.3">
      <c r="A10" t="s">
        <v>30</v>
      </c>
      <c r="B10">
        <v>8</v>
      </c>
      <c r="C10" t="str">
        <f>LEFT(Table112[[#This Row],[Contingency id]])</f>
        <v>A</v>
      </c>
      <c r="D10" s="1">
        <v>6.8283343969368202</v>
      </c>
      <c r="E10">
        <v>1.02485284499672</v>
      </c>
      <c r="F10">
        <v>1567</v>
      </c>
      <c r="G10">
        <v>197</v>
      </c>
      <c r="H10">
        <v>1529</v>
      </c>
      <c r="I10" s="2">
        <v>0.33338034460753002</v>
      </c>
      <c r="J10" s="2">
        <f>AVERAGE(Table112[[#This Row],[Estimated costs 1]:[Estimated costs 20]])</f>
        <v>0.12855475430759378</v>
      </c>
      <c r="K10" s="2">
        <f>(Table112[[#This Row],[Mean]]-Table112[[#This Row],[Actual cost]])/Table112[[#This Row],[Actual cost]]*100</f>
        <v>-61.439012111246669</v>
      </c>
      <c r="L10" s="2">
        <f>_xlfn.STDEV.P(Table112[[#This Row],[Estimated costs 1]:[Estimated costs 20]])</f>
        <v>3.4501303267603894E-2</v>
      </c>
      <c r="M10" s="2">
        <f>Table112[[#This Row],[Dev]]/Table112[[#This Row],[Mean]]*100</f>
        <v>26.837827549382116</v>
      </c>
      <c r="N10" s="2">
        <f>Table112[[#This Row],[Estimated costs 1]]-Table112[[#This Row],[Actual cost]]</f>
        <v>-0.17820229738353602</v>
      </c>
      <c r="O10" s="2">
        <f>Table112[[#This Row],[Diff 1]]/Table112[[#This Row],[Actual cost]]*100</f>
        <v>-53.453150512914483</v>
      </c>
      <c r="P10">
        <v>0.155178047223994</v>
      </c>
      <c r="Q10">
        <v>0.17120931716655999</v>
      </c>
      <c r="R10">
        <v>7.3937460114869097E-2</v>
      </c>
      <c r="S10">
        <v>0.131600510529674</v>
      </c>
      <c r="T10">
        <v>0.17342182514358601</v>
      </c>
      <c r="U10">
        <v>0.14170772176132701</v>
      </c>
      <c r="V10">
        <v>0.15254179961710199</v>
      </c>
      <c r="W10">
        <v>8.3100191448627903E-2</v>
      </c>
      <c r="X10">
        <v>8.0289725590299899E-2</v>
      </c>
      <c r="Y10">
        <v>0.14179897894064999</v>
      </c>
      <c r="Z10">
        <v>0.14049457562220799</v>
      </c>
      <c r="AA10">
        <v>7.5959795788130197E-2</v>
      </c>
      <c r="AB10">
        <v>0.116100829610721</v>
      </c>
      <c r="AC10">
        <v>0.132719846841097</v>
      </c>
      <c r="AD10">
        <v>0.113606253988513</v>
      </c>
      <c r="AE10">
        <v>0.13891001914486201</v>
      </c>
      <c r="AF10">
        <v>0.18170772176132699</v>
      </c>
      <c r="AG10">
        <v>0.17751754945756201</v>
      </c>
      <c r="AH10">
        <v>9.7786853860880596E-2</v>
      </c>
      <c r="AI10">
        <v>9.1506062539885094E-2</v>
      </c>
    </row>
    <row r="11" spans="1:35" x14ac:dyDescent="0.3">
      <c r="A11" t="s">
        <v>31</v>
      </c>
      <c r="B11">
        <v>9</v>
      </c>
      <c r="C11" t="str">
        <f>LEFT(Table112[[#This Row],[Contingency id]])</f>
        <v>A</v>
      </c>
      <c r="D11" s="1">
        <v>10.9890109890109</v>
      </c>
      <c r="E11">
        <v>1.0459770114942499</v>
      </c>
      <c r="F11">
        <v>91</v>
      </c>
      <c r="G11">
        <v>66</v>
      </c>
      <c r="H11">
        <v>87</v>
      </c>
      <c r="I11" s="2">
        <v>0.30554945054944999</v>
      </c>
      <c r="J11" s="2">
        <f>AVERAGE(Table112[[#This Row],[Estimated costs 1]:[Estimated costs 20]])</f>
        <v>0.30554945054945004</v>
      </c>
      <c r="K11" s="2">
        <f>(Table112[[#This Row],[Mean]]-Table112[[#This Row],[Actual cost]])/Table112[[#This Row],[Actual cost]]*100</f>
        <v>1.8167648847489556E-14</v>
      </c>
      <c r="L11" s="2">
        <f>_xlfn.STDEV.P(Table112[[#This Row],[Estimated costs 1]:[Estimated costs 20]])</f>
        <v>5.5511151231257827E-17</v>
      </c>
      <c r="M11" s="2">
        <f>Table112[[#This Row],[Dev]]/Table112[[#This Row],[Mean]]*100</f>
        <v>1.8167648847489556E-14</v>
      </c>
      <c r="N11" s="2">
        <f>Table112[[#This Row],[Estimated costs 1]]-Table112[[#This Row],[Actual cost]]</f>
        <v>0</v>
      </c>
      <c r="O11" s="2">
        <f>Table112[[#This Row],[Diff 1]]/Table112[[#This Row],[Actual cost]]*100</f>
        <v>0</v>
      </c>
      <c r="P11">
        <v>0.30554945054944999</v>
      </c>
      <c r="Q11">
        <v>0.30554945054944999</v>
      </c>
      <c r="R11">
        <v>0.30554945054944999</v>
      </c>
      <c r="S11">
        <v>0.30554945054944999</v>
      </c>
      <c r="T11">
        <v>0.30554945054944999</v>
      </c>
      <c r="U11">
        <v>0.30554945054944999</v>
      </c>
      <c r="V11">
        <v>0.30554945054944999</v>
      </c>
      <c r="W11">
        <v>0.30554945054944999</v>
      </c>
      <c r="X11">
        <v>0.30554945054944999</v>
      </c>
      <c r="Y11">
        <v>0.30554945054944999</v>
      </c>
      <c r="Z11">
        <v>0.30554945054944999</v>
      </c>
      <c r="AA11">
        <v>0.30554945054944999</v>
      </c>
      <c r="AB11">
        <v>0.30554945054944999</v>
      </c>
      <c r="AC11">
        <v>0.30554945054944999</v>
      </c>
      <c r="AD11">
        <v>0.30554945054944999</v>
      </c>
      <c r="AE11">
        <v>0.30554945054944999</v>
      </c>
      <c r="AF11">
        <v>0.30554945054944999</v>
      </c>
      <c r="AG11">
        <v>0.30554945054944999</v>
      </c>
      <c r="AH11">
        <v>0.30554945054944999</v>
      </c>
      <c r="AI11">
        <v>0.30554945054944999</v>
      </c>
    </row>
    <row r="12" spans="1:35" x14ac:dyDescent="0.3">
      <c r="A12" t="s">
        <v>32</v>
      </c>
      <c r="B12">
        <v>10</v>
      </c>
      <c r="C12" t="str">
        <f>LEFT(Table112[[#This Row],[Contingency id]])</f>
        <v>A</v>
      </c>
      <c r="D12" s="1">
        <v>37.737737737737703</v>
      </c>
      <c r="E12">
        <v>1.4499274310595001</v>
      </c>
      <c r="F12">
        <v>999</v>
      </c>
      <c r="G12">
        <v>186</v>
      </c>
      <c r="H12">
        <v>689</v>
      </c>
      <c r="I12" s="2">
        <v>0.28813013013013</v>
      </c>
      <c r="J12" s="2">
        <f>AVERAGE(Table112[[#This Row],[Estimated costs 1]:[Estimated costs 20]])</f>
        <v>0.22749574574574521</v>
      </c>
      <c r="K12" s="2">
        <f>(Table112[[#This Row],[Mean]]-Table112[[#This Row],[Actual cost]])/Table112[[#This Row],[Actual cost]]*100</f>
        <v>-21.044097108830691</v>
      </c>
      <c r="L12" s="2">
        <f>_xlfn.STDEV.P(Table112[[#This Row],[Estimated costs 1]:[Estimated costs 20]])</f>
        <v>1.2738176627757766E-2</v>
      </c>
      <c r="M12" s="2">
        <f>Table112[[#This Row],[Dev]]/Table112[[#This Row],[Mean]]*100</f>
        <v>5.599303224770745</v>
      </c>
      <c r="N12" s="2">
        <f>Table112[[#This Row],[Estimated costs 1]]-Table112[[#This Row],[Actual cost]]</f>
        <v>-7.8367067067067003E-2</v>
      </c>
      <c r="O12" s="2">
        <f>Table112[[#This Row],[Diff 1]]/Table112[[#This Row],[Actual cost]]*100</f>
        <v>-27.198497786980347</v>
      </c>
      <c r="P12">
        <v>0.209763063063063</v>
      </c>
      <c r="Q12">
        <v>0.21812042042042001</v>
      </c>
      <c r="R12">
        <v>0.21643583583583501</v>
      </c>
      <c r="S12">
        <v>0.22150510510510499</v>
      </c>
      <c r="T12">
        <v>0.22755095095094999</v>
      </c>
      <c r="U12">
        <v>0.240726426426426</v>
      </c>
      <c r="V12">
        <v>0.22851061061061001</v>
      </c>
      <c r="W12">
        <v>0.252147847847847</v>
      </c>
      <c r="X12">
        <v>0.20903813813813801</v>
      </c>
      <c r="Y12">
        <v>0.229455755755755</v>
      </c>
      <c r="Z12">
        <v>0.226058958958958</v>
      </c>
      <c r="AA12">
        <v>0.22052082082082</v>
      </c>
      <c r="AB12">
        <v>0.225104104104104</v>
      </c>
      <c r="AC12">
        <v>0.25106986986986901</v>
      </c>
      <c r="AD12">
        <v>0.20938178178178099</v>
      </c>
      <c r="AE12">
        <v>0.24629739739739701</v>
      </c>
      <c r="AF12">
        <v>0.217228728728728</v>
      </c>
      <c r="AG12">
        <v>0.23532822822822799</v>
      </c>
      <c r="AH12">
        <v>0.237237637637637</v>
      </c>
      <c r="AI12">
        <v>0.228433233233233</v>
      </c>
    </row>
    <row r="13" spans="1:35" hidden="1" x14ac:dyDescent="0.3">
      <c r="A13" t="s">
        <v>33</v>
      </c>
      <c r="B13">
        <v>11</v>
      </c>
      <c r="C13" t="str">
        <f>LEFT(Table112[[#This Row],[Contingency id]])</f>
        <v>C</v>
      </c>
      <c r="D13" s="1">
        <v>29.870129870129801</v>
      </c>
      <c r="E13">
        <v>1.1755725190839601</v>
      </c>
      <c r="F13">
        <v>154</v>
      </c>
      <c r="G13">
        <v>87</v>
      </c>
      <c r="H13">
        <v>131</v>
      </c>
      <c r="I13" s="2">
        <v>0.25110064935064902</v>
      </c>
      <c r="J13" s="2">
        <f>AVERAGE(Table112[[#This Row],[Estimated costs 1]:[Estimated costs 20]])</f>
        <v>0.23059292207792162</v>
      </c>
      <c r="K13" s="2">
        <f>(Table112[[#This Row],[Mean]]-Table112[[#This Row],[Actual cost]])/Table112[[#This Row],[Actual cost]]*100</f>
        <v>-8.1671343048139331</v>
      </c>
      <c r="L13" s="2">
        <f>_xlfn.STDEV.P(Table112[[#This Row],[Estimated costs 1]:[Estimated costs 20]])</f>
        <v>1.9490718059712909E-2</v>
      </c>
      <c r="M13" s="2">
        <f>Table112[[#This Row],[Dev]]/Table112[[#This Row],[Mean]]*100</f>
        <v>8.4524355232059705</v>
      </c>
      <c r="N13" s="2">
        <f>Table112[[#This Row],[Estimated costs 1]]-Table112[[#This Row],[Actual cost]]</f>
        <v>-6.6822077922078033E-2</v>
      </c>
      <c r="O13" s="2">
        <f>Table112[[#This Row],[Diff 1]]/Table112[[#This Row],[Actual cost]]*100</f>
        <v>-26.611670696543865</v>
      </c>
      <c r="P13">
        <v>0.18427857142857099</v>
      </c>
      <c r="Q13">
        <v>0.21584740259740201</v>
      </c>
      <c r="R13">
        <v>0.24709545454545401</v>
      </c>
      <c r="S13">
        <v>0.23863441558441501</v>
      </c>
      <c r="T13">
        <v>0.24709545454545401</v>
      </c>
      <c r="U13">
        <v>0.23852857142857101</v>
      </c>
      <c r="V13">
        <v>0.21329740259740201</v>
      </c>
      <c r="W13">
        <v>0.24954350649350601</v>
      </c>
      <c r="X13">
        <v>0.19307467532467501</v>
      </c>
      <c r="Y13">
        <v>0.23852857142857101</v>
      </c>
      <c r="Z13">
        <v>0.24709545454545401</v>
      </c>
      <c r="AA13">
        <v>0.23853246753246701</v>
      </c>
      <c r="AB13">
        <v>0.23985649350649299</v>
      </c>
      <c r="AC13">
        <v>0.24699350649350599</v>
      </c>
      <c r="AD13">
        <v>0.23852857142857101</v>
      </c>
      <c r="AE13">
        <v>0.241417532467532</v>
      </c>
      <c r="AF13">
        <v>0.245767532467532</v>
      </c>
      <c r="AG13">
        <v>0.20460714285714199</v>
      </c>
      <c r="AH13">
        <v>0.23730649350649299</v>
      </c>
      <c r="AI13">
        <v>0.20582922077922</v>
      </c>
    </row>
    <row r="14" spans="1:35" x14ac:dyDescent="0.3">
      <c r="A14" t="s">
        <v>34</v>
      </c>
      <c r="B14">
        <v>12</v>
      </c>
      <c r="C14" t="str">
        <f>LEFT(Table112[[#This Row],[Contingency id]])</f>
        <v>A</v>
      </c>
      <c r="D14" s="1">
        <v>15</v>
      </c>
      <c r="E14">
        <v>1.0526315789473599</v>
      </c>
      <c r="F14">
        <v>40</v>
      </c>
      <c r="G14">
        <v>30</v>
      </c>
      <c r="H14">
        <v>38</v>
      </c>
      <c r="I14" s="2">
        <v>0.2282575</v>
      </c>
      <c r="J14" s="2">
        <f>AVERAGE(Table112[[#This Row],[Estimated costs 1]:[Estimated costs 20]])</f>
        <v>0.22825749999999986</v>
      </c>
      <c r="K14" s="2">
        <f>(Table112[[#This Row],[Mean]]-Table112[[#This Row],[Actual cost]])/Table112[[#This Row],[Actual cost]]*100</f>
        <v>-6.0798825045461632E-14</v>
      </c>
      <c r="L14" s="2">
        <f>_xlfn.STDEV.P(Table112[[#This Row],[Estimated costs 1]:[Estimated costs 20]])</f>
        <v>1.3877787807814457E-16</v>
      </c>
      <c r="M14" s="2">
        <f>Table112[[#This Row],[Dev]]/Table112[[#This Row],[Mean]]*100</f>
        <v>6.0798825045461657E-14</v>
      </c>
      <c r="N14" s="2">
        <f>Table112[[#This Row],[Estimated costs 1]]-Table112[[#This Row],[Actual cost]]</f>
        <v>0</v>
      </c>
      <c r="O14" s="2">
        <f>Table112[[#This Row],[Diff 1]]/Table112[[#This Row],[Actual cost]]*100</f>
        <v>0</v>
      </c>
      <c r="P14">
        <v>0.2282575</v>
      </c>
      <c r="Q14">
        <v>0.2282575</v>
      </c>
      <c r="R14">
        <v>0.2282575</v>
      </c>
      <c r="S14">
        <v>0.2282575</v>
      </c>
      <c r="T14">
        <v>0.2282575</v>
      </c>
      <c r="U14">
        <v>0.2282575</v>
      </c>
      <c r="V14">
        <v>0.2282575</v>
      </c>
      <c r="W14">
        <v>0.2282575</v>
      </c>
      <c r="X14">
        <v>0.2282575</v>
      </c>
      <c r="Y14">
        <v>0.2282575</v>
      </c>
      <c r="Z14">
        <v>0.2282575</v>
      </c>
      <c r="AA14">
        <v>0.2282575</v>
      </c>
      <c r="AB14">
        <v>0.2282575</v>
      </c>
      <c r="AC14">
        <v>0.2282575</v>
      </c>
      <c r="AD14">
        <v>0.2282575</v>
      </c>
      <c r="AE14">
        <v>0.2282575</v>
      </c>
      <c r="AF14">
        <v>0.2282575</v>
      </c>
      <c r="AG14">
        <v>0.2282575</v>
      </c>
      <c r="AH14">
        <v>0.2282575</v>
      </c>
      <c r="AI14">
        <v>0.2282575</v>
      </c>
    </row>
    <row r="15" spans="1:35" x14ac:dyDescent="0.3">
      <c r="A15" t="s">
        <v>35</v>
      </c>
      <c r="B15">
        <v>13</v>
      </c>
      <c r="C15" t="str">
        <f>LEFT(Table112[[#This Row],[Contingency id]])</f>
        <v>A</v>
      </c>
      <c r="D15" s="1">
        <v>10.6382978723404</v>
      </c>
      <c r="E15">
        <v>1.0444444444444401</v>
      </c>
      <c r="F15">
        <v>47</v>
      </c>
      <c r="G15">
        <v>39</v>
      </c>
      <c r="H15">
        <v>45</v>
      </c>
      <c r="I15" s="2">
        <v>0.226617021276595</v>
      </c>
      <c r="J15" s="2">
        <f>AVERAGE(Table112[[#This Row],[Estimated costs 1]:[Estimated costs 20]])</f>
        <v>0.20176595744680775</v>
      </c>
      <c r="K15" s="2">
        <f>(Table112[[#This Row],[Mean]]-Table112[[#This Row],[Actual cost]])/Table112[[#This Row],[Actual cost]]*100</f>
        <v>-10.966106468876204</v>
      </c>
      <c r="L15" s="2">
        <f>_xlfn.STDEV.P(Table112[[#This Row],[Estimated costs 1]:[Estimated costs 20]])</f>
        <v>3.0436212974157311E-2</v>
      </c>
      <c r="M15" s="2">
        <f>Table112[[#This Row],[Dev]]/Table112[[#This Row],[Mean]]*100</f>
        <v>15.084909941847505</v>
      </c>
      <c r="N15" s="2">
        <f>Table112[[#This Row],[Estimated costs 1]]-Table112[[#This Row],[Actual cost]]</f>
        <v>0</v>
      </c>
      <c r="O15" s="2">
        <f>Table112[[#This Row],[Diff 1]]/Table112[[#This Row],[Actual cost]]*100</f>
        <v>0</v>
      </c>
      <c r="P15">
        <v>0.226617021276595</v>
      </c>
      <c r="Q15">
        <v>0.226617021276595</v>
      </c>
      <c r="R15">
        <v>0.164489361702127</v>
      </c>
      <c r="S15">
        <v>0.164489361702127</v>
      </c>
      <c r="T15">
        <v>0.164489361702127</v>
      </c>
      <c r="U15">
        <v>0.226617021276595</v>
      </c>
      <c r="V15">
        <v>0.226617021276595</v>
      </c>
      <c r="W15">
        <v>0.226617021276595</v>
      </c>
      <c r="X15">
        <v>0.164489361702127</v>
      </c>
      <c r="Y15">
        <v>0.226617021276595</v>
      </c>
      <c r="Z15">
        <v>0.226617021276595</v>
      </c>
      <c r="AA15">
        <v>0.226617021276595</v>
      </c>
      <c r="AB15">
        <v>0.226617021276595</v>
      </c>
      <c r="AC15">
        <v>0.164489361702127</v>
      </c>
      <c r="AD15">
        <v>0.164489361702127</v>
      </c>
      <c r="AE15">
        <v>0.226617021276595</v>
      </c>
      <c r="AF15">
        <v>0.164489361702127</v>
      </c>
      <c r="AG15">
        <v>0.164489361702127</v>
      </c>
      <c r="AH15">
        <v>0.226617021276595</v>
      </c>
      <c r="AI15">
        <v>0.226617021276595</v>
      </c>
    </row>
    <row r="16" spans="1:35" x14ac:dyDescent="0.3">
      <c r="A16" t="s">
        <v>36</v>
      </c>
      <c r="B16">
        <v>14</v>
      </c>
      <c r="C16" t="str">
        <f>LEFT(Table112[[#This Row],[Contingency id]])</f>
        <v>A</v>
      </c>
      <c r="D16" s="1">
        <v>11.864406779661</v>
      </c>
      <c r="E16">
        <v>1.0535714285714199</v>
      </c>
      <c r="F16">
        <v>59</v>
      </c>
      <c r="G16">
        <v>44</v>
      </c>
      <c r="H16">
        <v>56</v>
      </c>
      <c r="I16" s="2">
        <v>0.224203389830508</v>
      </c>
      <c r="J16" s="2">
        <f>AVERAGE(Table112[[#This Row],[Estimated costs 1]:[Estimated costs 20]])</f>
        <v>0.22420338983050794</v>
      </c>
      <c r="K16" s="2">
        <f>(Table112[[#This Row],[Mean]]-Table112[[#This Row],[Actual cost]])/Table112[[#This Row],[Actual cost]]*100</f>
        <v>-2.4759282753584961E-14</v>
      </c>
      <c r="L16" s="2">
        <f>_xlfn.STDEV.P(Table112[[#This Row],[Estimated costs 1]:[Estimated costs 20]])</f>
        <v>5.5511151231257827E-17</v>
      </c>
      <c r="M16" s="2">
        <f>Table112[[#This Row],[Dev]]/Table112[[#This Row],[Mean]]*100</f>
        <v>2.4759282753584967E-14</v>
      </c>
      <c r="N16" s="2">
        <f>Table112[[#This Row],[Estimated costs 1]]-Table112[[#This Row],[Actual cost]]</f>
        <v>0</v>
      </c>
      <c r="O16" s="2">
        <f>Table112[[#This Row],[Diff 1]]/Table112[[#This Row],[Actual cost]]*100</f>
        <v>0</v>
      </c>
      <c r="P16">
        <v>0.224203389830508</v>
      </c>
      <c r="Q16">
        <v>0.224203389830508</v>
      </c>
      <c r="R16">
        <v>0.224203389830508</v>
      </c>
      <c r="S16">
        <v>0.224203389830508</v>
      </c>
      <c r="T16">
        <v>0.224203389830508</v>
      </c>
      <c r="U16">
        <v>0.224203389830508</v>
      </c>
      <c r="V16">
        <v>0.224203389830508</v>
      </c>
      <c r="W16">
        <v>0.224203389830508</v>
      </c>
      <c r="X16">
        <v>0.224203389830508</v>
      </c>
      <c r="Y16">
        <v>0.224203389830508</v>
      </c>
      <c r="Z16">
        <v>0.224203389830508</v>
      </c>
      <c r="AA16">
        <v>0.224203389830508</v>
      </c>
      <c r="AB16">
        <v>0.224203389830508</v>
      </c>
      <c r="AC16">
        <v>0.224203389830508</v>
      </c>
      <c r="AD16">
        <v>0.224203389830508</v>
      </c>
      <c r="AE16">
        <v>0.224203389830508</v>
      </c>
      <c r="AF16">
        <v>0.224203389830508</v>
      </c>
      <c r="AG16">
        <v>0.224203389830508</v>
      </c>
      <c r="AH16">
        <v>0.224203389830508</v>
      </c>
      <c r="AI16">
        <v>0.224203389830508</v>
      </c>
    </row>
    <row r="17" spans="1:35" hidden="1" x14ac:dyDescent="0.3">
      <c r="A17" t="s">
        <v>37</v>
      </c>
      <c r="B17">
        <v>15</v>
      </c>
      <c r="C17" t="str">
        <f>LEFT(Table112[[#This Row],[Contingency id]])</f>
        <v>C</v>
      </c>
      <c r="D17" s="1">
        <v>0.51993067590987796</v>
      </c>
      <c r="E17">
        <v>1.00231615518239</v>
      </c>
      <c r="F17">
        <v>1731</v>
      </c>
      <c r="G17">
        <v>191</v>
      </c>
      <c r="H17">
        <v>1727</v>
      </c>
      <c r="I17" s="2">
        <v>0.21645291738879199</v>
      </c>
      <c r="J17" s="2">
        <f>AVERAGE(Table112[[#This Row],[Estimated costs 1]:[Estimated costs 20]])</f>
        <v>6.1308492201039809E-2</v>
      </c>
      <c r="K17" s="2">
        <f>(Table112[[#This Row],[Mean]]-Table112[[#This Row],[Actual cost]])/Table112[[#This Row],[Actual cost]]*100</f>
        <v>-71.675830041635464</v>
      </c>
      <c r="L17" s="2">
        <f>_xlfn.STDEV.P(Table112[[#This Row],[Estimated costs 1]:[Estimated costs 20]])</f>
        <v>2.936916510366205E-2</v>
      </c>
      <c r="M17" s="2">
        <f>Table112[[#This Row],[Dev]]/Table112[[#This Row],[Mean]]*100</f>
        <v>47.903910289224079</v>
      </c>
      <c r="N17" s="2">
        <f>Table112[[#This Row],[Estimated costs 1]]-Table112[[#This Row],[Actual cost]]</f>
        <v>-0.13683419988445927</v>
      </c>
      <c r="O17" s="2">
        <f>Table112[[#This Row],[Diff 1]]/Table112[[#This Row],[Actual cost]]*100</f>
        <v>-63.216611508487155</v>
      </c>
      <c r="P17">
        <v>7.9618717504332706E-2</v>
      </c>
      <c r="Q17">
        <v>2.7550548815713401E-2</v>
      </c>
      <c r="R17">
        <v>1.02484113229347E-2</v>
      </c>
      <c r="S17">
        <v>5.2068168688619298E-2</v>
      </c>
      <c r="T17">
        <v>2.7550548815713401E-2</v>
      </c>
      <c r="U17">
        <v>9.5181975736568405E-2</v>
      </c>
      <c r="V17">
        <v>1.02484113229347E-2</v>
      </c>
      <c r="W17">
        <v>0.128064702484113</v>
      </c>
      <c r="X17">
        <v>5.3160023108030002E-2</v>
      </c>
      <c r="Y17">
        <v>5.2068168688619298E-2</v>
      </c>
      <c r="Z17">
        <v>6.2316580011553997E-2</v>
      </c>
      <c r="AA17">
        <v>8.8954361640670096E-2</v>
      </c>
      <c r="AB17">
        <v>7.9416522241478896E-2</v>
      </c>
      <c r="AC17">
        <v>7.2362796071634899E-2</v>
      </c>
      <c r="AD17">
        <v>6.2316580011553997E-2</v>
      </c>
      <c r="AE17">
        <v>4.31138070479491E-2</v>
      </c>
      <c r="AF17">
        <v>6.2114384748700097E-2</v>
      </c>
      <c r="AG17">
        <v>0.105430387059503</v>
      </c>
      <c r="AH17">
        <v>5.2068168688619298E-2</v>
      </c>
      <c r="AI17">
        <v>6.2316580011553997E-2</v>
      </c>
    </row>
    <row r="18" spans="1:35" x14ac:dyDescent="0.3">
      <c r="A18" t="s">
        <v>38</v>
      </c>
      <c r="B18">
        <v>16</v>
      </c>
      <c r="C18" t="str">
        <f>LEFT(Table112[[#This Row],[Contingency id]])</f>
        <v>A</v>
      </c>
      <c r="D18" s="1">
        <v>14.965986394557801</v>
      </c>
      <c r="E18">
        <v>1.0888888888888799</v>
      </c>
      <c r="F18">
        <v>147</v>
      </c>
      <c r="G18">
        <v>86</v>
      </c>
      <c r="H18">
        <v>135</v>
      </c>
      <c r="I18" s="2">
        <v>0.20538027210884299</v>
      </c>
      <c r="J18" s="2">
        <f>AVERAGE(Table112[[#This Row],[Estimated costs 1]:[Estimated costs 20]])</f>
        <v>0.19506721088435316</v>
      </c>
      <c r="K18" s="2">
        <f>(Table112[[#This Row],[Mean]]-Table112[[#This Row],[Actual cost]])/Table112[[#This Row],[Actual cost]]*100</f>
        <v>-5.0214468598154038</v>
      </c>
      <c r="L18" s="2">
        <f>_xlfn.STDEV.P(Table112[[#This Row],[Estimated costs 1]:[Estimated costs 20]])</f>
        <v>8.0506638152494699E-3</v>
      </c>
      <c r="M18" s="2">
        <f>Table112[[#This Row],[Dev]]/Table112[[#This Row],[Mean]]*100</f>
        <v>4.1271230458215538</v>
      </c>
      <c r="N18" s="2">
        <f>Table112[[#This Row],[Estimated costs 1]]-Table112[[#This Row],[Actual cost]]</f>
        <v>-1.2217687074830008E-3</v>
      </c>
      <c r="O18" s="2">
        <f>Table112[[#This Row],[Diff 1]]/Table112[[#This Row],[Actual cost]]*100</f>
        <v>-0.59488123904885781</v>
      </c>
      <c r="P18">
        <v>0.20415850340135999</v>
      </c>
      <c r="Q18">
        <v>0.196097278911564</v>
      </c>
      <c r="R18">
        <v>0.19731904761904701</v>
      </c>
      <c r="S18">
        <v>0.20538027210884299</v>
      </c>
      <c r="T18">
        <v>0.18908027210884301</v>
      </c>
      <c r="U18">
        <v>0.20538027210884299</v>
      </c>
      <c r="V18">
        <v>0.19030204081632601</v>
      </c>
      <c r="W18">
        <v>0.19731904761904701</v>
      </c>
      <c r="X18">
        <v>0.20415850340135999</v>
      </c>
      <c r="Y18">
        <v>0.19731904761904701</v>
      </c>
      <c r="Z18">
        <v>0.18224081632653</v>
      </c>
      <c r="AA18">
        <v>0.196097278911564</v>
      </c>
      <c r="AB18">
        <v>0.19731904761904701</v>
      </c>
      <c r="AC18">
        <v>0.181019047619047</v>
      </c>
      <c r="AD18">
        <v>0.18224081632653</v>
      </c>
      <c r="AE18">
        <v>0.19731904761904701</v>
      </c>
      <c r="AF18">
        <v>0.196097278911564</v>
      </c>
      <c r="AG18">
        <v>0.181019047619047</v>
      </c>
      <c r="AH18">
        <v>0.196097278911564</v>
      </c>
      <c r="AI18">
        <v>0.20538027210884299</v>
      </c>
    </row>
    <row r="19" spans="1:35" hidden="1" x14ac:dyDescent="0.3">
      <c r="A19" t="s">
        <v>39</v>
      </c>
      <c r="B19">
        <v>17</v>
      </c>
      <c r="C19" t="str">
        <f>LEFT(Table112[[#This Row],[Contingency id]])</f>
        <v>B</v>
      </c>
      <c r="D19" s="1">
        <v>5.3914327917282101</v>
      </c>
      <c r="E19">
        <v>1.0203466465712101</v>
      </c>
      <c r="F19">
        <v>1354</v>
      </c>
      <c r="G19">
        <v>190</v>
      </c>
      <c r="H19">
        <v>1327</v>
      </c>
      <c r="I19" s="2">
        <v>0.201785745937961</v>
      </c>
      <c r="J19" s="2">
        <f>AVERAGE(Table112[[#This Row],[Estimated costs 1]:[Estimated costs 20]])</f>
        <v>5.3077647710487362E-2</v>
      </c>
      <c r="K19" s="2">
        <f>(Table112[[#This Row],[Mean]]-Table112[[#This Row],[Actual cost]])/Table112[[#This Row],[Actual cost]]*100</f>
        <v>-73.696037119090619</v>
      </c>
      <c r="L19" s="2">
        <f>_xlfn.STDEV.P(Table112[[#This Row],[Estimated costs 1]:[Estimated costs 20]])</f>
        <v>1.7691899782490868E-2</v>
      </c>
      <c r="M19" s="2">
        <f>Table112[[#This Row],[Dev]]/Table112[[#This Row],[Mean]]*100</f>
        <v>33.33210974041566</v>
      </c>
      <c r="N19" s="2">
        <f>Table112[[#This Row],[Estimated costs 1]]-Table112[[#This Row],[Actual cost]]</f>
        <v>-0.1695624815361885</v>
      </c>
      <c r="O19" s="2">
        <f>Table112[[#This Row],[Diff 1]]/Table112[[#This Row],[Actual cost]]*100</f>
        <v>-84.030951119966844</v>
      </c>
      <c r="P19">
        <v>3.2223264401772499E-2</v>
      </c>
      <c r="Q19">
        <v>4.6929098966026497E-2</v>
      </c>
      <c r="R19">
        <v>5.99994830132939E-2</v>
      </c>
      <c r="S19">
        <v>6.9492836041358905E-2</v>
      </c>
      <c r="T19">
        <v>7.2789217134416495E-2</v>
      </c>
      <c r="U19">
        <v>2.7121344165435698E-2</v>
      </c>
      <c r="V19">
        <v>4.8046971935007302E-2</v>
      </c>
      <c r="W19">
        <v>6.3735081240768002E-2</v>
      </c>
      <c r="X19">
        <v>4.7543574593796101E-2</v>
      </c>
      <c r="Y19">
        <v>6.6017946824224502E-2</v>
      </c>
      <c r="Z19">
        <v>0.100775701624815</v>
      </c>
      <c r="AA19">
        <v>4.3240768094534698E-2</v>
      </c>
      <c r="AB19">
        <v>5.7351772525849297E-2</v>
      </c>
      <c r="AC19">
        <v>4.1677991137370703E-2</v>
      </c>
      <c r="AD19">
        <v>5.4896307237813802E-2</v>
      </c>
      <c r="AE19">
        <v>3.6768316100443101E-2</v>
      </c>
      <c r="AF19">
        <v>5.8564475627769501E-2</v>
      </c>
      <c r="AG19">
        <v>6.7571861152141796E-2</v>
      </c>
      <c r="AH19">
        <v>4.4958124076809401E-2</v>
      </c>
      <c r="AI19">
        <v>2.1848818316100398E-2</v>
      </c>
    </row>
    <row r="20" spans="1:35" x14ac:dyDescent="0.3">
      <c r="A20" t="s">
        <v>40</v>
      </c>
      <c r="B20">
        <v>18</v>
      </c>
      <c r="C20" t="str">
        <f>LEFT(Table112[[#This Row],[Contingency id]])</f>
        <v>A</v>
      </c>
      <c r="D20" s="1">
        <v>25.525525525525499</v>
      </c>
      <c r="E20">
        <v>1.30247718383311</v>
      </c>
      <c r="F20">
        <v>999</v>
      </c>
      <c r="G20">
        <v>183</v>
      </c>
      <c r="H20">
        <v>767</v>
      </c>
      <c r="I20" s="2">
        <v>0.19569049049049</v>
      </c>
      <c r="J20" s="2">
        <f>AVERAGE(Table112[[#This Row],[Estimated costs 1]:[Estimated costs 20]])</f>
        <v>0.14409926426426373</v>
      </c>
      <c r="K20" s="2">
        <f>(Table112[[#This Row],[Mean]]-Table112[[#This Row],[Actual cost]])/Table112[[#This Row],[Actual cost]]*100</f>
        <v>-26.363685888320394</v>
      </c>
      <c r="L20" s="2">
        <f>_xlfn.STDEV.P(Table112[[#This Row],[Estimated costs 1]:[Estimated costs 20]])</f>
        <v>9.7208066670780007E-3</v>
      </c>
      <c r="M20" s="2">
        <f>Table112[[#This Row],[Dev]]/Table112[[#This Row],[Mean]]*100</f>
        <v>6.7459099924695023</v>
      </c>
      <c r="N20" s="2">
        <f>Table112[[#This Row],[Estimated costs 1]]-Table112[[#This Row],[Actual cost]]</f>
        <v>-4.0864564564564998E-2</v>
      </c>
      <c r="O20" s="2">
        <f>Table112[[#This Row],[Diff 1]]/Table112[[#This Row],[Actual cost]]*100</f>
        <v>-20.882243415170397</v>
      </c>
      <c r="P20">
        <v>0.15482592592592501</v>
      </c>
      <c r="Q20">
        <v>0.146056956956956</v>
      </c>
      <c r="R20">
        <v>0.147585085085085</v>
      </c>
      <c r="S20">
        <v>0.131038538538538</v>
      </c>
      <c r="T20">
        <v>0.15166386386386299</v>
      </c>
      <c r="U20">
        <v>0.140391891891891</v>
      </c>
      <c r="V20">
        <v>0.13942032032032001</v>
      </c>
      <c r="W20">
        <v>0.16023993993993901</v>
      </c>
      <c r="X20">
        <v>0.138041341341341</v>
      </c>
      <c r="Y20">
        <v>0.14505395395395301</v>
      </c>
      <c r="Z20">
        <v>0.12327627627627601</v>
      </c>
      <c r="AA20">
        <v>0.14224754754754701</v>
      </c>
      <c r="AB20">
        <v>0.14117217217217201</v>
      </c>
      <c r="AC20">
        <v>0.14532272272272201</v>
      </c>
      <c r="AD20">
        <v>0.13851661661661599</v>
      </c>
      <c r="AE20">
        <v>0.15424634634634601</v>
      </c>
      <c r="AF20">
        <v>0.12728028028027999</v>
      </c>
      <c r="AG20">
        <v>0.14488278278278199</v>
      </c>
      <c r="AH20">
        <v>0.14908118118118099</v>
      </c>
      <c r="AI20">
        <v>0.16164154154154101</v>
      </c>
    </row>
    <row r="21" spans="1:35" x14ac:dyDescent="0.3">
      <c r="A21" t="s">
        <v>41</v>
      </c>
      <c r="B21">
        <v>19</v>
      </c>
      <c r="C21" t="str">
        <f>LEFT(Table112[[#This Row],[Contingency id]])</f>
        <v>A</v>
      </c>
      <c r="D21" s="1">
        <v>21.830985915492899</v>
      </c>
      <c r="E21">
        <v>1.109375</v>
      </c>
      <c r="F21">
        <v>142</v>
      </c>
      <c r="G21">
        <v>79</v>
      </c>
      <c r="H21">
        <v>128</v>
      </c>
      <c r="I21" s="2">
        <v>0.19332183098591499</v>
      </c>
      <c r="J21" s="2">
        <f>AVERAGE(Table112[[#This Row],[Estimated costs 1]:[Estimated costs 20]])</f>
        <v>0.17380785211267552</v>
      </c>
      <c r="K21" s="2">
        <f>(Table112[[#This Row],[Mean]]-Table112[[#This Row],[Actual cost]])/Table112[[#This Row],[Actual cost]]*100</f>
        <v>-10.094037892006732</v>
      </c>
      <c r="L21" s="2">
        <f>_xlfn.STDEV.P(Table112[[#This Row],[Estimated costs 1]:[Estimated costs 20]])</f>
        <v>9.1218624927146084E-3</v>
      </c>
      <c r="M21" s="2">
        <f>Table112[[#This Row],[Dev]]/Table112[[#This Row],[Mean]]*100</f>
        <v>5.248245336350581</v>
      </c>
      <c r="N21" s="2">
        <f>Table112[[#This Row],[Estimated costs 1]]-Table112[[#This Row],[Actual cost]]</f>
        <v>-1.6735211267605993E-2</v>
      </c>
      <c r="O21" s="2">
        <f>Table112[[#This Row],[Diff 1]]/Table112[[#This Row],[Actual cost]]*100</f>
        <v>-8.6566587861591717</v>
      </c>
      <c r="P21">
        <v>0.176586619718309</v>
      </c>
      <c r="Q21">
        <v>0.163612676056338</v>
      </c>
      <c r="R21">
        <v>0.17064084507042199</v>
      </c>
      <c r="S21">
        <v>0.17090281690140799</v>
      </c>
      <c r="T21">
        <v>0.19046126760563301</v>
      </c>
      <c r="U21">
        <v>0.18429084507042201</v>
      </c>
      <c r="V21">
        <v>0.16220774647887301</v>
      </c>
      <c r="W21">
        <v>0.18322183098591499</v>
      </c>
      <c r="X21">
        <v>0.15608380281690101</v>
      </c>
      <c r="Y21">
        <v>0.180754225352112</v>
      </c>
      <c r="Z21">
        <v>0.16726619718309799</v>
      </c>
      <c r="AA21">
        <v>0.17816690140845001</v>
      </c>
      <c r="AB21">
        <v>0.18395070422535201</v>
      </c>
      <c r="AC21">
        <v>0.17085211267605599</v>
      </c>
      <c r="AD21">
        <v>0.16726619718309799</v>
      </c>
      <c r="AE21">
        <v>0.18242112676056299</v>
      </c>
      <c r="AF21">
        <v>0.18322183098591499</v>
      </c>
      <c r="AG21">
        <v>0.175517605633802</v>
      </c>
      <c r="AH21">
        <v>0.16366338028169</v>
      </c>
      <c r="AI21">
        <v>0.16506830985915399</v>
      </c>
    </row>
    <row r="22" spans="1:35" hidden="1" x14ac:dyDescent="0.3">
      <c r="A22" t="s">
        <v>42</v>
      </c>
      <c r="B22">
        <v>20</v>
      </c>
      <c r="C22" t="str">
        <f>LEFT(Table112[[#This Row],[Contingency id]])</f>
        <v>C</v>
      </c>
      <c r="D22" s="1">
        <v>11.3464447806354</v>
      </c>
      <c r="E22">
        <v>1.0492063492063399</v>
      </c>
      <c r="F22">
        <v>661</v>
      </c>
      <c r="G22">
        <v>169</v>
      </c>
      <c r="H22">
        <v>630</v>
      </c>
      <c r="I22" s="2">
        <v>0.17749909228441699</v>
      </c>
      <c r="J22" s="2">
        <f>AVERAGE(Table112[[#This Row],[Estimated costs 1]:[Estimated costs 20]])</f>
        <v>8.5916558245083111E-2</v>
      </c>
      <c r="K22" s="2">
        <f>(Table112[[#This Row],[Mean]]-Table112[[#This Row],[Actual cost]])/Table112[[#This Row],[Actual cost]]*100</f>
        <v>-51.596057681571651</v>
      </c>
      <c r="L22" s="2">
        <f>_xlfn.STDEV.P(Table112[[#This Row],[Estimated costs 1]:[Estimated costs 20]])</f>
        <v>8.3866993078887727E-3</v>
      </c>
      <c r="M22" s="2">
        <f>Table112[[#This Row],[Dev]]/Table112[[#This Row],[Mean]]*100</f>
        <v>9.7614470123036305</v>
      </c>
      <c r="N22" s="2">
        <f>Table112[[#This Row],[Estimated costs 1]]-Table112[[#This Row],[Actual cost]]</f>
        <v>-9.6024054462934383E-2</v>
      </c>
      <c r="O22" s="2">
        <f>Table112[[#This Row],[Diff 1]]/Table112[[#This Row],[Actual cost]]*100</f>
        <v>-54.098335505327277</v>
      </c>
      <c r="P22">
        <v>8.1475037821482604E-2</v>
      </c>
      <c r="Q22">
        <v>8.6927382753403906E-2</v>
      </c>
      <c r="R22">
        <v>8.3600605143721599E-2</v>
      </c>
      <c r="S22">
        <v>6.5081694402420495E-2</v>
      </c>
      <c r="T22">
        <v>9.4399394856278296E-2</v>
      </c>
      <c r="U22">
        <v>7.7559757942511298E-2</v>
      </c>
      <c r="V22">
        <v>8.5759455370650495E-2</v>
      </c>
      <c r="W22">
        <v>9.1246596066565794E-2</v>
      </c>
      <c r="X22">
        <v>9.2328290468986302E-2</v>
      </c>
      <c r="Y22">
        <v>8.5576399394856201E-2</v>
      </c>
      <c r="Z22">
        <v>8.3992284417549107E-2</v>
      </c>
      <c r="AA22">
        <v>7.3547655068078602E-2</v>
      </c>
      <c r="AB22">
        <v>7.9470499243570303E-2</v>
      </c>
      <c r="AC22">
        <v>9.9626323751891094E-2</v>
      </c>
      <c r="AD22">
        <v>9.1158850226928795E-2</v>
      </c>
      <c r="AE22">
        <v>9.1187594553706494E-2</v>
      </c>
      <c r="AF22">
        <v>8.4547655068078598E-2</v>
      </c>
      <c r="AG22">
        <v>9.0940998487140698E-2</v>
      </c>
      <c r="AH22">
        <v>0.10076701966717</v>
      </c>
      <c r="AI22">
        <v>7.91376701966717E-2</v>
      </c>
    </row>
    <row r="23" spans="1:35" x14ac:dyDescent="0.3">
      <c r="A23" t="s">
        <v>43</v>
      </c>
      <c r="B23">
        <v>21</v>
      </c>
      <c r="C23" t="str">
        <f>LEFT(Table112[[#This Row],[Contingency id]])</f>
        <v>A</v>
      </c>
      <c r="D23" s="1">
        <v>9.7826086956521703</v>
      </c>
      <c r="E23">
        <v>1.0454545454545401</v>
      </c>
      <c r="F23">
        <v>184</v>
      </c>
      <c r="G23">
        <v>97</v>
      </c>
      <c r="H23">
        <v>176</v>
      </c>
      <c r="I23" s="2">
        <v>0.17723749999999999</v>
      </c>
      <c r="J23" s="2">
        <f>AVERAGE(Table112[[#This Row],[Estimated costs 1]:[Estimated costs 20]])</f>
        <v>0.10891133152173886</v>
      </c>
      <c r="K23" s="2">
        <f>(Table112[[#This Row],[Mean]]-Table112[[#This Row],[Actual cost]])/Table112[[#This Row],[Actual cost]]*100</f>
        <v>-38.550627535516547</v>
      </c>
      <c r="L23" s="2">
        <f>_xlfn.STDEV.P(Table112[[#This Row],[Estimated costs 1]:[Estimated costs 20]])</f>
        <v>4.6955189556344909E-2</v>
      </c>
      <c r="M23" s="2">
        <f>Table112[[#This Row],[Dev]]/Table112[[#This Row],[Mean]]*100</f>
        <v>43.113226971219781</v>
      </c>
      <c r="N23" s="2">
        <f>Table112[[#This Row],[Estimated costs 1]]-Table112[[#This Row],[Actual cost]]</f>
        <v>-0.12540217391304348</v>
      </c>
      <c r="O23" s="2">
        <f>Table112[[#This Row],[Diff 1]]/Table112[[#This Row],[Actual cost]]*100</f>
        <v>-70.753747888027917</v>
      </c>
      <c r="P23">
        <v>5.1835326086956499E-2</v>
      </c>
      <c r="Q23">
        <v>8.9848913043478196E-2</v>
      </c>
      <c r="R23">
        <v>0.17085054347826001</v>
      </c>
      <c r="S23">
        <v>8.6802717391304296E-2</v>
      </c>
      <c r="T23">
        <v>0.16671521739130399</v>
      </c>
      <c r="U23">
        <v>0.15971902173913</v>
      </c>
      <c r="V23">
        <v>0.127015217391304</v>
      </c>
      <c r="W23">
        <v>5.7400543478260797E-2</v>
      </c>
      <c r="X23">
        <v>5.2147826086956499E-2</v>
      </c>
      <c r="Y23">
        <v>5.2699999999999997E-2</v>
      </c>
      <c r="Z23">
        <v>0.12650923913043399</v>
      </c>
      <c r="AA23">
        <v>4.3497826086956501E-2</v>
      </c>
      <c r="AB23">
        <v>0.17095706521739101</v>
      </c>
      <c r="AC23">
        <v>0.13350489130434701</v>
      </c>
      <c r="AD23">
        <v>0.16487880434782601</v>
      </c>
      <c r="AE23">
        <v>0.12677608695652101</v>
      </c>
      <c r="AF23">
        <v>9.3414673913043395E-2</v>
      </c>
      <c r="AG23">
        <v>4.64516304347826E-2</v>
      </c>
      <c r="AH23">
        <v>0.17014891304347801</v>
      </c>
      <c r="AI23">
        <v>8.7052173913043401E-2</v>
      </c>
    </row>
    <row r="24" spans="1:35" x14ac:dyDescent="0.3">
      <c r="A24" t="s">
        <v>44</v>
      </c>
      <c r="B24">
        <v>22</v>
      </c>
      <c r="C24" t="str">
        <f>LEFT(Table112[[#This Row],[Contingency id]])</f>
        <v>A</v>
      </c>
      <c r="D24" s="1">
        <v>6.4516129032257998</v>
      </c>
      <c r="E24">
        <v>1.0219780219780199</v>
      </c>
      <c r="F24">
        <v>93</v>
      </c>
      <c r="G24">
        <v>63</v>
      </c>
      <c r="H24">
        <v>91</v>
      </c>
      <c r="I24" s="2">
        <v>0.175393548387096</v>
      </c>
      <c r="J24" s="2">
        <f>AVERAGE(Table112[[#This Row],[Estimated costs 1]:[Estimated costs 20]])</f>
        <v>0.13282043010752623</v>
      </c>
      <c r="K24" s="2">
        <f>(Table112[[#This Row],[Mean]]-Table112[[#This Row],[Actual cost]])/Table112[[#This Row],[Actual cost]]*100</f>
        <v>-24.272910076264782</v>
      </c>
      <c r="L24" s="2">
        <f>_xlfn.STDEV.P(Table112[[#This Row],[Estimated costs 1]:[Estimated costs 20]])</f>
        <v>2.6608159042759962E-2</v>
      </c>
      <c r="M24" s="2">
        <f>Table112[[#This Row],[Dev]]/Table112[[#This Row],[Mean]]*100</f>
        <v>20.033182411184058</v>
      </c>
      <c r="N24" s="2">
        <f>Table112[[#This Row],[Estimated costs 1]]-Table112[[#This Row],[Actual cost]]</f>
        <v>-7.1064516129032002E-2</v>
      </c>
      <c r="O24" s="2">
        <f>Table112[[#This Row],[Diff 1]]/Table112[[#This Row],[Actual cost]]*100</f>
        <v>-40.51717795924376</v>
      </c>
      <c r="P24">
        <v>0.104329032258064</v>
      </c>
      <c r="Q24">
        <v>0.175393548387096</v>
      </c>
      <c r="R24">
        <v>0.140189247311827</v>
      </c>
      <c r="S24">
        <v>0.104329032258064</v>
      </c>
      <c r="T24">
        <v>0.13953333333333301</v>
      </c>
      <c r="U24">
        <v>0.104329032258064</v>
      </c>
      <c r="V24">
        <v>0.104329032258064</v>
      </c>
      <c r="W24">
        <v>0.140189247311827</v>
      </c>
      <c r="X24">
        <v>0.140189247311827</v>
      </c>
      <c r="Y24">
        <v>0.140189247311827</v>
      </c>
      <c r="Z24">
        <v>0.175393548387096</v>
      </c>
      <c r="AA24">
        <v>0.175393548387096</v>
      </c>
      <c r="AB24">
        <v>0.13953333333333301</v>
      </c>
      <c r="AC24">
        <v>0.175393548387096</v>
      </c>
      <c r="AD24">
        <v>0.104329032258064</v>
      </c>
      <c r="AE24">
        <v>0.140189247311827</v>
      </c>
      <c r="AF24">
        <v>0.140189247311827</v>
      </c>
      <c r="AG24">
        <v>0.104329032258064</v>
      </c>
      <c r="AH24">
        <v>0.104329032258064</v>
      </c>
      <c r="AI24">
        <v>0.104329032258064</v>
      </c>
    </row>
    <row r="25" spans="1:35" hidden="1" x14ac:dyDescent="0.3">
      <c r="A25" t="s">
        <v>45</v>
      </c>
      <c r="B25">
        <v>23</v>
      </c>
      <c r="C25" t="str">
        <f>LEFT(Table112[[#This Row],[Contingency id]])</f>
        <v>C</v>
      </c>
      <c r="D25" s="1">
        <v>11.1280487804878</v>
      </c>
      <c r="E25">
        <v>1.05128205128205</v>
      </c>
      <c r="F25">
        <v>656</v>
      </c>
      <c r="G25">
        <v>171</v>
      </c>
      <c r="H25">
        <v>624</v>
      </c>
      <c r="I25" s="2">
        <v>0.16903201219512101</v>
      </c>
      <c r="J25" s="2">
        <f>AVERAGE(Table112[[#This Row],[Estimated costs 1]:[Estimated costs 20]])</f>
        <v>7.218879573170725E-2</v>
      </c>
      <c r="K25" s="2">
        <f>(Table112[[#This Row],[Mean]]-Table112[[#This Row],[Actual cost]])/Table112[[#This Row],[Actual cost]]*100</f>
        <v>-57.292825900707747</v>
      </c>
      <c r="L25" s="2">
        <f>_xlfn.STDEV.P(Table112[[#This Row],[Estimated costs 1]:[Estimated costs 20]])</f>
        <v>1.4368020027345546E-2</v>
      </c>
      <c r="M25" s="2">
        <f>Table112[[#This Row],[Dev]]/Table112[[#This Row],[Mean]]*100</f>
        <v>19.903393430671578</v>
      </c>
      <c r="N25" s="2">
        <f>Table112[[#This Row],[Estimated costs 1]]-Table112[[#This Row],[Actual cost]]</f>
        <v>-9.3117378048779606E-2</v>
      </c>
      <c r="O25" s="2">
        <f>Table112[[#This Row],[Diff 1]]/Table112[[#This Row],[Actual cost]]*100</f>
        <v>-55.08860531180931</v>
      </c>
      <c r="P25">
        <v>7.5914634146341406E-2</v>
      </c>
      <c r="Q25">
        <v>7.0210365853658502E-2</v>
      </c>
      <c r="R25">
        <v>8.6268292682926795E-2</v>
      </c>
      <c r="S25">
        <v>7.6451219512195107E-2</v>
      </c>
      <c r="T25">
        <v>5.8460365853658498E-2</v>
      </c>
      <c r="U25">
        <v>4.9910060975609703E-2</v>
      </c>
      <c r="V25">
        <v>6.26814024390243E-2</v>
      </c>
      <c r="W25">
        <v>7.5388719512195099E-2</v>
      </c>
      <c r="X25">
        <v>6.5522865853658505E-2</v>
      </c>
      <c r="Y25">
        <v>3.8873475609756097E-2</v>
      </c>
      <c r="Z25">
        <v>8.4692073170731699E-2</v>
      </c>
      <c r="AA25">
        <v>5.35091463414634E-2</v>
      </c>
      <c r="AB25">
        <v>7.2823170731707298E-2</v>
      </c>
      <c r="AC25">
        <v>9.7804878048780394E-2</v>
      </c>
      <c r="AD25">
        <v>8.0740853658536504E-2</v>
      </c>
      <c r="AE25">
        <v>8.2528963414634102E-2</v>
      </c>
      <c r="AF25">
        <v>9.1100609756097503E-2</v>
      </c>
      <c r="AG25">
        <v>7.8788109756097499E-2</v>
      </c>
      <c r="AH25">
        <v>8.1278963414634101E-2</v>
      </c>
      <c r="AI25">
        <v>6.0827743902439002E-2</v>
      </c>
    </row>
    <row r="26" spans="1:35" x14ac:dyDescent="0.3">
      <c r="A26" t="s">
        <v>46</v>
      </c>
      <c r="B26">
        <v>24</v>
      </c>
      <c r="C26" t="str">
        <f>LEFT(Table112[[#This Row],[Contingency id]])</f>
        <v>A</v>
      </c>
      <c r="D26" s="1">
        <v>16.2162162162162</v>
      </c>
      <c r="E26">
        <v>1</v>
      </c>
      <c r="F26">
        <v>37</v>
      </c>
      <c r="G26">
        <v>28</v>
      </c>
      <c r="H26">
        <v>37</v>
      </c>
      <c r="I26" s="2">
        <v>0.16483513513513501</v>
      </c>
      <c r="J26" s="2">
        <f>AVERAGE(Table112[[#This Row],[Estimated costs 1]:[Estimated costs 20]])</f>
        <v>0.16483513513513504</v>
      </c>
      <c r="K26" s="2">
        <f>(Table112[[#This Row],[Mean]]-Table112[[#This Row],[Actual cost]])/Table112[[#This Row],[Actual cost]]*100</f>
        <v>1.6838385574091569E-14</v>
      </c>
      <c r="L26" s="2">
        <f>_xlfn.STDEV.P(Table112[[#This Row],[Estimated costs 1]:[Estimated costs 20]])</f>
        <v>2.7755575615628914E-17</v>
      </c>
      <c r="M26" s="2">
        <f>Table112[[#This Row],[Dev]]/Table112[[#This Row],[Mean]]*100</f>
        <v>1.6838385574091565E-14</v>
      </c>
      <c r="N26" s="2">
        <f>Table112[[#This Row],[Estimated costs 1]]-Table112[[#This Row],[Actual cost]]</f>
        <v>0</v>
      </c>
      <c r="O26" s="2">
        <f>Table112[[#This Row],[Diff 1]]/Table112[[#This Row],[Actual cost]]*100</f>
        <v>0</v>
      </c>
      <c r="P26">
        <v>0.16483513513513501</v>
      </c>
      <c r="Q26">
        <v>0.16483513513513501</v>
      </c>
      <c r="R26">
        <v>0.16483513513513501</v>
      </c>
      <c r="S26">
        <v>0.16483513513513501</v>
      </c>
      <c r="T26">
        <v>0.16483513513513501</v>
      </c>
      <c r="U26">
        <v>0.16483513513513501</v>
      </c>
      <c r="V26">
        <v>0.16483513513513501</v>
      </c>
      <c r="W26">
        <v>0.16483513513513501</v>
      </c>
      <c r="X26">
        <v>0.16483513513513501</v>
      </c>
      <c r="Y26">
        <v>0.16483513513513501</v>
      </c>
      <c r="Z26">
        <v>0.16483513513513501</v>
      </c>
      <c r="AA26">
        <v>0.16483513513513501</v>
      </c>
      <c r="AB26">
        <v>0.16483513513513501</v>
      </c>
      <c r="AC26">
        <v>0.16483513513513501</v>
      </c>
      <c r="AD26">
        <v>0.16483513513513501</v>
      </c>
      <c r="AE26">
        <v>0.16483513513513501</v>
      </c>
      <c r="AF26">
        <v>0.16483513513513501</v>
      </c>
      <c r="AG26">
        <v>0.16483513513513501</v>
      </c>
      <c r="AH26">
        <v>0.16483513513513501</v>
      </c>
      <c r="AI26">
        <v>0.16483513513513501</v>
      </c>
    </row>
    <row r="27" spans="1:35" x14ac:dyDescent="0.3">
      <c r="A27" t="s">
        <v>47</v>
      </c>
      <c r="B27">
        <v>25</v>
      </c>
      <c r="C27" t="str">
        <f>LEFT(Table112[[#This Row],[Contingency id]])</f>
        <v>A</v>
      </c>
      <c r="D27" s="1">
        <v>26.595744680850999</v>
      </c>
      <c r="E27">
        <v>1.1058823529411701</v>
      </c>
      <c r="F27">
        <v>94</v>
      </c>
      <c r="G27">
        <v>64</v>
      </c>
      <c r="H27">
        <v>85</v>
      </c>
      <c r="I27" s="2">
        <v>0.15831808510638201</v>
      </c>
      <c r="J27" s="2">
        <f>AVERAGE(Table112[[#This Row],[Estimated costs 1]:[Estimated costs 20]])</f>
        <v>0.14397132978723354</v>
      </c>
      <c r="K27" s="2">
        <f>(Table112[[#This Row],[Mean]]-Table112[[#This Row],[Actual cost]])/Table112[[#This Row],[Actual cost]]*100</f>
        <v>-9.0619813330284771</v>
      </c>
      <c r="L27" s="2">
        <f>_xlfn.STDEV.P(Table112[[#This Row],[Estimated costs 1]:[Estimated costs 20]])</f>
        <v>1.0868818518521964E-2</v>
      </c>
      <c r="M27" s="2">
        <f>Table112[[#This Row],[Dev]]/Table112[[#This Row],[Mean]]*100</f>
        <v>7.5492936924207958</v>
      </c>
      <c r="N27" s="2">
        <f>Table112[[#This Row],[Estimated costs 1]]-Table112[[#This Row],[Actual cost]]</f>
        <v>-8.7617021276590046E-3</v>
      </c>
      <c r="O27" s="2">
        <f>Table112[[#This Row],[Diff 1]]/Table112[[#This Row],[Actual cost]]*100</f>
        <v>-5.534239579623244</v>
      </c>
      <c r="P27">
        <v>0.14955638297872301</v>
      </c>
      <c r="Q27">
        <v>0.14072765957446801</v>
      </c>
      <c r="R27">
        <v>0.15831808510638201</v>
      </c>
      <c r="S27">
        <v>0.14027446808510599</v>
      </c>
      <c r="T27">
        <v>0.15473191489361701</v>
      </c>
      <c r="U27">
        <v>0.14027446808510599</v>
      </c>
      <c r="V27">
        <v>0.15831808510638201</v>
      </c>
      <c r="W27">
        <v>0.13144574468085099</v>
      </c>
      <c r="X27">
        <v>0.12627021276595701</v>
      </c>
      <c r="Y27">
        <v>0.128379787234042</v>
      </c>
      <c r="Z27">
        <v>0.15831808510638201</v>
      </c>
      <c r="AA27">
        <v>0.122684042553191</v>
      </c>
      <c r="AB27">
        <v>0.15262234042553099</v>
      </c>
      <c r="AC27">
        <v>0.14027446808510599</v>
      </c>
      <c r="AD27">
        <v>0.14597021276595701</v>
      </c>
      <c r="AE27">
        <v>0.14027446808510599</v>
      </c>
      <c r="AF27">
        <v>0.14597021276595701</v>
      </c>
      <c r="AG27">
        <v>0.13714148936170201</v>
      </c>
      <c r="AH27">
        <v>0.15831808510638201</v>
      </c>
      <c r="AI27">
        <v>0.14955638297872301</v>
      </c>
    </row>
    <row r="28" spans="1:35" x14ac:dyDescent="0.3">
      <c r="A28" t="s">
        <v>48</v>
      </c>
      <c r="B28">
        <v>26</v>
      </c>
      <c r="C28" t="str">
        <f>LEFT(Table112[[#This Row],[Contingency id]])</f>
        <v>A</v>
      </c>
      <c r="D28" s="1">
        <v>23.655913978494599</v>
      </c>
      <c r="E28">
        <v>1.1341463414634101</v>
      </c>
      <c r="F28">
        <v>93</v>
      </c>
      <c r="G28">
        <v>66</v>
      </c>
      <c r="H28">
        <v>82</v>
      </c>
      <c r="I28" s="2">
        <v>0.15088064516128999</v>
      </c>
      <c r="J28" s="2">
        <f>AVERAGE(Table112[[#This Row],[Estimated costs 1]:[Estimated costs 20]])</f>
        <v>0.13964408602150491</v>
      </c>
      <c r="K28" s="2">
        <f>(Table112[[#This Row],[Mean]]-Table112[[#This Row],[Actual cost]])/Table112[[#This Row],[Actual cost]]*100</f>
        <v>-7.4473164717537523</v>
      </c>
      <c r="L28" s="2">
        <f>_xlfn.STDEV.P(Table112[[#This Row],[Estimated costs 1]:[Estimated costs 20]])</f>
        <v>7.9099324553830348E-3</v>
      </c>
      <c r="M28" s="2">
        <f>Table112[[#This Row],[Dev]]/Table112[[#This Row],[Mean]]*100</f>
        <v>5.6643519111614378</v>
      </c>
      <c r="N28" s="2">
        <f>Table112[[#This Row],[Estimated costs 1]]-Table112[[#This Row],[Actual cost]]</f>
        <v>-1.8827956989246997E-2</v>
      </c>
      <c r="O28" s="2">
        <f>Table112[[#This Row],[Diff 1]]/Table112[[#This Row],[Actual cost]]*100</f>
        <v>-12.478709226832963</v>
      </c>
      <c r="P28">
        <v>0.13205268817204299</v>
      </c>
      <c r="Q28">
        <v>0.14951505376343999</v>
      </c>
      <c r="R28">
        <v>0.14052258064516099</v>
      </c>
      <c r="S28">
        <v>0.133418279569892</v>
      </c>
      <c r="T28">
        <v>0.147619354838709</v>
      </c>
      <c r="U28">
        <v>0.13015698924731101</v>
      </c>
      <c r="V28">
        <v>0.128791397849462</v>
      </c>
      <c r="W28">
        <v>0.15088064516128999</v>
      </c>
      <c r="X28">
        <v>0.12169462365591301</v>
      </c>
      <c r="Y28">
        <v>0.14052258064516099</v>
      </c>
      <c r="Z28">
        <v>0.14951505376343999</v>
      </c>
      <c r="AA28">
        <v>0.13656559139784899</v>
      </c>
      <c r="AB28">
        <v>0.13982688172043001</v>
      </c>
      <c r="AC28">
        <v>0.144472043010752</v>
      </c>
      <c r="AD28">
        <v>0.14951505376343999</v>
      </c>
      <c r="AE28">
        <v>0.14625376344086</v>
      </c>
      <c r="AF28">
        <v>0.13656559139784899</v>
      </c>
      <c r="AG28">
        <v>0.142418279569892</v>
      </c>
      <c r="AH28">
        <v>0.132748387096774</v>
      </c>
      <c r="AI28">
        <v>0.13982688172043001</v>
      </c>
    </row>
    <row r="29" spans="1:35" hidden="1" x14ac:dyDescent="0.3">
      <c r="A29" t="s">
        <v>49</v>
      </c>
      <c r="B29">
        <v>27</v>
      </c>
      <c r="C29" t="str">
        <f>LEFT(Table112[[#This Row],[Contingency id]])</f>
        <v>C</v>
      </c>
      <c r="D29" s="1">
        <v>18.934911242603501</v>
      </c>
      <c r="E29">
        <v>1.0974025974025901</v>
      </c>
      <c r="F29">
        <v>169</v>
      </c>
      <c r="G29">
        <v>95</v>
      </c>
      <c r="H29">
        <v>154</v>
      </c>
      <c r="I29" s="2">
        <v>0.15031834319526599</v>
      </c>
      <c r="J29" s="2">
        <f>AVERAGE(Table112[[#This Row],[Estimated costs 1]:[Estimated costs 20]])</f>
        <v>0.12740399408283962</v>
      </c>
      <c r="K29" s="2">
        <f>(Table112[[#This Row],[Mean]]-Table112[[#This Row],[Actual cost]])/Table112[[#This Row],[Actual cost]]*100</f>
        <v>-15.243880836725468</v>
      </c>
      <c r="L29" s="2">
        <f>_xlfn.STDEV.P(Table112[[#This Row],[Estimated costs 1]:[Estimated costs 20]])</f>
        <v>8.8686584333823523E-3</v>
      </c>
      <c r="M29" s="2">
        <f>Table112[[#This Row],[Dev]]/Table112[[#This Row],[Mean]]*100</f>
        <v>6.9610521218164036</v>
      </c>
      <c r="N29" s="2">
        <f>Table112[[#This Row],[Estimated costs 1]]-Table112[[#This Row],[Actual cost]]</f>
        <v>-1.6970414201184003E-2</v>
      </c>
      <c r="O29" s="2">
        <f>Table112[[#This Row],[Diff 1]]/Table112[[#This Row],[Actual cost]]*100</f>
        <v>-11.289649579984498</v>
      </c>
      <c r="P29">
        <v>0.13334792899408199</v>
      </c>
      <c r="Q29">
        <v>0.13015680473372701</v>
      </c>
      <c r="R29">
        <v>0.12209940828402301</v>
      </c>
      <c r="S29">
        <v>0.137458579881656</v>
      </c>
      <c r="T29">
        <v>0.110470414201183</v>
      </c>
      <c r="U29">
        <v>0.12802071005917101</v>
      </c>
      <c r="V29">
        <v>0.115562721893491</v>
      </c>
      <c r="W29">
        <v>0.14000946745562101</v>
      </c>
      <c r="X29">
        <v>0.11508165680473301</v>
      </c>
      <c r="Y29">
        <v>0.12661242603550199</v>
      </c>
      <c r="Z29">
        <v>0.13722840236686301</v>
      </c>
      <c r="AA29">
        <v>0.124211834319526</v>
      </c>
      <c r="AB29">
        <v>0.124926035502958</v>
      </c>
      <c r="AC29">
        <v>0.123867455621301</v>
      </c>
      <c r="AD29">
        <v>0.122321301775147</v>
      </c>
      <c r="AE29">
        <v>0.117626035502958</v>
      </c>
      <c r="AF29">
        <v>0.13983313609467399</v>
      </c>
      <c r="AG29">
        <v>0.13964201183431901</v>
      </c>
      <c r="AH29">
        <v>0.13686094674556201</v>
      </c>
      <c r="AI29">
        <v>0.122742603550295</v>
      </c>
    </row>
    <row r="30" spans="1:35" hidden="1" x14ac:dyDescent="0.3">
      <c r="A30" t="s">
        <v>50</v>
      </c>
      <c r="B30">
        <v>28</v>
      </c>
      <c r="C30" t="str">
        <f>LEFT(Table112[[#This Row],[Contingency id]])</f>
        <v>C</v>
      </c>
      <c r="D30" s="1">
        <v>19.871794871794801</v>
      </c>
      <c r="E30">
        <v>1.0469798657718099</v>
      </c>
      <c r="F30">
        <v>156</v>
      </c>
      <c r="G30">
        <v>85</v>
      </c>
      <c r="H30">
        <v>149</v>
      </c>
      <c r="I30" s="2">
        <v>0.149808974358974</v>
      </c>
      <c r="J30" s="2">
        <f>AVERAGE(Table112[[#This Row],[Estimated costs 1]:[Estimated costs 20]])</f>
        <v>0.11432028846153819</v>
      </c>
      <c r="K30" s="2">
        <f>(Table112[[#This Row],[Mean]]-Table112[[#This Row],[Actual cost]])/Table112[[#This Row],[Actual cost]]*100</f>
        <v>-23.689292346663699</v>
      </c>
      <c r="L30" s="2">
        <f>_xlfn.STDEV.P(Table112[[#This Row],[Estimated costs 1]:[Estimated costs 20]])</f>
        <v>2.7195608116928581E-2</v>
      </c>
      <c r="M30" s="2">
        <f>Table112[[#This Row],[Dev]]/Table112[[#This Row],[Mean]]*100</f>
        <v>23.788960369950647</v>
      </c>
      <c r="N30" s="2">
        <f>Table112[[#This Row],[Estimated costs 1]]-Table112[[#This Row],[Actual cost]]</f>
        <v>-7.4720512820512494E-2</v>
      </c>
      <c r="O30" s="2">
        <f>Table112[[#This Row],[Diff 1]]/Table112[[#This Row],[Actual cost]]*100</f>
        <v>-49.877194033427088</v>
      </c>
      <c r="P30">
        <v>7.5088461538461507E-2</v>
      </c>
      <c r="Q30">
        <v>0.14685320512820499</v>
      </c>
      <c r="R30">
        <v>9.2102564102564094E-2</v>
      </c>
      <c r="S30">
        <v>0.148519871794871</v>
      </c>
      <c r="T30">
        <v>0.13815512820512801</v>
      </c>
      <c r="U30">
        <v>0.138537179487179</v>
      </c>
      <c r="V30">
        <v>9.2102564102564094E-2</v>
      </c>
      <c r="W30">
        <v>0.14556410256410199</v>
      </c>
      <c r="X30">
        <v>9.3391666666666595E-2</v>
      </c>
      <c r="Y30">
        <v>7.21326923076923E-2</v>
      </c>
      <c r="Z30">
        <v>8.1737820512820497E-2</v>
      </c>
      <c r="AA30">
        <v>0.133910256410256</v>
      </c>
      <c r="AB30">
        <v>8.0448717948717899E-2</v>
      </c>
      <c r="AC30">
        <v>0.14556410256410199</v>
      </c>
      <c r="AD30">
        <v>0.12859423076922999</v>
      </c>
      <c r="AE30">
        <v>9.2102564102564094E-2</v>
      </c>
      <c r="AF30">
        <v>0.133910256410256</v>
      </c>
      <c r="AG30">
        <v>8.9742307692307594E-2</v>
      </c>
      <c r="AH30">
        <v>0.12730512820512799</v>
      </c>
      <c r="AI30">
        <v>0.13064294871794799</v>
      </c>
    </row>
    <row r="31" spans="1:35" hidden="1" x14ac:dyDescent="0.3">
      <c r="A31" t="s">
        <v>51</v>
      </c>
      <c r="B31">
        <v>29</v>
      </c>
      <c r="C31" t="str">
        <f>LEFT(Table112[[#This Row],[Contingency id]])</f>
        <v>C</v>
      </c>
      <c r="D31" s="1">
        <v>18.681318681318601</v>
      </c>
      <c r="E31">
        <v>1.1165644171779101</v>
      </c>
      <c r="F31">
        <v>182</v>
      </c>
      <c r="G31">
        <v>99</v>
      </c>
      <c r="H31">
        <v>163</v>
      </c>
      <c r="I31" s="2">
        <v>0.14589175824175801</v>
      </c>
      <c r="J31" s="2">
        <f>AVERAGE(Table112[[#This Row],[Estimated costs 1]:[Estimated costs 20]])</f>
        <v>0.10264730769230741</v>
      </c>
      <c r="K31" s="2">
        <f>(Table112[[#This Row],[Mean]]-Table112[[#This Row],[Actual cost]])/Table112[[#This Row],[Actual cost]]*100</f>
        <v>-29.641462321531549</v>
      </c>
      <c r="L31" s="2">
        <f>_xlfn.STDEV.P(Table112[[#This Row],[Estimated costs 1]:[Estimated costs 20]])</f>
        <v>2.162340473393946E-2</v>
      </c>
      <c r="M31" s="2">
        <f>Table112[[#This Row],[Dev]]/Table112[[#This Row],[Mean]]*100</f>
        <v>21.065730042094383</v>
      </c>
      <c r="N31" s="2">
        <f>Table112[[#This Row],[Estimated costs 1]]-Table112[[#This Row],[Actual cost]]</f>
        <v>-1.4174725274726019E-2</v>
      </c>
      <c r="O31" s="2">
        <f>Table112[[#This Row],[Diff 1]]/Table112[[#This Row],[Actual cost]]*100</f>
        <v>-9.7159191482475702</v>
      </c>
      <c r="P31">
        <v>0.13171703296703199</v>
      </c>
      <c r="Q31">
        <v>7.4433516483516399E-2</v>
      </c>
      <c r="R31">
        <v>0.134263736263736</v>
      </c>
      <c r="S31">
        <v>0.12434065934065899</v>
      </c>
      <c r="T31">
        <v>0.12112967032966999</v>
      </c>
      <c r="U31">
        <v>7.6265934065934002E-2</v>
      </c>
      <c r="V31">
        <v>8.5213186813186806E-2</v>
      </c>
      <c r="W31">
        <v>0.121312637362637</v>
      </c>
      <c r="X31">
        <v>0.11388076923076899</v>
      </c>
      <c r="Y31">
        <v>0.114468681318681</v>
      </c>
      <c r="Z31">
        <v>7.2386263736263695E-2</v>
      </c>
      <c r="AA31">
        <v>7.5396703296703296E-2</v>
      </c>
      <c r="AB31">
        <v>7.9217582417582394E-2</v>
      </c>
      <c r="AC31">
        <v>8.0350549450549397E-2</v>
      </c>
      <c r="AD31">
        <v>0.13209230769230701</v>
      </c>
      <c r="AE31">
        <v>0.100393406593406</v>
      </c>
      <c r="AF31">
        <v>9.2462087912087904E-2</v>
      </c>
      <c r="AG31">
        <v>8.92170329670329E-2</v>
      </c>
      <c r="AH31">
        <v>0.117202197802197</v>
      </c>
      <c r="AI31">
        <v>0.117202197802197</v>
      </c>
    </row>
    <row r="32" spans="1:35" hidden="1" x14ac:dyDescent="0.3">
      <c r="A32" t="s">
        <v>52</v>
      </c>
      <c r="B32">
        <v>30</v>
      </c>
      <c r="C32" t="str">
        <f>LEFT(Table112[[#This Row],[Contingency id]])</f>
        <v>C</v>
      </c>
      <c r="D32" s="1">
        <v>16.470588235294102</v>
      </c>
      <c r="E32">
        <v>1.0967741935483799</v>
      </c>
      <c r="F32">
        <v>170</v>
      </c>
      <c r="G32">
        <v>91</v>
      </c>
      <c r="H32">
        <v>155</v>
      </c>
      <c r="I32" s="2">
        <v>0.13615764705882299</v>
      </c>
      <c r="J32" s="2">
        <f>AVERAGE(Table112[[#This Row],[Estimated costs 1]:[Estimated costs 20]])</f>
        <v>0.13072870588235244</v>
      </c>
      <c r="K32" s="2">
        <f>(Table112[[#This Row],[Mean]]-Table112[[#This Row],[Actual cost]])/Table112[[#This Row],[Actual cost]]*100</f>
        <v>-3.9872466172429779</v>
      </c>
      <c r="L32" s="2">
        <f>_xlfn.STDEV.P(Table112[[#This Row],[Estimated costs 1]:[Estimated costs 20]])</f>
        <v>6.991773778834285E-3</v>
      </c>
      <c r="M32" s="2">
        <f>Table112[[#This Row],[Dev]]/Table112[[#This Row],[Mean]]*100</f>
        <v>5.3483079570346534</v>
      </c>
      <c r="N32" s="2">
        <f>Table112[[#This Row],[Estimated costs 1]]-Table112[[#This Row],[Actual cost]]</f>
        <v>-4.4205882352939818E-3</v>
      </c>
      <c r="O32" s="2">
        <f>Table112[[#This Row],[Diff 1]]/Table112[[#This Row],[Actual cost]]*100</f>
        <v>-3.2466690860074823</v>
      </c>
      <c r="P32">
        <v>0.13173705882352901</v>
      </c>
      <c r="Q32">
        <v>0.11873470588235201</v>
      </c>
      <c r="R32">
        <v>0.13615764705882299</v>
      </c>
      <c r="S32">
        <v>0.113216470588235</v>
      </c>
      <c r="T32">
        <v>0.13615764705882299</v>
      </c>
      <c r="U32">
        <v>0.130639411764705</v>
      </c>
      <c r="V32">
        <v>0.13506000000000001</v>
      </c>
      <c r="W32">
        <v>0.13615764705882299</v>
      </c>
      <c r="X32">
        <v>0.13615764705882299</v>
      </c>
      <c r="Y32">
        <v>0.113216470588235</v>
      </c>
      <c r="Z32">
        <v>0.13173705882352901</v>
      </c>
      <c r="AA32">
        <v>0.13615764705882299</v>
      </c>
      <c r="AB32">
        <v>0.130639411764705</v>
      </c>
      <c r="AC32">
        <v>0.13173705882352901</v>
      </c>
      <c r="AD32">
        <v>0.130639411764705</v>
      </c>
      <c r="AE32">
        <v>0.13173705882352901</v>
      </c>
      <c r="AF32">
        <v>0.13173705882352901</v>
      </c>
      <c r="AG32">
        <v>0.13615764705882299</v>
      </c>
      <c r="AH32">
        <v>0.13173705882352901</v>
      </c>
      <c r="AI32">
        <v>0.13506000000000001</v>
      </c>
    </row>
    <row r="33" spans="1:35" x14ac:dyDescent="0.3">
      <c r="A33" t="s">
        <v>53</v>
      </c>
      <c r="B33">
        <v>31</v>
      </c>
      <c r="C33" t="str">
        <f>LEFT(Table112[[#This Row],[Contingency id]])</f>
        <v>A</v>
      </c>
      <c r="D33" s="1">
        <v>25.274725274725199</v>
      </c>
      <c r="E33">
        <v>1.0963855421686699</v>
      </c>
      <c r="F33">
        <v>91</v>
      </c>
      <c r="G33">
        <v>66</v>
      </c>
      <c r="H33">
        <v>83</v>
      </c>
      <c r="I33" s="2">
        <v>0.130953846153846</v>
      </c>
      <c r="J33" s="2">
        <f>AVERAGE(Table112[[#This Row],[Estimated costs 1]:[Estimated costs 20]])</f>
        <v>0.12148565934065905</v>
      </c>
      <c r="K33" s="2">
        <f>(Table112[[#This Row],[Mean]]-Table112[[#This Row],[Actual cost]])/Table112[[#This Row],[Actual cost]]*100</f>
        <v>-7.2301708512353446</v>
      </c>
      <c r="L33" s="2">
        <f>_xlfn.STDEV.P(Table112[[#This Row],[Estimated costs 1]:[Estimated costs 20]])</f>
        <v>6.2853344278810839E-3</v>
      </c>
      <c r="M33" s="2">
        <f>Table112[[#This Row],[Dev]]/Table112[[#This Row],[Mean]]*100</f>
        <v>5.1737254108785962</v>
      </c>
      <c r="N33" s="2">
        <f>Table112[[#This Row],[Estimated costs 1]]-Table112[[#This Row],[Actual cost]]</f>
        <v>-3.1769230769229939E-3</v>
      </c>
      <c r="O33" s="2">
        <f>Table112[[#This Row],[Diff 1]]/Table112[[#This Row],[Actual cost]]*100</f>
        <v>-2.4259868421052029</v>
      </c>
      <c r="P33">
        <v>0.12777692307692301</v>
      </c>
      <c r="Q33">
        <v>0.130953846153846</v>
      </c>
      <c r="R33">
        <v>0.113116483516483</v>
      </c>
      <c r="S33">
        <v>0.121752747252747</v>
      </c>
      <c r="T33">
        <v>0.12777692307692301</v>
      </c>
      <c r="U33">
        <v>0.113116483516483</v>
      </c>
      <c r="V33">
        <v>0.121752747252747</v>
      </c>
      <c r="W33">
        <v>0.115963736263736</v>
      </c>
      <c r="X33">
        <v>0.113116483516483</v>
      </c>
      <c r="Y33">
        <v>0.12777692307692301</v>
      </c>
      <c r="Z33">
        <v>0.12492967032967001</v>
      </c>
      <c r="AA33">
        <v>0.113116483516483</v>
      </c>
      <c r="AB33">
        <v>0.130953846153846</v>
      </c>
      <c r="AC33">
        <v>0.115963736263736</v>
      </c>
      <c r="AD33">
        <v>0.113116483516483</v>
      </c>
      <c r="AE33">
        <v>0.119140659340659</v>
      </c>
      <c r="AF33">
        <v>0.12777692307692301</v>
      </c>
      <c r="AG33">
        <v>0.12492967032967001</v>
      </c>
      <c r="AH33">
        <v>0.121752747252747</v>
      </c>
      <c r="AI33">
        <v>0.12492967032967001</v>
      </c>
    </row>
    <row r="34" spans="1:35" hidden="1" x14ac:dyDescent="0.3">
      <c r="A34" t="s">
        <v>54</v>
      </c>
      <c r="B34">
        <v>32</v>
      </c>
      <c r="C34" t="str">
        <f>LEFT(Table112[[#This Row],[Contingency id]])</f>
        <v>B</v>
      </c>
      <c r="D34" s="1">
        <v>4.6666666666666599</v>
      </c>
      <c r="E34">
        <v>1.01608806096528</v>
      </c>
      <c r="F34">
        <v>1200</v>
      </c>
      <c r="G34">
        <v>187</v>
      </c>
      <c r="H34">
        <v>1181</v>
      </c>
      <c r="I34" s="2">
        <v>0.124539916666666</v>
      </c>
      <c r="J34" s="2">
        <f>AVERAGE(Table112[[#This Row],[Estimated costs 1]:[Estimated costs 20]])</f>
        <v>3.724764583333328E-2</v>
      </c>
      <c r="K34" s="2">
        <f>(Table112[[#This Row],[Mean]]-Table112[[#This Row],[Actual cost]])/Table112[[#This Row],[Actual cost]]*100</f>
        <v>-70.091801223034793</v>
      </c>
      <c r="L34" s="2">
        <f>_xlfn.STDEV.P(Table112[[#This Row],[Estimated costs 1]:[Estimated costs 20]])</f>
        <v>1.0107093521173506E-2</v>
      </c>
      <c r="M34" s="2">
        <f>Table112[[#This Row],[Dev]]/Table112[[#This Row],[Mean]]*100</f>
        <v>27.134851867949649</v>
      </c>
      <c r="N34" s="2">
        <f>Table112[[#This Row],[Estimated costs 1]]-Table112[[#This Row],[Actual cost]]</f>
        <v>-9.3708249999999396E-2</v>
      </c>
      <c r="O34" s="2">
        <f>Table112[[#This Row],[Diff 1]]/Table112[[#This Row],[Actual cost]]*100</f>
        <v>-75.243546413164637</v>
      </c>
      <c r="P34">
        <v>3.0831666666666601E-2</v>
      </c>
      <c r="Q34">
        <v>3.7167166666666598E-2</v>
      </c>
      <c r="R34">
        <v>3.4555333333333299E-2</v>
      </c>
      <c r="S34">
        <v>4.1790833333333298E-2</v>
      </c>
      <c r="T34">
        <v>2.0245583333333299E-2</v>
      </c>
      <c r="U34">
        <v>3.8173083333333302E-2</v>
      </c>
      <c r="V34">
        <v>3.3969666666666599E-2</v>
      </c>
      <c r="W34">
        <v>4.5537333333333298E-2</v>
      </c>
      <c r="X34">
        <v>3.1578750000000003E-2</v>
      </c>
      <c r="Y34">
        <v>4.8242333333333297E-2</v>
      </c>
      <c r="Z34">
        <v>2.3125166666666599E-2</v>
      </c>
      <c r="AA34">
        <v>2.6540166666666601E-2</v>
      </c>
      <c r="AB34">
        <v>4.20633333333333E-2</v>
      </c>
      <c r="AC34">
        <v>3.9163999999999997E-2</v>
      </c>
      <c r="AD34">
        <v>3.62010833333333E-2</v>
      </c>
      <c r="AE34">
        <v>3.7823499999999899E-2</v>
      </c>
      <c r="AF34">
        <v>6.1158833333333301E-2</v>
      </c>
      <c r="AG34">
        <v>5.6334166666666602E-2</v>
      </c>
      <c r="AH34">
        <v>3.6330750000000002E-2</v>
      </c>
      <c r="AI34">
        <v>2.4120166666666599E-2</v>
      </c>
    </row>
    <row r="35" spans="1:35" x14ac:dyDescent="0.3">
      <c r="A35" t="s">
        <v>55</v>
      </c>
      <c r="B35">
        <v>33</v>
      </c>
      <c r="C35" t="str">
        <f>LEFT(Table112[[#This Row],[Contingency id]])</f>
        <v>A</v>
      </c>
      <c r="D35" s="1">
        <v>1.02827763496143</v>
      </c>
      <c r="E35">
        <v>1</v>
      </c>
      <c r="F35">
        <v>389</v>
      </c>
      <c r="G35">
        <v>144</v>
      </c>
      <c r="H35">
        <v>389</v>
      </c>
      <c r="I35" s="2">
        <v>0.121043701799485</v>
      </c>
      <c r="J35" s="2">
        <f>AVERAGE(Table112[[#This Row],[Estimated costs 1]:[Estimated costs 20]])</f>
        <v>9.4618766066837806E-2</v>
      </c>
      <c r="K35" s="2">
        <f>(Table112[[#This Row],[Mean]]-Table112[[#This Row],[Actual cost]])/Table112[[#This Row],[Actual cost]]*100</f>
        <v>-21.830905152274202</v>
      </c>
      <c r="L35" s="2">
        <f>_xlfn.STDEV.P(Table112[[#This Row],[Estimated costs 1]:[Estimated costs 20]])</f>
        <v>1.3315370519161868E-2</v>
      </c>
      <c r="M35" s="2">
        <f>Table112[[#This Row],[Dev]]/Table112[[#This Row],[Mean]]*100</f>
        <v>14.07265289187561</v>
      </c>
      <c r="N35" s="2">
        <f>Table112[[#This Row],[Estimated costs 1]]-Table112[[#This Row],[Actual cost]]</f>
        <v>-2.0794344473007001E-2</v>
      </c>
      <c r="O35" s="2">
        <f>Table112[[#This Row],[Diff 1]]/Table112[[#This Row],[Actual cost]]*100</f>
        <v>-17.179204009683943</v>
      </c>
      <c r="P35">
        <v>0.10024935732647799</v>
      </c>
      <c r="Q35">
        <v>0.10024935732647799</v>
      </c>
      <c r="R35">
        <v>8.5593830334190199E-2</v>
      </c>
      <c r="S35">
        <v>0.10024935732647799</v>
      </c>
      <c r="T35">
        <v>7.5321336760925395E-2</v>
      </c>
      <c r="U35">
        <v>7.5321336760925395E-2</v>
      </c>
      <c r="V35">
        <v>0.11052185089974199</v>
      </c>
      <c r="W35">
        <v>0.10024935732647799</v>
      </c>
      <c r="X35">
        <v>7.5321336760925395E-2</v>
      </c>
      <c r="Y35">
        <v>0.10024935732647799</v>
      </c>
      <c r="Z35">
        <v>0.121043701799485</v>
      </c>
      <c r="AA35">
        <v>0.10024935732647799</v>
      </c>
      <c r="AB35">
        <v>0.10024935732647799</v>
      </c>
      <c r="AC35">
        <v>0.11052185089974199</v>
      </c>
      <c r="AD35">
        <v>0.10024935732647799</v>
      </c>
      <c r="AE35">
        <v>7.5321336760925395E-2</v>
      </c>
      <c r="AF35">
        <v>8.5593830334190199E-2</v>
      </c>
      <c r="AG35">
        <v>0.10024935732647799</v>
      </c>
      <c r="AH35">
        <v>0.10024935732647799</v>
      </c>
      <c r="AI35">
        <v>7.5321336760925395E-2</v>
      </c>
    </row>
    <row r="36" spans="1:35" x14ac:dyDescent="0.3">
      <c r="A36" t="s">
        <v>56</v>
      </c>
      <c r="B36">
        <v>34</v>
      </c>
      <c r="C36" t="str">
        <f>LEFT(Table112[[#This Row],[Contingency id]])</f>
        <v>A</v>
      </c>
      <c r="D36" s="1">
        <v>18.348623853210999</v>
      </c>
      <c r="E36">
        <v>1.0900000000000001</v>
      </c>
      <c r="F36">
        <v>109</v>
      </c>
      <c r="G36">
        <v>75</v>
      </c>
      <c r="H36">
        <v>100</v>
      </c>
      <c r="I36" s="2">
        <v>0.11618954128440299</v>
      </c>
      <c r="J36" s="2">
        <f>AVERAGE(Table112[[#This Row],[Estimated costs 1]:[Estimated costs 20]])</f>
        <v>7.5392477064219948E-2</v>
      </c>
      <c r="K36" s="2">
        <f>(Table112[[#This Row],[Mean]]-Table112[[#This Row],[Actual cost]])/Table112[[#This Row],[Actual cost]]*100</f>
        <v>-35.1125099292044</v>
      </c>
      <c r="L36" s="2">
        <f>_xlfn.STDEV.P(Table112[[#This Row],[Estimated costs 1]:[Estimated costs 20]])</f>
        <v>2.9432571592819343E-2</v>
      </c>
      <c r="M36" s="2">
        <f>Table112[[#This Row],[Dev]]/Table112[[#This Row],[Mean]]*100</f>
        <v>39.039135917696974</v>
      </c>
      <c r="N36" s="2">
        <f>Table112[[#This Row],[Estimated costs 1]]-Table112[[#This Row],[Actual cost]]</f>
        <v>-4.8403669724770004E-3</v>
      </c>
      <c r="O36" s="2">
        <f>Table112[[#This Row],[Diff 1]]/Table112[[#This Row],[Actual cost]]*100</f>
        <v>-4.1659231278217979</v>
      </c>
      <c r="P36">
        <v>0.11134917431192599</v>
      </c>
      <c r="Q36">
        <v>7.2587706422018297E-2</v>
      </c>
      <c r="R36">
        <v>0.11618954128440299</v>
      </c>
      <c r="S36">
        <v>3.05555963302752E-2</v>
      </c>
      <c r="T36">
        <v>0.109951926605504</v>
      </c>
      <c r="U36">
        <v>7.7428073394495395E-2</v>
      </c>
      <c r="V36">
        <v>7.6030825688073303E-2</v>
      </c>
      <c r="W36">
        <v>7.1190458715596303E-2</v>
      </c>
      <c r="X36">
        <v>7.7428073394495395E-2</v>
      </c>
      <c r="Y36">
        <v>6.5873944954128405E-2</v>
      </c>
      <c r="Z36">
        <v>7.1190458715596303E-2</v>
      </c>
      <c r="AA36">
        <v>2.9941834862385299E-2</v>
      </c>
      <c r="AB36">
        <v>6.8703302752293499E-2</v>
      </c>
      <c r="AC36">
        <v>2.7726238532109999E-2</v>
      </c>
      <c r="AD36">
        <v>6.7884954128440297E-2</v>
      </c>
      <c r="AE36">
        <v>2.5715229357798099E-2</v>
      </c>
      <c r="AF36">
        <v>0.109951926605504</v>
      </c>
      <c r="AG36">
        <v>0.11417853211009101</v>
      </c>
      <c r="AH36">
        <v>7.1190458715596303E-2</v>
      </c>
      <c r="AI36">
        <v>0.112781284403669</v>
      </c>
    </row>
    <row r="37" spans="1:35" x14ac:dyDescent="0.3">
      <c r="A37" t="s">
        <v>57</v>
      </c>
      <c r="B37">
        <v>35</v>
      </c>
      <c r="C37" t="str">
        <f>LEFT(Table112[[#This Row],[Contingency id]])</f>
        <v>A</v>
      </c>
      <c r="D37" s="1">
        <v>4.9450549450549399</v>
      </c>
      <c r="E37">
        <v>1.0520231213872799</v>
      </c>
      <c r="F37">
        <v>728</v>
      </c>
      <c r="G37">
        <v>170</v>
      </c>
      <c r="H37">
        <v>692</v>
      </c>
      <c r="I37" s="2">
        <v>0.10609876373626299</v>
      </c>
      <c r="J37" s="2">
        <f>AVERAGE(Table112[[#This Row],[Estimated costs 1]:[Estimated costs 20]])</f>
        <v>2.570036401098898E-2</v>
      </c>
      <c r="K37" s="2">
        <f>(Table112[[#This Row],[Mean]]-Table112[[#This Row],[Actual cost]])/Table112[[#This Row],[Actual cost]]*100</f>
        <v>-75.776943004845805</v>
      </c>
      <c r="L37" s="2">
        <f>_xlfn.STDEV.P(Table112[[#This Row],[Estimated costs 1]:[Estimated costs 20]])</f>
        <v>1.60606159257357E-2</v>
      </c>
      <c r="M37" s="2">
        <f>Table112[[#This Row],[Dev]]/Table112[[#This Row],[Mean]]*100</f>
        <v>62.491783847374649</v>
      </c>
      <c r="N37" s="2">
        <f>Table112[[#This Row],[Estimated costs 1]]-Table112[[#This Row],[Actual cost]]</f>
        <v>-9.1145604395603694E-2</v>
      </c>
      <c r="O37" s="2">
        <f>Table112[[#This Row],[Diff 1]]/Table112[[#This Row],[Actual cost]]*100</f>
        <v>-85.906377403388603</v>
      </c>
      <c r="P37">
        <v>1.49531593406593E-2</v>
      </c>
      <c r="Q37">
        <v>9.8543956043955997E-3</v>
      </c>
      <c r="R37">
        <v>7.5269230769230699E-3</v>
      </c>
      <c r="S37">
        <v>3.9486538461538399E-2</v>
      </c>
      <c r="T37">
        <v>1.2618818681318599E-2</v>
      </c>
      <c r="U37">
        <v>8.6586538461538402E-3</v>
      </c>
      <c r="V37">
        <v>3.9825961538461498E-2</v>
      </c>
      <c r="W37">
        <v>7.0398351648351598E-3</v>
      </c>
      <c r="X37">
        <v>1.19910714285714E-2</v>
      </c>
      <c r="Y37">
        <v>3.2008516483516401E-2</v>
      </c>
      <c r="Z37">
        <v>5.9619093406593403E-2</v>
      </c>
      <c r="AA37">
        <v>5.6227609890109803E-2</v>
      </c>
      <c r="AB37">
        <v>3.4130494505494498E-2</v>
      </c>
      <c r="AC37">
        <v>1.98052197802197E-2</v>
      </c>
      <c r="AD37">
        <v>2.3140384615384601E-2</v>
      </c>
      <c r="AE37">
        <v>3.7368131868131801E-2</v>
      </c>
      <c r="AF37">
        <v>3.2376373626373601E-3</v>
      </c>
      <c r="AG37">
        <v>3.8385164835164798E-2</v>
      </c>
      <c r="AH37">
        <v>3.1883104395604399E-2</v>
      </c>
      <c r="AI37">
        <v>2.62465659340659E-2</v>
      </c>
    </row>
    <row r="38" spans="1:35" x14ac:dyDescent="0.3">
      <c r="A38" t="s">
        <v>58</v>
      </c>
      <c r="B38">
        <v>36</v>
      </c>
      <c r="C38" t="str">
        <f>LEFT(Table112[[#This Row],[Contingency id]])</f>
        <v>A</v>
      </c>
      <c r="D38" s="1">
        <v>11.363636363636299</v>
      </c>
      <c r="E38">
        <v>1.08196721311475</v>
      </c>
      <c r="F38">
        <v>132</v>
      </c>
      <c r="G38">
        <v>79</v>
      </c>
      <c r="H38">
        <v>122</v>
      </c>
      <c r="I38" s="2">
        <v>0.10439924242424201</v>
      </c>
      <c r="J38" s="2">
        <f>AVERAGE(Table112[[#This Row],[Estimated costs 1]:[Estimated costs 20]])</f>
        <v>7.5349734848484701E-2</v>
      </c>
      <c r="K38" s="2">
        <f>(Table112[[#This Row],[Mean]]-Table112[[#This Row],[Actual cost]])/Table112[[#This Row],[Actual cost]]*100</f>
        <v>-27.82540074161675</v>
      </c>
      <c r="L38" s="2">
        <f>_xlfn.STDEV.P(Table112[[#This Row],[Estimated costs 1]:[Estimated costs 20]])</f>
        <v>2.003501493723072E-2</v>
      </c>
      <c r="M38" s="2">
        <f>Table112[[#This Row],[Dev]]/Table112[[#This Row],[Mean]]*100</f>
        <v>26.589363555847505</v>
      </c>
      <c r="N38" s="2">
        <f>Table112[[#This Row],[Estimated costs 1]]-Table112[[#This Row],[Actual cost]]</f>
        <v>-4.5696969696966128E-3</v>
      </c>
      <c r="O38" s="2">
        <f>Table112[[#This Row],[Diff 1]]/Table112[[#This Row],[Actual cost]]*100</f>
        <v>-4.3771361396732775</v>
      </c>
      <c r="P38">
        <v>9.9829545454545393E-2</v>
      </c>
      <c r="Q38">
        <v>5.8751515151515103E-2</v>
      </c>
      <c r="R38">
        <v>0.100137878787878</v>
      </c>
      <c r="S38">
        <v>6.0577272727272702E-2</v>
      </c>
      <c r="T38">
        <v>6.0577272727272702E-2</v>
      </c>
      <c r="U38">
        <v>5.8443181818181797E-2</v>
      </c>
      <c r="V38">
        <v>5.8443181818181797E-2</v>
      </c>
      <c r="W38">
        <v>0.10196363636363601</v>
      </c>
      <c r="X38">
        <v>5.9053030303030302E-2</v>
      </c>
      <c r="Y38">
        <v>5.8751515151515103E-2</v>
      </c>
      <c r="Z38">
        <v>9.8003787878787801E-2</v>
      </c>
      <c r="AA38">
        <v>6.0577272727272702E-2</v>
      </c>
      <c r="AB38">
        <v>5.6617424242424198E-2</v>
      </c>
      <c r="AC38">
        <v>9.8003787878787801E-2</v>
      </c>
      <c r="AD38">
        <v>5.8443181818181797E-2</v>
      </c>
      <c r="AE38">
        <v>9.8003787878787899E-2</v>
      </c>
      <c r="AF38">
        <v>0.100137878787878</v>
      </c>
      <c r="AG38">
        <v>0.102573484848484</v>
      </c>
      <c r="AH38">
        <v>5.9053030303030302E-2</v>
      </c>
      <c r="AI38">
        <v>5.9053030303030302E-2</v>
      </c>
    </row>
    <row r="39" spans="1:35" hidden="1" x14ac:dyDescent="0.3">
      <c r="A39" t="s">
        <v>59</v>
      </c>
      <c r="B39">
        <v>37</v>
      </c>
      <c r="C39" t="str">
        <f>LEFT(Table112[[#This Row],[Contingency id]])</f>
        <v>B</v>
      </c>
      <c r="D39" s="1">
        <v>28.378378378378301</v>
      </c>
      <c r="E39">
        <v>1.0882352941176401</v>
      </c>
      <c r="F39">
        <v>148</v>
      </c>
      <c r="G39">
        <v>95</v>
      </c>
      <c r="H39">
        <v>136</v>
      </c>
      <c r="I39" s="2">
        <v>9.41722972972973E-2</v>
      </c>
      <c r="J39" s="2">
        <f>AVERAGE(Table112[[#This Row],[Estimated costs 1]:[Estimated costs 20]])</f>
        <v>8.0302749999999951E-2</v>
      </c>
      <c r="K39" s="2">
        <f>(Table112[[#This Row],[Mean]]-Table112[[#This Row],[Actual cost]])/Table112[[#This Row],[Actual cost]]*100</f>
        <v>-14.727842152466422</v>
      </c>
      <c r="L39" s="2">
        <f>_xlfn.STDEV.P(Table112[[#This Row],[Estimated costs 1]:[Estimated costs 20]])</f>
        <v>3.8389694454352931E-3</v>
      </c>
      <c r="M39" s="2">
        <f>Table112[[#This Row],[Dev]]/Table112[[#This Row],[Mean]]*100</f>
        <v>4.7806201474237131</v>
      </c>
      <c r="N39" s="2">
        <f>Table112[[#This Row],[Estimated costs 1]]-Table112[[#This Row],[Actual cost]]</f>
        <v>-1.5307027027027104E-2</v>
      </c>
      <c r="O39" s="2">
        <f>Table112[[#This Row],[Diff 1]]/Table112[[#This Row],[Actual cost]]*100</f>
        <v>-16.254278026905912</v>
      </c>
      <c r="P39">
        <v>7.8865270270270196E-2</v>
      </c>
      <c r="Q39">
        <v>8.2724054054054003E-2</v>
      </c>
      <c r="R39">
        <v>8.7630067567567499E-2</v>
      </c>
      <c r="S39">
        <v>7.3884459459459401E-2</v>
      </c>
      <c r="T39">
        <v>7.9024729729729695E-2</v>
      </c>
      <c r="U39">
        <v>7.4505810810810799E-2</v>
      </c>
      <c r="V39">
        <v>7.7251689189189093E-2</v>
      </c>
      <c r="W39">
        <v>7.9926756756756701E-2</v>
      </c>
      <c r="X39">
        <v>8.4245675675675605E-2</v>
      </c>
      <c r="Y39">
        <v>8.1151013513513504E-2</v>
      </c>
      <c r="Z39">
        <v>8.0900675675675604E-2</v>
      </c>
      <c r="AA39">
        <v>8.0741216216216202E-2</v>
      </c>
      <c r="AB39">
        <v>7.7398378378378305E-2</v>
      </c>
      <c r="AC39">
        <v>8.6121621621621597E-2</v>
      </c>
      <c r="AD39">
        <v>7.7171351351351294E-2</v>
      </c>
      <c r="AE39">
        <v>8.0089527027026999E-2</v>
      </c>
      <c r="AF39">
        <v>8.7807837837837799E-2</v>
      </c>
      <c r="AG39">
        <v>7.9037837837837799E-2</v>
      </c>
      <c r="AH39">
        <v>7.5979729729729703E-2</v>
      </c>
      <c r="AI39">
        <v>8.1597297297297297E-2</v>
      </c>
    </row>
    <row r="40" spans="1:35" x14ac:dyDescent="0.3">
      <c r="A40" t="s">
        <v>60</v>
      </c>
      <c r="B40">
        <v>38</v>
      </c>
      <c r="C40" t="str">
        <f>LEFT(Table112[[#This Row],[Contingency id]])</f>
        <v>A</v>
      </c>
      <c r="D40" s="1">
        <v>3.9562289562289501</v>
      </c>
      <c r="E40">
        <v>1.01538461538461</v>
      </c>
      <c r="F40">
        <v>1188</v>
      </c>
      <c r="G40">
        <v>193</v>
      </c>
      <c r="H40">
        <v>1170</v>
      </c>
      <c r="I40" s="2">
        <v>9.2878787878787797E-2</v>
      </c>
      <c r="J40" s="2">
        <f>AVERAGE(Table112[[#This Row],[Estimated costs 1]:[Estimated costs 20]])</f>
        <v>2.8728198653198606E-2</v>
      </c>
      <c r="K40" s="2">
        <f>(Table112[[#This Row],[Mean]]-Table112[[#This Row],[Actual cost]])/Table112[[#This Row],[Actual cost]]*100</f>
        <v>-69.069149900308162</v>
      </c>
      <c r="L40" s="2">
        <f>_xlfn.STDEV.P(Table112[[#This Row],[Estimated costs 1]:[Estimated costs 20]])</f>
        <v>1.3410032725193801E-2</v>
      </c>
      <c r="M40" s="2">
        <f>Table112[[#This Row],[Dev]]/Table112[[#This Row],[Mean]]*100</f>
        <v>46.678989125204772</v>
      </c>
      <c r="N40" s="2">
        <f>Table112[[#This Row],[Estimated costs 1]]-Table112[[#This Row],[Actual cost]]</f>
        <v>-8.1829966329966294E-2</v>
      </c>
      <c r="O40" s="2">
        <f>Table112[[#This Row],[Diff 1]]/Table112[[#This Row],[Actual cost]]*100</f>
        <v>-88.104042051839798</v>
      </c>
      <c r="P40">
        <v>1.1048821548821501E-2</v>
      </c>
      <c r="Q40">
        <v>3.3103535353535302E-2</v>
      </c>
      <c r="R40">
        <v>1.0140572390572301E-2</v>
      </c>
      <c r="S40">
        <v>5.5563973063973001E-3</v>
      </c>
      <c r="T40">
        <v>7.6456228956228896E-3</v>
      </c>
      <c r="U40">
        <v>4.1076599326599302E-2</v>
      </c>
      <c r="V40">
        <v>2.2335858585858501E-2</v>
      </c>
      <c r="W40">
        <v>3.8024410774410697E-2</v>
      </c>
      <c r="X40">
        <v>1.9446969696969699E-2</v>
      </c>
      <c r="Y40">
        <v>4.2842592592592502E-2</v>
      </c>
      <c r="Z40">
        <v>4.4845959595959599E-2</v>
      </c>
      <c r="AA40">
        <v>3.5502525252525202E-2</v>
      </c>
      <c r="AB40">
        <v>3.08383838383838E-2</v>
      </c>
      <c r="AC40">
        <v>1.5053872053872E-2</v>
      </c>
      <c r="AD40">
        <v>4.2314814814814798E-2</v>
      </c>
      <c r="AE40">
        <v>4.37777777777777E-2</v>
      </c>
      <c r="AF40">
        <v>3.6728114478114401E-2</v>
      </c>
      <c r="AG40">
        <v>3.5654040404040403E-2</v>
      </c>
      <c r="AH40">
        <v>4.2579966329966301E-2</v>
      </c>
      <c r="AI40">
        <v>1.6047138047138001E-2</v>
      </c>
    </row>
    <row r="41" spans="1:35" hidden="1" x14ac:dyDescent="0.3">
      <c r="A41" t="s">
        <v>61</v>
      </c>
      <c r="B41">
        <v>39</v>
      </c>
      <c r="C41" t="str">
        <f>LEFT(Table112[[#This Row],[Contingency id]])</f>
        <v>C</v>
      </c>
      <c r="D41" s="1">
        <v>20</v>
      </c>
      <c r="E41">
        <v>1.0447761194029801</v>
      </c>
      <c r="F41">
        <v>140</v>
      </c>
      <c r="G41">
        <v>89</v>
      </c>
      <c r="H41">
        <v>134</v>
      </c>
      <c r="I41" s="2">
        <v>8.9756142857142798E-2</v>
      </c>
      <c r="J41" s="2">
        <f>AVERAGE(Table112[[#This Row],[Estimated costs 1]:[Estimated costs 20]])</f>
        <v>7.3635821428571363E-2</v>
      </c>
      <c r="K41" s="2">
        <f>(Table112[[#This Row],[Mean]]-Table112[[#This Row],[Actual cost]])/Table112[[#This Row],[Actual cost]]*100</f>
        <v>-17.960131658318669</v>
      </c>
      <c r="L41" s="2">
        <f>_xlfn.STDEV.P(Table112[[#This Row],[Estimated costs 1]:[Estimated costs 20]])</f>
        <v>4.3730822530089275E-3</v>
      </c>
      <c r="M41" s="2">
        <f>Table112[[#This Row],[Dev]]/Table112[[#This Row],[Mean]]*100</f>
        <v>5.9387974061658699</v>
      </c>
      <c r="N41" s="2">
        <f>Table112[[#This Row],[Estimated costs 1]]-Table112[[#This Row],[Actual cost]]</f>
        <v>-1.2712142857142894E-2</v>
      </c>
      <c r="O41" s="2">
        <f>Table112[[#This Row],[Diff 1]]/Table112[[#This Row],[Actual cost]]*100</f>
        <v>-14.162978100981599</v>
      </c>
      <c r="P41">
        <v>7.7043999999999904E-2</v>
      </c>
      <c r="Q41">
        <v>7.6633285714285695E-2</v>
      </c>
      <c r="R41">
        <v>7.1161142857142798E-2</v>
      </c>
      <c r="S41">
        <v>7.1911857142857097E-2</v>
      </c>
      <c r="T41">
        <v>7.9694000000000001E-2</v>
      </c>
      <c r="U41">
        <v>7.9544714285714205E-2</v>
      </c>
      <c r="V41">
        <v>7.26761428571428E-2</v>
      </c>
      <c r="W41">
        <v>7.26761428571428E-2</v>
      </c>
      <c r="X41">
        <v>7.6143999999999906E-2</v>
      </c>
      <c r="Y41">
        <v>7.9201142857142803E-2</v>
      </c>
      <c r="Z41">
        <v>7.1228285714285702E-2</v>
      </c>
      <c r="AA41">
        <v>7.4628999999999904E-2</v>
      </c>
      <c r="AB41">
        <v>7.5379714285714203E-2</v>
      </c>
      <c r="AC41">
        <v>7.5528999999999999E-2</v>
      </c>
      <c r="AD41">
        <v>7.1884000000000003E-2</v>
      </c>
      <c r="AE41">
        <v>7.0274714285714204E-2</v>
      </c>
      <c r="AF41">
        <v>7.0274714285714301E-2</v>
      </c>
      <c r="AG41">
        <v>7.8450428571428504E-2</v>
      </c>
      <c r="AH41">
        <v>6.5015428571428502E-2</v>
      </c>
      <c r="AI41">
        <v>6.3364714285714205E-2</v>
      </c>
    </row>
    <row r="42" spans="1:35" x14ac:dyDescent="0.3">
      <c r="A42" t="s">
        <v>62</v>
      </c>
      <c r="B42">
        <v>40</v>
      </c>
      <c r="C42" t="str">
        <f>LEFT(Table112[[#This Row],[Contingency id]])</f>
        <v>A</v>
      </c>
      <c r="D42" s="1">
        <v>3.1555221637866202</v>
      </c>
      <c r="E42">
        <v>1.01680672268907</v>
      </c>
      <c r="F42">
        <v>1331</v>
      </c>
      <c r="G42">
        <v>193</v>
      </c>
      <c r="H42">
        <v>1309</v>
      </c>
      <c r="I42" s="2">
        <v>8.5193839218632605E-2</v>
      </c>
      <c r="J42" s="2">
        <f>AVERAGE(Table112[[#This Row],[Estimated costs 1]:[Estimated costs 20]])</f>
        <v>2.4261720510894019E-2</v>
      </c>
      <c r="K42" s="2">
        <f>(Table112[[#This Row],[Mean]]-Table112[[#This Row],[Actual cost]])/Table112[[#This Row],[Actual cost]]*100</f>
        <v>-71.52174296473332</v>
      </c>
      <c r="L42" s="2">
        <f>_xlfn.STDEV.P(Table112[[#This Row],[Estimated costs 1]:[Estimated costs 20]])</f>
        <v>8.1338243510193711E-3</v>
      </c>
      <c r="M42" s="2">
        <f>Table112[[#This Row],[Dev]]/Table112[[#This Row],[Mean]]*100</f>
        <v>33.525340246859713</v>
      </c>
      <c r="N42" s="2">
        <f>Table112[[#This Row],[Estimated costs 1]]-Table112[[#This Row],[Actual cost]]</f>
        <v>-7.6260706235912842E-2</v>
      </c>
      <c r="O42" s="2">
        <f>Table112[[#This Row],[Diff 1]]/Table112[[#This Row],[Actual cost]]*100</f>
        <v>-89.514343918936788</v>
      </c>
      <c r="P42">
        <v>8.9331329827197596E-3</v>
      </c>
      <c r="Q42">
        <v>7.8782870022539395E-3</v>
      </c>
      <c r="R42">
        <v>3.09151014274981E-2</v>
      </c>
      <c r="S42">
        <v>3.2210368144252398E-2</v>
      </c>
      <c r="T42">
        <v>3.2699474079639301E-2</v>
      </c>
      <c r="U42">
        <v>3.4616078136739198E-2</v>
      </c>
      <c r="V42">
        <v>2.7087152516904502E-2</v>
      </c>
      <c r="W42">
        <v>3.1398196844477803E-2</v>
      </c>
      <c r="X42">
        <v>3.1660405709992401E-2</v>
      </c>
      <c r="Y42">
        <v>2.47347858752817E-2</v>
      </c>
      <c r="Z42">
        <v>1.7298271975957898E-2</v>
      </c>
      <c r="AA42">
        <v>2.05649887302779E-2</v>
      </c>
      <c r="AB42">
        <v>1.5752817430503298E-2</v>
      </c>
      <c r="AC42">
        <v>3.6049586776859502E-2</v>
      </c>
      <c r="AD42">
        <v>2.52449286250939E-2</v>
      </c>
      <c r="AE42">
        <v>2.2576258452291501E-2</v>
      </c>
      <c r="AF42">
        <v>1.9260706235912799E-2</v>
      </c>
      <c r="AG42">
        <v>3.0284748309541601E-2</v>
      </c>
      <c r="AH42">
        <v>1.94320060105184E-2</v>
      </c>
      <c r="AI42">
        <v>1.6637114951164499E-2</v>
      </c>
    </row>
    <row r="43" spans="1:35" hidden="1" x14ac:dyDescent="0.3">
      <c r="A43" t="s">
        <v>63</v>
      </c>
      <c r="B43">
        <v>41</v>
      </c>
      <c r="C43" t="str">
        <f>LEFT(Table112[[#This Row],[Contingency id]])</f>
        <v>B</v>
      </c>
      <c r="D43" s="1">
        <v>3.5593220338983</v>
      </c>
      <c r="E43">
        <v>1.02966841186736</v>
      </c>
      <c r="F43">
        <v>590</v>
      </c>
      <c r="G43">
        <v>157</v>
      </c>
      <c r="H43">
        <v>573</v>
      </c>
      <c r="I43" s="2">
        <v>8.0925593220338904E-2</v>
      </c>
      <c r="J43" s="2">
        <f>AVERAGE(Table112[[#This Row],[Estimated costs 1]:[Estimated costs 20]])</f>
        <v>4.2647211864406745E-2</v>
      </c>
      <c r="K43" s="2">
        <f>(Table112[[#This Row],[Mean]]-Table112[[#This Row],[Actual cost]])/Table112[[#This Row],[Actual cost]]*100</f>
        <v>-47.300711471722288</v>
      </c>
      <c r="L43" s="2">
        <f>_xlfn.STDEV.P(Table112[[#This Row],[Estimated costs 1]:[Estimated costs 20]])</f>
        <v>8.1837133789963244E-3</v>
      </c>
      <c r="M43" s="2">
        <f>Table112[[#This Row],[Dev]]/Table112[[#This Row],[Mean]]*100</f>
        <v>19.189328026919458</v>
      </c>
      <c r="N43" s="2">
        <f>Table112[[#This Row],[Estimated costs 1]]-Table112[[#This Row],[Actual cost]]</f>
        <v>-3.0794915254237207E-2</v>
      </c>
      <c r="O43" s="2">
        <f>Table112[[#This Row],[Diff 1]]/Table112[[#This Row],[Actual cost]]*100</f>
        <v>-38.053369804025813</v>
      </c>
      <c r="P43">
        <v>5.0130677966101697E-2</v>
      </c>
      <c r="Q43">
        <v>4.1718813559321999E-2</v>
      </c>
      <c r="R43">
        <v>5.5011525423728801E-2</v>
      </c>
      <c r="S43">
        <v>4.4342881355932201E-2</v>
      </c>
      <c r="T43">
        <v>5.4397966101694901E-2</v>
      </c>
      <c r="U43">
        <v>4.2364067796610103E-2</v>
      </c>
      <c r="V43">
        <v>3.7650847457627097E-2</v>
      </c>
      <c r="W43">
        <v>4.80081355932203E-2</v>
      </c>
      <c r="X43">
        <v>3.4557627118643998E-2</v>
      </c>
      <c r="Y43">
        <v>5.2094915254237199E-2</v>
      </c>
      <c r="Z43">
        <v>5.1823389830508403E-2</v>
      </c>
      <c r="AA43">
        <v>3.2723898305084702E-2</v>
      </c>
      <c r="AB43">
        <v>4.4233559322033898E-2</v>
      </c>
      <c r="AC43">
        <v>4.0930169491525399E-2</v>
      </c>
      <c r="AD43">
        <v>3.1369491525423697E-2</v>
      </c>
      <c r="AE43">
        <v>4.1718813559321999E-2</v>
      </c>
      <c r="AF43">
        <v>3.9045423728813498E-2</v>
      </c>
      <c r="AG43">
        <v>4.3099999999999999E-2</v>
      </c>
      <c r="AH43">
        <v>2.1684745762711798E-2</v>
      </c>
      <c r="AI43">
        <v>4.6037288135593199E-2</v>
      </c>
    </row>
    <row r="44" spans="1:35" hidden="1" x14ac:dyDescent="0.3">
      <c r="A44" t="s">
        <v>64</v>
      </c>
      <c r="B44">
        <v>42</v>
      </c>
      <c r="C44" t="str">
        <f>LEFT(Table112[[#This Row],[Contingency id]])</f>
        <v>B</v>
      </c>
      <c r="D44" s="1">
        <v>11.5702479338842</v>
      </c>
      <c r="E44">
        <v>1.0900900900900901</v>
      </c>
      <c r="F44">
        <v>121</v>
      </c>
      <c r="G44">
        <v>78</v>
      </c>
      <c r="H44">
        <v>111</v>
      </c>
      <c r="I44" s="2">
        <v>7.8087355371900799E-2</v>
      </c>
      <c r="J44" s="2">
        <f>AVERAGE(Table112[[#This Row],[Estimated costs 1]:[Estimated costs 20]])</f>
        <v>3.9743801652892513E-2</v>
      </c>
      <c r="K44" s="2">
        <f>(Table112[[#This Row],[Mean]]-Table112[[#This Row],[Actual cost]])/Table112[[#This Row],[Actual cost]]*100</f>
        <v>-49.103409298973325</v>
      </c>
      <c r="L44" s="2">
        <f>_xlfn.STDEV.P(Table112[[#This Row],[Estimated costs 1]:[Estimated costs 20]])</f>
        <v>1.5369276333540693E-2</v>
      </c>
      <c r="M44" s="2">
        <f>Table112[[#This Row],[Dev]]/Table112[[#This Row],[Mean]]*100</f>
        <v>38.670876197929424</v>
      </c>
      <c r="N44" s="2">
        <f>Table112[[#This Row],[Estimated costs 1]]-Table112[[#This Row],[Actual cost]]</f>
        <v>-4.7138842975206596E-2</v>
      </c>
      <c r="O44" s="2">
        <f>Table112[[#This Row],[Diff 1]]/Table112[[#This Row],[Actual cost]]*100</f>
        <v>-60.366806828969885</v>
      </c>
      <c r="P44">
        <v>3.0948512396694199E-2</v>
      </c>
      <c r="Q44">
        <v>4.2581570247933798E-2</v>
      </c>
      <c r="R44">
        <v>3.1250991735537102E-2</v>
      </c>
      <c r="S44">
        <v>3.0850165289256201E-2</v>
      </c>
      <c r="T44">
        <v>2.42757851239669E-2</v>
      </c>
      <c r="U44">
        <v>3.1250991735537102E-2</v>
      </c>
      <c r="V44">
        <v>3.2127024793388401E-2</v>
      </c>
      <c r="W44">
        <v>3.7834462809917299E-2</v>
      </c>
      <c r="X44">
        <v>6.6667520661156998E-2</v>
      </c>
      <c r="Y44">
        <v>3.0850165289256201E-2</v>
      </c>
      <c r="Z44">
        <v>3.3099752066115699E-2</v>
      </c>
      <c r="AA44">
        <v>6.8917107438016503E-2</v>
      </c>
      <c r="AB44">
        <v>2.4365041322313999E-2</v>
      </c>
      <c r="AC44">
        <v>6.9882396694214796E-2</v>
      </c>
      <c r="AD44">
        <v>3.8807190082644598E-2</v>
      </c>
      <c r="AE44">
        <v>2.9671652892561899E-2</v>
      </c>
      <c r="AF44">
        <v>3.3446033057851203E-2</v>
      </c>
      <c r="AG44">
        <v>3.7522892561983399E-2</v>
      </c>
      <c r="AH44">
        <v>2.9022892561983399E-2</v>
      </c>
      <c r="AI44">
        <v>7.1503884297520595E-2</v>
      </c>
    </row>
    <row r="45" spans="1:35" x14ac:dyDescent="0.3">
      <c r="A45" t="s">
        <v>65</v>
      </c>
      <c r="B45">
        <v>43</v>
      </c>
      <c r="C45" t="str">
        <f>LEFT(Table112[[#This Row],[Contingency id]])</f>
        <v>A</v>
      </c>
      <c r="D45" s="1">
        <v>26.950354609929001</v>
      </c>
      <c r="E45">
        <v>1.175</v>
      </c>
      <c r="F45">
        <v>141</v>
      </c>
      <c r="G45">
        <v>86</v>
      </c>
      <c r="H45">
        <v>120</v>
      </c>
      <c r="I45" s="2">
        <v>7.5466666666666599E-2</v>
      </c>
      <c r="J45" s="2">
        <f>AVERAGE(Table112[[#This Row],[Estimated costs 1]:[Estimated costs 20]])</f>
        <v>7.1326914893616949E-2</v>
      </c>
      <c r="K45" s="2">
        <f>(Table112[[#This Row],[Mean]]-Table112[[#This Row],[Actual cost]])/Table112[[#This Row],[Actual cost]]*100</f>
        <v>-5.4855368017442396</v>
      </c>
      <c r="L45" s="2">
        <f>_xlfn.STDEV.P(Table112[[#This Row],[Estimated costs 1]:[Estimated costs 20]])</f>
        <v>4.6318030007790854E-3</v>
      </c>
      <c r="M45" s="2">
        <f>Table112[[#This Row],[Dev]]/Table112[[#This Row],[Mean]]*100</f>
        <v>6.4937660737007228</v>
      </c>
      <c r="N45" s="2">
        <f>Table112[[#This Row],[Estimated costs 1]]-Table112[[#This Row],[Actual cost]]</f>
        <v>-4.3099290780141963E-3</v>
      </c>
      <c r="O45" s="2">
        <f>Table112[[#This Row],[Diff 1]]/Table112[[#This Row],[Actual cost]]*100</f>
        <v>-5.7110367641530919</v>
      </c>
      <c r="P45">
        <v>7.1156737588652402E-2</v>
      </c>
      <c r="Q45">
        <v>7.3626950354609894E-2</v>
      </c>
      <c r="R45">
        <v>6.3575177304964495E-2</v>
      </c>
      <c r="S45">
        <v>7.5466666666666599E-2</v>
      </c>
      <c r="T45">
        <v>7.5466666666666599E-2</v>
      </c>
      <c r="U45">
        <v>6.6045390070921903E-2</v>
      </c>
      <c r="V45">
        <v>7.5466666666666599E-2</v>
      </c>
      <c r="W45">
        <v>6.7885106382978705E-2</v>
      </c>
      <c r="X45">
        <v>7.1156737588652402E-2</v>
      </c>
      <c r="Y45">
        <v>6.1735460992907797E-2</v>
      </c>
      <c r="Z45">
        <v>7.5466666666666599E-2</v>
      </c>
      <c r="AA45">
        <v>7.5466666666666599E-2</v>
      </c>
      <c r="AB45">
        <v>7.5466666666666599E-2</v>
      </c>
      <c r="AC45">
        <v>6.9317021276595697E-2</v>
      </c>
      <c r="AD45">
        <v>7.3626950354609894E-2</v>
      </c>
      <c r="AE45">
        <v>7.3626950354609894E-2</v>
      </c>
      <c r="AF45">
        <v>7.3626950354609894E-2</v>
      </c>
      <c r="AG45">
        <v>7.1156737588652402E-2</v>
      </c>
      <c r="AH45">
        <v>6.1735460992907797E-2</v>
      </c>
      <c r="AI45">
        <v>7.5466666666666599E-2</v>
      </c>
    </row>
    <row r="46" spans="1:35" hidden="1" x14ac:dyDescent="0.3">
      <c r="A46" t="s">
        <v>66</v>
      </c>
      <c r="B46">
        <v>44</v>
      </c>
      <c r="C46" t="str">
        <f>LEFT(Table112[[#This Row],[Contingency id]])</f>
        <v>C</v>
      </c>
      <c r="D46" s="1">
        <v>0.70422535211267601</v>
      </c>
      <c r="E46">
        <v>1</v>
      </c>
      <c r="F46">
        <v>142</v>
      </c>
      <c r="G46">
        <v>84</v>
      </c>
      <c r="H46">
        <v>142</v>
      </c>
      <c r="I46" s="2">
        <v>7.4014084507042194E-2</v>
      </c>
      <c r="J46" s="2">
        <f>AVERAGE(Table112[[#This Row],[Estimated costs 1]:[Estimated costs 20]])</f>
        <v>4.8109154929577416E-2</v>
      </c>
      <c r="K46" s="2">
        <f>(Table112[[#This Row],[Mean]]-Table112[[#This Row],[Actual cost]])/Table112[[#This Row],[Actual cost]]*100</f>
        <v>-35.000000000000014</v>
      </c>
      <c r="L46" s="2">
        <f>_xlfn.STDEV.P(Table112[[#This Row],[Estimated costs 1]:[Estimated costs 20]])</f>
        <v>3.5302468334127091E-2</v>
      </c>
      <c r="M46" s="2">
        <f>Table112[[#This Row],[Dev]]/Table112[[#This Row],[Mean]]*100</f>
        <v>73.379938570534321</v>
      </c>
      <c r="N46" s="2">
        <f>Table112[[#This Row],[Estimated costs 1]]-Table112[[#This Row],[Actual cost]]</f>
        <v>0</v>
      </c>
      <c r="O46" s="2">
        <f>Table112[[#This Row],[Diff 1]]/Table112[[#This Row],[Actual cost]]*100</f>
        <v>0</v>
      </c>
      <c r="P46">
        <v>7.4014084507042194E-2</v>
      </c>
      <c r="Q46">
        <v>0</v>
      </c>
      <c r="R46">
        <v>0</v>
      </c>
      <c r="S46">
        <v>7.4014084507042194E-2</v>
      </c>
      <c r="T46">
        <v>7.4014084507042194E-2</v>
      </c>
      <c r="U46">
        <v>0</v>
      </c>
      <c r="V46">
        <v>7.4014084507042194E-2</v>
      </c>
      <c r="W46">
        <v>7.4014084507042194E-2</v>
      </c>
      <c r="X46">
        <v>7.4014084507042194E-2</v>
      </c>
      <c r="Y46">
        <v>0</v>
      </c>
      <c r="Z46">
        <v>7.4014084507042194E-2</v>
      </c>
      <c r="AA46">
        <v>7.4014084507042194E-2</v>
      </c>
      <c r="AB46">
        <v>0</v>
      </c>
      <c r="AC46">
        <v>7.4014084507042194E-2</v>
      </c>
      <c r="AD46">
        <v>7.4014084507042194E-2</v>
      </c>
      <c r="AE46">
        <v>7.4014084507042194E-2</v>
      </c>
      <c r="AF46">
        <v>7.4014084507042194E-2</v>
      </c>
      <c r="AG46">
        <v>7.4014084507042194E-2</v>
      </c>
      <c r="AH46">
        <v>0</v>
      </c>
      <c r="AI46">
        <v>0</v>
      </c>
    </row>
    <row r="47" spans="1:35" hidden="1" x14ac:dyDescent="0.3">
      <c r="A47" t="s">
        <v>67</v>
      </c>
      <c r="B47">
        <v>45</v>
      </c>
      <c r="C47" t="str">
        <f>LEFT(Table112[[#This Row],[Contingency id]])</f>
        <v>B</v>
      </c>
      <c r="D47" s="1">
        <v>20.8955223880597</v>
      </c>
      <c r="E47">
        <v>1.11666666666666</v>
      </c>
      <c r="F47">
        <v>134</v>
      </c>
      <c r="G47">
        <v>87</v>
      </c>
      <c r="H47">
        <v>120</v>
      </c>
      <c r="I47" s="2">
        <v>7.0814626865671595E-2</v>
      </c>
      <c r="J47" s="2">
        <f>AVERAGE(Table112[[#This Row],[Estimated costs 1]:[Estimated costs 20]])</f>
        <v>5.4581537313432779E-2</v>
      </c>
      <c r="K47" s="2">
        <f>(Table112[[#This Row],[Mean]]-Table112[[#This Row],[Actual cost]])/Table112[[#This Row],[Actual cost]]*100</f>
        <v>-22.923356756551716</v>
      </c>
      <c r="L47" s="2">
        <f>_xlfn.STDEV.P(Table112[[#This Row],[Estimated costs 1]:[Estimated costs 20]])</f>
        <v>5.7765772833480201E-3</v>
      </c>
      <c r="M47" s="2">
        <f>Table112[[#This Row],[Dev]]/Table112[[#This Row],[Mean]]*100</f>
        <v>10.583390588975544</v>
      </c>
      <c r="N47" s="2">
        <f>Table112[[#This Row],[Estimated costs 1]]-Table112[[#This Row],[Actual cost]]</f>
        <v>-2.5083582089552192E-2</v>
      </c>
      <c r="O47" s="2">
        <f>Table112[[#This Row],[Diff 1]]/Table112[[#This Row],[Actual cost]]*100</f>
        <v>-35.421470393585899</v>
      </c>
      <c r="P47">
        <v>4.5731044776119403E-2</v>
      </c>
      <c r="Q47">
        <v>5.8692985074626801E-2</v>
      </c>
      <c r="R47">
        <v>5.5943731343283502E-2</v>
      </c>
      <c r="S47">
        <v>5.5600149253731301E-2</v>
      </c>
      <c r="T47">
        <v>4.4274328358208902E-2</v>
      </c>
      <c r="U47">
        <v>5.4328059701492501E-2</v>
      </c>
      <c r="V47">
        <v>5.5605671641790998E-2</v>
      </c>
      <c r="W47">
        <v>5.2106865671641703E-2</v>
      </c>
      <c r="X47">
        <v>6.1359402985074599E-2</v>
      </c>
      <c r="Y47">
        <v>5.7763134328358202E-2</v>
      </c>
      <c r="Z47">
        <v>5.2983731343283498E-2</v>
      </c>
      <c r="AA47">
        <v>4.8612089552238801E-2</v>
      </c>
      <c r="AB47">
        <v>5.69426865671641E-2</v>
      </c>
      <c r="AC47">
        <v>4.4024029850746202E-2</v>
      </c>
      <c r="AD47">
        <v>4.6648955223880503E-2</v>
      </c>
      <c r="AE47">
        <v>5.7754179104477603E-2</v>
      </c>
      <c r="AF47">
        <v>6.1359402985074599E-2</v>
      </c>
      <c r="AG47">
        <v>6.2218358208955202E-2</v>
      </c>
      <c r="AH47">
        <v>5.7400447761193997E-2</v>
      </c>
      <c r="AI47">
        <v>6.2281492537313403E-2</v>
      </c>
    </row>
    <row r="48" spans="1:35" x14ac:dyDescent="0.3">
      <c r="A48" t="s">
        <v>68</v>
      </c>
      <c r="B48">
        <v>46</v>
      </c>
      <c r="C48" t="str">
        <f>LEFT(Table112[[#This Row],[Contingency id]])</f>
        <v>A</v>
      </c>
      <c r="D48" s="1">
        <v>3.2733224222585902</v>
      </c>
      <c r="E48">
        <v>1.06076388888888</v>
      </c>
      <c r="F48">
        <v>611</v>
      </c>
      <c r="G48">
        <v>163</v>
      </c>
      <c r="H48">
        <v>576</v>
      </c>
      <c r="I48" s="2">
        <v>6.76204582651391E-2</v>
      </c>
      <c r="J48" s="2">
        <f>AVERAGE(Table112[[#This Row],[Estimated costs 1]:[Estimated costs 20]])</f>
        <v>2.0660556464811741E-2</v>
      </c>
      <c r="K48" s="2">
        <f>(Table112[[#This Row],[Mean]]-Table112[[#This Row],[Actual cost]])/Table112[[#This Row],[Actual cost]]*100</f>
        <v>-69.446293333591555</v>
      </c>
      <c r="L48" s="2">
        <f>_xlfn.STDEV.P(Table112[[#This Row],[Estimated costs 1]:[Estimated costs 20]])</f>
        <v>1.4237968947159457E-2</v>
      </c>
      <c r="M48" s="2">
        <f>Table112[[#This Row],[Dev]]/Table112[[#This Row],[Mean]]*100</f>
        <v>68.913772827992375</v>
      </c>
      <c r="N48" s="2">
        <f>Table112[[#This Row],[Estimated costs 1]]-Table112[[#This Row],[Actual cost]]</f>
        <v>-1.9930114566284803E-2</v>
      </c>
      <c r="O48" s="2">
        <f>Table112[[#This Row],[Diff 1]]/Table112[[#This Row],[Actual cost]]*100</f>
        <v>-29.473498224663068</v>
      </c>
      <c r="P48">
        <v>4.7690343698854297E-2</v>
      </c>
      <c r="Q48">
        <v>4.1096890343698803E-2</v>
      </c>
      <c r="R48">
        <v>1.3431751227495899E-2</v>
      </c>
      <c r="S48">
        <v>1.8811456628477899E-2</v>
      </c>
      <c r="T48">
        <v>7.6788870703764301E-3</v>
      </c>
      <c r="U48">
        <v>1.20281505728314E-2</v>
      </c>
      <c r="V48">
        <v>9.6445171849427105E-3</v>
      </c>
      <c r="W48">
        <v>4.9750900163666102E-2</v>
      </c>
      <c r="X48">
        <v>1.49816693944353E-2</v>
      </c>
      <c r="Y48">
        <v>8.1558101472995002E-3</v>
      </c>
      <c r="Z48">
        <v>1.51846153846153E-2</v>
      </c>
      <c r="AA48">
        <v>1.34929623567921E-2</v>
      </c>
      <c r="AB48">
        <v>1.50274959083469E-2</v>
      </c>
      <c r="AC48">
        <v>1.00199672667757E-2</v>
      </c>
      <c r="AD48">
        <v>1.3477577741407501E-2</v>
      </c>
      <c r="AE48">
        <v>1.8088543371521999E-2</v>
      </c>
      <c r="AF48">
        <v>1.6172013093289601E-2</v>
      </c>
      <c r="AG48">
        <v>5.2394599018003203E-2</v>
      </c>
      <c r="AH48">
        <v>1.0111620294599E-2</v>
      </c>
      <c r="AI48">
        <v>2.59713584288052E-2</v>
      </c>
    </row>
    <row r="49" spans="1:35" x14ac:dyDescent="0.3">
      <c r="A49" t="s">
        <v>69</v>
      </c>
      <c r="B49">
        <v>47</v>
      </c>
      <c r="C49" t="str">
        <f>LEFT(Table112[[#This Row],[Contingency id]])</f>
        <v>A</v>
      </c>
      <c r="D49" s="1">
        <v>13.1944444444444</v>
      </c>
      <c r="E49">
        <v>1.02857142857142</v>
      </c>
      <c r="F49">
        <v>144</v>
      </c>
      <c r="G49">
        <v>75</v>
      </c>
      <c r="H49">
        <v>140</v>
      </c>
      <c r="I49" s="2">
        <v>6.24097222222222E-2</v>
      </c>
      <c r="J49" s="2">
        <f>AVERAGE(Table112[[#This Row],[Estimated costs 1]:[Estimated costs 20]])</f>
        <v>4.299902777777774E-2</v>
      </c>
      <c r="K49" s="2">
        <f>(Table112[[#This Row],[Mean]]-Table112[[#This Row],[Actual cost]])/Table112[[#This Row],[Actual cost]]*100</f>
        <v>-31.102036274618929</v>
      </c>
      <c r="L49" s="2">
        <f>_xlfn.STDEV.P(Table112[[#This Row],[Estimated costs 1]:[Estimated costs 20]])</f>
        <v>8.0289584249312682E-3</v>
      </c>
      <c r="M49" s="2">
        <f>Table112[[#This Row],[Dev]]/Table112[[#This Row],[Mean]]*100</f>
        <v>18.672418517054709</v>
      </c>
      <c r="N49" s="2">
        <f>Table112[[#This Row],[Estimated costs 1]]-Table112[[#This Row],[Actual cost]]</f>
        <v>-1.6118055555555601E-2</v>
      </c>
      <c r="O49" s="2">
        <f>Table112[[#This Row],[Diff 1]]/Table112[[#This Row],[Actual cost]]*100</f>
        <v>-25.826193390452957</v>
      </c>
      <c r="P49">
        <v>4.6291666666666599E-2</v>
      </c>
      <c r="Q49">
        <v>5.79868055555555E-2</v>
      </c>
      <c r="R49">
        <v>4.4392361111111098E-2</v>
      </c>
      <c r="S49">
        <v>4.1297916666666601E-2</v>
      </c>
      <c r="T49">
        <v>2.7714583333333299E-2</v>
      </c>
      <c r="U49">
        <v>4.7323611111111101E-2</v>
      </c>
      <c r="V49">
        <v>5.0170833333333303E-2</v>
      </c>
      <c r="W49">
        <v>4.6060416666666597E-2</v>
      </c>
      <c r="X49">
        <v>4.8975694444444398E-2</v>
      </c>
      <c r="Y49">
        <v>5.1746527777777697E-2</v>
      </c>
      <c r="Z49">
        <v>3.0711111111111099E-2</v>
      </c>
      <c r="AA49">
        <v>3.2286805555555499E-2</v>
      </c>
      <c r="AB49">
        <v>4.5720833333333301E-2</v>
      </c>
      <c r="AC49">
        <v>4.1148611111111101E-2</v>
      </c>
      <c r="AD49">
        <v>4.4392361111111098E-2</v>
      </c>
      <c r="AE49">
        <v>4.5720833333333301E-2</v>
      </c>
      <c r="AF49">
        <v>3.8624999999999902E-2</v>
      </c>
      <c r="AG49">
        <v>3.5381250000000003E-2</v>
      </c>
      <c r="AH49">
        <v>5.3387499999999997E-2</v>
      </c>
      <c r="AI49">
        <v>3.0645833333333299E-2</v>
      </c>
    </row>
    <row r="50" spans="1:35" hidden="1" x14ac:dyDescent="0.3">
      <c r="A50" t="s">
        <v>70</v>
      </c>
      <c r="B50">
        <v>48</v>
      </c>
      <c r="C50" t="str">
        <f>LEFT(Table112[[#This Row],[Contingency id]])</f>
        <v>C</v>
      </c>
      <c r="D50" s="1">
        <v>17.948717948717899</v>
      </c>
      <c r="E50">
        <v>1.0934579439252301</v>
      </c>
      <c r="F50">
        <v>117</v>
      </c>
      <c r="G50">
        <v>78</v>
      </c>
      <c r="H50">
        <v>107</v>
      </c>
      <c r="I50" s="2">
        <v>6.1565042735042701E-2</v>
      </c>
      <c r="J50" s="2">
        <f>AVERAGE(Table112[[#This Row],[Estimated costs 1]:[Estimated costs 20]])</f>
        <v>4.8964709401709369E-2</v>
      </c>
      <c r="K50" s="2">
        <f>(Table112[[#This Row],[Mean]]-Table112[[#This Row],[Actual cost]])/Table112[[#This Row],[Actual cost]]*100</f>
        <v>-20.466701188792072</v>
      </c>
      <c r="L50" s="2">
        <f>_xlfn.STDEV.P(Table112[[#This Row],[Estimated costs 1]:[Estimated costs 20]])</f>
        <v>6.1872157473289897E-3</v>
      </c>
      <c r="M50" s="2">
        <f>Table112[[#This Row],[Dev]]/Table112[[#This Row],[Mean]]*100</f>
        <v>12.63607161755767</v>
      </c>
      <c r="N50" s="2">
        <f>Table112[[#This Row],[Estimated costs 1]]-Table112[[#This Row],[Actual cost]]</f>
        <v>-1.7907692307692298E-2</v>
      </c>
      <c r="O50" s="2">
        <f>Table112[[#This Row],[Diff 1]]/Table112[[#This Row],[Actual cost]]*100</f>
        <v>-29.08743584368419</v>
      </c>
      <c r="P50">
        <v>4.3657350427350403E-2</v>
      </c>
      <c r="Q50">
        <v>5.1918034188034097E-2</v>
      </c>
      <c r="R50">
        <v>5.3818034188034103E-2</v>
      </c>
      <c r="S50">
        <v>5.6753931623931601E-2</v>
      </c>
      <c r="T50">
        <v>4.1199145299145298E-2</v>
      </c>
      <c r="U50">
        <v>5.3759059829059798E-2</v>
      </c>
      <c r="V50">
        <v>5.4295726495726497E-2</v>
      </c>
      <c r="W50">
        <v>5.1300854700854603E-2</v>
      </c>
      <c r="X50">
        <v>4.1199145299145298E-2</v>
      </c>
      <c r="Y50">
        <v>5.1300854700854603E-2</v>
      </c>
      <c r="Z50">
        <v>4.0662478632478599E-2</v>
      </c>
      <c r="AA50">
        <v>4.1199145299145298E-2</v>
      </c>
      <c r="AB50">
        <v>5.1918034188034097E-2</v>
      </c>
      <c r="AC50">
        <v>4.0721452991452897E-2</v>
      </c>
      <c r="AD50">
        <v>4.3657350427350403E-2</v>
      </c>
      <c r="AE50">
        <v>5.86539316239316E-2</v>
      </c>
      <c r="AF50">
        <v>5.4211965811965801E-2</v>
      </c>
      <c r="AG50">
        <v>4.5557350427350402E-2</v>
      </c>
      <c r="AH50">
        <v>4.5473589743589699E-2</v>
      </c>
      <c r="AI50">
        <v>5.80367521367521E-2</v>
      </c>
    </row>
    <row r="51" spans="1:35" x14ac:dyDescent="0.3">
      <c r="A51" t="s">
        <v>71</v>
      </c>
      <c r="B51">
        <v>49</v>
      </c>
      <c r="C51" t="str">
        <f>LEFT(Table112[[#This Row],[Contingency id]])</f>
        <v>A</v>
      </c>
      <c r="D51" s="1">
        <v>23.239436619718301</v>
      </c>
      <c r="E51">
        <v>1.05185185185185</v>
      </c>
      <c r="F51">
        <v>142</v>
      </c>
      <c r="G51">
        <v>83</v>
      </c>
      <c r="H51">
        <v>135</v>
      </c>
      <c r="I51" s="2">
        <v>6.1104929577464703E-2</v>
      </c>
      <c r="J51" s="2">
        <f>AVERAGE(Table112[[#This Row],[Estimated costs 1]:[Estimated costs 20]])</f>
        <v>5.3074330985915429E-2</v>
      </c>
      <c r="K51" s="2">
        <f>(Table112[[#This Row],[Mean]]-Table112[[#This Row],[Actual cost]])/Table112[[#This Row],[Actual cost]]*100</f>
        <v>-13.14230888911937</v>
      </c>
      <c r="L51" s="2">
        <f>_xlfn.STDEV.P(Table112[[#This Row],[Estimated costs 1]:[Estimated costs 20]])</f>
        <v>7.2477968814492243E-3</v>
      </c>
      <c r="M51" s="2">
        <f>Table112[[#This Row],[Dev]]/Table112[[#This Row],[Mean]]*100</f>
        <v>13.65593639488853</v>
      </c>
      <c r="N51" s="2">
        <f>Table112[[#This Row],[Estimated costs 1]]-Table112[[#This Row],[Actual cost]]</f>
        <v>-5.2119718309859009E-3</v>
      </c>
      <c r="O51" s="2">
        <f>Table112[[#This Row],[Diff 1]]/Table112[[#This Row],[Actual cost]]*100</f>
        <v>-8.5295439615530775</v>
      </c>
      <c r="P51">
        <v>5.5892957746478802E-2</v>
      </c>
      <c r="Q51">
        <v>5.4262676056338E-2</v>
      </c>
      <c r="R51">
        <v>5.94746478873239E-2</v>
      </c>
      <c r="S51">
        <v>5.7914084507042198E-2</v>
      </c>
      <c r="T51">
        <v>5.5785211267605599E-2</v>
      </c>
      <c r="U51">
        <v>5.7415492957746402E-2</v>
      </c>
      <c r="V51">
        <v>5.7453521126760498E-2</v>
      </c>
      <c r="W51">
        <v>3.9039436619718301E-2</v>
      </c>
      <c r="X51">
        <v>4.2583098591549198E-2</v>
      </c>
      <c r="Y51">
        <v>5.9083802816901398E-2</v>
      </c>
      <c r="Z51">
        <v>5.5930985915492899E-2</v>
      </c>
      <c r="AA51">
        <v>4.2192253521126703E-2</v>
      </c>
      <c r="AB51">
        <v>5.6283802816901402E-2</v>
      </c>
      <c r="AC51">
        <v>5.7415492957746402E-2</v>
      </c>
      <c r="AD51">
        <v>5.9582394366197097E-2</v>
      </c>
      <c r="AE51">
        <v>5.7415492957746402E-2</v>
      </c>
      <c r="AF51">
        <v>5.7806338028169001E-2</v>
      </c>
      <c r="AG51">
        <v>5.5892957746478802E-2</v>
      </c>
      <c r="AH51">
        <v>3.9392253521126699E-2</v>
      </c>
      <c r="AI51">
        <v>4.0669718309859097E-2</v>
      </c>
    </row>
    <row r="52" spans="1:35" hidden="1" x14ac:dyDescent="0.3">
      <c r="A52" t="s">
        <v>72</v>
      </c>
      <c r="B52">
        <v>50</v>
      </c>
      <c r="C52" t="str">
        <f>LEFT(Table112[[#This Row],[Contingency id]])</f>
        <v>C</v>
      </c>
      <c r="D52" s="1">
        <v>13.5416666666666</v>
      </c>
      <c r="E52">
        <v>1.0378378378378299</v>
      </c>
      <c r="F52">
        <v>192</v>
      </c>
      <c r="G52">
        <v>110</v>
      </c>
      <c r="H52">
        <v>185</v>
      </c>
      <c r="I52" s="2">
        <v>5.7525468750000003E-2</v>
      </c>
      <c r="J52" s="2">
        <f>AVERAGE(Table112[[#This Row],[Estimated costs 1]:[Estimated costs 20]])</f>
        <v>3.9899505208333297E-2</v>
      </c>
      <c r="K52" s="2">
        <f>(Table112[[#This Row],[Mean]]-Table112[[#This Row],[Actual cost]])/Table112[[#This Row],[Actual cost]]*100</f>
        <v>-30.640277992809413</v>
      </c>
      <c r="L52" s="2">
        <f>_xlfn.STDEV.P(Table112[[#This Row],[Estimated costs 1]:[Estimated costs 20]])</f>
        <v>5.6883618024457716E-3</v>
      </c>
      <c r="M52" s="2">
        <f>Table112[[#This Row],[Dev]]/Table112[[#This Row],[Mean]]*100</f>
        <v>14.256722665467331</v>
      </c>
      <c r="N52" s="2">
        <f>Table112[[#This Row],[Estimated costs 1]]-Table112[[#This Row],[Actual cost]]</f>
        <v>-1.9356250000000005E-2</v>
      </c>
      <c r="O52" s="2">
        <f>Table112[[#This Row],[Diff 1]]/Table112[[#This Row],[Actual cost]]*100</f>
        <v>-33.648139546885488</v>
      </c>
      <c r="P52">
        <v>3.8169218749999997E-2</v>
      </c>
      <c r="Q52">
        <v>3.64994270833333E-2</v>
      </c>
      <c r="R52">
        <v>3.688484375E-2</v>
      </c>
      <c r="S52">
        <v>4.4577031250000003E-2</v>
      </c>
      <c r="T52">
        <v>4.7562447916666598E-2</v>
      </c>
      <c r="U52">
        <v>4.0665052083333299E-2</v>
      </c>
      <c r="V52">
        <v>3.1152552083333299E-2</v>
      </c>
      <c r="W52">
        <v>4.77640104166666E-2</v>
      </c>
      <c r="X52">
        <v>4.1320781250000001E-2</v>
      </c>
      <c r="Y52">
        <v>3.808484375E-2</v>
      </c>
      <c r="Z52">
        <v>4.3866093750000001E-2</v>
      </c>
      <c r="AA52">
        <v>3.3620260416666603E-2</v>
      </c>
      <c r="AB52">
        <v>4.0581197916666603E-2</v>
      </c>
      <c r="AC52">
        <v>5.32853645833333E-2</v>
      </c>
      <c r="AD52">
        <v>4.3958802083333297E-2</v>
      </c>
      <c r="AE52">
        <v>3.5290052083333301E-2</v>
      </c>
      <c r="AF52">
        <v>3.3340572916666603E-2</v>
      </c>
      <c r="AG52">
        <v>3.2798385416666603E-2</v>
      </c>
      <c r="AH52">
        <v>4.3279114583333299E-2</v>
      </c>
      <c r="AI52">
        <v>3.5290052083333301E-2</v>
      </c>
    </row>
    <row r="53" spans="1:35" x14ac:dyDescent="0.3">
      <c r="A53" t="s">
        <v>73</v>
      </c>
      <c r="B53">
        <v>51</v>
      </c>
      <c r="C53" t="str">
        <f>LEFT(Table112[[#This Row],[Contingency id]])</f>
        <v>A</v>
      </c>
      <c r="D53" s="1">
        <v>16.438356164383499</v>
      </c>
      <c r="E53">
        <v>1.0579710144927501</v>
      </c>
      <c r="F53">
        <v>73</v>
      </c>
      <c r="G53">
        <v>51</v>
      </c>
      <c r="H53">
        <v>69</v>
      </c>
      <c r="I53" s="2">
        <v>5.3174657534246501E-2</v>
      </c>
      <c r="J53" s="2">
        <f>AVERAGE(Table112[[#This Row],[Estimated costs 1]:[Estimated costs 20]])</f>
        <v>4.619191780821913E-2</v>
      </c>
      <c r="K53" s="2">
        <f>(Table112[[#This Row],[Mean]]-Table112[[#This Row],[Actual cost]])/Table112[[#This Row],[Actual cost]]*100</f>
        <v>-13.131706060410867</v>
      </c>
      <c r="L53" s="2">
        <f>_xlfn.STDEV.P(Table112[[#This Row],[Estimated costs 1]:[Estimated costs 20]])</f>
        <v>4.7018258312590509E-3</v>
      </c>
      <c r="M53" s="2">
        <f>Table112[[#This Row],[Dev]]/Table112[[#This Row],[Mean]]*100</f>
        <v>10.17889287641232</v>
      </c>
      <c r="N53" s="2">
        <f>Table112[[#This Row],[Estimated costs 1]]-Table112[[#This Row],[Actual cost]]</f>
        <v>-1.5424657534246003E-3</v>
      </c>
      <c r="O53" s="2">
        <f>Table112[[#This Row],[Diff 1]]/Table112[[#This Row],[Actual cost]]*100</f>
        <v>-2.9007535261156949</v>
      </c>
      <c r="P53">
        <v>5.1632191780821901E-2</v>
      </c>
      <c r="Q53">
        <v>5.1632191780821901E-2</v>
      </c>
      <c r="R53">
        <v>4.3618493150684903E-2</v>
      </c>
      <c r="S53">
        <v>4.2076027397260199E-2</v>
      </c>
      <c r="T53">
        <v>4.2076027397260199E-2</v>
      </c>
      <c r="U53">
        <v>4.2076027397260199E-2</v>
      </c>
      <c r="V53">
        <v>4.3618493150684903E-2</v>
      </c>
      <c r="W53">
        <v>5.3174657534246501E-2</v>
      </c>
      <c r="X53">
        <v>4.2076027397260199E-2</v>
      </c>
      <c r="Y53">
        <v>4.3618493150684903E-2</v>
      </c>
      <c r="Z53">
        <v>4.3618493150684903E-2</v>
      </c>
      <c r="AA53">
        <v>4.2076027397260199E-2</v>
      </c>
      <c r="AB53">
        <v>4.2076027397260199E-2</v>
      </c>
      <c r="AC53">
        <v>5.3174657534246501E-2</v>
      </c>
      <c r="AD53">
        <v>4.3618493150684903E-2</v>
      </c>
      <c r="AE53">
        <v>5.3174657534246501E-2</v>
      </c>
      <c r="AF53">
        <v>5.1632191780821901E-2</v>
      </c>
      <c r="AG53">
        <v>4.2076027397260199E-2</v>
      </c>
      <c r="AH53">
        <v>4.3618493150684903E-2</v>
      </c>
      <c r="AI53">
        <v>5.3174657534246501E-2</v>
      </c>
    </row>
    <row r="54" spans="1:35" hidden="1" x14ac:dyDescent="0.3">
      <c r="A54" t="s">
        <v>74</v>
      </c>
      <c r="B54">
        <v>52</v>
      </c>
      <c r="C54" t="str">
        <f>LEFT(Table112[[#This Row],[Contingency id]])</f>
        <v>B</v>
      </c>
      <c r="D54" s="1">
        <v>26.6666666666666</v>
      </c>
      <c r="E54">
        <v>1.03448275862068</v>
      </c>
      <c r="F54">
        <v>60</v>
      </c>
      <c r="G54">
        <v>47</v>
      </c>
      <c r="H54">
        <v>58</v>
      </c>
      <c r="I54" s="2">
        <v>5.2759E-2</v>
      </c>
      <c r="J54" s="2">
        <f>AVERAGE(Table112[[#This Row],[Estimated costs 1]:[Estimated costs 20]])</f>
        <v>4.4017166666666621E-2</v>
      </c>
      <c r="K54" s="2">
        <f>(Table112[[#This Row],[Mean]]-Table112[[#This Row],[Actual cost]])/Table112[[#This Row],[Actual cost]]*100</f>
        <v>-16.569368891247709</v>
      </c>
      <c r="L54" s="2">
        <f>_xlfn.STDEV.P(Table112[[#This Row],[Estimated costs 1]:[Estimated costs 20]])</f>
        <v>3.7476929533010418E-3</v>
      </c>
      <c r="M54" s="2">
        <f>Table112[[#This Row],[Dev]]/Table112[[#This Row],[Mean]]*100</f>
        <v>8.5141621715036457</v>
      </c>
      <c r="N54" s="2">
        <f>Table112[[#This Row],[Estimated costs 1]]-Table112[[#This Row],[Actual cost]]</f>
        <v>-7.9600000000000018E-3</v>
      </c>
      <c r="O54" s="2">
        <f>Table112[[#This Row],[Diff 1]]/Table112[[#This Row],[Actual cost]]*100</f>
        <v>-15.08747322731667</v>
      </c>
      <c r="P54">
        <v>4.4798999999999999E-2</v>
      </c>
      <c r="Q54">
        <v>4.4798999999999999E-2</v>
      </c>
      <c r="R54">
        <v>4.14323333333333E-2</v>
      </c>
      <c r="S54">
        <v>4.5517333333333299E-2</v>
      </c>
      <c r="T54">
        <v>4.5517333333333299E-2</v>
      </c>
      <c r="U54">
        <v>4.4798999999999999E-2</v>
      </c>
      <c r="V54">
        <v>4.5517333333333299E-2</v>
      </c>
      <c r="W54">
        <v>5.2759E-2</v>
      </c>
      <c r="X54">
        <v>3.9995666666666603E-2</v>
      </c>
      <c r="Y54">
        <v>3.9995666666666603E-2</v>
      </c>
      <c r="Z54">
        <v>3.9487333333333298E-2</v>
      </c>
      <c r="AA54">
        <v>4.9392333333333302E-2</v>
      </c>
      <c r="AB54">
        <v>4.74473333333333E-2</v>
      </c>
      <c r="AC54">
        <v>4.0205666666666598E-2</v>
      </c>
      <c r="AD54">
        <v>3.9487333333333298E-2</v>
      </c>
      <c r="AE54">
        <v>3.9487333333333298E-2</v>
      </c>
      <c r="AF54">
        <v>4.8673999999999898E-2</v>
      </c>
      <c r="AG54">
        <v>4.5517333333333299E-2</v>
      </c>
      <c r="AH54">
        <v>4.5307333333333297E-2</v>
      </c>
      <c r="AI54">
        <v>4.0205666666666598E-2</v>
      </c>
    </row>
    <row r="55" spans="1:35" hidden="1" x14ac:dyDescent="0.3">
      <c r="A55" t="s">
        <v>75</v>
      </c>
      <c r="B55">
        <v>53</v>
      </c>
      <c r="C55" t="str">
        <f>LEFT(Table112[[#This Row],[Contingency id]])</f>
        <v>B</v>
      </c>
      <c r="D55" s="1">
        <v>3.5714285714285698</v>
      </c>
      <c r="E55">
        <v>1</v>
      </c>
      <c r="F55">
        <v>56</v>
      </c>
      <c r="G55">
        <v>44</v>
      </c>
      <c r="H55">
        <v>56</v>
      </c>
      <c r="I55" s="2">
        <v>5.2726249999999898E-2</v>
      </c>
      <c r="J55" s="2">
        <f>AVERAGE(Table112[[#This Row],[Estimated costs 1]:[Estimated costs 20]])</f>
        <v>5.2726249999999884E-2</v>
      </c>
      <c r="K55" s="2">
        <f>(Table112[[#This Row],[Mean]]-Table112[[#This Row],[Actual cost]])/Table112[[#This Row],[Actual cost]]*100</f>
        <v>-2.6320452920157386E-14</v>
      </c>
      <c r="L55" s="2">
        <f>_xlfn.STDEV.P(Table112[[#This Row],[Estimated costs 1]:[Estimated costs 20]])</f>
        <v>1.3877787807814457E-17</v>
      </c>
      <c r="M55" s="2">
        <f>Table112[[#This Row],[Dev]]/Table112[[#This Row],[Mean]]*100</f>
        <v>2.6320452920157396E-14</v>
      </c>
      <c r="N55" s="2">
        <f>Table112[[#This Row],[Estimated costs 1]]-Table112[[#This Row],[Actual cost]]</f>
        <v>0</v>
      </c>
      <c r="O55" s="2">
        <f>Table112[[#This Row],[Diff 1]]/Table112[[#This Row],[Actual cost]]*100</f>
        <v>0</v>
      </c>
      <c r="P55">
        <v>5.2726249999999898E-2</v>
      </c>
      <c r="Q55">
        <v>5.2726249999999898E-2</v>
      </c>
      <c r="R55">
        <v>5.2726249999999898E-2</v>
      </c>
      <c r="S55">
        <v>5.2726249999999898E-2</v>
      </c>
      <c r="T55">
        <v>5.2726249999999898E-2</v>
      </c>
      <c r="U55">
        <v>5.2726249999999898E-2</v>
      </c>
      <c r="V55">
        <v>5.2726249999999898E-2</v>
      </c>
      <c r="W55">
        <v>5.2726249999999898E-2</v>
      </c>
      <c r="X55">
        <v>5.2726249999999898E-2</v>
      </c>
      <c r="Y55">
        <v>5.2726249999999898E-2</v>
      </c>
      <c r="Z55">
        <v>5.2726249999999898E-2</v>
      </c>
      <c r="AA55">
        <v>5.2726249999999898E-2</v>
      </c>
      <c r="AB55">
        <v>5.2726249999999898E-2</v>
      </c>
      <c r="AC55">
        <v>5.2726249999999898E-2</v>
      </c>
      <c r="AD55">
        <v>5.2726249999999898E-2</v>
      </c>
      <c r="AE55">
        <v>5.2726249999999898E-2</v>
      </c>
      <c r="AF55">
        <v>5.2726249999999898E-2</v>
      </c>
      <c r="AG55">
        <v>5.2726249999999898E-2</v>
      </c>
      <c r="AH55">
        <v>5.2726249999999898E-2</v>
      </c>
      <c r="AI55">
        <v>5.2726249999999898E-2</v>
      </c>
    </row>
    <row r="56" spans="1:35" x14ac:dyDescent="0.3">
      <c r="A56" t="s">
        <v>76</v>
      </c>
      <c r="B56">
        <v>54</v>
      </c>
      <c r="C56" t="str">
        <f>LEFT(Table112[[#This Row],[Contingency id]])</f>
        <v>A</v>
      </c>
      <c r="D56" s="1">
        <v>4</v>
      </c>
      <c r="E56">
        <v>1</v>
      </c>
      <c r="F56">
        <v>25</v>
      </c>
      <c r="G56">
        <v>23</v>
      </c>
      <c r="H56">
        <v>25</v>
      </c>
      <c r="I56" s="2">
        <v>5.0160000000000003E-2</v>
      </c>
      <c r="J56" s="2">
        <f>AVERAGE(Table112[[#This Row],[Estimated costs 1]:[Estimated costs 20]])</f>
        <v>5.0159999999999996E-2</v>
      </c>
      <c r="K56" s="2">
        <f>(Table112[[#This Row],[Mean]]-Table112[[#This Row],[Actual cost]])/Table112[[#This Row],[Actual cost]]*100</f>
        <v>-1.38335205420798E-14</v>
      </c>
      <c r="L56" s="2">
        <f>_xlfn.STDEV.P(Table112[[#This Row],[Estimated costs 1]:[Estimated costs 20]])</f>
        <v>6.9388939039072284E-18</v>
      </c>
      <c r="M56" s="2">
        <f>Table112[[#This Row],[Dev]]/Table112[[#This Row],[Mean]]*100</f>
        <v>1.3833520542079803E-14</v>
      </c>
      <c r="N56" s="2">
        <f>Table112[[#This Row],[Estimated costs 1]]-Table112[[#This Row],[Actual cost]]</f>
        <v>0</v>
      </c>
      <c r="O56" s="2">
        <f>Table112[[#This Row],[Diff 1]]/Table112[[#This Row],[Actual cost]]*100</f>
        <v>0</v>
      </c>
      <c r="P56">
        <v>5.0160000000000003E-2</v>
      </c>
      <c r="Q56">
        <v>5.0160000000000003E-2</v>
      </c>
      <c r="R56">
        <v>5.0160000000000003E-2</v>
      </c>
      <c r="S56">
        <v>5.0160000000000003E-2</v>
      </c>
      <c r="T56">
        <v>5.0160000000000003E-2</v>
      </c>
      <c r="U56">
        <v>5.0160000000000003E-2</v>
      </c>
      <c r="V56">
        <v>5.0160000000000003E-2</v>
      </c>
      <c r="W56">
        <v>5.0160000000000003E-2</v>
      </c>
      <c r="X56">
        <v>5.0160000000000003E-2</v>
      </c>
      <c r="Y56">
        <v>5.0160000000000003E-2</v>
      </c>
      <c r="Z56">
        <v>5.0160000000000003E-2</v>
      </c>
      <c r="AA56">
        <v>5.0160000000000003E-2</v>
      </c>
      <c r="AB56">
        <v>5.0160000000000003E-2</v>
      </c>
      <c r="AC56">
        <v>5.0160000000000003E-2</v>
      </c>
      <c r="AD56">
        <v>5.0160000000000003E-2</v>
      </c>
      <c r="AE56">
        <v>5.0160000000000003E-2</v>
      </c>
      <c r="AF56">
        <v>5.0160000000000003E-2</v>
      </c>
      <c r="AG56">
        <v>5.0160000000000003E-2</v>
      </c>
      <c r="AH56">
        <v>5.0160000000000003E-2</v>
      </c>
      <c r="AI56">
        <v>5.0160000000000003E-2</v>
      </c>
    </row>
    <row r="57" spans="1:35" hidden="1" x14ac:dyDescent="0.3">
      <c r="A57" t="s">
        <v>77</v>
      </c>
      <c r="B57">
        <v>55</v>
      </c>
      <c r="C57" t="str">
        <f>LEFT(Table112[[#This Row],[Contingency id]])</f>
        <v>C</v>
      </c>
      <c r="D57" s="1">
        <v>14.0625</v>
      </c>
      <c r="E57">
        <v>1.12280701754385</v>
      </c>
      <c r="F57">
        <v>192</v>
      </c>
      <c r="G57">
        <v>104</v>
      </c>
      <c r="H57">
        <v>171</v>
      </c>
      <c r="I57" s="2">
        <v>4.9992708333333302E-2</v>
      </c>
      <c r="J57" s="2">
        <f>AVERAGE(Table112[[#This Row],[Estimated costs 1]:[Estimated costs 20]])</f>
        <v>2.9688124999999961E-2</v>
      </c>
      <c r="K57" s="2">
        <f>(Table112[[#This Row],[Mean]]-Table112[[#This Row],[Actual cost]])/Table112[[#This Row],[Actual cost]]*100</f>
        <v>-40.615089700581372</v>
      </c>
      <c r="L57" s="2">
        <f>_xlfn.STDEV.P(Table112[[#This Row],[Estimated costs 1]:[Estimated costs 20]])</f>
        <v>6.4859114804478174E-3</v>
      </c>
      <c r="M57" s="2">
        <f>Table112[[#This Row],[Dev]]/Table112[[#This Row],[Mean]]*100</f>
        <v>21.846820843174925</v>
      </c>
      <c r="N57" s="2">
        <f>Table112[[#This Row],[Estimated costs 1]]-Table112[[#This Row],[Actual cost]]</f>
        <v>-9.6578125000000015E-3</v>
      </c>
      <c r="O57" s="2">
        <f>Table112[[#This Row],[Diff 1]]/Table112[[#This Row],[Actual cost]]*100</f>
        <v>-19.318442272831472</v>
      </c>
      <c r="P57">
        <v>4.0334895833333301E-2</v>
      </c>
      <c r="Q57">
        <v>3.2536979166666598E-2</v>
      </c>
      <c r="R57">
        <v>1.5851562499999999E-2</v>
      </c>
      <c r="S57">
        <v>3.6807291666666603E-2</v>
      </c>
      <c r="T57">
        <v>3.2419270833333298E-2</v>
      </c>
      <c r="U57">
        <v>3.3195312499999997E-2</v>
      </c>
      <c r="V57">
        <v>2.53963541666666E-2</v>
      </c>
      <c r="W57">
        <v>3.5049999999999998E-2</v>
      </c>
      <c r="X57">
        <v>3.3151041666666603E-2</v>
      </c>
      <c r="Y57">
        <v>2.5260416666666601E-2</v>
      </c>
      <c r="Z57">
        <v>3.41989583333333E-2</v>
      </c>
      <c r="AA57">
        <v>3.4037499999999998E-2</v>
      </c>
      <c r="AB57">
        <v>1.99510416666666E-2</v>
      </c>
      <c r="AC57">
        <v>2.59041666666666E-2</v>
      </c>
      <c r="AD57">
        <v>2.0708333333333301E-2</v>
      </c>
      <c r="AE57">
        <v>3.2408333333333303E-2</v>
      </c>
      <c r="AF57">
        <v>2.0414583333333298E-2</v>
      </c>
      <c r="AG57">
        <v>2.8259375E-2</v>
      </c>
      <c r="AH57">
        <v>3.08880208333333E-2</v>
      </c>
      <c r="AI57">
        <v>3.6989062499999899E-2</v>
      </c>
    </row>
    <row r="58" spans="1:35" hidden="1" x14ac:dyDescent="0.3">
      <c r="A58" t="s">
        <v>78</v>
      </c>
      <c r="B58">
        <v>56</v>
      </c>
      <c r="C58" t="str">
        <f>LEFT(Table112[[#This Row],[Contingency id]])</f>
        <v>C</v>
      </c>
      <c r="D58" s="1">
        <v>13.9896373056994</v>
      </c>
      <c r="E58">
        <v>1.07821229050279</v>
      </c>
      <c r="F58">
        <v>193</v>
      </c>
      <c r="G58">
        <v>94</v>
      </c>
      <c r="H58">
        <v>179</v>
      </c>
      <c r="I58" s="2">
        <v>4.9483730569948099E-2</v>
      </c>
      <c r="J58" s="2">
        <f>AVERAGE(Table112[[#This Row],[Estimated costs 1]:[Estimated costs 20]])</f>
        <v>3.2344637305699434E-2</v>
      </c>
      <c r="K58" s="2">
        <f>(Table112[[#This Row],[Mean]]-Table112[[#This Row],[Actual cost]])/Table112[[#This Row],[Actual cost]]*100</f>
        <v>-34.635814775568655</v>
      </c>
      <c r="L58" s="2">
        <f>_xlfn.STDEV.P(Table112[[#This Row],[Estimated costs 1]:[Estimated costs 20]])</f>
        <v>5.030637607818811E-3</v>
      </c>
      <c r="M58" s="2">
        <f>Table112[[#This Row],[Dev]]/Table112[[#This Row],[Mean]]*100</f>
        <v>15.553235487764658</v>
      </c>
      <c r="N58" s="2">
        <f>Table112[[#This Row],[Estimated costs 1]]-Table112[[#This Row],[Actual cost]]</f>
        <v>-1.3373782383419602E-2</v>
      </c>
      <c r="O58" s="2">
        <f>Table112[[#This Row],[Diff 1]]/Table112[[#This Row],[Actual cost]]*100</f>
        <v>-27.026625174338847</v>
      </c>
      <c r="P58">
        <v>3.6109948186528497E-2</v>
      </c>
      <c r="Q58">
        <v>2.4313989637305699E-2</v>
      </c>
      <c r="R58">
        <v>2.9299067357512899E-2</v>
      </c>
      <c r="S58">
        <v>3.35913989637305E-2</v>
      </c>
      <c r="T58">
        <v>3.3404145077720201E-2</v>
      </c>
      <c r="U58">
        <v>2.7933160621761599E-2</v>
      </c>
      <c r="V58">
        <v>4.0181554404145003E-2</v>
      </c>
      <c r="W58">
        <v>3.3310466321243501E-2</v>
      </c>
      <c r="X58">
        <v>3.7308808290155399E-2</v>
      </c>
      <c r="Y58">
        <v>3.7725388601036199E-2</v>
      </c>
      <c r="Z58">
        <v>4.0483419689119102E-2</v>
      </c>
      <c r="AA58">
        <v>2.7690155440414501E-2</v>
      </c>
      <c r="AB58">
        <v>2.91103626943005E-2</v>
      </c>
      <c r="AC58">
        <v>3.2433678756476597E-2</v>
      </c>
      <c r="AD58">
        <v>2.7082383419689101E-2</v>
      </c>
      <c r="AE58">
        <v>2.76282901554404E-2</v>
      </c>
      <c r="AF58">
        <v>2.4304974093264198E-2</v>
      </c>
      <c r="AG58">
        <v>3.2320414507771997E-2</v>
      </c>
      <c r="AH58">
        <v>4.0537616580310798E-2</v>
      </c>
      <c r="AI58">
        <v>3.2123523316062101E-2</v>
      </c>
    </row>
    <row r="59" spans="1:35" x14ac:dyDescent="0.3">
      <c r="A59" t="s">
        <v>79</v>
      </c>
      <c r="B59">
        <v>57</v>
      </c>
      <c r="C59" t="str">
        <f>LEFT(Table112[[#This Row],[Contingency id]])</f>
        <v>A</v>
      </c>
      <c r="D59" s="1">
        <v>24.7524752475247</v>
      </c>
      <c r="E59">
        <v>1.09782608695652</v>
      </c>
      <c r="F59">
        <v>101</v>
      </c>
      <c r="G59">
        <v>67</v>
      </c>
      <c r="H59">
        <v>92</v>
      </c>
      <c r="I59" s="2">
        <v>4.5050495049504903E-2</v>
      </c>
      <c r="J59" s="2">
        <f>AVERAGE(Table112[[#This Row],[Estimated costs 1]:[Estimated costs 20]])</f>
        <v>4.1296534653465292E-2</v>
      </c>
      <c r="K59" s="2">
        <f>(Table112[[#This Row],[Mean]]-Table112[[#This Row],[Actual cost]])/Table112[[#This Row],[Actual cost]]*100</f>
        <v>-8.3327838948594781</v>
      </c>
      <c r="L59" s="2">
        <f>_xlfn.STDEV.P(Table112[[#This Row],[Estimated costs 1]:[Estimated costs 20]])</f>
        <v>2.637630591597617E-3</v>
      </c>
      <c r="M59" s="2">
        <f>Table112[[#This Row],[Dev]]/Table112[[#This Row],[Mean]]*100</f>
        <v>6.3870506659480384</v>
      </c>
      <c r="N59" s="2">
        <f>Table112[[#This Row],[Estimated costs 1]]-Table112[[#This Row],[Actual cost]]</f>
        <v>-5.6326732673267002E-3</v>
      </c>
      <c r="O59" s="2">
        <f>Table112[[#This Row],[Diff 1]]/Table112[[#This Row],[Actual cost]]*100</f>
        <v>-12.503021911606279</v>
      </c>
      <c r="P59">
        <v>3.9417821782178203E-2</v>
      </c>
      <c r="Q59">
        <v>4.5050495049504903E-2</v>
      </c>
      <c r="R59">
        <v>4.21643564356435E-2</v>
      </c>
      <c r="S59">
        <v>4.1862376237623698E-2</v>
      </c>
      <c r="T59">
        <v>4.1862376237623698E-2</v>
      </c>
      <c r="U59">
        <v>3.6229702970296998E-2</v>
      </c>
      <c r="V59">
        <v>3.8976237623762303E-2</v>
      </c>
      <c r="W59">
        <v>3.9115841584158401E-2</v>
      </c>
      <c r="X59">
        <v>3.8976237623762303E-2</v>
      </c>
      <c r="Y59">
        <v>4.2303960396039599E-2</v>
      </c>
      <c r="Z59">
        <v>4.5050495049504903E-2</v>
      </c>
      <c r="AA59">
        <v>3.8976237623762303E-2</v>
      </c>
      <c r="AB59">
        <v>4.5050495049504903E-2</v>
      </c>
      <c r="AC59">
        <v>4.5050495049504903E-2</v>
      </c>
      <c r="AD59">
        <v>3.8976237623762303E-2</v>
      </c>
      <c r="AE59">
        <v>4.1862376237623698E-2</v>
      </c>
      <c r="AF59">
        <v>3.9115841584158401E-2</v>
      </c>
      <c r="AG59">
        <v>3.8976237623762303E-2</v>
      </c>
      <c r="AH59">
        <v>4.5050495049504903E-2</v>
      </c>
      <c r="AI59">
        <v>4.1862376237623698E-2</v>
      </c>
    </row>
    <row r="60" spans="1:35" x14ac:dyDescent="0.3">
      <c r="A60" t="s">
        <v>80</v>
      </c>
      <c r="B60">
        <v>58</v>
      </c>
      <c r="C60" t="str">
        <f>LEFT(Table112[[#This Row],[Contingency id]])</f>
        <v>A</v>
      </c>
      <c r="D60" s="1">
        <v>7.6433121019108201</v>
      </c>
      <c r="E60">
        <v>1.0397350993377401</v>
      </c>
      <c r="F60">
        <v>157</v>
      </c>
      <c r="G60">
        <v>91</v>
      </c>
      <c r="H60">
        <v>151</v>
      </c>
      <c r="I60" s="2">
        <v>4.4094904458598698E-2</v>
      </c>
      <c r="J60" s="2">
        <f>AVERAGE(Table112[[#This Row],[Estimated costs 1]:[Estimated costs 20]])</f>
        <v>4.083955414012734E-2</v>
      </c>
      <c r="K60" s="2">
        <f>(Table112[[#This Row],[Mean]]-Table112[[#This Row],[Actual cost]])/Table112[[#This Row],[Actual cost]]*100</f>
        <v>-7.3825997775499212</v>
      </c>
      <c r="L60" s="2">
        <f>_xlfn.STDEV.P(Table112[[#This Row],[Estimated costs 1]:[Estimated costs 20]])</f>
        <v>2.5485715771501158E-3</v>
      </c>
      <c r="M60" s="2">
        <f>Table112[[#This Row],[Dev]]/Table112[[#This Row],[Mean]]*100</f>
        <v>6.2404490715190972</v>
      </c>
      <c r="N60" s="2">
        <f>Table112[[#This Row],[Estimated costs 1]]-Table112[[#This Row],[Actual cost]]</f>
        <v>-5.849044585987298E-3</v>
      </c>
      <c r="O60" s="2">
        <f>Table112[[#This Row],[Diff 1]]/Table112[[#This Row],[Actual cost]]*100</f>
        <v>-13.264672319403811</v>
      </c>
      <c r="P60">
        <v>3.82458598726114E-2</v>
      </c>
      <c r="Q60">
        <v>3.9608280254777001E-2</v>
      </c>
      <c r="R60">
        <v>4.1185987261146501E-2</v>
      </c>
      <c r="S60">
        <v>4.2517197452229302E-2</v>
      </c>
      <c r="T60">
        <v>3.9823566878980803E-2</v>
      </c>
      <c r="U60">
        <v>3.5336942675159203E-2</v>
      </c>
      <c r="V60">
        <v>4.1185987261146501E-2</v>
      </c>
      <c r="W60">
        <v>3.9608280254777001E-2</v>
      </c>
      <c r="X60">
        <v>4.4094904458598698E-2</v>
      </c>
      <c r="Y60">
        <v>3.9608280254777001E-2</v>
      </c>
      <c r="Z60">
        <v>4.4094904458598698E-2</v>
      </c>
      <c r="AA60">
        <v>3.5336942675159203E-2</v>
      </c>
      <c r="AB60">
        <v>3.9608280254777001E-2</v>
      </c>
      <c r="AC60">
        <v>4.2517197452229302E-2</v>
      </c>
      <c r="AD60">
        <v>3.9608280254777001E-2</v>
      </c>
      <c r="AE60">
        <v>4.2517197452229302E-2</v>
      </c>
      <c r="AF60">
        <v>4.4094904458598698E-2</v>
      </c>
      <c r="AG60">
        <v>4.4094904458598698E-2</v>
      </c>
      <c r="AH60">
        <v>4.2517197452229302E-2</v>
      </c>
      <c r="AI60">
        <v>4.1185987261146501E-2</v>
      </c>
    </row>
    <row r="61" spans="1:35" x14ac:dyDescent="0.3">
      <c r="A61" t="s">
        <v>81</v>
      </c>
      <c r="B61">
        <v>59</v>
      </c>
      <c r="C61" t="str">
        <f>LEFT(Table112[[#This Row],[Contingency id]])</f>
        <v>A</v>
      </c>
      <c r="D61" s="1">
        <v>12.030075187969899</v>
      </c>
      <c r="E61">
        <v>1.0230769230769201</v>
      </c>
      <c r="F61">
        <v>133</v>
      </c>
      <c r="G61">
        <v>77</v>
      </c>
      <c r="H61">
        <v>130</v>
      </c>
      <c r="I61" s="2">
        <v>4.3963909774435997E-2</v>
      </c>
      <c r="J61" s="2">
        <f>AVERAGE(Table112[[#This Row],[Estimated costs 1]:[Estimated costs 20]])</f>
        <v>3.6647180451127762E-2</v>
      </c>
      <c r="K61" s="2">
        <f>(Table112[[#This Row],[Mean]]-Table112[[#This Row],[Actual cost]])/Table112[[#This Row],[Actual cost]]*100</f>
        <v>-16.642581064441057</v>
      </c>
      <c r="L61" s="2">
        <f>_xlfn.STDEV.P(Table112[[#This Row],[Estimated costs 1]:[Estimated costs 20]])</f>
        <v>4.7917744905900811E-3</v>
      </c>
      <c r="M61" s="2">
        <f>Table112[[#This Row],[Dev]]/Table112[[#This Row],[Mean]]*100</f>
        <v>13.075424716453519</v>
      </c>
      <c r="N61" s="2">
        <f>Table112[[#This Row],[Estimated costs 1]]-Table112[[#This Row],[Actual cost]]</f>
        <v>-1.2203007518797E-2</v>
      </c>
      <c r="O61" s="2">
        <f>Table112[[#This Row],[Diff 1]]/Table112[[#This Row],[Actual cost]]*100</f>
        <v>-27.756875085511091</v>
      </c>
      <c r="P61">
        <v>3.1760902255638997E-2</v>
      </c>
      <c r="Q61">
        <v>4.3963909774435997E-2</v>
      </c>
      <c r="R61">
        <v>4.1257894736842098E-2</v>
      </c>
      <c r="S61">
        <v>3.3189473684210498E-2</v>
      </c>
      <c r="T61">
        <v>3.2089473684210501E-2</v>
      </c>
      <c r="U61">
        <v>3.4795488721804498E-2</v>
      </c>
      <c r="V61">
        <v>4.09293233082706E-2</v>
      </c>
      <c r="W61">
        <v>3.1760902255638997E-2</v>
      </c>
      <c r="X61">
        <v>3.1760902255638997E-2</v>
      </c>
      <c r="Y61">
        <v>3.1760902255638997E-2</v>
      </c>
      <c r="Z61">
        <v>3.2089473684210501E-2</v>
      </c>
      <c r="AA61">
        <v>3.9500751879699203E-2</v>
      </c>
      <c r="AB61">
        <v>4.3963909774435997E-2</v>
      </c>
      <c r="AC61">
        <v>4.1257894736842098E-2</v>
      </c>
      <c r="AD61">
        <v>4.3963909774435997E-2</v>
      </c>
      <c r="AE61">
        <v>3.3189473684210498E-2</v>
      </c>
      <c r="AF61">
        <v>3.3189473684210498E-2</v>
      </c>
      <c r="AG61">
        <v>3.9500751879699203E-2</v>
      </c>
      <c r="AH61">
        <v>4.1257894736842098E-2</v>
      </c>
      <c r="AI61">
        <v>3.1760902255638997E-2</v>
      </c>
    </row>
    <row r="62" spans="1:35" x14ac:dyDescent="0.3">
      <c r="A62" t="s">
        <v>82</v>
      </c>
      <c r="B62">
        <v>60</v>
      </c>
      <c r="C62" t="str">
        <f>LEFT(Table112[[#This Row],[Contingency id]])</f>
        <v>A</v>
      </c>
      <c r="D62" s="1">
        <v>25.4901960784313</v>
      </c>
      <c r="E62">
        <v>1.1590909090909001</v>
      </c>
      <c r="F62">
        <v>102</v>
      </c>
      <c r="G62">
        <v>68</v>
      </c>
      <c r="H62">
        <v>88</v>
      </c>
      <c r="I62" s="2">
        <v>4.3907843137254897E-2</v>
      </c>
      <c r="J62" s="2">
        <f>AVERAGE(Table112[[#This Row],[Estimated costs 1]:[Estimated costs 20]])</f>
        <v>4.1105882352941131E-2</v>
      </c>
      <c r="K62" s="2">
        <f>(Table112[[#This Row],[Mean]]-Table112[[#This Row],[Actual cost]])/Table112[[#This Row],[Actual cost]]*100</f>
        <v>-6.3814584914929693</v>
      </c>
      <c r="L62" s="2">
        <f>_xlfn.STDEV.P(Table112[[#This Row],[Estimated costs 1]:[Estimated costs 20]])</f>
        <v>1.9820930377904976E-3</v>
      </c>
      <c r="M62" s="2">
        <f>Table112[[#This Row],[Dev]]/Table112[[#This Row],[Mean]]*100</f>
        <v>4.821920670068474</v>
      </c>
      <c r="N62" s="2">
        <f>Table112[[#This Row],[Estimated costs 1]]-Table112[[#This Row],[Actual cost]]</f>
        <v>-1.4117647058823971E-3</v>
      </c>
      <c r="O62" s="2">
        <f>Table112[[#This Row],[Diff 1]]/Table112[[#This Row],[Actual cost]]*100</f>
        <v>-3.2152904925647414</v>
      </c>
      <c r="P62">
        <v>4.24960784313725E-2</v>
      </c>
      <c r="Q62">
        <v>3.88764705882352E-2</v>
      </c>
      <c r="R62">
        <v>4.2033333333333298E-2</v>
      </c>
      <c r="S62">
        <v>4.0621568627450901E-2</v>
      </c>
      <c r="T62">
        <v>4.2033333333333298E-2</v>
      </c>
      <c r="U62">
        <v>4.24960784313725E-2</v>
      </c>
      <c r="V62">
        <v>3.74647058823529E-2</v>
      </c>
      <c r="W62">
        <v>4.3907843137254897E-2</v>
      </c>
      <c r="X62">
        <v>4.3907843137254897E-2</v>
      </c>
      <c r="Y62">
        <v>3.9339215686274499E-2</v>
      </c>
      <c r="Z62">
        <v>4.24960784313725E-2</v>
      </c>
      <c r="AA62">
        <v>3.74647058823529E-2</v>
      </c>
      <c r="AB62">
        <v>4.0621568627450901E-2</v>
      </c>
      <c r="AC62">
        <v>3.9339215686274499E-2</v>
      </c>
      <c r="AD62">
        <v>4.24960784313725E-2</v>
      </c>
      <c r="AE62">
        <v>4.24960784313725E-2</v>
      </c>
      <c r="AF62">
        <v>4.0621568627450901E-2</v>
      </c>
      <c r="AG62">
        <v>4.0621568627450901E-2</v>
      </c>
      <c r="AH62">
        <v>3.88764705882352E-2</v>
      </c>
      <c r="AI62">
        <v>4.3907843137254897E-2</v>
      </c>
    </row>
    <row r="63" spans="1:35" x14ac:dyDescent="0.3">
      <c r="A63" t="s">
        <v>83</v>
      </c>
      <c r="B63">
        <v>61</v>
      </c>
      <c r="C63" t="str">
        <f>LEFT(Table112[[#This Row],[Contingency id]])</f>
        <v>A</v>
      </c>
      <c r="D63" s="1">
        <v>4.3478260869565197</v>
      </c>
      <c r="E63">
        <v>1</v>
      </c>
      <c r="F63">
        <v>23</v>
      </c>
      <c r="G63">
        <v>19</v>
      </c>
      <c r="H63">
        <v>23</v>
      </c>
      <c r="I63" s="2">
        <v>4.3469565217391301E-2</v>
      </c>
      <c r="J63" s="2">
        <f>AVERAGE(Table112[[#This Row],[Estimated costs 1]:[Estimated costs 20]])</f>
        <v>4.3469565217391308E-2</v>
      </c>
      <c r="K63" s="2">
        <f>(Table112[[#This Row],[Mean]]-Table112[[#This Row],[Actual cost]])/Table112[[#This Row],[Actual cost]]*100</f>
        <v>1.5962648508688364E-14</v>
      </c>
      <c r="L63" s="2">
        <f>_xlfn.STDEV.P(Table112[[#This Row],[Estimated costs 1]:[Estimated costs 20]])</f>
        <v>6.9388939039072284E-18</v>
      </c>
      <c r="M63" s="2">
        <f>Table112[[#This Row],[Dev]]/Table112[[#This Row],[Mean]]*100</f>
        <v>1.5962648508688361E-14</v>
      </c>
      <c r="N63" s="2">
        <f>Table112[[#This Row],[Estimated costs 1]]-Table112[[#This Row],[Actual cost]]</f>
        <v>0</v>
      </c>
      <c r="O63" s="2">
        <f>Table112[[#This Row],[Diff 1]]/Table112[[#This Row],[Actual cost]]*100</f>
        <v>0</v>
      </c>
      <c r="P63">
        <v>4.3469565217391301E-2</v>
      </c>
      <c r="Q63">
        <v>4.3469565217391301E-2</v>
      </c>
      <c r="R63">
        <v>4.3469565217391301E-2</v>
      </c>
      <c r="S63">
        <v>4.3469565217391301E-2</v>
      </c>
      <c r="T63">
        <v>4.3469565217391301E-2</v>
      </c>
      <c r="U63">
        <v>4.3469565217391301E-2</v>
      </c>
      <c r="V63">
        <v>4.3469565217391301E-2</v>
      </c>
      <c r="W63">
        <v>4.3469565217391301E-2</v>
      </c>
      <c r="X63">
        <v>4.3469565217391301E-2</v>
      </c>
      <c r="Y63">
        <v>4.3469565217391301E-2</v>
      </c>
      <c r="Z63">
        <v>4.3469565217391301E-2</v>
      </c>
      <c r="AA63">
        <v>4.3469565217391301E-2</v>
      </c>
      <c r="AB63">
        <v>4.3469565217391301E-2</v>
      </c>
      <c r="AC63">
        <v>4.3469565217391301E-2</v>
      </c>
      <c r="AD63">
        <v>4.3469565217391301E-2</v>
      </c>
      <c r="AE63">
        <v>4.3469565217391301E-2</v>
      </c>
      <c r="AF63">
        <v>4.3469565217391301E-2</v>
      </c>
      <c r="AG63">
        <v>4.3469565217391301E-2</v>
      </c>
      <c r="AH63">
        <v>4.3469565217391301E-2</v>
      </c>
      <c r="AI63">
        <v>4.3469565217391301E-2</v>
      </c>
    </row>
    <row r="64" spans="1:35" x14ac:dyDescent="0.3">
      <c r="A64" t="s">
        <v>84</v>
      </c>
      <c r="B64">
        <v>62</v>
      </c>
      <c r="C64" t="str">
        <f>LEFT(Table112[[#This Row],[Contingency id]])</f>
        <v>A</v>
      </c>
      <c r="D64" s="1">
        <v>2.8571428571428501</v>
      </c>
      <c r="E64">
        <v>1</v>
      </c>
      <c r="F64">
        <v>35</v>
      </c>
      <c r="G64">
        <v>29</v>
      </c>
      <c r="H64">
        <v>35</v>
      </c>
      <c r="I64" s="2">
        <v>4.1342857142857098E-2</v>
      </c>
      <c r="J64" s="2">
        <f>AVERAGE(Table112[[#This Row],[Estimated costs 1]:[Estimated costs 20]])</f>
        <v>4.1342857142857112E-2</v>
      </c>
      <c r="K64" s="2">
        <f>(Table112[[#This Row],[Mean]]-Table112[[#This Row],[Actual cost]])/Table112[[#This Row],[Actual cost]]*100</f>
        <v>3.3567558622909922E-14</v>
      </c>
      <c r="L64" s="2">
        <f>_xlfn.STDEV.P(Table112[[#This Row],[Estimated costs 1]:[Estimated costs 20]])</f>
        <v>1.3877787807814457E-17</v>
      </c>
      <c r="M64" s="2">
        <f>Table112[[#This Row],[Dev]]/Table112[[#This Row],[Mean]]*100</f>
        <v>3.3567558622909903E-14</v>
      </c>
      <c r="N64" s="2">
        <f>Table112[[#This Row],[Estimated costs 1]]-Table112[[#This Row],[Actual cost]]</f>
        <v>0</v>
      </c>
      <c r="O64" s="2">
        <f>Table112[[#This Row],[Diff 1]]/Table112[[#This Row],[Actual cost]]*100</f>
        <v>0</v>
      </c>
      <c r="P64">
        <v>4.1342857142857098E-2</v>
      </c>
      <c r="Q64">
        <v>4.1342857142857098E-2</v>
      </c>
      <c r="R64">
        <v>4.1342857142857098E-2</v>
      </c>
      <c r="S64">
        <v>4.1342857142857098E-2</v>
      </c>
      <c r="T64">
        <v>4.1342857142857098E-2</v>
      </c>
      <c r="U64">
        <v>4.1342857142857098E-2</v>
      </c>
      <c r="V64">
        <v>4.1342857142857098E-2</v>
      </c>
      <c r="W64">
        <v>4.1342857142857098E-2</v>
      </c>
      <c r="X64">
        <v>4.1342857142857098E-2</v>
      </c>
      <c r="Y64">
        <v>4.1342857142857098E-2</v>
      </c>
      <c r="Z64">
        <v>4.1342857142857098E-2</v>
      </c>
      <c r="AA64">
        <v>4.1342857142857098E-2</v>
      </c>
      <c r="AB64">
        <v>4.1342857142857098E-2</v>
      </c>
      <c r="AC64">
        <v>4.1342857142857098E-2</v>
      </c>
      <c r="AD64">
        <v>4.1342857142857098E-2</v>
      </c>
      <c r="AE64">
        <v>4.1342857142857098E-2</v>
      </c>
      <c r="AF64">
        <v>4.1342857142857098E-2</v>
      </c>
      <c r="AG64">
        <v>4.1342857142857098E-2</v>
      </c>
      <c r="AH64">
        <v>4.1342857142857098E-2</v>
      </c>
      <c r="AI64">
        <v>4.1342857142857098E-2</v>
      </c>
    </row>
    <row r="65" spans="1:35" hidden="1" x14ac:dyDescent="0.3">
      <c r="A65" t="s">
        <v>85</v>
      </c>
      <c r="B65">
        <v>63</v>
      </c>
      <c r="C65" t="str">
        <f>LEFT(Table112[[#This Row],[Contingency id]])</f>
        <v>C</v>
      </c>
      <c r="D65" s="1">
        <v>17.647058823529399</v>
      </c>
      <c r="E65">
        <v>1.0438596491228</v>
      </c>
      <c r="F65">
        <v>119</v>
      </c>
      <c r="G65">
        <v>77</v>
      </c>
      <c r="H65">
        <v>114</v>
      </c>
      <c r="I65" s="2">
        <v>4.0037058823529398E-2</v>
      </c>
      <c r="J65" s="2">
        <f>AVERAGE(Table112[[#This Row],[Estimated costs 1]:[Estimated costs 20]])</f>
        <v>3.0877462184873895E-2</v>
      </c>
      <c r="K65" s="2">
        <f>(Table112[[#This Row],[Mean]]-Table112[[#This Row],[Actual cost]])/Table112[[#This Row],[Actual cost]]*100</f>
        <v>-22.877795991528966</v>
      </c>
      <c r="L65" s="2">
        <f>_xlfn.STDEV.P(Table112[[#This Row],[Estimated costs 1]:[Estimated costs 20]])</f>
        <v>2.695501387647568E-3</v>
      </c>
      <c r="M65" s="2">
        <f>Table112[[#This Row],[Dev]]/Table112[[#This Row],[Mean]]*100</f>
        <v>8.7296727027262868</v>
      </c>
      <c r="N65" s="2">
        <f>Table112[[#This Row],[Estimated costs 1]]-Table112[[#This Row],[Actual cost]]</f>
        <v>-1.1687899159663898E-2</v>
      </c>
      <c r="O65" s="2">
        <f>Table112[[#This Row],[Diff 1]]/Table112[[#This Row],[Actual cost]]*100</f>
        <v>-29.192701719625397</v>
      </c>
      <c r="P65">
        <v>2.83491596638655E-2</v>
      </c>
      <c r="Q65">
        <v>3.4947478991596601E-2</v>
      </c>
      <c r="R65">
        <v>3.1285546218487302E-2</v>
      </c>
      <c r="S65">
        <v>3.2962016806722602E-2</v>
      </c>
      <c r="T65">
        <v>3.6198991596638599E-2</v>
      </c>
      <c r="U65">
        <v>2.8282773109243601E-2</v>
      </c>
      <c r="V65">
        <v>3.2572689075630198E-2</v>
      </c>
      <c r="W65">
        <v>3.3654705882352899E-2</v>
      </c>
      <c r="X65">
        <v>2.83491596638655E-2</v>
      </c>
      <c r="Y65">
        <v>2.9364789915966302E-2</v>
      </c>
      <c r="Z65">
        <v>3.07659663865546E-2</v>
      </c>
      <c r="AA65">
        <v>2.91057142857142E-2</v>
      </c>
      <c r="AB65">
        <v>2.6000420168067199E-2</v>
      </c>
      <c r="AC65">
        <v>2.8655882352941101E-2</v>
      </c>
      <c r="AD65">
        <v>3.2836806722689002E-2</v>
      </c>
      <c r="AE65">
        <v>3.2053361344537797E-2</v>
      </c>
      <c r="AF65">
        <v>3.4341008403361302E-2</v>
      </c>
      <c r="AG65">
        <v>3.1064537815126001E-2</v>
      </c>
      <c r="AH65">
        <v>2.7399831932773101E-2</v>
      </c>
      <c r="AI65">
        <v>2.9358403361344501E-2</v>
      </c>
    </row>
    <row r="66" spans="1:35" hidden="1" x14ac:dyDescent="0.3">
      <c r="A66" t="s">
        <v>86</v>
      </c>
      <c r="B66">
        <v>64</v>
      </c>
      <c r="C66" t="str">
        <f>LEFT(Table112[[#This Row],[Contingency id]])</f>
        <v>C</v>
      </c>
      <c r="D66" s="1">
        <v>4.6783625730994096</v>
      </c>
      <c r="E66">
        <v>1.01183431952662</v>
      </c>
      <c r="F66">
        <v>171</v>
      </c>
      <c r="G66">
        <v>98</v>
      </c>
      <c r="H66">
        <v>169</v>
      </c>
      <c r="I66" s="2">
        <v>3.9396491228070103E-2</v>
      </c>
      <c r="J66" s="2">
        <f>AVERAGE(Table112[[#This Row],[Estimated costs 1]:[Estimated costs 20]])</f>
        <v>2.2770643274853748E-2</v>
      </c>
      <c r="K66" s="2">
        <f>(Table112[[#This Row],[Mean]]-Table112[[#This Row],[Actual cost]])/Table112[[#This Row],[Actual cost]]*100</f>
        <v>-42.201341883386803</v>
      </c>
      <c r="L66" s="2">
        <f>_xlfn.STDEV.P(Table112[[#This Row],[Estimated costs 1]:[Estimated costs 20]])</f>
        <v>4.7405113093880995E-3</v>
      </c>
      <c r="M66" s="2">
        <f>Table112[[#This Row],[Dev]]/Table112[[#This Row],[Mean]]*100</f>
        <v>20.818521691142461</v>
      </c>
      <c r="N66" s="2">
        <f>Table112[[#This Row],[Estimated costs 1]]-Table112[[#This Row],[Actual cost]]</f>
        <v>-2.2198830409356704E-2</v>
      </c>
      <c r="O66" s="2">
        <f>Table112[[#This Row],[Diff 1]]/Table112[[#This Row],[Actual cost]]*100</f>
        <v>-56.347227170169866</v>
      </c>
      <c r="P66">
        <v>1.7197660818713399E-2</v>
      </c>
      <c r="Q66">
        <v>1.6370760233918102E-2</v>
      </c>
      <c r="R66">
        <v>2.6459649122806999E-2</v>
      </c>
      <c r="S66">
        <v>1.6443859649122799E-2</v>
      </c>
      <c r="T66">
        <v>2.6459649122806999E-2</v>
      </c>
      <c r="U66">
        <v>2.6351461988304001E-2</v>
      </c>
      <c r="V66">
        <v>2.5663742690058399E-2</v>
      </c>
      <c r="W66">
        <v>2.6459649122806999E-2</v>
      </c>
      <c r="X66">
        <v>2.5632748538011601E-2</v>
      </c>
      <c r="Y66">
        <v>1.7618128654970699E-2</v>
      </c>
      <c r="Z66">
        <v>1.9924561403508699E-2</v>
      </c>
      <c r="AA66">
        <v>2.1394152046783601E-2</v>
      </c>
      <c r="AB66">
        <v>2.1394152046783601E-2</v>
      </c>
      <c r="AC66">
        <v>1.9924561403508699E-2</v>
      </c>
      <c r="AD66">
        <v>2.4874853801169501E-2</v>
      </c>
      <c r="AE66">
        <v>3.0207602339181201E-2</v>
      </c>
      <c r="AF66">
        <v>2.91444444444444E-2</v>
      </c>
      <c r="AG66">
        <v>2.5632748538011601E-2</v>
      </c>
      <c r="AH66">
        <v>2.5670760233918101E-2</v>
      </c>
      <c r="AI66">
        <v>1.2587719298245601E-2</v>
      </c>
    </row>
    <row r="67" spans="1:35" x14ac:dyDescent="0.3">
      <c r="A67" t="s">
        <v>87</v>
      </c>
      <c r="B67">
        <v>65</v>
      </c>
      <c r="C67" t="str">
        <f>LEFT(Table112[[#This Row],[Contingency id]])</f>
        <v>A</v>
      </c>
      <c r="D67" s="1">
        <v>4.1666666666666599</v>
      </c>
      <c r="E67">
        <v>1</v>
      </c>
      <c r="F67">
        <v>24</v>
      </c>
      <c r="G67">
        <v>22</v>
      </c>
      <c r="H67">
        <v>24</v>
      </c>
      <c r="I67" s="2">
        <v>3.9308333333333299E-2</v>
      </c>
      <c r="J67" s="2">
        <f>AVERAGE(Table112[[#This Row],[Estimated costs 1]:[Estimated costs 20]])</f>
        <v>3.9308333333333292E-2</v>
      </c>
      <c r="K67" s="2">
        <f>(Table112[[#This Row],[Mean]]-Table112[[#This Row],[Actual cost]])/Table112[[#This Row],[Actual cost]]*100</f>
        <v>-1.7652475481638078E-14</v>
      </c>
      <c r="L67" s="2">
        <f>_xlfn.STDEV.P(Table112[[#This Row],[Estimated costs 1]:[Estimated costs 20]])</f>
        <v>6.9388939039072284E-18</v>
      </c>
      <c r="M67" s="2">
        <f>Table112[[#This Row],[Dev]]/Table112[[#This Row],[Mean]]*100</f>
        <v>1.7652475481638081E-14</v>
      </c>
      <c r="N67" s="2">
        <f>Table112[[#This Row],[Estimated costs 1]]-Table112[[#This Row],[Actual cost]]</f>
        <v>0</v>
      </c>
      <c r="O67" s="2">
        <f>Table112[[#This Row],[Diff 1]]/Table112[[#This Row],[Actual cost]]*100</f>
        <v>0</v>
      </c>
      <c r="P67">
        <v>3.9308333333333299E-2</v>
      </c>
      <c r="Q67">
        <v>3.9308333333333299E-2</v>
      </c>
      <c r="R67">
        <v>3.9308333333333299E-2</v>
      </c>
      <c r="S67">
        <v>3.9308333333333299E-2</v>
      </c>
      <c r="T67">
        <v>3.9308333333333299E-2</v>
      </c>
      <c r="U67">
        <v>3.9308333333333299E-2</v>
      </c>
      <c r="V67">
        <v>3.9308333333333299E-2</v>
      </c>
      <c r="W67">
        <v>3.9308333333333299E-2</v>
      </c>
      <c r="X67">
        <v>3.9308333333333299E-2</v>
      </c>
      <c r="Y67">
        <v>3.9308333333333299E-2</v>
      </c>
      <c r="Z67">
        <v>3.9308333333333299E-2</v>
      </c>
      <c r="AA67">
        <v>3.9308333333333299E-2</v>
      </c>
      <c r="AB67">
        <v>3.9308333333333299E-2</v>
      </c>
      <c r="AC67">
        <v>3.9308333333333299E-2</v>
      </c>
      <c r="AD67">
        <v>3.9308333333333299E-2</v>
      </c>
      <c r="AE67">
        <v>3.9308333333333299E-2</v>
      </c>
      <c r="AF67">
        <v>3.9308333333333299E-2</v>
      </c>
      <c r="AG67">
        <v>3.9308333333333299E-2</v>
      </c>
      <c r="AH67">
        <v>3.9308333333333299E-2</v>
      </c>
      <c r="AI67">
        <v>3.9308333333333299E-2</v>
      </c>
    </row>
    <row r="68" spans="1:35" hidden="1" x14ac:dyDescent="0.3">
      <c r="A68" t="s">
        <v>88</v>
      </c>
      <c r="B68">
        <v>66</v>
      </c>
      <c r="C68" t="str">
        <f>LEFT(Table112[[#This Row],[Contingency id]])</f>
        <v>B</v>
      </c>
      <c r="D68" s="1">
        <v>14.6551724137931</v>
      </c>
      <c r="E68">
        <v>1.03571428571428</v>
      </c>
      <c r="F68">
        <v>116</v>
      </c>
      <c r="G68">
        <v>75</v>
      </c>
      <c r="H68">
        <v>112</v>
      </c>
      <c r="I68" s="2">
        <v>3.83236206896551E-2</v>
      </c>
      <c r="J68" s="2">
        <f>AVERAGE(Table112[[#This Row],[Estimated costs 1]:[Estimated costs 20]])</f>
        <v>3.1672827586206855E-2</v>
      </c>
      <c r="K68" s="2">
        <f>(Table112[[#This Row],[Mean]]-Table112[[#This Row],[Actual cost]])/Table112[[#This Row],[Actual cost]]*100</f>
        <v>-17.354292166980791</v>
      </c>
      <c r="L68" s="2">
        <f>_xlfn.STDEV.P(Table112[[#This Row],[Estimated costs 1]:[Estimated costs 20]])</f>
        <v>2.8331792404997979E-3</v>
      </c>
      <c r="M68" s="2">
        <f>Table112[[#This Row],[Dev]]/Table112[[#This Row],[Mean]]*100</f>
        <v>8.9451414869369437</v>
      </c>
      <c r="N68" s="2">
        <f>Table112[[#This Row],[Estimated costs 1]]-Table112[[#This Row],[Actual cost]]</f>
        <v>-5.0053448275862028E-3</v>
      </c>
      <c r="O68" s="2">
        <f>Table112[[#This Row],[Diff 1]]/Table112[[#This Row],[Actual cost]]*100</f>
        <v>-13.060730529924388</v>
      </c>
      <c r="P68">
        <v>3.3318275862068897E-2</v>
      </c>
      <c r="Q68">
        <v>3.2506206896551697E-2</v>
      </c>
      <c r="R68">
        <v>2.8281206896551701E-2</v>
      </c>
      <c r="S68">
        <v>3.0970172413793101E-2</v>
      </c>
      <c r="T68">
        <v>3.40986206896551E-2</v>
      </c>
      <c r="U68">
        <v>3.5634655172413703E-2</v>
      </c>
      <c r="V68">
        <v>3.32865517241379E-2</v>
      </c>
      <c r="W68">
        <v>3.3237241379310299E-2</v>
      </c>
      <c r="X68">
        <v>3.5226896551724098E-2</v>
      </c>
      <c r="Y68">
        <v>3.1377931034482699E-2</v>
      </c>
      <c r="Z68">
        <v>2.8607931034482701E-2</v>
      </c>
      <c r="AA68">
        <v>2.90615517241379E-2</v>
      </c>
      <c r="AB68">
        <v>3.6415000000000003E-2</v>
      </c>
      <c r="AC68">
        <v>2.90615517241379E-2</v>
      </c>
      <c r="AD68">
        <v>2.8281206896551701E-2</v>
      </c>
      <c r="AE68">
        <v>2.5511206896551699E-2</v>
      </c>
      <c r="AF68">
        <v>3.32865517241379E-2</v>
      </c>
      <c r="AG68">
        <v>3.40986206896551E-2</v>
      </c>
      <c r="AH68">
        <v>3.0597586206896499E-2</v>
      </c>
      <c r="AI68">
        <v>3.0597586206896499E-2</v>
      </c>
    </row>
    <row r="69" spans="1:35" hidden="1" x14ac:dyDescent="0.3">
      <c r="A69" t="s">
        <v>89</v>
      </c>
      <c r="B69">
        <v>67</v>
      </c>
      <c r="C69" t="str">
        <f>LEFT(Table112[[#This Row],[Contingency id]])</f>
        <v>C</v>
      </c>
      <c r="D69" s="1">
        <v>17.1875</v>
      </c>
      <c r="E69">
        <v>1.0322580645161199</v>
      </c>
      <c r="F69">
        <v>64</v>
      </c>
      <c r="G69">
        <v>45</v>
      </c>
      <c r="H69">
        <v>62</v>
      </c>
      <c r="I69" s="2">
        <v>3.7750937499999998E-2</v>
      </c>
      <c r="J69" s="2">
        <f>AVERAGE(Table112[[#This Row],[Estimated costs 1]:[Estimated costs 20]])</f>
        <v>3.0891171874999949E-2</v>
      </c>
      <c r="K69" s="2">
        <f>(Table112[[#This Row],[Mean]]-Table112[[#This Row],[Actual cost]])/Table112[[#This Row],[Actual cost]]*100</f>
        <v>-18.171113300166517</v>
      </c>
      <c r="L69" s="2">
        <f>_xlfn.STDEV.P(Table112[[#This Row],[Estimated costs 1]:[Estimated costs 20]])</f>
        <v>2.7765781458390813E-3</v>
      </c>
      <c r="M69" s="2">
        <f>Table112[[#This Row],[Dev]]/Table112[[#This Row],[Mean]]*100</f>
        <v>8.9882577361403051</v>
      </c>
      <c r="N69" s="2">
        <f>Table112[[#This Row],[Estimated costs 1]]-Table112[[#This Row],[Actual cost]]</f>
        <v>-7.1921874999999989E-3</v>
      </c>
      <c r="O69" s="2">
        <f>Table112[[#This Row],[Diff 1]]/Table112[[#This Row],[Actual cost]]*100</f>
        <v>-19.05167918015281</v>
      </c>
      <c r="P69">
        <v>3.0558749999999999E-2</v>
      </c>
      <c r="Q69">
        <v>3.5049375000000001E-2</v>
      </c>
      <c r="R69">
        <v>2.9244687500000002E-2</v>
      </c>
      <c r="S69">
        <v>3.0558749999999999E-2</v>
      </c>
      <c r="T69">
        <v>3.0558749999999898E-2</v>
      </c>
      <c r="U69">
        <v>3.3735312499999899E-2</v>
      </c>
      <c r="V69">
        <v>3.3735312499999899E-2</v>
      </c>
      <c r="W69">
        <v>2.65431249999999E-2</v>
      </c>
      <c r="X69">
        <v>2.65431249999999E-2</v>
      </c>
      <c r="Y69">
        <v>3.32603125E-2</v>
      </c>
      <c r="Z69">
        <v>3.3735312500000003E-2</v>
      </c>
      <c r="AA69">
        <v>3.5049374999999897E-2</v>
      </c>
      <c r="AB69">
        <v>3.3735312499999899E-2</v>
      </c>
      <c r="AC69">
        <v>3.0558749999999999E-2</v>
      </c>
      <c r="AD69">
        <v>2.6543125000000001E-2</v>
      </c>
      <c r="AE69">
        <v>2.9244687499999901E-2</v>
      </c>
      <c r="AF69">
        <v>2.65431249999999E-2</v>
      </c>
      <c r="AG69">
        <v>3.0558749999999999E-2</v>
      </c>
      <c r="AH69">
        <v>3.1033749999999999E-2</v>
      </c>
      <c r="AI69">
        <v>3.1033749999999999E-2</v>
      </c>
    </row>
    <row r="70" spans="1:35" hidden="1" x14ac:dyDescent="0.3">
      <c r="A70" t="s">
        <v>90</v>
      </c>
      <c r="B70">
        <v>68</v>
      </c>
      <c r="C70" t="str">
        <f>LEFT(Table112[[#This Row],[Contingency id]])</f>
        <v>C</v>
      </c>
      <c r="D70" s="1">
        <v>9.3220338983050794</v>
      </c>
      <c r="E70">
        <v>1.0535714285714199</v>
      </c>
      <c r="F70">
        <v>118</v>
      </c>
      <c r="G70">
        <v>68</v>
      </c>
      <c r="H70">
        <v>112</v>
      </c>
      <c r="I70" s="2">
        <v>3.6800847457627101E-2</v>
      </c>
      <c r="J70" s="2">
        <f>AVERAGE(Table112[[#This Row],[Estimated costs 1]:[Estimated costs 20]])</f>
        <v>2.7826737288135544E-2</v>
      </c>
      <c r="K70" s="2">
        <f>(Table112[[#This Row],[Mean]]-Table112[[#This Row],[Actual cost]])/Table112[[#This Row],[Actual cost]]*100</f>
        <v>-24.385607369027156</v>
      </c>
      <c r="L70" s="2">
        <f>_xlfn.STDEV.P(Table112[[#This Row],[Estimated costs 1]:[Estimated costs 20]])</f>
        <v>2.4427492163953297E-3</v>
      </c>
      <c r="M70" s="2">
        <f>Table112[[#This Row],[Dev]]/Table112[[#This Row],[Mean]]*100</f>
        <v>8.7784248332873798</v>
      </c>
      <c r="N70" s="2">
        <f>Table112[[#This Row],[Estimated costs 1]]-Table112[[#This Row],[Actual cost]]</f>
        <v>-7.3245762711864996E-3</v>
      </c>
      <c r="O70" s="2">
        <f>Table112[[#This Row],[Diff 1]]/Table112[[#This Row],[Actual cost]]*100</f>
        <v>-19.903281519862002</v>
      </c>
      <c r="P70">
        <v>2.9476271186440601E-2</v>
      </c>
      <c r="Q70">
        <v>2.51254237288135E-2</v>
      </c>
      <c r="R70">
        <v>2.8241525423728799E-2</v>
      </c>
      <c r="S70">
        <v>2.9476271186440601E-2</v>
      </c>
      <c r="T70">
        <v>3.245E-2</v>
      </c>
      <c r="U70">
        <v>2.51254237288135E-2</v>
      </c>
      <c r="V70">
        <v>2.8241525423728799E-2</v>
      </c>
      <c r="W70">
        <v>2.9476271186440601E-2</v>
      </c>
      <c r="X70">
        <v>2.51254237288135E-2</v>
      </c>
      <c r="Y70">
        <v>2.9333898305084701E-2</v>
      </c>
      <c r="Z70">
        <v>2.51254237288135E-2</v>
      </c>
      <c r="AA70">
        <v>3.245E-2</v>
      </c>
      <c r="AB70">
        <v>2.9333898305084701E-2</v>
      </c>
      <c r="AC70">
        <v>2.51254237288135E-2</v>
      </c>
      <c r="AD70">
        <v>2.9476271186440601E-2</v>
      </c>
      <c r="AE70">
        <v>2.51254237288135E-2</v>
      </c>
      <c r="AF70">
        <v>2.8241525423728799E-2</v>
      </c>
      <c r="AG70">
        <v>2.51254237288135E-2</v>
      </c>
      <c r="AH70">
        <v>2.51254237288135E-2</v>
      </c>
      <c r="AI70">
        <v>2.9333898305084701E-2</v>
      </c>
    </row>
    <row r="71" spans="1:35" hidden="1" x14ac:dyDescent="0.3">
      <c r="A71" t="s">
        <v>91</v>
      </c>
      <c r="B71">
        <v>69</v>
      </c>
      <c r="C71" t="str">
        <f>LEFT(Table112[[#This Row],[Contingency id]])</f>
        <v>B</v>
      </c>
      <c r="D71" s="1">
        <v>9.9236641221373993</v>
      </c>
      <c r="E71">
        <v>1.0234375</v>
      </c>
      <c r="F71">
        <v>131</v>
      </c>
      <c r="G71">
        <v>79</v>
      </c>
      <c r="H71">
        <v>128</v>
      </c>
      <c r="I71" s="2">
        <v>3.64779389312977E-2</v>
      </c>
      <c r="J71" s="2">
        <f>AVERAGE(Table112[[#This Row],[Estimated costs 1]:[Estimated costs 20]])</f>
        <v>2.2806068702290024E-2</v>
      </c>
      <c r="K71" s="2">
        <f>(Table112[[#This Row],[Mean]]-Table112[[#This Row],[Actual cost]])/Table112[[#This Row],[Actual cost]]*100</f>
        <v>-37.479832001356172</v>
      </c>
      <c r="L71" s="2">
        <f>_xlfn.STDEV.P(Table112[[#This Row],[Estimated costs 1]:[Estimated costs 20]])</f>
        <v>4.0839497201135017E-3</v>
      </c>
      <c r="M71" s="2">
        <f>Table112[[#This Row],[Dev]]/Table112[[#This Row],[Mean]]*100</f>
        <v>17.907293770905024</v>
      </c>
      <c r="N71" s="2">
        <f>Table112[[#This Row],[Estimated costs 1]]-Table112[[#This Row],[Actual cost]]</f>
        <v>-1.5638167938931299E-2</v>
      </c>
      <c r="O71" s="2">
        <f>Table112[[#This Row],[Diff 1]]/Table112[[#This Row],[Actual cost]]*100</f>
        <v>-42.870207026729545</v>
      </c>
      <c r="P71">
        <v>2.0839770992366401E-2</v>
      </c>
      <c r="Q71">
        <v>2.4840534351144999E-2</v>
      </c>
      <c r="R71">
        <v>2.2269541984732799E-2</v>
      </c>
      <c r="S71">
        <v>2.95260305343511E-2</v>
      </c>
      <c r="T71">
        <v>2.2269541984732799E-2</v>
      </c>
      <c r="U71">
        <v>2.05886259541984E-2</v>
      </c>
      <c r="V71">
        <v>2.5687862595419799E-2</v>
      </c>
      <c r="W71">
        <v>1.4179465648854901E-2</v>
      </c>
      <c r="X71">
        <v>2.1131374045801499E-2</v>
      </c>
      <c r="Y71">
        <v>2.5436717557251898E-2</v>
      </c>
      <c r="Z71">
        <v>2.8929847328244201E-2</v>
      </c>
      <c r="AA71">
        <v>2.9058854961832001E-2</v>
      </c>
      <c r="AB71">
        <v>2.6358854961832E-2</v>
      </c>
      <c r="AC71">
        <v>1.6750458015267099E-2</v>
      </c>
      <c r="AD71">
        <v>1.7346641221373998E-2</v>
      </c>
      <c r="AE71">
        <v>2.21947328244274E-2</v>
      </c>
      <c r="AF71">
        <v>2.5979465648854901E-2</v>
      </c>
      <c r="AG71">
        <v>2.1510763358778599E-2</v>
      </c>
      <c r="AH71">
        <v>1.90275572519083E-2</v>
      </c>
      <c r="AI71">
        <v>2.21947328244274E-2</v>
      </c>
    </row>
    <row r="72" spans="1:35" x14ac:dyDescent="0.3">
      <c r="A72" t="s">
        <v>92</v>
      </c>
      <c r="B72">
        <v>70</v>
      </c>
      <c r="C72" t="str">
        <f>LEFT(Table112[[#This Row],[Contingency id]])</f>
        <v>A</v>
      </c>
      <c r="D72" s="1">
        <v>9.0909090909090899</v>
      </c>
      <c r="E72">
        <v>1.04210526315789</v>
      </c>
      <c r="F72">
        <v>99</v>
      </c>
      <c r="G72">
        <v>66</v>
      </c>
      <c r="H72">
        <v>95</v>
      </c>
      <c r="I72" s="2">
        <v>3.6110101010101002E-2</v>
      </c>
      <c r="J72" s="2">
        <f>AVERAGE(Table112[[#This Row],[Estimated costs 1]:[Estimated costs 20]])</f>
        <v>2.3401010101010065E-2</v>
      </c>
      <c r="K72" s="2">
        <f>(Table112[[#This Row],[Mean]]-Table112[[#This Row],[Actual cost]])/Table112[[#This Row],[Actual cost]]*100</f>
        <v>-35.195390080841513</v>
      </c>
      <c r="L72" s="2">
        <f>_xlfn.STDEV.P(Table112[[#This Row],[Estimated costs 1]:[Estimated costs 20]])</f>
        <v>9.1704740847620442E-3</v>
      </c>
      <c r="M72" s="2">
        <f>Table112[[#This Row],[Dev]]/Table112[[#This Row],[Mean]]*100</f>
        <v>39.188368558356444</v>
      </c>
      <c r="N72" s="2">
        <f>Table112[[#This Row],[Estimated costs 1]]-Table112[[#This Row],[Actual cost]]</f>
        <v>0</v>
      </c>
      <c r="O72" s="2">
        <f>Table112[[#This Row],[Diff 1]]/Table112[[#This Row],[Actual cost]]*100</f>
        <v>0</v>
      </c>
      <c r="P72">
        <v>3.6110101010101002E-2</v>
      </c>
      <c r="Q72">
        <v>1.2370707070706999E-2</v>
      </c>
      <c r="R72">
        <v>1.2370707070706999E-2</v>
      </c>
      <c r="S72">
        <v>3.0441414141414099E-2</v>
      </c>
      <c r="T72">
        <v>3.33030303030303E-2</v>
      </c>
      <c r="U72">
        <v>3.0441414141414099E-2</v>
      </c>
      <c r="V72">
        <v>1.52323232323232E-2</v>
      </c>
      <c r="W72">
        <v>3.33030303030303E-2</v>
      </c>
      <c r="X72">
        <v>3.3248484848484798E-2</v>
      </c>
      <c r="Y72">
        <v>1.52323232323232E-2</v>
      </c>
      <c r="Z72">
        <v>1.52323232323232E-2</v>
      </c>
      <c r="AA72">
        <v>3.0441414141414099E-2</v>
      </c>
      <c r="AB72">
        <v>1.51777777777777E-2</v>
      </c>
      <c r="AC72">
        <v>1.2370707070706999E-2</v>
      </c>
      <c r="AD72">
        <v>3.33030303030303E-2</v>
      </c>
      <c r="AE72">
        <v>1.52323232323232E-2</v>
      </c>
      <c r="AF72">
        <v>3.0441414141414099E-2</v>
      </c>
      <c r="AG72">
        <v>1.52323232323232E-2</v>
      </c>
      <c r="AH72">
        <v>1.52323232323232E-2</v>
      </c>
      <c r="AI72">
        <v>3.33030303030303E-2</v>
      </c>
    </row>
    <row r="73" spans="1:35" hidden="1" x14ac:dyDescent="0.3">
      <c r="A73" t="s">
        <v>93</v>
      </c>
      <c r="B73">
        <v>71</v>
      </c>
      <c r="C73" t="str">
        <f>LEFT(Table112[[#This Row],[Contingency id]])</f>
        <v>B</v>
      </c>
      <c r="D73" s="1">
        <v>9.1549295774647899</v>
      </c>
      <c r="E73">
        <v>1.05185185185185</v>
      </c>
      <c r="F73">
        <v>142</v>
      </c>
      <c r="G73">
        <v>86</v>
      </c>
      <c r="H73">
        <v>135</v>
      </c>
      <c r="I73" s="2">
        <v>3.5788873239436601E-2</v>
      </c>
      <c r="J73" s="2">
        <f>AVERAGE(Table112[[#This Row],[Estimated costs 1]:[Estimated costs 20]])</f>
        <v>2.2560795774647847E-2</v>
      </c>
      <c r="K73" s="2">
        <f>(Table112[[#This Row],[Mean]]-Table112[[#This Row],[Actual cost]])/Table112[[#This Row],[Actual cost]]*100</f>
        <v>-36.961424787781318</v>
      </c>
      <c r="L73" s="2">
        <f>_xlfn.STDEV.P(Table112[[#This Row],[Estimated costs 1]:[Estimated costs 20]])</f>
        <v>9.4023079697621217E-3</v>
      </c>
      <c r="M73" s="2">
        <f>Table112[[#This Row],[Dev]]/Table112[[#This Row],[Mean]]*100</f>
        <v>41.675426982623279</v>
      </c>
      <c r="N73" s="2">
        <f>Table112[[#This Row],[Estimated costs 1]]-Table112[[#This Row],[Actual cost]]</f>
        <v>-2.0387323943662009E-3</v>
      </c>
      <c r="O73" s="2">
        <f>Table112[[#This Row],[Diff 1]]/Table112[[#This Row],[Actual cost]]*100</f>
        <v>-5.6965537325709201</v>
      </c>
      <c r="P73">
        <v>3.37501408450704E-2</v>
      </c>
      <c r="Q73">
        <v>2.6423380281690102E-2</v>
      </c>
      <c r="R73">
        <v>1.95733802816901E-2</v>
      </c>
      <c r="S73">
        <v>1.0712676056337999E-2</v>
      </c>
      <c r="T73">
        <v>1.82408450704225E-2</v>
      </c>
      <c r="U73">
        <v>3.4930281690140799E-2</v>
      </c>
      <c r="V73">
        <v>2.5938732394366198E-2</v>
      </c>
      <c r="W73">
        <v>1.1468450704225299E-2</v>
      </c>
      <c r="X73">
        <v>2.7207183098591499E-2</v>
      </c>
      <c r="Y73">
        <v>2.6309859154929501E-2</v>
      </c>
      <c r="Z73">
        <v>1.22494366197183E-2</v>
      </c>
      <c r="AA73">
        <v>3.4043661971830903E-2</v>
      </c>
      <c r="AB73">
        <v>1.9085915492957701E-2</v>
      </c>
      <c r="AC73">
        <v>3.37501408450704E-2</v>
      </c>
      <c r="AD73">
        <v>1.22494366197183E-2</v>
      </c>
      <c r="AE73">
        <v>2.7207183098591499E-2</v>
      </c>
      <c r="AF73">
        <v>3.5417746478873198E-2</v>
      </c>
      <c r="AG73">
        <v>3.8761971830985902E-3</v>
      </c>
      <c r="AH73">
        <v>2.64261971830985E-2</v>
      </c>
      <c r="AI73">
        <v>1.2355070422535201E-2</v>
      </c>
    </row>
    <row r="74" spans="1:35" hidden="1" x14ac:dyDescent="0.3">
      <c r="A74" t="s">
        <v>94</v>
      </c>
      <c r="B74">
        <v>72</v>
      </c>
      <c r="C74" t="str">
        <f>LEFT(Table112[[#This Row],[Contingency id]])</f>
        <v>B</v>
      </c>
      <c r="D74" s="1">
        <v>9.3220338983050794</v>
      </c>
      <c r="E74">
        <v>1.0260869565217301</v>
      </c>
      <c r="F74">
        <v>118</v>
      </c>
      <c r="G74">
        <v>78</v>
      </c>
      <c r="H74">
        <v>115</v>
      </c>
      <c r="I74" s="2">
        <v>3.5615593220338901E-2</v>
      </c>
      <c r="J74" s="2">
        <f>AVERAGE(Table112[[#This Row],[Estimated costs 1]:[Estimated costs 20]])</f>
        <v>2.577516949152538E-2</v>
      </c>
      <c r="K74" s="2">
        <f>(Table112[[#This Row],[Mean]]-Table112[[#This Row],[Actual cost]])/Table112[[#This Row],[Actual cost]]*100</f>
        <v>-27.629537623969654</v>
      </c>
      <c r="L74" s="2">
        <f>_xlfn.STDEV.P(Table112[[#This Row],[Estimated costs 1]:[Estimated costs 20]])</f>
        <v>3.0932773398509219E-3</v>
      </c>
      <c r="M74" s="2">
        <f>Table112[[#This Row],[Dev]]/Table112[[#This Row],[Mean]]*100</f>
        <v>12.000997087014156</v>
      </c>
      <c r="N74" s="2">
        <f>Table112[[#This Row],[Estimated costs 1]]-Table112[[#This Row],[Actual cost]]</f>
        <v>-1.1928813559322002E-2</v>
      </c>
      <c r="O74" s="2">
        <f>Table112[[#This Row],[Diff 1]]/Table112[[#This Row],[Actual cost]]*100</f>
        <v>-33.493232825081364</v>
      </c>
      <c r="P74">
        <v>2.3686779661016899E-2</v>
      </c>
      <c r="Q74">
        <v>2.4188474576271098E-2</v>
      </c>
      <c r="R74">
        <v>2.5265593220338899E-2</v>
      </c>
      <c r="S74">
        <v>2.3266440677966099E-2</v>
      </c>
      <c r="T74">
        <v>2.7886779661016901E-2</v>
      </c>
      <c r="U74">
        <v>2.46935593220339E-2</v>
      </c>
      <c r="V74">
        <v>2.7886779661016901E-2</v>
      </c>
      <c r="W74">
        <v>2.8963898305084699E-2</v>
      </c>
      <c r="X74">
        <v>3.2002033898304999E-2</v>
      </c>
      <c r="Y74">
        <v>2.3266440677966099E-2</v>
      </c>
      <c r="Z74">
        <v>2.2609661016949101E-2</v>
      </c>
      <c r="AA74">
        <v>2.2609661016949101E-2</v>
      </c>
      <c r="AB74">
        <v>2.3266440677966099E-2</v>
      </c>
      <c r="AC74">
        <v>2.0073220338983001E-2</v>
      </c>
      <c r="AD74">
        <v>3.0423220338982999E-2</v>
      </c>
      <c r="AE74">
        <v>2.46935593220339E-2</v>
      </c>
      <c r="AF74">
        <v>2.7802033898305E-2</v>
      </c>
      <c r="AG74">
        <v>2.46935593220339E-2</v>
      </c>
      <c r="AH74">
        <v>2.7802033898305E-2</v>
      </c>
      <c r="AI74">
        <v>3.0423220338982999E-2</v>
      </c>
    </row>
    <row r="75" spans="1:35" hidden="1" x14ac:dyDescent="0.3">
      <c r="A75" t="s">
        <v>95</v>
      </c>
      <c r="B75">
        <v>73</v>
      </c>
      <c r="C75" t="str">
        <f>LEFT(Table112[[#This Row],[Contingency id]])</f>
        <v>B</v>
      </c>
      <c r="D75" s="1">
        <v>1.03780578206078</v>
      </c>
      <c r="E75">
        <v>1.0074682598954401</v>
      </c>
      <c r="F75">
        <v>1349</v>
      </c>
      <c r="G75">
        <v>195</v>
      </c>
      <c r="H75">
        <v>1339</v>
      </c>
      <c r="I75" s="2">
        <v>3.5133432171979201E-2</v>
      </c>
      <c r="J75" s="2">
        <f>AVERAGE(Table112[[#This Row],[Estimated costs 1]:[Estimated costs 20]])</f>
        <v>1.6875092661230488E-2</v>
      </c>
      <c r="K75" s="2">
        <f>(Table112[[#This Row],[Mean]]-Table112[[#This Row],[Actual cost]])/Table112[[#This Row],[Actual cost]]*100</f>
        <v>-51.968562084608173</v>
      </c>
      <c r="L75" s="2">
        <f>_xlfn.STDEV.P(Table112[[#This Row],[Estimated costs 1]:[Estimated costs 20]])</f>
        <v>5.8722017052323877E-3</v>
      </c>
      <c r="M75" s="2">
        <f>Table112[[#This Row],[Dev]]/Table112[[#This Row],[Mean]]*100</f>
        <v>34.798041250009952</v>
      </c>
      <c r="N75" s="2">
        <f>Table112[[#This Row],[Estimated costs 1]]-Table112[[#This Row],[Actual cost]]</f>
        <v>-2.2816901408450701E-2</v>
      </c>
      <c r="O75" s="2">
        <f>Table112[[#This Row],[Diff 1]]/Table112[[#This Row],[Actual cost]]*100</f>
        <v>-64.943559447199135</v>
      </c>
      <c r="P75">
        <v>1.23165307635285E-2</v>
      </c>
      <c r="Q75">
        <v>2.03187546330615E-2</v>
      </c>
      <c r="R75">
        <v>1.57264640474425E-2</v>
      </c>
      <c r="S75">
        <v>1.4574499629355E-2</v>
      </c>
      <c r="T75">
        <v>1.41853224610822E-2</v>
      </c>
      <c r="U75">
        <v>1.9060785767234901E-2</v>
      </c>
      <c r="V75">
        <v>2.8997034840622601E-2</v>
      </c>
      <c r="W75">
        <v>9.4010378057820601E-3</v>
      </c>
      <c r="X75">
        <v>1.7592290585618901E-2</v>
      </c>
      <c r="Y75">
        <v>1.6021497405485498E-2</v>
      </c>
      <c r="Z75">
        <v>9.4010378057820601E-3</v>
      </c>
      <c r="AA75">
        <v>2.2355077835433598E-2</v>
      </c>
      <c r="AB75">
        <v>1.4574499629355E-2</v>
      </c>
      <c r="AC75">
        <v>1.41853224610822E-2</v>
      </c>
      <c r="AD75">
        <v>1.9060785767234901E-2</v>
      </c>
      <c r="AE75">
        <v>2.09080800593031E-2</v>
      </c>
      <c r="AF75">
        <v>3.09599703484062E-2</v>
      </c>
      <c r="AG75">
        <v>9.4010378057820601E-3</v>
      </c>
      <c r="AH75">
        <v>9.4010378057820601E-3</v>
      </c>
      <c r="AI75">
        <v>1.9060785767234901E-2</v>
      </c>
    </row>
    <row r="76" spans="1:35" hidden="1" x14ac:dyDescent="0.3">
      <c r="A76" t="s">
        <v>96</v>
      </c>
      <c r="B76">
        <v>74</v>
      </c>
      <c r="C76" t="str">
        <f>LEFT(Table112[[#This Row],[Contingency id]])</f>
        <v>C</v>
      </c>
      <c r="D76" s="1">
        <v>16.417910447761098</v>
      </c>
      <c r="E76">
        <v>1</v>
      </c>
      <c r="F76">
        <v>67</v>
      </c>
      <c r="G76">
        <v>49</v>
      </c>
      <c r="H76">
        <v>67</v>
      </c>
      <c r="I76" s="2">
        <v>3.3334328358208903E-2</v>
      </c>
      <c r="J76" s="2">
        <f>AVERAGE(Table112[[#This Row],[Estimated costs 1]:[Estimated costs 20]])</f>
        <v>2.8353507462686507E-2</v>
      </c>
      <c r="K76" s="2">
        <f>(Table112[[#This Row],[Mean]]-Table112[[#This Row],[Actual cost]])/Table112[[#This Row],[Actual cost]]*100</f>
        <v>-14.942016656219264</v>
      </c>
      <c r="L76" s="2">
        <f>_xlfn.STDEV.P(Table112[[#This Row],[Estimated costs 1]:[Estimated costs 20]])</f>
        <v>3.3631690492282435E-3</v>
      </c>
      <c r="M76" s="2">
        <f>Table112[[#This Row],[Dev]]/Table112[[#This Row],[Mean]]*100</f>
        <v>11.861562643190465</v>
      </c>
      <c r="N76" s="2">
        <f>Table112[[#This Row],[Estimated costs 1]]-Table112[[#This Row],[Actual cost]]</f>
        <v>-8.129850746268704E-3</v>
      </c>
      <c r="O76" s="2">
        <f>Table112[[#This Row],[Diff 1]]/Table112[[#This Row],[Actual cost]]*100</f>
        <v>-24.388824214202742</v>
      </c>
      <c r="P76">
        <v>2.5204477611940199E-2</v>
      </c>
      <c r="Q76">
        <v>3.1276119402984998E-2</v>
      </c>
      <c r="R76">
        <v>3.1276119402984998E-2</v>
      </c>
      <c r="S76">
        <v>2.5204477611940199E-2</v>
      </c>
      <c r="T76">
        <v>2.52044776119403E-2</v>
      </c>
      <c r="U76">
        <v>3.3334328358208903E-2</v>
      </c>
      <c r="V76">
        <v>3.3334328358208903E-2</v>
      </c>
      <c r="W76">
        <v>2.7262686567164102E-2</v>
      </c>
      <c r="X76">
        <v>2.5204477611940199E-2</v>
      </c>
      <c r="Y76">
        <v>3.3334328358208903E-2</v>
      </c>
      <c r="Z76">
        <v>2.52044776119403E-2</v>
      </c>
      <c r="AA76">
        <v>3.3334328358208903E-2</v>
      </c>
      <c r="AB76">
        <v>2.5204477611940199E-2</v>
      </c>
      <c r="AC76">
        <v>2.52044776119403E-2</v>
      </c>
      <c r="AD76">
        <v>3.1276119402984998E-2</v>
      </c>
      <c r="AE76">
        <v>2.7262686567164102E-2</v>
      </c>
      <c r="AF76">
        <v>2.5204477611940199E-2</v>
      </c>
      <c r="AG76">
        <v>2.7262686567164102E-2</v>
      </c>
      <c r="AH76">
        <v>3.1276119402984998E-2</v>
      </c>
      <c r="AI76">
        <v>2.5204477611940199E-2</v>
      </c>
    </row>
    <row r="77" spans="1:35" hidden="1" x14ac:dyDescent="0.3">
      <c r="A77" t="s">
        <v>97</v>
      </c>
      <c r="B77">
        <v>75</v>
      </c>
      <c r="C77" t="str">
        <f>LEFT(Table112[[#This Row],[Contingency id]])</f>
        <v>C</v>
      </c>
      <c r="D77" s="1">
        <v>1.0869565217391299</v>
      </c>
      <c r="E77">
        <v>1</v>
      </c>
      <c r="F77">
        <v>184</v>
      </c>
      <c r="G77">
        <v>97</v>
      </c>
      <c r="H77">
        <v>184</v>
      </c>
      <c r="I77" s="2">
        <v>3.1554347826086897E-2</v>
      </c>
      <c r="J77" s="2">
        <f>AVERAGE(Table112[[#This Row],[Estimated costs 1]:[Estimated costs 20]])</f>
        <v>3.1554347826086897E-2</v>
      </c>
      <c r="K77" s="2">
        <f>(Table112[[#This Row],[Mean]]-Table112[[#This Row],[Actual cost]])/Table112[[#This Row],[Actual cost]]*100</f>
        <v>0</v>
      </c>
      <c r="L77" s="2">
        <f>_xlfn.STDEV.P(Table112[[#This Row],[Estimated costs 1]:[Estimated costs 20]])</f>
        <v>0</v>
      </c>
      <c r="M77" s="2">
        <f>Table112[[#This Row],[Dev]]/Table112[[#This Row],[Mean]]*100</f>
        <v>0</v>
      </c>
      <c r="N77" s="2">
        <f>Table112[[#This Row],[Estimated costs 1]]-Table112[[#This Row],[Actual cost]]</f>
        <v>0</v>
      </c>
      <c r="O77" s="2">
        <f>Table112[[#This Row],[Diff 1]]/Table112[[#This Row],[Actual cost]]*100</f>
        <v>0</v>
      </c>
      <c r="P77">
        <v>3.1554347826086897E-2</v>
      </c>
      <c r="Q77">
        <v>3.1554347826086897E-2</v>
      </c>
      <c r="R77">
        <v>3.1554347826086897E-2</v>
      </c>
      <c r="S77">
        <v>3.1554347826086897E-2</v>
      </c>
      <c r="T77">
        <v>3.1554347826086897E-2</v>
      </c>
      <c r="U77">
        <v>3.1554347826086897E-2</v>
      </c>
      <c r="V77">
        <v>3.1554347826086897E-2</v>
      </c>
      <c r="W77">
        <v>3.1554347826086897E-2</v>
      </c>
      <c r="X77">
        <v>3.1554347826086897E-2</v>
      </c>
      <c r="Y77">
        <v>3.1554347826086897E-2</v>
      </c>
      <c r="Z77">
        <v>3.1554347826086897E-2</v>
      </c>
      <c r="AA77">
        <v>3.1554347826086897E-2</v>
      </c>
      <c r="AB77">
        <v>3.1554347826086897E-2</v>
      </c>
      <c r="AC77">
        <v>3.1554347826086897E-2</v>
      </c>
      <c r="AD77">
        <v>3.1554347826086897E-2</v>
      </c>
      <c r="AE77">
        <v>3.1554347826086897E-2</v>
      </c>
      <c r="AF77">
        <v>3.1554347826086897E-2</v>
      </c>
      <c r="AG77">
        <v>3.1554347826086897E-2</v>
      </c>
      <c r="AH77">
        <v>3.1554347826086897E-2</v>
      </c>
      <c r="AI77">
        <v>3.1554347826086897E-2</v>
      </c>
    </row>
    <row r="78" spans="1:35" hidden="1" x14ac:dyDescent="0.3">
      <c r="A78" t="s">
        <v>98</v>
      </c>
      <c r="B78">
        <v>76</v>
      </c>
      <c r="C78" t="str">
        <f>LEFT(Table112[[#This Row],[Contingency id]])</f>
        <v>B</v>
      </c>
      <c r="D78" s="1">
        <v>3.125</v>
      </c>
      <c r="E78">
        <v>1</v>
      </c>
      <c r="F78">
        <v>32</v>
      </c>
      <c r="G78">
        <v>29</v>
      </c>
      <c r="H78">
        <v>32</v>
      </c>
      <c r="I78" s="2">
        <v>2.9578125E-2</v>
      </c>
      <c r="J78" s="2">
        <f>AVERAGE(Table112[[#This Row],[Estimated costs 1]:[Estimated costs 20]])</f>
        <v>2.9578125000000004E-2</v>
      </c>
      <c r="K78" s="2">
        <f>(Table112[[#This Row],[Mean]]-Table112[[#This Row],[Actual cost]])/Table112[[#This Row],[Actual cost]]*100</f>
        <v>1.1729773107502975E-14</v>
      </c>
      <c r="L78" s="2">
        <f>_xlfn.STDEV.P(Table112[[#This Row],[Estimated costs 1]:[Estimated costs 20]])</f>
        <v>3.4694469519536142E-18</v>
      </c>
      <c r="M78" s="2">
        <f>Table112[[#This Row],[Dev]]/Table112[[#This Row],[Mean]]*100</f>
        <v>1.1729773107502974E-14</v>
      </c>
      <c r="N78" s="2">
        <f>Table112[[#This Row],[Estimated costs 1]]-Table112[[#This Row],[Actual cost]]</f>
        <v>0</v>
      </c>
      <c r="O78" s="2">
        <f>Table112[[#This Row],[Diff 1]]/Table112[[#This Row],[Actual cost]]*100</f>
        <v>0</v>
      </c>
      <c r="P78">
        <v>2.9578125E-2</v>
      </c>
      <c r="Q78">
        <v>2.9578125E-2</v>
      </c>
      <c r="R78">
        <v>2.9578125E-2</v>
      </c>
      <c r="S78">
        <v>2.9578125E-2</v>
      </c>
      <c r="T78">
        <v>2.9578125E-2</v>
      </c>
      <c r="U78">
        <v>2.9578125E-2</v>
      </c>
      <c r="V78">
        <v>2.9578125E-2</v>
      </c>
      <c r="W78">
        <v>2.9578125E-2</v>
      </c>
      <c r="X78">
        <v>2.9578125E-2</v>
      </c>
      <c r="Y78">
        <v>2.9578125E-2</v>
      </c>
      <c r="Z78">
        <v>2.9578125E-2</v>
      </c>
      <c r="AA78">
        <v>2.9578125E-2</v>
      </c>
      <c r="AB78">
        <v>2.9578125E-2</v>
      </c>
      <c r="AC78">
        <v>2.9578125E-2</v>
      </c>
      <c r="AD78">
        <v>2.9578125E-2</v>
      </c>
      <c r="AE78">
        <v>2.9578125E-2</v>
      </c>
      <c r="AF78">
        <v>2.9578125E-2</v>
      </c>
      <c r="AG78">
        <v>2.9578125E-2</v>
      </c>
      <c r="AH78">
        <v>2.9578125E-2</v>
      </c>
      <c r="AI78">
        <v>2.9578125E-2</v>
      </c>
    </row>
    <row r="79" spans="1:35" x14ac:dyDescent="0.3">
      <c r="A79" t="s">
        <v>99</v>
      </c>
      <c r="B79">
        <v>77</v>
      </c>
      <c r="C79" t="str">
        <f>LEFT(Table112[[#This Row],[Contingency id]])</f>
        <v>A</v>
      </c>
      <c r="D79" s="1">
        <v>12.9629629629629</v>
      </c>
      <c r="E79">
        <v>1.0485436893203799</v>
      </c>
      <c r="F79">
        <v>108</v>
      </c>
      <c r="G79">
        <v>69</v>
      </c>
      <c r="H79">
        <v>103</v>
      </c>
      <c r="I79" s="2">
        <v>2.93074074074074E-2</v>
      </c>
      <c r="J79" s="2">
        <f>AVERAGE(Table112[[#This Row],[Estimated costs 1]:[Estimated costs 20]])</f>
        <v>2.3717962962962878E-2</v>
      </c>
      <c r="K79" s="2">
        <f>(Table112[[#This Row],[Mean]]-Table112[[#This Row],[Actual cost]])/Table112[[#This Row],[Actual cost]]*100</f>
        <v>-19.071780614179467</v>
      </c>
      <c r="L79" s="2">
        <f>_xlfn.STDEV.P(Table112[[#This Row],[Estimated costs 1]:[Estimated costs 20]])</f>
        <v>1.6329016079298043E-3</v>
      </c>
      <c r="M79" s="2">
        <f>Table112[[#This Row],[Dev]]/Table112[[#This Row],[Mean]]*100</f>
        <v>6.8846621039070053</v>
      </c>
      <c r="N79" s="2">
        <f>Table112[[#This Row],[Estimated costs 1]]-Table112[[#This Row],[Actual cost]]</f>
        <v>-5.5870370370370986E-3</v>
      </c>
      <c r="O79" s="2">
        <f>Table112[[#This Row],[Diff 1]]/Table112[[#This Row],[Actual cost]]*100</f>
        <v>-19.063566283331443</v>
      </c>
      <c r="P79">
        <v>2.3720370370370301E-2</v>
      </c>
      <c r="Q79">
        <v>2.68166666666666E-2</v>
      </c>
      <c r="R79">
        <v>2.2142592592592499E-2</v>
      </c>
      <c r="S79">
        <v>2.2142592592592499E-2</v>
      </c>
      <c r="T79">
        <v>2.2142592592592499E-2</v>
      </c>
      <c r="U79">
        <v>2.2142592592592499E-2</v>
      </c>
      <c r="V79">
        <v>2.2142592592592499E-2</v>
      </c>
      <c r="W79">
        <v>2.3720370370370301E-2</v>
      </c>
      <c r="X79">
        <v>2.2142592592592499E-2</v>
      </c>
      <c r="Y79">
        <v>2.7729629629629601E-2</v>
      </c>
      <c r="Z79">
        <v>2.2142592592592499E-2</v>
      </c>
      <c r="AA79">
        <v>2.3720370370370301E-2</v>
      </c>
      <c r="AB79">
        <v>2.52388888888888E-2</v>
      </c>
      <c r="AC79">
        <v>2.4633333333333299E-2</v>
      </c>
      <c r="AD79">
        <v>2.52388888888888E-2</v>
      </c>
      <c r="AE79">
        <v>2.3720370370370301E-2</v>
      </c>
      <c r="AF79">
        <v>2.3720370370370301E-2</v>
      </c>
      <c r="AG79">
        <v>2.3720370370370301E-2</v>
      </c>
      <c r="AH79">
        <v>2.2142592592592499E-2</v>
      </c>
      <c r="AI79">
        <v>2.52388888888888E-2</v>
      </c>
    </row>
    <row r="80" spans="1:35" x14ac:dyDescent="0.3">
      <c r="A80" t="s">
        <v>100</v>
      </c>
      <c r="B80">
        <v>78</v>
      </c>
      <c r="C80" t="str">
        <f>LEFT(Table112[[#This Row],[Contingency id]])</f>
        <v>A</v>
      </c>
      <c r="D80" s="1">
        <v>1.40845070422535</v>
      </c>
      <c r="E80">
        <v>1</v>
      </c>
      <c r="F80">
        <v>71</v>
      </c>
      <c r="G80">
        <v>50</v>
      </c>
      <c r="H80">
        <v>71</v>
      </c>
      <c r="I80" s="2">
        <v>2.9112676056338001E-2</v>
      </c>
      <c r="J80" s="2">
        <f>AVERAGE(Table112[[#This Row],[Estimated costs 1]:[Estimated costs 20]])</f>
        <v>2.9112676056338004E-2</v>
      </c>
      <c r="K80" s="2">
        <f>(Table112[[#This Row],[Mean]]-Table112[[#This Row],[Actual cost]])/Table112[[#This Row],[Actual cost]]*100</f>
        <v>1.1917306898340922E-14</v>
      </c>
      <c r="L80" s="2">
        <f>_xlfn.STDEV.P(Table112[[#This Row],[Estimated costs 1]:[Estimated costs 20]])</f>
        <v>3.4694469519536142E-18</v>
      </c>
      <c r="M80" s="2">
        <f>Table112[[#This Row],[Dev]]/Table112[[#This Row],[Mean]]*100</f>
        <v>1.1917306898340918E-14</v>
      </c>
      <c r="N80" s="2">
        <f>Table112[[#This Row],[Estimated costs 1]]-Table112[[#This Row],[Actual cost]]</f>
        <v>0</v>
      </c>
      <c r="O80" s="2">
        <f>Table112[[#This Row],[Diff 1]]/Table112[[#This Row],[Actual cost]]*100</f>
        <v>0</v>
      </c>
      <c r="P80">
        <v>2.9112676056338001E-2</v>
      </c>
      <c r="Q80">
        <v>2.9112676056338001E-2</v>
      </c>
      <c r="R80">
        <v>2.9112676056338001E-2</v>
      </c>
      <c r="S80">
        <v>2.9112676056338001E-2</v>
      </c>
      <c r="T80">
        <v>2.9112676056338001E-2</v>
      </c>
      <c r="U80">
        <v>2.9112676056338001E-2</v>
      </c>
      <c r="V80">
        <v>2.9112676056338001E-2</v>
      </c>
      <c r="W80">
        <v>2.9112676056338001E-2</v>
      </c>
      <c r="X80">
        <v>2.9112676056338001E-2</v>
      </c>
      <c r="Y80">
        <v>2.9112676056338001E-2</v>
      </c>
      <c r="Z80">
        <v>2.9112676056338001E-2</v>
      </c>
      <c r="AA80">
        <v>2.9112676056338001E-2</v>
      </c>
      <c r="AB80">
        <v>2.9112676056338001E-2</v>
      </c>
      <c r="AC80">
        <v>2.9112676056338001E-2</v>
      </c>
      <c r="AD80">
        <v>2.9112676056338001E-2</v>
      </c>
      <c r="AE80">
        <v>2.9112676056338001E-2</v>
      </c>
      <c r="AF80">
        <v>2.9112676056338001E-2</v>
      </c>
      <c r="AG80">
        <v>2.9112676056338001E-2</v>
      </c>
      <c r="AH80">
        <v>2.9112676056338001E-2</v>
      </c>
      <c r="AI80">
        <v>2.9112676056338001E-2</v>
      </c>
    </row>
    <row r="81" spans="1:35" hidden="1" x14ac:dyDescent="0.3">
      <c r="A81" t="s">
        <v>101</v>
      </c>
      <c r="B81">
        <v>79</v>
      </c>
      <c r="C81" t="str">
        <f>LEFT(Table112[[#This Row],[Contingency id]])</f>
        <v>C</v>
      </c>
      <c r="D81" s="1">
        <v>12.5</v>
      </c>
      <c r="E81">
        <v>1.01587301587301</v>
      </c>
      <c r="F81">
        <v>64</v>
      </c>
      <c r="G81">
        <v>56</v>
      </c>
      <c r="H81">
        <v>63</v>
      </c>
      <c r="I81" s="2">
        <v>2.7507812499999999E-2</v>
      </c>
      <c r="J81" s="2">
        <f>AVERAGE(Table112[[#This Row],[Estimated costs 1]:[Estimated costs 20]])</f>
        <v>2.3984656249999993E-2</v>
      </c>
      <c r="K81" s="2">
        <f>(Table112[[#This Row],[Mean]]-Table112[[#This Row],[Actual cost]])/Table112[[#This Row],[Actual cost]]*100</f>
        <v>-12.807838682192582</v>
      </c>
      <c r="L81" s="2">
        <f>_xlfn.STDEV.P(Table112[[#This Row],[Estimated costs 1]:[Estimated costs 20]])</f>
        <v>2.291059077859463E-3</v>
      </c>
      <c r="M81" s="2">
        <f>Table112[[#This Row],[Dev]]/Table112[[#This Row],[Mean]]*100</f>
        <v>9.5521864227654447</v>
      </c>
      <c r="N81" s="2">
        <f>Table112[[#This Row],[Estimated costs 1]]-Table112[[#This Row],[Actual cost]]</f>
        <v>-6.6031250000000985E-3</v>
      </c>
      <c r="O81" s="2">
        <f>Table112[[#This Row],[Diff 1]]/Table112[[#This Row],[Actual cost]]*100</f>
        <v>-24.004544163590246</v>
      </c>
      <c r="P81">
        <v>2.0904687499999901E-2</v>
      </c>
      <c r="Q81">
        <v>2.3601562499999999E-2</v>
      </c>
      <c r="R81">
        <v>2.6969687499999999E-2</v>
      </c>
      <c r="S81">
        <v>2.0366562500000001E-2</v>
      </c>
      <c r="T81">
        <v>2.3601562499999999E-2</v>
      </c>
      <c r="U81">
        <v>2.7507812499999999E-2</v>
      </c>
      <c r="V81">
        <v>2.3601562499999999E-2</v>
      </c>
      <c r="W81">
        <v>2.7507812499999999E-2</v>
      </c>
      <c r="X81">
        <v>2.4272812500000001E-2</v>
      </c>
      <c r="Y81">
        <v>2.4272812500000001E-2</v>
      </c>
      <c r="Z81">
        <v>2.6969687499999999E-2</v>
      </c>
      <c r="AA81">
        <v>2.7507812499999999E-2</v>
      </c>
      <c r="AB81">
        <v>2.3063437499999999E-2</v>
      </c>
      <c r="AC81">
        <v>2.03665624999999E-2</v>
      </c>
      <c r="AD81">
        <v>2.0904687500000001E-2</v>
      </c>
      <c r="AE81">
        <v>2.4272812500000001E-2</v>
      </c>
      <c r="AF81">
        <v>2.3063437499999999E-2</v>
      </c>
      <c r="AG81">
        <v>2.4810937500000001E-2</v>
      </c>
      <c r="AH81">
        <v>2.3063437499999999E-2</v>
      </c>
      <c r="AI81">
        <v>2.3063437499999999E-2</v>
      </c>
    </row>
    <row r="82" spans="1:35" x14ac:dyDescent="0.3">
      <c r="A82" t="s">
        <v>102</v>
      </c>
      <c r="B82">
        <v>80</v>
      </c>
      <c r="C82" t="str">
        <f>LEFT(Table112[[#This Row],[Contingency id]])</f>
        <v>A</v>
      </c>
      <c r="D82" s="1">
        <v>9.6491228070175392</v>
      </c>
      <c r="E82">
        <v>1.0178571428571399</v>
      </c>
      <c r="F82">
        <v>114</v>
      </c>
      <c r="G82">
        <v>73</v>
      </c>
      <c r="H82">
        <v>112</v>
      </c>
      <c r="I82" s="2">
        <v>2.5331578947368399E-2</v>
      </c>
      <c r="J82" s="2">
        <f>AVERAGE(Table112[[#This Row],[Estimated costs 1]:[Estimated costs 20]])</f>
        <v>2.2154780701754365E-2</v>
      </c>
      <c r="K82" s="2">
        <f>(Table112[[#This Row],[Mean]]-Table112[[#This Row],[Actual cost]])/Table112[[#This Row],[Actual cost]]*100</f>
        <v>-12.540861555509391</v>
      </c>
      <c r="L82" s="2">
        <f>_xlfn.STDEV.P(Table112[[#This Row],[Estimated costs 1]:[Estimated costs 20]])</f>
        <v>1.5089292929716931E-3</v>
      </c>
      <c r="M82" s="2">
        <f>Table112[[#This Row],[Dev]]/Table112[[#This Row],[Mean]]*100</f>
        <v>6.8108518575957104</v>
      </c>
      <c r="N82" s="2">
        <f>Table112[[#This Row],[Estimated costs 1]]-Table112[[#This Row],[Actual cost]]</f>
        <v>-4.4280701754386004E-3</v>
      </c>
      <c r="O82" s="2">
        <f>Table112[[#This Row],[Diff 1]]/Table112[[#This Row],[Actual cost]]*100</f>
        <v>-17.480434933167146</v>
      </c>
      <c r="P82">
        <v>2.0903508771929799E-2</v>
      </c>
      <c r="Q82">
        <v>2.0903508771929799E-2</v>
      </c>
      <c r="R82">
        <v>2.0903508771929799E-2</v>
      </c>
      <c r="S82">
        <v>2.3341228070175399E-2</v>
      </c>
      <c r="T82">
        <v>2.3341228070175399E-2</v>
      </c>
      <c r="U82">
        <v>2.3341228070175399E-2</v>
      </c>
      <c r="V82">
        <v>2.5331578947368399E-2</v>
      </c>
      <c r="W82">
        <v>2.0903508771929799E-2</v>
      </c>
      <c r="X82">
        <v>2.0903508771929799E-2</v>
      </c>
      <c r="Y82">
        <v>2.0903508771929799E-2</v>
      </c>
      <c r="Z82">
        <v>2.28938596491228E-2</v>
      </c>
      <c r="AA82">
        <v>2.3341228070175399E-2</v>
      </c>
      <c r="AB82">
        <v>2.0903508771929799E-2</v>
      </c>
      <c r="AC82">
        <v>2.28938596491228E-2</v>
      </c>
      <c r="AD82">
        <v>2.0903508771929799E-2</v>
      </c>
      <c r="AE82">
        <v>2.0903508771929799E-2</v>
      </c>
      <c r="AF82">
        <v>2.5331578947368399E-2</v>
      </c>
      <c r="AG82">
        <v>2.0903508771929799E-2</v>
      </c>
      <c r="AH82">
        <v>2.3341228070175399E-2</v>
      </c>
      <c r="AI82">
        <v>2.0903508771929799E-2</v>
      </c>
    </row>
    <row r="83" spans="1:35" hidden="1" x14ac:dyDescent="0.3">
      <c r="A83" t="s">
        <v>103</v>
      </c>
      <c r="B83">
        <v>81</v>
      </c>
      <c r="C83" t="str">
        <f>LEFT(Table112[[#This Row],[Contingency id]])</f>
        <v>C</v>
      </c>
      <c r="D83" s="1">
        <v>100</v>
      </c>
      <c r="E83">
        <v>1.3902439024390201</v>
      </c>
      <c r="F83">
        <v>57</v>
      </c>
      <c r="G83">
        <v>41</v>
      </c>
      <c r="H83">
        <v>41</v>
      </c>
      <c r="I83" s="2">
        <v>2.4998771929824502E-2</v>
      </c>
      <c r="J83" s="2">
        <f>AVERAGE(Table112[[#This Row],[Estimated costs 1]:[Estimated costs 20]])</f>
        <v>2.4998771929824512E-2</v>
      </c>
      <c r="K83" s="2">
        <f>(Table112[[#This Row],[Mean]]-Table112[[#This Row],[Actual cost]])/Table112[[#This Row],[Actual cost]]*100</f>
        <v>4.1635408671588742E-14</v>
      </c>
      <c r="L83" s="2">
        <f>_xlfn.STDEV.P(Table112[[#This Row],[Estimated costs 1]:[Estimated costs 20]])</f>
        <v>1.0408340855860843E-17</v>
      </c>
      <c r="M83" s="2">
        <f>Table112[[#This Row],[Dev]]/Table112[[#This Row],[Mean]]*100</f>
        <v>4.1635408671588723E-14</v>
      </c>
      <c r="N83" s="2">
        <f>Table112[[#This Row],[Estimated costs 1]]-Table112[[#This Row],[Actual cost]]</f>
        <v>0</v>
      </c>
      <c r="O83" s="2">
        <f>Table112[[#This Row],[Diff 1]]/Table112[[#This Row],[Actual cost]]*100</f>
        <v>0</v>
      </c>
      <c r="P83">
        <v>2.4998771929824502E-2</v>
      </c>
      <c r="Q83">
        <v>2.4998771929824502E-2</v>
      </c>
      <c r="R83">
        <v>2.4998771929824502E-2</v>
      </c>
      <c r="S83">
        <v>2.4998771929824502E-2</v>
      </c>
      <c r="T83">
        <v>2.4998771929824502E-2</v>
      </c>
      <c r="U83">
        <v>2.4998771929824502E-2</v>
      </c>
      <c r="V83">
        <v>2.4998771929824502E-2</v>
      </c>
      <c r="W83">
        <v>2.4998771929824502E-2</v>
      </c>
      <c r="X83">
        <v>2.4998771929824502E-2</v>
      </c>
      <c r="Y83">
        <v>2.4998771929824502E-2</v>
      </c>
      <c r="Z83">
        <v>2.4998771929824502E-2</v>
      </c>
      <c r="AA83">
        <v>2.4998771929824502E-2</v>
      </c>
      <c r="AB83">
        <v>2.4998771929824502E-2</v>
      </c>
      <c r="AC83">
        <v>2.4998771929824502E-2</v>
      </c>
      <c r="AD83">
        <v>2.4998771929824502E-2</v>
      </c>
      <c r="AE83">
        <v>2.4998771929824502E-2</v>
      </c>
      <c r="AF83">
        <v>2.4998771929824502E-2</v>
      </c>
      <c r="AG83">
        <v>2.4998771929824502E-2</v>
      </c>
      <c r="AH83">
        <v>2.4998771929824502E-2</v>
      </c>
      <c r="AI83">
        <v>2.4998771929824502E-2</v>
      </c>
    </row>
    <row r="84" spans="1:35" x14ac:dyDescent="0.3">
      <c r="A84" t="s">
        <v>104</v>
      </c>
      <c r="B84">
        <v>82</v>
      </c>
      <c r="C84" t="str">
        <f>LEFT(Table112[[#This Row],[Contingency id]])</f>
        <v>A</v>
      </c>
      <c r="D84" s="1">
        <v>1.0152284263959299</v>
      </c>
      <c r="E84">
        <v>1</v>
      </c>
      <c r="F84">
        <v>197</v>
      </c>
      <c r="G84">
        <v>106</v>
      </c>
      <c r="H84">
        <v>197</v>
      </c>
      <c r="I84" s="2">
        <v>2.4329949238578601E-2</v>
      </c>
      <c r="J84" s="2">
        <f>AVERAGE(Table112[[#This Row],[Estimated costs 1]:[Estimated costs 20]])</f>
        <v>2.4329949238578608E-2</v>
      </c>
      <c r="K84" s="2">
        <f>(Table112[[#This Row],[Mean]]-Table112[[#This Row],[Actual cost]])/Table112[[#This Row],[Actual cost]]*100</f>
        <v>2.8519968684951567E-14</v>
      </c>
      <c r="L84" s="2">
        <f>_xlfn.STDEV.P(Table112[[#This Row],[Estimated costs 1]:[Estimated costs 20]])</f>
        <v>6.9388939039072284E-18</v>
      </c>
      <c r="M84" s="2">
        <f>Table112[[#This Row],[Dev]]/Table112[[#This Row],[Mean]]*100</f>
        <v>2.8519968684951554E-14</v>
      </c>
      <c r="N84" s="2">
        <f>Table112[[#This Row],[Estimated costs 1]]-Table112[[#This Row],[Actual cost]]</f>
        <v>0</v>
      </c>
      <c r="O84" s="2">
        <f>Table112[[#This Row],[Diff 1]]/Table112[[#This Row],[Actual cost]]*100</f>
        <v>0</v>
      </c>
      <c r="P84">
        <v>2.4329949238578601E-2</v>
      </c>
      <c r="Q84">
        <v>2.4329949238578601E-2</v>
      </c>
      <c r="R84">
        <v>2.4329949238578601E-2</v>
      </c>
      <c r="S84">
        <v>2.4329949238578601E-2</v>
      </c>
      <c r="T84">
        <v>2.4329949238578601E-2</v>
      </c>
      <c r="U84">
        <v>2.4329949238578601E-2</v>
      </c>
      <c r="V84">
        <v>2.4329949238578601E-2</v>
      </c>
      <c r="W84">
        <v>2.4329949238578601E-2</v>
      </c>
      <c r="X84">
        <v>2.4329949238578601E-2</v>
      </c>
      <c r="Y84">
        <v>2.4329949238578601E-2</v>
      </c>
      <c r="Z84">
        <v>2.4329949238578601E-2</v>
      </c>
      <c r="AA84">
        <v>2.4329949238578601E-2</v>
      </c>
      <c r="AB84">
        <v>2.4329949238578601E-2</v>
      </c>
      <c r="AC84">
        <v>2.4329949238578601E-2</v>
      </c>
      <c r="AD84">
        <v>2.4329949238578601E-2</v>
      </c>
      <c r="AE84">
        <v>2.4329949238578601E-2</v>
      </c>
      <c r="AF84">
        <v>2.4329949238578601E-2</v>
      </c>
      <c r="AG84">
        <v>2.4329949238578601E-2</v>
      </c>
      <c r="AH84">
        <v>2.4329949238578601E-2</v>
      </c>
      <c r="AI84">
        <v>2.4329949238578601E-2</v>
      </c>
    </row>
    <row r="85" spans="1:35" hidden="1" x14ac:dyDescent="0.3">
      <c r="A85" t="s">
        <v>105</v>
      </c>
      <c r="B85">
        <v>83</v>
      </c>
      <c r="C85" t="str">
        <f>LEFT(Table112[[#This Row],[Contingency id]])</f>
        <v>C</v>
      </c>
      <c r="D85" s="1">
        <v>100</v>
      </c>
      <c r="E85">
        <v>1.2127659574467999</v>
      </c>
      <c r="F85">
        <v>57</v>
      </c>
      <c r="G85">
        <v>47</v>
      </c>
      <c r="H85">
        <v>47</v>
      </c>
      <c r="I85" s="2">
        <v>2.4305964912280702E-2</v>
      </c>
      <c r="J85" s="2">
        <f>AVERAGE(Table112[[#This Row],[Estimated costs 1]:[Estimated costs 20]])</f>
        <v>2.4305964912280681E-2</v>
      </c>
      <c r="K85" s="2">
        <f>(Table112[[#This Row],[Mean]]-Table112[[#This Row],[Actual cost]])/Table112[[#This Row],[Actual cost]]*100</f>
        <v>-8.5644333754484932E-14</v>
      </c>
      <c r="L85" s="2">
        <f>_xlfn.STDEV.P(Table112[[#This Row],[Estimated costs 1]:[Estimated costs 20]])</f>
        <v>4.3782441089698513E-17</v>
      </c>
      <c r="M85" s="2">
        <f>Table112[[#This Row],[Dev]]/Table112[[#This Row],[Mean]]*100</f>
        <v>1.8013043813610243E-13</v>
      </c>
      <c r="N85" s="2">
        <f>Table112[[#This Row],[Estimated costs 1]]-Table112[[#This Row],[Actual cost]]</f>
        <v>-1.0061396160665481E-16</v>
      </c>
      <c r="O85" s="2">
        <f>Table112[[#This Row],[Diff 1]]/Table112[[#This Row],[Actual cost]]*100</f>
        <v>-4.1394761314667717E-13</v>
      </c>
      <c r="P85">
        <v>2.4305964912280601E-2</v>
      </c>
      <c r="Q85">
        <v>2.4305964912280601E-2</v>
      </c>
      <c r="R85">
        <v>2.4305964912280702E-2</v>
      </c>
      <c r="S85">
        <v>2.4305964912280601E-2</v>
      </c>
      <c r="T85">
        <v>2.4305964912280702E-2</v>
      </c>
      <c r="U85">
        <v>2.4305964912280702E-2</v>
      </c>
      <c r="V85">
        <v>2.4305964912280702E-2</v>
      </c>
      <c r="W85">
        <v>2.4305964912280702E-2</v>
      </c>
      <c r="X85">
        <v>2.4305964912280702E-2</v>
      </c>
      <c r="Y85">
        <v>2.4305964912280702E-2</v>
      </c>
      <c r="Z85">
        <v>2.4305964912280702E-2</v>
      </c>
      <c r="AA85">
        <v>2.4305964912280702E-2</v>
      </c>
      <c r="AB85">
        <v>2.4305964912280601E-2</v>
      </c>
      <c r="AC85">
        <v>2.4305964912280601E-2</v>
      </c>
      <c r="AD85">
        <v>2.4305964912280702E-2</v>
      </c>
      <c r="AE85">
        <v>2.4305964912280702E-2</v>
      </c>
      <c r="AF85">
        <v>2.4305964912280702E-2</v>
      </c>
      <c r="AG85">
        <v>2.4305964912280702E-2</v>
      </c>
      <c r="AH85">
        <v>2.4305964912280702E-2</v>
      </c>
      <c r="AI85">
        <v>2.4305964912280702E-2</v>
      </c>
    </row>
    <row r="86" spans="1:35" hidden="1" x14ac:dyDescent="0.3">
      <c r="A86" t="s">
        <v>106</v>
      </c>
      <c r="B86">
        <v>84</v>
      </c>
      <c r="C86" t="str">
        <f>LEFT(Table112[[#This Row],[Contingency id]])</f>
        <v>B</v>
      </c>
      <c r="D86" s="1">
        <v>7.4380165289256199</v>
      </c>
      <c r="E86">
        <v>1.00833333333333</v>
      </c>
      <c r="F86">
        <v>121</v>
      </c>
      <c r="G86">
        <v>81</v>
      </c>
      <c r="H86">
        <v>120</v>
      </c>
      <c r="I86" s="2">
        <v>2.3538099173553699E-2</v>
      </c>
      <c r="J86" s="2">
        <f>AVERAGE(Table112[[#This Row],[Estimated costs 1]:[Estimated costs 20]])</f>
        <v>2.1174714876033014E-2</v>
      </c>
      <c r="K86" s="2">
        <f>(Table112[[#This Row],[Mean]]-Table112[[#This Row],[Actual cost]])/Table112[[#This Row],[Actual cost]]*100</f>
        <v>-10.040676097482299</v>
      </c>
      <c r="L86" s="2">
        <f>_xlfn.STDEV.P(Table112[[#This Row],[Estimated costs 1]:[Estimated costs 20]])</f>
        <v>1.223347481223123E-3</v>
      </c>
      <c r="M86" s="2">
        <f>Table112[[#This Row],[Dev]]/Table112[[#This Row],[Mean]]*100</f>
        <v>5.7773976574664117</v>
      </c>
      <c r="N86" s="2">
        <f>Table112[[#This Row],[Estimated costs 1]]-Table112[[#This Row],[Actual cost]]</f>
        <v>-3.4446280991735981E-3</v>
      </c>
      <c r="O86" s="2">
        <f>Table112[[#This Row],[Diff 1]]/Table112[[#This Row],[Actual cost]]*100</f>
        <v>-14.634266232694864</v>
      </c>
      <c r="P86">
        <v>2.0093471074380101E-2</v>
      </c>
      <c r="Q86">
        <v>1.9280991735537101E-2</v>
      </c>
      <c r="R86">
        <v>2.1011652892561902E-2</v>
      </c>
      <c r="S86">
        <v>1.9280991735537101E-2</v>
      </c>
      <c r="T86">
        <v>2.0093471074380101E-2</v>
      </c>
      <c r="U86">
        <v>2.2619917355371898E-2</v>
      </c>
      <c r="V86">
        <v>2.0093471074380101E-2</v>
      </c>
      <c r="W86">
        <v>2.0093471074380101E-2</v>
      </c>
      <c r="X86">
        <v>2.2619917355371898E-2</v>
      </c>
      <c r="Y86">
        <v>2.2725619834710699E-2</v>
      </c>
      <c r="Z86">
        <v>2.2619917355371898E-2</v>
      </c>
      <c r="AA86">
        <v>2.1807438016528902E-2</v>
      </c>
      <c r="AB86">
        <v>2.0199173553718999E-2</v>
      </c>
      <c r="AC86">
        <v>2.1807438016528902E-2</v>
      </c>
      <c r="AD86">
        <v>2.0093471074380101E-2</v>
      </c>
      <c r="AE86">
        <v>2.2725619834710699E-2</v>
      </c>
      <c r="AF86">
        <v>2.2619917355371898E-2</v>
      </c>
      <c r="AG86">
        <v>2.0093471074380101E-2</v>
      </c>
      <c r="AH86">
        <v>2.1807438016528902E-2</v>
      </c>
      <c r="AI86">
        <v>2.1807438016528902E-2</v>
      </c>
    </row>
    <row r="87" spans="1:35" hidden="1" x14ac:dyDescent="0.3">
      <c r="A87" t="s">
        <v>107</v>
      </c>
      <c r="B87">
        <v>85</v>
      </c>
      <c r="C87" t="str">
        <f>LEFT(Table112[[#This Row],[Contingency id]])</f>
        <v>C</v>
      </c>
      <c r="D87" s="1">
        <v>100</v>
      </c>
      <c r="E87">
        <v>1.2711864406779601</v>
      </c>
      <c r="F87">
        <v>75</v>
      </c>
      <c r="G87">
        <v>59</v>
      </c>
      <c r="H87">
        <v>59</v>
      </c>
      <c r="I87" s="2">
        <v>2.33634666666666E-2</v>
      </c>
      <c r="J87" s="2">
        <f>AVERAGE(Table112[[#This Row],[Estimated costs 1]:[Estimated costs 20]])</f>
        <v>2.3363466666666607E-2</v>
      </c>
      <c r="K87" s="2">
        <f>(Table112[[#This Row],[Mean]]-Table112[[#This Row],[Actual cost]])/Table112[[#This Row],[Actual cost]]*100</f>
        <v>2.9699761610322877E-14</v>
      </c>
      <c r="L87" s="2">
        <f>_xlfn.STDEV.P(Table112[[#This Row],[Estimated costs 1]:[Estimated costs 20]])</f>
        <v>6.9388939039072284E-18</v>
      </c>
      <c r="M87" s="2">
        <f>Table112[[#This Row],[Dev]]/Table112[[#This Row],[Mean]]*100</f>
        <v>2.9699761610322864E-14</v>
      </c>
      <c r="N87" s="2">
        <f>Table112[[#This Row],[Estimated costs 1]]-Table112[[#This Row],[Actual cost]]</f>
        <v>0</v>
      </c>
      <c r="O87" s="2">
        <f>Table112[[#This Row],[Diff 1]]/Table112[[#This Row],[Actual cost]]*100</f>
        <v>0</v>
      </c>
      <c r="P87">
        <v>2.33634666666666E-2</v>
      </c>
      <c r="Q87">
        <v>2.33634666666666E-2</v>
      </c>
      <c r="R87">
        <v>2.33634666666666E-2</v>
      </c>
      <c r="S87">
        <v>2.33634666666666E-2</v>
      </c>
      <c r="T87">
        <v>2.33634666666666E-2</v>
      </c>
      <c r="U87">
        <v>2.33634666666666E-2</v>
      </c>
      <c r="V87">
        <v>2.33634666666666E-2</v>
      </c>
      <c r="W87">
        <v>2.33634666666666E-2</v>
      </c>
      <c r="X87">
        <v>2.33634666666666E-2</v>
      </c>
      <c r="Y87">
        <v>2.33634666666666E-2</v>
      </c>
      <c r="Z87">
        <v>2.33634666666666E-2</v>
      </c>
      <c r="AA87">
        <v>2.33634666666666E-2</v>
      </c>
      <c r="AB87">
        <v>2.33634666666666E-2</v>
      </c>
      <c r="AC87">
        <v>2.33634666666666E-2</v>
      </c>
      <c r="AD87">
        <v>2.33634666666666E-2</v>
      </c>
      <c r="AE87">
        <v>2.33634666666666E-2</v>
      </c>
      <c r="AF87">
        <v>2.33634666666666E-2</v>
      </c>
      <c r="AG87">
        <v>2.33634666666666E-2</v>
      </c>
      <c r="AH87">
        <v>2.33634666666666E-2</v>
      </c>
      <c r="AI87">
        <v>2.33634666666666E-2</v>
      </c>
    </row>
    <row r="88" spans="1:35" hidden="1" x14ac:dyDescent="0.3">
      <c r="A88" t="s">
        <v>108</v>
      </c>
      <c r="B88">
        <v>86</v>
      </c>
      <c r="C88" t="str">
        <f>LEFT(Table112[[#This Row],[Contingency id]])</f>
        <v>C</v>
      </c>
      <c r="D88" s="1">
        <v>100</v>
      </c>
      <c r="E88">
        <v>1.4102564102564099</v>
      </c>
      <c r="F88">
        <v>55</v>
      </c>
      <c r="G88">
        <v>39</v>
      </c>
      <c r="H88">
        <v>39</v>
      </c>
      <c r="I88" s="2">
        <v>2.3251636363636301E-2</v>
      </c>
      <c r="J88" s="2">
        <f>AVERAGE(Table112[[#This Row],[Estimated costs 1]:[Estimated costs 20]])</f>
        <v>2.3251636363636304E-2</v>
      </c>
      <c r="K88" s="2">
        <f>(Table112[[#This Row],[Mean]]-Table112[[#This Row],[Actual cost]])/Table112[[#This Row],[Actual cost]]*100</f>
        <v>1.4921302301886813E-14</v>
      </c>
      <c r="L88" s="2">
        <f>_xlfn.STDEV.P(Table112[[#This Row],[Estimated costs 1]:[Estimated costs 20]])</f>
        <v>3.4694469519536142E-18</v>
      </c>
      <c r="M88" s="2">
        <f>Table112[[#This Row],[Dev]]/Table112[[#This Row],[Mean]]*100</f>
        <v>1.492130230188681E-14</v>
      </c>
      <c r="N88" s="2">
        <f>Table112[[#This Row],[Estimated costs 1]]-Table112[[#This Row],[Actual cost]]</f>
        <v>0</v>
      </c>
      <c r="O88" s="2">
        <f>Table112[[#This Row],[Diff 1]]/Table112[[#This Row],[Actual cost]]*100</f>
        <v>0</v>
      </c>
      <c r="P88">
        <v>2.3251636363636301E-2</v>
      </c>
      <c r="Q88">
        <v>2.3251636363636301E-2</v>
      </c>
      <c r="R88">
        <v>2.3251636363636301E-2</v>
      </c>
      <c r="S88">
        <v>2.3251636363636301E-2</v>
      </c>
      <c r="T88">
        <v>2.3251636363636301E-2</v>
      </c>
      <c r="U88">
        <v>2.3251636363636301E-2</v>
      </c>
      <c r="V88">
        <v>2.3251636363636301E-2</v>
      </c>
      <c r="W88">
        <v>2.3251636363636301E-2</v>
      </c>
      <c r="X88">
        <v>2.3251636363636301E-2</v>
      </c>
      <c r="Y88">
        <v>2.3251636363636301E-2</v>
      </c>
      <c r="Z88">
        <v>2.3251636363636301E-2</v>
      </c>
      <c r="AA88">
        <v>2.3251636363636301E-2</v>
      </c>
      <c r="AB88">
        <v>2.3251636363636301E-2</v>
      </c>
      <c r="AC88">
        <v>2.3251636363636301E-2</v>
      </c>
      <c r="AD88">
        <v>2.3251636363636301E-2</v>
      </c>
      <c r="AE88">
        <v>2.3251636363636301E-2</v>
      </c>
      <c r="AF88">
        <v>2.3251636363636301E-2</v>
      </c>
      <c r="AG88">
        <v>2.3251636363636301E-2</v>
      </c>
      <c r="AH88">
        <v>2.3251636363636301E-2</v>
      </c>
      <c r="AI88">
        <v>2.3251636363636301E-2</v>
      </c>
    </row>
    <row r="89" spans="1:35" hidden="1" x14ac:dyDescent="0.3">
      <c r="A89" t="s">
        <v>109</v>
      </c>
      <c r="B89">
        <v>87</v>
      </c>
      <c r="C89" t="str">
        <f>LEFT(Table112[[#This Row],[Contingency id]])</f>
        <v>B</v>
      </c>
      <c r="D89" s="1">
        <v>13.559322033898299</v>
      </c>
      <c r="E89">
        <v>1.0350877192982399</v>
      </c>
      <c r="F89">
        <v>59</v>
      </c>
      <c r="G89">
        <v>48</v>
      </c>
      <c r="H89">
        <v>57</v>
      </c>
      <c r="I89" s="2">
        <v>2.2837457627118599E-2</v>
      </c>
      <c r="J89" s="2">
        <f>AVERAGE(Table112[[#This Row],[Estimated costs 1]:[Estimated costs 20]])</f>
        <v>2.0944745762711808E-2</v>
      </c>
      <c r="K89" s="2">
        <f>(Table112[[#This Row],[Mean]]-Table112[[#This Row],[Actual cost]])/Table112[[#This Row],[Actual cost]]*100</f>
        <v>-8.2877520576514119</v>
      </c>
      <c r="L89" s="2">
        <f>_xlfn.STDEV.P(Table112[[#This Row],[Estimated costs 1]:[Estimated costs 20]])</f>
        <v>1.4815718630196836E-3</v>
      </c>
      <c r="M89" s="2">
        <f>Table112[[#This Row],[Dev]]/Table112[[#This Row],[Mean]]*100</f>
        <v>7.0737161472608783</v>
      </c>
      <c r="N89" s="2">
        <f>Table112[[#This Row],[Estimated costs 1]]-Table112[[#This Row],[Actual cost]]</f>
        <v>0</v>
      </c>
      <c r="O89" s="2">
        <f>Table112[[#This Row],[Diff 1]]/Table112[[#This Row],[Actual cost]]*100</f>
        <v>0</v>
      </c>
      <c r="P89">
        <v>2.2837457627118599E-2</v>
      </c>
      <c r="Q89">
        <v>1.90205084745762E-2</v>
      </c>
      <c r="R89">
        <v>2.2837457627118599E-2</v>
      </c>
      <c r="S89">
        <v>2.0771355932203299E-2</v>
      </c>
      <c r="T89">
        <v>2.2837457627118599E-2</v>
      </c>
      <c r="U89">
        <v>1.90205084745762E-2</v>
      </c>
      <c r="V89">
        <v>2.0771355932203299E-2</v>
      </c>
      <c r="W89">
        <v>2.2837457627118599E-2</v>
      </c>
      <c r="X89">
        <v>2.1086610169491499E-2</v>
      </c>
      <c r="Y89">
        <v>2.1086610169491499E-2</v>
      </c>
      <c r="Z89">
        <v>1.90205084745762E-2</v>
      </c>
      <c r="AA89">
        <v>2.1086610169491499E-2</v>
      </c>
      <c r="AB89">
        <v>1.90205084745762E-2</v>
      </c>
      <c r="AC89">
        <v>2.2837457627118599E-2</v>
      </c>
      <c r="AD89">
        <v>1.90205084745762E-2</v>
      </c>
      <c r="AE89">
        <v>2.0771355932203299E-2</v>
      </c>
      <c r="AF89">
        <v>1.90205084745762E-2</v>
      </c>
      <c r="AG89">
        <v>2.1086610169491499E-2</v>
      </c>
      <c r="AH89">
        <v>2.1086610169491499E-2</v>
      </c>
      <c r="AI89">
        <v>2.2837457627118599E-2</v>
      </c>
    </row>
    <row r="90" spans="1:35" hidden="1" x14ac:dyDescent="0.3">
      <c r="A90" t="s">
        <v>110</v>
      </c>
      <c r="B90">
        <v>88</v>
      </c>
      <c r="C90" t="str">
        <f>LEFT(Table112[[#This Row],[Contingency id]])</f>
        <v>B</v>
      </c>
      <c r="D90" s="1">
        <v>100</v>
      </c>
      <c r="E90">
        <v>1.2280701754385901</v>
      </c>
      <c r="F90">
        <v>70</v>
      </c>
      <c r="G90">
        <v>57</v>
      </c>
      <c r="H90">
        <v>57</v>
      </c>
      <c r="I90" s="2">
        <v>2.2575857142857099E-2</v>
      </c>
      <c r="J90" s="2">
        <f>AVERAGE(Table112[[#This Row],[Estimated costs 1]:[Estimated costs 20]])</f>
        <v>2.2575857142857095E-2</v>
      </c>
      <c r="K90" s="2">
        <f>(Table112[[#This Row],[Mean]]-Table112[[#This Row],[Actual cost]])/Table112[[#This Row],[Actual cost]]*100</f>
        <v>-1.5367952277512227E-14</v>
      </c>
      <c r="L90" s="2">
        <f>_xlfn.STDEV.P(Table112[[#This Row],[Estimated costs 1]:[Estimated costs 20]])</f>
        <v>3.4694469519536142E-18</v>
      </c>
      <c r="M90" s="2">
        <f>Table112[[#This Row],[Dev]]/Table112[[#This Row],[Mean]]*100</f>
        <v>1.536795227751223E-14</v>
      </c>
      <c r="N90" s="2">
        <f>Table112[[#This Row],[Estimated costs 1]]-Table112[[#This Row],[Actual cost]]</f>
        <v>0</v>
      </c>
      <c r="O90" s="2">
        <f>Table112[[#This Row],[Diff 1]]/Table112[[#This Row],[Actual cost]]*100</f>
        <v>0</v>
      </c>
      <c r="P90">
        <v>2.2575857142857099E-2</v>
      </c>
      <c r="Q90">
        <v>2.2575857142857099E-2</v>
      </c>
      <c r="R90">
        <v>2.2575857142857099E-2</v>
      </c>
      <c r="S90">
        <v>2.2575857142857099E-2</v>
      </c>
      <c r="T90">
        <v>2.2575857142857099E-2</v>
      </c>
      <c r="U90">
        <v>2.2575857142857099E-2</v>
      </c>
      <c r="V90">
        <v>2.2575857142857099E-2</v>
      </c>
      <c r="W90">
        <v>2.2575857142857099E-2</v>
      </c>
      <c r="X90">
        <v>2.2575857142857099E-2</v>
      </c>
      <c r="Y90">
        <v>2.2575857142857099E-2</v>
      </c>
      <c r="Z90">
        <v>2.2575857142857099E-2</v>
      </c>
      <c r="AA90">
        <v>2.2575857142857099E-2</v>
      </c>
      <c r="AB90">
        <v>2.2575857142857099E-2</v>
      </c>
      <c r="AC90">
        <v>2.2575857142857099E-2</v>
      </c>
      <c r="AD90">
        <v>2.2575857142857099E-2</v>
      </c>
      <c r="AE90">
        <v>2.2575857142857099E-2</v>
      </c>
      <c r="AF90">
        <v>2.2575857142857099E-2</v>
      </c>
      <c r="AG90">
        <v>2.2575857142857099E-2</v>
      </c>
      <c r="AH90">
        <v>2.2575857142857099E-2</v>
      </c>
      <c r="AI90">
        <v>2.2575857142857099E-2</v>
      </c>
    </row>
    <row r="91" spans="1:35" x14ac:dyDescent="0.3">
      <c r="A91" t="s">
        <v>111</v>
      </c>
      <c r="B91">
        <v>89</v>
      </c>
      <c r="C91" t="str">
        <f>LEFT(Table112[[#This Row],[Contingency id]])</f>
        <v>A</v>
      </c>
      <c r="D91" s="1">
        <v>10.8108108108108</v>
      </c>
      <c r="E91">
        <v>1.0277777777777699</v>
      </c>
      <c r="F91">
        <v>74</v>
      </c>
      <c r="G91">
        <v>53</v>
      </c>
      <c r="H91">
        <v>72</v>
      </c>
      <c r="I91" s="2">
        <v>2.2090135135135101E-2</v>
      </c>
      <c r="J91" s="2">
        <f>AVERAGE(Table112[[#This Row],[Estimated costs 1]:[Estimated costs 20]])</f>
        <v>1.6739527027026982E-2</v>
      </c>
      <c r="K91" s="2">
        <f>(Table112[[#This Row],[Mean]]-Table112[[#This Row],[Actual cost]])/Table112[[#This Row],[Actual cost]]*100</f>
        <v>-24.221708357038512</v>
      </c>
      <c r="L91" s="2">
        <f>_xlfn.STDEV.P(Table112[[#This Row],[Estimated costs 1]:[Estimated costs 20]])</f>
        <v>4.0956024866698817E-3</v>
      </c>
      <c r="M91" s="2">
        <f>Table112[[#This Row],[Dev]]/Table112[[#This Row],[Mean]]*100</f>
        <v>24.466655957825349</v>
      </c>
      <c r="N91" s="2">
        <f>Table112[[#This Row],[Estimated costs 1]]-Table112[[#This Row],[Actual cost]]</f>
        <v>-1.0279729729729702E-2</v>
      </c>
      <c r="O91" s="2">
        <f>Table112[[#This Row],[Diff 1]]/Table112[[#This Row],[Actual cost]]*100</f>
        <v>-46.535386347091404</v>
      </c>
      <c r="P91">
        <v>1.18104054054054E-2</v>
      </c>
      <c r="Q91">
        <v>1.18104054054054E-2</v>
      </c>
      <c r="R91">
        <v>1.32333783783783E-2</v>
      </c>
      <c r="S91">
        <v>1.9179324324324301E-2</v>
      </c>
      <c r="T91">
        <v>1.18104054054054E-2</v>
      </c>
      <c r="U91">
        <v>2.0602297297297199E-2</v>
      </c>
      <c r="V91">
        <v>1.18104054054054E-2</v>
      </c>
      <c r="W91">
        <v>1.9179324324324301E-2</v>
      </c>
      <c r="X91">
        <v>2.0667162162162099E-2</v>
      </c>
      <c r="Y91">
        <v>1.0322567567567499E-2</v>
      </c>
      <c r="Z91">
        <v>2.0602297297297199E-2</v>
      </c>
      <c r="AA91">
        <v>2.0667162162162099E-2</v>
      </c>
      <c r="AB91">
        <v>1.9179324324324301E-2</v>
      </c>
      <c r="AC91">
        <v>1.9179324324324301E-2</v>
      </c>
      <c r="AD91">
        <v>2.0667162162162099E-2</v>
      </c>
      <c r="AE91">
        <v>2.0602297297297199E-2</v>
      </c>
      <c r="AF91">
        <v>2.0667162162162099E-2</v>
      </c>
      <c r="AG91">
        <v>1.9179324324324301E-2</v>
      </c>
      <c r="AH91">
        <v>1.18104054054054E-2</v>
      </c>
      <c r="AI91">
        <v>1.18104054054054E-2</v>
      </c>
    </row>
    <row r="92" spans="1:35" x14ac:dyDescent="0.3">
      <c r="A92" t="s">
        <v>112</v>
      </c>
      <c r="B92">
        <v>90</v>
      </c>
      <c r="C92" t="str">
        <f>LEFT(Table112[[#This Row],[Contingency id]])</f>
        <v>A</v>
      </c>
      <c r="D92" s="1">
        <v>100</v>
      </c>
      <c r="E92">
        <v>1.40384615384615</v>
      </c>
      <c r="F92">
        <v>73</v>
      </c>
      <c r="G92">
        <v>52</v>
      </c>
      <c r="H92">
        <v>52</v>
      </c>
      <c r="I92" s="2">
        <v>2.1432328767123199E-2</v>
      </c>
      <c r="J92" s="2">
        <f>AVERAGE(Table112[[#This Row],[Estimated costs 1]:[Estimated costs 20]])</f>
        <v>2.1432328767123199E-2</v>
      </c>
      <c r="K92" s="2">
        <f>(Table112[[#This Row],[Mean]]-Table112[[#This Row],[Actual cost]])/Table112[[#This Row],[Actual cost]]*100</f>
        <v>0</v>
      </c>
      <c r="L92" s="2">
        <f>_xlfn.STDEV.P(Table112[[#This Row],[Estimated costs 1]:[Estimated costs 20]])</f>
        <v>0</v>
      </c>
      <c r="M92" s="2">
        <f>Table112[[#This Row],[Dev]]/Table112[[#This Row],[Mean]]*100</f>
        <v>0</v>
      </c>
      <c r="N92" s="2">
        <f>Table112[[#This Row],[Estimated costs 1]]-Table112[[#This Row],[Actual cost]]</f>
        <v>0</v>
      </c>
      <c r="O92" s="2">
        <f>Table112[[#This Row],[Diff 1]]/Table112[[#This Row],[Actual cost]]*100</f>
        <v>0</v>
      </c>
      <c r="P92">
        <v>2.1432328767123199E-2</v>
      </c>
      <c r="Q92">
        <v>2.1432328767123199E-2</v>
      </c>
      <c r="R92">
        <v>2.1432328767123199E-2</v>
      </c>
      <c r="S92">
        <v>2.1432328767123199E-2</v>
      </c>
      <c r="T92">
        <v>2.1432328767123199E-2</v>
      </c>
      <c r="U92">
        <v>2.1432328767123199E-2</v>
      </c>
      <c r="V92">
        <v>2.1432328767123199E-2</v>
      </c>
      <c r="W92">
        <v>2.1432328767123199E-2</v>
      </c>
      <c r="X92">
        <v>2.1432328767123199E-2</v>
      </c>
      <c r="Y92">
        <v>2.1432328767123199E-2</v>
      </c>
      <c r="Z92">
        <v>2.1432328767123199E-2</v>
      </c>
      <c r="AA92">
        <v>2.1432328767123199E-2</v>
      </c>
      <c r="AB92">
        <v>2.1432328767123199E-2</v>
      </c>
      <c r="AC92">
        <v>2.1432328767123199E-2</v>
      </c>
      <c r="AD92">
        <v>2.1432328767123199E-2</v>
      </c>
      <c r="AE92">
        <v>2.1432328767123199E-2</v>
      </c>
      <c r="AF92">
        <v>2.1432328767123199E-2</v>
      </c>
      <c r="AG92">
        <v>2.1432328767123199E-2</v>
      </c>
      <c r="AH92">
        <v>2.1432328767123199E-2</v>
      </c>
      <c r="AI92">
        <v>2.1432328767123199E-2</v>
      </c>
    </row>
    <row r="93" spans="1:35" x14ac:dyDescent="0.3">
      <c r="A93" t="s">
        <v>113</v>
      </c>
      <c r="B93">
        <v>91</v>
      </c>
      <c r="C93" t="str">
        <f>LEFT(Table112[[#This Row],[Contingency id]])</f>
        <v>A</v>
      </c>
      <c r="D93" s="1">
        <v>100</v>
      </c>
      <c r="E93">
        <v>1.1632653061224401</v>
      </c>
      <c r="F93">
        <v>57</v>
      </c>
      <c r="G93">
        <v>49</v>
      </c>
      <c r="H93">
        <v>49</v>
      </c>
      <c r="I93" s="2">
        <v>2.1411929824561401E-2</v>
      </c>
      <c r="J93" s="2">
        <f>AVERAGE(Table112[[#This Row],[Estimated costs 1]:[Estimated costs 20]])</f>
        <v>2.1411929824561408E-2</v>
      </c>
      <c r="K93" s="2">
        <f>(Table112[[#This Row],[Mean]]-Table112[[#This Row],[Actual cost]])/Table112[[#This Row],[Actual cost]]*100</f>
        <v>3.2406672171826827E-14</v>
      </c>
      <c r="L93" s="2">
        <f>_xlfn.STDEV.P(Table112[[#This Row],[Estimated costs 1]:[Estimated costs 20]])</f>
        <v>6.9388939039072284E-18</v>
      </c>
      <c r="M93" s="2">
        <f>Table112[[#This Row],[Dev]]/Table112[[#This Row],[Mean]]*100</f>
        <v>3.2406672171826821E-14</v>
      </c>
      <c r="N93" s="2">
        <f>Table112[[#This Row],[Estimated costs 1]]-Table112[[#This Row],[Actual cost]]</f>
        <v>0</v>
      </c>
      <c r="O93" s="2">
        <f>Table112[[#This Row],[Diff 1]]/Table112[[#This Row],[Actual cost]]*100</f>
        <v>0</v>
      </c>
      <c r="P93">
        <v>2.1411929824561401E-2</v>
      </c>
      <c r="Q93">
        <v>2.1411929824561401E-2</v>
      </c>
      <c r="R93">
        <v>2.1411929824561401E-2</v>
      </c>
      <c r="S93">
        <v>2.1411929824561401E-2</v>
      </c>
      <c r="T93">
        <v>2.1411929824561401E-2</v>
      </c>
      <c r="U93">
        <v>2.1411929824561401E-2</v>
      </c>
      <c r="V93">
        <v>2.1411929824561401E-2</v>
      </c>
      <c r="W93">
        <v>2.1411929824561401E-2</v>
      </c>
      <c r="X93">
        <v>2.1411929824561401E-2</v>
      </c>
      <c r="Y93">
        <v>2.1411929824561401E-2</v>
      </c>
      <c r="Z93">
        <v>2.1411929824561401E-2</v>
      </c>
      <c r="AA93">
        <v>2.1411929824561401E-2</v>
      </c>
      <c r="AB93">
        <v>2.1411929824561401E-2</v>
      </c>
      <c r="AC93">
        <v>2.1411929824561401E-2</v>
      </c>
      <c r="AD93">
        <v>2.1411929824561401E-2</v>
      </c>
      <c r="AE93">
        <v>2.1411929824561401E-2</v>
      </c>
      <c r="AF93">
        <v>2.1411929824561401E-2</v>
      </c>
      <c r="AG93">
        <v>2.1411929824561401E-2</v>
      </c>
      <c r="AH93">
        <v>2.1411929824561401E-2</v>
      </c>
      <c r="AI93">
        <v>2.1411929824561401E-2</v>
      </c>
    </row>
    <row r="94" spans="1:35" x14ac:dyDescent="0.3">
      <c r="A94" t="s">
        <v>114</v>
      </c>
      <c r="B94">
        <v>92</v>
      </c>
      <c r="C94" t="str">
        <f>LEFT(Table112[[#This Row],[Contingency id]])</f>
        <v>A</v>
      </c>
      <c r="D94" s="1">
        <v>12.5</v>
      </c>
      <c r="E94">
        <v>1.0434782608695601</v>
      </c>
      <c r="F94">
        <v>72</v>
      </c>
      <c r="G94">
        <v>52</v>
      </c>
      <c r="H94">
        <v>69</v>
      </c>
      <c r="I94" s="2">
        <v>2.1278611111111099E-2</v>
      </c>
      <c r="J94" s="2">
        <f>AVERAGE(Table112[[#This Row],[Estimated costs 1]:[Estimated costs 20]])</f>
        <v>2.0681388888888864E-2</v>
      </c>
      <c r="K94" s="2">
        <f>(Table112[[#This Row],[Mean]]-Table112[[#This Row],[Actual cost]])/Table112[[#This Row],[Actual cost]]*100</f>
        <v>-2.806678589611435</v>
      </c>
      <c r="L94" s="2">
        <f>_xlfn.STDEV.P(Table112[[#This Row],[Estimated costs 1]:[Estimated costs 20]])</f>
        <v>7.3144485374777553E-4</v>
      </c>
      <c r="M94" s="2">
        <f>Table112[[#This Row],[Dev]]/Table112[[#This Row],[Mean]]*100</f>
        <v>3.5367298476783944</v>
      </c>
      <c r="N94" s="2">
        <f>Table112[[#This Row],[Estimated costs 1]]-Table112[[#This Row],[Actual cost]]</f>
        <v>0</v>
      </c>
      <c r="O94" s="2">
        <f>Table112[[#This Row],[Diff 1]]/Table112[[#This Row],[Actual cost]]*100</f>
        <v>0</v>
      </c>
      <c r="P94">
        <v>2.1278611111111099E-2</v>
      </c>
      <c r="Q94">
        <v>2.1278611111111099E-2</v>
      </c>
      <c r="R94">
        <v>2.1278611111111099E-2</v>
      </c>
      <c r="S94">
        <v>2.1278611111111099E-2</v>
      </c>
      <c r="T94">
        <v>1.9785555555555501E-2</v>
      </c>
      <c r="U94">
        <v>1.9785555555555501E-2</v>
      </c>
      <c r="V94">
        <v>2.1278611111111099E-2</v>
      </c>
      <c r="W94">
        <v>1.9785555555555501E-2</v>
      </c>
      <c r="X94">
        <v>2.1278611111111099E-2</v>
      </c>
      <c r="Y94">
        <v>1.9785555555555501E-2</v>
      </c>
      <c r="Z94">
        <v>2.1278611111111099E-2</v>
      </c>
      <c r="AA94">
        <v>2.1278611111111099E-2</v>
      </c>
      <c r="AB94">
        <v>2.1278611111111099E-2</v>
      </c>
      <c r="AC94">
        <v>2.1278611111111099E-2</v>
      </c>
      <c r="AD94">
        <v>1.9785555555555501E-2</v>
      </c>
      <c r="AE94">
        <v>2.1278611111111099E-2</v>
      </c>
      <c r="AF94">
        <v>1.9785555555555501E-2</v>
      </c>
      <c r="AG94">
        <v>1.9785555555555501E-2</v>
      </c>
      <c r="AH94">
        <v>1.9785555555555501E-2</v>
      </c>
      <c r="AI94">
        <v>2.1278611111111099E-2</v>
      </c>
    </row>
    <row r="95" spans="1:35" hidden="1" x14ac:dyDescent="0.3">
      <c r="A95" t="s">
        <v>115</v>
      </c>
      <c r="B95">
        <v>93</v>
      </c>
      <c r="C95" t="str">
        <f>LEFT(Table112[[#This Row],[Contingency id]])</f>
        <v>B</v>
      </c>
      <c r="D95" s="1">
        <v>100</v>
      </c>
      <c r="E95">
        <v>1.3090909090909</v>
      </c>
      <c r="F95">
        <v>72</v>
      </c>
      <c r="G95">
        <v>55</v>
      </c>
      <c r="H95">
        <v>55</v>
      </c>
      <c r="I95" s="2">
        <v>2.10063888888888E-2</v>
      </c>
      <c r="J95" s="2">
        <f>AVERAGE(Table112[[#This Row],[Estimated costs 1]:[Estimated costs 20]])</f>
        <v>2.1006388888888797E-2</v>
      </c>
      <c r="K95" s="2">
        <f>(Table112[[#This Row],[Mean]]-Table112[[#This Row],[Actual cost]])/Table112[[#This Row],[Actual cost]]*100</f>
        <v>-1.6516151206687203E-14</v>
      </c>
      <c r="L95" s="2">
        <f>_xlfn.STDEV.P(Table112[[#This Row],[Estimated costs 1]:[Estimated costs 20]])</f>
        <v>3.4694469519536142E-18</v>
      </c>
      <c r="M95" s="2">
        <f>Table112[[#This Row],[Dev]]/Table112[[#This Row],[Mean]]*100</f>
        <v>1.6516151206687206E-14</v>
      </c>
      <c r="N95" s="2">
        <f>Table112[[#This Row],[Estimated costs 1]]-Table112[[#This Row],[Actual cost]]</f>
        <v>0</v>
      </c>
      <c r="O95" s="2">
        <f>Table112[[#This Row],[Diff 1]]/Table112[[#This Row],[Actual cost]]*100</f>
        <v>0</v>
      </c>
      <c r="P95">
        <v>2.10063888888888E-2</v>
      </c>
      <c r="Q95">
        <v>2.10063888888888E-2</v>
      </c>
      <c r="R95">
        <v>2.10063888888888E-2</v>
      </c>
      <c r="S95">
        <v>2.10063888888888E-2</v>
      </c>
      <c r="T95">
        <v>2.10063888888888E-2</v>
      </c>
      <c r="U95">
        <v>2.10063888888888E-2</v>
      </c>
      <c r="V95">
        <v>2.10063888888888E-2</v>
      </c>
      <c r="W95">
        <v>2.10063888888888E-2</v>
      </c>
      <c r="X95">
        <v>2.10063888888888E-2</v>
      </c>
      <c r="Y95">
        <v>2.10063888888888E-2</v>
      </c>
      <c r="Z95">
        <v>2.10063888888888E-2</v>
      </c>
      <c r="AA95">
        <v>2.10063888888888E-2</v>
      </c>
      <c r="AB95">
        <v>2.10063888888888E-2</v>
      </c>
      <c r="AC95">
        <v>2.10063888888888E-2</v>
      </c>
      <c r="AD95">
        <v>2.10063888888888E-2</v>
      </c>
      <c r="AE95">
        <v>2.10063888888888E-2</v>
      </c>
      <c r="AF95">
        <v>2.10063888888888E-2</v>
      </c>
      <c r="AG95">
        <v>2.10063888888888E-2</v>
      </c>
      <c r="AH95">
        <v>2.10063888888888E-2</v>
      </c>
      <c r="AI95">
        <v>2.10063888888888E-2</v>
      </c>
    </row>
    <row r="96" spans="1:35" hidden="1" x14ac:dyDescent="0.3">
      <c r="A96" t="s">
        <v>116</v>
      </c>
      <c r="B96">
        <v>94</v>
      </c>
      <c r="C96" t="str">
        <f>LEFT(Table112[[#This Row],[Contingency id]])</f>
        <v>B</v>
      </c>
      <c r="D96" s="1">
        <v>100</v>
      </c>
      <c r="E96">
        <v>1.3333333333333299</v>
      </c>
      <c r="F96">
        <v>52</v>
      </c>
      <c r="G96">
        <v>39</v>
      </c>
      <c r="H96">
        <v>39</v>
      </c>
      <c r="I96" s="2">
        <v>2.10080769230769E-2</v>
      </c>
      <c r="J96" s="2">
        <f>AVERAGE(Table112[[#This Row],[Estimated costs 1]:[Estimated costs 20]])</f>
        <v>2.1008076923076893E-2</v>
      </c>
      <c r="K96" s="2">
        <f>(Table112[[#This Row],[Mean]]-Table112[[#This Row],[Actual cost]])/Table112[[#This Row],[Actual cost]]*100</f>
        <v>-3.3029648212516824E-14</v>
      </c>
      <c r="L96" s="2">
        <f>_xlfn.STDEV.P(Table112[[#This Row],[Estimated costs 1]:[Estimated costs 20]])</f>
        <v>6.9388939039072284E-18</v>
      </c>
      <c r="M96" s="2">
        <f>Table112[[#This Row],[Dev]]/Table112[[#This Row],[Mean]]*100</f>
        <v>3.302964821251683E-14</v>
      </c>
      <c r="N96" s="2">
        <f>Table112[[#This Row],[Estimated costs 1]]-Table112[[#This Row],[Actual cost]]</f>
        <v>0</v>
      </c>
      <c r="O96" s="2">
        <f>Table112[[#This Row],[Diff 1]]/Table112[[#This Row],[Actual cost]]*100</f>
        <v>0</v>
      </c>
      <c r="P96">
        <v>2.10080769230769E-2</v>
      </c>
      <c r="Q96">
        <v>2.10080769230769E-2</v>
      </c>
      <c r="R96">
        <v>2.10080769230769E-2</v>
      </c>
      <c r="S96">
        <v>2.10080769230769E-2</v>
      </c>
      <c r="T96">
        <v>2.10080769230769E-2</v>
      </c>
      <c r="U96">
        <v>2.10080769230769E-2</v>
      </c>
      <c r="V96">
        <v>2.10080769230769E-2</v>
      </c>
      <c r="W96">
        <v>2.10080769230769E-2</v>
      </c>
      <c r="X96">
        <v>2.10080769230769E-2</v>
      </c>
      <c r="Y96">
        <v>2.10080769230769E-2</v>
      </c>
      <c r="Z96">
        <v>2.10080769230769E-2</v>
      </c>
      <c r="AA96">
        <v>2.10080769230769E-2</v>
      </c>
      <c r="AB96">
        <v>2.10080769230769E-2</v>
      </c>
      <c r="AC96">
        <v>2.10080769230769E-2</v>
      </c>
      <c r="AD96">
        <v>2.10080769230769E-2</v>
      </c>
      <c r="AE96">
        <v>2.10080769230769E-2</v>
      </c>
      <c r="AF96">
        <v>2.10080769230769E-2</v>
      </c>
      <c r="AG96">
        <v>2.10080769230769E-2</v>
      </c>
      <c r="AH96">
        <v>2.10080769230769E-2</v>
      </c>
      <c r="AI96">
        <v>2.10080769230769E-2</v>
      </c>
    </row>
    <row r="97" spans="1:35" hidden="1" x14ac:dyDescent="0.3">
      <c r="A97" t="s">
        <v>117</v>
      </c>
      <c r="B97">
        <v>95</v>
      </c>
      <c r="C97" t="str">
        <f>LEFT(Table112[[#This Row],[Contingency id]])</f>
        <v>B</v>
      </c>
      <c r="D97" s="1">
        <v>0.91743119266054995</v>
      </c>
      <c r="E97">
        <v>1</v>
      </c>
      <c r="F97">
        <v>109</v>
      </c>
      <c r="G97">
        <v>76</v>
      </c>
      <c r="H97">
        <v>109</v>
      </c>
      <c r="I97" s="2">
        <v>2.0944954128440298E-2</v>
      </c>
      <c r="J97" s="2">
        <f>AVERAGE(Table112[[#This Row],[Estimated costs 1]:[Estimated costs 20]])</f>
        <v>2.0944954128440288E-2</v>
      </c>
      <c r="K97" s="2">
        <f>(Table112[[#This Row],[Mean]]-Table112[[#This Row],[Actual cost]])/Table112[[#This Row],[Actual cost]]*100</f>
        <v>-4.9693786828245096E-14</v>
      </c>
      <c r="L97" s="2">
        <f>_xlfn.STDEV.P(Table112[[#This Row],[Estimated costs 1]:[Estimated costs 20]])</f>
        <v>1.0408340855860843E-17</v>
      </c>
      <c r="M97" s="2">
        <f>Table112[[#This Row],[Dev]]/Table112[[#This Row],[Mean]]*100</f>
        <v>4.9693786828245127E-14</v>
      </c>
      <c r="N97" s="2">
        <f>Table112[[#This Row],[Estimated costs 1]]-Table112[[#This Row],[Actual cost]]</f>
        <v>0</v>
      </c>
      <c r="O97" s="2">
        <f>Table112[[#This Row],[Diff 1]]/Table112[[#This Row],[Actual cost]]*100</f>
        <v>0</v>
      </c>
      <c r="P97">
        <v>2.0944954128440298E-2</v>
      </c>
      <c r="Q97">
        <v>2.0944954128440298E-2</v>
      </c>
      <c r="R97">
        <v>2.0944954128440298E-2</v>
      </c>
      <c r="S97">
        <v>2.0944954128440298E-2</v>
      </c>
      <c r="T97">
        <v>2.0944954128440298E-2</v>
      </c>
      <c r="U97">
        <v>2.0944954128440298E-2</v>
      </c>
      <c r="V97">
        <v>2.0944954128440298E-2</v>
      </c>
      <c r="W97">
        <v>2.0944954128440298E-2</v>
      </c>
      <c r="X97">
        <v>2.0944954128440298E-2</v>
      </c>
      <c r="Y97">
        <v>2.0944954128440298E-2</v>
      </c>
      <c r="Z97">
        <v>2.0944954128440298E-2</v>
      </c>
      <c r="AA97">
        <v>2.0944954128440298E-2</v>
      </c>
      <c r="AB97">
        <v>2.0944954128440298E-2</v>
      </c>
      <c r="AC97">
        <v>2.0944954128440298E-2</v>
      </c>
      <c r="AD97">
        <v>2.0944954128440298E-2</v>
      </c>
      <c r="AE97">
        <v>2.0944954128440298E-2</v>
      </c>
      <c r="AF97">
        <v>2.0944954128440298E-2</v>
      </c>
      <c r="AG97">
        <v>2.0944954128440298E-2</v>
      </c>
      <c r="AH97">
        <v>2.0944954128440298E-2</v>
      </c>
      <c r="AI97">
        <v>2.0944954128440298E-2</v>
      </c>
    </row>
    <row r="98" spans="1:35" hidden="1" x14ac:dyDescent="0.3">
      <c r="A98" t="s">
        <v>118</v>
      </c>
      <c r="B98">
        <v>96</v>
      </c>
      <c r="C98" t="str">
        <f>LEFT(Table112[[#This Row],[Contingency id]])</f>
        <v>C</v>
      </c>
      <c r="D98" s="1">
        <v>18.75</v>
      </c>
      <c r="E98">
        <v>1.0322580645161199</v>
      </c>
      <c r="F98">
        <v>64</v>
      </c>
      <c r="G98">
        <v>54</v>
      </c>
      <c r="H98">
        <v>62</v>
      </c>
      <c r="I98" s="2">
        <v>2.092140625E-2</v>
      </c>
      <c r="J98" s="2">
        <f>AVERAGE(Table112[[#This Row],[Estimated costs 1]:[Estimated costs 20]])</f>
        <v>1.9595984374999965E-2</v>
      </c>
      <c r="K98" s="2">
        <f>(Table112[[#This Row],[Mean]]-Table112[[#This Row],[Actual cost]])/Table112[[#This Row],[Actual cost]]*100</f>
        <v>-6.3352427612270779</v>
      </c>
      <c r="L98" s="2">
        <f>_xlfn.STDEV.P(Table112[[#This Row],[Estimated costs 1]:[Estimated costs 20]])</f>
        <v>1.320189484931266E-3</v>
      </c>
      <c r="M98" s="2">
        <f>Table112[[#This Row],[Dev]]/Table112[[#This Row],[Mean]]*100</f>
        <v>6.7370409144412697</v>
      </c>
      <c r="N98" s="2">
        <f>Table112[[#This Row],[Estimated costs 1]]-Table112[[#This Row],[Actual cost]]</f>
        <v>-3.0090624999999996E-3</v>
      </c>
      <c r="O98" s="2">
        <f>Table112[[#This Row],[Diff 1]]/Table112[[#This Row],[Actual cost]]*100</f>
        <v>-14.38269714780764</v>
      </c>
      <c r="P98">
        <v>1.791234375E-2</v>
      </c>
      <c r="Q98">
        <v>1.791234375E-2</v>
      </c>
      <c r="R98">
        <v>1.79123437499999E-2</v>
      </c>
      <c r="S98">
        <v>2.092140625E-2</v>
      </c>
      <c r="T98">
        <v>1.8485468750000001E-2</v>
      </c>
      <c r="U98">
        <v>2.0348281249999899E-2</v>
      </c>
      <c r="V98">
        <v>1.84854687499999E-2</v>
      </c>
      <c r="W98">
        <v>2.092140625E-2</v>
      </c>
      <c r="X98">
        <v>2.0348281249999999E-2</v>
      </c>
      <c r="Y98">
        <v>2.092140625E-2</v>
      </c>
      <c r="Z98">
        <v>1.79123437499999E-2</v>
      </c>
      <c r="AA98">
        <v>1.84854687499999E-2</v>
      </c>
      <c r="AB98">
        <v>2.0921406249999899E-2</v>
      </c>
      <c r="AC98">
        <v>2.092140625E-2</v>
      </c>
      <c r="AD98">
        <v>2.0348281249999999E-2</v>
      </c>
      <c r="AE98">
        <v>2.092140625E-2</v>
      </c>
      <c r="AF98">
        <v>2.092140625E-2</v>
      </c>
      <c r="AG98">
        <v>2.092140625E-2</v>
      </c>
      <c r="AH98">
        <v>1.791234375E-2</v>
      </c>
      <c r="AI98">
        <v>1.8485468750000001E-2</v>
      </c>
    </row>
    <row r="99" spans="1:35" hidden="1" x14ac:dyDescent="0.3">
      <c r="A99" t="s">
        <v>119</v>
      </c>
      <c r="B99">
        <v>97</v>
      </c>
      <c r="C99" t="str">
        <f>LEFT(Table112[[#This Row],[Contingency id]])</f>
        <v>C</v>
      </c>
      <c r="D99" s="1">
        <v>16.438356164383499</v>
      </c>
      <c r="E99">
        <v>1.04285714285714</v>
      </c>
      <c r="F99">
        <v>73</v>
      </c>
      <c r="G99">
        <v>53</v>
      </c>
      <c r="H99">
        <v>70</v>
      </c>
      <c r="I99" s="2">
        <v>2.0826438356164299E-2</v>
      </c>
      <c r="J99" s="2">
        <f>AVERAGE(Table112[[#This Row],[Estimated costs 1]:[Estimated costs 20]])</f>
        <v>1.5606054794520496E-2</v>
      </c>
      <c r="K99" s="2">
        <f>(Table112[[#This Row],[Mean]]-Table112[[#This Row],[Actual cost]])/Table112[[#This Row],[Actual cost]]*100</f>
        <v>-25.066136957107943</v>
      </c>
      <c r="L99" s="2">
        <f>_xlfn.STDEV.P(Table112[[#This Row],[Estimated costs 1]:[Estimated costs 20]])</f>
        <v>1.8089691868185798E-3</v>
      </c>
      <c r="M99" s="2">
        <f>Table112[[#This Row],[Dev]]/Table112[[#This Row],[Mean]]*100</f>
        <v>11.591457358292336</v>
      </c>
      <c r="N99" s="2">
        <f>Table112[[#This Row],[Estimated costs 1]]-Table112[[#This Row],[Actual cost]]</f>
        <v>-3.1376712328766987E-3</v>
      </c>
      <c r="O99" s="2">
        <f>Table112[[#This Row],[Diff 1]]/Table112[[#This Row],[Actual cost]]*100</f>
        <v>-15.065808081140275</v>
      </c>
      <c r="P99">
        <v>1.76887671232876E-2</v>
      </c>
      <c r="Q99">
        <v>1.4070958904109501E-2</v>
      </c>
      <c r="R99">
        <v>1.39219178082191E-2</v>
      </c>
      <c r="S99">
        <v>1.45384931506849E-2</v>
      </c>
      <c r="T99">
        <v>1.4591506849314999E-2</v>
      </c>
      <c r="U99">
        <v>1.6182191780821899E-2</v>
      </c>
      <c r="V99">
        <v>1.38065753424657E-2</v>
      </c>
      <c r="W99">
        <v>1.41972602739726E-2</v>
      </c>
      <c r="X99">
        <v>1.8485068493150601E-2</v>
      </c>
      <c r="Y99">
        <v>1.2606986301369799E-2</v>
      </c>
      <c r="Z99">
        <v>1.4591506849314999E-2</v>
      </c>
      <c r="AA99">
        <v>1.8079452054794502E-2</v>
      </c>
      <c r="AB99">
        <v>1.6182191780821899E-2</v>
      </c>
      <c r="AC99">
        <v>1.8566164383561599E-2</v>
      </c>
      <c r="AD99">
        <v>1.5791506849315001E-2</v>
      </c>
      <c r="AE99">
        <v>1.4929178082191699E-2</v>
      </c>
      <c r="AF99">
        <v>1.4948356164383499E-2</v>
      </c>
      <c r="AG99">
        <v>1.3531232876712301E-2</v>
      </c>
      <c r="AH99">
        <v>1.8262739726027301E-2</v>
      </c>
      <c r="AI99">
        <v>1.71490410958904E-2</v>
      </c>
    </row>
    <row r="100" spans="1:35" hidden="1" x14ac:dyDescent="0.3">
      <c r="A100" t="s">
        <v>120</v>
      </c>
      <c r="B100">
        <v>98</v>
      </c>
      <c r="C100" t="str">
        <f>LEFT(Table112[[#This Row],[Contingency id]])</f>
        <v>B</v>
      </c>
      <c r="D100" s="1">
        <v>100</v>
      </c>
      <c r="E100">
        <v>1.2093023255813899</v>
      </c>
      <c r="F100">
        <v>52</v>
      </c>
      <c r="G100">
        <v>43</v>
      </c>
      <c r="H100">
        <v>43</v>
      </c>
      <c r="I100" s="2">
        <v>2.0707692307692298E-2</v>
      </c>
      <c r="J100" s="2">
        <f>AVERAGE(Table112[[#This Row],[Estimated costs 1]:[Estimated costs 20]])</f>
        <v>2.0707692307692302E-2</v>
      </c>
      <c r="K100" s="2">
        <f>(Table112[[#This Row],[Mean]]-Table112[[#This Row],[Actual cost]])/Table112[[#This Row],[Actual cost]]*100</f>
        <v>1.6754387212257431E-14</v>
      </c>
      <c r="L100" s="2">
        <f>_xlfn.STDEV.P(Table112[[#This Row],[Estimated costs 1]:[Estimated costs 20]])</f>
        <v>3.4694469519536142E-18</v>
      </c>
      <c r="M100" s="2">
        <f>Table112[[#This Row],[Dev]]/Table112[[#This Row],[Mean]]*100</f>
        <v>1.6754387212257428E-14</v>
      </c>
      <c r="N100" s="2">
        <f>Table112[[#This Row],[Estimated costs 1]]-Table112[[#This Row],[Actual cost]]</f>
        <v>0</v>
      </c>
      <c r="O100" s="2">
        <f>Table112[[#This Row],[Diff 1]]/Table112[[#This Row],[Actual cost]]*100</f>
        <v>0</v>
      </c>
      <c r="P100">
        <v>2.0707692307692298E-2</v>
      </c>
      <c r="Q100">
        <v>2.0707692307692298E-2</v>
      </c>
      <c r="R100">
        <v>2.0707692307692298E-2</v>
      </c>
      <c r="S100">
        <v>2.0707692307692298E-2</v>
      </c>
      <c r="T100">
        <v>2.0707692307692298E-2</v>
      </c>
      <c r="U100">
        <v>2.0707692307692298E-2</v>
      </c>
      <c r="V100">
        <v>2.0707692307692298E-2</v>
      </c>
      <c r="W100">
        <v>2.0707692307692298E-2</v>
      </c>
      <c r="X100">
        <v>2.0707692307692298E-2</v>
      </c>
      <c r="Y100">
        <v>2.0707692307692298E-2</v>
      </c>
      <c r="Z100">
        <v>2.0707692307692298E-2</v>
      </c>
      <c r="AA100">
        <v>2.0707692307692298E-2</v>
      </c>
      <c r="AB100">
        <v>2.0707692307692298E-2</v>
      </c>
      <c r="AC100">
        <v>2.0707692307692298E-2</v>
      </c>
      <c r="AD100">
        <v>2.0707692307692298E-2</v>
      </c>
      <c r="AE100">
        <v>2.0707692307692298E-2</v>
      </c>
      <c r="AF100">
        <v>2.0707692307692298E-2</v>
      </c>
      <c r="AG100">
        <v>2.0707692307692298E-2</v>
      </c>
      <c r="AH100">
        <v>2.0707692307692298E-2</v>
      </c>
      <c r="AI100">
        <v>2.0707692307692298E-2</v>
      </c>
    </row>
    <row r="101" spans="1:35" x14ac:dyDescent="0.3">
      <c r="A101" t="s">
        <v>121</v>
      </c>
      <c r="B101">
        <v>99</v>
      </c>
      <c r="C101" t="str">
        <f>LEFT(Table112[[#This Row],[Contingency id]])</f>
        <v>A</v>
      </c>
      <c r="D101" s="1">
        <v>100</v>
      </c>
      <c r="E101">
        <v>1.3</v>
      </c>
      <c r="F101">
        <v>52</v>
      </c>
      <c r="G101">
        <v>40</v>
      </c>
      <c r="H101">
        <v>40</v>
      </c>
      <c r="I101" s="2">
        <v>2.0585192307692301E-2</v>
      </c>
      <c r="J101" s="2">
        <f>AVERAGE(Table112[[#This Row],[Estimated costs 1]:[Estimated costs 20]])</f>
        <v>2.0585192307692297E-2</v>
      </c>
      <c r="K101" s="2">
        <f>(Table112[[#This Row],[Mean]]-Table112[[#This Row],[Actual cost]])/Table112[[#This Row],[Actual cost]]*100</f>
        <v>-1.6854090552543183E-14</v>
      </c>
      <c r="L101" s="2">
        <f>_xlfn.STDEV.P(Table112[[#This Row],[Estimated costs 1]:[Estimated costs 20]])</f>
        <v>3.4694469519536142E-18</v>
      </c>
      <c r="M101" s="2">
        <f>Table112[[#This Row],[Dev]]/Table112[[#This Row],[Mean]]*100</f>
        <v>1.6854090552543186E-14</v>
      </c>
      <c r="N101" s="2">
        <f>Table112[[#This Row],[Estimated costs 1]]-Table112[[#This Row],[Actual cost]]</f>
        <v>0</v>
      </c>
      <c r="O101" s="2">
        <f>Table112[[#This Row],[Diff 1]]/Table112[[#This Row],[Actual cost]]*100</f>
        <v>0</v>
      </c>
      <c r="P101">
        <v>2.0585192307692301E-2</v>
      </c>
      <c r="Q101">
        <v>2.0585192307692301E-2</v>
      </c>
      <c r="R101">
        <v>2.0585192307692301E-2</v>
      </c>
      <c r="S101">
        <v>2.0585192307692301E-2</v>
      </c>
      <c r="T101">
        <v>2.0585192307692301E-2</v>
      </c>
      <c r="U101">
        <v>2.0585192307692301E-2</v>
      </c>
      <c r="V101">
        <v>2.0585192307692301E-2</v>
      </c>
      <c r="W101">
        <v>2.0585192307692301E-2</v>
      </c>
      <c r="X101">
        <v>2.0585192307692301E-2</v>
      </c>
      <c r="Y101">
        <v>2.0585192307692301E-2</v>
      </c>
      <c r="Z101">
        <v>2.0585192307692301E-2</v>
      </c>
      <c r="AA101">
        <v>2.0585192307692301E-2</v>
      </c>
      <c r="AB101">
        <v>2.0585192307692301E-2</v>
      </c>
      <c r="AC101">
        <v>2.0585192307692301E-2</v>
      </c>
      <c r="AD101">
        <v>2.0585192307692301E-2</v>
      </c>
      <c r="AE101">
        <v>2.0585192307692301E-2</v>
      </c>
      <c r="AF101">
        <v>2.0585192307692301E-2</v>
      </c>
      <c r="AG101">
        <v>2.0585192307692301E-2</v>
      </c>
      <c r="AH101">
        <v>2.0585192307692301E-2</v>
      </c>
      <c r="AI101">
        <v>2.0585192307692301E-2</v>
      </c>
    </row>
    <row r="102" spans="1:35" hidden="1" x14ac:dyDescent="0.3">
      <c r="A102" t="s">
        <v>122</v>
      </c>
      <c r="B102">
        <v>100</v>
      </c>
      <c r="C102" t="str">
        <f>LEFT(Table112[[#This Row],[Contingency id]])</f>
        <v>C</v>
      </c>
      <c r="D102" s="1">
        <v>0.33698399326032002</v>
      </c>
      <c r="E102">
        <v>1.0084961767204701</v>
      </c>
      <c r="F102">
        <v>1187</v>
      </c>
      <c r="G102">
        <v>191</v>
      </c>
      <c r="H102">
        <v>1177</v>
      </c>
      <c r="I102" s="2">
        <v>2.02881213142375E-2</v>
      </c>
      <c r="J102" s="2">
        <f>AVERAGE(Table112[[#This Row],[Estimated costs 1]:[Estimated costs 20]])</f>
        <v>3.8245155855096739E-3</v>
      </c>
      <c r="K102" s="2">
        <f>(Table112[[#This Row],[Mean]]-Table112[[#This Row],[Actual cost]])/Table112[[#This Row],[Actual cost]]*100</f>
        <v>-81.148990947595721</v>
      </c>
      <c r="L102" s="2">
        <f>_xlfn.STDEV.P(Table112[[#This Row],[Estimated costs 1]:[Estimated costs 20]])</f>
        <v>5.3461774873328587E-3</v>
      </c>
      <c r="M102" s="2">
        <f>Table112[[#This Row],[Dev]]/Table112[[#This Row],[Mean]]*100</f>
        <v>139.78704930863552</v>
      </c>
      <c r="N102" s="2">
        <f>Table112[[#This Row],[Estimated costs 1]]-Table112[[#This Row],[Actual cost]]</f>
        <v>-2.02881213142375E-2</v>
      </c>
      <c r="O102" s="2">
        <f>Table112[[#This Row],[Diff 1]]/Table112[[#This Row],[Actual cost]]*100</f>
        <v>-100</v>
      </c>
      <c r="P102">
        <v>0</v>
      </c>
      <c r="Q102">
        <v>0</v>
      </c>
      <c r="R102">
        <v>0</v>
      </c>
      <c r="S102">
        <v>0</v>
      </c>
      <c r="T102">
        <v>1.0227464195450699E-2</v>
      </c>
      <c r="U102">
        <v>4.8289806234203796E-3</v>
      </c>
      <c r="V102">
        <v>1.0227464195450699E-2</v>
      </c>
      <c r="W102">
        <v>0</v>
      </c>
      <c r="X102">
        <v>0</v>
      </c>
      <c r="Y102">
        <v>0</v>
      </c>
      <c r="Z102">
        <v>0</v>
      </c>
      <c r="AA102">
        <v>1.00606571187868E-2</v>
      </c>
      <c r="AB102">
        <v>0</v>
      </c>
      <c r="AC102">
        <v>0</v>
      </c>
      <c r="AD102">
        <v>0</v>
      </c>
      <c r="AE102">
        <v>5.3984835720303197E-3</v>
      </c>
      <c r="AF102">
        <v>1.5459140690817099E-2</v>
      </c>
      <c r="AG102">
        <v>4.8289806234203796E-3</v>
      </c>
      <c r="AH102">
        <v>0</v>
      </c>
      <c r="AI102">
        <v>1.5459140690817099E-2</v>
      </c>
    </row>
    <row r="103" spans="1:35" x14ac:dyDescent="0.3">
      <c r="A103" t="s">
        <v>123</v>
      </c>
      <c r="B103">
        <v>101</v>
      </c>
      <c r="C103" t="str">
        <f>LEFT(Table112[[#This Row],[Contingency id]])</f>
        <v>A</v>
      </c>
      <c r="D103" s="1">
        <v>100</v>
      </c>
      <c r="E103">
        <v>1.2093023255813899</v>
      </c>
      <c r="F103">
        <v>52</v>
      </c>
      <c r="G103">
        <v>43</v>
      </c>
      <c r="H103">
        <v>43</v>
      </c>
      <c r="I103" s="2">
        <v>2.0132692307692299E-2</v>
      </c>
      <c r="J103" s="2">
        <f>AVERAGE(Table112[[#This Row],[Estimated costs 1]:[Estimated costs 20]])</f>
        <v>2.0132692307692306E-2</v>
      </c>
      <c r="K103" s="2">
        <f>(Table112[[#This Row],[Mean]]-Table112[[#This Row],[Actual cost]])/Table112[[#This Row],[Actual cost]]*100</f>
        <v>3.4465802178161814E-14</v>
      </c>
      <c r="L103" s="2">
        <f>_xlfn.STDEV.P(Table112[[#This Row],[Estimated costs 1]:[Estimated costs 20]])</f>
        <v>6.9388939039072284E-18</v>
      </c>
      <c r="M103" s="2">
        <f>Table112[[#This Row],[Dev]]/Table112[[#This Row],[Mean]]*100</f>
        <v>3.4465802178161802E-14</v>
      </c>
      <c r="N103" s="2">
        <f>Table112[[#This Row],[Estimated costs 1]]-Table112[[#This Row],[Actual cost]]</f>
        <v>0</v>
      </c>
      <c r="O103" s="2">
        <f>Table112[[#This Row],[Diff 1]]/Table112[[#This Row],[Actual cost]]*100</f>
        <v>0</v>
      </c>
      <c r="P103">
        <v>2.0132692307692299E-2</v>
      </c>
      <c r="Q103">
        <v>2.0132692307692299E-2</v>
      </c>
      <c r="R103">
        <v>2.0132692307692299E-2</v>
      </c>
      <c r="S103">
        <v>2.0132692307692299E-2</v>
      </c>
      <c r="T103">
        <v>2.0132692307692299E-2</v>
      </c>
      <c r="U103">
        <v>2.0132692307692299E-2</v>
      </c>
      <c r="V103">
        <v>2.0132692307692299E-2</v>
      </c>
      <c r="W103">
        <v>2.0132692307692299E-2</v>
      </c>
      <c r="X103">
        <v>2.0132692307692299E-2</v>
      </c>
      <c r="Y103">
        <v>2.0132692307692299E-2</v>
      </c>
      <c r="Z103">
        <v>2.0132692307692299E-2</v>
      </c>
      <c r="AA103">
        <v>2.0132692307692299E-2</v>
      </c>
      <c r="AB103">
        <v>2.0132692307692299E-2</v>
      </c>
      <c r="AC103">
        <v>2.0132692307692299E-2</v>
      </c>
      <c r="AD103">
        <v>2.0132692307692299E-2</v>
      </c>
      <c r="AE103">
        <v>2.0132692307692299E-2</v>
      </c>
      <c r="AF103">
        <v>2.0132692307692299E-2</v>
      </c>
      <c r="AG103">
        <v>2.0132692307692299E-2</v>
      </c>
      <c r="AH103">
        <v>2.0132692307692299E-2</v>
      </c>
      <c r="AI103">
        <v>2.0132692307692299E-2</v>
      </c>
    </row>
    <row r="104" spans="1:35" x14ac:dyDescent="0.3">
      <c r="A104" t="s">
        <v>124</v>
      </c>
      <c r="B104">
        <v>102</v>
      </c>
      <c r="C104" t="str">
        <f>LEFT(Table112[[#This Row],[Contingency id]])</f>
        <v>A</v>
      </c>
      <c r="D104" s="1">
        <v>8.3333333333333304</v>
      </c>
      <c r="E104">
        <v>1.0714285714285701</v>
      </c>
      <c r="F104">
        <v>120</v>
      </c>
      <c r="G104">
        <v>70</v>
      </c>
      <c r="H104">
        <v>112</v>
      </c>
      <c r="I104" s="2">
        <v>1.91083333333333E-2</v>
      </c>
      <c r="J104" s="2">
        <f>AVERAGE(Table112[[#This Row],[Estimated costs 1]:[Estimated costs 20]])</f>
        <v>7.9647499999999857E-3</v>
      </c>
      <c r="K104" s="2">
        <f>(Table112[[#This Row],[Mean]]-Table112[[#This Row],[Actual cost]])/Table112[[#This Row],[Actual cost]]*100</f>
        <v>-58.31792411687745</v>
      </c>
      <c r="L104" s="2">
        <f>_xlfn.STDEV.P(Table112[[#This Row],[Estimated costs 1]:[Estimated costs 20]])</f>
        <v>2.9586067373662253E-3</v>
      </c>
      <c r="M104" s="2">
        <f>Table112[[#This Row],[Dev]]/Table112[[#This Row],[Mean]]*100</f>
        <v>37.146259924871849</v>
      </c>
      <c r="N104" s="2">
        <f>Table112[[#This Row],[Estimated costs 1]]-Table112[[#This Row],[Actual cost]]</f>
        <v>-5.686666666666701E-3</v>
      </c>
      <c r="O104" s="2">
        <f>Table112[[#This Row],[Diff 1]]/Table112[[#This Row],[Actual cost]]*100</f>
        <v>-29.760139555168134</v>
      </c>
      <c r="P104">
        <v>1.3421666666666599E-2</v>
      </c>
      <c r="Q104">
        <v>7.6691666666666601E-3</v>
      </c>
      <c r="R104">
        <v>8.9750000000000003E-3</v>
      </c>
      <c r="S104">
        <v>0</v>
      </c>
      <c r="T104">
        <v>7.4158333333333298E-3</v>
      </c>
      <c r="U104">
        <v>6.0041666666666603E-3</v>
      </c>
      <c r="V104">
        <v>9.8174999999999998E-3</v>
      </c>
      <c r="W104">
        <v>7.9849999999999904E-3</v>
      </c>
      <c r="X104">
        <v>5.4349999999999902E-3</v>
      </c>
      <c r="Y104">
        <v>4.4466666666666604E-3</v>
      </c>
      <c r="Z104">
        <v>7.9866666666666593E-3</v>
      </c>
      <c r="AA104">
        <v>7.7333333333333299E-3</v>
      </c>
      <c r="AB104">
        <v>3.7058333333333301E-3</v>
      </c>
      <c r="AC104">
        <v>8.9750000000000003E-3</v>
      </c>
      <c r="AD104">
        <v>8.9750000000000003E-3</v>
      </c>
      <c r="AE104">
        <v>9.39416666666666E-3</v>
      </c>
      <c r="AF104">
        <v>1.1123333333333299E-2</v>
      </c>
      <c r="AG104">
        <v>7.6691666666666601E-3</v>
      </c>
      <c r="AH104">
        <v>1.1123333333333299E-2</v>
      </c>
      <c r="AI104">
        <v>1.1439166666666599E-2</v>
      </c>
    </row>
    <row r="105" spans="1:35" x14ac:dyDescent="0.3">
      <c r="A105" t="s">
        <v>125</v>
      </c>
      <c r="B105">
        <v>103</v>
      </c>
      <c r="C105" t="str">
        <f>LEFT(Table112[[#This Row],[Contingency id]])</f>
        <v>A</v>
      </c>
      <c r="D105" s="1">
        <v>8.4507042253521103</v>
      </c>
      <c r="E105">
        <v>1</v>
      </c>
      <c r="F105">
        <v>71</v>
      </c>
      <c r="G105">
        <v>51</v>
      </c>
      <c r="H105">
        <v>71</v>
      </c>
      <c r="I105" s="2">
        <v>1.8184507042253498E-2</v>
      </c>
      <c r="J105" s="2">
        <f>AVERAGE(Table112[[#This Row],[Estimated costs 1]:[Estimated costs 20]])</f>
        <v>1.5881408450704178E-2</v>
      </c>
      <c r="K105" s="2">
        <f>(Table112[[#This Row],[Mean]]-Table112[[#This Row],[Actual cost]])/Table112[[#This Row],[Actual cost]]*100</f>
        <v>-12.665169235535739</v>
      </c>
      <c r="L105" s="2">
        <f>_xlfn.STDEV.P(Table112[[#This Row],[Estimated costs 1]:[Estimated costs 20]])</f>
        <v>8.3627329575529841E-4</v>
      </c>
      <c r="M105" s="2">
        <f>Table112[[#This Row],[Dev]]/Table112[[#This Row],[Mean]]*100</f>
        <v>5.265737597210518</v>
      </c>
      <c r="N105" s="2">
        <f>Table112[[#This Row],[Estimated costs 1]]-Table112[[#This Row],[Actual cost]]</f>
        <v>-2.8760563380281975E-3</v>
      </c>
      <c r="O105" s="2">
        <f>Table112[[#This Row],[Diff 1]]/Table112[[#This Row],[Actual cost]]*100</f>
        <v>-15.815970877546457</v>
      </c>
      <c r="P105">
        <v>1.5308450704225301E-2</v>
      </c>
      <c r="Q105">
        <v>1.6723943661971798E-2</v>
      </c>
      <c r="R105">
        <v>1.6723943661971798E-2</v>
      </c>
      <c r="S105">
        <v>1.6723943661971798E-2</v>
      </c>
      <c r="T105">
        <v>1.6769014084507001E-2</v>
      </c>
      <c r="U105">
        <v>1.5308450704225301E-2</v>
      </c>
      <c r="V105">
        <v>1.5308450704225301E-2</v>
      </c>
      <c r="W105">
        <v>1.5308450704225301E-2</v>
      </c>
      <c r="X105">
        <v>1.5308450704225301E-2</v>
      </c>
      <c r="Y105">
        <v>1.5308450704225301E-2</v>
      </c>
      <c r="Z105">
        <v>1.6723943661971798E-2</v>
      </c>
      <c r="AA105">
        <v>1.5308450704225301E-2</v>
      </c>
      <c r="AB105">
        <v>1.5308450704225301E-2</v>
      </c>
      <c r="AC105">
        <v>1.5308450704225301E-2</v>
      </c>
      <c r="AD105">
        <v>1.5308450704225301E-2</v>
      </c>
      <c r="AE105">
        <v>1.5308450704225301E-2</v>
      </c>
      <c r="AF105">
        <v>1.6769014084507001E-2</v>
      </c>
      <c r="AG105">
        <v>1.5308450704225301E-2</v>
      </c>
      <c r="AH105">
        <v>1.8184507042253498E-2</v>
      </c>
      <c r="AI105">
        <v>1.5308450704225301E-2</v>
      </c>
    </row>
    <row r="106" spans="1:35" x14ac:dyDescent="0.3">
      <c r="A106" t="s">
        <v>126</v>
      </c>
      <c r="B106">
        <v>104</v>
      </c>
      <c r="C106" t="str">
        <f>LEFT(Table112[[#This Row],[Contingency id]])</f>
        <v>A</v>
      </c>
      <c r="D106" s="1">
        <v>0.14044943820224701</v>
      </c>
      <c r="E106">
        <v>1</v>
      </c>
      <c r="F106">
        <v>712</v>
      </c>
      <c r="G106">
        <v>172</v>
      </c>
      <c r="H106">
        <v>712</v>
      </c>
      <c r="I106" s="2">
        <v>1.7022471910112299E-2</v>
      </c>
      <c r="J106" s="2">
        <f>AVERAGE(Table112[[#This Row],[Estimated costs 1]:[Estimated costs 20]])</f>
        <v>7.6601123595505345E-3</v>
      </c>
      <c r="K106" s="2">
        <f>(Table112[[#This Row],[Mean]]-Table112[[#This Row],[Actual cost]])/Table112[[#This Row],[Actual cost]]*100</f>
        <v>-54.999999999999993</v>
      </c>
      <c r="L106" s="2">
        <f>_xlfn.STDEV.P(Table112[[#This Row],[Estimated costs 1]:[Estimated costs 20]])</f>
        <v>8.4685728495310329E-3</v>
      </c>
      <c r="M106" s="2">
        <f>Table112[[#This Row],[Dev]]/Table112[[#This Row],[Mean]]*100</f>
        <v>110.55415967851332</v>
      </c>
      <c r="N106" s="2">
        <f>Table112[[#This Row],[Estimated costs 1]]-Table112[[#This Row],[Actual cost]]</f>
        <v>0</v>
      </c>
      <c r="O106" s="2">
        <f>Table112[[#This Row],[Diff 1]]/Table112[[#This Row],[Actual cost]]*100</f>
        <v>0</v>
      </c>
      <c r="P106">
        <v>1.7022471910112299E-2</v>
      </c>
      <c r="Q106">
        <v>1.7022471910112299E-2</v>
      </c>
      <c r="R106">
        <v>0</v>
      </c>
      <c r="S106">
        <v>0</v>
      </c>
      <c r="T106">
        <v>1.7022471910112299E-2</v>
      </c>
      <c r="U106">
        <v>1.7022471910112299E-2</v>
      </c>
      <c r="V106">
        <v>0</v>
      </c>
      <c r="W106">
        <v>1.7022471910112299E-2</v>
      </c>
      <c r="X106">
        <v>0</v>
      </c>
      <c r="Y106">
        <v>0</v>
      </c>
      <c r="Z106">
        <v>0</v>
      </c>
      <c r="AA106">
        <v>1.7022471910112299E-2</v>
      </c>
      <c r="AB106">
        <v>0</v>
      </c>
      <c r="AC106">
        <v>1.7022471910112299E-2</v>
      </c>
      <c r="AD106">
        <v>0</v>
      </c>
      <c r="AE106">
        <v>1.7022471910112299E-2</v>
      </c>
      <c r="AF106">
        <v>1.7022471910112299E-2</v>
      </c>
      <c r="AG106">
        <v>0</v>
      </c>
      <c r="AH106">
        <v>0</v>
      </c>
      <c r="AI106">
        <v>0</v>
      </c>
    </row>
    <row r="107" spans="1:35" hidden="1" x14ac:dyDescent="0.3">
      <c r="A107" t="s">
        <v>127</v>
      </c>
      <c r="B107">
        <v>105</v>
      </c>
      <c r="C107" t="str">
        <f>LEFT(Table112[[#This Row],[Contingency id]])</f>
        <v>B</v>
      </c>
      <c r="D107" s="1">
        <v>0.86767895878524903</v>
      </c>
      <c r="E107">
        <v>1.0065502183406101</v>
      </c>
      <c r="F107">
        <v>922</v>
      </c>
      <c r="G107">
        <v>182</v>
      </c>
      <c r="H107">
        <v>916</v>
      </c>
      <c r="I107" s="2">
        <v>1.6908893709327501E-2</v>
      </c>
      <c r="J107" s="2">
        <f>AVERAGE(Table112[[#This Row],[Estimated costs 1]:[Estimated costs 20]])</f>
        <v>5.7884490238611658E-3</v>
      </c>
      <c r="K107" s="2">
        <f>(Table112[[#This Row],[Mean]]-Table112[[#This Row],[Actual cost]])/Table112[[#This Row],[Actual cost]]*100</f>
        <v>-65.766837716484858</v>
      </c>
      <c r="L107" s="2">
        <f>_xlfn.STDEV.P(Table112[[#This Row],[Estimated costs 1]:[Estimated costs 20]])</f>
        <v>1.8648849870338969E-3</v>
      </c>
      <c r="M107" s="2">
        <f>Table112[[#This Row],[Dev]]/Table112[[#This Row],[Mean]]*100</f>
        <v>32.217351821644471</v>
      </c>
      <c r="N107" s="2">
        <f>Table112[[#This Row],[Estimated costs 1]]-Table112[[#This Row],[Actual cost]]</f>
        <v>-1.133080260303683E-2</v>
      </c>
      <c r="O107" s="2">
        <f>Table112[[#This Row],[Diff 1]]/Table112[[#This Row],[Actual cost]]*100</f>
        <v>-67.010904425913964</v>
      </c>
      <c r="P107">
        <v>5.5780911062906701E-3</v>
      </c>
      <c r="Q107">
        <v>9.0325379609544395E-3</v>
      </c>
      <c r="R107">
        <v>5.0737527114967399E-3</v>
      </c>
      <c r="S107">
        <v>5.0737527114967399E-3</v>
      </c>
      <c r="T107">
        <v>5.0737527114967399E-3</v>
      </c>
      <c r="U107">
        <v>3.6160520607375199E-3</v>
      </c>
      <c r="V107">
        <v>5.0737527114967399E-3</v>
      </c>
      <c r="W107">
        <v>6.2039045553145301E-3</v>
      </c>
      <c r="X107">
        <v>6.5835140997830797E-3</v>
      </c>
      <c r="Y107">
        <v>9.1507592190889307E-3</v>
      </c>
      <c r="Z107">
        <v>3.6160520607375199E-3</v>
      </c>
      <c r="AA107">
        <v>5.0737527114967399E-3</v>
      </c>
      <c r="AB107">
        <v>6.5835140997830797E-3</v>
      </c>
      <c r="AC107">
        <v>5.0737527114967399E-3</v>
      </c>
      <c r="AD107">
        <v>9.5303687635574803E-3</v>
      </c>
      <c r="AE107">
        <v>3.6160520607375199E-3</v>
      </c>
      <c r="AF107">
        <v>3.6160520607375199E-3</v>
      </c>
      <c r="AG107">
        <v>6.5629067245119299E-3</v>
      </c>
      <c r="AH107">
        <v>3.6160520607375199E-3</v>
      </c>
      <c r="AI107">
        <v>8.02060737527115E-3</v>
      </c>
    </row>
    <row r="108" spans="1:35" hidden="1" x14ac:dyDescent="0.3">
      <c r="A108" t="s">
        <v>128</v>
      </c>
      <c r="B108">
        <v>106</v>
      </c>
      <c r="C108" t="str">
        <f>LEFT(Table112[[#This Row],[Contingency id]])</f>
        <v>B</v>
      </c>
      <c r="D108" s="1">
        <v>11.6666666666666</v>
      </c>
      <c r="E108">
        <v>1.0169491525423699</v>
      </c>
      <c r="F108">
        <v>60</v>
      </c>
      <c r="G108">
        <v>49</v>
      </c>
      <c r="H108">
        <v>59</v>
      </c>
      <c r="I108" s="2">
        <v>1.6268666666666601E-2</v>
      </c>
      <c r="J108" s="2">
        <f>AVERAGE(Table112[[#This Row],[Estimated costs 1]:[Estimated costs 20]])</f>
        <v>1.2567499999999992E-2</v>
      </c>
      <c r="K108" s="2">
        <f>(Table112[[#This Row],[Mean]]-Table112[[#This Row],[Actual cost]])/Table112[[#This Row],[Actual cost]]*100</f>
        <v>-22.750276605335152</v>
      </c>
      <c r="L108" s="2">
        <f>_xlfn.STDEV.P(Table112[[#This Row],[Estimated costs 1]:[Estimated costs 20]])</f>
        <v>2.1680603914815372E-3</v>
      </c>
      <c r="M108" s="2">
        <f>Table112[[#This Row],[Dev]]/Table112[[#This Row],[Mean]]*100</f>
        <v>17.251325971605638</v>
      </c>
      <c r="N108" s="2">
        <f>Table112[[#This Row],[Estimated costs 1]]-Table112[[#This Row],[Actual cost]]</f>
        <v>-2.8566666666666012E-3</v>
      </c>
      <c r="O108" s="2">
        <f>Table112[[#This Row],[Diff 1]]/Table112[[#This Row],[Actual cost]]*100</f>
        <v>-17.559316477481946</v>
      </c>
      <c r="P108">
        <v>1.3412E-2</v>
      </c>
      <c r="Q108">
        <v>1.3412E-2</v>
      </c>
      <c r="R108">
        <v>9.16866666666666E-3</v>
      </c>
      <c r="S108">
        <v>1.3412E-2</v>
      </c>
      <c r="T108">
        <v>9.16866666666666E-3</v>
      </c>
      <c r="U108">
        <v>1.3412E-2</v>
      </c>
      <c r="V108">
        <v>1.3412E-2</v>
      </c>
      <c r="W108">
        <v>9.16866666666666E-3</v>
      </c>
      <c r="X108">
        <v>9.16866666666666E-3</v>
      </c>
      <c r="Y108">
        <v>1.3412E-2</v>
      </c>
      <c r="Z108">
        <v>1.3412E-2</v>
      </c>
      <c r="AA108">
        <v>1.2025333333333299E-2</v>
      </c>
      <c r="AB108">
        <v>1.3412E-2</v>
      </c>
      <c r="AC108">
        <v>1.3412E-2</v>
      </c>
      <c r="AD108">
        <v>1.6268666666666601E-2</v>
      </c>
      <c r="AE108">
        <v>1.3412E-2</v>
      </c>
      <c r="AF108">
        <v>1.3412E-2</v>
      </c>
      <c r="AG108">
        <v>9.16866666666666E-3</v>
      </c>
      <c r="AH108">
        <v>1.6268666666666601E-2</v>
      </c>
      <c r="AI108">
        <v>1.3412E-2</v>
      </c>
    </row>
    <row r="109" spans="1:35" hidden="1" x14ac:dyDescent="0.3">
      <c r="A109" t="s">
        <v>129</v>
      </c>
      <c r="B109">
        <v>107</v>
      </c>
      <c r="C109" t="str">
        <f>LEFT(Table112[[#This Row],[Contingency id]])</f>
        <v>B</v>
      </c>
      <c r="D109" s="1">
        <v>1.89035916824196</v>
      </c>
      <c r="E109">
        <v>1.0114722753345999</v>
      </c>
      <c r="F109">
        <v>529</v>
      </c>
      <c r="G109">
        <v>141</v>
      </c>
      <c r="H109">
        <v>523</v>
      </c>
      <c r="I109" s="2">
        <v>1.5856332703213599E-2</v>
      </c>
      <c r="J109" s="2">
        <f>AVERAGE(Table112[[#This Row],[Estimated costs 1]:[Estimated costs 20]])</f>
        <v>8.1603780718336304E-3</v>
      </c>
      <c r="K109" s="2">
        <f>(Table112[[#This Row],[Mean]]-Table112[[#This Row],[Actual cost]])/Table112[[#This Row],[Actual cost]]*100</f>
        <v>-48.535526943252343</v>
      </c>
      <c r="L109" s="2">
        <f>_xlfn.STDEV.P(Table112[[#This Row],[Estimated costs 1]:[Estimated costs 20]])</f>
        <v>1.7289720337144013E-3</v>
      </c>
      <c r="M109" s="2">
        <f>Table112[[#This Row],[Dev]]/Table112[[#This Row],[Mean]]*100</f>
        <v>21.187401104393963</v>
      </c>
      <c r="N109" s="2">
        <f>Table112[[#This Row],[Estimated costs 1]]-Table112[[#This Row],[Actual cost]]</f>
        <v>-7.6767485822306185E-3</v>
      </c>
      <c r="O109" s="2">
        <f>Table112[[#This Row],[Diff 1]]/Table112[[#This Row],[Actual cost]]*100</f>
        <v>-48.414401525989511</v>
      </c>
      <c r="P109">
        <v>8.1795841209829807E-3</v>
      </c>
      <c r="Q109">
        <v>8.1659735349716399E-3</v>
      </c>
      <c r="R109">
        <v>7.1567107750472496E-3</v>
      </c>
      <c r="S109">
        <v>6.70170132325141E-3</v>
      </c>
      <c r="T109">
        <v>9.5669187145557607E-3</v>
      </c>
      <c r="U109">
        <v>7.1567107750472496E-3</v>
      </c>
      <c r="V109">
        <v>6.1731568998109601E-3</v>
      </c>
      <c r="W109">
        <v>8.1266540642722096E-3</v>
      </c>
      <c r="X109">
        <v>6.1731568998109601E-3</v>
      </c>
      <c r="Y109">
        <v>1.0589792060491401E-2</v>
      </c>
      <c r="Z109">
        <v>1.10790170132325E-2</v>
      </c>
      <c r="AA109">
        <v>8.1659735349716399E-3</v>
      </c>
      <c r="AB109">
        <v>7.1960302457466903E-3</v>
      </c>
      <c r="AC109">
        <v>1.0589792060491401E-2</v>
      </c>
      <c r="AD109">
        <v>7.1431001890359096E-3</v>
      </c>
      <c r="AE109">
        <v>6.1731568998109601E-3</v>
      </c>
      <c r="AF109">
        <v>8.1795841209829807E-3</v>
      </c>
      <c r="AG109">
        <v>1.2351417769376099E-2</v>
      </c>
      <c r="AH109">
        <v>7.1960302457466903E-3</v>
      </c>
      <c r="AI109">
        <v>7.1431001890359096E-3</v>
      </c>
    </row>
    <row r="110" spans="1:35" hidden="1" x14ac:dyDescent="0.3">
      <c r="A110" t="s">
        <v>130</v>
      </c>
      <c r="B110">
        <v>108</v>
      </c>
      <c r="C110" t="str">
        <f>LEFT(Table112[[#This Row],[Contingency id]])</f>
        <v>C</v>
      </c>
      <c r="D110" s="1">
        <v>7.5075075075075007E-2</v>
      </c>
      <c r="E110">
        <v>1</v>
      </c>
      <c r="F110">
        <v>1332</v>
      </c>
      <c r="G110">
        <v>190</v>
      </c>
      <c r="H110">
        <v>1332</v>
      </c>
      <c r="I110" s="2">
        <v>1.47522522522522E-2</v>
      </c>
      <c r="J110" s="2">
        <f>AVERAGE(Table112[[#This Row],[Estimated costs 1]:[Estimated costs 20]])</f>
        <v>2.9504504504504403E-3</v>
      </c>
      <c r="K110" s="2">
        <f>(Table112[[#This Row],[Mean]]-Table112[[#This Row],[Actual cost]])/Table112[[#This Row],[Actual cost]]*100</f>
        <v>-80</v>
      </c>
      <c r="L110" s="2">
        <f>_xlfn.STDEV.P(Table112[[#This Row],[Estimated costs 1]:[Estimated costs 20]])</f>
        <v>5.9009009009008805E-3</v>
      </c>
      <c r="M110" s="2">
        <f>Table112[[#This Row],[Dev]]/Table112[[#This Row],[Mean]]*100</f>
        <v>200</v>
      </c>
      <c r="N110" s="2">
        <f>Table112[[#This Row],[Estimated costs 1]]-Table112[[#This Row],[Actual cost]]</f>
        <v>-1.47522522522522E-2</v>
      </c>
      <c r="O110" s="2">
        <f>Table112[[#This Row],[Diff 1]]/Table112[[#This Row],[Actual cost]]*100</f>
        <v>-100</v>
      </c>
      <c r="P110">
        <v>0</v>
      </c>
      <c r="Q110">
        <v>0</v>
      </c>
      <c r="R110">
        <v>0</v>
      </c>
      <c r="S110">
        <v>0</v>
      </c>
      <c r="T110">
        <v>1.47522522522522E-2</v>
      </c>
      <c r="U110">
        <v>0</v>
      </c>
      <c r="V110">
        <v>0</v>
      </c>
      <c r="W110">
        <v>1.47522522522522E-2</v>
      </c>
      <c r="X110">
        <v>1.47522522522522E-2</v>
      </c>
      <c r="Y110">
        <v>0</v>
      </c>
      <c r="Z110">
        <v>0</v>
      </c>
      <c r="AA110">
        <v>0</v>
      </c>
      <c r="AB110">
        <v>0</v>
      </c>
      <c r="AC110">
        <v>1.47522522522522E-2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 hidden="1" x14ac:dyDescent="0.3">
      <c r="A111" t="s">
        <v>131</v>
      </c>
      <c r="B111">
        <v>109</v>
      </c>
      <c r="C111" t="str">
        <f>LEFT(Table112[[#This Row],[Contingency id]])</f>
        <v>C</v>
      </c>
      <c r="D111" s="1">
        <v>1.8518518518518501</v>
      </c>
      <c r="E111">
        <v>1</v>
      </c>
      <c r="F111">
        <v>162</v>
      </c>
      <c r="G111">
        <v>97</v>
      </c>
      <c r="H111">
        <v>162</v>
      </c>
      <c r="I111" s="2">
        <v>1.4377160493827101E-2</v>
      </c>
      <c r="J111" s="2">
        <f>AVERAGE(Table112[[#This Row],[Estimated costs 1]:[Estimated costs 20]])</f>
        <v>9.7907716049382525E-3</v>
      </c>
      <c r="K111" s="2">
        <f>(Table112[[#This Row],[Mean]]-Table112[[#This Row],[Actual cost]])/Table112[[#This Row],[Actual cost]]*100</f>
        <v>-31.900519513975205</v>
      </c>
      <c r="L111" s="2">
        <f>_xlfn.STDEV.P(Table112[[#This Row],[Estimated costs 1]:[Estimated costs 20]])</f>
        <v>2.922549788625379E-3</v>
      </c>
      <c r="M111" s="2">
        <f>Table112[[#This Row],[Dev]]/Table112[[#This Row],[Mean]]*100</f>
        <v>29.850045599585922</v>
      </c>
      <c r="N111" s="2">
        <f>Table112[[#This Row],[Estimated costs 1]]-Table112[[#This Row],[Actual cost]]</f>
        <v>-8.3388888888888298E-3</v>
      </c>
      <c r="O111" s="2">
        <f>Table112[[#This Row],[Diff 1]]/Table112[[#This Row],[Actual cost]]*100</f>
        <v>-58.000944570864107</v>
      </c>
      <c r="P111">
        <v>6.0382716049382701E-3</v>
      </c>
      <c r="Q111">
        <v>6.0382716049382701E-3</v>
      </c>
      <c r="R111">
        <v>1.4377160493827101E-2</v>
      </c>
      <c r="S111">
        <v>6.0382716049382701E-3</v>
      </c>
      <c r="T111">
        <v>1.4377160493827101E-2</v>
      </c>
      <c r="U111">
        <v>1.0422222222222201E-2</v>
      </c>
      <c r="V111">
        <v>9.9932098765432107E-3</v>
      </c>
      <c r="W111">
        <v>9.9932098765432107E-3</v>
      </c>
      <c r="X111">
        <v>1.4377160493827101E-2</v>
      </c>
      <c r="Y111">
        <v>1.0422222222222201E-2</v>
      </c>
      <c r="Z111">
        <v>1.0422222222222201E-2</v>
      </c>
      <c r="AA111">
        <v>1.0422222222222201E-2</v>
      </c>
      <c r="AB111">
        <v>6.0382716049382701E-3</v>
      </c>
      <c r="AC111">
        <v>9.9932098765432107E-3</v>
      </c>
      <c r="AD111">
        <v>6.0382716049382701E-3</v>
      </c>
      <c r="AE111">
        <v>1.0422222222222201E-2</v>
      </c>
      <c r="AF111">
        <v>9.9932098765432107E-3</v>
      </c>
      <c r="AG111">
        <v>9.9932098765432107E-3</v>
      </c>
      <c r="AH111">
        <v>1.4377160493827101E-2</v>
      </c>
      <c r="AI111">
        <v>6.0382716049382701E-3</v>
      </c>
    </row>
    <row r="112" spans="1:35" hidden="1" x14ac:dyDescent="0.3">
      <c r="A112" t="s">
        <v>132</v>
      </c>
      <c r="B112">
        <v>110</v>
      </c>
      <c r="C112" t="str">
        <f>LEFT(Table112[[#This Row],[Contingency id]])</f>
        <v>C</v>
      </c>
      <c r="D112" s="1">
        <v>15.625</v>
      </c>
      <c r="E112">
        <v>1.0322580645161199</v>
      </c>
      <c r="F112">
        <v>64</v>
      </c>
      <c r="G112">
        <v>51</v>
      </c>
      <c r="H112">
        <v>62</v>
      </c>
      <c r="I112" s="2">
        <v>1.4233906249999999E-2</v>
      </c>
      <c r="J112" s="2">
        <f>AVERAGE(Table112[[#This Row],[Estimated costs 1]:[Estimated costs 20]])</f>
        <v>1.0931804687499973E-2</v>
      </c>
      <c r="K112" s="2">
        <f>(Table112[[#This Row],[Mean]]-Table112[[#This Row],[Actual cost]])/Table112[[#This Row],[Actual cost]]*100</f>
        <v>-23.198842991536676</v>
      </c>
      <c r="L112" s="2">
        <f>_xlfn.STDEV.P(Table112[[#This Row],[Estimated costs 1]:[Estimated costs 20]])</f>
        <v>1.0850994692161865E-3</v>
      </c>
      <c r="M112" s="2">
        <f>Table112[[#This Row],[Dev]]/Table112[[#This Row],[Mean]]*100</f>
        <v>9.9260780834929196</v>
      </c>
      <c r="N112" s="2">
        <f>Table112[[#This Row],[Estimated costs 1]]-Table112[[#This Row],[Actual cost]]</f>
        <v>-4.1626562499999988E-3</v>
      </c>
      <c r="O112" s="2">
        <f>Table112[[#This Row],[Diff 1]]/Table112[[#This Row],[Actual cost]]*100</f>
        <v>-29.244651305751006</v>
      </c>
      <c r="P112">
        <v>1.007125E-2</v>
      </c>
      <c r="Q112">
        <v>1.007125E-2</v>
      </c>
      <c r="R112">
        <v>1.22385937499999E-2</v>
      </c>
      <c r="S112">
        <v>1.1654062499999999E-2</v>
      </c>
      <c r="T112">
        <v>1.2333125E-2</v>
      </c>
      <c r="U112">
        <v>1.007125E-2</v>
      </c>
      <c r="V112">
        <v>1.1654062499999999E-2</v>
      </c>
      <c r="W112">
        <v>1.1654062499999999E-2</v>
      </c>
      <c r="X112">
        <v>1.1654062499999999E-2</v>
      </c>
      <c r="Y112">
        <v>1.22385937499999E-2</v>
      </c>
      <c r="Z112">
        <v>1.1654062499999999E-2</v>
      </c>
      <c r="AA112">
        <v>1.1654062499999901E-2</v>
      </c>
      <c r="AB112">
        <v>1.1654062499999999E-2</v>
      </c>
      <c r="AC112">
        <v>1.00712499999999E-2</v>
      </c>
      <c r="AD112">
        <v>8.7549999999999902E-3</v>
      </c>
      <c r="AE112">
        <v>8.7549999999999902E-3</v>
      </c>
      <c r="AF112">
        <v>1.00712499999999E-2</v>
      </c>
      <c r="AG112">
        <v>1.0655781249999999E-2</v>
      </c>
      <c r="AH112">
        <v>1.1654062499999999E-2</v>
      </c>
      <c r="AI112">
        <v>1.007125E-2</v>
      </c>
    </row>
    <row r="113" spans="1:35" x14ac:dyDescent="0.3">
      <c r="A113" t="s">
        <v>133</v>
      </c>
      <c r="B113">
        <v>111</v>
      </c>
      <c r="C113" t="str">
        <f>LEFT(Table112[[#This Row],[Contingency id]])</f>
        <v>A</v>
      </c>
      <c r="D113" s="1">
        <v>11.6666666666666</v>
      </c>
      <c r="E113">
        <v>1.03448275862068</v>
      </c>
      <c r="F113">
        <v>60</v>
      </c>
      <c r="G113">
        <v>46</v>
      </c>
      <c r="H113">
        <v>58</v>
      </c>
      <c r="I113" s="2">
        <v>1.30108333333333E-2</v>
      </c>
      <c r="J113" s="2">
        <f>AVERAGE(Table112[[#This Row],[Estimated costs 1]:[Estimated costs 20]])</f>
        <v>1.103316666666661E-2</v>
      </c>
      <c r="K113" s="2">
        <f>(Table112[[#This Row],[Mean]]-Table112[[#This Row],[Actual cost]])/Table112[[#This Row],[Actual cost]]*100</f>
        <v>-15.200153718055686</v>
      </c>
      <c r="L113" s="2">
        <f>_xlfn.STDEV.P(Table112[[#This Row],[Estimated costs 1]:[Estimated costs 20]])</f>
        <v>8.3078617385382947E-4</v>
      </c>
      <c r="M113" s="2">
        <f>Table112[[#This Row],[Dev]]/Table112[[#This Row],[Mean]]*100</f>
        <v>7.5298977977356198</v>
      </c>
      <c r="N113" s="2">
        <f>Table112[[#This Row],[Estimated costs 1]]-Table112[[#This Row],[Actual cost]]</f>
        <v>0</v>
      </c>
      <c r="O113" s="2">
        <f>Table112[[#This Row],[Diff 1]]/Table112[[#This Row],[Actual cost]]*100</f>
        <v>0</v>
      </c>
      <c r="P113">
        <v>1.30108333333333E-2</v>
      </c>
      <c r="Q113">
        <v>1.0684166666666601E-2</v>
      </c>
      <c r="R113">
        <v>1.0684166666666601E-2</v>
      </c>
      <c r="S113">
        <v>1.30108333333333E-2</v>
      </c>
      <c r="T113">
        <v>1.0684166666666601E-2</v>
      </c>
      <c r="U113">
        <v>1.0684166666666601E-2</v>
      </c>
      <c r="V113">
        <v>1.0684166666666601E-2</v>
      </c>
      <c r="W113">
        <v>1.0684166666666601E-2</v>
      </c>
      <c r="X113">
        <v>1.0684166666666601E-2</v>
      </c>
      <c r="Y113">
        <v>1.0684166666666601E-2</v>
      </c>
      <c r="Z113">
        <v>1.30108333333333E-2</v>
      </c>
      <c r="AA113">
        <v>1.0684166666666601E-2</v>
      </c>
      <c r="AB113">
        <v>1.0684166666666601E-2</v>
      </c>
      <c r="AC113">
        <v>1.0684166666666601E-2</v>
      </c>
      <c r="AD113">
        <v>1.0684166666666601E-2</v>
      </c>
      <c r="AE113">
        <v>1.0684166666666601E-2</v>
      </c>
      <c r="AF113">
        <v>1.0684166666666601E-2</v>
      </c>
      <c r="AG113">
        <v>1.0684166666666601E-2</v>
      </c>
      <c r="AH113">
        <v>1.0684166666666601E-2</v>
      </c>
      <c r="AI113">
        <v>1.0684166666666601E-2</v>
      </c>
    </row>
    <row r="114" spans="1:35" hidden="1" x14ac:dyDescent="0.3">
      <c r="A114" t="s">
        <v>134</v>
      </c>
      <c r="B114">
        <v>112</v>
      </c>
      <c r="C114" t="str">
        <f>LEFT(Table112[[#This Row],[Contingency id]])</f>
        <v>C</v>
      </c>
      <c r="D114" s="1">
        <v>0.71942446043165398</v>
      </c>
      <c r="E114">
        <v>1.0145985401459801</v>
      </c>
      <c r="F114">
        <v>139</v>
      </c>
      <c r="G114">
        <v>82</v>
      </c>
      <c r="H114">
        <v>137</v>
      </c>
      <c r="I114" s="2">
        <v>1.29424460431654E-2</v>
      </c>
      <c r="J114" s="2">
        <f>AVERAGE(Table112[[#This Row],[Estimated costs 1]:[Estimated costs 20]])</f>
        <v>4.5298561151078899E-3</v>
      </c>
      <c r="K114" s="2">
        <f>(Table112[[#This Row],[Mean]]-Table112[[#This Row],[Actual cost]])/Table112[[#This Row],[Actual cost]]*100</f>
        <v>-65</v>
      </c>
      <c r="L114" s="2">
        <f>_xlfn.STDEV.P(Table112[[#This Row],[Estimated costs 1]:[Estimated costs 20]])</f>
        <v>6.1731533213995552E-3</v>
      </c>
      <c r="M114" s="2">
        <f>Table112[[#This Row],[Dev]]/Table112[[#This Row],[Mean]]*100</f>
        <v>136.27702877384939</v>
      </c>
      <c r="N114" s="2">
        <f>Table112[[#This Row],[Estimated costs 1]]-Table112[[#This Row],[Actual cost]]</f>
        <v>-1.29424460431654E-2</v>
      </c>
      <c r="O114" s="2">
        <f>Table112[[#This Row],[Diff 1]]/Table112[[#This Row],[Actual cost]]*100</f>
        <v>-100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1.29424460431654E-2</v>
      </c>
      <c r="W114">
        <v>1.29424460431654E-2</v>
      </c>
      <c r="X114">
        <v>0</v>
      </c>
      <c r="Y114">
        <v>0</v>
      </c>
      <c r="Z114">
        <v>1.29424460431654E-2</v>
      </c>
      <c r="AA114">
        <v>1.29424460431654E-2</v>
      </c>
      <c r="AB114">
        <v>0</v>
      </c>
      <c r="AC114">
        <v>0</v>
      </c>
      <c r="AD114">
        <v>0</v>
      </c>
      <c r="AE114">
        <v>1.29424460431654E-2</v>
      </c>
      <c r="AF114">
        <v>0</v>
      </c>
      <c r="AG114">
        <v>0</v>
      </c>
      <c r="AH114">
        <v>1.29424460431654E-2</v>
      </c>
      <c r="AI114">
        <v>1.29424460431654E-2</v>
      </c>
    </row>
    <row r="115" spans="1:35" x14ac:dyDescent="0.3">
      <c r="A115" t="s">
        <v>135</v>
      </c>
      <c r="B115">
        <v>113</v>
      </c>
      <c r="C115" t="str">
        <f>LEFT(Table112[[#This Row],[Contingency id]])</f>
        <v>A</v>
      </c>
      <c r="D115" s="1">
        <v>5.3846153846153797</v>
      </c>
      <c r="E115">
        <v>1.015625</v>
      </c>
      <c r="F115">
        <v>130</v>
      </c>
      <c r="G115">
        <v>78</v>
      </c>
      <c r="H115">
        <v>128</v>
      </c>
      <c r="I115" s="2">
        <v>1.28207692307692E-2</v>
      </c>
      <c r="J115" s="2">
        <f>AVERAGE(Table112[[#This Row],[Estimated costs 1]:[Estimated costs 20]])</f>
        <v>9.0723461538461392E-3</v>
      </c>
      <c r="K115" s="2">
        <f>(Table112[[#This Row],[Mean]]-Table112[[#This Row],[Actual cost]])/Table112[[#This Row],[Actual cost]]*100</f>
        <v>-29.237115257694789</v>
      </c>
      <c r="L115" s="2">
        <f>_xlfn.STDEV.P(Table112[[#This Row],[Estimated costs 1]:[Estimated costs 20]])</f>
        <v>1.1792337165651195E-3</v>
      </c>
      <c r="M115" s="2">
        <f>Table112[[#This Row],[Dev]]/Table112[[#This Row],[Mean]]*100</f>
        <v>12.998112027120944</v>
      </c>
      <c r="N115" s="2">
        <f>Table112[[#This Row],[Estimated costs 1]]-Table112[[#This Row],[Actual cost]]</f>
        <v>-5.0115384615384397E-3</v>
      </c>
      <c r="O115" s="2">
        <f>Table112[[#This Row],[Diff 1]]/Table112[[#This Row],[Actual cost]]*100</f>
        <v>-39.089218215635611</v>
      </c>
      <c r="P115">
        <v>7.8092307692307602E-3</v>
      </c>
      <c r="Q115">
        <v>1.17615384615384E-2</v>
      </c>
      <c r="R115">
        <v>9.8476923076923004E-3</v>
      </c>
      <c r="S115">
        <v>1.0906923076923E-2</v>
      </c>
      <c r="T115">
        <v>8.8684615384615299E-3</v>
      </c>
      <c r="U115">
        <v>8.8684615384615299E-3</v>
      </c>
      <c r="V115">
        <v>7.8092307692307602E-3</v>
      </c>
      <c r="W115">
        <v>8.8684615384615299E-3</v>
      </c>
      <c r="X115">
        <v>9.7230769230769194E-3</v>
      </c>
      <c r="Y115">
        <v>7.8092307692307602E-3</v>
      </c>
      <c r="Z115">
        <v>7.8092307692307602E-3</v>
      </c>
      <c r="AA115">
        <v>8.8684615384615299E-3</v>
      </c>
      <c r="AB115">
        <v>8.8684615384615299E-3</v>
      </c>
      <c r="AC115">
        <v>9.7230769230769194E-3</v>
      </c>
      <c r="AD115">
        <v>1.0906923076923E-2</v>
      </c>
      <c r="AE115">
        <v>7.8092307692307602E-3</v>
      </c>
      <c r="AF115">
        <v>9.8476923076923004E-3</v>
      </c>
      <c r="AG115">
        <v>9.7230769230769194E-3</v>
      </c>
      <c r="AH115">
        <v>7.8092307692307697E-3</v>
      </c>
      <c r="AI115">
        <v>7.8092307692307602E-3</v>
      </c>
    </row>
    <row r="116" spans="1:35" x14ac:dyDescent="0.3">
      <c r="A116" t="s">
        <v>136</v>
      </c>
      <c r="B116">
        <v>114</v>
      </c>
      <c r="C116" t="str">
        <f>LEFT(Table112[[#This Row],[Contingency id]])</f>
        <v>A</v>
      </c>
      <c r="D116" s="1">
        <v>11.6666666666666</v>
      </c>
      <c r="E116">
        <v>1.0169491525423699</v>
      </c>
      <c r="F116">
        <v>60</v>
      </c>
      <c r="G116">
        <v>47</v>
      </c>
      <c r="H116">
        <v>59</v>
      </c>
      <c r="I116" s="2">
        <v>1.27318333333333E-2</v>
      </c>
      <c r="J116" s="2">
        <f>AVERAGE(Table112[[#This Row],[Estimated costs 1]:[Estimated costs 20]])</f>
        <v>1.0662666666666624E-2</v>
      </c>
      <c r="K116" s="2">
        <f>(Table112[[#This Row],[Mean]]-Table112[[#This Row],[Actual cost]])/Table112[[#This Row],[Actual cost]]*100</f>
        <v>-16.251914492545048</v>
      </c>
      <c r="L116" s="2">
        <f>_xlfn.STDEV.P(Table112[[#This Row],[Estimated costs 1]:[Estimated costs 20]])</f>
        <v>8.7098592761941749E-4</v>
      </c>
      <c r="M116" s="2">
        <f>Table112[[#This Row],[Dev]]/Table112[[#This Row],[Mean]]*100</f>
        <v>8.1685562800370857</v>
      </c>
      <c r="N116" s="2">
        <f>Table112[[#This Row],[Estimated costs 1]]-Table112[[#This Row],[Actual cost]]</f>
        <v>-2.9673333333333097E-3</v>
      </c>
      <c r="O116" s="2">
        <f>Table112[[#This Row],[Diff 1]]/Table112[[#This Row],[Actual cost]]*100</f>
        <v>-23.306410441020414</v>
      </c>
      <c r="P116">
        <v>9.7644999999999902E-3</v>
      </c>
      <c r="Q116">
        <v>9.7645000000000006E-3</v>
      </c>
      <c r="R116">
        <v>1.1287999999999901E-2</v>
      </c>
      <c r="S116">
        <v>9.7645000000000006E-3</v>
      </c>
      <c r="T116">
        <v>1.1287999999999901E-2</v>
      </c>
      <c r="U116">
        <v>9.7644999999999902E-3</v>
      </c>
      <c r="V116">
        <v>1.1287999999999901E-2</v>
      </c>
      <c r="W116">
        <v>9.7645000000000006E-3</v>
      </c>
      <c r="X116">
        <v>1.27318333333333E-2</v>
      </c>
      <c r="Y116">
        <v>1.1287999999999901E-2</v>
      </c>
      <c r="Z116">
        <v>1.1208333333333299E-2</v>
      </c>
      <c r="AA116">
        <v>1.1287999999999901E-2</v>
      </c>
      <c r="AB116">
        <v>9.7645000000000006E-3</v>
      </c>
      <c r="AC116">
        <v>1.1208333333333299E-2</v>
      </c>
      <c r="AD116">
        <v>1.1287999999999901E-2</v>
      </c>
      <c r="AE116">
        <v>1.1208333333333299E-2</v>
      </c>
      <c r="AF116">
        <v>9.7645000000000006E-3</v>
      </c>
      <c r="AG116">
        <v>9.7645000000000006E-3</v>
      </c>
      <c r="AH116">
        <v>9.7644999999999902E-3</v>
      </c>
      <c r="AI116">
        <v>1.1287999999999901E-2</v>
      </c>
    </row>
    <row r="117" spans="1:35" hidden="1" x14ac:dyDescent="0.3">
      <c r="A117" t="s">
        <v>137</v>
      </c>
      <c r="B117">
        <v>115</v>
      </c>
      <c r="C117" t="str">
        <f>LEFT(Table112[[#This Row],[Contingency id]])</f>
        <v>C</v>
      </c>
      <c r="D117" s="1">
        <v>0.30143180105501099</v>
      </c>
      <c r="E117">
        <v>1</v>
      </c>
      <c r="F117">
        <v>1327</v>
      </c>
      <c r="G117">
        <v>193</v>
      </c>
      <c r="H117">
        <v>1327</v>
      </c>
      <c r="I117" s="2">
        <v>1.2458176337603599E-2</v>
      </c>
      <c r="J117" s="2">
        <f>AVERAGE(Table112[[#This Row],[Estimated costs 1]:[Estimated costs 20]])</f>
        <v>3.5823662396382789E-3</v>
      </c>
      <c r="K117" s="2">
        <f>(Table112[[#This Row],[Mean]]-Table112[[#This Row],[Actual cost]])/Table112[[#This Row],[Actual cost]]*100</f>
        <v>-71.244858456327108</v>
      </c>
      <c r="L117" s="2">
        <f>_xlfn.STDEV.P(Table112[[#This Row],[Estimated costs 1]:[Estimated costs 20]])</f>
        <v>2.9364715335323372E-3</v>
      </c>
      <c r="M117" s="2">
        <f>Table112[[#This Row],[Dev]]/Table112[[#This Row],[Mean]]*100</f>
        <v>81.970165446535717</v>
      </c>
      <c r="N117" s="2">
        <f>Table112[[#This Row],[Estimated costs 1]]-Table112[[#This Row],[Actual cost]]</f>
        <v>-1.0753579502637519E-2</v>
      </c>
      <c r="O117" s="2">
        <f>Table112[[#This Row],[Diff 1]]/Table112[[#This Row],[Actual cost]]*100</f>
        <v>-86.317444955238372</v>
      </c>
      <c r="P117">
        <v>1.7045968349660801E-3</v>
      </c>
      <c r="Q117">
        <v>6.2034664657121298E-3</v>
      </c>
      <c r="R117">
        <v>6.2034664657121298E-3</v>
      </c>
      <c r="S117">
        <v>6.2034664657121298E-3</v>
      </c>
      <c r="T117">
        <v>0</v>
      </c>
      <c r="U117">
        <v>6.2034664657121298E-3</v>
      </c>
      <c r="V117">
        <v>0</v>
      </c>
      <c r="W117">
        <v>6.2034664657121298E-3</v>
      </c>
      <c r="X117">
        <v>6.2034664657121298E-3</v>
      </c>
      <c r="Y117">
        <v>6.2034664657121298E-3</v>
      </c>
      <c r="Z117">
        <v>6.2034664657121298E-3</v>
      </c>
      <c r="AA117">
        <v>6.2034664657121298E-3</v>
      </c>
      <c r="AB117">
        <v>0</v>
      </c>
      <c r="AC117">
        <v>0</v>
      </c>
      <c r="AD117">
        <v>0</v>
      </c>
      <c r="AE117">
        <v>1.7045968349660801E-3</v>
      </c>
      <c r="AF117">
        <v>6.2034664657121298E-3</v>
      </c>
      <c r="AG117">
        <v>0</v>
      </c>
      <c r="AH117">
        <v>6.2034664657121298E-3</v>
      </c>
      <c r="AI117">
        <v>0</v>
      </c>
    </row>
    <row r="118" spans="1:35" hidden="1" x14ac:dyDescent="0.3">
      <c r="A118" t="s">
        <v>138</v>
      </c>
      <c r="B118">
        <v>116</v>
      </c>
      <c r="C118" t="str">
        <f>LEFT(Table112[[#This Row],[Contingency id]])</f>
        <v>C</v>
      </c>
      <c r="D118" s="1">
        <v>14.0625</v>
      </c>
      <c r="E118">
        <v>1.01587301587301</v>
      </c>
      <c r="F118">
        <v>64</v>
      </c>
      <c r="G118">
        <v>48</v>
      </c>
      <c r="H118">
        <v>63</v>
      </c>
      <c r="I118" s="2">
        <v>1.229546875E-2</v>
      </c>
      <c r="J118" s="2">
        <f>AVERAGE(Table112[[#This Row],[Estimated costs 1]:[Estimated costs 20]])</f>
        <v>9.0192968749999991E-3</v>
      </c>
      <c r="K118" s="2">
        <f>(Table112[[#This Row],[Mean]]-Table112[[#This Row],[Actual cost]])/Table112[[#This Row],[Actual cost]]*100</f>
        <v>-26.645359698059508</v>
      </c>
      <c r="L118" s="2">
        <f>_xlfn.STDEV.P(Table112[[#This Row],[Estimated costs 1]:[Estimated costs 20]])</f>
        <v>1.8031520710570757E-3</v>
      </c>
      <c r="M118" s="2">
        <f>Table112[[#This Row],[Dev]]/Table112[[#This Row],[Mean]]*100</f>
        <v>19.992157881565195</v>
      </c>
      <c r="N118" s="2">
        <f>Table112[[#This Row],[Estimated costs 1]]-Table112[[#This Row],[Actual cost]]</f>
        <v>-7.321875000000002E-4</v>
      </c>
      <c r="O118" s="2">
        <f>Table112[[#This Row],[Diff 1]]/Table112[[#This Row],[Actual cost]]*100</f>
        <v>-5.9549376675858756</v>
      </c>
      <c r="P118">
        <v>1.156328125E-2</v>
      </c>
      <c r="Q118">
        <v>9.0476562499999993E-3</v>
      </c>
      <c r="R118">
        <v>6.9007812499999998E-3</v>
      </c>
      <c r="S118">
        <v>1.156328125E-2</v>
      </c>
      <c r="T118">
        <v>9.0476562499999993E-3</v>
      </c>
      <c r="U118">
        <v>7.63296875E-3</v>
      </c>
      <c r="V118">
        <v>9.7798437499999995E-3</v>
      </c>
      <c r="W118">
        <v>6.9007812499999998E-3</v>
      </c>
      <c r="X118">
        <v>1.156328125E-2</v>
      </c>
      <c r="Y118">
        <v>9.0476562499999993E-3</v>
      </c>
      <c r="Z118">
        <v>6.9007812499999998E-3</v>
      </c>
      <c r="AA118">
        <v>6.9007812499999998E-3</v>
      </c>
      <c r="AB118">
        <v>6.9007812499999998E-3</v>
      </c>
      <c r="AC118">
        <v>1.156328125E-2</v>
      </c>
      <c r="AD118">
        <v>7.63296875E-3</v>
      </c>
      <c r="AE118">
        <v>9.7798437499999995E-3</v>
      </c>
      <c r="AF118">
        <v>9.4164062500000003E-3</v>
      </c>
      <c r="AG118">
        <v>9.7798437499999995E-3</v>
      </c>
      <c r="AH118">
        <v>1.156328125E-2</v>
      </c>
      <c r="AI118">
        <v>6.9007812499999998E-3</v>
      </c>
    </row>
    <row r="119" spans="1:35" hidden="1" x14ac:dyDescent="0.3">
      <c r="A119" t="s">
        <v>139</v>
      </c>
      <c r="B119">
        <v>117</v>
      </c>
      <c r="C119" t="str">
        <f>LEFT(Table112[[#This Row],[Contingency id]])</f>
        <v>C</v>
      </c>
      <c r="D119" s="1">
        <v>0.625</v>
      </c>
      <c r="E119">
        <v>1</v>
      </c>
      <c r="F119">
        <v>160</v>
      </c>
      <c r="G119">
        <v>95</v>
      </c>
      <c r="H119">
        <v>160</v>
      </c>
      <c r="I119" s="2">
        <v>1.19875E-2</v>
      </c>
      <c r="J119" s="2">
        <f>AVERAGE(Table112[[#This Row],[Estimated costs 1]:[Estimated costs 20]])</f>
        <v>1.1987500000000005E-2</v>
      </c>
      <c r="K119" s="2">
        <f>(Table112[[#This Row],[Mean]]-Table112[[#This Row],[Actual cost]])/Table112[[#This Row],[Actual cost]]*100</f>
        <v>4.3413309096395589E-14</v>
      </c>
      <c r="L119" s="2">
        <f>_xlfn.STDEV.P(Table112[[#This Row],[Estimated costs 1]:[Estimated costs 20]])</f>
        <v>5.2041704279304213E-18</v>
      </c>
      <c r="M119" s="2">
        <f>Table112[[#This Row],[Dev]]/Table112[[#This Row],[Mean]]*100</f>
        <v>4.3413309096395577E-14</v>
      </c>
      <c r="N119" s="2">
        <f>Table112[[#This Row],[Estimated costs 1]]-Table112[[#This Row],[Actual cost]]</f>
        <v>0</v>
      </c>
      <c r="O119" s="2">
        <f>Table112[[#This Row],[Diff 1]]/Table112[[#This Row],[Actual cost]]*100</f>
        <v>0</v>
      </c>
      <c r="P119">
        <v>1.19875E-2</v>
      </c>
      <c r="Q119">
        <v>1.19875E-2</v>
      </c>
      <c r="R119">
        <v>1.19875E-2</v>
      </c>
      <c r="S119">
        <v>1.19875E-2</v>
      </c>
      <c r="T119">
        <v>1.19875E-2</v>
      </c>
      <c r="U119">
        <v>1.19875E-2</v>
      </c>
      <c r="V119">
        <v>1.19875E-2</v>
      </c>
      <c r="W119">
        <v>1.19875E-2</v>
      </c>
      <c r="X119">
        <v>1.19875E-2</v>
      </c>
      <c r="Y119">
        <v>1.19875E-2</v>
      </c>
      <c r="Z119">
        <v>1.19875E-2</v>
      </c>
      <c r="AA119">
        <v>1.19875E-2</v>
      </c>
      <c r="AB119">
        <v>1.19875E-2</v>
      </c>
      <c r="AC119">
        <v>1.19875E-2</v>
      </c>
      <c r="AD119">
        <v>1.19875E-2</v>
      </c>
      <c r="AE119">
        <v>1.19875E-2</v>
      </c>
      <c r="AF119">
        <v>1.19875E-2</v>
      </c>
      <c r="AG119">
        <v>1.19875E-2</v>
      </c>
      <c r="AH119">
        <v>1.19875E-2</v>
      </c>
      <c r="AI119">
        <v>1.19875E-2</v>
      </c>
    </row>
    <row r="120" spans="1:35" hidden="1" x14ac:dyDescent="0.3">
      <c r="A120" t="s">
        <v>140</v>
      </c>
      <c r="B120">
        <v>118</v>
      </c>
      <c r="C120" t="str">
        <f>LEFT(Table112[[#This Row],[Contingency id]])</f>
        <v>C</v>
      </c>
      <c r="D120" s="1">
        <v>3.3898305084745699</v>
      </c>
      <c r="E120">
        <v>1.0172413793103401</v>
      </c>
      <c r="F120">
        <v>118</v>
      </c>
      <c r="G120">
        <v>74</v>
      </c>
      <c r="H120">
        <v>116</v>
      </c>
      <c r="I120" s="2">
        <v>1.1790677966101599E-2</v>
      </c>
      <c r="J120" s="2">
        <f>AVERAGE(Table112[[#This Row],[Estimated costs 1]:[Estimated costs 20]])</f>
        <v>7.5967796610169154E-3</v>
      </c>
      <c r="K120" s="2">
        <f>(Table112[[#This Row],[Mean]]-Table112[[#This Row],[Actual cost]])/Table112[[#This Row],[Actual cost]]*100</f>
        <v>-35.569611155034622</v>
      </c>
      <c r="L120" s="2">
        <f>_xlfn.STDEV.P(Table112[[#This Row],[Estimated costs 1]:[Estimated costs 20]])</f>
        <v>3.3727381964337544E-3</v>
      </c>
      <c r="M120" s="2">
        <f>Table112[[#This Row],[Dev]]/Table112[[#This Row],[Mean]]*100</f>
        <v>44.396946429038266</v>
      </c>
      <c r="N120" s="2">
        <f>Table112[[#This Row],[Estimated costs 1]]-Table112[[#This Row],[Actual cost]]</f>
        <v>0</v>
      </c>
      <c r="O120" s="2">
        <f>Table112[[#This Row],[Diff 1]]/Table112[[#This Row],[Actual cost]]*100</f>
        <v>0</v>
      </c>
      <c r="P120">
        <v>1.1790677966101599E-2</v>
      </c>
      <c r="Q120">
        <v>7.9669491525423703E-3</v>
      </c>
      <c r="R120">
        <v>6.5635593220338901E-3</v>
      </c>
      <c r="S120">
        <v>7.9669491525423703E-3</v>
      </c>
      <c r="T120">
        <v>7.9669491525423703E-3</v>
      </c>
      <c r="U120">
        <v>1.1790677966101599E-2</v>
      </c>
      <c r="V120">
        <v>2.7398305084745701E-3</v>
      </c>
      <c r="W120">
        <v>2.7398305084745701E-3</v>
      </c>
      <c r="X120">
        <v>1.1790677966101599E-2</v>
      </c>
      <c r="Y120">
        <v>1.1790677966101599E-2</v>
      </c>
      <c r="Z120">
        <v>2.7398305084745701E-3</v>
      </c>
      <c r="AA120">
        <v>7.9669491525423703E-3</v>
      </c>
      <c r="AB120">
        <v>2.7398305084745701E-3</v>
      </c>
      <c r="AC120">
        <v>1.1790677966101599E-2</v>
      </c>
      <c r="AD120">
        <v>6.5635593220338901E-3</v>
      </c>
      <c r="AE120">
        <v>7.9669491525423703E-3</v>
      </c>
      <c r="AF120">
        <v>6.5635593220338901E-3</v>
      </c>
      <c r="AG120">
        <v>1.1790677966101599E-2</v>
      </c>
      <c r="AH120">
        <v>2.7398305084745701E-3</v>
      </c>
      <c r="AI120">
        <v>7.9669491525423703E-3</v>
      </c>
    </row>
    <row r="121" spans="1:35" hidden="1" x14ac:dyDescent="0.3">
      <c r="A121" t="s">
        <v>141</v>
      </c>
      <c r="B121">
        <v>119</v>
      </c>
      <c r="C121" t="str">
        <f>LEFT(Table112[[#This Row],[Contingency id]])</f>
        <v>B</v>
      </c>
      <c r="D121" s="1">
        <v>3.84615384615384</v>
      </c>
      <c r="E121">
        <v>1.015625</v>
      </c>
      <c r="F121">
        <v>130</v>
      </c>
      <c r="G121">
        <v>86</v>
      </c>
      <c r="H121">
        <v>128</v>
      </c>
      <c r="I121" s="2">
        <v>1.1764615384615301E-2</v>
      </c>
      <c r="J121" s="2">
        <f>AVERAGE(Table112[[#This Row],[Estimated costs 1]:[Estimated costs 20]])</f>
        <v>7.9002307692307566E-3</v>
      </c>
      <c r="K121" s="2">
        <f>(Table112[[#This Row],[Mean]]-Table112[[#This Row],[Actual cost]])/Table112[[#This Row],[Actual cost]]*100</f>
        <v>-32.847521904014272</v>
      </c>
      <c r="L121" s="2">
        <f>_xlfn.STDEV.P(Table112[[#This Row],[Estimated costs 1]:[Estimated costs 20]])</f>
        <v>2.6738899826008527E-3</v>
      </c>
      <c r="M121" s="2">
        <f>Table112[[#This Row],[Dev]]/Table112[[#This Row],[Mean]]*100</f>
        <v>33.845719963205688</v>
      </c>
      <c r="N121" s="2">
        <f>Table112[[#This Row],[Estimated costs 1]]-Table112[[#This Row],[Actual cost]]</f>
        <v>-2.6015384615383809E-3</v>
      </c>
      <c r="O121" s="2">
        <f>Table112[[#This Row],[Diff 1]]/Table112[[#This Row],[Actual cost]]*100</f>
        <v>-22.113247024976587</v>
      </c>
      <c r="P121">
        <v>9.1630769230769196E-3</v>
      </c>
      <c r="Q121">
        <v>1.08953846153846E-2</v>
      </c>
      <c r="R121">
        <v>9.1630769230769196E-3</v>
      </c>
      <c r="S121">
        <v>8.6938461538461492E-3</v>
      </c>
      <c r="T121">
        <v>3.0892307692307599E-3</v>
      </c>
      <c r="U121">
        <v>4.8215384615384596E-3</v>
      </c>
      <c r="V121">
        <v>1.1764615384615301E-2</v>
      </c>
      <c r="W121">
        <v>3.0892307692307599E-3</v>
      </c>
      <c r="X121">
        <v>5.29076923076923E-3</v>
      </c>
      <c r="Y121">
        <v>4.8215384615384596E-3</v>
      </c>
      <c r="Z121">
        <v>8.6938461538461492E-3</v>
      </c>
      <c r="AA121">
        <v>6.96153846153846E-3</v>
      </c>
      <c r="AB121">
        <v>9.1630769230769196E-3</v>
      </c>
      <c r="AC121">
        <v>9.1630769230769196E-3</v>
      </c>
      <c r="AD121">
        <v>1.1764615384615301E-2</v>
      </c>
      <c r="AE121">
        <v>9.1630769230769196E-3</v>
      </c>
      <c r="AF121">
        <v>1.08953846153846E-2</v>
      </c>
      <c r="AG121">
        <v>7.0230769230769201E-3</v>
      </c>
      <c r="AH121">
        <v>9.5630769230769207E-3</v>
      </c>
      <c r="AI121">
        <v>4.8215384615384596E-3</v>
      </c>
    </row>
    <row r="122" spans="1:35" x14ac:dyDescent="0.3">
      <c r="A122" t="s">
        <v>142</v>
      </c>
      <c r="B122">
        <v>120</v>
      </c>
      <c r="C122" t="str">
        <f>LEFT(Table112[[#This Row],[Contingency id]])</f>
        <v>A</v>
      </c>
      <c r="D122" s="1">
        <v>4.6153846153846096</v>
      </c>
      <c r="E122">
        <v>1.015625</v>
      </c>
      <c r="F122">
        <v>130</v>
      </c>
      <c r="G122">
        <v>82</v>
      </c>
      <c r="H122">
        <v>128</v>
      </c>
      <c r="I122" s="2">
        <v>1.17015384615384E-2</v>
      </c>
      <c r="J122" s="2">
        <f>AVERAGE(Table112[[#This Row],[Estimated costs 1]:[Estimated costs 20]])</f>
        <v>5.4354230769230747E-3</v>
      </c>
      <c r="K122" s="2">
        <f>(Table112[[#This Row],[Mean]]-Table112[[#This Row],[Actual cost]])/Table112[[#This Row],[Actual cost]]*100</f>
        <v>-53.54950039442523</v>
      </c>
      <c r="L122" s="2">
        <f>_xlfn.STDEV.P(Table112[[#This Row],[Estimated costs 1]:[Estimated costs 20]])</f>
        <v>2.0336887445632666E-3</v>
      </c>
      <c r="M122" s="2">
        <f>Table112[[#This Row],[Dev]]/Table112[[#This Row],[Mean]]*100</f>
        <v>37.415463631480776</v>
      </c>
      <c r="N122" s="2">
        <f>Table112[[#This Row],[Estimated costs 1]]-Table112[[#This Row],[Actual cost]]</f>
        <v>-5.9123076923076308E-3</v>
      </c>
      <c r="O122" s="2">
        <f>Table112[[#This Row],[Diff 1]]/Table112[[#This Row],[Actual cost]]*100</f>
        <v>-50.525900604785434</v>
      </c>
      <c r="P122">
        <v>5.7892307692307696E-3</v>
      </c>
      <c r="Q122">
        <v>7.7784615384615396E-3</v>
      </c>
      <c r="R122">
        <v>3.6346153846153798E-3</v>
      </c>
      <c r="S122">
        <v>7.5576923076923E-3</v>
      </c>
      <c r="T122">
        <v>3.6346153846153798E-3</v>
      </c>
      <c r="U122">
        <v>7.7784615384615301E-3</v>
      </c>
      <c r="V122">
        <v>3.77846153846153E-3</v>
      </c>
      <c r="W122">
        <v>5.7207692307692298E-3</v>
      </c>
      <c r="X122">
        <v>5.6923076923076901E-3</v>
      </c>
      <c r="Y122">
        <v>8.0192307692307698E-3</v>
      </c>
      <c r="Z122">
        <v>1.7207692307692299E-3</v>
      </c>
      <c r="AA122">
        <v>7.8469230769230708E-3</v>
      </c>
      <c r="AB122">
        <v>7.7784615384615396E-3</v>
      </c>
      <c r="AC122">
        <v>1.7207692307692299E-3</v>
      </c>
      <c r="AD122">
        <v>3.87538461538461E-3</v>
      </c>
      <c r="AE122">
        <v>3.77846153846153E-3</v>
      </c>
      <c r="AF122">
        <v>5.6438461538461503E-3</v>
      </c>
      <c r="AG122">
        <v>7.46076923076923E-3</v>
      </c>
      <c r="AH122">
        <v>3.77846153846153E-3</v>
      </c>
      <c r="AI122">
        <v>5.7207692307692298E-3</v>
      </c>
    </row>
    <row r="123" spans="1:35" x14ac:dyDescent="0.3">
      <c r="A123" t="s">
        <v>143</v>
      </c>
      <c r="B123">
        <v>121</v>
      </c>
      <c r="C123" t="str">
        <f>LEFT(Table112[[#This Row],[Contingency id]])</f>
        <v>A</v>
      </c>
      <c r="D123" s="1">
        <v>4.2735042735042699</v>
      </c>
      <c r="E123">
        <v>1.01739130434782</v>
      </c>
      <c r="F123">
        <v>117</v>
      </c>
      <c r="G123">
        <v>79</v>
      </c>
      <c r="H123">
        <v>115</v>
      </c>
      <c r="I123" s="2">
        <v>1.0690598290598201E-2</v>
      </c>
      <c r="J123" s="2">
        <f>AVERAGE(Table112[[#This Row],[Estimated costs 1]:[Estimated costs 20]])</f>
        <v>7.7394871794871601E-3</v>
      </c>
      <c r="K123" s="2">
        <f>(Table112[[#This Row],[Mean]]-Table112[[#This Row],[Actual cost]])/Table112[[#This Row],[Actual cost]]*100</f>
        <v>-27.604732970898198</v>
      </c>
      <c r="L123" s="2">
        <f>_xlfn.STDEV.P(Table112[[#This Row],[Estimated costs 1]:[Estimated costs 20]])</f>
        <v>1.8409157170240008E-3</v>
      </c>
      <c r="M123" s="2">
        <f>Table112[[#This Row],[Dev]]/Table112[[#This Row],[Mean]]*100</f>
        <v>23.786016751900412</v>
      </c>
      <c r="N123" s="2">
        <f>Table112[[#This Row],[Estimated costs 1]]-Table112[[#This Row],[Actual cost]]</f>
        <v>-4.098290598290511E-3</v>
      </c>
      <c r="O123" s="2">
        <f>Table112[[#This Row],[Diff 1]]/Table112[[#This Row],[Actual cost]]*100</f>
        <v>-38.335465302206096</v>
      </c>
      <c r="P123">
        <v>6.5923076923076898E-3</v>
      </c>
      <c r="Q123">
        <v>8.5820512820512802E-3</v>
      </c>
      <c r="R123">
        <v>8.2572649572649499E-3</v>
      </c>
      <c r="S123">
        <v>6.5923076923076898E-3</v>
      </c>
      <c r="T123">
        <v>8.5820512820512802E-3</v>
      </c>
      <c r="U123">
        <v>1.0690598290598201E-2</v>
      </c>
      <c r="V123">
        <v>4.1589743589743504E-3</v>
      </c>
      <c r="W123">
        <v>8.5820512820512802E-3</v>
      </c>
      <c r="X123">
        <v>1.0690598290598201E-2</v>
      </c>
      <c r="Y123">
        <v>4.1589743589743504E-3</v>
      </c>
      <c r="Z123">
        <v>1.0690598290598201E-2</v>
      </c>
      <c r="AA123">
        <v>6.2675213675213604E-3</v>
      </c>
      <c r="AB123">
        <v>6.1487179487179399E-3</v>
      </c>
      <c r="AC123">
        <v>8.2572649572649499E-3</v>
      </c>
      <c r="AD123">
        <v>6.5923076923076898E-3</v>
      </c>
      <c r="AE123">
        <v>6.1487179487179399E-3</v>
      </c>
      <c r="AF123">
        <v>8.7008547008546998E-3</v>
      </c>
      <c r="AG123">
        <v>8.5820512820512802E-3</v>
      </c>
      <c r="AH123">
        <v>8.2572649572649499E-3</v>
      </c>
      <c r="AI123">
        <v>8.2572649572649499E-3</v>
      </c>
    </row>
    <row r="124" spans="1:35" hidden="1" x14ac:dyDescent="0.3">
      <c r="A124" t="s">
        <v>144</v>
      </c>
      <c r="B124">
        <v>122</v>
      </c>
      <c r="C124" t="str">
        <f>LEFT(Table112[[#This Row],[Contingency id]])</f>
        <v>B</v>
      </c>
      <c r="D124" s="1">
        <v>3.3898305084745699</v>
      </c>
      <c r="E124">
        <v>1.0085470085470001</v>
      </c>
      <c r="F124">
        <v>118</v>
      </c>
      <c r="G124">
        <v>76</v>
      </c>
      <c r="H124">
        <v>117</v>
      </c>
      <c r="I124" s="2">
        <v>1.03923728813559E-2</v>
      </c>
      <c r="J124" s="2">
        <f>AVERAGE(Table112[[#This Row],[Estimated costs 1]:[Estimated costs 20]])</f>
        <v>6.9733898305084623E-3</v>
      </c>
      <c r="K124" s="2">
        <f>(Table112[[#This Row],[Mean]]-Table112[[#This Row],[Actual cost]])/Table112[[#This Row],[Actual cost]]*100</f>
        <v>-32.898964364347947</v>
      </c>
      <c r="L124" s="2">
        <f>_xlfn.STDEV.P(Table112[[#This Row],[Estimated costs 1]:[Estimated costs 20]])</f>
        <v>2.2589382358669348E-3</v>
      </c>
      <c r="M124" s="2">
        <f>Table112[[#This Row],[Dev]]/Table112[[#This Row],[Mean]]*100</f>
        <v>32.393689307087328</v>
      </c>
      <c r="N124" s="2">
        <f>Table112[[#This Row],[Estimated costs 1]]-Table112[[#This Row],[Actual cost]]</f>
        <v>-6.0915254237287903E-3</v>
      </c>
      <c r="O124" s="2">
        <f>Table112[[#This Row],[Diff 1]]/Table112[[#This Row],[Actual cost]]*100</f>
        <v>-58.615346978716417</v>
      </c>
      <c r="P124">
        <v>4.3008474576271098E-3</v>
      </c>
      <c r="Q124">
        <v>7.9042372881355898E-3</v>
      </c>
      <c r="R124">
        <v>6.7889830508474497E-3</v>
      </c>
      <c r="S124">
        <v>6.7889830508474497E-3</v>
      </c>
      <c r="T124">
        <v>1.03923728813559E-2</v>
      </c>
      <c r="U124">
        <v>1.03923728813559E-2</v>
      </c>
      <c r="V124">
        <v>1.03923728813559E-2</v>
      </c>
      <c r="W124">
        <v>4.3008474576271098E-3</v>
      </c>
      <c r="X124">
        <v>7.9042372881355898E-3</v>
      </c>
      <c r="Y124">
        <v>4.3008474576271098E-3</v>
      </c>
      <c r="Z124">
        <v>7.9042372881355898E-3</v>
      </c>
      <c r="AA124">
        <v>4.3008474576271098E-3</v>
      </c>
      <c r="AB124">
        <v>4.3008474576271098E-3</v>
      </c>
      <c r="AC124">
        <v>1.03923728813559E-2</v>
      </c>
      <c r="AD124">
        <v>4.3008474576271098E-3</v>
      </c>
      <c r="AE124">
        <v>7.9042372881355898E-3</v>
      </c>
      <c r="AF124">
        <v>7.9042372881355898E-3</v>
      </c>
      <c r="AG124">
        <v>6.7889830508474497E-3</v>
      </c>
      <c r="AH124">
        <v>4.3008474576271098E-3</v>
      </c>
      <c r="AI124">
        <v>7.9042372881355898E-3</v>
      </c>
    </row>
    <row r="125" spans="1:35" hidden="1" x14ac:dyDescent="0.3">
      <c r="A125" t="s">
        <v>145</v>
      </c>
      <c r="B125">
        <v>123</v>
      </c>
      <c r="C125" t="str">
        <f>LEFT(Table112[[#This Row],[Contingency id]])</f>
        <v>B</v>
      </c>
      <c r="D125" s="1">
        <v>1.5037593984962401</v>
      </c>
      <c r="E125">
        <v>1</v>
      </c>
      <c r="F125">
        <v>133</v>
      </c>
      <c r="G125">
        <v>70</v>
      </c>
      <c r="H125">
        <v>133</v>
      </c>
      <c r="I125" s="2">
        <v>8.9992481203007499E-3</v>
      </c>
      <c r="J125" s="2">
        <f>AVERAGE(Table112[[#This Row],[Estimated costs 1]:[Estimated costs 20]])</f>
        <v>8.0260902255639057E-3</v>
      </c>
      <c r="K125" s="2">
        <f>(Table112[[#This Row],[Mean]]-Table112[[#This Row],[Actual cost]])/Table112[[#This Row],[Actual cost]]*100</f>
        <v>-10.81376890299944</v>
      </c>
      <c r="L125" s="2">
        <f>_xlfn.STDEV.P(Table112[[#This Row],[Estimated costs 1]:[Estimated costs 20]])</f>
        <v>6.3708138796792347E-4</v>
      </c>
      <c r="M125" s="2">
        <f>Table112[[#This Row],[Dev]]/Table112[[#This Row],[Mean]]*100</f>
        <v>7.9376305282334751</v>
      </c>
      <c r="N125" s="2">
        <f>Table112[[#This Row],[Estimated costs 1]]-Table112[[#This Row],[Actual cost]]</f>
        <v>-1.3902255639097801E-3</v>
      </c>
      <c r="O125" s="2">
        <f>Table112[[#This Row],[Diff 1]]/Table112[[#This Row],[Actual cost]]*100</f>
        <v>-15.448241289999231</v>
      </c>
      <c r="P125">
        <v>7.6090225563909698E-3</v>
      </c>
      <c r="Q125">
        <v>7.6090225563909698E-3</v>
      </c>
      <c r="R125">
        <v>7.6090225563909698E-3</v>
      </c>
      <c r="S125">
        <v>8.9992481203007499E-3</v>
      </c>
      <c r="T125">
        <v>7.6090225563909698E-3</v>
      </c>
      <c r="U125">
        <v>8.9992481203007499E-3</v>
      </c>
      <c r="V125">
        <v>8.9992481203007499E-3</v>
      </c>
      <c r="W125">
        <v>7.6090225563909698E-3</v>
      </c>
      <c r="X125">
        <v>7.6090225563909698E-3</v>
      </c>
      <c r="Y125">
        <v>7.6090225563909698E-3</v>
      </c>
      <c r="Z125">
        <v>8.9992481203007499E-3</v>
      </c>
      <c r="AA125">
        <v>7.6090225563909698E-3</v>
      </c>
      <c r="AB125">
        <v>8.9992481203007499E-3</v>
      </c>
      <c r="AC125">
        <v>7.6090225563909698E-3</v>
      </c>
      <c r="AD125">
        <v>7.6090225563909698E-3</v>
      </c>
      <c r="AE125">
        <v>7.6090225563909698E-3</v>
      </c>
      <c r="AF125">
        <v>7.6090225563909698E-3</v>
      </c>
      <c r="AG125">
        <v>8.9992481203007499E-3</v>
      </c>
      <c r="AH125">
        <v>7.6090225563909698E-3</v>
      </c>
      <c r="AI125">
        <v>7.6090225563909698E-3</v>
      </c>
    </row>
    <row r="126" spans="1:35" hidden="1" x14ac:dyDescent="0.3">
      <c r="A126" t="s">
        <v>146</v>
      </c>
      <c r="B126">
        <v>124</v>
      </c>
      <c r="C126" t="str">
        <f>LEFT(Table112[[#This Row],[Contingency id]])</f>
        <v>B</v>
      </c>
      <c r="D126" s="1">
        <v>5.0847457627118597</v>
      </c>
      <c r="E126">
        <v>1</v>
      </c>
      <c r="F126">
        <v>59</v>
      </c>
      <c r="G126">
        <v>43</v>
      </c>
      <c r="H126">
        <v>59</v>
      </c>
      <c r="I126" s="2">
        <v>8.85084745762711E-3</v>
      </c>
      <c r="J126" s="2">
        <f>AVERAGE(Table112[[#This Row],[Estimated costs 1]:[Estimated costs 20]])</f>
        <v>8.8508474576271083E-3</v>
      </c>
      <c r="K126" s="2">
        <f>(Table112[[#This Row],[Mean]]-Table112[[#This Row],[Actual cost]])/Table112[[#This Row],[Actual cost]]*100</f>
        <v>-1.959951839958478E-14</v>
      </c>
      <c r="L126" s="2">
        <f>_xlfn.STDEV.P(Table112[[#This Row],[Estimated costs 1]:[Estimated costs 20]])</f>
        <v>1.7347234759768071E-18</v>
      </c>
      <c r="M126" s="2">
        <f>Table112[[#This Row],[Dev]]/Table112[[#This Row],[Mean]]*100</f>
        <v>1.9599518399584786E-14</v>
      </c>
      <c r="N126" s="2">
        <f>Table112[[#This Row],[Estimated costs 1]]-Table112[[#This Row],[Actual cost]]</f>
        <v>0</v>
      </c>
      <c r="O126" s="2">
        <f>Table112[[#This Row],[Diff 1]]/Table112[[#This Row],[Actual cost]]*100</f>
        <v>0</v>
      </c>
      <c r="P126">
        <v>8.85084745762711E-3</v>
      </c>
      <c r="Q126">
        <v>8.85084745762711E-3</v>
      </c>
      <c r="R126">
        <v>8.85084745762711E-3</v>
      </c>
      <c r="S126">
        <v>8.85084745762711E-3</v>
      </c>
      <c r="T126">
        <v>8.85084745762711E-3</v>
      </c>
      <c r="U126">
        <v>8.85084745762711E-3</v>
      </c>
      <c r="V126">
        <v>8.85084745762711E-3</v>
      </c>
      <c r="W126">
        <v>8.85084745762711E-3</v>
      </c>
      <c r="X126">
        <v>8.85084745762711E-3</v>
      </c>
      <c r="Y126">
        <v>8.85084745762711E-3</v>
      </c>
      <c r="Z126">
        <v>8.85084745762711E-3</v>
      </c>
      <c r="AA126">
        <v>8.85084745762711E-3</v>
      </c>
      <c r="AB126">
        <v>8.85084745762711E-3</v>
      </c>
      <c r="AC126">
        <v>8.85084745762711E-3</v>
      </c>
      <c r="AD126">
        <v>8.85084745762711E-3</v>
      </c>
      <c r="AE126">
        <v>8.85084745762711E-3</v>
      </c>
      <c r="AF126">
        <v>8.85084745762711E-3</v>
      </c>
      <c r="AG126">
        <v>8.85084745762711E-3</v>
      </c>
      <c r="AH126">
        <v>8.85084745762711E-3</v>
      </c>
      <c r="AI126">
        <v>8.85084745762711E-3</v>
      </c>
    </row>
    <row r="127" spans="1:35" hidden="1" x14ac:dyDescent="0.3">
      <c r="A127" t="s">
        <v>147</v>
      </c>
      <c r="B127">
        <v>125</v>
      </c>
      <c r="C127" t="str">
        <f>LEFT(Table112[[#This Row],[Contingency id]])</f>
        <v>B</v>
      </c>
      <c r="D127" s="1">
        <v>0.56577086280056499</v>
      </c>
      <c r="E127">
        <v>1.00426136363636</v>
      </c>
      <c r="F127">
        <v>707</v>
      </c>
      <c r="G127">
        <v>171</v>
      </c>
      <c r="H127">
        <v>704</v>
      </c>
      <c r="I127" s="2">
        <v>8.3927864214992896E-3</v>
      </c>
      <c r="J127" s="2">
        <f>AVERAGE(Table112[[#This Row],[Estimated costs 1]:[Estimated costs 20]])</f>
        <v>2.0042503536067879E-3</v>
      </c>
      <c r="K127" s="2">
        <f>(Table112[[#This Row],[Mean]]-Table112[[#This Row],[Actual cost]])/Table112[[#This Row],[Actual cost]]*100</f>
        <v>-76.119369027756719</v>
      </c>
      <c r="L127" s="2">
        <f>_xlfn.STDEV.P(Table112[[#This Row],[Estimated costs 1]:[Estimated costs 20]])</f>
        <v>2.3477434912270922E-3</v>
      </c>
      <c r="M127" s="2">
        <f>Table112[[#This Row],[Dev]]/Table112[[#This Row],[Mean]]*100</f>
        <v>117.13823510132677</v>
      </c>
      <c r="N127" s="2">
        <f>Table112[[#This Row],[Estimated costs 1]]-Table112[[#This Row],[Actual cost]]</f>
        <v>-8.3927864214992896E-3</v>
      </c>
      <c r="O127" s="2">
        <f>Table112[[#This Row],[Diff 1]]/Table112[[#This Row],[Actual cost]]*100</f>
        <v>-100</v>
      </c>
      <c r="P127">
        <v>0</v>
      </c>
      <c r="Q127">
        <v>0</v>
      </c>
      <c r="R127">
        <v>0</v>
      </c>
      <c r="S127">
        <v>0</v>
      </c>
      <c r="T127">
        <v>1.54314002828854E-3</v>
      </c>
      <c r="U127">
        <v>3.3903818953323899E-3</v>
      </c>
      <c r="V127">
        <v>0</v>
      </c>
      <c r="W127">
        <v>0</v>
      </c>
      <c r="X127">
        <v>1.54314002828854E-3</v>
      </c>
      <c r="Y127">
        <v>6.3475247524752403E-3</v>
      </c>
      <c r="Z127">
        <v>0</v>
      </c>
      <c r="AA127">
        <v>6.8496463932107496E-3</v>
      </c>
      <c r="AB127">
        <v>3.3903818953323899E-3</v>
      </c>
      <c r="AC127">
        <v>0</v>
      </c>
      <c r="AD127">
        <v>5.4356435643564301E-3</v>
      </c>
      <c r="AE127">
        <v>0</v>
      </c>
      <c r="AF127">
        <v>4.8043847241867003E-3</v>
      </c>
      <c r="AG127">
        <v>0</v>
      </c>
      <c r="AH127">
        <v>3.3903818953323899E-3</v>
      </c>
      <c r="AI127">
        <v>3.3903818953323899E-3</v>
      </c>
    </row>
    <row r="128" spans="1:35" hidden="1" x14ac:dyDescent="0.3">
      <c r="A128" t="s">
        <v>148</v>
      </c>
      <c r="B128">
        <v>126</v>
      </c>
      <c r="C128" t="str">
        <f>LEFT(Table112[[#This Row],[Contingency id]])</f>
        <v>C</v>
      </c>
      <c r="D128" s="1">
        <v>3.3333333333333299</v>
      </c>
      <c r="E128">
        <v>1</v>
      </c>
      <c r="F128">
        <v>60</v>
      </c>
      <c r="G128">
        <v>44</v>
      </c>
      <c r="H128">
        <v>60</v>
      </c>
      <c r="I128" s="2">
        <v>7.2416666666666601E-3</v>
      </c>
      <c r="J128" s="2">
        <f>AVERAGE(Table112[[#This Row],[Estimated costs 1]:[Estimated costs 20]])</f>
        <v>7.2416666666666601E-3</v>
      </c>
      <c r="K128" s="2">
        <f>(Table112[[#This Row],[Mean]]-Table112[[#This Row],[Actual cost]])/Table112[[#This Row],[Actual cost]]*100</f>
        <v>0</v>
      </c>
      <c r="L128" s="2">
        <f>_xlfn.STDEV.P(Table112[[#This Row],[Estimated costs 1]:[Estimated costs 20]])</f>
        <v>0</v>
      </c>
      <c r="M128" s="2">
        <f>Table112[[#This Row],[Dev]]/Table112[[#This Row],[Mean]]*100</f>
        <v>0</v>
      </c>
      <c r="N128" s="2">
        <f>Table112[[#This Row],[Estimated costs 1]]-Table112[[#This Row],[Actual cost]]</f>
        <v>0</v>
      </c>
      <c r="O128" s="2">
        <f>Table112[[#This Row],[Diff 1]]/Table112[[#This Row],[Actual cost]]*100</f>
        <v>0</v>
      </c>
      <c r="P128">
        <v>7.2416666666666601E-3</v>
      </c>
      <c r="Q128">
        <v>7.2416666666666601E-3</v>
      </c>
      <c r="R128">
        <v>7.2416666666666601E-3</v>
      </c>
      <c r="S128">
        <v>7.2416666666666601E-3</v>
      </c>
      <c r="T128">
        <v>7.2416666666666601E-3</v>
      </c>
      <c r="U128">
        <v>7.2416666666666601E-3</v>
      </c>
      <c r="V128">
        <v>7.2416666666666601E-3</v>
      </c>
      <c r="W128">
        <v>7.2416666666666601E-3</v>
      </c>
      <c r="X128">
        <v>7.2416666666666601E-3</v>
      </c>
      <c r="Y128">
        <v>7.2416666666666601E-3</v>
      </c>
      <c r="Z128">
        <v>7.2416666666666601E-3</v>
      </c>
      <c r="AA128">
        <v>7.2416666666666601E-3</v>
      </c>
      <c r="AB128">
        <v>7.2416666666666601E-3</v>
      </c>
      <c r="AC128">
        <v>7.2416666666666601E-3</v>
      </c>
      <c r="AD128">
        <v>7.2416666666666601E-3</v>
      </c>
      <c r="AE128">
        <v>7.2416666666666601E-3</v>
      </c>
      <c r="AF128">
        <v>7.2416666666666601E-3</v>
      </c>
      <c r="AG128">
        <v>7.2416666666666601E-3</v>
      </c>
      <c r="AH128">
        <v>7.2416666666666601E-3</v>
      </c>
      <c r="AI128">
        <v>7.2416666666666601E-3</v>
      </c>
    </row>
    <row r="129" spans="1:35" hidden="1" x14ac:dyDescent="0.3">
      <c r="A129" t="s">
        <v>149</v>
      </c>
      <c r="B129">
        <v>127</v>
      </c>
      <c r="C129" t="str">
        <f>LEFT(Table112[[#This Row],[Contingency id]])</f>
        <v>C</v>
      </c>
      <c r="D129" s="1">
        <v>0.18903591682419599</v>
      </c>
      <c r="E129">
        <v>1</v>
      </c>
      <c r="F129">
        <v>529</v>
      </c>
      <c r="G129">
        <v>158</v>
      </c>
      <c r="H129">
        <v>529</v>
      </c>
      <c r="I129" s="2">
        <v>6.4234404536861996E-3</v>
      </c>
      <c r="J129" s="2">
        <f>AVERAGE(Table112[[#This Row],[Estimated costs 1]:[Estimated costs 20]])</f>
        <v>1.9270321361058601E-3</v>
      </c>
      <c r="K129" s="2">
        <f>(Table112[[#This Row],[Mean]]-Table112[[#This Row],[Actual cost]])/Table112[[#This Row],[Actual cost]]*100</f>
        <v>-70</v>
      </c>
      <c r="L129" s="2">
        <f>_xlfn.STDEV.P(Table112[[#This Row],[Estimated costs 1]:[Estimated costs 20]])</f>
        <v>2.9435902101058488E-3</v>
      </c>
      <c r="M129" s="2">
        <f>Table112[[#This Row],[Dev]]/Table112[[#This Row],[Mean]]*100</f>
        <v>152.75252316519465</v>
      </c>
      <c r="N129" s="2">
        <f>Table112[[#This Row],[Estimated costs 1]]-Table112[[#This Row],[Actual cost]]</f>
        <v>-6.4234404536861996E-3</v>
      </c>
      <c r="O129" s="2">
        <f>Table112[[#This Row],[Diff 1]]/Table112[[#This Row],[Actual cost]]*100</f>
        <v>-100</v>
      </c>
      <c r="P129">
        <v>0</v>
      </c>
      <c r="Q129">
        <v>0</v>
      </c>
      <c r="R129">
        <v>6.4234404536861996E-3</v>
      </c>
      <c r="S129">
        <v>0</v>
      </c>
      <c r="T129">
        <v>0</v>
      </c>
      <c r="U129">
        <v>0</v>
      </c>
      <c r="V129">
        <v>0</v>
      </c>
      <c r="W129">
        <v>6.4234404536861996E-3</v>
      </c>
      <c r="X129">
        <v>6.4234404536861996E-3</v>
      </c>
      <c r="Y129">
        <v>6.4234404536861996E-3</v>
      </c>
      <c r="Z129">
        <v>6.4234404536861996E-3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6.4234404536861996E-3</v>
      </c>
      <c r="AI129">
        <v>0</v>
      </c>
    </row>
    <row r="130" spans="1:35" hidden="1" x14ac:dyDescent="0.3">
      <c r="A130" t="s">
        <v>150</v>
      </c>
      <c r="B130">
        <v>128</v>
      </c>
      <c r="C130" t="str">
        <f>LEFT(Table112[[#This Row],[Contingency id]])</f>
        <v>B</v>
      </c>
      <c r="D130" s="1">
        <v>0.59021922428330498</v>
      </c>
      <c r="E130">
        <v>1</v>
      </c>
      <c r="F130">
        <v>1186</v>
      </c>
      <c r="G130">
        <v>190</v>
      </c>
      <c r="H130">
        <v>1186</v>
      </c>
      <c r="I130" s="2">
        <v>6.3080101180438396E-3</v>
      </c>
      <c r="J130" s="2">
        <f>AVERAGE(Table112[[#This Row],[Estimated costs 1]:[Estimated costs 20]])</f>
        <v>1.46015598650927E-3</v>
      </c>
      <c r="K130" s="2">
        <f>(Table112[[#This Row],[Mean]]-Table112[[#This Row],[Actual cost]])/Table112[[#This Row],[Actual cost]]*100</f>
        <v>-76.852351863980928</v>
      </c>
      <c r="L130" s="2">
        <f>_xlfn.STDEV.P(Table112[[#This Row],[Estimated costs 1]:[Estimated costs 20]])</f>
        <v>6.832344318469277E-4</v>
      </c>
      <c r="M130" s="2">
        <f>Table112[[#This Row],[Dev]]/Table112[[#This Row],[Mean]]*100</f>
        <v>46.791879645701819</v>
      </c>
      <c r="N130" s="2">
        <f>Table112[[#This Row],[Estimated costs 1]]-Table112[[#This Row],[Actual cost]]</f>
        <v>-5.3054806070826294E-3</v>
      </c>
      <c r="O130" s="2">
        <f>Table112[[#This Row],[Diff 1]]/Table112[[#This Row],[Actual cost]]*100</f>
        <v>-84.107040220282627</v>
      </c>
      <c r="P130">
        <v>1.00252951096121E-3</v>
      </c>
      <c r="Q130">
        <v>1.00252951096121E-3</v>
      </c>
      <c r="R130">
        <v>2.44881956155143E-3</v>
      </c>
      <c r="S130">
        <v>1.00252951096121E-3</v>
      </c>
      <c r="T130">
        <v>3.3467959527824602E-3</v>
      </c>
      <c r="U130">
        <v>2.0370994940978001E-3</v>
      </c>
      <c r="V130">
        <v>2.0370994940978001E-3</v>
      </c>
      <c r="W130">
        <v>1.00252951096121E-3</v>
      </c>
      <c r="X130">
        <v>1.9258010118043799E-3</v>
      </c>
      <c r="Y130">
        <v>1.00252951096121E-3</v>
      </c>
      <c r="Z130">
        <v>1.00252951096121E-3</v>
      </c>
      <c r="AA130">
        <v>1.00252951096121E-3</v>
      </c>
      <c r="AB130">
        <v>1.00252951096121E-3</v>
      </c>
      <c r="AC130">
        <v>1.00252951096121E-3</v>
      </c>
      <c r="AD130">
        <v>1.00252951096121E-3</v>
      </c>
      <c r="AE130">
        <v>1.00252951096121E-3</v>
      </c>
      <c r="AF130">
        <v>2.44881956155143E-3</v>
      </c>
      <c r="AG130">
        <v>1.00252951096121E-3</v>
      </c>
      <c r="AH130">
        <v>1.9258010118043799E-3</v>
      </c>
      <c r="AI130">
        <v>1.00252951096121E-3</v>
      </c>
    </row>
    <row r="131" spans="1:35" x14ac:dyDescent="0.3">
      <c r="A131" t="s">
        <v>151</v>
      </c>
      <c r="B131">
        <v>129</v>
      </c>
      <c r="C131" t="str">
        <f>LEFT(Table112[[#This Row],[Contingency id]])</f>
        <v>A</v>
      </c>
      <c r="D131" s="1">
        <v>2.52100840336134</v>
      </c>
      <c r="E131">
        <v>1.03478260869565</v>
      </c>
      <c r="F131">
        <v>119</v>
      </c>
      <c r="G131">
        <v>78</v>
      </c>
      <c r="H131">
        <v>115</v>
      </c>
      <c r="I131" s="2">
        <v>5.72605042016806E-3</v>
      </c>
      <c r="J131" s="2">
        <f>AVERAGE(Table112[[#This Row],[Estimated costs 1]:[Estimated costs 20]])</f>
        <v>3.3694537815125978E-3</v>
      </c>
      <c r="K131" s="2">
        <f>(Table112[[#This Row],[Mean]]-Table112[[#This Row],[Actual cost]])/Table112[[#This Row],[Actual cost]]*100</f>
        <v>-41.155708834752033</v>
      </c>
      <c r="L131" s="2">
        <f>_xlfn.STDEV.P(Table112[[#This Row],[Estimated costs 1]:[Estimated costs 20]])</f>
        <v>9.7618605738282699E-4</v>
      </c>
      <c r="M131" s="2">
        <f>Table112[[#This Row],[Dev]]/Table112[[#This Row],[Mean]]*100</f>
        <v>28.971641122930098</v>
      </c>
      <c r="N131" s="2">
        <f>Table112[[#This Row],[Estimated costs 1]]-Table112[[#This Row],[Actual cost]]</f>
        <v>-1.6310924369747903E-3</v>
      </c>
      <c r="O131" s="2">
        <f>Table112[[#This Row],[Diff 1]]/Table112[[#This Row],[Actual cost]]*100</f>
        <v>-28.485471088934588</v>
      </c>
      <c r="P131">
        <v>4.0949579831932696E-3</v>
      </c>
      <c r="Q131">
        <v>3.9016806722689001E-3</v>
      </c>
      <c r="R131">
        <v>3.9016806722689001E-3</v>
      </c>
      <c r="S131">
        <v>3.9016806722689001E-3</v>
      </c>
      <c r="T131">
        <v>2.2705882352941102E-3</v>
      </c>
      <c r="U131">
        <v>2.2705882352941102E-3</v>
      </c>
      <c r="V131">
        <v>2.2705882352941102E-3</v>
      </c>
      <c r="W131">
        <v>3.9016806722689001E-3</v>
      </c>
      <c r="X131">
        <v>2.2705882352941102E-3</v>
      </c>
      <c r="Y131">
        <v>2.2705882352941102E-3</v>
      </c>
      <c r="Z131">
        <v>2.2705882352941102E-3</v>
      </c>
      <c r="AA131">
        <v>3.9016806722689001E-3</v>
      </c>
      <c r="AB131">
        <v>2.2705882352941102E-3</v>
      </c>
      <c r="AC131">
        <v>4.0949579831932696E-3</v>
      </c>
      <c r="AD131">
        <v>4.0949579831932696E-3</v>
      </c>
      <c r="AE131">
        <v>3.9016806722689001E-3</v>
      </c>
      <c r="AF131">
        <v>2.2705882352941102E-3</v>
      </c>
      <c r="AG131">
        <v>3.9016806722689001E-3</v>
      </c>
      <c r="AH131">
        <v>3.9016806722689001E-3</v>
      </c>
      <c r="AI131">
        <v>5.72605042016806E-3</v>
      </c>
    </row>
    <row r="132" spans="1:35" hidden="1" x14ac:dyDescent="0.3">
      <c r="A132" t="s">
        <v>152</v>
      </c>
      <c r="B132">
        <v>130</v>
      </c>
      <c r="C132" t="str">
        <f>LEFT(Table112[[#This Row],[Contingency id]])</f>
        <v>C</v>
      </c>
      <c r="D132" s="1">
        <v>0.75757575757575701</v>
      </c>
      <c r="E132">
        <v>1</v>
      </c>
      <c r="F132">
        <v>132</v>
      </c>
      <c r="G132">
        <v>80</v>
      </c>
      <c r="H132">
        <v>132</v>
      </c>
      <c r="I132" s="2">
        <v>5.4204545454545399E-3</v>
      </c>
      <c r="J132" s="2">
        <f>AVERAGE(Table112[[#This Row],[Estimated costs 1]:[Estimated costs 20]])</f>
        <v>5.4204545454545373E-3</v>
      </c>
      <c r="K132" s="2">
        <f>(Table112[[#This Row],[Mean]]-Table112[[#This Row],[Actual cost]])/Table112[[#This Row],[Actual cost]]*100</f>
        <v>-4.8004926379232448E-14</v>
      </c>
      <c r="L132" s="2">
        <f>_xlfn.STDEV.P(Table112[[#This Row],[Estimated costs 1]:[Estimated costs 20]])</f>
        <v>2.6020852139652106E-18</v>
      </c>
      <c r="M132" s="2">
        <f>Table112[[#This Row],[Dev]]/Table112[[#This Row],[Mean]]*100</f>
        <v>4.8004926379232467E-14</v>
      </c>
      <c r="N132" s="2">
        <f>Table112[[#This Row],[Estimated costs 1]]-Table112[[#This Row],[Actual cost]]</f>
        <v>0</v>
      </c>
      <c r="O132" s="2">
        <f>Table112[[#This Row],[Diff 1]]/Table112[[#This Row],[Actual cost]]*100</f>
        <v>0</v>
      </c>
      <c r="P132">
        <v>5.4204545454545399E-3</v>
      </c>
      <c r="Q132">
        <v>5.4204545454545399E-3</v>
      </c>
      <c r="R132">
        <v>5.4204545454545399E-3</v>
      </c>
      <c r="S132">
        <v>5.4204545454545399E-3</v>
      </c>
      <c r="T132">
        <v>5.4204545454545399E-3</v>
      </c>
      <c r="U132">
        <v>5.4204545454545399E-3</v>
      </c>
      <c r="V132">
        <v>5.4204545454545399E-3</v>
      </c>
      <c r="W132">
        <v>5.4204545454545399E-3</v>
      </c>
      <c r="X132">
        <v>5.4204545454545399E-3</v>
      </c>
      <c r="Y132">
        <v>5.4204545454545399E-3</v>
      </c>
      <c r="Z132">
        <v>5.4204545454545399E-3</v>
      </c>
      <c r="AA132">
        <v>5.4204545454545399E-3</v>
      </c>
      <c r="AB132">
        <v>5.4204545454545399E-3</v>
      </c>
      <c r="AC132">
        <v>5.4204545454545399E-3</v>
      </c>
      <c r="AD132">
        <v>5.4204545454545399E-3</v>
      </c>
      <c r="AE132">
        <v>5.4204545454545399E-3</v>
      </c>
      <c r="AF132">
        <v>5.4204545454545399E-3</v>
      </c>
      <c r="AG132">
        <v>5.4204545454545399E-3</v>
      </c>
      <c r="AH132">
        <v>5.4204545454545399E-3</v>
      </c>
      <c r="AI132">
        <v>5.4204545454545399E-3</v>
      </c>
    </row>
    <row r="133" spans="1:35" hidden="1" x14ac:dyDescent="0.3">
      <c r="A133" t="s">
        <v>153</v>
      </c>
      <c r="B133">
        <v>131</v>
      </c>
      <c r="C133" t="str">
        <f>LEFT(Table112[[#This Row],[Contingency id]])</f>
        <v>C</v>
      </c>
      <c r="D133" s="1">
        <v>2.29885057471264</v>
      </c>
      <c r="E133">
        <v>1</v>
      </c>
      <c r="F133">
        <v>87</v>
      </c>
      <c r="G133">
        <v>57</v>
      </c>
      <c r="H133">
        <v>87</v>
      </c>
      <c r="I133" s="2">
        <v>5.3586206896551703E-3</v>
      </c>
      <c r="J133" s="2">
        <f>AVERAGE(Table112[[#This Row],[Estimated costs 1]:[Estimated costs 20]])</f>
        <v>4.5171839080459728E-3</v>
      </c>
      <c r="K133" s="2">
        <f>(Table112[[#This Row],[Mean]]-Table112[[#This Row],[Actual cost]])/Table112[[#This Row],[Actual cost]]*100</f>
        <v>-15.702488202488249</v>
      </c>
      <c r="L133" s="2">
        <f>_xlfn.STDEV.P(Table112[[#This Row],[Estimated costs 1]:[Estimated costs 20]])</f>
        <v>7.6110820620052652E-4</v>
      </c>
      <c r="M133" s="2">
        <f>Table112[[#This Row],[Dev]]/Table112[[#This Row],[Mean]]*100</f>
        <v>16.849174656025106</v>
      </c>
      <c r="N133" s="2">
        <f>Table112[[#This Row],[Estimated costs 1]]-Table112[[#This Row],[Actual cost]]</f>
        <v>0</v>
      </c>
      <c r="O133" s="2">
        <f>Table112[[#This Row],[Diff 1]]/Table112[[#This Row],[Actual cost]]*100</f>
        <v>0</v>
      </c>
      <c r="P133">
        <v>5.3586206896551703E-3</v>
      </c>
      <c r="Q133">
        <v>5.3586206896551703E-3</v>
      </c>
      <c r="R133">
        <v>3.8287356321839001E-3</v>
      </c>
      <c r="S133">
        <v>3.8287356321839001E-3</v>
      </c>
      <c r="T133">
        <v>3.8287356321839001E-3</v>
      </c>
      <c r="U133">
        <v>5.3586206896551703E-3</v>
      </c>
      <c r="V133">
        <v>5.3586206896551703E-3</v>
      </c>
      <c r="W133">
        <v>5.3586206896551703E-3</v>
      </c>
      <c r="X133">
        <v>3.8287356321839001E-3</v>
      </c>
      <c r="Y133">
        <v>3.8287356321839001E-3</v>
      </c>
      <c r="Z133">
        <v>3.8287356321839001E-3</v>
      </c>
      <c r="AA133">
        <v>3.8287356321839001E-3</v>
      </c>
      <c r="AB133">
        <v>3.8287356321839001E-3</v>
      </c>
      <c r="AC133">
        <v>3.8287356321839001E-3</v>
      </c>
      <c r="AD133">
        <v>5.3586206896551703E-3</v>
      </c>
      <c r="AE133">
        <v>5.3586206896551703E-3</v>
      </c>
      <c r="AF133">
        <v>5.3586206896551703E-3</v>
      </c>
      <c r="AG133">
        <v>5.3586206896551703E-3</v>
      </c>
      <c r="AH133">
        <v>3.8287356321839001E-3</v>
      </c>
      <c r="AI133">
        <v>3.8287356321839001E-3</v>
      </c>
    </row>
    <row r="134" spans="1:35" hidden="1" x14ac:dyDescent="0.3">
      <c r="A134" t="s">
        <v>154</v>
      </c>
      <c r="B134">
        <v>132</v>
      </c>
      <c r="C134" t="str">
        <f>LEFT(Table112[[#This Row],[Contingency id]])</f>
        <v>B</v>
      </c>
      <c r="D134" s="1">
        <v>0.138121546961325</v>
      </c>
      <c r="E134">
        <v>1</v>
      </c>
      <c r="F134">
        <v>1448</v>
      </c>
      <c r="G134">
        <v>193</v>
      </c>
      <c r="H134">
        <v>1448</v>
      </c>
      <c r="I134" s="2">
        <v>5.1691988950276196E-3</v>
      </c>
      <c r="J134" s="2">
        <f>AVERAGE(Table112[[#This Row],[Estimated costs 1]:[Estimated costs 20]])</f>
        <v>9.004143646408828E-4</v>
      </c>
      <c r="K134" s="2">
        <f>(Table112[[#This Row],[Mean]]-Table112[[#This Row],[Actual cost]])/Table112[[#This Row],[Actual cost]]*100</f>
        <v>-82.581162324649299</v>
      </c>
      <c r="L134" s="2">
        <f>_xlfn.STDEV.P(Table112[[#This Row],[Estimated costs 1]:[Estimated costs 20]])</f>
        <v>1.2271490166353169E-3</v>
      </c>
      <c r="M134" s="2">
        <f>Table112[[#This Row],[Dev]]/Table112[[#This Row],[Mean]]*100</f>
        <v>136.28714343365095</v>
      </c>
      <c r="N134" s="2">
        <f>Table112[[#This Row],[Estimated costs 1]]-Table112[[#This Row],[Actual cost]]</f>
        <v>-2.5566298342541397E-3</v>
      </c>
      <c r="O134" s="2">
        <f>Table112[[#This Row],[Diff 1]]/Table112[[#This Row],[Actual cost]]*100</f>
        <v>-49.458917835671315</v>
      </c>
      <c r="P134">
        <v>2.6125690607734799E-3</v>
      </c>
      <c r="Q134">
        <v>0</v>
      </c>
      <c r="R134">
        <v>2.5566298342541401E-3</v>
      </c>
      <c r="S134">
        <v>0</v>
      </c>
      <c r="T134">
        <v>0</v>
      </c>
      <c r="U134">
        <v>0</v>
      </c>
      <c r="V134">
        <v>2.5566298342541401E-3</v>
      </c>
      <c r="W134">
        <v>2.6125690607734799E-3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2.5566298342541401E-3</v>
      </c>
      <c r="AD134">
        <v>0</v>
      </c>
      <c r="AE134">
        <v>0</v>
      </c>
      <c r="AF134">
        <v>2.5566298342541401E-3</v>
      </c>
      <c r="AG134">
        <v>2.5566298342541401E-3</v>
      </c>
      <c r="AH134">
        <v>0</v>
      </c>
      <c r="AI134">
        <v>0</v>
      </c>
    </row>
    <row r="135" spans="1:35" hidden="1" x14ac:dyDescent="0.3">
      <c r="A135" t="s">
        <v>155</v>
      </c>
      <c r="B135">
        <v>133</v>
      </c>
      <c r="C135" t="str">
        <f>LEFT(Table112[[#This Row],[Contingency id]])</f>
        <v>C</v>
      </c>
      <c r="D135" s="1">
        <v>2.9411764705882302</v>
      </c>
      <c r="E135">
        <v>1.0303030303030301</v>
      </c>
      <c r="F135">
        <v>34</v>
      </c>
      <c r="G135">
        <v>24</v>
      </c>
      <c r="H135">
        <v>33</v>
      </c>
      <c r="I135" s="2">
        <v>5.0470588235294097E-3</v>
      </c>
      <c r="J135" s="2">
        <f>AVERAGE(Table112[[#This Row],[Estimated costs 1]:[Estimated costs 20]])</f>
        <v>1.7664705882352936E-3</v>
      </c>
      <c r="K135" s="2">
        <f>(Table112[[#This Row],[Mean]]-Table112[[#This Row],[Actual cost]])/Table112[[#This Row],[Actual cost]]*100</f>
        <v>-64.999999999999986</v>
      </c>
      <c r="L135" s="2">
        <f>_xlfn.STDEV.P(Table112[[#This Row],[Estimated costs 1]:[Estimated costs 20]])</f>
        <v>2.4072936318109968E-3</v>
      </c>
      <c r="M135" s="2">
        <f>Table112[[#This Row],[Dev]]/Table112[[#This Row],[Mean]]*100</f>
        <v>136.27702877384934</v>
      </c>
      <c r="N135" s="2">
        <f>Table112[[#This Row],[Estimated costs 1]]-Table112[[#This Row],[Actual cost]]</f>
        <v>-5.0470588235294097E-3</v>
      </c>
      <c r="O135" s="2">
        <f>Table112[[#This Row],[Diff 1]]/Table112[[#This Row],[Actual cost]]*100</f>
        <v>-100</v>
      </c>
      <c r="P135">
        <v>0</v>
      </c>
      <c r="Q135">
        <v>0</v>
      </c>
      <c r="R135">
        <v>5.0470588235294097E-3</v>
      </c>
      <c r="S135">
        <v>0</v>
      </c>
      <c r="T135">
        <v>0</v>
      </c>
      <c r="U135">
        <v>0</v>
      </c>
      <c r="V135">
        <v>0</v>
      </c>
      <c r="W135">
        <v>5.0470588235294097E-3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5.0470588235294097E-3</v>
      </c>
      <c r="AD135">
        <v>0</v>
      </c>
      <c r="AE135">
        <v>5.0470588235294097E-3</v>
      </c>
      <c r="AF135">
        <v>5.0470588235294097E-3</v>
      </c>
      <c r="AG135">
        <v>5.0470588235294097E-3</v>
      </c>
      <c r="AH135">
        <v>0</v>
      </c>
      <c r="AI135">
        <v>5.0470588235294097E-3</v>
      </c>
    </row>
    <row r="136" spans="1:35" hidden="1" x14ac:dyDescent="0.3">
      <c r="A136" t="s">
        <v>156</v>
      </c>
      <c r="B136">
        <v>134</v>
      </c>
      <c r="C136" t="str">
        <f>LEFT(Table112[[#This Row],[Contingency id]])</f>
        <v>B</v>
      </c>
      <c r="D136" s="1">
        <v>2.19780219780219</v>
      </c>
      <c r="E136">
        <v>1.01111111111111</v>
      </c>
      <c r="F136">
        <v>91</v>
      </c>
      <c r="G136">
        <v>65</v>
      </c>
      <c r="H136">
        <v>90</v>
      </c>
      <c r="I136" s="2">
        <v>5.0362637362637297E-3</v>
      </c>
      <c r="J136" s="2">
        <f>AVERAGE(Table112[[#This Row],[Estimated costs 1]:[Estimated costs 20]])</f>
        <v>2.018571428571426E-3</v>
      </c>
      <c r="K136" s="2">
        <f>(Table112[[#This Row],[Mean]]-Table112[[#This Row],[Actual cost]])/Table112[[#This Row],[Actual cost]]*100</f>
        <v>-59.919266855771326</v>
      </c>
      <c r="L136" s="2">
        <f>_xlfn.STDEV.P(Table112[[#This Row],[Estimated costs 1]:[Estimated costs 20]])</f>
        <v>2.0334353752185447E-3</v>
      </c>
      <c r="M136" s="2">
        <f>Table112[[#This Row],[Dev]]/Table112[[#This Row],[Mean]]*100</f>
        <v>100.73635970650979</v>
      </c>
      <c r="N136" s="2">
        <f>Table112[[#This Row],[Estimated costs 1]]-Table112[[#This Row],[Actual cost]]</f>
        <v>-1.6516483516483497E-3</v>
      </c>
      <c r="O136" s="2">
        <f>Table112[[#This Row],[Diff 1]]/Table112[[#This Row],[Actual cost]]*100</f>
        <v>-32.795112371808862</v>
      </c>
      <c r="P136">
        <v>3.38461538461538E-3</v>
      </c>
      <c r="Q136">
        <v>0</v>
      </c>
      <c r="R136">
        <v>0</v>
      </c>
      <c r="S136">
        <v>0</v>
      </c>
      <c r="T136">
        <v>0</v>
      </c>
      <c r="U136">
        <v>3.38461538461538E-3</v>
      </c>
      <c r="V136">
        <v>3.38461538461538E-3</v>
      </c>
      <c r="W136">
        <v>1.6516483516483499E-3</v>
      </c>
      <c r="X136">
        <v>1.6516483516483499E-3</v>
      </c>
      <c r="Y136">
        <v>5.0362637362637297E-3</v>
      </c>
      <c r="Z136">
        <v>0</v>
      </c>
      <c r="AA136">
        <v>5.0362637362637297E-3</v>
      </c>
      <c r="AB136">
        <v>5.0362637362637297E-3</v>
      </c>
      <c r="AC136">
        <v>3.38461538461538E-3</v>
      </c>
      <c r="AD136">
        <v>0</v>
      </c>
      <c r="AE136">
        <v>5.0362637362637297E-3</v>
      </c>
      <c r="AF136">
        <v>0</v>
      </c>
      <c r="AG136">
        <v>0</v>
      </c>
      <c r="AH136">
        <v>0</v>
      </c>
      <c r="AI136">
        <v>3.38461538461538E-3</v>
      </c>
    </row>
    <row r="137" spans="1:35" hidden="1" x14ac:dyDescent="0.3">
      <c r="A137" t="s">
        <v>157</v>
      </c>
      <c r="B137">
        <v>135</v>
      </c>
      <c r="C137" t="str">
        <f>LEFT(Table112[[#This Row],[Contingency id]])</f>
        <v>B</v>
      </c>
      <c r="D137" s="1">
        <v>1.5037593984962401</v>
      </c>
      <c r="E137">
        <v>1</v>
      </c>
      <c r="F137">
        <v>133</v>
      </c>
      <c r="G137">
        <v>81</v>
      </c>
      <c r="H137">
        <v>133</v>
      </c>
      <c r="I137" s="2">
        <v>4.9278195488721803E-3</v>
      </c>
      <c r="J137" s="2">
        <f>AVERAGE(Table112[[#This Row],[Estimated costs 1]:[Estimated costs 20]])</f>
        <v>2.2156390977443562E-3</v>
      </c>
      <c r="K137" s="2">
        <f>(Table112[[#This Row],[Mean]]-Table112[[#This Row],[Actual cost]])/Table112[[#This Row],[Actual cost]]*100</f>
        <v>-55.038144644492007</v>
      </c>
      <c r="L137" s="2">
        <f>_xlfn.STDEV.P(Table112[[#This Row],[Estimated costs 1]:[Estimated costs 20]])</f>
        <v>1.3560902255639121E-3</v>
      </c>
      <c r="M137" s="2">
        <f>Table112[[#This Row],[Dev]]/Table112[[#This Row],[Mean]]*100</f>
        <v>61.205375322383837</v>
      </c>
      <c r="N137" s="2">
        <f>Table112[[#This Row],[Estimated costs 1]]-Table112[[#This Row],[Actual cost]]</f>
        <v>-3.3902255639097802E-3</v>
      </c>
      <c r="O137" s="2">
        <f>Table112[[#This Row],[Diff 1]]/Table112[[#This Row],[Actual cost]]*100</f>
        <v>-68.797680805615016</v>
      </c>
      <c r="P137">
        <v>1.5375939849623999E-3</v>
      </c>
      <c r="Q137">
        <v>1.5375939849623999E-3</v>
      </c>
      <c r="R137">
        <v>1.5375939849623999E-3</v>
      </c>
      <c r="S137">
        <v>1.5375939849623999E-3</v>
      </c>
      <c r="T137">
        <v>4.9278195488721803E-3</v>
      </c>
      <c r="U137">
        <v>1.5375939849623999E-3</v>
      </c>
      <c r="V137">
        <v>1.5375939849623999E-3</v>
      </c>
      <c r="W137">
        <v>4.9278195488721803E-3</v>
      </c>
      <c r="X137">
        <v>1.5375939849623999E-3</v>
      </c>
      <c r="Y137">
        <v>4.9278195488721803E-3</v>
      </c>
      <c r="Z137">
        <v>1.5375939849623999E-3</v>
      </c>
      <c r="AA137">
        <v>1.5375939849623999E-3</v>
      </c>
      <c r="AB137">
        <v>1.5375939849623999E-3</v>
      </c>
      <c r="AC137">
        <v>1.5375939849623999E-3</v>
      </c>
      <c r="AD137">
        <v>1.5375939849623999E-3</v>
      </c>
      <c r="AE137">
        <v>1.5375939849623999E-3</v>
      </c>
      <c r="AF137">
        <v>1.5375939849623999E-3</v>
      </c>
      <c r="AG137">
        <v>4.9278195488721803E-3</v>
      </c>
      <c r="AH137">
        <v>1.5375939849623999E-3</v>
      </c>
      <c r="AI137">
        <v>1.5375939849623999E-3</v>
      </c>
    </row>
    <row r="138" spans="1:35" x14ac:dyDescent="0.3">
      <c r="A138" t="s">
        <v>158</v>
      </c>
      <c r="B138">
        <v>136</v>
      </c>
      <c r="C138" t="str">
        <f>LEFT(Table112[[#This Row],[Contingency id]])</f>
        <v>A</v>
      </c>
      <c r="D138" s="1">
        <v>4.2857142857142803</v>
      </c>
      <c r="E138">
        <v>1.01449275362318</v>
      </c>
      <c r="F138">
        <v>70</v>
      </c>
      <c r="G138">
        <v>55</v>
      </c>
      <c r="H138">
        <v>69</v>
      </c>
      <c r="I138" s="2">
        <v>4.7452857142857097E-3</v>
      </c>
      <c r="J138" s="2">
        <f>AVERAGE(Table112[[#This Row],[Estimated costs 1]:[Estimated costs 20]])</f>
        <v>4.7452857142857114E-3</v>
      </c>
      <c r="K138" s="2">
        <f>(Table112[[#This Row],[Mean]]-Table112[[#This Row],[Actual cost]])/Table112[[#This Row],[Actual cost]]*100</f>
        <v>3.6556776144256442E-14</v>
      </c>
      <c r="L138" s="2">
        <f>_xlfn.STDEV.P(Table112[[#This Row],[Estimated costs 1]:[Estimated costs 20]])</f>
        <v>1.7347234759768071E-18</v>
      </c>
      <c r="M138" s="2">
        <f>Table112[[#This Row],[Dev]]/Table112[[#This Row],[Mean]]*100</f>
        <v>3.6556776144256423E-14</v>
      </c>
      <c r="N138" s="2">
        <f>Table112[[#This Row],[Estimated costs 1]]-Table112[[#This Row],[Actual cost]]</f>
        <v>0</v>
      </c>
      <c r="O138" s="2">
        <f>Table112[[#This Row],[Diff 1]]/Table112[[#This Row],[Actual cost]]*100</f>
        <v>0</v>
      </c>
      <c r="P138">
        <v>4.7452857142857097E-3</v>
      </c>
      <c r="Q138">
        <v>4.7452857142857097E-3</v>
      </c>
      <c r="R138">
        <v>4.7452857142857097E-3</v>
      </c>
      <c r="S138">
        <v>4.7452857142857097E-3</v>
      </c>
      <c r="T138">
        <v>4.7452857142857097E-3</v>
      </c>
      <c r="U138">
        <v>4.7452857142857097E-3</v>
      </c>
      <c r="V138">
        <v>4.7452857142857097E-3</v>
      </c>
      <c r="W138">
        <v>4.7452857142857097E-3</v>
      </c>
      <c r="X138">
        <v>4.7452857142857097E-3</v>
      </c>
      <c r="Y138">
        <v>4.7452857142857097E-3</v>
      </c>
      <c r="Z138">
        <v>4.7452857142857097E-3</v>
      </c>
      <c r="AA138">
        <v>4.7452857142857097E-3</v>
      </c>
      <c r="AB138">
        <v>4.7452857142857097E-3</v>
      </c>
      <c r="AC138">
        <v>4.7452857142857097E-3</v>
      </c>
      <c r="AD138">
        <v>4.7452857142857097E-3</v>
      </c>
      <c r="AE138">
        <v>4.7452857142857097E-3</v>
      </c>
      <c r="AF138">
        <v>4.7452857142857097E-3</v>
      </c>
      <c r="AG138">
        <v>4.7452857142857097E-3</v>
      </c>
      <c r="AH138">
        <v>4.7452857142857097E-3</v>
      </c>
      <c r="AI138">
        <v>4.7452857142857097E-3</v>
      </c>
    </row>
    <row r="139" spans="1:35" hidden="1" x14ac:dyDescent="0.3">
      <c r="A139" t="s">
        <v>159</v>
      </c>
      <c r="B139">
        <v>137</v>
      </c>
      <c r="C139" t="str">
        <f>LEFT(Table112[[#This Row],[Contingency id]])</f>
        <v>B</v>
      </c>
      <c r="D139" s="1">
        <v>1.5037593984962401</v>
      </c>
      <c r="E139">
        <v>1</v>
      </c>
      <c r="F139">
        <v>133</v>
      </c>
      <c r="G139">
        <v>82</v>
      </c>
      <c r="H139">
        <v>133</v>
      </c>
      <c r="I139" s="2">
        <v>4.7000000000000002E-3</v>
      </c>
      <c r="J139" s="2">
        <f>AVERAGE(Table112[[#This Row],[Estimated costs 1]:[Estimated costs 20]])</f>
        <v>4.6999999999999993E-3</v>
      </c>
      <c r="K139" s="2">
        <f>(Table112[[#This Row],[Mean]]-Table112[[#This Row],[Actual cost]])/Table112[[#This Row],[Actual cost]]*100</f>
        <v>-1.8454505063583053E-14</v>
      </c>
      <c r="L139" s="2">
        <f>_xlfn.STDEV.P(Table112[[#This Row],[Estimated costs 1]:[Estimated costs 20]])</f>
        <v>8.6736173798840355E-19</v>
      </c>
      <c r="M139" s="2">
        <f>Table112[[#This Row],[Dev]]/Table112[[#This Row],[Mean]]*100</f>
        <v>1.8454505063583056E-14</v>
      </c>
      <c r="N139" s="2">
        <f>Table112[[#This Row],[Estimated costs 1]]-Table112[[#This Row],[Actual cost]]</f>
        <v>0</v>
      </c>
      <c r="O139" s="2">
        <f>Table112[[#This Row],[Diff 1]]/Table112[[#This Row],[Actual cost]]*100</f>
        <v>0</v>
      </c>
      <c r="P139">
        <v>4.7000000000000002E-3</v>
      </c>
      <c r="Q139">
        <v>4.7000000000000002E-3</v>
      </c>
      <c r="R139">
        <v>4.7000000000000002E-3</v>
      </c>
      <c r="S139">
        <v>4.7000000000000002E-3</v>
      </c>
      <c r="T139">
        <v>4.7000000000000002E-3</v>
      </c>
      <c r="U139">
        <v>4.7000000000000002E-3</v>
      </c>
      <c r="V139">
        <v>4.7000000000000002E-3</v>
      </c>
      <c r="W139">
        <v>4.7000000000000002E-3</v>
      </c>
      <c r="X139">
        <v>4.7000000000000002E-3</v>
      </c>
      <c r="Y139">
        <v>4.7000000000000002E-3</v>
      </c>
      <c r="Z139">
        <v>4.7000000000000002E-3</v>
      </c>
      <c r="AA139">
        <v>4.7000000000000002E-3</v>
      </c>
      <c r="AB139">
        <v>4.7000000000000002E-3</v>
      </c>
      <c r="AC139">
        <v>4.7000000000000002E-3</v>
      </c>
      <c r="AD139">
        <v>4.7000000000000002E-3</v>
      </c>
      <c r="AE139">
        <v>4.7000000000000002E-3</v>
      </c>
      <c r="AF139">
        <v>4.7000000000000002E-3</v>
      </c>
      <c r="AG139">
        <v>4.7000000000000002E-3</v>
      </c>
      <c r="AH139">
        <v>4.7000000000000002E-3</v>
      </c>
      <c r="AI139">
        <v>4.7000000000000002E-3</v>
      </c>
    </row>
    <row r="140" spans="1:35" hidden="1" x14ac:dyDescent="0.3">
      <c r="A140" t="s">
        <v>160</v>
      </c>
      <c r="B140">
        <v>138</v>
      </c>
      <c r="C140" t="str">
        <f>LEFT(Table112[[#This Row],[Contingency id]])</f>
        <v>B</v>
      </c>
      <c r="D140" s="1">
        <v>1.5037593984962401</v>
      </c>
      <c r="E140">
        <v>1</v>
      </c>
      <c r="F140">
        <v>133</v>
      </c>
      <c r="G140">
        <v>80</v>
      </c>
      <c r="H140">
        <v>133</v>
      </c>
      <c r="I140" s="2">
        <v>4.6330827067669099E-3</v>
      </c>
      <c r="J140" s="2">
        <f>AVERAGE(Table112[[#This Row],[Estimated costs 1]:[Estimated costs 20]])</f>
        <v>3.6770676691729258E-3</v>
      </c>
      <c r="K140" s="2">
        <f>(Table112[[#This Row],[Mean]]-Table112[[#This Row],[Actual cost]])/Table112[[#This Row],[Actual cost]]*100</f>
        <v>-20.634534242129192</v>
      </c>
      <c r="L140" s="2">
        <f>_xlfn.STDEV.P(Table112[[#This Row],[Estimated costs 1]:[Estimated costs 20]])</f>
        <v>9.5601503759398505E-4</v>
      </c>
      <c r="M140" s="2">
        <f>Table112[[#This Row],[Dev]]/Table112[[#This Row],[Mean]]*100</f>
        <v>25.999386565790868</v>
      </c>
      <c r="N140" s="2">
        <f>Table112[[#This Row],[Estimated costs 1]]-Table112[[#This Row],[Actual cost]]</f>
        <v>0</v>
      </c>
      <c r="O140" s="2">
        <f>Table112[[#This Row],[Diff 1]]/Table112[[#This Row],[Actual cost]]*100</f>
        <v>0</v>
      </c>
      <c r="P140">
        <v>4.6330827067669099E-3</v>
      </c>
      <c r="Q140">
        <v>2.72105263157894E-3</v>
      </c>
      <c r="R140">
        <v>4.6330827067669099E-3</v>
      </c>
      <c r="S140">
        <v>4.6330827067669099E-3</v>
      </c>
      <c r="T140">
        <v>2.72105263157894E-3</v>
      </c>
      <c r="U140">
        <v>4.6330827067669099E-3</v>
      </c>
      <c r="V140">
        <v>2.72105263157894E-3</v>
      </c>
      <c r="W140">
        <v>2.72105263157894E-3</v>
      </c>
      <c r="X140">
        <v>4.6330827067669099E-3</v>
      </c>
      <c r="Y140">
        <v>4.6330827067669099E-3</v>
      </c>
      <c r="Z140">
        <v>4.6330827067669099E-3</v>
      </c>
      <c r="AA140">
        <v>4.6330827067669099E-3</v>
      </c>
      <c r="AB140">
        <v>4.6330827067669099E-3</v>
      </c>
      <c r="AC140">
        <v>2.72105263157894E-3</v>
      </c>
      <c r="AD140">
        <v>4.6330827067669099E-3</v>
      </c>
      <c r="AE140">
        <v>2.72105263157894E-3</v>
      </c>
      <c r="AF140">
        <v>2.72105263157894E-3</v>
      </c>
      <c r="AG140">
        <v>2.72105263157894E-3</v>
      </c>
      <c r="AH140">
        <v>2.72105263157894E-3</v>
      </c>
      <c r="AI140">
        <v>2.72105263157894E-3</v>
      </c>
    </row>
    <row r="141" spans="1:35" x14ac:dyDescent="0.3">
      <c r="A141" t="s">
        <v>161</v>
      </c>
      <c r="B141">
        <v>139</v>
      </c>
      <c r="C141" t="str">
        <f>LEFT(Table112[[#This Row],[Contingency id]])</f>
        <v>A</v>
      </c>
      <c r="D141" s="1">
        <v>3.27868852459016</v>
      </c>
      <c r="E141">
        <v>1</v>
      </c>
      <c r="F141">
        <v>61</v>
      </c>
      <c r="G141">
        <v>45</v>
      </c>
      <c r="H141">
        <v>61</v>
      </c>
      <c r="I141" s="2">
        <v>3.9114754098360602E-3</v>
      </c>
      <c r="J141" s="2">
        <f>AVERAGE(Table112[[#This Row],[Estimated costs 1]:[Estimated costs 20]])</f>
        <v>3.9114754098360602E-3</v>
      </c>
      <c r="K141" s="2">
        <f>(Table112[[#This Row],[Mean]]-Table112[[#This Row],[Actual cost]])/Table112[[#This Row],[Actual cost]]*100</f>
        <v>0</v>
      </c>
      <c r="L141" s="2">
        <f>_xlfn.STDEV.P(Table112[[#This Row],[Estimated costs 1]:[Estimated costs 20]])</f>
        <v>0</v>
      </c>
      <c r="M141" s="2">
        <f>Table112[[#This Row],[Dev]]/Table112[[#This Row],[Mean]]*100</f>
        <v>0</v>
      </c>
      <c r="N141" s="2">
        <f>Table112[[#This Row],[Estimated costs 1]]-Table112[[#This Row],[Actual cost]]</f>
        <v>0</v>
      </c>
      <c r="O141" s="2">
        <f>Table112[[#This Row],[Diff 1]]/Table112[[#This Row],[Actual cost]]*100</f>
        <v>0</v>
      </c>
      <c r="P141">
        <v>3.9114754098360602E-3</v>
      </c>
      <c r="Q141">
        <v>3.9114754098360602E-3</v>
      </c>
      <c r="R141">
        <v>3.9114754098360602E-3</v>
      </c>
      <c r="S141">
        <v>3.9114754098360602E-3</v>
      </c>
      <c r="T141">
        <v>3.9114754098360602E-3</v>
      </c>
      <c r="U141">
        <v>3.9114754098360602E-3</v>
      </c>
      <c r="V141">
        <v>3.9114754098360602E-3</v>
      </c>
      <c r="W141">
        <v>3.9114754098360602E-3</v>
      </c>
      <c r="X141">
        <v>3.9114754098360602E-3</v>
      </c>
      <c r="Y141">
        <v>3.9114754098360602E-3</v>
      </c>
      <c r="Z141">
        <v>3.9114754098360602E-3</v>
      </c>
      <c r="AA141">
        <v>3.9114754098360602E-3</v>
      </c>
      <c r="AB141">
        <v>3.9114754098360602E-3</v>
      </c>
      <c r="AC141">
        <v>3.9114754098360602E-3</v>
      </c>
      <c r="AD141">
        <v>3.9114754098360602E-3</v>
      </c>
      <c r="AE141">
        <v>3.9114754098360602E-3</v>
      </c>
      <c r="AF141">
        <v>3.9114754098360602E-3</v>
      </c>
      <c r="AG141">
        <v>3.9114754098360602E-3</v>
      </c>
      <c r="AH141">
        <v>3.9114754098360602E-3</v>
      </c>
      <c r="AI141">
        <v>3.9114754098360602E-3</v>
      </c>
    </row>
    <row r="142" spans="1:35" x14ac:dyDescent="0.3">
      <c r="A142" t="s">
        <v>162</v>
      </c>
      <c r="B142">
        <v>140</v>
      </c>
      <c r="C142" t="str">
        <f>LEFT(Table112[[#This Row],[Contingency id]])</f>
        <v>A</v>
      </c>
      <c r="D142" s="1">
        <v>1.5267175572519001</v>
      </c>
      <c r="E142">
        <v>1.0076923076922999</v>
      </c>
      <c r="F142">
        <v>131</v>
      </c>
      <c r="G142">
        <v>82</v>
      </c>
      <c r="H142">
        <v>130</v>
      </c>
      <c r="I142" s="2">
        <v>3.5931297709923598E-3</v>
      </c>
      <c r="J142" s="2">
        <f>AVERAGE(Table112[[#This Row],[Estimated costs 1]:[Estimated costs 20]])</f>
        <v>2.6835114503816759E-3</v>
      </c>
      <c r="K142" s="2">
        <f>(Table112[[#This Row],[Mean]]-Table112[[#This Row],[Actual cost]])/Table112[[#This Row],[Actual cost]]*100</f>
        <v>-25.315487571701677</v>
      </c>
      <c r="L142" s="2">
        <f>_xlfn.STDEV.P(Table112[[#This Row],[Estimated costs 1]:[Estimated costs 20]])</f>
        <v>7.4270024872784377E-4</v>
      </c>
      <c r="M142" s="2">
        <f>Table112[[#This Row],[Dev]]/Table112[[#This Row],[Mean]]*100</f>
        <v>27.676433004308944</v>
      </c>
      <c r="N142" s="2">
        <f>Table112[[#This Row],[Estimated costs 1]]-Table112[[#This Row],[Actual cost]]</f>
        <v>-1.51603053435114E-3</v>
      </c>
      <c r="O142" s="2">
        <f>Table112[[#This Row],[Diff 1]]/Table112[[#This Row],[Actual cost]]*100</f>
        <v>-42.192479286169473</v>
      </c>
      <c r="P142">
        <v>2.0770992366412199E-3</v>
      </c>
      <c r="Q142">
        <v>2.0770992366412199E-3</v>
      </c>
      <c r="R142">
        <v>3.5931297709923598E-3</v>
      </c>
      <c r="S142">
        <v>3.5931297709923598E-3</v>
      </c>
      <c r="T142">
        <v>3.5931297709923598E-3</v>
      </c>
      <c r="U142">
        <v>2.0770992366412199E-3</v>
      </c>
      <c r="V142">
        <v>3.5931297709923598E-3</v>
      </c>
      <c r="W142">
        <v>3.5931297709923598E-3</v>
      </c>
      <c r="X142">
        <v>2.0770992366412199E-3</v>
      </c>
      <c r="Y142">
        <v>2.0770992366412199E-3</v>
      </c>
      <c r="Z142">
        <v>3.5931297709923598E-3</v>
      </c>
      <c r="AA142">
        <v>3.5931297709923598E-3</v>
      </c>
      <c r="AB142">
        <v>2.0770992366412199E-3</v>
      </c>
      <c r="AC142">
        <v>2.0770992366412199E-3</v>
      </c>
      <c r="AD142">
        <v>2.0770992366412199E-3</v>
      </c>
      <c r="AE142">
        <v>2.0770992366412199E-3</v>
      </c>
      <c r="AF142">
        <v>2.0770992366412199E-3</v>
      </c>
      <c r="AG142">
        <v>2.0770992366412199E-3</v>
      </c>
      <c r="AH142">
        <v>2.0770992366412199E-3</v>
      </c>
      <c r="AI142">
        <v>3.5931297709923598E-3</v>
      </c>
    </row>
    <row r="143" spans="1:35" hidden="1" x14ac:dyDescent="0.3">
      <c r="A143" t="s">
        <v>163</v>
      </c>
      <c r="B143">
        <v>141</v>
      </c>
      <c r="C143" t="str">
        <f>LEFT(Table112[[#This Row],[Contingency id]])</f>
        <v>B</v>
      </c>
      <c r="D143" s="1">
        <v>0.1085776330076</v>
      </c>
      <c r="E143">
        <v>1</v>
      </c>
      <c r="F143">
        <v>921</v>
      </c>
      <c r="G143">
        <v>187</v>
      </c>
      <c r="H143">
        <v>921</v>
      </c>
      <c r="I143" s="2">
        <v>2.8306188925081399E-3</v>
      </c>
      <c r="J143" s="2">
        <f>AVERAGE(Table112[[#This Row],[Estimated costs 1]:[Estimated costs 20]])</f>
        <v>4.2459283387622095E-4</v>
      </c>
      <c r="K143" s="2">
        <f>(Table112[[#This Row],[Mean]]-Table112[[#This Row],[Actual cost]])/Table112[[#This Row],[Actual cost]]*100</f>
        <v>-85.000000000000014</v>
      </c>
      <c r="L143" s="2">
        <f>_xlfn.STDEV.P(Table112[[#This Row],[Estimated costs 1]:[Estimated costs 20]])</f>
        <v>1.0107331114664053E-3</v>
      </c>
      <c r="M143" s="2">
        <f>Table112[[#This Row],[Dev]]/Table112[[#This Row],[Mean]]*100</f>
        <v>238.04761428476166</v>
      </c>
      <c r="N143" s="2">
        <f>Table112[[#This Row],[Estimated costs 1]]-Table112[[#This Row],[Actual cost]]</f>
        <v>-2.8306188925081399E-3</v>
      </c>
      <c r="O143" s="2">
        <f>Table112[[#This Row],[Diff 1]]/Table112[[#This Row],[Actual cost]]*100</f>
        <v>-100</v>
      </c>
      <c r="P143">
        <v>0</v>
      </c>
      <c r="Q143">
        <v>2.8306188925081399E-3</v>
      </c>
      <c r="R143">
        <v>0</v>
      </c>
      <c r="S143">
        <v>0</v>
      </c>
      <c r="T143">
        <v>0</v>
      </c>
      <c r="U143">
        <v>0</v>
      </c>
      <c r="V143">
        <v>2.8306188925081399E-3</v>
      </c>
      <c r="W143">
        <v>0</v>
      </c>
      <c r="X143">
        <v>0</v>
      </c>
      <c r="Y143">
        <v>0</v>
      </c>
      <c r="Z143">
        <v>0</v>
      </c>
      <c r="AA143">
        <v>2.8306188925081399E-3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 x14ac:dyDescent="0.3">
      <c r="A144" t="s">
        <v>164</v>
      </c>
      <c r="B144">
        <v>142</v>
      </c>
      <c r="C144" t="str">
        <f>LEFT(Table112[[#This Row],[Contingency id]])</f>
        <v>A</v>
      </c>
      <c r="D144" s="1">
        <v>3.44827586206896</v>
      </c>
      <c r="E144">
        <v>1</v>
      </c>
      <c r="F144">
        <v>58</v>
      </c>
      <c r="G144">
        <v>46</v>
      </c>
      <c r="H144">
        <v>58</v>
      </c>
      <c r="I144" s="2">
        <v>2.68931034482758E-3</v>
      </c>
      <c r="J144" s="2">
        <f>AVERAGE(Table112[[#This Row],[Estimated costs 1]:[Estimated costs 20]])</f>
        <v>2.6893103448275813E-3</v>
      </c>
      <c r="K144" s="2">
        <f>(Table112[[#This Row],[Mean]]-Table112[[#This Row],[Actual cost]])/Table112[[#This Row],[Actual cost]]*100</f>
        <v>4.8378299272337019E-14</v>
      </c>
      <c r="L144" s="2">
        <f>_xlfn.STDEV.P(Table112[[#This Row],[Estimated costs 1]:[Estimated costs 20]])</f>
        <v>1.3010426069826053E-18</v>
      </c>
      <c r="M144" s="2">
        <f>Table112[[#This Row],[Dev]]/Table112[[#This Row],[Mean]]*100</f>
        <v>4.8378299272337E-14</v>
      </c>
      <c r="N144" s="2">
        <f>Table112[[#This Row],[Estimated costs 1]]-Table112[[#This Row],[Actual cost]]</f>
        <v>0</v>
      </c>
      <c r="O144" s="2">
        <f>Table112[[#This Row],[Diff 1]]/Table112[[#This Row],[Actual cost]]*100</f>
        <v>0</v>
      </c>
      <c r="P144">
        <v>2.68931034482758E-3</v>
      </c>
      <c r="Q144">
        <v>2.68931034482758E-3</v>
      </c>
      <c r="R144">
        <v>2.68931034482758E-3</v>
      </c>
      <c r="S144">
        <v>2.68931034482758E-3</v>
      </c>
      <c r="T144">
        <v>2.68931034482758E-3</v>
      </c>
      <c r="U144">
        <v>2.68931034482758E-3</v>
      </c>
      <c r="V144">
        <v>2.68931034482758E-3</v>
      </c>
      <c r="W144">
        <v>2.68931034482758E-3</v>
      </c>
      <c r="X144">
        <v>2.68931034482758E-3</v>
      </c>
      <c r="Y144">
        <v>2.68931034482758E-3</v>
      </c>
      <c r="Z144">
        <v>2.68931034482758E-3</v>
      </c>
      <c r="AA144">
        <v>2.68931034482758E-3</v>
      </c>
      <c r="AB144">
        <v>2.68931034482758E-3</v>
      </c>
      <c r="AC144">
        <v>2.68931034482758E-3</v>
      </c>
      <c r="AD144">
        <v>2.68931034482758E-3</v>
      </c>
      <c r="AE144">
        <v>2.68931034482758E-3</v>
      </c>
      <c r="AF144">
        <v>2.68931034482758E-3</v>
      </c>
      <c r="AG144">
        <v>2.68931034482758E-3</v>
      </c>
      <c r="AH144">
        <v>2.68931034482758E-3</v>
      </c>
      <c r="AI144">
        <v>2.68931034482758E-3</v>
      </c>
    </row>
    <row r="145" spans="1:35" hidden="1" x14ac:dyDescent="0.3">
      <c r="A145" t="s">
        <v>165</v>
      </c>
      <c r="B145">
        <v>143</v>
      </c>
      <c r="C145" t="str">
        <f>LEFT(Table112[[#This Row],[Contingency id]])</f>
        <v>B</v>
      </c>
      <c r="D145" s="1">
        <v>6.9300069300069295E-2</v>
      </c>
      <c r="E145">
        <v>1</v>
      </c>
      <c r="F145">
        <v>1443</v>
      </c>
      <c r="G145">
        <v>196</v>
      </c>
      <c r="H145">
        <v>1443</v>
      </c>
      <c r="I145" s="2">
        <v>1.9556479556479501E-3</v>
      </c>
      <c r="J145" s="2">
        <f>AVERAGE(Table112[[#This Row],[Estimated costs 1]:[Estimated costs 20]])</f>
        <v>6.8447678447678263E-4</v>
      </c>
      <c r="K145" s="2">
        <f>(Table112[[#This Row],[Mean]]-Table112[[#This Row],[Actual cost]])/Table112[[#This Row],[Actual cost]]*100</f>
        <v>-64.999999999999986</v>
      </c>
      <c r="L145" s="2">
        <f>_xlfn.STDEV.P(Table112[[#This Row],[Estimated costs 1]:[Estimated costs 20]])</f>
        <v>9.3278462453174379E-4</v>
      </c>
      <c r="M145" s="2">
        <f>Table112[[#This Row],[Dev]]/Table112[[#This Row],[Mean]]*100</f>
        <v>136.27702877384934</v>
      </c>
      <c r="N145" s="2">
        <f>Table112[[#This Row],[Estimated costs 1]]-Table112[[#This Row],[Actual cost]]</f>
        <v>0</v>
      </c>
      <c r="O145" s="2">
        <f>Table112[[#This Row],[Diff 1]]/Table112[[#This Row],[Actual cost]]*100</f>
        <v>0</v>
      </c>
      <c r="P145">
        <v>1.9556479556479501E-3</v>
      </c>
      <c r="Q145">
        <v>0</v>
      </c>
      <c r="R145">
        <v>1.9556479556479501E-3</v>
      </c>
      <c r="S145">
        <v>0</v>
      </c>
      <c r="T145">
        <v>0</v>
      </c>
      <c r="U145">
        <v>1.9556479556479501E-3</v>
      </c>
      <c r="V145">
        <v>1.9556479556479501E-3</v>
      </c>
      <c r="W145">
        <v>0</v>
      </c>
      <c r="X145">
        <v>0</v>
      </c>
      <c r="Y145">
        <v>1.9556479556479501E-3</v>
      </c>
      <c r="Z145">
        <v>0</v>
      </c>
      <c r="AA145">
        <v>0</v>
      </c>
      <c r="AB145">
        <v>0</v>
      </c>
      <c r="AC145">
        <v>1.9556479556479501E-3</v>
      </c>
      <c r="AD145">
        <v>0</v>
      </c>
      <c r="AE145">
        <v>0</v>
      </c>
      <c r="AF145">
        <v>1.9556479556479501E-3</v>
      </c>
      <c r="AG145">
        <v>0</v>
      </c>
      <c r="AH145">
        <v>0</v>
      </c>
      <c r="AI145">
        <v>0</v>
      </c>
    </row>
    <row r="146" spans="1:35" hidden="1" x14ac:dyDescent="0.3">
      <c r="A146" t="s">
        <v>166</v>
      </c>
      <c r="B146">
        <v>144</v>
      </c>
      <c r="C146" t="str">
        <f>LEFT(Table112[[#This Row],[Contingency id]])</f>
        <v>B</v>
      </c>
      <c r="D146" s="1">
        <v>3.27868852459016</v>
      </c>
      <c r="E146">
        <v>1</v>
      </c>
      <c r="F146">
        <v>61</v>
      </c>
      <c r="G146">
        <v>50</v>
      </c>
      <c r="H146">
        <v>61</v>
      </c>
      <c r="I146" s="2">
        <v>1.88081967213114E-3</v>
      </c>
      <c r="J146" s="2">
        <f>AVERAGE(Table112[[#This Row],[Estimated costs 1]:[Estimated costs 20]])</f>
        <v>1.8808196721311406E-3</v>
      </c>
      <c r="K146" s="2">
        <f>(Table112[[#This Row],[Mean]]-Table112[[#This Row],[Actual cost]])/Table112[[#This Row],[Actual cost]]*100</f>
        <v>3.4587117155904842E-14</v>
      </c>
      <c r="L146" s="2">
        <f>_xlfn.STDEV.P(Table112[[#This Row],[Estimated costs 1]:[Estimated costs 20]])</f>
        <v>6.5052130349130266E-19</v>
      </c>
      <c r="M146" s="2">
        <f>Table112[[#This Row],[Dev]]/Table112[[#This Row],[Mean]]*100</f>
        <v>3.4587117155904823E-14</v>
      </c>
      <c r="N146" s="2">
        <f>Table112[[#This Row],[Estimated costs 1]]-Table112[[#This Row],[Actual cost]]</f>
        <v>0</v>
      </c>
      <c r="O146" s="2">
        <f>Table112[[#This Row],[Diff 1]]/Table112[[#This Row],[Actual cost]]*100</f>
        <v>0</v>
      </c>
      <c r="P146">
        <v>1.88081967213114E-3</v>
      </c>
      <c r="Q146">
        <v>1.88081967213114E-3</v>
      </c>
      <c r="R146">
        <v>1.88081967213114E-3</v>
      </c>
      <c r="S146">
        <v>1.88081967213114E-3</v>
      </c>
      <c r="T146">
        <v>1.88081967213114E-3</v>
      </c>
      <c r="U146">
        <v>1.88081967213114E-3</v>
      </c>
      <c r="V146">
        <v>1.88081967213114E-3</v>
      </c>
      <c r="W146">
        <v>1.88081967213114E-3</v>
      </c>
      <c r="X146">
        <v>1.88081967213114E-3</v>
      </c>
      <c r="Y146">
        <v>1.88081967213114E-3</v>
      </c>
      <c r="Z146">
        <v>1.88081967213114E-3</v>
      </c>
      <c r="AA146">
        <v>1.88081967213114E-3</v>
      </c>
      <c r="AB146">
        <v>1.88081967213114E-3</v>
      </c>
      <c r="AC146">
        <v>1.88081967213114E-3</v>
      </c>
      <c r="AD146">
        <v>1.88081967213114E-3</v>
      </c>
      <c r="AE146">
        <v>1.88081967213114E-3</v>
      </c>
      <c r="AF146">
        <v>1.88081967213114E-3</v>
      </c>
      <c r="AG146">
        <v>1.88081967213114E-3</v>
      </c>
      <c r="AH146">
        <v>1.88081967213114E-3</v>
      </c>
      <c r="AI146">
        <v>1.88081967213114E-3</v>
      </c>
    </row>
    <row r="147" spans="1:35" hidden="1" x14ac:dyDescent="0.3">
      <c r="A147" t="s">
        <v>167</v>
      </c>
      <c r="B147">
        <v>145</v>
      </c>
      <c r="C147" t="str">
        <f>LEFT(Table112[[#This Row],[Contingency id]])</f>
        <v>B</v>
      </c>
      <c r="D147" s="1">
        <v>1.6949152542372801</v>
      </c>
      <c r="E147">
        <v>1</v>
      </c>
      <c r="F147">
        <v>118</v>
      </c>
      <c r="G147">
        <v>73</v>
      </c>
      <c r="H147">
        <v>118</v>
      </c>
      <c r="I147" s="2">
        <v>1.86101694915254E-3</v>
      </c>
      <c r="J147" s="2">
        <f>AVERAGE(Table112[[#This Row],[Estimated costs 1]:[Estimated costs 20]])</f>
        <v>1.0988983050847457E-3</v>
      </c>
      <c r="K147" s="2">
        <f>(Table112[[#This Row],[Mean]]-Table112[[#This Row],[Actual cost]])/Table112[[#This Row],[Actual cost]]*100</f>
        <v>-40.951730418943463</v>
      </c>
      <c r="L147" s="2">
        <f>_xlfn.STDEV.P(Table112[[#This Row],[Estimated costs 1]:[Estimated costs 20]])</f>
        <v>3.2015386768636926E-4</v>
      </c>
      <c r="M147" s="2">
        <f>Table112[[#This Row],[Dev]]/Table112[[#This Row],[Mean]]*100</f>
        <v>29.134076029144424</v>
      </c>
      <c r="N147" s="2">
        <f>Table112[[#This Row],[Estimated costs 1]]-Table112[[#This Row],[Actual cost]]</f>
        <v>-8.9661016949152308E-4</v>
      </c>
      <c r="O147" s="2">
        <f>Table112[[#This Row],[Diff 1]]/Table112[[#This Row],[Actual cost]]*100</f>
        <v>-48.17850637522762</v>
      </c>
      <c r="P147">
        <v>9.6440677966101696E-4</v>
      </c>
      <c r="Q147">
        <v>9.6440677966101696E-4</v>
      </c>
      <c r="R147">
        <v>1.86101694915254E-3</v>
      </c>
      <c r="S147">
        <v>9.6440677966101696E-4</v>
      </c>
      <c r="T147">
        <v>9.6440677966101696E-4</v>
      </c>
      <c r="U147">
        <v>9.6440677966101696E-4</v>
      </c>
      <c r="V147">
        <v>9.6440677966101696E-4</v>
      </c>
      <c r="W147">
        <v>9.6440677966101696E-4</v>
      </c>
      <c r="X147">
        <v>9.6440677966101696E-4</v>
      </c>
      <c r="Y147">
        <v>9.6440677966101696E-4</v>
      </c>
      <c r="Z147">
        <v>9.6440677966101696E-4</v>
      </c>
      <c r="AA147">
        <v>9.6440677966101696E-4</v>
      </c>
      <c r="AB147">
        <v>1.86101694915254E-3</v>
      </c>
      <c r="AC147">
        <v>1.86101694915254E-3</v>
      </c>
      <c r="AD147">
        <v>9.6440677966101696E-4</v>
      </c>
      <c r="AE147">
        <v>9.6440677966101696E-4</v>
      </c>
      <c r="AF147">
        <v>9.6440677966101696E-4</v>
      </c>
      <c r="AG147">
        <v>9.6440677966101696E-4</v>
      </c>
      <c r="AH147">
        <v>9.6440677966101696E-4</v>
      </c>
      <c r="AI147">
        <v>9.6440677966101696E-4</v>
      </c>
    </row>
    <row r="148" spans="1:35" hidden="1" x14ac:dyDescent="0.3">
      <c r="A148" t="s">
        <v>168</v>
      </c>
      <c r="B148">
        <v>146</v>
      </c>
      <c r="C148" t="str">
        <f>LEFT(Table112[[#This Row],[Contingency id]])</f>
        <v>B</v>
      </c>
      <c r="D148" s="1">
        <v>2.7777777777777701</v>
      </c>
      <c r="E148">
        <v>1</v>
      </c>
      <c r="F148">
        <v>36</v>
      </c>
      <c r="G148">
        <v>31</v>
      </c>
      <c r="H148">
        <v>36</v>
      </c>
      <c r="I148" s="2">
        <v>9.2666666666666603E-4</v>
      </c>
      <c r="J148" s="2">
        <f>AVERAGE(Table112[[#This Row],[Estimated costs 1]:[Estimated costs 20]])</f>
        <v>9.2666666666666613E-4</v>
      </c>
      <c r="K148" s="2">
        <f>(Table112[[#This Row],[Mean]]-Table112[[#This Row],[Actual cost]])/Table112[[#This Row],[Actual cost]]*100</f>
        <v>1.1700023444088185E-14</v>
      </c>
      <c r="L148" s="2">
        <f>_xlfn.STDEV.P(Table112[[#This Row],[Estimated costs 1]:[Estimated costs 20]])</f>
        <v>1.0842021724855044E-19</v>
      </c>
      <c r="M148" s="2">
        <f>Table112[[#This Row],[Dev]]/Table112[[#This Row],[Mean]]*100</f>
        <v>1.1700023444088185E-14</v>
      </c>
      <c r="N148" s="2">
        <f>Table112[[#This Row],[Estimated costs 1]]-Table112[[#This Row],[Actual cost]]</f>
        <v>0</v>
      </c>
      <c r="O148" s="2">
        <f>Table112[[#This Row],[Diff 1]]/Table112[[#This Row],[Actual cost]]*100</f>
        <v>0</v>
      </c>
      <c r="P148">
        <v>9.2666666666666603E-4</v>
      </c>
      <c r="Q148">
        <v>9.2666666666666603E-4</v>
      </c>
      <c r="R148">
        <v>9.2666666666666603E-4</v>
      </c>
      <c r="S148">
        <v>9.2666666666666603E-4</v>
      </c>
      <c r="T148">
        <v>9.2666666666666603E-4</v>
      </c>
      <c r="U148">
        <v>9.2666666666666603E-4</v>
      </c>
      <c r="V148">
        <v>9.2666666666666603E-4</v>
      </c>
      <c r="W148">
        <v>9.2666666666666603E-4</v>
      </c>
      <c r="X148">
        <v>9.2666666666666603E-4</v>
      </c>
      <c r="Y148">
        <v>9.2666666666666603E-4</v>
      </c>
      <c r="Z148">
        <v>9.2666666666666603E-4</v>
      </c>
      <c r="AA148">
        <v>9.2666666666666603E-4</v>
      </c>
      <c r="AB148">
        <v>9.2666666666666603E-4</v>
      </c>
      <c r="AC148">
        <v>9.2666666666666603E-4</v>
      </c>
      <c r="AD148">
        <v>9.2666666666666603E-4</v>
      </c>
      <c r="AE148">
        <v>9.2666666666666603E-4</v>
      </c>
      <c r="AF148">
        <v>9.2666666666666603E-4</v>
      </c>
      <c r="AG148">
        <v>9.2666666666666603E-4</v>
      </c>
      <c r="AH148">
        <v>9.2666666666666603E-4</v>
      </c>
      <c r="AI148">
        <v>9.2666666666666603E-4</v>
      </c>
    </row>
    <row r="149" spans="1:35" hidden="1" x14ac:dyDescent="0.3">
      <c r="A149" t="s">
        <v>169</v>
      </c>
      <c r="B149">
        <v>147</v>
      </c>
      <c r="C149" t="str">
        <f>LEFT(Table112[[#This Row],[Contingency id]])</f>
        <v>B</v>
      </c>
      <c r="D149" s="1">
        <v>0.28089887640449401</v>
      </c>
      <c r="E149">
        <v>1</v>
      </c>
      <c r="F149">
        <v>356</v>
      </c>
      <c r="G149">
        <v>137</v>
      </c>
      <c r="H149">
        <v>356</v>
      </c>
      <c r="I149" s="2">
        <v>8.8764044943820202E-4</v>
      </c>
      <c r="J149" s="2">
        <f>AVERAGE(Table112[[#This Row],[Estimated costs 1]:[Estimated costs 20]])</f>
        <v>8.8764044943820191E-4</v>
      </c>
      <c r="K149" s="2">
        <f>(Table112[[#This Row],[Mean]]-Table112[[#This Row],[Actual cost]])/Table112[[#This Row],[Actual cost]]*100</f>
        <v>-1.2214429538127837E-14</v>
      </c>
      <c r="L149" s="2">
        <f>_xlfn.STDEV.P(Table112[[#This Row],[Estimated costs 1]:[Estimated costs 20]])</f>
        <v>1.0842021724855044E-19</v>
      </c>
      <c r="M149" s="2">
        <f>Table112[[#This Row],[Dev]]/Table112[[#This Row],[Mean]]*100</f>
        <v>1.2214429538127841E-14</v>
      </c>
      <c r="N149" s="2">
        <f>Table112[[#This Row],[Estimated costs 1]]-Table112[[#This Row],[Actual cost]]</f>
        <v>0</v>
      </c>
      <c r="O149" s="2">
        <f>Table112[[#This Row],[Diff 1]]/Table112[[#This Row],[Actual cost]]*100</f>
        <v>0</v>
      </c>
      <c r="P149">
        <v>8.8764044943820202E-4</v>
      </c>
      <c r="Q149">
        <v>8.8764044943820202E-4</v>
      </c>
      <c r="R149">
        <v>8.8764044943820202E-4</v>
      </c>
      <c r="S149">
        <v>8.8764044943820202E-4</v>
      </c>
      <c r="T149">
        <v>8.8764044943820202E-4</v>
      </c>
      <c r="U149">
        <v>8.8764044943820202E-4</v>
      </c>
      <c r="V149">
        <v>8.8764044943820202E-4</v>
      </c>
      <c r="W149">
        <v>8.8764044943820202E-4</v>
      </c>
      <c r="X149">
        <v>8.8764044943820202E-4</v>
      </c>
      <c r="Y149">
        <v>8.8764044943820202E-4</v>
      </c>
      <c r="Z149">
        <v>8.8764044943820202E-4</v>
      </c>
      <c r="AA149">
        <v>8.8764044943820202E-4</v>
      </c>
      <c r="AB149">
        <v>8.8764044943820202E-4</v>
      </c>
      <c r="AC149">
        <v>8.8764044943820202E-4</v>
      </c>
      <c r="AD149">
        <v>8.8764044943820202E-4</v>
      </c>
      <c r="AE149">
        <v>8.8764044943820202E-4</v>
      </c>
      <c r="AF149">
        <v>8.8764044943820202E-4</v>
      </c>
      <c r="AG149">
        <v>8.8764044943820202E-4</v>
      </c>
      <c r="AH149">
        <v>8.8764044943820202E-4</v>
      </c>
      <c r="AI149">
        <v>8.8764044943820202E-4</v>
      </c>
    </row>
    <row r="150" spans="1:35" hidden="1" x14ac:dyDescent="0.3">
      <c r="A150" t="s">
        <v>170</v>
      </c>
      <c r="B150">
        <v>148</v>
      </c>
      <c r="C150" t="str">
        <f>LEFT(Table112[[#This Row],[Contingency id]])</f>
        <v>B</v>
      </c>
      <c r="D150" s="1">
        <v>1.2048192771084301</v>
      </c>
      <c r="E150">
        <v>1.01219512195121</v>
      </c>
      <c r="F150">
        <v>83</v>
      </c>
      <c r="G150">
        <v>57</v>
      </c>
      <c r="H150">
        <v>82</v>
      </c>
      <c r="I150" s="2">
        <v>7.5397590361445696E-4</v>
      </c>
      <c r="J150" s="2">
        <f>AVERAGE(Table112[[#This Row],[Estimated costs 1]:[Estimated costs 20]])</f>
        <v>4.5238554216867424E-4</v>
      </c>
      <c r="K150" s="2">
        <f>(Table112[[#This Row],[Mean]]-Table112[[#This Row],[Actual cost]])/Table112[[#This Row],[Actual cost]]*100</f>
        <v>-39.999999999999993</v>
      </c>
      <c r="L150" s="2">
        <f>_xlfn.STDEV.P(Table112[[#This Row],[Estimated costs 1]:[Estimated costs 20]])</f>
        <v>3.6937124844185803E-4</v>
      </c>
      <c r="M150" s="2">
        <f>Table112[[#This Row],[Dev]]/Table112[[#This Row],[Mean]]*100</f>
        <v>81.649658092772583</v>
      </c>
      <c r="N150" s="2">
        <f>Table112[[#This Row],[Estimated costs 1]]-Table112[[#This Row],[Actual cost]]</f>
        <v>-7.5397590361445696E-4</v>
      </c>
      <c r="O150" s="2">
        <f>Table112[[#This Row],[Diff 1]]/Table112[[#This Row],[Actual cost]]*100</f>
        <v>-100</v>
      </c>
      <c r="P150">
        <v>0</v>
      </c>
      <c r="Q150">
        <v>0</v>
      </c>
      <c r="R150">
        <v>7.5397590361445696E-4</v>
      </c>
      <c r="S150">
        <v>7.5397590361445696E-4</v>
      </c>
      <c r="T150">
        <v>7.5397590361445696E-4</v>
      </c>
      <c r="U150">
        <v>0</v>
      </c>
      <c r="V150">
        <v>7.5397590361445696E-4</v>
      </c>
      <c r="W150">
        <v>7.5397590361445696E-4</v>
      </c>
      <c r="X150">
        <v>0</v>
      </c>
      <c r="Y150">
        <v>7.5397590361445696E-4</v>
      </c>
      <c r="Z150">
        <v>0</v>
      </c>
      <c r="AA150">
        <v>7.5397590361445696E-4</v>
      </c>
      <c r="AB150">
        <v>7.5397590361445696E-4</v>
      </c>
      <c r="AC150">
        <v>7.5397590361445696E-4</v>
      </c>
      <c r="AD150">
        <v>7.5397590361445696E-4</v>
      </c>
      <c r="AE150">
        <v>7.5397590361445696E-4</v>
      </c>
      <c r="AF150">
        <v>0</v>
      </c>
      <c r="AG150">
        <v>0</v>
      </c>
      <c r="AH150">
        <v>0</v>
      </c>
      <c r="AI150">
        <v>7.5397590361445696E-4</v>
      </c>
    </row>
    <row r="151" spans="1:35" hidden="1" x14ac:dyDescent="0.3">
      <c r="A151" t="s">
        <v>171</v>
      </c>
      <c r="B151">
        <v>149</v>
      </c>
      <c r="C151" t="str">
        <f>LEFT(Table112[[#This Row],[Contingency id]])</f>
        <v>B</v>
      </c>
      <c r="D151" s="1">
        <v>1.5384615384615301</v>
      </c>
      <c r="E151">
        <v>1</v>
      </c>
      <c r="F151">
        <v>65</v>
      </c>
      <c r="G151">
        <v>56</v>
      </c>
      <c r="H151">
        <v>65</v>
      </c>
      <c r="I151" s="2">
        <v>6.9153846153846099E-4</v>
      </c>
      <c r="J151" s="2">
        <f>AVERAGE(Table112[[#This Row],[Estimated costs 1]:[Estimated costs 20]])</f>
        <v>6.9153846153846088E-4</v>
      </c>
      <c r="K151" s="2">
        <f>(Table112[[#This Row],[Mean]]-Table112[[#This Row],[Actual cost]])/Table112[[#This Row],[Actual cost]]*100</f>
        <v>-1.56781181783221E-14</v>
      </c>
      <c r="L151" s="2">
        <f>_xlfn.STDEV.P(Table112[[#This Row],[Estimated costs 1]:[Estimated costs 20]])</f>
        <v>1.0842021724855044E-19</v>
      </c>
      <c r="M151" s="2">
        <f>Table112[[#This Row],[Dev]]/Table112[[#This Row],[Mean]]*100</f>
        <v>1.5678118178322103E-14</v>
      </c>
      <c r="N151" s="2">
        <f>Table112[[#This Row],[Estimated costs 1]]-Table112[[#This Row],[Actual cost]]</f>
        <v>0</v>
      </c>
      <c r="O151" s="2">
        <f>Table112[[#This Row],[Diff 1]]/Table112[[#This Row],[Actual cost]]*100</f>
        <v>0</v>
      </c>
      <c r="P151">
        <v>6.9153846153846099E-4</v>
      </c>
      <c r="Q151">
        <v>6.9153846153846099E-4</v>
      </c>
      <c r="R151">
        <v>6.9153846153846099E-4</v>
      </c>
      <c r="S151">
        <v>6.9153846153846099E-4</v>
      </c>
      <c r="T151">
        <v>6.9153846153846099E-4</v>
      </c>
      <c r="U151">
        <v>6.9153846153846099E-4</v>
      </c>
      <c r="V151">
        <v>6.9153846153846099E-4</v>
      </c>
      <c r="W151">
        <v>6.9153846153846099E-4</v>
      </c>
      <c r="X151">
        <v>6.9153846153846099E-4</v>
      </c>
      <c r="Y151">
        <v>6.9153846153846099E-4</v>
      </c>
      <c r="Z151">
        <v>6.9153846153846099E-4</v>
      </c>
      <c r="AA151">
        <v>6.9153846153846099E-4</v>
      </c>
      <c r="AB151">
        <v>6.9153846153846099E-4</v>
      </c>
      <c r="AC151">
        <v>6.9153846153846099E-4</v>
      </c>
      <c r="AD151">
        <v>6.9153846153846099E-4</v>
      </c>
      <c r="AE151">
        <v>6.9153846153846099E-4</v>
      </c>
      <c r="AF151">
        <v>6.9153846153846099E-4</v>
      </c>
      <c r="AG151">
        <v>6.9153846153846099E-4</v>
      </c>
      <c r="AH151">
        <v>6.9153846153846099E-4</v>
      </c>
      <c r="AI151">
        <v>6.9153846153846099E-4</v>
      </c>
    </row>
    <row r="152" spans="1:35" hidden="1" x14ac:dyDescent="0.3">
      <c r="A152" t="s">
        <v>172</v>
      </c>
      <c r="B152">
        <v>150</v>
      </c>
      <c r="C152" t="str">
        <f>LEFT(Table112[[#This Row],[Contingency id]])</f>
        <v>B</v>
      </c>
      <c r="D152" s="1">
        <v>1.5384615384615301</v>
      </c>
      <c r="E152">
        <v>1.015625</v>
      </c>
      <c r="F152">
        <v>65</v>
      </c>
      <c r="G152">
        <v>49</v>
      </c>
      <c r="H152">
        <v>64</v>
      </c>
      <c r="I152" s="2">
        <v>6.6338461538461495E-4</v>
      </c>
      <c r="J152" s="2">
        <f>AVERAGE(Table112[[#This Row],[Estimated costs 1]:[Estimated costs 20]])</f>
        <v>3.3169230769230753E-4</v>
      </c>
      <c r="K152" s="2">
        <f>(Table112[[#This Row],[Mean]]-Table112[[#This Row],[Actual cost]])/Table112[[#This Row],[Actual cost]]*100</f>
        <v>-49.999999999999993</v>
      </c>
      <c r="L152" s="2">
        <f>_xlfn.STDEV.P(Table112[[#This Row],[Estimated costs 1]:[Estimated costs 20]])</f>
        <v>3.3169230769230747E-4</v>
      </c>
      <c r="M152" s="2">
        <f>Table112[[#This Row],[Dev]]/Table112[[#This Row],[Mean]]*100</f>
        <v>99.999999999999986</v>
      </c>
      <c r="N152" s="2">
        <f>Table112[[#This Row],[Estimated costs 1]]-Table112[[#This Row],[Actual cost]]</f>
        <v>-6.6338461538461495E-4</v>
      </c>
      <c r="O152" s="2">
        <f>Table112[[#This Row],[Diff 1]]/Table112[[#This Row],[Actual cost]]*100</f>
        <v>-100</v>
      </c>
      <c r="P152">
        <v>0</v>
      </c>
      <c r="Q152">
        <v>6.6338461538461495E-4</v>
      </c>
      <c r="R152">
        <v>6.6338461538461495E-4</v>
      </c>
      <c r="S152">
        <v>0</v>
      </c>
      <c r="T152">
        <v>6.6338461538461495E-4</v>
      </c>
      <c r="U152">
        <v>0</v>
      </c>
      <c r="V152">
        <v>6.6338461538461495E-4</v>
      </c>
      <c r="W152">
        <v>6.6338461538461495E-4</v>
      </c>
      <c r="X152">
        <v>0</v>
      </c>
      <c r="Y152">
        <v>6.6338461538461495E-4</v>
      </c>
      <c r="Z152">
        <v>6.6338461538461495E-4</v>
      </c>
      <c r="AA152">
        <v>6.6338461538461495E-4</v>
      </c>
      <c r="AB152">
        <v>0</v>
      </c>
      <c r="AC152">
        <v>6.6338461538461495E-4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6.6338461538461495E-4</v>
      </c>
    </row>
    <row r="153" spans="1:35" hidden="1" x14ac:dyDescent="0.3">
      <c r="A153" t="s">
        <v>173</v>
      </c>
      <c r="B153">
        <v>151</v>
      </c>
      <c r="C153" t="str">
        <f>LEFT(Table112[[#This Row],[Contingency id]])</f>
        <v>B</v>
      </c>
      <c r="D153" s="1">
        <v>1.61290322580645</v>
      </c>
      <c r="E153">
        <v>1</v>
      </c>
      <c r="F153">
        <v>62</v>
      </c>
      <c r="G153">
        <v>48</v>
      </c>
      <c r="H153">
        <v>62</v>
      </c>
      <c r="I153" s="2">
        <v>4.1741935483870902E-4</v>
      </c>
      <c r="J153" s="2">
        <f>AVERAGE(Table112[[#This Row],[Estimated costs 1]:[Estimated costs 20]])</f>
        <v>4.1741935483870912E-4</v>
      </c>
      <c r="K153" s="2">
        <f>(Table112[[#This Row],[Mean]]-Table112[[#This Row],[Actual cost]])/Table112[[#This Row],[Actual cost]]*100</f>
        <v>2.5973931489220005E-14</v>
      </c>
      <c r="L153" s="2">
        <f>_xlfn.STDEV.P(Table112[[#This Row],[Estimated costs 1]:[Estimated costs 20]])</f>
        <v>1.0842021724855044E-19</v>
      </c>
      <c r="M153" s="2">
        <f>Table112[[#This Row],[Dev]]/Table112[[#This Row],[Mean]]*100</f>
        <v>2.5973931489220002E-14</v>
      </c>
      <c r="N153" s="2">
        <f>Table112[[#This Row],[Estimated costs 1]]-Table112[[#This Row],[Actual cost]]</f>
        <v>0</v>
      </c>
      <c r="O153" s="2">
        <f>Table112[[#This Row],[Diff 1]]/Table112[[#This Row],[Actual cost]]*100</f>
        <v>0</v>
      </c>
      <c r="P153">
        <v>4.1741935483870902E-4</v>
      </c>
      <c r="Q153">
        <v>4.1741935483870902E-4</v>
      </c>
      <c r="R153">
        <v>4.1741935483870902E-4</v>
      </c>
      <c r="S153">
        <v>4.1741935483870902E-4</v>
      </c>
      <c r="T153">
        <v>4.1741935483870902E-4</v>
      </c>
      <c r="U153">
        <v>4.1741935483870902E-4</v>
      </c>
      <c r="V153">
        <v>4.1741935483870902E-4</v>
      </c>
      <c r="W153">
        <v>4.1741935483870902E-4</v>
      </c>
      <c r="X153">
        <v>4.1741935483870902E-4</v>
      </c>
      <c r="Y153">
        <v>4.1741935483870902E-4</v>
      </c>
      <c r="Z153">
        <v>4.1741935483870902E-4</v>
      </c>
      <c r="AA153">
        <v>4.1741935483870902E-4</v>
      </c>
      <c r="AB153">
        <v>4.1741935483870902E-4</v>
      </c>
      <c r="AC153">
        <v>4.1741935483870902E-4</v>
      </c>
      <c r="AD153">
        <v>4.1741935483870902E-4</v>
      </c>
      <c r="AE153">
        <v>4.1741935483870902E-4</v>
      </c>
      <c r="AF153">
        <v>4.1741935483870902E-4</v>
      </c>
      <c r="AG153">
        <v>4.1741935483870902E-4</v>
      </c>
      <c r="AH153">
        <v>4.1741935483870902E-4</v>
      </c>
      <c r="AI153">
        <v>4.1741935483870902E-4</v>
      </c>
    </row>
    <row r="154" spans="1:35" hidden="1" x14ac:dyDescent="0.3">
      <c r="A154" t="s">
        <v>174</v>
      </c>
      <c r="B154">
        <v>152</v>
      </c>
      <c r="C154" t="str">
        <f>LEFT(Table112[[#This Row],[Contingency id]])</f>
        <v>B</v>
      </c>
      <c r="D154" s="1">
        <v>0</v>
      </c>
      <c r="E154">
        <v>1</v>
      </c>
      <c r="F154">
        <v>195</v>
      </c>
      <c r="G154">
        <v>106</v>
      </c>
      <c r="H154">
        <v>195</v>
      </c>
      <c r="I154" s="2">
        <v>0</v>
      </c>
      <c r="J154" s="2">
        <f>AVERAGE(Table112[[#This Row],[Estimated costs 1]:[Estimated costs 20]])</f>
        <v>0</v>
      </c>
      <c r="K154" s="2" t="e">
        <f>(Table112[[#This Row],[Mean]]-Table112[[#This Row],[Actual cost]])/Table112[[#This Row],[Actual cost]]*100</f>
        <v>#DIV/0!</v>
      </c>
      <c r="L154" s="2">
        <f>_xlfn.STDEV.P(Table112[[#This Row],[Estimated costs 1]:[Estimated costs 20]])</f>
        <v>0</v>
      </c>
      <c r="M154" s="2" t="e">
        <f>Table112[[#This Row],[Dev]]/Table112[[#This Row],[Mean]]*100</f>
        <v>#DIV/0!</v>
      </c>
      <c r="N154" s="2">
        <f>Table112[[#This Row],[Estimated costs 1]]-Table112[[#This Row],[Actual cost]]</f>
        <v>0</v>
      </c>
      <c r="O154" s="2" t="e">
        <f>Table112[[#This Row],[Diff 1]]/Table112[[#This Row],[Actual cost]]*100</f>
        <v>#DIV/0!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 x14ac:dyDescent="0.3">
      <c r="A155" t="s">
        <v>175</v>
      </c>
      <c r="B155">
        <v>153</v>
      </c>
      <c r="C155" t="str">
        <f>LEFT(Table112[[#This Row],[Contingency id]])</f>
        <v>A</v>
      </c>
      <c r="D155" s="1">
        <v>0</v>
      </c>
      <c r="E155">
        <v>1</v>
      </c>
      <c r="F155">
        <v>650</v>
      </c>
      <c r="G155">
        <v>165</v>
      </c>
      <c r="H155">
        <v>650</v>
      </c>
      <c r="I155" s="2">
        <v>0</v>
      </c>
      <c r="J155" s="2">
        <f>AVERAGE(Table112[[#This Row],[Estimated costs 1]:[Estimated costs 20]])</f>
        <v>0</v>
      </c>
      <c r="K155" s="2" t="e">
        <f>(Table112[[#This Row],[Mean]]-Table112[[#This Row],[Actual cost]])/Table112[[#This Row],[Actual cost]]*100</f>
        <v>#DIV/0!</v>
      </c>
      <c r="L155" s="2">
        <f>_xlfn.STDEV.P(Table112[[#This Row],[Estimated costs 1]:[Estimated costs 20]])</f>
        <v>0</v>
      </c>
      <c r="M155" s="2" t="e">
        <f>Table112[[#This Row],[Dev]]/Table112[[#This Row],[Mean]]*100</f>
        <v>#DIV/0!</v>
      </c>
      <c r="N155" s="2">
        <f>Table112[[#This Row],[Estimated costs 1]]-Table112[[#This Row],[Actual cost]]</f>
        <v>0</v>
      </c>
      <c r="O155" s="2" t="e">
        <f>Table112[[#This Row],[Diff 1]]/Table112[[#This Row],[Actual cost]]*100</f>
        <v>#DIV/0!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 x14ac:dyDescent="0.3">
      <c r="A156" t="s">
        <v>176</v>
      </c>
      <c r="B156">
        <v>154</v>
      </c>
      <c r="C156" t="str">
        <f>LEFT(Table112[[#This Row],[Contingency id]])</f>
        <v>A</v>
      </c>
      <c r="D156" s="1">
        <v>0</v>
      </c>
      <c r="E156">
        <v>1</v>
      </c>
      <c r="F156">
        <v>650</v>
      </c>
      <c r="G156">
        <v>169</v>
      </c>
      <c r="H156">
        <v>650</v>
      </c>
      <c r="I156" s="2">
        <v>0</v>
      </c>
      <c r="J156" s="2">
        <f>AVERAGE(Table112[[#This Row],[Estimated costs 1]:[Estimated costs 20]])</f>
        <v>0</v>
      </c>
      <c r="K156" s="2" t="e">
        <f>(Table112[[#This Row],[Mean]]-Table112[[#This Row],[Actual cost]])/Table112[[#This Row],[Actual cost]]*100</f>
        <v>#DIV/0!</v>
      </c>
      <c r="L156" s="2">
        <f>_xlfn.STDEV.P(Table112[[#This Row],[Estimated costs 1]:[Estimated costs 20]])</f>
        <v>0</v>
      </c>
      <c r="M156" s="2" t="e">
        <f>Table112[[#This Row],[Dev]]/Table112[[#This Row],[Mean]]*100</f>
        <v>#DIV/0!</v>
      </c>
      <c r="N156" s="2">
        <f>Table112[[#This Row],[Estimated costs 1]]-Table112[[#This Row],[Actual cost]]</f>
        <v>0</v>
      </c>
      <c r="O156" s="2" t="e">
        <f>Table112[[#This Row],[Diff 1]]/Table112[[#This Row],[Actual cost]]*100</f>
        <v>#DIV/0!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 x14ac:dyDescent="0.3">
      <c r="A157" t="s">
        <v>177</v>
      </c>
      <c r="B157">
        <v>155</v>
      </c>
      <c r="C157" t="str">
        <f>LEFT(Table112[[#This Row],[Contingency id]])</f>
        <v>A</v>
      </c>
      <c r="D157" s="1">
        <v>0</v>
      </c>
      <c r="E157">
        <v>1</v>
      </c>
      <c r="F157">
        <v>568</v>
      </c>
      <c r="G157">
        <v>160</v>
      </c>
      <c r="H157">
        <v>568</v>
      </c>
      <c r="I157" s="2">
        <v>0</v>
      </c>
      <c r="J157" s="2">
        <f>AVERAGE(Table112[[#This Row],[Estimated costs 1]:[Estimated costs 20]])</f>
        <v>0</v>
      </c>
      <c r="K157" s="2" t="e">
        <f>(Table112[[#This Row],[Mean]]-Table112[[#This Row],[Actual cost]])/Table112[[#This Row],[Actual cost]]*100</f>
        <v>#DIV/0!</v>
      </c>
      <c r="L157" s="2">
        <f>_xlfn.STDEV.P(Table112[[#This Row],[Estimated costs 1]:[Estimated costs 20]])</f>
        <v>0</v>
      </c>
      <c r="M157" s="2" t="e">
        <f>Table112[[#This Row],[Dev]]/Table112[[#This Row],[Mean]]*100</f>
        <v>#DIV/0!</v>
      </c>
      <c r="N157" s="2">
        <f>Table112[[#This Row],[Estimated costs 1]]-Table112[[#This Row],[Actual cost]]</f>
        <v>0</v>
      </c>
      <c r="O157" s="2" t="e">
        <f>Table112[[#This Row],[Diff 1]]/Table112[[#This Row],[Actual cost]]*100</f>
        <v>#DIV/0!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 x14ac:dyDescent="0.3">
      <c r="A158" t="s">
        <v>178</v>
      </c>
      <c r="B158">
        <v>156</v>
      </c>
      <c r="C158" t="str">
        <f>LEFT(Table112[[#This Row],[Contingency id]])</f>
        <v>A</v>
      </c>
      <c r="D158" s="1">
        <v>0</v>
      </c>
      <c r="E158">
        <v>1</v>
      </c>
      <c r="F158">
        <v>568</v>
      </c>
      <c r="G158">
        <v>158</v>
      </c>
      <c r="H158">
        <v>568</v>
      </c>
      <c r="I158" s="2">
        <v>0</v>
      </c>
      <c r="J158" s="2">
        <f>AVERAGE(Table112[[#This Row],[Estimated costs 1]:[Estimated costs 20]])</f>
        <v>0</v>
      </c>
      <c r="K158" s="2" t="e">
        <f>(Table112[[#This Row],[Mean]]-Table112[[#This Row],[Actual cost]])/Table112[[#This Row],[Actual cost]]*100</f>
        <v>#DIV/0!</v>
      </c>
      <c r="L158" s="2">
        <f>_xlfn.STDEV.P(Table112[[#This Row],[Estimated costs 1]:[Estimated costs 20]])</f>
        <v>0</v>
      </c>
      <c r="M158" s="2" t="e">
        <f>Table112[[#This Row],[Dev]]/Table112[[#This Row],[Mean]]*100</f>
        <v>#DIV/0!</v>
      </c>
      <c r="N158" s="2">
        <f>Table112[[#This Row],[Estimated costs 1]]-Table112[[#This Row],[Actual cost]]</f>
        <v>0</v>
      </c>
      <c r="O158" s="2" t="e">
        <f>Table112[[#This Row],[Diff 1]]/Table112[[#This Row],[Actual cost]]*100</f>
        <v>#DIV/0!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 x14ac:dyDescent="0.3">
      <c r="A159" t="s">
        <v>179</v>
      </c>
      <c r="B159">
        <v>157</v>
      </c>
      <c r="C159" t="str">
        <f>LEFT(Table112[[#This Row],[Contingency id]])</f>
        <v>A</v>
      </c>
      <c r="D159" s="1">
        <v>0</v>
      </c>
      <c r="E159">
        <v>1</v>
      </c>
      <c r="F159">
        <v>650</v>
      </c>
      <c r="G159">
        <v>159</v>
      </c>
      <c r="H159">
        <v>650</v>
      </c>
      <c r="I159" s="2">
        <v>0</v>
      </c>
      <c r="J159" s="2">
        <f>AVERAGE(Table112[[#This Row],[Estimated costs 1]:[Estimated costs 20]])</f>
        <v>0</v>
      </c>
      <c r="K159" s="2" t="e">
        <f>(Table112[[#This Row],[Mean]]-Table112[[#This Row],[Actual cost]])/Table112[[#This Row],[Actual cost]]*100</f>
        <v>#DIV/0!</v>
      </c>
      <c r="L159" s="2">
        <f>_xlfn.STDEV.P(Table112[[#This Row],[Estimated costs 1]:[Estimated costs 20]])</f>
        <v>0</v>
      </c>
      <c r="M159" s="2" t="e">
        <f>Table112[[#This Row],[Dev]]/Table112[[#This Row],[Mean]]*100</f>
        <v>#DIV/0!</v>
      </c>
      <c r="N159" s="2">
        <f>Table112[[#This Row],[Estimated costs 1]]-Table112[[#This Row],[Actual cost]]</f>
        <v>0</v>
      </c>
      <c r="O159" s="2" t="e">
        <f>Table112[[#This Row],[Diff 1]]/Table112[[#This Row],[Actual cost]]*100</f>
        <v>#DIV/0!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 x14ac:dyDescent="0.3">
      <c r="A160" t="s">
        <v>180</v>
      </c>
      <c r="B160">
        <v>158</v>
      </c>
      <c r="C160" t="str">
        <f>LEFT(Table112[[#This Row],[Contingency id]])</f>
        <v>A</v>
      </c>
      <c r="D160" s="1">
        <v>0</v>
      </c>
      <c r="E160">
        <v>1</v>
      </c>
      <c r="F160">
        <v>650</v>
      </c>
      <c r="G160">
        <v>164</v>
      </c>
      <c r="H160">
        <v>650</v>
      </c>
      <c r="I160" s="2">
        <v>0</v>
      </c>
      <c r="J160" s="2">
        <f>AVERAGE(Table112[[#This Row],[Estimated costs 1]:[Estimated costs 20]])</f>
        <v>0</v>
      </c>
      <c r="K160" s="2" t="e">
        <f>(Table112[[#This Row],[Mean]]-Table112[[#This Row],[Actual cost]])/Table112[[#This Row],[Actual cost]]*100</f>
        <v>#DIV/0!</v>
      </c>
      <c r="L160" s="2">
        <f>_xlfn.STDEV.P(Table112[[#This Row],[Estimated costs 1]:[Estimated costs 20]])</f>
        <v>0</v>
      </c>
      <c r="M160" s="2" t="e">
        <f>Table112[[#This Row],[Dev]]/Table112[[#This Row],[Mean]]*100</f>
        <v>#DIV/0!</v>
      </c>
      <c r="N160" s="2">
        <f>Table112[[#This Row],[Estimated costs 1]]-Table112[[#This Row],[Actual cost]]</f>
        <v>0</v>
      </c>
      <c r="O160" s="2" t="e">
        <f>Table112[[#This Row],[Diff 1]]/Table112[[#This Row],[Actual cost]]*100</f>
        <v>#DIV/0!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 x14ac:dyDescent="0.3">
      <c r="A161" t="s">
        <v>181</v>
      </c>
      <c r="B161">
        <v>159</v>
      </c>
      <c r="C161" t="str">
        <f>LEFT(Table112[[#This Row],[Contingency id]])</f>
        <v>A</v>
      </c>
      <c r="D161" s="1">
        <v>0</v>
      </c>
      <c r="E161">
        <v>1</v>
      </c>
      <c r="F161">
        <v>1324</v>
      </c>
      <c r="G161">
        <v>198</v>
      </c>
      <c r="H161">
        <v>1324</v>
      </c>
      <c r="I161" s="2">
        <v>0</v>
      </c>
      <c r="J161" s="2">
        <f>AVERAGE(Table112[[#This Row],[Estimated costs 1]:[Estimated costs 20]])</f>
        <v>0</v>
      </c>
      <c r="K161" s="2" t="e">
        <f>(Table112[[#This Row],[Mean]]-Table112[[#This Row],[Actual cost]])/Table112[[#This Row],[Actual cost]]*100</f>
        <v>#DIV/0!</v>
      </c>
      <c r="L161" s="2">
        <f>_xlfn.STDEV.P(Table112[[#This Row],[Estimated costs 1]:[Estimated costs 20]])</f>
        <v>0</v>
      </c>
      <c r="M161" s="2" t="e">
        <f>Table112[[#This Row],[Dev]]/Table112[[#This Row],[Mean]]*100</f>
        <v>#DIV/0!</v>
      </c>
      <c r="N161" s="2">
        <f>Table112[[#This Row],[Estimated costs 1]]-Table112[[#This Row],[Actual cost]]</f>
        <v>0</v>
      </c>
      <c r="O161" s="2" t="e">
        <f>Table112[[#This Row],[Diff 1]]/Table112[[#This Row],[Actual cost]]*100</f>
        <v>#DIV/0!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 x14ac:dyDescent="0.3">
      <c r="A162" t="s">
        <v>182</v>
      </c>
      <c r="B162">
        <v>160</v>
      </c>
      <c r="C162" t="str">
        <f>LEFT(Table112[[#This Row],[Contingency id]])</f>
        <v>A</v>
      </c>
      <c r="D162" s="1">
        <v>0</v>
      </c>
      <c r="E162">
        <v>1</v>
      </c>
      <c r="F162">
        <v>1184</v>
      </c>
      <c r="G162">
        <v>192</v>
      </c>
      <c r="H162">
        <v>1184</v>
      </c>
      <c r="I162" s="2">
        <v>0</v>
      </c>
      <c r="J162" s="2">
        <f>AVERAGE(Table112[[#This Row],[Estimated costs 1]:[Estimated costs 20]])</f>
        <v>0</v>
      </c>
      <c r="K162" s="2" t="e">
        <f>(Table112[[#This Row],[Mean]]-Table112[[#This Row],[Actual cost]])/Table112[[#This Row],[Actual cost]]*100</f>
        <v>#DIV/0!</v>
      </c>
      <c r="L162" s="2">
        <f>_xlfn.STDEV.P(Table112[[#This Row],[Estimated costs 1]:[Estimated costs 20]])</f>
        <v>0</v>
      </c>
      <c r="M162" s="2" t="e">
        <f>Table112[[#This Row],[Dev]]/Table112[[#This Row],[Mean]]*100</f>
        <v>#DIV/0!</v>
      </c>
      <c r="N162" s="2">
        <f>Table112[[#This Row],[Estimated costs 1]]-Table112[[#This Row],[Actual cost]]</f>
        <v>0</v>
      </c>
      <c r="O162" s="2" t="e">
        <f>Table112[[#This Row],[Diff 1]]/Table112[[#This Row],[Actual cost]]*100</f>
        <v>#DIV/0!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 x14ac:dyDescent="0.3">
      <c r="A163" t="s">
        <v>183</v>
      </c>
      <c r="B163">
        <v>161</v>
      </c>
      <c r="C163" t="str">
        <f>LEFT(Table112[[#This Row],[Contingency id]])</f>
        <v>A</v>
      </c>
      <c r="D163" s="1">
        <v>0</v>
      </c>
      <c r="E163">
        <v>1</v>
      </c>
      <c r="F163">
        <v>1023</v>
      </c>
      <c r="G163">
        <v>186</v>
      </c>
      <c r="H163">
        <v>1023</v>
      </c>
      <c r="I163" s="2">
        <v>0</v>
      </c>
      <c r="J163" s="2">
        <f>AVERAGE(Table112[[#This Row],[Estimated costs 1]:[Estimated costs 20]])</f>
        <v>0</v>
      </c>
      <c r="K163" s="2" t="e">
        <f>(Table112[[#This Row],[Mean]]-Table112[[#This Row],[Actual cost]])/Table112[[#This Row],[Actual cost]]*100</f>
        <v>#DIV/0!</v>
      </c>
      <c r="L163" s="2">
        <f>_xlfn.STDEV.P(Table112[[#This Row],[Estimated costs 1]:[Estimated costs 20]])</f>
        <v>0</v>
      </c>
      <c r="M163" s="2" t="e">
        <f>Table112[[#This Row],[Dev]]/Table112[[#This Row],[Mean]]*100</f>
        <v>#DIV/0!</v>
      </c>
      <c r="N163" s="2">
        <f>Table112[[#This Row],[Estimated costs 1]]-Table112[[#This Row],[Actual cost]]</f>
        <v>0</v>
      </c>
      <c r="O163" s="2" t="e">
        <f>Table112[[#This Row],[Diff 1]]/Table112[[#This Row],[Actual cost]]*100</f>
        <v>#DIV/0!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 x14ac:dyDescent="0.3">
      <c r="A164" t="s">
        <v>184</v>
      </c>
      <c r="B164">
        <v>162</v>
      </c>
      <c r="C164" t="str">
        <f>LEFT(Table112[[#This Row],[Contingency id]])</f>
        <v>A</v>
      </c>
      <c r="D164" s="1">
        <v>0</v>
      </c>
      <c r="E164">
        <v>1</v>
      </c>
      <c r="F164">
        <v>1023</v>
      </c>
      <c r="G164">
        <v>180</v>
      </c>
      <c r="H164">
        <v>1023</v>
      </c>
      <c r="I164" s="2">
        <v>0</v>
      </c>
      <c r="J164" s="2">
        <f>AVERAGE(Table112[[#This Row],[Estimated costs 1]:[Estimated costs 20]])</f>
        <v>0</v>
      </c>
      <c r="K164" s="2" t="e">
        <f>(Table112[[#This Row],[Mean]]-Table112[[#This Row],[Actual cost]])/Table112[[#This Row],[Actual cost]]*100</f>
        <v>#DIV/0!</v>
      </c>
      <c r="L164" s="2">
        <f>_xlfn.STDEV.P(Table112[[#This Row],[Estimated costs 1]:[Estimated costs 20]])</f>
        <v>0</v>
      </c>
      <c r="M164" s="2" t="e">
        <f>Table112[[#This Row],[Dev]]/Table112[[#This Row],[Mean]]*100</f>
        <v>#DIV/0!</v>
      </c>
      <c r="N164" s="2">
        <f>Table112[[#This Row],[Estimated costs 1]]-Table112[[#This Row],[Actual cost]]</f>
        <v>0</v>
      </c>
      <c r="O164" s="2" t="e">
        <f>Table112[[#This Row],[Diff 1]]/Table112[[#This Row],[Actual cost]]*100</f>
        <v>#DIV/0!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 x14ac:dyDescent="0.3">
      <c r="A165" t="s">
        <v>185</v>
      </c>
      <c r="B165">
        <v>163</v>
      </c>
      <c r="C165" t="str">
        <f>LEFT(Table112[[#This Row],[Contingency id]])</f>
        <v>A</v>
      </c>
      <c r="D165" s="1">
        <v>0</v>
      </c>
      <c r="E165">
        <v>1</v>
      </c>
      <c r="F165">
        <v>530</v>
      </c>
      <c r="G165">
        <v>159</v>
      </c>
      <c r="H165">
        <v>530</v>
      </c>
      <c r="I165" s="2">
        <v>0</v>
      </c>
      <c r="J165" s="2">
        <f>AVERAGE(Table112[[#This Row],[Estimated costs 1]:[Estimated costs 20]])</f>
        <v>0</v>
      </c>
      <c r="K165" s="2" t="e">
        <f>(Table112[[#This Row],[Mean]]-Table112[[#This Row],[Actual cost]])/Table112[[#This Row],[Actual cost]]*100</f>
        <v>#DIV/0!</v>
      </c>
      <c r="L165" s="2">
        <f>_xlfn.STDEV.P(Table112[[#This Row],[Estimated costs 1]:[Estimated costs 20]])</f>
        <v>0</v>
      </c>
      <c r="M165" s="2" t="e">
        <f>Table112[[#This Row],[Dev]]/Table112[[#This Row],[Mean]]*100</f>
        <v>#DIV/0!</v>
      </c>
      <c r="N165" s="2">
        <f>Table112[[#This Row],[Estimated costs 1]]-Table112[[#This Row],[Actual cost]]</f>
        <v>0</v>
      </c>
      <c r="O165" s="2" t="e">
        <f>Table112[[#This Row],[Diff 1]]/Table112[[#This Row],[Actual cost]]*100</f>
        <v>#DIV/0!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 x14ac:dyDescent="0.3">
      <c r="A166" t="s">
        <v>186</v>
      </c>
      <c r="B166">
        <v>164</v>
      </c>
      <c r="C166" t="str">
        <f>LEFT(Table112[[#This Row],[Contingency id]])</f>
        <v>A</v>
      </c>
      <c r="D166" s="1">
        <v>0</v>
      </c>
      <c r="E166">
        <v>1</v>
      </c>
      <c r="F166">
        <v>530</v>
      </c>
      <c r="G166">
        <v>170</v>
      </c>
      <c r="H166">
        <v>530</v>
      </c>
      <c r="I166" s="2">
        <v>0</v>
      </c>
      <c r="J166" s="2">
        <f>AVERAGE(Table112[[#This Row],[Estimated costs 1]:[Estimated costs 20]])</f>
        <v>0</v>
      </c>
      <c r="K166" s="2" t="e">
        <f>(Table112[[#This Row],[Mean]]-Table112[[#This Row],[Actual cost]])/Table112[[#This Row],[Actual cost]]*100</f>
        <v>#DIV/0!</v>
      </c>
      <c r="L166" s="2">
        <f>_xlfn.STDEV.P(Table112[[#This Row],[Estimated costs 1]:[Estimated costs 20]])</f>
        <v>0</v>
      </c>
      <c r="M166" s="2" t="e">
        <f>Table112[[#This Row],[Dev]]/Table112[[#This Row],[Mean]]*100</f>
        <v>#DIV/0!</v>
      </c>
      <c r="N166" s="2">
        <f>Table112[[#This Row],[Estimated costs 1]]-Table112[[#This Row],[Actual cost]]</f>
        <v>0</v>
      </c>
      <c r="O166" s="2" t="e">
        <f>Table112[[#This Row],[Diff 1]]/Table112[[#This Row],[Actual cost]]*100</f>
        <v>#DIV/0!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 x14ac:dyDescent="0.3">
      <c r="A167" t="s">
        <v>187</v>
      </c>
      <c r="B167">
        <v>165</v>
      </c>
      <c r="C167" t="str">
        <f>LEFT(Table112[[#This Row],[Contingency id]])</f>
        <v>A</v>
      </c>
      <c r="D167" s="1">
        <v>0</v>
      </c>
      <c r="E167">
        <v>1</v>
      </c>
      <c r="F167">
        <v>241</v>
      </c>
      <c r="G167">
        <v>117</v>
      </c>
      <c r="H167">
        <v>241</v>
      </c>
      <c r="I167" s="2">
        <v>0</v>
      </c>
      <c r="J167" s="2">
        <f>AVERAGE(Table112[[#This Row],[Estimated costs 1]:[Estimated costs 20]])</f>
        <v>0</v>
      </c>
      <c r="K167" s="2" t="e">
        <f>(Table112[[#This Row],[Mean]]-Table112[[#This Row],[Actual cost]])/Table112[[#This Row],[Actual cost]]*100</f>
        <v>#DIV/0!</v>
      </c>
      <c r="L167" s="2">
        <f>_xlfn.STDEV.P(Table112[[#This Row],[Estimated costs 1]:[Estimated costs 20]])</f>
        <v>0</v>
      </c>
      <c r="M167" s="2" t="e">
        <f>Table112[[#This Row],[Dev]]/Table112[[#This Row],[Mean]]*100</f>
        <v>#DIV/0!</v>
      </c>
      <c r="N167" s="2">
        <f>Table112[[#This Row],[Estimated costs 1]]-Table112[[#This Row],[Actual cost]]</f>
        <v>0</v>
      </c>
      <c r="O167" s="2" t="e">
        <f>Table112[[#This Row],[Diff 1]]/Table112[[#This Row],[Actual cost]]*100</f>
        <v>#DIV/0!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 x14ac:dyDescent="0.3">
      <c r="A168" t="s">
        <v>188</v>
      </c>
      <c r="B168">
        <v>166</v>
      </c>
      <c r="C168" t="str">
        <f>LEFT(Table112[[#This Row],[Contingency id]])</f>
        <v>A</v>
      </c>
      <c r="D168" s="1">
        <v>0</v>
      </c>
      <c r="E168">
        <v>1</v>
      </c>
      <c r="F168">
        <v>241</v>
      </c>
      <c r="G168">
        <v>113</v>
      </c>
      <c r="H168">
        <v>241</v>
      </c>
      <c r="I168" s="2">
        <v>0</v>
      </c>
      <c r="J168" s="2">
        <f>AVERAGE(Table112[[#This Row],[Estimated costs 1]:[Estimated costs 20]])</f>
        <v>0</v>
      </c>
      <c r="K168" s="2" t="e">
        <f>(Table112[[#This Row],[Mean]]-Table112[[#This Row],[Actual cost]])/Table112[[#This Row],[Actual cost]]*100</f>
        <v>#DIV/0!</v>
      </c>
      <c r="L168" s="2">
        <f>_xlfn.STDEV.P(Table112[[#This Row],[Estimated costs 1]:[Estimated costs 20]])</f>
        <v>0</v>
      </c>
      <c r="M168" s="2" t="e">
        <f>Table112[[#This Row],[Dev]]/Table112[[#This Row],[Mean]]*100</f>
        <v>#DIV/0!</v>
      </c>
      <c r="N168" s="2">
        <f>Table112[[#This Row],[Estimated costs 1]]-Table112[[#This Row],[Actual cost]]</f>
        <v>0</v>
      </c>
      <c r="O168" s="2" t="e">
        <f>Table112[[#This Row],[Diff 1]]/Table112[[#This Row],[Actual cost]]*100</f>
        <v>#DIV/0!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 x14ac:dyDescent="0.3">
      <c r="A169" t="s">
        <v>189</v>
      </c>
      <c r="B169">
        <v>167</v>
      </c>
      <c r="C169" t="str">
        <f>LEFT(Table112[[#This Row],[Contingency id]])</f>
        <v>A</v>
      </c>
      <c r="D169" s="1">
        <v>0</v>
      </c>
      <c r="E169">
        <v>1</v>
      </c>
      <c r="F169">
        <v>1343</v>
      </c>
      <c r="G169">
        <v>194</v>
      </c>
      <c r="H169">
        <v>1343</v>
      </c>
      <c r="I169" s="2">
        <v>0</v>
      </c>
      <c r="J169" s="2">
        <f>AVERAGE(Table112[[#This Row],[Estimated costs 1]:[Estimated costs 20]])</f>
        <v>0</v>
      </c>
      <c r="K169" s="2" t="e">
        <f>(Table112[[#This Row],[Mean]]-Table112[[#This Row],[Actual cost]])/Table112[[#This Row],[Actual cost]]*100</f>
        <v>#DIV/0!</v>
      </c>
      <c r="L169" s="2">
        <f>_xlfn.STDEV.P(Table112[[#This Row],[Estimated costs 1]:[Estimated costs 20]])</f>
        <v>0</v>
      </c>
      <c r="M169" s="2" t="e">
        <f>Table112[[#This Row],[Dev]]/Table112[[#This Row],[Mean]]*100</f>
        <v>#DIV/0!</v>
      </c>
      <c r="N169" s="2">
        <f>Table112[[#This Row],[Estimated costs 1]]-Table112[[#This Row],[Actual cost]]</f>
        <v>0</v>
      </c>
      <c r="O169" s="2" t="e">
        <f>Table112[[#This Row],[Diff 1]]/Table112[[#This Row],[Actual cost]]*100</f>
        <v>#DIV/0!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 x14ac:dyDescent="0.3">
      <c r="A170" t="s">
        <v>190</v>
      </c>
      <c r="B170">
        <v>168</v>
      </c>
      <c r="C170" t="str">
        <f>LEFT(Table112[[#This Row],[Contingency id]])</f>
        <v>A</v>
      </c>
      <c r="D170" s="1">
        <v>0</v>
      </c>
      <c r="E170">
        <v>1</v>
      </c>
      <c r="F170">
        <v>712</v>
      </c>
      <c r="G170">
        <v>169</v>
      </c>
      <c r="H170">
        <v>712</v>
      </c>
      <c r="I170" s="2">
        <v>0</v>
      </c>
      <c r="J170" s="2">
        <f>AVERAGE(Table112[[#This Row],[Estimated costs 1]:[Estimated costs 20]])</f>
        <v>0</v>
      </c>
      <c r="K170" s="2" t="e">
        <f>(Table112[[#This Row],[Mean]]-Table112[[#This Row],[Actual cost]])/Table112[[#This Row],[Actual cost]]*100</f>
        <v>#DIV/0!</v>
      </c>
      <c r="L170" s="2">
        <f>_xlfn.STDEV.P(Table112[[#This Row],[Estimated costs 1]:[Estimated costs 20]])</f>
        <v>0</v>
      </c>
      <c r="M170" s="2" t="e">
        <f>Table112[[#This Row],[Dev]]/Table112[[#This Row],[Mean]]*100</f>
        <v>#DIV/0!</v>
      </c>
      <c r="N170" s="2">
        <f>Table112[[#This Row],[Estimated costs 1]]-Table112[[#This Row],[Actual cost]]</f>
        <v>0</v>
      </c>
      <c r="O170" s="2" t="e">
        <f>Table112[[#This Row],[Diff 1]]/Table112[[#This Row],[Actual cost]]*100</f>
        <v>#DIV/0!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 x14ac:dyDescent="0.3">
      <c r="A171" t="s">
        <v>191</v>
      </c>
      <c r="B171">
        <v>169</v>
      </c>
      <c r="C171" t="str">
        <f>LEFT(Table112[[#This Row],[Contingency id]])</f>
        <v>A</v>
      </c>
      <c r="D171" s="1">
        <v>0</v>
      </c>
      <c r="E171">
        <v>1</v>
      </c>
      <c r="F171">
        <v>712</v>
      </c>
      <c r="G171">
        <v>172</v>
      </c>
      <c r="H171">
        <v>712</v>
      </c>
      <c r="I171" s="2">
        <v>0</v>
      </c>
      <c r="J171" s="2">
        <f>AVERAGE(Table112[[#This Row],[Estimated costs 1]:[Estimated costs 20]])</f>
        <v>0</v>
      </c>
      <c r="K171" s="2" t="e">
        <f>(Table112[[#This Row],[Mean]]-Table112[[#This Row],[Actual cost]])/Table112[[#This Row],[Actual cost]]*100</f>
        <v>#DIV/0!</v>
      </c>
      <c r="L171" s="2">
        <f>_xlfn.STDEV.P(Table112[[#This Row],[Estimated costs 1]:[Estimated costs 20]])</f>
        <v>0</v>
      </c>
      <c r="M171" s="2" t="e">
        <f>Table112[[#This Row],[Dev]]/Table112[[#This Row],[Mean]]*100</f>
        <v>#DIV/0!</v>
      </c>
      <c r="N171" s="2">
        <f>Table112[[#This Row],[Estimated costs 1]]-Table112[[#This Row],[Actual cost]]</f>
        <v>0</v>
      </c>
      <c r="O171" s="2" t="e">
        <f>Table112[[#This Row],[Diff 1]]/Table112[[#This Row],[Actual cost]]*100</f>
        <v>#DIV/0!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 x14ac:dyDescent="0.3">
      <c r="A172" t="s">
        <v>192</v>
      </c>
      <c r="B172">
        <v>170</v>
      </c>
      <c r="C172" t="str">
        <f>LEFT(Table112[[#This Row],[Contingency id]])</f>
        <v>A</v>
      </c>
      <c r="D172" s="1">
        <v>0</v>
      </c>
      <c r="E172">
        <v>1</v>
      </c>
      <c r="F172">
        <v>352</v>
      </c>
      <c r="G172">
        <v>139</v>
      </c>
      <c r="H172">
        <v>352</v>
      </c>
      <c r="I172" s="2">
        <v>0</v>
      </c>
      <c r="J172" s="2">
        <f>AVERAGE(Table112[[#This Row],[Estimated costs 1]:[Estimated costs 20]])</f>
        <v>0</v>
      </c>
      <c r="K172" s="2" t="e">
        <f>(Table112[[#This Row],[Mean]]-Table112[[#This Row],[Actual cost]])/Table112[[#This Row],[Actual cost]]*100</f>
        <v>#DIV/0!</v>
      </c>
      <c r="L172" s="2">
        <f>_xlfn.STDEV.P(Table112[[#This Row],[Estimated costs 1]:[Estimated costs 20]])</f>
        <v>0</v>
      </c>
      <c r="M172" s="2" t="e">
        <f>Table112[[#This Row],[Dev]]/Table112[[#This Row],[Mean]]*100</f>
        <v>#DIV/0!</v>
      </c>
      <c r="N172" s="2">
        <f>Table112[[#This Row],[Estimated costs 1]]-Table112[[#This Row],[Actual cost]]</f>
        <v>0</v>
      </c>
      <c r="O172" s="2" t="e">
        <f>Table112[[#This Row],[Diff 1]]/Table112[[#This Row],[Actual cost]]*100</f>
        <v>#DIV/0!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 x14ac:dyDescent="0.3">
      <c r="A173" t="s">
        <v>193</v>
      </c>
      <c r="B173">
        <v>171</v>
      </c>
      <c r="C173" t="str">
        <f>LEFT(Table112[[#This Row],[Contingency id]])</f>
        <v>A</v>
      </c>
      <c r="D173" s="1">
        <v>0</v>
      </c>
      <c r="E173">
        <v>1</v>
      </c>
      <c r="F173">
        <v>352</v>
      </c>
      <c r="G173">
        <v>133</v>
      </c>
      <c r="H173">
        <v>352</v>
      </c>
      <c r="I173" s="2">
        <v>0</v>
      </c>
      <c r="J173" s="2">
        <f>AVERAGE(Table112[[#This Row],[Estimated costs 1]:[Estimated costs 20]])</f>
        <v>0</v>
      </c>
      <c r="K173" s="2" t="e">
        <f>(Table112[[#This Row],[Mean]]-Table112[[#This Row],[Actual cost]])/Table112[[#This Row],[Actual cost]]*100</f>
        <v>#DIV/0!</v>
      </c>
      <c r="L173" s="2">
        <f>_xlfn.STDEV.P(Table112[[#This Row],[Estimated costs 1]:[Estimated costs 20]])</f>
        <v>0</v>
      </c>
      <c r="M173" s="2" t="e">
        <f>Table112[[#This Row],[Dev]]/Table112[[#This Row],[Mean]]*100</f>
        <v>#DIV/0!</v>
      </c>
      <c r="N173" s="2">
        <f>Table112[[#This Row],[Estimated costs 1]]-Table112[[#This Row],[Actual cost]]</f>
        <v>0</v>
      </c>
      <c r="O173" s="2" t="e">
        <f>Table112[[#This Row],[Diff 1]]/Table112[[#This Row],[Actual cost]]*100</f>
        <v>#DIV/0!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 x14ac:dyDescent="0.3">
      <c r="A174" t="s">
        <v>194</v>
      </c>
      <c r="B174">
        <v>172</v>
      </c>
      <c r="C174" t="str">
        <f>LEFT(Table112[[#This Row],[Contingency id]])</f>
        <v>A</v>
      </c>
      <c r="D174" s="1">
        <v>0</v>
      </c>
      <c r="E174">
        <v>1</v>
      </c>
      <c r="F174">
        <v>314</v>
      </c>
      <c r="G174">
        <v>129</v>
      </c>
      <c r="H174">
        <v>314</v>
      </c>
      <c r="I174" s="2">
        <v>0</v>
      </c>
      <c r="J174" s="2">
        <f>AVERAGE(Table112[[#This Row],[Estimated costs 1]:[Estimated costs 20]])</f>
        <v>0</v>
      </c>
      <c r="K174" s="2" t="e">
        <f>(Table112[[#This Row],[Mean]]-Table112[[#This Row],[Actual cost]])/Table112[[#This Row],[Actual cost]]*100</f>
        <v>#DIV/0!</v>
      </c>
      <c r="L174" s="2">
        <f>_xlfn.STDEV.P(Table112[[#This Row],[Estimated costs 1]:[Estimated costs 20]])</f>
        <v>0</v>
      </c>
      <c r="M174" s="2" t="e">
        <f>Table112[[#This Row],[Dev]]/Table112[[#This Row],[Mean]]*100</f>
        <v>#DIV/0!</v>
      </c>
      <c r="N174" s="2">
        <f>Table112[[#This Row],[Estimated costs 1]]-Table112[[#This Row],[Actual cost]]</f>
        <v>0</v>
      </c>
      <c r="O174" s="2" t="e">
        <f>Table112[[#This Row],[Diff 1]]/Table112[[#This Row],[Actual cost]]*100</f>
        <v>#DIV/0!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 x14ac:dyDescent="0.3">
      <c r="A175" t="s">
        <v>195</v>
      </c>
      <c r="B175">
        <v>173</v>
      </c>
      <c r="C175" t="str">
        <f>LEFT(Table112[[#This Row],[Contingency id]])</f>
        <v>A</v>
      </c>
      <c r="D175" s="1">
        <v>0</v>
      </c>
      <c r="E175">
        <v>1</v>
      </c>
      <c r="F175">
        <v>195</v>
      </c>
      <c r="G175">
        <v>95</v>
      </c>
      <c r="H175">
        <v>195</v>
      </c>
      <c r="I175" s="2">
        <v>0</v>
      </c>
      <c r="J175" s="2">
        <f>AVERAGE(Table112[[#This Row],[Estimated costs 1]:[Estimated costs 20]])</f>
        <v>0</v>
      </c>
      <c r="K175" s="2" t="e">
        <f>(Table112[[#This Row],[Mean]]-Table112[[#This Row],[Actual cost]])/Table112[[#This Row],[Actual cost]]*100</f>
        <v>#DIV/0!</v>
      </c>
      <c r="L175" s="2">
        <f>_xlfn.STDEV.P(Table112[[#This Row],[Estimated costs 1]:[Estimated costs 20]])</f>
        <v>0</v>
      </c>
      <c r="M175" s="2" t="e">
        <f>Table112[[#This Row],[Dev]]/Table112[[#This Row],[Mean]]*100</f>
        <v>#DIV/0!</v>
      </c>
      <c r="N175" s="2">
        <f>Table112[[#This Row],[Estimated costs 1]]-Table112[[#This Row],[Actual cost]]</f>
        <v>0</v>
      </c>
      <c r="O175" s="2" t="e">
        <f>Table112[[#This Row],[Diff 1]]/Table112[[#This Row],[Actual cost]]*100</f>
        <v>#DIV/0!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 x14ac:dyDescent="0.3">
      <c r="A176" t="s">
        <v>196</v>
      </c>
      <c r="B176">
        <v>174</v>
      </c>
      <c r="C176" t="str">
        <f>LEFT(Table112[[#This Row],[Contingency id]])</f>
        <v>A</v>
      </c>
      <c r="D176" s="1">
        <v>0</v>
      </c>
      <c r="E176">
        <v>1</v>
      </c>
      <c r="F176">
        <v>1442</v>
      </c>
      <c r="G176">
        <v>193</v>
      </c>
      <c r="H176">
        <v>1442</v>
      </c>
      <c r="I176" s="2">
        <v>0</v>
      </c>
      <c r="J176" s="2">
        <f>AVERAGE(Table112[[#This Row],[Estimated costs 1]:[Estimated costs 20]])</f>
        <v>0</v>
      </c>
      <c r="K176" s="2" t="e">
        <f>(Table112[[#This Row],[Mean]]-Table112[[#This Row],[Actual cost]])/Table112[[#This Row],[Actual cost]]*100</f>
        <v>#DIV/0!</v>
      </c>
      <c r="L176" s="2">
        <f>_xlfn.STDEV.P(Table112[[#This Row],[Estimated costs 1]:[Estimated costs 20]])</f>
        <v>0</v>
      </c>
      <c r="M176" s="2" t="e">
        <f>Table112[[#This Row],[Dev]]/Table112[[#This Row],[Mean]]*100</f>
        <v>#DIV/0!</v>
      </c>
      <c r="N176" s="2">
        <f>Table112[[#This Row],[Estimated costs 1]]-Table112[[#This Row],[Actual cost]]</f>
        <v>0</v>
      </c>
      <c r="O176" s="2" t="e">
        <f>Table112[[#This Row],[Diff 1]]/Table112[[#This Row],[Actual cost]]*100</f>
        <v>#DIV/0!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 x14ac:dyDescent="0.3">
      <c r="A177" t="s">
        <v>197</v>
      </c>
      <c r="B177">
        <v>175</v>
      </c>
      <c r="C177" t="str">
        <f>LEFT(Table112[[#This Row],[Contingency id]])</f>
        <v>A</v>
      </c>
      <c r="D177" s="1">
        <v>0</v>
      </c>
      <c r="E177">
        <v>1</v>
      </c>
      <c r="F177">
        <v>1442</v>
      </c>
      <c r="G177">
        <v>196</v>
      </c>
      <c r="H177">
        <v>1442</v>
      </c>
      <c r="I177" s="2">
        <v>0</v>
      </c>
      <c r="J177" s="2">
        <f>AVERAGE(Table112[[#This Row],[Estimated costs 1]:[Estimated costs 20]])</f>
        <v>0</v>
      </c>
      <c r="K177" s="2" t="e">
        <f>(Table112[[#This Row],[Mean]]-Table112[[#This Row],[Actual cost]])/Table112[[#This Row],[Actual cost]]*100</f>
        <v>#DIV/0!</v>
      </c>
      <c r="L177" s="2">
        <f>_xlfn.STDEV.P(Table112[[#This Row],[Estimated costs 1]:[Estimated costs 20]])</f>
        <v>0</v>
      </c>
      <c r="M177" s="2" t="e">
        <f>Table112[[#This Row],[Dev]]/Table112[[#This Row],[Mean]]*100</f>
        <v>#DIV/0!</v>
      </c>
      <c r="N177" s="2">
        <f>Table112[[#This Row],[Estimated costs 1]]-Table112[[#This Row],[Actual cost]]</f>
        <v>0</v>
      </c>
      <c r="O177" s="2" t="e">
        <f>Table112[[#This Row],[Diff 1]]/Table112[[#This Row],[Actual cost]]*100</f>
        <v>#DIV/0!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 x14ac:dyDescent="0.3">
      <c r="A178" t="s">
        <v>198</v>
      </c>
      <c r="B178">
        <v>176</v>
      </c>
      <c r="C178" t="str">
        <f>LEFT(Table112[[#This Row],[Contingency id]])</f>
        <v>A</v>
      </c>
      <c r="D178" s="1">
        <v>0</v>
      </c>
      <c r="E178">
        <v>1</v>
      </c>
      <c r="F178">
        <v>1084</v>
      </c>
      <c r="G178">
        <v>186</v>
      </c>
      <c r="H178">
        <v>1084</v>
      </c>
      <c r="I178" s="2">
        <v>0</v>
      </c>
      <c r="J178" s="2">
        <f>AVERAGE(Table112[[#This Row],[Estimated costs 1]:[Estimated costs 20]])</f>
        <v>0</v>
      </c>
      <c r="K178" s="2" t="e">
        <f>(Table112[[#This Row],[Mean]]-Table112[[#This Row],[Actual cost]])/Table112[[#This Row],[Actual cost]]*100</f>
        <v>#DIV/0!</v>
      </c>
      <c r="L178" s="2">
        <f>_xlfn.STDEV.P(Table112[[#This Row],[Estimated costs 1]:[Estimated costs 20]])</f>
        <v>0</v>
      </c>
      <c r="M178" s="2" t="e">
        <f>Table112[[#This Row],[Dev]]/Table112[[#This Row],[Mean]]*100</f>
        <v>#DIV/0!</v>
      </c>
      <c r="N178" s="2">
        <f>Table112[[#This Row],[Estimated costs 1]]-Table112[[#This Row],[Actual cost]]</f>
        <v>0</v>
      </c>
      <c r="O178" s="2" t="e">
        <f>Table112[[#This Row],[Diff 1]]/Table112[[#This Row],[Actual cost]]*100</f>
        <v>#DIV/0!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 x14ac:dyDescent="0.3">
      <c r="A179" t="s">
        <v>199</v>
      </c>
      <c r="B179">
        <v>177</v>
      </c>
      <c r="C179" t="str">
        <f>LEFT(Table112[[#This Row],[Contingency id]])</f>
        <v>A</v>
      </c>
      <c r="D179" s="1">
        <v>0</v>
      </c>
      <c r="E179">
        <v>1</v>
      </c>
      <c r="F179">
        <v>1084</v>
      </c>
      <c r="G179">
        <v>187</v>
      </c>
      <c r="H179">
        <v>1084</v>
      </c>
      <c r="I179" s="2">
        <v>0</v>
      </c>
      <c r="J179" s="2">
        <f>AVERAGE(Table112[[#This Row],[Estimated costs 1]:[Estimated costs 20]])</f>
        <v>0</v>
      </c>
      <c r="K179" s="2" t="e">
        <f>(Table112[[#This Row],[Mean]]-Table112[[#This Row],[Actual cost]])/Table112[[#This Row],[Actual cost]]*100</f>
        <v>#DIV/0!</v>
      </c>
      <c r="L179" s="2">
        <f>_xlfn.STDEV.P(Table112[[#This Row],[Estimated costs 1]:[Estimated costs 20]])</f>
        <v>0</v>
      </c>
      <c r="M179" s="2" t="e">
        <f>Table112[[#This Row],[Dev]]/Table112[[#This Row],[Mean]]*100</f>
        <v>#DIV/0!</v>
      </c>
      <c r="N179" s="2">
        <f>Table112[[#This Row],[Estimated costs 1]]-Table112[[#This Row],[Actual cost]]</f>
        <v>0</v>
      </c>
      <c r="O179" s="2" t="e">
        <f>Table112[[#This Row],[Diff 1]]/Table112[[#This Row],[Actual cost]]*100</f>
        <v>#DIV/0!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 x14ac:dyDescent="0.3">
      <c r="A180" t="s">
        <v>200</v>
      </c>
      <c r="B180">
        <v>178</v>
      </c>
      <c r="C180" t="str">
        <f>LEFT(Table112[[#This Row],[Contingency id]])</f>
        <v>A</v>
      </c>
      <c r="D180" s="1">
        <v>0</v>
      </c>
      <c r="E180">
        <v>1</v>
      </c>
      <c r="F180">
        <v>586</v>
      </c>
      <c r="G180">
        <v>155</v>
      </c>
      <c r="H180">
        <v>586</v>
      </c>
      <c r="I180" s="2">
        <v>0</v>
      </c>
      <c r="J180" s="2">
        <f>AVERAGE(Table112[[#This Row],[Estimated costs 1]:[Estimated costs 20]])</f>
        <v>0</v>
      </c>
      <c r="K180" s="2" t="e">
        <f>(Table112[[#This Row],[Mean]]-Table112[[#This Row],[Actual cost]])/Table112[[#This Row],[Actual cost]]*100</f>
        <v>#DIV/0!</v>
      </c>
      <c r="L180" s="2">
        <f>_xlfn.STDEV.P(Table112[[#This Row],[Estimated costs 1]:[Estimated costs 20]])</f>
        <v>0</v>
      </c>
      <c r="M180" s="2" t="e">
        <f>Table112[[#This Row],[Dev]]/Table112[[#This Row],[Mean]]*100</f>
        <v>#DIV/0!</v>
      </c>
      <c r="N180" s="2">
        <f>Table112[[#This Row],[Estimated costs 1]]-Table112[[#This Row],[Actual cost]]</f>
        <v>0</v>
      </c>
      <c r="O180" s="2" t="e">
        <f>Table112[[#This Row],[Diff 1]]/Table112[[#This Row],[Actual cost]]*100</f>
        <v>#DIV/0!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 x14ac:dyDescent="0.3">
      <c r="A181" t="s">
        <v>201</v>
      </c>
      <c r="B181">
        <v>179</v>
      </c>
      <c r="C181" t="str">
        <f>LEFT(Table112[[#This Row],[Contingency id]])</f>
        <v>A</v>
      </c>
      <c r="D181" s="1">
        <v>0</v>
      </c>
      <c r="E181">
        <v>1</v>
      </c>
      <c r="F181">
        <v>922</v>
      </c>
      <c r="G181">
        <v>184</v>
      </c>
      <c r="H181">
        <v>922</v>
      </c>
      <c r="I181" s="2">
        <v>0</v>
      </c>
      <c r="J181" s="2">
        <f>AVERAGE(Table112[[#This Row],[Estimated costs 1]:[Estimated costs 20]])</f>
        <v>0</v>
      </c>
      <c r="K181" s="2" t="e">
        <f>(Table112[[#This Row],[Mean]]-Table112[[#This Row],[Actual cost]])/Table112[[#This Row],[Actual cost]]*100</f>
        <v>#DIV/0!</v>
      </c>
      <c r="L181" s="2">
        <f>_xlfn.STDEV.P(Table112[[#This Row],[Estimated costs 1]:[Estimated costs 20]])</f>
        <v>0</v>
      </c>
      <c r="M181" s="2" t="e">
        <f>Table112[[#This Row],[Dev]]/Table112[[#This Row],[Mean]]*100</f>
        <v>#DIV/0!</v>
      </c>
      <c r="N181" s="2">
        <f>Table112[[#This Row],[Estimated costs 1]]-Table112[[#This Row],[Actual cost]]</f>
        <v>0</v>
      </c>
      <c r="O181" s="2" t="e">
        <f>Table112[[#This Row],[Diff 1]]/Table112[[#This Row],[Actual cost]]*100</f>
        <v>#DIV/0!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 x14ac:dyDescent="0.3">
      <c r="A182" t="s">
        <v>202</v>
      </c>
      <c r="B182">
        <v>180</v>
      </c>
      <c r="C182" t="str">
        <f>LEFT(Table112[[#This Row],[Contingency id]])</f>
        <v>A</v>
      </c>
      <c r="D182" s="1">
        <v>0</v>
      </c>
      <c r="E182">
        <v>1</v>
      </c>
      <c r="F182">
        <v>1003</v>
      </c>
      <c r="G182">
        <v>177</v>
      </c>
      <c r="H182">
        <v>1003</v>
      </c>
      <c r="I182" s="2">
        <v>0</v>
      </c>
      <c r="J182" s="2">
        <f>AVERAGE(Table112[[#This Row],[Estimated costs 1]:[Estimated costs 20]])</f>
        <v>0</v>
      </c>
      <c r="K182" s="2" t="e">
        <f>(Table112[[#This Row],[Mean]]-Table112[[#This Row],[Actual cost]])/Table112[[#This Row],[Actual cost]]*100</f>
        <v>#DIV/0!</v>
      </c>
      <c r="L182" s="2">
        <f>_xlfn.STDEV.P(Table112[[#This Row],[Estimated costs 1]:[Estimated costs 20]])</f>
        <v>0</v>
      </c>
      <c r="M182" s="2" t="e">
        <f>Table112[[#This Row],[Dev]]/Table112[[#This Row],[Mean]]*100</f>
        <v>#DIV/0!</v>
      </c>
      <c r="N182" s="2">
        <f>Table112[[#This Row],[Estimated costs 1]]-Table112[[#This Row],[Actual cost]]</f>
        <v>0</v>
      </c>
      <c r="O182" s="2" t="e">
        <f>Table112[[#This Row],[Diff 1]]/Table112[[#This Row],[Actual cost]]*100</f>
        <v>#DIV/0!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 hidden="1" x14ac:dyDescent="0.3">
      <c r="A183" t="s">
        <v>203</v>
      </c>
      <c r="B183">
        <v>181</v>
      </c>
      <c r="C183" t="str">
        <f>LEFT(Table112[[#This Row],[Contingency id]])</f>
        <v>B</v>
      </c>
      <c r="D183" s="1">
        <v>0</v>
      </c>
      <c r="E183">
        <v>1</v>
      </c>
      <c r="F183">
        <v>650</v>
      </c>
      <c r="G183">
        <v>168</v>
      </c>
      <c r="H183">
        <v>650</v>
      </c>
      <c r="I183" s="2">
        <v>0</v>
      </c>
      <c r="J183" s="2">
        <f>AVERAGE(Table112[[#This Row],[Estimated costs 1]:[Estimated costs 20]])</f>
        <v>0</v>
      </c>
      <c r="K183" s="2" t="e">
        <f>(Table112[[#This Row],[Mean]]-Table112[[#This Row],[Actual cost]])/Table112[[#This Row],[Actual cost]]*100</f>
        <v>#DIV/0!</v>
      </c>
      <c r="L183" s="2">
        <f>_xlfn.STDEV.P(Table112[[#This Row],[Estimated costs 1]:[Estimated costs 20]])</f>
        <v>0</v>
      </c>
      <c r="M183" s="2" t="e">
        <f>Table112[[#This Row],[Dev]]/Table112[[#This Row],[Mean]]*100</f>
        <v>#DIV/0!</v>
      </c>
      <c r="N183" s="2">
        <f>Table112[[#This Row],[Estimated costs 1]]-Table112[[#This Row],[Actual cost]]</f>
        <v>0</v>
      </c>
      <c r="O183" s="2" t="e">
        <f>Table112[[#This Row],[Diff 1]]/Table112[[#This Row],[Actual cost]]*100</f>
        <v>#DIV/0!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 hidden="1" x14ac:dyDescent="0.3">
      <c r="A184" t="s">
        <v>204</v>
      </c>
      <c r="B184">
        <v>182</v>
      </c>
      <c r="C184" t="str">
        <f>LEFT(Table112[[#This Row],[Contingency id]])</f>
        <v>B</v>
      </c>
      <c r="D184" s="1">
        <v>0</v>
      </c>
      <c r="E184">
        <v>1</v>
      </c>
      <c r="F184">
        <v>650</v>
      </c>
      <c r="G184">
        <v>172</v>
      </c>
      <c r="H184">
        <v>650</v>
      </c>
      <c r="I184" s="2">
        <v>0</v>
      </c>
      <c r="J184" s="2">
        <f>AVERAGE(Table112[[#This Row],[Estimated costs 1]:[Estimated costs 20]])</f>
        <v>0</v>
      </c>
      <c r="K184" s="2" t="e">
        <f>(Table112[[#This Row],[Mean]]-Table112[[#This Row],[Actual cost]])/Table112[[#This Row],[Actual cost]]*100</f>
        <v>#DIV/0!</v>
      </c>
      <c r="L184" s="2">
        <f>_xlfn.STDEV.P(Table112[[#This Row],[Estimated costs 1]:[Estimated costs 20]])</f>
        <v>0</v>
      </c>
      <c r="M184" s="2" t="e">
        <f>Table112[[#This Row],[Dev]]/Table112[[#This Row],[Mean]]*100</f>
        <v>#DIV/0!</v>
      </c>
      <c r="N184" s="2">
        <f>Table112[[#This Row],[Estimated costs 1]]-Table112[[#This Row],[Actual cost]]</f>
        <v>0</v>
      </c>
      <c r="O184" s="2" t="e">
        <f>Table112[[#This Row],[Diff 1]]/Table112[[#This Row],[Actual cost]]*100</f>
        <v>#DIV/0!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 hidden="1" x14ac:dyDescent="0.3">
      <c r="A185" t="s">
        <v>205</v>
      </c>
      <c r="B185">
        <v>183</v>
      </c>
      <c r="C185" t="str">
        <f>LEFT(Table112[[#This Row],[Contingency id]])</f>
        <v>B</v>
      </c>
      <c r="D185" s="1">
        <v>0</v>
      </c>
      <c r="E185">
        <v>1</v>
      </c>
      <c r="F185">
        <v>568</v>
      </c>
      <c r="G185">
        <v>164</v>
      </c>
      <c r="H185">
        <v>568</v>
      </c>
      <c r="I185" s="2">
        <v>0</v>
      </c>
      <c r="J185" s="2">
        <f>AVERAGE(Table112[[#This Row],[Estimated costs 1]:[Estimated costs 20]])</f>
        <v>0</v>
      </c>
      <c r="K185" s="2" t="e">
        <f>(Table112[[#This Row],[Mean]]-Table112[[#This Row],[Actual cost]])/Table112[[#This Row],[Actual cost]]*100</f>
        <v>#DIV/0!</v>
      </c>
      <c r="L185" s="2">
        <f>_xlfn.STDEV.P(Table112[[#This Row],[Estimated costs 1]:[Estimated costs 20]])</f>
        <v>0</v>
      </c>
      <c r="M185" s="2" t="e">
        <f>Table112[[#This Row],[Dev]]/Table112[[#This Row],[Mean]]*100</f>
        <v>#DIV/0!</v>
      </c>
      <c r="N185" s="2">
        <f>Table112[[#This Row],[Estimated costs 1]]-Table112[[#This Row],[Actual cost]]</f>
        <v>0</v>
      </c>
      <c r="O185" s="2" t="e">
        <f>Table112[[#This Row],[Diff 1]]/Table112[[#This Row],[Actual cost]]*100</f>
        <v>#DIV/0!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 hidden="1" x14ac:dyDescent="0.3">
      <c r="A186" t="s">
        <v>206</v>
      </c>
      <c r="B186">
        <v>184</v>
      </c>
      <c r="C186" t="str">
        <f>LEFT(Table112[[#This Row],[Contingency id]])</f>
        <v>B</v>
      </c>
      <c r="D186" s="1">
        <v>0</v>
      </c>
      <c r="E186">
        <v>1</v>
      </c>
      <c r="F186">
        <v>568</v>
      </c>
      <c r="G186">
        <v>166</v>
      </c>
      <c r="H186">
        <v>568</v>
      </c>
      <c r="I186" s="2">
        <v>0</v>
      </c>
      <c r="J186" s="2">
        <f>AVERAGE(Table112[[#This Row],[Estimated costs 1]:[Estimated costs 20]])</f>
        <v>0</v>
      </c>
      <c r="K186" s="2" t="e">
        <f>(Table112[[#This Row],[Mean]]-Table112[[#This Row],[Actual cost]])/Table112[[#This Row],[Actual cost]]*100</f>
        <v>#DIV/0!</v>
      </c>
      <c r="L186" s="2">
        <f>_xlfn.STDEV.P(Table112[[#This Row],[Estimated costs 1]:[Estimated costs 20]])</f>
        <v>0</v>
      </c>
      <c r="M186" s="2" t="e">
        <f>Table112[[#This Row],[Dev]]/Table112[[#This Row],[Mean]]*100</f>
        <v>#DIV/0!</v>
      </c>
      <c r="N186" s="2">
        <f>Table112[[#This Row],[Estimated costs 1]]-Table112[[#This Row],[Actual cost]]</f>
        <v>0</v>
      </c>
      <c r="O186" s="2" t="e">
        <f>Table112[[#This Row],[Diff 1]]/Table112[[#This Row],[Actual cost]]*100</f>
        <v>#DIV/0!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 hidden="1" x14ac:dyDescent="0.3">
      <c r="A187" t="s">
        <v>207</v>
      </c>
      <c r="B187">
        <v>185</v>
      </c>
      <c r="C187" t="str">
        <f>LEFT(Table112[[#This Row],[Contingency id]])</f>
        <v>B</v>
      </c>
      <c r="D187" s="1">
        <v>0</v>
      </c>
      <c r="E187">
        <v>1</v>
      </c>
      <c r="F187">
        <v>650</v>
      </c>
      <c r="G187">
        <v>164</v>
      </c>
      <c r="H187">
        <v>650</v>
      </c>
      <c r="I187" s="2">
        <v>0</v>
      </c>
      <c r="J187" s="2">
        <f>AVERAGE(Table112[[#This Row],[Estimated costs 1]:[Estimated costs 20]])</f>
        <v>0</v>
      </c>
      <c r="K187" s="2" t="e">
        <f>(Table112[[#This Row],[Mean]]-Table112[[#This Row],[Actual cost]])/Table112[[#This Row],[Actual cost]]*100</f>
        <v>#DIV/0!</v>
      </c>
      <c r="L187" s="2">
        <f>_xlfn.STDEV.P(Table112[[#This Row],[Estimated costs 1]:[Estimated costs 20]])</f>
        <v>0</v>
      </c>
      <c r="M187" s="2" t="e">
        <f>Table112[[#This Row],[Dev]]/Table112[[#This Row],[Mean]]*100</f>
        <v>#DIV/0!</v>
      </c>
      <c r="N187" s="2">
        <f>Table112[[#This Row],[Estimated costs 1]]-Table112[[#This Row],[Actual cost]]</f>
        <v>0</v>
      </c>
      <c r="O187" s="2" t="e">
        <f>Table112[[#This Row],[Diff 1]]/Table112[[#This Row],[Actual cost]]*100</f>
        <v>#DIV/0!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 hidden="1" x14ac:dyDescent="0.3">
      <c r="A188" t="s">
        <v>208</v>
      </c>
      <c r="B188">
        <v>186</v>
      </c>
      <c r="C188" t="str">
        <f>LEFT(Table112[[#This Row],[Contingency id]])</f>
        <v>B</v>
      </c>
      <c r="D188" s="1">
        <v>0</v>
      </c>
      <c r="E188">
        <v>1</v>
      </c>
      <c r="F188">
        <v>650</v>
      </c>
      <c r="G188">
        <v>167</v>
      </c>
      <c r="H188">
        <v>650</v>
      </c>
      <c r="I188" s="2">
        <v>0</v>
      </c>
      <c r="J188" s="2">
        <f>AVERAGE(Table112[[#This Row],[Estimated costs 1]:[Estimated costs 20]])</f>
        <v>0</v>
      </c>
      <c r="K188" s="2" t="e">
        <f>(Table112[[#This Row],[Mean]]-Table112[[#This Row],[Actual cost]])/Table112[[#This Row],[Actual cost]]*100</f>
        <v>#DIV/0!</v>
      </c>
      <c r="L188" s="2">
        <f>_xlfn.STDEV.P(Table112[[#This Row],[Estimated costs 1]:[Estimated costs 20]])</f>
        <v>0</v>
      </c>
      <c r="M188" s="2" t="e">
        <f>Table112[[#This Row],[Dev]]/Table112[[#This Row],[Mean]]*100</f>
        <v>#DIV/0!</v>
      </c>
      <c r="N188" s="2">
        <f>Table112[[#This Row],[Estimated costs 1]]-Table112[[#This Row],[Actual cost]]</f>
        <v>0</v>
      </c>
      <c r="O188" s="2" t="e">
        <f>Table112[[#This Row],[Diff 1]]/Table112[[#This Row],[Actual cost]]*100</f>
        <v>#DIV/0!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 hidden="1" x14ac:dyDescent="0.3">
      <c r="A189" t="s">
        <v>209</v>
      </c>
      <c r="B189">
        <v>187</v>
      </c>
      <c r="C189" t="str">
        <f>LEFT(Table112[[#This Row],[Contingency id]])</f>
        <v>B</v>
      </c>
      <c r="D189" s="1">
        <v>0</v>
      </c>
      <c r="E189">
        <v>1</v>
      </c>
      <c r="F189">
        <v>1324</v>
      </c>
      <c r="G189">
        <v>197</v>
      </c>
      <c r="H189">
        <v>1324</v>
      </c>
      <c r="I189" s="2">
        <v>0</v>
      </c>
      <c r="J189" s="2">
        <f>AVERAGE(Table112[[#This Row],[Estimated costs 1]:[Estimated costs 20]])</f>
        <v>0</v>
      </c>
      <c r="K189" s="2" t="e">
        <f>(Table112[[#This Row],[Mean]]-Table112[[#This Row],[Actual cost]])/Table112[[#This Row],[Actual cost]]*100</f>
        <v>#DIV/0!</v>
      </c>
      <c r="L189" s="2">
        <f>_xlfn.STDEV.P(Table112[[#This Row],[Estimated costs 1]:[Estimated costs 20]])</f>
        <v>0</v>
      </c>
      <c r="M189" s="2" t="e">
        <f>Table112[[#This Row],[Dev]]/Table112[[#This Row],[Mean]]*100</f>
        <v>#DIV/0!</v>
      </c>
      <c r="N189" s="2">
        <f>Table112[[#This Row],[Estimated costs 1]]-Table112[[#This Row],[Actual cost]]</f>
        <v>0</v>
      </c>
      <c r="O189" s="2" t="e">
        <f>Table112[[#This Row],[Diff 1]]/Table112[[#This Row],[Actual cost]]*100</f>
        <v>#DIV/0!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 hidden="1" x14ac:dyDescent="0.3">
      <c r="A190" t="s">
        <v>210</v>
      </c>
      <c r="B190">
        <v>188</v>
      </c>
      <c r="C190" t="str">
        <f>LEFT(Table112[[#This Row],[Contingency id]])</f>
        <v>B</v>
      </c>
      <c r="D190" s="1">
        <v>0</v>
      </c>
      <c r="E190">
        <v>1</v>
      </c>
      <c r="F190">
        <v>530</v>
      </c>
      <c r="G190">
        <v>160</v>
      </c>
      <c r="H190">
        <v>530</v>
      </c>
      <c r="I190" s="2">
        <v>0</v>
      </c>
      <c r="J190" s="2">
        <f>AVERAGE(Table112[[#This Row],[Estimated costs 1]:[Estimated costs 20]])</f>
        <v>0</v>
      </c>
      <c r="K190" s="2" t="e">
        <f>(Table112[[#This Row],[Mean]]-Table112[[#This Row],[Actual cost]])/Table112[[#This Row],[Actual cost]]*100</f>
        <v>#DIV/0!</v>
      </c>
      <c r="L190" s="2">
        <f>_xlfn.STDEV.P(Table112[[#This Row],[Estimated costs 1]:[Estimated costs 20]])</f>
        <v>0</v>
      </c>
      <c r="M190" s="2" t="e">
        <f>Table112[[#This Row],[Dev]]/Table112[[#This Row],[Mean]]*100</f>
        <v>#DIV/0!</v>
      </c>
      <c r="N190" s="2">
        <f>Table112[[#This Row],[Estimated costs 1]]-Table112[[#This Row],[Actual cost]]</f>
        <v>0</v>
      </c>
      <c r="O190" s="2" t="e">
        <f>Table112[[#This Row],[Diff 1]]/Table112[[#This Row],[Actual cost]]*100</f>
        <v>#DIV/0!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 hidden="1" x14ac:dyDescent="0.3">
      <c r="A191" t="s">
        <v>211</v>
      </c>
      <c r="B191">
        <v>189</v>
      </c>
      <c r="C191" t="str">
        <f>LEFT(Table112[[#This Row],[Contingency id]])</f>
        <v>B</v>
      </c>
      <c r="D191" s="1">
        <v>0</v>
      </c>
      <c r="E191">
        <v>1</v>
      </c>
      <c r="F191">
        <v>241</v>
      </c>
      <c r="G191">
        <v>109</v>
      </c>
      <c r="H191">
        <v>241</v>
      </c>
      <c r="I191" s="2">
        <v>0</v>
      </c>
      <c r="J191" s="2">
        <f>AVERAGE(Table112[[#This Row],[Estimated costs 1]:[Estimated costs 20]])</f>
        <v>0</v>
      </c>
      <c r="K191" s="2" t="e">
        <f>(Table112[[#This Row],[Mean]]-Table112[[#This Row],[Actual cost]])/Table112[[#This Row],[Actual cost]]*100</f>
        <v>#DIV/0!</v>
      </c>
      <c r="L191" s="2">
        <f>_xlfn.STDEV.P(Table112[[#This Row],[Estimated costs 1]:[Estimated costs 20]])</f>
        <v>0</v>
      </c>
      <c r="M191" s="2" t="e">
        <f>Table112[[#This Row],[Dev]]/Table112[[#This Row],[Mean]]*100</f>
        <v>#DIV/0!</v>
      </c>
      <c r="N191" s="2">
        <f>Table112[[#This Row],[Estimated costs 1]]-Table112[[#This Row],[Actual cost]]</f>
        <v>0</v>
      </c>
      <c r="O191" s="2" t="e">
        <f>Table112[[#This Row],[Diff 1]]/Table112[[#This Row],[Actual cost]]*100</f>
        <v>#DIV/0!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 hidden="1" x14ac:dyDescent="0.3">
      <c r="A192" t="s">
        <v>212</v>
      </c>
      <c r="B192">
        <v>190</v>
      </c>
      <c r="C192" t="str">
        <f>LEFT(Table112[[#This Row],[Contingency id]])</f>
        <v>B</v>
      </c>
      <c r="D192" s="1">
        <v>0</v>
      </c>
      <c r="E192">
        <v>1</v>
      </c>
      <c r="F192">
        <v>241</v>
      </c>
      <c r="G192">
        <v>116</v>
      </c>
      <c r="H192">
        <v>241</v>
      </c>
      <c r="I192" s="2">
        <v>0</v>
      </c>
      <c r="J192" s="2">
        <f>AVERAGE(Table112[[#This Row],[Estimated costs 1]:[Estimated costs 20]])</f>
        <v>0</v>
      </c>
      <c r="K192" s="2" t="e">
        <f>(Table112[[#This Row],[Mean]]-Table112[[#This Row],[Actual cost]])/Table112[[#This Row],[Actual cost]]*100</f>
        <v>#DIV/0!</v>
      </c>
      <c r="L192" s="2">
        <f>_xlfn.STDEV.P(Table112[[#This Row],[Estimated costs 1]:[Estimated costs 20]])</f>
        <v>0</v>
      </c>
      <c r="M192" s="2" t="e">
        <f>Table112[[#This Row],[Dev]]/Table112[[#This Row],[Mean]]*100</f>
        <v>#DIV/0!</v>
      </c>
      <c r="N192" s="2">
        <f>Table112[[#This Row],[Estimated costs 1]]-Table112[[#This Row],[Actual cost]]</f>
        <v>0</v>
      </c>
      <c r="O192" s="2" t="e">
        <f>Table112[[#This Row],[Diff 1]]/Table112[[#This Row],[Actual cost]]*100</f>
        <v>#DIV/0!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 hidden="1" x14ac:dyDescent="0.3">
      <c r="A193" t="s">
        <v>213</v>
      </c>
      <c r="B193">
        <v>191</v>
      </c>
      <c r="C193" t="str">
        <f>LEFT(Table112[[#This Row],[Contingency id]])</f>
        <v>B</v>
      </c>
      <c r="D193" s="1">
        <v>0</v>
      </c>
      <c r="E193">
        <v>1</v>
      </c>
      <c r="F193">
        <v>1343</v>
      </c>
      <c r="G193">
        <v>196</v>
      </c>
      <c r="H193">
        <v>1343</v>
      </c>
      <c r="I193" s="2">
        <v>0</v>
      </c>
      <c r="J193" s="2">
        <f>AVERAGE(Table112[[#This Row],[Estimated costs 1]:[Estimated costs 20]])</f>
        <v>0</v>
      </c>
      <c r="K193" s="2" t="e">
        <f>(Table112[[#This Row],[Mean]]-Table112[[#This Row],[Actual cost]])/Table112[[#This Row],[Actual cost]]*100</f>
        <v>#DIV/0!</v>
      </c>
      <c r="L193" s="2">
        <f>_xlfn.STDEV.P(Table112[[#This Row],[Estimated costs 1]:[Estimated costs 20]])</f>
        <v>0</v>
      </c>
      <c r="M193" s="2" t="e">
        <f>Table112[[#This Row],[Dev]]/Table112[[#This Row],[Mean]]*100</f>
        <v>#DIV/0!</v>
      </c>
      <c r="N193" s="2">
        <f>Table112[[#This Row],[Estimated costs 1]]-Table112[[#This Row],[Actual cost]]</f>
        <v>0</v>
      </c>
      <c r="O193" s="2" t="e">
        <f>Table112[[#This Row],[Diff 1]]/Table112[[#This Row],[Actual cost]]*100</f>
        <v>#DIV/0!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  <row r="194" spans="1:35" hidden="1" x14ac:dyDescent="0.3">
      <c r="A194" t="s">
        <v>214</v>
      </c>
      <c r="B194">
        <v>192</v>
      </c>
      <c r="C194" t="str">
        <f>LEFT(Table112[[#This Row],[Contingency id]])</f>
        <v>B</v>
      </c>
      <c r="D194" s="1">
        <v>0</v>
      </c>
      <c r="E194">
        <v>1</v>
      </c>
      <c r="F194">
        <v>712</v>
      </c>
      <c r="G194">
        <v>169</v>
      </c>
      <c r="H194">
        <v>712</v>
      </c>
      <c r="I194" s="2">
        <v>0</v>
      </c>
      <c r="J194" s="2">
        <f>AVERAGE(Table112[[#This Row],[Estimated costs 1]:[Estimated costs 20]])</f>
        <v>0</v>
      </c>
      <c r="K194" s="2" t="e">
        <f>(Table112[[#This Row],[Mean]]-Table112[[#This Row],[Actual cost]])/Table112[[#This Row],[Actual cost]]*100</f>
        <v>#DIV/0!</v>
      </c>
      <c r="L194" s="2">
        <f>_xlfn.STDEV.P(Table112[[#This Row],[Estimated costs 1]:[Estimated costs 20]])</f>
        <v>0</v>
      </c>
      <c r="M194" s="2" t="e">
        <f>Table112[[#This Row],[Dev]]/Table112[[#This Row],[Mean]]*100</f>
        <v>#DIV/0!</v>
      </c>
      <c r="N194" s="2">
        <f>Table112[[#This Row],[Estimated costs 1]]-Table112[[#This Row],[Actual cost]]</f>
        <v>0</v>
      </c>
      <c r="O194" s="2" t="e">
        <f>Table112[[#This Row],[Diff 1]]/Table112[[#This Row],[Actual cost]]*100</f>
        <v>#DIV/0!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 hidden="1" x14ac:dyDescent="0.3">
      <c r="A195" t="s">
        <v>215</v>
      </c>
      <c r="B195">
        <v>193</v>
      </c>
      <c r="C195" t="str">
        <f>LEFT(Table112[[#This Row],[Contingency id]])</f>
        <v>B</v>
      </c>
      <c r="D195" s="1">
        <v>0</v>
      </c>
      <c r="E195">
        <v>1</v>
      </c>
      <c r="F195">
        <v>712</v>
      </c>
      <c r="G195">
        <v>173</v>
      </c>
      <c r="H195">
        <v>712</v>
      </c>
      <c r="I195" s="2">
        <v>0</v>
      </c>
      <c r="J195" s="2">
        <f>AVERAGE(Table112[[#This Row],[Estimated costs 1]:[Estimated costs 20]])</f>
        <v>0</v>
      </c>
      <c r="K195" s="2" t="e">
        <f>(Table112[[#This Row],[Mean]]-Table112[[#This Row],[Actual cost]])/Table112[[#This Row],[Actual cost]]*100</f>
        <v>#DIV/0!</v>
      </c>
      <c r="L195" s="2">
        <f>_xlfn.STDEV.P(Table112[[#This Row],[Estimated costs 1]:[Estimated costs 20]])</f>
        <v>0</v>
      </c>
      <c r="M195" s="2" t="e">
        <f>Table112[[#This Row],[Dev]]/Table112[[#This Row],[Mean]]*100</f>
        <v>#DIV/0!</v>
      </c>
      <c r="N195" s="2">
        <f>Table112[[#This Row],[Estimated costs 1]]-Table112[[#This Row],[Actual cost]]</f>
        <v>0</v>
      </c>
      <c r="O195" s="2" t="e">
        <f>Table112[[#This Row],[Diff 1]]/Table112[[#This Row],[Actual cost]]*100</f>
        <v>#DIV/0!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  <row r="196" spans="1:35" hidden="1" x14ac:dyDescent="0.3">
      <c r="A196" t="s">
        <v>216</v>
      </c>
      <c r="B196">
        <v>194</v>
      </c>
      <c r="C196" t="str">
        <f>LEFT(Table112[[#This Row],[Contingency id]])</f>
        <v>B</v>
      </c>
      <c r="D196" s="1">
        <v>0</v>
      </c>
      <c r="E196">
        <v>1</v>
      </c>
      <c r="F196">
        <v>352</v>
      </c>
      <c r="G196">
        <v>128</v>
      </c>
      <c r="H196">
        <v>352</v>
      </c>
      <c r="I196" s="2">
        <v>0</v>
      </c>
      <c r="J196" s="2">
        <f>AVERAGE(Table112[[#This Row],[Estimated costs 1]:[Estimated costs 20]])</f>
        <v>0</v>
      </c>
      <c r="K196" s="2" t="e">
        <f>(Table112[[#This Row],[Mean]]-Table112[[#This Row],[Actual cost]])/Table112[[#This Row],[Actual cost]]*100</f>
        <v>#DIV/0!</v>
      </c>
      <c r="L196" s="2">
        <f>_xlfn.STDEV.P(Table112[[#This Row],[Estimated costs 1]:[Estimated costs 20]])</f>
        <v>0</v>
      </c>
      <c r="M196" s="2" t="e">
        <f>Table112[[#This Row],[Dev]]/Table112[[#This Row],[Mean]]*100</f>
        <v>#DIV/0!</v>
      </c>
      <c r="N196" s="2">
        <f>Table112[[#This Row],[Estimated costs 1]]-Table112[[#This Row],[Actual cost]]</f>
        <v>0</v>
      </c>
      <c r="O196" s="2" t="e">
        <f>Table112[[#This Row],[Diff 1]]/Table112[[#This Row],[Actual cost]]*100</f>
        <v>#DIV/0!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</row>
    <row r="197" spans="1:35" hidden="1" x14ac:dyDescent="0.3">
      <c r="A197" t="s">
        <v>217</v>
      </c>
      <c r="B197">
        <v>195</v>
      </c>
      <c r="C197" t="str">
        <f>LEFT(Table112[[#This Row],[Contingency id]])</f>
        <v>B</v>
      </c>
      <c r="D197" s="1">
        <v>0</v>
      </c>
      <c r="E197">
        <v>1</v>
      </c>
      <c r="F197">
        <v>314</v>
      </c>
      <c r="G197">
        <v>132</v>
      </c>
      <c r="H197">
        <v>314</v>
      </c>
      <c r="I197" s="2">
        <v>0</v>
      </c>
      <c r="J197" s="2">
        <f>AVERAGE(Table112[[#This Row],[Estimated costs 1]:[Estimated costs 20]])</f>
        <v>0</v>
      </c>
      <c r="K197" s="2" t="e">
        <f>(Table112[[#This Row],[Mean]]-Table112[[#This Row],[Actual cost]])/Table112[[#This Row],[Actual cost]]*100</f>
        <v>#DIV/0!</v>
      </c>
      <c r="L197" s="2">
        <f>_xlfn.STDEV.P(Table112[[#This Row],[Estimated costs 1]:[Estimated costs 20]])</f>
        <v>0</v>
      </c>
      <c r="M197" s="2" t="e">
        <f>Table112[[#This Row],[Dev]]/Table112[[#This Row],[Mean]]*100</f>
        <v>#DIV/0!</v>
      </c>
      <c r="N197" s="2">
        <f>Table112[[#This Row],[Estimated costs 1]]-Table112[[#This Row],[Actual cost]]</f>
        <v>0</v>
      </c>
      <c r="O197" s="2" t="e">
        <f>Table112[[#This Row],[Diff 1]]/Table112[[#This Row],[Actual cost]]*100</f>
        <v>#DIV/0!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 hidden="1" x14ac:dyDescent="0.3">
      <c r="A198" t="s">
        <v>218</v>
      </c>
      <c r="B198">
        <v>196</v>
      </c>
      <c r="C198" t="str">
        <f>LEFT(Table112[[#This Row],[Contingency id]])</f>
        <v>B</v>
      </c>
      <c r="D198" s="1">
        <v>0</v>
      </c>
      <c r="E198">
        <v>1</v>
      </c>
      <c r="F198">
        <v>314</v>
      </c>
      <c r="G198">
        <v>131</v>
      </c>
      <c r="H198">
        <v>314</v>
      </c>
      <c r="I198" s="2">
        <v>0</v>
      </c>
      <c r="J198" s="2">
        <f>AVERAGE(Table112[[#This Row],[Estimated costs 1]:[Estimated costs 20]])</f>
        <v>0</v>
      </c>
      <c r="K198" s="2" t="e">
        <f>(Table112[[#This Row],[Mean]]-Table112[[#This Row],[Actual cost]])/Table112[[#This Row],[Actual cost]]*100</f>
        <v>#DIV/0!</v>
      </c>
      <c r="L198" s="2">
        <f>_xlfn.STDEV.P(Table112[[#This Row],[Estimated costs 1]:[Estimated costs 20]])</f>
        <v>0</v>
      </c>
      <c r="M198" s="2" t="e">
        <f>Table112[[#This Row],[Dev]]/Table112[[#This Row],[Mean]]*100</f>
        <v>#DIV/0!</v>
      </c>
      <c r="N198" s="2">
        <f>Table112[[#This Row],[Estimated costs 1]]-Table112[[#This Row],[Actual cost]]</f>
        <v>0</v>
      </c>
      <c r="O198" s="2" t="e">
        <f>Table112[[#This Row],[Diff 1]]/Table112[[#This Row],[Actual cost]]*100</f>
        <v>#DIV/0!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  <row r="199" spans="1:35" hidden="1" x14ac:dyDescent="0.3">
      <c r="A199" t="s">
        <v>219</v>
      </c>
      <c r="B199">
        <v>197</v>
      </c>
      <c r="C199" t="str">
        <f>LEFT(Table112[[#This Row],[Contingency id]])</f>
        <v>B</v>
      </c>
      <c r="D199" s="1">
        <v>0</v>
      </c>
      <c r="E199">
        <v>1</v>
      </c>
      <c r="F199">
        <v>195</v>
      </c>
      <c r="G199">
        <v>106</v>
      </c>
      <c r="H199">
        <v>195</v>
      </c>
      <c r="I199" s="2">
        <v>0</v>
      </c>
      <c r="J199" s="2">
        <f>AVERAGE(Table112[[#This Row],[Estimated costs 1]:[Estimated costs 20]])</f>
        <v>0</v>
      </c>
      <c r="K199" s="2" t="e">
        <f>(Table112[[#This Row],[Mean]]-Table112[[#This Row],[Actual cost]])/Table112[[#This Row],[Actual cost]]*100</f>
        <v>#DIV/0!</v>
      </c>
      <c r="L199" s="2">
        <f>_xlfn.STDEV.P(Table112[[#This Row],[Estimated costs 1]:[Estimated costs 20]])</f>
        <v>0</v>
      </c>
      <c r="M199" s="2" t="e">
        <f>Table112[[#This Row],[Dev]]/Table112[[#This Row],[Mean]]*100</f>
        <v>#DIV/0!</v>
      </c>
      <c r="N199" s="2">
        <f>Table112[[#This Row],[Estimated costs 1]]-Table112[[#This Row],[Actual cost]]</f>
        <v>0</v>
      </c>
      <c r="O199" s="2" t="e">
        <f>Table112[[#This Row],[Diff 1]]/Table112[[#This Row],[Actual cost]]*100</f>
        <v>#DIV/0!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  <row r="200" spans="1:35" hidden="1" x14ac:dyDescent="0.3">
      <c r="A200" t="s">
        <v>220</v>
      </c>
      <c r="B200">
        <v>198</v>
      </c>
      <c r="C200" t="str">
        <f>LEFT(Table112[[#This Row],[Contingency id]])</f>
        <v>B</v>
      </c>
      <c r="D200" s="1">
        <v>0</v>
      </c>
      <c r="E200">
        <v>1</v>
      </c>
      <c r="F200">
        <v>195</v>
      </c>
      <c r="G200">
        <v>103</v>
      </c>
      <c r="H200">
        <v>195</v>
      </c>
      <c r="I200" s="2">
        <v>0</v>
      </c>
      <c r="J200" s="2">
        <f>AVERAGE(Table112[[#This Row],[Estimated costs 1]:[Estimated costs 20]])</f>
        <v>0</v>
      </c>
      <c r="K200" s="2" t="e">
        <f>(Table112[[#This Row],[Mean]]-Table112[[#This Row],[Actual cost]])/Table112[[#This Row],[Actual cost]]*100</f>
        <v>#DIV/0!</v>
      </c>
      <c r="L200" s="2">
        <f>_xlfn.STDEV.P(Table112[[#This Row],[Estimated costs 1]:[Estimated costs 20]])</f>
        <v>0</v>
      </c>
      <c r="M200" s="2" t="e">
        <f>Table112[[#This Row],[Dev]]/Table112[[#This Row],[Mean]]*100</f>
        <v>#DIV/0!</v>
      </c>
      <c r="N200" s="2">
        <f>Table112[[#This Row],[Estimated costs 1]]-Table112[[#This Row],[Actual cost]]</f>
        <v>0</v>
      </c>
      <c r="O200" s="2" t="e">
        <f>Table112[[#This Row],[Diff 1]]/Table112[[#This Row],[Actual cost]]*100</f>
        <v>#DIV/0!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  <row r="201" spans="1:35" hidden="1" x14ac:dyDescent="0.3">
      <c r="A201" t="s">
        <v>221</v>
      </c>
      <c r="B201">
        <v>199</v>
      </c>
      <c r="C201" t="str">
        <f>LEFT(Table112[[#This Row],[Contingency id]])</f>
        <v>B</v>
      </c>
      <c r="D201" s="1">
        <v>0</v>
      </c>
      <c r="E201">
        <v>1</v>
      </c>
      <c r="F201">
        <v>712</v>
      </c>
      <c r="G201">
        <v>178</v>
      </c>
      <c r="H201">
        <v>712</v>
      </c>
      <c r="I201" s="2">
        <v>0</v>
      </c>
      <c r="J201" s="2">
        <f>AVERAGE(Table112[[#This Row],[Estimated costs 1]:[Estimated costs 20]])</f>
        <v>0</v>
      </c>
      <c r="K201" s="2" t="e">
        <f>(Table112[[#This Row],[Mean]]-Table112[[#This Row],[Actual cost]])/Table112[[#This Row],[Actual cost]]*100</f>
        <v>#DIV/0!</v>
      </c>
      <c r="L201" s="2">
        <f>_xlfn.STDEV.P(Table112[[#This Row],[Estimated costs 1]:[Estimated costs 20]])</f>
        <v>0</v>
      </c>
      <c r="M201" s="2" t="e">
        <f>Table112[[#This Row],[Dev]]/Table112[[#This Row],[Mean]]*100</f>
        <v>#DIV/0!</v>
      </c>
      <c r="N201" s="2">
        <f>Table112[[#This Row],[Estimated costs 1]]-Table112[[#This Row],[Actual cost]]</f>
        <v>0</v>
      </c>
      <c r="O201" s="2" t="e">
        <f>Table112[[#This Row],[Diff 1]]/Table112[[#This Row],[Actual cost]]*100</f>
        <v>#DIV/0!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</row>
    <row r="202" spans="1:35" hidden="1" x14ac:dyDescent="0.3">
      <c r="A202" t="s">
        <v>222</v>
      </c>
      <c r="B202">
        <v>200</v>
      </c>
      <c r="C202" t="str">
        <f>LEFT(Table112[[#This Row],[Contingency id]])</f>
        <v>B</v>
      </c>
      <c r="D202" s="1">
        <v>0</v>
      </c>
      <c r="E202">
        <v>1</v>
      </c>
      <c r="F202">
        <v>1084</v>
      </c>
      <c r="G202">
        <v>182</v>
      </c>
      <c r="H202">
        <v>1084</v>
      </c>
      <c r="I202" s="2">
        <v>0</v>
      </c>
      <c r="J202" s="2">
        <f>AVERAGE(Table112[[#This Row],[Estimated costs 1]:[Estimated costs 20]])</f>
        <v>0</v>
      </c>
      <c r="K202" s="2" t="e">
        <f>(Table112[[#This Row],[Mean]]-Table112[[#This Row],[Actual cost]])/Table112[[#This Row],[Actual cost]]*100</f>
        <v>#DIV/0!</v>
      </c>
      <c r="L202" s="2">
        <f>_xlfn.STDEV.P(Table112[[#This Row],[Estimated costs 1]:[Estimated costs 20]])</f>
        <v>0</v>
      </c>
      <c r="M202" s="2" t="e">
        <f>Table112[[#This Row],[Dev]]/Table112[[#This Row],[Mean]]*100</f>
        <v>#DIV/0!</v>
      </c>
      <c r="N202" s="2">
        <f>Table112[[#This Row],[Estimated costs 1]]-Table112[[#This Row],[Actual cost]]</f>
        <v>0</v>
      </c>
      <c r="O202" s="2" t="e">
        <f>Table112[[#This Row],[Diff 1]]/Table112[[#This Row],[Actual cost]]*100</f>
        <v>#DIV/0!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</row>
    <row r="203" spans="1:35" hidden="1" x14ac:dyDescent="0.3">
      <c r="A203" t="s">
        <v>223</v>
      </c>
      <c r="B203">
        <v>201</v>
      </c>
      <c r="C203" t="str">
        <f>LEFT(Table112[[#This Row],[Contingency id]])</f>
        <v>B</v>
      </c>
      <c r="D203" s="1">
        <v>0</v>
      </c>
      <c r="E203">
        <v>1</v>
      </c>
      <c r="F203">
        <v>1084</v>
      </c>
      <c r="G203">
        <v>188</v>
      </c>
      <c r="H203">
        <v>1084</v>
      </c>
      <c r="I203" s="2">
        <v>0</v>
      </c>
      <c r="J203" s="2">
        <f>AVERAGE(Table112[[#This Row],[Estimated costs 1]:[Estimated costs 20]])</f>
        <v>0</v>
      </c>
      <c r="K203" s="2" t="e">
        <f>(Table112[[#This Row],[Mean]]-Table112[[#This Row],[Actual cost]])/Table112[[#This Row],[Actual cost]]*100</f>
        <v>#DIV/0!</v>
      </c>
      <c r="L203" s="2">
        <f>_xlfn.STDEV.P(Table112[[#This Row],[Estimated costs 1]:[Estimated costs 20]])</f>
        <v>0</v>
      </c>
      <c r="M203" s="2" t="e">
        <f>Table112[[#This Row],[Dev]]/Table112[[#This Row],[Mean]]*100</f>
        <v>#DIV/0!</v>
      </c>
      <c r="N203" s="2">
        <f>Table112[[#This Row],[Estimated costs 1]]-Table112[[#This Row],[Actual cost]]</f>
        <v>0</v>
      </c>
      <c r="O203" s="2" t="e">
        <f>Table112[[#This Row],[Diff 1]]/Table112[[#This Row],[Actual cost]]*100</f>
        <v>#DIV/0!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</row>
    <row r="204" spans="1:35" hidden="1" x14ac:dyDescent="0.3">
      <c r="A204" t="s">
        <v>224</v>
      </c>
      <c r="B204">
        <v>202</v>
      </c>
      <c r="C204" t="str">
        <f>LEFT(Table112[[#This Row],[Contingency id]])</f>
        <v>B</v>
      </c>
      <c r="D204" s="1">
        <v>0</v>
      </c>
      <c r="E204">
        <v>1</v>
      </c>
      <c r="F204">
        <v>586</v>
      </c>
      <c r="G204">
        <v>168</v>
      </c>
      <c r="H204">
        <v>586</v>
      </c>
      <c r="I204" s="2">
        <v>0</v>
      </c>
      <c r="J204" s="2">
        <f>AVERAGE(Table112[[#This Row],[Estimated costs 1]:[Estimated costs 20]])</f>
        <v>0</v>
      </c>
      <c r="K204" s="2" t="e">
        <f>(Table112[[#This Row],[Mean]]-Table112[[#This Row],[Actual cost]])/Table112[[#This Row],[Actual cost]]*100</f>
        <v>#DIV/0!</v>
      </c>
      <c r="L204" s="2">
        <f>_xlfn.STDEV.P(Table112[[#This Row],[Estimated costs 1]:[Estimated costs 20]])</f>
        <v>0</v>
      </c>
      <c r="M204" s="2" t="e">
        <f>Table112[[#This Row],[Dev]]/Table112[[#This Row],[Mean]]*100</f>
        <v>#DIV/0!</v>
      </c>
      <c r="N204" s="2">
        <f>Table112[[#This Row],[Estimated costs 1]]-Table112[[#This Row],[Actual cost]]</f>
        <v>0</v>
      </c>
      <c r="O204" s="2" t="e">
        <f>Table112[[#This Row],[Diff 1]]/Table112[[#This Row],[Actual cost]]*100</f>
        <v>#DIV/0!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</row>
    <row r="205" spans="1:35" hidden="1" x14ac:dyDescent="0.3">
      <c r="A205" t="s">
        <v>225</v>
      </c>
      <c r="B205">
        <v>203</v>
      </c>
      <c r="C205" t="str">
        <f>LEFT(Table112[[#This Row],[Contingency id]])</f>
        <v>C</v>
      </c>
      <c r="D205" s="1">
        <v>0</v>
      </c>
      <c r="E205">
        <v>1</v>
      </c>
      <c r="F205">
        <v>650</v>
      </c>
      <c r="G205">
        <v>174</v>
      </c>
      <c r="H205">
        <v>650</v>
      </c>
      <c r="I205" s="2">
        <v>0</v>
      </c>
      <c r="J205" s="2">
        <f>AVERAGE(Table112[[#This Row],[Estimated costs 1]:[Estimated costs 20]])</f>
        <v>0</v>
      </c>
      <c r="K205" s="2" t="e">
        <f>(Table112[[#This Row],[Mean]]-Table112[[#This Row],[Actual cost]])/Table112[[#This Row],[Actual cost]]*100</f>
        <v>#DIV/0!</v>
      </c>
      <c r="L205" s="2">
        <f>_xlfn.STDEV.P(Table112[[#This Row],[Estimated costs 1]:[Estimated costs 20]])</f>
        <v>0</v>
      </c>
      <c r="M205" s="2" t="e">
        <f>Table112[[#This Row],[Dev]]/Table112[[#This Row],[Mean]]*100</f>
        <v>#DIV/0!</v>
      </c>
      <c r="N205" s="2">
        <f>Table112[[#This Row],[Estimated costs 1]]-Table112[[#This Row],[Actual cost]]</f>
        <v>0</v>
      </c>
      <c r="O205" s="2" t="e">
        <f>Table112[[#This Row],[Diff 1]]/Table112[[#This Row],[Actual cost]]*100</f>
        <v>#DIV/0!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</row>
    <row r="206" spans="1:35" hidden="1" x14ac:dyDescent="0.3">
      <c r="A206" t="s">
        <v>226</v>
      </c>
      <c r="B206">
        <v>204</v>
      </c>
      <c r="C206" t="str">
        <f>LEFT(Table112[[#This Row],[Contingency id]])</f>
        <v>C</v>
      </c>
      <c r="D206" s="1">
        <v>0</v>
      </c>
      <c r="E206">
        <v>1</v>
      </c>
      <c r="F206">
        <v>568</v>
      </c>
      <c r="G206">
        <v>162</v>
      </c>
      <c r="H206">
        <v>568</v>
      </c>
      <c r="I206" s="2">
        <v>0</v>
      </c>
      <c r="J206" s="2">
        <f>AVERAGE(Table112[[#This Row],[Estimated costs 1]:[Estimated costs 20]])</f>
        <v>0</v>
      </c>
      <c r="K206" s="2" t="e">
        <f>(Table112[[#This Row],[Mean]]-Table112[[#This Row],[Actual cost]])/Table112[[#This Row],[Actual cost]]*100</f>
        <v>#DIV/0!</v>
      </c>
      <c r="L206" s="2">
        <f>_xlfn.STDEV.P(Table112[[#This Row],[Estimated costs 1]:[Estimated costs 20]])</f>
        <v>0</v>
      </c>
      <c r="M206" s="2" t="e">
        <f>Table112[[#This Row],[Dev]]/Table112[[#This Row],[Mean]]*100</f>
        <v>#DIV/0!</v>
      </c>
      <c r="N206" s="2">
        <f>Table112[[#This Row],[Estimated costs 1]]-Table112[[#This Row],[Actual cost]]</f>
        <v>0</v>
      </c>
      <c r="O206" s="2" t="e">
        <f>Table112[[#This Row],[Diff 1]]/Table112[[#This Row],[Actual cost]]*100</f>
        <v>#DIV/0!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</row>
    <row r="207" spans="1:35" hidden="1" x14ac:dyDescent="0.3">
      <c r="A207" t="s">
        <v>227</v>
      </c>
      <c r="B207">
        <v>205</v>
      </c>
      <c r="C207" t="str">
        <f>LEFT(Table112[[#This Row],[Contingency id]])</f>
        <v>C</v>
      </c>
      <c r="D207" s="1">
        <v>0</v>
      </c>
      <c r="E207">
        <v>1</v>
      </c>
      <c r="F207">
        <v>568</v>
      </c>
      <c r="G207">
        <v>161</v>
      </c>
      <c r="H207">
        <v>568</v>
      </c>
      <c r="I207" s="2">
        <v>0</v>
      </c>
      <c r="J207" s="2">
        <f>AVERAGE(Table112[[#This Row],[Estimated costs 1]:[Estimated costs 20]])</f>
        <v>0</v>
      </c>
      <c r="K207" s="2" t="e">
        <f>(Table112[[#This Row],[Mean]]-Table112[[#This Row],[Actual cost]])/Table112[[#This Row],[Actual cost]]*100</f>
        <v>#DIV/0!</v>
      </c>
      <c r="L207" s="2">
        <f>_xlfn.STDEV.P(Table112[[#This Row],[Estimated costs 1]:[Estimated costs 20]])</f>
        <v>0</v>
      </c>
      <c r="M207" s="2" t="e">
        <f>Table112[[#This Row],[Dev]]/Table112[[#This Row],[Mean]]*100</f>
        <v>#DIV/0!</v>
      </c>
      <c r="N207" s="2">
        <f>Table112[[#This Row],[Estimated costs 1]]-Table112[[#This Row],[Actual cost]]</f>
        <v>0</v>
      </c>
      <c r="O207" s="2" t="e">
        <f>Table112[[#This Row],[Diff 1]]/Table112[[#This Row],[Actual cost]]*100</f>
        <v>#DIV/0!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</row>
    <row r="208" spans="1:35" hidden="1" x14ac:dyDescent="0.3">
      <c r="A208" t="s">
        <v>228</v>
      </c>
      <c r="B208">
        <v>206</v>
      </c>
      <c r="C208" t="str">
        <f>LEFT(Table112[[#This Row],[Contingency id]])</f>
        <v>C</v>
      </c>
      <c r="D208" s="1">
        <v>0</v>
      </c>
      <c r="E208">
        <v>1</v>
      </c>
      <c r="F208">
        <v>650</v>
      </c>
      <c r="G208">
        <v>158</v>
      </c>
      <c r="H208">
        <v>650</v>
      </c>
      <c r="I208" s="2">
        <v>0</v>
      </c>
      <c r="J208" s="2">
        <f>AVERAGE(Table112[[#This Row],[Estimated costs 1]:[Estimated costs 20]])</f>
        <v>0</v>
      </c>
      <c r="K208" s="2" t="e">
        <f>(Table112[[#This Row],[Mean]]-Table112[[#This Row],[Actual cost]])/Table112[[#This Row],[Actual cost]]*100</f>
        <v>#DIV/0!</v>
      </c>
      <c r="L208" s="2">
        <f>_xlfn.STDEV.P(Table112[[#This Row],[Estimated costs 1]:[Estimated costs 20]])</f>
        <v>0</v>
      </c>
      <c r="M208" s="2" t="e">
        <f>Table112[[#This Row],[Dev]]/Table112[[#This Row],[Mean]]*100</f>
        <v>#DIV/0!</v>
      </c>
      <c r="N208" s="2">
        <f>Table112[[#This Row],[Estimated costs 1]]-Table112[[#This Row],[Actual cost]]</f>
        <v>0</v>
      </c>
      <c r="O208" s="2" t="e">
        <f>Table112[[#This Row],[Diff 1]]/Table112[[#This Row],[Actual cost]]*100</f>
        <v>#DIV/0!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</row>
    <row r="209" spans="1:35" hidden="1" x14ac:dyDescent="0.3">
      <c r="A209" t="s">
        <v>229</v>
      </c>
      <c r="B209">
        <v>207</v>
      </c>
      <c r="C209" t="str">
        <f>LEFT(Table112[[#This Row],[Contingency id]])</f>
        <v>C</v>
      </c>
      <c r="D209" s="1">
        <v>0</v>
      </c>
      <c r="E209">
        <v>1</v>
      </c>
      <c r="F209">
        <v>1324</v>
      </c>
      <c r="G209">
        <v>192</v>
      </c>
      <c r="H209">
        <v>1324</v>
      </c>
      <c r="I209" s="2">
        <v>0</v>
      </c>
      <c r="J209" s="2">
        <f>AVERAGE(Table112[[#This Row],[Estimated costs 1]:[Estimated costs 20]])</f>
        <v>0</v>
      </c>
      <c r="K209" s="2" t="e">
        <f>(Table112[[#This Row],[Mean]]-Table112[[#This Row],[Actual cost]])/Table112[[#This Row],[Actual cost]]*100</f>
        <v>#DIV/0!</v>
      </c>
      <c r="L209" s="2">
        <f>_xlfn.STDEV.P(Table112[[#This Row],[Estimated costs 1]:[Estimated costs 20]])</f>
        <v>0</v>
      </c>
      <c r="M209" s="2" t="e">
        <f>Table112[[#This Row],[Dev]]/Table112[[#This Row],[Mean]]*100</f>
        <v>#DIV/0!</v>
      </c>
      <c r="N209" s="2">
        <f>Table112[[#This Row],[Estimated costs 1]]-Table112[[#This Row],[Actual cost]]</f>
        <v>0</v>
      </c>
      <c r="O209" s="2" t="e">
        <f>Table112[[#This Row],[Diff 1]]/Table112[[#This Row],[Actual cost]]*100</f>
        <v>#DIV/0!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</row>
    <row r="210" spans="1:35" hidden="1" x14ac:dyDescent="0.3">
      <c r="A210" t="s">
        <v>230</v>
      </c>
      <c r="B210">
        <v>208</v>
      </c>
      <c r="C210" t="str">
        <f>LEFT(Table112[[#This Row],[Contingency id]])</f>
        <v>C</v>
      </c>
      <c r="D210" s="1">
        <v>0</v>
      </c>
      <c r="E210">
        <v>1</v>
      </c>
      <c r="F210">
        <v>530</v>
      </c>
      <c r="G210">
        <v>156</v>
      </c>
      <c r="H210">
        <v>530</v>
      </c>
      <c r="I210" s="2">
        <v>0</v>
      </c>
      <c r="J210" s="2">
        <f>AVERAGE(Table112[[#This Row],[Estimated costs 1]:[Estimated costs 20]])</f>
        <v>0</v>
      </c>
      <c r="K210" s="2" t="e">
        <f>(Table112[[#This Row],[Mean]]-Table112[[#This Row],[Actual cost]])/Table112[[#This Row],[Actual cost]]*100</f>
        <v>#DIV/0!</v>
      </c>
      <c r="L210" s="2">
        <f>_xlfn.STDEV.P(Table112[[#This Row],[Estimated costs 1]:[Estimated costs 20]])</f>
        <v>0</v>
      </c>
      <c r="M210" s="2" t="e">
        <f>Table112[[#This Row],[Dev]]/Table112[[#This Row],[Mean]]*100</f>
        <v>#DIV/0!</v>
      </c>
      <c r="N210" s="2">
        <f>Table112[[#This Row],[Estimated costs 1]]-Table112[[#This Row],[Actual cost]]</f>
        <v>0</v>
      </c>
      <c r="O210" s="2" t="e">
        <f>Table112[[#This Row],[Diff 1]]/Table112[[#This Row],[Actual cost]]*100</f>
        <v>#DIV/0!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</row>
    <row r="211" spans="1:35" hidden="1" x14ac:dyDescent="0.3">
      <c r="A211" t="s">
        <v>231</v>
      </c>
      <c r="B211">
        <v>209</v>
      </c>
      <c r="C211" t="str">
        <f>LEFT(Table112[[#This Row],[Contingency id]])</f>
        <v>C</v>
      </c>
      <c r="D211" s="1">
        <v>0</v>
      </c>
      <c r="E211">
        <v>1</v>
      </c>
      <c r="F211">
        <v>241</v>
      </c>
      <c r="G211">
        <v>106</v>
      </c>
      <c r="H211">
        <v>241</v>
      </c>
      <c r="I211" s="2">
        <v>0</v>
      </c>
      <c r="J211" s="2">
        <f>AVERAGE(Table112[[#This Row],[Estimated costs 1]:[Estimated costs 20]])</f>
        <v>0</v>
      </c>
      <c r="K211" s="2" t="e">
        <f>(Table112[[#This Row],[Mean]]-Table112[[#This Row],[Actual cost]])/Table112[[#This Row],[Actual cost]]*100</f>
        <v>#DIV/0!</v>
      </c>
      <c r="L211" s="2">
        <f>_xlfn.STDEV.P(Table112[[#This Row],[Estimated costs 1]:[Estimated costs 20]])</f>
        <v>0</v>
      </c>
      <c r="M211" s="2" t="e">
        <f>Table112[[#This Row],[Dev]]/Table112[[#This Row],[Mean]]*100</f>
        <v>#DIV/0!</v>
      </c>
      <c r="N211" s="2">
        <f>Table112[[#This Row],[Estimated costs 1]]-Table112[[#This Row],[Actual cost]]</f>
        <v>0</v>
      </c>
      <c r="O211" s="2" t="e">
        <f>Table112[[#This Row],[Diff 1]]/Table112[[#This Row],[Actual cost]]*100</f>
        <v>#DIV/0!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</row>
    <row r="212" spans="1:35" hidden="1" x14ac:dyDescent="0.3">
      <c r="A212" t="s">
        <v>232</v>
      </c>
      <c r="B212">
        <v>210</v>
      </c>
      <c r="C212" t="str">
        <f>LEFT(Table112[[#This Row],[Contingency id]])</f>
        <v>C</v>
      </c>
      <c r="D212" s="1">
        <v>0</v>
      </c>
      <c r="E212">
        <v>1</v>
      </c>
      <c r="F212">
        <v>241</v>
      </c>
      <c r="G212">
        <v>113</v>
      </c>
      <c r="H212">
        <v>241</v>
      </c>
      <c r="I212" s="2">
        <v>0</v>
      </c>
      <c r="J212" s="2">
        <f>AVERAGE(Table112[[#This Row],[Estimated costs 1]:[Estimated costs 20]])</f>
        <v>0</v>
      </c>
      <c r="K212" s="2" t="e">
        <f>(Table112[[#This Row],[Mean]]-Table112[[#This Row],[Actual cost]])/Table112[[#This Row],[Actual cost]]*100</f>
        <v>#DIV/0!</v>
      </c>
      <c r="L212" s="2">
        <f>_xlfn.STDEV.P(Table112[[#This Row],[Estimated costs 1]:[Estimated costs 20]])</f>
        <v>0</v>
      </c>
      <c r="M212" s="2" t="e">
        <f>Table112[[#This Row],[Dev]]/Table112[[#This Row],[Mean]]*100</f>
        <v>#DIV/0!</v>
      </c>
      <c r="N212" s="2">
        <f>Table112[[#This Row],[Estimated costs 1]]-Table112[[#This Row],[Actual cost]]</f>
        <v>0</v>
      </c>
      <c r="O212" s="2" t="e">
        <f>Table112[[#This Row],[Diff 1]]/Table112[[#This Row],[Actual cost]]*100</f>
        <v>#DIV/0!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</row>
    <row r="213" spans="1:35" hidden="1" x14ac:dyDescent="0.3">
      <c r="A213" t="s">
        <v>233</v>
      </c>
      <c r="B213">
        <v>211</v>
      </c>
      <c r="C213" t="str">
        <f>LEFT(Table112[[#This Row],[Contingency id]])</f>
        <v>C</v>
      </c>
      <c r="D213" s="1">
        <v>0</v>
      </c>
      <c r="E213">
        <v>1</v>
      </c>
      <c r="F213">
        <v>1343</v>
      </c>
      <c r="G213">
        <v>197</v>
      </c>
      <c r="H213">
        <v>1343</v>
      </c>
      <c r="I213" s="2">
        <v>0</v>
      </c>
      <c r="J213" s="2">
        <f>AVERAGE(Table112[[#This Row],[Estimated costs 1]:[Estimated costs 20]])</f>
        <v>0</v>
      </c>
      <c r="K213" s="2" t="e">
        <f>(Table112[[#This Row],[Mean]]-Table112[[#This Row],[Actual cost]])/Table112[[#This Row],[Actual cost]]*100</f>
        <v>#DIV/0!</v>
      </c>
      <c r="L213" s="2">
        <f>_xlfn.STDEV.P(Table112[[#This Row],[Estimated costs 1]:[Estimated costs 20]])</f>
        <v>0</v>
      </c>
      <c r="M213" s="2" t="e">
        <f>Table112[[#This Row],[Dev]]/Table112[[#This Row],[Mean]]*100</f>
        <v>#DIV/0!</v>
      </c>
      <c r="N213" s="2">
        <f>Table112[[#This Row],[Estimated costs 1]]-Table112[[#This Row],[Actual cost]]</f>
        <v>0</v>
      </c>
      <c r="O213" s="2" t="e">
        <f>Table112[[#This Row],[Diff 1]]/Table112[[#This Row],[Actual cost]]*100</f>
        <v>#DIV/0!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</row>
    <row r="214" spans="1:35" hidden="1" x14ac:dyDescent="0.3">
      <c r="A214" t="s">
        <v>234</v>
      </c>
      <c r="B214">
        <v>212</v>
      </c>
      <c r="C214" t="str">
        <f>LEFT(Table112[[#This Row],[Contingency id]])</f>
        <v>C</v>
      </c>
      <c r="D214" s="1">
        <v>0</v>
      </c>
      <c r="E214">
        <v>1</v>
      </c>
      <c r="F214">
        <v>1343</v>
      </c>
      <c r="G214">
        <v>192</v>
      </c>
      <c r="H214">
        <v>1343</v>
      </c>
      <c r="I214" s="2">
        <v>0</v>
      </c>
      <c r="J214" s="2">
        <f>AVERAGE(Table112[[#This Row],[Estimated costs 1]:[Estimated costs 20]])</f>
        <v>0</v>
      </c>
      <c r="K214" s="2" t="e">
        <f>(Table112[[#This Row],[Mean]]-Table112[[#This Row],[Actual cost]])/Table112[[#This Row],[Actual cost]]*100</f>
        <v>#DIV/0!</v>
      </c>
      <c r="L214" s="2">
        <f>_xlfn.STDEV.P(Table112[[#This Row],[Estimated costs 1]:[Estimated costs 20]])</f>
        <v>0</v>
      </c>
      <c r="M214" s="2" t="e">
        <f>Table112[[#This Row],[Dev]]/Table112[[#This Row],[Mean]]*100</f>
        <v>#DIV/0!</v>
      </c>
      <c r="N214" s="2">
        <f>Table112[[#This Row],[Estimated costs 1]]-Table112[[#This Row],[Actual cost]]</f>
        <v>0</v>
      </c>
      <c r="O214" s="2" t="e">
        <f>Table112[[#This Row],[Diff 1]]/Table112[[#This Row],[Actual cost]]*100</f>
        <v>#DIV/0!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</row>
    <row r="215" spans="1:35" hidden="1" x14ac:dyDescent="0.3">
      <c r="A215" t="s">
        <v>235</v>
      </c>
      <c r="B215">
        <v>213</v>
      </c>
      <c r="C215" t="str">
        <f>LEFT(Table112[[#This Row],[Contingency id]])</f>
        <v>C</v>
      </c>
      <c r="D215" s="1">
        <v>0</v>
      </c>
      <c r="E215">
        <v>1</v>
      </c>
      <c r="F215">
        <v>712</v>
      </c>
      <c r="G215">
        <v>172</v>
      </c>
      <c r="H215">
        <v>712</v>
      </c>
      <c r="I215" s="2">
        <v>0</v>
      </c>
      <c r="J215" s="2">
        <f>AVERAGE(Table112[[#This Row],[Estimated costs 1]:[Estimated costs 20]])</f>
        <v>0</v>
      </c>
      <c r="K215" s="2" t="e">
        <f>(Table112[[#This Row],[Mean]]-Table112[[#This Row],[Actual cost]])/Table112[[#This Row],[Actual cost]]*100</f>
        <v>#DIV/0!</v>
      </c>
      <c r="L215" s="2">
        <f>_xlfn.STDEV.P(Table112[[#This Row],[Estimated costs 1]:[Estimated costs 20]])</f>
        <v>0</v>
      </c>
      <c r="M215" s="2" t="e">
        <f>Table112[[#This Row],[Dev]]/Table112[[#This Row],[Mean]]*100</f>
        <v>#DIV/0!</v>
      </c>
      <c r="N215" s="2">
        <f>Table112[[#This Row],[Estimated costs 1]]-Table112[[#This Row],[Actual cost]]</f>
        <v>0</v>
      </c>
      <c r="O215" s="2" t="e">
        <f>Table112[[#This Row],[Diff 1]]/Table112[[#This Row],[Actual cost]]*100</f>
        <v>#DIV/0!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</row>
    <row r="216" spans="1:35" hidden="1" x14ac:dyDescent="0.3">
      <c r="A216" t="s">
        <v>236</v>
      </c>
      <c r="B216">
        <v>214</v>
      </c>
      <c r="C216" t="str">
        <f>LEFT(Table112[[#This Row],[Contingency id]])</f>
        <v>C</v>
      </c>
      <c r="D216" s="1">
        <v>0</v>
      </c>
      <c r="E216">
        <v>1</v>
      </c>
      <c r="F216">
        <v>712</v>
      </c>
      <c r="G216">
        <v>172</v>
      </c>
      <c r="H216">
        <v>712</v>
      </c>
      <c r="I216" s="2">
        <v>0</v>
      </c>
      <c r="J216" s="2">
        <f>AVERAGE(Table112[[#This Row],[Estimated costs 1]:[Estimated costs 20]])</f>
        <v>0</v>
      </c>
      <c r="K216" s="2" t="e">
        <f>(Table112[[#This Row],[Mean]]-Table112[[#This Row],[Actual cost]])/Table112[[#This Row],[Actual cost]]*100</f>
        <v>#DIV/0!</v>
      </c>
      <c r="L216" s="2">
        <f>_xlfn.STDEV.P(Table112[[#This Row],[Estimated costs 1]:[Estimated costs 20]])</f>
        <v>0</v>
      </c>
      <c r="M216" s="2" t="e">
        <f>Table112[[#This Row],[Dev]]/Table112[[#This Row],[Mean]]*100</f>
        <v>#DIV/0!</v>
      </c>
      <c r="N216" s="2">
        <f>Table112[[#This Row],[Estimated costs 1]]-Table112[[#This Row],[Actual cost]]</f>
        <v>0</v>
      </c>
      <c r="O216" s="2" t="e">
        <f>Table112[[#This Row],[Diff 1]]/Table112[[#This Row],[Actual cost]]*100</f>
        <v>#DIV/0!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</row>
    <row r="217" spans="1:35" hidden="1" x14ac:dyDescent="0.3">
      <c r="A217" t="s">
        <v>237</v>
      </c>
      <c r="B217">
        <v>215</v>
      </c>
      <c r="C217" t="str">
        <f>LEFT(Table112[[#This Row],[Contingency id]])</f>
        <v>C</v>
      </c>
      <c r="D217" s="1">
        <v>0</v>
      </c>
      <c r="E217">
        <v>1</v>
      </c>
      <c r="F217">
        <v>352</v>
      </c>
      <c r="G217">
        <v>137</v>
      </c>
      <c r="H217">
        <v>352</v>
      </c>
      <c r="I217" s="2">
        <v>0</v>
      </c>
      <c r="J217" s="2">
        <f>AVERAGE(Table112[[#This Row],[Estimated costs 1]:[Estimated costs 20]])</f>
        <v>0</v>
      </c>
      <c r="K217" s="2" t="e">
        <f>(Table112[[#This Row],[Mean]]-Table112[[#This Row],[Actual cost]])/Table112[[#This Row],[Actual cost]]*100</f>
        <v>#DIV/0!</v>
      </c>
      <c r="L217" s="2">
        <f>_xlfn.STDEV.P(Table112[[#This Row],[Estimated costs 1]:[Estimated costs 20]])</f>
        <v>0</v>
      </c>
      <c r="M217" s="2" t="e">
        <f>Table112[[#This Row],[Dev]]/Table112[[#This Row],[Mean]]*100</f>
        <v>#DIV/0!</v>
      </c>
      <c r="N217" s="2">
        <f>Table112[[#This Row],[Estimated costs 1]]-Table112[[#This Row],[Actual cost]]</f>
        <v>0</v>
      </c>
      <c r="O217" s="2" t="e">
        <f>Table112[[#This Row],[Diff 1]]/Table112[[#This Row],[Actual cost]]*100</f>
        <v>#DIV/0!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</row>
    <row r="218" spans="1:35" hidden="1" x14ac:dyDescent="0.3">
      <c r="A218" t="s">
        <v>238</v>
      </c>
      <c r="B218">
        <v>216</v>
      </c>
      <c r="C218" t="str">
        <f>LEFT(Table112[[#This Row],[Contingency id]])</f>
        <v>C</v>
      </c>
      <c r="D218" s="1">
        <v>0</v>
      </c>
      <c r="E218">
        <v>1</v>
      </c>
      <c r="F218">
        <v>352</v>
      </c>
      <c r="G218">
        <v>131</v>
      </c>
      <c r="H218">
        <v>352</v>
      </c>
      <c r="I218" s="2">
        <v>0</v>
      </c>
      <c r="J218" s="2">
        <f>AVERAGE(Table112[[#This Row],[Estimated costs 1]:[Estimated costs 20]])</f>
        <v>0</v>
      </c>
      <c r="K218" s="2" t="e">
        <f>(Table112[[#This Row],[Mean]]-Table112[[#This Row],[Actual cost]])/Table112[[#This Row],[Actual cost]]*100</f>
        <v>#DIV/0!</v>
      </c>
      <c r="L218" s="2">
        <f>_xlfn.STDEV.P(Table112[[#This Row],[Estimated costs 1]:[Estimated costs 20]])</f>
        <v>0</v>
      </c>
      <c r="M218" s="2" t="e">
        <f>Table112[[#This Row],[Dev]]/Table112[[#This Row],[Mean]]*100</f>
        <v>#DIV/0!</v>
      </c>
      <c r="N218" s="2">
        <f>Table112[[#This Row],[Estimated costs 1]]-Table112[[#This Row],[Actual cost]]</f>
        <v>0</v>
      </c>
      <c r="O218" s="2" t="e">
        <f>Table112[[#This Row],[Diff 1]]/Table112[[#This Row],[Actual cost]]*100</f>
        <v>#DIV/0!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</row>
    <row r="219" spans="1:35" hidden="1" x14ac:dyDescent="0.3">
      <c r="A219" t="s">
        <v>239</v>
      </c>
      <c r="B219">
        <v>217</v>
      </c>
      <c r="C219" t="str">
        <f>LEFT(Table112[[#This Row],[Contingency id]])</f>
        <v>C</v>
      </c>
      <c r="D219" s="1">
        <v>0</v>
      </c>
      <c r="E219">
        <v>1</v>
      </c>
      <c r="F219">
        <v>314</v>
      </c>
      <c r="G219">
        <v>122</v>
      </c>
      <c r="H219">
        <v>314</v>
      </c>
      <c r="I219" s="2">
        <v>0</v>
      </c>
      <c r="J219" s="2">
        <f>AVERAGE(Table112[[#This Row],[Estimated costs 1]:[Estimated costs 20]])</f>
        <v>0</v>
      </c>
      <c r="K219" s="2" t="e">
        <f>(Table112[[#This Row],[Mean]]-Table112[[#This Row],[Actual cost]])/Table112[[#This Row],[Actual cost]]*100</f>
        <v>#DIV/0!</v>
      </c>
      <c r="L219" s="2">
        <f>_xlfn.STDEV.P(Table112[[#This Row],[Estimated costs 1]:[Estimated costs 20]])</f>
        <v>0</v>
      </c>
      <c r="M219" s="2" t="e">
        <f>Table112[[#This Row],[Dev]]/Table112[[#This Row],[Mean]]*100</f>
        <v>#DIV/0!</v>
      </c>
      <c r="N219" s="2">
        <f>Table112[[#This Row],[Estimated costs 1]]-Table112[[#This Row],[Actual cost]]</f>
        <v>0</v>
      </c>
      <c r="O219" s="2" t="e">
        <f>Table112[[#This Row],[Diff 1]]/Table112[[#This Row],[Actual cost]]*100</f>
        <v>#DIV/0!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</row>
    <row r="220" spans="1:35" hidden="1" x14ac:dyDescent="0.3">
      <c r="A220" t="s">
        <v>240</v>
      </c>
      <c r="B220">
        <v>218</v>
      </c>
      <c r="C220" t="str">
        <f>LEFT(Table112[[#This Row],[Contingency id]])</f>
        <v>C</v>
      </c>
      <c r="D220" s="1">
        <v>0</v>
      </c>
      <c r="E220">
        <v>1</v>
      </c>
      <c r="F220">
        <v>314</v>
      </c>
      <c r="G220">
        <v>136</v>
      </c>
      <c r="H220">
        <v>314</v>
      </c>
      <c r="I220" s="2">
        <v>0</v>
      </c>
      <c r="J220" s="2">
        <f>AVERAGE(Table112[[#This Row],[Estimated costs 1]:[Estimated costs 20]])</f>
        <v>0</v>
      </c>
      <c r="K220" s="2" t="e">
        <f>(Table112[[#This Row],[Mean]]-Table112[[#This Row],[Actual cost]])/Table112[[#This Row],[Actual cost]]*100</f>
        <v>#DIV/0!</v>
      </c>
      <c r="L220" s="2">
        <f>_xlfn.STDEV.P(Table112[[#This Row],[Estimated costs 1]:[Estimated costs 20]])</f>
        <v>0</v>
      </c>
      <c r="M220" s="2" t="e">
        <f>Table112[[#This Row],[Dev]]/Table112[[#This Row],[Mean]]*100</f>
        <v>#DIV/0!</v>
      </c>
      <c r="N220" s="2">
        <f>Table112[[#This Row],[Estimated costs 1]]-Table112[[#This Row],[Actual cost]]</f>
        <v>0</v>
      </c>
      <c r="O220" s="2" t="e">
        <f>Table112[[#This Row],[Diff 1]]/Table112[[#This Row],[Actual cost]]*100</f>
        <v>#DIV/0!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</row>
    <row r="221" spans="1:35" hidden="1" x14ac:dyDescent="0.3">
      <c r="A221" t="s">
        <v>241</v>
      </c>
      <c r="B221">
        <v>219</v>
      </c>
      <c r="C221" t="str">
        <f>LEFT(Table112[[#This Row],[Contingency id]])</f>
        <v>C</v>
      </c>
      <c r="D221" s="1">
        <v>0</v>
      </c>
      <c r="E221">
        <v>1</v>
      </c>
      <c r="F221">
        <v>195</v>
      </c>
      <c r="G221">
        <v>95</v>
      </c>
      <c r="H221">
        <v>195</v>
      </c>
      <c r="I221" s="2">
        <v>0</v>
      </c>
      <c r="J221" s="2">
        <f>AVERAGE(Table112[[#This Row],[Estimated costs 1]:[Estimated costs 20]])</f>
        <v>0</v>
      </c>
      <c r="K221" s="2" t="e">
        <f>(Table112[[#This Row],[Mean]]-Table112[[#This Row],[Actual cost]])/Table112[[#This Row],[Actual cost]]*100</f>
        <v>#DIV/0!</v>
      </c>
      <c r="L221" s="2">
        <f>_xlfn.STDEV.P(Table112[[#This Row],[Estimated costs 1]:[Estimated costs 20]])</f>
        <v>0</v>
      </c>
      <c r="M221" s="2" t="e">
        <f>Table112[[#This Row],[Dev]]/Table112[[#This Row],[Mean]]*100</f>
        <v>#DIV/0!</v>
      </c>
      <c r="N221" s="2">
        <f>Table112[[#This Row],[Estimated costs 1]]-Table112[[#This Row],[Actual cost]]</f>
        <v>0</v>
      </c>
      <c r="O221" s="2" t="e">
        <f>Table112[[#This Row],[Diff 1]]/Table112[[#This Row],[Actual cost]]*100</f>
        <v>#DIV/0!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</row>
    <row r="222" spans="1:35" hidden="1" x14ac:dyDescent="0.3">
      <c r="A222" t="s">
        <v>242</v>
      </c>
      <c r="B222">
        <v>220</v>
      </c>
      <c r="C222" t="str">
        <f>LEFT(Table112[[#This Row],[Contingency id]])</f>
        <v>C</v>
      </c>
      <c r="D222" s="1">
        <v>0</v>
      </c>
      <c r="E222">
        <v>1</v>
      </c>
      <c r="F222">
        <v>195</v>
      </c>
      <c r="G222">
        <v>108</v>
      </c>
      <c r="H222">
        <v>195</v>
      </c>
      <c r="I222" s="2">
        <v>0</v>
      </c>
      <c r="J222" s="2">
        <f>AVERAGE(Table112[[#This Row],[Estimated costs 1]:[Estimated costs 20]])</f>
        <v>0</v>
      </c>
      <c r="K222" s="2" t="e">
        <f>(Table112[[#This Row],[Mean]]-Table112[[#This Row],[Actual cost]])/Table112[[#This Row],[Actual cost]]*100</f>
        <v>#DIV/0!</v>
      </c>
      <c r="L222" s="2">
        <f>_xlfn.STDEV.P(Table112[[#This Row],[Estimated costs 1]:[Estimated costs 20]])</f>
        <v>0</v>
      </c>
      <c r="M222" s="2" t="e">
        <f>Table112[[#This Row],[Dev]]/Table112[[#This Row],[Mean]]*100</f>
        <v>#DIV/0!</v>
      </c>
      <c r="N222" s="2">
        <f>Table112[[#This Row],[Estimated costs 1]]-Table112[[#This Row],[Actual cost]]</f>
        <v>0</v>
      </c>
      <c r="O222" s="2" t="e">
        <f>Table112[[#This Row],[Diff 1]]/Table112[[#This Row],[Actual cost]]*100</f>
        <v>#DIV/0!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</row>
    <row r="223" spans="1:35" hidden="1" x14ac:dyDescent="0.3">
      <c r="A223" t="s">
        <v>243</v>
      </c>
      <c r="B223">
        <v>221</v>
      </c>
      <c r="C223" t="str">
        <f>LEFT(Table112[[#This Row],[Contingency id]])</f>
        <v>C</v>
      </c>
      <c r="D223" s="1">
        <v>0</v>
      </c>
      <c r="E223">
        <v>1</v>
      </c>
      <c r="F223">
        <v>1442</v>
      </c>
      <c r="G223">
        <v>199</v>
      </c>
      <c r="H223">
        <v>1442</v>
      </c>
      <c r="I223" s="2">
        <v>0</v>
      </c>
      <c r="J223" s="2">
        <f>AVERAGE(Table112[[#This Row],[Estimated costs 1]:[Estimated costs 20]])</f>
        <v>0</v>
      </c>
      <c r="K223" s="2" t="e">
        <f>(Table112[[#This Row],[Mean]]-Table112[[#This Row],[Actual cost]])/Table112[[#This Row],[Actual cost]]*100</f>
        <v>#DIV/0!</v>
      </c>
      <c r="L223" s="2">
        <f>_xlfn.STDEV.P(Table112[[#This Row],[Estimated costs 1]:[Estimated costs 20]])</f>
        <v>0</v>
      </c>
      <c r="M223" s="2" t="e">
        <f>Table112[[#This Row],[Dev]]/Table112[[#This Row],[Mean]]*100</f>
        <v>#DIV/0!</v>
      </c>
      <c r="N223" s="2">
        <f>Table112[[#This Row],[Estimated costs 1]]-Table112[[#This Row],[Actual cost]]</f>
        <v>0</v>
      </c>
      <c r="O223" s="2" t="e">
        <f>Table112[[#This Row],[Diff 1]]/Table112[[#This Row],[Actual cost]]*100</f>
        <v>#DIV/0!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</row>
    <row r="224" spans="1:35" hidden="1" x14ac:dyDescent="0.3">
      <c r="A224" t="s">
        <v>244</v>
      </c>
      <c r="B224">
        <v>222</v>
      </c>
      <c r="C224" t="str">
        <f>LEFT(Table112[[#This Row],[Contingency id]])</f>
        <v>C</v>
      </c>
      <c r="D224" s="1">
        <v>0</v>
      </c>
      <c r="E224">
        <v>1</v>
      </c>
      <c r="F224">
        <v>1441</v>
      </c>
      <c r="G224">
        <v>195</v>
      </c>
      <c r="H224">
        <v>1441</v>
      </c>
      <c r="I224" s="2">
        <v>0</v>
      </c>
      <c r="J224" s="2">
        <f>AVERAGE(Table112[[#This Row],[Estimated costs 1]:[Estimated costs 20]])</f>
        <v>0</v>
      </c>
      <c r="K224" s="2" t="e">
        <f>(Table112[[#This Row],[Mean]]-Table112[[#This Row],[Actual cost]])/Table112[[#This Row],[Actual cost]]*100</f>
        <v>#DIV/0!</v>
      </c>
      <c r="L224" s="2">
        <f>_xlfn.STDEV.P(Table112[[#This Row],[Estimated costs 1]:[Estimated costs 20]])</f>
        <v>0</v>
      </c>
      <c r="M224" s="2" t="e">
        <f>Table112[[#This Row],[Dev]]/Table112[[#This Row],[Mean]]*100</f>
        <v>#DIV/0!</v>
      </c>
      <c r="N224" s="2">
        <f>Table112[[#This Row],[Estimated costs 1]]-Table112[[#This Row],[Actual cost]]</f>
        <v>0</v>
      </c>
      <c r="O224" s="2" t="e">
        <f>Table112[[#This Row],[Diff 1]]/Table112[[#This Row],[Actual cost]]*100</f>
        <v>#DIV/0!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</row>
    <row r="225" spans="1:35" hidden="1" x14ac:dyDescent="0.3">
      <c r="A225" t="s">
        <v>245</v>
      </c>
      <c r="B225">
        <v>223</v>
      </c>
      <c r="C225" t="str">
        <f>LEFT(Table112[[#This Row],[Contingency id]])</f>
        <v>C</v>
      </c>
      <c r="D225" s="1">
        <v>0</v>
      </c>
      <c r="E225">
        <v>1</v>
      </c>
      <c r="F225">
        <v>712</v>
      </c>
      <c r="G225">
        <v>171</v>
      </c>
      <c r="H225">
        <v>712</v>
      </c>
      <c r="I225" s="2">
        <v>0</v>
      </c>
      <c r="J225" s="2">
        <f>AVERAGE(Table112[[#This Row],[Estimated costs 1]:[Estimated costs 20]])</f>
        <v>0</v>
      </c>
      <c r="K225" s="2" t="e">
        <f>(Table112[[#This Row],[Mean]]-Table112[[#This Row],[Actual cost]])/Table112[[#This Row],[Actual cost]]*100</f>
        <v>#DIV/0!</v>
      </c>
      <c r="L225" s="2">
        <f>_xlfn.STDEV.P(Table112[[#This Row],[Estimated costs 1]:[Estimated costs 20]])</f>
        <v>0</v>
      </c>
      <c r="M225" s="2" t="e">
        <f>Table112[[#This Row],[Dev]]/Table112[[#This Row],[Mean]]*100</f>
        <v>#DIV/0!</v>
      </c>
      <c r="N225" s="2">
        <f>Table112[[#This Row],[Estimated costs 1]]-Table112[[#This Row],[Actual cost]]</f>
        <v>0</v>
      </c>
      <c r="O225" s="2" t="e">
        <f>Table112[[#This Row],[Diff 1]]/Table112[[#This Row],[Actual cost]]*100</f>
        <v>#DIV/0!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</row>
    <row r="226" spans="1:35" hidden="1" x14ac:dyDescent="0.3">
      <c r="A226" t="s">
        <v>246</v>
      </c>
      <c r="B226">
        <v>224</v>
      </c>
      <c r="C226" t="str">
        <f>LEFT(Table112[[#This Row],[Contingency id]])</f>
        <v>C</v>
      </c>
      <c r="D226" s="1">
        <v>0</v>
      </c>
      <c r="E226">
        <v>1</v>
      </c>
      <c r="F226">
        <v>712</v>
      </c>
      <c r="G226">
        <v>174</v>
      </c>
      <c r="H226">
        <v>712</v>
      </c>
      <c r="I226" s="2">
        <v>0</v>
      </c>
      <c r="J226" s="2">
        <f>AVERAGE(Table112[[#This Row],[Estimated costs 1]:[Estimated costs 20]])</f>
        <v>0</v>
      </c>
      <c r="K226" s="2" t="e">
        <f>(Table112[[#This Row],[Mean]]-Table112[[#This Row],[Actual cost]])/Table112[[#This Row],[Actual cost]]*100</f>
        <v>#DIV/0!</v>
      </c>
      <c r="L226" s="2">
        <f>_xlfn.STDEV.P(Table112[[#This Row],[Estimated costs 1]:[Estimated costs 20]])</f>
        <v>0</v>
      </c>
      <c r="M226" s="2" t="e">
        <f>Table112[[#This Row],[Dev]]/Table112[[#This Row],[Mean]]*100</f>
        <v>#DIV/0!</v>
      </c>
      <c r="N226" s="2">
        <f>Table112[[#This Row],[Estimated costs 1]]-Table112[[#This Row],[Actual cost]]</f>
        <v>0</v>
      </c>
      <c r="O226" s="2" t="e">
        <f>Table112[[#This Row],[Diff 1]]/Table112[[#This Row],[Actual cost]]*100</f>
        <v>#DIV/0!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</row>
    <row r="227" spans="1:35" hidden="1" x14ac:dyDescent="0.3">
      <c r="A227" t="s">
        <v>247</v>
      </c>
      <c r="B227">
        <v>225</v>
      </c>
      <c r="C227" t="str">
        <f>LEFT(Table112[[#This Row],[Contingency id]])</f>
        <v>C</v>
      </c>
      <c r="D227" s="1">
        <v>0</v>
      </c>
      <c r="E227">
        <v>1</v>
      </c>
      <c r="F227">
        <v>1084</v>
      </c>
      <c r="G227">
        <v>181</v>
      </c>
      <c r="H227">
        <v>1084</v>
      </c>
      <c r="I227" s="2">
        <v>0</v>
      </c>
      <c r="J227" s="2">
        <f>AVERAGE(Table112[[#This Row],[Estimated costs 1]:[Estimated costs 20]])</f>
        <v>0</v>
      </c>
      <c r="K227" s="2" t="e">
        <f>(Table112[[#This Row],[Mean]]-Table112[[#This Row],[Actual cost]])/Table112[[#This Row],[Actual cost]]*100</f>
        <v>#DIV/0!</v>
      </c>
      <c r="L227" s="2">
        <f>_xlfn.STDEV.P(Table112[[#This Row],[Estimated costs 1]:[Estimated costs 20]])</f>
        <v>0</v>
      </c>
      <c r="M227" s="2" t="e">
        <f>Table112[[#This Row],[Dev]]/Table112[[#This Row],[Mean]]*100</f>
        <v>#DIV/0!</v>
      </c>
      <c r="N227" s="2">
        <f>Table112[[#This Row],[Estimated costs 1]]-Table112[[#This Row],[Actual cost]]</f>
        <v>0</v>
      </c>
      <c r="O227" s="2" t="e">
        <f>Table112[[#This Row],[Diff 1]]/Table112[[#This Row],[Actual cost]]*100</f>
        <v>#DIV/0!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</row>
    <row r="228" spans="1:35" hidden="1" x14ac:dyDescent="0.3">
      <c r="A228" t="s">
        <v>248</v>
      </c>
      <c r="B228">
        <v>226</v>
      </c>
      <c r="C228" t="str">
        <f>LEFT(Table112[[#This Row],[Contingency id]])</f>
        <v>C</v>
      </c>
      <c r="D228" s="1">
        <v>0</v>
      </c>
      <c r="E228">
        <v>1</v>
      </c>
      <c r="F228">
        <v>1084</v>
      </c>
      <c r="G228">
        <v>190</v>
      </c>
      <c r="H228">
        <v>1084</v>
      </c>
      <c r="I228" s="2">
        <v>0</v>
      </c>
      <c r="J228" s="2">
        <f>AVERAGE(Table112[[#This Row],[Estimated costs 1]:[Estimated costs 20]])</f>
        <v>0</v>
      </c>
      <c r="K228" s="2" t="e">
        <f>(Table112[[#This Row],[Mean]]-Table112[[#This Row],[Actual cost]])/Table112[[#This Row],[Actual cost]]*100</f>
        <v>#DIV/0!</v>
      </c>
      <c r="L228" s="2">
        <f>_xlfn.STDEV.P(Table112[[#This Row],[Estimated costs 1]:[Estimated costs 20]])</f>
        <v>0</v>
      </c>
      <c r="M228" s="2" t="e">
        <f>Table112[[#This Row],[Dev]]/Table112[[#This Row],[Mean]]*100</f>
        <v>#DIV/0!</v>
      </c>
      <c r="N228" s="2">
        <f>Table112[[#This Row],[Estimated costs 1]]-Table112[[#This Row],[Actual cost]]</f>
        <v>0</v>
      </c>
      <c r="O228" s="2" t="e">
        <f>Table112[[#This Row],[Diff 1]]/Table112[[#This Row],[Actual cost]]*100</f>
        <v>#DIV/0!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</row>
    <row r="229" spans="1:35" hidden="1" x14ac:dyDescent="0.3">
      <c r="A229" t="s">
        <v>249</v>
      </c>
      <c r="B229">
        <v>227</v>
      </c>
      <c r="C229" t="str">
        <f>LEFT(Table112[[#This Row],[Contingency id]])</f>
        <v>C</v>
      </c>
      <c r="D229" s="1">
        <v>0</v>
      </c>
      <c r="E229">
        <v>1</v>
      </c>
      <c r="F229">
        <v>586</v>
      </c>
      <c r="G229">
        <v>162</v>
      </c>
      <c r="H229">
        <v>586</v>
      </c>
      <c r="I229" s="2">
        <v>0</v>
      </c>
      <c r="J229" s="2">
        <f>AVERAGE(Table112[[#This Row],[Estimated costs 1]:[Estimated costs 20]])</f>
        <v>0</v>
      </c>
      <c r="K229" s="2" t="e">
        <f>(Table112[[#This Row],[Mean]]-Table112[[#This Row],[Actual cost]])/Table112[[#This Row],[Actual cost]]*100</f>
        <v>#DIV/0!</v>
      </c>
      <c r="L229" s="2">
        <f>_xlfn.STDEV.P(Table112[[#This Row],[Estimated costs 1]:[Estimated costs 20]])</f>
        <v>0</v>
      </c>
      <c r="M229" s="2" t="e">
        <f>Table112[[#This Row],[Dev]]/Table112[[#This Row],[Mean]]*100</f>
        <v>#DIV/0!</v>
      </c>
      <c r="N229" s="2">
        <f>Table112[[#This Row],[Estimated costs 1]]-Table112[[#This Row],[Actual cost]]</f>
        <v>0</v>
      </c>
      <c r="O229" s="2" t="e">
        <f>Table112[[#This Row],[Diff 1]]/Table112[[#This Row],[Actual cost]]*100</f>
        <v>#DIV/0!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</row>
    <row r="230" spans="1:35" hidden="1" x14ac:dyDescent="0.3">
      <c r="A230" t="s">
        <v>250</v>
      </c>
      <c r="B230">
        <v>228</v>
      </c>
      <c r="C230" t="str">
        <f>LEFT(Table112[[#This Row],[Contingency id]])</f>
        <v>C</v>
      </c>
      <c r="D230" s="1">
        <v>0</v>
      </c>
      <c r="E230">
        <v>1</v>
      </c>
      <c r="F230">
        <v>586</v>
      </c>
      <c r="G230">
        <v>168</v>
      </c>
      <c r="H230">
        <v>586</v>
      </c>
      <c r="I230" s="2">
        <v>0</v>
      </c>
      <c r="J230" s="2">
        <f>AVERAGE(Table112[[#This Row],[Estimated costs 1]:[Estimated costs 20]])</f>
        <v>0</v>
      </c>
      <c r="K230" s="2" t="e">
        <f>(Table112[[#This Row],[Mean]]-Table112[[#This Row],[Actual cost]])/Table112[[#This Row],[Actual cost]]*100</f>
        <v>#DIV/0!</v>
      </c>
      <c r="L230" s="2">
        <f>_xlfn.STDEV.P(Table112[[#This Row],[Estimated costs 1]:[Estimated costs 20]])</f>
        <v>0</v>
      </c>
      <c r="M230" s="2" t="e">
        <f>Table112[[#This Row],[Dev]]/Table112[[#This Row],[Mean]]*100</f>
        <v>#DIV/0!</v>
      </c>
      <c r="N230" s="2">
        <f>Table112[[#This Row],[Estimated costs 1]]-Table112[[#This Row],[Actual cost]]</f>
        <v>0</v>
      </c>
      <c r="O230" s="2" t="e">
        <f>Table112[[#This Row],[Diff 1]]/Table112[[#This Row],[Actual cost]]*100</f>
        <v>#DIV/0!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</row>
    <row r="231" spans="1:35" hidden="1" x14ac:dyDescent="0.3">
      <c r="A231" t="s">
        <v>251</v>
      </c>
      <c r="B231">
        <v>229</v>
      </c>
      <c r="C231" t="str">
        <f>LEFT(Table112[[#This Row],[Contingency id]])</f>
        <v>C</v>
      </c>
      <c r="D231" s="1">
        <v>0</v>
      </c>
      <c r="E231">
        <v>1</v>
      </c>
      <c r="F231">
        <v>922</v>
      </c>
      <c r="G231">
        <v>183</v>
      </c>
      <c r="H231">
        <v>922</v>
      </c>
      <c r="I231" s="2">
        <v>0</v>
      </c>
      <c r="J231" s="2">
        <f>AVERAGE(Table112[[#This Row],[Estimated costs 1]:[Estimated costs 20]])</f>
        <v>0</v>
      </c>
      <c r="K231" s="2" t="e">
        <f>(Table112[[#This Row],[Mean]]-Table112[[#This Row],[Actual cost]])/Table112[[#This Row],[Actual cost]]*100</f>
        <v>#DIV/0!</v>
      </c>
      <c r="L231" s="2">
        <f>_xlfn.STDEV.P(Table112[[#This Row],[Estimated costs 1]:[Estimated costs 20]])</f>
        <v>0</v>
      </c>
      <c r="M231" s="2" t="e">
        <f>Table112[[#This Row],[Dev]]/Table112[[#This Row],[Mean]]*100</f>
        <v>#DIV/0!</v>
      </c>
      <c r="N231" s="2">
        <f>Table112[[#This Row],[Estimated costs 1]]-Table112[[#This Row],[Actual cost]]</f>
        <v>0</v>
      </c>
      <c r="O231" s="2" t="e">
        <f>Table112[[#This Row],[Diff 1]]/Table112[[#This Row],[Actual cost]]*100</f>
        <v>#DIV/0!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</row>
    <row r="232" spans="1:35" hidden="1" x14ac:dyDescent="0.3">
      <c r="A232" t="s">
        <v>252</v>
      </c>
      <c r="B232">
        <v>230</v>
      </c>
      <c r="C232" t="str">
        <f>LEFT(Table112[[#This Row],[Contingency id]])</f>
        <v>C</v>
      </c>
      <c r="D232" s="1">
        <v>0</v>
      </c>
      <c r="E232">
        <v>1</v>
      </c>
      <c r="F232">
        <v>922</v>
      </c>
      <c r="G232">
        <v>187</v>
      </c>
      <c r="H232">
        <v>922</v>
      </c>
      <c r="I232" s="2">
        <v>0</v>
      </c>
      <c r="J232" s="2">
        <f>AVERAGE(Table112[[#This Row],[Estimated costs 1]:[Estimated costs 20]])</f>
        <v>0</v>
      </c>
      <c r="K232" s="2" t="e">
        <f>(Table112[[#This Row],[Mean]]-Table112[[#This Row],[Actual cost]])/Table112[[#This Row],[Actual cost]]*100</f>
        <v>#DIV/0!</v>
      </c>
      <c r="L232" s="2">
        <f>_xlfn.STDEV.P(Table112[[#This Row],[Estimated costs 1]:[Estimated costs 20]])</f>
        <v>0</v>
      </c>
      <c r="M232" s="2" t="e">
        <f>Table112[[#This Row],[Dev]]/Table112[[#This Row],[Mean]]*100</f>
        <v>#DIV/0!</v>
      </c>
      <c r="N232" s="2">
        <f>Table112[[#This Row],[Estimated costs 1]]-Table112[[#This Row],[Actual cost]]</f>
        <v>0</v>
      </c>
      <c r="O232" s="2" t="e">
        <f>Table112[[#This Row],[Diff 1]]/Table112[[#This Row],[Actual cost]]*100</f>
        <v>#DIV/0!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</row>
    <row r="233" spans="1:35" hidden="1" x14ac:dyDescent="0.3">
      <c r="A233" t="s">
        <v>253</v>
      </c>
      <c r="B233">
        <v>231</v>
      </c>
      <c r="C233" t="str">
        <f>LEFT(Table112[[#This Row],[Contingency id]])</f>
        <v>C</v>
      </c>
      <c r="D233" s="1">
        <v>0</v>
      </c>
      <c r="E233">
        <v>1</v>
      </c>
      <c r="F233">
        <v>1325</v>
      </c>
      <c r="G233">
        <v>194</v>
      </c>
      <c r="H233">
        <v>1325</v>
      </c>
      <c r="I233" s="2">
        <v>0</v>
      </c>
      <c r="J233" s="2">
        <f>AVERAGE(Table112[[#This Row],[Estimated costs 1]:[Estimated costs 20]])</f>
        <v>0</v>
      </c>
      <c r="K233" s="2" t="e">
        <f>(Table112[[#This Row],[Mean]]-Table112[[#This Row],[Actual cost]])/Table112[[#This Row],[Actual cost]]*100</f>
        <v>#DIV/0!</v>
      </c>
      <c r="L233" s="2">
        <f>_xlfn.STDEV.P(Table112[[#This Row],[Estimated costs 1]:[Estimated costs 20]])</f>
        <v>0</v>
      </c>
      <c r="M233" s="2" t="e">
        <f>Table112[[#This Row],[Dev]]/Table112[[#This Row],[Mean]]*100</f>
        <v>#DIV/0!</v>
      </c>
      <c r="N233" s="2">
        <f>Table112[[#This Row],[Estimated costs 1]]-Table112[[#This Row],[Actual cost]]</f>
        <v>0</v>
      </c>
      <c r="O233" s="2" t="e">
        <f>Table112[[#This Row],[Diff 1]]/Table112[[#This Row],[Actual cost]]*100</f>
        <v>#DIV/0!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</row>
    <row r="234" spans="1:35" hidden="1" x14ac:dyDescent="0.3">
      <c r="A234" t="s">
        <v>254</v>
      </c>
      <c r="B234">
        <v>232</v>
      </c>
      <c r="C234" t="str">
        <f>LEFT(Table112[[#This Row],[Contingency id]])</f>
        <v>C</v>
      </c>
      <c r="D234" s="1">
        <v>0</v>
      </c>
      <c r="E234">
        <v>1</v>
      </c>
      <c r="F234">
        <v>1431</v>
      </c>
      <c r="G234">
        <v>194</v>
      </c>
      <c r="H234">
        <v>1431</v>
      </c>
      <c r="I234" s="2">
        <v>0</v>
      </c>
      <c r="J234" s="2">
        <f>AVERAGE(Table112[[#This Row],[Estimated costs 1]:[Estimated costs 20]])</f>
        <v>0</v>
      </c>
      <c r="K234" s="2" t="e">
        <f>(Table112[[#This Row],[Mean]]-Table112[[#This Row],[Actual cost]])/Table112[[#This Row],[Actual cost]]*100</f>
        <v>#DIV/0!</v>
      </c>
      <c r="L234" s="2">
        <f>_xlfn.STDEV.P(Table112[[#This Row],[Estimated costs 1]:[Estimated costs 20]])</f>
        <v>0</v>
      </c>
      <c r="M234" s="2" t="e">
        <f>Table112[[#This Row],[Dev]]/Table112[[#This Row],[Mean]]*100</f>
        <v>#DIV/0!</v>
      </c>
      <c r="N234" s="2">
        <f>Table112[[#This Row],[Estimated costs 1]]-Table112[[#This Row],[Actual cost]]</f>
        <v>0</v>
      </c>
      <c r="O234" s="2" t="e">
        <f>Table112[[#This Row],[Diff 1]]/Table112[[#This Row],[Actual cost]]*100</f>
        <v>#DIV/0!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</row>
    <row r="235" spans="1:35" hidden="1" x14ac:dyDescent="0.3">
      <c r="A235" t="s">
        <v>255</v>
      </c>
      <c r="B235">
        <v>233</v>
      </c>
      <c r="C235" t="str">
        <f>LEFT(Table112[[#This Row],[Contingency id]])</f>
        <v>C</v>
      </c>
      <c r="D235" s="1">
        <v>0</v>
      </c>
      <c r="E235">
        <v>1</v>
      </c>
      <c r="F235">
        <v>1486</v>
      </c>
      <c r="G235">
        <v>195</v>
      </c>
      <c r="H235">
        <v>1486</v>
      </c>
      <c r="I235" s="2">
        <v>0</v>
      </c>
      <c r="J235" s="2">
        <f>AVERAGE(Table112[[#This Row],[Estimated costs 1]:[Estimated costs 20]])</f>
        <v>0</v>
      </c>
      <c r="K235" s="2" t="e">
        <f>(Table112[[#This Row],[Mean]]-Table112[[#This Row],[Actual cost]])/Table112[[#This Row],[Actual cost]]*100</f>
        <v>#DIV/0!</v>
      </c>
      <c r="L235" s="2">
        <f>_xlfn.STDEV.P(Table112[[#This Row],[Estimated costs 1]:[Estimated costs 20]])</f>
        <v>0</v>
      </c>
      <c r="M235" s="2" t="e">
        <f>Table112[[#This Row],[Dev]]/Table112[[#This Row],[Mean]]*100</f>
        <v>#DIV/0!</v>
      </c>
      <c r="N235" s="2">
        <f>Table112[[#This Row],[Estimated costs 1]]-Table112[[#This Row],[Actual cost]]</f>
        <v>0</v>
      </c>
      <c r="O235" s="2" t="e">
        <f>Table112[[#This Row],[Diff 1]]/Table112[[#This Row],[Actual cost]]*100</f>
        <v>#DIV/0!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</row>
    <row r="236" spans="1:35" hidden="1" x14ac:dyDescent="0.3">
      <c r="A236" t="s">
        <v>256</v>
      </c>
      <c r="B236">
        <v>234</v>
      </c>
      <c r="C236" t="str">
        <f>LEFT(Table112[[#This Row],[Contingency id]])</f>
        <v>C</v>
      </c>
      <c r="D236" s="1">
        <v>0</v>
      </c>
      <c r="E236">
        <v>1</v>
      </c>
      <c r="F236">
        <v>1573</v>
      </c>
      <c r="G236">
        <v>199</v>
      </c>
      <c r="H236">
        <v>1573</v>
      </c>
      <c r="I236" s="2">
        <v>0</v>
      </c>
      <c r="J236" s="2">
        <f>AVERAGE(Table112[[#This Row],[Estimated costs 1]:[Estimated costs 20]])</f>
        <v>0</v>
      </c>
      <c r="K236" s="2" t="e">
        <f>(Table112[[#This Row],[Mean]]-Table112[[#This Row],[Actual cost]])/Table112[[#This Row],[Actual cost]]*100</f>
        <v>#DIV/0!</v>
      </c>
      <c r="L236" s="2">
        <f>_xlfn.STDEV.P(Table112[[#This Row],[Estimated costs 1]:[Estimated costs 20]])</f>
        <v>0</v>
      </c>
      <c r="M236" s="2" t="e">
        <f>Table112[[#This Row],[Dev]]/Table112[[#This Row],[Mean]]*100</f>
        <v>#DIV/0!</v>
      </c>
      <c r="N236" s="2">
        <f>Table112[[#This Row],[Estimated costs 1]]-Table112[[#This Row],[Actual cost]]</f>
        <v>0</v>
      </c>
      <c r="O236" s="2" t="e">
        <f>Table112[[#This Row],[Diff 1]]/Table112[[#This Row],[Actual cost]]*100</f>
        <v>#DIV/0!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</row>
    <row r="237" spans="1:35" x14ac:dyDescent="0.3">
      <c r="A237" t="s">
        <v>257</v>
      </c>
      <c r="B237">
        <v>235</v>
      </c>
      <c r="C237" t="str">
        <f>LEFT(Table112[[#This Row],[Contingency id]])</f>
        <v>A</v>
      </c>
      <c r="D237" s="1">
        <v>0</v>
      </c>
      <c r="E237">
        <v>1</v>
      </c>
      <c r="F237">
        <v>90</v>
      </c>
      <c r="G237">
        <v>64</v>
      </c>
      <c r="H237">
        <v>90</v>
      </c>
      <c r="I237" s="2">
        <v>0</v>
      </c>
      <c r="J237" s="2">
        <f>AVERAGE(Table112[[#This Row],[Estimated costs 1]:[Estimated costs 20]])</f>
        <v>0</v>
      </c>
      <c r="K237" s="2" t="e">
        <f>(Table112[[#This Row],[Mean]]-Table112[[#This Row],[Actual cost]])/Table112[[#This Row],[Actual cost]]*100</f>
        <v>#DIV/0!</v>
      </c>
      <c r="L237" s="2">
        <f>_xlfn.STDEV.P(Table112[[#This Row],[Estimated costs 1]:[Estimated costs 20]])</f>
        <v>0</v>
      </c>
      <c r="M237" s="2" t="e">
        <f>Table112[[#This Row],[Dev]]/Table112[[#This Row],[Mean]]*100</f>
        <v>#DIV/0!</v>
      </c>
      <c r="N237" s="2">
        <f>Table112[[#This Row],[Estimated costs 1]]-Table112[[#This Row],[Actual cost]]</f>
        <v>0</v>
      </c>
      <c r="O237" s="2" t="e">
        <f>Table112[[#This Row],[Diff 1]]/Table112[[#This Row],[Actual cost]]*100</f>
        <v>#DIV/0!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</row>
    <row r="238" spans="1:35" x14ac:dyDescent="0.3">
      <c r="A238" t="s">
        <v>258</v>
      </c>
      <c r="B238">
        <v>236</v>
      </c>
      <c r="C238" t="str">
        <f>LEFT(Table112[[#This Row],[Contingency id]])</f>
        <v>A</v>
      </c>
      <c r="D238" s="1">
        <v>0</v>
      </c>
      <c r="E238">
        <v>1</v>
      </c>
      <c r="F238">
        <v>90</v>
      </c>
      <c r="G238">
        <v>62</v>
      </c>
      <c r="H238">
        <v>90</v>
      </c>
      <c r="I238" s="2">
        <v>0</v>
      </c>
      <c r="J238" s="2">
        <f>AVERAGE(Table112[[#This Row],[Estimated costs 1]:[Estimated costs 20]])</f>
        <v>0</v>
      </c>
      <c r="K238" s="2" t="e">
        <f>(Table112[[#This Row],[Mean]]-Table112[[#This Row],[Actual cost]])/Table112[[#This Row],[Actual cost]]*100</f>
        <v>#DIV/0!</v>
      </c>
      <c r="L238" s="2">
        <f>_xlfn.STDEV.P(Table112[[#This Row],[Estimated costs 1]:[Estimated costs 20]])</f>
        <v>0</v>
      </c>
      <c r="M238" s="2" t="e">
        <f>Table112[[#This Row],[Dev]]/Table112[[#This Row],[Mean]]*100</f>
        <v>#DIV/0!</v>
      </c>
      <c r="N238" s="2">
        <f>Table112[[#This Row],[Estimated costs 1]]-Table112[[#This Row],[Actual cost]]</f>
        <v>0</v>
      </c>
      <c r="O238" s="2" t="e">
        <f>Table112[[#This Row],[Diff 1]]/Table112[[#This Row],[Actual cost]]*100</f>
        <v>#DIV/0!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</row>
    <row r="239" spans="1:35" x14ac:dyDescent="0.3">
      <c r="A239" t="s">
        <v>259</v>
      </c>
      <c r="B239">
        <v>237</v>
      </c>
      <c r="C239" t="str">
        <f>LEFT(Table112[[#This Row],[Contingency id]])</f>
        <v>A</v>
      </c>
      <c r="D239" s="1">
        <v>0</v>
      </c>
      <c r="E239">
        <v>1</v>
      </c>
      <c r="F239">
        <v>90</v>
      </c>
      <c r="G239">
        <v>61</v>
      </c>
      <c r="H239">
        <v>90</v>
      </c>
      <c r="I239" s="2">
        <v>0</v>
      </c>
      <c r="J239" s="2">
        <f>AVERAGE(Table112[[#This Row],[Estimated costs 1]:[Estimated costs 20]])</f>
        <v>0</v>
      </c>
      <c r="K239" s="2" t="e">
        <f>(Table112[[#This Row],[Mean]]-Table112[[#This Row],[Actual cost]])/Table112[[#This Row],[Actual cost]]*100</f>
        <v>#DIV/0!</v>
      </c>
      <c r="L239" s="2">
        <f>_xlfn.STDEV.P(Table112[[#This Row],[Estimated costs 1]:[Estimated costs 20]])</f>
        <v>0</v>
      </c>
      <c r="M239" s="2" t="e">
        <f>Table112[[#This Row],[Dev]]/Table112[[#This Row],[Mean]]*100</f>
        <v>#DIV/0!</v>
      </c>
      <c r="N239" s="2">
        <f>Table112[[#This Row],[Estimated costs 1]]-Table112[[#This Row],[Actual cost]]</f>
        <v>0</v>
      </c>
      <c r="O239" s="2" t="e">
        <f>Table112[[#This Row],[Diff 1]]/Table112[[#This Row],[Actual cost]]*100</f>
        <v>#DIV/0!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</row>
    <row r="240" spans="1:35" x14ac:dyDescent="0.3">
      <c r="A240" t="s">
        <v>260</v>
      </c>
      <c r="B240">
        <v>238</v>
      </c>
      <c r="C240" t="str">
        <f>LEFT(Table112[[#This Row],[Contingency id]])</f>
        <v>A</v>
      </c>
      <c r="D240" s="1">
        <v>0</v>
      </c>
      <c r="E240">
        <v>1</v>
      </c>
      <c r="F240">
        <v>90</v>
      </c>
      <c r="G240">
        <v>63</v>
      </c>
      <c r="H240">
        <v>90</v>
      </c>
      <c r="I240" s="2">
        <v>0</v>
      </c>
      <c r="J240" s="2">
        <f>AVERAGE(Table112[[#This Row],[Estimated costs 1]:[Estimated costs 20]])</f>
        <v>0</v>
      </c>
      <c r="K240" s="2" t="e">
        <f>(Table112[[#This Row],[Mean]]-Table112[[#This Row],[Actual cost]])/Table112[[#This Row],[Actual cost]]*100</f>
        <v>#DIV/0!</v>
      </c>
      <c r="L240" s="2">
        <f>_xlfn.STDEV.P(Table112[[#This Row],[Estimated costs 1]:[Estimated costs 20]])</f>
        <v>0</v>
      </c>
      <c r="M240" s="2" t="e">
        <f>Table112[[#This Row],[Dev]]/Table112[[#This Row],[Mean]]*100</f>
        <v>#DIV/0!</v>
      </c>
      <c r="N240" s="2">
        <f>Table112[[#This Row],[Estimated costs 1]]-Table112[[#This Row],[Actual cost]]</f>
        <v>0</v>
      </c>
      <c r="O240" s="2" t="e">
        <f>Table112[[#This Row],[Diff 1]]/Table112[[#This Row],[Actual cost]]*100</f>
        <v>#DIV/0!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</row>
    <row r="241" spans="1:35" x14ac:dyDescent="0.3">
      <c r="A241" t="s">
        <v>261</v>
      </c>
      <c r="B241">
        <v>239</v>
      </c>
      <c r="C241" t="str">
        <f>LEFT(Table112[[#This Row],[Contingency id]])</f>
        <v>A</v>
      </c>
      <c r="D241" s="1">
        <v>0</v>
      </c>
      <c r="E241">
        <v>1</v>
      </c>
      <c r="F241">
        <v>90</v>
      </c>
      <c r="G241">
        <v>63</v>
      </c>
      <c r="H241">
        <v>90</v>
      </c>
      <c r="I241" s="2">
        <v>0</v>
      </c>
      <c r="J241" s="2">
        <f>AVERAGE(Table112[[#This Row],[Estimated costs 1]:[Estimated costs 20]])</f>
        <v>0</v>
      </c>
      <c r="K241" s="2" t="e">
        <f>(Table112[[#This Row],[Mean]]-Table112[[#This Row],[Actual cost]])/Table112[[#This Row],[Actual cost]]*100</f>
        <v>#DIV/0!</v>
      </c>
      <c r="L241" s="2">
        <f>_xlfn.STDEV.P(Table112[[#This Row],[Estimated costs 1]:[Estimated costs 20]])</f>
        <v>0</v>
      </c>
      <c r="M241" s="2" t="e">
        <f>Table112[[#This Row],[Dev]]/Table112[[#This Row],[Mean]]*100</f>
        <v>#DIV/0!</v>
      </c>
      <c r="N241" s="2">
        <f>Table112[[#This Row],[Estimated costs 1]]-Table112[[#This Row],[Actual cost]]</f>
        <v>0</v>
      </c>
      <c r="O241" s="2" t="e">
        <f>Table112[[#This Row],[Diff 1]]/Table112[[#This Row],[Actual cost]]*100</f>
        <v>#DIV/0!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</row>
    <row r="242" spans="1:35" x14ac:dyDescent="0.3">
      <c r="A242" t="s">
        <v>262</v>
      </c>
      <c r="B242">
        <v>240</v>
      </c>
      <c r="C242" t="str">
        <f>LEFT(Table112[[#This Row],[Contingency id]])</f>
        <v>A</v>
      </c>
      <c r="D242" s="1">
        <v>0</v>
      </c>
      <c r="E242">
        <v>1</v>
      </c>
      <c r="F242">
        <v>90</v>
      </c>
      <c r="G242">
        <v>62</v>
      </c>
      <c r="H242">
        <v>90</v>
      </c>
      <c r="I242" s="2">
        <v>0</v>
      </c>
      <c r="J242" s="2">
        <f>AVERAGE(Table112[[#This Row],[Estimated costs 1]:[Estimated costs 20]])</f>
        <v>0</v>
      </c>
      <c r="K242" s="2" t="e">
        <f>(Table112[[#This Row],[Mean]]-Table112[[#This Row],[Actual cost]])/Table112[[#This Row],[Actual cost]]*100</f>
        <v>#DIV/0!</v>
      </c>
      <c r="L242" s="2">
        <f>_xlfn.STDEV.P(Table112[[#This Row],[Estimated costs 1]:[Estimated costs 20]])</f>
        <v>0</v>
      </c>
      <c r="M242" s="2" t="e">
        <f>Table112[[#This Row],[Dev]]/Table112[[#This Row],[Mean]]*100</f>
        <v>#DIV/0!</v>
      </c>
      <c r="N242" s="2">
        <f>Table112[[#This Row],[Estimated costs 1]]-Table112[[#This Row],[Actual cost]]</f>
        <v>0</v>
      </c>
      <c r="O242" s="2" t="e">
        <f>Table112[[#This Row],[Diff 1]]/Table112[[#This Row],[Actual cost]]*100</f>
        <v>#DIV/0!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</row>
    <row r="243" spans="1:35" x14ac:dyDescent="0.3">
      <c r="A243" t="s">
        <v>263</v>
      </c>
      <c r="B243">
        <v>241</v>
      </c>
      <c r="C243" t="str">
        <f>LEFT(Table112[[#This Row],[Contingency id]])</f>
        <v>A</v>
      </c>
      <c r="D243" s="1">
        <v>0</v>
      </c>
      <c r="E243">
        <v>1</v>
      </c>
      <c r="F243">
        <v>89</v>
      </c>
      <c r="G243">
        <v>62</v>
      </c>
      <c r="H243">
        <v>89</v>
      </c>
      <c r="I243" s="2">
        <v>0</v>
      </c>
      <c r="J243" s="2">
        <f>AVERAGE(Table112[[#This Row],[Estimated costs 1]:[Estimated costs 20]])</f>
        <v>0</v>
      </c>
      <c r="K243" s="2" t="e">
        <f>(Table112[[#This Row],[Mean]]-Table112[[#This Row],[Actual cost]])/Table112[[#This Row],[Actual cost]]*100</f>
        <v>#DIV/0!</v>
      </c>
      <c r="L243" s="2">
        <f>_xlfn.STDEV.P(Table112[[#This Row],[Estimated costs 1]:[Estimated costs 20]])</f>
        <v>0</v>
      </c>
      <c r="M243" s="2" t="e">
        <f>Table112[[#This Row],[Dev]]/Table112[[#This Row],[Mean]]*100</f>
        <v>#DIV/0!</v>
      </c>
      <c r="N243" s="2">
        <f>Table112[[#This Row],[Estimated costs 1]]-Table112[[#This Row],[Actual cost]]</f>
        <v>0</v>
      </c>
      <c r="O243" s="2" t="e">
        <f>Table112[[#This Row],[Diff 1]]/Table112[[#This Row],[Actual cost]]*100</f>
        <v>#DIV/0!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</row>
    <row r="244" spans="1:35" x14ac:dyDescent="0.3">
      <c r="A244" t="s">
        <v>264</v>
      </c>
      <c r="B244">
        <v>242</v>
      </c>
      <c r="C244" t="str">
        <f>LEFT(Table112[[#This Row],[Contingency id]])</f>
        <v>A</v>
      </c>
      <c r="D244" s="1">
        <v>0</v>
      </c>
      <c r="E244">
        <v>1</v>
      </c>
      <c r="F244">
        <v>65</v>
      </c>
      <c r="G244">
        <v>53</v>
      </c>
      <c r="H244">
        <v>65</v>
      </c>
      <c r="I244" s="2">
        <v>0</v>
      </c>
      <c r="J244" s="2">
        <f>AVERAGE(Table112[[#This Row],[Estimated costs 1]:[Estimated costs 20]])</f>
        <v>0</v>
      </c>
      <c r="K244" s="2" t="e">
        <f>(Table112[[#This Row],[Mean]]-Table112[[#This Row],[Actual cost]])/Table112[[#This Row],[Actual cost]]*100</f>
        <v>#DIV/0!</v>
      </c>
      <c r="L244" s="2">
        <f>_xlfn.STDEV.P(Table112[[#This Row],[Estimated costs 1]:[Estimated costs 20]])</f>
        <v>0</v>
      </c>
      <c r="M244" s="2" t="e">
        <f>Table112[[#This Row],[Dev]]/Table112[[#This Row],[Mean]]*100</f>
        <v>#DIV/0!</v>
      </c>
      <c r="N244" s="2">
        <f>Table112[[#This Row],[Estimated costs 1]]-Table112[[#This Row],[Actual cost]]</f>
        <v>0</v>
      </c>
      <c r="O244" s="2" t="e">
        <f>Table112[[#This Row],[Diff 1]]/Table112[[#This Row],[Actual cost]]*100</f>
        <v>#DIV/0!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</row>
    <row r="245" spans="1:35" x14ac:dyDescent="0.3">
      <c r="A245" t="s">
        <v>265</v>
      </c>
      <c r="B245">
        <v>243</v>
      </c>
      <c r="C245" t="str">
        <f>LEFT(Table112[[#This Row],[Contingency id]])</f>
        <v>A</v>
      </c>
      <c r="D245" s="1">
        <v>0</v>
      </c>
      <c r="E245">
        <v>1</v>
      </c>
      <c r="F245">
        <v>62</v>
      </c>
      <c r="G245">
        <v>46</v>
      </c>
      <c r="H245">
        <v>62</v>
      </c>
      <c r="I245" s="2">
        <v>0</v>
      </c>
      <c r="J245" s="2">
        <f>AVERAGE(Table112[[#This Row],[Estimated costs 1]:[Estimated costs 20]])</f>
        <v>0</v>
      </c>
      <c r="K245" s="2" t="e">
        <f>(Table112[[#This Row],[Mean]]-Table112[[#This Row],[Actual cost]])/Table112[[#This Row],[Actual cost]]*100</f>
        <v>#DIV/0!</v>
      </c>
      <c r="L245" s="2">
        <f>_xlfn.STDEV.P(Table112[[#This Row],[Estimated costs 1]:[Estimated costs 20]])</f>
        <v>0</v>
      </c>
      <c r="M245" s="2" t="e">
        <f>Table112[[#This Row],[Dev]]/Table112[[#This Row],[Mean]]*100</f>
        <v>#DIV/0!</v>
      </c>
      <c r="N245" s="2">
        <f>Table112[[#This Row],[Estimated costs 1]]-Table112[[#This Row],[Actual cost]]</f>
        <v>0</v>
      </c>
      <c r="O245" s="2" t="e">
        <f>Table112[[#This Row],[Diff 1]]/Table112[[#This Row],[Actual cost]]*100</f>
        <v>#DIV/0!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</row>
    <row r="246" spans="1:35" x14ac:dyDescent="0.3">
      <c r="A246" t="s">
        <v>266</v>
      </c>
      <c r="B246">
        <v>244</v>
      </c>
      <c r="C246" t="str">
        <f>LEFT(Table112[[#This Row],[Contingency id]])</f>
        <v>A</v>
      </c>
      <c r="D246" s="1">
        <v>0</v>
      </c>
      <c r="E246">
        <v>1</v>
      </c>
      <c r="F246">
        <v>62</v>
      </c>
      <c r="G246">
        <v>46</v>
      </c>
      <c r="H246">
        <v>62</v>
      </c>
      <c r="I246" s="2">
        <v>0</v>
      </c>
      <c r="J246" s="2">
        <f>AVERAGE(Table112[[#This Row],[Estimated costs 1]:[Estimated costs 20]])</f>
        <v>0</v>
      </c>
      <c r="K246" s="2" t="e">
        <f>(Table112[[#This Row],[Mean]]-Table112[[#This Row],[Actual cost]])/Table112[[#This Row],[Actual cost]]*100</f>
        <v>#DIV/0!</v>
      </c>
      <c r="L246" s="2">
        <f>_xlfn.STDEV.P(Table112[[#This Row],[Estimated costs 1]:[Estimated costs 20]])</f>
        <v>0</v>
      </c>
      <c r="M246" s="2" t="e">
        <f>Table112[[#This Row],[Dev]]/Table112[[#This Row],[Mean]]*100</f>
        <v>#DIV/0!</v>
      </c>
      <c r="N246" s="2">
        <f>Table112[[#This Row],[Estimated costs 1]]-Table112[[#This Row],[Actual cost]]</f>
        <v>0</v>
      </c>
      <c r="O246" s="2" t="e">
        <f>Table112[[#This Row],[Diff 1]]/Table112[[#This Row],[Actual cost]]*100</f>
        <v>#DIV/0!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</row>
    <row r="247" spans="1:35" x14ac:dyDescent="0.3">
      <c r="A247" t="s">
        <v>267</v>
      </c>
      <c r="B247">
        <v>245</v>
      </c>
      <c r="C247" t="str">
        <f>LEFT(Table112[[#This Row],[Contingency id]])</f>
        <v>A</v>
      </c>
      <c r="D247" s="1">
        <v>0</v>
      </c>
      <c r="E247">
        <v>1</v>
      </c>
      <c r="F247">
        <v>89</v>
      </c>
      <c r="G247">
        <v>63</v>
      </c>
      <c r="H247">
        <v>89</v>
      </c>
      <c r="I247" s="2">
        <v>0</v>
      </c>
      <c r="J247" s="2">
        <f>AVERAGE(Table112[[#This Row],[Estimated costs 1]:[Estimated costs 20]])</f>
        <v>0</v>
      </c>
      <c r="K247" s="2" t="e">
        <f>(Table112[[#This Row],[Mean]]-Table112[[#This Row],[Actual cost]])/Table112[[#This Row],[Actual cost]]*100</f>
        <v>#DIV/0!</v>
      </c>
      <c r="L247" s="2">
        <f>_xlfn.STDEV.P(Table112[[#This Row],[Estimated costs 1]:[Estimated costs 20]])</f>
        <v>0</v>
      </c>
      <c r="M247" s="2" t="e">
        <f>Table112[[#This Row],[Dev]]/Table112[[#This Row],[Mean]]*100</f>
        <v>#DIV/0!</v>
      </c>
      <c r="N247" s="2">
        <f>Table112[[#This Row],[Estimated costs 1]]-Table112[[#This Row],[Actual cost]]</f>
        <v>0</v>
      </c>
      <c r="O247" s="2" t="e">
        <f>Table112[[#This Row],[Diff 1]]/Table112[[#This Row],[Actual cost]]*100</f>
        <v>#DIV/0!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</row>
    <row r="248" spans="1:35" x14ac:dyDescent="0.3">
      <c r="A248" t="s">
        <v>268</v>
      </c>
      <c r="B248">
        <v>246</v>
      </c>
      <c r="C248" t="str">
        <f>LEFT(Table112[[#This Row],[Contingency id]])</f>
        <v>A</v>
      </c>
      <c r="D248" s="1">
        <v>0</v>
      </c>
      <c r="E248">
        <v>1</v>
      </c>
      <c r="F248">
        <v>89</v>
      </c>
      <c r="G248">
        <v>63</v>
      </c>
      <c r="H248">
        <v>89</v>
      </c>
      <c r="I248" s="2">
        <v>0</v>
      </c>
      <c r="J248" s="2">
        <f>AVERAGE(Table112[[#This Row],[Estimated costs 1]:[Estimated costs 20]])</f>
        <v>0</v>
      </c>
      <c r="K248" s="2" t="e">
        <f>(Table112[[#This Row],[Mean]]-Table112[[#This Row],[Actual cost]])/Table112[[#This Row],[Actual cost]]*100</f>
        <v>#DIV/0!</v>
      </c>
      <c r="L248" s="2">
        <f>_xlfn.STDEV.P(Table112[[#This Row],[Estimated costs 1]:[Estimated costs 20]])</f>
        <v>0</v>
      </c>
      <c r="M248" s="2" t="e">
        <f>Table112[[#This Row],[Dev]]/Table112[[#This Row],[Mean]]*100</f>
        <v>#DIV/0!</v>
      </c>
      <c r="N248" s="2">
        <f>Table112[[#This Row],[Estimated costs 1]]-Table112[[#This Row],[Actual cost]]</f>
        <v>0</v>
      </c>
      <c r="O248" s="2" t="e">
        <f>Table112[[#This Row],[Diff 1]]/Table112[[#This Row],[Actual cost]]*100</f>
        <v>#DIV/0!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</row>
    <row r="249" spans="1:35" x14ac:dyDescent="0.3">
      <c r="A249" t="s">
        <v>269</v>
      </c>
      <c r="B249">
        <v>247</v>
      </c>
      <c r="C249" t="str">
        <f>LEFT(Table112[[#This Row],[Contingency id]])</f>
        <v>A</v>
      </c>
      <c r="D249" s="1">
        <v>0</v>
      </c>
      <c r="E249">
        <v>1</v>
      </c>
      <c r="F249">
        <v>89</v>
      </c>
      <c r="G249">
        <v>59</v>
      </c>
      <c r="H249">
        <v>89</v>
      </c>
      <c r="I249" s="2">
        <v>0</v>
      </c>
      <c r="J249" s="2">
        <f>AVERAGE(Table112[[#This Row],[Estimated costs 1]:[Estimated costs 20]])</f>
        <v>0</v>
      </c>
      <c r="K249" s="2" t="e">
        <f>(Table112[[#This Row],[Mean]]-Table112[[#This Row],[Actual cost]])/Table112[[#This Row],[Actual cost]]*100</f>
        <v>#DIV/0!</v>
      </c>
      <c r="L249" s="2">
        <f>_xlfn.STDEV.P(Table112[[#This Row],[Estimated costs 1]:[Estimated costs 20]])</f>
        <v>0</v>
      </c>
      <c r="M249" s="2" t="e">
        <f>Table112[[#This Row],[Dev]]/Table112[[#This Row],[Mean]]*100</f>
        <v>#DIV/0!</v>
      </c>
      <c r="N249" s="2">
        <f>Table112[[#This Row],[Estimated costs 1]]-Table112[[#This Row],[Actual cost]]</f>
        <v>0</v>
      </c>
      <c r="O249" s="2" t="e">
        <f>Table112[[#This Row],[Diff 1]]/Table112[[#This Row],[Actual cost]]*100</f>
        <v>#DIV/0!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</row>
    <row r="250" spans="1:35" x14ac:dyDescent="0.3">
      <c r="A250" t="s">
        <v>270</v>
      </c>
      <c r="B250">
        <v>248</v>
      </c>
      <c r="C250" t="str">
        <f>LEFT(Table112[[#This Row],[Contingency id]])</f>
        <v>A</v>
      </c>
      <c r="D250" s="1">
        <v>0</v>
      </c>
      <c r="E250">
        <v>1</v>
      </c>
      <c r="F250">
        <v>65</v>
      </c>
      <c r="G250">
        <v>53</v>
      </c>
      <c r="H250">
        <v>65</v>
      </c>
      <c r="I250" s="2">
        <v>0</v>
      </c>
      <c r="J250" s="2">
        <f>AVERAGE(Table112[[#This Row],[Estimated costs 1]:[Estimated costs 20]])</f>
        <v>0</v>
      </c>
      <c r="K250" s="2" t="e">
        <f>(Table112[[#This Row],[Mean]]-Table112[[#This Row],[Actual cost]])/Table112[[#This Row],[Actual cost]]*100</f>
        <v>#DIV/0!</v>
      </c>
      <c r="L250" s="2">
        <f>_xlfn.STDEV.P(Table112[[#This Row],[Estimated costs 1]:[Estimated costs 20]])</f>
        <v>0</v>
      </c>
      <c r="M250" s="2" t="e">
        <f>Table112[[#This Row],[Dev]]/Table112[[#This Row],[Mean]]*100</f>
        <v>#DIV/0!</v>
      </c>
      <c r="N250" s="2">
        <f>Table112[[#This Row],[Estimated costs 1]]-Table112[[#This Row],[Actual cost]]</f>
        <v>0</v>
      </c>
      <c r="O250" s="2" t="e">
        <f>Table112[[#This Row],[Diff 1]]/Table112[[#This Row],[Actual cost]]*100</f>
        <v>#DIV/0!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</row>
    <row r="251" spans="1:35" x14ac:dyDescent="0.3">
      <c r="A251" t="s">
        <v>271</v>
      </c>
      <c r="B251">
        <v>249</v>
      </c>
      <c r="C251" t="str">
        <f>LEFT(Table112[[#This Row],[Contingency id]])</f>
        <v>A</v>
      </c>
      <c r="D251" s="1">
        <v>0</v>
      </c>
      <c r="E251">
        <v>1</v>
      </c>
      <c r="F251">
        <v>89</v>
      </c>
      <c r="G251">
        <v>67</v>
      </c>
      <c r="H251">
        <v>89</v>
      </c>
      <c r="I251" s="2">
        <v>0</v>
      </c>
      <c r="J251" s="2">
        <f>AVERAGE(Table112[[#This Row],[Estimated costs 1]:[Estimated costs 20]])</f>
        <v>0</v>
      </c>
      <c r="K251" s="2" t="e">
        <f>(Table112[[#This Row],[Mean]]-Table112[[#This Row],[Actual cost]])/Table112[[#This Row],[Actual cost]]*100</f>
        <v>#DIV/0!</v>
      </c>
      <c r="L251" s="2">
        <f>_xlfn.STDEV.P(Table112[[#This Row],[Estimated costs 1]:[Estimated costs 20]])</f>
        <v>0</v>
      </c>
      <c r="M251" s="2" t="e">
        <f>Table112[[#This Row],[Dev]]/Table112[[#This Row],[Mean]]*100</f>
        <v>#DIV/0!</v>
      </c>
      <c r="N251" s="2">
        <f>Table112[[#This Row],[Estimated costs 1]]-Table112[[#This Row],[Actual cost]]</f>
        <v>0</v>
      </c>
      <c r="O251" s="2" t="e">
        <f>Table112[[#This Row],[Diff 1]]/Table112[[#This Row],[Actual cost]]*100</f>
        <v>#DIV/0!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</row>
    <row r="252" spans="1:35" x14ac:dyDescent="0.3">
      <c r="A252" t="s">
        <v>272</v>
      </c>
      <c r="B252">
        <v>250</v>
      </c>
      <c r="C252" t="str">
        <f>LEFT(Table112[[#This Row],[Contingency id]])</f>
        <v>A</v>
      </c>
      <c r="D252" s="1">
        <v>0</v>
      </c>
      <c r="E252">
        <v>1</v>
      </c>
      <c r="F252">
        <v>65</v>
      </c>
      <c r="G252">
        <v>52</v>
      </c>
      <c r="H252">
        <v>65</v>
      </c>
      <c r="I252" s="2">
        <v>0</v>
      </c>
      <c r="J252" s="2">
        <f>AVERAGE(Table112[[#This Row],[Estimated costs 1]:[Estimated costs 20]])</f>
        <v>0</v>
      </c>
      <c r="K252" s="2" t="e">
        <f>(Table112[[#This Row],[Mean]]-Table112[[#This Row],[Actual cost]])/Table112[[#This Row],[Actual cost]]*100</f>
        <v>#DIV/0!</v>
      </c>
      <c r="L252" s="2">
        <f>_xlfn.STDEV.P(Table112[[#This Row],[Estimated costs 1]:[Estimated costs 20]])</f>
        <v>0</v>
      </c>
      <c r="M252" s="2" t="e">
        <f>Table112[[#This Row],[Dev]]/Table112[[#This Row],[Mean]]*100</f>
        <v>#DIV/0!</v>
      </c>
      <c r="N252" s="2">
        <f>Table112[[#This Row],[Estimated costs 1]]-Table112[[#This Row],[Actual cost]]</f>
        <v>0</v>
      </c>
      <c r="O252" s="2" t="e">
        <f>Table112[[#This Row],[Diff 1]]/Table112[[#This Row],[Actual cost]]*100</f>
        <v>#DIV/0!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</row>
    <row r="253" spans="1:35" x14ac:dyDescent="0.3">
      <c r="A253" t="s">
        <v>273</v>
      </c>
      <c r="B253">
        <v>251</v>
      </c>
      <c r="C253" t="str">
        <f>LEFT(Table112[[#This Row],[Contingency id]])</f>
        <v>A</v>
      </c>
      <c r="D253" s="1">
        <v>0</v>
      </c>
      <c r="E253">
        <v>1</v>
      </c>
      <c r="F253">
        <v>89</v>
      </c>
      <c r="G253">
        <v>63</v>
      </c>
      <c r="H253">
        <v>89</v>
      </c>
      <c r="I253" s="2">
        <v>0</v>
      </c>
      <c r="J253" s="2">
        <f>AVERAGE(Table112[[#This Row],[Estimated costs 1]:[Estimated costs 20]])</f>
        <v>0</v>
      </c>
      <c r="K253" s="2" t="e">
        <f>(Table112[[#This Row],[Mean]]-Table112[[#This Row],[Actual cost]])/Table112[[#This Row],[Actual cost]]*100</f>
        <v>#DIV/0!</v>
      </c>
      <c r="L253" s="2">
        <f>_xlfn.STDEV.P(Table112[[#This Row],[Estimated costs 1]:[Estimated costs 20]])</f>
        <v>0</v>
      </c>
      <c r="M253" s="2" t="e">
        <f>Table112[[#This Row],[Dev]]/Table112[[#This Row],[Mean]]*100</f>
        <v>#DIV/0!</v>
      </c>
      <c r="N253" s="2">
        <f>Table112[[#This Row],[Estimated costs 1]]-Table112[[#This Row],[Actual cost]]</f>
        <v>0</v>
      </c>
      <c r="O253" s="2" t="e">
        <f>Table112[[#This Row],[Diff 1]]/Table112[[#This Row],[Actual cost]]*100</f>
        <v>#DIV/0!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</row>
    <row r="254" spans="1:35" x14ac:dyDescent="0.3">
      <c r="A254" t="s">
        <v>274</v>
      </c>
      <c r="B254">
        <v>252</v>
      </c>
      <c r="C254" t="str">
        <f>LEFT(Table112[[#This Row],[Contingency id]])</f>
        <v>A</v>
      </c>
      <c r="D254" s="1">
        <v>0</v>
      </c>
      <c r="E254">
        <v>1</v>
      </c>
      <c r="F254">
        <v>89</v>
      </c>
      <c r="G254">
        <v>66</v>
      </c>
      <c r="H254">
        <v>89</v>
      </c>
      <c r="I254" s="2">
        <v>0</v>
      </c>
      <c r="J254" s="2">
        <f>AVERAGE(Table112[[#This Row],[Estimated costs 1]:[Estimated costs 20]])</f>
        <v>0</v>
      </c>
      <c r="K254" s="2" t="e">
        <f>(Table112[[#This Row],[Mean]]-Table112[[#This Row],[Actual cost]])/Table112[[#This Row],[Actual cost]]*100</f>
        <v>#DIV/0!</v>
      </c>
      <c r="L254" s="2">
        <f>_xlfn.STDEV.P(Table112[[#This Row],[Estimated costs 1]:[Estimated costs 20]])</f>
        <v>0</v>
      </c>
      <c r="M254" s="2" t="e">
        <f>Table112[[#This Row],[Dev]]/Table112[[#This Row],[Mean]]*100</f>
        <v>#DIV/0!</v>
      </c>
      <c r="N254" s="2">
        <f>Table112[[#This Row],[Estimated costs 1]]-Table112[[#This Row],[Actual cost]]</f>
        <v>0</v>
      </c>
      <c r="O254" s="2" t="e">
        <f>Table112[[#This Row],[Diff 1]]/Table112[[#This Row],[Actual cost]]*100</f>
        <v>#DIV/0!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</row>
    <row r="255" spans="1:35" x14ac:dyDescent="0.3">
      <c r="A255" t="s">
        <v>275</v>
      </c>
      <c r="B255">
        <v>253</v>
      </c>
      <c r="C255" t="str">
        <f>LEFT(Table112[[#This Row],[Contingency id]])</f>
        <v>A</v>
      </c>
      <c r="D255" s="1">
        <v>0</v>
      </c>
      <c r="E255">
        <v>1</v>
      </c>
      <c r="F255">
        <v>130</v>
      </c>
      <c r="G255">
        <v>80</v>
      </c>
      <c r="H255">
        <v>130</v>
      </c>
      <c r="I255" s="2">
        <v>0</v>
      </c>
      <c r="J255" s="2">
        <f>AVERAGE(Table112[[#This Row],[Estimated costs 1]:[Estimated costs 20]])</f>
        <v>0</v>
      </c>
      <c r="K255" s="2" t="e">
        <f>(Table112[[#This Row],[Mean]]-Table112[[#This Row],[Actual cost]])/Table112[[#This Row],[Actual cost]]*100</f>
        <v>#DIV/0!</v>
      </c>
      <c r="L255" s="2">
        <f>_xlfn.STDEV.P(Table112[[#This Row],[Estimated costs 1]:[Estimated costs 20]])</f>
        <v>0</v>
      </c>
      <c r="M255" s="2" t="e">
        <f>Table112[[#This Row],[Dev]]/Table112[[#This Row],[Mean]]*100</f>
        <v>#DIV/0!</v>
      </c>
      <c r="N255" s="2">
        <f>Table112[[#This Row],[Estimated costs 1]]-Table112[[#This Row],[Actual cost]]</f>
        <v>0</v>
      </c>
      <c r="O255" s="2" t="e">
        <f>Table112[[#This Row],[Diff 1]]/Table112[[#This Row],[Actual cost]]*100</f>
        <v>#DIV/0!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</row>
    <row r="256" spans="1:35" x14ac:dyDescent="0.3">
      <c r="A256" t="s">
        <v>276</v>
      </c>
      <c r="B256">
        <v>254</v>
      </c>
      <c r="C256" t="str">
        <f>LEFT(Table112[[#This Row],[Contingency id]])</f>
        <v>A</v>
      </c>
      <c r="D256" s="1">
        <v>0</v>
      </c>
      <c r="E256">
        <v>1</v>
      </c>
      <c r="F256">
        <v>130</v>
      </c>
      <c r="G256">
        <v>80</v>
      </c>
      <c r="H256">
        <v>130</v>
      </c>
      <c r="I256" s="2">
        <v>0</v>
      </c>
      <c r="J256" s="2">
        <f>AVERAGE(Table112[[#This Row],[Estimated costs 1]:[Estimated costs 20]])</f>
        <v>0</v>
      </c>
      <c r="K256" s="2" t="e">
        <f>(Table112[[#This Row],[Mean]]-Table112[[#This Row],[Actual cost]])/Table112[[#This Row],[Actual cost]]*100</f>
        <v>#DIV/0!</v>
      </c>
      <c r="L256" s="2">
        <f>_xlfn.STDEV.P(Table112[[#This Row],[Estimated costs 1]:[Estimated costs 20]])</f>
        <v>0</v>
      </c>
      <c r="M256" s="2" t="e">
        <f>Table112[[#This Row],[Dev]]/Table112[[#This Row],[Mean]]*100</f>
        <v>#DIV/0!</v>
      </c>
      <c r="N256" s="2">
        <f>Table112[[#This Row],[Estimated costs 1]]-Table112[[#This Row],[Actual cost]]</f>
        <v>0</v>
      </c>
      <c r="O256" s="2" t="e">
        <f>Table112[[#This Row],[Diff 1]]/Table112[[#This Row],[Actual cost]]*100</f>
        <v>#DIV/0!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</row>
    <row r="257" spans="1:35" x14ac:dyDescent="0.3">
      <c r="A257" t="s">
        <v>277</v>
      </c>
      <c r="B257">
        <v>255</v>
      </c>
      <c r="C257" t="str">
        <f>LEFT(Table112[[#This Row],[Contingency id]])</f>
        <v>A</v>
      </c>
      <c r="D257" s="1">
        <v>0</v>
      </c>
      <c r="E257">
        <v>1</v>
      </c>
      <c r="F257">
        <v>130</v>
      </c>
      <c r="G257">
        <v>81</v>
      </c>
      <c r="H257">
        <v>130</v>
      </c>
      <c r="I257" s="2">
        <v>0</v>
      </c>
      <c r="J257" s="2">
        <f>AVERAGE(Table112[[#This Row],[Estimated costs 1]:[Estimated costs 20]])</f>
        <v>0</v>
      </c>
      <c r="K257" s="2" t="e">
        <f>(Table112[[#This Row],[Mean]]-Table112[[#This Row],[Actual cost]])/Table112[[#This Row],[Actual cost]]*100</f>
        <v>#DIV/0!</v>
      </c>
      <c r="L257" s="2">
        <f>_xlfn.STDEV.P(Table112[[#This Row],[Estimated costs 1]:[Estimated costs 20]])</f>
        <v>0</v>
      </c>
      <c r="M257" s="2" t="e">
        <f>Table112[[#This Row],[Dev]]/Table112[[#This Row],[Mean]]*100</f>
        <v>#DIV/0!</v>
      </c>
      <c r="N257" s="2">
        <f>Table112[[#This Row],[Estimated costs 1]]-Table112[[#This Row],[Actual cost]]</f>
        <v>0</v>
      </c>
      <c r="O257" s="2" t="e">
        <f>Table112[[#This Row],[Diff 1]]/Table112[[#This Row],[Actual cost]]*100</f>
        <v>#DIV/0!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</row>
    <row r="258" spans="1:35" x14ac:dyDescent="0.3">
      <c r="A258" t="s">
        <v>278</v>
      </c>
      <c r="B258">
        <v>256</v>
      </c>
      <c r="C258" t="str">
        <f>LEFT(Table112[[#This Row],[Contingency id]])</f>
        <v>A</v>
      </c>
      <c r="D258" s="1">
        <v>0</v>
      </c>
      <c r="E258">
        <v>1</v>
      </c>
      <c r="F258">
        <v>130</v>
      </c>
      <c r="G258">
        <v>78</v>
      </c>
      <c r="H258">
        <v>130</v>
      </c>
      <c r="I258" s="2">
        <v>0</v>
      </c>
      <c r="J258" s="2">
        <f>AVERAGE(Table112[[#This Row],[Estimated costs 1]:[Estimated costs 20]])</f>
        <v>0</v>
      </c>
      <c r="K258" s="2" t="e">
        <f>(Table112[[#This Row],[Mean]]-Table112[[#This Row],[Actual cost]])/Table112[[#This Row],[Actual cost]]*100</f>
        <v>#DIV/0!</v>
      </c>
      <c r="L258" s="2">
        <f>_xlfn.STDEV.P(Table112[[#This Row],[Estimated costs 1]:[Estimated costs 20]])</f>
        <v>0</v>
      </c>
      <c r="M258" s="2" t="e">
        <f>Table112[[#This Row],[Dev]]/Table112[[#This Row],[Mean]]*100</f>
        <v>#DIV/0!</v>
      </c>
      <c r="N258" s="2">
        <f>Table112[[#This Row],[Estimated costs 1]]-Table112[[#This Row],[Actual cost]]</f>
        <v>0</v>
      </c>
      <c r="O258" s="2" t="e">
        <f>Table112[[#This Row],[Diff 1]]/Table112[[#This Row],[Actual cost]]*100</f>
        <v>#DIV/0!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</row>
    <row r="259" spans="1:35" x14ac:dyDescent="0.3">
      <c r="A259" t="s">
        <v>279</v>
      </c>
      <c r="B259">
        <v>257</v>
      </c>
      <c r="C259" t="str">
        <f>LEFT(Table112[[#This Row],[Contingency id]])</f>
        <v>A</v>
      </c>
      <c r="D259" s="1">
        <v>0</v>
      </c>
      <c r="E259">
        <v>1</v>
      </c>
      <c r="F259">
        <v>130</v>
      </c>
      <c r="G259">
        <v>83</v>
      </c>
      <c r="H259">
        <v>130</v>
      </c>
      <c r="I259" s="2">
        <v>0</v>
      </c>
      <c r="J259" s="2">
        <f>AVERAGE(Table112[[#This Row],[Estimated costs 1]:[Estimated costs 20]])</f>
        <v>0</v>
      </c>
      <c r="K259" s="2" t="e">
        <f>(Table112[[#This Row],[Mean]]-Table112[[#This Row],[Actual cost]])/Table112[[#This Row],[Actual cost]]*100</f>
        <v>#DIV/0!</v>
      </c>
      <c r="L259" s="2">
        <f>_xlfn.STDEV.P(Table112[[#This Row],[Estimated costs 1]:[Estimated costs 20]])</f>
        <v>0</v>
      </c>
      <c r="M259" s="2" t="e">
        <f>Table112[[#This Row],[Dev]]/Table112[[#This Row],[Mean]]*100</f>
        <v>#DIV/0!</v>
      </c>
      <c r="N259" s="2">
        <f>Table112[[#This Row],[Estimated costs 1]]-Table112[[#This Row],[Actual cost]]</f>
        <v>0</v>
      </c>
      <c r="O259" s="2" t="e">
        <f>Table112[[#This Row],[Diff 1]]/Table112[[#This Row],[Actual cost]]*100</f>
        <v>#DIV/0!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</row>
    <row r="260" spans="1:35" x14ac:dyDescent="0.3">
      <c r="A260" t="s">
        <v>280</v>
      </c>
      <c r="B260">
        <v>258</v>
      </c>
      <c r="C260" t="str">
        <f>LEFT(Table112[[#This Row],[Contingency id]])</f>
        <v>A</v>
      </c>
      <c r="D260" s="1">
        <v>0</v>
      </c>
      <c r="E260">
        <v>1</v>
      </c>
      <c r="F260">
        <v>130</v>
      </c>
      <c r="G260">
        <v>88</v>
      </c>
      <c r="H260">
        <v>130</v>
      </c>
      <c r="I260" s="2">
        <v>0</v>
      </c>
      <c r="J260" s="2">
        <f>AVERAGE(Table112[[#This Row],[Estimated costs 1]:[Estimated costs 20]])</f>
        <v>0</v>
      </c>
      <c r="K260" s="2" t="e">
        <f>(Table112[[#This Row],[Mean]]-Table112[[#This Row],[Actual cost]])/Table112[[#This Row],[Actual cost]]*100</f>
        <v>#DIV/0!</v>
      </c>
      <c r="L260" s="2">
        <f>_xlfn.STDEV.P(Table112[[#This Row],[Estimated costs 1]:[Estimated costs 20]])</f>
        <v>0</v>
      </c>
      <c r="M260" s="2" t="e">
        <f>Table112[[#This Row],[Dev]]/Table112[[#This Row],[Mean]]*100</f>
        <v>#DIV/0!</v>
      </c>
      <c r="N260" s="2">
        <f>Table112[[#This Row],[Estimated costs 1]]-Table112[[#This Row],[Actual cost]]</f>
        <v>0</v>
      </c>
      <c r="O260" s="2" t="e">
        <f>Table112[[#This Row],[Diff 1]]/Table112[[#This Row],[Actual cost]]*100</f>
        <v>#DIV/0!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</row>
    <row r="261" spans="1:35" x14ac:dyDescent="0.3">
      <c r="A261" t="s">
        <v>281</v>
      </c>
      <c r="B261">
        <v>259</v>
      </c>
      <c r="C261" t="str">
        <f>LEFT(Table112[[#This Row],[Contingency id]])</f>
        <v>A</v>
      </c>
      <c r="D261" s="1">
        <v>0</v>
      </c>
      <c r="E261">
        <v>1</v>
      </c>
      <c r="F261">
        <v>121</v>
      </c>
      <c r="G261">
        <v>84</v>
      </c>
      <c r="H261">
        <v>121</v>
      </c>
      <c r="I261" s="2">
        <v>0</v>
      </c>
      <c r="J261" s="2">
        <f>AVERAGE(Table112[[#This Row],[Estimated costs 1]:[Estimated costs 20]])</f>
        <v>0</v>
      </c>
      <c r="K261" s="2" t="e">
        <f>(Table112[[#This Row],[Mean]]-Table112[[#This Row],[Actual cost]])/Table112[[#This Row],[Actual cost]]*100</f>
        <v>#DIV/0!</v>
      </c>
      <c r="L261" s="2">
        <f>_xlfn.STDEV.P(Table112[[#This Row],[Estimated costs 1]:[Estimated costs 20]])</f>
        <v>0</v>
      </c>
      <c r="M261" s="2" t="e">
        <f>Table112[[#This Row],[Dev]]/Table112[[#This Row],[Mean]]*100</f>
        <v>#DIV/0!</v>
      </c>
      <c r="N261" s="2">
        <f>Table112[[#This Row],[Estimated costs 1]]-Table112[[#This Row],[Actual cost]]</f>
        <v>0</v>
      </c>
      <c r="O261" s="2" t="e">
        <f>Table112[[#This Row],[Diff 1]]/Table112[[#This Row],[Actual cost]]*100</f>
        <v>#DIV/0!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</row>
    <row r="262" spans="1:35" x14ac:dyDescent="0.3">
      <c r="A262" t="s">
        <v>282</v>
      </c>
      <c r="B262">
        <v>260</v>
      </c>
      <c r="C262" t="str">
        <f>LEFT(Table112[[#This Row],[Contingency id]])</f>
        <v>A</v>
      </c>
      <c r="D262" s="1">
        <v>0</v>
      </c>
      <c r="E262">
        <v>1</v>
      </c>
      <c r="F262">
        <v>122</v>
      </c>
      <c r="G262">
        <v>78</v>
      </c>
      <c r="H262">
        <v>122</v>
      </c>
      <c r="I262" s="2">
        <v>0</v>
      </c>
      <c r="J262" s="2">
        <f>AVERAGE(Table112[[#This Row],[Estimated costs 1]:[Estimated costs 20]])</f>
        <v>0</v>
      </c>
      <c r="K262" s="2" t="e">
        <f>(Table112[[#This Row],[Mean]]-Table112[[#This Row],[Actual cost]])/Table112[[#This Row],[Actual cost]]*100</f>
        <v>#DIV/0!</v>
      </c>
      <c r="L262" s="2">
        <f>_xlfn.STDEV.P(Table112[[#This Row],[Estimated costs 1]:[Estimated costs 20]])</f>
        <v>0</v>
      </c>
      <c r="M262" s="2" t="e">
        <f>Table112[[#This Row],[Dev]]/Table112[[#This Row],[Mean]]*100</f>
        <v>#DIV/0!</v>
      </c>
      <c r="N262" s="2">
        <f>Table112[[#This Row],[Estimated costs 1]]-Table112[[#This Row],[Actual cost]]</f>
        <v>0</v>
      </c>
      <c r="O262" s="2" t="e">
        <f>Table112[[#This Row],[Diff 1]]/Table112[[#This Row],[Actual cost]]*100</f>
        <v>#DIV/0!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</row>
    <row r="263" spans="1:35" x14ac:dyDescent="0.3">
      <c r="A263" t="s">
        <v>283</v>
      </c>
      <c r="B263">
        <v>261</v>
      </c>
      <c r="C263" t="str">
        <f>LEFT(Table112[[#This Row],[Contingency id]])</f>
        <v>A</v>
      </c>
      <c r="D263" s="1">
        <v>0</v>
      </c>
      <c r="E263">
        <v>1</v>
      </c>
      <c r="F263">
        <v>122</v>
      </c>
      <c r="G263">
        <v>76</v>
      </c>
      <c r="H263">
        <v>122</v>
      </c>
      <c r="I263" s="2">
        <v>0</v>
      </c>
      <c r="J263" s="2">
        <f>AVERAGE(Table112[[#This Row],[Estimated costs 1]:[Estimated costs 20]])</f>
        <v>0</v>
      </c>
      <c r="K263" s="2" t="e">
        <f>(Table112[[#This Row],[Mean]]-Table112[[#This Row],[Actual cost]])/Table112[[#This Row],[Actual cost]]*100</f>
        <v>#DIV/0!</v>
      </c>
      <c r="L263" s="2">
        <f>_xlfn.STDEV.P(Table112[[#This Row],[Estimated costs 1]:[Estimated costs 20]])</f>
        <v>0</v>
      </c>
      <c r="M263" s="2" t="e">
        <f>Table112[[#This Row],[Dev]]/Table112[[#This Row],[Mean]]*100</f>
        <v>#DIV/0!</v>
      </c>
      <c r="N263" s="2">
        <f>Table112[[#This Row],[Estimated costs 1]]-Table112[[#This Row],[Actual cost]]</f>
        <v>0</v>
      </c>
      <c r="O263" s="2" t="e">
        <f>Table112[[#This Row],[Diff 1]]/Table112[[#This Row],[Actual cost]]*100</f>
        <v>#DIV/0!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</row>
    <row r="264" spans="1:35" x14ac:dyDescent="0.3">
      <c r="A264" t="s">
        <v>284</v>
      </c>
      <c r="B264">
        <v>262</v>
      </c>
      <c r="C264" t="str">
        <f>LEFT(Table112[[#This Row],[Contingency id]])</f>
        <v>A</v>
      </c>
      <c r="D264" s="1">
        <v>0</v>
      </c>
      <c r="E264">
        <v>1</v>
      </c>
      <c r="F264">
        <v>121</v>
      </c>
      <c r="G264">
        <v>81</v>
      </c>
      <c r="H264">
        <v>121</v>
      </c>
      <c r="I264" s="2">
        <v>0</v>
      </c>
      <c r="J264" s="2">
        <f>AVERAGE(Table112[[#This Row],[Estimated costs 1]:[Estimated costs 20]])</f>
        <v>0</v>
      </c>
      <c r="K264" s="2" t="e">
        <f>(Table112[[#This Row],[Mean]]-Table112[[#This Row],[Actual cost]])/Table112[[#This Row],[Actual cost]]*100</f>
        <v>#DIV/0!</v>
      </c>
      <c r="L264" s="2">
        <f>_xlfn.STDEV.P(Table112[[#This Row],[Estimated costs 1]:[Estimated costs 20]])</f>
        <v>0</v>
      </c>
      <c r="M264" s="2" t="e">
        <f>Table112[[#This Row],[Dev]]/Table112[[#This Row],[Mean]]*100</f>
        <v>#DIV/0!</v>
      </c>
      <c r="N264" s="2">
        <f>Table112[[#This Row],[Estimated costs 1]]-Table112[[#This Row],[Actual cost]]</f>
        <v>0</v>
      </c>
      <c r="O264" s="2" t="e">
        <f>Table112[[#This Row],[Diff 1]]/Table112[[#This Row],[Actual cost]]*100</f>
        <v>#DIV/0!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</row>
    <row r="265" spans="1:35" x14ac:dyDescent="0.3">
      <c r="A265" t="s">
        <v>285</v>
      </c>
      <c r="B265">
        <v>263</v>
      </c>
      <c r="C265" t="str">
        <f>LEFT(Table112[[#This Row],[Contingency id]])</f>
        <v>A</v>
      </c>
      <c r="D265" s="1">
        <v>0</v>
      </c>
      <c r="E265">
        <v>1</v>
      </c>
      <c r="F265">
        <v>122</v>
      </c>
      <c r="G265">
        <v>72</v>
      </c>
      <c r="H265">
        <v>122</v>
      </c>
      <c r="I265" s="2">
        <v>0</v>
      </c>
      <c r="J265" s="2">
        <f>AVERAGE(Table112[[#This Row],[Estimated costs 1]:[Estimated costs 20]])</f>
        <v>0</v>
      </c>
      <c r="K265" s="2" t="e">
        <f>(Table112[[#This Row],[Mean]]-Table112[[#This Row],[Actual cost]])/Table112[[#This Row],[Actual cost]]*100</f>
        <v>#DIV/0!</v>
      </c>
      <c r="L265" s="2">
        <f>_xlfn.STDEV.P(Table112[[#This Row],[Estimated costs 1]:[Estimated costs 20]])</f>
        <v>0</v>
      </c>
      <c r="M265" s="2" t="e">
        <f>Table112[[#This Row],[Dev]]/Table112[[#This Row],[Mean]]*100</f>
        <v>#DIV/0!</v>
      </c>
      <c r="N265" s="2">
        <f>Table112[[#This Row],[Estimated costs 1]]-Table112[[#This Row],[Actual cost]]</f>
        <v>0</v>
      </c>
      <c r="O265" s="2" t="e">
        <f>Table112[[#This Row],[Diff 1]]/Table112[[#This Row],[Actual cost]]*100</f>
        <v>#DIV/0!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</row>
    <row r="266" spans="1:35" x14ac:dyDescent="0.3">
      <c r="A266" t="s">
        <v>286</v>
      </c>
      <c r="B266">
        <v>264</v>
      </c>
      <c r="C266" t="str">
        <f>LEFT(Table112[[#This Row],[Contingency id]])</f>
        <v>A</v>
      </c>
      <c r="D266" s="1">
        <v>0</v>
      </c>
      <c r="E266">
        <v>1</v>
      </c>
      <c r="F266">
        <v>121</v>
      </c>
      <c r="G266">
        <v>77</v>
      </c>
      <c r="H266">
        <v>121</v>
      </c>
      <c r="I266" s="2">
        <v>0</v>
      </c>
      <c r="J266" s="2">
        <f>AVERAGE(Table112[[#This Row],[Estimated costs 1]:[Estimated costs 20]])</f>
        <v>0</v>
      </c>
      <c r="K266" s="2" t="e">
        <f>(Table112[[#This Row],[Mean]]-Table112[[#This Row],[Actual cost]])/Table112[[#This Row],[Actual cost]]*100</f>
        <v>#DIV/0!</v>
      </c>
      <c r="L266" s="2">
        <f>_xlfn.STDEV.P(Table112[[#This Row],[Estimated costs 1]:[Estimated costs 20]])</f>
        <v>0</v>
      </c>
      <c r="M266" s="2" t="e">
        <f>Table112[[#This Row],[Dev]]/Table112[[#This Row],[Mean]]*100</f>
        <v>#DIV/0!</v>
      </c>
      <c r="N266" s="2">
        <f>Table112[[#This Row],[Estimated costs 1]]-Table112[[#This Row],[Actual cost]]</f>
        <v>0</v>
      </c>
      <c r="O266" s="2" t="e">
        <f>Table112[[#This Row],[Diff 1]]/Table112[[#This Row],[Actual cost]]*100</f>
        <v>#DIV/0!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</row>
    <row r="267" spans="1:35" x14ac:dyDescent="0.3">
      <c r="A267" t="s">
        <v>287</v>
      </c>
      <c r="B267">
        <v>265</v>
      </c>
      <c r="C267" t="str">
        <f>LEFT(Table112[[#This Row],[Contingency id]])</f>
        <v>A</v>
      </c>
      <c r="D267" s="1">
        <v>0</v>
      </c>
      <c r="E267">
        <v>1</v>
      </c>
      <c r="F267">
        <v>122</v>
      </c>
      <c r="G267">
        <v>76</v>
      </c>
      <c r="H267">
        <v>122</v>
      </c>
      <c r="I267" s="2">
        <v>0</v>
      </c>
      <c r="J267" s="2">
        <f>AVERAGE(Table112[[#This Row],[Estimated costs 1]:[Estimated costs 20]])</f>
        <v>0</v>
      </c>
      <c r="K267" s="2" t="e">
        <f>(Table112[[#This Row],[Mean]]-Table112[[#This Row],[Actual cost]])/Table112[[#This Row],[Actual cost]]*100</f>
        <v>#DIV/0!</v>
      </c>
      <c r="L267" s="2">
        <f>_xlfn.STDEV.P(Table112[[#This Row],[Estimated costs 1]:[Estimated costs 20]])</f>
        <v>0</v>
      </c>
      <c r="M267" s="2" t="e">
        <f>Table112[[#This Row],[Dev]]/Table112[[#This Row],[Mean]]*100</f>
        <v>#DIV/0!</v>
      </c>
      <c r="N267" s="2">
        <f>Table112[[#This Row],[Estimated costs 1]]-Table112[[#This Row],[Actual cost]]</f>
        <v>0</v>
      </c>
      <c r="O267" s="2" t="e">
        <f>Table112[[#This Row],[Diff 1]]/Table112[[#This Row],[Actual cost]]*100</f>
        <v>#DIV/0!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</row>
    <row r="268" spans="1:35" x14ac:dyDescent="0.3">
      <c r="A268" t="s">
        <v>288</v>
      </c>
      <c r="B268">
        <v>266</v>
      </c>
      <c r="C268" t="str">
        <f>LEFT(Table112[[#This Row],[Contingency id]])</f>
        <v>A</v>
      </c>
      <c r="D268" s="1">
        <v>0</v>
      </c>
      <c r="E268">
        <v>1</v>
      </c>
      <c r="F268">
        <v>122</v>
      </c>
      <c r="G268">
        <v>75</v>
      </c>
      <c r="H268">
        <v>122</v>
      </c>
      <c r="I268" s="2">
        <v>0</v>
      </c>
      <c r="J268" s="2">
        <f>AVERAGE(Table112[[#This Row],[Estimated costs 1]:[Estimated costs 20]])</f>
        <v>0</v>
      </c>
      <c r="K268" s="2" t="e">
        <f>(Table112[[#This Row],[Mean]]-Table112[[#This Row],[Actual cost]])/Table112[[#This Row],[Actual cost]]*100</f>
        <v>#DIV/0!</v>
      </c>
      <c r="L268" s="2">
        <f>_xlfn.STDEV.P(Table112[[#This Row],[Estimated costs 1]:[Estimated costs 20]])</f>
        <v>0</v>
      </c>
      <c r="M268" s="2" t="e">
        <f>Table112[[#This Row],[Dev]]/Table112[[#This Row],[Mean]]*100</f>
        <v>#DIV/0!</v>
      </c>
      <c r="N268" s="2">
        <f>Table112[[#This Row],[Estimated costs 1]]-Table112[[#This Row],[Actual cost]]</f>
        <v>0</v>
      </c>
      <c r="O268" s="2" t="e">
        <f>Table112[[#This Row],[Diff 1]]/Table112[[#This Row],[Actual cost]]*100</f>
        <v>#DIV/0!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</row>
    <row r="269" spans="1:35" x14ac:dyDescent="0.3">
      <c r="A269" t="s">
        <v>289</v>
      </c>
      <c r="B269">
        <v>267</v>
      </c>
      <c r="C269" t="str">
        <f>LEFT(Table112[[#This Row],[Contingency id]])</f>
        <v>A</v>
      </c>
      <c r="D269" s="1">
        <v>0</v>
      </c>
      <c r="E269">
        <v>1</v>
      </c>
      <c r="F269">
        <v>122</v>
      </c>
      <c r="G269">
        <v>75</v>
      </c>
      <c r="H269">
        <v>122</v>
      </c>
      <c r="I269" s="2">
        <v>0</v>
      </c>
      <c r="J269" s="2">
        <f>AVERAGE(Table112[[#This Row],[Estimated costs 1]:[Estimated costs 20]])</f>
        <v>0</v>
      </c>
      <c r="K269" s="2" t="e">
        <f>(Table112[[#This Row],[Mean]]-Table112[[#This Row],[Actual cost]])/Table112[[#This Row],[Actual cost]]*100</f>
        <v>#DIV/0!</v>
      </c>
      <c r="L269" s="2">
        <f>_xlfn.STDEV.P(Table112[[#This Row],[Estimated costs 1]:[Estimated costs 20]])</f>
        <v>0</v>
      </c>
      <c r="M269" s="2" t="e">
        <f>Table112[[#This Row],[Dev]]/Table112[[#This Row],[Mean]]*100</f>
        <v>#DIV/0!</v>
      </c>
      <c r="N269" s="2">
        <f>Table112[[#This Row],[Estimated costs 1]]-Table112[[#This Row],[Actual cost]]</f>
        <v>0</v>
      </c>
      <c r="O269" s="2" t="e">
        <f>Table112[[#This Row],[Diff 1]]/Table112[[#This Row],[Actual cost]]*100</f>
        <v>#DIV/0!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</row>
    <row r="270" spans="1:35" x14ac:dyDescent="0.3">
      <c r="A270" t="s">
        <v>290</v>
      </c>
      <c r="B270">
        <v>268</v>
      </c>
      <c r="C270" t="str">
        <f>LEFT(Table112[[#This Row],[Contingency id]])</f>
        <v>A</v>
      </c>
      <c r="D270" s="1">
        <v>0</v>
      </c>
      <c r="E270">
        <v>1</v>
      </c>
      <c r="F270">
        <v>122</v>
      </c>
      <c r="G270">
        <v>79</v>
      </c>
      <c r="H270">
        <v>122</v>
      </c>
      <c r="I270" s="2">
        <v>0</v>
      </c>
      <c r="J270" s="2">
        <f>AVERAGE(Table112[[#This Row],[Estimated costs 1]:[Estimated costs 20]])</f>
        <v>0</v>
      </c>
      <c r="K270" s="2" t="e">
        <f>(Table112[[#This Row],[Mean]]-Table112[[#This Row],[Actual cost]])/Table112[[#This Row],[Actual cost]]*100</f>
        <v>#DIV/0!</v>
      </c>
      <c r="L270" s="2">
        <f>_xlfn.STDEV.P(Table112[[#This Row],[Estimated costs 1]:[Estimated costs 20]])</f>
        <v>0</v>
      </c>
      <c r="M270" s="2" t="e">
        <f>Table112[[#This Row],[Dev]]/Table112[[#This Row],[Mean]]*100</f>
        <v>#DIV/0!</v>
      </c>
      <c r="N270" s="2">
        <f>Table112[[#This Row],[Estimated costs 1]]-Table112[[#This Row],[Actual cost]]</f>
        <v>0</v>
      </c>
      <c r="O270" s="2" t="e">
        <f>Table112[[#This Row],[Diff 1]]/Table112[[#This Row],[Actual cost]]*100</f>
        <v>#DIV/0!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</row>
    <row r="271" spans="1:35" x14ac:dyDescent="0.3">
      <c r="A271" t="s">
        <v>291</v>
      </c>
      <c r="B271">
        <v>269</v>
      </c>
      <c r="C271" t="str">
        <f>LEFT(Table112[[#This Row],[Contingency id]])</f>
        <v>A</v>
      </c>
      <c r="D271" s="1">
        <v>0</v>
      </c>
      <c r="E271">
        <v>1</v>
      </c>
      <c r="F271">
        <v>124</v>
      </c>
      <c r="G271">
        <v>78</v>
      </c>
      <c r="H271">
        <v>124</v>
      </c>
      <c r="I271" s="2">
        <v>0</v>
      </c>
      <c r="J271" s="2">
        <f>AVERAGE(Table112[[#This Row],[Estimated costs 1]:[Estimated costs 20]])</f>
        <v>0</v>
      </c>
      <c r="K271" s="2" t="e">
        <f>(Table112[[#This Row],[Mean]]-Table112[[#This Row],[Actual cost]])/Table112[[#This Row],[Actual cost]]*100</f>
        <v>#DIV/0!</v>
      </c>
      <c r="L271" s="2">
        <f>_xlfn.STDEV.P(Table112[[#This Row],[Estimated costs 1]:[Estimated costs 20]])</f>
        <v>0</v>
      </c>
      <c r="M271" s="2" t="e">
        <f>Table112[[#This Row],[Dev]]/Table112[[#This Row],[Mean]]*100</f>
        <v>#DIV/0!</v>
      </c>
      <c r="N271" s="2">
        <f>Table112[[#This Row],[Estimated costs 1]]-Table112[[#This Row],[Actual cost]]</f>
        <v>0</v>
      </c>
      <c r="O271" s="2" t="e">
        <f>Table112[[#This Row],[Diff 1]]/Table112[[#This Row],[Actual cost]]*100</f>
        <v>#DIV/0!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</row>
    <row r="272" spans="1:35" x14ac:dyDescent="0.3">
      <c r="A272" t="s">
        <v>292</v>
      </c>
      <c r="B272">
        <v>270</v>
      </c>
      <c r="C272" t="str">
        <f>LEFT(Table112[[#This Row],[Contingency id]])</f>
        <v>A</v>
      </c>
      <c r="D272" s="1">
        <v>0</v>
      </c>
      <c r="E272">
        <v>1</v>
      </c>
      <c r="F272">
        <v>124</v>
      </c>
      <c r="G272">
        <v>76</v>
      </c>
      <c r="H272">
        <v>124</v>
      </c>
      <c r="I272" s="2">
        <v>0</v>
      </c>
      <c r="J272" s="2">
        <f>AVERAGE(Table112[[#This Row],[Estimated costs 1]:[Estimated costs 20]])</f>
        <v>0</v>
      </c>
      <c r="K272" s="2" t="e">
        <f>(Table112[[#This Row],[Mean]]-Table112[[#This Row],[Actual cost]])/Table112[[#This Row],[Actual cost]]*100</f>
        <v>#DIV/0!</v>
      </c>
      <c r="L272" s="2">
        <f>_xlfn.STDEV.P(Table112[[#This Row],[Estimated costs 1]:[Estimated costs 20]])</f>
        <v>0</v>
      </c>
      <c r="M272" s="2" t="e">
        <f>Table112[[#This Row],[Dev]]/Table112[[#This Row],[Mean]]*100</f>
        <v>#DIV/0!</v>
      </c>
      <c r="N272" s="2">
        <f>Table112[[#This Row],[Estimated costs 1]]-Table112[[#This Row],[Actual cost]]</f>
        <v>0</v>
      </c>
      <c r="O272" s="2" t="e">
        <f>Table112[[#This Row],[Diff 1]]/Table112[[#This Row],[Actual cost]]*100</f>
        <v>#DIV/0!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</row>
    <row r="273" spans="1:35" x14ac:dyDescent="0.3">
      <c r="A273" t="s">
        <v>293</v>
      </c>
      <c r="B273">
        <v>271</v>
      </c>
      <c r="C273" t="str">
        <f>LEFT(Table112[[#This Row],[Contingency id]])</f>
        <v>A</v>
      </c>
      <c r="D273" s="1">
        <v>0</v>
      </c>
      <c r="E273">
        <v>1</v>
      </c>
      <c r="F273">
        <v>124</v>
      </c>
      <c r="G273">
        <v>80</v>
      </c>
      <c r="H273">
        <v>124</v>
      </c>
      <c r="I273" s="2">
        <v>0</v>
      </c>
      <c r="J273" s="2">
        <f>AVERAGE(Table112[[#This Row],[Estimated costs 1]:[Estimated costs 20]])</f>
        <v>0</v>
      </c>
      <c r="K273" s="2" t="e">
        <f>(Table112[[#This Row],[Mean]]-Table112[[#This Row],[Actual cost]])/Table112[[#This Row],[Actual cost]]*100</f>
        <v>#DIV/0!</v>
      </c>
      <c r="L273" s="2">
        <f>_xlfn.STDEV.P(Table112[[#This Row],[Estimated costs 1]:[Estimated costs 20]])</f>
        <v>0</v>
      </c>
      <c r="M273" s="2" t="e">
        <f>Table112[[#This Row],[Dev]]/Table112[[#This Row],[Mean]]*100</f>
        <v>#DIV/0!</v>
      </c>
      <c r="N273" s="2">
        <f>Table112[[#This Row],[Estimated costs 1]]-Table112[[#This Row],[Actual cost]]</f>
        <v>0</v>
      </c>
      <c r="O273" s="2" t="e">
        <f>Table112[[#This Row],[Diff 1]]/Table112[[#This Row],[Actual cost]]*100</f>
        <v>#DIV/0!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</row>
    <row r="274" spans="1:35" x14ac:dyDescent="0.3">
      <c r="A274" t="s">
        <v>294</v>
      </c>
      <c r="B274">
        <v>272</v>
      </c>
      <c r="C274" t="str">
        <f>LEFT(Table112[[#This Row],[Contingency id]])</f>
        <v>A</v>
      </c>
      <c r="D274" s="1">
        <v>0</v>
      </c>
      <c r="E274">
        <v>1</v>
      </c>
      <c r="F274">
        <v>124</v>
      </c>
      <c r="G274">
        <v>77</v>
      </c>
      <c r="H274">
        <v>124</v>
      </c>
      <c r="I274" s="2">
        <v>0</v>
      </c>
      <c r="J274" s="2">
        <f>AVERAGE(Table112[[#This Row],[Estimated costs 1]:[Estimated costs 20]])</f>
        <v>0</v>
      </c>
      <c r="K274" s="2" t="e">
        <f>(Table112[[#This Row],[Mean]]-Table112[[#This Row],[Actual cost]])/Table112[[#This Row],[Actual cost]]*100</f>
        <v>#DIV/0!</v>
      </c>
      <c r="L274" s="2">
        <f>_xlfn.STDEV.P(Table112[[#This Row],[Estimated costs 1]:[Estimated costs 20]])</f>
        <v>0</v>
      </c>
      <c r="M274" s="2" t="e">
        <f>Table112[[#This Row],[Dev]]/Table112[[#This Row],[Mean]]*100</f>
        <v>#DIV/0!</v>
      </c>
      <c r="N274" s="2">
        <f>Table112[[#This Row],[Estimated costs 1]]-Table112[[#This Row],[Actual cost]]</f>
        <v>0</v>
      </c>
      <c r="O274" s="2" t="e">
        <f>Table112[[#This Row],[Diff 1]]/Table112[[#This Row],[Actual cost]]*100</f>
        <v>#DIV/0!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</row>
    <row r="275" spans="1:35" x14ac:dyDescent="0.3">
      <c r="A275" t="s">
        <v>295</v>
      </c>
      <c r="B275">
        <v>273</v>
      </c>
      <c r="C275" t="str">
        <f>LEFT(Table112[[#This Row],[Contingency id]])</f>
        <v>A</v>
      </c>
      <c r="D275" s="1">
        <v>0</v>
      </c>
      <c r="E275">
        <v>1</v>
      </c>
      <c r="F275">
        <v>124</v>
      </c>
      <c r="G275">
        <v>78</v>
      </c>
      <c r="H275">
        <v>124</v>
      </c>
      <c r="I275" s="2">
        <v>0</v>
      </c>
      <c r="J275" s="2">
        <f>AVERAGE(Table112[[#This Row],[Estimated costs 1]:[Estimated costs 20]])</f>
        <v>0</v>
      </c>
      <c r="K275" s="2" t="e">
        <f>(Table112[[#This Row],[Mean]]-Table112[[#This Row],[Actual cost]])/Table112[[#This Row],[Actual cost]]*100</f>
        <v>#DIV/0!</v>
      </c>
      <c r="L275" s="2">
        <f>_xlfn.STDEV.P(Table112[[#This Row],[Estimated costs 1]:[Estimated costs 20]])</f>
        <v>0</v>
      </c>
      <c r="M275" s="2" t="e">
        <f>Table112[[#This Row],[Dev]]/Table112[[#This Row],[Mean]]*100</f>
        <v>#DIV/0!</v>
      </c>
      <c r="N275" s="2">
        <f>Table112[[#This Row],[Estimated costs 1]]-Table112[[#This Row],[Actual cost]]</f>
        <v>0</v>
      </c>
      <c r="O275" s="2" t="e">
        <f>Table112[[#This Row],[Diff 1]]/Table112[[#This Row],[Actual cost]]*100</f>
        <v>#DIV/0!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</row>
    <row r="276" spans="1:35" x14ac:dyDescent="0.3">
      <c r="A276" t="s">
        <v>296</v>
      </c>
      <c r="B276">
        <v>274</v>
      </c>
      <c r="C276" t="str">
        <f>LEFT(Table112[[#This Row],[Contingency id]])</f>
        <v>A</v>
      </c>
      <c r="D276" s="1">
        <v>0</v>
      </c>
      <c r="E276">
        <v>1</v>
      </c>
      <c r="F276">
        <v>124</v>
      </c>
      <c r="G276">
        <v>73</v>
      </c>
      <c r="H276">
        <v>124</v>
      </c>
      <c r="I276" s="2">
        <v>0</v>
      </c>
      <c r="J276" s="2">
        <f>AVERAGE(Table112[[#This Row],[Estimated costs 1]:[Estimated costs 20]])</f>
        <v>0</v>
      </c>
      <c r="K276" s="2" t="e">
        <f>(Table112[[#This Row],[Mean]]-Table112[[#This Row],[Actual cost]])/Table112[[#This Row],[Actual cost]]*100</f>
        <v>#DIV/0!</v>
      </c>
      <c r="L276" s="2">
        <f>_xlfn.STDEV.P(Table112[[#This Row],[Estimated costs 1]:[Estimated costs 20]])</f>
        <v>0</v>
      </c>
      <c r="M276" s="2" t="e">
        <f>Table112[[#This Row],[Dev]]/Table112[[#This Row],[Mean]]*100</f>
        <v>#DIV/0!</v>
      </c>
      <c r="N276" s="2">
        <f>Table112[[#This Row],[Estimated costs 1]]-Table112[[#This Row],[Actual cost]]</f>
        <v>0</v>
      </c>
      <c r="O276" s="2" t="e">
        <f>Table112[[#This Row],[Diff 1]]/Table112[[#This Row],[Actual cost]]*100</f>
        <v>#DIV/0!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</row>
    <row r="277" spans="1:35" x14ac:dyDescent="0.3">
      <c r="A277" t="s">
        <v>297</v>
      </c>
      <c r="B277">
        <v>275</v>
      </c>
      <c r="C277" t="str">
        <f>LEFT(Table112[[#This Row],[Contingency id]])</f>
        <v>A</v>
      </c>
      <c r="D277" s="1">
        <v>0</v>
      </c>
      <c r="E277">
        <v>1</v>
      </c>
      <c r="F277">
        <v>124</v>
      </c>
      <c r="G277">
        <v>79</v>
      </c>
      <c r="H277">
        <v>124</v>
      </c>
      <c r="I277" s="2">
        <v>0</v>
      </c>
      <c r="J277" s="2">
        <f>AVERAGE(Table112[[#This Row],[Estimated costs 1]:[Estimated costs 20]])</f>
        <v>0</v>
      </c>
      <c r="K277" s="2" t="e">
        <f>(Table112[[#This Row],[Mean]]-Table112[[#This Row],[Actual cost]])/Table112[[#This Row],[Actual cost]]*100</f>
        <v>#DIV/0!</v>
      </c>
      <c r="L277" s="2">
        <f>_xlfn.STDEV.P(Table112[[#This Row],[Estimated costs 1]:[Estimated costs 20]])</f>
        <v>0</v>
      </c>
      <c r="M277" s="2" t="e">
        <f>Table112[[#This Row],[Dev]]/Table112[[#This Row],[Mean]]*100</f>
        <v>#DIV/0!</v>
      </c>
      <c r="N277" s="2">
        <f>Table112[[#This Row],[Estimated costs 1]]-Table112[[#This Row],[Actual cost]]</f>
        <v>0</v>
      </c>
      <c r="O277" s="2" t="e">
        <f>Table112[[#This Row],[Diff 1]]/Table112[[#This Row],[Actual cost]]*100</f>
        <v>#DIV/0!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</row>
    <row r="278" spans="1:35" x14ac:dyDescent="0.3">
      <c r="A278" t="s">
        <v>298</v>
      </c>
      <c r="B278">
        <v>276</v>
      </c>
      <c r="C278" t="str">
        <f>LEFT(Table112[[#This Row],[Contingency id]])</f>
        <v>A</v>
      </c>
      <c r="D278" s="1">
        <v>0</v>
      </c>
      <c r="E278">
        <v>1</v>
      </c>
      <c r="F278">
        <v>124</v>
      </c>
      <c r="G278">
        <v>82</v>
      </c>
      <c r="H278">
        <v>124</v>
      </c>
      <c r="I278" s="2">
        <v>0</v>
      </c>
      <c r="J278" s="2">
        <f>AVERAGE(Table112[[#This Row],[Estimated costs 1]:[Estimated costs 20]])</f>
        <v>0</v>
      </c>
      <c r="K278" s="2" t="e">
        <f>(Table112[[#This Row],[Mean]]-Table112[[#This Row],[Actual cost]])/Table112[[#This Row],[Actual cost]]*100</f>
        <v>#DIV/0!</v>
      </c>
      <c r="L278" s="2">
        <f>_xlfn.STDEV.P(Table112[[#This Row],[Estimated costs 1]:[Estimated costs 20]])</f>
        <v>0</v>
      </c>
      <c r="M278" s="2" t="e">
        <f>Table112[[#This Row],[Dev]]/Table112[[#This Row],[Mean]]*100</f>
        <v>#DIV/0!</v>
      </c>
      <c r="N278" s="2">
        <f>Table112[[#This Row],[Estimated costs 1]]-Table112[[#This Row],[Actual cost]]</f>
        <v>0</v>
      </c>
      <c r="O278" s="2" t="e">
        <f>Table112[[#This Row],[Diff 1]]/Table112[[#This Row],[Actual cost]]*100</f>
        <v>#DIV/0!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</row>
    <row r="279" spans="1:35" x14ac:dyDescent="0.3">
      <c r="A279" t="s">
        <v>299</v>
      </c>
      <c r="B279">
        <v>277</v>
      </c>
      <c r="C279" t="str">
        <f>LEFT(Table112[[#This Row],[Contingency id]])</f>
        <v>A</v>
      </c>
      <c r="D279" s="1">
        <v>0</v>
      </c>
      <c r="E279">
        <v>1</v>
      </c>
      <c r="F279">
        <v>124</v>
      </c>
      <c r="G279">
        <v>82</v>
      </c>
      <c r="H279">
        <v>124</v>
      </c>
      <c r="I279" s="2">
        <v>0</v>
      </c>
      <c r="J279" s="2">
        <f>AVERAGE(Table112[[#This Row],[Estimated costs 1]:[Estimated costs 20]])</f>
        <v>0</v>
      </c>
      <c r="K279" s="2" t="e">
        <f>(Table112[[#This Row],[Mean]]-Table112[[#This Row],[Actual cost]])/Table112[[#This Row],[Actual cost]]*100</f>
        <v>#DIV/0!</v>
      </c>
      <c r="L279" s="2">
        <f>_xlfn.STDEV.P(Table112[[#This Row],[Estimated costs 1]:[Estimated costs 20]])</f>
        <v>0</v>
      </c>
      <c r="M279" s="2" t="e">
        <f>Table112[[#This Row],[Dev]]/Table112[[#This Row],[Mean]]*100</f>
        <v>#DIV/0!</v>
      </c>
      <c r="N279" s="2">
        <f>Table112[[#This Row],[Estimated costs 1]]-Table112[[#This Row],[Actual cost]]</f>
        <v>0</v>
      </c>
      <c r="O279" s="2" t="e">
        <f>Table112[[#This Row],[Diff 1]]/Table112[[#This Row],[Actual cost]]*100</f>
        <v>#DIV/0!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</row>
    <row r="280" spans="1:35" x14ac:dyDescent="0.3">
      <c r="A280" t="s">
        <v>300</v>
      </c>
      <c r="B280">
        <v>278</v>
      </c>
      <c r="C280" t="str">
        <f>LEFT(Table112[[#This Row],[Contingency id]])</f>
        <v>A</v>
      </c>
      <c r="D280" s="1">
        <v>0</v>
      </c>
      <c r="E280">
        <v>1</v>
      </c>
      <c r="F280">
        <v>124</v>
      </c>
      <c r="G280">
        <v>74</v>
      </c>
      <c r="H280">
        <v>124</v>
      </c>
      <c r="I280" s="2">
        <v>0</v>
      </c>
      <c r="J280" s="2">
        <f>AVERAGE(Table112[[#This Row],[Estimated costs 1]:[Estimated costs 20]])</f>
        <v>0</v>
      </c>
      <c r="K280" s="2" t="e">
        <f>(Table112[[#This Row],[Mean]]-Table112[[#This Row],[Actual cost]])/Table112[[#This Row],[Actual cost]]*100</f>
        <v>#DIV/0!</v>
      </c>
      <c r="L280" s="2">
        <f>_xlfn.STDEV.P(Table112[[#This Row],[Estimated costs 1]:[Estimated costs 20]])</f>
        <v>0</v>
      </c>
      <c r="M280" s="2" t="e">
        <f>Table112[[#This Row],[Dev]]/Table112[[#This Row],[Mean]]*100</f>
        <v>#DIV/0!</v>
      </c>
      <c r="N280" s="2">
        <f>Table112[[#This Row],[Estimated costs 1]]-Table112[[#This Row],[Actual cost]]</f>
        <v>0</v>
      </c>
      <c r="O280" s="2" t="e">
        <f>Table112[[#This Row],[Diff 1]]/Table112[[#This Row],[Actual cost]]*100</f>
        <v>#DIV/0!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</row>
    <row r="281" spans="1:35" x14ac:dyDescent="0.3">
      <c r="A281" t="s">
        <v>301</v>
      </c>
      <c r="B281">
        <v>279</v>
      </c>
      <c r="C281" t="str">
        <f>LEFT(Table112[[#This Row],[Contingency id]])</f>
        <v>A</v>
      </c>
      <c r="D281" s="1">
        <v>0</v>
      </c>
      <c r="E281">
        <v>1</v>
      </c>
      <c r="F281">
        <v>103</v>
      </c>
      <c r="G281">
        <v>66</v>
      </c>
      <c r="H281">
        <v>103</v>
      </c>
      <c r="I281" s="2">
        <v>0</v>
      </c>
      <c r="J281" s="2">
        <f>AVERAGE(Table112[[#This Row],[Estimated costs 1]:[Estimated costs 20]])</f>
        <v>0</v>
      </c>
      <c r="K281" s="2" t="e">
        <f>(Table112[[#This Row],[Mean]]-Table112[[#This Row],[Actual cost]])/Table112[[#This Row],[Actual cost]]*100</f>
        <v>#DIV/0!</v>
      </c>
      <c r="L281" s="2">
        <f>_xlfn.STDEV.P(Table112[[#This Row],[Estimated costs 1]:[Estimated costs 20]])</f>
        <v>0</v>
      </c>
      <c r="M281" s="2" t="e">
        <f>Table112[[#This Row],[Dev]]/Table112[[#This Row],[Mean]]*100</f>
        <v>#DIV/0!</v>
      </c>
      <c r="N281" s="2">
        <f>Table112[[#This Row],[Estimated costs 1]]-Table112[[#This Row],[Actual cost]]</f>
        <v>0</v>
      </c>
      <c r="O281" s="2" t="e">
        <f>Table112[[#This Row],[Diff 1]]/Table112[[#This Row],[Actual cost]]*100</f>
        <v>#DIV/0!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</row>
    <row r="282" spans="1:35" x14ac:dyDescent="0.3">
      <c r="A282" t="s">
        <v>302</v>
      </c>
      <c r="B282">
        <v>280</v>
      </c>
      <c r="C282" t="str">
        <f>LEFT(Table112[[#This Row],[Contingency id]])</f>
        <v>A</v>
      </c>
      <c r="D282" s="1">
        <v>0</v>
      </c>
      <c r="E282">
        <v>1</v>
      </c>
      <c r="F282">
        <v>124</v>
      </c>
      <c r="G282">
        <v>81</v>
      </c>
      <c r="H282">
        <v>124</v>
      </c>
      <c r="I282" s="2">
        <v>0</v>
      </c>
      <c r="J282" s="2">
        <f>AVERAGE(Table112[[#This Row],[Estimated costs 1]:[Estimated costs 20]])</f>
        <v>0</v>
      </c>
      <c r="K282" s="2" t="e">
        <f>(Table112[[#This Row],[Mean]]-Table112[[#This Row],[Actual cost]])/Table112[[#This Row],[Actual cost]]*100</f>
        <v>#DIV/0!</v>
      </c>
      <c r="L282" s="2">
        <f>_xlfn.STDEV.P(Table112[[#This Row],[Estimated costs 1]:[Estimated costs 20]])</f>
        <v>0</v>
      </c>
      <c r="M282" s="2" t="e">
        <f>Table112[[#This Row],[Dev]]/Table112[[#This Row],[Mean]]*100</f>
        <v>#DIV/0!</v>
      </c>
      <c r="N282" s="2">
        <f>Table112[[#This Row],[Estimated costs 1]]-Table112[[#This Row],[Actual cost]]</f>
        <v>0</v>
      </c>
      <c r="O282" s="2" t="e">
        <f>Table112[[#This Row],[Diff 1]]/Table112[[#This Row],[Actual cost]]*100</f>
        <v>#DIV/0!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</row>
    <row r="283" spans="1:35" x14ac:dyDescent="0.3">
      <c r="A283" t="s">
        <v>303</v>
      </c>
      <c r="B283">
        <v>281</v>
      </c>
      <c r="C283" t="str">
        <f>LEFT(Table112[[#This Row],[Contingency id]])</f>
        <v>A</v>
      </c>
      <c r="D283" s="1">
        <v>0</v>
      </c>
      <c r="E283">
        <v>1</v>
      </c>
      <c r="F283">
        <v>124</v>
      </c>
      <c r="G283">
        <v>79</v>
      </c>
      <c r="H283">
        <v>124</v>
      </c>
      <c r="I283" s="2">
        <v>0</v>
      </c>
      <c r="J283" s="2">
        <f>AVERAGE(Table112[[#This Row],[Estimated costs 1]:[Estimated costs 20]])</f>
        <v>0</v>
      </c>
      <c r="K283" s="2" t="e">
        <f>(Table112[[#This Row],[Mean]]-Table112[[#This Row],[Actual cost]])/Table112[[#This Row],[Actual cost]]*100</f>
        <v>#DIV/0!</v>
      </c>
      <c r="L283" s="2">
        <f>_xlfn.STDEV.P(Table112[[#This Row],[Estimated costs 1]:[Estimated costs 20]])</f>
        <v>0</v>
      </c>
      <c r="M283" s="2" t="e">
        <f>Table112[[#This Row],[Dev]]/Table112[[#This Row],[Mean]]*100</f>
        <v>#DIV/0!</v>
      </c>
      <c r="N283" s="2">
        <f>Table112[[#This Row],[Estimated costs 1]]-Table112[[#This Row],[Actual cost]]</f>
        <v>0</v>
      </c>
      <c r="O283" s="2" t="e">
        <f>Table112[[#This Row],[Diff 1]]/Table112[[#This Row],[Actual cost]]*100</f>
        <v>#DIV/0!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</row>
    <row r="284" spans="1:35" x14ac:dyDescent="0.3">
      <c r="A284" t="s">
        <v>304</v>
      </c>
      <c r="B284">
        <v>282</v>
      </c>
      <c r="C284" t="str">
        <f>LEFT(Table112[[#This Row],[Contingency id]])</f>
        <v>A</v>
      </c>
      <c r="D284" s="1">
        <v>0</v>
      </c>
      <c r="E284">
        <v>1</v>
      </c>
      <c r="F284">
        <v>124</v>
      </c>
      <c r="G284">
        <v>74</v>
      </c>
      <c r="H284">
        <v>124</v>
      </c>
      <c r="I284" s="2">
        <v>0</v>
      </c>
      <c r="J284" s="2">
        <f>AVERAGE(Table112[[#This Row],[Estimated costs 1]:[Estimated costs 20]])</f>
        <v>0</v>
      </c>
      <c r="K284" s="2" t="e">
        <f>(Table112[[#This Row],[Mean]]-Table112[[#This Row],[Actual cost]])/Table112[[#This Row],[Actual cost]]*100</f>
        <v>#DIV/0!</v>
      </c>
      <c r="L284" s="2">
        <f>_xlfn.STDEV.P(Table112[[#This Row],[Estimated costs 1]:[Estimated costs 20]])</f>
        <v>0</v>
      </c>
      <c r="M284" s="2" t="e">
        <f>Table112[[#This Row],[Dev]]/Table112[[#This Row],[Mean]]*100</f>
        <v>#DIV/0!</v>
      </c>
      <c r="N284" s="2">
        <f>Table112[[#This Row],[Estimated costs 1]]-Table112[[#This Row],[Actual cost]]</f>
        <v>0</v>
      </c>
      <c r="O284" s="2" t="e">
        <f>Table112[[#This Row],[Diff 1]]/Table112[[#This Row],[Actual cost]]*100</f>
        <v>#DIV/0!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</row>
    <row r="285" spans="1:35" x14ac:dyDescent="0.3">
      <c r="A285" t="s">
        <v>305</v>
      </c>
      <c r="B285">
        <v>283</v>
      </c>
      <c r="C285" t="str">
        <f>LEFT(Table112[[#This Row],[Contingency id]])</f>
        <v>A</v>
      </c>
      <c r="D285" s="1">
        <v>0</v>
      </c>
      <c r="E285">
        <v>1</v>
      </c>
      <c r="F285">
        <v>62</v>
      </c>
      <c r="G285">
        <v>43</v>
      </c>
      <c r="H285">
        <v>62</v>
      </c>
      <c r="I285" s="2">
        <v>0</v>
      </c>
      <c r="J285" s="2">
        <f>AVERAGE(Table112[[#This Row],[Estimated costs 1]:[Estimated costs 20]])</f>
        <v>0</v>
      </c>
      <c r="K285" s="2" t="e">
        <f>(Table112[[#This Row],[Mean]]-Table112[[#This Row],[Actual cost]])/Table112[[#This Row],[Actual cost]]*100</f>
        <v>#DIV/0!</v>
      </c>
      <c r="L285" s="2">
        <f>_xlfn.STDEV.P(Table112[[#This Row],[Estimated costs 1]:[Estimated costs 20]])</f>
        <v>0</v>
      </c>
      <c r="M285" s="2" t="e">
        <f>Table112[[#This Row],[Dev]]/Table112[[#This Row],[Mean]]*100</f>
        <v>#DIV/0!</v>
      </c>
      <c r="N285" s="2">
        <f>Table112[[#This Row],[Estimated costs 1]]-Table112[[#This Row],[Actual cost]]</f>
        <v>0</v>
      </c>
      <c r="O285" s="2" t="e">
        <f>Table112[[#This Row],[Diff 1]]/Table112[[#This Row],[Actual cost]]*100</f>
        <v>#DIV/0!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</row>
    <row r="286" spans="1:35" x14ac:dyDescent="0.3">
      <c r="A286" t="s">
        <v>306</v>
      </c>
      <c r="B286">
        <v>284</v>
      </c>
      <c r="C286" t="str">
        <f>LEFT(Table112[[#This Row],[Contingency id]])</f>
        <v>A</v>
      </c>
      <c r="D286" s="1">
        <v>0</v>
      </c>
      <c r="E286">
        <v>1</v>
      </c>
      <c r="F286">
        <v>62</v>
      </c>
      <c r="G286">
        <v>48</v>
      </c>
      <c r="H286">
        <v>62</v>
      </c>
      <c r="I286" s="2">
        <v>0</v>
      </c>
      <c r="J286" s="2">
        <f>AVERAGE(Table112[[#This Row],[Estimated costs 1]:[Estimated costs 20]])</f>
        <v>0</v>
      </c>
      <c r="K286" s="2" t="e">
        <f>(Table112[[#This Row],[Mean]]-Table112[[#This Row],[Actual cost]])/Table112[[#This Row],[Actual cost]]*100</f>
        <v>#DIV/0!</v>
      </c>
      <c r="L286" s="2">
        <f>_xlfn.STDEV.P(Table112[[#This Row],[Estimated costs 1]:[Estimated costs 20]])</f>
        <v>0</v>
      </c>
      <c r="M286" s="2" t="e">
        <f>Table112[[#This Row],[Dev]]/Table112[[#This Row],[Mean]]*100</f>
        <v>#DIV/0!</v>
      </c>
      <c r="N286" s="2">
        <f>Table112[[#This Row],[Estimated costs 1]]-Table112[[#This Row],[Actual cost]]</f>
        <v>0</v>
      </c>
      <c r="O286" s="2" t="e">
        <f>Table112[[#This Row],[Diff 1]]/Table112[[#This Row],[Actual cost]]*100</f>
        <v>#DIV/0!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</row>
    <row r="287" spans="1:35" x14ac:dyDescent="0.3">
      <c r="A287" t="s">
        <v>307</v>
      </c>
      <c r="B287">
        <v>285</v>
      </c>
      <c r="C287" t="str">
        <f>LEFT(Table112[[#This Row],[Contingency id]])</f>
        <v>A</v>
      </c>
      <c r="D287" s="1">
        <v>0</v>
      </c>
      <c r="E287">
        <v>1</v>
      </c>
      <c r="F287">
        <v>62</v>
      </c>
      <c r="G287">
        <v>49</v>
      </c>
      <c r="H287">
        <v>62</v>
      </c>
      <c r="I287" s="2">
        <v>0</v>
      </c>
      <c r="J287" s="2">
        <f>AVERAGE(Table112[[#This Row],[Estimated costs 1]:[Estimated costs 20]])</f>
        <v>0</v>
      </c>
      <c r="K287" s="2" t="e">
        <f>(Table112[[#This Row],[Mean]]-Table112[[#This Row],[Actual cost]])/Table112[[#This Row],[Actual cost]]*100</f>
        <v>#DIV/0!</v>
      </c>
      <c r="L287" s="2">
        <f>_xlfn.STDEV.P(Table112[[#This Row],[Estimated costs 1]:[Estimated costs 20]])</f>
        <v>0</v>
      </c>
      <c r="M287" s="2" t="e">
        <f>Table112[[#This Row],[Dev]]/Table112[[#This Row],[Mean]]*100</f>
        <v>#DIV/0!</v>
      </c>
      <c r="N287" s="2">
        <f>Table112[[#This Row],[Estimated costs 1]]-Table112[[#This Row],[Actual cost]]</f>
        <v>0</v>
      </c>
      <c r="O287" s="2" t="e">
        <f>Table112[[#This Row],[Diff 1]]/Table112[[#This Row],[Actual cost]]*100</f>
        <v>#DIV/0!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</row>
    <row r="288" spans="1:35" x14ac:dyDescent="0.3">
      <c r="A288" t="s">
        <v>308</v>
      </c>
      <c r="B288">
        <v>286</v>
      </c>
      <c r="C288" t="str">
        <f>LEFT(Table112[[#This Row],[Contingency id]])</f>
        <v>A</v>
      </c>
      <c r="D288" s="1">
        <v>0</v>
      </c>
      <c r="E288">
        <v>1</v>
      </c>
      <c r="F288">
        <v>62</v>
      </c>
      <c r="G288">
        <v>51</v>
      </c>
      <c r="H288">
        <v>62</v>
      </c>
      <c r="I288" s="2">
        <v>0</v>
      </c>
      <c r="J288" s="2">
        <f>AVERAGE(Table112[[#This Row],[Estimated costs 1]:[Estimated costs 20]])</f>
        <v>0</v>
      </c>
      <c r="K288" s="2" t="e">
        <f>(Table112[[#This Row],[Mean]]-Table112[[#This Row],[Actual cost]])/Table112[[#This Row],[Actual cost]]*100</f>
        <v>#DIV/0!</v>
      </c>
      <c r="L288" s="2">
        <f>_xlfn.STDEV.P(Table112[[#This Row],[Estimated costs 1]:[Estimated costs 20]])</f>
        <v>0</v>
      </c>
      <c r="M288" s="2" t="e">
        <f>Table112[[#This Row],[Dev]]/Table112[[#This Row],[Mean]]*100</f>
        <v>#DIV/0!</v>
      </c>
      <c r="N288" s="2">
        <f>Table112[[#This Row],[Estimated costs 1]]-Table112[[#This Row],[Actual cost]]</f>
        <v>0</v>
      </c>
      <c r="O288" s="2" t="e">
        <f>Table112[[#This Row],[Diff 1]]/Table112[[#This Row],[Actual cost]]*100</f>
        <v>#DIV/0!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</row>
    <row r="289" spans="1:35" x14ac:dyDescent="0.3">
      <c r="A289" t="s">
        <v>309</v>
      </c>
      <c r="B289">
        <v>287</v>
      </c>
      <c r="C289" t="str">
        <f>LEFT(Table112[[#This Row],[Contingency id]])</f>
        <v>A</v>
      </c>
      <c r="D289" s="1">
        <v>0</v>
      </c>
      <c r="E289">
        <v>1</v>
      </c>
      <c r="F289">
        <v>23</v>
      </c>
      <c r="G289">
        <v>21</v>
      </c>
      <c r="H289">
        <v>23</v>
      </c>
      <c r="I289" s="2">
        <v>0</v>
      </c>
      <c r="J289" s="2">
        <f>AVERAGE(Table112[[#This Row],[Estimated costs 1]:[Estimated costs 20]])</f>
        <v>0</v>
      </c>
      <c r="K289" s="2" t="e">
        <f>(Table112[[#This Row],[Mean]]-Table112[[#This Row],[Actual cost]])/Table112[[#This Row],[Actual cost]]*100</f>
        <v>#DIV/0!</v>
      </c>
      <c r="L289" s="2">
        <f>_xlfn.STDEV.P(Table112[[#This Row],[Estimated costs 1]:[Estimated costs 20]])</f>
        <v>0</v>
      </c>
      <c r="M289" s="2" t="e">
        <f>Table112[[#This Row],[Dev]]/Table112[[#This Row],[Mean]]*100</f>
        <v>#DIV/0!</v>
      </c>
      <c r="N289" s="2">
        <f>Table112[[#This Row],[Estimated costs 1]]-Table112[[#This Row],[Actual cost]]</f>
        <v>0</v>
      </c>
      <c r="O289" s="2" t="e">
        <f>Table112[[#This Row],[Diff 1]]/Table112[[#This Row],[Actual cost]]*100</f>
        <v>#DIV/0!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</row>
    <row r="290" spans="1:35" x14ac:dyDescent="0.3">
      <c r="A290" t="s">
        <v>310</v>
      </c>
      <c r="B290">
        <v>288</v>
      </c>
      <c r="C290" t="str">
        <f>LEFT(Table112[[#This Row],[Contingency id]])</f>
        <v>A</v>
      </c>
      <c r="D290" s="1">
        <v>0</v>
      </c>
      <c r="E290">
        <v>1</v>
      </c>
      <c r="F290">
        <v>23</v>
      </c>
      <c r="G290">
        <v>20</v>
      </c>
      <c r="H290">
        <v>23</v>
      </c>
      <c r="I290" s="2">
        <v>0</v>
      </c>
      <c r="J290" s="2">
        <f>AVERAGE(Table112[[#This Row],[Estimated costs 1]:[Estimated costs 20]])</f>
        <v>0</v>
      </c>
      <c r="K290" s="2" t="e">
        <f>(Table112[[#This Row],[Mean]]-Table112[[#This Row],[Actual cost]])/Table112[[#This Row],[Actual cost]]*100</f>
        <v>#DIV/0!</v>
      </c>
      <c r="L290" s="2">
        <f>_xlfn.STDEV.P(Table112[[#This Row],[Estimated costs 1]:[Estimated costs 20]])</f>
        <v>0</v>
      </c>
      <c r="M290" s="2" t="e">
        <f>Table112[[#This Row],[Dev]]/Table112[[#This Row],[Mean]]*100</f>
        <v>#DIV/0!</v>
      </c>
      <c r="N290" s="2">
        <f>Table112[[#This Row],[Estimated costs 1]]-Table112[[#This Row],[Actual cost]]</f>
        <v>0</v>
      </c>
      <c r="O290" s="2" t="e">
        <f>Table112[[#This Row],[Diff 1]]/Table112[[#This Row],[Actual cost]]*100</f>
        <v>#DIV/0!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</row>
    <row r="291" spans="1:35" x14ac:dyDescent="0.3">
      <c r="A291" t="s">
        <v>311</v>
      </c>
      <c r="B291">
        <v>289</v>
      </c>
      <c r="C291" t="str">
        <f>LEFT(Table112[[#This Row],[Contingency id]])</f>
        <v>A</v>
      </c>
      <c r="D291" s="1">
        <v>0</v>
      </c>
      <c r="E291">
        <v>1</v>
      </c>
      <c r="F291">
        <v>23</v>
      </c>
      <c r="G291">
        <v>22</v>
      </c>
      <c r="H291">
        <v>23</v>
      </c>
      <c r="I291" s="2">
        <v>0</v>
      </c>
      <c r="J291" s="2">
        <f>AVERAGE(Table112[[#This Row],[Estimated costs 1]:[Estimated costs 20]])</f>
        <v>0</v>
      </c>
      <c r="K291" s="2" t="e">
        <f>(Table112[[#This Row],[Mean]]-Table112[[#This Row],[Actual cost]])/Table112[[#This Row],[Actual cost]]*100</f>
        <v>#DIV/0!</v>
      </c>
      <c r="L291" s="2">
        <f>_xlfn.STDEV.P(Table112[[#This Row],[Estimated costs 1]:[Estimated costs 20]])</f>
        <v>0</v>
      </c>
      <c r="M291" s="2" t="e">
        <f>Table112[[#This Row],[Dev]]/Table112[[#This Row],[Mean]]*100</f>
        <v>#DIV/0!</v>
      </c>
      <c r="N291" s="2">
        <f>Table112[[#This Row],[Estimated costs 1]]-Table112[[#This Row],[Actual cost]]</f>
        <v>0</v>
      </c>
      <c r="O291" s="2" t="e">
        <f>Table112[[#This Row],[Diff 1]]/Table112[[#This Row],[Actual cost]]*100</f>
        <v>#DIV/0!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</row>
    <row r="292" spans="1:35" x14ac:dyDescent="0.3">
      <c r="A292" t="s">
        <v>312</v>
      </c>
      <c r="B292">
        <v>290</v>
      </c>
      <c r="C292" t="str">
        <f>LEFT(Table112[[#This Row],[Contingency id]])</f>
        <v>A</v>
      </c>
      <c r="D292" s="1">
        <v>0</v>
      </c>
      <c r="E292">
        <v>1</v>
      </c>
      <c r="F292">
        <v>23</v>
      </c>
      <c r="G292">
        <v>22</v>
      </c>
      <c r="H292">
        <v>23</v>
      </c>
      <c r="I292" s="2">
        <v>0</v>
      </c>
      <c r="J292" s="2">
        <f>AVERAGE(Table112[[#This Row],[Estimated costs 1]:[Estimated costs 20]])</f>
        <v>0</v>
      </c>
      <c r="K292" s="2" t="e">
        <f>(Table112[[#This Row],[Mean]]-Table112[[#This Row],[Actual cost]])/Table112[[#This Row],[Actual cost]]*100</f>
        <v>#DIV/0!</v>
      </c>
      <c r="L292" s="2">
        <f>_xlfn.STDEV.P(Table112[[#This Row],[Estimated costs 1]:[Estimated costs 20]])</f>
        <v>0</v>
      </c>
      <c r="M292" s="2" t="e">
        <f>Table112[[#This Row],[Dev]]/Table112[[#This Row],[Mean]]*100</f>
        <v>#DIV/0!</v>
      </c>
      <c r="N292" s="2">
        <f>Table112[[#This Row],[Estimated costs 1]]-Table112[[#This Row],[Actual cost]]</f>
        <v>0</v>
      </c>
      <c r="O292" s="2" t="e">
        <f>Table112[[#This Row],[Diff 1]]/Table112[[#This Row],[Actual cost]]*100</f>
        <v>#DIV/0!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</row>
    <row r="293" spans="1:35" x14ac:dyDescent="0.3">
      <c r="A293" t="s">
        <v>313</v>
      </c>
      <c r="B293">
        <v>291</v>
      </c>
      <c r="C293" t="str">
        <f>LEFT(Table112[[#This Row],[Contingency id]])</f>
        <v>A</v>
      </c>
      <c r="D293" s="1">
        <v>0</v>
      </c>
      <c r="E293">
        <v>1</v>
      </c>
      <c r="F293">
        <v>23</v>
      </c>
      <c r="G293">
        <v>22</v>
      </c>
      <c r="H293">
        <v>23</v>
      </c>
      <c r="I293" s="2">
        <v>0</v>
      </c>
      <c r="J293" s="2">
        <f>AVERAGE(Table112[[#This Row],[Estimated costs 1]:[Estimated costs 20]])</f>
        <v>0</v>
      </c>
      <c r="K293" s="2" t="e">
        <f>(Table112[[#This Row],[Mean]]-Table112[[#This Row],[Actual cost]])/Table112[[#This Row],[Actual cost]]*100</f>
        <v>#DIV/0!</v>
      </c>
      <c r="L293" s="2">
        <f>_xlfn.STDEV.P(Table112[[#This Row],[Estimated costs 1]:[Estimated costs 20]])</f>
        <v>0</v>
      </c>
      <c r="M293" s="2" t="e">
        <f>Table112[[#This Row],[Dev]]/Table112[[#This Row],[Mean]]*100</f>
        <v>#DIV/0!</v>
      </c>
      <c r="N293" s="2">
        <f>Table112[[#This Row],[Estimated costs 1]]-Table112[[#This Row],[Actual cost]]</f>
        <v>0</v>
      </c>
      <c r="O293" s="2" t="e">
        <f>Table112[[#This Row],[Diff 1]]/Table112[[#This Row],[Actual cost]]*100</f>
        <v>#DIV/0!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</row>
    <row r="294" spans="1:35" x14ac:dyDescent="0.3">
      <c r="A294" t="s">
        <v>314</v>
      </c>
      <c r="B294">
        <v>292</v>
      </c>
      <c r="C294" t="str">
        <f>LEFT(Table112[[#This Row],[Contingency id]])</f>
        <v>A</v>
      </c>
      <c r="D294" s="1">
        <v>0</v>
      </c>
      <c r="E294">
        <v>1</v>
      </c>
      <c r="F294">
        <v>23</v>
      </c>
      <c r="G294">
        <v>17</v>
      </c>
      <c r="H294">
        <v>23</v>
      </c>
      <c r="I294" s="2">
        <v>0</v>
      </c>
      <c r="J294" s="2">
        <f>AVERAGE(Table112[[#This Row],[Estimated costs 1]:[Estimated costs 20]])</f>
        <v>0</v>
      </c>
      <c r="K294" s="2" t="e">
        <f>(Table112[[#This Row],[Mean]]-Table112[[#This Row],[Actual cost]])/Table112[[#This Row],[Actual cost]]*100</f>
        <v>#DIV/0!</v>
      </c>
      <c r="L294" s="2">
        <f>_xlfn.STDEV.P(Table112[[#This Row],[Estimated costs 1]:[Estimated costs 20]])</f>
        <v>0</v>
      </c>
      <c r="M294" s="2" t="e">
        <f>Table112[[#This Row],[Dev]]/Table112[[#This Row],[Mean]]*100</f>
        <v>#DIV/0!</v>
      </c>
      <c r="N294" s="2">
        <f>Table112[[#This Row],[Estimated costs 1]]-Table112[[#This Row],[Actual cost]]</f>
        <v>0</v>
      </c>
      <c r="O294" s="2" t="e">
        <f>Table112[[#This Row],[Diff 1]]/Table112[[#This Row],[Actual cost]]*100</f>
        <v>#DIV/0!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</row>
    <row r="295" spans="1:35" x14ac:dyDescent="0.3">
      <c r="A295" t="s">
        <v>315</v>
      </c>
      <c r="B295">
        <v>293</v>
      </c>
      <c r="C295" t="str">
        <f>LEFT(Table112[[#This Row],[Contingency id]])</f>
        <v>A</v>
      </c>
      <c r="D295" s="1">
        <v>0</v>
      </c>
      <c r="E295">
        <v>1</v>
      </c>
      <c r="F295">
        <v>23</v>
      </c>
      <c r="G295">
        <v>23</v>
      </c>
      <c r="H295">
        <v>23</v>
      </c>
      <c r="I295" s="2">
        <v>0</v>
      </c>
      <c r="J295" s="2">
        <f>AVERAGE(Table112[[#This Row],[Estimated costs 1]:[Estimated costs 20]])</f>
        <v>0</v>
      </c>
      <c r="K295" s="2" t="e">
        <f>(Table112[[#This Row],[Mean]]-Table112[[#This Row],[Actual cost]])/Table112[[#This Row],[Actual cost]]*100</f>
        <v>#DIV/0!</v>
      </c>
      <c r="L295" s="2">
        <f>_xlfn.STDEV.P(Table112[[#This Row],[Estimated costs 1]:[Estimated costs 20]])</f>
        <v>0</v>
      </c>
      <c r="M295" s="2" t="e">
        <f>Table112[[#This Row],[Dev]]/Table112[[#This Row],[Mean]]*100</f>
        <v>#DIV/0!</v>
      </c>
      <c r="N295" s="2">
        <f>Table112[[#This Row],[Estimated costs 1]]-Table112[[#This Row],[Actual cost]]</f>
        <v>0</v>
      </c>
      <c r="O295" s="2" t="e">
        <f>Table112[[#This Row],[Diff 1]]/Table112[[#This Row],[Actual cost]]*100</f>
        <v>#DIV/0!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</row>
    <row r="296" spans="1:35" x14ac:dyDescent="0.3">
      <c r="A296" t="s">
        <v>316</v>
      </c>
      <c r="B296">
        <v>294</v>
      </c>
      <c r="C296" t="str">
        <f>LEFT(Table112[[#This Row],[Contingency id]])</f>
        <v>A</v>
      </c>
      <c r="D296" s="1">
        <v>0</v>
      </c>
      <c r="E296">
        <v>1</v>
      </c>
      <c r="F296">
        <v>23</v>
      </c>
      <c r="G296">
        <v>19</v>
      </c>
      <c r="H296">
        <v>23</v>
      </c>
      <c r="I296" s="2">
        <v>0</v>
      </c>
      <c r="J296" s="2">
        <f>AVERAGE(Table112[[#This Row],[Estimated costs 1]:[Estimated costs 20]])</f>
        <v>0</v>
      </c>
      <c r="K296" s="2" t="e">
        <f>(Table112[[#This Row],[Mean]]-Table112[[#This Row],[Actual cost]])/Table112[[#This Row],[Actual cost]]*100</f>
        <v>#DIV/0!</v>
      </c>
      <c r="L296" s="2">
        <f>_xlfn.STDEV.P(Table112[[#This Row],[Estimated costs 1]:[Estimated costs 20]])</f>
        <v>0</v>
      </c>
      <c r="M296" s="2" t="e">
        <f>Table112[[#This Row],[Dev]]/Table112[[#This Row],[Mean]]*100</f>
        <v>#DIV/0!</v>
      </c>
      <c r="N296" s="2">
        <f>Table112[[#This Row],[Estimated costs 1]]-Table112[[#This Row],[Actual cost]]</f>
        <v>0</v>
      </c>
      <c r="O296" s="2" t="e">
        <f>Table112[[#This Row],[Diff 1]]/Table112[[#This Row],[Actual cost]]*100</f>
        <v>#DIV/0!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</row>
    <row r="297" spans="1:35" x14ac:dyDescent="0.3">
      <c r="A297" t="s">
        <v>317</v>
      </c>
      <c r="B297">
        <v>295</v>
      </c>
      <c r="C297" t="str">
        <f>LEFT(Table112[[#This Row],[Contingency id]])</f>
        <v>A</v>
      </c>
      <c r="D297" s="1">
        <v>0</v>
      </c>
      <c r="E297">
        <v>1</v>
      </c>
      <c r="F297">
        <v>23</v>
      </c>
      <c r="G297">
        <v>21</v>
      </c>
      <c r="H297">
        <v>23</v>
      </c>
      <c r="I297" s="2">
        <v>0</v>
      </c>
      <c r="J297" s="2">
        <f>AVERAGE(Table112[[#This Row],[Estimated costs 1]:[Estimated costs 20]])</f>
        <v>0</v>
      </c>
      <c r="K297" s="2" t="e">
        <f>(Table112[[#This Row],[Mean]]-Table112[[#This Row],[Actual cost]])/Table112[[#This Row],[Actual cost]]*100</f>
        <v>#DIV/0!</v>
      </c>
      <c r="L297" s="2">
        <f>_xlfn.STDEV.P(Table112[[#This Row],[Estimated costs 1]:[Estimated costs 20]])</f>
        <v>0</v>
      </c>
      <c r="M297" s="2" t="e">
        <f>Table112[[#This Row],[Dev]]/Table112[[#This Row],[Mean]]*100</f>
        <v>#DIV/0!</v>
      </c>
      <c r="N297" s="2">
        <f>Table112[[#This Row],[Estimated costs 1]]-Table112[[#This Row],[Actual cost]]</f>
        <v>0</v>
      </c>
      <c r="O297" s="2" t="e">
        <f>Table112[[#This Row],[Diff 1]]/Table112[[#This Row],[Actual cost]]*100</f>
        <v>#DIV/0!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</row>
    <row r="298" spans="1:35" x14ac:dyDescent="0.3">
      <c r="A298" t="s">
        <v>318</v>
      </c>
      <c r="B298">
        <v>296</v>
      </c>
      <c r="C298" t="str">
        <f>LEFT(Table112[[#This Row],[Contingency id]])</f>
        <v>A</v>
      </c>
      <c r="D298" s="1">
        <v>0</v>
      </c>
      <c r="E298">
        <v>1</v>
      </c>
      <c r="F298">
        <v>132</v>
      </c>
      <c r="G298">
        <v>77</v>
      </c>
      <c r="H298">
        <v>132</v>
      </c>
      <c r="I298" s="2">
        <v>0</v>
      </c>
      <c r="J298" s="2">
        <f>AVERAGE(Table112[[#This Row],[Estimated costs 1]:[Estimated costs 20]])</f>
        <v>0</v>
      </c>
      <c r="K298" s="2" t="e">
        <f>(Table112[[#This Row],[Mean]]-Table112[[#This Row],[Actual cost]])/Table112[[#This Row],[Actual cost]]*100</f>
        <v>#DIV/0!</v>
      </c>
      <c r="L298" s="2">
        <f>_xlfn.STDEV.P(Table112[[#This Row],[Estimated costs 1]:[Estimated costs 20]])</f>
        <v>0</v>
      </c>
      <c r="M298" s="2" t="e">
        <f>Table112[[#This Row],[Dev]]/Table112[[#This Row],[Mean]]*100</f>
        <v>#DIV/0!</v>
      </c>
      <c r="N298" s="2">
        <f>Table112[[#This Row],[Estimated costs 1]]-Table112[[#This Row],[Actual cost]]</f>
        <v>0</v>
      </c>
      <c r="O298" s="2" t="e">
        <f>Table112[[#This Row],[Diff 1]]/Table112[[#This Row],[Actual cost]]*100</f>
        <v>#DIV/0!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</row>
    <row r="299" spans="1:35" x14ac:dyDescent="0.3">
      <c r="A299" t="s">
        <v>319</v>
      </c>
      <c r="B299">
        <v>297</v>
      </c>
      <c r="C299" t="str">
        <f>LEFT(Table112[[#This Row],[Contingency id]])</f>
        <v>A</v>
      </c>
      <c r="D299" s="1">
        <v>0</v>
      </c>
      <c r="E299">
        <v>1</v>
      </c>
      <c r="F299">
        <v>132</v>
      </c>
      <c r="G299">
        <v>86</v>
      </c>
      <c r="H299">
        <v>132</v>
      </c>
      <c r="I299" s="2">
        <v>0</v>
      </c>
      <c r="J299" s="2">
        <f>AVERAGE(Table112[[#This Row],[Estimated costs 1]:[Estimated costs 20]])</f>
        <v>0</v>
      </c>
      <c r="K299" s="2" t="e">
        <f>(Table112[[#This Row],[Mean]]-Table112[[#This Row],[Actual cost]])/Table112[[#This Row],[Actual cost]]*100</f>
        <v>#DIV/0!</v>
      </c>
      <c r="L299" s="2">
        <f>_xlfn.STDEV.P(Table112[[#This Row],[Estimated costs 1]:[Estimated costs 20]])</f>
        <v>0</v>
      </c>
      <c r="M299" s="2" t="e">
        <f>Table112[[#This Row],[Dev]]/Table112[[#This Row],[Mean]]*100</f>
        <v>#DIV/0!</v>
      </c>
      <c r="N299" s="2">
        <f>Table112[[#This Row],[Estimated costs 1]]-Table112[[#This Row],[Actual cost]]</f>
        <v>0</v>
      </c>
      <c r="O299" s="2" t="e">
        <f>Table112[[#This Row],[Diff 1]]/Table112[[#This Row],[Actual cost]]*100</f>
        <v>#DIV/0!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</row>
    <row r="300" spans="1:35" x14ac:dyDescent="0.3">
      <c r="A300" t="s">
        <v>320</v>
      </c>
      <c r="B300">
        <v>298</v>
      </c>
      <c r="C300" t="str">
        <f>LEFT(Table112[[#This Row],[Contingency id]])</f>
        <v>A</v>
      </c>
      <c r="D300" s="1">
        <v>0</v>
      </c>
      <c r="E300">
        <v>1</v>
      </c>
      <c r="F300">
        <v>133</v>
      </c>
      <c r="G300">
        <v>84</v>
      </c>
      <c r="H300">
        <v>133</v>
      </c>
      <c r="I300" s="2">
        <v>0</v>
      </c>
      <c r="J300" s="2">
        <f>AVERAGE(Table112[[#This Row],[Estimated costs 1]:[Estimated costs 20]])</f>
        <v>0</v>
      </c>
      <c r="K300" s="2" t="e">
        <f>(Table112[[#This Row],[Mean]]-Table112[[#This Row],[Actual cost]])/Table112[[#This Row],[Actual cost]]*100</f>
        <v>#DIV/0!</v>
      </c>
      <c r="L300" s="2">
        <f>_xlfn.STDEV.P(Table112[[#This Row],[Estimated costs 1]:[Estimated costs 20]])</f>
        <v>0</v>
      </c>
      <c r="M300" s="2" t="e">
        <f>Table112[[#This Row],[Dev]]/Table112[[#This Row],[Mean]]*100</f>
        <v>#DIV/0!</v>
      </c>
      <c r="N300" s="2">
        <f>Table112[[#This Row],[Estimated costs 1]]-Table112[[#This Row],[Actual cost]]</f>
        <v>0</v>
      </c>
      <c r="O300" s="2" t="e">
        <f>Table112[[#This Row],[Diff 1]]/Table112[[#This Row],[Actual cost]]*100</f>
        <v>#DIV/0!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</row>
    <row r="301" spans="1:35" x14ac:dyDescent="0.3">
      <c r="A301" t="s">
        <v>321</v>
      </c>
      <c r="B301">
        <v>299</v>
      </c>
      <c r="C301" t="str">
        <f>LEFT(Table112[[#This Row],[Contingency id]])</f>
        <v>A</v>
      </c>
      <c r="D301" s="1">
        <v>0</v>
      </c>
      <c r="E301">
        <v>1</v>
      </c>
      <c r="F301">
        <v>132</v>
      </c>
      <c r="G301">
        <v>83</v>
      </c>
      <c r="H301">
        <v>132</v>
      </c>
      <c r="I301" s="2">
        <v>0</v>
      </c>
      <c r="J301" s="2">
        <f>AVERAGE(Table112[[#This Row],[Estimated costs 1]:[Estimated costs 20]])</f>
        <v>0</v>
      </c>
      <c r="K301" s="2" t="e">
        <f>(Table112[[#This Row],[Mean]]-Table112[[#This Row],[Actual cost]])/Table112[[#This Row],[Actual cost]]*100</f>
        <v>#DIV/0!</v>
      </c>
      <c r="L301" s="2">
        <f>_xlfn.STDEV.P(Table112[[#This Row],[Estimated costs 1]:[Estimated costs 20]])</f>
        <v>0</v>
      </c>
      <c r="M301" s="2" t="e">
        <f>Table112[[#This Row],[Dev]]/Table112[[#This Row],[Mean]]*100</f>
        <v>#DIV/0!</v>
      </c>
      <c r="N301" s="2">
        <f>Table112[[#This Row],[Estimated costs 1]]-Table112[[#This Row],[Actual cost]]</f>
        <v>0</v>
      </c>
      <c r="O301" s="2" t="e">
        <f>Table112[[#This Row],[Diff 1]]/Table112[[#This Row],[Actual cost]]*100</f>
        <v>#DIV/0!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</row>
    <row r="302" spans="1:35" x14ac:dyDescent="0.3">
      <c r="A302" t="s">
        <v>322</v>
      </c>
      <c r="B302">
        <v>300</v>
      </c>
      <c r="C302" t="str">
        <f>LEFT(Table112[[#This Row],[Contingency id]])</f>
        <v>A</v>
      </c>
      <c r="D302" s="1">
        <v>0</v>
      </c>
      <c r="E302">
        <v>1</v>
      </c>
      <c r="F302">
        <v>133</v>
      </c>
      <c r="G302">
        <v>74</v>
      </c>
      <c r="H302">
        <v>133</v>
      </c>
      <c r="I302" s="2">
        <v>0</v>
      </c>
      <c r="J302" s="2">
        <f>AVERAGE(Table112[[#This Row],[Estimated costs 1]:[Estimated costs 20]])</f>
        <v>0</v>
      </c>
      <c r="K302" s="2" t="e">
        <f>(Table112[[#This Row],[Mean]]-Table112[[#This Row],[Actual cost]])/Table112[[#This Row],[Actual cost]]*100</f>
        <v>#DIV/0!</v>
      </c>
      <c r="L302" s="2">
        <f>_xlfn.STDEV.P(Table112[[#This Row],[Estimated costs 1]:[Estimated costs 20]])</f>
        <v>0</v>
      </c>
      <c r="M302" s="2" t="e">
        <f>Table112[[#This Row],[Dev]]/Table112[[#This Row],[Mean]]*100</f>
        <v>#DIV/0!</v>
      </c>
      <c r="N302" s="2">
        <f>Table112[[#This Row],[Estimated costs 1]]-Table112[[#This Row],[Actual cost]]</f>
        <v>0</v>
      </c>
      <c r="O302" s="2" t="e">
        <f>Table112[[#This Row],[Diff 1]]/Table112[[#This Row],[Actual cost]]*100</f>
        <v>#DIV/0!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</row>
    <row r="303" spans="1:35" x14ac:dyDescent="0.3">
      <c r="A303" t="s">
        <v>323</v>
      </c>
      <c r="B303">
        <v>301</v>
      </c>
      <c r="C303" t="str">
        <f>LEFT(Table112[[#This Row],[Contingency id]])</f>
        <v>A</v>
      </c>
      <c r="D303" s="1">
        <v>0</v>
      </c>
      <c r="E303">
        <v>1</v>
      </c>
      <c r="F303">
        <v>132</v>
      </c>
      <c r="G303">
        <v>87</v>
      </c>
      <c r="H303">
        <v>132</v>
      </c>
      <c r="I303" s="2">
        <v>0</v>
      </c>
      <c r="J303" s="2">
        <f>AVERAGE(Table112[[#This Row],[Estimated costs 1]:[Estimated costs 20]])</f>
        <v>0</v>
      </c>
      <c r="K303" s="2" t="e">
        <f>(Table112[[#This Row],[Mean]]-Table112[[#This Row],[Actual cost]])/Table112[[#This Row],[Actual cost]]*100</f>
        <v>#DIV/0!</v>
      </c>
      <c r="L303" s="2">
        <f>_xlfn.STDEV.P(Table112[[#This Row],[Estimated costs 1]:[Estimated costs 20]])</f>
        <v>0</v>
      </c>
      <c r="M303" s="2" t="e">
        <f>Table112[[#This Row],[Dev]]/Table112[[#This Row],[Mean]]*100</f>
        <v>#DIV/0!</v>
      </c>
      <c r="N303" s="2">
        <f>Table112[[#This Row],[Estimated costs 1]]-Table112[[#This Row],[Actual cost]]</f>
        <v>0</v>
      </c>
      <c r="O303" s="2" t="e">
        <f>Table112[[#This Row],[Diff 1]]/Table112[[#This Row],[Actual cost]]*100</f>
        <v>#DIV/0!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</row>
    <row r="304" spans="1:35" x14ac:dyDescent="0.3">
      <c r="A304" t="s">
        <v>324</v>
      </c>
      <c r="B304">
        <v>302</v>
      </c>
      <c r="C304" t="str">
        <f>LEFT(Table112[[#This Row],[Contingency id]])</f>
        <v>A</v>
      </c>
      <c r="D304" s="1">
        <v>0</v>
      </c>
      <c r="E304">
        <v>1</v>
      </c>
      <c r="F304">
        <v>132</v>
      </c>
      <c r="G304">
        <v>80</v>
      </c>
      <c r="H304">
        <v>132</v>
      </c>
      <c r="I304" s="2">
        <v>0</v>
      </c>
      <c r="J304" s="2">
        <f>AVERAGE(Table112[[#This Row],[Estimated costs 1]:[Estimated costs 20]])</f>
        <v>0</v>
      </c>
      <c r="K304" s="2" t="e">
        <f>(Table112[[#This Row],[Mean]]-Table112[[#This Row],[Actual cost]])/Table112[[#This Row],[Actual cost]]*100</f>
        <v>#DIV/0!</v>
      </c>
      <c r="L304" s="2">
        <f>_xlfn.STDEV.P(Table112[[#This Row],[Estimated costs 1]:[Estimated costs 20]])</f>
        <v>0</v>
      </c>
      <c r="M304" s="2" t="e">
        <f>Table112[[#This Row],[Dev]]/Table112[[#This Row],[Mean]]*100</f>
        <v>#DIV/0!</v>
      </c>
      <c r="N304" s="2">
        <f>Table112[[#This Row],[Estimated costs 1]]-Table112[[#This Row],[Actual cost]]</f>
        <v>0</v>
      </c>
      <c r="O304" s="2" t="e">
        <f>Table112[[#This Row],[Diff 1]]/Table112[[#This Row],[Actual cost]]*100</f>
        <v>#DIV/0!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</row>
    <row r="305" spans="1:35" x14ac:dyDescent="0.3">
      <c r="A305" t="s">
        <v>325</v>
      </c>
      <c r="B305">
        <v>303</v>
      </c>
      <c r="C305" t="str">
        <f>LEFT(Table112[[#This Row],[Contingency id]])</f>
        <v>A</v>
      </c>
      <c r="D305" s="1">
        <v>0</v>
      </c>
      <c r="E305">
        <v>1</v>
      </c>
      <c r="F305">
        <v>133</v>
      </c>
      <c r="G305">
        <v>84</v>
      </c>
      <c r="H305">
        <v>133</v>
      </c>
      <c r="I305" s="2">
        <v>0</v>
      </c>
      <c r="J305" s="2">
        <f>AVERAGE(Table112[[#This Row],[Estimated costs 1]:[Estimated costs 20]])</f>
        <v>0</v>
      </c>
      <c r="K305" s="2" t="e">
        <f>(Table112[[#This Row],[Mean]]-Table112[[#This Row],[Actual cost]])/Table112[[#This Row],[Actual cost]]*100</f>
        <v>#DIV/0!</v>
      </c>
      <c r="L305" s="2">
        <f>_xlfn.STDEV.P(Table112[[#This Row],[Estimated costs 1]:[Estimated costs 20]])</f>
        <v>0</v>
      </c>
      <c r="M305" s="2" t="e">
        <f>Table112[[#This Row],[Dev]]/Table112[[#This Row],[Mean]]*100</f>
        <v>#DIV/0!</v>
      </c>
      <c r="N305" s="2">
        <f>Table112[[#This Row],[Estimated costs 1]]-Table112[[#This Row],[Actual cost]]</f>
        <v>0</v>
      </c>
      <c r="O305" s="2" t="e">
        <f>Table112[[#This Row],[Diff 1]]/Table112[[#This Row],[Actual cost]]*100</f>
        <v>#DIV/0!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</row>
    <row r="306" spans="1:35" x14ac:dyDescent="0.3">
      <c r="A306" t="s">
        <v>326</v>
      </c>
      <c r="B306">
        <v>304</v>
      </c>
      <c r="C306" t="str">
        <f>LEFT(Table112[[#This Row],[Contingency id]])</f>
        <v>A</v>
      </c>
      <c r="D306" s="1">
        <v>0</v>
      </c>
      <c r="E306">
        <v>1</v>
      </c>
      <c r="F306">
        <v>132</v>
      </c>
      <c r="G306">
        <v>86</v>
      </c>
      <c r="H306">
        <v>132</v>
      </c>
      <c r="I306" s="2">
        <v>0</v>
      </c>
      <c r="J306" s="2">
        <f>AVERAGE(Table112[[#This Row],[Estimated costs 1]:[Estimated costs 20]])</f>
        <v>0</v>
      </c>
      <c r="K306" s="2" t="e">
        <f>(Table112[[#This Row],[Mean]]-Table112[[#This Row],[Actual cost]])/Table112[[#This Row],[Actual cost]]*100</f>
        <v>#DIV/0!</v>
      </c>
      <c r="L306" s="2">
        <f>_xlfn.STDEV.P(Table112[[#This Row],[Estimated costs 1]:[Estimated costs 20]])</f>
        <v>0</v>
      </c>
      <c r="M306" s="2" t="e">
        <f>Table112[[#This Row],[Dev]]/Table112[[#This Row],[Mean]]*100</f>
        <v>#DIV/0!</v>
      </c>
      <c r="N306" s="2">
        <f>Table112[[#This Row],[Estimated costs 1]]-Table112[[#This Row],[Actual cost]]</f>
        <v>0</v>
      </c>
      <c r="O306" s="2" t="e">
        <f>Table112[[#This Row],[Diff 1]]/Table112[[#This Row],[Actual cost]]*100</f>
        <v>#DIV/0!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</row>
    <row r="307" spans="1:35" x14ac:dyDescent="0.3">
      <c r="A307" t="s">
        <v>327</v>
      </c>
      <c r="B307">
        <v>305</v>
      </c>
      <c r="C307" t="str">
        <f>LEFT(Table112[[#This Row],[Contingency id]])</f>
        <v>A</v>
      </c>
      <c r="D307" s="1">
        <v>0</v>
      </c>
      <c r="E307">
        <v>1</v>
      </c>
      <c r="F307">
        <v>132</v>
      </c>
      <c r="G307">
        <v>87</v>
      </c>
      <c r="H307">
        <v>132</v>
      </c>
      <c r="I307" s="2">
        <v>0</v>
      </c>
      <c r="J307" s="2">
        <f>AVERAGE(Table112[[#This Row],[Estimated costs 1]:[Estimated costs 20]])</f>
        <v>0</v>
      </c>
      <c r="K307" s="2" t="e">
        <f>(Table112[[#This Row],[Mean]]-Table112[[#This Row],[Actual cost]])/Table112[[#This Row],[Actual cost]]*100</f>
        <v>#DIV/0!</v>
      </c>
      <c r="L307" s="2">
        <f>_xlfn.STDEV.P(Table112[[#This Row],[Estimated costs 1]:[Estimated costs 20]])</f>
        <v>0</v>
      </c>
      <c r="M307" s="2" t="e">
        <f>Table112[[#This Row],[Dev]]/Table112[[#This Row],[Mean]]*100</f>
        <v>#DIV/0!</v>
      </c>
      <c r="N307" s="2">
        <f>Table112[[#This Row],[Estimated costs 1]]-Table112[[#This Row],[Actual cost]]</f>
        <v>0</v>
      </c>
      <c r="O307" s="2" t="e">
        <f>Table112[[#This Row],[Diff 1]]/Table112[[#This Row],[Actual cost]]*100</f>
        <v>#DIV/0!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</row>
    <row r="308" spans="1:35" x14ac:dyDescent="0.3">
      <c r="A308" t="s">
        <v>328</v>
      </c>
      <c r="B308">
        <v>306</v>
      </c>
      <c r="C308" t="str">
        <f>LEFT(Table112[[#This Row],[Contingency id]])</f>
        <v>A</v>
      </c>
      <c r="D308" s="1">
        <v>0</v>
      </c>
      <c r="E308">
        <v>1</v>
      </c>
      <c r="F308">
        <v>84</v>
      </c>
      <c r="G308">
        <v>64</v>
      </c>
      <c r="H308">
        <v>84</v>
      </c>
      <c r="I308" s="2">
        <v>0</v>
      </c>
      <c r="J308" s="2">
        <f>AVERAGE(Table112[[#This Row],[Estimated costs 1]:[Estimated costs 20]])</f>
        <v>0</v>
      </c>
      <c r="K308" s="2" t="e">
        <f>(Table112[[#This Row],[Mean]]-Table112[[#This Row],[Actual cost]])/Table112[[#This Row],[Actual cost]]*100</f>
        <v>#DIV/0!</v>
      </c>
      <c r="L308" s="2">
        <f>_xlfn.STDEV.P(Table112[[#This Row],[Estimated costs 1]:[Estimated costs 20]])</f>
        <v>0</v>
      </c>
      <c r="M308" s="2" t="e">
        <f>Table112[[#This Row],[Dev]]/Table112[[#This Row],[Mean]]*100</f>
        <v>#DIV/0!</v>
      </c>
      <c r="N308" s="2">
        <f>Table112[[#This Row],[Estimated costs 1]]-Table112[[#This Row],[Actual cost]]</f>
        <v>0</v>
      </c>
      <c r="O308" s="2" t="e">
        <f>Table112[[#This Row],[Diff 1]]/Table112[[#This Row],[Actual cost]]*100</f>
        <v>#DIV/0!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</row>
    <row r="309" spans="1:35" x14ac:dyDescent="0.3">
      <c r="A309" t="s">
        <v>329</v>
      </c>
      <c r="B309">
        <v>307</v>
      </c>
      <c r="C309" t="str">
        <f>LEFT(Table112[[#This Row],[Contingency id]])</f>
        <v>A</v>
      </c>
      <c r="D309" s="1">
        <v>0</v>
      </c>
      <c r="E309">
        <v>1</v>
      </c>
      <c r="F309">
        <v>84</v>
      </c>
      <c r="G309">
        <v>57</v>
      </c>
      <c r="H309">
        <v>84</v>
      </c>
      <c r="I309" s="2">
        <v>0</v>
      </c>
      <c r="J309" s="2">
        <f>AVERAGE(Table112[[#This Row],[Estimated costs 1]:[Estimated costs 20]])</f>
        <v>0</v>
      </c>
      <c r="K309" s="2" t="e">
        <f>(Table112[[#This Row],[Mean]]-Table112[[#This Row],[Actual cost]])/Table112[[#This Row],[Actual cost]]*100</f>
        <v>#DIV/0!</v>
      </c>
      <c r="L309" s="2">
        <f>_xlfn.STDEV.P(Table112[[#This Row],[Estimated costs 1]:[Estimated costs 20]])</f>
        <v>0</v>
      </c>
      <c r="M309" s="2" t="e">
        <f>Table112[[#This Row],[Dev]]/Table112[[#This Row],[Mean]]*100</f>
        <v>#DIV/0!</v>
      </c>
      <c r="N309" s="2">
        <f>Table112[[#This Row],[Estimated costs 1]]-Table112[[#This Row],[Actual cost]]</f>
        <v>0</v>
      </c>
      <c r="O309" s="2" t="e">
        <f>Table112[[#This Row],[Diff 1]]/Table112[[#This Row],[Actual cost]]*100</f>
        <v>#DIV/0!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</row>
    <row r="310" spans="1:35" x14ac:dyDescent="0.3">
      <c r="A310" t="s">
        <v>330</v>
      </c>
      <c r="B310">
        <v>308</v>
      </c>
      <c r="C310" t="str">
        <f>LEFT(Table112[[#This Row],[Contingency id]])</f>
        <v>A</v>
      </c>
      <c r="D310" s="1">
        <v>0</v>
      </c>
      <c r="E310">
        <v>1</v>
      </c>
      <c r="F310">
        <v>84</v>
      </c>
      <c r="G310">
        <v>64</v>
      </c>
      <c r="H310">
        <v>84</v>
      </c>
      <c r="I310" s="2">
        <v>0</v>
      </c>
      <c r="J310" s="2">
        <f>AVERAGE(Table112[[#This Row],[Estimated costs 1]:[Estimated costs 20]])</f>
        <v>0</v>
      </c>
      <c r="K310" s="2" t="e">
        <f>(Table112[[#This Row],[Mean]]-Table112[[#This Row],[Actual cost]])/Table112[[#This Row],[Actual cost]]*100</f>
        <v>#DIV/0!</v>
      </c>
      <c r="L310" s="2">
        <f>_xlfn.STDEV.P(Table112[[#This Row],[Estimated costs 1]:[Estimated costs 20]])</f>
        <v>0</v>
      </c>
      <c r="M310" s="2" t="e">
        <f>Table112[[#This Row],[Dev]]/Table112[[#This Row],[Mean]]*100</f>
        <v>#DIV/0!</v>
      </c>
      <c r="N310" s="2">
        <f>Table112[[#This Row],[Estimated costs 1]]-Table112[[#This Row],[Actual cost]]</f>
        <v>0</v>
      </c>
      <c r="O310" s="2" t="e">
        <f>Table112[[#This Row],[Diff 1]]/Table112[[#This Row],[Actual cost]]*100</f>
        <v>#DIV/0!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</row>
    <row r="311" spans="1:35" x14ac:dyDescent="0.3">
      <c r="A311" t="s">
        <v>331</v>
      </c>
      <c r="B311">
        <v>309</v>
      </c>
      <c r="C311" t="str">
        <f>LEFT(Table112[[#This Row],[Contingency id]])</f>
        <v>A</v>
      </c>
      <c r="D311" s="1">
        <v>0</v>
      </c>
      <c r="E311">
        <v>1</v>
      </c>
      <c r="F311">
        <v>84</v>
      </c>
      <c r="G311">
        <v>63</v>
      </c>
      <c r="H311">
        <v>84</v>
      </c>
      <c r="I311" s="2">
        <v>0</v>
      </c>
      <c r="J311" s="2">
        <f>AVERAGE(Table112[[#This Row],[Estimated costs 1]:[Estimated costs 20]])</f>
        <v>0</v>
      </c>
      <c r="K311" s="2" t="e">
        <f>(Table112[[#This Row],[Mean]]-Table112[[#This Row],[Actual cost]])/Table112[[#This Row],[Actual cost]]*100</f>
        <v>#DIV/0!</v>
      </c>
      <c r="L311" s="2">
        <f>_xlfn.STDEV.P(Table112[[#This Row],[Estimated costs 1]:[Estimated costs 20]])</f>
        <v>0</v>
      </c>
      <c r="M311" s="2" t="e">
        <f>Table112[[#This Row],[Dev]]/Table112[[#This Row],[Mean]]*100</f>
        <v>#DIV/0!</v>
      </c>
      <c r="N311" s="2">
        <f>Table112[[#This Row],[Estimated costs 1]]-Table112[[#This Row],[Actual cost]]</f>
        <v>0</v>
      </c>
      <c r="O311" s="2" t="e">
        <f>Table112[[#This Row],[Diff 1]]/Table112[[#This Row],[Actual cost]]*100</f>
        <v>#DIV/0!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</row>
    <row r="312" spans="1:35" x14ac:dyDescent="0.3">
      <c r="A312" t="s">
        <v>332</v>
      </c>
      <c r="B312">
        <v>310</v>
      </c>
      <c r="C312" t="str">
        <f>LEFT(Table112[[#This Row],[Contingency id]])</f>
        <v>A</v>
      </c>
      <c r="D312" s="1">
        <v>0</v>
      </c>
      <c r="E312">
        <v>1</v>
      </c>
      <c r="F312">
        <v>84</v>
      </c>
      <c r="G312">
        <v>63</v>
      </c>
      <c r="H312">
        <v>84</v>
      </c>
      <c r="I312" s="2">
        <v>0</v>
      </c>
      <c r="J312" s="2">
        <f>AVERAGE(Table112[[#This Row],[Estimated costs 1]:[Estimated costs 20]])</f>
        <v>0</v>
      </c>
      <c r="K312" s="2" t="e">
        <f>(Table112[[#This Row],[Mean]]-Table112[[#This Row],[Actual cost]])/Table112[[#This Row],[Actual cost]]*100</f>
        <v>#DIV/0!</v>
      </c>
      <c r="L312" s="2">
        <f>_xlfn.STDEV.P(Table112[[#This Row],[Estimated costs 1]:[Estimated costs 20]])</f>
        <v>0</v>
      </c>
      <c r="M312" s="2" t="e">
        <f>Table112[[#This Row],[Dev]]/Table112[[#This Row],[Mean]]*100</f>
        <v>#DIV/0!</v>
      </c>
      <c r="N312" s="2">
        <f>Table112[[#This Row],[Estimated costs 1]]-Table112[[#This Row],[Actual cost]]</f>
        <v>0</v>
      </c>
      <c r="O312" s="2" t="e">
        <f>Table112[[#This Row],[Diff 1]]/Table112[[#This Row],[Actual cost]]*100</f>
        <v>#DIV/0!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</row>
    <row r="313" spans="1:35" x14ac:dyDescent="0.3">
      <c r="A313" t="s">
        <v>333</v>
      </c>
      <c r="B313">
        <v>311</v>
      </c>
      <c r="C313" t="str">
        <f>LEFT(Table112[[#This Row],[Contingency id]])</f>
        <v>A</v>
      </c>
      <c r="D313" s="1">
        <v>0</v>
      </c>
      <c r="E313">
        <v>1</v>
      </c>
      <c r="F313">
        <v>38</v>
      </c>
      <c r="G313">
        <v>32</v>
      </c>
      <c r="H313">
        <v>38</v>
      </c>
      <c r="I313" s="2">
        <v>0</v>
      </c>
      <c r="J313" s="2">
        <f>AVERAGE(Table112[[#This Row],[Estimated costs 1]:[Estimated costs 20]])</f>
        <v>0</v>
      </c>
      <c r="K313" s="2" t="e">
        <f>(Table112[[#This Row],[Mean]]-Table112[[#This Row],[Actual cost]])/Table112[[#This Row],[Actual cost]]*100</f>
        <v>#DIV/0!</v>
      </c>
      <c r="L313" s="2">
        <f>_xlfn.STDEV.P(Table112[[#This Row],[Estimated costs 1]:[Estimated costs 20]])</f>
        <v>0</v>
      </c>
      <c r="M313" s="2" t="e">
        <f>Table112[[#This Row],[Dev]]/Table112[[#This Row],[Mean]]*100</f>
        <v>#DIV/0!</v>
      </c>
      <c r="N313" s="2">
        <f>Table112[[#This Row],[Estimated costs 1]]-Table112[[#This Row],[Actual cost]]</f>
        <v>0</v>
      </c>
      <c r="O313" s="2" t="e">
        <f>Table112[[#This Row],[Diff 1]]/Table112[[#This Row],[Actual cost]]*100</f>
        <v>#DIV/0!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</row>
    <row r="314" spans="1:35" x14ac:dyDescent="0.3">
      <c r="A314" t="s">
        <v>334</v>
      </c>
      <c r="B314">
        <v>312</v>
      </c>
      <c r="C314" t="str">
        <f>LEFT(Table112[[#This Row],[Contingency id]])</f>
        <v>A</v>
      </c>
      <c r="D314" s="1">
        <v>0</v>
      </c>
      <c r="E314">
        <v>1</v>
      </c>
      <c r="F314">
        <v>38</v>
      </c>
      <c r="G314">
        <v>28</v>
      </c>
      <c r="H314">
        <v>38</v>
      </c>
      <c r="I314" s="2">
        <v>0</v>
      </c>
      <c r="J314" s="2">
        <f>AVERAGE(Table112[[#This Row],[Estimated costs 1]:[Estimated costs 20]])</f>
        <v>0</v>
      </c>
      <c r="K314" s="2" t="e">
        <f>(Table112[[#This Row],[Mean]]-Table112[[#This Row],[Actual cost]])/Table112[[#This Row],[Actual cost]]*100</f>
        <v>#DIV/0!</v>
      </c>
      <c r="L314" s="2">
        <f>_xlfn.STDEV.P(Table112[[#This Row],[Estimated costs 1]:[Estimated costs 20]])</f>
        <v>0</v>
      </c>
      <c r="M314" s="2" t="e">
        <f>Table112[[#This Row],[Dev]]/Table112[[#This Row],[Mean]]*100</f>
        <v>#DIV/0!</v>
      </c>
      <c r="N314" s="2">
        <f>Table112[[#This Row],[Estimated costs 1]]-Table112[[#This Row],[Actual cost]]</f>
        <v>0</v>
      </c>
      <c r="O314" s="2" t="e">
        <f>Table112[[#This Row],[Diff 1]]/Table112[[#This Row],[Actual cost]]*100</f>
        <v>#DIV/0!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</row>
    <row r="315" spans="1:35" x14ac:dyDescent="0.3">
      <c r="A315" t="s">
        <v>335</v>
      </c>
      <c r="B315">
        <v>313</v>
      </c>
      <c r="C315" t="str">
        <f>LEFT(Table112[[#This Row],[Contingency id]])</f>
        <v>A</v>
      </c>
      <c r="D315" s="1">
        <v>0</v>
      </c>
      <c r="E315">
        <v>1</v>
      </c>
      <c r="F315">
        <v>38</v>
      </c>
      <c r="G315">
        <v>32</v>
      </c>
      <c r="H315">
        <v>38</v>
      </c>
      <c r="I315" s="2">
        <v>0</v>
      </c>
      <c r="J315" s="2">
        <f>AVERAGE(Table112[[#This Row],[Estimated costs 1]:[Estimated costs 20]])</f>
        <v>0</v>
      </c>
      <c r="K315" s="2" t="e">
        <f>(Table112[[#This Row],[Mean]]-Table112[[#This Row],[Actual cost]])/Table112[[#This Row],[Actual cost]]*100</f>
        <v>#DIV/0!</v>
      </c>
      <c r="L315" s="2">
        <f>_xlfn.STDEV.P(Table112[[#This Row],[Estimated costs 1]:[Estimated costs 20]])</f>
        <v>0</v>
      </c>
      <c r="M315" s="2" t="e">
        <f>Table112[[#This Row],[Dev]]/Table112[[#This Row],[Mean]]*100</f>
        <v>#DIV/0!</v>
      </c>
      <c r="N315" s="2">
        <f>Table112[[#This Row],[Estimated costs 1]]-Table112[[#This Row],[Actual cost]]</f>
        <v>0</v>
      </c>
      <c r="O315" s="2" t="e">
        <f>Table112[[#This Row],[Diff 1]]/Table112[[#This Row],[Actual cost]]*100</f>
        <v>#DIV/0!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</row>
    <row r="316" spans="1:35" x14ac:dyDescent="0.3">
      <c r="A316" t="s">
        <v>336</v>
      </c>
      <c r="B316">
        <v>314</v>
      </c>
      <c r="C316" t="str">
        <f>LEFT(Table112[[#This Row],[Contingency id]])</f>
        <v>A</v>
      </c>
      <c r="D316" s="1">
        <v>0</v>
      </c>
      <c r="E316">
        <v>1</v>
      </c>
      <c r="F316">
        <v>38</v>
      </c>
      <c r="G316">
        <v>32</v>
      </c>
      <c r="H316">
        <v>38</v>
      </c>
      <c r="I316" s="2">
        <v>0</v>
      </c>
      <c r="J316" s="2">
        <f>AVERAGE(Table112[[#This Row],[Estimated costs 1]:[Estimated costs 20]])</f>
        <v>0</v>
      </c>
      <c r="K316" s="2" t="e">
        <f>(Table112[[#This Row],[Mean]]-Table112[[#This Row],[Actual cost]])/Table112[[#This Row],[Actual cost]]*100</f>
        <v>#DIV/0!</v>
      </c>
      <c r="L316" s="2">
        <f>_xlfn.STDEV.P(Table112[[#This Row],[Estimated costs 1]:[Estimated costs 20]])</f>
        <v>0</v>
      </c>
      <c r="M316" s="2" t="e">
        <f>Table112[[#This Row],[Dev]]/Table112[[#This Row],[Mean]]*100</f>
        <v>#DIV/0!</v>
      </c>
      <c r="N316" s="2">
        <f>Table112[[#This Row],[Estimated costs 1]]-Table112[[#This Row],[Actual cost]]</f>
        <v>0</v>
      </c>
      <c r="O316" s="2" t="e">
        <f>Table112[[#This Row],[Diff 1]]/Table112[[#This Row],[Actual cost]]*100</f>
        <v>#DIV/0!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</row>
    <row r="317" spans="1:35" x14ac:dyDescent="0.3">
      <c r="A317" t="s">
        <v>337</v>
      </c>
      <c r="B317">
        <v>315</v>
      </c>
      <c r="C317" t="str">
        <f>LEFT(Table112[[#This Row],[Contingency id]])</f>
        <v>A</v>
      </c>
      <c r="D317" s="1">
        <v>0</v>
      </c>
      <c r="E317">
        <v>1</v>
      </c>
      <c r="F317">
        <v>38</v>
      </c>
      <c r="G317">
        <v>28</v>
      </c>
      <c r="H317">
        <v>38</v>
      </c>
      <c r="I317" s="2">
        <v>0</v>
      </c>
      <c r="J317" s="2">
        <f>AVERAGE(Table112[[#This Row],[Estimated costs 1]:[Estimated costs 20]])</f>
        <v>0</v>
      </c>
      <c r="K317" s="2" t="e">
        <f>(Table112[[#This Row],[Mean]]-Table112[[#This Row],[Actual cost]])/Table112[[#This Row],[Actual cost]]*100</f>
        <v>#DIV/0!</v>
      </c>
      <c r="L317" s="2">
        <f>_xlfn.STDEV.P(Table112[[#This Row],[Estimated costs 1]:[Estimated costs 20]])</f>
        <v>0</v>
      </c>
      <c r="M317" s="2" t="e">
        <f>Table112[[#This Row],[Dev]]/Table112[[#This Row],[Mean]]*100</f>
        <v>#DIV/0!</v>
      </c>
      <c r="N317" s="2">
        <f>Table112[[#This Row],[Estimated costs 1]]-Table112[[#This Row],[Actual cost]]</f>
        <v>0</v>
      </c>
      <c r="O317" s="2" t="e">
        <f>Table112[[#This Row],[Diff 1]]/Table112[[#This Row],[Actual cost]]*100</f>
        <v>#DIV/0!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</row>
    <row r="318" spans="1:35" x14ac:dyDescent="0.3">
      <c r="A318" t="s">
        <v>338</v>
      </c>
      <c r="B318">
        <v>316</v>
      </c>
      <c r="C318" t="str">
        <f>LEFT(Table112[[#This Row],[Contingency id]])</f>
        <v>A</v>
      </c>
      <c r="D318" s="1">
        <v>0</v>
      </c>
      <c r="E318">
        <v>1</v>
      </c>
      <c r="F318">
        <v>38</v>
      </c>
      <c r="G318">
        <v>35</v>
      </c>
      <c r="H318">
        <v>38</v>
      </c>
      <c r="I318" s="2">
        <v>0</v>
      </c>
      <c r="J318" s="2">
        <f>AVERAGE(Table112[[#This Row],[Estimated costs 1]:[Estimated costs 20]])</f>
        <v>0</v>
      </c>
      <c r="K318" s="2" t="e">
        <f>(Table112[[#This Row],[Mean]]-Table112[[#This Row],[Actual cost]])/Table112[[#This Row],[Actual cost]]*100</f>
        <v>#DIV/0!</v>
      </c>
      <c r="L318" s="2">
        <f>_xlfn.STDEV.P(Table112[[#This Row],[Estimated costs 1]:[Estimated costs 20]])</f>
        <v>0</v>
      </c>
      <c r="M318" s="2" t="e">
        <f>Table112[[#This Row],[Dev]]/Table112[[#This Row],[Mean]]*100</f>
        <v>#DIV/0!</v>
      </c>
      <c r="N318" s="2">
        <f>Table112[[#This Row],[Estimated costs 1]]-Table112[[#This Row],[Actual cost]]</f>
        <v>0</v>
      </c>
      <c r="O318" s="2" t="e">
        <f>Table112[[#This Row],[Diff 1]]/Table112[[#This Row],[Actual cost]]*100</f>
        <v>#DIV/0!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</row>
    <row r="319" spans="1:35" x14ac:dyDescent="0.3">
      <c r="A319" t="s">
        <v>339</v>
      </c>
      <c r="B319">
        <v>317</v>
      </c>
      <c r="C319" t="str">
        <f>LEFT(Table112[[#This Row],[Contingency id]])</f>
        <v>A</v>
      </c>
      <c r="D319" s="1">
        <v>0</v>
      </c>
      <c r="E319">
        <v>1</v>
      </c>
      <c r="F319">
        <v>38</v>
      </c>
      <c r="G319">
        <v>30</v>
      </c>
      <c r="H319">
        <v>38</v>
      </c>
      <c r="I319" s="2">
        <v>0</v>
      </c>
      <c r="J319" s="2">
        <f>AVERAGE(Table112[[#This Row],[Estimated costs 1]:[Estimated costs 20]])</f>
        <v>0</v>
      </c>
      <c r="K319" s="2" t="e">
        <f>(Table112[[#This Row],[Mean]]-Table112[[#This Row],[Actual cost]])/Table112[[#This Row],[Actual cost]]*100</f>
        <v>#DIV/0!</v>
      </c>
      <c r="L319" s="2">
        <f>_xlfn.STDEV.P(Table112[[#This Row],[Estimated costs 1]:[Estimated costs 20]])</f>
        <v>0</v>
      </c>
      <c r="M319" s="2" t="e">
        <f>Table112[[#This Row],[Dev]]/Table112[[#This Row],[Mean]]*100</f>
        <v>#DIV/0!</v>
      </c>
      <c r="N319" s="2">
        <f>Table112[[#This Row],[Estimated costs 1]]-Table112[[#This Row],[Actual cost]]</f>
        <v>0</v>
      </c>
      <c r="O319" s="2" t="e">
        <f>Table112[[#This Row],[Diff 1]]/Table112[[#This Row],[Actual cost]]*100</f>
        <v>#DIV/0!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</row>
    <row r="320" spans="1:35" x14ac:dyDescent="0.3">
      <c r="A320" t="s">
        <v>340</v>
      </c>
      <c r="B320">
        <v>318</v>
      </c>
      <c r="C320" t="str">
        <f>LEFT(Table112[[#This Row],[Contingency id]])</f>
        <v>A</v>
      </c>
      <c r="D320" s="1">
        <v>0</v>
      </c>
      <c r="E320">
        <v>1</v>
      </c>
      <c r="F320">
        <v>38</v>
      </c>
      <c r="G320">
        <v>29</v>
      </c>
      <c r="H320">
        <v>38</v>
      </c>
      <c r="I320" s="2">
        <v>0</v>
      </c>
      <c r="J320" s="2">
        <f>AVERAGE(Table112[[#This Row],[Estimated costs 1]:[Estimated costs 20]])</f>
        <v>0</v>
      </c>
      <c r="K320" s="2" t="e">
        <f>(Table112[[#This Row],[Mean]]-Table112[[#This Row],[Actual cost]])/Table112[[#This Row],[Actual cost]]*100</f>
        <v>#DIV/0!</v>
      </c>
      <c r="L320" s="2">
        <f>_xlfn.STDEV.P(Table112[[#This Row],[Estimated costs 1]:[Estimated costs 20]])</f>
        <v>0</v>
      </c>
      <c r="M320" s="2" t="e">
        <f>Table112[[#This Row],[Dev]]/Table112[[#This Row],[Mean]]*100</f>
        <v>#DIV/0!</v>
      </c>
      <c r="N320" s="2">
        <f>Table112[[#This Row],[Estimated costs 1]]-Table112[[#This Row],[Actual cost]]</f>
        <v>0</v>
      </c>
      <c r="O320" s="2" t="e">
        <f>Table112[[#This Row],[Diff 1]]/Table112[[#This Row],[Actual cost]]*100</f>
        <v>#DIV/0!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</row>
    <row r="321" spans="1:35" x14ac:dyDescent="0.3">
      <c r="A321" t="s">
        <v>341</v>
      </c>
      <c r="B321">
        <v>319</v>
      </c>
      <c r="C321" t="str">
        <f>LEFT(Table112[[#This Row],[Contingency id]])</f>
        <v>A</v>
      </c>
      <c r="D321" s="1">
        <v>0</v>
      </c>
      <c r="E321">
        <v>1</v>
      </c>
      <c r="F321">
        <v>45</v>
      </c>
      <c r="G321">
        <v>34</v>
      </c>
      <c r="H321">
        <v>45</v>
      </c>
      <c r="I321" s="2">
        <v>0</v>
      </c>
      <c r="J321" s="2">
        <f>AVERAGE(Table112[[#This Row],[Estimated costs 1]:[Estimated costs 20]])</f>
        <v>0</v>
      </c>
      <c r="K321" s="2" t="e">
        <f>(Table112[[#This Row],[Mean]]-Table112[[#This Row],[Actual cost]])/Table112[[#This Row],[Actual cost]]*100</f>
        <v>#DIV/0!</v>
      </c>
      <c r="L321" s="2">
        <f>_xlfn.STDEV.P(Table112[[#This Row],[Estimated costs 1]:[Estimated costs 20]])</f>
        <v>0</v>
      </c>
      <c r="M321" s="2" t="e">
        <f>Table112[[#This Row],[Dev]]/Table112[[#This Row],[Mean]]*100</f>
        <v>#DIV/0!</v>
      </c>
      <c r="N321" s="2">
        <f>Table112[[#This Row],[Estimated costs 1]]-Table112[[#This Row],[Actual cost]]</f>
        <v>0</v>
      </c>
      <c r="O321" s="2" t="e">
        <f>Table112[[#This Row],[Diff 1]]/Table112[[#This Row],[Actual cost]]*100</f>
        <v>#DIV/0!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</row>
    <row r="322" spans="1:35" x14ac:dyDescent="0.3">
      <c r="A322" t="s">
        <v>342</v>
      </c>
      <c r="B322">
        <v>320</v>
      </c>
      <c r="C322" t="str">
        <f>LEFT(Table112[[#This Row],[Contingency id]])</f>
        <v>A</v>
      </c>
      <c r="D322" s="1">
        <v>0</v>
      </c>
      <c r="E322">
        <v>1</v>
      </c>
      <c r="F322">
        <v>45</v>
      </c>
      <c r="G322">
        <v>40</v>
      </c>
      <c r="H322">
        <v>45</v>
      </c>
      <c r="I322" s="2">
        <v>0</v>
      </c>
      <c r="J322" s="2">
        <f>AVERAGE(Table112[[#This Row],[Estimated costs 1]:[Estimated costs 20]])</f>
        <v>0</v>
      </c>
      <c r="K322" s="2" t="e">
        <f>(Table112[[#This Row],[Mean]]-Table112[[#This Row],[Actual cost]])/Table112[[#This Row],[Actual cost]]*100</f>
        <v>#DIV/0!</v>
      </c>
      <c r="L322" s="2">
        <f>_xlfn.STDEV.P(Table112[[#This Row],[Estimated costs 1]:[Estimated costs 20]])</f>
        <v>0</v>
      </c>
      <c r="M322" s="2" t="e">
        <f>Table112[[#This Row],[Dev]]/Table112[[#This Row],[Mean]]*100</f>
        <v>#DIV/0!</v>
      </c>
      <c r="N322" s="2">
        <f>Table112[[#This Row],[Estimated costs 1]]-Table112[[#This Row],[Actual cost]]</f>
        <v>0</v>
      </c>
      <c r="O322" s="2" t="e">
        <f>Table112[[#This Row],[Diff 1]]/Table112[[#This Row],[Actual cost]]*100</f>
        <v>#DIV/0!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</row>
    <row r="323" spans="1:35" x14ac:dyDescent="0.3">
      <c r="A323" t="s">
        <v>343</v>
      </c>
      <c r="B323">
        <v>321</v>
      </c>
      <c r="C323" t="str">
        <f>LEFT(Table112[[#This Row],[Contingency id]])</f>
        <v>A</v>
      </c>
      <c r="D323" s="1">
        <v>0</v>
      </c>
      <c r="E323">
        <v>1</v>
      </c>
      <c r="F323">
        <v>45</v>
      </c>
      <c r="G323">
        <v>34</v>
      </c>
      <c r="H323">
        <v>45</v>
      </c>
      <c r="I323" s="2">
        <v>0</v>
      </c>
      <c r="J323" s="2">
        <f>AVERAGE(Table112[[#This Row],[Estimated costs 1]:[Estimated costs 20]])</f>
        <v>0</v>
      </c>
      <c r="K323" s="2" t="e">
        <f>(Table112[[#This Row],[Mean]]-Table112[[#This Row],[Actual cost]])/Table112[[#This Row],[Actual cost]]*100</f>
        <v>#DIV/0!</v>
      </c>
      <c r="L323" s="2">
        <f>_xlfn.STDEV.P(Table112[[#This Row],[Estimated costs 1]:[Estimated costs 20]])</f>
        <v>0</v>
      </c>
      <c r="M323" s="2" t="e">
        <f>Table112[[#This Row],[Dev]]/Table112[[#This Row],[Mean]]*100</f>
        <v>#DIV/0!</v>
      </c>
      <c r="N323" s="2">
        <f>Table112[[#This Row],[Estimated costs 1]]-Table112[[#This Row],[Actual cost]]</f>
        <v>0</v>
      </c>
      <c r="O323" s="2" t="e">
        <f>Table112[[#This Row],[Diff 1]]/Table112[[#This Row],[Actual cost]]*100</f>
        <v>#DIV/0!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</row>
    <row r="324" spans="1:35" x14ac:dyDescent="0.3">
      <c r="A324" t="s">
        <v>344</v>
      </c>
      <c r="B324">
        <v>322</v>
      </c>
      <c r="C324" t="str">
        <f>LEFT(Table112[[#This Row],[Contingency id]])</f>
        <v>A</v>
      </c>
      <c r="D324" s="1">
        <v>0</v>
      </c>
      <c r="E324">
        <v>1</v>
      </c>
      <c r="F324">
        <v>45</v>
      </c>
      <c r="G324">
        <v>37</v>
      </c>
      <c r="H324">
        <v>45</v>
      </c>
      <c r="I324" s="2">
        <v>0</v>
      </c>
      <c r="J324" s="2">
        <f>AVERAGE(Table112[[#This Row],[Estimated costs 1]:[Estimated costs 20]])</f>
        <v>0</v>
      </c>
      <c r="K324" s="2" t="e">
        <f>(Table112[[#This Row],[Mean]]-Table112[[#This Row],[Actual cost]])/Table112[[#This Row],[Actual cost]]*100</f>
        <v>#DIV/0!</v>
      </c>
      <c r="L324" s="2">
        <f>_xlfn.STDEV.P(Table112[[#This Row],[Estimated costs 1]:[Estimated costs 20]])</f>
        <v>0</v>
      </c>
      <c r="M324" s="2" t="e">
        <f>Table112[[#This Row],[Dev]]/Table112[[#This Row],[Mean]]*100</f>
        <v>#DIV/0!</v>
      </c>
      <c r="N324" s="2">
        <f>Table112[[#This Row],[Estimated costs 1]]-Table112[[#This Row],[Actual cost]]</f>
        <v>0</v>
      </c>
      <c r="O324" s="2" t="e">
        <f>Table112[[#This Row],[Diff 1]]/Table112[[#This Row],[Actual cost]]*100</f>
        <v>#DIV/0!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</row>
    <row r="325" spans="1:35" x14ac:dyDescent="0.3">
      <c r="A325" t="s">
        <v>345</v>
      </c>
      <c r="B325">
        <v>323</v>
      </c>
      <c r="C325" t="str">
        <f>LEFT(Table112[[#This Row],[Contingency id]])</f>
        <v>A</v>
      </c>
      <c r="D325" s="1">
        <v>0</v>
      </c>
      <c r="E325">
        <v>1</v>
      </c>
      <c r="F325">
        <v>45</v>
      </c>
      <c r="G325">
        <v>34</v>
      </c>
      <c r="H325">
        <v>45</v>
      </c>
      <c r="I325" s="2">
        <v>0</v>
      </c>
      <c r="J325" s="2">
        <f>AVERAGE(Table112[[#This Row],[Estimated costs 1]:[Estimated costs 20]])</f>
        <v>0</v>
      </c>
      <c r="K325" s="2" t="e">
        <f>(Table112[[#This Row],[Mean]]-Table112[[#This Row],[Actual cost]])/Table112[[#This Row],[Actual cost]]*100</f>
        <v>#DIV/0!</v>
      </c>
      <c r="L325" s="2">
        <f>_xlfn.STDEV.P(Table112[[#This Row],[Estimated costs 1]:[Estimated costs 20]])</f>
        <v>0</v>
      </c>
      <c r="M325" s="2" t="e">
        <f>Table112[[#This Row],[Dev]]/Table112[[#This Row],[Mean]]*100</f>
        <v>#DIV/0!</v>
      </c>
      <c r="N325" s="2">
        <f>Table112[[#This Row],[Estimated costs 1]]-Table112[[#This Row],[Actual cost]]</f>
        <v>0</v>
      </c>
      <c r="O325" s="2" t="e">
        <f>Table112[[#This Row],[Diff 1]]/Table112[[#This Row],[Actual cost]]*100</f>
        <v>#DIV/0!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</row>
    <row r="326" spans="1:35" x14ac:dyDescent="0.3">
      <c r="A326" t="s">
        <v>346</v>
      </c>
      <c r="B326">
        <v>324</v>
      </c>
      <c r="C326" t="str">
        <f>LEFT(Table112[[#This Row],[Contingency id]])</f>
        <v>A</v>
      </c>
      <c r="D326" s="1">
        <v>0</v>
      </c>
      <c r="E326">
        <v>1</v>
      </c>
      <c r="F326">
        <v>45</v>
      </c>
      <c r="G326">
        <v>40</v>
      </c>
      <c r="H326">
        <v>45</v>
      </c>
      <c r="I326" s="2">
        <v>0</v>
      </c>
      <c r="J326" s="2">
        <f>AVERAGE(Table112[[#This Row],[Estimated costs 1]:[Estimated costs 20]])</f>
        <v>0</v>
      </c>
      <c r="K326" s="2" t="e">
        <f>(Table112[[#This Row],[Mean]]-Table112[[#This Row],[Actual cost]])/Table112[[#This Row],[Actual cost]]*100</f>
        <v>#DIV/0!</v>
      </c>
      <c r="L326" s="2">
        <f>_xlfn.STDEV.P(Table112[[#This Row],[Estimated costs 1]:[Estimated costs 20]])</f>
        <v>0</v>
      </c>
      <c r="M326" s="2" t="e">
        <f>Table112[[#This Row],[Dev]]/Table112[[#This Row],[Mean]]*100</f>
        <v>#DIV/0!</v>
      </c>
      <c r="N326" s="2">
        <f>Table112[[#This Row],[Estimated costs 1]]-Table112[[#This Row],[Actual cost]]</f>
        <v>0</v>
      </c>
      <c r="O326" s="2" t="e">
        <f>Table112[[#This Row],[Diff 1]]/Table112[[#This Row],[Actual cost]]*100</f>
        <v>#DIV/0!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</row>
    <row r="327" spans="1:35" x14ac:dyDescent="0.3">
      <c r="A327" t="s">
        <v>347</v>
      </c>
      <c r="B327">
        <v>325</v>
      </c>
      <c r="C327" t="str">
        <f>LEFT(Table112[[#This Row],[Contingency id]])</f>
        <v>A</v>
      </c>
      <c r="D327" s="1">
        <v>0</v>
      </c>
      <c r="E327">
        <v>1</v>
      </c>
      <c r="F327">
        <v>45</v>
      </c>
      <c r="G327">
        <v>37</v>
      </c>
      <c r="H327">
        <v>45</v>
      </c>
      <c r="I327" s="2">
        <v>0</v>
      </c>
      <c r="J327" s="2">
        <f>AVERAGE(Table112[[#This Row],[Estimated costs 1]:[Estimated costs 20]])</f>
        <v>0</v>
      </c>
      <c r="K327" s="2" t="e">
        <f>(Table112[[#This Row],[Mean]]-Table112[[#This Row],[Actual cost]])/Table112[[#This Row],[Actual cost]]*100</f>
        <v>#DIV/0!</v>
      </c>
      <c r="L327" s="2">
        <f>_xlfn.STDEV.P(Table112[[#This Row],[Estimated costs 1]:[Estimated costs 20]])</f>
        <v>0</v>
      </c>
      <c r="M327" s="2" t="e">
        <f>Table112[[#This Row],[Dev]]/Table112[[#This Row],[Mean]]*100</f>
        <v>#DIV/0!</v>
      </c>
      <c r="N327" s="2">
        <f>Table112[[#This Row],[Estimated costs 1]]-Table112[[#This Row],[Actual cost]]</f>
        <v>0</v>
      </c>
      <c r="O327" s="2" t="e">
        <f>Table112[[#This Row],[Diff 1]]/Table112[[#This Row],[Actual cost]]*100</f>
        <v>#DIV/0!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</row>
    <row r="328" spans="1:35" x14ac:dyDescent="0.3">
      <c r="A328" t="s">
        <v>348</v>
      </c>
      <c r="B328">
        <v>326</v>
      </c>
      <c r="C328" t="str">
        <f>LEFT(Table112[[#This Row],[Contingency id]])</f>
        <v>A</v>
      </c>
      <c r="D328" s="1">
        <v>0</v>
      </c>
      <c r="E328">
        <v>1</v>
      </c>
      <c r="F328">
        <v>45</v>
      </c>
      <c r="G328">
        <v>35</v>
      </c>
      <c r="H328">
        <v>45</v>
      </c>
      <c r="I328" s="2">
        <v>0</v>
      </c>
      <c r="J328" s="2">
        <f>AVERAGE(Table112[[#This Row],[Estimated costs 1]:[Estimated costs 20]])</f>
        <v>0</v>
      </c>
      <c r="K328" s="2" t="e">
        <f>(Table112[[#This Row],[Mean]]-Table112[[#This Row],[Actual cost]])/Table112[[#This Row],[Actual cost]]*100</f>
        <v>#DIV/0!</v>
      </c>
      <c r="L328" s="2">
        <f>_xlfn.STDEV.P(Table112[[#This Row],[Estimated costs 1]:[Estimated costs 20]])</f>
        <v>0</v>
      </c>
      <c r="M328" s="2" t="e">
        <f>Table112[[#This Row],[Dev]]/Table112[[#This Row],[Mean]]*100</f>
        <v>#DIV/0!</v>
      </c>
      <c r="N328" s="2">
        <f>Table112[[#This Row],[Estimated costs 1]]-Table112[[#This Row],[Actual cost]]</f>
        <v>0</v>
      </c>
      <c r="O328" s="2" t="e">
        <f>Table112[[#This Row],[Diff 1]]/Table112[[#This Row],[Actual cost]]*100</f>
        <v>#DIV/0!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</row>
    <row r="329" spans="1:35" x14ac:dyDescent="0.3">
      <c r="A329" t="s">
        <v>349</v>
      </c>
      <c r="B329">
        <v>327</v>
      </c>
      <c r="C329" t="str">
        <f>LEFT(Table112[[#This Row],[Contingency id]])</f>
        <v>A</v>
      </c>
      <c r="D329" s="1">
        <v>0</v>
      </c>
      <c r="E329">
        <v>1</v>
      </c>
      <c r="F329">
        <v>19</v>
      </c>
      <c r="G329">
        <v>16</v>
      </c>
      <c r="H329">
        <v>19</v>
      </c>
      <c r="I329" s="2">
        <v>0</v>
      </c>
      <c r="J329" s="2">
        <f>AVERAGE(Table112[[#This Row],[Estimated costs 1]:[Estimated costs 20]])</f>
        <v>0</v>
      </c>
      <c r="K329" s="2" t="e">
        <f>(Table112[[#This Row],[Mean]]-Table112[[#This Row],[Actual cost]])/Table112[[#This Row],[Actual cost]]*100</f>
        <v>#DIV/0!</v>
      </c>
      <c r="L329" s="2">
        <f>_xlfn.STDEV.P(Table112[[#This Row],[Estimated costs 1]:[Estimated costs 20]])</f>
        <v>0</v>
      </c>
      <c r="M329" s="2" t="e">
        <f>Table112[[#This Row],[Dev]]/Table112[[#This Row],[Mean]]*100</f>
        <v>#DIV/0!</v>
      </c>
      <c r="N329" s="2">
        <f>Table112[[#This Row],[Estimated costs 1]]-Table112[[#This Row],[Actual cost]]</f>
        <v>0</v>
      </c>
      <c r="O329" s="2" t="e">
        <f>Table112[[#This Row],[Diff 1]]/Table112[[#This Row],[Actual cost]]*100</f>
        <v>#DIV/0!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</row>
    <row r="330" spans="1:35" x14ac:dyDescent="0.3">
      <c r="A330" t="s">
        <v>350</v>
      </c>
      <c r="B330">
        <v>328</v>
      </c>
      <c r="C330" t="str">
        <f>LEFT(Table112[[#This Row],[Contingency id]])</f>
        <v>A</v>
      </c>
      <c r="D330" s="1">
        <v>0</v>
      </c>
      <c r="E330">
        <v>1</v>
      </c>
      <c r="F330">
        <v>19</v>
      </c>
      <c r="G330">
        <v>17</v>
      </c>
      <c r="H330">
        <v>19</v>
      </c>
      <c r="I330" s="2">
        <v>0</v>
      </c>
      <c r="J330" s="2">
        <f>AVERAGE(Table112[[#This Row],[Estimated costs 1]:[Estimated costs 20]])</f>
        <v>0</v>
      </c>
      <c r="K330" s="2" t="e">
        <f>(Table112[[#This Row],[Mean]]-Table112[[#This Row],[Actual cost]])/Table112[[#This Row],[Actual cost]]*100</f>
        <v>#DIV/0!</v>
      </c>
      <c r="L330" s="2">
        <f>_xlfn.STDEV.P(Table112[[#This Row],[Estimated costs 1]:[Estimated costs 20]])</f>
        <v>0</v>
      </c>
      <c r="M330" s="2" t="e">
        <f>Table112[[#This Row],[Dev]]/Table112[[#This Row],[Mean]]*100</f>
        <v>#DIV/0!</v>
      </c>
      <c r="N330" s="2">
        <f>Table112[[#This Row],[Estimated costs 1]]-Table112[[#This Row],[Actual cost]]</f>
        <v>0</v>
      </c>
      <c r="O330" s="2" t="e">
        <f>Table112[[#This Row],[Diff 1]]/Table112[[#This Row],[Actual cost]]*100</f>
        <v>#DIV/0!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</row>
    <row r="331" spans="1:35" x14ac:dyDescent="0.3">
      <c r="A331" t="s">
        <v>351</v>
      </c>
      <c r="B331">
        <v>329</v>
      </c>
      <c r="C331" t="str">
        <f>LEFT(Table112[[#This Row],[Contingency id]])</f>
        <v>A</v>
      </c>
      <c r="D331" s="1">
        <v>0</v>
      </c>
      <c r="E331">
        <v>1</v>
      </c>
      <c r="F331">
        <v>19</v>
      </c>
      <c r="G331">
        <v>16</v>
      </c>
      <c r="H331">
        <v>19</v>
      </c>
      <c r="I331" s="2">
        <v>0</v>
      </c>
      <c r="J331" s="2">
        <f>AVERAGE(Table112[[#This Row],[Estimated costs 1]:[Estimated costs 20]])</f>
        <v>0</v>
      </c>
      <c r="K331" s="2" t="e">
        <f>(Table112[[#This Row],[Mean]]-Table112[[#This Row],[Actual cost]])/Table112[[#This Row],[Actual cost]]*100</f>
        <v>#DIV/0!</v>
      </c>
      <c r="L331" s="2">
        <f>_xlfn.STDEV.P(Table112[[#This Row],[Estimated costs 1]:[Estimated costs 20]])</f>
        <v>0</v>
      </c>
      <c r="M331" s="2" t="e">
        <f>Table112[[#This Row],[Dev]]/Table112[[#This Row],[Mean]]*100</f>
        <v>#DIV/0!</v>
      </c>
      <c r="N331" s="2">
        <f>Table112[[#This Row],[Estimated costs 1]]-Table112[[#This Row],[Actual cost]]</f>
        <v>0</v>
      </c>
      <c r="O331" s="2" t="e">
        <f>Table112[[#This Row],[Diff 1]]/Table112[[#This Row],[Actual cost]]*100</f>
        <v>#DIV/0!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</row>
    <row r="332" spans="1:35" x14ac:dyDescent="0.3">
      <c r="A332" t="s">
        <v>352</v>
      </c>
      <c r="B332">
        <v>330</v>
      </c>
      <c r="C332" t="str">
        <f>LEFT(Table112[[#This Row],[Contingency id]])</f>
        <v>A</v>
      </c>
      <c r="D332" s="1">
        <v>0</v>
      </c>
      <c r="E332">
        <v>1</v>
      </c>
      <c r="F332">
        <v>19</v>
      </c>
      <c r="G332">
        <v>17</v>
      </c>
      <c r="H332">
        <v>19</v>
      </c>
      <c r="I332" s="2">
        <v>0</v>
      </c>
      <c r="J332" s="2">
        <f>AVERAGE(Table112[[#This Row],[Estimated costs 1]:[Estimated costs 20]])</f>
        <v>0</v>
      </c>
      <c r="K332" s="2" t="e">
        <f>(Table112[[#This Row],[Mean]]-Table112[[#This Row],[Actual cost]])/Table112[[#This Row],[Actual cost]]*100</f>
        <v>#DIV/0!</v>
      </c>
      <c r="L332" s="2">
        <f>_xlfn.STDEV.P(Table112[[#This Row],[Estimated costs 1]:[Estimated costs 20]])</f>
        <v>0</v>
      </c>
      <c r="M332" s="2" t="e">
        <f>Table112[[#This Row],[Dev]]/Table112[[#This Row],[Mean]]*100</f>
        <v>#DIV/0!</v>
      </c>
      <c r="N332" s="2">
        <f>Table112[[#This Row],[Estimated costs 1]]-Table112[[#This Row],[Actual cost]]</f>
        <v>0</v>
      </c>
      <c r="O332" s="2" t="e">
        <f>Table112[[#This Row],[Diff 1]]/Table112[[#This Row],[Actual cost]]*100</f>
        <v>#DIV/0!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</row>
    <row r="333" spans="1:35" x14ac:dyDescent="0.3">
      <c r="A333" t="s">
        <v>353</v>
      </c>
      <c r="B333">
        <v>331</v>
      </c>
      <c r="C333" t="str">
        <f>LEFT(Table112[[#This Row],[Contingency id]])</f>
        <v>A</v>
      </c>
      <c r="D333" s="1">
        <v>0</v>
      </c>
      <c r="E333">
        <v>1</v>
      </c>
      <c r="F333">
        <v>19</v>
      </c>
      <c r="G333">
        <v>18</v>
      </c>
      <c r="H333">
        <v>19</v>
      </c>
      <c r="I333" s="2">
        <v>0</v>
      </c>
      <c r="J333" s="2">
        <f>AVERAGE(Table112[[#This Row],[Estimated costs 1]:[Estimated costs 20]])</f>
        <v>0</v>
      </c>
      <c r="K333" s="2" t="e">
        <f>(Table112[[#This Row],[Mean]]-Table112[[#This Row],[Actual cost]])/Table112[[#This Row],[Actual cost]]*100</f>
        <v>#DIV/0!</v>
      </c>
      <c r="L333" s="2">
        <f>_xlfn.STDEV.P(Table112[[#This Row],[Estimated costs 1]:[Estimated costs 20]])</f>
        <v>0</v>
      </c>
      <c r="M333" s="2" t="e">
        <f>Table112[[#This Row],[Dev]]/Table112[[#This Row],[Mean]]*100</f>
        <v>#DIV/0!</v>
      </c>
      <c r="N333" s="2">
        <f>Table112[[#This Row],[Estimated costs 1]]-Table112[[#This Row],[Actual cost]]</f>
        <v>0</v>
      </c>
      <c r="O333" s="2" t="e">
        <f>Table112[[#This Row],[Diff 1]]/Table112[[#This Row],[Actual cost]]*100</f>
        <v>#DIV/0!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</row>
    <row r="334" spans="1:35" x14ac:dyDescent="0.3">
      <c r="A334" t="s">
        <v>354</v>
      </c>
      <c r="B334">
        <v>332</v>
      </c>
      <c r="C334" t="str">
        <f>LEFT(Table112[[#This Row],[Contingency id]])</f>
        <v>A</v>
      </c>
      <c r="D334" s="1">
        <v>0</v>
      </c>
      <c r="E334">
        <v>1</v>
      </c>
      <c r="F334">
        <v>19</v>
      </c>
      <c r="G334">
        <v>18</v>
      </c>
      <c r="H334">
        <v>19</v>
      </c>
      <c r="I334" s="2">
        <v>0</v>
      </c>
      <c r="J334" s="2">
        <f>AVERAGE(Table112[[#This Row],[Estimated costs 1]:[Estimated costs 20]])</f>
        <v>0</v>
      </c>
      <c r="K334" s="2" t="e">
        <f>(Table112[[#This Row],[Mean]]-Table112[[#This Row],[Actual cost]])/Table112[[#This Row],[Actual cost]]*100</f>
        <v>#DIV/0!</v>
      </c>
      <c r="L334" s="2">
        <f>_xlfn.STDEV.P(Table112[[#This Row],[Estimated costs 1]:[Estimated costs 20]])</f>
        <v>0</v>
      </c>
      <c r="M334" s="2" t="e">
        <f>Table112[[#This Row],[Dev]]/Table112[[#This Row],[Mean]]*100</f>
        <v>#DIV/0!</v>
      </c>
      <c r="N334" s="2">
        <f>Table112[[#This Row],[Estimated costs 1]]-Table112[[#This Row],[Actual cost]]</f>
        <v>0</v>
      </c>
      <c r="O334" s="2" t="e">
        <f>Table112[[#This Row],[Diff 1]]/Table112[[#This Row],[Actual cost]]*100</f>
        <v>#DIV/0!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</row>
    <row r="335" spans="1:35" x14ac:dyDescent="0.3">
      <c r="A335" t="s">
        <v>355</v>
      </c>
      <c r="B335">
        <v>333</v>
      </c>
      <c r="C335" t="str">
        <f>LEFT(Table112[[#This Row],[Contingency id]])</f>
        <v>A</v>
      </c>
      <c r="D335" s="1">
        <v>0</v>
      </c>
      <c r="E335">
        <v>1</v>
      </c>
      <c r="F335">
        <v>20</v>
      </c>
      <c r="G335">
        <v>17</v>
      </c>
      <c r="H335">
        <v>20</v>
      </c>
      <c r="I335" s="2">
        <v>0</v>
      </c>
      <c r="J335" s="2">
        <f>AVERAGE(Table112[[#This Row],[Estimated costs 1]:[Estimated costs 20]])</f>
        <v>0</v>
      </c>
      <c r="K335" s="2" t="e">
        <f>(Table112[[#This Row],[Mean]]-Table112[[#This Row],[Actual cost]])/Table112[[#This Row],[Actual cost]]*100</f>
        <v>#DIV/0!</v>
      </c>
      <c r="L335" s="2">
        <f>_xlfn.STDEV.P(Table112[[#This Row],[Estimated costs 1]:[Estimated costs 20]])</f>
        <v>0</v>
      </c>
      <c r="M335" s="2" t="e">
        <f>Table112[[#This Row],[Dev]]/Table112[[#This Row],[Mean]]*100</f>
        <v>#DIV/0!</v>
      </c>
      <c r="N335" s="2">
        <f>Table112[[#This Row],[Estimated costs 1]]-Table112[[#This Row],[Actual cost]]</f>
        <v>0</v>
      </c>
      <c r="O335" s="2" t="e">
        <f>Table112[[#This Row],[Diff 1]]/Table112[[#This Row],[Actual cost]]*100</f>
        <v>#DIV/0!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</row>
    <row r="336" spans="1:35" x14ac:dyDescent="0.3">
      <c r="A336" t="s">
        <v>356</v>
      </c>
      <c r="B336">
        <v>334</v>
      </c>
      <c r="C336" t="str">
        <f>LEFT(Table112[[#This Row],[Contingency id]])</f>
        <v>A</v>
      </c>
      <c r="D336" s="1">
        <v>0</v>
      </c>
      <c r="E336">
        <v>1</v>
      </c>
      <c r="F336">
        <v>20</v>
      </c>
      <c r="G336">
        <v>19</v>
      </c>
      <c r="H336">
        <v>20</v>
      </c>
      <c r="I336" s="2">
        <v>0</v>
      </c>
      <c r="J336" s="2">
        <f>AVERAGE(Table112[[#This Row],[Estimated costs 1]:[Estimated costs 20]])</f>
        <v>0</v>
      </c>
      <c r="K336" s="2" t="e">
        <f>(Table112[[#This Row],[Mean]]-Table112[[#This Row],[Actual cost]])/Table112[[#This Row],[Actual cost]]*100</f>
        <v>#DIV/0!</v>
      </c>
      <c r="L336" s="2">
        <f>_xlfn.STDEV.P(Table112[[#This Row],[Estimated costs 1]:[Estimated costs 20]])</f>
        <v>0</v>
      </c>
      <c r="M336" s="2" t="e">
        <f>Table112[[#This Row],[Dev]]/Table112[[#This Row],[Mean]]*100</f>
        <v>#DIV/0!</v>
      </c>
      <c r="N336" s="2">
        <f>Table112[[#This Row],[Estimated costs 1]]-Table112[[#This Row],[Actual cost]]</f>
        <v>0</v>
      </c>
      <c r="O336" s="2" t="e">
        <f>Table112[[#This Row],[Diff 1]]/Table112[[#This Row],[Actual cost]]*100</f>
        <v>#DIV/0!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</row>
    <row r="337" spans="1:35" x14ac:dyDescent="0.3">
      <c r="A337" t="s">
        <v>357</v>
      </c>
      <c r="B337">
        <v>335</v>
      </c>
      <c r="C337" t="str">
        <f>LEFT(Table112[[#This Row],[Contingency id]])</f>
        <v>A</v>
      </c>
      <c r="D337" s="1">
        <v>0</v>
      </c>
      <c r="E337">
        <v>1</v>
      </c>
      <c r="F337">
        <v>20</v>
      </c>
      <c r="G337">
        <v>19</v>
      </c>
      <c r="H337">
        <v>20</v>
      </c>
      <c r="I337" s="2">
        <v>0</v>
      </c>
      <c r="J337" s="2">
        <f>AVERAGE(Table112[[#This Row],[Estimated costs 1]:[Estimated costs 20]])</f>
        <v>0</v>
      </c>
      <c r="K337" s="2" t="e">
        <f>(Table112[[#This Row],[Mean]]-Table112[[#This Row],[Actual cost]])/Table112[[#This Row],[Actual cost]]*100</f>
        <v>#DIV/0!</v>
      </c>
      <c r="L337" s="2">
        <f>_xlfn.STDEV.P(Table112[[#This Row],[Estimated costs 1]:[Estimated costs 20]])</f>
        <v>0</v>
      </c>
      <c r="M337" s="2" t="e">
        <f>Table112[[#This Row],[Dev]]/Table112[[#This Row],[Mean]]*100</f>
        <v>#DIV/0!</v>
      </c>
      <c r="N337" s="2">
        <f>Table112[[#This Row],[Estimated costs 1]]-Table112[[#This Row],[Actual cost]]</f>
        <v>0</v>
      </c>
      <c r="O337" s="2" t="e">
        <f>Table112[[#This Row],[Diff 1]]/Table112[[#This Row],[Actual cost]]*100</f>
        <v>#DIV/0!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</row>
    <row r="338" spans="1:35" x14ac:dyDescent="0.3">
      <c r="A338" t="s">
        <v>358</v>
      </c>
      <c r="B338">
        <v>336</v>
      </c>
      <c r="C338" t="str">
        <f>LEFT(Table112[[#This Row],[Contingency id]])</f>
        <v>A</v>
      </c>
      <c r="D338" s="1">
        <v>0</v>
      </c>
      <c r="E338">
        <v>1</v>
      </c>
      <c r="F338">
        <v>159</v>
      </c>
      <c r="G338">
        <v>83</v>
      </c>
      <c r="H338">
        <v>159</v>
      </c>
      <c r="I338" s="2">
        <v>0</v>
      </c>
      <c r="J338" s="2">
        <f>AVERAGE(Table112[[#This Row],[Estimated costs 1]:[Estimated costs 20]])</f>
        <v>0</v>
      </c>
      <c r="K338" s="2" t="e">
        <f>(Table112[[#This Row],[Mean]]-Table112[[#This Row],[Actual cost]])/Table112[[#This Row],[Actual cost]]*100</f>
        <v>#DIV/0!</v>
      </c>
      <c r="L338" s="2">
        <f>_xlfn.STDEV.P(Table112[[#This Row],[Estimated costs 1]:[Estimated costs 20]])</f>
        <v>0</v>
      </c>
      <c r="M338" s="2" t="e">
        <f>Table112[[#This Row],[Dev]]/Table112[[#This Row],[Mean]]*100</f>
        <v>#DIV/0!</v>
      </c>
      <c r="N338" s="2">
        <f>Table112[[#This Row],[Estimated costs 1]]-Table112[[#This Row],[Actual cost]]</f>
        <v>0</v>
      </c>
      <c r="O338" s="2" t="e">
        <f>Table112[[#This Row],[Diff 1]]/Table112[[#This Row],[Actual cost]]*100</f>
        <v>#DIV/0!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</row>
    <row r="339" spans="1:35" x14ac:dyDescent="0.3">
      <c r="A339" t="s">
        <v>359</v>
      </c>
      <c r="B339">
        <v>337</v>
      </c>
      <c r="C339" t="str">
        <f>LEFT(Table112[[#This Row],[Contingency id]])</f>
        <v>A</v>
      </c>
      <c r="D339" s="1">
        <v>0</v>
      </c>
      <c r="E339">
        <v>1</v>
      </c>
      <c r="F339">
        <v>159</v>
      </c>
      <c r="G339">
        <v>94</v>
      </c>
      <c r="H339">
        <v>159</v>
      </c>
      <c r="I339" s="2">
        <v>0</v>
      </c>
      <c r="J339" s="2">
        <f>AVERAGE(Table112[[#This Row],[Estimated costs 1]:[Estimated costs 20]])</f>
        <v>0</v>
      </c>
      <c r="K339" s="2" t="e">
        <f>(Table112[[#This Row],[Mean]]-Table112[[#This Row],[Actual cost]])/Table112[[#This Row],[Actual cost]]*100</f>
        <v>#DIV/0!</v>
      </c>
      <c r="L339" s="2">
        <f>_xlfn.STDEV.P(Table112[[#This Row],[Estimated costs 1]:[Estimated costs 20]])</f>
        <v>0</v>
      </c>
      <c r="M339" s="2" t="e">
        <f>Table112[[#This Row],[Dev]]/Table112[[#This Row],[Mean]]*100</f>
        <v>#DIV/0!</v>
      </c>
      <c r="N339" s="2">
        <f>Table112[[#This Row],[Estimated costs 1]]-Table112[[#This Row],[Actual cost]]</f>
        <v>0</v>
      </c>
      <c r="O339" s="2" t="e">
        <f>Table112[[#This Row],[Diff 1]]/Table112[[#This Row],[Actual cost]]*100</f>
        <v>#DIV/0!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</row>
    <row r="340" spans="1:35" x14ac:dyDescent="0.3">
      <c r="A340" t="s">
        <v>360</v>
      </c>
      <c r="B340">
        <v>338</v>
      </c>
      <c r="C340" t="str">
        <f>LEFT(Table112[[#This Row],[Contingency id]])</f>
        <v>A</v>
      </c>
      <c r="D340" s="1">
        <v>0</v>
      </c>
      <c r="E340">
        <v>1</v>
      </c>
      <c r="F340">
        <v>159</v>
      </c>
      <c r="G340">
        <v>89</v>
      </c>
      <c r="H340">
        <v>159</v>
      </c>
      <c r="I340" s="2">
        <v>0</v>
      </c>
      <c r="J340" s="2">
        <f>AVERAGE(Table112[[#This Row],[Estimated costs 1]:[Estimated costs 20]])</f>
        <v>0</v>
      </c>
      <c r="K340" s="2" t="e">
        <f>(Table112[[#This Row],[Mean]]-Table112[[#This Row],[Actual cost]])/Table112[[#This Row],[Actual cost]]*100</f>
        <v>#DIV/0!</v>
      </c>
      <c r="L340" s="2">
        <f>_xlfn.STDEV.P(Table112[[#This Row],[Estimated costs 1]:[Estimated costs 20]])</f>
        <v>0</v>
      </c>
      <c r="M340" s="2" t="e">
        <f>Table112[[#This Row],[Dev]]/Table112[[#This Row],[Mean]]*100</f>
        <v>#DIV/0!</v>
      </c>
      <c r="N340" s="2">
        <f>Table112[[#This Row],[Estimated costs 1]]-Table112[[#This Row],[Actual cost]]</f>
        <v>0</v>
      </c>
      <c r="O340" s="2" t="e">
        <f>Table112[[#This Row],[Diff 1]]/Table112[[#This Row],[Actual cost]]*100</f>
        <v>#DIV/0!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</row>
    <row r="341" spans="1:35" x14ac:dyDescent="0.3">
      <c r="A341" t="s">
        <v>361</v>
      </c>
      <c r="B341">
        <v>339</v>
      </c>
      <c r="C341" t="str">
        <f>LEFT(Table112[[#This Row],[Contingency id]])</f>
        <v>A</v>
      </c>
      <c r="D341" s="1">
        <v>0</v>
      </c>
      <c r="E341">
        <v>1</v>
      </c>
      <c r="F341">
        <v>159</v>
      </c>
      <c r="G341">
        <v>99</v>
      </c>
      <c r="H341">
        <v>159</v>
      </c>
      <c r="I341" s="2">
        <v>0</v>
      </c>
      <c r="J341" s="2">
        <f>AVERAGE(Table112[[#This Row],[Estimated costs 1]:[Estimated costs 20]])</f>
        <v>0</v>
      </c>
      <c r="K341" s="2" t="e">
        <f>(Table112[[#This Row],[Mean]]-Table112[[#This Row],[Actual cost]])/Table112[[#This Row],[Actual cost]]*100</f>
        <v>#DIV/0!</v>
      </c>
      <c r="L341" s="2">
        <f>_xlfn.STDEV.P(Table112[[#This Row],[Estimated costs 1]:[Estimated costs 20]])</f>
        <v>0</v>
      </c>
      <c r="M341" s="2" t="e">
        <f>Table112[[#This Row],[Dev]]/Table112[[#This Row],[Mean]]*100</f>
        <v>#DIV/0!</v>
      </c>
      <c r="N341" s="2">
        <f>Table112[[#This Row],[Estimated costs 1]]-Table112[[#This Row],[Actual cost]]</f>
        <v>0</v>
      </c>
      <c r="O341" s="2" t="e">
        <f>Table112[[#This Row],[Diff 1]]/Table112[[#This Row],[Actual cost]]*100</f>
        <v>#DIV/0!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</row>
    <row r="342" spans="1:35" x14ac:dyDescent="0.3">
      <c r="A342" t="s">
        <v>362</v>
      </c>
      <c r="B342">
        <v>340</v>
      </c>
      <c r="C342" t="str">
        <f>LEFT(Table112[[#This Row],[Contingency id]])</f>
        <v>A</v>
      </c>
      <c r="D342" s="1">
        <v>0</v>
      </c>
      <c r="E342">
        <v>1</v>
      </c>
      <c r="F342">
        <v>70</v>
      </c>
      <c r="G342">
        <v>56</v>
      </c>
      <c r="H342">
        <v>70</v>
      </c>
      <c r="I342" s="2">
        <v>0</v>
      </c>
      <c r="J342" s="2">
        <f>AVERAGE(Table112[[#This Row],[Estimated costs 1]:[Estimated costs 20]])</f>
        <v>0</v>
      </c>
      <c r="K342" s="2" t="e">
        <f>(Table112[[#This Row],[Mean]]-Table112[[#This Row],[Actual cost]])/Table112[[#This Row],[Actual cost]]*100</f>
        <v>#DIV/0!</v>
      </c>
      <c r="L342" s="2">
        <f>_xlfn.STDEV.P(Table112[[#This Row],[Estimated costs 1]:[Estimated costs 20]])</f>
        <v>0</v>
      </c>
      <c r="M342" s="2" t="e">
        <f>Table112[[#This Row],[Dev]]/Table112[[#This Row],[Mean]]*100</f>
        <v>#DIV/0!</v>
      </c>
      <c r="N342" s="2">
        <f>Table112[[#This Row],[Estimated costs 1]]-Table112[[#This Row],[Actual cost]]</f>
        <v>0</v>
      </c>
      <c r="O342" s="2" t="e">
        <f>Table112[[#This Row],[Diff 1]]/Table112[[#This Row],[Actual cost]]*100</f>
        <v>#DIV/0!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</row>
    <row r="343" spans="1:35" x14ac:dyDescent="0.3">
      <c r="A343" t="s">
        <v>363</v>
      </c>
      <c r="B343">
        <v>341</v>
      </c>
      <c r="C343" t="str">
        <f>LEFT(Table112[[#This Row],[Contingency id]])</f>
        <v>A</v>
      </c>
      <c r="D343" s="1">
        <v>0</v>
      </c>
      <c r="E343">
        <v>1</v>
      </c>
      <c r="F343">
        <v>70</v>
      </c>
      <c r="G343">
        <v>48</v>
      </c>
      <c r="H343">
        <v>70</v>
      </c>
      <c r="I343" s="2">
        <v>0</v>
      </c>
      <c r="J343" s="2">
        <f>AVERAGE(Table112[[#This Row],[Estimated costs 1]:[Estimated costs 20]])</f>
        <v>0</v>
      </c>
      <c r="K343" s="2" t="e">
        <f>(Table112[[#This Row],[Mean]]-Table112[[#This Row],[Actual cost]])/Table112[[#This Row],[Actual cost]]*100</f>
        <v>#DIV/0!</v>
      </c>
      <c r="L343" s="2">
        <f>_xlfn.STDEV.P(Table112[[#This Row],[Estimated costs 1]:[Estimated costs 20]])</f>
        <v>0</v>
      </c>
      <c r="M343" s="2" t="e">
        <f>Table112[[#This Row],[Dev]]/Table112[[#This Row],[Mean]]*100</f>
        <v>#DIV/0!</v>
      </c>
      <c r="N343" s="2">
        <f>Table112[[#This Row],[Estimated costs 1]]-Table112[[#This Row],[Actual cost]]</f>
        <v>0</v>
      </c>
      <c r="O343" s="2" t="e">
        <f>Table112[[#This Row],[Diff 1]]/Table112[[#This Row],[Actual cost]]*100</f>
        <v>#DIV/0!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</row>
    <row r="344" spans="1:35" x14ac:dyDescent="0.3">
      <c r="A344" t="s">
        <v>364</v>
      </c>
      <c r="B344">
        <v>342</v>
      </c>
      <c r="C344" t="str">
        <f>LEFT(Table112[[#This Row],[Contingency id]])</f>
        <v>A</v>
      </c>
      <c r="D344" s="1">
        <v>0</v>
      </c>
      <c r="E344">
        <v>1</v>
      </c>
      <c r="F344">
        <v>84</v>
      </c>
      <c r="G344">
        <v>67</v>
      </c>
      <c r="H344">
        <v>84</v>
      </c>
      <c r="I344" s="2">
        <v>0</v>
      </c>
      <c r="J344" s="2">
        <f>AVERAGE(Table112[[#This Row],[Estimated costs 1]:[Estimated costs 20]])</f>
        <v>0</v>
      </c>
      <c r="K344" s="2" t="e">
        <f>(Table112[[#This Row],[Mean]]-Table112[[#This Row],[Actual cost]])/Table112[[#This Row],[Actual cost]]*100</f>
        <v>#DIV/0!</v>
      </c>
      <c r="L344" s="2">
        <f>_xlfn.STDEV.P(Table112[[#This Row],[Estimated costs 1]:[Estimated costs 20]])</f>
        <v>0</v>
      </c>
      <c r="M344" s="2" t="e">
        <f>Table112[[#This Row],[Dev]]/Table112[[#This Row],[Mean]]*100</f>
        <v>#DIV/0!</v>
      </c>
      <c r="N344" s="2">
        <f>Table112[[#This Row],[Estimated costs 1]]-Table112[[#This Row],[Actual cost]]</f>
        <v>0</v>
      </c>
      <c r="O344" s="2" t="e">
        <f>Table112[[#This Row],[Diff 1]]/Table112[[#This Row],[Actual cost]]*100</f>
        <v>#DIV/0!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</row>
    <row r="345" spans="1:35" x14ac:dyDescent="0.3">
      <c r="A345" t="s">
        <v>365</v>
      </c>
      <c r="B345">
        <v>343</v>
      </c>
      <c r="C345" t="str">
        <f>LEFT(Table112[[#This Row],[Contingency id]])</f>
        <v>A</v>
      </c>
      <c r="D345" s="1">
        <v>0</v>
      </c>
      <c r="E345">
        <v>1</v>
      </c>
      <c r="F345">
        <v>84</v>
      </c>
      <c r="G345">
        <v>60</v>
      </c>
      <c r="H345">
        <v>84</v>
      </c>
      <c r="I345" s="2">
        <v>0</v>
      </c>
      <c r="J345" s="2">
        <f>AVERAGE(Table112[[#This Row],[Estimated costs 1]:[Estimated costs 20]])</f>
        <v>0</v>
      </c>
      <c r="K345" s="2" t="e">
        <f>(Table112[[#This Row],[Mean]]-Table112[[#This Row],[Actual cost]])/Table112[[#This Row],[Actual cost]]*100</f>
        <v>#DIV/0!</v>
      </c>
      <c r="L345" s="2">
        <f>_xlfn.STDEV.P(Table112[[#This Row],[Estimated costs 1]:[Estimated costs 20]])</f>
        <v>0</v>
      </c>
      <c r="M345" s="2" t="e">
        <f>Table112[[#This Row],[Dev]]/Table112[[#This Row],[Mean]]*100</f>
        <v>#DIV/0!</v>
      </c>
      <c r="N345" s="2">
        <f>Table112[[#This Row],[Estimated costs 1]]-Table112[[#This Row],[Actual cost]]</f>
        <v>0</v>
      </c>
      <c r="O345" s="2" t="e">
        <f>Table112[[#This Row],[Diff 1]]/Table112[[#This Row],[Actual cost]]*100</f>
        <v>#DIV/0!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</row>
    <row r="346" spans="1:35" x14ac:dyDescent="0.3">
      <c r="A346" t="s">
        <v>366</v>
      </c>
      <c r="B346">
        <v>344</v>
      </c>
      <c r="C346" t="str">
        <f>LEFT(Table112[[#This Row],[Contingency id]])</f>
        <v>A</v>
      </c>
      <c r="D346" s="1">
        <v>0</v>
      </c>
      <c r="E346">
        <v>1</v>
      </c>
      <c r="F346">
        <v>84</v>
      </c>
      <c r="G346">
        <v>57</v>
      </c>
      <c r="H346">
        <v>84</v>
      </c>
      <c r="I346" s="2">
        <v>0</v>
      </c>
      <c r="J346" s="2">
        <f>AVERAGE(Table112[[#This Row],[Estimated costs 1]:[Estimated costs 20]])</f>
        <v>0</v>
      </c>
      <c r="K346" s="2" t="e">
        <f>(Table112[[#This Row],[Mean]]-Table112[[#This Row],[Actual cost]])/Table112[[#This Row],[Actual cost]]*100</f>
        <v>#DIV/0!</v>
      </c>
      <c r="L346" s="2">
        <f>_xlfn.STDEV.P(Table112[[#This Row],[Estimated costs 1]:[Estimated costs 20]])</f>
        <v>0</v>
      </c>
      <c r="M346" s="2" t="e">
        <f>Table112[[#This Row],[Dev]]/Table112[[#This Row],[Mean]]*100</f>
        <v>#DIV/0!</v>
      </c>
      <c r="N346" s="2">
        <f>Table112[[#This Row],[Estimated costs 1]]-Table112[[#This Row],[Actual cost]]</f>
        <v>0</v>
      </c>
      <c r="O346" s="2" t="e">
        <f>Table112[[#This Row],[Diff 1]]/Table112[[#This Row],[Actual cost]]*100</f>
        <v>#DIV/0!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</row>
    <row r="347" spans="1:35" x14ac:dyDescent="0.3">
      <c r="A347" t="s">
        <v>367</v>
      </c>
      <c r="B347">
        <v>345</v>
      </c>
      <c r="C347" t="str">
        <f>LEFT(Table112[[#This Row],[Contingency id]])</f>
        <v>A</v>
      </c>
      <c r="D347" s="1">
        <v>0</v>
      </c>
      <c r="E347">
        <v>1</v>
      </c>
      <c r="F347">
        <v>70</v>
      </c>
      <c r="G347">
        <v>58</v>
      </c>
      <c r="H347">
        <v>70</v>
      </c>
      <c r="I347" s="2">
        <v>0</v>
      </c>
      <c r="J347" s="2">
        <f>AVERAGE(Table112[[#This Row],[Estimated costs 1]:[Estimated costs 20]])</f>
        <v>0</v>
      </c>
      <c r="K347" s="2" t="e">
        <f>(Table112[[#This Row],[Mean]]-Table112[[#This Row],[Actual cost]])/Table112[[#This Row],[Actual cost]]*100</f>
        <v>#DIV/0!</v>
      </c>
      <c r="L347" s="2">
        <f>_xlfn.STDEV.P(Table112[[#This Row],[Estimated costs 1]:[Estimated costs 20]])</f>
        <v>0</v>
      </c>
      <c r="M347" s="2" t="e">
        <f>Table112[[#This Row],[Dev]]/Table112[[#This Row],[Mean]]*100</f>
        <v>#DIV/0!</v>
      </c>
      <c r="N347" s="2">
        <f>Table112[[#This Row],[Estimated costs 1]]-Table112[[#This Row],[Actual cost]]</f>
        <v>0</v>
      </c>
      <c r="O347" s="2" t="e">
        <f>Table112[[#This Row],[Diff 1]]/Table112[[#This Row],[Actual cost]]*100</f>
        <v>#DIV/0!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</row>
    <row r="348" spans="1:35" x14ac:dyDescent="0.3">
      <c r="A348" t="s">
        <v>368</v>
      </c>
      <c r="B348">
        <v>346</v>
      </c>
      <c r="C348" t="str">
        <f>LEFT(Table112[[#This Row],[Contingency id]])</f>
        <v>A</v>
      </c>
      <c r="D348" s="1">
        <v>0</v>
      </c>
      <c r="E348">
        <v>1</v>
      </c>
      <c r="F348">
        <v>70</v>
      </c>
      <c r="G348">
        <v>53</v>
      </c>
      <c r="H348">
        <v>70</v>
      </c>
      <c r="I348" s="2">
        <v>0</v>
      </c>
      <c r="J348" s="2">
        <f>AVERAGE(Table112[[#This Row],[Estimated costs 1]:[Estimated costs 20]])</f>
        <v>0</v>
      </c>
      <c r="K348" s="2" t="e">
        <f>(Table112[[#This Row],[Mean]]-Table112[[#This Row],[Actual cost]])/Table112[[#This Row],[Actual cost]]*100</f>
        <v>#DIV/0!</v>
      </c>
      <c r="L348" s="2">
        <f>_xlfn.STDEV.P(Table112[[#This Row],[Estimated costs 1]:[Estimated costs 20]])</f>
        <v>0</v>
      </c>
      <c r="M348" s="2" t="e">
        <f>Table112[[#This Row],[Dev]]/Table112[[#This Row],[Mean]]*100</f>
        <v>#DIV/0!</v>
      </c>
      <c r="N348" s="2">
        <f>Table112[[#This Row],[Estimated costs 1]]-Table112[[#This Row],[Actual cost]]</f>
        <v>0</v>
      </c>
      <c r="O348" s="2" t="e">
        <f>Table112[[#This Row],[Diff 1]]/Table112[[#This Row],[Actual cost]]*100</f>
        <v>#DIV/0!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</row>
    <row r="349" spans="1:35" x14ac:dyDescent="0.3">
      <c r="A349" t="s">
        <v>369</v>
      </c>
      <c r="B349">
        <v>347</v>
      </c>
      <c r="C349" t="str">
        <f>LEFT(Table112[[#This Row],[Contingency id]])</f>
        <v>A</v>
      </c>
      <c r="D349" s="1">
        <v>0</v>
      </c>
      <c r="E349">
        <v>1</v>
      </c>
      <c r="F349">
        <v>70</v>
      </c>
      <c r="G349">
        <v>53</v>
      </c>
      <c r="H349">
        <v>70</v>
      </c>
      <c r="I349" s="2">
        <v>0</v>
      </c>
      <c r="J349" s="2">
        <f>AVERAGE(Table112[[#This Row],[Estimated costs 1]:[Estimated costs 20]])</f>
        <v>0</v>
      </c>
      <c r="K349" s="2" t="e">
        <f>(Table112[[#This Row],[Mean]]-Table112[[#This Row],[Actual cost]])/Table112[[#This Row],[Actual cost]]*100</f>
        <v>#DIV/0!</v>
      </c>
      <c r="L349" s="2">
        <f>_xlfn.STDEV.P(Table112[[#This Row],[Estimated costs 1]:[Estimated costs 20]])</f>
        <v>0</v>
      </c>
      <c r="M349" s="2" t="e">
        <f>Table112[[#This Row],[Dev]]/Table112[[#This Row],[Mean]]*100</f>
        <v>#DIV/0!</v>
      </c>
      <c r="N349" s="2">
        <f>Table112[[#This Row],[Estimated costs 1]]-Table112[[#This Row],[Actual cost]]</f>
        <v>0</v>
      </c>
      <c r="O349" s="2" t="e">
        <f>Table112[[#This Row],[Diff 1]]/Table112[[#This Row],[Actual cost]]*100</f>
        <v>#DIV/0!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</row>
    <row r="350" spans="1:35" x14ac:dyDescent="0.3">
      <c r="A350" t="s">
        <v>370</v>
      </c>
      <c r="B350">
        <v>348</v>
      </c>
      <c r="C350" t="str">
        <f>LEFT(Table112[[#This Row],[Contingency id]])</f>
        <v>A</v>
      </c>
      <c r="D350" s="1">
        <v>0</v>
      </c>
      <c r="E350">
        <v>1</v>
      </c>
      <c r="F350">
        <v>84</v>
      </c>
      <c r="G350">
        <v>61</v>
      </c>
      <c r="H350">
        <v>84</v>
      </c>
      <c r="I350" s="2">
        <v>0</v>
      </c>
      <c r="J350" s="2">
        <f>AVERAGE(Table112[[#This Row],[Estimated costs 1]:[Estimated costs 20]])</f>
        <v>0</v>
      </c>
      <c r="K350" s="2" t="e">
        <f>(Table112[[#This Row],[Mean]]-Table112[[#This Row],[Actual cost]])/Table112[[#This Row],[Actual cost]]*100</f>
        <v>#DIV/0!</v>
      </c>
      <c r="L350" s="2">
        <f>_xlfn.STDEV.P(Table112[[#This Row],[Estimated costs 1]:[Estimated costs 20]])</f>
        <v>0</v>
      </c>
      <c r="M350" s="2" t="e">
        <f>Table112[[#This Row],[Dev]]/Table112[[#This Row],[Mean]]*100</f>
        <v>#DIV/0!</v>
      </c>
      <c r="N350" s="2">
        <f>Table112[[#This Row],[Estimated costs 1]]-Table112[[#This Row],[Actual cost]]</f>
        <v>0</v>
      </c>
      <c r="O350" s="2" t="e">
        <f>Table112[[#This Row],[Diff 1]]/Table112[[#This Row],[Actual cost]]*100</f>
        <v>#DIV/0!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</row>
    <row r="351" spans="1:35" x14ac:dyDescent="0.3">
      <c r="A351" t="s">
        <v>371</v>
      </c>
      <c r="B351">
        <v>349</v>
      </c>
      <c r="C351" t="str">
        <f>LEFT(Table112[[#This Row],[Contingency id]])</f>
        <v>A</v>
      </c>
      <c r="D351" s="1">
        <v>0</v>
      </c>
      <c r="E351">
        <v>1</v>
      </c>
      <c r="F351">
        <v>84</v>
      </c>
      <c r="G351">
        <v>58</v>
      </c>
      <c r="H351">
        <v>84</v>
      </c>
      <c r="I351" s="2">
        <v>0</v>
      </c>
      <c r="J351" s="2">
        <f>AVERAGE(Table112[[#This Row],[Estimated costs 1]:[Estimated costs 20]])</f>
        <v>0</v>
      </c>
      <c r="K351" s="2" t="e">
        <f>(Table112[[#This Row],[Mean]]-Table112[[#This Row],[Actual cost]])/Table112[[#This Row],[Actual cost]]*100</f>
        <v>#DIV/0!</v>
      </c>
      <c r="L351" s="2">
        <f>_xlfn.STDEV.P(Table112[[#This Row],[Estimated costs 1]:[Estimated costs 20]])</f>
        <v>0</v>
      </c>
      <c r="M351" s="2" t="e">
        <f>Table112[[#This Row],[Dev]]/Table112[[#This Row],[Mean]]*100</f>
        <v>#DIV/0!</v>
      </c>
      <c r="N351" s="2">
        <f>Table112[[#This Row],[Estimated costs 1]]-Table112[[#This Row],[Actual cost]]</f>
        <v>0</v>
      </c>
      <c r="O351" s="2" t="e">
        <f>Table112[[#This Row],[Diff 1]]/Table112[[#This Row],[Actual cost]]*100</f>
        <v>#DIV/0!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</row>
    <row r="352" spans="1:35" x14ac:dyDescent="0.3">
      <c r="A352" t="s">
        <v>372</v>
      </c>
      <c r="B352">
        <v>350</v>
      </c>
      <c r="C352" t="str">
        <f>LEFT(Table112[[#This Row],[Contingency id]])</f>
        <v>A</v>
      </c>
      <c r="D352" s="1">
        <v>0</v>
      </c>
      <c r="E352">
        <v>1</v>
      </c>
      <c r="F352">
        <v>122</v>
      </c>
      <c r="G352">
        <v>77</v>
      </c>
      <c r="H352">
        <v>122</v>
      </c>
      <c r="I352" s="2">
        <v>0</v>
      </c>
      <c r="J352" s="2">
        <f>AVERAGE(Table112[[#This Row],[Estimated costs 1]:[Estimated costs 20]])</f>
        <v>0</v>
      </c>
      <c r="K352" s="2" t="e">
        <f>(Table112[[#This Row],[Mean]]-Table112[[#This Row],[Actual cost]])/Table112[[#This Row],[Actual cost]]*100</f>
        <v>#DIV/0!</v>
      </c>
      <c r="L352" s="2">
        <f>_xlfn.STDEV.P(Table112[[#This Row],[Estimated costs 1]:[Estimated costs 20]])</f>
        <v>0</v>
      </c>
      <c r="M352" s="2" t="e">
        <f>Table112[[#This Row],[Dev]]/Table112[[#This Row],[Mean]]*100</f>
        <v>#DIV/0!</v>
      </c>
      <c r="N352" s="2">
        <f>Table112[[#This Row],[Estimated costs 1]]-Table112[[#This Row],[Actual cost]]</f>
        <v>0</v>
      </c>
      <c r="O352" s="2" t="e">
        <f>Table112[[#This Row],[Diff 1]]/Table112[[#This Row],[Actual cost]]*100</f>
        <v>#DIV/0!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</row>
    <row r="353" spans="1:35" x14ac:dyDescent="0.3">
      <c r="A353" t="s">
        <v>373</v>
      </c>
      <c r="B353">
        <v>351</v>
      </c>
      <c r="C353" t="str">
        <f>LEFT(Table112[[#This Row],[Contingency id]])</f>
        <v>A</v>
      </c>
      <c r="D353" s="1">
        <v>0</v>
      </c>
      <c r="E353">
        <v>1</v>
      </c>
      <c r="F353">
        <v>108</v>
      </c>
      <c r="G353">
        <v>75</v>
      </c>
      <c r="H353">
        <v>108</v>
      </c>
      <c r="I353" s="2">
        <v>0</v>
      </c>
      <c r="J353" s="2">
        <f>AVERAGE(Table112[[#This Row],[Estimated costs 1]:[Estimated costs 20]])</f>
        <v>0</v>
      </c>
      <c r="K353" s="2" t="e">
        <f>(Table112[[#This Row],[Mean]]-Table112[[#This Row],[Actual cost]])/Table112[[#This Row],[Actual cost]]*100</f>
        <v>#DIV/0!</v>
      </c>
      <c r="L353" s="2">
        <f>_xlfn.STDEV.P(Table112[[#This Row],[Estimated costs 1]:[Estimated costs 20]])</f>
        <v>0</v>
      </c>
      <c r="M353" s="2" t="e">
        <f>Table112[[#This Row],[Dev]]/Table112[[#This Row],[Mean]]*100</f>
        <v>#DIV/0!</v>
      </c>
      <c r="N353" s="2">
        <f>Table112[[#This Row],[Estimated costs 1]]-Table112[[#This Row],[Actual cost]]</f>
        <v>0</v>
      </c>
      <c r="O353" s="2" t="e">
        <f>Table112[[#This Row],[Diff 1]]/Table112[[#This Row],[Actual cost]]*100</f>
        <v>#DIV/0!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</row>
    <row r="354" spans="1:35" x14ac:dyDescent="0.3">
      <c r="A354" t="s">
        <v>374</v>
      </c>
      <c r="B354">
        <v>352</v>
      </c>
      <c r="C354" t="str">
        <f>LEFT(Table112[[#This Row],[Contingency id]])</f>
        <v>A</v>
      </c>
      <c r="D354" s="1">
        <v>0</v>
      </c>
      <c r="E354">
        <v>1</v>
      </c>
      <c r="F354">
        <v>122</v>
      </c>
      <c r="G354">
        <v>75</v>
      </c>
      <c r="H354">
        <v>122</v>
      </c>
      <c r="I354" s="2">
        <v>0</v>
      </c>
      <c r="J354" s="2">
        <f>AVERAGE(Table112[[#This Row],[Estimated costs 1]:[Estimated costs 20]])</f>
        <v>0</v>
      </c>
      <c r="K354" s="2" t="e">
        <f>(Table112[[#This Row],[Mean]]-Table112[[#This Row],[Actual cost]])/Table112[[#This Row],[Actual cost]]*100</f>
        <v>#DIV/0!</v>
      </c>
      <c r="L354" s="2">
        <f>_xlfn.STDEV.P(Table112[[#This Row],[Estimated costs 1]:[Estimated costs 20]])</f>
        <v>0</v>
      </c>
      <c r="M354" s="2" t="e">
        <f>Table112[[#This Row],[Dev]]/Table112[[#This Row],[Mean]]*100</f>
        <v>#DIV/0!</v>
      </c>
      <c r="N354" s="2">
        <f>Table112[[#This Row],[Estimated costs 1]]-Table112[[#This Row],[Actual cost]]</f>
        <v>0</v>
      </c>
      <c r="O354" s="2" t="e">
        <f>Table112[[#This Row],[Diff 1]]/Table112[[#This Row],[Actual cost]]*100</f>
        <v>#DIV/0!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</row>
    <row r="355" spans="1:35" x14ac:dyDescent="0.3">
      <c r="A355" t="s">
        <v>375</v>
      </c>
      <c r="B355">
        <v>353</v>
      </c>
      <c r="C355" t="str">
        <f>LEFT(Table112[[#This Row],[Contingency id]])</f>
        <v>A</v>
      </c>
      <c r="D355" s="1">
        <v>0</v>
      </c>
      <c r="E355">
        <v>1</v>
      </c>
      <c r="F355">
        <v>122</v>
      </c>
      <c r="G355">
        <v>73</v>
      </c>
      <c r="H355">
        <v>122</v>
      </c>
      <c r="I355" s="2">
        <v>0</v>
      </c>
      <c r="J355" s="2">
        <f>AVERAGE(Table112[[#This Row],[Estimated costs 1]:[Estimated costs 20]])</f>
        <v>0</v>
      </c>
      <c r="K355" s="2" t="e">
        <f>(Table112[[#This Row],[Mean]]-Table112[[#This Row],[Actual cost]])/Table112[[#This Row],[Actual cost]]*100</f>
        <v>#DIV/0!</v>
      </c>
      <c r="L355" s="2">
        <f>_xlfn.STDEV.P(Table112[[#This Row],[Estimated costs 1]:[Estimated costs 20]])</f>
        <v>0</v>
      </c>
      <c r="M355" s="2" t="e">
        <f>Table112[[#This Row],[Dev]]/Table112[[#This Row],[Mean]]*100</f>
        <v>#DIV/0!</v>
      </c>
      <c r="N355" s="2">
        <f>Table112[[#This Row],[Estimated costs 1]]-Table112[[#This Row],[Actual cost]]</f>
        <v>0</v>
      </c>
      <c r="O355" s="2" t="e">
        <f>Table112[[#This Row],[Diff 1]]/Table112[[#This Row],[Actual cost]]*100</f>
        <v>#DIV/0!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</row>
    <row r="356" spans="1:35" x14ac:dyDescent="0.3">
      <c r="A356" t="s">
        <v>376</v>
      </c>
      <c r="B356">
        <v>354</v>
      </c>
      <c r="C356" t="str">
        <f>LEFT(Table112[[#This Row],[Contingency id]])</f>
        <v>A</v>
      </c>
      <c r="D356" s="1">
        <v>0</v>
      </c>
      <c r="E356">
        <v>1</v>
      </c>
      <c r="F356">
        <v>122</v>
      </c>
      <c r="G356">
        <v>82</v>
      </c>
      <c r="H356">
        <v>122</v>
      </c>
      <c r="I356" s="2">
        <v>0</v>
      </c>
      <c r="J356" s="2">
        <f>AVERAGE(Table112[[#This Row],[Estimated costs 1]:[Estimated costs 20]])</f>
        <v>0</v>
      </c>
      <c r="K356" s="2" t="e">
        <f>(Table112[[#This Row],[Mean]]-Table112[[#This Row],[Actual cost]])/Table112[[#This Row],[Actual cost]]*100</f>
        <v>#DIV/0!</v>
      </c>
      <c r="L356" s="2">
        <f>_xlfn.STDEV.P(Table112[[#This Row],[Estimated costs 1]:[Estimated costs 20]])</f>
        <v>0</v>
      </c>
      <c r="M356" s="2" t="e">
        <f>Table112[[#This Row],[Dev]]/Table112[[#This Row],[Mean]]*100</f>
        <v>#DIV/0!</v>
      </c>
      <c r="N356" s="2">
        <f>Table112[[#This Row],[Estimated costs 1]]-Table112[[#This Row],[Actual cost]]</f>
        <v>0</v>
      </c>
      <c r="O356" s="2" t="e">
        <f>Table112[[#This Row],[Diff 1]]/Table112[[#This Row],[Actual cost]]*100</f>
        <v>#DIV/0!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</row>
    <row r="357" spans="1:35" x14ac:dyDescent="0.3">
      <c r="A357" t="s">
        <v>377</v>
      </c>
      <c r="B357">
        <v>355</v>
      </c>
      <c r="C357" t="str">
        <f>LEFT(Table112[[#This Row],[Contingency id]])</f>
        <v>A</v>
      </c>
      <c r="D357" s="1">
        <v>0</v>
      </c>
      <c r="E357">
        <v>1</v>
      </c>
      <c r="F357">
        <v>122</v>
      </c>
      <c r="G357">
        <v>70</v>
      </c>
      <c r="H357">
        <v>122</v>
      </c>
      <c r="I357" s="2">
        <v>0</v>
      </c>
      <c r="J357" s="2">
        <f>AVERAGE(Table112[[#This Row],[Estimated costs 1]:[Estimated costs 20]])</f>
        <v>0</v>
      </c>
      <c r="K357" s="2" t="e">
        <f>(Table112[[#This Row],[Mean]]-Table112[[#This Row],[Actual cost]])/Table112[[#This Row],[Actual cost]]*100</f>
        <v>#DIV/0!</v>
      </c>
      <c r="L357" s="2">
        <f>_xlfn.STDEV.P(Table112[[#This Row],[Estimated costs 1]:[Estimated costs 20]])</f>
        <v>0</v>
      </c>
      <c r="M357" s="2" t="e">
        <f>Table112[[#This Row],[Dev]]/Table112[[#This Row],[Mean]]*100</f>
        <v>#DIV/0!</v>
      </c>
      <c r="N357" s="2">
        <f>Table112[[#This Row],[Estimated costs 1]]-Table112[[#This Row],[Actual cost]]</f>
        <v>0</v>
      </c>
      <c r="O357" s="2" t="e">
        <f>Table112[[#This Row],[Diff 1]]/Table112[[#This Row],[Actual cost]]*100</f>
        <v>#DIV/0!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</row>
    <row r="358" spans="1:35" x14ac:dyDescent="0.3">
      <c r="A358" t="s">
        <v>378</v>
      </c>
      <c r="B358">
        <v>356</v>
      </c>
      <c r="C358" t="str">
        <f>LEFT(Table112[[#This Row],[Contingency id]])</f>
        <v>A</v>
      </c>
      <c r="D358" s="1">
        <v>0</v>
      </c>
      <c r="E358">
        <v>1</v>
      </c>
      <c r="F358">
        <v>122</v>
      </c>
      <c r="G358">
        <v>80</v>
      </c>
      <c r="H358">
        <v>122</v>
      </c>
      <c r="I358" s="2">
        <v>0</v>
      </c>
      <c r="J358" s="2">
        <f>AVERAGE(Table112[[#This Row],[Estimated costs 1]:[Estimated costs 20]])</f>
        <v>0</v>
      </c>
      <c r="K358" s="2" t="e">
        <f>(Table112[[#This Row],[Mean]]-Table112[[#This Row],[Actual cost]])/Table112[[#This Row],[Actual cost]]*100</f>
        <v>#DIV/0!</v>
      </c>
      <c r="L358" s="2">
        <f>_xlfn.STDEV.P(Table112[[#This Row],[Estimated costs 1]:[Estimated costs 20]])</f>
        <v>0</v>
      </c>
      <c r="M358" s="2" t="e">
        <f>Table112[[#This Row],[Dev]]/Table112[[#This Row],[Mean]]*100</f>
        <v>#DIV/0!</v>
      </c>
      <c r="N358" s="2">
        <f>Table112[[#This Row],[Estimated costs 1]]-Table112[[#This Row],[Actual cost]]</f>
        <v>0</v>
      </c>
      <c r="O358" s="2" t="e">
        <f>Table112[[#This Row],[Diff 1]]/Table112[[#This Row],[Actual cost]]*100</f>
        <v>#DIV/0!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</row>
    <row r="359" spans="1:35" x14ac:dyDescent="0.3">
      <c r="A359" t="s">
        <v>379</v>
      </c>
      <c r="B359">
        <v>357</v>
      </c>
      <c r="C359" t="str">
        <f>LEFT(Table112[[#This Row],[Contingency id]])</f>
        <v>A</v>
      </c>
      <c r="D359" s="1">
        <v>0</v>
      </c>
      <c r="E359">
        <v>1</v>
      </c>
      <c r="F359">
        <v>122</v>
      </c>
      <c r="G359">
        <v>77</v>
      </c>
      <c r="H359">
        <v>122</v>
      </c>
      <c r="I359" s="2">
        <v>0</v>
      </c>
      <c r="J359" s="2">
        <f>AVERAGE(Table112[[#This Row],[Estimated costs 1]:[Estimated costs 20]])</f>
        <v>0</v>
      </c>
      <c r="K359" s="2" t="e">
        <f>(Table112[[#This Row],[Mean]]-Table112[[#This Row],[Actual cost]])/Table112[[#This Row],[Actual cost]]*100</f>
        <v>#DIV/0!</v>
      </c>
      <c r="L359" s="2">
        <f>_xlfn.STDEV.P(Table112[[#This Row],[Estimated costs 1]:[Estimated costs 20]])</f>
        <v>0</v>
      </c>
      <c r="M359" s="2" t="e">
        <f>Table112[[#This Row],[Dev]]/Table112[[#This Row],[Mean]]*100</f>
        <v>#DIV/0!</v>
      </c>
      <c r="N359" s="2">
        <f>Table112[[#This Row],[Estimated costs 1]]-Table112[[#This Row],[Actual cost]]</f>
        <v>0</v>
      </c>
      <c r="O359" s="2" t="e">
        <f>Table112[[#This Row],[Diff 1]]/Table112[[#This Row],[Actual cost]]*100</f>
        <v>#DIV/0!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</row>
    <row r="360" spans="1:35" x14ac:dyDescent="0.3">
      <c r="A360" t="s">
        <v>380</v>
      </c>
      <c r="B360">
        <v>358</v>
      </c>
      <c r="C360" t="str">
        <f>LEFT(Table112[[#This Row],[Contingency id]])</f>
        <v>A</v>
      </c>
      <c r="D360" s="1">
        <v>0</v>
      </c>
      <c r="E360">
        <v>1</v>
      </c>
      <c r="F360">
        <v>108</v>
      </c>
      <c r="G360">
        <v>64</v>
      </c>
      <c r="H360">
        <v>108</v>
      </c>
      <c r="I360" s="2">
        <v>0</v>
      </c>
      <c r="J360" s="2">
        <f>AVERAGE(Table112[[#This Row],[Estimated costs 1]:[Estimated costs 20]])</f>
        <v>0</v>
      </c>
      <c r="K360" s="2" t="e">
        <f>(Table112[[#This Row],[Mean]]-Table112[[#This Row],[Actual cost]])/Table112[[#This Row],[Actual cost]]*100</f>
        <v>#DIV/0!</v>
      </c>
      <c r="L360" s="2">
        <f>_xlfn.STDEV.P(Table112[[#This Row],[Estimated costs 1]:[Estimated costs 20]])</f>
        <v>0</v>
      </c>
      <c r="M360" s="2" t="e">
        <f>Table112[[#This Row],[Dev]]/Table112[[#This Row],[Mean]]*100</f>
        <v>#DIV/0!</v>
      </c>
      <c r="N360" s="2">
        <f>Table112[[#This Row],[Estimated costs 1]]-Table112[[#This Row],[Actual cost]]</f>
        <v>0</v>
      </c>
      <c r="O360" s="2" t="e">
        <f>Table112[[#This Row],[Diff 1]]/Table112[[#This Row],[Actual cost]]*100</f>
        <v>#DIV/0!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</row>
    <row r="361" spans="1:35" x14ac:dyDescent="0.3">
      <c r="A361" t="s">
        <v>381</v>
      </c>
      <c r="B361">
        <v>359</v>
      </c>
      <c r="C361" t="str">
        <f>LEFT(Table112[[#This Row],[Contingency id]])</f>
        <v>A</v>
      </c>
      <c r="D361" s="1">
        <v>0</v>
      </c>
      <c r="E361">
        <v>1</v>
      </c>
      <c r="F361">
        <v>122</v>
      </c>
      <c r="G361">
        <v>75</v>
      </c>
      <c r="H361">
        <v>122</v>
      </c>
      <c r="I361" s="2">
        <v>0</v>
      </c>
      <c r="J361" s="2">
        <f>AVERAGE(Table112[[#This Row],[Estimated costs 1]:[Estimated costs 20]])</f>
        <v>0</v>
      </c>
      <c r="K361" s="2" t="e">
        <f>(Table112[[#This Row],[Mean]]-Table112[[#This Row],[Actual cost]])/Table112[[#This Row],[Actual cost]]*100</f>
        <v>#DIV/0!</v>
      </c>
      <c r="L361" s="2">
        <f>_xlfn.STDEV.P(Table112[[#This Row],[Estimated costs 1]:[Estimated costs 20]])</f>
        <v>0</v>
      </c>
      <c r="M361" s="2" t="e">
        <f>Table112[[#This Row],[Dev]]/Table112[[#This Row],[Mean]]*100</f>
        <v>#DIV/0!</v>
      </c>
      <c r="N361" s="2">
        <f>Table112[[#This Row],[Estimated costs 1]]-Table112[[#This Row],[Actual cost]]</f>
        <v>0</v>
      </c>
      <c r="O361" s="2" t="e">
        <f>Table112[[#This Row],[Diff 1]]/Table112[[#This Row],[Actual cost]]*100</f>
        <v>#DIV/0!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</row>
    <row r="362" spans="1:35" x14ac:dyDescent="0.3">
      <c r="A362" t="s">
        <v>382</v>
      </c>
      <c r="B362">
        <v>360</v>
      </c>
      <c r="C362" t="str">
        <f>LEFT(Table112[[#This Row],[Contingency id]])</f>
        <v>A</v>
      </c>
      <c r="D362" s="1">
        <v>0</v>
      </c>
      <c r="E362">
        <v>1</v>
      </c>
      <c r="F362">
        <v>62</v>
      </c>
      <c r="G362">
        <v>46</v>
      </c>
      <c r="H362">
        <v>62</v>
      </c>
      <c r="I362" s="2">
        <v>0</v>
      </c>
      <c r="J362" s="2">
        <f>AVERAGE(Table112[[#This Row],[Estimated costs 1]:[Estimated costs 20]])</f>
        <v>0</v>
      </c>
      <c r="K362" s="2" t="e">
        <f>(Table112[[#This Row],[Mean]]-Table112[[#This Row],[Actual cost]])/Table112[[#This Row],[Actual cost]]*100</f>
        <v>#DIV/0!</v>
      </c>
      <c r="L362" s="2">
        <f>_xlfn.STDEV.P(Table112[[#This Row],[Estimated costs 1]:[Estimated costs 20]])</f>
        <v>0</v>
      </c>
      <c r="M362" s="2" t="e">
        <f>Table112[[#This Row],[Dev]]/Table112[[#This Row],[Mean]]*100</f>
        <v>#DIV/0!</v>
      </c>
      <c r="N362" s="2">
        <f>Table112[[#This Row],[Estimated costs 1]]-Table112[[#This Row],[Actual cost]]</f>
        <v>0</v>
      </c>
      <c r="O362" s="2" t="e">
        <f>Table112[[#This Row],[Diff 1]]/Table112[[#This Row],[Actual cost]]*100</f>
        <v>#DIV/0!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</row>
    <row r="363" spans="1:35" x14ac:dyDescent="0.3">
      <c r="A363" t="s">
        <v>383</v>
      </c>
      <c r="B363">
        <v>361</v>
      </c>
      <c r="C363" t="str">
        <f>LEFT(Table112[[#This Row],[Contingency id]])</f>
        <v>A</v>
      </c>
      <c r="D363" s="1">
        <v>0</v>
      </c>
      <c r="E363">
        <v>1</v>
      </c>
      <c r="F363">
        <v>62</v>
      </c>
      <c r="G363">
        <v>49</v>
      </c>
      <c r="H363">
        <v>62</v>
      </c>
      <c r="I363" s="2">
        <v>0</v>
      </c>
      <c r="J363" s="2">
        <f>AVERAGE(Table112[[#This Row],[Estimated costs 1]:[Estimated costs 20]])</f>
        <v>0</v>
      </c>
      <c r="K363" s="2" t="e">
        <f>(Table112[[#This Row],[Mean]]-Table112[[#This Row],[Actual cost]])/Table112[[#This Row],[Actual cost]]*100</f>
        <v>#DIV/0!</v>
      </c>
      <c r="L363" s="2">
        <f>_xlfn.STDEV.P(Table112[[#This Row],[Estimated costs 1]:[Estimated costs 20]])</f>
        <v>0</v>
      </c>
      <c r="M363" s="2" t="e">
        <f>Table112[[#This Row],[Dev]]/Table112[[#This Row],[Mean]]*100</f>
        <v>#DIV/0!</v>
      </c>
      <c r="N363" s="2">
        <f>Table112[[#This Row],[Estimated costs 1]]-Table112[[#This Row],[Actual cost]]</f>
        <v>0</v>
      </c>
      <c r="O363" s="2" t="e">
        <f>Table112[[#This Row],[Diff 1]]/Table112[[#This Row],[Actual cost]]*100</f>
        <v>#DIV/0!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</row>
    <row r="364" spans="1:35" x14ac:dyDescent="0.3">
      <c r="A364" t="s">
        <v>384</v>
      </c>
      <c r="B364">
        <v>362</v>
      </c>
      <c r="C364" t="str">
        <f>LEFT(Table112[[#This Row],[Contingency id]])</f>
        <v>A</v>
      </c>
      <c r="D364" s="1">
        <v>0</v>
      </c>
      <c r="E364">
        <v>1</v>
      </c>
      <c r="F364">
        <v>62</v>
      </c>
      <c r="G364">
        <v>44</v>
      </c>
      <c r="H364">
        <v>62</v>
      </c>
      <c r="I364" s="2">
        <v>0</v>
      </c>
      <c r="J364" s="2">
        <f>AVERAGE(Table112[[#This Row],[Estimated costs 1]:[Estimated costs 20]])</f>
        <v>0</v>
      </c>
      <c r="K364" s="2" t="e">
        <f>(Table112[[#This Row],[Mean]]-Table112[[#This Row],[Actual cost]])/Table112[[#This Row],[Actual cost]]*100</f>
        <v>#DIV/0!</v>
      </c>
      <c r="L364" s="2">
        <f>_xlfn.STDEV.P(Table112[[#This Row],[Estimated costs 1]:[Estimated costs 20]])</f>
        <v>0</v>
      </c>
      <c r="M364" s="2" t="e">
        <f>Table112[[#This Row],[Dev]]/Table112[[#This Row],[Mean]]*100</f>
        <v>#DIV/0!</v>
      </c>
      <c r="N364" s="2">
        <f>Table112[[#This Row],[Estimated costs 1]]-Table112[[#This Row],[Actual cost]]</f>
        <v>0</v>
      </c>
      <c r="O364" s="2" t="e">
        <f>Table112[[#This Row],[Diff 1]]/Table112[[#This Row],[Actual cost]]*100</f>
        <v>#DIV/0!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</row>
    <row r="365" spans="1:35" x14ac:dyDescent="0.3">
      <c r="A365" t="s">
        <v>385</v>
      </c>
      <c r="B365">
        <v>363</v>
      </c>
      <c r="C365" t="str">
        <f>LEFT(Table112[[#This Row],[Contingency id]])</f>
        <v>A</v>
      </c>
      <c r="D365" s="1">
        <v>0</v>
      </c>
      <c r="E365">
        <v>1</v>
      </c>
      <c r="F365">
        <v>62</v>
      </c>
      <c r="G365">
        <v>48</v>
      </c>
      <c r="H365">
        <v>62</v>
      </c>
      <c r="I365" s="2">
        <v>0</v>
      </c>
      <c r="J365" s="2">
        <f>AVERAGE(Table112[[#This Row],[Estimated costs 1]:[Estimated costs 20]])</f>
        <v>0</v>
      </c>
      <c r="K365" s="2" t="e">
        <f>(Table112[[#This Row],[Mean]]-Table112[[#This Row],[Actual cost]])/Table112[[#This Row],[Actual cost]]*100</f>
        <v>#DIV/0!</v>
      </c>
      <c r="L365" s="2">
        <f>_xlfn.STDEV.P(Table112[[#This Row],[Estimated costs 1]:[Estimated costs 20]])</f>
        <v>0</v>
      </c>
      <c r="M365" s="2" t="e">
        <f>Table112[[#This Row],[Dev]]/Table112[[#This Row],[Mean]]*100</f>
        <v>#DIV/0!</v>
      </c>
      <c r="N365" s="2">
        <f>Table112[[#This Row],[Estimated costs 1]]-Table112[[#This Row],[Actual cost]]</f>
        <v>0</v>
      </c>
      <c r="O365" s="2" t="e">
        <f>Table112[[#This Row],[Diff 1]]/Table112[[#This Row],[Actual cost]]*100</f>
        <v>#DIV/0!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</row>
    <row r="366" spans="1:35" x14ac:dyDescent="0.3">
      <c r="A366" t="s">
        <v>386</v>
      </c>
      <c r="B366">
        <v>364</v>
      </c>
      <c r="C366" t="str">
        <f>LEFT(Table112[[#This Row],[Contingency id]])</f>
        <v>A</v>
      </c>
      <c r="D366" s="1">
        <v>0</v>
      </c>
      <c r="E366">
        <v>1</v>
      </c>
      <c r="F366">
        <v>62</v>
      </c>
      <c r="G366">
        <v>50</v>
      </c>
      <c r="H366">
        <v>62</v>
      </c>
      <c r="I366" s="2">
        <v>0</v>
      </c>
      <c r="J366" s="2">
        <f>AVERAGE(Table112[[#This Row],[Estimated costs 1]:[Estimated costs 20]])</f>
        <v>0</v>
      </c>
      <c r="K366" s="2" t="e">
        <f>(Table112[[#This Row],[Mean]]-Table112[[#This Row],[Actual cost]])/Table112[[#This Row],[Actual cost]]*100</f>
        <v>#DIV/0!</v>
      </c>
      <c r="L366" s="2">
        <f>_xlfn.STDEV.P(Table112[[#This Row],[Estimated costs 1]:[Estimated costs 20]])</f>
        <v>0</v>
      </c>
      <c r="M366" s="2" t="e">
        <f>Table112[[#This Row],[Dev]]/Table112[[#This Row],[Mean]]*100</f>
        <v>#DIV/0!</v>
      </c>
      <c r="N366" s="2">
        <f>Table112[[#This Row],[Estimated costs 1]]-Table112[[#This Row],[Actual cost]]</f>
        <v>0</v>
      </c>
      <c r="O366" s="2" t="e">
        <f>Table112[[#This Row],[Diff 1]]/Table112[[#This Row],[Actual cost]]*100</f>
        <v>#DIV/0!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</row>
    <row r="367" spans="1:35" x14ac:dyDescent="0.3">
      <c r="A367" t="s">
        <v>387</v>
      </c>
      <c r="B367">
        <v>365</v>
      </c>
      <c r="C367" t="str">
        <f>LEFT(Table112[[#This Row],[Contingency id]])</f>
        <v>A</v>
      </c>
      <c r="D367" s="1">
        <v>0</v>
      </c>
      <c r="E367">
        <v>1</v>
      </c>
      <c r="F367">
        <v>62</v>
      </c>
      <c r="G367">
        <v>42</v>
      </c>
      <c r="H367">
        <v>62</v>
      </c>
      <c r="I367" s="2">
        <v>0</v>
      </c>
      <c r="J367" s="2">
        <f>AVERAGE(Table112[[#This Row],[Estimated costs 1]:[Estimated costs 20]])</f>
        <v>0</v>
      </c>
      <c r="K367" s="2" t="e">
        <f>(Table112[[#This Row],[Mean]]-Table112[[#This Row],[Actual cost]])/Table112[[#This Row],[Actual cost]]*100</f>
        <v>#DIV/0!</v>
      </c>
      <c r="L367" s="2">
        <f>_xlfn.STDEV.P(Table112[[#This Row],[Estimated costs 1]:[Estimated costs 20]])</f>
        <v>0</v>
      </c>
      <c r="M367" s="2" t="e">
        <f>Table112[[#This Row],[Dev]]/Table112[[#This Row],[Mean]]*100</f>
        <v>#DIV/0!</v>
      </c>
      <c r="N367" s="2">
        <f>Table112[[#This Row],[Estimated costs 1]]-Table112[[#This Row],[Actual cost]]</f>
        <v>0</v>
      </c>
      <c r="O367" s="2" t="e">
        <f>Table112[[#This Row],[Diff 1]]/Table112[[#This Row],[Actual cost]]*100</f>
        <v>#DIV/0!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</row>
    <row r="368" spans="1:35" x14ac:dyDescent="0.3">
      <c r="A368" t="s">
        <v>388</v>
      </c>
      <c r="B368">
        <v>366</v>
      </c>
      <c r="C368" t="str">
        <f>LEFT(Table112[[#This Row],[Contingency id]])</f>
        <v>A</v>
      </c>
      <c r="D368" s="1">
        <v>0</v>
      </c>
      <c r="E368">
        <v>1</v>
      </c>
      <c r="F368">
        <v>62</v>
      </c>
      <c r="G368">
        <v>49</v>
      </c>
      <c r="H368">
        <v>62</v>
      </c>
      <c r="I368" s="2">
        <v>0</v>
      </c>
      <c r="J368" s="2">
        <f>AVERAGE(Table112[[#This Row],[Estimated costs 1]:[Estimated costs 20]])</f>
        <v>0</v>
      </c>
      <c r="K368" s="2" t="e">
        <f>(Table112[[#This Row],[Mean]]-Table112[[#This Row],[Actual cost]])/Table112[[#This Row],[Actual cost]]*100</f>
        <v>#DIV/0!</v>
      </c>
      <c r="L368" s="2">
        <f>_xlfn.STDEV.P(Table112[[#This Row],[Estimated costs 1]:[Estimated costs 20]])</f>
        <v>0</v>
      </c>
      <c r="M368" s="2" t="e">
        <f>Table112[[#This Row],[Dev]]/Table112[[#This Row],[Mean]]*100</f>
        <v>#DIV/0!</v>
      </c>
      <c r="N368" s="2">
        <f>Table112[[#This Row],[Estimated costs 1]]-Table112[[#This Row],[Actual cost]]</f>
        <v>0</v>
      </c>
      <c r="O368" s="2" t="e">
        <f>Table112[[#This Row],[Diff 1]]/Table112[[#This Row],[Actual cost]]*100</f>
        <v>#DIV/0!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</row>
    <row r="369" spans="1:35" x14ac:dyDescent="0.3">
      <c r="A369" t="s">
        <v>389</v>
      </c>
      <c r="B369">
        <v>367</v>
      </c>
      <c r="C369" t="str">
        <f>LEFT(Table112[[#This Row],[Contingency id]])</f>
        <v>A</v>
      </c>
      <c r="D369" s="1">
        <v>0</v>
      </c>
      <c r="E369">
        <v>1</v>
      </c>
      <c r="F369">
        <v>62</v>
      </c>
      <c r="G369">
        <v>44</v>
      </c>
      <c r="H369">
        <v>62</v>
      </c>
      <c r="I369" s="2">
        <v>0</v>
      </c>
      <c r="J369" s="2">
        <f>AVERAGE(Table112[[#This Row],[Estimated costs 1]:[Estimated costs 20]])</f>
        <v>0</v>
      </c>
      <c r="K369" s="2" t="e">
        <f>(Table112[[#This Row],[Mean]]-Table112[[#This Row],[Actual cost]])/Table112[[#This Row],[Actual cost]]*100</f>
        <v>#DIV/0!</v>
      </c>
      <c r="L369" s="2">
        <f>_xlfn.STDEV.P(Table112[[#This Row],[Estimated costs 1]:[Estimated costs 20]])</f>
        <v>0</v>
      </c>
      <c r="M369" s="2" t="e">
        <f>Table112[[#This Row],[Dev]]/Table112[[#This Row],[Mean]]*100</f>
        <v>#DIV/0!</v>
      </c>
      <c r="N369" s="2">
        <f>Table112[[#This Row],[Estimated costs 1]]-Table112[[#This Row],[Actual cost]]</f>
        <v>0</v>
      </c>
      <c r="O369" s="2" t="e">
        <f>Table112[[#This Row],[Diff 1]]/Table112[[#This Row],[Actual cost]]*100</f>
        <v>#DIV/0!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</row>
    <row r="370" spans="1:35" x14ac:dyDescent="0.3">
      <c r="A370" t="s">
        <v>390</v>
      </c>
      <c r="B370">
        <v>368</v>
      </c>
      <c r="C370" t="str">
        <f>LEFT(Table112[[#This Row],[Contingency id]])</f>
        <v>A</v>
      </c>
      <c r="D370" s="1">
        <v>0</v>
      </c>
      <c r="E370">
        <v>1</v>
      </c>
      <c r="F370">
        <v>62</v>
      </c>
      <c r="G370">
        <v>50</v>
      </c>
      <c r="H370">
        <v>62</v>
      </c>
      <c r="I370" s="2">
        <v>0</v>
      </c>
      <c r="J370" s="2">
        <f>AVERAGE(Table112[[#This Row],[Estimated costs 1]:[Estimated costs 20]])</f>
        <v>0</v>
      </c>
      <c r="K370" s="2" t="e">
        <f>(Table112[[#This Row],[Mean]]-Table112[[#This Row],[Actual cost]])/Table112[[#This Row],[Actual cost]]*100</f>
        <v>#DIV/0!</v>
      </c>
      <c r="L370" s="2">
        <f>_xlfn.STDEV.P(Table112[[#This Row],[Estimated costs 1]:[Estimated costs 20]])</f>
        <v>0</v>
      </c>
      <c r="M370" s="2" t="e">
        <f>Table112[[#This Row],[Dev]]/Table112[[#This Row],[Mean]]*100</f>
        <v>#DIV/0!</v>
      </c>
      <c r="N370" s="2">
        <f>Table112[[#This Row],[Estimated costs 1]]-Table112[[#This Row],[Actual cost]]</f>
        <v>0</v>
      </c>
      <c r="O370" s="2" t="e">
        <f>Table112[[#This Row],[Diff 1]]/Table112[[#This Row],[Actual cost]]*100</f>
        <v>#DIV/0!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</row>
    <row r="371" spans="1:35" x14ac:dyDescent="0.3">
      <c r="A371" t="s">
        <v>391</v>
      </c>
      <c r="B371">
        <v>369</v>
      </c>
      <c r="C371" t="str">
        <f>LEFT(Table112[[#This Row],[Contingency id]])</f>
        <v>A</v>
      </c>
      <c r="D371" s="1">
        <v>0</v>
      </c>
      <c r="E371">
        <v>1</v>
      </c>
      <c r="F371">
        <v>62</v>
      </c>
      <c r="G371">
        <v>49</v>
      </c>
      <c r="H371">
        <v>62</v>
      </c>
      <c r="I371" s="2">
        <v>0</v>
      </c>
      <c r="J371" s="2">
        <f>AVERAGE(Table112[[#This Row],[Estimated costs 1]:[Estimated costs 20]])</f>
        <v>0</v>
      </c>
      <c r="K371" s="2" t="e">
        <f>(Table112[[#This Row],[Mean]]-Table112[[#This Row],[Actual cost]])/Table112[[#This Row],[Actual cost]]*100</f>
        <v>#DIV/0!</v>
      </c>
      <c r="L371" s="2">
        <f>_xlfn.STDEV.P(Table112[[#This Row],[Estimated costs 1]:[Estimated costs 20]])</f>
        <v>0</v>
      </c>
      <c r="M371" s="2" t="e">
        <f>Table112[[#This Row],[Dev]]/Table112[[#This Row],[Mean]]*100</f>
        <v>#DIV/0!</v>
      </c>
      <c r="N371" s="2">
        <f>Table112[[#This Row],[Estimated costs 1]]-Table112[[#This Row],[Actual cost]]</f>
        <v>0</v>
      </c>
      <c r="O371" s="2" t="e">
        <f>Table112[[#This Row],[Diff 1]]/Table112[[#This Row],[Actual cost]]*100</f>
        <v>#DIV/0!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</row>
    <row r="372" spans="1:35" x14ac:dyDescent="0.3">
      <c r="A372" t="s">
        <v>392</v>
      </c>
      <c r="B372">
        <v>370</v>
      </c>
      <c r="C372" t="str">
        <f>LEFT(Table112[[#This Row],[Contingency id]])</f>
        <v>A</v>
      </c>
      <c r="D372" s="1">
        <v>0</v>
      </c>
      <c r="E372">
        <v>1</v>
      </c>
      <c r="F372">
        <v>94</v>
      </c>
      <c r="G372">
        <v>63</v>
      </c>
      <c r="H372">
        <v>94</v>
      </c>
      <c r="I372" s="2">
        <v>0</v>
      </c>
      <c r="J372" s="2">
        <f>AVERAGE(Table112[[#This Row],[Estimated costs 1]:[Estimated costs 20]])</f>
        <v>0</v>
      </c>
      <c r="K372" s="2" t="e">
        <f>(Table112[[#This Row],[Mean]]-Table112[[#This Row],[Actual cost]])/Table112[[#This Row],[Actual cost]]*100</f>
        <v>#DIV/0!</v>
      </c>
      <c r="L372" s="2">
        <f>_xlfn.STDEV.P(Table112[[#This Row],[Estimated costs 1]:[Estimated costs 20]])</f>
        <v>0</v>
      </c>
      <c r="M372" s="2" t="e">
        <f>Table112[[#This Row],[Dev]]/Table112[[#This Row],[Mean]]*100</f>
        <v>#DIV/0!</v>
      </c>
      <c r="N372" s="2">
        <f>Table112[[#This Row],[Estimated costs 1]]-Table112[[#This Row],[Actual cost]]</f>
        <v>0</v>
      </c>
      <c r="O372" s="2" t="e">
        <f>Table112[[#This Row],[Diff 1]]/Table112[[#This Row],[Actual cost]]*100</f>
        <v>#DIV/0!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</row>
    <row r="373" spans="1:35" x14ac:dyDescent="0.3">
      <c r="A373" t="s">
        <v>393</v>
      </c>
      <c r="B373">
        <v>371</v>
      </c>
      <c r="C373" t="str">
        <f>LEFT(Table112[[#This Row],[Contingency id]])</f>
        <v>A</v>
      </c>
      <c r="D373" s="1">
        <v>0</v>
      </c>
      <c r="E373">
        <v>1</v>
      </c>
      <c r="F373">
        <v>91</v>
      </c>
      <c r="G373">
        <v>59</v>
      </c>
      <c r="H373">
        <v>91</v>
      </c>
      <c r="I373" s="2">
        <v>0</v>
      </c>
      <c r="J373" s="2">
        <f>AVERAGE(Table112[[#This Row],[Estimated costs 1]:[Estimated costs 20]])</f>
        <v>0</v>
      </c>
      <c r="K373" s="2" t="e">
        <f>(Table112[[#This Row],[Mean]]-Table112[[#This Row],[Actual cost]])/Table112[[#This Row],[Actual cost]]*100</f>
        <v>#DIV/0!</v>
      </c>
      <c r="L373" s="2">
        <f>_xlfn.STDEV.P(Table112[[#This Row],[Estimated costs 1]:[Estimated costs 20]])</f>
        <v>0</v>
      </c>
      <c r="M373" s="2" t="e">
        <f>Table112[[#This Row],[Dev]]/Table112[[#This Row],[Mean]]*100</f>
        <v>#DIV/0!</v>
      </c>
      <c r="N373" s="2">
        <f>Table112[[#This Row],[Estimated costs 1]]-Table112[[#This Row],[Actual cost]]</f>
        <v>0</v>
      </c>
      <c r="O373" s="2" t="e">
        <f>Table112[[#This Row],[Diff 1]]/Table112[[#This Row],[Actual cost]]*100</f>
        <v>#DIV/0!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</row>
    <row r="374" spans="1:35" x14ac:dyDescent="0.3">
      <c r="A374" t="s">
        <v>394</v>
      </c>
      <c r="B374">
        <v>372</v>
      </c>
      <c r="C374" t="str">
        <f>LEFT(Table112[[#This Row],[Contingency id]])</f>
        <v>A</v>
      </c>
      <c r="D374" s="1">
        <v>0</v>
      </c>
      <c r="E374">
        <v>1</v>
      </c>
      <c r="F374">
        <v>94</v>
      </c>
      <c r="G374">
        <v>61</v>
      </c>
      <c r="H374">
        <v>94</v>
      </c>
      <c r="I374" s="2">
        <v>0</v>
      </c>
      <c r="J374" s="2">
        <f>AVERAGE(Table112[[#This Row],[Estimated costs 1]:[Estimated costs 20]])</f>
        <v>0</v>
      </c>
      <c r="K374" s="2" t="e">
        <f>(Table112[[#This Row],[Mean]]-Table112[[#This Row],[Actual cost]])/Table112[[#This Row],[Actual cost]]*100</f>
        <v>#DIV/0!</v>
      </c>
      <c r="L374" s="2">
        <f>_xlfn.STDEV.P(Table112[[#This Row],[Estimated costs 1]:[Estimated costs 20]])</f>
        <v>0</v>
      </c>
      <c r="M374" s="2" t="e">
        <f>Table112[[#This Row],[Dev]]/Table112[[#This Row],[Mean]]*100</f>
        <v>#DIV/0!</v>
      </c>
      <c r="N374" s="2">
        <f>Table112[[#This Row],[Estimated costs 1]]-Table112[[#This Row],[Actual cost]]</f>
        <v>0</v>
      </c>
      <c r="O374" s="2" t="e">
        <f>Table112[[#This Row],[Diff 1]]/Table112[[#This Row],[Actual cost]]*100</f>
        <v>#DIV/0!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</row>
    <row r="375" spans="1:35" x14ac:dyDescent="0.3">
      <c r="A375" t="s">
        <v>395</v>
      </c>
      <c r="B375">
        <v>373</v>
      </c>
      <c r="C375" t="str">
        <f>LEFT(Table112[[#This Row],[Contingency id]])</f>
        <v>A</v>
      </c>
      <c r="D375" s="1">
        <v>0</v>
      </c>
      <c r="E375">
        <v>1</v>
      </c>
      <c r="F375">
        <v>94</v>
      </c>
      <c r="G375">
        <v>71</v>
      </c>
      <c r="H375">
        <v>94</v>
      </c>
      <c r="I375" s="2">
        <v>0</v>
      </c>
      <c r="J375" s="2">
        <f>AVERAGE(Table112[[#This Row],[Estimated costs 1]:[Estimated costs 20]])</f>
        <v>0</v>
      </c>
      <c r="K375" s="2" t="e">
        <f>(Table112[[#This Row],[Mean]]-Table112[[#This Row],[Actual cost]])/Table112[[#This Row],[Actual cost]]*100</f>
        <v>#DIV/0!</v>
      </c>
      <c r="L375" s="2">
        <f>_xlfn.STDEV.P(Table112[[#This Row],[Estimated costs 1]:[Estimated costs 20]])</f>
        <v>0</v>
      </c>
      <c r="M375" s="2" t="e">
        <f>Table112[[#This Row],[Dev]]/Table112[[#This Row],[Mean]]*100</f>
        <v>#DIV/0!</v>
      </c>
      <c r="N375" s="2">
        <f>Table112[[#This Row],[Estimated costs 1]]-Table112[[#This Row],[Actual cost]]</f>
        <v>0</v>
      </c>
      <c r="O375" s="2" t="e">
        <f>Table112[[#This Row],[Diff 1]]/Table112[[#This Row],[Actual cost]]*100</f>
        <v>#DIV/0!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</row>
    <row r="376" spans="1:35" x14ac:dyDescent="0.3">
      <c r="A376" t="s">
        <v>396</v>
      </c>
      <c r="B376">
        <v>374</v>
      </c>
      <c r="C376" t="str">
        <f>LEFT(Table112[[#This Row],[Contingency id]])</f>
        <v>A</v>
      </c>
      <c r="D376" s="1">
        <v>0</v>
      </c>
      <c r="E376">
        <v>1</v>
      </c>
      <c r="F376">
        <v>94</v>
      </c>
      <c r="G376">
        <v>72</v>
      </c>
      <c r="H376">
        <v>94</v>
      </c>
      <c r="I376" s="2">
        <v>0</v>
      </c>
      <c r="J376" s="2">
        <f>AVERAGE(Table112[[#This Row],[Estimated costs 1]:[Estimated costs 20]])</f>
        <v>0</v>
      </c>
      <c r="K376" s="2" t="e">
        <f>(Table112[[#This Row],[Mean]]-Table112[[#This Row],[Actual cost]])/Table112[[#This Row],[Actual cost]]*100</f>
        <v>#DIV/0!</v>
      </c>
      <c r="L376" s="2">
        <f>_xlfn.STDEV.P(Table112[[#This Row],[Estimated costs 1]:[Estimated costs 20]])</f>
        <v>0</v>
      </c>
      <c r="M376" s="2" t="e">
        <f>Table112[[#This Row],[Dev]]/Table112[[#This Row],[Mean]]*100</f>
        <v>#DIV/0!</v>
      </c>
      <c r="N376" s="2">
        <f>Table112[[#This Row],[Estimated costs 1]]-Table112[[#This Row],[Actual cost]]</f>
        <v>0</v>
      </c>
      <c r="O376" s="2" t="e">
        <f>Table112[[#This Row],[Diff 1]]/Table112[[#This Row],[Actual cost]]*100</f>
        <v>#DIV/0!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</row>
    <row r="377" spans="1:35" x14ac:dyDescent="0.3">
      <c r="A377" t="s">
        <v>397</v>
      </c>
      <c r="B377">
        <v>375</v>
      </c>
      <c r="C377" t="str">
        <f>LEFT(Table112[[#This Row],[Contingency id]])</f>
        <v>A</v>
      </c>
      <c r="D377" s="1">
        <v>0</v>
      </c>
      <c r="E377">
        <v>1</v>
      </c>
      <c r="F377">
        <v>102</v>
      </c>
      <c r="G377">
        <v>70</v>
      </c>
      <c r="H377">
        <v>102</v>
      </c>
      <c r="I377" s="2">
        <v>0</v>
      </c>
      <c r="J377" s="2">
        <f>AVERAGE(Table112[[#This Row],[Estimated costs 1]:[Estimated costs 20]])</f>
        <v>0</v>
      </c>
      <c r="K377" s="2" t="e">
        <f>(Table112[[#This Row],[Mean]]-Table112[[#This Row],[Actual cost]])/Table112[[#This Row],[Actual cost]]*100</f>
        <v>#DIV/0!</v>
      </c>
      <c r="L377" s="2">
        <f>_xlfn.STDEV.P(Table112[[#This Row],[Estimated costs 1]:[Estimated costs 20]])</f>
        <v>0</v>
      </c>
      <c r="M377" s="2" t="e">
        <f>Table112[[#This Row],[Dev]]/Table112[[#This Row],[Mean]]*100</f>
        <v>#DIV/0!</v>
      </c>
      <c r="N377" s="2">
        <f>Table112[[#This Row],[Estimated costs 1]]-Table112[[#This Row],[Actual cost]]</f>
        <v>0</v>
      </c>
      <c r="O377" s="2" t="e">
        <f>Table112[[#This Row],[Diff 1]]/Table112[[#This Row],[Actual cost]]*100</f>
        <v>#DIV/0!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</row>
    <row r="378" spans="1:35" x14ac:dyDescent="0.3">
      <c r="A378" t="s">
        <v>398</v>
      </c>
      <c r="B378">
        <v>376</v>
      </c>
      <c r="C378" t="str">
        <f>LEFT(Table112[[#This Row],[Contingency id]])</f>
        <v>A</v>
      </c>
      <c r="D378" s="1">
        <v>0</v>
      </c>
      <c r="E378">
        <v>1</v>
      </c>
      <c r="F378">
        <v>101</v>
      </c>
      <c r="G378">
        <v>74</v>
      </c>
      <c r="H378">
        <v>101</v>
      </c>
      <c r="I378" s="2">
        <v>0</v>
      </c>
      <c r="J378" s="2">
        <f>AVERAGE(Table112[[#This Row],[Estimated costs 1]:[Estimated costs 20]])</f>
        <v>0</v>
      </c>
      <c r="K378" s="2" t="e">
        <f>(Table112[[#This Row],[Mean]]-Table112[[#This Row],[Actual cost]])/Table112[[#This Row],[Actual cost]]*100</f>
        <v>#DIV/0!</v>
      </c>
      <c r="L378" s="2">
        <f>_xlfn.STDEV.P(Table112[[#This Row],[Estimated costs 1]:[Estimated costs 20]])</f>
        <v>0</v>
      </c>
      <c r="M378" s="2" t="e">
        <f>Table112[[#This Row],[Dev]]/Table112[[#This Row],[Mean]]*100</f>
        <v>#DIV/0!</v>
      </c>
      <c r="N378" s="2">
        <f>Table112[[#This Row],[Estimated costs 1]]-Table112[[#This Row],[Actual cost]]</f>
        <v>0</v>
      </c>
      <c r="O378" s="2" t="e">
        <f>Table112[[#This Row],[Diff 1]]/Table112[[#This Row],[Actual cost]]*100</f>
        <v>#DIV/0!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</row>
    <row r="379" spans="1:35" x14ac:dyDescent="0.3">
      <c r="A379" t="s">
        <v>399</v>
      </c>
      <c r="B379">
        <v>377</v>
      </c>
      <c r="C379" t="str">
        <f>LEFT(Table112[[#This Row],[Contingency id]])</f>
        <v>A</v>
      </c>
      <c r="D379" s="1">
        <v>0</v>
      </c>
      <c r="E379">
        <v>1</v>
      </c>
      <c r="F379">
        <v>102</v>
      </c>
      <c r="G379">
        <v>67</v>
      </c>
      <c r="H379">
        <v>102</v>
      </c>
      <c r="I379" s="2">
        <v>0</v>
      </c>
      <c r="J379" s="2">
        <f>AVERAGE(Table112[[#This Row],[Estimated costs 1]:[Estimated costs 20]])</f>
        <v>0</v>
      </c>
      <c r="K379" s="2" t="e">
        <f>(Table112[[#This Row],[Mean]]-Table112[[#This Row],[Actual cost]])/Table112[[#This Row],[Actual cost]]*100</f>
        <v>#DIV/0!</v>
      </c>
      <c r="L379" s="2">
        <f>_xlfn.STDEV.P(Table112[[#This Row],[Estimated costs 1]:[Estimated costs 20]])</f>
        <v>0</v>
      </c>
      <c r="M379" s="2" t="e">
        <f>Table112[[#This Row],[Dev]]/Table112[[#This Row],[Mean]]*100</f>
        <v>#DIV/0!</v>
      </c>
      <c r="N379" s="2">
        <f>Table112[[#This Row],[Estimated costs 1]]-Table112[[#This Row],[Actual cost]]</f>
        <v>0</v>
      </c>
      <c r="O379" s="2" t="e">
        <f>Table112[[#This Row],[Diff 1]]/Table112[[#This Row],[Actual cost]]*100</f>
        <v>#DIV/0!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</row>
    <row r="380" spans="1:35" x14ac:dyDescent="0.3">
      <c r="A380" t="s">
        <v>400</v>
      </c>
      <c r="B380">
        <v>378</v>
      </c>
      <c r="C380" t="str">
        <f>LEFT(Table112[[#This Row],[Contingency id]])</f>
        <v>A</v>
      </c>
      <c r="D380" s="1">
        <v>0</v>
      </c>
      <c r="E380">
        <v>1</v>
      </c>
      <c r="F380">
        <v>124</v>
      </c>
      <c r="G380">
        <v>75</v>
      </c>
      <c r="H380">
        <v>124</v>
      </c>
      <c r="I380" s="2">
        <v>0</v>
      </c>
      <c r="J380" s="2">
        <f>AVERAGE(Table112[[#This Row],[Estimated costs 1]:[Estimated costs 20]])</f>
        <v>0</v>
      </c>
      <c r="K380" s="2" t="e">
        <f>(Table112[[#This Row],[Mean]]-Table112[[#This Row],[Actual cost]])/Table112[[#This Row],[Actual cost]]*100</f>
        <v>#DIV/0!</v>
      </c>
      <c r="L380" s="2">
        <f>_xlfn.STDEV.P(Table112[[#This Row],[Estimated costs 1]:[Estimated costs 20]])</f>
        <v>0</v>
      </c>
      <c r="M380" s="2" t="e">
        <f>Table112[[#This Row],[Dev]]/Table112[[#This Row],[Mean]]*100</f>
        <v>#DIV/0!</v>
      </c>
      <c r="N380" s="2">
        <f>Table112[[#This Row],[Estimated costs 1]]-Table112[[#This Row],[Actual cost]]</f>
        <v>0</v>
      </c>
      <c r="O380" s="2" t="e">
        <f>Table112[[#This Row],[Diff 1]]/Table112[[#This Row],[Actual cost]]*100</f>
        <v>#DIV/0!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</row>
    <row r="381" spans="1:35" x14ac:dyDescent="0.3">
      <c r="A381" t="s">
        <v>401</v>
      </c>
      <c r="B381">
        <v>379</v>
      </c>
      <c r="C381" t="str">
        <f>LEFT(Table112[[#This Row],[Contingency id]])</f>
        <v>A</v>
      </c>
      <c r="D381" s="1">
        <v>0</v>
      </c>
      <c r="E381">
        <v>1</v>
      </c>
      <c r="F381">
        <v>124</v>
      </c>
      <c r="G381">
        <v>80</v>
      </c>
      <c r="H381">
        <v>124</v>
      </c>
      <c r="I381" s="2">
        <v>0</v>
      </c>
      <c r="J381" s="2">
        <f>AVERAGE(Table112[[#This Row],[Estimated costs 1]:[Estimated costs 20]])</f>
        <v>0</v>
      </c>
      <c r="K381" s="2" t="e">
        <f>(Table112[[#This Row],[Mean]]-Table112[[#This Row],[Actual cost]])/Table112[[#This Row],[Actual cost]]*100</f>
        <v>#DIV/0!</v>
      </c>
      <c r="L381" s="2">
        <f>_xlfn.STDEV.P(Table112[[#This Row],[Estimated costs 1]:[Estimated costs 20]])</f>
        <v>0</v>
      </c>
      <c r="M381" s="2" t="e">
        <f>Table112[[#This Row],[Dev]]/Table112[[#This Row],[Mean]]*100</f>
        <v>#DIV/0!</v>
      </c>
      <c r="N381" s="2">
        <f>Table112[[#This Row],[Estimated costs 1]]-Table112[[#This Row],[Actual cost]]</f>
        <v>0</v>
      </c>
      <c r="O381" s="2" t="e">
        <f>Table112[[#This Row],[Diff 1]]/Table112[[#This Row],[Actual cost]]*100</f>
        <v>#DIV/0!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</row>
    <row r="382" spans="1:35" x14ac:dyDescent="0.3">
      <c r="A382" t="s">
        <v>402</v>
      </c>
      <c r="B382">
        <v>380</v>
      </c>
      <c r="C382" t="str">
        <f>LEFT(Table112[[#This Row],[Contingency id]])</f>
        <v>A</v>
      </c>
      <c r="D382" s="1">
        <v>0</v>
      </c>
      <c r="E382">
        <v>1</v>
      </c>
      <c r="F382">
        <v>124</v>
      </c>
      <c r="G382">
        <v>85</v>
      </c>
      <c r="H382">
        <v>124</v>
      </c>
      <c r="I382" s="2">
        <v>0</v>
      </c>
      <c r="J382" s="2">
        <f>AVERAGE(Table112[[#This Row],[Estimated costs 1]:[Estimated costs 20]])</f>
        <v>0</v>
      </c>
      <c r="K382" s="2" t="e">
        <f>(Table112[[#This Row],[Mean]]-Table112[[#This Row],[Actual cost]])/Table112[[#This Row],[Actual cost]]*100</f>
        <v>#DIV/0!</v>
      </c>
      <c r="L382" s="2">
        <f>_xlfn.STDEV.P(Table112[[#This Row],[Estimated costs 1]:[Estimated costs 20]])</f>
        <v>0</v>
      </c>
      <c r="M382" s="2" t="e">
        <f>Table112[[#This Row],[Dev]]/Table112[[#This Row],[Mean]]*100</f>
        <v>#DIV/0!</v>
      </c>
      <c r="N382" s="2">
        <f>Table112[[#This Row],[Estimated costs 1]]-Table112[[#This Row],[Actual cost]]</f>
        <v>0</v>
      </c>
      <c r="O382" s="2" t="e">
        <f>Table112[[#This Row],[Diff 1]]/Table112[[#This Row],[Actual cost]]*100</f>
        <v>#DIV/0!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</row>
    <row r="383" spans="1:35" x14ac:dyDescent="0.3">
      <c r="A383" t="s">
        <v>403</v>
      </c>
      <c r="B383">
        <v>381</v>
      </c>
      <c r="C383" t="str">
        <f>LEFT(Table112[[#This Row],[Contingency id]])</f>
        <v>A</v>
      </c>
      <c r="D383" s="1">
        <v>0</v>
      </c>
      <c r="E383">
        <v>1</v>
      </c>
      <c r="F383">
        <v>124</v>
      </c>
      <c r="G383">
        <v>80</v>
      </c>
      <c r="H383">
        <v>124</v>
      </c>
      <c r="I383" s="2">
        <v>0</v>
      </c>
      <c r="J383" s="2">
        <f>AVERAGE(Table112[[#This Row],[Estimated costs 1]:[Estimated costs 20]])</f>
        <v>0</v>
      </c>
      <c r="K383" s="2" t="e">
        <f>(Table112[[#This Row],[Mean]]-Table112[[#This Row],[Actual cost]])/Table112[[#This Row],[Actual cost]]*100</f>
        <v>#DIV/0!</v>
      </c>
      <c r="L383" s="2">
        <f>_xlfn.STDEV.P(Table112[[#This Row],[Estimated costs 1]:[Estimated costs 20]])</f>
        <v>0</v>
      </c>
      <c r="M383" s="2" t="e">
        <f>Table112[[#This Row],[Dev]]/Table112[[#This Row],[Mean]]*100</f>
        <v>#DIV/0!</v>
      </c>
      <c r="N383" s="2">
        <f>Table112[[#This Row],[Estimated costs 1]]-Table112[[#This Row],[Actual cost]]</f>
        <v>0</v>
      </c>
      <c r="O383" s="2" t="e">
        <f>Table112[[#This Row],[Diff 1]]/Table112[[#This Row],[Actual cost]]*100</f>
        <v>#DIV/0!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</row>
    <row r="384" spans="1:35" x14ac:dyDescent="0.3">
      <c r="A384" t="s">
        <v>404</v>
      </c>
      <c r="B384">
        <v>382</v>
      </c>
      <c r="C384" t="str">
        <f>LEFT(Table112[[#This Row],[Contingency id]])</f>
        <v>A</v>
      </c>
      <c r="D384" s="1">
        <v>0</v>
      </c>
      <c r="E384">
        <v>1</v>
      </c>
      <c r="F384">
        <v>124</v>
      </c>
      <c r="G384">
        <v>80</v>
      </c>
      <c r="H384">
        <v>124</v>
      </c>
      <c r="I384" s="2">
        <v>0</v>
      </c>
      <c r="J384" s="2">
        <f>AVERAGE(Table112[[#This Row],[Estimated costs 1]:[Estimated costs 20]])</f>
        <v>0</v>
      </c>
      <c r="K384" s="2" t="e">
        <f>(Table112[[#This Row],[Mean]]-Table112[[#This Row],[Actual cost]])/Table112[[#This Row],[Actual cost]]*100</f>
        <v>#DIV/0!</v>
      </c>
      <c r="L384" s="2">
        <f>_xlfn.STDEV.P(Table112[[#This Row],[Estimated costs 1]:[Estimated costs 20]])</f>
        <v>0</v>
      </c>
      <c r="M384" s="2" t="e">
        <f>Table112[[#This Row],[Dev]]/Table112[[#This Row],[Mean]]*100</f>
        <v>#DIV/0!</v>
      </c>
      <c r="N384" s="2">
        <f>Table112[[#This Row],[Estimated costs 1]]-Table112[[#This Row],[Actual cost]]</f>
        <v>0</v>
      </c>
      <c r="O384" s="2" t="e">
        <f>Table112[[#This Row],[Diff 1]]/Table112[[#This Row],[Actual cost]]*100</f>
        <v>#DIV/0!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</row>
    <row r="385" spans="1:35" x14ac:dyDescent="0.3">
      <c r="A385" t="s">
        <v>405</v>
      </c>
      <c r="B385">
        <v>383</v>
      </c>
      <c r="C385" t="str">
        <f>LEFT(Table112[[#This Row],[Contingency id]])</f>
        <v>A</v>
      </c>
      <c r="D385" s="1">
        <v>0</v>
      </c>
      <c r="E385">
        <v>1</v>
      </c>
      <c r="F385">
        <v>124</v>
      </c>
      <c r="G385">
        <v>84</v>
      </c>
      <c r="H385">
        <v>124</v>
      </c>
      <c r="I385" s="2">
        <v>0</v>
      </c>
      <c r="J385" s="2">
        <f>AVERAGE(Table112[[#This Row],[Estimated costs 1]:[Estimated costs 20]])</f>
        <v>0</v>
      </c>
      <c r="K385" s="2" t="e">
        <f>(Table112[[#This Row],[Mean]]-Table112[[#This Row],[Actual cost]])/Table112[[#This Row],[Actual cost]]*100</f>
        <v>#DIV/0!</v>
      </c>
      <c r="L385" s="2">
        <f>_xlfn.STDEV.P(Table112[[#This Row],[Estimated costs 1]:[Estimated costs 20]])</f>
        <v>0</v>
      </c>
      <c r="M385" s="2" t="e">
        <f>Table112[[#This Row],[Dev]]/Table112[[#This Row],[Mean]]*100</f>
        <v>#DIV/0!</v>
      </c>
      <c r="N385" s="2">
        <f>Table112[[#This Row],[Estimated costs 1]]-Table112[[#This Row],[Actual cost]]</f>
        <v>0</v>
      </c>
      <c r="O385" s="2" t="e">
        <f>Table112[[#This Row],[Diff 1]]/Table112[[#This Row],[Actual cost]]*100</f>
        <v>#DIV/0!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</row>
    <row r="386" spans="1:35" x14ac:dyDescent="0.3">
      <c r="A386" t="s">
        <v>406</v>
      </c>
      <c r="B386">
        <v>384</v>
      </c>
      <c r="C386" t="str">
        <f>LEFT(Table112[[#This Row],[Contingency id]])</f>
        <v>A</v>
      </c>
      <c r="D386" s="1">
        <v>0</v>
      </c>
      <c r="E386">
        <v>1</v>
      </c>
      <c r="F386">
        <v>124</v>
      </c>
      <c r="G386">
        <v>76</v>
      </c>
      <c r="H386">
        <v>124</v>
      </c>
      <c r="I386" s="2">
        <v>0</v>
      </c>
      <c r="J386" s="2">
        <f>AVERAGE(Table112[[#This Row],[Estimated costs 1]:[Estimated costs 20]])</f>
        <v>0</v>
      </c>
      <c r="K386" s="2" t="e">
        <f>(Table112[[#This Row],[Mean]]-Table112[[#This Row],[Actual cost]])/Table112[[#This Row],[Actual cost]]*100</f>
        <v>#DIV/0!</v>
      </c>
      <c r="L386" s="2">
        <f>_xlfn.STDEV.P(Table112[[#This Row],[Estimated costs 1]:[Estimated costs 20]])</f>
        <v>0</v>
      </c>
      <c r="M386" s="2" t="e">
        <f>Table112[[#This Row],[Dev]]/Table112[[#This Row],[Mean]]*100</f>
        <v>#DIV/0!</v>
      </c>
      <c r="N386" s="2">
        <f>Table112[[#This Row],[Estimated costs 1]]-Table112[[#This Row],[Actual cost]]</f>
        <v>0</v>
      </c>
      <c r="O386" s="2" t="e">
        <f>Table112[[#This Row],[Diff 1]]/Table112[[#This Row],[Actual cost]]*100</f>
        <v>#DIV/0!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</row>
    <row r="387" spans="1:35" hidden="1" x14ac:dyDescent="0.3">
      <c r="A387" t="s">
        <v>407</v>
      </c>
      <c r="B387">
        <v>385</v>
      </c>
      <c r="C387" t="str">
        <f>LEFT(Table112[[#This Row],[Contingency id]])</f>
        <v>B</v>
      </c>
      <c r="D387" s="1">
        <v>0</v>
      </c>
      <c r="E387">
        <v>1</v>
      </c>
      <c r="F387">
        <v>89</v>
      </c>
      <c r="G387">
        <v>61</v>
      </c>
      <c r="H387">
        <v>89</v>
      </c>
      <c r="I387" s="2">
        <v>0</v>
      </c>
      <c r="J387" s="2">
        <f>AVERAGE(Table112[[#This Row],[Estimated costs 1]:[Estimated costs 20]])</f>
        <v>0</v>
      </c>
      <c r="K387" s="2" t="e">
        <f>(Table112[[#This Row],[Mean]]-Table112[[#This Row],[Actual cost]])/Table112[[#This Row],[Actual cost]]*100</f>
        <v>#DIV/0!</v>
      </c>
      <c r="L387" s="2">
        <f>_xlfn.STDEV.P(Table112[[#This Row],[Estimated costs 1]:[Estimated costs 20]])</f>
        <v>0</v>
      </c>
      <c r="M387" s="2" t="e">
        <f>Table112[[#This Row],[Dev]]/Table112[[#This Row],[Mean]]*100</f>
        <v>#DIV/0!</v>
      </c>
      <c r="N387" s="2">
        <f>Table112[[#This Row],[Estimated costs 1]]-Table112[[#This Row],[Actual cost]]</f>
        <v>0</v>
      </c>
      <c r="O387" s="2" t="e">
        <f>Table112[[#This Row],[Diff 1]]/Table112[[#This Row],[Actual cost]]*100</f>
        <v>#DIV/0!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</row>
    <row r="388" spans="1:35" hidden="1" x14ac:dyDescent="0.3">
      <c r="A388" t="s">
        <v>408</v>
      </c>
      <c r="B388">
        <v>386</v>
      </c>
      <c r="C388" t="str">
        <f>LEFT(Table112[[#This Row],[Contingency id]])</f>
        <v>B</v>
      </c>
      <c r="D388" s="1">
        <v>0</v>
      </c>
      <c r="E388">
        <v>1</v>
      </c>
      <c r="F388">
        <v>65</v>
      </c>
      <c r="G388">
        <v>55</v>
      </c>
      <c r="H388">
        <v>65</v>
      </c>
      <c r="I388" s="2">
        <v>0</v>
      </c>
      <c r="J388" s="2">
        <f>AVERAGE(Table112[[#This Row],[Estimated costs 1]:[Estimated costs 20]])</f>
        <v>0</v>
      </c>
      <c r="K388" s="2" t="e">
        <f>(Table112[[#This Row],[Mean]]-Table112[[#This Row],[Actual cost]])/Table112[[#This Row],[Actual cost]]*100</f>
        <v>#DIV/0!</v>
      </c>
      <c r="L388" s="2">
        <f>_xlfn.STDEV.P(Table112[[#This Row],[Estimated costs 1]:[Estimated costs 20]])</f>
        <v>0</v>
      </c>
      <c r="M388" s="2" t="e">
        <f>Table112[[#This Row],[Dev]]/Table112[[#This Row],[Mean]]*100</f>
        <v>#DIV/0!</v>
      </c>
      <c r="N388" s="2">
        <f>Table112[[#This Row],[Estimated costs 1]]-Table112[[#This Row],[Actual cost]]</f>
        <v>0</v>
      </c>
      <c r="O388" s="2" t="e">
        <f>Table112[[#This Row],[Diff 1]]/Table112[[#This Row],[Actual cost]]*100</f>
        <v>#DIV/0!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</row>
    <row r="389" spans="1:35" hidden="1" x14ac:dyDescent="0.3">
      <c r="A389" t="s">
        <v>409</v>
      </c>
      <c r="B389">
        <v>387</v>
      </c>
      <c r="C389" t="str">
        <f>LEFT(Table112[[#This Row],[Contingency id]])</f>
        <v>B</v>
      </c>
      <c r="D389" s="1">
        <v>0</v>
      </c>
      <c r="E389">
        <v>1</v>
      </c>
      <c r="F389">
        <v>65</v>
      </c>
      <c r="G389">
        <v>51</v>
      </c>
      <c r="H389">
        <v>65</v>
      </c>
      <c r="I389" s="2">
        <v>0</v>
      </c>
      <c r="J389" s="2">
        <f>AVERAGE(Table112[[#This Row],[Estimated costs 1]:[Estimated costs 20]])</f>
        <v>0</v>
      </c>
      <c r="K389" s="2" t="e">
        <f>(Table112[[#This Row],[Mean]]-Table112[[#This Row],[Actual cost]])/Table112[[#This Row],[Actual cost]]*100</f>
        <v>#DIV/0!</v>
      </c>
      <c r="L389" s="2">
        <f>_xlfn.STDEV.P(Table112[[#This Row],[Estimated costs 1]:[Estimated costs 20]])</f>
        <v>0</v>
      </c>
      <c r="M389" s="2" t="e">
        <f>Table112[[#This Row],[Dev]]/Table112[[#This Row],[Mean]]*100</f>
        <v>#DIV/0!</v>
      </c>
      <c r="N389" s="2">
        <f>Table112[[#This Row],[Estimated costs 1]]-Table112[[#This Row],[Actual cost]]</f>
        <v>0</v>
      </c>
      <c r="O389" s="2" t="e">
        <f>Table112[[#This Row],[Diff 1]]/Table112[[#This Row],[Actual cost]]*100</f>
        <v>#DIV/0!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</row>
    <row r="390" spans="1:35" hidden="1" x14ac:dyDescent="0.3">
      <c r="A390" t="s">
        <v>410</v>
      </c>
      <c r="B390">
        <v>388</v>
      </c>
      <c r="C390" t="str">
        <f>LEFT(Table112[[#This Row],[Contingency id]])</f>
        <v>B</v>
      </c>
      <c r="D390" s="1">
        <v>0</v>
      </c>
      <c r="E390">
        <v>1</v>
      </c>
      <c r="F390">
        <v>89</v>
      </c>
      <c r="G390">
        <v>67</v>
      </c>
      <c r="H390">
        <v>89</v>
      </c>
      <c r="I390" s="2">
        <v>0</v>
      </c>
      <c r="J390" s="2">
        <f>AVERAGE(Table112[[#This Row],[Estimated costs 1]:[Estimated costs 20]])</f>
        <v>0</v>
      </c>
      <c r="K390" s="2" t="e">
        <f>(Table112[[#This Row],[Mean]]-Table112[[#This Row],[Actual cost]])/Table112[[#This Row],[Actual cost]]*100</f>
        <v>#DIV/0!</v>
      </c>
      <c r="L390" s="2">
        <f>_xlfn.STDEV.P(Table112[[#This Row],[Estimated costs 1]:[Estimated costs 20]])</f>
        <v>0</v>
      </c>
      <c r="M390" s="2" t="e">
        <f>Table112[[#This Row],[Dev]]/Table112[[#This Row],[Mean]]*100</f>
        <v>#DIV/0!</v>
      </c>
      <c r="N390" s="2">
        <f>Table112[[#This Row],[Estimated costs 1]]-Table112[[#This Row],[Actual cost]]</f>
        <v>0</v>
      </c>
      <c r="O390" s="2" t="e">
        <f>Table112[[#This Row],[Diff 1]]/Table112[[#This Row],[Actual cost]]*100</f>
        <v>#DIV/0!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</row>
    <row r="391" spans="1:35" hidden="1" x14ac:dyDescent="0.3">
      <c r="A391" t="s">
        <v>411</v>
      </c>
      <c r="B391">
        <v>389</v>
      </c>
      <c r="C391" t="str">
        <f>LEFT(Table112[[#This Row],[Contingency id]])</f>
        <v>B</v>
      </c>
      <c r="D391" s="1">
        <v>0</v>
      </c>
      <c r="E391">
        <v>1</v>
      </c>
      <c r="F391">
        <v>89</v>
      </c>
      <c r="G391">
        <v>60</v>
      </c>
      <c r="H391">
        <v>89</v>
      </c>
      <c r="I391" s="2">
        <v>0</v>
      </c>
      <c r="J391" s="2">
        <f>AVERAGE(Table112[[#This Row],[Estimated costs 1]:[Estimated costs 20]])</f>
        <v>0</v>
      </c>
      <c r="K391" s="2" t="e">
        <f>(Table112[[#This Row],[Mean]]-Table112[[#This Row],[Actual cost]])/Table112[[#This Row],[Actual cost]]*100</f>
        <v>#DIV/0!</v>
      </c>
      <c r="L391" s="2">
        <f>_xlfn.STDEV.P(Table112[[#This Row],[Estimated costs 1]:[Estimated costs 20]])</f>
        <v>0</v>
      </c>
      <c r="M391" s="2" t="e">
        <f>Table112[[#This Row],[Dev]]/Table112[[#This Row],[Mean]]*100</f>
        <v>#DIV/0!</v>
      </c>
      <c r="N391" s="2">
        <f>Table112[[#This Row],[Estimated costs 1]]-Table112[[#This Row],[Actual cost]]</f>
        <v>0</v>
      </c>
      <c r="O391" s="2" t="e">
        <f>Table112[[#This Row],[Diff 1]]/Table112[[#This Row],[Actual cost]]*100</f>
        <v>#DIV/0!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</row>
    <row r="392" spans="1:35" hidden="1" x14ac:dyDescent="0.3">
      <c r="A392" t="s">
        <v>412</v>
      </c>
      <c r="B392">
        <v>390</v>
      </c>
      <c r="C392" t="str">
        <f>LEFT(Table112[[#This Row],[Contingency id]])</f>
        <v>B</v>
      </c>
      <c r="D392" s="1">
        <v>0</v>
      </c>
      <c r="E392">
        <v>1</v>
      </c>
      <c r="F392">
        <v>89</v>
      </c>
      <c r="G392">
        <v>66</v>
      </c>
      <c r="H392">
        <v>89</v>
      </c>
      <c r="I392" s="2">
        <v>0</v>
      </c>
      <c r="J392" s="2">
        <f>AVERAGE(Table112[[#This Row],[Estimated costs 1]:[Estimated costs 20]])</f>
        <v>0</v>
      </c>
      <c r="K392" s="2" t="e">
        <f>(Table112[[#This Row],[Mean]]-Table112[[#This Row],[Actual cost]])/Table112[[#This Row],[Actual cost]]*100</f>
        <v>#DIV/0!</v>
      </c>
      <c r="L392" s="2">
        <f>_xlfn.STDEV.P(Table112[[#This Row],[Estimated costs 1]:[Estimated costs 20]])</f>
        <v>0</v>
      </c>
      <c r="M392" s="2" t="e">
        <f>Table112[[#This Row],[Dev]]/Table112[[#This Row],[Mean]]*100</f>
        <v>#DIV/0!</v>
      </c>
      <c r="N392" s="2">
        <f>Table112[[#This Row],[Estimated costs 1]]-Table112[[#This Row],[Actual cost]]</f>
        <v>0</v>
      </c>
      <c r="O392" s="2" t="e">
        <f>Table112[[#This Row],[Diff 1]]/Table112[[#This Row],[Actual cost]]*100</f>
        <v>#DIV/0!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</row>
    <row r="393" spans="1:35" hidden="1" x14ac:dyDescent="0.3">
      <c r="A393" t="s">
        <v>413</v>
      </c>
      <c r="B393">
        <v>391</v>
      </c>
      <c r="C393" t="str">
        <f>LEFT(Table112[[#This Row],[Contingency id]])</f>
        <v>B</v>
      </c>
      <c r="D393" s="1">
        <v>0</v>
      </c>
      <c r="E393">
        <v>1</v>
      </c>
      <c r="F393">
        <v>62</v>
      </c>
      <c r="G393">
        <v>43</v>
      </c>
      <c r="H393">
        <v>62</v>
      </c>
      <c r="I393" s="2">
        <v>0</v>
      </c>
      <c r="J393" s="2">
        <f>AVERAGE(Table112[[#This Row],[Estimated costs 1]:[Estimated costs 20]])</f>
        <v>0</v>
      </c>
      <c r="K393" s="2" t="e">
        <f>(Table112[[#This Row],[Mean]]-Table112[[#This Row],[Actual cost]])/Table112[[#This Row],[Actual cost]]*100</f>
        <v>#DIV/0!</v>
      </c>
      <c r="L393" s="2">
        <f>_xlfn.STDEV.P(Table112[[#This Row],[Estimated costs 1]:[Estimated costs 20]])</f>
        <v>0</v>
      </c>
      <c r="M393" s="2" t="e">
        <f>Table112[[#This Row],[Dev]]/Table112[[#This Row],[Mean]]*100</f>
        <v>#DIV/0!</v>
      </c>
      <c r="N393" s="2">
        <f>Table112[[#This Row],[Estimated costs 1]]-Table112[[#This Row],[Actual cost]]</f>
        <v>0</v>
      </c>
      <c r="O393" s="2" t="e">
        <f>Table112[[#This Row],[Diff 1]]/Table112[[#This Row],[Actual cost]]*100</f>
        <v>#DIV/0!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</row>
    <row r="394" spans="1:35" hidden="1" x14ac:dyDescent="0.3">
      <c r="A394" t="s">
        <v>414</v>
      </c>
      <c r="B394">
        <v>392</v>
      </c>
      <c r="C394" t="str">
        <f>LEFT(Table112[[#This Row],[Contingency id]])</f>
        <v>B</v>
      </c>
      <c r="D394" s="1">
        <v>0</v>
      </c>
      <c r="E394">
        <v>1</v>
      </c>
      <c r="F394">
        <v>62</v>
      </c>
      <c r="G394">
        <v>45</v>
      </c>
      <c r="H394">
        <v>62</v>
      </c>
      <c r="I394" s="2">
        <v>0</v>
      </c>
      <c r="J394" s="2">
        <f>AVERAGE(Table112[[#This Row],[Estimated costs 1]:[Estimated costs 20]])</f>
        <v>0</v>
      </c>
      <c r="K394" s="2" t="e">
        <f>(Table112[[#This Row],[Mean]]-Table112[[#This Row],[Actual cost]])/Table112[[#This Row],[Actual cost]]*100</f>
        <v>#DIV/0!</v>
      </c>
      <c r="L394" s="2">
        <f>_xlfn.STDEV.P(Table112[[#This Row],[Estimated costs 1]:[Estimated costs 20]])</f>
        <v>0</v>
      </c>
      <c r="M394" s="2" t="e">
        <f>Table112[[#This Row],[Dev]]/Table112[[#This Row],[Mean]]*100</f>
        <v>#DIV/0!</v>
      </c>
      <c r="N394" s="2">
        <f>Table112[[#This Row],[Estimated costs 1]]-Table112[[#This Row],[Actual cost]]</f>
        <v>0</v>
      </c>
      <c r="O394" s="2" t="e">
        <f>Table112[[#This Row],[Diff 1]]/Table112[[#This Row],[Actual cost]]*100</f>
        <v>#DIV/0!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</row>
    <row r="395" spans="1:35" hidden="1" x14ac:dyDescent="0.3">
      <c r="A395" t="s">
        <v>415</v>
      </c>
      <c r="B395">
        <v>393</v>
      </c>
      <c r="C395" t="str">
        <f>LEFT(Table112[[#This Row],[Contingency id]])</f>
        <v>B</v>
      </c>
      <c r="D395" s="1">
        <v>0</v>
      </c>
      <c r="E395">
        <v>1</v>
      </c>
      <c r="F395">
        <v>89</v>
      </c>
      <c r="G395">
        <v>65</v>
      </c>
      <c r="H395">
        <v>89</v>
      </c>
      <c r="I395" s="2">
        <v>0</v>
      </c>
      <c r="J395" s="2">
        <f>AVERAGE(Table112[[#This Row],[Estimated costs 1]:[Estimated costs 20]])</f>
        <v>0</v>
      </c>
      <c r="K395" s="2" t="e">
        <f>(Table112[[#This Row],[Mean]]-Table112[[#This Row],[Actual cost]])/Table112[[#This Row],[Actual cost]]*100</f>
        <v>#DIV/0!</v>
      </c>
      <c r="L395" s="2">
        <f>_xlfn.STDEV.P(Table112[[#This Row],[Estimated costs 1]:[Estimated costs 20]])</f>
        <v>0</v>
      </c>
      <c r="M395" s="2" t="e">
        <f>Table112[[#This Row],[Dev]]/Table112[[#This Row],[Mean]]*100</f>
        <v>#DIV/0!</v>
      </c>
      <c r="N395" s="2">
        <f>Table112[[#This Row],[Estimated costs 1]]-Table112[[#This Row],[Actual cost]]</f>
        <v>0</v>
      </c>
      <c r="O395" s="2" t="e">
        <f>Table112[[#This Row],[Diff 1]]/Table112[[#This Row],[Actual cost]]*100</f>
        <v>#DIV/0!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</row>
    <row r="396" spans="1:35" hidden="1" x14ac:dyDescent="0.3">
      <c r="A396" t="s">
        <v>416</v>
      </c>
      <c r="B396">
        <v>394</v>
      </c>
      <c r="C396" t="str">
        <f>LEFT(Table112[[#This Row],[Contingency id]])</f>
        <v>B</v>
      </c>
      <c r="D396" s="1">
        <v>0</v>
      </c>
      <c r="E396">
        <v>1</v>
      </c>
      <c r="F396">
        <v>89</v>
      </c>
      <c r="G396">
        <v>56</v>
      </c>
      <c r="H396">
        <v>89</v>
      </c>
      <c r="I396" s="2">
        <v>0</v>
      </c>
      <c r="J396" s="2">
        <f>AVERAGE(Table112[[#This Row],[Estimated costs 1]:[Estimated costs 20]])</f>
        <v>0</v>
      </c>
      <c r="K396" s="2" t="e">
        <f>(Table112[[#This Row],[Mean]]-Table112[[#This Row],[Actual cost]])/Table112[[#This Row],[Actual cost]]*100</f>
        <v>#DIV/0!</v>
      </c>
      <c r="L396" s="2">
        <f>_xlfn.STDEV.P(Table112[[#This Row],[Estimated costs 1]:[Estimated costs 20]])</f>
        <v>0</v>
      </c>
      <c r="M396" s="2" t="e">
        <f>Table112[[#This Row],[Dev]]/Table112[[#This Row],[Mean]]*100</f>
        <v>#DIV/0!</v>
      </c>
      <c r="N396" s="2">
        <f>Table112[[#This Row],[Estimated costs 1]]-Table112[[#This Row],[Actual cost]]</f>
        <v>0</v>
      </c>
      <c r="O396" s="2" t="e">
        <f>Table112[[#This Row],[Diff 1]]/Table112[[#This Row],[Actual cost]]*100</f>
        <v>#DIV/0!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</row>
    <row r="397" spans="1:35" hidden="1" x14ac:dyDescent="0.3">
      <c r="A397" t="s">
        <v>417</v>
      </c>
      <c r="B397">
        <v>395</v>
      </c>
      <c r="C397" t="str">
        <f>LEFT(Table112[[#This Row],[Contingency id]])</f>
        <v>B</v>
      </c>
      <c r="D397" s="1">
        <v>0</v>
      </c>
      <c r="E397">
        <v>1</v>
      </c>
      <c r="F397">
        <v>89</v>
      </c>
      <c r="G397">
        <v>60</v>
      </c>
      <c r="H397">
        <v>89</v>
      </c>
      <c r="I397" s="2">
        <v>0</v>
      </c>
      <c r="J397" s="2">
        <f>AVERAGE(Table112[[#This Row],[Estimated costs 1]:[Estimated costs 20]])</f>
        <v>0</v>
      </c>
      <c r="K397" s="2" t="e">
        <f>(Table112[[#This Row],[Mean]]-Table112[[#This Row],[Actual cost]])/Table112[[#This Row],[Actual cost]]*100</f>
        <v>#DIV/0!</v>
      </c>
      <c r="L397" s="2">
        <f>_xlfn.STDEV.P(Table112[[#This Row],[Estimated costs 1]:[Estimated costs 20]])</f>
        <v>0</v>
      </c>
      <c r="M397" s="2" t="e">
        <f>Table112[[#This Row],[Dev]]/Table112[[#This Row],[Mean]]*100</f>
        <v>#DIV/0!</v>
      </c>
      <c r="N397" s="2">
        <f>Table112[[#This Row],[Estimated costs 1]]-Table112[[#This Row],[Actual cost]]</f>
        <v>0</v>
      </c>
      <c r="O397" s="2" t="e">
        <f>Table112[[#This Row],[Diff 1]]/Table112[[#This Row],[Actual cost]]*100</f>
        <v>#DIV/0!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</row>
    <row r="398" spans="1:35" hidden="1" x14ac:dyDescent="0.3">
      <c r="A398" t="s">
        <v>418</v>
      </c>
      <c r="B398">
        <v>396</v>
      </c>
      <c r="C398" t="str">
        <f>LEFT(Table112[[#This Row],[Contingency id]])</f>
        <v>B</v>
      </c>
      <c r="D398" s="1">
        <v>0</v>
      </c>
      <c r="E398">
        <v>1</v>
      </c>
      <c r="F398">
        <v>89</v>
      </c>
      <c r="G398">
        <v>72</v>
      </c>
      <c r="H398">
        <v>89</v>
      </c>
      <c r="I398" s="2">
        <v>0</v>
      </c>
      <c r="J398" s="2">
        <f>AVERAGE(Table112[[#This Row],[Estimated costs 1]:[Estimated costs 20]])</f>
        <v>0</v>
      </c>
      <c r="K398" s="2" t="e">
        <f>(Table112[[#This Row],[Mean]]-Table112[[#This Row],[Actual cost]])/Table112[[#This Row],[Actual cost]]*100</f>
        <v>#DIV/0!</v>
      </c>
      <c r="L398" s="2">
        <f>_xlfn.STDEV.P(Table112[[#This Row],[Estimated costs 1]:[Estimated costs 20]])</f>
        <v>0</v>
      </c>
      <c r="M398" s="2" t="e">
        <f>Table112[[#This Row],[Dev]]/Table112[[#This Row],[Mean]]*100</f>
        <v>#DIV/0!</v>
      </c>
      <c r="N398" s="2">
        <f>Table112[[#This Row],[Estimated costs 1]]-Table112[[#This Row],[Actual cost]]</f>
        <v>0</v>
      </c>
      <c r="O398" s="2" t="e">
        <f>Table112[[#This Row],[Diff 1]]/Table112[[#This Row],[Actual cost]]*100</f>
        <v>#DIV/0!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</row>
    <row r="399" spans="1:35" hidden="1" x14ac:dyDescent="0.3">
      <c r="A399" t="s">
        <v>419</v>
      </c>
      <c r="B399">
        <v>397</v>
      </c>
      <c r="C399" t="str">
        <f>LEFT(Table112[[#This Row],[Contingency id]])</f>
        <v>B</v>
      </c>
      <c r="D399" s="1">
        <v>0</v>
      </c>
      <c r="E399">
        <v>1</v>
      </c>
      <c r="F399">
        <v>130</v>
      </c>
      <c r="G399">
        <v>82</v>
      </c>
      <c r="H399">
        <v>130</v>
      </c>
      <c r="I399" s="2">
        <v>0</v>
      </c>
      <c r="J399" s="2">
        <f>AVERAGE(Table112[[#This Row],[Estimated costs 1]:[Estimated costs 20]])</f>
        <v>0</v>
      </c>
      <c r="K399" s="2" t="e">
        <f>(Table112[[#This Row],[Mean]]-Table112[[#This Row],[Actual cost]])/Table112[[#This Row],[Actual cost]]*100</f>
        <v>#DIV/0!</v>
      </c>
      <c r="L399" s="2">
        <f>_xlfn.STDEV.P(Table112[[#This Row],[Estimated costs 1]:[Estimated costs 20]])</f>
        <v>0</v>
      </c>
      <c r="M399" s="2" t="e">
        <f>Table112[[#This Row],[Dev]]/Table112[[#This Row],[Mean]]*100</f>
        <v>#DIV/0!</v>
      </c>
      <c r="N399" s="2">
        <f>Table112[[#This Row],[Estimated costs 1]]-Table112[[#This Row],[Actual cost]]</f>
        <v>0</v>
      </c>
      <c r="O399" s="2" t="e">
        <f>Table112[[#This Row],[Diff 1]]/Table112[[#This Row],[Actual cost]]*100</f>
        <v>#DIV/0!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</row>
    <row r="400" spans="1:35" hidden="1" x14ac:dyDescent="0.3">
      <c r="A400" t="s">
        <v>420</v>
      </c>
      <c r="B400">
        <v>398</v>
      </c>
      <c r="C400" t="str">
        <f>LEFT(Table112[[#This Row],[Contingency id]])</f>
        <v>B</v>
      </c>
      <c r="D400" s="1">
        <v>0</v>
      </c>
      <c r="E400">
        <v>1</v>
      </c>
      <c r="F400">
        <v>130</v>
      </c>
      <c r="G400">
        <v>85</v>
      </c>
      <c r="H400">
        <v>130</v>
      </c>
      <c r="I400" s="2">
        <v>0</v>
      </c>
      <c r="J400" s="2">
        <f>AVERAGE(Table112[[#This Row],[Estimated costs 1]:[Estimated costs 20]])</f>
        <v>0</v>
      </c>
      <c r="K400" s="2" t="e">
        <f>(Table112[[#This Row],[Mean]]-Table112[[#This Row],[Actual cost]])/Table112[[#This Row],[Actual cost]]*100</f>
        <v>#DIV/0!</v>
      </c>
      <c r="L400" s="2">
        <f>_xlfn.STDEV.P(Table112[[#This Row],[Estimated costs 1]:[Estimated costs 20]])</f>
        <v>0</v>
      </c>
      <c r="M400" s="2" t="e">
        <f>Table112[[#This Row],[Dev]]/Table112[[#This Row],[Mean]]*100</f>
        <v>#DIV/0!</v>
      </c>
      <c r="N400" s="2">
        <f>Table112[[#This Row],[Estimated costs 1]]-Table112[[#This Row],[Actual cost]]</f>
        <v>0</v>
      </c>
      <c r="O400" s="2" t="e">
        <f>Table112[[#This Row],[Diff 1]]/Table112[[#This Row],[Actual cost]]*100</f>
        <v>#DIV/0!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</row>
    <row r="401" spans="1:35" hidden="1" x14ac:dyDescent="0.3">
      <c r="A401" t="s">
        <v>421</v>
      </c>
      <c r="B401">
        <v>399</v>
      </c>
      <c r="C401" t="str">
        <f>LEFT(Table112[[#This Row],[Contingency id]])</f>
        <v>B</v>
      </c>
      <c r="D401" s="1">
        <v>0</v>
      </c>
      <c r="E401">
        <v>1</v>
      </c>
      <c r="F401">
        <v>130</v>
      </c>
      <c r="G401">
        <v>79</v>
      </c>
      <c r="H401">
        <v>130</v>
      </c>
      <c r="I401" s="2">
        <v>0</v>
      </c>
      <c r="J401" s="2">
        <f>AVERAGE(Table112[[#This Row],[Estimated costs 1]:[Estimated costs 20]])</f>
        <v>0</v>
      </c>
      <c r="K401" s="2" t="e">
        <f>(Table112[[#This Row],[Mean]]-Table112[[#This Row],[Actual cost]])/Table112[[#This Row],[Actual cost]]*100</f>
        <v>#DIV/0!</v>
      </c>
      <c r="L401" s="2">
        <f>_xlfn.STDEV.P(Table112[[#This Row],[Estimated costs 1]:[Estimated costs 20]])</f>
        <v>0</v>
      </c>
      <c r="M401" s="2" t="e">
        <f>Table112[[#This Row],[Dev]]/Table112[[#This Row],[Mean]]*100</f>
        <v>#DIV/0!</v>
      </c>
      <c r="N401" s="2">
        <f>Table112[[#This Row],[Estimated costs 1]]-Table112[[#This Row],[Actual cost]]</f>
        <v>0</v>
      </c>
      <c r="O401" s="2" t="e">
        <f>Table112[[#This Row],[Diff 1]]/Table112[[#This Row],[Actual cost]]*100</f>
        <v>#DIV/0!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</row>
    <row r="402" spans="1:35" hidden="1" x14ac:dyDescent="0.3">
      <c r="A402" t="s">
        <v>422</v>
      </c>
      <c r="B402">
        <v>400</v>
      </c>
      <c r="C402" t="str">
        <f>LEFT(Table112[[#This Row],[Contingency id]])</f>
        <v>B</v>
      </c>
      <c r="D402" s="1">
        <v>0</v>
      </c>
      <c r="E402">
        <v>1</v>
      </c>
      <c r="F402">
        <v>130</v>
      </c>
      <c r="G402">
        <v>86</v>
      </c>
      <c r="H402">
        <v>130</v>
      </c>
      <c r="I402" s="2">
        <v>0</v>
      </c>
      <c r="J402" s="2">
        <f>AVERAGE(Table112[[#This Row],[Estimated costs 1]:[Estimated costs 20]])</f>
        <v>0</v>
      </c>
      <c r="K402" s="2" t="e">
        <f>(Table112[[#This Row],[Mean]]-Table112[[#This Row],[Actual cost]])/Table112[[#This Row],[Actual cost]]*100</f>
        <v>#DIV/0!</v>
      </c>
      <c r="L402" s="2">
        <f>_xlfn.STDEV.P(Table112[[#This Row],[Estimated costs 1]:[Estimated costs 20]])</f>
        <v>0</v>
      </c>
      <c r="M402" s="2" t="e">
        <f>Table112[[#This Row],[Dev]]/Table112[[#This Row],[Mean]]*100</f>
        <v>#DIV/0!</v>
      </c>
      <c r="N402" s="2">
        <f>Table112[[#This Row],[Estimated costs 1]]-Table112[[#This Row],[Actual cost]]</f>
        <v>0</v>
      </c>
      <c r="O402" s="2" t="e">
        <f>Table112[[#This Row],[Diff 1]]/Table112[[#This Row],[Actual cost]]*100</f>
        <v>#DIV/0!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</row>
    <row r="403" spans="1:35" hidden="1" x14ac:dyDescent="0.3">
      <c r="A403" t="s">
        <v>423</v>
      </c>
      <c r="B403">
        <v>401</v>
      </c>
      <c r="C403" t="str">
        <f>LEFT(Table112[[#This Row],[Contingency id]])</f>
        <v>B</v>
      </c>
      <c r="D403" s="1">
        <v>0</v>
      </c>
      <c r="E403">
        <v>1</v>
      </c>
      <c r="F403">
        <v>130</v>
      </c>
      <c r="G403">
        <v>80</v>
      </c>
      <c r="H403">
        <v>130</v>
      </c>
      <c r="I403" s="2">
        <v>0</v>
      </c>
      <c r="J403" s="2">
        <f>AVERAGE(Table112[[#This Row],[Estimated costs 1]:[Estimated costs 20]])</f>
        <v>0</v>
      </c>
      <c r="K403" s="2" t="e">
        <f>(Table112[[#This Row],[Mean]]-Table112[[#This Row],[Actual cost]])/Table112[[#This Row],[Actual cost]]*100</f>
        <v>#DIV/0!</v>
      </c>
      <c r="L403" s="2">
        <f>_xlfn.STDEV.P(Table112[[#This Row],[Estimated costs 1]:[Estimated costs 20]])</f>
        <v>0</v>
      </c>
      <c r="M403" s="2" t="e">
        <f>Table112[[#This Row],[Dev]]/Table112[[#This Row],[Mean]]*100</f>
        <v>#DIV/0!</v>
      </c>
      <c r="N403" s="2">
        <f>Table112[[#This Row],[Estimated costs 1]]-Table112[[#This Row],[Actual cost]]</f>
        <v>0</v>
      </c>
      <c r="O403" s="2" t="e">
        <f>Table112[[#This Row],[Diff 1]]/Table112[[#This Row],[Actual cost]]*100</f>
        <v>#DIV/0!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</row>
    <row r="404" spans="1:35" hidden="1" x14ac:dyDescent="0.3">
      <c r="A404" t="s">
        <v>424</v>
      </c>
      <c r="B404">
        <v>402</v>
      </c>
      <c r="C404" t="str">
        <f>LEFT(Table112[[#This Row],[Contingency id]])</f>
        <v>B</v>
      </c>
      <c r="D404" s="1">
        <v>0</v>
      </c>
      <c r="E404">
        <v>1</v>
      </c>
      <c r="F404">
        <v>122</v>
      </c>
      <c r="G404">
        <v>78</v>
      </c>
      <c r="H404">
        <v>122</v>
      </c>
      <c r="I404" s="2">
        <v>0</v>
      </c>
      <c r="J404" s="2">
        <f>AVERAGE(Table112[[#This Row],[Estimated costs 1]:[Estimated costs 20]])</f>
        <v>0</v>
      </c>
      <c r="K404" s="2" t="e">
        <f>(Table112[[#This Row],[Mean]]-Table112[[#This Row],[Actual cost]])/Table112[[#This Row],[Actual cost]]*100</f>
        <v>#DIV/0!</v>
      </c>
      <c r="L404" s="2">
        <f>_xlfn.STDEV.P(Table112[[#This Row],[Estimated costs 1]:[Estimated costs 20]])</f>
        <v>0</v>
      </c>
      <c r="M404" s="2" t="e">
        <f>Table112[[#This Row],[Dev]]/Table112[[#This Row],[Mean]]*100</f>
        <v>#DIV/0!</v>
      </c>
      <c r="N404" s="2">
        <f>Table112[[#This Row],[Estimated costs 1]]-Table112[[#This Row],[Actual cost]]</f>
        <v>0</v>
      </c>
      <c r="O404" s="2" t="e">
        <f>Table112[[#This Row],[Diff 1]]/Table112[[#This Row],[Actual cost]]*100</f>
        <v>#DIV/0!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</row>
    <row r="405" spans="1:35" hidden="1" x14ac:dyDescent="0.3">
      <c r="A405" t="s">
        <v>425</v>
      </c>
      <c r="B405">
        <v>403</v>
      </c>
      <c r="C405" t="str">
        <f>LEFT(Table112[[#This Row],[Contingency id]])</f>
        <v>B</v>
      </c>
      <c r="D405" s="1">
        <v>0</v>
      </c>
      <c r="E405">
        <v>1</v>
      </c>
      <c r="F405">
        <v>121</v>
      </c>
      <c r="G405">
        <v>78</v>
      </c>
      <c r="H405">
        <v>121</v>
      </c>
      <c r="I405" s="2">
        <v>0</v>
      </c>
      <c r="J405" s="2">
        <f>AVERAGE(Table112[[#This Row],[Estimated costs 1]:[Estimated costs 20]])</f>
        <v>0</v>
      </c>
      <c r="K405" s="2" t="e">
        <f>(Table112[[#This Row],[Mean]]-Table112[[#This Row],[Actual cost]])/Table112[[#This Row],[Actual cost]]*100</f>
        <v>#DIV/0!</v>
      </c>
      <c r="L405" s="2">
        <f>_xlfn.STDEV.P(Table112[[#This Row],[Estimated costs 1]:[Estimated costs 20]])</f>
        <v>0</v>
      </c>
      <c r="M405" s="2" t="e">
        <f>Table112[[#This Row],[Dev]]/Table112[[#This Row],[Mean]]*100</f>
        <v>#DIV/0!</v>
      </c>
      <c r="N405" s="2">
        <f>Table112[[#This Row],[Estimated costs 1]]-Table112[[#This Row],[Actual cost]]</f>
        <v>0</v>
      </c>
      <c r="O405" s="2" t="e">
        <f>Table112[[#This Row],[Diff 1]]/Table112[[#This Row],[Actual cost]]*100</f>
        <v>#DIV/0!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</row>
    <row r="406" spans="1:35" hidden="1" x14ac:dyDescent="0.3">
      <c r="A406" t="s">
        <v>426</v>
      </c>
      <c r="B406">
        <v>404</v>
      </c>
      <c r="C406" t="str">
        <f>LEFT(Table112[[#This Row],[Contingency id]])</f>
        <v>B</v>
      </c>
      <c r="D406" s="1">
        <v>0</v>
      </c>
      <c r="E406">
        <v>1</v>
      </c>
      <c r="F406">
        <v>122</v>
      </c>
      <c r="G406">
        <v>81</v>
      </c>
      <c r="H406">
        <v>122</v>
      </c>
      <c r="I406" s="2">
        <v>0</v>
      </c>
      <c r="J406" s="2">
        <f>AVERAGE(Table112[[#This Row],[Estimated costs 1]:[Estimated costs 20]])</f>
        <v>0</v>
      </c>
      <c r="K406" s="2" t="e">
        <f>(Table112[[#This Row],[Mean]]-Table112[[#This Row],[Actual cost]])/Table112[[#This Row],[Actual cost]]*100</f>
        <v>#DIV/0!</v>
      </c>
      <c r="L406" s="2">
        <f>_xlfn.STDEV.P(Table112[[#This Row],[Estimated costs 1]:[Estimated costs 20]])</f>
        <v>0</v>
      </c>
      <c r="M406" s="2" t="e">
        <f>Table112[[#This Row],[Dev]]/Table112[[#This Row],[Mean]]*100</f>
        <v>#DIV/0!</v>
      </c>
      <c r="N406" s="2">
        <f>Table112[[#This Row],[Estimated costs 1]]-Table112[[#This Row],[Actual cost]]</f>
        <v>0</v>
      </c>
      <c r="O406" s="2" t="e">
        <f>Table112[[#This Row],[Diff 1]]/Table112[[#This Row],[Actual cost]]*100</f>
        <v>#DIV/0!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</row>
    <row r="407" spans="1:35" hidden="1" x14ac:dyDescent="0.3">
      <c r="A407" t="s">
        <v>427</v>
      </c>
      <c r="B407">
        <v>405</v>
      </c>
      <c r="C407" t="str">
        <f>LEFT(Table112[[#This Row],[Contingency id]])</f>
        <v>B</v>
      </c>
      <c r="D407" s="1">
        <v>0</v>
      </c>
      <c r="E407">
        <v>1</v>
      </c>
      <c r="F407">
        <v>118</v>
      </c>
      <c r="G407">
        <v>76</v>
      </c>
      <c r="H407">
        <v>118</v>
      </c>
      <c r="I407" s="2">
        <v>0</v>
      </c>
      <c r="J407" s="2">
        <f>AVERAGE(Table112[[#This Row],[Estimated costs 1]:[Estimated costs 20]])</f>
        <v>0</v>
      </c>
      <c r="K407" s="2" t="e">
        <f>(Table112[[#This Row],[Mean]]-Table112[[#This Row],[Actual cost]])/Table112[[#This Row],[Actual cost]]*100</f>
        <v>#DIV/0!</v>
      </c>
      <c r="L407" s="2">
        <f>_xlfn.STDEV.P(Table112[[#This Row],[Estimated costs 1]:[Estimated costs 20]])</f>
        <v>0</v>
      </c>
      <c r="M407" s="2" t="e">
        <f>Table112[[#This Row],[Dev]]/Table112[[#This Row],[Mean]]*100</f>
        <v>#DIV/0!</v>
      </c>
      <c r="N407" s="2">
        <f>Table112[[#This Row],[Estimated costs 1]]-Table112[[#This Row],[Actual cost]]</f>
        <v>0</v>
      </c>
      <c r="O407" s="2" t="e">
        <f>Table112[[#This Row],[Diff 1]]/Table112[[#This Row],[Actual cost]]*100</f>
        <v>#DIV/0!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</row>
    <row r="408" spans="1:35" hidden="1" x14ac:dyDescent="0.3">
      <c r="A408" t="s">
        <v>428</v>
      </c>
      <c r="B408">
        <v>406</v>
      </c>
      <c r="C408" t="str">
        <f>LEFT(Table112[[#This Row],[Contingency id]])</f>
        <v>B</v>
      </c>
      <c r="D408" s="1">
        <v>0</v>
      </c>
      <c r="E408">
        <v>1</v>
      </c>
      <c r="F408">
        <v>118</v>
      </c>
      <c r="G408">
        <v>68</v>
      </c>
      <c r="H408">
        <v>118</v>
      </c>
      <c r="I408" s="2">
        <v>0</v>
      </c>
      <c r="J408" s="2">
        <f>AVERAGE(Table112[[#This Row],[Estimated costs 1]:[Estimated costs 20]])</f>
        <v>0</v>
      </c>
      <c r="K408" s="2" t="e">
        <f>(Table112[[#This Row],[Mean]]-Table112[[#This Row],[Actual cost]])/Table112[[#This Row],[Actual cost]]*100</f>
        <v>#DIV/0!</v>
      </c>
      <c r="L408" s="2">
        <f>_xlfn.STDEV.P(Table112[[#This Row],[Estimated costs 1]:[Estimated costs 20]])</f>
        <v>0</v>
      </c>
      <c r="M408" s="2" t="e">
        <f>Table112[[#This Row],[Dev]]/Table112[[#This Row],[Mean]]*100</f>
        <v>#DIV/0!</v>
      </c>
      <c r="N408" s="2">
        <f>Table112[[#This Row],[Estimated costs 1]]-Table112[[#This Row],[Actual cost]]</f>
        <v>0</v>
      </c>
      <c r="O408" s="2" t="e">
        <f>Table112[[#This Row],[Diff 1]]/Table112[[#This Row],[Actual cost]]*100</f>
        <v>#DIV/0!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</row>
    <row r="409" spans="1:35" hidden="1" x14ac:dyDescent="0.3">
      <c r="A409" t="s">
        <v>429</v>
      </c>
      <c r="B409">
        <v>407</v>
      </c>
      <c r="C409" t="str">
        <f>LEFT(Table112[[#This Row],[Contingency id]])</f>
        <v>B</v>
      </c>
      <c r="D409" s="1">
        <v>0</v>
      </c>
      <c r="E409">
        <v>1</v>
      </c>
      <c r="F409">
        <v>122</v>
      </c>
      <c r="G409">
        <v>76</v>
      </c>
      <c r="H409">
        <v>122</v>
      </c>
      <c r="I409" s="2">
        <v>0</v>
      </c>
      <c r="J409" s="2">
        <f>AVERAGE(Table112[[#This Row],[Estimated costs 1]:[Estimated costs 20]])</f>
        <v>0</v>
      </c>
      <c r="K409" s="2" t="e">
        <f>(Table112[[#This Row],[Mean]]-Table112[[#This Row],[Actual cost]])/Table112[[#This Row],[Actual cost]]*100</f>
        <v>#DIV/0!</v>
      </c>
      <c r="L409" s="2">
        <f>_xlfn.STDEV.P(Table112[[#This Row],[Estimated costs 1]:[Estimated costs 20]])</f>
        <v>0</v>
      </c>
      <c r="M409" s="2" t="e">
        <f>Table112[[#This Row],[Dev]]/Table112[[#This Row],[Mean]]*100</f>
        <v>#DIV/0!</v>
      </c>
      <c r="N409" s="2">
        <f>Table112[[#This Row],[Estimated costs 1]]-Table112[[#This Row],[Actual cost]]</f>
        <v>0</v>
      </c>
      <c r="O409" s="2" t="e">
        <f>Table112[[#This Row],[Diff 1]]/Table112[[#This Row],[Actual cost]]*100</f>
        <v>#DIV/0!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</row>
    <row r="410" spans="1:35" hidden="1" x14ac:dyDescent="0.3">
      <c r="A410" t="s">
        <v>430</v>
      </c>
      <c r="B410">
        <v>408</v>
      </c>
      <c r="C410" t="str">
        <f>LEFT(Table112[[#This Row],[Contingency id]])</f>
        <v>B</v>
      </c>
      <c r="D410" s="1">
        <v>0</v>
      </c>
      <c r="E410">
        <v>1</v>
      </c>
      <c r="F410">
        <v>62</v>
      </c>
      <c r="G410">
        <v>52</v>
      </c>
      <c r="H410">
        <v>62</v>
      </c>
      <c r="I410" s="2">
        <v>0</v>
      </c>
      <c r="J410" s="2">
        <f>AVERAGE(Table112[[#This Row],[Estimated costs 1]:[Estimated costs 20]])</f>
        <v>0</v>
      </c>
      <c r="K410" s="2" t="e">
        <f>(Table112[[#This Row],[Mean]]-Table112[[#This Row],[Actual cost]])/Table112[[#This Row],[Actual cost]]*100</f>
        <v>#DIV/0!</v>
      </c>
      <c r="L410" s="2">
        <f>_xlfn.STDEV.P(Table112[[#This Row],[Estimated costs 1]:[Estimated costs 20]])</f>
        <v>0</v>
      </c>
      <c r="M410" s="2" t="e">
        <f>Table112[[#This Row],[Dev]]/Table112[[#This Row],[Mean]]*100</f>
        <v>#DIV/0!</v>
      </c>
      <c r="N410" s="2">
        <f>Table112[[#This Row],[Estimated costs 1]]-Table112[[#This Row],[Actual cost]]</f>
        <v>0</v>
      </c>
      <c r="O410" s="2" t="e">
        <f>Table112[[#This Row],[Diff 1]]/Table112[[#This Row],[Actual cost]]*100</f>
        <v>#DIV/0!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</row>
    <row r="411" spans="1:35" hidden="1" x14ac:dyDescent="0.3">
      <c r="A411" t="s">
        <v>431</v>
      </c>
      <c r="B411">
        <v>409</v>
      </c>
      <c r="C411" t="str">
        <f>LEFT(Table112[[#This Row],[Contingency id]])</f>
        <v>B</v>
      </c>
      <c r="D411" s="1">
        <v>0</v>
      </c>
      <c r="E411">
        <v>1</v>
      </c>
      <c r="F411">
        <v>62</v>
      </c>
      <c r="G411">
        <v>48</v>
      </c>
      <c r="H411">
        <v>62</v>
      </c>
      <c r="I411" s="2">
        <v>0</v>
      </c>
      <c r="J411" s="2">
        <f>AVERAGE(Table112[[#This Row],[Estimated costs 1]:[Estimated costs 20]])</f>
        <v>0</v>
      </c>
      <c r="K411" s="2" t="e">
        <f>(Table112[[#This Row],[Mean]]-Table112[[#This Row],[Actual cost]])/Table112[[#This Row],[Actual cost]]*100</f>
        <v>#DIV/0!</v>
      </c>
      <c r="L411" s="2">
        <f>_xlfn.STDEV.P(Table112[[#This Row],[Estimated costs 1]:[Estimated costs 20]])</f>
        <v>0</v>
      </c>
      <c r="M411" s="2" t="e">
        <f>Table112[[#This Row],[Dev]]/Table112[[#This Row],[Mean]]*100</f>
        <v>#DIV/0!</v>
      </c>
      <c r="N411" s="2">
        <f>Table112[[#This Row],[Estimated costs 1]]-Table112[[#This Row],[Actual cost]]</f>
        <v>0</v>
      </c>
      <c r="O411" s="2" t="e">
        <f>Table112[[#This Row],[Diff 1]]/Table112[[#This Row],[Actual cost]]*100</f>
        <v>#DIV/0!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</row>
    <row r="412" spans="1:35" hidden="1" x14ac:dyDescent="0.3">
      <c r="A412" t="s">
        <v>432</v>
      </c>
      <c r="B412">
        <v>410</v>
      </c>
      <c r="C412" t="str">
        <f>LEFT(Table112[[#This Row],[Contingency id]])</f>
        <v>B</v>
      </c>
      <c r="D412" s="1">
        <v>0</v>
      </c>
      <c r="E412">
        <v>1</v>
      </c>
      <c r="F412">
        <v>62</v>
      </c>
      <c r="G412">
        <v>46</v>
      </c>
      <c r="H412">
        <v>62</v>
      </c>
      <c r="I412" s="2">
        <v>0</v>
      </c>
      <c r="J412" s="2">
        <f>AVERAGE(Table112[[#This Row],[Estimated costs 1]:[Estimated costs 20]])</f>
        <v>0</v>
      </c>
      <c r="K412" s="2" t="e">
        <f>(Table112[[#This Row],[Mean]]-Table112[[#This Row],[Actual cost]])/Table112[[#This Row],[Actual cost]]*100</f>
        <v>#DIV/0!</v>
      </c>
      <c r="L412" s="2">
        <f>_xlfn.STDEV.P(Table112[[#This Row],[Estimated costs 1]:[Estimated costs 20]])</f>
        <v>0</v>
      </c>
      <c r="M412" s="2" t="e">
        <f>Table112[[#This Row],[Dev]]/Table112[[#This Row],[Mean]]*100</f>
        <v>#DIV/0!</v>
      </c>
      <c r="N412" s="2">
        <f>Table112[[#This Row],[Estimated costs 1]]-Table112[[#This Row],[Actual cost]]</f>
        <v>0</v>
      </c>
      <c r="O412" s="2" t="e">
        <f>Table112[[#This Row],[Diff 1]]/Table112[[#This Row],[Actual cost]]*100</f>
        <v>#DIV/0!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</row>
    <row r="413" spans="1:35" hidden="1" x14ac:dyDescent="0.3">
      <c r="A413" t="s">
        <v>433</v>
      </c>
      <c r="B413">
        <v>411</v>
      </c>
      <c r="C413" t="str">
        <f>LEFT(Table112[[#This Row],[Contingency id]])</f>
        <v>B</v>
      </c>
      <c r="D413" s="1">
        <v>0</v>
      </c>
      <c r="E413">
        <v>1</v>
      </c>
      <c r="F413">
        <v>23</v>
      </c>
      <c r="G413">
        <v>21</v>
      </c>
      <c r="H413">
        <v>23</v>
      </c>
      <c r="I413" s="2">
        <v>0</v>
      </c>
      <c r="J413" s="2">
        <f>AVERAGE(Table112[[#This Row],[Estimated costs 1]:[Estimated costs 20]])</f>
        <v>0</v>
      </c>
      <c r="K413" s="2" t="e">
        <f>(Table112[[#This Row],[Mean]]-Table112[[#This Row],[Actual cost]])/Table112[[#This Row],[Actual cost]]*100</f>
        <v>#DIV/0!</v>
      </c>
      <c r="L413" s="2">
        <f>_xlfn.STDEV.P(Table112[[#This Row],[Estimated costs 1]:[Estimated costs 20]])</f>
        <v>0</v>
      </c>
      <c r="M413" s="2" t="e">
        <f>Table112[[#This Row],[Dev]]/Table112[[#This Row],[Mean]]*100</f>
        <v>#DIV/0!</v>
      </c>
      <c r="N413" s="2">
        <f>Table112[[#This Row],[Estimated costs 1]]-Table112[[#This Row],[Actual cost]]</f>
        <v>0</v>
      </c>
      <c r="O413" s="2" t="e">
        <f>Table112[[#This Row],[Diff 1]]/Table112[[#This Row],[Actual cost]]*100</f>
        <v>#DIV/0!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</row>
    <row r="414" spans="1:35" hidden="1" x14ac:dyDescent="0.3">
      <c r="A414" t="s">
        <v>434</v>
      </c>
      <c r="B414">
        <v>412</v>
      </c>
      <c r="C414" t="str">
        <f>LEFT(Table112[[#This Row],[Contingency id]])</f>
        <v>B</v>
      </c>
      <c r="D414" s="1">
        <v>0</v>
      </c>
      <c r="E414">
        <v>1</v>
      </c>
      <c r="F414">
        <v>23</v>
      </c>
      <c r="G414">
        <v>19</v>
      </c>
      <c r="H414">
        <v>23</v>
      </c>
      <c r="I414" s="2">
        <v>0</v>
      </c>
      <c r="J414" s="2">
        <f>AVERAGE(Table112[[#This Row],[Estimated costs 1]:[Estimated costs 20]])</f>
        <v>0</v>
      </c>
      <c r="K414" s="2" t="e">
        <f>(Table112[[#This Row],[Mean]]-Table112[[#This Row],[Actual cost]])/Table112[[#This Row],[Actual cost]]*100</f>
        <v>#DIV/0!</v>
      </c>
      <c r="L414" s="2">
        <f>_xlfn.STDEV.P(Table112[[#This Row],[Estimated costs 1]:[Estimated costs 20]])</f>
        <v>0</v>
      </c>
      <c r="M414" s="2" t="e">
        <f>Table112[[#This Row],[Dev]]/Table112[[#This Row],[Mean]]*100</f>
        <v>#DIV/0!</v>
      </c>
      <c r="N414" s="2">
        <f>Table112[[#This Row],[Estimated costs 1]]-Table112[[#This Row],[Actual cost]]</f>
        <v>0</v>
      </c>
      <c r="O414" s="2" t="e">
        <f>Table112[[#This Row],[Diff 1]]/Table112[[#This Row],[Actual cost]]*100</f>
        <v>#DIV/0!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</row>
    <row r="415" spans="1:35" hidden="1" x14ac:dyDescent="0.3">
      <c r="A415" t="s">
        <v>435</v>
      </c>
      <c r="B415">
        <v>413</v>
      </c>
      <c r="C415" t="str">
        <f>LEFT(Table112[[#This Row],[Contingency id]])</f>
        <v>B</v>
      </c>
      <c r="D415" s="1">
        <v>0</v>
      </c>
      <c r="E415">
        <v>1</v>
      </c>
      <c r="F415">
        <v>23</v>
      </c>
      <c r="G415">
        <v>21</v>
      </c>
      <c r="H415">
        <v>23</v>
      </c>
      <c r="I415" s="2">
        <v>0</v>
      </c>
      <c r="J415" s="2">
        <f>AVERAGE(Table112[[#This Row],[Estimated costs 1]:[Estimated costs 20]])</f>
        <v>0</v>
      </c>
      <c r="K415" s="2" t="e">
        <f>(Table112[[#This Row],[Mean]]-Table112[[#This Row],[Actual cost]])/Table112[[#This Row],[Actual cost]]*100</f>
        <v>#DIV/0!</v>
      </c>
      <c r="L415" s="2">
        <f>_xlfn.STDEV.P(Table112[[#This Row],[Estimated costs 1]:[Estimated costs 20]])</f>
        <v>0</v>
      </c>
      <c r="M415" s="2" t="e">
        <f>Table112[[#This Row],[Dev]]/Table112[[#This Row],[Mean]]*100</f>
        <v>#DIV/0!</v>
      </c>
      <c r="N415" s="2">
        <f>Table112[[#This Row],[Estimated costs 1]]-Table112[[#This Row],[Actual cost]]</f>
        <v>0</v>
      </c>
      <c r="O415" s="2" t="e">
        <f>Table112[[#This Row],[Diff 1]]/Table112[[#This Row],[Actual cost]]*100</f>
        <v>#DIV/0!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</row>
    <row r="416" spans="1:35" hidden="1" x14ac:dyDescent="0.3">
      <c r="A416" t="s">
        <v>436</v>
      </c>
      <c r="B416">
        <v>414</v>
      </c>
      <c r="C416" t="str">
        <f>LEFT(Table112[[#This Row],[Contingency id]])</f>
        <v>B</v>
      </c>
      <c r="D416" s="1">
        <v>0</v>
      </c>
      <c r="E416">
        <v>1</v>
      </c>
      <c r="F416">
        <v>23</v>
      </c>
      <c r="G416">
        <v>22</v>
      </c>
      <c r="H416">
        <v>23</v>
      </c>
      <c r="I416" s="2">
        <v>0</v>
      </c>
      <c r="J416" s="2">
        <f>AVERAGE(Table112[[#This Row],[Estimated costs 1]:[Estimated costs 20]])</f>
        <v>0</v>
      </c>
      <c r="K416" s="2" t="e">
        <f>(Table112[[#This Row],[Mean]]-Table112[[#This Row],[Actual cost]])/Table112[[#This Row],[Actual cost]]*100</f>
        <v>#DIV/0!</v>
      </c>
      <c r="L416" s="2">
        <f>_xlfn.STDEV.P(Table112[[#This Row],[Estimated costs 1]:[Estimated costs 20]])</f>
        <v>0</v>
      </c>
      <c r="M416" s="2" t="e">
        <f>Table112[[#This Row],[Dev]]/Table112[[#This Row],[Mean]]*100</f>
        <v>#DIV/0!</v>
      </c>
      <c r="N416" s="2">
        <f>Table112[[#This Row],[Estimated costs 1]]-Table112[[#This Row],[Actual cost]]</f>
        <v>0</v>
      </c>
      <c r="O416" s="2" t="e">
        <f>Table112[[#This Row],[Diff 1]]/Table112[[#This Row],[Actual cost]]*100</f>
        <v>#DIV/0!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</row>
    <row r="417" spans="1:35" hidden="1" x14ac:dyDescent="0.3">
      <c r="A417" t="s">
        <v>437</v>
      </c>
      <c r="B417">
        <v>415</v>
      </c>
      <c r="C417" t="str">
        <f>LEFT(Table112[[#This Row],[Contingency id]])</f>
        <v>B</v>
      </c>
      <c r="D417" s="1">
        <v>0</v>
      </c>
      <c r="E417">
        <v>1</v>
      </c>
      <c r="F417">
        <v>23</v>
      </c>
      <c r="G417">
        <v>18</v>
      </c>
      <c r="H417">
        <v>23</v>
      </c>
      <c r="I417" s="2">
        <v>0</v>
      </c>
      <c r="J417" s="2">
        <f>AVERAGE(Table112[[#This Row],[Estimated costs 1]:[Estimated costs 20]])</f>
        <v>0</v>
      </c>
      <c r="K417" s="2" t="e">
        <f>(Table112[[#This Row],[Mean]]-Table112[[#This Row],[Actual cost]])/Table112[[#This Row],[Actual cost]]*100</f>
        <v>#DIV/0!</v>
      </c>
      <c r="L417" s="2">
        <f>_xlfn.STDEV.P(Table112[[#This Row],[Estimated costs 1]:[Estimated costs 20]])</f>
        <v>0</v>
      </c>
      <c r="M417" s="2" t="e">
        <f>Table112[[#This Row],[Dev]]/Table112[[#This Row],[Mean]]*100</f>
        <v>#DIV/0!</v>
      </c>
      <c r="N417" s="2">
        <f>Table112[[#This Row],[Estimated costs 1]]-Table112[[#This Row],[Actual cost]]</f>
        <v>0</v>
      </c>
      <c r="O417" s="2" t="e">
        <f>Table112[[#This Row],[Diff 1]]/Table112[[#This Row],[Actual cost]]*100</f>
        <v>#DIV/0!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</row>
    <row r="418" spans="1:35" hidden="1" x14ac:dyDescent="0.3">
      <c r="A418" t="s">
        <v>438</v>
      </c>
      <c r="B418">
        <v>416</v>
      </c>
      <c r="C418" t="str">
        <f>LEFT(Table112[[#This Row],[Contingency id]])</f>
        <v>B</v>
      </c>
      <c r="D418" s="1">
        <v>0</v>
      </c>
      <c r="E418">
        <v>1</v>
      </c>
      <c r="F418">
        <v>23</v>
      </c>
      <c r="G418">
        <v>22</v>
      </c>
      <c r="H418">
        <v>23</v>
      </c>
      <c r="I418" s="2">
        <v>0</v>
      </c>
      <c r="J418" s="2">
        <f>AVERAGE(Table112[[#This Row],[Estimated costs 1]:[Estimated costs 20]])</f>
        <v>0</v>
      </c>
      <c r="K418" s="2" t="e">
        <f>(Table112[[#This Row],[Mean]]-Table112[[#This Row],[Actual cost]])/Table112[[#This Row],[Actual cost]]*100</f>
        <v>#DIV/0!</v>
      </c>
      <c r="L418" s="2">
        <f>_xlfn.STDEV.P(Table112[[#This Row],[Estimated costs 1]:[Estimated costs 20]])</f>
        <v>0</v>
      </c>
      <c r="M418" s="2" t="e">
        <f>Table112[[#This Row],[Dev]]/Table112[[#This Row],[Mean]]*100</f>
        <v>#DIV/0!</v>
      </c>
      <c r="N418" s="2">
        <f>Table112[[#This Row],[Estimated costs 1]]-Table112[[#This Row],[Actual cost]]</f>
        <v>0</v>
      </c>
      <c r="O418" s="2" t="e">
        <f>Table112[[#This Row],[Diff 1]]/Table112[[#This Row],[Actual cost]]*100</f>
        <v>#DIV/0!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</row>
    <row r="419" spans="1:35" hidden="1" x14ac:dyDescent="0.3">
      <c r="A419" t="s">
        <v>439</v>
      </c>
      <c r="B419">
        <v>417</v>
      </c>
      <c r="C419" t="str">
        <f>LEFT(Table112[[#This Row],[Contingency id]])</f>
        <v>B</v>
      </c>
      <c r="D419" s="1">
        <v>0</v>
      </c>
      <c r="E419">
        <v>1</v>
      </c>
      <c r="F419">
        <v>23</v>
      </c>
      <c r="G419">
        <v>21</v>
      </c>
      <c r="H419">
        <v>23</v>
      </c>
      <c r="I419" s="2">
        <v>0</v>
      </c>
      <c r="J419" s="2">
        <f>AVERAGE(Table112[[#This Row],[Estimated costs 1]:[Estimated costs 20]])</f>
        <v>0</v>
      </c>
      <c r="K419" s="2" t="e">
        <f>(Table112[[#This Row],[Mean]]-Table112[[#This Row],[Actual cost]])/Table112[[#This Row],[Actual cost]]*100</f>
        <v>#DIV/0!</v>
      </c>
      <c r="L419" s="2">
        <f>_xlfn.STDEV.P(Table112[[#This Row],[Estimated costs 1]:[Estimated costs 20]])</f>
        <v>0</v>
      </c>
      <c r="M419" s="2" t="e">
        <f>Table112[[#This Row],[Dev]]/Table112[[#This Row],[Mean]]*100</f>
        <v>#DIV/0!</v>
      </c>
      <c r="N419" s="2">
        <f>Table112[[#This Row],[Estimated costs 1]]-Table112[[#This Row],[Actual cost]]</f>
        <v>0</v>
      </c>
      <c r="O419" s="2" t="e">
        <f>Table112[[#This Row],[Diff 1]]/Table112[[#This Row],[Actual cost]]*100</f>
        <v>#DIV/0!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</row>
    <row r="420" spans="1:35" hidden="1" x14ac:dyDescent="0.3">
      <c r="A420" t="s">
        <v>440</v>
      </c>
      <c r="B420">
        <v>418</v>
      </c>
      <c r="C420" t="str">
        <f>LEFT(Table112[[#This Row],[Contingency id]])</f>
        <v>B</v>
      </c>
      <c r="D420" s="1">
        <v>0</v>
      </c>
      <c r="E420">
        <v>1</v>
      </c>
      <c r="F420">
        <v>23</v>
      </c>
      <c r="G420">
        <v>22</v>
      </c>
      <c r="H420">
        <v>23</v>
      </c>
      <c r="I420" s="2">
        <v>0</v>
      </c>
      <c r="J420" s="2">
        <f>AVERAGE(Table112[[#This Row],[Estimated costs 1]:[Estimated costs 20]])</f>
        <v>0</v>
      </c>
      <c r="K420" s="2" t="e">
        <f>(Table112[[#This Row],[Mean]]-Table112[[#This Row],[Actual cost]])/Table112[[#This Row],[Actual cost]]*100</f>
        <v>#DIV/0!</v>
      </c>
      <c r="L420" s="2">
        <f>_xlfn.STDEV.P(Table112[[#This Row],[Estimated costs 1]:[Estimated costs 20]])</f>
        <v>0</v>
      </c>
      <c r="M420" s="2" t="e">
        <f>Table112[[#This Row],[Dev]]/Table112[[#This Row],[Mean]]*100</f>
        <v>#DIV/0!</v>
      </c>
      <c r="N420" s="2">
        <f>Table112[[#This Row],[Estimated costs 1]]-Table112[[#This Row],[Actual cost]]</f>
        <v>0</v>
      </c>
      <c r="O420" s="2" t="e">
        <f>Table112[[#This Row],[Diff 1]]/Table112[[#This Row],[Actual cost]]*100</f>
        <v>#DIV/0!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</row>
    <row r="421" spans="1:35" hidden="1" x14ac:dyDescent="0.3">
      <c r="A421" t="s">
        <v>441</v>
      </c>
      <c r="B421">
        <v>419</v>
      </c>
      <c r="C421" t="str">
        <f>LEFT(Table112[[#This Row],[Contingency id]])</f>
        <v>B</v>
      </c>
      <c r="D421" s="1">
        <v>0</v>
      </c>
      <c r="E421">
        <v>1</v>
      </c>
      <c r="F421">
        <v>23</v>
      </c>
      <c r="G421">
        <v>20</v>
      </c>
      <c r="H421">
        <v>23</v>
      </c>
      <c r="I421" s="2">
        <v>0</v>
      </c>
      <c r="J421" s="2">
        <f>AVERAGE(Table112[[#This Row],[Estimated costs 1]:[Estimated costs 20]])</f>
        <v>0</v>
      </c>
      <c r="K421" s="2" t="e">
        <f>(Table112[[#This Row],[Mean]]-Table112[[#This Row],[Actual cost]])/Table112[[#This Row],[Actual cost]]*100</f>
        <v>#DIV/0!</v>
      </c>
      <c r="L421" s="2">
        <f>_xlfn.STDEV.P(Table112[[#This Row],[Estimated costs 1]:[Estimated costs 20]])</f>
        <v>0</v>
      </c>
      <c r="M421" s="2" t="e">
        <f>Table112[[#This Row],[Dev]]/Table112[[#This Row],[Mean]]*100</f>
        <v>#DIV/0!</v>
      </c>
      <c r="N421" s="2">
        <f>Table112[[#This Row],[Estimated costs 1]]-Table112[[#This Row],[Actual cost]]</f>
        <v>0</v>
      </c>
      <c r="O421" s="2" t="e">
        <f>Table112[[#This Row],[Diff 1]]/Table112[[#This Row],[Actual cost]]*100</f>
        <v>#DIV/0!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</row>
    <row r="422" spans="1:35" hidden="1" x14ac:dyDescent="0.3">
      <c r="A422" t="s">
        <v>442</v>
      </c>
      <c r="B422">
        <v>420</v>
      </c>
      <c r="C422" t="str">
        <f>LEFT(Table112[[#This Row],[Contingency id]])</f>
        <v>B</v>
      </c>
      <c r="D422" s="1">
        <v>0</v>
      </c>
      <c r="E422">
        <v>1</v>
      </c>
      <c r="F422">
        <v>23</v>
      </c>
      <c r="G422">
        <v>19</v>
      </c>
      <c r="H422">
        <v>23</v>
      </c>
      <c r="I422" s="2">
        <v>0</v>
      </c>
      <c r="J422" s="2">
        <f>AVERAGE(Table112[[#This Row],[Estimated costs 1]:[Estimated costs 20]])</f>
        <v>0</v>
      </c>
      <c r="K422" s="2" t="e">
        <f>(Table112[[#This Row],[Mean]]-Table112[[#This Row],[Actual cost]])/Table112[[#This Row],[Actual cost]]*100</f>
        <v>#DIV/0!</v>
      </c>
      <c r="L422" s="2">
        <f>_xlfn.STDEV.P(Table112[[#This Row],[Estimated costs 1]:[Estimated costs 20]])</f>
        <v>0</v>
      </c>
      <c r="M422" s="2" t="e">
        <f>Table112[[#This Row],[Dev]]/Table112[[#This Row],[Mean]]*100</f>
        <v>#DIV/0!</v>
      </c>
      <c r="N422" s="2">
        <f>Table112[[#This Row],[Estimated costs 1]]-Table112[[#This Row],[Actual cost]]</f>
        <v>0</v>
      </c>
      <c r="O422" s="2" t="e">
        <f>Table112[[#This Row],[Diff 1]]/Table112[[#This Row],[Actual cost]]*100</f>
        <v>#DIV/0!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</row>
    <row r="423" spans="1:35" hidden="1" x14ac:dyDescent="0.3">
      <c r="A423" t="s">
        <v>443</v>
      </c>
      <c r="B423">
        <v>421</v>
      </c>
      <c r="C423" t="str">
        <f>LEFT(Table112[[#This Row],[Contingency id]])</f>
        <v>B</v>
      </c>
      <c r="D423" s="1">
        <v>0</v>
      </c>
      <c r="E423">
        <v>1</v>
      </c>
      <c r="F423">
        <v>23</v>
      </c>
      <c r="G423">
        <v>21</v>
      </c>
      <c r="H423">
        <v>23</v>
      </c>
      <c r="I423" s="2">
        <v>0</v>
      </c>
      <c r="J423" s="2">
        <f>AVERAGE(Table112[[#This Row],[Estimated costs 1]:[Estimated costs 20]])</f>
        <v>0</v>
      </c>
      <c r="K423" s="2" t="e">
        <f>(Table112[[#This Row],[Mean]]-Table112[[#This Row],[Actual cost]])/Table112[[#This Row],[Actual cost]]*100</f>
        <v>#DIV/0!</v>
      </c>
      <c r="L423" s="2">
        <f>_xlfn.STDEV.P(Table112[[#This Row],[Estimated costs 1]:[Estimated costs 20]])</f>
        <v>0</v>
      </c>
      <c r="M423" s="2" t="e">
        <f>Table112[[#This Row],[Dev]]/Table112[[#This Row],[Mean]]*100</f>
        <v>#DIV/0!</v>
      </c>
      <c r="N423" s="2">
        <f>Table112[[#This Row],[Estimated costs 1]]-Table112[[#This Row],[Actual cost]]</f>
        <v>0</v>
      </c>
      <c r="O423" s="2" t="e">
        <f>Table112[[#This Row],[Diff 1]]/Table112[[#This Row],[Actual cost]]*100</f>
        <v>#DIV/0!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</row>
    <row r="424" spans="1:35" hidden="1" x14ac:dyDescent="0.3">
      <c r="A424" t="s">
        <v>444</v>
      </c>
      <c r="B424">
        <v>422</v>
      </c>
      <c r="C424" t="str">
        <f>LEFT(Table112[[#This Row],[Contingency id]])</f>
        <v>B</v>
      </c>
      <c r="D424" s="1">
        <v>0</v>
      </c>
      <c r="E424">
        <v>1</v>
      </c>
      <c r="F424">
        <v>23</v>
      </c>
      <c r="G424">
        <v>20</v>
      </c>
      <c r="H424">
        <v>23</v>
      </c>
      <c r="I424" s="2">
        <v>0</v>
      </c>
      <c r="J424" s="2">
        <f>AVERAGE(Table112[[#This Row],[Estimated costs 1]:[Estimated costs 20]])</f>
        <v>0</v>
      </c>
      <c r="K424" s="2" t="e">
        <f>(Table112[[#This Row],[Mean]]-Table112[[#This Row],[Actual cost]])/Table112[[#This Row],[Actual cost]]*100</f>
        <v>#DIV/0!</v>
      </c>
      <c r="L424" s="2">
        <f>_xlfn.STDEV.P(Table112[[#This Row],[Estimated costs 1]:[Estimated costs 20]])</f>
        <v>0</v>
      </c>
      <c r="M424" s="2" t="e">
        <f>Table112[[#This Row],[Dev]]/Table112[[#This Row],[Mean]]*100</f>
        <v>#DIV/0!</v>
      </c>
      <c r="N424" s="2">
        <f>Table112[[#This Row],[Estimated costs 1]]-Table112[[#This Row],[Actual cost]]</f>
        <v>0</v>
      </c>
      <c r="O424" s="2" t="e">
        <f>Table112[[#This Row],[Diff 1]]/Table112[[#This Row],[Actual cost]]*100</f>
        <v>#DIV/0!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</row>
    <row r="425" spans="1:35" hidden="1" x14ac:dyDescent="0.3">
      <c r="A425" t="s">
        <v>445</v>
      </c>
      <c r="B425">
        <v>423</v>
      </c>
      <c r="C425" t="str">
        <f>LEFT(Table112[[#This Row],[Contingency id]])</f>
        <v>B</v>
      </c>
      <c r="D425" s="1">
        <v>0</v>
      </c>
      <c r="E425">
        <v>1</v>
      </c>
      <c r="F425">
        <v>23</v>
      </c>
      <c r="G425">
        <v>22</v>
      </c>
      <c r="H425">
        <v>23</v>
      </c>
      <c r="I425" s="2">
        <v>0</v>
      </c>
      <c r="J425" s="2">
        <f>AVERAGE(Table112[[#This Row],[Estimated costs 1]:[Estimated costs 20]])</f>
        <v>0</v>
      </c>
      <c r="K425" s="2" t="e">
        <f>(Table112[[#This Row],[Mean]]-Table112[[#This Row],[Actual cost]])/Table112[[#This Row],[Actual cost]]*100</f>
        <v>#DIV/0!</v>
      </c>
      <c r="L425" s="2">
        <f>_xlfn.STDEV.P(Table112[[#This Row],[Estimated costs 1]:[Estimated costs 20]])</f>
        <v>0</v>
      </c>
      <c r="M425" s="2" t="e">
        <f>Table112[[#This Row],[Dev]]/Table112[[#This Row],[Mean]]*100</f>
        <v>#DIV/0!</v>
      </c>
      <c r="N425" s="2">
        <f>Table112[[#This Row],[Estimated costs 1]]-Table112[[#This Row],[Actual cost]]</f>
        <v>0</v>
      </c>
      <c r="O425" s="2" t="e">
        <f>Table112[[#This Row],[Diff 1]]/Table112[[#This Row],[Actual cost]]*100</f>
        <v>#DIV/0!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</row>
    <row r="426" spans="1:35" hidden="1" x14ac:dyDescent="0.3">
      <c r="A426" t="s">
        <v>446</v>
      </c>
      <c r="B426">
        <v>424</v>
      </c>
      <c r="C426" t="str">
        <f>LEFT(Table112[[#This Row],[Contingency id]])</f>
        <v>B</v>
      </c>
      <c r="D426" s="1">
        <v>0</v>
      </c>
      <c r="E426">
        <v>1</v>
      </c>
      <c r="F426">
        <v>23</v>
      </c>
      <c r="G426">
        <v>22</v>
      </c>
      <c r="H426">
        <v>23</v>
      </c>
      <c r="I426" s="2">
        <v>0</v>
      </c>
      <c r="J426" s="2">
        <f>AVERAGE(Table112[[#This Row],[Estimated costs 1]:[Estimated costs 20]])</f>
        <v>0</v>
      </c>
      <c r="K426" s="2" t="e">
        <f>(Table112[[#This Row],[Mean]]-Table112[[#This Row],[Actual cost]])/Table112[[#This Row],[Actual cost]]*100</f>
        <v>#DIV/0!</v>
      </c>
      <c r="L426" s="2">
        <f>_xlfn.STDEV.P(Table112[[#This Row],[Estimated costs 1]:[Estimated costs 20]])</f>
        <v>0</v>
      </c>
      <c r="M426" s="2" t="e">
        <f>Table112[[#This Row],[Dev]]/Table112[[#This Row],[Mean]]*100</f>
        <v>#DIV/0!</v>
      </c>
      <c r="N426" s="2">
        <f>Table112[[#This Row],[Estimated costs 1]]-Table112[[#This Row],[Actual cost]]</f>
        <v>0</v>
      </c>
      <c r="O426" s="2" t="e">
        <f>Table112[[#This Row],[Diff 1]]/Table112[[#This Row],[Actual cost]]*100</f>
        <v>#DIV/0!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</row>
    <row r="427" spans="1:35" hidden="1" x14ac:dyDescent="0.3">
      <c r="A427" t="s">
        <v>447</v>
      </c>
      <c r="B427">
        <v>425</v>
      </c>
      <c r="C427" t="str">
        <f>LEFT(Table112[[#This Row],[Contingency id]])</f>
        <v>B</v>
      </c>
      <c r="D427" s="1">
        <v>0</v>
      </c>
      <c r="E427">
        <v>1</v>
      </c>
      <c r="F427">
        <v>133</v>
      </c>
      <c r="G427">
        <v>88</v>
      </c>
      <c r="H427">
        <v>133</v>
      </c>
      <c r="I427" s="2">
        <v>0</v>
      </c>
      <c r="J427" s="2">
        <f>AVERAGE(Table112[[#This Row],[Estimated costs 1]:[Estimated costs 20]])</f>
        <v>0</v>
      </c>
      <c r="K427" s="2" t="e">
        <f>(Table112[[#This Row],[Mean]]-Table112[[#This Row],[Actual cost]])/Table112[[#This Row],[Actual cost]]*100</f>
        <v>#DIV/0!</v>
      </c>
      <c r="L427" s="2">
        <f>_xlfn.STDEV.P(Table112[[#This Row],[Estimated costs 1]:[Estimated costs 20]])</f>
        <v>0</v>
      </c>
      <c r="M427" s="2" t="e">
        <f>Table112[[#This Row],[Dev]]/Table112[[#This Row],[Mean]]*100</f>
        <v>#DIV/0!</v>
      </c>
      <c r="N427" s="2">
        <f>Table112[[#This Row],[Estimated costs 1]]-Table112[[#This Row],[Actual cost]]</f>
        <v>0</v>
      </c>
      <c r="O427" s="2" t="e">
        <f>Table112[[#This Row],[Diff 1]]/Table112[[#This Row],[Actual cost]]*100</f>
        <v>#DIV/0!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</row>
    <row r="428" spans="1:35" hidden="1" x14ac:dyDescent="0.3">
      <c r="A428" t="s">
        <v>448</v>
      </c>
      <c r="B428">
        <v>426</v>
      </c>
      <c r="C428" t="str">
        <f>LEFT(Table112[[#This Row],[Contingency id]])</f>
        <v>B</v>
      </c>
      <c r="D428" s="1">
        <v>0</v>
      </c>
      <c r="E428">
        <v>1</v>
      </c>
      <c r="F428">
        <v>133</v>
      </c>
      <c r="G428">
        <v>76</v>
      </c>
      <c r="H428">
        <v>133</v>
      </c>
      <c r="I428" s="2">
        <v>0</v>
      </c>
      <c r="J428" s="2">
        <f>AVERAGE(Table112[[#This Row],[Estimated costs 1]:[Estimated costs 20]])</f>
        <v>0</v>
      </c>
      <c r="K428" s="2" t="e">
        <f>(Table112[[#This Row],[Mean]]-Table112[[#This Row],[Actual cost]])/Table112[[#This Row],[Actual cost]]*100</f>
        <v>#DIV/0!</v>
      </c>
      <c r="L428" s="2">
        <f>_xlfn.STDEV.P(Table112[[#This Row],[Estimated costs 1]:[Estimated costs 20]])</f>
        <v>0</v>
      </c>
      <c r="M428" s="2" t="e">
        <f>Table112[[#This Row],[Dev]]/Table112[[#This Row],[Mean]]*100</f>
        <v>#DIV/0!</v>
      </c>
      <c r="N428" s="2">
        <f>Table112[[#This Row],[Estimated costs 1]]-Table112[[#This Row],[Actual cost]]</f>
        <v>0</v>
      </c>
      <c r="O428" s="2" t="e">
        <f>Table112[[#This Row],[Diff 1]]/Table112[[#This Row],[Actual cost]]*100</f>
        <v>#DIV/0!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</row>
    <row r="429" spans="1:35" hidden="1" x14ac:dyDescent="0.3">
      <c r="A429" t="s">
        <v>449</v>
      </c>
      <c r="B429">
        <v>427</v>
      </c>
      <c r="C429" t="str">
        <f>LEFT(Table112[[#This Row],[Contingency id]])</f>
        <v>B</v>
      </c>
      <c r="D429" s="1">
        <v>0</v>
      </c>
      <c r="E429">
        <v>1</v>
      </c>
      <c r="F429">
        <v>132</v>
      </c>
      <c r="G429">
        <v>81</v>
      </c>
      <c r="H429">
        <v>132</v>
      </c>
      <c r="I429" s="2">
        <v>0</v>
      </c>
      <c r="J429" s="2">
        <f>AVERAGE(Table112[[#This Row],[Estimated costs 1]:[Estimated costs 20]])</f>
        <v>0</v>
      </c>
      <c r="K429" s="2" t="e">
        <f>(Table112[[#This Row],[Mean]]-Table112[[#This Row],[Actual cost]])/Table112[[#This Row],[Actual cost]]*100</f>
        <v>#DIV/0!</v>
      </c>
      <c r="L429" s="2">
        <f>_xlfn.STDEV.P(Table112[[#This Row],[Estimated costs 1]:[Estimated costs 20]])</f>
        <v>0</v>
      </c>
      <c r="M429" s="2" t="e">
        <f>Table112[[#This Row],[Dev]]/Table112[[#This Row],[Mean]]*100</f>
        <v>#DIV/0!</v>
      </c>
      <c r="N429" s="2">
        <f>Table112[[#This Row],[Estimated costs 1]]-Table112[[#This Row],[Actual cost]]</f>
        <v>0</v>
      </c>
      <c r="O429" s="2" t="e">
        <f>Table112[[#This Row],[Diff 1]]/Table112[[#This Row],[Actual cost]]*100</f>
        <v>#DIV/0!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</row>
    <row r="430" spans="1:35" hidden="1" x14ac:dyDescent="0.3">
      <c r="A430" t="s">
        <v>450</v>
      </c>
      <c r="B430">
        <v>428</v>
      </c>
      <c r="C430" t="str">
        <f>LEFT(Table112[[#This Row],[Contingency id]])</f>
        <v>B</v>
      </c>
      <c r="D430" s="1">
        <v>0</v>
      </c>
      <c r="E430">
        <v>1</v>
      </c>
      <c r="F430">
        <v>133</v>
      </c>
      <c r="G430">
        <v>84</v>
      </c>
      <c r="H430">
        <v>133</v>
      </c>
      <c r="I430" s="2">
        <v>0</v>
      </c>
      <c r="J430" s="2">
        <f>AVERAGE(Table112[[#This Row],[Estimated costs 1]:[Estimated costs 20]])</f>
        <v>0</v>
      </c>
      <c r="K430" s="2" t="e">
        <f>(Table112[[#This Row],[Mean]]-Table112[[#This Row],[Actual cost]])/Table112[[#This Row],[Actual cost]]*100</f>
        <v>#DIV/0!</v>
      </c>
      <c r="L430" s="2">
        <f>_xlfn.STDEV.P(Table112[[#This Row],[Estimated costs 1]:[Estimated costs 20]])</f>
        <v>0</v>
      </c>
      <c r="M430" s="2" t="e">
        <f>Table112[[#This Row],[Dev]]/Table112[[#This Row],[Mean]]*100</f>
        <v>#DIV/0!</v>
      </c>
      <c r="N430" s="2">
        <f>Table112[[#This Row],[Estimated costs 1]]-Table112[[#This Row],[Actual cost]]</f>
        <v>0</v>
      </c>
      <c r="O430" s="2" t="e">
        <f>Table112[[#This Row],[Diff 1]]/Table112[[#This Row],[Actual cost]]*100</f>
        <v>#DIV/0!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</row>
    <row r="431" spans="1:35" hidden="1" x14ac:dyDescent="0.3">
      <c r="A431" t="s">
        <v>451</v>
      </c>
      <c r="B431">
        <v>429</v>
      </c>
      <c r="C431" t="str">
        <f>LEFT(Table112[[#This Row],[Contingency id]])</f>
        <v>B</v>
      </c>
      <c r="D431" s="1">
        <v>0</v>
      </c>
      <c r="E431">
        <v>1</v>
      </c>
      <c r="F431">
        <v>132</v>
      </c>
      <c r="G431">
        <v>95</v>
      </c>
      <c r="H431">
        <v>132</v>
      </c>
      <c r="I431" s="2">
        <v>0</v>
      </c>
      <c r="J431" s="2">
        <f>AVERAGE(Table112[[#This Row],[Estimated costs 1]:[Estimated costs 20]])</f>
        <v>0</v>
      </c>
      <c r="K431" s="2" t="e">
        <f>(Table112[[#This Row],[Mean]]-Table112[[#This Row],[Actual cost]])/Table112[[#This Row],[Actual cost]]*100</f>
        <v>#DIV/0!</v>
      </c>
      <c r="L431" s="2">
        <f>_xlfn.STDEV.P(Table112[[#This Row],[Estimated costs 1]:[Estimated costs 20]])</f>
        <v>0</v>
      </c>
      <c r="M431" s="2" t="e">
        <f>Table112[[#This Row],[Dev]]/Table112[[#This Row],[Mean]]*100</f>
        <v>#DIV/0!</v>
      </c>
      <c r="N431" s="2">
        <f>Table112[[#This Row],[Estimated costs 1]]-Table112[[#This Row],[Actual cost]]</f>
        <v>0</v>
      </c>
      <c r="O431" s="2" t="e">
        <f>Table112[[#This Row],[Diff 1]]/Table112[[#This Row],[Actual cost]]*100</f>
        <v>#DIV/0!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</row>
    <row r="432" spans="1:35" hidden="1" x14ac:dyDescent="0.3">
      <c r="A432" t="s">
        <v>452</v>
      </c>
      <c r="B432">
        <v>430</v>
      </c>
      <c r="C432" t="str">
        <f>LEFT(Table112[[#This Row],[Contingency id]])</f>
        <v>B</v>
      </c>
      <c r="D432" s="1">
        <v>0</v>
      </c>
      <c r="E432">
        <v>1</v>
      </c>
      <c r="F432">
        <v>132</v>
      </c>
      <c r="G432">
        <v>88</v>
      </c>
      <c r="H432">
        <v>132</v>
      </c>
      <c r="I432" s="2">
        <v>0</v>
      </c>
      <c r="J432" s="2">
        <f>AVERAGE(Table112[[#This Row],[Estimated costs 1]:[Estimated costs 20]])</f>
        <v>0</v>
      </c>
      <c r="K432" s="2" t="e">
        <f>(Table112[[#This Row],[Mean]]-Table112[[#This Row],[Actual cost]])/Table112[[#This Row],[Actual cost]]*100</f>
        <v>#DIV/0!</v>
      </c>
      <c r="L432" s="2">
        <f>_xlfn.STDEV.P(Table112[[#This Row],[Estimated costs 1]:[Estimated costs 20]])</f>
        <v>0</v>
      </c>
      <c r="M432" s="2" t="e">
        <f>Table112[[#This Row],[Dev]]/Table112[[#This Row],[Mean]]*100</f>
        <v>#DIV/0!</v>
      </c>
      <c r="N432" s="2">
        <f>Table112[[#This Row],[Estimated costs 1]]-Table112[[#This Row],[Actual cost]]</f>
        <v>0</v>
      </c>
      <c r="O432" s="2" t="e">
        <f>Table112[[#This Row],[Diff 1]]/Table112[[#This Row],[Actual cost]]*100</f>
        <v>#DIV/0!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</row>
    <row r="433" spans="1:35" hidden="1" x14ac:dyDescent="0.3">
      <c r="A433" t="s">
        <v>453</v>
      </c>
      <c r="B433">
        <v>431</v>
      </c>
      <c r="C433" t="str">
        <f>LEFT(Table112[[#This Row],[Contingency id]])</f>
        <v>B</v>
      </c>
      <c r="D433" s="1">
        <v>0</v>
      </c>
      <c r="E433">
        <v>1</v>
      </c>
      <c r="F433">
        <v>132</v>
      </c>
      <c r="G433">
        <v>83</v>
      </c>
      <c r="H433">
        <v>132</v>
      </c>
      <c r="I433" s="2">
        <v>0</v>
      </c>
      <c r="J433" s="2">
        <f>AVERAGE(Table112[[#This Row],[Estimated costs 1]:[Estimated costs 20]])</f>
        <v>0</v>
      </c>
      <c r="K433" s="2" t="e">
        <f>(Table112[[#This Row],[Mean]]-Table112[[#This Row],[Actual cost]])/Table112[[#This Row],[Actual cost]]*100</f>
        <v>#DIV/0!</v>
      </c>
      <c r="L433" s="2">
        <f>_xlfn.STDEV.P(Table112[[#This Row],[Estimated costs 1]:[Estimated costs 20]])</f>
        <v>0</v>
      </c>
      <c r="M433" s="2" t="e">
        <f>Table112[[#This Row],[Dev]]/Table112[[#This Row],[Mean]]*100</f>
        <v>#DIV/0!</v>
      </c>
      <c r="N433" s="2">
        <f>Table112[[#This Row],[Estimated costs 1]]-Table112[[#This Row],[Actual cost]]</f>
        <v>0</v>
      </c>
      <c r="O433" s="2" t="e">
        <f>Table112[[#This Row],[Diff 1]]/Table112[[#This Row],[Actual cost]]*100</f>
        <v>#DIV/0!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</row>
    <row r="434" spans="1:35" hidden="1" x14ac:dyDescent="0.3">
      <c r="A434" t="s">
        <v>454</v>
      </c>
      <c r="B434">
        <v>432</v>
      </c>
      <c r="C434" t="str">
        <f>LEFT(Table112[[#This Row],[Contingency id]])</f>
        <v>B</v>
      </c>
      <c r="D434" s="1">
        <v>0</v>
      </c>
      <c r="E434">
        <v>1</v>
      </c>
      <c r="F434">
        <v>132</v>
      </c>
      <c r="G434">
        <v>77</v>
      </c>
      <c r="H434">
        <v>132</v>
      </c>
      <c r="I434" s="2">
        <v>0</v>
      </c>
      <c r="J434" s="2">
        <f>AVERAGE(Table112[[#This Row],[Estimated costs 1]:[Estimated costs 20]])</f>
        <v>0</v>
      </c>
      <c r="K434" s="2" t="e">
        <f>(Table112[[#This Row],[Mean]]-Table112[[#This Row],[Actual cost]])/Table112[[#This Row],[Actual cost]]*100</f>
        <v>#DIV/0!</v>
      </c>
      <c r="L434" s="2">
        <f>_xlfn.STDEV.P(Table112[[#This Row],[Estimated costs 1]:[Estimated costs 20]])</f>
        <v>0</v>
      </c>
      <c r="M434" s="2" t="e">
        <f>Table112[[#This Row],[Dev]]/Table112[[#This Row],[Mean]]*100</f>
        <v>#DIV/0!</v>
      </c>
      <c r="N434" s="2">
        <f>Table112[[#This Row],[Estimated costs 1]]-Table112[[#This Row],[Actual cost]]</f>
        <v>0</v>
      </c>
      <c r="O434" s="2" t="e">
        <f>Table112[[#This Row],[Diff 1]]/Table112[[#This Row],[Actual cost]]*100</f>
        <v>#DIV/0!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</row>
    <row r="435" spans="1:35" hidden="1" x14ac:dyDescent="0.3">
      <c r="A435" t="s">
        <v>455</v>
      </c>
      <c r="B435">
        <v>433</v>
      </c>
      <c r="C435" t="str">
        <f>LEFT(Table112[[#This Row],[Contingency id]])</f>
        <v>B</v>
      </c>
      <c r="D435" s="1">
        <v>0</v>
      </c>
      <c r="E435">
        <v>1</v>
      </c>
      <c r="F435">
        <v>132</v>
      </c>
      <c r="G435">
        <v>84</v>
      </c>
      <c r="H435">
        <v>132</v>
      </c>
      <c r="I435" s="2">
        <v>0</v>
      </c>
      <c r="J435" s="2">
        <f>AVERAGE(Table112[[#This Row],[Estimated costs 1]:[Estimated costs 20]])</f>
        <v>0</v>
      </c>
      <c r="K435" s="2" t="e">
        <f>(Table112[[#This Row],[Mean]]-Table112[[#This Row],[Actual cost]])/Table112[[#This Row],[Actual cost]]*100</f>
        <v>#DIV/0!</v>
      </c>
      <c r="L435" s="2">
        <f>_xlfn.STDEV.P(Table112[[#This Row],[Estimated costs 1]:[Estimated costs 20]])</f>
        <v>0</v>
      </c>
      <c r="M435" s="2" t="e">
        <f>Table112[[#This Row],[Dev]]/Table112[[#This Row],[Mean]]*100</f>
        <v>#DIV/0!</v>
      </c>
      <c r="N435" s="2">
        <f>Table112[[#This Row],[Estimated costs 1]]-Table112[[#This Row],[Actual cost]]</f>
        <v>0</v>
      </c>
      <c r="O435" s="2" t="e">
        <f>Table112[[#This Row],[Diff 1]]/Table112[[#This Row],[Actual cost]]*100</f>
        <v>#DIV/0!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</row>
    <row r="436" spans="1:35" hidden="1" x14ac:dyDescent="0.3">
      <c r="A436" t="s">
        <v>456</v>
      </c>
      <c r="B436">
        <v>434</v>
      </c>
      <c r="C436" t="str">
        <f>LEFT(Table112[[#This Row],[Contingency id]])</f>
        <v>B</v>
      </c>
      <c r="D436" s="1">
        <v>0</v>
      </c>
      <c r="E436">
        <v>1</v>
      </c>
      <c r="F436">
        <v>132</v>
      </c>
      <c r="G436">
        <v>87</v>
      </c>
      <c r="H436">
        <v>132</v>
      </c>
      <c r="I436" s="2">
        <v>0</v>
      </c>
      <c r="J436" s="2">
        <f>AVERAGE(Table112[[#This Row],[Estimated costs 1]:[Estimated costs 20]])</f>
        <v>0</v>
      </c>
      <c r="K436" s="2" t="e">
        <f>(Table112[[#This Row],[Mean]]-Table112[[#This Row],[Actual cost]])/Table112[[#This Row],[Actual cost]]*100</f>
        <v>#DIV/0!</v>
      </c>
      <c r="L436" s="2">
        <f>_xlfn.STDEV.P(Table112[[#This Row],[Estimated costs 1]:[Estimated costs 20]])</f>
        <v>0</v>
      </c>
      <c r="M436" s="2" t="e">
        <f>Table112[[#This Row],[Dev]]/Table112[[#This Row],[Mean]]*100</f>
        <v>#DIV/0!</v>
      </c>
      <c r="N436" s="2">
        <f>Table112[[#This Row],[Estimated costs 1]]-Table112[[#This Row],[Actual cost]]</f>
        <v>0</v>
      </c>
      <c r="O436" s="2" t="e">
        <f>Table112[[#This Row],[Diff 1]]/Table112[[#This Row],[Actual cost]]*100</f>
        <v>#DIV/0!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</row>
    <row r="437" spans="1:35" hidden="1" x14ac:dyDescent="0.3">
      <c r="A437" t="s">
        <v>457</v>
      </c>
      <c r="B437">
        <v>435</v>
      </c>
      <c r="C437" t="str">
        <f>LEFT(Table112[[#This Row],[Contingency id]])</f>
        <v>B</v>
      </c>
      <c r="D437" s="1">
        <v>0</v>
      </c>
      <c r="E437">
        <v>1</v>
      </c>
      <c r="F437">
        <v>132</v>
      </c>
      <c r="G437">
        <v>88</v>
      </c>
      <c r="H437">
        <v>132</v>
      </c>
      <c r="I437" s="2">
        <v>0</v>
      </c>
      <c r="J437" s="2">
        <f>AVERAGE(Table112[[#This Row],[Estimated costs 1]:[Estimated costs 20]])</f>
        <v>0</v>
      </c>
      <c r="K437" s="2" t="e">
        <f>(Table112[[#This Row],[Mean]]-Table112[[#This Row],[Actual cost]])/Table112[[#This Row],[Actual cost]]*100</f>
        <v>#DIV/0!</v>
      </c>
      <c r="L437" s="2">
        <f>_xlfn.STDEV.P(Table112[[#This Row],[Estimated costs 1]:[Estimated costs 20]])</f>
        <v>0</v>
      </c>
      <c r="M437" s="2" t="e">
        <f>Table112[[#This Row],[Dev]]/Table112[[#This Row],[Mean]]*100</f>
        <v>#DIV/0!</v>
      </c>
      <c r="N437" s="2">
        <f>Table112[[#This Row],[Estimated costs 1]]-Table112[[#This Row],[Actual cost]]</f>
        <v>0</v>
      </c>
      <c r="O437" s="2" t="e">
        <f>Table112[[#This Row],[Diff 1]]/Table112[[#This Row],[Actual cost]]*100</f>
        <v>#DIV/0!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</row>
    <row r="438" spans="1:35" hidden="1" x14ac:dyDescent="0.3">
      <c r="A438" t="s">
        <v>458</v>
      </c>
      <c r="B438">
        <v>436</v>
      </c>
      <c r="C438" t="str">
        <f>LEFT(Table112[[#This Row],[Contingency id]])</f>
        <v>B</v>
      </c>
      <c r="D438" s="1">
        <v>0</v>
      </c>
      <c r="E438">
        <v>1</v>
      </c>
      <c r="F438">
        <v>132</v>
      </c>
      <c r="G438">
        <v>76</v>
      </c>
      <c r="H438">
        <v>132</v>
      </c>
      <c r="I438" s="2">
        <v>0</v>
      </c>
      <c r="J438" s="2">
        <f>AVERAGE(Table112[[#This Row],[Estimated costs 1]:[Estimated costs 20]])</f>
        <v>0</v>
      </c>
      <c r="K438" s="2" t="e">
        <f>(Table112[[#This Row],[Mean]]-Table112[[#This Row],[Actual cost]])/Table112[[#This Row],[Actual cost]]*100</f>
        <v>#DIV/0!</v>
      </c>
      <c r="L438" s="2">
        <f>_xlfn.STDEV.P(Table112[[#This Row],[Estimated costs 1]:[Estimated costs 20]])</f>
        <v>0</v>
      </c>
      <c r="M438" s="2" t="e">
        <f>Table112[[#This Row],[Dev]]/Table112[[#This Row],[Mean]]*100</f>
        <v>#DIV/0!</v>
      </c>
      <c r="N438" s="2">
        <f>Table112[[#This Row],[Estimated costs 1]]-Table112[[#This Row],[Actual cost]]</f>
        <v>0</v>
      </c>
      <c r="O438" s="2" t="e">
        <f>Table112[[#This Row],[Diff 1]]/Table112[[#This Row],[Actual cost]]*100</f>
        <v>#DIV/0!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</row>
    <row r="439" spans="1:35" hidden="1" x14ac:dyDescent="0.3">
      <c r="A439" t="s">
        <v>459</v>
      </c>
      <c r="B439">
        <v>437</v>
      </c>
      <c r="C439" t="str">
        <f>LEFT(Table112[[#This Row],[Contingency id]])</f>
        <v>B</v>
      </c>
      <c r="D439" s="1">
        <v>0</v>
      </c>
      <c r="E439">
        <v>1</v>
      </c>
      <c r="F439">
        <v>70</v>
      </c>
      <c r="G439">
        <v>54</v>
      </c>
      <c r="H439">
        <v>70</v>
      </c>
      <c r="I439" s="2">
        <v>0</v>
      </c>
      <c r="J439" s="2">
        <f>AVERAGE(Table112[[#This Row],[Estimated costs 1]:[Estimated costs 20]])</f>
        <v>0</v>
      </c>
      <c r="K439" s="2" t="e">
        <f>(Table112[[#This Row],[Mean]]-Table112[[#This Row],[Actual cost]])/Table112[[#This Row],[Actual cost]]*100</f>
        <v>#DIV/0!</v>
      </c>
      <c r="L439" s="2">
        <f>_xlfn.STDEV.P(Table112[[#This Row],[Estimated costs 1]:[Estimated costs 20]])</f>
        <v>0</v>
      </c>
      <c r="M439" s="2" t="e">
        <f>Table112[[#This Row],[Dev]]/Table112[[#This Row],[Mean]]*100</f>
        <v>#DIV/0!</v>
      </c>
      <c r="N439" s="2">
        <f>Table112[[#This Row],[Estimated costs 1]]-Table112[[#This Row],[Actual cost]]</f>
        <v>0</v>
      </c>
      <c r="O439" s="2" t="e">
        <f>Table112[[#This Row],[Diff 1]]/Table112[[#This Row],[Actual cost]]*100</f>
        <v>#DIV/0!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</row>
    <row r="440" spans="1:35" hidden="1" x14ac:dyDescent="0.3">
      <c r="A440" t="s">
        <v>460</v>
      </c>
      <c r="B440">
        <v>438</v>
      </c>
      <c r="C440" t="str">
        <f>LEFT(Table112[[#This Row],[Contingency id]])</f>
        <v>B</v>
      </c>
      <c r="D440" s="1">
        <v>0</v>
      </c>
      <c r="E440">
        <v>1</v>
      </c>
      <c r="F440">
        <v>70</v>
      </c>
      <c r="G440">
        <v>55</v>
      </c>
      <c r="H440">
        <v>70</v>
      </c>
      <c r="I440" s="2">
        <v>0</v>
      </c>
      <c r="J440" s="2">
        <f>AVERAGE(Table112[[#This Row],[Estimated costs 1]:[Estimated costs 20]])</f>
        <v>0</v>
      </c>
      <c r="K440" s="2" t="e">
        <f>(Table112[[#This Row],[Mean]]-Table112[[#This Row],[Actual cost]])/Table112[[#This Row],[Actual cost]]*100</f>
        <v>#DIV/0!</v>
      </c>
      <c r="L440" s="2">
        <f>_xlfn.STDEV.P(Table112[[#This Row],[Estimated costs 1]:[Estimated costs 20]])</f>
        <v>0</v>
      </c>
      <c r="M440" s="2" t="e">
        <f>Table112[[#This Row],[Dev]]/Table112[[#This Row],[Mean]]*100</f>
        <v>#DIV/0!</v>
      </c>
      <c r="N440" s="2">
        <f>Table112[[#This Row],[Estimated costs 1]]-Table112[[#This Row],[Actual cost]]</f>
        <v>0</v>
      </c>
      <c r="O440" s="2" t="e">
        <f>Table112[[#This Row],[Diff 1]]/Table112[[#This Row],[Actual cost]]*100</f>
        <v>#DIV/0!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</row>
    <row r="441" spans="1:35" hidden="1" x14ac:dyDescent="0.3">
      <c r="A441" t="s">
        <v>461</v>
      </c>
      <c r="B441">
        <v>439</v>
      </c>
      <c r="C441" t="str">
        <f>LEFT(Table112[[#This Row],[Contingency id]])</f>
        <v>B</v>
      </c>
      <c r="D441" s="1">
        <v>0</v>
      </c>
      <c r="E441">
        <v>1</v>
      </c>
      <c r="F441">
        <v>70</v>
      </c>
      <c r="G441">
        <v>49</v>
      </c>
      <c r="H441">
        <v>70</v>
      </c>
      <c r="I441" s="2">
        <v>0</v>
      </c>
      <c r="J441" s="2">
        <f>AVERAGE(Table112[[#This Row],[Estimated costs 1]:[Estimated costs 20]])</f>
        <v>0</v>
      </c>
      <c r="K441" s="2" t="e">
        <f>(Table112[[#This Row],[Mean]]-Table112[[#This Row],[Actual cost]])/Table112[[#This Row],[Actual cost]]*100</f>
        <v>#DIV/0!</v>
      </c>
      <c r="L441" s="2">
        <f>_xlfn.STDEV.P(Table112[[#This Row],[Estimated costs 1]:[Estimated costs 20]])</f>
        <v>0</v>
      </c>
      <c r="M441" s="2" t="e">
        <f>Table112[[#This Row],[Dev]]/Table112[[#This Row],[Mean]]*100</f>
        <v>#DIV/0!</v>
      </c>
      <c r="N441" s="2">
        <f>Table112[[#This Row],[Estimated costs 1]]-Table112[[#This Row],[Actual cost]]</f>
        <v>0</v>
      </c>
      <c r="O441" s="2" t="e">
        <f>Table112[[#This Row],[Diff 1]]/Table112[[#This Row],[Actual cost]]*100</f>
        <v>#DIV/0!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</row>
    <row r="442" spans="1:35" hidden="1" x14ac:dyDescent="0.3">
      <c r="A442" t="s">
        <v>462</v>
      </c>
      <c r="B442">
        <v>440</v>
      </c>
      <c r="C442" t="str">
        <f>LEFT(Table112[[#This Row],[Contingency id]])</f>
        <v>B</v>
      </c>
      <c r="D442" s="1">
        <v>0</v>
      </c>
      <c r="E442">
        <v>1</v>
      </c>
      <c r="F442">
        <v>70</v>
      </c>
      <c r="G442">
        <v>52</v>
      </c>
      <c r="H442">
        <v>70</v>
      </c>
      <c r="I442" s="2">
        <v>0</v>
      </c>
      <c r="J442" s="2">
        <f>AVERAGE(Table112[[#This Row],[Estimated costs 1]:[Estimated costs 20]])</f>
        <v>0</v>
      </c>
      <c r="K442" s="2" t="e">
        <f>(Table112[[#This Row],[Mean]]-Table112[[#This Row],[Actual cost]])/Table112[[#This Row],[Actual cost]]*100</f>
        <v>#DIV/0!</v>
      </c>
      <c r="L442" s="2">
        <f>_xlfn.STDEV.P(Table112[[#This Row],[Estimated costs 1]:[Estimated costs 20]])</f>
        <v>0</v>
      </c>
      <c r="M442" s="2" t="e">
        <f>Table112[[#This Row],[Dev]]/Table112[[#This Row],[Mean]]*100</f>
        <v>#DIV/0!</v>
      </c>
      <c r="N442" s="2">
        <f>Table112[[#This Row],[Estimated costs 1]]-Table112[[#This Row],[Actual cost]]</f>
        <v>0</v>
      </c>
      <c r="O442" s="2" t="e">
        <f>Table112[[#This Row],[Diff 1]]/Table112[[#This Row],[Actual cost]]*100</f>
        <v>#DIV/0!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</row>
    <row r="443" spans="1:35" hidden="1" x14ac:dyDescent="0.3">
      <c r="A443" t="s">
        <v>463</v>
      </c>
      <c r="B443">
        <v>441</v>
      </c>
      <c r="C443" t="str">
        <f>LEFT(Table112[[#This Row],[Contingency id]])</f>
        <v>B</v>
      </c>
      <c r="D443" s="1">
        <v>0</v>
      </c>
      <c r="E443">
        <v>1</v>
      </c>
      <c r="F443">
        <v>70</v>
      </c>
      <c r="G443">
        <v>53</v>
      </c>
      <c r="H443">
        <v>70</v>
      </c>
      <c r="I443" s="2">
        <v>0</v>
      </c>
      <c r="J443" s="2">
        <f>AVERAGE(Table112[[#This Row],[Estimated costs 1]:[Estimated costs 20]])</f>
        <v>0</v>
      </c>
      <c r="K443" s="2" t="e">
        <f>(Table112[[#This Row],[Mean]]-Table112[[#This Row],[Actual cost]])/Table112[[#This Row],[Actual cost]]*100</f>
        <v>#DIV/0!</v>
      </c>
      <c r="L443" s="2">
        <f>_xlfn.STDEV.P(Table112[[#This Row],[Estimated costs 1]:[Estimated costs 20]])</f>
        <v>0</v>
      </c>
      <c r="M443" s="2" t="e">
        <f>Table112[[#This Row],[Dev]]/Table112[[#This Row],[Mean]]*100</f>
        <v>#DIV/0!</v>
      </c>
      <c r="N443" s="2">
        <f>Table112[[#This Row],[Estimated costs 1]]-Table112[[#This Row],[Actual cost]]</f>
        <v>0</v>
      </c>
      <c r="O443" s="2" t="e">
        <f>Table112[[#This Row],[Diff 1]]/Table112[[#This Row],[Actual cost]]*100</f>
        <v>#DIV/0!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</row>
    <row r="444" spans="1:35" hidden="1" x14ac:dyDescent="0.3">
      <c r="A444" t="s">
        <v>464</v>
      </c>
      <c r="B444">
        <v>442</v>
      </c>
      <c r="C444" t="str">
        <f>LEFT(Table112[[#This Row],[Contingency id]])</f>
        <v>B</v>
      </c>
      <c r="D444" s="1">
        <v>0</v>
      </c>
      <c r="E444">
        <v>1</v>
      </c>
      <c r="F444">
        <v>70</v>
      </c>
      <c r="G444">
        <v>55</v>
      </c>
      <c r="H444">
        <v>70</v>
      </c>
      <c r="I444" s="2">
        <v>0</v>
      </c>
      <c r="J444" s="2">
        <f>AVERAGE(Table112[[#This Row],[Estimated costs 1]:[Estimated costs 20]])</f>
        <v>0</v>
      </c>
      <c r="K444" s="2" t="e">
        <f>(Table112[[#This Row],[Mean]]-Table112[[#This Row],[Actual cost]])/Table112[[#This Row],[Actual cost]]*100</f>
        <v>#DIV/0!</v>
      </c>
      <c r="L444" s="2">
        <f>_xlfn.STDEV.P(Table112[[#This Row],[Estimated costs 1]:[Estimated costs 20]])</f>
        <v>0</v>
      </c>
      <c r="M444" s="2" t="e">
        <f>Table112[[#This Row],[Dev]]/Table112[[#This Row],[Mean]]*100</f>
        <v>#DIV/0!</v>
      </c>
      <c r="N444" s="2">
        <f>Table112[[#This Row],[Estimated costs 1]]-Table112[[#This Row],[Actual cost]]</f>
        <v>0</v>
      </c>
      <c r="O444" s="2" t="e">
        <f>Table112[[#This Row],[Diff 1]]/Table112[[#This Row],[Actual cost]]*100</f>
        <v>#DIV/0!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</row>
    <row r="445" spans="1:35" hidden="1" x14ac:dyDescent="0.3">
      <c r="A445" t="s">
        <v>465</v>
      </c>
      <c r="B445">
        <v>443</v>
      </c>
      <c r="C445" t="str">
        <f>LEFT(Table112[[#This Row],[Contingency id]])</f>
        <v>B</v>
      </c>
      <c r="D445" s="1">
        <v>0</v>
      </c>
      <c r="E445">
        <v>1</v>
      </c>
      <c r="F445">
        <v>70</v>
      </c>
      <c r="G445">
        <v>45</v>
      </c>
      <c r="H445">
        <v>70</v>
      </c>
      <c r="I445" s="2">
        <v>0</v>
      </c>
      <c r="J445" s="2">
        <f>AVERAGE(Table112[[#This Row],[Estimated costs 1]:[Estimated costs 20]])</f>
        <v>0</v>
      </c>
      <c r="K445" s="2" t="e">
        <f>(Table112[[#This Row],[Mean]]-Table112[[#This Row],[Actual cost]])/Table112[[#This Row],[Actual cost]]*100</f>
        <v>#DIV/0!</v>
      </c>
      <c r="L445" s="2">
        <f>_xlfn.STDEV.P(Table112[[#This Row],[Estimated costs 1]:[Estimated costs 20]])</f>
        <v>0</v>
      </c>
      <c r="M445" s="2" t="e">
        <f>Table112[[#This Row],[Dev]]/Table112[[#This Row],[Mean]]*100</f>
        <v>#DIV/0!</v>
      </c>
      <c r="N445" s="2">
        <f>Table112[[#This Row],[Estimated costs 1]]-Table112[[#This Row],[Actual cost]]</f>
        <v>0</v>
      </c>
      <c r="O445" s="2" t="e">
        <f>Table112[[#This Row],[Diff 1]]/Table112[[#This Row],[Actual cost]]*100</f>
        <v>#DIV/0!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</row>
    <row r="446" spans="1:35" hidden="1" x14ac:dyDescent="0.3">
      <c r="A446" t="s">
        <v>466</v>
      </c>
      <c r="B446">
        <v>444</v>
      </c>
      <c r="C446" t="str">
        <f>LEFT(Table112[[#This Row],[Contingency id]])</f>
        <v>B</v>
      </c>
      <c r="D446" s="1">
        <v>0</v>
      </c>
      <c r="E446">
        <v>1</v>
      </c>
      <c r="F446">
        <v>38</v>
      </c>
      <c r="G446">
        <v>35</v>
      </c>
      <c r="H446">
        <v>38</v>
      </c>
      <c r="I446" s="2">
        <v>0</v>
      </c>
      <c r="J446" s="2">
        <f>AVERAGE(Table112[[#This Row],[Estimated costs 1]:[Estimated costs 20]])</f>
        <v>0</v>
      </c>
      <c r="K446" s="2" t="e">
        <f>(Table112[[#This Row],[Mean]]-Table112[[#This Row],[Actual cost]])/Table112[[#This Row],[Actual cost]]*100</f>
        <v>#DIV/0!</v>
      </c>
      <c r="L446" s="2">
        <f>_xlfn.STDEV.P(Table112[[#This Row],[Estimated costs 1]:[Estimated costs 20]])</f>
        <v>0</v>
      </c>
      <c r="M446" s="2" t="e">
        <f>Table112[[#This Row],[Dev]]/Table112[[#This Row],[Mean]]*100</f>
        <v>#DIV/0!</v>
      </c>
      <c r="N446" s="2">
        <f>Table112[[#This Row],[Estimated costs 1]]-Table112[[#This Row],[Actual cost]]</f>
        <v>0</v>
      </c>
      <c r="O446" s="2" t="e">
        <f>Table112[[#This Row],[Diff 1]]/Table112[[#This Row],[Actual cost]]*100</f>
        <v>#DIV/0!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</row>
    <row r="447" spans="1:35" hidden="1" x14ac:dyDescent="0.3">
      <c r="A447" t="s">
        <v>467</v>
      </c>
      <c r="B447">
        <v>445</v>
      </c>
      <c r="C447" t="str">
        <f>LEFT(Table112[[#This Row],[Contingency id]])</f>
        <v>B</v>
      </c>
      <c r="D447" s="1">
        <v>0</v>
      </c>
      <c r="E447">
        <v>1</v>
      </c>
      <c r="F447">
        <v>38</v>
      </c>
      <c r="G447">
        <v>31</v>
      </c>
      <c r="H447">
        <v>38</v>
      </c>
      <c r="I447" s="2">
        <v>0</v>
      </c>
      <c r="J447" s="2">
        <f>AVERAGE(Table112[[#This Row],[Estimated costs 1]:[Estimated costs 20]])</f>
        <v>0</v>
      </c>
      <c r="K447" s="2" t="e">
        <f>(Table112[[#This Row],[Mean]]-Table112[[#This Row],[Actual cost]])/Table112[[#This Row],[Actual cost]]*100</f>
        <v>#DIV/0!</v>
      </c>
      <c r="L447" s="2">
        <f>_xlfn.STDEV.P(Table112[[#This Row],[Estimated costs 1]:[Estimated costs 20]])</f>
        <v>0</v>
      </c>
      <c r="M447" s="2" t="e">
        <f>Table112[[#This Row],[Dev]]/Table112[[#This Row],[Mean]]*100</f>
        <v>#DIV/0!</v>
      </c>
      <c r="N447" s="2">
        <f>Table112[[#This Row],[Estimated costs 1]]-Table112[[#This Row],[Actual cost]]</f>
        <v>0</v>
      </c>
      <c r="O447" s="2" t="e">
        <f>Table112[[#This Row],[Diff 1]]/Table112[[#This Row],[Actual cost]]*100</f>
        <v>#DIV/0!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</row>
    <row r="448" spans="1:35" hidden="1" x14ac:dyDescent="0.3">
      <c r="A448" t="s">
        <v>468</v>
      </c>
      <c r="B448">
        <v>446</v>
      </c>
      <c r="C448" t="str">
        <f>LEFT(Table112[[#This Row],[Contingency id]])</f>
        <v>B</v>
      </c>
      <c r="D448" s="1">
        <v>0</v>
      </c>
      <c r="E448">
        <v>1</v>
      </c>
      <c r="F448">
        <v>38</v>
      </c>
      <c r="G448">
        <v>32</v>
      </c>
      <c r="H448">
        <v>38</v>
      </c>
      <c r="I448" s="2">
        <v>0</v>
      </c>
      <c r="J448" s="2">
        <f>AVERAGE(Table112[[#This Row],[Estimated costs 1]:[Estimated costs 20]])</f>
        <v>0</v>
      </c>
      <c r="K448" s="2" t="e">
        <f>(Table112[[#This Row],[Mean]]-Table112[[#This Row],[Actual cost]])/Table112[[#This Row],[Actual cost]]*100</f>
        <v>#DIV/0!</v>
      </c>
      <c r="L448" s="2">
        <f>_xlfn.STDEV.P(Table112[[#This Row],[Estimated costs 1]:[Estimated costs 20]])</f>
        <v>0</v>
      </c>
      <c r="M448" s="2" t="e">
        <f>Table112[[#This Row],[Dev]]/Table112[[#This Row],[Mean]]*100</f>
        <v>#DIV/0!</v>
      </c>
      <c r="N448" s="2">
        <f>Table112[[#This Row],[Estimated costs 1]]-Table112[[#This Row],[Actual cost]]</f>
        <v>0</v>
      </c>
      <c r="O448" s="2" t="e">
        <f>Table112[[#This Row],[Diff 1]]/Table112[[#This Row],[Actual cost]]*100</f>
        <v>#DIV/0!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</row>
    <row r="449" spans="1:35" hidden="1" x14ac:dyDescent="0.3">
      <c r="A449" t="s">
        <v>469</v>
      </c>
      <c r="B449">
        <v>447</v>
      </c>
      <c r="C449" t="str">
        <f>LEFT(Table112[[#This Row],[Contingency id]])</f>
        <v>B</v>
      </c>
      <c r="D449" s="1">
        <v>0</v>
      </c>
      <c r="E449">
        <v>1</v>
      </c>
      <c r="F449">
        <v>35</v>
      </c>
      <c r="G449">
        <v>29</v>
      </c>
      <c r="H449">
        <v>35</v>
      </c>
      <c r="I449" s="2">
        <v>0</v>
      </c>
      <c r="J449" s="2">
        <f>AVERAGE(Table112[[#This Row],[Estimated costs 1]:[Estimated costs 20]])</f>
        <v>0</v>
      </c>
      <c r="K449" s="2" t="e">
        <f>(Table112[[#This Row],[Mean]]-Table112[[#This Row],[Actual cost]])/Table112[[#This Row],[Actual cost]]*100</f>
        <v>#DIV/0!</v>
      </c>
      <c r="L449" s="2">
        <f>_xlfn.STDEV.P(Table112[[#This Row],[Estimated costs 1]:[Estimated costs 20]])</f>
        <v>0</v>
      </c>
      <c r="M449" s="2" t="e">
        <f>Table112[[#This Row],[Dev]]/Table112[[#This Row],[Mean]]*100</f>
        <v>#DIV/0!</v>
      </c>
      <c r="N449" s="2">
        <f>Table112[[#This Row],[Estimated costs 1]]-Table112[[#This Row],[Actual cost]]</f>
        <v>0</v>
      </c>
      <c r="O449" s="2" t="e">
        <f>Table112[[#This Row],[Diff 1]]/Table112[[#This Row],[Actual cost]]*100</f>
        <v>#DIV/0!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</row>
    <row r="450" spans="1:35" hidden="1" x14ac:dyDescent="0.3">
      <c r="A450" t="s">
        <v>470</v>
      </c>
      <c r="B450">
        <v>448</v>
      </c>
      <c r="C450" t="str">
        <f>LEFT(Table112[[#This Row],[Contingency id]])</f>
        <v>B</v>
      </c>
      <c r="D450" s="1">
        <v>0</v>
      </c>
      <c r="E450">
        <v>1</v>
      </c>
      <c r="F450">
        <v>38</v>
      </c>
      <c r="G450">
        <v>29</v>
      </c>
      <c r="H450">
        <v>38</v>
      </c>
      <c r="I450" s="2">
        <v>0</v>
      </c>
      <c r="J450" s="2">
        <f>AVERAGE(Table112[[#This Row],[Estimated costs 1]:[Estimated costs 20]])</f>
        <v>0</v>
      </c>
      <c r="K450" s="2" t="e">
        <f>(Table112[[#This Row],[Mean]]-Table112[[#This Row],[Actual cost]])/Table112[[#This Row],[Actual cost]]*100</f>
        <v>#DIV/0!</v>
      </c>
      <c r="L450" s="2">
        <f>_xlfn.STDEV.P(Table112[[#This Row],[Estimated costs 1]:[Estimated costs 20]])</f>
        <v>0</v>
      </c>
      <c r="M450" s="2" t="e">
        <f>Table112[[#This Row],[Dev]]/Table112[[#This Row],[Mean]]*100</f>
        <v>#DIV/0!</v>
      </c>
      <c r="N450" s="2">
        <f>Table112[[#This Row],[Estimated costs 1]]-Table112[[#This Row],[Actual cost]]</f>
        <v>0</v>
      </c>
      <c r="O450" s="2" t="e">
        <f>Table112[[#This Row],[Diff 1]]/Table112[[#This Row],[Actual cost]]*100</f>
        <v>#DIV/0!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</row>
    <row r="451" spans="1:35" hidden="1" x14ac:dyDescent="0.3">
      <c r="A451" t="s">
        <v>471</v>
      </c>
      <c r="B451">
        <v>449</v>
      </c>
      <c r="C451" t="str">
        <f>LEFT(Table112[[#This Row],[Contingency id]])</f>
        <v>B</v>
      </c>
      <c r="D451" s="1">
        <v>0</v>
      </c>
      <c r="E451">
        <v>1</v>
      </c>
      <c r="F451">
        <v>38</v>
      </c>
      <c r="G451">
        <v>30</v>
      </c>
      <c r="H451">
        <v>38</v>
      </c>
      <c r="I451" s="2">
        <v>0</v>
      </c>
      <c r="J451" s="2">
        <f>AVERAGE(Table112[[#This Row],[Estimated costs 1]:[Estimated costs 20]])</f>
        <v>0</v>
      </c>
      <c r="K451" s="2" t="e">
        <f>(Table112[[#This Row],[Mean]]-Table112[[#This Row],[Actual cost]])/Table112[[#This Row],[Actual cost]]*100</f>
        <v>#DIV/0!</v>
      </c>
      <c r="L451" s="2">
        <f>_xlfn.STDEV.P(Table112[[#This Row],[Estimated costs 1]:[Estimated costs 20]])</f>
        <v>0</v>
      </c>
      <c r="M451" s="2" t="e">
        <f>Table112[[#This Row],[Dev]]/Table112[[#This Row],[Mean]]*100</f>
        <v>#DIV/0!</v>
      </c>
      <c r="N451" s="2">
        <f>Table112[[#This Row],[Estimated costs 1]]-Table112[[#This Row],[Actual cost]]</f>
        <v>0</v>
      </c>
      <c r="O451" s="2" t="e">
        <f>Table112[[#This Row],[Diff 1]]/Table112[[#This Row],[Actual cost]]*100</f>
        <v>#DIV/0!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</row>
    <row r="452" spans="1:35" hidden="1" x14ac:dyDescent="0.3">
      <c r="A452" t="s">
        <v>472</v>
      </c>
      <c r="B452">
        <v>450</v>
      </c>
      <c r="C452" t="str">
        <f>LEFT(Table112[[#This Row],[Contingency id]])</f>
        <v>B</v>
      </c>
      <c r="D452" s="1">
        <v>0</v>
      </c>
      <c r="E452">
        <v>1</v>
      </c>
      <c r="F452">
        <v>38</v>
      </c>
      <c r="G452">
        <v>33</v>
      </c>
      <c r="H452">
        <v>38</v>
      </c>
      <c r="I452" s="2">
        <v>0</v>
      </c>
      <c r="J452" s="2">
        <f>AVERAGE(Table112[[#This Row],[Estimated costs 1]:[Estimated costs 20]])</f>
        <v>0</v>
      </c>
      <c r="K452" s="2" t="e">
        <f>(Table112[[#This Row],[Mean]]-Table112[[#This Row],[Actual cost]])/Table112[[#This Row],[Actual cost]]*100</f>
        <v>#DIV/0!</v>
      </c>
      <c r="L452" s="2">
        <f>_xlfn.STDEV.P(Table112[[#This Row],[Estimated costs 1]:[Estimated costs 20]])</f>
        <v>0</v>
      </c>
      <c r="M452" s="2" t="e">
        <f>Table112[[#This Row],[Dev]]/Table112[[#This Row],[Mean]]*100</f>
        <v>#DIV/0!</v>
      </c>
      <c r="N452" s="2">
        <f>Table112[[#This Row],[Estimated costs 1]]-Table112[[#This Row],[Actual cost]]</f>
        <v>0</v>
      </c>
      <c r="O452" s="2" t="e">
        <f>Table112[[#This Row],[Diff 1]]/Table112[[#This Row],[Actual cost]]*100</f>
        <v>#DIV/0!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</row>
    <row r="453" spans="1:35" hidden="1" x14ac:dyDescent="0.3">
      <c r="A453" t="s">
        <v>473</v>
      </c>
      <c r="B453">
        <v>451</v>
      </c>
      <c r="C453" t="str">
        <f>LEFT(Table112[[#This Row],[Contingency id]])</f>
        <v>B</v>
      </c>
      <c r="D453" s="1">
        <v>0</v>
      </c>
      <c r="E453">
        <v>1</v>
      </c>
      <c r="F453">
        <v>38</v>
      </c>
      <c r="G453">
        <v>32</v>
      </c>
      <c r="H453">
        <v>38</v>
      </c>
      <c r="I453" s="2">
        <v>0</v>
      </c>
      <c r="J453" s="2">
        <f>AVERAGE(Table112[[#This Row],[Estimated costs 1]:[Estimated costs 20]])</f>
        <v>0</v>
      </c>
      <c r="K453" s="2" t="e">
        <f>(Table112[[#This Row],[Mean]]-Table112[[#This Row],[Actual cost]])/Table112[[#This Row],[Actual cost]]*100</f>
        <v>#DIV/0!</v>
      </c>
      <c r="L453" s="2">
        <f>_xlfn.STDEV.P(Table112[[#This Row],[Estimated costs 1]:[Estimated costs 20]])</f>
        <v>0</v>
      </c>
      <c r="M453" s="2" t="e">
        <f>Table112[[#This Row],[Dev]]/Table112[[#This Row],[Mean]]*100</f>
        <v>#DIV/0!</v>
      </c>
      <c r="N453" s="2">
        <f>Table112[[#This Row],[Estimated costs 1]]-Table112[[#This Row],[Actual cost]]</f>
        <v>0</v>
      </c>
      <c r="O453" s="2" t="e">
        <f>Table112[[#This Row],[Diff 1]]/Table112[[#This Row],[Actual cost]]*100</f>
        <v>#DIV/0!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</row>
    <row r="454" spans="1:35" hidden="1" x14ac:dyDescent="0.3">
      <c r="A454" t="s">
        <v>474</v>
      </c>
      <c r="B454">
        <v>452</v>
      </c>
      <c r="C454" t="str">
        <f>LEFT(Table112[[#This Row],[Contingency id]])</f>
        <v>B</v>
      </c>
      <c r="D454" s="1">
        <v>0</v>
      </c>
      <c r="E454">
        <v>1</v>
      </c>
      <c r="F454">
        <v>38</v>
      </c>
      <c r="G454">
        <v>29</v>
      </c>
      <c r="H454">
        <v>38</v>
      </c>
      <c r="I454" s="2">
        <v>0</v>
      </c>
      <c r="J454" s="2">
        <f>AVERAGE(Table112[[#This Row],[Estimated costs 1]:[Estimated costs 20]])</f>
        <v>0</v>
      </c>
      <c r="K454" s="2" t="e">
        <f>(Table112[[#This Row],[Mean]]-Table112[[#This Row],[Actual cost]])/Table112[[#This Row],[Actual cost]]*100</f>
        <v>#DIV/0!</v>
      </c>
      <c r="L454" s="2">
        <f>_xlfn.STDEV.P(Table112[[#This Row],[Estimated costs 1]:[Estimated costs 20]])</f>
        <v>0</v>
      </c>
      <c r="M454" s="2" t="e">
        <f>Table112[[#This Row],[Dev]]/Table112[[#This Row],[Mean]]*100</f>
        <v>#DIV/0!</v>
      </c>
      <c r="N454" s="2">
        <f>Table112[[#This Row],[Estimated costs 1]]-Table112[[#This Row],[Actual cost]]</f>
        <v>0</v>
      </c>
      <c r="O454" s="2" t="e">
        <f>Table112[[#This Row],[Diff 1]]/Table112[[#This Row],[Actual cost]]*100</f>
        <v>#DIV/0!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</row>
    <row r="455" spans="1:35" hidden="1" x14ac:dyDescent="0.3">
      <c r="A455" t="s">
        <v>475</v>
      </c>
      <c r="B455">
        <v>453</v>
      </c>
      <c r="C455" t="str">
        <f>LEFT(Table112[[#This Row],[Contingency id]])</f>
        <v>B</v>
      </c>
      <c r="D455" s="1">
        <v>0</v>
      </c>
      <c r="E455">
        <v>1</v>
      </c>
      <c r="F455">
        <v>38</v>
      </c>
      <c r="G455">
        <v>32</v>
      </c>
      <c r="H455">
        <v>38</v>
      </c>
      <c r="I455" s="2">
        <v>0</v>
      </c>
      <c r="J455" s="2">
        <f>AVERAGE(Table112[[#This Row],[Estimated costs 1]:[Estimated costs 20]])</f>
        <v>0</v>
      </c>
      <c r="K455" s="2" t="e">
        <f>(Table112[[#This Row],[Mean]]-Table112[[#This Row],[Actual cost]])/Table112[[#This Row],[Actual cost]]*100</f>
        <v>#DIV/0!</v>
      </c>
      <c r="L455" s="2">
        <f>_xlfn.STDEV.P(Table112[[#This Row],[Estimated costs 1]:[Estimated costs 20]])</f>
        <v>0</v>
      </c>
      <c r="M455" s="2" t="e">
        <f>Table112[[#This Row],[Dev]]/Table112[[#This Row],[Mean]]*100</f>
        <v>#DIV/0!</v>
      </c>
      <c r="N455" s="2">
        <f>Table112[[#This Row],[Estimated costs 1]]-Table112[[#This Row],[Actual cost]]</f>
        <v>0</v>
      </c>
      <c r="O455" s="2" t="e">
        <f>Table112[[#This Row],[Diff 1]]/Table112[[#This Row],[Actual cost]]*100</f>
        <v>#DIV/0!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</row>
    <row r="456" spans="1:35" hidden="1" x14ac:dyDescent="0.3">
      <c r="A456" t="s">
        <v>476</v>
      </c>
      <c r="B456">
        <v>454</v>
      </c>
      <c r="C456" t="str">
        <f>LEFT(Table112[[#This Row],[Contingency id]])</f>
        <v>B</v>
      </c>
      <c r="D456" s="1">
        <v>0</v>
      </c>
      <c r="E456">
        <v>1</v>
      </c>
      <c r="F456">
        <v>38</v>
      </c>
      <c r="G456">
        <v>27</v>
      </c>
      <c r="H456">
        <v>38</v>
      </c>
      <c r="I456" s="2">
        <v>0</v>
      </c>
      <c r="J456" s="2">
        <f>AVERAGE(Table112[[#This Row],[Estimated costs 1]:[Estimated costs 20]])</f>
        <v>0</v>
      </c>
      <c r="K456" s="2" t="e">
        <f>(Table112[[#This Row],[Mean]]-Table112[[#This Row],[Actual cost]])/Table112[[#This Row],[Actual cost]]*100</f>
        <v>#DIV/0!</v>
      </c>
      <c r="L456" s="2">
        <f>_xlfn.STDEV.P(Table112[[#This Row],[Estimated costs 1]:[Estimated costs 20]])</f>
        <v>0</v>
      </c>
      <c r="M456" s="2" t="e">
        <f>Table112[[#This Row],[Dev]]/Table112[[#This Row],[Mean]]*100</f>
        <v>#DIV/0!</v>
      </c>
      <c r="N456" s="2">
        <f>Table112[[#This Row],[Estimated costs 1]]-Table112[[#This Row],[Actual cost]]</f>
        <v>0</v>
      </c>
      <c r="O456" s="2" t="e">
        <f>Table112[[#This Row],[Diff 1]]/Table112[[#This Row],[Actual cost]]*100</f>
        <v>#DIV/0!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</row>
    <row r="457" spans="1:35" hidden="1" x14ac:dyDescent="0.3">
      <c r="A457" t="s">
        <v>477</v>
      </c>
      <c r="B457">
        <v>455</v>
      </c>
      <c r="C457" t="str">
        <f>LEFT(Table112[[#This Row],[Contingency id]])</f>
        <v>B</v>
      </c>
      <c r="D457" s="1">
        <v>0</v>
      </c>
      <c r="E457">
        <v>1</v>
      </c>
      <c r="F457">
        <v>45</v>
      </c>
      <c r="G457">
        <v>36</v>
      </c>
      <c r="H457">
        <v>45</v>
      </c>
      <c r="I457" s="2">
        <v>0</v>
      </c>
      <c r="J457" s="2">
        <f>AVERAGE(Table112[[#This Row],[Estimated costs 1]:[Estimated costs 20]])</f>
        <v>0</v>
      </c>
      <c r="K457" s="2" t="e">
        <f>(Table112[[#This Row],[Mean]]-Table112[[#This Row],[Actual cost]])/Table112[[#This Row],[Actual cost]]*100</f>
        <v>#DIV/0!</v>
      </c>
      <c r="L457" s="2">
        <f>_xlfn.STDEV.P(Table112[[#This Row],[Estimated costs 1]:[Estimated costs 20]])</f>
        <v>0</v>
      </c>
      <c r="M457" s="2" t="e">
        <f>Table112[[#This Row],[Dev]]/Table112[[#This Row],[Mean]]*100</f>
        <v>#DIV/0!</v>
      </c>
      <c r="N457" s="2">
        <f>Table112[[#This Row],[Estimated costs 1]]-Table112[[#This Row],[Actual cost]]</f>
        <v>0</v>
      </c>
      <c r="O457" s="2" t="e">
        <f>Table112[[#This Row],[Diff 1]]/Table112[[#This Row],[Actual cost]]*100</f>
        <v>#DIV/0!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</row>
    <row r="458" spans="1:35" hidden="1" x14ac:dyDescent="0.3">
      <c r="A458" t="s">
        <v>478</v>
      </c>
      <c r="B458">
        <v>456</v>
      </c>
      <c r="C458" t="str">
        <f>LEFT(Table112[[#This Row],[Contingency id]])</f>
        <v>B</v>
      </c>
      <c r="D458" s="1">
        <v>0</v>
      </c>
      <c r="E458">
        <v>1</v>
      </c>
      <c r="F458">
        <v>45</v>
      </c>
      <c r="G458">
        <v>34</v>
      </c>
      <c r="H458">
        <v>45</v>
      </c>
      <c r="I458" s="2">
        <v>0</v>
      </c>
      <c r="J458" s="2">
        <f>AVERAGE(Table112[[#This Row],[Estimated costs 1]:[Estimated costs 20]])</f>
        <v>0</v>
      </c>
      <c r="K458" s="2" t="e">
        <f>(Table112[[#This Row],[Mean]]-Table112[[#This Row],[Actual cost]])/Table112[[#This Row],[Actual cost]]*100</f>
        <v>#DIV/0!</v>
      </c>
      <c r="L458" s="2">
        <f>_xlfn.STDEV.P(Table112[[#This Row],[Estimated costs 1]:[Estimated costs 20]])</f>
        <v>0</v>
      </c>
      <c r="M458" s="2" t="e">
        <f>Table112[[#This Row],[Dev]]/Table112[[#This Row],[Mean]]*100</f>
        <v>#DIV/0!</v>
      </c>
      <c r="N458" s="2">
        <f>Table112[[#This Row],[Estimated costs 1]]-Table112[[#This Row],[Actual cost]]</f>
        <v>0</v>
      </c>
      <c r="O458" s="2" t="e">
        <f>Table112[[#This Row],[Diff 1]]/Table112[[#This Row],[Actual cost]]*100</f>
        <v>#DIV/0!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</row>
    <row r="459" spans="1:35" hidden="1" x14ac:dyDescent="0.3">
      <c r="A459" t="s">
        <v>479</v>
      </c>
      <c r="B459">
        <v>457</v>
      </c>
      <c r="C459" t="str">
        <f>LEFT(Table112[[#This Row],[Contingency id]])</f>
        <v>B</v>
      </c>
      <c r="D459" s="1">
        <v>0</v>
      </c>
      <c r="E459">
        <v>1</v>
      </c>
      <c r="F459">
        <v>45</v>
      </c>
      <c r="G459">
        <v>35</v>
      </c>
      <c r="H459">
        <v>45</v>
      </c>
      <c r="I459" s="2">
        <v>0</v>
      </c>
      <c r="J459" s="2">
        <f>AVERAGE(Table112[[#This Row],[Estimated costs 1]:[Estimated costs 20]])</f>
        <v>0</v>
      </c>
      <c r="K459" s="2" t="e">
        <f>(Table112[[#This Row],[Mean]]-Table112[[#This Row],[Actual cost]])/Table112[[#This Row],[Actual cost]]*100</f>
        <v>#DIV/0!</v>
      </c>
      <c r="L459" s="2">
        <f>_xlfn.STDEV.P(Table112[[#This Row],[Estimated costs 1]:[Estimated costs 20]])</f>
        <v>0</v>
      </c>
      <c r="M459" s="2" t="e">
        <f>Table112[[#This Row],[Dev]]/Table112[[#This Row],[Mean]]*100</f>
        <v>#DIV/0!</v>
      </c>
      <c r="N459" s="2">
        <f>Table112[[#This Row],[Estimated costs 1]]-Table112[[#This Row],[Actual cost]]</f>
        <v>0</v>
      </c>
      <c r="O459" s="2" t="e">
        <f>Table112[[#This Row],[Diff 1]]/Table112[[#This Row],[Actual cost]]*100</f>
        <v>#DIV/0!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</row>
    <row r="460" spans="1:35" hidden="1" x14ac:dyDescent="0.3">
      <c r="A460" t="s">
        <v>480</v>
      </c>
      <c r="B460">
        <v>458</v>
      </c>
      <c r="C460" t="str">
        <f>LEFT(Table112[[#This Row],[Contingency id]])</f>
        <v>B</v>
      </c>
      <c r="D460" s="1">
        <v>0</v>
      </c>
      <c r="E460">
        <v>1</v>
      </c>
      <c r="F460">
        <v>45</v>
      </c>
      <c r="G460">
        <v>37</v>
      </c>
      <c r="H460">
        <v>45</v>
      </c>
      <c r="I460" s="2">
        <v>0</v>
      </c>
      <c r="J460" s="2">
        <f>AVERAGE(Table112[[#This Row],[Estimated costs 1]:[Estimated costs 20]])</f>
        <v>0</v>
      </c>
      <c r="K460" s="2" t="e">
        <f>(Table112[[#This Row],[Mean]]-Table112[[#This Row],[Actual cost]])/Table112[[#This Row],[Actual cost]]*100</f>
        <v>#DIV/0!</v>
      </c>
      <c r="L460" s="2">
        <f>_xlfn.STDEV.P(Table112[[#This Row],[Estimated costs 1]:[Estimated costs 20]])</f>
        <v>0</v>
      </c>
      <c r="M460" s="2" t="e">
        <f>Table112[[#This Row],[Dev]]/Table112[[#This Row],[Mean]]*100</f>
        <v>#DIV/0!</v>
      </c>
      <c r="N460" s="2">
        <f>Table112[[#This Row],[Estimated costs 1]]-Table112[[#This Row],[Actual cost]]</f>
        <v>0</v>
      </c>
      <c r="O460" s="2" t="e">
        <f>Table112[[#This Row],[Diff 1]]/Table112[[#This Row],[Actual cost]]*100</f>
        <v>#DIV/0!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</row>
    <row r="461" spans="1:35" hidden="1" x14ac:dyDescent="0.3">
      <c r="A461" t="s">
        <v>481</v>
      </c>
      <c r="B461">
        <v>459</v>
      </c>
      <c r="C461" t="str">
        <f>LEFT(Table112[[#This Row],[Contingency id]])</f>
        <v>B</v>
      </c>
      <c r="D461" s="1">
        <v>0</v>
      </c>
      <c r="E461">
        <v>1</v>
      </c>
      <c r="F461">
        <v>45</v>
      </c>
      <c r="G461">
        <v>34</v>
      </c>
      <c r="H461">
        <v>45</v>
      </c>
      <c r="I461" s="2">
        <v>0</v>
      </c>
      <c r="J461" s="2">
        <f>AVERAGE(Table112[[#This Row],[Estimated costs 1]:[Estimated costs 20]])</f>
        <v>0</v>
      </c>
      <c r="K461" s="2" t="e">
        <f>(Table112[[#This Row],[Mean]]-Table112[[#This Row],[Actual cost]])/Table112[[#This Row],[Actual cost]]*100</f>
        <v>#DIV/0!</v>
      </c>
      <c r="L461" s="2">
        <f>_xlfn.STDEV.P(Table112[[#This Row],[Estimated costs 1]:[Estimated costs 20]])</f>
        <v>0</v>
      </c>
      <c r="M461" s="2" t="e">
        <f>Table112[[#This Row],[Dev]]/Table112[[#This Row],[Mean]]*100</f>
        <v>#DIV/0!</v>
      </c>
      <c r="N461" s="2">
        <f>Table112[[#This Row],[Estimated costs 1]]-Table112[[#This Row],[Actual cost]]</f>
        <v>0</v>
      </c>
      <c r="O461" s="2" t="e">
        <f>Table112[[#This Row],[Diff 1]]/Table112[[#This Row],[Actual cost]]*100</f>
        <v>#DIV/0!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</row>
    <row r="462" spans="1:35" hidden="1" x14ac:dyDescent="0.3">
      <c r="A462" t="s">
        <v>482</v>
      </c>
      <c r="B462">
        <v>460</v>
      </c>
      <c r="C462" t="str">
        <f>LEFT(Table112[[#This Row],[Contingency id]])</f>
        <v>B</v>
      </c>
      <c r="D462" s="1">
        <v>0</v>
      </c>
      <c r="E462">
        <v>1</v>
      </c>
      <c r="F462">
        <v>45</v>
      </c>
      <c r="G462">
        <v>35</v>
      </c>
      <c r="H462">
        <v>45</v>
      </c>
      <c r="I462" s="2">
        <v>0</v>
      </c>
      <c r="J462" s="2">
        <f>AVERAGE(Table112[[#This Row],[Estimated costs 1]:[Estimated costs 20]])</f>
        <v>0</v>
      </c>
      <c r="K462" s="2" t="e">
        <f>(Table112[[#This Row],[Mean]]-Table112[[#This Row],[Actual cost]])/Table112[[#This Row],[Actual cost]]*100</f>
        <v>#DIV/0!</v>
      </c>
      <c r="L462" s="2">
        <f>_xlfn.STDEV.P(Table112[[#This Row],[Estimated costs 1]:[Estimated costs 20]])</f>
        <v>0</v>
      </c>
      <c r="M462" s="2" t="e">
        <f>Table112[[#This Row],[Dev]]/Table112[[#This Row],[Mean]]*100</f>
        <v>#DIV/0!</v>
      </c>
      <c r="N462" s="2">
        <f>Table112[[#This Row],[Estimated costs 1]]-Table112[[#This Row],[Actual cost]]</f>
        <v>0</v>
      </c>
      <c r="O462" s="2" t="e">
        <f>Table112[[#This Row],[Diff 1]]/Table112[[#This Row],[Actual cost]]*100</f>
        <v>#DIV/0!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</row>
    <row r="463" spans="1:35" hidden="1" x14ac:dyDescent="0.3">
      <c r="A463" t="s">
        <v>483</v>
      </c>
      <c r="B463">
        <v>461</v>
      </c>
      <c r="C463" t="str">
        <f>LEFT(Table112[[#This Row],[Contingency id]])</f>
        <v>B</v>
      </c>
      <c r="D463" s="1">
        <v>0</v>
      </c>
      <c r="E463">
        <v>1</v>
      </c>
      <c r="F463">
        <v>45</v>
      </c>
      <c r="G463">
        <v>39</v>
      </c>
      <c r="H463">
        <v>45</v>
      </c>
      <c r="I463" s="2">
        <v>0</v>
      </c>
      <c r="J463" s="2">
        <f>AVERAGE(Table112[[#This Row],[Estimated costs 1]:[Estimated costs 20]])</f>
        <v>0</v>
      </c>
      <c r="K463" s="2" t="e">
        <f>(Table112[[#This Row],[Mean]]-Table112[[#This Row],[Actual cost]])/Table112[[#This Row],[Actual cost]]*100</f>
        <v>#DIV/0!</v>
      </c>
      <c r="L463" s="2">
        <f>_xlfn.STDEV.P(Table112[[#This Row],[Estimated costs 1]:[Estimated costs 20]])</f>
        <v>0</v>
      </c>
      <c r="M463" s="2" t="e">
        <f>Table112[[#This Row],[Dev]]/Table112[[#This Row],[Mean]]*100</f>
        <v>#DIV/0!</v>
      </c>
      <c r="N463" s="2">
        <f>Table112[[#This Row],[Estimated costs 1]]-Table112[[#This Row],[Actual cost]]</f>
        <v>0</v>
      </c>
      <c r="O463" s="2" t="e">
        <f>Table112[[#This Row],[Diff 1]]/Table112[[#This Row],[Actual cost]]*100</f>
        <v>#DIV/0!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</row>
    <row r="464" spans="1:35" hidden="1" x14ac:dyDescent="0.3">
      <c r="A464" t="s">
        <v>484</v>
      </c>
      <c r="B464">
        <v>462</v>
      </c>
      <c r="C464" t="str">
        <f>LEFT(Table112[[#This Row],[Contingency id]])</f>
        <v>B</v>
      </c>
      <c r="D464" s="1">
        <v>0</v>
      </c>
      <c r="E464">
        <v>1</v>
      </c>
      <c r="F464">
        <v>45</v>
      </c>
      <c r="G464">
        <v>37</v>
      </c>
      <c r="H464">
        <v>45</v>
      </c>
      <c r="I464" s="2">
        <v>0</v>
      </c>
      <c r="J464" s="2">
        <f>AVERAGE(Table112[[#This Row],[Estimated costs 1]:[Estimated costs 20]])</f>
        <v>0</v>
      </c>
      <c r="K464" s="2" t="e">
        <f>(Table112[[#This Row],[Mean]]-Table112[[#This Row],[Actual cost]])/Table112[[#This Row],[Actual cost]]*100</f>
        <v>#DIV/0!</v>
      </c>
      <c r="L464" s="2">
        <f>_xlfn.STDEV.P(Table112[[#This Row],[Estimated costs 1]:[Estimated costs 20]])</f>
        <v>0</v>
      </c>
      <c r="M464" s="2" t="e">
        <f>Table112[[#This Row],[Dev]]/Table112[[#This Row],[Mean]]*100</f>
        <v>#DIV/0!</v>
      </c>
      <c r="N464" s="2">
        <f>Table112[[#This Row],[Estimated costs 1]]-Table112[[#This Row],[Actual cost]]</f>
        <v>0</v>
      </c>
      <c r="O464" s="2" t="e">
        <f>Table112[[#This Row],[Diff 1]]/Table112[[#This Row],[Actual cost]]*100</f>
        <v>#DIV/0!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</row>
    <row r="465" spans="1:35" hidden="1" x14ac:dyDescent="0.3">
      <c r="A465" t="s">
        <v>485</v>
      </c>
      <c r="B465">
        <v>463</v>
      </c>
      <c r="C465" t="str">
        <f>LEFT(Table112[[#This Row],[Contingency id]])</f>
        <v>B</v>
      </c>
      <c r="D465" s="1">
        <v>0</v>
      </c>
      <c r="E465">
        <v>1</v>
      </c>
      <c r="F465">
        <v>45</v>
      </c>
      <c r="G465">
        <v>39</v>
      </c>
      <c r="H465">
        <v>45</v>
      </c>
      <c r="I465" s="2">
        <v>0</v>
      </c>
      <c r="J465" s="2">
        <f>AVERAGE(Table112[[#This Row],[Estimated costs 1]:[Estimated costs 20]])</f>
        <v>0</v>
      </c>
      <c r="K465" s="2" t="e">
        <f>(Table112[[#This Row],[Mean]]-Table112[[#This Row],[Actual cost]])/Table112[[#This Row],[Actual cost]]*100</f>
        <v>#DIV/0!</v>
      </c>
      <c r="L465" s="2">
        <f>_xlfn.STDEV.P(Table112[[#This Row],[Estimated costs 1]:[Estimated costs 20]])</f>
        <v>0</v>
      </c>
      <c r="M465" s="2" t="e">
        <f>Table112[[#This Row],[Dev]]/Table112[[#This Row],[Mean]]*100</f>
        <v>#DIV/0!</v>
      </c>
      <c r="N465" s="2">
        <f>Table112[[#This Row],[Estimated costs 1]]-Table112[[#This Row],[Actual cost]]</f>
        <v>0</v>
      </c>
      <c r="O465" s="2" t="e">
        <f>Table112[[#This Row],[Diff 1]]/Table112[[#This Row],[Actual cost]]*100</f>
        <v>#DIV/0!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</row>
    <row r="466" spans="1:35" hidden="1" x14ac:dyDescent="0.3">
      <c r="A466" t="s">
        <v>486</v>
      </c>
      <c r="B466">
        <v>464</v>
      </c>
      <c r="C466" t="str">
        <f>LEFT(Table112[[#This Row],[Contingency id]])</f>
        <v>B</v>
      </c>
      <c r="D466" s="1">
        <v>0</v>
      </c>
      <c r="E466">
        <v>1</v>
      </c>
      <c r="F466">
        <v>20</v>
      </c>
      <c r="G466">
        <v>18</v>
      </c>
      <c r="H466">
        <v>20</v>
      </c>
      <c r="I466" s="2">
        <v>0</v>
      </c>
      <c r="J466" s="2">
        <f>AVERAGE(Table112[[#This Row],[Estimated costs 1]:[Estimated costs 20]])</f>
        <v>0</v>
      </c>
      <c r="K466" s="2" t="e">
        <f>(Table112[[#This Row],[Mean]]-Table112[[#This Row],[Actual cost]])/Table112[[#This Row],[Actual cost]]*100</f>
        <v>#DIV/0!</v>
      </c>
      <c r="L466" s="2">
        <f>_xlfn.STDEV.P(Table112[[#This Row],[Estimated costs 1]:[Estimated costs 20]])</f>
        <v>0</v>
      </c>
      <c r="M466" s="2" t="e">
        <f>Table112[[#This Row],[Dev]]/Table112[[#This Row],[Mean]]*100</f>
        <v>#DIV/0!</v>
      </c>
      <c r="N466" s="2">
        <f>Table112[[#This Row],[Estimated costs 1]]-Table112[[#This Row],[Actual cost]]</f>
        <v>0</v>
      </c>
      <c r="O466" s="2" t="e">
        <f>Table112[[#This Row],[Diff 1]]/Table112[[#This Row],[Actual cost]]*100</f>
        <v>#DIV/0!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</row>
    <row r="467" spans="1:35" hidden="1" x14ac:dyDescent="0.3">
      <c r="A467" t="s">
        <v>487</v>
      </c>
      <c r="B467">
        <v>465</v>
      </c>
      <c r="C467" t="str">
        <f>LEFT(Table112[[#This Row],[Contingency id]])</f>
        <v>B</v>
      </c>
      <c r="D467" s="1">
        <v>0</v>
      </c>
      <c r="E467">
        <v>1</v>
      </c>
      <c r="F467">
        <v>20</v>
      </c>
      <c r="G467">
        <v>17</v>
      </c>
      <c r="H467">
        <v>20</v>
      </c>
      <c r="I467" s="2">
        <v>0</v>
      </c>
      <c r="J467" s="2">
        <f>AVERAGE(Table112[[#This Row],[Estimated costs 1]:[Estimated costs 20]])</f>
        <v>0</v>
      </c>
      <c r="K467" s="2" t="e">
        <f>(Table112[[#This Row],[Mean]]-Table112[[#This Row],[Actual cost]])/Table112[[#This Row],[Actual cost]]*100</f>
        <v>#DIV/0!</v>
      </c>
      <c r="L467" s="2">
        <f>_xlfn.STDEV.P(Table112[[#This Row],[Estimated costs 1]:[Estimated costs 20]])</f>
        <v>0</v>
      </c>
      <c r="M467" s="2" t="e">
        <f>Table112[[#This Row],[Dev]]/Table112[[#This Row],[Mean]]*100</f>
        <v>#DIV/0!</v>
      </c>
      <c r="N467" s="2">
        <f>Table112[[#This Row],[Estimated costs 1]]-Table112[[#This Row],[Actual cost]]</f>
        <v>0</v>
      </c>
      <c r="O467" s="2" t="e">
        <f>Table112[[#This Row],[Diff 1]]/Table112[[#This Row],[Actual cost]]*100</f>
        <v>#DIV/0!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</row>
    <row r="468" spans="1:35" hidden="1" x14ac:dyDescent="0.3">
      <c r="A468" t="s">
        <v>488</v>
      </c>
      <c r="B468">
        <v>466</v>
      </c>
      <c r="C468" t="str">
        <f>LEFT(Table112[[#This Row],[Contingency id]])</f>
        <v>B</v>
      </c>
      <c r="D468" s="1">
        <v>0</v>
      </c>
      <c r="E468">
        <v>1</v>
      </c>
      <c r="F468">
        <v>20</v>
      </c>
      <c r="G468">
        <v>18</v>
      </c>
      <c r="H468">
        <v>20</v>
      </c>
      <c r="I468" s="2">
        <v>0</v>
      </c>
      <c r="J468" s="2">
        <f>AVERAGE(Table112[[#This Row],[Estimated costs 1]:[Estimated costs 20]])</f>
        <v>0</v>
      </c>
      <c r="K468" s="2" t="e">
        <f>(Table112[[#This Row],[Mean]]-Table112[[#This Row],[Actual cost]])/Table112[[#This Row],[Actual cost]]*100</f>
        <v>#DIV/0!</v>
      </c>
      <c r="L468" s="2">
        <f>_xlfn.STDEV.P(Table112[[#This Row],[Estimated costs 1]:[Estimated costs 20]])</f>
        <v>0</v>
      </c>
      <c r="M468" s="2" t="e">
        <f>Table112[[#This Row],[Dev]]/Table112[[#This Row],[Mean]]*100</f>
        <v>#DIV/0!</v>
      </c>
      <c r="N468" s="2">
        <f>Table112[[#This Row],[Estimated costs 1]]-Table112[[#This Row],[Actual cost]]</f>
        <v>0</v>
      </c>
      <c r="O468" s="2" t="e">
        <f>Table112[[#This Row],[Diff 1]]/Table112[[#This Row],[Actual cost]]*100</f>
        <v>#DIV/0!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</row>
    <row r="469" spans="1:35" hidden="1" x14ac:dyDescent="0.3">
      <c r="A469" t="s">
        <v>489</v>
      </c>
      <c r="B469">
        <v>467</v>
      </c>
      <c r="C469" t="str">
        <f>LEFT(Table112[[#This Row],[Contingency id]])</f>
        <v>B</v>
      </c>
      <c r="D469" s="1">
        <v>0</v>
      </c>
      <c r="E469">
        <v>1</v>
      </c>
      <c r="F469">
        <v>20</v>
      </c>
      <c r="G469">
        <v>19</v>
      </c>
      <c r="H469">
        <v>20</v>
      </c>
      <c r="I469" s="2">
        <v>0</v>
      </c>
      <c r="J469" s="2">
        <f>AVERAGE(Table112[[#This Row],[Estimated costs 1]:[Estimated costs 20]])</f>
        <v>0</v>
      </c>
      <c r="K469" s="2" t="e">
        <f>(Table112[[#This Row],[Mean]]-Table112[[#This Row],[Actual cost]])/Table112[[#This Row],[Actual cost]]*100</f>
        <v>#DIV/0!</v>
      </c>
      <c r="L469" s="2">
        <f>_xlfn.STDEV.P(Table112[[#This Row],[Estimated costs 1]:[Estimated costs 20]])</f>
        <v>0</v>
      </c>
      <c r="M469" s="2" t="e">
        <f>Table112[[#This Row],[Dev]]/Table112[[#This Row],[Mean]]*100</f>
        <v>#DIV/0!</v>
      </c>
      <c r="N469" s="2">
        <f>Table112[[#This Row],[Estimated costs 1]]-Table112[[#This Row],[Actual cost]]</f>
        <v>0</v>
      </c>
      <c r="O469" s="2" t="e">
        <f>Table112[[#This Row],[Diff 1]]/Table112[[#This Row],[Actual cost]]*100</f>
        <v>#DIV/0!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</row>
    <row r="470" spans="1:35" hidden="1" x14ac:dyDescent="0.3">
      <c r="A470" t="s">
        <v>490</v>
      </c>
      <c r="B470">
        <v>468</v>
      </c>
      <c r="C470" t="str">
        <f>LEFT(Table112[[#This Row],[Contingency id]])</f>
        <v>B</v>
      </c>
      <c r="D470" s="1">
        <v>0</v>
      </c>
      <c r="E470">
        <v>1</v>
      </c>
      <c r="F470">
        <v>20</v>
      </c>
      <c r="G470">
        <v>18</v>
      </c>
      <c r="H470">
        <v>20</v>
      </c>
      <c r="I470" s="2">
        <v>0</v>
      </c>
      <c r="J470" s="2">
        <f>AVERAGE(Table112[[#This Row],[Estimated costs 1]:[Estimated costs 20]])</f>
        <v>0</v>
      </c>
      <c r="K470" s="2" t="e">
        <f>(Table112[[#This Row],[Mean]]-Table112[[#This Row],[Actual cost]])/Table112[[#This Row],[Actual cost]]*100</f>
        <v>#DIV/0!</v>
      </c>
      <c r="L470" s="2">
        <f>_xlfn.STDEV.P(Table112[[#This Row],[Estimated costs 1]:[Estimated costs 20]])</f>
        <v>0</v>
      </c>
      <c r="M470" s="2" t="e">
        <f>Table112[[#This Row],[Dev]]/Table112[[#This Row],[Mean]]*100</f>
        <v>#DIV/0!</v>
      </c>
      <c r="N470" s="2">
        <f>Table112[[#This Row],[Estimated costs 1]]-Table112[[#This Row],[Actual cost]]</f>
        <v>0</v>
      </c>
      <c r="O470" s="2" t="e">
        <f>Table112[[#This Row],[Diff 1]]/Table112[[#This Row],[Actual cost]]*100</f>
        <v>#DIV/0!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</row>
    <row r="471" spans="1:35" hidden="1" x14ac:dyDescent="0.3">
      <c r="A471" t="s">
        <v>491</v>
      </c>
      <c r="B471">
        <v>469</v>
      </c>
      <c r="C471" t="str">
        <f>LEFT(Table112[[#This Row],[Contingency id]])</f>
        <v>B</v>
      </c>
      <c r="D471" s="1">
        <v>0</v>
      </c>
      <c r="E471">
        <v>1</v>
      </c>
      <c r="F471">
        <v>20</v>
      </c>
      <c r="G471">
        <v>18</v>
      </c>
      <c r="H471">
        <v>20</v>
      </c>
      <c r="I471" s="2">
        <v>0</v>
      </c>
      <c r="J471" s="2">
        <f>AVERAGE(Table112[[#This Row],[Estimated costs 1]:[Estimated costs 20]])</f>
        <v>0</v>
      </c>
      <c r="K471" s="2" t="e">
        <f>(Table112[[#This Row],[Mean]]-Table112[[#This Row],[Actual cost]])/Table112[[#This Row],[Actual cost]]*100</f>
        <v>#DIV/0!</v>
      </c>
      <c r="L471" s="2">
        <f>_xlfn.STDEV.P(Table112[[#This Row],[Estimated costs 1]:[Estimated costs 20]])</f>
        <v>0</v>
      </c>
      <c r="M471" s="2" t="e">
        <f>Table112[[#This Row],[Dev]]/Table112[[#This Row],[Mean]]*100</f>
        <v>#DIV/0!</v>
      </c>
      <c r="N471" s="2">
        <f>Table112[[#This Row],[Estimated costs 1]]-Table112[[#This Row],[Actual cost]]</f>
        <v>0</v>
      </c>
      <c r="O471" s="2" t="e">
        <f>Table112[[#This Row],[Diff 1]]/Table112[[#This Row],[Actual cost]]*100</f>
        <v>#DIV/0!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</row>
    <row r="472" spans="1:35" hidden="1" x14ac:dyDescent="0.3">
      <c r="A472" t="s">
        <v>492</v>
      </c>
      <c r="B472">
        <v>470</v>
      </c>
      <c r="C472" t="str">
        <f>LEFT(Table112[[#This Row],[Contingency id]])</f>
        <v>B</v>
      </c>
      <c r="D472" s="1">
        <v>0</v>
      </c>
      <c r="E472">
        <v>1</v>
      </c>
      <c r="F472">
        <v>20</v>
      </c>
      <c r="G472">
        <v>18</v>
      </c>
      <c r="H472">
        <v>20</v>
      </c>
      <c r="I472" s="2">
        <v>0</v>
      </c>
      <c r="J472" s="2">
        <f>AVERAGE(Table112[[#This Row],[Estimated costs 1]:[Estimated costs 20]])</f>
        <v>0</v>
      </c>
      <c r="K472" s="2" t="e">
        <f>(Table112[[#This Row],[Mean]]-Table112[[#This Row],[Actual cost]])/Table112[[#This Row],[Actual cost]]*100</f>
        <v>#DIV/0!</v>
      </c>
      <c r="L472" s="2">
        <f>_xlfn.STDEV.P(Table112[[#This Row],[Estimated costs 1]:[Estimated costs 20]])</f>
        <v>0</v>
      </c>
      <c r="M472" s="2" t="e">
        <f>Table112[[#This Row],[Dev]]/Table112[[#This Row],[Mean]]*100</f>
        <v>#DIV/0!</v>
      </c>
      <c r="N472" s="2">
        <f>Table112[[#This Row],[Estimated costs 1]]-Table112[[#This Row],[Actual cost]]</f>
        <v>0</v>
      </c>
      <c r="O472" s="2" t="e">
        <f>Table112[[#This Row],[Diff 1]]/Table112[[#This Row],[Actual cost]]*100</f>
        <v>#DIV/0!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</row>
    <row r="473" spans="1:35" hidden="1" x14ac:dyDescent="0.3">
      <c r="A473" t="s">
        <v>493</v>
      </c>
      <c r="B473">
        <v>471</v>
      </c>
      <c r="C473" t="str">
        <f>LEFT(Table112[[#This Row],[Contingency id]])</f>
        <v>B</v>
      </c>
      <c r="D473" s="1">
        <v>0</v>
      </c>
      <c r="E473">
        <v>1</v>
      </c>
      <c r="F473">
        <v>20</v>
      </c>
      <c r="G473">
        <v>19</v>
      </c>
      <c r="H473">
        <v>20</v>
      </c>
      <c r="I473" s="2">
        <v>0</v>
      </c>
      <c r="J473" s="2">
        <f>AVERAGE(Table112[[#This Row],[Estimated costs 1]:[Estimated costs 20]])</f>
        <v>0</v>
      </c>
      <c r="K473" s="2" t="e">
        <f>(Table112[[#This Row],[Mean]]-Table112[[#This Row],[Actual cost]])/Table112[[#This Row],[Actual cost]]*100</f>
        <v>#DIV/0!</v>
      </c>
      <c r="L473" s="2">
        <f>_xlfn.STDEV.P(Table112[[#This Row],[Estimated costs 1]:[Estimated costs 20]])</f>
        <v>0</v>
      </c>
      <c r="M473" s="2" t="e">
        <f>Table112[[#This Row],[Dev]]/Table112[[#This Row],[Mean]]*100</f>
        <v>#DIV/0!</v>
      </c>
      <c r="N473" s="2">
        <f>Table112[[#This Row],[Estimated costs 1]]-Table112[[#This Row],[Actual cost]]</f>
        <v>0</v>
      </c>
      <c r="O473" s="2" t="e">
        <f>Table112[[#This Row],[Diff 1]]/Table112[[#This Row],[Actual cost]]*100</f>
        <v>#DIV/0!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</row>
    <row r="474" spans="1:35" hidden="1" x14ac:dyDescent="0.3">
      <c r="A474" t="s">
        <v>494</v>
      </c>
      <c r="B474">
        <v>472</v>
      </c>
      <c r="C474" t="str">
        <f>LEFT(Table112[[#This Row],[Contingency id]])</f>
        <v>B</v>
      </c>
      <c r="D474" s="1">
        <v>0</v>
      </c>
      <c r="E474">
        <v>1</v>
      </c>
      <c r="F474">
        <v>20</v>
      </c>
      <c r="G474">
        <v>18</v>
      </c>
      <c r="H474">
        <v>20</v>
      </c>
      <c r="I474" s="2">
        <v>0</v>
      </c>
      <c r="J474" s="2">
        <f>AVERAGE(Table112[[#This Row],[Estimated costs 1]:[Estimated costs 20]])</f>
        <v>0</v>
      </c>
      <c r="K474" s="2" t="e">
        <f>(Table112[[#This Row],[Mean]]-Table112[[#This Row],[Actual cost]])/Table112[[#This Row],[Actual cost]]*100</f>
        <v>#DIV/0!</v>
      </c>
      <c r="L474" s="2">
        <f>_xlfn.STDEV.P(Table112[[#This Row],[Estimated costs 1]:[Estimated costs 20]])</f>
        <v>0</v>
      </c>
      <c r="M474" s="2" t="e">
        <f>Table112[[#This Row],[Dev]]/Table112[[#This Row],[Mean]]*100</f>
        <v>#DIV/0!</v>
      </c>
      <c r="N474" s="2">
        <f>Table112[[#This Row],[Estimated costs 1]]-Table112[[#This Row],[Actual cost]]</f>
        <v>0</v>
      </c>
      <c r="O474" s="2" t="e">
        <f>Table112[[#This Row],[Diff 1]]/Table112[[#This Row],[Actual cost]]*100</f>
        <v>#DIV/0!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</row>
    <row r="475" spans="1:35" hidden="1" x14ac:dyDescent="0.3">
      <c r="A475" t="s">
        <v>495</v>
      </c>
      <c r="B475">
        <v>473</v>
      </c>
      <c r="C475" t="str">
        <f>LEFT(Table112[[#This Row],[Contingency id]])</f>
        <v>B</v>
      </c>
      <c r="D475" s="1">
        <v>0</v>
      </c>
      <c r="E475">
        <v>1</v>
      </c>
      <c r="F475">
        <v>20</v>
      </c>
      <c r="G475">
        <v>18</v>
      </c>
      <c r="H475">
        <v>20</v>
      </c>
      <c r="I475" s="2">
        <v>0</v>
      </c>
      <c r="J475" s="2">
        <f>AVERAGE(Table112[[#This Row],[Estimated costs 1]:[Estimated costs 20]])</f>
        <v>0</v>
      </c>
      <c r="K475" s="2" t="e">
        <f>(Table112[[#This Row],[Mean]]-Table112[[#This Row],[Actual cost]])/Table112[[#This Row],[Actual cost]]*100</f>
        <v>#DIV/0!</v>
      </c>
      <c r="L475" s="2">
        <f>_xlfn.STDEV.P(Table112[[#This Row],[Estimated costs 1]:[Estimated costs 20]])</f>
        <v>0</v>
      </c>
      <c r="M475" s="2" t="e">
        <f>Table112[[#This Row],[Dev]]/Table112[[#This Row],[Mean]]*100</f>
        <v>#DIV/0!</v>
      </c>
      <c r="N475" s="2">
        <f>Table112[[#This Row],[Estimated costs 1]]-Table112[[#This Row],[Actual cost]]</f>
        <v>0</v>
      </c>
      <c r="O475" s="2" t="e">
        <f>Table112[[#This Row],[Diff 1]]/Table112[[#This Row],[Actual cost]]*100</f>
        <v>#DIV/0!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</row>
    <row r="476" spans="1:35" hidden="1" x14ac:dyDescent="0.3">
      <c r="A476" t="s">
        <v>496</v>
      </c>
      <c r="B476">
        <v>474</v>
      </c>
      <c r="C476" t="str">
        <f>LEFT(Table112[[#This Row],[Contingency id]])</f>
        <v>B</v>
      </c>
      <c r="D476" s="1">
        <v>0</v>
      </c>
      <c r="E476">
        <v>1</v>
      </c>
      <c r="F476">
        <v>142</v>
      </c>
      <c r="G476">
        <v>89</v>
      </c>
      <c r="H476">
        <v>142</v>
      </c>
      <c r="I476" s="2">
        <v>0</v>
      </c>
      <c r="J476" s="2">
        <f>AVERAGE(Table112[[#This Row],[Estimated costs 1]:[Estimated costs 20]])</f>
        <v>0</v>
      </c>
      <c r="K476" s="2" t="e">
        <f>(Table112[[#This Row],[Mean]]-Table112[[#This Row],[Actual cost]])/Table112[[#This Row],[Actual cost]]*100</f>
        <v>#DIV/0!</v>
      </c>
      <c r="L476" s="2">
        <f>_xlfn.STDEV.P(Table112[[#This Row],[Estimated costs 1]:[Estimated costs 20]])</f>
        <v>0</v>
      </c>
      <c r="M476" s="2" t="e">
        <f>Table112[[#This Row],[Dev]]/Table112[[#This Row],[Mean]]*100</f>
        <v>#DIV/0!</v>
      </c>
      <c r="N476" s="2">
        <f>Table112[[#This Row],[Estimated costs 1]]-Table112[[#This Row],[Actual cost]]</f>
        <v>0</v>
      </c>
      <c r="O476" s="2" t="e">
        <f>Table112[[#This Row],[Diff 1]]/Table112[[#This Row],[Actual cost]]*100</f>
        <v>#DIV/0!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</row>
    <row r="477" spans="1:35" hidden="1" x14ac:dyDescent="0.3">
      <c r="A477" t="s">
        <v>497</v>
      </c>
      <c r="B477">
        <v>475</v>
      </c>
      <c r="C477" t="str">
        <f>LEFT(Table112[[#This Row],[Contingency id]])</f>
        <v>B</v>
      </c>
      <c r="D477" s="1">
        <v>0</v>
      </c>
      <c r="E477">
        <v>1</v>
      </c>
      <c r="F477">
        <v>159</v>
      </c>
      <c r="G477">
        <v>87</v>
      </c>
      <c r="H477">
        <v>159</v>
      </c>
      <c r="I477" s="2">
        <v>0</v>
      </c>
      <c r="J477" s="2">
        <f>AVERAGE(Table112[[#This Row],[Estimated costs 1]:[Estimated costs 20]])</f>
        <v>0</v>
      </c>
      <c r="K477" s="2" t="e">
        <f>(Table112[[#This Row],[Mean]]-Table112[[#This Row],[Actual cost]])/Table112[[#This Row],[Actual cost]]*100</f>
        <v>#DIV/0!</v>
      </c>
      <c r="L477" s="2">
        <f>_xlfn.STDEV.P(Table112[[#This Row],[Estimated costs 1]:[Estimated costs 20]])</f>
        <v>0</v>
      </c>
      <c r="M477" s="2" t="e">
        <f>Table112[[#This Row],[Dev]]/Table112[[#This Row],[Mean]]*100</f>
        <v>#DIV/0!</v>
      </c>
      <c r="N477" s="2">
        <f>Table112[[#This Row],[Estimated costs 1]]-Table112[[#This Row],[Actual cost]]</f>
        <v>0</v>
      </c>
      <c r="O477" s="2" t="e">
        <f>Table112[[#This Row],[Diff 1]]/Table112[[#This Row],[Actual cost]]*100</f>
        <v>#DIV/0!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</row>
    <row r="478" spans="1:35" hidden="1" x14ac:dyDescent="0.3">
      <c r="A478" t="s">
        <v>498</v>
      </c>
      <c r="B478">
        <v>476</v>
      </c>
      <c r="C478" t="str">
        <f>LEFT(Table112[[#This Row],[Contingency id]])</f>
        <v>B</v>
      </c>
      <c r="D478" s="1">
        <v>0</v>
      </c>
      <c r="E478">
        <v>1</v>
      </c>
      <c r="F478">
        <v>142</v>
      </c>
      <c r="G478">
        <v>90</v>
      </c>
      <c r="H478">
        <v>142</v>
      </c>
      <c r="I478" s="2">
        <v>0</v>
      </c>
      <c r="J478" s="2">
        <f>AVERAGE(Table112[[#This Row],[Estimated costs 1]:[Estimated costs 20]])</f>
        <v>0</v>
      </c>
      <c r="K478" s="2" t="e">
        <f>(Table112[[#This Row],[Mean]]-Table112[[#This Row],[Actual cost]])/Table112[[#This Row],[Actual cost]]*100</f>
        <v>#DIV/0!</v>
      </c>
      <c r="L478" s="2">
        <f>_xlfn.STDEV.P(Table112[[#This Row],[Estimated costs 1]:[Estimated costs 20]])</f>
        <v>0</v>
      </c>
      <c r="M478" s="2" t="e">
        <f>Table112[[#This Row],[Dev]]/Table112[[#This Row],[Mean]]*100</f>
        <v>#DIV/0!</v>
      </c>
      <c r="N478" s="2">
        <f>Table112[[#This Row],[Estimated costs 1]]-Table112[[#This Row],[Actual cost]]</f>
        <v>0</v>
      </c>
      <c r="O478" s="2" t="e">
        <f>Table112[[#This Row],[Diff 1]]/Table112[[#This Row],[Actual cost]]*100</f>
        <v>#DIV/0!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</row>
    <row r="479" spans="1:35" hidden="1" x14ac:dyDescent="0.3">
      <c r="A479" t="s">
        <v>499</v>
      </c>
      <c r="B479">
        <v>477</v>
      </c>
      <c r="C479" t="str">
        <f>LEFT(Table112[[#This Row],[Contingency id]])</f>
        <v>B</v>
      </c>
      <c r="D479" s="1">
        <v>0</v>
      </c>
      <c r="E479">
        <v>1</v>
      </c>
      <c r="F479">
        <v>159</v>
      </c>
      <c r="G479">
        <v>90</v>
      </c>
      <c r="H479">
        <v>159</v>
      </c>
      <c r="I479" s="2">
        <v>0</v>
      </c>
      <c r="J479" s="2">
        <f>AVERAGE(Table112[[#This Row],[Estimated costs 1]:[Estimated costs 20]])</f>
        <v>0</v>
      </c>
      <c r="K479" s="2" t="e">
        <f>(Table112[[#This Row],[Mean]]-Table112[[#This Row],[Actual cost]])/Table112[[#This Row],[Actual cost]]*100</f>
        <v>#DIV/0!</v>
      </c>
      <c r="L479" s="2">
        <f>_xlfn.STDEV.P(Table112[[#This Row],[Estimated costs 1]:[Estimated costs 20]])</f>
        <v>0</v>
      </c>
      <c r="M479" s="2" t="e">
        <f>Table112[[#This Row],[Dev]]/Table112[[#This Row],[Mean]]*100</f>
        <v>#DIV/0!</v>
      </c>
      <c r="N479" s="2">
        <f>Table112[[#This Row],[Estimated costs 1]]-Table112[[#This Row],[Actual cost]]</f>
        <v>0</v>
      </c>
      <c r="O479" s="2" t="e">
        <f>Table112[[#This Row],[Diff 1]]/Table112[[#This Row],[Actual cost]]*100</f>
        <v>#DIV/0!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</row>
    <row r="480" spans="1:35" hidden="1" x14ac:dyDescent="0.3">
      <c r="A480" t="s">
        <v>500</v>
      </c>
      <c r="B480">
        <v>478</v>
      </c>
      <c r="C480" t="str">
        <f>LEFT(Table112[[#This Row],[Contingency id]])</f>
        <v>B</v>
      </c>
      <c r="D480" s="1">
        <v>0</v>
      </c>
      <c r="E480">
        <v>1</v>
      </c>
      <c r="F480">
        <v>159</v>
      </c>
      <c r="G480">
        <v>89</v>
      </c>
      <c r="H480">
        <v>159</v>
      </c>
      <c r="I480" s="2">
        <v>0</v>
      </c>
      <c r="J480" s="2">
        <f>AVERAGE(Table112[[#This Row],[Estimated costs 1]:[Estimated costs 20]])</f>
        <v>0</v>
      </c>
      <c r="K480" s="2" t="e">
        <f>(Table112[[#This Row],[Mean]]-Table112[[#This Row],[Actual cost]])/Table112[[#This Row],[Actual cost]]*100</f>
        <v>#DIV/0!</v>
      </c>
      <c r="L480" s="2">
        <f>_xlfn.STDEV.P(Table112[[#This Row],[Estimated costs 1]:[Estimated costs 20]])</f>
        <v>0</v>
      </c>
      <c r="M480" s="2" t="e">
        <f>Table112[[#This Row],[Dev]]/Table112[[#This Row],[Mean]]*100</f>
        <v>#DIV/0!</v>
      </c>
      <c r="N480" s="2">
        <f>Table112[[#This Row],[Estimated costs 1]]-Table112[[#This Row],[Actual cost]]</f>
        <v>0</v>
      </c>
      <c r="O480" s="2" t="e">
        <f>Table112[[#This Row],[Diff 1]]/Table112[[#This Row],[Actual cost]]*100</f>
        <v>#DIV/0!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</row>
    <row r="481" spans="1:35" hidden="1" x14ac:dyDescent="0.3">
      <c r="A481" t="s">
        <v>501</v>
      </c>
      <c r="B481">
        <v>479</v>
      </c>
      <c r="C481" t="str">
        <f>LEFT(Table112[[#This Row],[Contingency id]])</f>
        <v>B</v>
      </c>
      <c r="D481" s="1">
        <v>0</v>
      </c>
      <c r="E481">
        <v>1</v>
      </c>
      <c r="F481">
        <v>159</v>
      </c>
      <c r="G481">
        <v>82</v>
      </c>
      <c r="H481">
        <v>159</v>
      </c>
      <c r="I481" s="2">
        <v>0</v>
      </c>
      <c r="J481" s="2">
        <f>AVERAGE(Table112[[#This Row],[Estimated costs 1]:[Estimated costs 20]])</f>
        <v>0</v>
      </c>
      <c r="K481" s="2" t="e">
        <f>(Table112[[#This Row],[Mean]]-Table112[[#This Row],[Actual cost]])/Table112[[#This Row],[Actual cost]]*100</f>
        <v>#DIV/0!</v>
      </c>
      <c r="L481" s="2">
        <f>_xlfn.STDEV.P(Table112[[#This Row],[Estimated costs 1]:[Estimated costs 20]])</f>
        <v>0</v>
      </c>
      <c r="M481" s="2" t="e">
        <f>Table112[[#This Row],[Dev]]/Table112[[#This Row],[Mean]]*100</f>
        <v>#DIV/0!</v>
      </c>
      <c r="N481" s="2">
        <f>Table112[[#This Row],[Estimated costs 1]]-Table112[[#This Row],[Actual cost]]</f>
        <v>0</v>
      </c>
      <c r="O481" s="2" t="e">
        <f>Table112[[#This Row],[Diff 1]]/Table112[[#This Row],[Actual cost]]*100</f>
        <v>#DIV/0!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</row>
    <row r="482" spans="1:35" hidden="1" x14ac:dyDescent="0.3">
      <c r="A482" t="s">
        <v>502</v>
      </c>
      <c r="B482">
        <v>480</v>
      </c>
      <c r="C482" t="str">
        <f>LEFT(Table112[[#This Row],[Contingency id]])</f>
        <v>B</v>
      </c>
      <c r="D482" s="1">
        <v>0</v>
      </c>
      <c r="E482">
        <v>1</v>
      </c>
      <c r="F482">
        <v>142</v>
      </c>
      <c r="G482">
        <v>85</v>
      </c>
      <c r="H482">
        <v>142</v>
      </c>
      <c r="I482" s="2">
        <v>0</v>
      </c>
      <c r="J482" s="2">
        <f>AVERAGE(Table112[[#This Row],[Estimated costs 1]:[Estimated costs 20]])</f>
        <v>0</v>
      </c>
      <c r="K482" s="2" t="e">
        <f>(Table112[[#This Row],[Mean]]-Table112[[#This Row],[Actual cost]])/Table112[[#This Row],[Actual cost]]*100</f>
        <v>#DIV/0!</v>
      </c>
      <c r="L482" s="2">
        <f>_xlfn.STDEV.P(Table112[[#This Row],[Estimated costs 1]:[Estimated costs 20]])</f>
        <v>0</v>
      </c>
      <c r="M482" s="2" t="e">
        <f>Table112[[#This Row],[Dev]]/Table112[[#This Row],[Mean]]*100</f>
        <v>#DIV/0!</v>
      </c>
      <c r="N482" s="2">
        <f>Table112[[#This Row],[Estimated costs 1]]-Table112[[#This Row],[Actual cost]]</f>
        <v>0</v>
      </c>
      <c r="O482" s="2" t="e">
        <f>Table112[[#This Row],[Diff 1]]/Table112[[#This Row],[Actual cost]]*100</f>
        <v>#DIV/0!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</row>
    <row r="483" spans="1:35" hidden="1" x14ac:dyDescent="0.3">
      <c r="A483" t="s">
        <v>503</v>
      </c>
      <c r="B483">
        <v>481</v>
      </c>
      <c r="C483" t="str">
        <f>LEFT(Table112[[#This Row],[Contingency id]])</f>
        <v>B</v>
      </c>
      <c r="D483" s="1">
        <v>0</v>
      </c>
      <c r="E483">
        <v>1</v>
      </c>
      <c r="F483">
        <v>159</v>
      </c>
      <c r="G483">
        <v>88</v>
      </c>
      <c r="H483">
        <v>159</v>
      </c>
      <c r="I483" s="2">
        <v>0</v>
      </c>
      <c r="J483" s="2">
        <f>AVERAGE(Table112[[#This Row],[Estimated costs 1]:[Estimated costs 20]])</f>
        <v>0</v>
      </c>
      <c r="K483" s="2" t="e">
        <f>(Table112[[#This Row],[Mean]]-Table112[[#This Row],[Actual cost]])/Table112[[#This Row],[Actual cost]]*100</f>
        <v>#DIV/0!</v>
      </c>
      <c r="L483" s="2">
        <f>_xlfn.STDEV.P(Table112[[#This Row],[Estimated costs 1]:[Estimated costs 20]])</f>
        <v>0</v>
      </c>
      <c r="M483" s="2" t="e">
        <f>Table112[[#This Row],[Dev]]/Table112[[#This Row],[Mean]]*100</f>
        <v>#DIV/0!</v>
      </c>
      <c r="N483" s="2">
        <f>Table112[[#This Row],[Estimated costs 1]]-Table112[[#This Row],[Actual cost]]</f>
        <v>0</v>
      </c>
      <c r="O483" s="2" t="e">
        <f>Table112[[#This Row],[Diff 1]]/Table112[[#This Row],[Actual cost]]*100</f>
        <v>#DIV/0!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</row>
    <row r="484" spans="1:35" hidden="1" x14ac:dyDescent="0.3">
      <c r="A484" t="s">
        <v>504</v>
      </c>
      <c r="B484">
        <v>482</v>
      </c>
      <c r="C484" t="str">
        <f>LEFT(Table112[[#This Row],[Contingency id]])</f>
        <v>B</v>
      </c>
      <c r="D484" s="1">
        <v>0</v>
      </c>
      <c r="E484">
        <v>1</v>
      </c>
      <c r="F484">
        <v>70</v>
      </c>
      <c r="G484">
        <v>51</v>
      </c>
      <c r="H484">
        <v>70</v>
      </c>
      <c r="I484" s="2">
        <v>0</v>
      </c>
      <c r="J484" s="2">
        <f>AVERAGE(Table112[[#This Row],[Estimated costs 1]:[Estimated costs 20]])</f>
        <v>0</v>
      </c>
      <c r="K484" s="2" t="e">
        <f>(Table112[[#This Row],[Mean]]-Table112[[#This Row],[Actual cost]])/Table112[[#This Row],[Actual cost]]*100</f>
        <v>#DIV/0!</v>
      </c>
      <c r="L484" s="2">
        <f>_xlfn.STDEV.P(Table112[[#This Row],[Estimated costs 1]:[Estimated costs 20]])</f>
        <v>0</v>
      </c>
      <c r="M484" s="2" t="e">
        <f>Table112[[#This Row],[Dev]]/Table112[[#This Row],[Mean]]*100</f>
        <v>#DIV/0!</v>
      </c>
      <c r="N484" s="2">
        <f>Table112[[#This Row],[Estimated costs 1]]-Table112[[#This Row],[Actual cost]]</f>
        <v>0</v>
      </c>
      <c r="O484" s="2" t="e">
        <f>Table112[[#This Row],[Diff 1]]/Table112[[#This Row],[Actual cost]]*100</f>
        <v>#DIV/0!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</row>
    <row r="485" spans="1:35" hidden="1" x14ac:dyDescent="0.3">
      <c r="A485" t="s">
        <v>505</v>
      </c>
      <c r="B485">
        <v>483</v>
      </c>
      <c r="C485" t="str">
        <f>LEFT(Table112[[#This Row],[Contingency id]])</f>
        <v>B</v>
      </c>
      <c r="D485" s="1">
        <v>0</v>
      </c>
      <c r="E485">
        <v>1</v>
      </c>
      <c r="F485">
        <v>70</v>
      </c>
      <c r="G485">
        <v>55</v>
      </c>
      <c r="H485">
        <v>70</v>
      </c>
      <c r="I485" s="2">
        <v>0</v>
      </c>
      <c r="J485" s="2">
        <f>AVERAGE(Table112[[#This Row],[Estimated costs 1]:[Estimated costs 20]])</f>
        <v>0</v>
      </c>
      <c r="K485" s="2" t="e">
        <f>(Table112[[#This Row],[Mean]]-Table112[[#This Row],[Actual cost]])/Table112[[#This Row],[Actual cost]]*100</f>
        <v>#DIV/0!</v>
      </c>
      <c r="L485" s="2">
        <f>_xlfn.STDEV.P(Table112[[#This Row],[Estimated costs 1]:[Estimated costs 20]])</f>
        <v>0</v>
      </c>
      <c r="M485" s="2" t="e">
        <f>Table112[[#This Row],[Dev]]/Table112[[#This Row],[Mean]]*100</f>
        <v>#DIV/0!</v>
      </c>
      <c r="N485" s="2">
        <f>Table112[[#This Row],[Estimated costs 1]]-Table112[[#This Row],[Actual cost]]</f>
        <v>0</v>
      </c>
      <c r="O485" s="2" t="e">
        <f>Table112[[#This Row],[Diff 1]]/Table112[[#This Row],[Actual cost]]*100</f>
        <v>#DIV/0!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</row>
    <row r="486" spans="1:35" hidden="1" x14ac:dyDescent="0.3">
      <c r="A486" t="s">
        <v>506</v>
      </c>
      <c r="B486">
        <v>484</v>
      </c>
      <c r="C486" t="str">
        <f>LEFT(Table112[[#This Row],[Contingency id]])</f>
        <v>B</v>
      </c>
      <c r="D486" s="1">
        <v>0</v>
      </c>
      <c r="E486">
        <v>1</v>
      </c>
      <c r="F486">
        <v>84</v>
      </c>
      <c r="G486">
        <v>56</v>
      </c>
      <c r="H486">
        <v>84</v>
      </c>
      <c r="I486" s="2">
        <v>0</v>
      </c>
      <c r="J486" s="2">
        <f>AVERAGE(Table112[[#This Row],[Estimated costs 1]:[Estimated costs 20]])</f>
        <v>0</v>
      </c>
      <c r="K486" s="2" t="e">
        <f>(Table112[[#This Row],[Mean]]-Table112[[#This Row],[Actual cost]])/Table112[[#This Row],[Actual cost]]*100</f>
        <v>#DIV/0!</v>
      </c>
      <c r="L486" s="2">
        <f>_xlfn.STDEV.P(Table112[[#This Row],[Estimated costs 1]:[Estimated costs 20]])</f>
        <v>0</v>
      </c>
      <c r="M486" s="2" t="e">
        <f>Table112[[#This Row],[Dev]]/Table112[[#This Row],[Mean]]*100</f>
        <v>#DIV/0!</v>
      </c>
      <c r="N486" s="2">
        <f>Table112[[#This Row],[Estimated costs 1]]-Table112[[#This Row],[Actual cost]]</f>
        <v>0</v>
      </c>
      <c r="O486" s="2" t="e">
        <f>Table112[[#This Row],[Diff 1]]/Table112[[#This Row],[Actual cost]]*100</f>
        <v>#DIV/0!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</row>
    <row r="487" spans="1:35" hidden="1" x14ac:dyDescent="0.3">
      <c r="A487" t="s">
        <v>507</v>
      </c>
      <c r="B487">
        <v>485</v>
      </c>
      <c r="C487" t="str">
        <f>LEFT(Table112[[#This Row],[Contingency id]])</f>
        <v>B</v>
      </c>
      <c r="D487" s="1">
        <v>0</v>
      </c>
      <c r="E487">
        <v>1</v>
      </c>
      <c r="F487">
        <v>70</v>
      </c>
      <c r="G487">
        <v>57</v>
      </c>
      <c r="H487">
        <v>70</v>
      </c>
      <c r="I487" s="2">
        <v>0</v>
      </c>
      <c r="J487" s="2">
        <f>AVERAGE(Table112[[#This Row],[Estimated costs 1]:[Estimated costs 20]])</f>
        <v>0</v>
      </c>
      <c r="K487" s="2" t="e">
        <f>(Table112[[#This Row],[Mean]]-Table112[[#This Row],[Actual cost]])/Table112[[#This Row],[Actual cost]]*100</f>
        <v>#DIV/0!</v>
      </c>
      <c r="L487" s="2">
        <f>_xlfn.STDEV.P(Table112[[#This Row],[Estimated costs 1]:[Estimated costs 20]])</f>
        <v>0</v>
      </c>
      <c r="M487" s="2" t="e">
        <f>Table112[[#This Row],[Dev]]/Table112[[#This Row],[Mean]]*100</f>
        <v>#DIV/0!</v>
      </c>
      <c r="N487" s="2">
        <f>Table112[[#This Row],[Estimated costs 1]]-Table112[[#This Row],[Actual cost]]</f>
        <v>0</v>
      </c>
      <c r="O487" s="2" t="e">
        <f>Table112[[#This Row],[Diff 1]]/Table112[[#This Row],[Actual cost]]*100</f>
        <v>#DIV/0!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</row>
    <row r="488" spans="1:35" hidden="1" x14ac:dyDescent="0.3">
      <c r="A488" t="s">
        <v>508</v>
      </c>
      <c r="B488">
        <v>486</v>
      </c>
      <c r="C488" t="str">
        <f>LEFT(Table112[[#This Row],[Contingency id]])</f>
        <v>B</v>
      </c>
      <c r="D488" s="1">
        <v>0</v>
      </c>
      <c r="E488">
        <v>1</v>
      </c>
      <c r="F488">
        <v>84</v>
      </c>
      <c r="G488">
        <v>64</v>
      </c>
      <c r="H488">
        <v>84</v>
      </c>
      <c r="I488" s="2">
        <v>0</v>
      </c>
      <c r="J488" s="2">
        <f>AVERAGE(Table112[[#This Row],[Estimated costs 1]:[Estimated costs 20]])</f>
        <v>0</v>
      </c>
      <c r="K488" s="2" t="e">
        <f>(Table112[[#This Row],[Mean]]-Table112[[#This Row],[Actual cost]])/Table112[[#This Row],[Actual cost]]*100</f>
        <v>#DIV/0!</v>
      </c>
      <c r="L488" s="2">
        <f>_xlfn.STDEV.P(Table112[[#This Row],[Estimated costs 1]:[Estimated costs 20]])</f>
        <v>0</v>
      </c>
      <c r="M488" s="2" t="e">
        <f>Table112[[#This Row],[Dev]]/Table112[[#This Row],[Mean]]*100</f>
        <v>#DIV/0!</v>
      </c>
      <c r="N488" s="2">
        <f>Table112[[#This Row],[Estimated costs 1]]-Table112[[#This Row],[Actual cost]]</f>
        <v>0</v>
      </c>
      <c r="O488" s="2" t="e">
        <f>Table112[[#This Row],[Diff 1]]/Table112[[#This Row],[Actual cost]]*100</f>
        <v>#DIV/0!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</row>
    <row r="489" spans="1:35" hidden="1" x14ac:dyDescent="0.3">
      <c r="A489" t="s">
        <v>509</v>
      </c>
      <c r="B489">
        <v>487</v>
      </c>
      <c r="C489" t="str">
        <f>LEFT(Table112[[#This Row],[Contingency id]])</f>
        <v>B</v>
      </c>
      <c r="D489" s="1">
        <v>0</v>
      </c>
      <c r="E489">
        <v>1</v>
      </c>
      <c r="F489">
        <v>70</v>
      </c>
      <c r="G489">
        <v>50</v>
      </c>
      <c r="H489">
        <v>70</v>
      </c>
      <c r="I489" s="2">
        <v>0</v>
      </c>
      <c r="J489" s="2">
        <f>AVERAGE(Table112[[#This Row],[Estimated costs 1]:[Estimated costs 20]])</f>
        <v>0</v>
      </c>
      <c r="K489" s="2" t="e">
        <f>(Table112[[#This Row],[Mean]]-Table112[[#This Row],[Actual cost]])/Table112[[#This Row],[Actual cost]]*100</f>
        <v>#DIV/0!</v>
      </c>
      <c r="L489" s="2">
        <f>_xlfn.STDEV.P(Table112[[#This Row],[Estimated costs 1]:[Estimated costs 20]])</f>
        <v>0</v>
      </c>
      <c r="M489" s="2" t="e">
        <f>Table112[[#This Row],[Dev]]/Table112[[#This Row],[Mean]]*100</f>
        <v>#DIV/0!</v>
      </c>
      <c r="N489" s="2">
        <f>Table112[[#This Row],[Estimated costs 1]]-Table112[[#This Row],[Actual cost]]</f>
        <v>0</v>
      </c>
      <c r="O489" s="2" t="e">
        <f>Table112[[#This Row],[Diff 1]]/Table112[[#This Row],[Actual cost]]*100</f>
        <v>#DIV/0!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</row>
    <row r="490" spans="1:35" hidden="1" x14ac:dyDescent="0.3">
      <c r="A490" t="s">
        <v>510</v>
      </c>
      <c r="B490">
        <v>488</v>
      </c>
      <c r="C490" t="str">
        <f>LEFT(Table112[[#This Row],[Contingency id]])</f>
        <v>B</v>
      </c>
      <c r="D490" s="1">
        <v>0</v>
      </c>
      <c r="E490">
        <v>1</v>
      </c>
      <c r="F490">
        <v>70</v>
      </c>
      <c r="G490">
        <v>56</v>
      </c>
      <c r="H490">
        <v>70</v>
      </c>
      <c r="I490" s="2">
        <v>0</v>
      </c>
      <c r="J490" s="2">
        <f>AVERAGE(Table112[[#This Row],[Estimated costs 1]:[Estimated costs 20]])</f>
        <v>0</v>
      </c>
      <c r="K490" s="2" t="e">
        <f>(Table112[[#This Row],[Mean]]-Table112[[#This Row],[Actual cost]])/Table112[[#This Row],[Actual cost]]*100</f>
        <v>#DIV/0!</v>
      </c>
      <c r="L490" s="2">
        <f>_xlfn.STDEV.P(Table112[[#This Row],[Estimated costs 1]:[Estimated costs 20]])</f>
        <v>0</v>
      </c>
      <c r="M490" s="2" t="e">
        <f>Table112[[#This Row],[Dev]]/Table112[[#This Row],[Mean]]*100</f>
        <v>#DIV/0!</v>
      </c>
      <c r="N490" s="2">
        <f>Table112[[#This Row],[Estimated costs 1]]-Table112[[#This Row],[Actual cost]]</f>
        <v>0</v>
      </c>
      <c r="O490" s="2" t="e">
        <f>Table112[[#This Row],[Diff 1]]/Table112[[#This Row],[Actual cost]]*100</f>
        <v>#DIV/0!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</row>
    <row r="491" spans="1:35" hidden="1" x14ac:dyDescent="0.3">
      <c r="A491" t="s">
        <v>511</v>
      </c>
      <c r="B491">
        <v>489</v>
      </c>
      <c r="C491" t="str">
        <f>LEFT(Table112[[#This Row],[Contingency id]])</f>
        <v>B</v>
      </c>
      <c r="D491" s="1">
        <v>0</v>
      </c>
      <c r="E491">
        <v>1</v>
      </c>
      <c r="F491">
        <v>70</v>
      </c>
      <c r="G491">
        <v>54</v>
      </c>
      <c r="H491">
        <v>70</v>
      </c>
      <c r="I491" s="2">
        <v>0</v>
      </c>
      <c r="J491" s="2">
        <f>AVERAGE(Table112[[#This Row],[Estimated costs 1]:[Estimated costs 20]])</f>
        <v>0</v>
      </c>
      <c r="K491" s="2" t="e">
        <f>(Table112[[#This Row],[Mean]]-Table112[[#This Row],[Actual cost]])/Table112[[#This Row],[Actual cost]]*100</f>
        <v>#DIV/0!</v>
      </c>
      <c r="L491" s="2">
        <f>_xlfn.STDEV.P(Table112[[#This Row],[Estimated costs 1]:[Estimated costs 20]])</f>
        <v>0</v>
      </c>
      <c r="M491" s="2" t="e">
        <f>Table112[[#This Row],[Dev]]/Table112[[#This Row],[Mean]]*100</f>
        <v>#DIV/0!</v>
      </c>
      <c r="N491" s="2">
        <f>Table112[[#This Row],[Estimated costs 1]]-Table112[[#This Row],[Actual cost]]</f>
        <v>0</v>
      </c>
      <c r="O491" s="2" t="e">
        <f>Table112[[#This Row],[Diff 1]]/Table112[[#This Row],[Actual cost]]*100</f>
        <v>#DIV/0!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</row>
    <row r="492" spans="1:35" hidden="1" x14ac:dyDescent="0.3">
      <c r="A492" t="s">
        <v>512</v>
      </c>
      <c r="B492">
        <v>490</v>
      </c>
      <c r="C492" t="str">
        <f>LEFT(Table112[[#This Row],[Contingency id]])</f>
        <v>B</v>
      </c>
      <c r="D492" s="1">
        <v>0</v>
      </c>
      <c r="E492">
        <v>1</v>
      </c>
      <c r="F492">
        <v>70</v>
      </c>
      <c r="G492">
        <v>54</v>
      </c>
      <c r="H492">
        <v>70</v>
      </c>
      <c r="I492" s="2">
        <v>0</v>
      </c>
      <c r="J492" s="2">
        <f>AVERAGE(Table112[[#This Row],[Estimated costs 1]:[Estimated costs 20]])</f>
        <v>0</v>
      </c>
      <c r="K492" s="2" t="e">
        <f>(Table112[[#This Row],[Mean]]-Table112[[#This Row],[Actual cost]])/Table112[[#This Row],[Actual cost]]*100</f>
        <v>#DIV/0!</v>
      </c>
      <c r="L492" s="2">
        <f>_xlfn.STDEV.P(Table112[[#This Row],[Estimated costs 1]:[Estimated costs 20]])</f>
        <v>0</v>
      </c>
      <c r="M492" s="2" t="e">
        <f>Table112[[#This Row],[Dev]]/Table112[[#This Row],[Mean]]*100</f>
        <v>#DIV/0!</v>
      </c>
      <c r="N492" s="2">
        <f>Table112[[#This Row],[Estimated costs 1]]-Table112[[#This Row],[Actual cost]]</f>
        <v>0</v>
      </c>
      <c r="O492" s="2" t="e">
        <f>Table112[[#This Row],[Diff 1]]/Table112[[#This Row],[Actual cost]]*100</f>
        <v>#DIV/0!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</row>
    <row r="493" spans="1:35" hidden="1" x14ac:dyDescent="0.3">
      <c r="A493" t="s">
        <v>513</v>
      </c>
      <c r="B493">
        <v>491</v>
      </c>
      <c r="C493" t="str">
        <f>LEFT(Table112[[#This Row],[Contingency id]])</f>
        <v>B</v>
      </c>
      <c r="D493" s="1">
        <v>0</v>
      </c>
      <c r="E493">
        <v>1</v>
      </c>
      <c r="F493">
        <v>70</v>
      </c>
      <c r="G493">
        <v>51</v>
      </c>
      <c r="H493">
        <v>70</v>
      </c>
      <c r="I493" s="2">
        <v>0</v>
      </c>
      <c r="J493" s="2">
        <f>AVERAGE(Table112[[#This Row],[Estimated costs 1]:[Estimated costs 20]])</f>
        <v>0</v>
      </c>
      <c r="K493" s="2" t="e">
        <f>(Table112[[#This Row],[Mean]]-Table112[[#This Row],[Actual cost]])/Table112[[#This Row],[Actual cost]]*100</f>
        <v>#DIV/0!</v>
      </c>
      <c r="L493" s="2">
        <f>_xlfn.STDEV.P(Table112[[#This Row],[Estimated costs 1]:[Estimated costs 20]])</f>
        <v>0</v>
      </c>
      <c r="M493" s="2" t="e">
        <f>Table112[[#This Row],[Dev]]/Table112[[#This Row],[Mean]]*100</f>
        <v>#DIV/0!</v>
      </c>
      <c r="N493" s="2">
        <f>Table112[[#This Row],[Estimated costs 1]]-Table112[[#This Row],[Actual cost]]</f>
        <v>0</v>
      </c>
      <c r="O493" s="2" t="e">
        <f>Table112[[#This Row],[Diff 1]]/Table112[[#This Row],[Actual cost]]*100</f>
        <v>#DIV/0!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</row>
    <row r="494" spans="1:35" hidden="1" x14ac:dyDescent="0.3">
      <c r="A494" t="s">
        <v>514</v>
      </c>
      <c r="B494">
        <v>492</v>
      </c>
      <c r="C494" t="str">
        <f>LEFT(Table112[[#This Row],[Contingency id]])</f>
        <v>B</v>
      </c>
      <c r="D494" s="1">
        <v>0</v>
      </c>
      <c r="E494">
        <v>1</v>
      </c>
      <c r="F494">
        <v>84</v>
      </c>
      <c r="G494">
        <v>63</v>
      </c>
      <c r="H494">
        <v>84</v>
      </c>
      <c r="I494" s="2">
        <v>0</v>
      </c>
      <c r="J494" s="2">
        <f>AVERAGE(Table112[[#This Row],[Estimated costs 1]:[Estimated costs 20]])</f>
        <v>0</v>
      </c>
      <c r="K494" s="2" t="e">
        <f>(Table112[[#This Row],[Mean]]-Table112[[#This Row],[Actual cost]])/Table112[[#This Row],[Actual cost]]*100</f>
        <v>#DIV/0!</v>
      </c>
      <c r="L494" s="2">
        <f>_xlfn.STDEV.P(Table112[[#This Row],[Estimated costs 1]:[Estimated costs 20]])</f>
        <v>0</v>
      </c>
      <c r="M494" s="2" t="e">
        <f>Table112[[#This Row],[Dev]]/Table112[[#This Row],[Mean]]*100</f>
        <v>#DIV/0!</v>
      </c>
      <c r="N494" s="2">
        <f>Table112[[#This Row],[Estimated costs 1]]-Table112[[#This Row],[Actual cost]]</f>
        <v>0</v>
      </c>
      <c r="O494" s="2" t="e">
        <f>Table112[[#This Row],[Diff 1]]/Table112[[#This Row],[Actual cost]]*100</f>
        <v>#DIV/0!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</row>
    <row r="495" spans="1:35" hidden="1" x14ac:dyDescent="0.3">
      <c r="A495" t="s">
        <v>515</v>
      </c>
      <c r="B495">
        <v>493</v>
      </c>
      <c r="C495" t="str">
        <f>LEFT(Table112[[#This Row],[Contingency id]])</f>
        <v>B</v>
      </c>
      <c r="D495" s="1">
        <v>0</v>
      </c>
      <c r="E495">
        <v>1</v>
      </c>
      <c r="F495">
        <v>84</v>
      </c>
      <c r="G495">
        <v>58</v>
      </c>
      <c r="H495">
        <v>84</v>
      </c>
      <c r="I495" s="2">
        <v>0</v>
      </c>
      <c r="J495" s="2">
        <f>AVERAGE(Table112[[#This Row],[Estimated costs 1]:[Estimated costs 20]])</f>
        <v>0</v>
      </c>
      <c r="K495" s="2" t="e">
        <f>(Table112[[#This Row],[Mean]]-Table112[[#This Row],[Actual cost]])/Table112[[#This Row],[Actual cost]]*100</f>
        <v>#DIV/0!</v>
      </c>
      <c r="L495" s="2">
        <f>_xlfn.STDEV.P(Table112[[#This Row],[Estimated costs 1]:[Estimated costs 20]])</f>
        <v>0</v>
      </c>
      <c r="M495" s="2" t="e">
        <f>Table112[[#This Row],[Dev]]/Table112[[#This Row],[Mean]]*100</f>
        <v>#DIV/0!</v>
      </c>
      <c r="N495" s="2">
        <f>Table112[[#This Row],[Estimated costs 1]]-Table112[[#This Row],[Actual cost]]</f>
        <v>0</v>
      </c>
      <c r="O495" s="2" t="e">
        <f>Table112[[#This Row],[Diff 1]]/Table112[[#This Row],[Actual cost]]*100</f>
        <v>#DIV/0!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</row>
    <row r="496" spans="1:35" hidden="1" x14ac:dyDescent="0.3">
      <c r="A496" t="s">
        <v>516</v>
      </c>
      <c r="B496">
        <v>494</v>
      </c>
      <c r="C496" t="str">
        <f>LEFT(Table112[[#This Row],[Contingency id]])</f>
        <v>B</v>
      </c>
      <c r="D496" s="1">
        <v>0</v>
      </c>
      <c r="E496">
        <v>1</v>
      </c>
      <c r="F496">
        <v>108</v>
      </c>
      <c r="G496">
        <v>72</v>
      </c>
      <c r="H496">
        <v>108</v>
      </c>
      <c r="I496" s="2">
        <v>0</v>
      </c>
      <c r="J496" s="2">
        <f>AVERAGE(Table112[[#This Row],[Estimated costs 1]:[Estimated costs 20]])</f>
        <v>0</v>
      </c>
      <c r="K496" s="2" t="e">
        <f>(Table112[[#This Row],[Mean]]-Table112[[#This Row],[Actual cost]])/Table112[[#This Row],[Actual cost]]*100</f>
        <v>#DIV/0!</v>
      </c>
      <c r="L496" s="2">
        <f>_xlfn.STDEV.P(Table112[[#This Row],[Estimated costs 1]:[Estimated costs 20]])</f>
        <v>0</v>
      </c>
      <c r="M496" s="2" t="e">
        <f>Table112[[#This Row],[Dev]]/Table112[[#This Row],[Mean]]*100</f>
        <v>#DIV/0!</v>
      </c>
      <c r="N496" s="2">
        <f>Table112[[#This Row],[Estimated costs 1]]-Table112[[#This Row],[Actual cost]]</f>
        <v>0</v>
      </c>
      <c r="O496" s="2" t="e">
        <f>Table112[[#This Row],[Diff 1]]/Table112[[#This Row],[Actual cost]]*100</f>
        <v>#DIV/0!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</row>
    <row r="497" spans="1:35" hidden="1" x14ac:dyDescent="0.3">
      <c r="A497" t="s">
        <v>517</v>
      </c>
      <c r="B497">
        <v>495</v>
      </c>
      <c r="C497" t="str">
        <f>LEFT(Table112[[#This Row],[Contingency id]])</f>
        <v>B</v>
      </c>
      <c r="D497" s="1">
        <v>0</v>
      </c>
      <c r="E497">
        <v>1</v>
      </c>
      <c r="F497">
        <v>108</v>
      </c>
      <c r="G497">
        <v>75</v>
      </c>
      <c r="H497">
        <v>108</v>
      </c>
      <c r="I497" s="2">
        <v>0</v>
      </c>
      <c r="J497" s="2">
        <f>AVERAGE(Table112[[#This Row],[Estimated costs 1]:[Estimated costs 20]])</f>
        <v>0</v>
      </c>
      <c r="K497" s="2" t="e">
        <f>(Table112[[#This Row],[Mean]]-Table112[[#This Row],[Actual cost]])/Table112[[#This Row],[Actual cost]]*100</f>
        <v>#DIV/0!</v>
      </c>
      <c r="L497" s="2">
        <f>_xlfn.STDEV.P(Table112[[#This Row],[Estimated costs 1]:[Estimated costs 20]])</f>
        <v>0</v>
      </c>
      <c r="M497" s="2" t="e">
        <f>Table112[[#This Row],[Dev]]/Table112[[#This Row],[Mean]]*100</f>
        <v>#DIV/0!</v>
      </c>
      <c r="N497" s="2">
        <f>Table112[[#This Row],[Estimated costs 1]]-Table112[[#This Row],[Actual cost]]</f>
        <v>0</v>
      </c>
      <c r="O497" s="2" t="e">
        <f>Table112[[#This Row],[Diff 1]]/Table112[[#This Row],[Actual cost]]*100</f>
        <v>#DIV/0!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</row>
    <row r="498" spans="1:35" hidden="1" x14ac:dyDescent="0.3">
      <c r="A498" t="s">
        <v>518</v>
      </c>
      <c r="B498">
        <v>496</v>
      </c>
      <c r="C498" t="str">
        <f>LEFT(Table112[[#This Row],[Contingency id]])</f>
        <v>B</v>
      </c>
      <c r="D498" s="1">
        <v>0</v>
      </c>
      <c r="E498">
        <v>1</v>
      </c>
      <c r="F498">
        <v>108</v>
      </c>
      <c r="G498">
        <v>70</v>
      </c>
      <c r="H498">
        <v>108</v>
      </c>
      <c r="I498" s="2">
        <v>0</v>
      </c>
      <c r="J498" s="2">
        <f>AVERAGE(Table112[[#This Row],[Estimated costs 1]:[Estimated costs 20]])</f>
        <v>0</v>
      </c>
      <c r="K498" s="2" t="e">
        <f>(Table112[[#This Row],[Mean]]-Table112[[#This Row],[Actual cost]])/Table112[[#This Row],[Actual cost]]*100</f>
        <v>#DIV/0!</v>
      </c>
      <c r="L498" s="2">
        <f>_xlfn.STDEV.P(Table112[[#This Row],[Estimated costs 1]:[Estimated costs 20]])</f>
        <v>0</v>
      </c>
      <c r="M498" s="2" t="e">
        <f>Table112[[#This Row],[Dev]]/Table112[[#This Row],[Mean]]*100</f>
        <v>#DIV/0!</v>
      </c>
      <c r="N498" s="2">
        <f>Table112[[#This Row],[Estimated costs 1]]-Table112[[#This Row],[Actual cost]]</f>
        <v>0</v>
      </c>
      <c r="O498" s="2" t="e">
        <f>Table112[[#This Row],[Diff 1]]/Table112[[#This Row],[Actual cost]]*100</f>
        <v>#DIV/0!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</row>
    <row r="499" spans="1:35" hidden="1" x14ac:dyDescent="0.3">
      <c r="A499" t="s">
        <v>519</v>
      </c>
      <c r="B499">
        <v>497</v>
      </c>
      <c r="C499" t="str">
        <f>LEFT(Table112[[#This Row],[Contingency id]])</f>
        <v>B</v>
      </c>
      <c r="D499" s="1">
        <v>0</v>
      </c>
      <c r="E499">
        <v>1</v>
      </c>
      <c r="F499">
        <v>108</v>
      </c>
      <c r="G499">
        <v>80</v>
      </c>
      <c r="H499">
        <v>108</v>
      </c>
      <c r="I499" s="2">
        <v>0</v>
      </c>
      <c r="J499" s="2">
        <f>AVERAGE(Table112[[#This Row],[Estimated costs 1]:[Estimated costs 20]])</f>
        <v>0</v>
      </c>
      <c r="K499" s="2" t="e">
        <f>(Table112[[#This Row],[Mean]]-Table112[[#This Row],[Actual cost]])/Table112[[#This Row],[Actual cost]]*100</f>
        <v>#DIV/0!</v>
      </c>
      <c r="L499" s="2">
        <f>_xlfn.STDEV.P(Table112[[#This Row],[Estimated costs 1]:[Estimated costs 20]])</f>
        <v>0</v>
      </c>
      <c r="M499" s="2" t="e">
        <f>Table112[[#This Row],[Dev]]/Table112[[#This Row],[Mean]]*100</f>
        <v>#DIV/0!</v>
      </c>
      <c r="N499" s="2">
        <f>Table112[[#This Row],[Estimated costs 1]]-Table112[[#This Row],[Actual cost]]</f>
        <v>0</v>
      </c>
      <c r="O499" s="2" t="e">
        <f>Table112[[#This Row],[Diff 1]]/Table112[[#This Row],[Actual cost]]*100</f>
        <v>#DIV/0!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</row>
    <row r="500" spans="1:35" hidden="1" x14ac:dyDescent="0.3">
      <c r="A500" t="s">
        <v>520</v>
      </c>
      <c r="B500">
        <v>498</v>
      </c>
      <c r="C500" t="str">
        <f>LEFT(Table112[[#This Row],[Contingency id]])</f>
        <v>B</v>
      </c>
      <c r="D500" s="1">
        <v>0</v>
      </c>
      <c r="E500">
        <v>1</v>
      </c>
      <c r="F500">
        <v>122</v>
      </c>
      <c r="G500">
        <v>81</v>
      </c>
      <c r="H500">
        <v>122</v>
      </c>
      <c r="I500" s="2">
        <v>0</v>
      </c>
      <c r="J500" s="2">
        <f>AVERAGE(Table112[[#This Row],[Estimated costs 1]:[Estimated costs 20]])</f>
        <v>0</v>
      </c>
      <c r="K500" s="2" t="e">
        <f>(Table112[[#This Row],[Mean]]-Table112[[#This Row],[Actual cost]])/Table112[[#This Row],[Actual cost]]*100</f>
        <v>#DIV/0!</v>
      </c>
      <c r="L500" s="2">
        <f>_xlfn.STDEV.P(Table112[[#This Row],[Estimated costs 1]:[Estimated costs 20]])</f>
        <v>0</v>
      </c>
      <c r="M500" s="2" t="e">
        <f>Table112[[#This Row],[Dev]]/Table112[[#This Row],[Mean]]*100</f>
        <v>#DIV/0!</v>
      </c>
      <c r="N500" s="2">
        <f>Table112[[#This Row],[Estimated costs 1]]-Table112[[#This Row],[Actual cost]]</f>
        <v>0</v>
      </c>
      <c r="O500" s="2" t="e">
        <f>Table112[[#This Row],[Diff 1]]/Table112[[#This Row],[Actual cost]]*100</f>
        <v>#DIV/0!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</row>
    <row r="501" spans="1:35" hidden="1" x14ac:dyDescent="0.3">
      <c r="A501" t="s">
        <v>521</v>
      </c>
      <c r="B501">
        <v>499</v>
      </c>
      <c r="C501" t="str">
        <f>LEFT(Table112[[#This Row],[Contingency id]])</f>
        <v>B</v>
      </c>
      <c r="D501" s="1">
        <v>0</v>
      </c>
      <c r="E501">
        <v>1</v>
      </c>
      <c r="F501">
        <v>108</v>
      </c>
      <c r="G501">
        <v>76</v>
      </c>
      <c r="H501">
        <v>108</v>
      </c>
      <c r="I501" s="2">
        <v>0</v>
      </c>
      <c r="J501" s="2">
        <f>AVERAGE(Table112[[#This Row],[Estimated costs 1]:[Estimated costs 20]])</f>
        <v>0</v>
      </c>
      <c r="K501" s="2" t="e">
        <f>(Table112[[#This Row],[Mean]]-Table112[[#This Row],[Actual cost]])/Table112[[#This Row],[Actual cost]]*100</f>
        <v>#DIV/0!</v>
      </c>
      <c r="L501" s="2">
        <f>_xlfn.STDEV.P(Table112[[#This Row],[Estimated costs 1]:[Estimated costs 20]])</f>
        <v>0</v>
      </c>
      <c r="M501" s="2" t="e">
        <f>Table112[[#This Row],[Dev]]/Table112[[#This Row],[Mean]]*100</f>
        <v>#DIV/0!</v>
      </c>
      <c r="N501" s="2">
        <f>Table112[[#This Row],[Estimated costs 1]]-Table112[[#This Row],[Actual cost]]</f>
        <v>0</v>
      </c>
      <c r="O501" s="2" t="e">
        <f>Table112[[#This Row],[Diff 1]]/Table112[[#This Row],[Actual cost]]*100</f>
        <v>#DIV/0!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</row>
    <row r="502" spans="1:35" hidden="1" x14ac:dyDescent="0.3">
      <c r="A502" t="s">
        <v>522</v>
      </c>
      <c r="B502">
        <v>500</v>
      </c>
      <c r="C502" t="str">
        <f>LEFT(Table112[[#This Row],[Contingency id]])</f>
        <v>B</v>
      </c>
      <c r="D502" s="1">
        <v>0</v>
      </c>
      <c r="E502">
        <v>1</v>
      </c>
      <c r="F502">
        <v>108</v>
      </c>
      <c r="G502">
        <v>69</v>
      </c>
      <c r="H502">
        <v>108</v>
      </c>
      <c r="I502" s="2">
        <v>0</v>
      </c>
      <c r="J502" s="2">
        <f>AVERAGE(Table112[[#This Row],[Estimated costs 1]:[Estimated costs 20]])</f>
        <v>0</v>
      </c>
      <c r="K502" s="2" t="e">
        <f>(Table112[[#This Row],[Mean]]-Table112[[#This Row],[Actual cost]])/Table112[[#This Row],[Actual cost]]*100</f>
        <v>#DIV/0!</v>
      </c>
      <c r="L502" s="2">
        <f>_xlfn.STDEV.P(Table112[[#This Row],[Estimated costs 1]:[Estimated costs 20]])</f>
        <v>0</v>
      </c>
      <c r="M502" s="2" t="e">
        <f>Table112[[#This Row],[Dev]]/Table112[[#This Row],[Mean]]*100</f>
        <v>#DIV/0!</v>
      </c>
      <c r="N502" s="2">
        <f>Table112[[#This Row],[Estimated costs 1]]-Table112[[#This Row],[Actual cost]]</f>
        <v>0</v>
      </c>
      <c r="O502" s="2" t="e">
        <f>Table112[[#This Row],[Diff 1]]/Table112[[#This Row],[Actual cost]]*100</f>
        <v>#DIV/0!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</row>
    <row r="503" spans="1:35" hidden="1" x14ac:dyDescent="0.3">
      <c r="A503" t="s">
        <v>523</v>
      </c>
      <c r="B503">
        <v>501</v>
      </c>
      <c r="C503" t="str">
        <f>LEFT(Table112[[#This Row],[Contingency id]])</f>
        <v>B</v>
      </c>
      <c r="D503" s="1">
        <v>0</v>
      </c>
      <c r="E503">
        <v>1</v>
      </c>
      <c r="F503">
        <v>108</v>
      </c>
      <c r="G503">
        <v>73</v>
      </c>
      <c r="H503">
        <v>108</v>
      </c>
      <c r="I503" s="2">
        <v>0</v>
      </c>
      <c r="J503" s="2">
        <f>AVERAGE(Table112[[#This Row],[Estimated costs 1]:[Estimated costs 20]])</f>
        <v>0</v>
      </c>
      <c r="K503" s="2" t="e">
        <f>(Table112[[#This Row],[Mean]]-Table112[[#This Row],[Actual cost]])/Table112[[#This Row],[Actual cost]]*100</f>
        <v>#DIV/0!</v>
      </c>
      <c r="L503" s="2">
        <f>_xlfn.STDEV.P(Table112[[#This Row],[Estimated costs 1]:[Estimated costs 20]])</f>
        <v>0</v>
      </c>
      <c r="M503" s="2" t="e">
        <f>Table112[[#This Row],[Dev]]/Table112[[#This Row],[Mean]]*100</f>
        <v>#DIV/0!</v>
      </c>
      <c r="N503" s="2">
        <f>Table112[[#This Row],[Estimated costs 1]]-Table112[[#This Row],[Actual cost]]</f>
        <v>0</v>
      </c>
      <c r="O503" s="2" t="e">
        <f>Table112[[#This Row],[Diff 1]]/Table112[[#This Row],[Actual cost]]*100</f>
        <v>#DIV/0!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</row>
    <row r="504" spans="1:35" hidden="1" x14ac:dyDescent="0.3">
      <c r="A504" t="s">
        <v>524</v>
      </c>
      <c r="B504">
        <v>502</v>
      </c>
      <c r="C504" t="str">
        <f>LEFT(Table112[[#This Row],[Contingency id]])</f>
        <v>B</v>
      </c>
      <c r="D504" s="1">
        <v>0</v>
      </c>
      <c r="E504">
        <v>1</v>
      </c>
      <c r="F504">
        <v>108</v>
      </c>
      <c r="G504">
        <v>72</v>
      </c>
      <c r="H504">
        <v>108</v>
      </c>
      <c r="I504" s="2">
        <v>0</v>
      </c>
      <c r="J504" s="2">
        <f>AVERAGE(Table112[[#This Row],[Estimated costs 1]:[Estimated costs 20]])</f>
        <v>0</v>
      </c>
      <c r="K504" s="2" t="e">
        <f>(Table112[[#This Row],[Mean]]-Table112[[#This Row],[Actual cost]])/Table112[[#This Row],[Actual cost]]*100</f>
        <v>#DIV/0!</v>
      </c>
      <c r="L504" s="2">
        <f>_xlfn.STDEV.P(Table112[[#This Row],[Estimated costs 1]:[Estimated costs 20]])</f>
        <v>0</v>
      </c>
      <c r="M504" s="2" t="e">
        <f>Table112[[#This Row],[Dev]]/Table112[[#This Row],[Mean]]*100</f>
        <v>#DIV/0!</v>
      </c>
      <c r="N504" s="2">
        <f>Table112[[#This Row],[Estimated costs 1]]-Table112[[#This Row],[Actual cost]]</f>
        <v>0</v>
      </c>
      <c r="O504" s="2" t="e">
        <f>Table112[[#This Row],[Diff 1]]/Table112[[#This Row],[Actual cost]]*100</f>
        <v>#DIV/0!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</row>
    <row r="505" spans="1:35" hidden="1" x14ac:dyDescent="0.3">
      <c r="A505" t="s">
        <v>525</v>
      </c>
      <c r="B505">
        <v>503</v>
      </c>
      <c r="C505" t="str">
        <f>LEFT(Table112[[#This Row],[Contingency id]])</f>
        <v>B</v>
      </c>
      <c r="D505" s="1">
        <v>0</v>
      </c>
      <c r="E505">
        <v>1</v>
      </c>
      <c r="F505">
        <v>108</v>
      </c>
      <c r="G505">
        <v>71</v>
      </c>
      <c r="H505">
        <v>108</v>
      </c>
      <c r="I505" s="2">
        <v>0</v>
      </c>
      <c r="J505" s="2">
        <f>AVERAGE(Table112[[#This Row],[Estimated costs 1]:[Estimated costs 20]])</f>
        <v>0</v>
      </c>
      <c r="K505" s="2" t="e">
        <f>(Table112[[#This Row],[Mean]]-Table112[[#This Row],[Actual cost]])/Table112[[#This Row],[Actual cost]]*100</f>
        <v>#DIV/0!</v>
      </c>
      <c r="L505" s="2">
        <f>_xlfn.STDEV.P(Table112[[#This Row],[Estimated costs 1]:[Estimated costs 20]])</f>
        <v>0</v>
      </c>
      <c r="M505" s="2" t="e">
        <f>Table112[[#This Row],[Dev]]/Table112[[#This Row],[Mean]]*100</f>
        <v>#DIV/0!</v>
      </c>
      <c r="N505" s="2">
        <f>Table112[[#This Row],[Estimated costs 1]]-Table112[[#This Row],[Actual cost]]</f>
        <v>0</v>
      </c>
      <c r="O505" s="2" t="e">
        <f>Table112[[#This Row],[Diff 1]]/Table112[[#This Row],[Actual cost]]*100</f>
        <v>#DIV/0!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</row>
    <row r="506" spans="1:35" hidden="1" x14ac:dyDescent="0.3">
      <c r="A506" t="s">
        <v>526</v>
      </c>
      <c r="B506">
        <v>504</v>
      </c>
      <c r="C506" t="str">
        <f>LEFT(Table112[[#This Row],[Contingency id]])</f>
        <v>B</v>
      </c>
      <c r="D506" s="1">
        <v>0</v>
      </c>
      <c r="E506">
        <v>1</v>
      </c>
      <c r="F506">
        <v>108</v>
      </c>
      <c r="G506">
        <v>72</v>
      </c>
      <c r="H506">
        <v>108</v>
      </c>
      <c r="I506" s="2">
        <v>0</v>
      </c>
      <c r="J506" s="2">
        <f>AVERAGE(Table112[[#This Row],[Estimated costs 1]:[Estimated costs 20]])</f>
        <v>0</v>
      </c>
      <c r="K506" s="2" t="e">
        <f>(Table112[[#This Row],[Mean]]-Table112[[#This Row],[Actual cost]])/Table112[[#This Row],[Actual cost]]*100</f>
        <v>#DIV/0!</v>
      </c>
      <c r="L506" s="2">
        <f>_xlfn.STDEV.P(Table112[[#This Row],[Estimated costs 1]:[Estimated costs 20]])</f>
        <v>0</v>
      </c>
      <c r="M506" s="2" t="e">
        <f>Table112[[#This Row],[Dev]]/Table112[[#This Row],[Mean]]*100</f>
        <v>#DIV/0!</v>
      </c>
      <c r="N506" s="2">
        <f>Table112[[#This Row],[Estimated costs 1]]-Table112[[#This Row],[Actual cost]]</f>
        <v>0</v>
      </c>
      <c r="O506" s="2" t="e">
        <f>Table112[[#This Row],[Diff 1]]/Table112[[#This Row],[Actual cost]]*100</f>
        <v>#DIV/0!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</row>
    <row r="507" spans="1:35" hidden="1" x14ac:dyDescent="0.3">
      <c r="A507" t="s">
        <v>527</v>
      </c>
      <c r="B507">
        <v>505</v>
      </c>
      <c r="C507" t="str">
        <f>LEFT(Table112[[#This Row],[Contingency id]])</f>
        <v>B</v>
      </c>
      <c r="D507" s="1">
        <v>0</v>
      </c>
      <c r="E507">
        <v>1</v>
      </c>
      <c r="F507">
        <v>62</v>
      </c>
      <c r="G507">
        <v>51</v>
      </c>
      <c r="H507">
        <v>62</v>
      </c>
      <c r="I507" s="2">
        <v>0</v>
      </c>
      <c r="J507" s="2">
        <f>AVERAGE(Table112[[#This Row],[Estimated costs 1]:[Estimated costs 20]])</f>
        <v>0</v>
      </c>
      <c r="K507" s="2" t="e">
        <f>(Table112[[#This Row],[Mean]]-Table112[[#This Row],[Actual cost]])/Table112[[#This Row],[Actual cost]]*100</f>
        <v>#DIV/0!</v>
      </c>
      <c r="L507" s="2">
        <f>_xlfn.STDEV.P(Table112[[#This Row],[Estimated costs 1]:[Estimated costs 20]])</f>
        <v>0</v>
      </c>
      <c r="M507" s="2" t="e">
        <f>Table112[[#This Row],[Dev]]/Table112[[#This Row],[Mean]]*100</f>
        <v>#DIV/0!</v>
      </c>
      <c r="N507" s="2">
        <f>Table112[[#This Row],[Estimated costs 1]]-Table112[[#This Row],[Actual cost]]</f>
        <v>0</v>
      </c>
      <c r="O507" s="2" t="e">
        <f>Table112[[#This Row],[Diff 1]]/Table112[[#This Row],[Actual cost]]*100</f>
        <v>#DIV/0!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</row>
    <row r="508" spans="1:35" hidden="1" x14ac:dyDescent="0.3">
      <c r="A508" t="s">
        <v>528</v>
      </c>
      <c r="B508">
        <v>506</v>
      </c>
      <c r="C508" t="str">
        <f>LEFT(Table112[[#This Row],[Contingency id]])</f>
        <v>B</v>
      </c>
      <c r="D508" s="1">
        <v>0</v>
      </c>
      <c r="E508">
        <v>1</v>
      </c>
      <c r="F508">
        <v>62</v>
      </c>
      <c r="G508">
        <v>49</v>
      </c>
      <c r="H508">
        <v>62</v>
      </c>
      <c r="I508" s="2">
        <v>0</v>
      </c>
      <c r="J508" s="2">
        <f>AVERAGE(Table112[[#This Row],[Estimated costs 1]:[Estimated costs 20]])</f>
        <v>0</v>
      </c>
      <c r="K508" s="2" t="e">
        <f>(Table112[[#This Row],[Mean]]-Table112[[#This Row],[Actual cost]])/Table112[[#This Row],[Actual cost]]*100</f>
        <v>#DIV/0!</v>
      </c>
      <c r="L508" s="2">
        <f>_xlfn.STDEV.P(Table112[[#This Row],[Estimated costs 1]:[Estimated costs 20]])</f>
        <v>0</v>
      </c>
      <c r="M508" s="2" t="e">
        <f>Table112[[#This Row],[Dev]]/Table112[[#This Row],[Mean]]*100</f>
        <v>#DIV/0!</v>
      </c>
      <c r="N508" s="2">
        <f>Table112[[#This Row],[Estimated costs 1]]-Table112[[#This Row],[Actual cost]]</f>
        <v>0</v>
      </c>
      <c r="O508" s="2" t="e">
        <f>Table112[[#This Row],[Diff 1]]/Table112[[#This Row],[Actual cost]]*100</f>
        <v>#DIV/0!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</row>
    <row r="509" spans="1:35" hidden="1" x14ac:dyDescent="0.3">
      <c r="A509" t="s">
        <v>529</v>
      </c>
      <c r="B509">
        <v>507</v>
      </c>
      <c r="C509" t="str">
        <f>LEFT(Table112[[#This Row],[Contingency id]])</f>
        <v>B</v>
      </c>
      <c r="D509" s="1">
        <v>0</v>
      </c>
      <c r="E509">
        <v>1</v>
      </c>
      <c r="F509">
        <v>62</v>
      </c>
      <c r="G509">
        <v>48</v>
      </c>
      <c r="H509">
        <v>62</v>
      </c>
      <c r="I509" s="2">
        <v>0</v>
      </c>
      <c r="J509" s="2">
        <f>AVERAGE(Table112[[#This Row],[Estimated costs 1]:[Estimated costs 20]])</f>
        <v>0</v>
      </c>
      <c r="K509" s="2" t="e">
        <f>(Table112[[#This Row],[Mean]]-Table112[[#This Row],[Actual cost]])/Table112[[#This Row],[Actual cost]]*100</f>
        <v>#DIV/0!</v>
      </c>
      <c r="L509" s="2">
        <f>_xlfn.STDEV.P(Table112[[#This Row],[Estimated costs 1]:[Estimated costs 20]])</f>
        <v>0</v>
      </c>
      <c r="M509" s="2" t="e">
        <f>Table112[[#This Row],[Dev]]/Table112[[#This Row],[Mean]]*100</f>
        <v>#DIV/0!</v>
      </c>
      <c r="N509" s="2">
        <f>Table112[[#This Row],[Estimated costs 1]]-Table112[[#This Row],[Actual cost]]</f>
        <v>0</v>
      </c>
      <c r="O509" s="2" t="e">
        <f>Table112[[#This Row],[Diff 1]]/Table112[[#This Row],[Actual cost]]*100</f>
        <v>#DIV/0!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</row>
    <row r="510" spans="1:35" hidden="1" x14ac:dyDescent="0.3">
      <c r="A510" t="s">
        <v>530</v>
      </c>
      <c r="B510">
        <v>508</v>
      </c>
      <c r="C510" t="str">
        <f>LEFT(Table112[[#This Row],[Contingency id]])</f>
        <v>B</v>
      </c>
      <c r="D510" s="1">
        <v>0</v>
      </c>
      <c r="E510">
        <v>1</v>
      </c>
      <c r="F510">
        <v>62</v>
      </c>
      <c r="G510">
        <v>43</v>
      </c>
      <c r="H510">
        <v>62</v>
      </c>
      <c r="I510" s="2">
        <v>0</v>
      </c>
      <c r="J510" s="2">
        <f>AVERAGE(Table112[[#This Row],[Estimated costs 1]:[Estimated costs 20]])</f>
        <v>0</v>
      </c>
      <c r="K510" s="2" t="e">
        <f>(Table112[[#This Row],[Mean]]-Table112[[#This Row],[Actual cost]])/Table112[[#This Row],[Actual cost]]*100</f>
        <v>#DIV/0!</v>
      </c>
      <c r="L510" s="2">
        <f>_xlfn.STDEV.P(Table112[[#This Row],[Estimated costs 1]:[Estimated costs 20]])</f>
        <v>0</v>
      </c>
      <c r="M510" s="2" t="e">
        <f>Table112[[#This Row],[Dev]]/Table112[[#This Row],[Mean]]*100</f>
        <v>#DIV/0!</v>
      </c>
      <c r="N510" s="2">
        <f>Table112[[#This Row],[Estimated costs 1]]-Table112[[#This Row],[Actual cost]]</f>
        <v>0</v>
      </c>
      <c r="O510" s="2" t="e">
        <f>Table112[[#This Row],[Diff 1]]/Table112[[#This Row],[Actual cost]]*100</f>
        <v>#DIV/0!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</row>
    <row r="511" spans="1:35" hidden="1" x14ac:dyDescent="0.3">
      <c r="A511" t="s">
        <v>531</v>
      </c>
      <c r="B511">
        <v>509</v>
      </c>
      <c r="C511" t="str">
        <f>LEFT(Table112[[#This Row],[Contingency id]])</f>
        <v>B</v>
      </c>
      <c r="D511" s="1">
        <v>0</v>
      </c>
      <c r="E511">
        <v>1</v>
      </c>
      <c r="F511">
        <v>62</v>
      </c>
      <c r="G511">
        <v>50</v>
      </c>
      <c r="H511">
        <v>62</v>
      </c>
      <c r="I511" s="2">
        <v>0</v>
      </c>
      <c r="J511" s="2">
        <f>AVERAGE(Table112[[#This Row],[Estimated costs 1]:[Estimated costs 20]])</f>
        <v>0</v>
      </c>
      <c r="K511" s="2" t="e">
        <f>(Table112[[#This Row],[Mean]]-Table112[[#This Row],[Actual cost]])/Table112[[#This Row],[Actual cost]]*100</f>
        <v>#DIV/0!</v>
      </c>
      <c r="L511" s="2">
        <f>_xlfn.STDEV.P(Table112[[#This Row],[Estimated costs 1]:[Estimated costs 20]])</f>
        <v>0</v>
      </c>
      <c r="M511" s="2" t="e">
        <f>Table112[[#This Row],[Dev]]/Table112[[#This Row],[Mean]]*100</f>
        <v>#DIV/0!</v>
      </c>
      <c r="N511" s="2">
        <f>Table112[[#This Row],[Estimated costs 1]]-Table112[[#This Row],[Actual cost]]</f>
        <v>0</v>
      </c>
      <c r="O511" s="2" t="e">
        <f>Table112[[#This Row],[Diff 1]]/Table112[[#This Row],[Actual cost]]*100</f>
        <v>#DIV/0!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</row>
    <row r="512" spans="1:35" hidden="1" x14ac:dyDescent="0.3">
      <c r="A512" t="s">
        <v>532</v>
      </c>
      <c r="B512">
        <v>510</v>
      </c>
      <c r="C512" t="str">
        <f>LEFT(Table112[[#This Row],[Contingency id]])</f>
        <v>B</v>
      </c>
      <c r="D512" s="1">
        <v>0</v>
      </c>
      <c r="E512">
        <v>1</v>
      </c>
      <c r="F512">
        <v>62</v>
      </c>
      <c r="G512">
        <v>47</v>
      </c>
      <c r="H512">
        <v>62</v>
      </c>
      <c r="I512" s="2">
        <v>0</v>
      </c>
      <c r="J512" s="2">
        <f>AVERAGE(Table112[[#This Row],[Estimated costs 1]:[Estimated costs 20]])</f>
        <v>0</v>
      </c>
      <c r="K512" s="2" t="e">
        <f>(Table112[[#This Row],[Mean]]-Table112[[#This Row],[Actual cost]])/Table112[[#This Row],[Actual cost]]*100</f>
        <v>#DIV/0!</v>
      </c>
      <c r="L512" s="2">
        <f>_xlfn.STDEV.P(Table112[[#This Row],[Estimated costs 1]:[Estimated costs 20]])</f>
        <v>0</v>
      </c>
      <c r="M512" s="2" t="e">
        <f>Table112[[#This Row],[Dev]]/Table112[[#This Row],[Mean]]*100</f>
        <v>#DIV/0!</v>
      </c>
      <c r="N512" s="2">
        <f>Table112[[#This Row],[Estimated costs 1]]-Table112[[#This Row],[Actual cost]]</f>
        <v>0</v>
      </c>
      <c r="O512" s="2" t="e">
        <f>Table112[[#This Row],[Diff 1]]/Table112[[#This Row],[Actual cost]]*100</f>
        <v>#DIV/0!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</row>
    <row r="513" spans="1:35" hidden="1" x14ac:dyDescent="0.3">
      <c r="A513" t="s">
        <v>533</v>
      </c>
      <c r="B513">
        <v>511</v>
      </c>
      <c r="C513" t="str">
        <f>LEFT(Table112[[#This Row],[Contingency id]])</f>
        <v>B</v>
      </c>
      <c r="D513" s="1">
        <v>0</v>
      </c>
      <c r="E513">
        <v>1</v>
      </c>
      <c r="F513">
        <v>62</v>
      </c>
      <c r="G513">
        <v>47</v>
      </c>
      <c r="H513">
        <v>62</v>
      </c>
      <c r="I513" s="2">
        <v>0</v>
      </c>
      <c r="J513" s="2">
        <f>AVERAGE(Table112[[#This Row],[Estimated costs 1]:[Estimated costs 20]])</f>
        <v>0</v>
      </c>
      <c r="K513" s="2" t="e">
        <f>(Table112[[#This Row],[Mean]]-Table112[[#This Row],[Actual cost]])/Table112[[#This Row],[Actual cost]]*100</f>
        <v>#DIV/0!</v>
      </c>
      <c r="L513" s="2">
        <f>_xlfn.STDEV.P(Table112[[#This Row],[Estimated costs 1]:[Estimated costs 20]])</f>
        <v>0</v>
      </c>
      <c r="M513" s="2" t="e">
        <f>Table112[[#This Row],[Dev]]/Table112[[#This Row],[Mean]]*100</f>
        <v>#DIV/0!</v>
      </c>
      <c r="N513" s="2">
        <f>Table112[[#This Row],[Estimated costs 1]]-Table112[[#This Row],[Actual cost]]</f>
        <v>0</v>
      </c>
      <c r="O513" s="2" t="e">
        <f>Table112[[#This Row],[Diff 1]]/Table112[[#This Row],[Actual cost]]*100</f>
        <v>#DIV/0!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</row>
    <row r="514" spans="1:35" hidden="1" x14ac:dyDescent="0.3">
      <c r="A514" t="s">
        <v>534</v>
      </c>
      <c r="B514">
        <v>512</v>
      </c>
      <c r="C514" t="str">
        <f>LEFT(Table112[[#This Row],[Contingency id]])</f>
        <v>B</v>
      </c>
      <c r="D514" s="1">
        <v>0</v>
      </c>
      <c r="E514">
        <v>1</v>
      </c>
      <c r="F514">
        <v>62</v>
      </c>
      <c r="G514">
        <v>49</v>
      </c>
      <c r="H514">
        <v>62</v>
      </c>
      <c r="I514" s="2">
        <v>0</v>
      </c>
      <c r="J514" s="2">
        <f>AVERAGE(Table112[[#This Row],[Estimated costs 1]:[Estimated costs 20]])</f>
        <v>0</v>
      </c>
      <c r="K514" s="2" t="e">
        <f>(Table112[[#This Row],[Mean]]-Table112[[#This Row],[Actual cost]])/Table112[[#This Row],[Actual cost]]*100</f>
        <v>#DIV/0!</v>
      </c>
      <c r="L514" s="2">
        <f>_xlfn.STDEV.P(Table112[[#This Row],[Estimated costs 1]:[Estimated costs 20]])</f>
        <v>0</v>
      </c>
      <c r="M514" s="2" t="e">
        <f>Table112[[#This Row],[Dev]]/Table112[[#This Row],[Mean]]*100</f>
        <v>#DIV/0!</v>
      </c>
      <c r="N514" s="2">
        <f>Table112[[#This Row],[Estimated costs 1]]-Table112[[#This Row],[Actual cost]]</f>
        <v>0</v>
      </c>
      <c r="O514" s="2" t="e">
        <f>Table112[[#This Row],[Diff 1]]/Table112[[#This Row],[Actual cost]]*100</f>
        <v>#DIV/0!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</row>
    <row r="515" spans="1:35" hidden="1" x14ac:dyDescent="0.3">
      <c r="A515" t="s">
        <v>535</v>
      </c>
      <c r="B515">
        <v>513</v>
      </c>
      <c r="C515" t="str">
        <f>LEFT(Table112[[#This Row],[Contingency id]])</f>
        <v>B</v>
      </c>
      <c r="D515" s="1">
        <v>0</v>
      </c>
      <c r="E515">
        <v>1</v>
      </c>
      <c r="F515">
        <v>62</v>
      </c>
      <c r="G515">
        <v>48</v>
      </c>
      <c r="H515">
        <v>62</v>
      </c>
      <c r="I515" s="2">
        <v>0</v>
      </c>
      <c r="J515" s="2">
        <f>AVERAGE(Table112[[#This Row],[Estimated costs 1]:[Estimated costs 20]])</f>
        <v>0</v>
      </c>
      <c r="K515" s="2" t="e">
        <f>(Table112[[#This Row],[Mean]]-Table112[[#This Row],[Actual cost]])/Table112[[#This Row],[Actual cost]]*100</f>
        <v>#DIV/0!</v>
      </c>
      <c r="L515" s="2">
        <f>_xlfn.STDEV.P(Table112[[#This Row],[Estimated costs 1]:[Estimated costs 20]])</f>
        <v>0</v>
      </c>
      <c r="M515" s="2" t="e">
        <f>Table112[[#This Row],[Dev]]/Table112[[#This Row],[Mean]]*100</f>
        <v>#DIV/0!</v>
      </c>
      <c r="N515" s="2">
        <f>Table112[[#This Row],[Estimated costs 1]]-Table112[[#This Row],[Actual cost]]</f>
        <v>0</v>
      </c>
      <c r="O515" s="2" t="e">
        <f>Table112[[#This Row],[Diff 1]]/Table112[[#This Row],[Actual cost]]*100</f>
        <v>#DIV/0!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</row>
    <row r="516" spans="1:35" hidden="1" x14ac:dyDescent="0.3">
      <c r="A516" t="s">
        <v>536</v>
      </c>
      <c r="B516">
        <v>514</v>
      </c>
      <c r="C516" t="str">
        <f>LEFT(Table112[[#This Row],[Contingency id]])</f>
        <v>B</v>
      </c>
      <c r="D516" s="1">
        <v>0</v>
      </c>
      <c r="E516">
        <v>1</v>
      </c>
      <c r="F516">
        <v>62</v>
      </c>
      <c r="G516">
        <v>48</v>
      </c>
      <c r="H516">
        <v>62</v>
      </c>
      <c r="I516" s="2">
        <v>0</v>
      </c>
      <c r="J516" s="2">
        <f>AVERAGE(Table112[[#This Row],[Estimated costs 1]:[Estimated costs 20]])</f>
        <v>0</v>
      </c>
      <c r="K516" s="2" t="e">
        <f>(Table112[[#This Row],[Mean]]-Table112[[#This Row],[Actual cost]])/Table112[[#This Row],[Actual cost]]*100</f>
        <v>#DIV/0!</v>
      </c>
      <c r="L516" s="2">
        <f>_xlfn.STDEV.P(Table112[[#This Row],[Estimated costs 1]:[Estimated costs 20]])</f>
        <v>0</v>
      </c>
      <c r="M516" s="2" t="e">
        <f>Table112[[#This Row],[Dev]]/Table112[[#This Row],[Mean]]*100</f>
        <v>#DIV/0!</v>
      </c>
      <c r="N516" s="2">
        <f>Table112[[#This Row],[Estimated costs 1]]-Table112[[#This Row],[Actual cost]]</f>
        <v>0</v>
      </c>
      <c r="O516" s="2" t="e">
        <f>Table112[[#This Row],[Diff 1]]/Table112[[#This Row],[Actual cost]]*100</f>
        <v>#DIV/0!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</row>
    <row r="517" spans="1:35" hidden="1" x14ac:dyDescent="0.3">
      <c r="A517" t="s">
        <v>537</v>
      </c>
      <c r="B517">
        <v>515</v>
      </c>
      <c r="C517" t="str">
        <f>LEFT(Table112[[#This Row],[Contingency id]])</f>
        <v>B</v>
      </c>
      <c r="D517" s="1">
        <v>0</v>
      </c>
      <c r="E517">
        <v>1</v>
      </c>
      <c r="F517">
        <v>62</v>
      </c>
      <c r="G517">
        <v>47</v>
      </c>
      <c r="H517">
        <v>62</v>
      </c>
      <c r="I517" s="2">
        <v>0</v>
      </c>
      <c r="J517" s="2">
        <f>AVERAGE(Table112[[#This Row],[Estimated costs 1]:[Estimated costs 20]])</f>
        <v>0</v>
      </c>
      <c r="K517" s="2" t="e">
        <f>(Table112[[#This Row],[Mean]]-Table112[[#This Row],[Actual cost]])/Table112[[#This Row],[Actual cost]]*100</f>
        <v>#DIV/0!</v>
      </c>
      <c r="L517" s="2">
        <f>_xlfn.STDEV.P(Table112[[#This Row],[Estimated costs 1]:[Estimated costs 20]])</f>
        <v>0</v>
      </c>
      <c r="M517" s="2" t="e">
        <f>Table112[[#This Row],[Dev]]/Table112[[#This Row],[Mean]]*100</f>
        <v>#DIV/0!</v>
      </c>
      <c r="N517" s="2">
        <f>Table112[[#This Row],[Estimated costs 1]]-Table112[[#This Row],[Actual cost]]</f>
        <v>0</v>
      </c>
      <c r="O517" s="2" t="e">
        <f>Table112[[#This Row],[Diff 1]]/Table112[[#This Row],[Actual cost]]*100</f>
        <v>#DIV/0!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</row>
    <row r="518" spans="1:35" hidden="1" x14ac:dyDescent="0.3">
      <c r="A518" t="s">
        <v>538</v>
      </c>
      <c r="B518">
        <v>516</v>
      </c>
      <c r="C518" t="str">
        <f>LEFT(Table112[[#This Row],[Contingency id]])</f>
        <v>B</v>
      </c>
      <c r="D518" s="1">
        <v>0</v>
      </c>
      <c r="E518">
        <v>1</v>
      </c>
      <c r="F518">
        <v>62</v>
      </c>
      <c r="G518">
        <v>47</v>
      </c>
      <c r="H518">
        <v>62</v>
      </c>
      <c r="I518" s="2">
        <v>0</v>
      </c>
      <c r="J518" s="2">
        <f>AVERAGE(Table112[[#This Row],[Estimated costs 1]:[Estimated costs 20]])</f>
        <v>0</v>
      </c>
      <c r="K518" s="2" t="e">
        <f>(Table112[[#This Row],[Mean]]-Table112[[#This Row],[Actual cost]])/Table112[[#This Row],[Actual cost]]*100</f>
        <v>#DIV/0!</v>
      </c>
      <c r="L518" s="2">
        <f>_xlfn.STDEV.P(Table112[[#This Row],[Estimated costs 1]:[Estimated costs 20]])</f>
        <v>0</v>
      </c>
      <c r="M518" s="2" t="e">
        <f>Table112[[#This Row],[Dev]]/Table112[[#This Row],[Mean]]*100</f>
        <v>#DIV/0!</v>
      </c>
      <c r="N518" s="2">
        <f>Table112[[#This Row],[Estimated costs 1]]-Table112[[#This Row],[Actual cost]]</f>
        <v>0</v>
      </c>
      <c r="O518" s="2" t="e">
        <f>Table112[[#This Row],[Diff 1]]/Table112[[#This Row],[Actual cost]]*100</f>
        <v>#DIV/0!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</row>
    <row r="519" spans="1:35" hidden="1" x14ac:dyDescent="0.3">
      <c r="A519" t="s">
        <v>539</v>
      </c>
      <c r="B519">
        <v>517</v>
      </c>
      <c r="C519" t="str">
        <f>LEFT(Table112[[#This Row],[Contingency id]])</f>
        <v>B</v>
      </c>
      <c r="D519" s="1">
        <v>0</v>
      </c>
      <c r="E519">
        <v>1</v>
      </c>
      <c r="F519">
        <v>91</v>
      </c>
      <c r="G519">
        <v>67</v>
      </c>
      <c r="H519">
        <v>91</v>
      </c>
      <c r="I519" s="2">
        <v>0</v>
      </c>
      <c r="J519" s="2">
        <f>AVERAGE(Table112[[#This Row],[Estimated costs 1]:[Estimated costs 20]])</f>
        <v>0</v>
      </c>
      <c r="K519" s="2" t="e">
        <f>(Table112[[#This Row],[Mean]]-Table112[[#This Row],[Actual cost]])/Table112[[#This Row],[Actual cost]]*100</f>
        <v>#DIV/0!</v>
      </c>
      <c r="L519" s="2">
        <f>_xlfn.STDEV.P(Table112[[#This Row],[Estimated costs 1]:[Estimated costs 20]])</f>
        <v>0</v>
      </c>
      <c r="M519" s="2" t="e">
        <f>Table112[[#This Row],[Dev]]/Table112[[#This Row],[Mean]]*100</f>
        <v>#DIV/0!</v>
      </c>
      <c r="N519" s="2">
        <f>Table112[[#This Row],[Estimated costs 1]]-Table112[[#This Row],[Actual cost]]</f>
        <v>0</v>
      </c>
      <c r="O519" s="2" t="e">
        <f>Table112[[#This Row],[Diff 1]]/Table112[[#This Row],[Actual cost]]*100</f>
        <v>#DIV/0!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</row>
    <row r="520" spans="1:35" hidden="1" x14ac:dyDescent="0.3">
      <c r="A520" t="s">
        <v>540</v>
      </c>
      <c r="B520">
        <v>518</v>
      </c>
      <c r="C520" t="str">
        <f>LEFT(Table112[[#This Row],[Contingency id]])</f>
        <v>B</v>
      </c>
      <c r="D520" s="1">
        <v>0</v>
      </c>
      <c r="E520">
        <v>1</v>
      </c>
      <c r="F520">
        <v>94</v>
      </c>
      <c r="G520">
        <v>64</v>
      </c>
      <c r="H520">
        <v>94</v>
      </c>
      <c r="I520" s="2">
        <v>0</v>
      </c>
      <c r="J520" s="2">
        <f>AVERAGE(Table112[[#This Row],[Estimated costs 1]:[Estimated costs 20]])</f>
        <v>0</v>
      </c>
      <c r="K520" s="2" t="e">
        <f>(Table112[[#This Row],[Mean]]-Table112[[#This Row],[Actual cost]])/Table112[[#This Row],[Actual cost]]*100</f>
        <v>#DIV/0!</v>
      </c>
      <c r="L520" s="2">
        <f>_xlfn.STDEV.P(Table112[[#This Row],[Estimated costs 1]:[Estimated costs 20]])</f>
        <v>0</v>
      </c>
      <c r="M520" s="2" t="e">
        <f>Table112[[#This Row],[Dev]]/Table112[[#This Row],[Mean]]*100</f>
        <v>#DIV/0!</v>
      </c>
      <c r="N520" s="2">
        <f>Table112[[#This Row],[Estimated costs 1]]-Table112[[#This Row],[Actual cost]]</f>
        <v>0</v>
      </c>
      <c r="O520" s="2" t="e">
        <f>Table112[[#This Row],[Diff 1]]/Table112[[#This Row],[Actual cost]]*100</f>
        <v>#DIV/0!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</row>
    <row r="521" spans="1:35" hidden="1" x14ac:dyDescent="0.3">
      <c r="A521" t="s">
        <v>541</v>
      </c>
      <c r="B521">
        <v>519</v>
      </c>
      <c r="C521" t="str">
        <f>LEFT(Table112[[#This Row],[Contingency id]])</f>
        <v>B</v>
      </c>
      <c r="D521" s="1">
        <v>0</v>
      </c>
      <c r="E521">
        <v>1</v>
      </c>
      <c r="F521">
        <v>94</v>
      </c>
      <c r="G521">
        <v>59</v>
      </c>
      <c r="H521">
        <v>94</v>
      </c>
      <c r="I521" s="2">
        <v>0</v>
      </c>
      <c r="J521" s="2">
        <f>AVERAGE(Table112[[#This Row],[Estimated costs 1]:[Estimated costs 20]])</f>
        <v>0</v>
      </c>
      <c r="K521" s="2" t="e">
        <f>(Table112[[#This Row],[Mean]]-Table112[[#This Row],[Actual cost]])/Table112[[#This Row],[Actual cost]]*100</f>
        <v>#DIV/0!</v>
      </c>
      <c r="L521" s="2">
        <f>_xlfn.STDEV.P(Table112[[#This Row],[Estimated costs 1]:[Estimated costs 20]])</f>
        <v>0</v>
      </c>
      <c r="M521" s="2" t="e">
        <f>Table112[[#This Row],[Dev]]/Table112[[#This Row],[Mean]]*100</f>
        <v>#DIV/0!</v>
      </c>
      <c r="N521" s="2">
        <f>Table112[[#This Row],[Estimated costs 1]]-Table112[[#This Row],[Actual cost]]</f>
        <v>0</v>
      </c>
      <c r="O521" s="2" t="e">
        <f>Table112[[#This Row],[Diff 1]]/Table112[[#This Row],[Actual cost]]*100</f>
        <v>#DIV/0!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</row>
    <row r="522" spans="1:35" hidden="1" x14ac:dyDescent="0.3">
      <c r="A522" t="s">
        <v>542</v>
      </c>
      <c r="B522">
        <v>520</v>
      </c>
      <c r="C522" t="str">
        <f>LEFT(Table112[[#This Row],[Contingency id]])</f>
        <v>B</v>
      </c>
      <c r="D522" s="1">
        <v>0</v>
      </c>
      <c r="E522">
        <v>1</v>
      </c>
      <c r="F522">
        <v>91</v>
      </c>
      <c r="G522">
        <v>63</v>
      </c>
      <c r="H522">
        <v>91</v>
      </c>
      <c r="I522" s="2">
        <v>0</v>
      </c>
      <c r="J522" s="2">
        <f>AVERAGE(Table112[[#This Row],[Estimated costs 1]:[Estimated costs 20]])</f>
        <v>0</v>
      </c>
      <c r="K522" s="2" t="e">
        <f>(Table112[[#This Row],[Mean]]-Table112[[#This Row],[Actual cost]])/Table112[[#This Row],[Actual cost]]*100</f>
        <v>#DIV/0!</v>
      </c>
      <c r="L522" s="2">
        <f>_xlfn.STDEV.P(Table112[[#This Row],[Estimated costs 1]:[Estimated costs 20]])</f>
        <v>0</v>
      </c>
      <c r="M522" s="2" t="e">
        <f>Table112[[#This Row],[Dev]]/Table112[[#This Row],[Mean]]*100</f>
        <v>#DIV/0!</v>
      </c>
      <c r="N522" s="2">
        <f>Table112[[#This Row],[Estimated costs 1]]-Table112[[#This Row],[Actual cost]]</f>
        <v>0</v>
      </c>
      <c r="O522" s="2" t="e">
        <f>Table112[[#This Row],[Diff 1]]/Table112[[#This Row],[Actual cost]]*100</f>
        <v>#DIV/0!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</row>
    <row r="523" spans="1:35" hidden="1" x14ac:dyDescent="0.3">
      <c r="A523" t="s">
        <v>543</v>
      </c>
      <c r="B523">
        <v>521</v>
      </c>
      <c r="C523" t="str">
        <f>LEFT(Table112[[#This Row],[Contingency id]])</f>
        <v>B</v>
      </c>
      <c r="D523" s="1">
        <v>0</v>
      </c>
      <c r="E523">
        <v>1</v>
      </c>
      <c r="F523">
        <v>91</v>
      </c>
      <c r="G523">
        <v>61</v>
      </c>
      <c r="H523">
        <v>91</v>
      </c>
      <c r="I523" s="2">
        <v>0</v>
      </c>
      <c r="J523" s="2">
        <f>AVERAGE(Table112[[#This Row],[Estimated costs 1]:[Estimated costs 20]])</f>
        <v>0</v>
      </c>
      <c r="K523" s="2" t="e">
        <f>(Table112[[#This Row],[Mean]]-Table112[[#This Row],[Actual cost]])/Table112[[#This Row],[Actual cost]]*100</f>
        <v>#DIV/0!</v>
      </c>
      <c r="L523" s="2">
        <f>_xlfn.STDEV.P(Table112[[#This Row],[Estimated costs 1]:[Estimated costs 20]])</f>
        <v>0</v>
      </c>
      <c r="M523" s="2" t="e">
        <f>Table112[[#This Row],[Dev]]/Table112[[#This Row],[Mean]]*100</f>
        <v>#DIV/0!</v>
      </c>
      <c r="N523" s="2">
        <f>Table112[[#This Row],[Estimated costs 1]]-Table112[[#This Row],[Actual cost]]</f>
        <v>0</v>
      </c>
      <c r="O523" s="2" t="e">
        <f>Table112[[#This Row],[Diff 1]]/Table112[[#This Row],[Actual cost]]*100</f>
        <v>#DIV/0!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</row>
    <row r="524" spans="1:35" hidden="1" x14ac:dyDescent="0.3">
      <c r="A524" t="s">
        <v>544</v>
      </c>
      <c r="B524">
        <v>522</v>
      </c>
      <c r="C524" t="str">
        <f>LEFT(Table112[[#This Row],[Contingency id]])</f>
        <v>B</v>
      </c>
      <c r="D524" s="1">
        <v>0</v>
      </c>
      <c r="E524">
        <v>1</v>
      </c>
      <c r="F524">
        <v>91</v>
      </c>
      <c r="G524">
        <v>63</v>
      </c>
      <c r="H524">
        <v>91</v>
      </c>
      <c r="I524" s="2">
        <v>0</v>
      </c>
      <c r="J524" s="2">
        <f>AVERAGE(Table112[[#This Row],[Estimated costs 1]:[Estimated costs 20]])</f>
        <v>0</v>
      </c>
      <c r="K524" s="2" t="e">
        <f>(Table112[[#This Row],[Mean]]-Table112[[#This Row],[Actual cost]])/Table112[[#This Row],[Actual cost]]*100</f>
        <v>#DIV/0!</v>
      </c>
      <c r="L524" s="2">
        <f>_xlfn.STDEV.P(Table112[[#This Row],[Estimated costs 1]:[Estimated costs 20]])</f>
        <v>0</v>
      </c>
      <c r="M524" s="2" t="e">
        <f>Table112[[#This Row],[Dev]]/Table112[[#This Row],[Mean]]*100</f>
        <v>#DIV/0!</v>
      </c>
      <c r="N524" s="2">
        <f>Table112[[#This Row],[Estimated costs 1]]-Table112[[#This Row],[Actual cost]]</f>
        <v>0</v>
      </c>
      <c r="O524" s="2" t="e">
        <f>Table112[[#This Row],[Diff 1]]/Table112[[#This Row],[Actual cost]]*100</f>
        <v>#DIV/0!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</row>
    <row r="525" spans="1:35" hidden="1" x14ac:dyDescent="0.3">
      <c r="A525" t="s">
        <v>545</v>
      </c>
      <c r="B525">
        <v>523</v>
      </c>
      <c r="C525" t="str">
        <f>LEFT(Table112[[#This Row],[Contingency id]])</f>
        <v>B</v>
      </c>
      <c r="D525" s="1">
        <v>0</v>
      </c>
      <c r="E525">
        <v>1</v>
      </c>
      <c r="F525">
        <v>91</v>
      </c>
      <c r="G525">
        <v>62</v>
      </c>
      <c r="H525">
        <v>91</v>
      </c>
      <c r="I525" s="2">
        <v>0</v>
      </c>
      <c r="J525" s="2">
        <f>AVERAGE(Table112[[#This Row],[Estimated costs 1]:[Estimated costs 20]])</f>
        <v>0</v>
      </c>
      <c r="K525" s="2" t="e">
        <f>(Table112[[#This Row],[Mean]]-Table112[[#This Row],[Actual cost]])/Table112[[#This Row],[Actual cost]]*100</f>
        <v>#DIV/0!</v>
      </c>
      <c r="L525" s="2">
        <f>_xlfn.STDEV.P(Table112[[#This Row],[Estimated costs 1]:[Estimated costs 20]])</f>
        <v>0</v>
      </c>
      <c r="M525" s="2" t="e">
        <f>Table112[[#This Row],[Dev]]/Table112[[#This Row],[Mean]]*100</f>
        <v>#DIV/0!</v>
      </c>
      <c r="N525" s="2">
        <f>Table112[[#This Row],[Estimated costs 1]]-Table112[[#This Row],[Actual cost]]</f>
        <v>0</v>
      </c>
      <c r="O525" s="2" t="e">
        <f>Table112[[#This Row],[Diff 1]]/Table112[[#This Row],[Actual cost]]*100</f>
        <v>#DIV/0!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</row>
    <row r="526" spans="1:35" hidden="1" x14ac:dyDescent="0.3">
      <c r="A526" t="s">
        <v>546</v>
      </c>
      <c r="B526">
        <v>524</v>
      </c>
      <c r="C526" t="str">
        <f>LEFT(Table112[[#This Row],[Contingency id]])</f>
        <v>B</v>
      </c>
      <c r="D526" s="1">
        <v>0</v>
      </c>
      <c r="E526">
        <v>1</v>
      </c>
      <c r="F526">
        <v>91</v>
      </c>
      <c r="G526">
        <v>67</v>
      </c>
      <c r="H526">
        <v>91</v>
      </c>
      <c r="I526" s="2">
        <v>0</v>
      </c>
      <c r="J526" s="2">
        <f>AVERAGE(Table112[[#This Row],[Estimated costs 1]:[Estimated costs 20]])</f>
        <v>0</v>
      </c>
      <c r="K526" s="2" t="e">
        <f>(Table112[[#This Row],[Mean]]-Table112[[#This Row],[Actual cost]])/Table112[[#This Row],[Actual cost]]*100</f>
        <v>#DIV/0!</v>
      </c>
      <c r="L526" s="2">
        <f>_xlfn.STDEV.P(Table112[[#This Row],[Estimated costs 1]:[Estimated costs 20]])</f>
        <v>0</v>
      </c>
      <c r="M526" s="2" t="e">
        <f>Table112[[#This Row],[Dev]]/Table112[[#This Row],[Mean]]*100</f>
        <v>#DIV/0!</v>
      </c>
      <c r="N526" s="2">
        <f>Table112[[#This Row],[Estimated costs 1]]-Table112[[#This Row],[Actual cost]]</f>
        <v>0</v>
      </c>
      <c r="O526" s="2" t="e">
        <f>Table112[[#This Row],[Diff 1]]/Table112[[#This Row],[Actual cost]]*100</f>
        <v>#DIV/0!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</row>
    <row r="527" spans="1:35" hidden="1" x14ac:dyDescent="0.3">
      <c r="A527" t="s">
        <v>547</v>
      </c>
      <c r="B527">
        <v>525</v>
      </c>
      <c r="C527" t="str">
        <f>LEFT(Table112[[#This Row],[Contingency id]])</f>
        <v>B</v>
      </c>
      <c r="D527" s="1">
        <v>0</v>
      </c>
      <c r="E527">
        <v>1</v>
      </c>
      <c r="F527">
        <v>91</v>
      </c>
      <c r="G527">
        <v>67</v>
      </c>
      <c r="H527">
        <v>91</v>
      </c>
      <c r="I527" s="2">
        <v>0</v>
      </c>
      <c r="J527" s="2">
        <f>AVERAGE(Table112[[#This Row],[Estimated costs 1]:[Estimated costs 20]])</f>
        <v>0</v>
      </c>
      <c r="K527" s="2" t="e">
        <f>(Table112[[#This Row],[Mean]]-Table112[[#This Row],[Actual cost]])/Table112[[#This Row],[Actual cost]]*100</f>
        <v>#DIV/0!</v>
      </c>
      <c r="L527" s="2">
        <f>_xlfn.STDEV.P(Table112[[#This Row],[Estimated costs 1]:[Estimated costs 20]])</f>
        <v>0</v>
      </c>
      <c r="M527" s="2" t="e">
        <f>Table112[[#This Row],[Dev]]/Table112[[#This Row],[Mean]]*100</f>
        <v>#DIV/0!</v>
      </c>
      <c r="N527" s="2">
        <f>Table112[[#This Row],[Estimated costs 1]]-Table112[[#This Row],[Actual cost]]</f>
        <v>0</v>
      </c>
      <c r="O527" s="2" t="e">
        <f>Table112[[#This Row],[Diff 1]]/Table112[[#This Row],[Actual cost]]*100</f>
        <v>#DIV/0!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</row>
    <row r="528" spans="1:35" hidden="1" x14ac:dyDescent="0.3">
      <c r="A528" t="s">
        <v>548</v>
      </c>
      <c r="B528">
        <v>526</v>
      </c>
      <c r="C528" t="str">
        <f>LEFT(Table112[[#This Row],[Contingency id]])</f>
        <v>C</v>
      </c>
      <c r="D528" s="1">
        <v>0</v>
      </c>
      <c r="E528">
        <v>1</v>
      </c>
      <c r="F528">
        <v>65</v>
      </c>
      <c r="G528">
        <v>50</v>
      </c>
      <c r="H528">
        <v>65</v>
      </c>
      <c r="I528" s="2">
        <v>0</v>
      </c>
      <c r="J528" s="2">
        <f>AVERAGE(Table112[[#This Row],[Estimated costs 1]:[Estimated costs 20]])</f>
        <v>0</v>
      </c>
      <c r="K528" s="2" t="e">
        <f>(Table112[[#This Row],[Mean]]-Table112[[#This Row],[Actual cost]])/Table112[[#This Row],[Actual cost]]*100</f>
        <v>#DIV/0!</v>
      </c>
      <c r="L528" s="2">
        <f>_xlfn.STDEV.P(Table112[[#This Row],[Estimated costs 1]:[Estimated costs 20]])</f>
        <v>0</v>
      </c>
      <c r="M528" s="2" t="e">
        <f>Table112[[#This Row],[Dev]]/Table112[[#This Row],[Mean]]*100</f>
        <v>#DIV/0!</v>
      </c>
      <c r="N528" s="2">
        <f>Table112[[#This Row],[Estimated costs 1]]-Table112[[#This Row],[Actual cost]]</f>
        <v>0</v>
      </c>
      <c r="O528" s="2" t="e">
        <f>Table112[[#This Row],[Diff 1]]/Table112[[#This Row],[Actual cost]]*100</f>
        <v>#DIV/0!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</row>
    <row r="529" spans="1:35" hidden="1" x14ac:dyDescent="0.3">
      <c r="A529" t="s">
        <v>549</v>
      </c>
      <c r="B529">
        <v>527</v>
      </c>
      <c r="C529" t="str">
        <f>LEFT(Table112[[#This Row],[Contingency id]])</f>
        <v>C</v>
      </c>
      <c r="D529" s="1">
        <v>0</v>
      </c>
      <c r="E529">
        <v>1</v>
      </c>
      <c r="F529">
        <v>65</v>
      </c>
      <c r="G529">
        <v>47</v>
      </c>
      <c r="H529">
        <v>65</v>
      </c>
      <c r="I529" s="2">
        <v>0</v>
      </c>
      <c r="J529" s="2">
        <f>AVERAGE(Table112[[#This Row],[Estimated costs 1]:[Estimated costs 20]])</f>
        <v>0</v>
      </c>
      <c r="K529" s="2" t="e">
        <f>(Table112[[#This Row],[Mean]]-Table112[[#This Row],[Actual cost]])/Table112[[#This Row],[Actual cost]]*100</f>
        <v>#DIV/0!</v>
      </c>
      <c r="L529" s="2">
        <f>_xlfn.STDEV.P(Table112[[#This Row],[Estimated costs 1]:[Estimated costs 20]])</f>
        <v>0</v>
      </c>
      <c r="M529" s="2" t="e">
        <f>Table112[[#This Row],[Dev]]/Table112[[#This Row],[Mean]]*100</f>
        <v>#DIV/0!</v>
      </c>
      <c r="N529" s="2">
        <f>Table112[[#This Row],[Estimated costs 1]]-Table112[[#This Row],[Actual cost]]</f>
        <v>0</v>
      </c>
      <c r="O529" s="2" t="e">
        <f>Table112[[#This Row],[Diff 1]]/Table112[[#This Row],[Actual cost]]*100</f>
        <v>#DIV/0!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</row>
    <row r="530" spans="1:35" hidden="1" x14ac:dyDescent="0.3">
      <c r="A530" t="s">
        <v>550</v>
      </c>
      <c r="B530">
        <v>528</v>
      </c>
      <c r="C530" t="str">
        <f>LEFT(Table112[[#This Row],[Contingency id]])</f>
        <v>C</v>
      </c>
      <c r="D530" s="1">
        <v>0</v>
      </c>
      <c r="E530">
        <v>1</v>
      </c>
      <c r="F530">
        <v>62</v>
      </c>
      <c r="G530">
        <v>45</v>
      </c>
      <c r="H530">
        <v>62</v>
      </c>
      <c r="I530" s="2">
        <v>0</v>
      </c>
      <c r="J530" s="2">
        <f>AVERAGE(Table112[[#This Row],[Estimated costs 1]:[Estimated costs 20]])</f>
        <v>0</v>
      </c>
      <c r="K530" s="2" t="e">
        <f>(Table112[[#This Row],[Mean]]-Table112[[#This Row],[Actual cost]])/Table112[[#This Row],[Actual cost]]*100</f>
        <v>#DIV/0!</v>
      </c>
      <c r="L530" s="2">
        <f>_xlfn.STDEV.P(Table112[[#This Row],[Estimated costs 1]:[Estimated costs 20]])</f>
        <v>0</v>
      </c>
      <c r="M530" s="2" t="e">
        <f>Table112[[#This Row],[Dev]]/Table112[[#This Row],[Mean]]*100</f>
        <v>#DIV/0!</v>
      </c>
      <c r="N530" s="2">
        <f>Table112[[#This Row],[Estimated costs 1]]-Table112[[#This Row],[Actual cost]]</f>
        <v>0</v>
      </c>
      <c r="O530" s="2" t="e">
        <f>Table112[[#This Row],[Diff 1]]/Table112[[#This Row],[Actual cost]]*100</f>
        <v>#DIV/0!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</row>
    <row r="531" spans="1:35" hidden="1" x14ac:dyDescent="0.3">
      <c r="A531" t="s">
        <v>551</v>
      </c>
      <c r="B531">
        <v>529</v>
      </c>
      <c r="C531" t="str">
        <f>LEFT(Table112[[#This Row],[Contingency id]])</f>
        <v>C</v>
      </c>
      <c r="D531" s="1">
        <v>0</v>
      </c>
      <c r="E531">
        <v>1</v>
      </c>
      <c r="F531">
        <v>62</v>
      </c>
      <c r="G531">
        <v>49</v>
      </c>
      <c r="H531">
        <v>62</v>
      </c>
      <c r="I531" s="2">
        <v>0</v>
      </c>
      <c r="J531" s="2">
        <f>AVERAGE(Table112[[#This Row],[Estimated costs 1]:[Estimated costs 20]])</f>
        <v>0</v>
      </c>
      <c r="K531" s="2" t="e">
        <f>(Table112[[#This Row],[Mean]]-Table112[[#This Row],[Actual cost]])/Table112[[#This Row],[Actual cost]]*100</f>
        <v>#DIV/0!</v>
      </c>
      <c r="L531" s="2">
        <f>_xlfn.STDEV.P(Table112[[#This Row],[Estimated costs 1]:[Estimated costs 20]])</f>
        <v>0</v>
      </c>
      <c r="M531" s="2" t="e">
        <f>Table112[[#This Row],[Dev]]/Table112[[#This Row],[Mean]]*100</f>
        <v>#DIV/0!</v>
      </c>
      <c r="N531" s="2">
        <f>Table112[[#This Row],[Estimated costs 1]]-Table112[[#This Row],[Actual cost]]</f>
        <v>0</v>
      </c>
      <c r="O531" s="2" t="e">
        <f>Table112[[#This Row],[Diff 1]]/Table112[[#This Row],[Actual cost]]*100</f>
        <v>#DIV/0!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</row>
    <row r="532" spans="1:35" hidden="1" x14ac:dyDescent="0.3">
      <c r="A532" t="s">
        <v>552</v>
      </c>
      <c r="B532">
        <v>530</v>
      </c>
      <c r="C532" t="str">
        <f>LEFT(Table112[[#This Row],[Contingency id]])</f>
        <v>C</v>
      </c>
      <c r="D532" s="1">
        <v>0</v>
      </c>
      <c r="E532">
        <v>1</v>
      </c>
      <c r="F532">
        <v>89</v>
      </c>
      <c r="G532">
        <v>64</v>
      </c>
      <c r="H532">
        <v>89</v>
      </c>
      <c r="I532" s="2">
        <v>0</v>
      </c>
      <c r="J532" s="2">
        <f>AVERAGE(Table112[[#This Row],[Estimated costs 1]:[Estimated costs 20]])</f>
        <v>0</v>
      </c>
      <c r="K532" s="2" t="e">
        <f>(Table112[[#This Row],[Mean]]-Table112[[#This Row],[Actual cost]])/Table112[[#This Row],[Actual cost]]*100</f>
        <v>#DIV/0!</v>
      </c>
      <c r="L532" s="2">
        <f>_xlfn.STDEV.P(Table112[[#This Row],[Estimated costs 1]:[Estimated costs 20]])</f>
        <v>0</v>
      </c>
      <c r="M532" s="2" t="e">
        <f>Table112[[#This Row],[Dev]]/Table112[[#This Row],[Mean]]*100</f>
        <v>#DIV/0!</v>
      </c>
      <c r="N532" s="2">
        <f>Table112[[#This Row],[Estimated costs 1]]-Table112[[#This Row],[Actual cost]]</f>
        <v>0</v>
      </c>
      <c r="O532" s="2" t="e">
        <f>Table112[[#This Row],[Diff 1]]/Table112[[#This Row],[Actual cost]]*100</f>
        <v>#DIV/0!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</row>
    <row r="533" spans="1:35" hidden="1" x14ac:dyDescent="0.3">
      <c r="A533" t="s">
        <v>553</v>
      </c>
      <c r="B533">
        <v>531</v>
      </c>
      <c r="C533" t="str">
        <f>LEFT(Table112[[#This Row],[Contingency id]])</f>
        <v>C</v>
      </c>
      <c r="D533" s="1">
        <v>0</v>
      </c>
      <c r="E533">
        <v>1</v>
      </c>
      <c r="F533">
        <v>65</v>
      </c>
      <c r="G533">
        <v>47</v>
      </c>
      <c r="H533">
        <v>65</v>
      </c>
      <c r="I533" s="2">
        <v>0</v>
      </c>
      <c r="J533" s="2">
        <f>AVERAGE(Table112[[#This Row],[Estimated costs 1]:[Estimated costs 20]])</f>
        <v>0</v>
      </c>
      <c r="K533" s="2" t="e">
        <f>(Table112[[#This Row],[Mean]]-Table112[[#This Row],[Actual cost]])/Table112[[#This Row],[Actual cost]]*100</f>
        <v>#DIV/0!</v>
      </c>
      <c r="L533" s="2">
        <f>_xlfn.STDEV.P(Table112[[#This Row],[Estimated costs 1]:[Estimated costs 20]])</f>
        <v>0</v>
      </c>
      <c r="M533" s="2" t="e">
        <f>Table112[[#This Row],[Dev]]/Table112[[#This Row],[Mean]]*100</f>
        <v>#DIV/0!</v>
      </c>
      <c r="N533" s="2">
        <f>Table112[[#This Row],[Estimated costs 1]]-Table112[[#This Row],[Actual cost]]</f>
        <v>0</v>
      </c>
      <c r="O533" s="2" t="e">
        <f>Table112[[#This Row],[Diff 1]]/Table112[[#This Row],[Actual cost]]*100</f>
        <v>#DIV/0!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</row>
    <row r="534" spans="1:35" hidden="1" x14ac:dyDescent="0.3">
      <c r="A534" t="s">
        <v>554</v>
      </c>
      <c r="B534">
        <v>532</v>
      </c>
      <c r="C534" t="str">
        <f>LEFT(Table112[[#This Row],[Contingency id]])</f>
        <v>C</v>
      </c>
      <c r="D534" s="1">
        <v>0</v>
      </c>
      <c r="E534">
        <v>1</v>
      </c>
      <c r="F534">
        <v>132</v>
      </c>
      <c r="G534">
        <v>85</v>
      </c>
      <c r="H534">
        <v>132</v>
      </c>
      <c r="I534" s="2">
        <v>0</v>
      </c>
      <c r="J534" s="2">
        <f>AVERAGE(Table112[[#This Row],[Estimated costs 1]:[Estimated costs 20]])</f>
        <v>0</v>
      </c>
      <c r="K534" s="2" t="e">
        <f>(Table112[[#This Row],[Mean]]-Table112[[#This Row],[Actual cost]])/Table112[[#This Row],[Actual cost]]*100</f>
        <v>#DIV/0!</v>
      </c>
      <c r="L534" s="2">
        <f>_xlfn.STDEV.P(Table112[[#This Row],[Estimated costs 1]:[Estimated costs 20]])</f>
        <v>0</v>
      </c>
      <c r="M534" s="2" t="e">
        <f>Table112[[#This Row],[Dev]]/Table112[[#This Row],[Mean]]*100</f>
        <v>#DIV/0!</v>
      </c>
      <c r="N534" s="2">
        <f>Table112[[#This Row],[Estimated costs 1]]-Table112[[#This Row],[Actual cost]]</f>
        <v>0</v>
      </c>
      <c r="O534" s="2" t="e">
        <f>Table112[[#This Row],[Diff 1]]/Table112[[#This Row],[Actual cost]]*100</f>
        <v>#DIV/0!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</row>
    <row r="535" spans="1:35" hidden="1" x14ac:dyDescent="0.3">
      <c r="A535" t="s">
        <v>555</v>
      </c>
      <c r="B535">
        <v>533</v>
      </c>
      <c r="C535" t="str">
        <f>LEFT(Table112[[#This Row],[Contingency id]])</f>
        <v>C</v>
      </c>
      <c r="D535" s="1">
        <v>0</v>
      </c>
      <c r="E535">
        <v>1</v>
      </c>
      <c r="F535">
        <v>131</v>
      </c>
      <c r="G535">
        <v>83</v>
      </c>
      <c r="H535">
        <v>131</v>
      </c>
      <c r="I535" s="2">
        <v>0</v>
      </c>
      <c r="J535" s="2">
        <f>AVERAGE(Table112[[#This Row],[Estimated costs 1]:[Estimated costs 20]])</f>
        <v>0</v>
      </c>
      <c r="K535" s="2" t="e">
        <f>(Table112[[#This Row],[Mean]]-Table112[[#This Row],[Actual cost]])/Table112[[#This Row],[Actual cost]]*100</f>
        <v>#DIV/0!</v>
      </c>
      <c r="L535" s="2">
        <f>_xlfn.STDEV.P(Table112[[#This Row],[Estimated costs 1]:[Estimated costs 20]])</f>
        <v>0</v>
      </c>
      <c r="M535" s="2" t="e">
        <f>Table112[[#This Row],[Dev]]/Table112[[#This Row],[Mean]]*100</f>
        <v>#DIV/0!</v>
      </c>
      <c r="N535" s="2">
        <f>Table112[[#This Row],[Estimated costs 1]]-Table112[[#This Row],[Actual cost]]</f>
        <v>0</v>
      </c>
      <c r="O535" s="2" t="e">
        <f>Table112[[#This Row],[Diff 1]]/Table112[[#This Row],[Actual cost]]*100</f>
        <v>#DIV/0!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</row>
    <row r="536" spans="1:35" hidden="1" x14ac:dyDescent="0.3">
      <c r="A536" t="s">
        <v>556</v>
      </c>
      <c r="B536">
        <v>534</v>
      </c>
      <c r="C536" t="str">
        <f>LEFT(Table112[[#This Row],[Contingency id]])</f>
        <v>C</v>
      </c>
      <c r="D536" s="1">
        <v>0</v>
      </c>
      <c r="E536">
        <v>1</v>
      </c>
      <c r="F536">
        <v>131</v>
      </c>
      <c r="G536">
        <v>84</v>
      </c>
      <c r="H536">
        <v>131</v>
      </c>
      <c r="I536" s="2">
        <v>0</v>
      </c>
      <c r="J536" s="2">
        <f>AVERAGE(Table112[[#This Row],[Estimated costs 1]:[Estimated costs 20]])</f>
        <v>0</v>
      </c>
      <c r="K536" s="2" t="e">
        <f>(Table112[[#This Row],[Mean]]-Table112[[#This Row],[Actual cost]])/Table112[[#This Row],[Actual cost]]*100</f>
        <v>#DIV/0!</v>
      </c>
      <c r="L536" s="2">
        <f>_xlfn.STDEV.P(Table112[[#This Row],[Estimated costs 1]:[Estimated costs 20]])</f>
        <v>0</v>
      </c>
      <c r="M536" s="2" t="e">
        <f>Table112[[#This Row],[Dev]]/Table112[[#This Row],[Mean]]*100</f>
        <v>#DIV/0!</v>
      </c>
      <c r="N536" s="2">
        <f>Table112[[#This Row],[Estimated costs 1]]-Table112[[#This Row],[Actual cost]]</f>
        <v>0</v>
      </c>
      <c r="O536" s="2" t="e">
        <f>Table112[[#This Row],[Diff 1]]/Table112[[#This Row],[Actual cost]]*100</f>
        <v>#DIV/0!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</row>
    <row r="537" spans="1:35" hidden="1" x14ac:dyDescent="0.3">
      <c r="A537" t="s">
        <v>557</v>
      </c>
      <c r="B537">
        <v>535</v>
      </c>
      <c r="C537" t="str">
        <f>LEFT(Table112[[#This Row],[Contingency id]])</f>
        <v>C</v>
      </c>
      <c r="D537" s="1">
        <v>0</v>
      </c>
      <c r="E537">
        <v>1</v>
      </c>
      <c r="F537">
        <v>131</v>
      </c>
      <c r="G537">
        <v>74</v>
      </c>
      <c r="H537">
        <v>131</v>
      </c>
      <c r="I537" s="2">
        <v>0</v>
      </c>
      <c r="J537" s="2">
        <f>AVERAGE(Table112[[#This Row],[Estimated costs 1]:[Estimated costs 20]])</f>
        <v>0</v>
      </c>
      <c r="K537" s="2" t="e">
        <f>(Table112[[#This Row],[Mean]]-Table112[[#This Row],[Actual cost]])/Table112[[#This Row],[Actual cost]]*100</f>
        <v>#DIV/0!</v>
      </c>
      <c r="L537" s="2">
        <f>_xlfn.STDEV.P(Table112[[#This Row],[Estimated costs 1]:[Estimated costs 20]])</f>
        <v>0</v>
      </c>
      <c r="M537" s="2" t="e">
        <f>Table112[[#This Row],[Dev]]/Table112[[#This Row],[Mean]]*100</f>
        <v>#DIV/0!</v>
      </c>
      <c r="N537" s="2">
        <f>Table112[[#This Row],[Estimated costs 1]]-Table112[[#This Row],[Actual cost]]</f>
        <v>0</v>
      </c>
      <c r="O537" s="2" t="e">
        <f>Table112[[#This Row],[Diff 1]]/Table112[[#This Row],[Actual cost]]*100</f>
        <v>#DIV/0!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</row>
    <row r="538" spans="1:35" hidden="1" x14ac:dyDescent="0.3">
      <c r="A538" t="s">
        <v>558</v>
      </c>
      <c r="B538">
        <v>536</v>
      </c>
      <c r="C538" t="str">
        <f>LEFT(Table112[[#This Row],[Contingency id]])</f>
        <v>C</v>
      </c>
      <c r="D538" s="1">
        <v>0</v>
      </c>
      <c r="E538">
        <v>1</v>
      </c>
      <c r="F538">
        <v>131</v>
      </c>
      <c r="G538">
        <v>83</v>
      </c>
      <c r="H538">
        <v>131</v>
      </c>
      <c r="I538" s="2">
        <v>0</v>
      </c>
      <c r="J538" s="2">
        <f>AVERAGE(Table112[[#This Row],[Estimated costs 1]:[Estimated costs 20]])</f>
        <v>0</v>
      </c>
      <c r="K538" s="2" t="e">
        <f>(Table112[[#This Row],[Mean]]-Table112[[#This Row],[Actual cost]])/Table112[[#This Row],[Actual cost]]*100</f>
        <v>#DIV/0!</v>
      </c>
      <c r="L538" s="2">
        <f>_xlfn.STDEV.P(Table112[[#This Row],[Estimated costs 1]:[Estimated costs 20]])</f>
        <v>0</v>
      </c>
      <c r="M538" s="2" t="e">
        <f>Table112[[#This Row],[Dev]]/Table112[[#This Row],[Mean]]*100</f>
        <v>#DIV/0!</v>
      </c>
      <c r="N538" s="2">
        <f>Table112[[#This Row],[Estimated costs 1]]-Table112[[#This Row],[Actual cost]]</f>
        <v>0</v>
      </c>
      <c r="O538" s="2" t="e">
        <f>Table112[[#This Row],[Diff 1]]/Table112[[#This Row],[Actual cost]]*100</f>
        <v>#DIV/0!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</row>
    <row r="539" spans="1:35" hidden="1" x14ac:dyDescent="0.3">
      <c r="A539" t="s">
        <v>559</v>
      </c>
      <c r="B539">
        <v>537</v>
      </c>
      <c r="C539" t="str">
        <f>LEFT(Table112[[#This Row],[Contingency id]])</f>
        <v>C</v>
      </c>
      <c r="D539" s="1">
        <v>0</v>
      </c>
      <c r="E539">
        <v>1</v>
      </c>
      <c r="F539">
        <v>131</v>
      </c>
      <c r="G539">
        <v>83</v>
      </c>
      <c r="H539">
        <v>131</v>
      </c>
      <c r="I539" s="2">
        <v>0</v>
      </c>
      <c r="J539" s="2">
        <f>AVERAGE(Table112[[#This Row],[Estimated costs 1]:[Estimated costs 20]])</f>
        <v>0</v>
      </c>
      <c r="K539" s="2" t="e">
        <f>(Table112[[#This Row],[Mean]]-Table112[[#This Row],[Actual cost]])/Table112[[#This Row],[Actual cost]]*100</f>
        <v>#DIV/0!</v>
      </c>
      <c r="L539" s="2">
        <f>_xlfn.STDEV.P(Table112[[#This Row],[Estimated costs 1]:[Estimated costs 20]])</f>
        <v>0</v>
      </c>
      <c r="M539" s="2" t="e">
        <f>Table112[[#This Row],[Dev]]/Table112[[#This Row],[Mean]]*100</f>
        <v>#DIV/0!</v>
      </c>
      <c r="N539" s="2">
        <f>Table112[[#This Row],[Estimated costs 1]]-Table112[[#This Row],[Actual cost]]</f>
        <v>0</v>
      </c>
      <c r="O539" s="2" t="e">
        <f>Table112[[#This Row],[Diff 1]]/Table112[[#This Row],[Actual cost]]*100</f>
        <v>#DIV/0!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</row>
    <row r="540" spans="1:35" hidden="1" x14ac:dyDescent="0.3">
      <c r="A540" t="s">
        <v>560</v>
      </c>
      <c r="B540">
        <v>538</v>
      </c>
      <c r="C540" t="str">
        <f>LEFT(Table112[[#This Row],[Contingency id]])</f>
        <v>C</v>
      </c>
      <c r="D540" s="1">
        <v>0</v>
      </c>
      <c r="E540">
        <v>1</v>
      </c>
      <c r="F540">
        <v>131</v>
      </c>
      <c r="G540">
        <v>81</v>
      </c>
      <c r="H540">
        <v>131</v>
      </c>
      <c r="I540" s="2">
        <v>0</v>
      </c>
      <c r="J540" s="2">
        <f>AVERAGE(Table112[[#This Row],[Estimated costs 1]:[Estimated costs 20]])</f>
        <v>0</v>
      </c>
      <c r="K540" s="2" t="e">
        <f>(Table112[[#This Row],[Mean]]-Table112[[#This Row],[Actual cost]])/Table112[[#This Row],[Actual cost]]*100</f>
        <v>#DIV/0!</v>
      </c>
      <c r="L540" s="2">
        <f>_xlfn.STDEV.P(Table112[[#This Row],[Estimated costs 1]:[Estimated costs 20]])</f>
        <v>0</v>
      </c>
      <c r="M540" s="2" t="e">
        <f>Table112[[#This Row],[Dev]]/Table112[[#This Row],[Mean]]*100</f>
        <v>#DIV/0!</v>
      </c>
      <c r="N540" s="2">
        <f>Table112[[#This Row],[Estimated costs 1]]-Table112[[#This Row],[Actual cost]]</f>
        <v>0</v>
      </c>
      <c r="O540" s="2" t="e">
        <f>Table112[[#This Row],[Diff 1]]/Table112[[#This Row],[Actual cost]]*100</f>
        <v>#DIV/0!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</row>
    <row r="541" spans="1:35" hidden="1" x14ac:dyDescent="0.3">
      <c r="A541" t="s">
        <v>561</v>
      </c>
      <c r="B541">
        <v>539</v>
      </c>
      <c r="C541" t="str">
        <f>LEFT(Table112[[#This Row],[Contingency id]])</f>
        <v>C</v>
      </c>
      <c r="D541" s="1">
        <v>0</v>
      </c>
      <c r="E541">
        <v>1</v>
      </c>
      <c r="F541">
        <v>121</v>
      </c>
      <c r="G541">
        <v>72</v>
      </c>
      <c r="H541">
        <v>121</v>
      </c>
      <c r="I541" s="2">
        <v>0</v>
      </c>
      <c r="J541" s="2">
        <f>AVERAGE(Table112[[#This Row],[Estimated costs 1]:[Estimated costs 20]])</f>
        <v>0</v>
      </c>
      <c r="K541" s="2" t="e">
        <f>(Table112[[#This Row],[Mean]]-Table112[[#This Row],[Actual cost]])/Table112[[#This Row],[Actual cost]]*100</f>
        <v>#DIV/0!</v>
      </c>
      <c r="L541" s="2">
        <f>_xlfn.STDEV.P(Table112[[#This Row],[Estimated costs 1]:[Estimated costs 20]])</f>
        <v>0</v>
      </c>
      <c r="M541" s="2" t="e">
        <f>Table112[[#This Row],[Dev]]/Table112[[#This Row],[Mean]]*100</f>
        <v>#DIV/0!</v>
      </c>
      <c r="N541" s="2">
        <f>Table112[[#This Row],[Estimated costs 1]]-Table112[[#This Row],[Actual cost]]</f>
        <v>0</v>
      </c>
      <c r="O541" s="2" t="e">
        <f>Table112[[#This Row],[Diff 1]]/Table112[[#This Row],[Actual cost]]*100</f>
        <v>#DIV/0!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</row>
    <row r="542" spans="1:35" hidden="1" x14ac:dyDescent="0.3">
      <c r="A542" t="s">
        <v>562</v>
      </c>
      <c r="B542">
        <v>540</v>
      </c>
      <c r="C542" t="str">
        <f>LEFT(Table112[[#This Row],[Contingency id]])</f>
        <v>C</v>
      </c>
      <c r="D542" s="1">
        <v>0</v>
      </c>
      <c r="E542">
        <v>1</v>
      </c>
      <c r="F542">
        <v>121</v>
      </c>
      <c r="G542">
        <v>76</v>
      </c>
      <c r="H542">
        <v>121</v>
      </c>
      <c r="I542" s="2">
        <v>0</v>
      </c>
      <c r="J542" s="2">
        <f>AVERAGE(Table112[[#This Row],[Estimated costs 1]:[Estimated costs 20]])</f>
        <v>0</v>
      </c>
      <c r="K542" s="2" t="e">
        <f>(Table112[[#This Row],[Mean]]-Table112[[#This Row],[Actual cost]])/Table112[[#This Row],[Actual cost]]*100</f>
        <v>#DIV/0!</v>
      </c>
      <c r="L542" s="2">
        <f>_xlfn.STDEV.P(Table112[[#This Row],[Estimated costs 1]:[Estimated costs 20]])</f>
        <v>0</v>
      </c>
      <c r="M542" s="2" t="e">
        <f>Table112[[#This Row],[Dev]]/Table112[[#This Row],[Mean]]*100</f>
        <v>#DIV/0!</v>
      </c>
      <c r="N542" s="2">
        <f>Table112[[#This Row],[Estimated costs 1]]-Table112[[#This Row],[Actual cost]]</f>
        <v>0</v>
      </c>
      <c r="O542" s="2" t="e">
        <f>Table112[[#This Row],[Diff 1]]/Table112[[#This Row],[Actual cost]]*100</f>
        <v>#DIV/0!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</row>
    <row r="543" spans="1:35" hidden="1" x14ac:dyDescent="0.3">
      <c r="A543" t="s">
        <v>563</v>
      </c>
      <c r="B543">
        <v>541</v>
      </c>
      <c r="C543" t="str">
        <f>LEFT(Table112[[#This Row],[Contingency id]])</f>
        <v>C</v>
      </c>
      <c r="D543" s="1">
        <v>0</v>
      </c>
      <c r="E543">
        <v>1</v>
      </c>
      <c r="F543">
        <v>121</v>
      </c>
      <c r="G543">
        <v>80</v>
      </c>
      <c r="H543">
        <v>121</v>
      </c>
      <c r="I543" s="2">
        <v>0</v>
      </c>
      <c r="J543" s="2">
        <f>AVERAGE(Table112[[#This Row],[Estimated costs 1]:[Estimated costs 20]])</f>
        <v>0</v>
      </c>
      <c r="K543" s="2" t="e">
        <f>(Table112[[#This Row],[Mean]]-Table112[[#This Row],[Actual cost]])/Table112[[#This Row],[Actual cost]]*100</f>
        <v>#DIV/0!</v>
      </c>
      <c r="L543" s="2">
        <f>_xlfn.STDEV.P(Table112[[#This Row],[Estimated costs 1]:[Estimated costs 20]])</f>
        <v>0</v>
      </c>
      <c r="M543" s="2" t="e">
        <f>Table112[[#This Row],[Dev]]/Table112[[#This Row],[Mean]]*100</f>
        <v>#DIV/0!</v>
      </c>
      <c r="N543" s="2">
        <f>Table112[[#This Row],[Estimated costs 1]]-Table112[[#This Row],[Actual cost]]</f>
        <v>0</v>
      </c>
      <c r="O543" s="2" t="e">
        <f>Table112[[#This Row],[Diff 1]]/Table112[[#This Row],[Actual cost]]*100</f>
        <v>#DIV/0!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</row>
    <row r="544" spans="1:35" hidden="1" x14ac:dyDescent="0.3">
      <c r="A544" t="s">
        <v>564</v>
      </c>
      <c r="B544">
        <v>542</v>
      </c>
      <c r="C544" t="str">
        <f>LEFT(Table112[[#This Row],[Contingency id]])</f>
        <v>C</v>
      </c>
      <c r="D544" s="1">
        <v>0</v>
      </c>
      <c r="E544">
        <v>1</v>
      </c>
      <c r="F544">
        <v>122</v>
      </c>
      <c r="G544">
        <v>81</v>
      </c>
      <c r="H544">
        <v>122</v>
      </c>
      <c r="I544" s="2">
        <v>0</v>
      </c>
      <c r="J544" s="2">
        <f>AVERAGE(Table112[[#This Row],[Estimated costs 1]:[Estimated costs 20]])</f>
        <v>0</v>
      </c>
      <c r="K544" s="2" t="e">
        <f>(Table112[[#This Row],[Mean]]-Table112[[#This Row],[Actual cost]])/Table112[[#This Row],[Actual cost]]*100</f>
        <v>#DIV/0!</v>
      </c>
      <c r="L544" s="2">
        <f>_xlfn.STDEV.P(Table112[[#This Row],[Estimated costs 1]:[Estimated costs 20]])</f>
        <v>0</v>
      </c>
      <c r="M544" s="2" t="e">
        <f>Table112[[#This Row],[Dev]]/Table112[[#This Row],[Mean]]*100</f>
        <v>#DIV/0!</v>
      </c>
      <c r="N544" s="2">
        <f>Table112[[#This Row],[Estimated costs 1]]-Table112[[#This Row],[Actual cost]]</f>
        <v>0</v>
      </c>
      <c r="O544" s="2" t="e">
        <f>Table112[[#This Row],[Diff 1]]/Table112[[#This Row],[Actual cost]]*100</f>
        <v>#DIV/0!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</row>
    <row r="545" spans="1:35" hidden="1" x14ac:dyDescent="0.3">
      <c r="A545" t="s">
        <v>565</v>
      </c>
      <c r="B545">
        <v>543</v>
      </c>
      <c r="C545" t="str">
        <f>LEFT(Table112[[#This Row],[Contingency id]])</f>
        <v>C</v>
      </c>
      <c r="D545" s="1">
        <v>0</v>
      </c>
      <c r="E545">
        <v>1</v>
      </c>
      <c r="F545">
        <v>122</v>
      </c>
      <c r="G545">
        <v>74</v>
      </c>
      <c r="H545">
        <v>122</v>
      </c>
      <c r="I545" s="2">
        <v>0</v>
      </c>
      <c r="J545" s="2">
        <f>AVERAGE(Table112[[#This Row],[Estimated costs 1]:[Estimated costs 20]])</f>
        <v>0</v>
      </c>
      <c r="K545" s="2" t="e">
        <f>(Table112[[#This Row],[Mean]]-Table112[[#This Row],[Actual cost]])/Table112[[#This Row],[Actual cost]]*100</f>
        <v>#DIV/0!</v>
      </c>
      <c r="L545" s="2">
        <f>_xlfn.STDEV.P(Table112[[#This Row],[Estimated costs 1]:[Estimated costs 20]])</f>
        <v>0</v>
      </c>
      <c r="M545" s="2" t="e">
        <f>Table112[[#This Row],[Dev]]/Table112[[#This Row],[Mean]]*100</f>
        <v>#DIV/0!</v>
      </c>
      <c r="N545" s="2">
        <f>Table112[[#This Row],[Estimated costs 1]]-Table112[[#This Row],[Actual cost]]</f>
        <v>0</v>
      </c>
      <c r="O545" s="2" t="e">
        <f>Table112[[#This Row],[Diff 1]]/Table112[[#This Row],[Actual cost]]*100</f>
        <v>#DIV/0!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</row>
    <row r="546" spans="1:35" hidden="1" x14ac:dyDescent="0.3">
      <c r="A546" t="s">
        <v>566</v>
      </c>
      <c r="B546">
        <v>544</v>
      </c>
      <c r="C546" t="str">
        <f>LEFT(Table112[[#This Row],[Contingency id]])</f>
        <v>C</v>
      </c>
      <c r="D546" s="1">
        <v>0</v>
      </c>
      <c r="E546">
        <v>1</v>
      </c>
      <c r="F546">
        <v>52</v>
      </c>
      <c r="G546">
        <v>43</v>
      </c>
      <c r="H546">
        <v>52</v>
      </c>
      <c r="I546" s="2">
        <v>0</v>
      </c>
      <c r="J546" s="2">
        <f>AVERAGE(Table112[[#This Row],[Estimated costs 1]:[Estimated costs 20]])</f>
        <v>0</v>
      </c>
      <c r="K546" s="2" t="e">
        <f>(Table112[[#This Row],[Mean]]-Table112[[#This Row],[Actual cost]])/Table112[[#This Row],[Actual cost]]*100</f>
        <v>#DIV/0!</v>
      </c>
      <c r="L546" s="2">
        <f>_xlfn.STDEV.P(Table112[[#This Row],[Estimated costs 1]:[Estimated costs 20]])</f>
        <v>0</v>
      </c>
      <c r="M546" s="2" t="e">
        <f>Table112[[#This Row],[Dev]]/Table112[[#This Row],[Mean]]*100</f>
        <v>#DIV/0!</v>
      </c>
      <c r="N546" s="2">
        <f>Table112[[#This Row],[Estimated costs 1]]-Table112[[#This Row],[Actual cost]]</f>
        <v>0</v>
      </c>
      <c r="O546" s="2" t="e">
        <f>Table112[[#This Row],[Diff 1]]/Table112[[#This Row],[Actual cost]]*100</f>
        <v>#DIV/0!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</row>
    <row r="547" spans="1:35" hidden="1" x14ac:dyDescent="0.3">
      <c r="A547" t="s">
        <v>567</v>
      </c>
      <c r="B547">
        <v>545</v>
      </c>
      <c r="C547" t="str">
        <f>LEFT(Table112[[#This Row],[Contingency id]])</f>
        <v>C</v>
      </c>
      <c r="D547" s="1">
        <v>0</v>
      </c>
      <c r="E547">
        <v>1</v>
      </c>
      <c r="F547">
        <v>62</v>
      </c>
      <c r="G547">
        <v>49</v>
      </c>
      <c r="H547">
        <v>62</v>
      </c>
      <c r="I547" s="2">
        <v>0</v>
      </c>
      <c r="J547" s="2">
        <f>AVERAGE(Table112[[#This Row],[Estimated costs 1]:[Estimated costs 20]])</f>
        <v>0</v>
      </c>
      <c r="K547" s="2" t="e">
        <f>(Table112[[#This Row],[Mean]]-Table112[[#This Row],[Actual cost]])/Table112[[#This Row],[Actual cost]]*100</f>
        <v>#DIV/0!</v>
      </c>
      <c r="L547" s="2">
        <f>_xlfn.STDEV.P(Table112[[#This Row],[Estimated costs 1]:[Estimated costs 20]])</f>
        <v>0</v>
      </c>
      <c r="M547" s="2" t="e">
        <f>Table112[[#This Row],[Dev]]/Table112[[#This Row],[Mean]]*100</f>
        <v>#DIV/0!</v>
      </c>
      <c r="N547" s="2">
        <f>Table112[[#This Row],[Estimated costs 1]]-Table112[[#This Row],[Actual cost]]</f>
        <v>0</v>
      </c>
      <c r="O547" s="2" t="e">
        <f>Table112[[#This Row],[Diff 1]]/Table112[[#This Row],[Actual cost]]*100</f>
        <v>#DIV/0!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</row>
    <row r="548" spans="1:35" hidden="1" x14ac:dyDescent="0.3">
      <c r="A548" t="s">
        <v>568</v>
      </c>
      <c r="B548">
        <v>546</v>
      </c>
      <c r="C548" t="str">
        <f>LEFT(Table112[[#This Row],[Contingency id]])</f>
        <v>C</v>
      </c>
      <c r="D548" s="1">
        <v>0</v>
      </c>
      <c r="E548">
        <v>1</v>
      </c>
      <c r="F548">
        <v>62</v>
      </c>
      <c r="G548">
        <v>48</v>
      </c>
      <c r="H548">
        <v>62</v>
      </c>
      <c r="I548" s="2">
        <v>0</v>
      </c>
      <c r="J548" s="2">
        <f>AVERAGE(Table112[[#This Row],[Estimated costs 1]:[Estimated costs 20]])</f>
        <v>0</v>
      </c>
      <c r="K548" s="2" t="e">
        <f>(Table112[[#This Row],[Mean]]-Table112[[#This Row],[Actual cost]])/Table112[[#This Row],[Actual cost]]*100</f>
        <v>#DIV/0!</v>
      </c>
      <c r="L548" s="2">
        <f>_xlfn.STDEV.P(Table112[[#This Row],[Estimated costs 1]:[Estimated costs 20]])</f>
        <v>0</v>
      </c>
      <c r="M548" s="2" t="e">
        <f>Table112[[#This Row],[Dev]]/Table112[[#This Row],[Mean]]*100</f>
        <v>#DIV/0!</v>
      </c>
      <c r="N548" s="2">
        <f>Table112[[#This Row],[Estimated costs 1]]-Table112[[#This Row],[Actual cost]]</f>
        <v>0</v>
      </c>
      <c r="O548" s="2" t="e">
        <f>Table112[[#This Row],[Diff 1]]/Table112[[#This Row],[Actual cost]]*100</f>
        <v>#DIV/0!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</row>
    <row r="549" spans="1:35" hidden="1" x14ac:dyDescent="0.3">
      <c r="A549" t="s">
        <v>569</v>
      </c>
      <c r="B549">
        <v>547</v>
      </c>
      <c r="C549" t="str">
        <f>LEFT(Table112[[#This Row],[Contingency id]])</f>
        <v>C</v>
      </c>
      <c r="D549" s="1">
        <v>0</v>
      </c>
      <c r="E549">
        <v>1</v>
      </c>
      <c r="F549">
        <v>52</v>
      </c>
      <c r="G549">
        <v>42</v>
      </c>
      <c r="H549">
        <v>52</v>
      </c>
      <c r="I549" s="2">
        <v>0</v>
      </c>
      <c r="J549" s="2">
        <f>AVERAGE(Table112[[#This Row],[Estimated costs 1]:[Estimated costs 20]])</f>
        <v>0</v>
      </c>
      <c r="K549" s="2" t="e">
        <f>(Table112[[#This Row],[Mean]]-Table112[[#This Row],[Actual cost]])/Table112[[#This Row],[Actual cost]]*100</f>
        <v>#DIV/0!</v>
      </c>
      <c r="L549" s="2">
        <f>_xlfn.STDEV.P(Table112[[#This Row],[Estimated costs 1]:[Estimated costs 20]])</f>
        <v>0</v>
      </c>
      <c r="M549" s="2" t="e">
        <f>Table112[[#This Row],[Dev]]/Table112[[#This Row],[Mean]]*100</f>
        <v>#DIV/0!</v>
      </c>
      <c r="N549" s="2">
        <f>Table112[[#This Row],[Estimated costs 1]]-Table112[[#This Row],[Actual cost]]</f>
        <v>0</v>
      </c>
      <c r="O549" s="2" t="e">
        <f>Table112[[#This Row],[Diff 1]]/Table112[[#This Row],[Actual cost]]*100</f>
        <v>#DIV/0!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</row>
    <row r="550" spans="1:35" hidden="1" x14ac:dyDescent="0.3">
      <c r="A550" t="s">
        <v>570</v>
      </c>
      <c r="B550">
        <v>548</v>
      </c>
      <c r="C550" t="str">
        <f>LEFT(Table112[[#This Row],[Contingency id]])</f>
        <v>C</v>
      </c>
      <c r="D550" s="1">
        <v>0</v>
      </c>
      <c r="E550">
        <v>1</v>
      </c>
      <c r="F550">
        <v>62</v>
      </c>
      <c r="G550">
        <v>50</v>
      </c>
      <c r="H550">
        <v>62</v>
      </c>
      <c r="I550" s="2">
        <v>0</v>
      </c>
      <c r="J550" s="2">
        <f>AVERAGE(Table112[[#This Row],[Estimated costs 1]:[Estimated costs 20]])</f>
        <v>0</v>
      </c>
      <c r="K550" s="2" t="e">
        <f>(Table112[[#This Row],[Mean]]-Table112[[#This Row],[Actual cost]])/Table112[[#This Row],[Actual cost]]*100</f>
        <v>#DIV/0!</v>
      </c>
      <c r="L550" s="2">
        <f>_xlfn.STDEV.P(Table112[[#This Row],[Estimated costs 1]:[Estimated costs 20]])</f>
        <v>0</v>
      </c>
      <c r="M550" s="2" t="e">
        <f>Table112[[#This Row],[Dev]]/Table112[[#This Row],[Mean]]*100</f>
        <v>#DIV/0!</v>
      </c>
      <c r="N550" s="2">
        <f>Table112[[#This Row],[Estimated costs 1]]-Table112[[#This Row],[Actual cost]]</f>
        <v>0</v>
      </c>
      <c r="O550" s="2" t="e">
        <f>Table112[[#This Row],[Diff 1]]/Table112[[#This Row],[Actual cost]]*100</f>
        <v>#DIV/0!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</row>
    <row r="551" spans="1:35" hidden="1" x14ac:dyDescent="0.3">
      <c r="A551" t="s">
        <v>571</v>
      </c>
      <c r="B551">
        <v>549</v>
      </c>
      <c r="C551" t="str">
        <f>LEFT(Table112[[#This Row],[Contingency id]])</f>
        <v>C</v>
      </c>
      <c r="D551" s="1">
        <v>0</v>
      </c>
      <c r="E551">
        <v>1</v>
      </c>
      <c r="F551">
        <v>62</v>
      </c>
      <c r="G551">
        <v>43</v>
      </c>
      <c r="H551">
        <v>62</v>
      </c>
      <c r="I551" s="2">
        <v>0</v>
      </c>
      <c r="J551" s="2">
        <f>AVERAGE(Table112[[#This Row],[Estimated costs 1]:[Estimated costs 20]])</f>
        <v>0</v>
      </c>
      <c r="K551" s="2" t="e">
        <f>(Table112[[#This Row],[Mean]]-Table112[[#This Row],[Actual cost]])/Table112[[#This Row],[Actual cost]]*100</f>
        <v>#DIV/0!</v>
      </c>
      <c r="L551" s="2">
        <f>_xlfn.STDEV.P(Table112[[#This Row],[Estimated costs 1]:[Estimated costs 20]])</f>
        <v>0</v>
      </c>
      <c r="M551" s="2" t="e">
        <f>Table112[[#This Row],[Dev]]/Table112[[#This Row],[Mean]]*100</f>
        <v>#DIV/0!</v>
      </c>
      <c r="N551" s="2">
        <f>Table112[[#This Row],[Estimated costs 1]]-Table112[[#This Row],[Actual cost]]</f>
        <v>0</v>
      </c>
      <c r="O551" s="2" t="e">
        <f>Table112[[#This Row],[Diff 1]]/Table112[[#This Row],[Actual cost]]*100</f>
        <v>#DIV/0!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</row>
    <row r="552" spans="1:35" hidden="1" x14ac:dyDescent="0.3">
      <c r="A552" t="s">
        <v>572</v>
      </c>
      <c r="B552">
        <v>550</v>
      </c>
      <c r="C552" t="str">
        <f>LEFT(Table112[[#This Row],[Contingency id]])</f>
        <v>C</v>
      </c>
      <c r="D552" s="1">
        <v>0</v>
      </c>
      <c r="E552">
        <v>1</v>
      </c>
      <c r="F552">
        <v>23</v>
      </c>
      <c r="G552">
        <v>21</v>
      </c>
      <c r="H552">
        <v>23</v>
      </c>
      <c r="I552" s="2">
        <v>0</v>
      </c>
      <c r="J552" s="2">
        <f>AVERAGE(Table112[[#This Row],[Estimated costs 1]:[Estimated costs 20]])</f>
        <v>0</v>
      </c>
      <c r="K552" s="2" t="e">
        <f>(Table112[[#This Row],[Mean]]-Table112[[#This Row],[Actual cost]])/Table112[[#This Row],[Actual cost]]*100</f>
        <v>#DIV/0!</v>
      </c>
      <c r="L552" s="2">
        <f>_xlfn.STDEV.P(Table112[[#This Row],[Estimated costs 1]:[Estimated costs 20]])</f>
        <v>0</v>
      </c>
      <c r="M552" s="2" t="e">
        <f>Table112[[#This Row],[Dev]]/Table112[[#This Row],[Mean]]*100</f>
        <v>#DIV/0!</v>
      </c>
      <c r="N552" s="2">
        <f>Table112[[#This Row],[Estimated costs 1]]-Table112[[#This Row],[Actual cost]]</f>
        <v>0</v>
      </c>
      <c r="O552" s="2" t="e">
        <f>Table112[[#This Row],[Diff 1]]/Table112[[#This Row],[Actual cost]]*100</f>
        <v>#DIV/0!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</row>
    <row r="553" spans="1:35" hidden="1" x14ac:dyDescent="0.3">
      <c r="A553" t="s">
        <v>573</v>
      </c>
      <c r="B553">
        <v>551</v>
      </c>
      <c r="C553" t="str">
        <f>LEFT(Table112[[#This Row],[Contingency id]])</f>
        <v>C</v>
      </c>
      <c r="D553" s="1">
        <v>0</v>
      </c>
      <c r="E553">
        <v>1</v>
      </c>
      <c r="F553">
        <v>23</v>
      </c>
      <c r="G553">
        <v>21</v>
      </c>
      <c r="H553">
        <v>23</v>
      </c>
      <c r="I553" s="2">
        <v>0</v>
      </c>
      <c r="J553" s="2">
        <f>AVERAGE(Table112[[#This Row],[Estimated costs 1]:[Estimated costs 20]])</f>
        <v>0</v>
      </c>
      <c r="K553" s="2" t="e">
        <f>(Table112[[#This Row],[Mean]]-Table112[[#This Row],[Actual cost]])/Table112[[#This Row],[Actual cost]]*100</f>
        <v>#DIV/0!</v>
      </c>
      <c r="L553" s="2">
        <f>_xlfn.STDEV.P(Table112[[#This Row],[Estimated costs 1]:[Estimated costs 20]])</f>
        <v>0</v>
      </c>
      <c r="M553" s="2" t="e">
        <f>Table112[[#This Row],[Dev]]/Table112[[#This Row],[Mean]]*100</f>
        <v>#DIV/0!</v>
      </c>
      <c r="N553" s="2">
        <f>Table112[[#This Row],[Estimated costs 1]]-Table112[[#This Row],[Actual cost]]</f>
        <v>0</v>
      </c>
      <c r="O553" s="2" t="e">
        <f>Table112[[#This Row],[Diff 1]]/Table112[[#This Row],[Actual cost]]*100</f>
        <v>#DIV/0!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</row>
    <row r="554" spans="1:35" hidden="1" x14ac:dyDescent="0.3">
      <c r="A554" t="s">
        <v>574</v>
      </c>
      <c r="B554">
        <v>552</v>
      </c>
      <c r="C554" t="str">
        <f>LEFT(Table112[[#This Row],[Contingency id]])</f>
        <v>C</v>
      </c>
      <c r="D554" s="1">
        <v>0</v>
      </c>
      <c r="E554">
        <v>1</v>
      </c>
      <c r="F554">
        <v>23</v>
      </c>
      <c r="G554">
        <v>19</v>
      </c>
      <c r="H554">
        <v>23</v>
      </c>
      <c r="I554" s="2">
        <v>0</v>
      </c>
      <c r="J554" s="2">
        <f>AVERAGE(Table112[[#This Row],[Estimated costs 1]:[Estimated costs 20]])</f>
        <v>0</v>
      </c>
      <c r="K554" s="2" t="e">
        <f>(Table112[[#This Row],[Mean]]-Table112[[#This Row],[Actual cost]])/Table112[[#This Row],[Actual cost]]*100</f>
        <v>#DIV/0!</v>
      </c>
      <c r="L554" s="2">
        <f>_xlfn.STDEV.P(Table112[[#This Row],[Estimated costs 1]:[Estimated costs 20]])</f>
        <v>0</v>
      </c>
      <c r="M554" s="2" t="e">
        <f>Table112[[#This Row],[Dev]]/Table112[[#This Row],[Mean]]*100</f>
        <v>#DIV/0!</v>
      </c>
      <c r="N554" s="2">
        <f>Table112[[#This Row],[Estimated costs 1]]-Table112[[#This Row],[Actual cost]]</f>
        <v>0</v>
      </c>
      <c r="O554" s="2" t="e">
        <f>Table112[[#This Row],[Diff 1]]/Table112[[#This Row],[Actual cost]]*100</f>
        <v>#DIV/0!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</row>
    <row r="555" spans="1:35" hidden="1" x14ac:dyDescent="0.3">
      <c r="A555" t="s">
        <v>575</v>
      </c>
      <c r="B555">
        <v>553</v>
      </c>
      <c r="C555" t="str">
        <f>LEFT(Table112[[#This Row],[Contingency id]])</f>
        <v>C</v>
      </c>
      <c r="D555" s="1">
        <v>0</v>
      </c>
      <c r="E555">
        <v>1</v>
      </c>
      <c r="F555">
        <v>23</v>
      </c>
      <c r="G555">
        <v>22</v>
      </c>
      <c r="H555">
        <v>23</v>
      </c>
      <c r="I555" s="2">
        <v>0</v>
      </c>
      <c r="J555" s="2">
        <f>AVERAGE(Table112[[#This Row],[Estimated costs 1]:[Estimated costs 20]])</f>
        <v>0</v>
      </c>
      <c r="K555" s="2" t="e">
        <f>(Table112[[#This Row],[Mean]]-Table112[[#This Row],[Actual cost]])/Table112[[#This Row],[Actual cost]]*100</f>
        <v>#DIV/0!</v>
      </c>
      <c r="L555" s="2">
        <f>_xlfn.STDEV.P(Table112[[#This Row],[Estimated costs 1]:[Estimated costs 20]])</f>
        <v>0</v>
      </c>
      <c r="M555" s="2" t="e">
        <f>Table112[[#This Row],[Dev]]/Table112[[#This Row],[Mean]]*100</f>
        <v>#DIV/0!</v>
      </c>
      <c r="N555" s="2">
        <f>Table112[[#This Row],[Estimated costs 1]]-Table112[[#This Row],[Actual cost]]</f>
        <v>0</v>
      </c>
      <c r="O555" s="2" t="e">
        <f>Table112[[#This Row],[Diff 1]]/Table112[[#This Row],[Actual cost]]*100</f>
        <v>#DIV/0!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</row>
    <row r="556" spans="1:35" hidden="1" x14ac:dyDescent="0.3">
      <c r="A556" t="s">
        <v>576</v>
      </c>
      <c r="B556">
        <v>554</v>
      </c>
      <c r="C556" t="str">
        <f>LEFT(Table112[[#This Row],[Contingency id]])</f>
        <v>C</v>
      </c>
      <c r="D556" s="1">
        <v>0</v>
      </c>
      <c r="E556">
        <v>1</v>
      </c>
      <c r="F556">
        <v>23</v>
      </c>
      <c r="G556">
        <v>22</v>
      </c>
      <c r="H556">
        <v>23</v>
      </c>
      <c r="I556" s="2">
        <v>0</v>
      </c>
      <c r="J556" s="2">
        <f>AVERAGE(Table112[[#This Row],[Estimated costs 1]:[Estimated costs 20]])</f>
        <v>0</v>
      </c>
      <c r="K556" s="2" t="e">
        <f>(Table112[[#This Row],[Mean]]-Table112[[#This Row],[Actual cost]])/Table112[[#This Row],[Actual cost]]*100</f>
        <v>#DIV/0!</v>
      </c>
      <c r="L556" s="2">
        <f>_xlfn.STDEV.P(Table112[[#This Row],[Estimated costs 1]:[Estimated costs 20]])</f>
        <v>0</v>
      </c>
      <c r="M556" s="2" t="e">
        <f>Table112[[#This Row],[Dev]]/Table112[[#This Row],[Mean]]*100</f>
        <v>#DIV/0!</v>
      </c>
      <c r="N556" s="2">
        <f>Table112[[#This Row],[Estimated costs 1]]-Table112[[#This Row],[Actual cost]]</f>
        <v>0</v>
      </c>
      <c r="O556" s="2" t="e">
        <f>Table112[[#This Row],[Diff 1]]/Table112[[#This Row],[Actual cost]]*100</f>
        <v>#DIV/0!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</row>
    <row r="557" spans="1:35" hidden="1" x14ac:dyDescent="0.3">
      <c r="A557" t="s">
        <v>577</v>
      </c>
      <c r="B557">
        <v>555</v>
      </c>
      <c r="C557" t="str">
        <f>LEFT(Table112[[#This Row],[Contingency id]])</f>
        <v>C</v>
      </c>
      <c r="D557" s="1">
        <v>0</v>
      </c>
      <c r="E557">
        <v>1</v>
      </c>
      <c r="F557">
        <v>23</v>
      </c>
      <c r="G557">
        <v>22</v>
      </c>
      <c r="H557">
        <v>23</v>
      </c>
      <c r="I557" s="2">
        <v>0</v>
      </c>
      <c r="J557" s="2">
        <f>AVERAGE(Table112[[#This Row],[Estimated costs 1]:[Estimated costs 20]])</f>
        <v>0</v>
      </c>
      <c r="K557" s="2" t="e">
        <f>(Table112[[#This Row],[Mean]]-Table112[[#This Row],[Actual cost]])/Table112[[#This Row],[Actual cost]]*100</f>
        <v>#DIV/0!</v>
      </c>
      <c r="L557" s="2">
        <f>_xlfn.STDEV.P(Table112[[#This Row],[Estimated costs 1]:[Estimated costs 20]])</f>
        <v>0</v>
      </c>
      <c r="M557" s="2" t="e">
        <f>Table112[[#This Row],[Dev]]/Table112[[#This Row],[Mean]]*100</f>
        <v>#DIV/0!</v>
      </c>
      <c r="N557" s="2">
        <f>Table112[[#This Row],[Estimated costs 1]]-Table112[[#This Row],[Actual cost]]</f>
        <v>0</v>
      </c>
      <c r="O557" s="2" t="e">
        <f>Table112[[#This Row],[Diff 1]]/Table112[[#This Row],[Actual cost]]*100</f>
        <v>#DIV/0!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</row>
    <row r="558" spans="1:35" hidden="1" x14ac:dyDescent="0.3">
      <c r="A558" t="s">
        <v>578</v>
      </c>
      <c r="B558">
        <v>556</v>
      </c>
      <c r="C558" t="str">
        <f>LEFT(Table112[[#This Row],[Contingency id]])</f>
        <v>C</v>
      </c>
      <c r="D558" s="1">
        <v>0</v>
      </c>
      <c r="E558">
        <v>1</v>
      </c>
      <c r="F558">
        <v>23</v>
      </c>
      <c r="G558">
        <v>21</v>
      </c>
      <c r="H558">
        <v>23</v>
      </c>
      <c r="I558" s="2">
        <v>0</v>
      </c>
      <c r="J558" s="2">
        <f>AVERAGE(Table112[[#This Row],[Estimated costs 1]:[Estimated costs 20]])</f>
        <v>0</v>
      </c>
      <c r="K558" s="2" t="e">
        <f>(Table112[[#This Row],[Mean]]-Table112[[#This Row],[Actual cost]])/Table112[[#This Row],[Actual cost]]*100</f>
        <v>#DIV/0!</v>
      </c>
      <c r="L558" s="2">
        <f>_xlfn.STDEV.P(Table112[[#This Row],[Estimated costs 1]:[Estimated costs 20]])</f>
        <v>0</v>
      </c>
      <c r="M558" s="2" t="e">
        <f>Table112[[#This Row],[Dev]]/Table112[[#This Row],[Mean]]*100</f>
        <v>#DIV/0!</v>
      </c>
      <c r="N558" s="2">
        <f>Table112[[#This Row],[Estimated costs 1]]-Table112[[#This Row],[Actual cost]]</f>
        <v>0</v>
      </c>
      <c r="O558" s="2" t="e">
        <f>Table112[[#This Row],[Diff 1]]/Table112[[#This Row],[Actual cost]]*100</f>
        <v>#DIV/0!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</row>
    <row r="559" spans="1:35" hidden="1" x14ac:dyDescent="0.3">
      <c r="A559" t="s">
        <v>579</v>
      </c>
      <c r="B559">
        <v>557</v>
      </c>
      <c r="C559" t="str">
        <f>LEFT(Table112[[#This Row],[Contingency id]])</f>
        <v>C</v>
      </c>
      <c r="D559" s="1">
        <v>0</v>
      </c>
      <c r="E559">
        <v>1</v>
      </c>
      <c r="F559">
        <v>23</v>
      </c>
      <c r="G559">
        <v>21</v>
      </c>
      <c r="H559">
        <v>23</v>
      </c>
      <c r="I559" s="2">
        <v>0</v>
      </c>
      <c r="J559" s="2">
        <f>AVERAGE(Table112[[#This Row],[Estimated costs 1]:[Estimated costs 20]])</f>
        <v>0</v>
      </c>
      <c r="K559" s="2" t="e">
        <f>(Table112[[#This Row],[Mean]]-Table112[[#This Row],[Actual cost]])/Table112[[#This Row],[Actual cost]]*100</f>
        <v>#DIV/0!</v>
      </c>
      <c r="L559" s="2">
        <f>_xlfn.STDEV.P(Table112[[#This Row],[Estimated costs 1]:[Estimated costs 20]])</f>
        <v>0</v>
      </c>
      <c r="M559" s="2" t="e">
        <f>Table112[[#This Row],[Dev]]/Table112[[#This Row],[Mean]]*100</f>
        <v>#DIV/0!</v>
      </c>
      <c r="N559" s="2">
        <f>Table112[[#This Row],[Estimated costs 1]]-Table112[[#This Row],[Actual cost]]</f>
        <v>0</v>
      </c>
      <c r="O559" s="2" t="e">
        <f>Table112[[#This Row],[Diff 1]]/Table112[[#This Row],[Actual cost]]*100</f>
        <v>#DIV/0!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</row>
    <row r="560" spans="1:35" hidden="1" x14ac:dyDescent="0.3">
      <c r="A560" t="s">
        <v>580</v>
      </c>
      <c r="B560">
        <v>558</v>
      </c>
      <c r="C560" t="str">
        <f>LEFT(Table112[[#This Row],[Contingency id]])</f>
        <v>C</v>
      </c>
      <c r="D560" s="1">
        <v>0</v>
      </c>
      <c r="E560">
        <v>1</v>
      </c>
      <c r="F560">
        <v>23</v>
      </c>
      <c r="G560">
        <v>20</v>
      </c>
      <c r="H560">
        <v>23</v>
      </c>
      <c r="I560" s="2">
        <v>0</v>
      </c>
      <c r="J560" s="2">
        <f>AVERAGE(Table112[[#This Row],[Estimated costs 1]:[Estimated costs 20]])</f>
        <v>0</v>
      </c>
      <c r="K560" s="2" t="e">
        <f>(Table112[[#This Row],[Mean]]-Table112[[#This Row],[Actual cost]])/Table112[[#This Row],[Actual cost]]*100</f>
        <v>#DIV/0!</v>
      </c>
      <c r="L560" s="2">
        <f>_xlfn.STDEV.P(Table112[[#This Row],[Estimated costs 1]:[Estimated costs 20]])</f>
        <v>0</v>
      </c>
      <c r="M560" s="2" t="e">
        <f>Table112[[#This Row],[Dev]]/Table112[[#This Row],[Mean]]*100</f>
        <v>#DIV/0!</v>
      </c>
      <c r="N560" s="2">
        <f>Table112[[#This Row],[Estimated costs 1]]-Table112[[#This Row],[Actual cost]]</f>
        <v>0</v>
      </c>
      <c r="O560" s="2" t="e">
        <f>Table112[[#This Row],[Diff 1]]/Table112[[#This Row],[Actual cost]]*100</f>
        <v>#DIV/0!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</row>
    <row r="561" spans="1:35" hidden="1" x14ac:dyDescent="0.3">
      <c r="A561" t="s">
        <v>581</v>
      </c>
      <c r="B561">
        <v>559</v>
      </c>
      <c r="C561" t="str">
        <f>LEFT(Table112[[#This Row],[Contingency id]])</f>
        <v>C</v>
      </c>
      <c r="D561" s="1">
        <v>0</v>
      </c>
      <c r="E561">
        <v>1</v>
      </c>
      <c r="F561">
        <v>23</v>
      </c>
      <c r="G561">
        <v>22</v>
      </c>
      <c r="H561">
        <v>23</v>
      </c>
      <c r="I561" s="2">
        <v>0</v>
      </c>
      <c r="J561" s="2">
        <f>AVERAGE(Table112[[#This Row],[Estimated costs 1]:[Estimated costs 20]])</f>
        <v>0</v>
      </c>
      <c r="K561" s="2" t="e">
        <f>(Table112[[#This Row],[Mean]]-Table112[[#This Row],[Actual cost]])/Table112[[#This Row],[Actual cost]]*100</f>
        <v>#DIV/0!</v>
      </c>
      <c r="L561" s="2">
        <f>_xlfn.STDEV.P(Table112[[#This Row],[Estimated costs 1]:[Estimated costs 20]])</f>
        <v>0</v>
      </c>
      <c r="M561" s="2" t="e">
        <f>Table112[[#This Row],[Dev]]/Table112[[#This Row],[Mean]]*100</f>
        <v>#DIV/0!</v>
      </c>
      <c r="N561" s="2">
        <f>Table112[[#This Row],[Estimated costs 1]]-Table112[[#This Row],[Actual cost]]</f>
        <v>0</v>
      </c>
      <c r="O561" s="2" t="e">
        <f>Table112[[#This Row],[Diff 1]]/Table112[[#This Row],[Actual cost]]*100</f>
        <v>#DIV/0!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</row>
    <row r="562" spans="1:35" hidden="1" x14ac:dyDescent="0.3">
      <c r="A562" t="s">
        <v>582</v>
      </c>
      <c r="B562">
        <v>560</v>
      </c>
      <c r="C562" t="str">
        <f>LEFT(Table112[[#This Row],[Contingency id]])</f>
        <v>C</v>
      </c>
      <c r="D562" s="1">
        <v>0</v>
      </c>
      <c r="E562">
        <v>1</v>
      </c>
      <c r="F562">
        <v>23</v>
      </c>
      <c r="G562">
        <v>21</v>
      </c>
      <c r="H562">
        <v>23</v>
      </c>
      <c r="I562" s="2">
        <v>0</v>
      </c>
      <c r="J562" s="2">
        <f>AVERAGE(Table112[[#This Row],[Estimated costs 1]:[Estimated costs 20]])</f>
        <v>0</v>
      </c>
      <c r="K562" s="2" t="e">
        <f>(Table112[[#This Row],[Mean]]-Table112[[#This Row],[Actual cost]])/Table112[[#This Row],[Actual cost]]*100</f>
        <v>#DIV/0!</v>
      </c>
      <c r="L562" s="2">
        <f>_xlfn.STDEV.P(Table112[[#This Row],[Estimated costs 1]:[Estimated costs 20]])</f>
        <v>0</v>
      </c>
      <c r="M562" s="2" t="e">
        <f>Table112[[#This Row],[Dev]]/Table112[[#This Row],[Mean]]*100</f>
        <v>#DIV/0!</v>
      </c>
      <c r="N562" s="2">
        <f>Table112[[#This Row],[Estimated costs 1]]-Table112[[#This Row],[Actual cost]]</f>
        <v>0</v>
      </c>
      <c r="O562" s="2" t="e">
        <f>Table112[[#This Row],[Diff 1]]/Table112[[#This Row],[Actual cost]]*100</f>
        <v>#DIV/0!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</row>
    <row r="563" spans="1:35" hidden="1" x14ac:dyDescent="0.3">
      <c r="A563" t="s">
        <v>583</v>
      </c>
      <c r="B563">
        <v>561</v>
      </c>
      <c r="C563" t="str">
        <f>LEFT(Table112[[#This Row],[Contingency id]])</f>
        <v>C</v>
      </c>
      <c r="D563" s="1">
        <v>0</v>
      </c>
      <c r="E563">
        <v>1</v>
      </c>
      <c r="F563">
        <v>23</v>
      </c>
      <c r="G563">
        <v>23</v>
      </c>
      <c r="H563">
        <v>23</v>
      </c>
      <c r="I563" s="2">
        <v>0</v>
      </c>
      <c r="J563" s="2">
        <f>AVERAGE(Table112[[#This Row],[Estimated costs 1]:[Estimated costs 20]])</f>
        <v>0</v>
      </c>
      <c r="K563" s="2" t="e">
        <f>(Table112[[#This Row],[Mean]]-Table112[[#This Row],[Actual cost]])/Table112[[#This Row],[Actual cost]]*100</f>
        <v>#DIV/0!</v>
      </c>
      <c r="L563" s="2">
        <f>_xlfn.STDEV.P(Table112[[#This Row],[Estimated costs 1]:[Estimated costs 20]])</f>
        <v>0</v>
      </c>
      <c r="M563" s="2" t="e">
        <f>Table112[[#This Row],[Dev]]/Table112[[#This Row],[Mean]]*100</f>
        <v>#DIV/0!</v>
      </c>
      <c r="N563" s="2">
        <f>Table112[[#This Row],[Estimated costs 1]]-Table112[[#This Row],[Actual cost]]</f>
        <v>0</v>
      </c>
      <c r="O563" s="2" t="e">
        <f>Table112[[#This Row],[Diff 1]]/Table112[[#This Row],[Actual cost]]*100</f>
        <v>#DIV/0!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</row>
    <row r="564" spans="1:35" hidden="1" x14ac:dyDescent="0.3">
      <c r="A564" t="s">
        <v>584</v>
      </c>
      <c r="B564">
        <v>562</v>
      </c>
      <c r="C564" t="str">
        <f>LEFT(Table112[[#This Row],[Contingency id]])</f>
        <v>C</v>
      </c>
      <c r="D564" s="1">
        <v>0</v>
      </c>
      <c r="E564">
        <v>1</v>
      </c>
      <c r="F564">
        <v>133</v>
      </c>
      <c r="G564">
        <v>88</v>
      </c>
      <c r="H564">
        <v>133</v>
      </c>
      <c r="I564" s="2">
        <v>0</v>
      </c>
      <c r="J564" s="2">
        <f>AVERAGE(Table112[[#This Row],[Estimated costs 1]:[Estimated costs 20]])</f>
        <v>0</v>
      </c>
      <c r="K564" s="2" t="e">
        <f>(Table112[[#This Row],[Mean]]-Table112[[#This Row],[Actual cost]])/Table112[[#This Row],[Actual cost]]*100</f>
        <v>#DIV/0!</v>
      </c>
      <c r="L564" s="2">
        <f>_xlfn.STDEV.P(Table112[[#This Row],[Estimated costs 1]:[Estimated costs 20]])</f>
        <v>0</v>
      </c>
      <c r="M564" s="2" t="e">
        <f>Table112[[#This Row],[Dev]]/Table112[[#This Row],[Mean]]*100</f>
        <v>#DIV/0!</v>
      </c>
      <c r="N564" s="2">
        <f>Table112[[#This Row],[Estimated costs 1]]-Table112[[#This Row],[Actual cost]]</f>
        <v>0</v>
      </c>
      <c r="O564" s="2" t="e">
        <f>Table112[[#This Row],[Diff 1]]/Table112[[#This Row],[Actual cost]]*100</f>
        <v>#DIV/0!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</row>
    <row r="565" spans="1:35" hidden="1" x14ac:dyDescent="0.3">
      <c r="A565" t="s">
        <v>585</v>
      </c>
      <c r="B565">
        <v>563</v>
      </c>
      <c r="C565" t="str">
        <f>LEFT(Table112[[#This Row],[Contingency id]])</f>
        <v>C</v>
      </c>
      <c r="D565" s="1">
        <v>0</v>
      </c>
      <c r="E565">
        <v>1</v>
      </c>
      <c r="F565">
        <v>135</v>
      </c>
      <c r="G565">
        <v>88</v>
      </c>
      <c r="H565">
        <v>135</v>
      </c>
      <c r="I565" s="2">
        <v>0</v>
      </c>
      <c r="J565" s="2">
        <f>AVERAGE(Table112[[#This Row],[Estimated costs 1]:[Estimated costs 20]])</f>
        <v>0</v>
      </c>
      <c r="K565" s="2" t="e">
        <f>(Table112[[#This Row],[Mean]]-Table112[[#This Row],[Actual cost]])/Table112[[#This Row],[Actual cost]]*100</f>
        <v>#DIV/0!</v>
      </c>
      <c r="L565" s="2">
        <f>_xlfn.STDEV.P(Table112[[#This Row],[Estimated costs 1]:[Estimated costs 20]])</f>
        <v>0</v>
      </c>
      <c r="M565" s="2" t="e">
        <f>Table112[[#This Row],[Dev]]/Table112[[#This Row],[Mean]]*100</f>
        <v>#DIV/0!</v>
      </c>
      <c r="N565" s="2">
        <f>Table112[[#This Row],[Estimated costs 1]]-Table112[[#This Row],[Actual cost]]</f>
        <v>0</v>
      </c>
      <c r="O565" s="2" t="e">
        <f>Table112[[#This Row],[Diff 1]]/Table112[[#This Row],[Actual cost]]*100</f>
        <v>#DIV/0!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</row>
    <row r="566" spans="1:35" hidden="1" x14ac:dyDescent="0.3">
      <c r="A566" t="s">
        <v>586</v>
      </c>
      <c r="B566">
        <v>564</v>
      </c>
      <c r="C566" t="str">
        <f>LEFT(Table112[[#This Row],[Contingency id]])</f>
        <v>C</v>
      </c>
      <c r="D566" s="1">
        <v>0</v>
      </c>
      <c r="E566">
        <v>1</v>
      </c>
      <c r="F566">
        <v>132</v>
      </c>
      <c r="G566">
        <v>82</v>
      </c>
      <c r="H566">
        <v>132</v>
      </c>
      <c r="I566" s="2">
        <v>0</v>
      </c>
      <c r="J566" s="2">
        <f>AVERAGE(Table112[[#This Row],[Estimated costs 1]:[Estimated costs 20]])</f>
        <v>0</v>
      </c>
      <c r="K566" s="2" t="e">
        <f>(Table112[[#This Row],[Mean]]-Table112[[#This Row],[Actual cost]])/Table112[[#This Row],[Actual cost]]*100</f>
        <v>#DIV/0!</v>
      </c>
      <c r="L566" s="2">
        <f>_xlfn.STDEV.P(Table112[[#This Row],[Estimated costs 1]:[Estimated costs 20]])</f>
        <v>0</v>
      </c>
      <c r="M566" s="2" t="e">
        <f>Table112[[#This Row],[Dev]]/Table112[[#This Row],[Mean]]*100</f>
        <v>#DIV/0!</v>
      </c>
      <c r="N566" s="2">
        <f>Table112[[#This Row],[Estimated costs 1]]-Table112[[#This Row],[Actual cost]]</f>
        <v>0</v>
      </c>
      <c r="O566" s="2" t="e">
        <f>Table112[[#This Row],[Diff 1]]/Table112[[#This Row],[Actual cost]]*100</f>
        <v>#DIV/0!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</row>
    <row r="567" spans="1:35" hidden="1" x14ac:dyDescent="0.3">
      <c r="A567" t="s">
        <v>587</v>
      </c>
      <c r="B567">
        <v>565</v>
      </c>
      <c r="C567" t="str">
        <f>LEFT(Table112[[#This Row],[Contingency id]])</f>
        <v>C</v>
      </c>
      <c r="D567" s="1">
        <v>0</v>
      </c>
      <c r="E567">
        <v>1</v>
      </c>
      <c r="F567">
        <v>133</v>
      </c>
      <c r="G567">
        <v>83</v>
      </c>
      <c r="H567">
        <v>133</v>
      </c>
      <c r="I567" s="2">
        <v>0</v>
      </c>
      <c r="J567" s="2">
        <f>AVERAGE(Table112[[#This Row],[Estimated costs 1]:[Estimated costs 20]])</f>
        <v>0</v>
      </c>
      <c r="K567" s="2" t="e">
        <f>(Table112[[#This Row],[Mean]]-Table112[[#This Row],[Actual cost]])/Table112[[#This Row],[Actual cost]]*100</f>
        <v>#DIV/0!</v>
      </c>
      <c r="L567" s="2">
        <f>_xlfn.STDEV.P(Table112[[#This Row],[Estimated costs 1]:[Estimated costs 20]])</f>
        <v>0</v>
      </c>
      <c r="M567" s="2" t="e">
        <f>Table112[[#This Row],[Dev]]/Table112[[#This Row],[Mean]]*100</f>
        <v>#DIV/0!</v>
      </c>
      <c r="N567" s="2">
        <f>Table112[[#This Row],[Estimated costs 1]]-Table112[[#This Row],[Actual cost]]</f>
        <v>0</v>
      </c>
      <c r="O567" s="2" t="e">
        <f>Table112[[#This Row],[Diff 1]]/Table112[[#This Row],[Actual cost]]*100</f>
        <v>#DIV/0!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</row>
    <row r="568" spans="1:35" hidden="1" x14ac:dyDescent="0.3">
      <c r="A568" t="s">
        <v>588</v>
      </c>
      <c r="B568">
        <v>566</v>
      </c>
      <c r="C568" t="str">
        <f>LEFT(Table112[[#This Row],[Contingency id]])</f>
        <v>C</v>
      </c>
      <c r="D568" s="1">
        <v>0</v>
      </c>
      <c r="E568">
        <v>1</v>
      </c>
      <c r="F568">
        <v>133</v>
      </c>
      <c r="G568">
        <v>84</v>
      </c>
      <c r="H568">
        <v>133</v>
      </c>
      <c r="I568" s="2">
        <v>0</v>
      </c>
      <c r="J568" s="2">
        <f>AVERAGE(Table112[[#This Row],[Estimated costs 1]:[Estimated costs 20]])</f>
        <v>0</v>
      </c>
      <c r="K568" s="2" t="e">
        <f>(Table112[[#This Row],[Mean]]-Table112[[#This Row],[Actual cost]])/Table112[[#This Row],[Actual cost]]*100</f>
        <v>#DIV/0!</v>
      </c>
      <c r="L568" s="2">
        <f>_xlfn.STDEV.P(Table112[[#This Row],[Estimated costs 1]:[Estimated costs 20]])</f>
        <v>0</v>
      </c>
      <c r="M568" s="2" t="e">
        <f>Table112[[#This Row],[Dev]]/Table112[[#This Row],[Mean]]*100</f>
        <v>#DIV/0!</v>
      </c>
      <c r="N568" s="2">
        <f>Table112[[#This Row],[Estimated costs 1]]-Table112[[#This Row],[Actual cost]]</f>
        <v>0</v>
      </c>
      <c r="O568" s="2" t="e">
        <f>Table112[[#This Row],[Diff 1]]/Table112[[#This Row],[Actual cost]]*100</f>
        <v>#DIV/0!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</row>
    <row r="569" spans="1:35" hidden="1" x14ac:dyDescent="0.3">
      <c r="A569" t="s">
        <v>589</v>
      </c>
      <c r="B569">
        <v>567</v>
      </c>
      <c r="C569" t="str">
        <f>LEFT(Table112[[#This Row],[Contingency id]])</f>
        <v>C</v>
      </c>
      <c r="D569" s="1">
        <v>0</v>
      </c>
      <c r="E569">
        <v>1</v>
      </c>
      <c r="F569">
        <v>133</v>
      </c>
      <c r="G569">
        <v>89</v>
      </c>
      <c r="H569">
        <v>133</v>
      </c>
      <c r="I569" s="2">
        <v>0</v>
      </c>
      <c r="J569" s="2">
        <f>AVERAGE(Table112[[#This Row],[Estimated costs 1]:[Estimated costs 20]])</f>
        <v>0</v>
      </c>
      <c r="K569" s="2" t="e">
        <f>(Table112[[#This Row],[Mean]]-Table112[[#This Row],[Actual cost]])/Table112[[#This Row],[Actual cost]]*100</f>
        <v>#DIV/0!</v>
      </c>
      <c r="L569" s="2">
        <f>_xlfn.STDEV.P(Table112[[#This Row],[Estimated costs 1]:[Estimated costs 20]])</f>
        <v>0</v>
      </c>
      <c r="M569" s="2" t="e">
        <f>Table112[[#This Row],[Dev]]/Table112[[#This Row],[Mean]]*100</f>
        <v>#DIV/0!</v>
      </c>
      <c r="N569" s="2">
        <f>Table112[[#This Row],[Estimated costs 1]]-Table112[[#This Row],[Actual cost]]</f>
        <v>0</v>
      </c>
      <c r="O569" s="2" t="e">
        <f>Table112[[#This Row],[Diff 1]]/Table112[[#This Row],[Actual cost]]*100</f>
        <v>#DIV/0!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</row>
    <row r="570" spans="1:35" hidden="1" x14ac:dyDescent="0.3">
      <c r="A570" t="s">
        <v>590</v>
      </c>
      <c r="B570">
        <v>568</v>
      </c>
      <c r="C570" t="str">
        <f>LEFT(Table112[[#This Row],[Contingency id]])</f>
        <v>C</v>
      </c>
      <c r="D570" s="1">
        <v>0</v>
      </c>
      <c r="E570">
        <v>1</v>
      </c>
      <c r="F570">
        <v>133</v>
      </c>
      <c r="G570">
        <v>83</v>
      </c>
      <c r="H570">
        <v>133</v>
      </c>
      <c r="I570" s="2">
        <v>0</v>
      </c>
      <c r="J570" s="2">
        <f>AVERAGE(Table112[[#This Row],[Estimated costs 1]:[Estimated costs 20]])</f>
        <v>0</v>
      </c>
      <c r="K570" s="2" t="e">
        <f>(Table112[[#This Row],[Mean]]-Table112[[#This Row],[Actual cost]])/Table112[[#This Row],[Actual cost]]*100</f>
        <v>#DIV/0!</v>
      </c>
      <c r="L570" s="2">
        <f>_xlfn.STDEV.P(Table112[[#This Row],[Estimated costs 1]:[Estimated costs 20]])</f>
        <v>0</v>
      </c>
      <c r="M570" s="2" t="e">
        <f>Table112[[#This Row],[Dev]]/Table112[[#This Row],[Mean]]*100</f>
        <v>#DIV/0!</v>
      </c>
      <c r="N570" s="2">
        <f>Table112[[#This Row],[Estimated costs 1]]-Table112[[#This Row],[Actual cost]]</f>
        <v>0</v>
      </c>
      <c r="O570" s="2" t="e">
        <f>Table112[[#This Row],[Diff 1]]/Table112[[#This Row],[Actual cost]]*100</f>
        <v>#DIV/0!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</row>
    <row r="571" spans="1:35" hidden="1" x14ac:dyDescent="0.3">
      <c r="A571" t="s">
        <v>591</v>
      </c>
      <c r="B571">
        <v>569</v>
      </c>
      <c r="C571" t="str">
        <f>LEFT(Table112[[#This Row],[Contingency id]])</f>
        <v>C</v>
      </c>
      <c r="D571" s="1">
        <v>0</v>
      </c>
      <c r="E571">
        <v>1</v>
      </c>
      <c r="F571">
        <v>133</v>
      </c>
      <c r="G571">
        <v>80</v>
      </c>
      <c r="H571">
        <v>133</v>
      </c>
      <c r="I571" s="2">
        <v>0</v>
      </c>
      <c r="J571" s="2">
        <f>AVERAGE(Table112[[#This Row],[Estimated costs 1]:[Estimated costs 20]])</f>
        <v>0</v>
      </c>
      <c r="K571" s="2" t="e">
        <f>(Table112[[#This Row],[Mean]]-Table112[[#This Row],[Actual cost]])/Table112[[#This Row],[Actual cost]]*100</f>
        <v>#DIV/0!</v>
      </c>
      <c r="L571" s="2">
        <f>_xlfn.STDEV.P(Table112[[#This Row],[Estimated costs 1]:[Estimated costs 20]])</f>
        <v>0</v>
      </c>
      <c r="M571" s="2" t="e">
        <f>Table112[[#This Row],[Dev]]/Table112[[#This Row],[Mean]]*100</f>
        <v>#DIV/0!</v>
      </c>
      <c r="N571" s="2">
        <f>Table112[[#This Row],[Estimated costs 1]]-Table112[[#This Row],[Actual cost]]</f>
        <v>0</v>
      </c>
      <c r="O571" s="2" t="e">
        <f>Table112[[#This Row],[Diff 1]]/Table112[[#This Row],[Actual cost]]*100</f>
        <v>#DIV/0!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</row>
    <row r="572" spans="1:35" hidden="1" x14ac:dyDescent="0.3">
      <c r="A572" t="s">
        <v>592</v>
      </c>
      <c r="B572">
        <v>570</v>
      </c>
      <c r="C572" t="str">
        <f>LEFT(Table112[[#This Row],[Contingency id]])</f>
        <v>C</v>
      </c>
      <c r="D572" s="1">
        <v>0</v>
      </c>
      <c r="E572">
        <v>1</v>
      </c>
      <c r="F572">
        <v>132</v>
      </c>
      <c r="G572">
        <v>77</v>
      </c>
      <c r="H572">
        <v>132</v>
      </c>
      <c r="I572" s="2">
        <v>0</v>
      </c>
      <c r="J572" s="2">
        <f>AVERAGE(Table112[[#This Row],[Estimated costs 1]:[Estimated costs 20]])</f>
        <v>0</v>
      </c>
      <c r="K572" s="2" t="e">
        <f>(Table112[[#This Row],[Mean]]-Table112[[#This Row],[Actual cost]])/Table112[[#This Row],[Actual cost]]*100</f>
        <v>#DIV/0!</v>
      </c>
      <c r="L572" s="2">
        <f>_xlfn.STDEV.P(Table112[[#This Row],[Estimated costs 1]:[Estimated costs 20]])</f>
        <v>0</v>
      </c>
      <c r="M572" s="2" t="e">
        <f>Table112[[#This Row],[Dev]]/Table112[[#This Row],[Mean]]*100</f>
        <v>#DIV/0!</v>
      </c>
      <c r="N572" s="2">
        <f>Table112[[#This Row],[Estimated costs 1]]-Table112[[#This Row],[Actual cost]]</f>
        <v>0</v>
      </c>
      <c r="O572" s="2" t="e">
        <f>Table112[[#This Row],[Diff 1]]/Table112[[#This Row],[Actual cost]]*100</f>
        <v>#DIV/0!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</row>
    <row r="573" spans="1:35" hidden="1" x14ac:dyDescent="0.3">
      <c r="A573" t="s">
        <v>593</v>
      </c>
      <c r="B573">
        <v>571</v>
      </c>
      <c r="C573" t="str">
        <f>LEFT(Table112[[#This Row],[Contingency id]])</f>
        <v>C</v>
      </c>
      <c r="D573" s="1">
        <v>0</v>
      </c>
      <c r="E573">
        <v>1</v>
      </c>
      <c r="F573">
        <v>133</v>
      </c>
      <c r="G573">
        <v>85</v>
      </c>
      <c r="H573">
        <v>133</v>
      </c>
      <c r="I573" s="2">
        <v>0</v>
      </c>
      <c r="J573" s="2">
        <f>AVERAGE(Table112[[#This Row],[Estimated costs 1]:[Estimated costs 20]])</f>
        <v>0</v>
      </c>
      <c r="K573" s="2" t="e">
        <f>(Table112[[#This Row],[Mean]]-Table112[[#This Row],[Actual cost]])/Table112[[#This Row],[Actual cost]]*100</f>
        <v>#DIV/0!</v>
      </c>
      <c r="L573" s="2">
        <f>_xlfn.STDEV.P(Table112[[#This Row],[Estimated costs 1]:[Estimated costs 20]])</f>
        <v>0</v>
      </c>
      <c r="M573" s="2" t="e">
        <f>Table112[[#This Row],[Dev]]/Table112[[#This Row],[Mean]]*100</f>
        <v>#DIV/0!</v>
      </c>
      <c r="N573" s="2">
        <f>Table112[[#This Row],[Estimated costs 1]]-Table112[[#This Row],[Actual cost]]</f>
        <v>0</v>
      </c>
      <c r="O573" s="2" t="e">
        <f>Table112[[#This Row],[Diff 1]]/Table112[[#This Row],[Actual cost]]*100</f>
        <v>#DIV/0!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</row>
    <row r="574" spans="1:35" hidden="1" x14ac:dyDescent="0.3">
      <c r="A574" t="s">
        <v>594</v>
      </c>
      <c r="B574">
        <v>572</v>
      </c>
      <c r="C574" t="str">
        <f>LEFT(Table112[[#This Row],[Contingency id]])</f>
        <v>C</v>
      </c>
      <c r="D574" s="1">
        <v>0</v>
      </c>
      <c r="E574">
        <v>1</v>
      </c>
      <c r="F574">
        <v>159</v>
      </c>
      <c r="G574">
        <v>97</v>
      </c>
      <c r="H574">
        <v>159</v>
      </c>
      <c r="I574" s="2">
        <v>0</v>
      </c>
      <c r="J574" s="2">
        <f>AVERAGE(Table112[[#This Row],[Estimated costs 1]:[Estimated costs 20]])</f>
        <v>0</v>
      </c>
      <c r="K574" s="2" t="e">
        <f>(Table112[[#This Row],[Mean]]-Table112[[#This Row],[Actual cost]])/Table112[[#This Row],[Actual cost]]*100</f>
        <v>#DIV/0!</v>
      </c>
      <c r="L574" s="2">
        <f>_xlfn.STDEV.P(Table112[[#This Row],[Estimated costs 1]:[Estimated costs 20]])</f>
        <v>0</v>
      </c>
      <c r="M574" s="2" t="e">
        <f>Table112[[#This Row],[Dev]]/Table112[[#This Row],[Mean]]*100</f>
        <v>#DIV/0!</v>
      </c>
      <c r="N574" s="2">
        <f>Table112[[#This Row],[Estimated costs 1]]-Table112[[#This Row],[Actual cost]]</f>
        <v>0</v>
      </c>
      <c r="O574" s="2" t="e">
        <f>Table112[[#This Row],[Diff 1]]/Table112[[#This Row],[Actual cost]]*100</f>
        <v>#DIV/0!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</row>
    <row r="575" spans="1:35" hidden="1" x14ac:dyDescent="0.3">
      <c r="A575" t="s">
        <v>599</v>
      </c>
      <c r="B575">
        <v>573</v>
      </c>
      <c r="C575" t="str">
        <f>LEFT(Table112[[#This Row],[Contingency id]])</f>
        <v>C</v>
      </c>
      <c r="D575" s="1">
        <v>0</v>
      </c>
      <c r="E575">
        <v>1</v>
      </c>
      <c r="F575">
        <v>132</v>
      </c>
      <c r="G575">
        <v>83</v>
      </c>
      <c r="H575">
        <v>132</v>
      </c>
      <c r="I575" s="2"/>
      <c r="J575" s="2">
        <f>AVERAGE(Table112[[#This Row],[Estimated costs 1]:[Estimated costs 20]])</f>
        <v>0</v>
      </c>
      <c r="K575" s="2" t="e">
        <f>(Table112[[#This Row],[Mean]]-Table112[[#This Row],[Actual cost]])/Table112[[#This Row],[Actual cost]]*100</f>
        <v>#DIV/0!</v>
      </c>
      <c r="L575" s="2">
        <f>_xlfn.STDEV.P(Table112[[#This Row],[Estimated costs 1]:[Estimated costs 20]])</f>
        <v>0</v>
      </c>
      <c r="M575" s="2" t="e">
        <f>Table112[[#This Row],[Dev]]/Table112[[#This Row],[Mean]]*100</f>
        <v>#DIV/0!</v>
      </c>
      <c r="N575" s="2">
        <f>Table112[[#This Row],[Estimated costs 1]]-Table112[[#This Row],[Actual cost]]</f>
        <v>0</v>
      </c>
      <c r="O575" s="2" t="e">
        <f>Table112[[#This Row],[Diff 1]]/Table112[[#This Row],[Actual cost]]*100</f>
        <v>#DIV/0!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</row>
    <row r="576" spans="1:35" hidden="1" x14ac:dyDescent="0.3">
      <c r="A576" t="s">
        <v>600</v>
      </c>
      <c r="B576">
        <v>574</v>
      </c>
      <c r="C576" t="str">
        <f>LEFT(Table112[[#This Row],[Contingency id]])</f>
        <v>C</v>
      </c>
      <c r="D576" s="1">
        <v>0</v>
      </c>
      <c r="E576">
        <v>1</v>
      </c>
      <c r="F576">
        <v>133</v>
      </c>
      <c r="G576">
        <v>85</v>
      </c>
      <c r="H576">
        <v>133</v>
      </c>
      <c r="I576" s="2"/>
      <c r="J576" s="2">
        <f>AVERAGE(Table112[[#This Row],[Estimated costs 1]:[Estimated costs 20]])</f>
        <v>0</v>
      </c>
      <c r="K576" s="2" t="e">
        <f>(Table112[[#This Row],[Mean]]-Table112[[#This Row],[Actual cost]])/Table112[[#This Row],[Actual cost]]*100</f>
        <v>#DIV/0!</v>
      </c>
      <c r="L576" s="2">
        <f>_xlfn.STDEV.P(Table112[[#This Row],[Estimated costs 1]:[Estimated costs 20]])</f>
        <v>0</v>
      </c>
      <c r="M576" s="2" t="e">
        <f>Table112[[#This Row],[Dev]]/Table112[[#This Row],[Mean]]*100</f>
        <v>#DIV/0!</v>
      </c>
      <c r="N576" s="2">
        <f>Table112[[#This Row],[Estimated costs 1]]-Table112[[#This Row],[Actual cost]]</f>
        <v>0</v>
      </c>
      <c r="O576" s="2" t="e">
        <f>Table112[[#This Row],[Diff 1]]/Table112[[#This Row],[Actual cost]]*100</f>
        <v>#DIV/0!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</row>
    <row r="577" spans="1:35" hidden="1" x14ac:dyDescent="0.3">
      <c r="A577" t="s">
        <v>601</v>
      </c>
      <c r="B577">
        <v>575</v>
      </c>
      <c r="C577" t="str">
        <f>LEFT(Table112[[#This Row],[Contingency id]])</f>
        <v>C</v>
      </c>
      <c r="D577" s="1">
        <v>0</v>
      </c>
      <c r="E577">
        <v>1</v>
      </c>
      <c r="F577">
        <v>159</v>
      </c>
      <c r="G577">
        <v>98</v>
      </c>
      <c r="H577">
        <v>159</v>
      </c>
      <c r="I577" s="2"/>
      <c r="J577" s="2">
        <f>AVERAGE(Table112[[#This Row],[Estimated costs 1]:[Estimated costs 20]])</f>
        <v>0</v>
      </c>
      <c r="K577" s="2" t="e">
        <f>(Table112[[#This Row],[Mean]]-Table112[[#This Row],[Actual cost]])/Table112[[#This Row],[Actual cost]]*100</f>
        <v>#DIV/0!</v>
      </c>
      <c r="L577" s="2">
        <f>_xlfn.STDEV.P(Table112[[#This Row],[Estimated costs 1]:[Estimated costs 20]])</f>
        <v>0</v>
      </c>
      <c r="M577" s="2" t="e">
        <f>Table112[[#This Row],[Dev]]/Table112[[#This Row],[Mean]]*100</f>
        <v>#DIV/0!</v>
      </c>
      <c r="N577" s="2">
        <f>Table112[[#This Row],[Estimated costs 1]]-Table112[[#This Row],[Actual cost]]</f>
        <v>0</v>
      </c>
      <c r="O577" s="2" t="e">
        <f>Table112[[#This Row],[Diff 1]]/Table112[[#This Row],[Actual cost]]*100</f>
        <v>#DIV/0!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</row>
    <row r="578" spans="1:35" hidden="1" x14ac:dyDescent="0.3">
      <c r="A578" t="s">
        <v>602</v>
      </c>
      <c r="B578">
        <v>576</v>
      </c>
      <c r="C578" t="str">
        <f>LEFT(Table112[[#This Row],[Contingency id]])</f>
        <v>C</v>
      </c>
      <c r="D578" s="1">
        <v>0</v>
      </c>
      <c r="E578">
        <v>1</v>
      </c>
      <c r="F578">
        <v>84</v>
      </c>
      <c r="G578">
        <v>56</v>
      </c>
      <c r="H578">
        <v>84</v>
      </c>
      <c r="I578" s="2"/>
      <c r="J578" s="2">
        <f>AVERAGE(Table112[[#This Row],[Estimated costs 1]:[Estimated costs 20]])</f>
        <v>0</v>
      </c>
      <c r="K578" s="2" t="e">
        <f>(Table112[[#This Row],[Mean]]-Table112[[#This Row],[Actual cost]])/Table112[[#This Row],[Actual cost]]*100</f>
        <v>#DIV/0!</v>
      </c>
      <c r="L578" s="2">
        <f>_xlfn.STDEV.P(Table112[[#This Row],[Estimated costs 1]:[Estimated costs 20]])</f>
        <v>0</v>
      </c>
      <c r="M578" s="2" t="e">
        <f>Table112[[#This Row],[Dev]]/Table112[[#This Row],[Mean]]*100</f>
        <v>#DIV/0!</v>
      </c>
      <c r="N578" s="2">
        <f>Table112[[#This Row],[Estimated costs 1]]-Table112[[#This Row],[Actual cost]]</f>
        <v>0</v>
      </c>
      <c r="O578" s="2" t="e">
        <f>Table112[[#This Row],[Diff 1]]/Table112[[#This Row],[Actual cost]]*100</f>
        <v>#DIV/0!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</row>
    <row r="579" spans="1:35" hidden="1" x14ac:dyDescent="0.3">
      <c r="A579" t="s">
        <v>603</v>
      </c>
      <c r="B579">
        <v>577</v>
      </c>
      <c r="C579" t="str">
        <f>LEFT(Table112[[#This Row],[Contingency id]])</f>
        <v>C</v>
      </c>
      <c r="D579" s="1">
        <v>0</v>
      </c>
      <c r="E579">
        <v>1</v>
      </c>
      <c r="F579">
        <v>70</v>
      </c>
      <c r="G579">
        <v>52</v>
      </c>
      <c r="H579">
        <v>70</v>
      </c>
      <c r="I579" s="2"/>
      <c r="J579" s="2">
        <f>AVERAGE(Table112[[#This Row],[Estimated costs 1]:[Estimated costs 20]])</f>
        <v>0</v>
      </c>
      <c r="K579" s="2" t="e">
        <f>(Table112[[#This Row],[Mean]]-Table112[[#This Row],[Actual cost]])/Table112[[#This Row],[Actual cost]]*100</f>
        <v>#DIV/0!</v>
      </c>
      <c r="L579" s="2">
        <f>_xlfn.STDEV.P(Table112[[#This Row],[Estimated costs 1]:[Estimated costs 20]])</f>
        <v>0</v>
      </c>
      <c r="M579" s="2" t="e">
        <f>Table112[[#This Row],[Dev]]/Table112[[#This Row],[Mean]]*100</f>
        <v>#DIV/0!</v>
      </c>
      <c r="N579" s="2">
        <f>Table112[[#This Row],[Estimated costs 1]]-Table112[[#This Row],[Actual cost]]</f>
        <v>0</v>
      </c>
      <c r="O579" s="2" t="e">
        <f>Table112[[#This Row],[Diff 1]]/Table112[[#This Row],[Actual cost]]*100</f>
        <v>#DIV/0!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</row>
    <row r="580" spans="1:35" hidden="1" x14ac:dyDescent="0.3">
      <c r="A580" t="s">
        <v>604</v>
      </c>
      <c r="B580">
        <v>578</v>
      </c>
      <c r="C580" t="str">
        <f>LEFT(Table112[[#This Row],[Contingency id]])</f>
        <v>C</v>
      </c>
      <c r="D580" s="1">
        <v>0</v>
      </c>
      <c r="E580">
        <v>1</v>
      </c>
      <c r="F580">
        <v>70</v>
      </c>
      <c r="G580">
        <v>52</v>
      </c>
      <c r="H580">
        <v>70</v>
      </c>
      <c r="I580" s="2"/>
      <c r="J580" s="2">
        <f>AVERAGE(Table112[[#This Row],[Estimated costs 1]:[Estimated costs 20]])</f>
        <v>0</v>
      </c>
      <c r="K580" s="2" t="e">
        <f>(Table112[[#This Row],[Mean]]-Table112[[#This Row],[Actual cost]])/Table112[[#This Row],[Actual cost]]*100</f>
        <v>#DIV/0!</v>
      </c>
      <c r="L580" s="2">
        <f>_xlfn.STDEV.P(Table112[[#This Row],[Estimated costs 1]:[Estimated costs 20]])</f>
        <v>0</v>
      </c>
      <c r="M580" s="2" t="e">
        <f>Table112[[#This Row],[Dev]]/Table112[[#This Row],[Mean]]*100</f>
        <v>#DIV/0!</v>
      </c>
      <c r="N580" s="2">
        <f>Table112[[#This Row],[Estimated costs 1]]-Table112[[#This Row],[Actual cost]]</f>
        <v>0</v>
      </c>
      <c r="O580" s="2" t="e">
        <f>Table112[[#This Row],[Diff 1]]/Table112[[#This Row],[Actual cost]]*100</f>
        <v>#DIV/0!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</row>
    <row r="581" spans="1:35" hidden="1" x14ac:dyDescent="0.3">
      <c r="A581" t="s">
        <v>605</v>
      </c>
      <c r="B581">
        <v>579</v>
      </c>
      <c r="C581" t="str">
        <f>LEFT(Table112[[#This Row],[Contingency id]])</f>
        <v>C</v>
      </c>
      <c r="D581" s="1">
        <v>0</v>
      </c>
      <c r="E581">
        <v>1</v>
      </c>
      <c r="F581">
        <v>70</v>
      </c>
      <c r="G581">
        <v>52</v>
      </c>
      <c r="H581">
        <v>70</v>
      </c>
      <c r="I581" s="2"/>
      <c r="J581" s="2">
        <f>AVERAGE(Table112[[#This Row],[Estimated costs 1]:[Estimated costs 20]])</f>
        <v>0</v>
      </c>
      <c r="K581" s="2" t="e">
        <f>(Table112[[#This Row],[Mean]]-Table112[[#This Row],[Actual cost]])/Table112[[#This Row],[Actual cost]]*100</f>
        <v>#DIV/0!</v>
      </c>
      <c r="L581" s="2">
        <f>_xlfn.STDEV.P(Table112[[#This Row],[Estimated costs 1]:[Estimated costs 20]])</f>
        <v>0</v>
      </c>
      <c r="M581" s="2" t="e">
        <f>Table112[[#This Row],[Dev]]/Table112[[#This Row],[Mean]]*100</f>
        <v>#DIV/0!</v>
      </c>
      <c r="N581" s="2">
        <f>Table112[[#This Row],[Estimated costs 1]]-Table112[[#This Row],[Actual cost]]</f>
        <v>0</v>
      </c>
      <c r="O581" s="2" t="e">
        <f>Table112[[#This Row],[Diff 1]]/Table112[[#This Row],[Actual cost]]*100</f>
        <v>#DIV/0!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</row>
    <row r="582" spans="1:35" hidden="1" x14ac:dyDescent="0.3">
      <c r="A582" t="s">
        <v>606</v>
      </c>
      <c r="B582">
        <v>580</v>
      </c>
      <c r="C582" t="str">
        <f>LEFT(Table112[[#This Row],[Contingency id]])</f>
        <v>C</v>
      </c>
      <c r="D582" s="1">
        <v>0</v>
      </c>
      <c r="E582">
        <v>1</v>
      </c>
      <c r="F582">
        <v>70</v>
      </c>
      <c r="G582">
        <v>53</v>
      </c>
      <c r="H582">
        <v>70</v>
      </c>
      <c r="I582" s="2"/>
      <c r="J582" s="2">
        <f>AVERAGE(Table112[[#This Row],[Estimated costs 1]:[Estimated costs 20]])</f>
        <v>0</v>
      </c>
      <c r="K582" s="2" t="e">
        <f>(Table112[[#This Row],[Mean]]-Table112[[#This Row],[Actual cost]])/Table112[[#This Row],[Actual cost]]*100</f>
        <v>#DIV/0!</v>
      </c>
      <c r="L582" s="2">
        <f>_xlfn.STDEV.P(Table112[[#This Row],[Estimated costs 1]:[Estimated costs 20]])</f>
        <v>0</v>
      </c>
      <c r="M582" s="2" t="e">
        <f>Table112[[#This Row],[Dev]]/Table112[[#This Row],[Mean]]*100</f>
        <v>#DIV/0!</v>
      </c>
      <c r="N582" s="2">
        <f>Table112[[#This Row],[Estimated costs 1]]-Table112[[#This Row],[Actual cost]]</f>
        <v>0</v>
      </c>
      <c r="O582" s="2" t="e">
        <f>Table112[[#This Row],[Diff 1]]/Table112[[#This Row],[Actual cost]]*100</f>
        <v>#DIV/0!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</row>
    <row r="583" spans="1:35" hidden="1" x14ac:dyDescent="0.3">
      <c r="A583" t="s">
        <v>607</v>
      </c>
      <c r="B583">
        <v>581</v>
      </c>
      <c r="C583" t="str">
        <f>LEFT(Table112[[#This Row],[Contingency id]])</f>
        <v>C</v>
      </c>
      <c r="D583" s="1">
        <v>0</v>
      </c>
      <c r="E583">
        <v>1</v>
      </c>
      <c r="F583">
        <v>84</v>
      </c>
      <c r="G583">
        <v>63</v>
      </c>
      <c r="H583">
        <v>84</v>
      </c>
      <c r="I583" s="2"/>
      <c r="J583" s="2">
        <f>AVERAGE(Table112[[#This Row],[Estimated costs 1]:[Estimated costs 20]])</f>
        <v>0</v>
      </c>
      <c r="K583" s="2" t="e">
        <f>(Table112[[#This Row],[Mean]]-Table112[[#This Row],[Actual cost]])/Table112[[#This Row],[Actual cost]]*100</f>
        <v>#DIV/0!</v>
      </c>
      <c r="L583" s="2">
        <f>_xlfn.STDEV.P(Table112[[#This Row],[Estimated costs 1]:[Estimated costs 20]])</f>
        <v>0</v>
      </c>
      <c r="M583" s="2" t="e">
        <f>Table112[[#This Row],[Dev]]/Table112[[#This Row],[Mean]]*100</f>
        <v>#DIV/0!</v>
      </c>
      <c r="N583" s="2">
        <f>Table112[[#This Row],[Estimated costs 1]]-Table112[[#This Row],[Actual cost]]</f>
        <v>0</v>
      </c>
      <c r="O583" s="2" t="e">
        <f>Table112[[#This Row],[Diff 1]]/Table112[[#This Row],[Actual cost]]*100</f>
        <v>#DIV/0!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</row>
    <row r="584" spans="1:35" hidden="1" x14ac:dyDescent="0.3">
      <c r="A584" t="s">
        <v>608</v>
      </c>
      <c r="B584">
        <v>582</v>
      </c>
      <c r="C584" t="str">
        <f>LEFT(Table112[[#This Row],[Contingency id]])</f>
        <v>C</v>
      </c>
      <c r="D584" s="1">
        <v>0</v>
      </c>
      <c r="E584">
        <v>1</v>
      </c>
      <c r="F584">
        <v>35</v>
      </c>
      <c r="G584">
        <v>33</v>
      </c>
      <c r="H584">
        <v>35</v>
      </c>
      <c r="I584" s="2"/>
      <c r="J584" s="2">
        <f>AVERAGE(Table112[[#This Row],[Estimated costs 1]:[Estimated costs 20]])</f>
        <v>0</v>
      </c>
      <c r="K584" s="2" t="e">
        <f>(Table112[[#This Row],[Mean]]-Table112[[#This Row],[Actual cost]])/Table112[[#This Row],[Actual cost]]*100</f>
        <v>#DIV/0!</v>
      </c>
      <c r="L584" s="2">
        <f>_xlfn.STDEV.P(Table112[[#This Row],[Estimated costs 1]:[Estimated costs 20]])</f>
        <v>0</v>
      </c>
      <c r="M584" s="2" t="e">
        <f>Table112[[#This Row],[Dev]]/Table112[[#This Row],[Mean]]*100</f>
        <v>#DIV/0!</v>
      </c>
      <c r="N584" s="2">
        <f>Table112[[#This Row],[Estimated costs 1]]-Table112[[#This Row],[Actual cost]]</f>
        <v>0</v>
      </c>
      <c r="O584" s="2" t="e">
        <f>Table112[[#This Row],[Diff 1]]/Table112[[#This Row],[Actual cost]]*100</f>
        <v>#DIV/0!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</row>
    <row r="585" spans="1:35" hidden="1" x14ac:dyDescent="0.3">
      <c r="A585" t="s">
        <v>609</v>
      </c>
      <c r="B585">
        <v>583</v>
      </c>
      <c r="C585" t="str">
        <f>LEFT(Table112[[#This Row],[Contingency id]])</f>
        <v>C</v>
      </c>
      <c r="D585" s="1">
        <v>0</v>
      </c>
      <c r="E585">
        <v>1</v>
      </c>
      <c r="F585">
        <v>38</v>
      </c>
      <c r="G585">
        <v>27</v>
      </c>
      <c r="H585">
        <v>38</v>
      </c>
      <c r="I585" s="2"/>
      <c r="J585" s="2">
        <f>AVERAGE(Table112[[#This Row],[Estimated costs 1]:[Estimated costs 20]])</f>
        <v>0</v>
      </c>
      <c r="K585" s="2" t="e">
        <f>(Table112[[#This Row],[Mean]]-Table112[[#This Row],[Actual cost]])/Table112[[#This Row],[Actual cost]]*100</f>
        <v>#DIV/0!</v>
      </c>
      <c r="L585" s="2">
        <f>_xlfn.STDEV.P(Table112[[#This Row],[Estimated costs 1]:[Estimated costs 20]])</f>
        <v>0</v>
      </c>
      <c r="M585" s="2" t="e">
        <f>Table112[[#This Row],[Dev]]/Table112[[#This Row],[Mean]]*100</f>
        <v>#DIV/0!</v>
      </c>
      <c r="N585" s="2">
        <f>Table112[[#This Row],[Estimated costs 1]]-Table112[[#This Row],[Actual cost]]</f>
        <v>0</v>
      </c>
      <c r="O585" s="2" t="e">
        <f>Table112[[#This Row],[Diff 1]]/Table112[[#This Row],[Actual cost]]*100</f>
        <v>#DIV/0!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</row>
    <row r="586" spans="1:35" hidden="1" x14ac:dyDescent="0.3">
      <c r="A586" t="s">
        <v>610</v>
      </c>
      <c r="B586">
        <v>584</v>
      </c>
      <c r="C586" t="str">
        <f>LEFT(Table112[[#This Row],[Contingency id]])</f>
        <v>C</v>
      </c>
      <c r="D586" s="1">
        <v>0</v>
      </c>
      <c r="E586">
        <v>1</v>
      </c>
      <c r="F586">
        <v>35</v>
      </c>
      <c r="G586">
        <v>33</v>
      </c>
      <c r="H586">
        <v>35</v>
      </c>
      <c r="I586" s="2"/>
      <c r="J586" s="2">
        <f>AVERAGE(Table112[[#This Row],[Estimated costs 1]:[Estimated costs 20]])</f>
        <v>0</v>
      </c>
      <c r="K586" s="2" t="e">
        <f>(Table112[[#This Row],[Mean]]-Table112[[#This Row],[Actual cost]])/Table112[[#This Row],[Actual cost]]*100</f>
        <v>#DIV/0!</v>
      </c>
      <c r="L586" s="2">
        <f>_xlfn.STDEV.P(Table112[[#This Row],[Estimated costs 1]:[Estimated costs 20]])</f>
        <v>0</v>
      </c>
      <c r="M586" s="2" t="e">
        <f>Table112[[#This Row],[Dev]]/Table112[[#This Row],[Mean]]*100</f>
        <v>#DIV/0!</v>
      </c>
      <c r="N586" s="2">
        <f>Table112[[#This Row],[Estimated costs 1]]-Table112[[#This Row],[Actual cost]]</f>
        <v>0</v>
      </c>
      <c r="O586" s="2" t="e">
        <f>Table112[[#This Row],[Diff 1]]/Table112[[#This Row],[Actual cost]]*100</f>
        <v>#DIV/0!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</row>
    <row r="587" spans="1:35" hidden="1" x14ac:dyDescent="0.3">
      <c r="A587" t="s">
        <v>611</v>
      </c>
      <c r="B587">
        <v>585</v>
      </c>
      <c r="C587" t="str">
        <f>LEFT(Table112[[#This Row],[Contingency id]])</f>
        <v>C</v>
      </c>
      <c r="D587" s="1">
        <v>0</v>
      </c>
      <c r="E587">
        <v>1</v>
      </c>
      <c r="F587">
        <v>35</v>
      </c>
      <c r="G587">
        <v>32</v>
      </c>
      <c r="H587">
        <v>35</v>
      </c>
      <c r="I587" s="2"/>
      <c r="J587" s="2">
        <f>AVERAGE(Table112[[#This Row],[Estimated costs 1]:[Estimated costs 20]])</f>
        <v>0</v>
      </c>
      <c r="K587" s="2" t="e">
        <f>(Table112[[#This Row],[Mean]]-Table112[[#This Row],[Actual cost]])/Table112[[#This Row],[Actual cost]]*100</f>
        <v>#DIV/0!</v>
      </c>
      <c r="L587" s="2">
        <f>_xlfn.STDEV.P(Table112[[#This Row],[Estimated costs 1]:[Estimated costs 20]])</f>
        <v>0</v>
      </c>
      <c r="M587" s="2" t="e">
        <f>Table112[[#This Row],[Dev]]/Table112[[#This Row],[Mean]]*100</f>
        <v>#DIV/0!</v>
      </c>
      <c r="N587" s="2">
        <f>Table112[[#This Row],[Estimated costs 1]]-Table112[[#This Row],[Actual cost]]</f>
        <v>0</v>
      </c>
      <c r="O587" s="2" t="e">
        <f>Table112[[#This Row],[Diff 1]]/Table112[[#This Row],[Actual cost]]*100</f>
        <v>#DIV/0!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</row>
    <row r="588" spans="1:35" hidden="1" x14ac:dyDescent="0.3">
      <c r="A588" t="s">
        <v>612</v>
      </c>
      <c r="B588">
        <v>586</v>
      </c>
      <c r="C588" t="str">
        <f>LEFT(Table112[[#This Row],[Contingency id]])</f>
        <v>C</v>
      </c>
      <c r="D588" s="1">
        <v>0</v>
      </c>
      <c r="E588">
        <v>1</v>
      </c>
      <c r="F588">
        <v>35</v>
      </c>
      <c r="G588">
        <v>26</v>
      </c>
      <c r="H588">
        <v>35</v>
      </c>
      <c r="I588" s="2"/>
      <c r="J588" s="2">
        <f>AVERAGE(Table112[[#This Row],[Estimated costs 1]:[Estimated costs 20]])</f>
        <v>0</v>
      </c>
      <c r="K588" s="2" t="e">
        <f>(Table112[[#This Row],[Mean]]-Table112[[#This Row],[Actual cost]])/Table112[[#This Row],[Actual cost]]*100</f>
        <v>#DIV/0!</v>
      </c>
      <c r="L588" s="2">
        <f>_xlfn.STDEV.P(Table112[[#This Row],[Estimated costs 1]:[Estimated costs 20]])</f>
        <v>0</v>
      </c>
      <c r="M588" s="2" t="e">
        <f>Table112[[#This Row],[Dev]]/Table112[[#This Row],[Mean]]*100</f>
        <v>#DIV/0!</v>
      </c>
      <c r="N588" s="2">
        <f>Table112[[#This Row],[Estimated costs 1]]-Table112[[#This Row],[Actual cost]]</f>
        <v>0</v>
      </c>
      <c r="O588" s="2" t="e">
        <f>Table112[[#This Row],[Diff 1]]/Table112[[#This Row],[Actual cost]]*100</f>
        <v>#DIV/0!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</row>
    <row r="589" spans="1:35" hidden="1" x14ac:dyDescent="0.3">
      <c r="A589" t="s">
        <v>613</v>
      </c>
      <c r="B589">
        <v>587</v>
      </c>
      <c r="C589" t="str">
        <f>LEFT(Table112[[#This Row],[Contingency id]])</f>
        <v>C</v>
      </c>
      <c r="D589" s="1">
        <v>0</v>
      </c>
      <c r="E589">
        <v>1</v>
      </c>
      <c r="F589">
        <v>38</v>
      </c>
      <c r="G589">
        <v>31</v>
      </c>
      <c r="H589">
        <v>38</v>
      </c>
      <c r="I589" s="2"/>
      <c r="J589" s="2">
        <f>AVERAGE(Table112[[#This Row],[Estimated costs 1]:[Estimated costs 20]])</f>
        <v>0</v>
      </c>
      <c r="K589" s="2" t="e">
        <f>(Table112[[#This Row],[Mean]]-Table112[[#This Row],[Actual cost]])/Table112[[#This Row],[Actual cost]]*100</f>
        <v>#DIV/0!</v>
      </c>
      <c r="L589" s="2">
        <f>_xlfn.STDEV.P(Table112[[#This Row],[Estimated costs 1]:[Estimated costs 20]])</f>
        <v>0</v>
      </c>
      <c r="M589" s="2" t="e">
        <f>Table112[[#This Row],[Dev]]/Table112[[#This Row],[Mean]]*100</f>
        <v>#DIV/0!</v>
      </c>
      <c r="N589" s="2">
        <f>Table112[[#This Row],[Estimated costs 1]]-Table112[[#This Row],[Actual cost]]</f>
        <v>0</v>
      </c>
      <c r="O589" s="2" t="e">
        <f>Table112[[#This Row],[Diff 1]]/Table112[[#This Row],[Actual cost]]*100</f>
        <v>#DIV/0!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</row>
    <row r="590" spans="1:35" hidden="1" x14ac:dyDescent="0.3">
      <c r="A590" t="s">
        <v>614</v>
      </c>
      <c r="B590">
        <v>588</v>
      </c>
      <c r="C590" t="str">
        <f>LEFT(Table112[[#This Row],[Contingency id]])</f>
        <v>C</v>
      </c>
      <c r="D590" s="1">
        <v>0</v>
      </c>
      <c r="E590">
        <v>1</v>
      </c>
      <c r="F590">
        <v>35</v>
      </c>
      <c r="G590">
        <v>33</v>
      </c>
      <c r="H590">
        <v>35</v>
      </c>
      <c r="I590" s="2"/>
      <c r="J590" s="2">
        <f>AVERAGE(Table112[[#This Row],[Estimated costs 1]:[Estimated costs 20]])</f>
        <v>0</v>
      </c>
      <c r="K590" s="2" t="e">
        <f>(Table112[[#This Row],[Mean]]-Table112[[#This Row],[Actual cost]])/Table112[[#This Row],[Actual cost]]*100</f>
        <v>#DIV/0!</v>
      </c>
      <c r="L590" s="2">
        <f>_xlfn.STDEV.P(Table112[[#This Row],[Estimated costs 1]:[Estimated costs 20]])</f>
        <v>0</v>
      </c>
      <c r="M590" s="2" t="e">
        <f>Table112[[#This Row],[Dev]]/Table112[[#This Row],[Mean]]*100</f>
        <v>#DIV/0!</v>
      </c>
      <c r="N590" s="2">
        <f>Table112[[#This Row],[Estimated costs 1]]-Table112[[#This Row],[Actual cost]]</f>
        <v>0</v>
      </c>
      <c r="O590" s="2" t="e">
        <f>Table112[[#This Row],[Diff 1]]/Table112[[#This Row],[Actual cost]]*100</f>
        <v>#DIV/0!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</row>
    <row r="591" spans="1:35" hidden="1" x14ac:dyDescent="0.3">
      <c r="A591" t="s">
        <v>615</v>
      </c>
      <c r="B591">
        <v>589</v>
      </c>
      <c r="C591" t="str">
        <f>LEFT(Table112[[#This Row],[Contingency id]])</f>
        <v>C</v>
      </c>
      <c r="D591" s="1">
        <v>0</v>
      </c>
      <c r="E591">
        <v>1</v>
      </c>
      <c r="F591">
        <v>35</v>
      </c>
      <c r="G591">
        <v>33</v>
      </c>
      <c r="H591">
        <v>35</v>
      </c>
      <c r="I591" s="2"/>
      <c r="J591" s="2">
        <f>AVERAGE(Table112[[#This Row],[Estimated costs 1]:[Estimated costs 20]])</f>
        <v>0</v>
      </c>
      <c r="K591" s="2" t="e">
        <f>(Table112[[#This Row],[Mean]]-Table112[[#This Row],[Actual cost]])/Table112[[#This Row],[Actual cost]]*100</f>
        <v>#DIV/0!</v>
      </c>
      <c r="L591" s="2">
        <f>_xlfn.STDEV.P(Table112[[#This Row],[Estimated costs 1]:[Estimated costs 20]])</f>
        <v>0</v>
      </c>
      <c r="M591" s="2" t="e">
        <f>Table112[[#This Row],[Dev]]/Table112[[#This Row],[Mean]]*100</f>
        <v>#DIV/0!</v>
      </c>
      <c r="N591" s="2">
        <f>Table112[[#This Row],[Estimated costs 1]]-Table112[[#This Row],[Actual cost]]</f>
        <v>0</v>
      </c>
      <c r="O591" s="2" t="e">
        <f>Table112[[#This Row],[Diff 1]]/Table112[[#This Row],[Actual cost]]*100</f>
        <v>#DIV/0!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</row>
    <row r="592" spans="1:35" hidden="1" x14ac:dyDescent="0.3">
      <c r="A592" t="s">
        <v>616</v>
      </c>
      <c r="B592">
        <v>590</v>
      </c>
      <c r="C592" t="str">
        <f>LEFT(Table112[[#This Row],[Contingency id]])</f>
        <v>C</v>
      </c>
      <c r="D592" s="1">
        <v>0</v>
      </c>
      <c r="E592">
        <v>1</v>
      </c>
      <c r="F592">
        <v>35</v>
      </c>
      <c r="G592">
        <v>31</v>
      </c>
      <c r="H592">
        <v>35</v>
      </c>
      <c r="I592" s="2"/>
      <c r="J592" s="2">
        <f>AVERAGE(Table112[[#This Row],[Estimated costs 1]:[Estimated costs 20]])</f>
        <v>0</v>
      </c>
      <c r="K592" s="2" t="e">
        <f>(Table112[[#This Row],[Mean]]-Table112[[#This Row],[Actual cost]])/Table112[[#This Row],[Actual cost]]*100</f>
        <v>#DIV/0!</v>
      </c>
      <c r="L592" s="2">
        <f>_xlfn.STDEV.P(Table112[[#This Row],[Estimated costs 1]:[Estimated costs 20]])</f>
        <v>0</v>
      </c>
      <c r="M592" s="2" t="e">
        <f>Table112[[#This Row],[Dev]]/Table112[[#This Row],[Mean]]*100</f>
        <v>#DIV/0!</v>
      </c>
      <c r="N592" s="2">
        <f>Table112[[#This Row],[Estimated costs 1]]-Table112[[#This Row],[Actual cost]]</f>
        <v>0</v>
      </c>
      <c r="O592" s="2" t="e">
        <f>Table112[[#This Row],[Diff 1]]/Table112[[#This Row],[Actual cost]]*100</f>
        <v>#DIV/0!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</row>
    <row r="593" spans="1:35" hidden="1" x14ac:dyDescent="0.3">
      <c r="A593" t="s">
        <v>617</v>
      </c>
      <c r="B593">
        <v>591</v>
      </c>
      <c r="C593" t="str">
        <f>LEFT(Table112[[#This Row],[Contingency id]])</f>
        <v>C</v>
      </c>
      <c r="D593" s="1">
        <v>0</v>
      </c>
      <c r="E593">
        <v>1</v>
      </c>
      <c r="F593">
        <v>35</v>
      </c>
      <c r="G593">
        <v>30</v>
      </c>
      <c r="H593">
        <v>35</v>
      </c>
      <c r="I593" s="2"/>
      <c r="J593" s="2">
        <f>AVERAGE(Table112[[#This Row],[Estimated costs 1]:[Estimated costs 20]])</f>
        <v>0</v>
      </c>
      <c r="K593" s="2" t="e">
        <f>(Table112[[#This Row],[Mean]]-Table112[[#This Row],[Actual cost]])/Table112[[#This Row],[Actual cost]]*100</f>
        <v>#DIV/0!</v>
      </c>
      <c r="L593" s="2">
        <f>_xlfn.STDEV.P(Table112[[#This Row],[Estimated costs 1]:[Estimated costs 20]])</f>
        <v>0</v>
      </c>
      <c r="M593" s="2" t="e">
        <f>Table112[[#This Row],[Dev]]/Table112[[#This Row],[Mean]]*100</f>
        <v>#DIV/0!</v>
      </c>
      <c r="N593" s="2">
        <f>Table112[[#This Row],[Estimated costs 1]]-Table112[[#This Row],[Actual cost]]</f>
        <v>0</v>
      </c>
      <c r="O593" s="2" t="e">
        <f>Table112[[#This Row],[Diff 1]]/Table112[[#This Row],[Actual cost]]*100</f>
        <v>#DIV/0!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</row>
    <row r="594" spans="1:35" hidden="1" x14ac:dyDescent="0.3">
      <c r="A594" t="s">
        <v>618</v>
      </c>
      <c r="B594">
        <v>592</v>
      </c>
      <c r="C594" t="str">
        <f>LEFT(Table112[[#This Row],[Contingency id]])</f>
        <v>C</v>
      </c>
      <c r="D594" s="1">
        <v>0</v>
      </c>
      <c r="E594">
        <v>1</v>
      </c>
      <c r="F594">
        <v>38</v>
      </c>
      <c r="G594">
        <v>30</v>
      </c>
      <c r="H594">
        <v>38</v>
      </c>
      <c r="I594" s="2"/>
      <c r="J594" s="2">
        <f>AVERAGE(Table112[[#This Row],[Estimated costs 1]:[Estimated costs 20]])</f>
        <v>0</v>
      </c>
      <c r="K594" s="2" t="e">
        <f>(Table112[[#This Row],[Mean]]-Table112[[#This Row],[Actual cost]])/Table112[[#This Row],[Actual cost]]*100</f>
        <v>#DIV/0!</v>
      </c>
      <c r="L594" s="2">
        <f>_xlfn.STDEV.P(Table112[[#This Row],[Estimated costs 1]:[Estimated costs 20]])</f>
        <v>0</v>
      </c>
      <c r="M594" s="2" t="e">
        <f>Table112[[#This Row],[Dev]]/Table112[[#This Row],[Mean]]*100</f>
        <v>#DIV/0!</v>
      </c>
      <c r="N594" s="2">
        <f>Table112[[#This Row],[Estimated costs 1]]-Table112[[#This Row],[Actual cost]]</f>
        <v>0</v>
      </c>
      <c r="O594" s="2" t="e">
        <f>Table112[[#This Row],[Diff 1]]/Table112[[#This Row],[Actual cost]]*100</f>
        <v>#DIV/0!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</row>
    <row r="595" spans="1:35" hidden="1" x14ac:dyDescent="0.3">
      <c r="A595" t="s">
        <v>619</v>
      </c>
      <c r="B595">
        <v>593</v>
      </c>
      <c r="C595" t="str">
        <f>LEFT(Table112[[#This Row],[Contingency id]])</f>
        <v>C</v>
      </c>
      <c r="D595" s="1">
        <v>0</v>
      </c>
      <c r="E595">
        <v>1</v>
      </c>
      <c r="F595">
        <v>45</v>
      </c>
      <c r="G595">
        <v>40</v>
      </c>
      <c r="H595">
        <v>45</v>
      </c>
      <c r="I595" s="2"/>
      <c r="J595" s="2">
        <f>AVERAGE(Table112[[#This Row],[Estimated costs 1]:[Estimated costs 20]])</f>
        <v>0</v>
      </c>
      <c r="K595" s="2" t="e">
        <f>(Table112[[#This Row],[Mean]]-Table112[[#This Row],[Actual cost]])/Table112[[#This Row],[Actual cost]]*100</f>
        <v>#DIV/0!</v>
      </c>
      <c r="L595" s="2">
        <f>_xlfn.STDEV.P(Table112[[#This Row],[Estimated costs 1]:[Estimated costs 20]])</f>
        <v>0</v>
      </c>
      <c r="M595" s="2" t="e">
        <f>Table112[[#This Row],[Dev]]/Table112[[#This Row],[Mean]]*100</f>
        <v>#DIV/0!</v>
      </c>
      <c r="N595" s="2">
        <f>Table112[[#This Row],[Estimated costs 1]]-Table112[[#This Row],[Actual cost]]</f>
        <v>0</v>
      </c>
      <c r="O595" s="2" t="e">
        <f>Table112[[#This Row],[Diff 1]]/Table112[[#This Row],[Actual cost]]*100</f>
        <v>#DIV/0!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</row>
    <row r="596" spans="1:35" hidden="1" x14ac:dyDescent="0.3">
      <c r="A596" t="s">
        <v>620</v>
      </c>
      <c r="B596">
        <v>594</v>
      </c>
      <c r="C596" t="str">
        <f>LEFT(Table112[[#This Row],[Contingency id]])</f>
        <v>C</v>
      </c>
      <c r="D596" s="1">
        <v>0</v>
      </c>
      <c r="E596">
        <v>1</v>
      </c>
      <c r="F596">
        <v>31</v>
      </c>
      <c r="G596">
        <v>30</v>
      </c>
      <c r="H596">
        <v>31</v>
      </c>
      <c r="I596" s="2"/>
      <c r="J596" s="2">
        <f>AVERAGE(Table112[[#This Row],[Estimated costs 1]:[Estimated costs 20]])</f>
        <v>0</v>
      </c>
      <c r="K596" s="2" t="e">
        <f>(Table112[[#This Row],[Mean]]-Table112[[#This Row],[Actual cost]])/Table112[[#This Row],[Actual cost]]*100</f>
        <v>#DIV/0!</v>
      </c>
      <c r="L596" s="2">
        <f>_xlfn.STDEV.P(Table112[[#This Row],[Estimated costs 1]:[Estimated costs 20]])</f>
        <v>0</v>
      </c>
      <c r="M596" s="2" t="e">
        <f>Table112[[#This Row],[Dev]]/Table112[[#This Row],[Mean]]*100</f>
        <v>#DIV/0!</v>
      </c>
      <c r="N596" s="2">
        <f>Table112[[#This Row],[Estimated costs 1]]-Table112[[#This Row],[Actual cost]]</f>
        <v>0</v>
      </c>
      <c r="O596" s="2" t="e">
        <f>Table112[[#This Row],[Diff 1]]/Table112[[#This Row],[Actual cost]]*100</f>
        <v>#DIV/0!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</row>
    <row r="597" spans="1:35" hidden="1" x14ac:dyDescent="0.3">
      <c r="A597" t="s">
        <v>621</v>
      </c>
      <c r="B597">
        <v>595</v>
      </c>
      <c r="C597" t="str">
        <f>LEFT(Table112[[#This Row],[Contingency id]])</f>
        <v>C</v>
      </c>
      <c r="D597" s="1">
        <v>0</v>
      </c>
      <c r="E597">
        <v>1</v>
      </c>
      <c r="F597">
        <v>31</v>
      </c>
      <c r="G597">
        <v>30</v>
      </c>
      <c r="H597">
        <v>31</v>
      </c>
      <c r="I597" s="2"/>
      <c r="J597" s="2">
        <f>AVERAGE(Table112[[#This Row],[Estimated costs 1]:[Estimated costs 20]])</f>
        <v>0</v>
      </c>
      <c r="K597" s="2" t="e">
        <f>(Table112[[#This Row],[Mean]]-Table112[[#This Row],[Actual cost]])/Table112[[#This Row],[Actual cost]]*100</f>
        <v>#DIV/0!</v>
      </c>
      <c r="L597" s="2">
        <f>_xlfn.STDEV.P(Table112[[#This Row],[Estimated costs 1]:[Estimated costs 20]])</f>
        <v>0</v>
      </c>
      <c r="M597" s="2" t="e">
        <f>Table112[[#This Row],[Dev]]/Table112[[#This Row],[Mean]]*100</f>
        <v>#DIV/0!</v>
      </c>
      <c r="N597" s="2">
        <f>Table112[[#This Row],[Estimated costs 1]]-Table112[[#This Row],[Actual cost]]</f>
        <v>0</v>
      </c>
      <c r="O597" s="2" t="e">
        <f>Table112[[#This Row],[Diff 1]]/Table112[[#This Row],[Actual cost]]*100</f>
        <v>#DIV/0!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</row>
    <row r="598" spans="1:35" hidden="1" x14ac:dyDescent="0.3">
      <c r="A598" t="s">
        <v>622</v>
      </c>
      <c r="B598">
        <v>596</v>
      </c>
      <c r="C598" t="str">
        <f>LEFT(Table112[[#This Row],[Contingency id]])</f>
        <v>C</v>
      </c>
      <c r="D598" s="1">
        <v>0</v>
      </c>
      <c r="E598">
        <v>1</v>
      </c>
      <c r="F598">
        <v>45</v>
      </c>
      <c r="G598">
        <v>34</v>
      </c>
      <c r="H598">
        <v>45</v>
      </c>
      <c r="I598" s="2"/>
      <c r="J598" s="2">
        <f>AVERAGE(Table112[[#This Row],[Estimated costs 1]:[Estimated costs 20]])</f>
        <v>0</v>
      </c>
      <c r="K598" s="2" t="e">
        <f>(Table112[[#This Row],[Mean]]-Table112[[#This Row],[Actual cost]])/Table112[[#This Row],[Actual cost]]*100</f>
        <v>#DIV/0!</v>
      </c>
      <c r="L598" s="2">
        <f>_xlfn.STDEV.P(Table112[[#This Row],[Estimated costs 1]:[Estimated costs 20]])</f>
        <v>0</v>
      </c>
      <c r="M598" s="2" t="e">
        <f>Table112[[#This Row],[Dev]]/Table112[[#This Row],[Mean]]*100</f>
        <v>#DIV/0!</v>
      </c>
      <c r="N598" s="2">
        <f>Table112[[#This Row],[Estimated costs 1]]-Table112[[#This Row],[Actual cost]]</f>
        <v>0</v>
      </c>
      <c r="O598" s="2" t="e">
        <f>Table112[[#This Row],[Diff 1]]/Table112[[#This Row],[Actual cost]]*100</f>
        <v>#DIV/0!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</row>
    <row r="599" spans="1:35" hidden="1" x14ac:dyDescent="0.3">
      <c r="A599" t="s">
        <v>623</v>
      </c>
      <c r="B599">
        <v>597</v>
      </c>
      <c r="C599" t="str">
        <f>LEFT(Table112[[#This Row],[Contingency id]])</f>
        <v>C</v>
      </c>
      <c r="D599" s="1">
        <v>0</v>
      </c>
      <c r="E599">
        <v>1</v>
      </c>
      <c r="F599">
        <v>45</v>
      </c>
      <c r="G599">
        <v>39</v>
      </c>
      <c r="H599">
        <v>45</v>
      </c>
      <c r="I599" s="2"/>
      <c r="J599" s="2">
        <f>AVERAGE(Table112[[#This Row],[Estimated costs 1]:[Estimated costs 20]])</f>
        <v>0</v>
      </c>
      <c r="K599" s="2" t="e">
        <f>(Table112[[#This Row],[Mean]]-Table112[[#This Row],[Actual cost]])/Table112[[#This Row],[Actual cost]]*100</f>
        <v>#DIV/0!</v>
      </c>
      <c r="L599" s="2">
        <f>_xlfn.STDEV.P(Table112[[#This Row],[Estimated costs 1]:[Estimated costs 20]])</f>
        <v>0</v>
      </c>
      <c r="M599" s="2" t="e">
        <f>Table112[[#This Row],[Dev]]/Table112[[#This Row],[Mean]]*100</f>
        <v>#DIV/0!</v>
      </c>
      <c r="N599" s="2">
        <f>Table112[[#This Row],[Estimated costs 1]]-Table112[[#This Row],[Actual cost]]</f>
        <v>0</v>
      </c>
      <c r="O599" s="2" t="e">
        <f>Table112[[#This Row],[Diff 1]]/Table112[[#This Row],[Actual cost]]*100</f>
        <v>#DIV/0!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</row>
    <row r="600" spans="1:35" hidden="1" x14ac:dyDescent="0.3">
      <c r="A600" t="s">
        <v>624</v>
      </c>
      <c r="B600">
        <v>598</v>
      </c>
      <c r="C600" t="str">
        <f>LEFT(Table112[[#This Row],[Contingency id]])</f>
        <v>C</v>
      </c>
      <c r="D600" s="1">
        <v>0</v>
      </c>
      <c r="E600">
        <v>1</v>
      </c>
      <c r="F600">
        <v>45</v>
      </c>
      <c r="G600">
        <v>37</v>
      </c>
      <c r="H600">
        <v>45</v>
      </c>
      <c r="I600" s="2"/>
      <c r="J600" s="2">
        <f>AVERAGE(Table112[[#This Row],[Estimated costs 1]:[Estimated costs 20]])</f>
        <v>0</v>
      </c>
      <c r="K600" s="2" t="e">
        <f>(Table112[[#This Row],[Mean]]-Table112[[#This Row],[Actual cost]])/Table112[[#This Row],[Actual cost]]*100</f>
        <v>#DIV/0!</v>
      </c>
      <c r="L600" s="2">
        <f>_xlfn.STDEV.P(Table112[[#This Row],[Estimated costs 1]:[Estimated costs 20]])</f>
        <v>0</v>
      </c>
      <c r="M600" s="2" t="e">
        <f>Table112[[#This Row],[Dev]]/Table112[[#This Row],[Mean]]*100</f>
        <v>#DIV/0!</v>
      </c>
      <c r="N600" s="2">
        <f>Table112[[#This Row],[Estimated costs 1]]-Table112[[#This Row],[Actual cost]]</f>
        <v>0</v>
      </c>
      <c r="O600" s="2" t="e">
        <f>Table112[[#This Row],[Diff 1]]/Table112[[#This Row],[Actual cost]]*100</f>
        <v>#DIV/0!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</row>
    <row r="601" spans="1:35" hidden="1" x14ac:dyDescent="0.3">
      <c r="A601" t="s">
        <v>625</v>
      </c>
      <c r="B601">
        <v>599</v>
      </c>
      <c r="C601" t="str">
        <f>LEFT(Table112[[#This Row],[Contingency id]])</f>
        <v>C</v>
      </c>
      <c r="D601" s="1">
        <v>0</v>
      </c>
      <c r="E601">
        <v>1</v>
      </c>
      <c r="F601">
        <v>31</v>
      </c>
      <c r="G601">
        <v>27</v>
      </c>
      <c r="H601">
        <v>31</v>
      </c>
      <c r="I601" s="2"/>
      <c r="J601" s="2">
        <f>AVERAGE(Table112[[#This Row],[Estimated costs 1]:[Estimated costs 20]])</f>
        <v>0</v>
      </c>
      <c r="K601" s="2" t="e">
        <f>(Table112[[#This Row],[Mean]]-Table112[[#This Row],[Actual cost]])/Table112[[#This Row],[Actual cost]]*100</f>
        <v>#DIV/0!</v>
      </c>
      <c r="L601" s="2">
        <f>_xlfn.STDEV.P(Table112[[#This Row],[Estimated costs 1]:[Estimated costs 20]])</f>
        <v>0</v>
      </c>
      <c r="M601" s="2" t="e">
        <f>Table112[[#This Row],[Dev]]/Table112[[#This Row],[Mean]]*100</f>
        <v>#DIV/0!</v>
      </c>
      <c r="N601" s="2">
        <f>Table112[[#This Row],[Estimated costs 1]]-Table112[[#This Row],[Actual cost]]</f>
        <v>0</v>
      </c>
      <c r="O601" s="2" t="e">
        <f>Table112[[#This Row],[Diff 1]]/Table112[[#This Row],[Actual cost]]*100</f>
        <v>#DIV/0!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</row>
    <row r="602" spans="1:35" hidden="1" x14ac:dyDescent="0.3">
      <c r="A602" t="s">
        <v>626</v>
      </c>
      <c r="B602">
        <v>600</v>
      </c>
      <c r="C602" t="str">
        <f>LEFT(Table112[[#This Row],[Contingency id]])</f>
        <v>C</v>
      </c>
      <c r="D602" s="1">
        <v>0</v>
      </c>
      <c r="E602">
        <v>1</v>
      </c>
      <c r="F602">
        <v>45</v>
      </c>
      <c r="G602">
        <v>39</v>
      </c>
      <c r="H602">
        <v>45</v>
      </c>
      <c r="I602" s="2"/>
      <c r="J602" s="2">
        <f>AVERAGE(Table112[[#This Row],[Estimated costs 1]:[Estimated costs 20]])</f>
        <v>0</v>
      </c>
      <c r="K602" s="2" t="e">
        <f>(Table112[[#This Row],[Mean]]-Table112[[#This Row],[Actual cost]])/Table112[[#This Row],[Actual cost]]*100</f>
        <v>#DIV/0!</v>
      </c>
      <c r="L602" s="2">
        <f>_xlfn.STDEV.P(Table112[[#This Row],[Estimated costs 1]:[Estimated costs 20]])</f>
        <v>0</v>
      </c>
      <c r="M602" s="2" t="e">
        <f>Table112[[#This Row],[Dev]]/Table112[[#This Row],[Mean]]*100</f>
        <v>#DIV/0!</v>
      </c>
      <c r="N602" s="2">
        <f>Table112[[#This Row],[Estimated costs 1]]-Table112[[#This Row],[Actual cost]]</f>
        <v>0</v>
      </c>
      <c r="O602" s="2" t="e">
        <f>Table112[[#This Row],[Diff 1]]/Table112[[#This Row],[Actual cost]]*100</f>
        <v>#DIV/0!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</row>
    <row r="603" spans="1:35" hidden="1" x14ac:dyDescent="0.3">
      <c r="A603" t="s">
        <v>627</v>
      </c>
      <c r="B603">
        <v>601</v>
      </c>
      <c r="C603" t="str">
        <f>LEFT(Table112[[#This Row],[Contingency id]])</f>
        <v>C</v>
      </c>
      <c r="D603" s="1">
        <v>0</v>
      </c>
      <c r="E603">
        <v>1</v>
      </c>
      <c r="F603">
        <v>45</v>
      </c>
      <c r="G603">
        <v>39</v>
      </c>
      <c r="H603">
        <v>45</v>
      </c>
      <c r="I603" s="2"/>
      <c r="J603" s="2">
        <f>AVERAGE(Table112[[#This Row],[Estimated costs 1]:[Estimated costs 20]])</f>
        <v>0</v>
      </c>
      <c r="K603" s="2" t="e">
        <f>(Table112[[#This Row],[Mean]]-Table112[[#This Row],[Actual cost]])/Table112[[#This Row],[Actual cost]]*100</f>
        <v>#DIV/0!</v>
      </c>
      <c r="L603" s="2">
        <f>_xlfn.STDEV.P(Table112[[#This Row],[Estimated costs 1]:[Estimated costs 20]])</f>
        <v>0</v>
      </c>
      <c r="M603" s="2" t="e">
        <f>Table112[[#This Row],[Dev]]/Table112[[#This Row],[Mean]]*100</f>
        <v>#DIV/0!</v>
      </c>
      <c r="N603" s="2">
        <f>Table112[[#This Row],[Estimated costs 1]]-Table112[[#This Row],[Actual cost]]</f>
        <v>0</v>
      </c>
      <c r="O603" s="2" t="e">
        <f>Table112[[#This Row],[Diff 1]]/Table112[[#This Row],[Actual cost]]*100</f>
        <v>#DIV/0!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</row>
    <row r="604" spans="1:35" hidden="1" x14ac:dyDescent="0.3">
      <c r="A604" t="s">
        <v>628</v>
      </c>
      <c r="B604">
        <v>602</v>
      </c>
      <c r="C604" t="str">
        <f>LEFT(Table112[[#This Row],[Contingency id]])</f>
        <v>C</v>
      </c>
      <c r="D604" s="1">
        <v>0</v>
      </c>
      <c r="E604">
        <v>1</v>
      </c>
      <c r="F604">
        <v>45</v>
      </c>
      <c r="G604">
        <v>39</v>
      </c>
      <c r="H604">
        <v>45</v>
      </c>
      <c r="I604" s="2"/>
      <c r="J604" s="2">
        <f>AVERAGE(Table112[[#This Row],[Estimated costs 1]:[Estimated costs 20]])</f>
        <v>0</v>
      </c>
      <c r="K604" s="2" t="e">
        <f>(Table112[[#This Row],[Mean]]-Table112[[#This Row],[Actual cost]])/Table112[[#This Row],[Actual cost]]*100</f>
        <v>#DIV/0!</v>
      </c>
      <c r="L604" s="2">
        <f>_xlfn.STDEV.P(Table112[[#This Row],[Estimated costs 1]:[Estimated costs 20]])</f>
        <v>0</v>
      </c>
      <c r="M604" s="2" t="e">
        <f>Table112[[#This Row],[Dev]]/Table112[[#This Row],[Mean]]*100</f>
        <v>#DIV/0!</v>
      </c>
      <c r="N604" s="2">
        <f>Table112[[#This Row],[Estimated costs 1]]-Table112[[#This Row],[Actual cost]]</f>
        <v>0</v>
      </c>
      <c r="O604" s="2" t="e">
        <f>Table112[[#This Row],[Diff 1]]/Table112[[#This Row],[Actual cost]]*100</f>
        <v>#DIV/0!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</row>
    <row r="605" spans="1:35" hidden="1" x14ac:dyDescent="0.3">
      <c r="A605" t="s">
        <v>629</v>
      </c>
      <c r="B605">
        <v>603</v>
      </c>
      <c r="C605" t="str">
        <f>LEFT(Table112[[#This Row],[Contingency id]])</f>
        <v>C</v>
      </c>
      <c r="D605" s="1">
        <v>0</v>
      </c>
      <c r="E605">
        <v>1</v>
      </c>
      <c r="F605">
        <v>20</v>
      </c>
      <c r="G605">
        <v>19</v>
      </c>
      <c r="H605">
        <v>20</v>
      </c>
      <c r="I605" s="2"/>
      <c r="J605" s="2">
        <f>AVERAGE(Table112[[#This Row],[Estimated costs 1]:[Estimated costs 20]])</f>
        <v>0</v>
      </c>
      <c r="K605" s="2" t="e">
        <f>(Table112[[#This Row],[Mean]]-Table112[[#This Row],[Actual cost]])/Table112[[#This Row],[Actual cost]]*100</f>
        <v>#DIV/0!</v>
      </c>
      <c r="L605" s="2">
        <f>_xlfn.STDEV.P(Table112[[#This Row],[Estimated costs 1]:[Estimated costs 20]])</f>
        <v>0</v>
      </c>
      <c r="M605" s="2" t="e">
        <f>Table112[[#This Row],[Dev]]/Table112[[#This Row],[Mean]]*100</f>
        <v>#DIV/0!</v>
      </c>
      <c r="N605" s="2">
        <f>Table112[[#This Row],[Estimated costs 1]]-Table112[[#This Row],[Actual cost]]</f>
        <v>0</v>
      </c>
      <c r="O605" s="2" t="e">
        <f>Table112[[#This Row],[Diff 1]]/Table112[[#This Row],[Actual cost]]*100</f>
        <v>#DIV/0!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</row>
    <row r="606" spans="1:35" hidden="1" x14ac:dyDescent="0.3">
      <c r="A606" t="s">
        <v>630</v>
      </c>
      <c r="B606">
        <v>604</v>
      </c>
      <c r="C606" t="str">
        <f>LEFT(Table112[[#This Row],[Contingency id]])</f>
        <v>C</v>
      </c>
      <c r="D606" s="1">
        <v>0</v>
      </c>
      <c r="E606">
        <v>1</v>
      </c>
      <c r="F606">
        <v>20</v>
      </c>
      <c r="G606">
        <v>18</v>
      </c>
      <c r="H606">
        <v>20</v>
      </c>
      <c r="I606" s="2"/>
      <c r="J606" s="2">
        <f>AVERAGE(Table112[[#This Row],[Estimated costs 1]:[Estimated costs 20]])</f>
        <v>0</v>
      </c>
      <c r="K606" s="2" t="e">
        <f>(Table112[[#This Row],[Mean]]-Table112[[#This Row],[Actual cost]])/Table112[[#This Row],[Actual cost]]*100</f>
        <v>#DIV/0!</v>
      </c>
      <c r="L606" s="2">
        <f>_xlfn.STDEV.P(Table112[[#This Row],[Estimated costs 1]:[Estimated costs 20]])</f>
        <v>0</v>
      </c>
      <c r="M606" s="2" t="e">
        <f>Table112[[#This Row],[Dev]]/Table112[[#This Row],[Mean]]*100</f>
        <v>#DIV/0!</v>
      </c>
      <c r="N606" s="2">
        <f>Table112[[#This Row],[Estimated costs 1]]-Table112[[#This Row],[Actual cost]]</f>
        <v>0</v>
      </c>
      <c r="O606" s="2" t="e">
        <f>Table112[[#This Row],[Diff 1]]/Table112[[#This Row],[Actual cost]]*100</f>
        <v>#DIV/0!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</row>
    <row r="607" spans="1:35" hidden="1" x14ac:dyDescent="0.3">
      <c r="A607" t="s">
        <v>631</v>
      </c>
      <c r="B607">
        <v>605</v>
      </c>
      <c r="C607" t="str">
        <f>LEFT(Table112[[#This Row],[Contingency id]])</f>
        <v>C</v>
      </c>
      <c r="D607" s="1">
        <v>0</v>
      </c>
      <c r="E607">
        <v>1</v>
      </c>
      <c r="F607">
        <v>20</v>
      </c>
      <c r="G607">
        <v>19</v>
      </c>
      <c r="H607">
        <v>20</v>
      </c>
      <c r="I607" s="2"/>
      <c r="J607" s="2">
        <f>AVERAGE(Table112[[#This Row],[Estimated costs 1]:[Estimated costs 20]])</f>
        <v>0</v>
      </c>
      <c r="K607" s="2" t="e">
        <f>(Table112[[#This Row],[Mean]]-Table112[[#This Row],[Actual cost]])/Table112[[#This Row],[Actual cost]]*100</f>
        <v>#DIV/0!</v>
      </c>
      <c r="L607" s="2">
        <f>_xlfn.STDEV.P(Table112[[#This Row],[Estimated costs 1]:[Estimated costs 20]])</f>
        <v>0</v>
      </c>
      <c r="M607" s="2" t="e">
        <f>Table112[[#This Row],[Dev]]/Table112[[#This Row],[Mean]]*100</f>
        <v>#DIV/0!</v>
      </c>
      <c r="N607" s="2">
        <f>Table112[[#This Row],[Estimated costs 1]]-Table112[[#This Row],[Actual cost]]</f>
        <v>0</v>
      </c>
      <c r="O607" s="2" t="e">
        <f>Table112[[#This Row],[Diff 1]]/Table112[[#This Row],[Actual cost]]*100</f>
        <v>#DIV/0!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</row>
    <row r="608" spans="1:35" hidden="1" x14ac:dyDescent="0.3">
      <c r="A608" t="s">
        <v>632</v>
      </c>
      <c r="B608">
        <v>606</v>
      </c>
      <c r="C608" t="str">
        <f>LEFT(Table112[[#This Row],[Contingency id]])</f>
        <v>C</v>
      </c>
      <c r="D608" s="1">
        <v>0</v>
      </c>
      <c r="E608">
        <v>1</v>
      </c>
      <c r="F608">
        <v>20</v>
      </c>
      <c r="G608">
        <v>20</v>
      </c>
      <c r="H608">
        <v>20</v>
      </c>
      <c r="I608" s="2"/>
      <c r="J608" s="2">
        <f>AVERAGE(Table112[[#This Row],[Estimated costs 1]:[Estimated costs 20]])</f>
        <v>0</v>
      </c>
      <c r="K608" s="2" t="e">
        <f>(Table112[[#This Row],[Mean]]-Table112[[#This Row],[Actual cost]])/Table112[[#This Row],[Actual cost]]*100</f>
        <v>#DIV/0!</v>
      </c>
      <c r="L608" s="2">
        <f>_xlfn.STDEV.P(Table112[[#This Row],[Estimated costs 1]:[Estimated costs 20]])</f>
        <v>0</v>
      </c>
      <c r="M608" s="2" t="e">
        <f>Table112[[#This Row],[Dev]]/Table112[[#This Row],[Mean]]*100</f>
        <v>#DIV/0!</v>
      </c>
      <c r="N608" s="2">
        <f>Table112[[#This Row],[Estimated costs 1]]-Table112[[#This Row],[Actual cost]]</f>
        <v>0</v>
      </c>
      <c r="O608" s="2" t="e">
        <f>Table112[[#This Row],[Diff 1]]/Table112[[#This Row],[Actual cost]]*100</f>
        <v>#DIV/0!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</row>
    <row r="609" spans="1:35" hidden="1" x14ac:dyDescent="0.3">
      <c r="A609" t="s">
        <v>633</v>
      </c>
      <c r="B609">
        <v>607</v>
      </c>
      <c r="C609" t="str">
        <f>LEFT(Table112[[#This Row],[Contingency id]])</f>
        <v>C</v>
      </c>
      <c r="D609" s="1">
        <v>0</v>
      </c>
      <c r="E609">
        <v>1</v>
      </c>
      <c r="F609">
        <v>20</v>
      </c>
      <c r="G609">
        <v>20</v>
      </c>
      <c r="H609">
        <v>20</v>
      </c>
      <c r="I609" s="2"/>
      <c r="J609" s="2">
        <f>AVERAGE(Table112[[#This Row],[Estimated costs 1]:[Estimated costs 20]])</f>
        <v>0</v>
      </c>
      <c r="K609" s="2" t="e">
        <f>(Table112[[#This Row],[Mean]]-Table112[[#This Row],[Actual cost]])/Table112[[#This Row],[Actual cost]]*100</f>
        <v>#DIV/0!</v>
      </c>
      <c r="L609" s="2">
        <f>_xlfn.STDEV.P(Table112[[#This Row],[Estimated costs 1]:[Estimated costs 20]])</f>
        <v>0</v>
      </c>
      <c r="M609" s="2" t="e">
        <f>Table112[[#This Row],[Dev]]/Table112[[#This Row],[Mean]]*100</f>
        <v>#DIV/0!</v>
      </c>
      <c r="N609" s="2">
        <f>Table112[[#This Row],[Estimated costs 1]]-Table112[[#This Row],[Actual cost]]</f>
        <v>0</v>
      </c>
      <c r="O609" s="2" t="e">
        <f>Table112[[#This Row],[Diff 1]]/Table112[[#This Row],[Actual cost]]*100</f>
        <v>#DIV/0!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</row>
    <row r="610" spans="1:35" hidden="1" x14ac:dyDescent="0.3">
      <c r="A610" t="s">
        <v>634</v>
      </c>
      <c r="B610">
        <v>608</v>
      </c>
      <c r="C610" t="str">
        <f>LEFT(Table112[[#This Row],[Contingency id]])</f>
        <v>C</v>
      </c>
      <c r="D610" s="1">
        <v>0</v>
      </c>
      <c r="E610">
        <v>1</v>
      </c>
      <c r="F610">
        <v>20</v>
      </c>
      <c r="G610">
        <v>16</v>
      </c>
      <c r="H610">
        <v>20</v>
      </c>
      <c r="I610" s="2"/>
      <c r="J610" s="2">
        <f>AVERAGE(Table112[[#This Row],[Estimated costs 1]:[Estimated costs 20]])</f>
        <v>0</v>
      </c>
      <c r="K610" s="2" t="e">
        <f>(Table112[[#This Row],[Mean]]-Table112[[#This Row],[Actual cost]])/Table112[[#This Row],[Actual cost]]*100</f>
        <v>#DIV/0!</v>
      </c>
      <c r="L610" s="2">
        <f>_xlfn.STDEV.P(Table112[[#This Row],[Estimated costs 1]:[Estimated costs 20]])</f>
        <v>0</v>
      </c>
      <c r="M610" s="2" t="e">
        <f>Table112[[#This Row],[Dev]]/Table112[[#This Row],[Mean]]*100</f>
        <v>#DIV/0!</v>
      </c>
      <c r="N610" s="2">
        <f>Table112[[#This Row],[Estimated costs 1]]-Table112[[#This Row],[Actual cost]]</f>
        <v>0</v>
      </c>
      <c r="O610" s="2" t="e">
        <f>Table112[[#This Row],[Diff 1]]/Table112[[#This Row],[Actual cost]]*100</f>
        <v>#DIV/0!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</row>
    <row r="611" spans="1:35" hidden="1" x14ac:dyDescent="0.3">
      <c r="A611" t="s">
        <v>635</v>
      </c>
      <c r="B611">
        <v>609</v>
      </c>
      <c r="C611" t="str">
        <f>LEFT(Table112[[#This Row],[Contingency id]])</f>
        <v>C</v>
      </c>
      <c r="D611" s="1">
        <v>0</v>
      </c>
      <c r="E611">
        <v>1</v>
      </c>
      <c r="F611">
        <v>20</v>
      </c>
      <c r="G611">
        <v>18</v>
      </c>
      <c r="H611">
        <v>20</v>
      </c>
      <c r="I611" s="2"/>
      <c r="J611" s="2">
        <f>AVERAGE(Table112[[#This Row],[Estimated costs 1]:[Estimated costs 20]])</f>
        <v>0</v>
      </c>
      <c r="K611" s="2" t="e">
        <f>(Table112[[#This Row],[Mean]]-Table112[[#This Row],[Actual cost]])/Table112[[#This Row],[Actual cost]]*100</f>
        <v>#DIV/0!</v>
      </c>
      <c r="L611" s="2">
        <f>_xlfn.STDEV.P(Table112[[#This Row],[Estimated costs 1]:[Estimated costs 20]])</f>
        <v>0</v>
      </c>
      <c r="M611" s="2" t="e">
        <f>Table112[[#This Row],[Dev]]/Table112[[#This Row],[Mean]]*100</f>
        <v>#DIV/0!</v>
      </c>
      <c r="N611" s="2">
        <f>Table112[[#This Row],[Estimated costs 1]]-Table112[[#This Row],[Actual cost]]</f>
        <v>0</v>
      </c>
      <c r="O611" s="2" t="e">
        <f>Table112[[#This Row],[Diff 1]]/Table112[[#This Row],[Actual cost]]*100</f>
        <v>#DIV/0!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</row>
    <row r="612" spans="1:35" hidden="1" x14ac:dyDescent="0.3">
      <c r="A612" t="s">
        <v>636</v>
      </c>
      <c r="B612">
        <v>610</v>
      </c>
      <c r="C612" t="str">
        <f>LEFT(Table112[[#This Row],[Contingency id]])</f>
        <v>C</v>
      </c>
      <c r="D612" s="1">
        <v>0</v>
      </c>
      <c r="E612">
        <v>1</v>
      </c>
      <c r="F612">
        <v>20</v>
      </c>
      <c r="G612">
        <v>17</v>
      </c>
      <c r="H612">
        <v>20</v>
      </c>
      <c r="I612" s="2"/>
      <c r="J612" s="2">
        <f>AVERAGE(Table112[[#This Row],[Estimated costs 1]:[Estimated costs 20]])</f>
        <v>0</v>
      </c>
      <c r="K612" s="2" t="e">
        <f>(Table112[[#This Row],[Mean]]-Table112[[#This Row],[Actual cost]])/Table112[[#This Row],[Actual cost]]*100</f>
        <v>#DIV/0!</v>
      </c>
      <c r="L612" s="2">
        <f>_xlfn.STDEV.P(Table112[[#This Row],[Estimated costs 1]:[Estimated costs 20]])</f>
        <v>0</v>
      </c>
      <c r="M612" s="2" t="e">
        <f>Table112[[#This Row],[Dev]]/Table112[[#This Row],[Mean]]*100</f>
        <v>#DIV/0!</v>
      </c>
      <c r="N612" s="2">
        <f>Table112[[#This Row],[Estimated costs 1]]-Table112[[#This Row],[Actual cost]]</f>
        <v>0</v>
      </c>
      <c r="O612" s="2" t="e">
        <f>Table112[[#This Row],[Diff 1]]/Table112[[#This Row],[Actual cost]]*100</f>
        <v>#DIV/0!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</row>
    <row r="613" spans="1:35" hidden="1" x14ac:dyDescent="0.3">
      <c r="A613" t="s">
        <v>637</v>
      </c>
      <c r="B613">
        <v>611</v>
      </c>
      <c r="C613" t="str">
        <f>LEFT(Table112[[#This Row],[Contingency id]])</f>
        <v>C</v>
      </c>
      <c r="D613" s="1">
        <v>0</v>
      </c>
      <c r="E613">
        <v>1</v>
      </c>
      <c r="F613">
        <v>20</v>
      </c>
      <c r="G613">
        <v>20</v>
      </c>
      <c r="H613">
        <v>20</v>
      </c>
      <c r="I613" s="2"/>
      <c r="J613" s="2">
        <f>AVERAGE(Table112[[#This Row],[Estimated costs 1]:[Estimated costs 20]])</f>
        <v>0</v>
      </c>
      <c r="K613" s="2" t="e">
        <f>(Table112[[#This Row],[Mean]]-Table112[[#This Row],[Actual cost]])/Table112[[#This Row],[Actual cost]]*100</f>
        <v>#DIV/0!</v>
      </c>
      <c r="L613" s="2">
        <f>_xlfn.STDEV.P(Table112[[#This Row],[Estimated costs 1]:[Estimated costs 20]])</f>
        <v>0</v>
      </c>
      <c r="M613" s="2" t="e">
        <f>Table112[[#This Row],[Dev]]/Table112[[#This Row],[Mean]]*100</f>
        <v>#DIV/0!</v>
      </c>
      <c r="N613" s="2">
        <f>Table112[[#This Row],[Estimated costs 1]]-Table112[[#This Row],[Actual cost]]</f>
        <v>0</v>
      </c>
      <c r="O613" s="2" t="e">
        <f>Table112[[#This Row],[Diff 1]]/Table112[[#This Row],[Actual cost]]*100</f>
        <v>#DIV/0!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</row>
    <row r="614" spans="1:35" hidden="1" x14ac:dyDescent="0.3">
      <c r="A614" t="s">
        <v>638</v>
      </c>
      <c r="B614">
        <v>612</v>
      </c>
      <c r="C614" t="str">
        <f>LEFT(Table112[[#This Row],[Contingency id]])</f>
        <v>C</v>
      </c>
      <c r="D614" s="1">
        <v>0</v>
      </c>
      <c r="E614">
        <v>1</v>
      </c>
      <c r="F614">
        <v>20</v>
      </c>
      <c r="G614">
        <v>18</v>
      </c>
      <c r="H614">
        <v>20</v>
      </c>
      <c r="I614" s="2"/>
      <c r="J614" s="2">
        <f>AVERAGE(Table112[[#This Row],[Estimated costs 1]:[Estimated costs 20]])</f>
        <v>0</v>
      </c>
      <c r="K614" s="2" t="e">
        <f>(Table112[[#This Row],[Mean]]-Table112[[#This Row],[Actual cost]])/Table112[[#This Row],[Actual cost]]*100</f>
        <v>#DIV/0!</v>
      </c>
      <c r="L614" s="2">
        <f>_xlfn.STDEV.P(Table112[[#This Row],[Estimated costs 1]:[Estimated costs 20]])</f>
        <v>0</v>
      </c>
      <c r="M614" s="2" t="e">
        <f>Table112[[#This Row],[Dev]]/Table112[[#This Row],[Mean]]*100</f>
        <v>#DIV/0!</v>
      </c>
      <c r="N614" s="2">
        <f>Table112[[#This Row],[Estimated costs 1]]-Table112[[#This Row],[Actual cost]]</f>
        <v>0</v>
      </c>
      <c r="O614" s="2" t="e">
        <f>Table112[[#This Row],[Diff 1]]/Table112[[#This Row],[Actual cost]]*100</f>
        <v>#DIV/0!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</row>
    <row r="615" spans="1:35" hidden="1" x14ac:dyDescent="0.3">
      <c r="A615" t="s">
        <v>639</v>
      </c>
      <c r="B615">
        <v>613</v>
      </c>
      <c r="C615" t="str">
        <f>LEFT(Table112[[#This Row],[Contingency id]])</f>
        <v>C</v>
      </c>
      <c r="D615" s="1">
        <v>0</v>
      </c>
      <c r="E615">
        <v>1</v>
      </c>
      <c r="F615">
        <v>20</v>
      </c>
      <c r="G615">
        <v>18</v>
      </c>
      <c r="H615">
        <v>20</v>
      </c>
      <c r="I615" s="2"/>
      <c r="J615" s="2">
        <f>AVERAGE(Table112[[#This Row],[Estimated costs 1]:[Estimated costs 20]])</f>
        <v>0</v>
      </c>
      <c r="K615" s="2" t="e">
        <f>(Table112[[#This Row],[Mean]]-Table112[[#This Row],[Actual cost]])/Table112[[#This Row],[Actual cost]]*100</f>
        <v>#DIV/0!</v>
      </c>
      <c r="L615" s="2">
        <f>_xlfn.STDEV.P(Table112[[#This Row],[Estimated costs 1]:[Estimated costs 20]])</f>
        <v>0</v>
      </c>
      <c r="M615" s="2" t="e">
        <f>Table112[[#This Row],[Dev]]/Table112[[#This Row],[Mean]]*100</f>
        <v>#DIV/0!</v>
      </c>
      <c r="N615" s="2">
        <f>Table112[[#This Row],[Estimated costs 1]]-Table112[[#This Row],[Actual cost]]</f>
        <v>0</v>
      </c>
      <c r="O615" s="2" t="e">
        <f>Table112[[#This Row],[Diff 1]]/Table112[[#This Row],[Actual cost]]*100</f>
        <v>#DIV/0!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</row>
    <row r="616" spans="1:35" hidden="1" x14ac:dyDescent="0.3">
      <c r="A616" t="s">
        <v>640</v>
      </c>
      <c r="B616">
        <v>614</v>
      </c>
      <c r="C616" t="str">
        <f>LEFT(Table112[[#This Row],[Contingency id]])</f>
        <v>C</v>
      </c>
      <c r="D616" s="1">
        <v>0</v>
      </c>
      <c r="E616">
        <v>1</v>
      </c>
      <c r="F616">
        <v>19</v>
      </c>
      <c r="G616">
        <v>17</v>
      </c>
      <c r="H616">
        <v>19</v>
      </c>
      <c r="I616" s="2"/>
      <c r="J616" s="2">
        <f>AVERAGE(Table112[[#This Row],[Estimated costs 1]:[Estimated costs 20]])</f>
        <v>0</v>
      </c>
      <c r="K616" s="2" t="e">
        <f>(Table112[[#This Row],[Mean]]-Table112[[#This Row],[Actual cost]])/Table112[[#This Row],[Actual cost]]*100</f>
        <v>#DIV/0!</v>
      </c>
      <c r="L616" s="2">
        <f>_xlfn.STDEV.P(Table112[[#This Row],[Estimated costs 1]:[Estimated costs 20]])</f>
        <v>0</v>
      </c>
      <c r="M616" s="2" t="e">
        <f>Table112[[#This Row],[Dev]]/Table112[[#This Row],[Mean]]*100</f>
        <v>#DIV/0!</v>
      </c>
      <c r="N616" s="2">
        <f>Table112[[#This Row],[Estimated costs 1]]-Table112[[#This Row],[Actual cost]]</f>
        <v>0</v>
      </c>
      <c r="O616" s="2" t="e">
        <f>Table112[[#This Row],[Diff 1]]/Table112[[#This Row],[Actual cost]]*100</f>
        <v>#DIV/0!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</row>
    <row r="617" spans="1:35" hidden="1" x14ac:dyDescent="0.3">
      <c r="A617" t="s">
        <v>641</v>
      </c>
      <c r="B617">
        <v>615</v>
      </c>
      <c r="C617" t="str">
        <f>LEFT(Table112[[#This Row],[Contingency id]])</f>
        <v>C</v>
      </c>
      <c r="D617" s="1">
        <v>0</v>
      </c>
      <c r="E617">
        <v>1</v>
      </c>
      <c r="F617">
        <v>149</v>
      </c>
      <c r="G617">
        <v>91</v>
      </c>
      <c r="H617">
        <v>149</v>
      </c>
      <c r="I617" s="2"/>
      <c r="J617" s="2">
        <f>AVERAGE(Table112[[#This Row],[Estimated costs 1]:[Estimated costs 20]])</f>
        <v>0</v>
      </c>
      <c r="K617" s="2" t="e">
        <f>(Table112[[#This Row],[Mean]]-Table112[[#This Row],[Actual cost]])/Table112[[#This Row],[Actual cost]]*100</f>
        <v>#DIV/0!</v>
      </c>
      <c r="L617" s="2">
        <f>_xlfn.STDEV.P(Table112[[#This Row],[Estimated costs 1]:[Estimated costs 20]])</f>
        <v>0</v>
      </c>
      <c r="M617" s="2" t="e">
        <f>Table112[[#This Row],[Dev]]/Table112[[#This Row],[Mean]]*100</f>
        <v>#DIV/0!</v>
      </c>
      <c r="N617" s="2">
        <f>Table112[[#This Row],[Estimated costs 1]]-Table112[[#This Row],[Actual cost]]</f>
        <v>0</v>
      </c>
      <c r="O617" s="2" t="e">
        <f>Table112[[#This Row],[Diff 1]]/Table112[[#This Row],[Actual cost]]*100</f>
        <v>#DIV/0!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</row>
    <row r="618" spans="1:35" hidden="1" x14ac:dyDescent="0.3">
      <c r="A618" t="s">
        <v>642</v>
      </c>
      <c r="B618">
        <v>616</v>
      </c>
      <c r="C618" t="str">
        <f>LEFT(Table112[[#This Row],[Contingency id]])</f>
        <v>C</v>
      </c>
      <c r="D618" s="1">
        <v>0</v>
      </c>
      <c r="E618">
        <v>1</v>
      </c>
      <c r="F618">
        <v>149</v>
      </c>
      <c r="G618">
        <v>86</v>
      </c>
      <c r="H618">
        <v>149</v>
      </c>
      <c r="I618" s="2"/>
      <c r="J618" s="2">
        <f>AVERAGE(Table112[[#This Row],[Estimated costs 1]:[Estimated costs 20]])</f>
        <v>0</v>
      </c>
      <c r="K618" s="2" t="e">
        <f>(Table112[[#This Row],[Mean]]-Table112[[#This Row],[Actual cost]])/Table112[[#This Row],[Actual cost]]*100</f>
        <v>#DIV/0!</v>
      </c>
      <c r="L618" s="2">
        <f>_xlfn.STDEV.P(Table112[[#This Row],[Estimated costs 1]:[Estimated costs 20]])</f>
        <v>0</v>
      </c>
      <c r="M618" s="2" t="e">
        <f>Table112[[#This Row],[Dev]]/Table112[[#This Row],[Mean]]*100</f>
        <v>#DIV/0!</v>
      </c>
      <c r="N618" s="2">
        <f>Table112[[#This Row],[Estimated costs 1]]-Table112[[#This Row],[Actual cost]]</f>
        <v>0</v>
      </c>
      <c r="O618" s="2" t="e">
        <f>Table112[[#This Row],[Diff 1]]/Table112[[#This Row],[Actual cost]]*100</f>
        <v>#DIV/0!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</row>
    <row r="619" spans="1:35" hidden="1" x14ac:dyDescent="0.3">
      <c r="A619" t="s">
        <v>643</v>
      </c>
      <c r="B619">
        <v>617</v>
      </c>
      <c r="C619" t="str">
        <f>LEFT(Table112[[#This Row],[Contingency id]])</f>
        <v>C</v>
      </c>
      <c r="D619" s="1">
        <v>0</v>
      </c>
      <c r="E619">
        <v>1</v>
      </c>
      <c r="F619">
        <v>149</v>
      </c>
      <c r="G619">
        <v>81</v>
      </c>
      <c r="H619">
        <v>149</v>
      </c>
      <c r="I619" s="2"/>
      <c r="J619" s="2">
        <f>AVERAGE(Table112[[#This Row],[Estimated costs 1]:[Estimated costs 20]])</f>
        <v>0</v>
      </c>
      <c r="K619" s="2" t="e">
        <f>(Table112[[#This Row],[Mean]]-Table112[[#This Row],[Actual cost]])/Table112[[#This Row],[Actual cost]]*100</f>
        <v>#DIV/0!</v>
      </c>
      <c r="L619" s="2">
        <f>_xlfn.STDEV.P(Table112[[#This Row],[Estimated costs 1]:[Estimated costs 20]])</f>
        <v>0</v>
      </c>
      <c r="M619" s="2" t="e">
        <f>Table112[[#This Row],[Dev]]/Table112[[#This Row],[Mean]]*100</f>
        <v>#DIV/0!</v>
      </c>
      <c r="N619" s="2">
        <f>Table112[[#This Row],[Estimated costs 1]]-Table112[[#This Row],[Actual cost]]</f>
        <v>0</v>
      </c>
      <c r="O619" s="2" t="e">
        <f>Table112[[#This Row],[Diff 1]]/Table112[[#This Row],[Actual cost]]*100</f>
        <v>#DIV/0!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</row>
    <row r="620" spans="1:35" hidden="1" x14ac:dyDescent="0.3">
      <c r="A620" t="s">
        <v>644</v>
      </c>
      <c r="B620">
        <v>618</v>
      </c>
      <c r="C620" t="str">
        <f>LEFT(Table112[[#This Row],[Contingency id]])</f>
        <v>C</v>
      </c>
      <c r="D620" s="1">
        <v>0</v>
      </c>
      <c r="E620">
        <v>1</v>
      </c>
      <c r="F620">
        <v>149</v>
      </c>
      <c r="G620">
        <v>87</v>
      </c>
      <c r="H620">
        <v>149</v>
      </c>
      <c r="I620" s="2"/>
      <c r="J620" s="2">
        <f>AVERAGE(Table112[[#This Row],[Estimated costs 1]:[Estimated costs 20]])</f>
        <v>0</v>
      </c>
      <c r="K620" s="2" t="e">
        <f>(Table112[[#This Row],[Mean]]-Table112[[#This Row],[Actual cost]])/Table112[[#This Row],[Actual cost]]*100</f>
        <v>#DIV/0!</v>
      </c>
      <c r="L620" s="2">
        <f>_xlfn.STDEV.P(Table112[[#This Row],[Estimated costs 1]:[Estimated costs 20]])</f>
        <v>0</v>
      </c>
      <c r="M620" s="2" t="e">
        <f>Table112[[#This Row],[Dev]]/Table112[[#This Row],[Mean]]*100</f>
        <v>#DIV/0!</v>
      </c>
      <c r="N620" s="2">
        <f>Table112[[#This Row],[Estimated costs 1]]-Table112[[#This Row],[Actual cost]]</f>
        <v>0</v>
      </c>
      <c r="O620" s="2" t="e">
        <f>Table112[[#This Row],[Diff 1]]/Table112[[#This Row],[Actual cost]]*100</f>
        <v>#DIV/0!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</row>
    <row r="621" spans="1:35" hidden="1" x14ac:dyDescent="0.3">
      <c r="A621" t="s">
        <v>645</v>
      </c>
      <c r="B621">
        <v>619</v>
      </c>
      <c r="C621" t="str">
        <f>LEFT(Table112[[#This Row],[Contingency id]])</f>
        <v>C</v>
      </c>
      <c r="D621" s="1">
        <v>0</v>
      </c>
      <c r="E621">
        <v>1</v>
      </c>
      <c r="F621">
        <v>149</v>
      </c>
      <c r="G621">
        <v>89</v>
      </c>
      <c r="H621">
        <v>149</v>
      </c>
      <c r="I621" s="2"/>
      <c r="J621" s="2">
        <f>AVERAGE(Table112[[#This Row],[Estimated costs 1]:[Estimated costs 20]])</f>
        <v>0</v>
      </c>
      <c r="K621" s="2" t="e">
        <f>(Table112[[#This Row],[Mean]]-Table112[[#This Row],[Actual cost]])/Table112[[#This Row],[Actual cost]]*100</f>
        <v>#DIV/0!</v>
      </c>
      <c r="L621" s="2">
        <f>_xlfn.STDEV.P(Table112[[#This Row],[Estimated costs 1]:[Estimated costs 20]])</f>
        <v>0</v>
      </c>
      <c r="M621" s="2" t="e">
        <f>Table112[[#This Row],[Dev]]/Table112[[#This Row],[Mean]]*100</f>
        <v>#DIV/0!</v>
      </c>
      <c r="N621" s="2">
        <f>Table112[[#This Row],[Estimated costs 1]]-Table112[[#This Row],[Actual cost]]</f>
        <v>0</v>
      </c>
      <c r="O621" s="2" t="e">
        <f>Table112[[#This Row],[Diff 1]]/Table112[[#This Row],[Actual cost]]*100</f>
        <v>#DIV/0!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</row>
    <row r="622" spans="1:35" hidden="1" x14ac:dyDescent="0.3">
      <c r="A622" t="s">
        <v>646</v>
      </c>
      <c r="B622">
        <v>620</v>
      </c>
      <c r="C622" t="str">
        <f>LEFT(Table112[[#This Row],[Contingency id]])</f>
        <v>C</v>
      </c>
      <c r="D622" s="1">
        <v>0</v>
      </c>
      <c r="E622">
        <v>1</v>
      </c>
      <c r="F622">
        <v>159</v>
      </c>
      <c r="G622">
        <v>88</v>
      </c>
      <c r="H622">
        <v>159</v>
      </c>
      <c r="I622" s="2"/>
      <c r="J622" s="2">
        <f>AVERAGE(Table112[[#This Row],[Estimated costs 1]:[Estimated costs 20]])</f>
        <v>0</v>
      </c>
      <c r="K622" s="2" t="e">
        <f>(Table112[[#This Row],[Mean]]-Table112[[#This Row],[Actual cost]])/Table112[[#This Row],[Actual cost]]*100</f>
        <v>#DIV/0!</v>
      </c>
      <c r="L622" s="2">
        <f>_xlfn.STDEV.P(Table112[[#This Row],[Estimated costs 1]:[Estimated costs 20]])</f>
        <v>0</v>
      </c>
      <c r="M622" s="2" t="e">
        <f>Table112[[#This Row],[Dev]]/Table112[[#This Row],[Mean]]*100</f>
        <v>#DIV/0!</v>
      </c>
      <c r="N622" s="2">
        <f>Table112[[#This Row],[Estimated costs 1]]-Table112[[#This Row],[Actual cost]]</f>
        <v>0</v>
      </c>
      <c r="O622" s="2" t="e">
        <f>Table112[[#This Row],[Diff 1]]/Table112[[#This Row],[Actual cost]]*100</f>
        <v>#DIV/0!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</row>
    <row r="623" spans="1:35" hidden="1" x14ac:dyDescent="0.3">
      <c r="A623" t="s">
        <v>647</v>
      </c>
      <c r="B623">
        <v>621</v>
      </c>
      <c r="C623" t="str">
        <f>LEFT(Table112[[#This Row],[Contingency id]])</f>
        <v>C</v>
      </c>
      <c r="D623" s="1">
        <v>0</v>
      </c>
      <c r="E623">
        <v>1</v>
      </c>
      <c r="F623">
        <v>149</v>
      </c>
      <c r="G623">
        <v>90</v>
      </c>
      <c r="H623">
        <v>149</v>
      </c>
      <c r="I623" s="2"/>
      <c r="J623" s="2">
        <f>AVERAGE(Table112[[#This Row],[Estimated costs 1]:[Estimated costs 20]])</f>
        <v>0</v>
      </c>
      <c r="K623" s="2" t="e">
        <f>(Table112[[#This Row],[Mean]]-Table112[[#This Row],[Actual cost]])/Table112[[#This Row],[Actual cost]]*100</f>
        <v>#DIV/0!</v>
      </c>
      <c r="L623" s="2">
        <f>_xlfn.STDEV.P(Table112[[#This Row],[Estimated costs 1]:[Estimated costs 20]])</f>
        <v>0</v>
      </c>
      <c r="M623" s="2" t="e">
        <f>Table112[[#This Row],[Dev]]/Table112[[#This Row],[Mean]]*100</f>
        <v>#DIV/0!</v>
      </c>
      <c r="N623" s="2">
        <f>Table112[[#This Row],[Estimated costs 1]]-Table112[[#This Row],[Actual cost]]</f>
        <v>0</v>
      </c>
      <c r="O623" s="2" t="e">
        <f>Table112[[#This Row],[Diff 1]]/Table112[[#This Row],[Actual cost]]*100</f>
        <v>#DIV/0!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</row>
    <row r="624" spans="1:35" hidden="1" x14ac:dyDescent="0.3">
      <c r="A624" t="s">
        <v>648</v>
      </c>
      <c r="B624">
        <v>622</v>
      </c>
      <c r="C624" t="str">
        <f>LEFT(Table112[[#This Row],[Contingency id]])</f>
        <v>C</v>
      </c>
      <c r="D624" s="1">
        <v>0</v>
      </c>
      <c r="E624">
        <v>1</v>
      </c>
      <c r="F624">
        <v>159</v>
      </c>
      <c r="G624">
        <v>98</v>
      </c>
      <c r="H624">
        <v>159</v>
      </c>
      <c r="I624" s="2"/>
      <c r="J624" s="2">
        <f>AVERAGE(Table112[[#This Row],[Estimated costs 1]:[Estimated costs 20]])</f>
        <v>0</v>
      </c>
      <c r="K624" s="2" t="e">
        <f>(Table112[[#This Row],[Mean]]-Table112[[#This Row],[Actual cost]])/Table112[[#This Row],[Actual cost]]*100</f>
        <v>#DIV/0!</v>
      </c>
      <c r="L624" s="2">
        <f>_xlfn.STDEV.P(Table112[[#This Row],[Estimated costs 1]:[Estimated costs 20]])</f>
        <v>0</v>
      </c>
      <c r="M624" s="2" t="e">
        <f>Table112[[#This Row],[Dev]]/Table112[[#This Row],[Mean]]*100</f>
        <v>#DIV/0!</v>
      </c>
      <c r="N624" s="2">
        <f>Table112[[#This Row],[Estimated costs 1]]-Table112[[#This Row],[Actual cost]]</f>
        <v>0</v>
      </c>
      <c r="O624" s="2" t="e">
        <f>Table112[[#This Row],[Diff 1]]/Table112[[#This Row],[Actual cost]]*100</f>
        <v>#DIV/0!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</row>
    <row r="625" spans="1:35" hidden="1" x14ac:dyDescent="0.3">
      <c r="A625" t="s">
        <v>649</v>
      </c>
      <c r="B625">
        <v>623</v>
      </c>
      <c r="C625" t="str">
        <f>LEFT(Table112[[#This Row],[Contingency id]])</f>
        <v>C</v>
      </c>
      <c r="D625" s="1">
        <v>0</v>
      </c>
      <c r="E625">
        <v>1</v>
      </c>
      <c r="F625">
        <v>70</v>
      </c>
      <c r="G625">
        <v>50</v>
      </c>
      <c r="H625">
        <v>70</v>
      </c>
      <c r="I625" s="2"/>
      <c r="J625" s="2">
        <f>AVERAGE(Table112[[#This Row],[Estimated costs 1]:[Estimated costs 20]])</f>
        <v>0</v>
      </c>
      <c r="K625" s="2" t="e">
        <f>(Table112[[#This Row],[Mean]]-Table112[[#This Row],[Actual cost]])/Table112[[#This Row],[Actual cost]]*100</f>
        <v>#DIV/0!</v>
      </c>
      <c r="L625" s="2">
        <f>_xlfn.STDEV.P(Table112[[#This Row],[Estimated costs 1]:[Estimated costs 20]])</f>
        <v>0</v>
      </c>
      <c r="M625" s="2" t="e">
        <f>Table112[[#This Row],[Dev]]/Table112[[#This Row],[Mean]]*100</f>
        <v>#DIV/0!</v>
      </c>
      <c r="N625" s="2">
        <f>Table112[[#This Row],[Estimated costs 1]]-Table112[[#This Row],[Actual cost]]</f>
        <v>0</v>
      </c>
      <c r="O625" s="2" t="e">
        <f>Table112[[#This Row],[Diff 1]]/Table112[[#This Row],[Actual cost]]*100</f>
        <v>#DIV/0!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</row>
    <row r="626" spans="1:35" hidden="1" x14ac:dyDescent="0.3">
      <c r="A626" t="s">
        <v>650</v>
      </c>
      <c r="B626">
        <v>624</v>
      </c>
      <c r="C626" t="str">
        <f>LEFT(Table112[[#This Row],[Contingency id]])</f>
        <v>C</v>
      </c>
      <c r="D626" s="1">
        <v>0</v>
      </c>
      <c r="E626">
        <v>1</v>
      </c>
      <c r="F626">
        <v>70</v>
      </c>
      <c r="G626">
        <v>52</v>
      </c>
      <c r="H626">
        <v>70</v>
      </c>
      <c r="I626" s="2"/>
      <c r="J626" s="2">
        <f>AVERAGE(Table112[[#This Row],[Estimated costs 1]:[Estimated costs 20]])</f>
        <v>0</v>
      </c>
      <c r="K626" s="2" t="e">
        <f>(Table112[[#This Row],[Mean]]-Table112[[#This Row],[Actual cost]])/Table112[[#This Row],[Actual cost]]*100</f>
        <v>#DIV/0!</v>
      </c>
      <c r="L626" s="2">
        <f>_xlfn.STDEV.P(Table112[[#This Row],[Estimated costs 1]:[Estimated costs 20]])</f>
        <v>0</v>
      </c>
      <c r="M626" s="2" t="e">
        <f>Table112[[#This Row],[Dev]]/Table112[[#This Row],[Mean]]*100</f>
        <v>#DIV/0!</v>
      </c>
      <c r="N626" s="2">
        <f>Table112[[#This Row],[Estimated costs 1]]-Table112[[#This Row],[Actual cost]]</f>
        <v>0</v>
      </c>
      <c r="O626" s="2" t="e">
        <f>Table112[[#This Row],[Diff 1]]/Table112[[#This Row],[Actual cost]]*100</f>
        <v>#DIV/0!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</row>
    <row r="627" spans="1:35" hidden="1" x14ac:dyDescent="0.3">
      <c r="A627" t="s">
        <v>651</v>
      </c>
      <c r="B627">
        <v>625</v>
      </c>
      <c r="C627" t="str">
        <f>LEFT(Table112[[#This Row],[Contingency id]])</f>
        <v>C</v>
      </c>
      <c r="D627" s="1">
        <v>0</v>
      </c>
      <c r="E627">
        <v>1</v>
      </c>
      <c r="F627">
        <v>70</v>
      </c>
      <c r="G627">
        <v>55</v>
      </c>
      <c r="H627">
        <v>70</v>
      </c>
      <c r="I627" s="2"/>
      <c r="J627" s="2">
        <f>AVERAGE(Table112[[#This Row],[Estimated costs 1]:[Estimated costs 20]])</f>
        <v>0</v>
      </c>
      <c r="K627" s="2" t="e">
        <f>(Table112[[#This Row],[Mean]]-Table112[[#This Row],[Actual cost]])/Table112[[#This Row],[Actual cost]]*100</f>
        <v>#DIV/0!</v>
      </c>
      <c r="L627" s="2">
        <f>_xlfn.STDEV.P(Table112[[#This Row],[Estimated costs 1]:[Estimated costs 20]])</f>
        <v>0</v>
      </c>
      <c r="M627" s="2" t="e">
        <f>Table112[[#This Row],[Dev]]/Table112[[#This Row],[Mean]]*100</f>
        <v>#DIV/0!</v>
      </c>
      <c r="N627" s="2">
        <f>Table112[[#This Row],[Estimated costs 1]]-Table112[[#This Row],[Actual cost]]</f>
        <v>0</v>
      </c>
      <c r="O627" s="2" t="e">
        <f>Table112[[#This Row],[Diff 1]]/Table112[[#This Row],[Actual cost]]*100</f>
        <v>#DIV/0!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</row>
    <row r="628" spans="1:35" hidden="1" x14ac:dyDescent="0.3">
      <c r="A628" t="s">
        <v>652</v>
      </c>
      <c r="B628">
        <v>626</v>
      </c>
      <c r="C628" t="str">
        <f>LEFT(Table112[[#This Row],[Contingency id]])</f>
        <v>C</v>
      </c>
      <c r="D628" s="1">
        <v>0</v>
      </c>
      <c r="E628">
        <v>1</v>
      </c>
      <c r="F628">
        <v>84</v>
      </c>
      <c r="G628">
        <v>60</v>
      </c>
      <c r="H628">
        <v>84</v>
      </c>
      <c r="I628" s="2"/>
      <c r="J628" s="2">
        <f>AVERAGE(Table112[[#This Row],[Estimated costs 1]:[Estimated costs 20]])</f>
        <v>0</v>
      </c>
      <c r="K628" s="2" t="e">
        <f>(Table112[[#This Row],[Mean]]-Table112[[#This Row],[Actual cost]])/Table112[[#This Row],[Actual cost]]*100</f>
        <v>#DIV/0!</v>
      </c>
      <c r="L628" s="2">
        <f>_xlfn.STDEV.P(Table112[[#This Row],[Estimated costs 1]:[Estimated costs 20]])</f>
        <v>0</v>
      </c>
      <c r="M628" s="2" t="e">
        <f>Table112[[#This Row],[Dev]]/Table112[[#This Row],[Mean]]*100</f>
        <v>#DIV/0!</v>
      </c>
      <c r="N628" s="2">
        <f>Table112[[#This Row],[Estimated costs 1]]-Table112[[#This Row],[Actual cost]]</f>
        <v>0</v>
      </c>
      <c r="O628" s="2" t="e">
        <f>Table112[[#This Row],[Diff 1]]/Table112[[#This Row],[Actual cost]]*100</f>
        <v>#DIV/0!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</row>
    <row r="629" spans="1:35" hidden="1" x14ac:dyDescent="0.3">
      <c r="A629" t="s">
        <v>653</v>
      </c>
      <c r="B629">
        <v>627</v>
      </c>
      <c r="C629" t="str">
        <f>LEFT(Table112[[#This Row],[Contingency id]])</f>
        <v>C</v>
      </c>
      <c r="D629" s="1">
        <v>0</v>
      </c>
      <c r="E629">
        <v>1</v>
      </c>
      <c r="F629">
        <v>70</v>
      </c>
      <c r="G629">
        <v>50</v>
      </c>
      <c r="H629">
        <v>70</v>
      </c>
      <c r="I629" s="2"/>
      <c r="J629" s="2">
        <f>AVERAGE(Table112[[#This Row],[Estimated costs 1]:[Estimated costs 20]])</f>
        <v>0</v>
      </c>
      <c r="K629" s="2" t="e">
        <f>(Table112[[#This Row],[Mean]]-Table112[[#This Row],[Actual cost]])/Table112[[#This Row],[Actual cost]]*100</f>
        <v>#DIV/0!</v>
      </c>
      <c r="L629" s="2">
        <f>_xlfn.STDEV.P(Table112[[#This Row],[Estimated costs 1]:[Estimated costs 20]])</f>
        <v>0</v>
      </c>
      <c r="M629" s="2" t="e">
        <f>Table112[[#This Row],[Dev]]/Table112[[#This Row],[Mean]]*100</f>
        <v>#DIV/0!</v>
      </c>
      <c r="N629" s="2">
        <f>Table112[[#This Row],[Estimated costs 1]]-Table112[[#This Row],[Actual cost]]</f>
        <v>0</v>
      </c>
      <c r="O629" s="2" t="e">
        <f>Table112[[#This Row],[Diff 1]]/Table112[[#This Row],[Actual cost]]*100</f>
        <v>#DIV/0!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</row>
    <row r="630" spans="1:35" hidden="1" x14ac:dyDescent="0.3">
      <c r="A630" t="s">
        <v>654</v>
      </c>
      <c r="B630">
        <v>628</v>
      </c>
      <c r="C630" t="str">
        <f>LEFT(Table112[[#This Row],[Contingency id]])</f>
        <v>C</v>
      </c>
      <c r="D630" s="1">
        <v>0</v>
      </c>
      <c r="E630">
        <v>1</v>
      </c>
      <c r="F630">
        <v>84</v>
      </c>
      <c r="G630">
        <v>54</v>
      </c>
      <c r="H630">
        <v>84</v>
      </c>
      <c r="I630" s="2"/>
      <c r="J630" s="2">
        <f>AVERAGE(Table112[[#This Row],[Estimated costs 1]:[Estimated costs 20]])</f>
        <v>0</v>
      </c>
      <c r="K630" s="2" t="e">
        <f>(Table112[[#This Row],[Mean]]-Table112[[#This Row],[Actual cost]])/Table112[[#This Row],[Actual cost]]*100</f>
        <v>#DIV/0!</v>
      </c>
      <c r="L630" s="2">
        <f>_xlfn.STDEV.P(Table112[[#This Row],[Estimated costs 1]:[Estimated costs 20]])</f>
        <v>0</v>
      </c>
      <c r="M630" s="2" t="e">
        <f>Table112[[#This Row],[Dev]]/Table112[[#This Row],[Mean]]*100</f>
        <v>#DIV/0!</v>
      </c>
      <c r="N630" s="2">
        <f>Table112[[#This Row],[Estimated costs 1]]-Table112[[#This Row],[Actual cost]]</f>
        <v>0</v>
      </c>
      <c r="O630" s="2" t="e">
        <f>Table112[[#This Row],[Diff 1]]/Table112[[#This Row],[Actual cost]]*100</f>
        <v>#DIV/0!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</row>
    <row r="631" spans="1:35" hidden="1" x14ac:dyDescent="0.3">
      <c r="A631" t="s">
        <v>655</v>
      </c>
      <c r="B631">
        <v>629</v>
      </c>
      <c r="C631" t="str">
        <f>LEFT(Table112[[#This Row],[Contingency id]])</f>
        <v>C</v>
      </c>
      <c r="D631" s="1">
        <v>0</v>
      </c>
      <c r="E631">
        <v>1</v>
      </c>
      <c r="F631">
        <v>70</v>
      </c>
      <c r="G631">
        <v>52</v>
      </c>
      <c r="H631">
        <v>70</v>
      </c>
      <c r="I631" s="2"/>
      <c r="J631" s="2">
        <f>AVERAGE(Table112[[#This Row],[Estimated costs 1]:[Estimated costs 20]])</f>
        <v>0</v>
      </c>
      <c r="K631" s="2" t="e">
        <f>(Table112[[#This Row],[Mean]]-Table112[[#This Row],[Actual cost]])/Table112[[#This Row],[Actual cost]]*100</f>
        <v>#DIV/0!</v>
      </c>
      <c r="L631" s="2">
        <f>_xlfn.STDEV.P(Table112[[#This Row],[Estimated costs 1]:[Estimated costs 20]])</f>
        <v>0</v>
      </c>
      <c r="M631" s="2" t="e">
        <f>Table112[[#This Row],[Dev]]/Table112[[#This Row],[Mean]]*100</f>
        <v>#DIV/0!</v>
      </c>
      <c r="N631" s="2">
        <f>Table112[[#This Row],[Estimated costs 1]]-Table112[[#This Row],[Actual cost]]</f>
        <v>0</v>
      </c>
      <c r="O631" s="2" t="e">
        <f>Table112[[#This Row],[Diff 1]]/Table112[[#This Row],[Actual cost]]*100</f>
        <v>#DIV/0!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</row>
    <row r="632" spans="1:35" hidden="1" x14ac:dyDescent="0.3">
      <c r="A632" t="s">
        <v>656</v>
      </c>
      <c r="B632">
        <v>630</v>
      </c>
      <c r="C632" t="str">
        <f>LEFT(Table112[[#This Row],[Contingency id]])</f>
        <v>C</v>
      </c>
      <c r="D632" s="1">
        <v>0</v>
      </c>
      <c r="E632">
        <v>1</v>
      </c>
      <c r="F632">
        <v>70</v>
      </c>
      <c r="G632">
        <v>55</v>
      </c>
      <c r="H632">
        <v>70</v>
      </c>
      <c r="I632" s="2"/>
      <c r="J632" s="2">
        <f>AVERAGE(Table112[[#This Row],[Estimated costs 1]:[Estimated costs 20]])</f>
        <v>0</v>
      </c>
      <c r="K632" s="2" t="e">
        <f>(Table112[[#This Row],[Mean]]-Table112[[#This Row],[Actual cost]])/Table112[[#This Row],[Actual cost]]*100</f>
        <v>#DIV/0!</v>
      </c>
      <c r="L632" s="2">
        <f>_xlfn.STDEV.P(Table112[[#This Row],[Estimated costs 1]:[Estimated costs 20]])</f>
        <v>0</v>
      </c>
      <c r="M632" s="2" t="e">
        <f>Table112[[#This Row],[Dev]]/Table112[[#This Row],[Mean]]*100</f>
        <v>#DIV/0!</v>
      </c>
      <c r="N632" s="2">
        <f>Table112[[#This Row],[Estimated costs 1]]-Table112[[#This Row],[Actual cost]]</f>
        <v>0</v>
      </c>
      <c r="O632" s="2" t="e">
        <f>Table112[[#This Row],[Diff 1]]/Table112[[#This Row],[Actual cost]]*100</f>
        <v>#DIV/0!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</row>
    <row r="633" spans="1:35" hidden="1" x14ac:dyDescent="0.3">
      <c r="A633" t="s">
        <v>657</v>
      </c>
      <c r="B633">
        <v>631</v>
      </c>
      <c r="C633" t="str">
        <f>LEFT(Table112[[#This Row],[Contingency id]])</f>
        <v>C</v>
      </c>
      <c r="D633" s="1">
        <v>0</v>
      </c>
      <c r="E633">
        <v>1</v>
      </c>
      <c r="F633">
        <v>70</v>
      </c>
      <c r="G633">
        <v>55</v>
      </c>
      <c r="H633">
        <v>70</v>
      </c>
      <c r="I633" s="2"/>
      <c r="J633" s="2">
        <f>AVERAGE(Table112[[#This Row],[Estimated costs 1]:[Estimated costs 20]])</f>
        <v>0</v>
      </c>
      <c r="K633" s="2" t="e">
        <f>(Table112[[#This Row],[Mean]]-Table112[[#This Row],[Actual cost]])/Table112[[#This Row],[Actual cost]]*100</f>
        <v>#DIV/0!</v>
      </c>
      <c r="L633" s="2">
        <f>_xlfn.STDEV.P(Table112[[#This Row],[Estimated costs 1]:[Estimated costs 20]])</f>
        <v>0</v>
      </c>
      <c r="M633" s="2" t="e">
        <f>Table112[[#This Row],[Dev]]/Table112[[#This Row],[Mean]]*100</f>
        <v>#DIV/0!</v>
      </c>
      <c r="N633" s="2">
        <f>Table112[[#This Row],[Estimated costs 1]]-Table112[[#This Row],[Actual cost]]</f>
        <v>0</v>
      </c>
      <c r="O633" s="2" t="e">
        <f>Table112[[#This Row],[Diff 1]]/Table112[[#This Row],[Actual cost]]*100</f>
        <v>#DIV/0!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</row>
    <row r="634" spans="1:35" hidden="1" x14ac:dyDescent="0.3">
      <c r="A634" t="s">
        <v>658</v>
      </c>
      <c r="B634">
        <v>632</v>
      </c>
      <c r="C634" t="str">
        <f>LEFT(Table112[[#This Row],[Contingency id]])</f>
        <v>C</v>
      </c>
      <c r="D634" s="1">
        <v>0</v>
      </c>
      <c r="E634">
        <v>1</v>
      </c>
      <c r="F634">
        <v>84</v>
      </c>
      <c r="G634">
        <v>59</v>
      </c>
      <c r="H634">
        <v>84</v>
      </c>
      <c r="I634" s="2"/>
      <c r="J634" s="2">
        <f>AVERAGE(Table112[[#This Row],[Estimated costs 1]:[Estimated costs 20]])</f>
        <v>0</v>
      </c>
      <c r="K634" s="2" t="e">
        <f>(Table112[[#This Row],[Mean]]-Table112[[#This Row],[Actual cost]])/Table112[[#This Row],[Actual cost]]*100</f>
        <v>#DIV/0!</v>
      </c>
      <c r="L634" s="2">
        <f>_xlfn.STDEV.P(Table112[[#This Row],[Estimated costs 1]:[Estimated costs 20]])</f>
        <v>0</v>
      </c>
      <c r="M634" s="2" t="e">
        <f>Table112[[#This Row],[Dev]]/Table112[[#This Row],[Mean]]*100</f>
        <v>#DIV/0!</v>
      </c>
      <c r="N634" s="2">
        <f>Table112[[#This Row],[Estimated costs 1]]-Table112[[#This Row],[Actual cost]]</f>
        <v>0</v>
      </c>
      <c r="O634" s="2" t="e">
        <f>Table112[[#This Row],[Diff 1]]/Table112[[#This Row],[Actual cost]]*100</f>
        <v>#DIV/0!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</row>
    <row r="635" spans="1:35" hidden="1" x14ac:dyDescent="0.3">
      <c r="A635" t="s">
        <v>659</v>
      </c>
      <c r="B635">
        <v>633</v>
      </c>
      <c r="C635" t="str">
        <f>LEFT(Table112[[#This Row],[Contingency id]])</f>
        <v>C</v>
      </c>
      <c r="D635" s="1">
        <v>0</v>
      </c>
      <c r="E635">
        <v>1</v>
      </c>
      <c r="F635">
        <v>84</v>
      </c>
      <c r="G635">
        <v>63</v>
      </c>
      <c r="H635">
        <v>84</v>
      </c>
      <c r="I635" s="2"/>
      <c r="J635" s="2">
        <f>AVERAGE(Table112[[#This Row],[Estimated costs 1]:[Estimated costs 20]])</f>
        <v>0</v>
      </c>
      <c r="K635" s="2" t="e">
        <f>(Table112[[#This Row],[Mean]]-Table112[[#This Row],[Actual cost]])/Table112[[#This Row],[Actual cost]]*100</f>
        <v>#DIV/0!</v>
      </c>
      <c r="L635" s="2">
        <f>_xlfn.STDEV.P(Table112[[#This Row],[Estimated costs 1]:[Estimated costs 20]])</f>
        <v>0</v>
      </c>
      <c r="M635" s="2" t="e">
        <f>Table112[[#This Row],[Dev]]/Table112[[#This Row],[Mean]]*100</f>
        <v>#DIV/0!</v>
      </c>
      <c r="N635" s="2">
        <f>Table112[[#This Row],[Estimated costs 1]]-Table112[[#This Row],[Actual cost]]</f>
        <v>0</v>
      </c>
      <c r="O635" s="2" t="e">
        <f>Table112[[#This Row],[Diff 1]]/Table112[[#This Row],[Actual cost]]*100</f>
        <v>#DIV/0!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</row>
    <row r="636" spans="1:35" hidden="1" x14ac:dyDescent="0.3">
      <c r="A636" t="s">
        <v>660</v>
      </c>
      <c r="B636">
        <v>634</v>
      </c>
      <c r="C636" t="str">
        <f>LEFT(Table112[[#This Row],[Contingency id]])</f>
        <v>C</v>
      </c>
      <c r="D636" s="1">
        <v>0</v>
      </c>
      <c r="E636">
        <v>1</v>
      </c>
      <c r="F636">
        <v>84</v>
      </c>
      <c r="G636">
        <v>53</v>
      </c>
      <c r="H636">
        <v>84</v>
      </c>
      <c r="I636" s="2"/>
      <c r="J636" s="2">
        <f>AVERAGE(Table112[[#This Row],[Estimated costs 1]:[Estimated costs 20]])</f>
        <v>0</v>
      </c>
      <c r="K636" s="2" t="e">
        <f>(Table112[[#This Row],[Mean]]-Table112[[#This Row],[Actual cost]])/Table112[[#This Row],[Actual cost]]*100</f>
        <v>#DIV/0!</v>
      </c>
      <c r="L636" s="2">
        <f>_xlfn.STDEV.P(Table112[[#This Row],[Estimated costs 1]:[Estimated costs 20]])</f>
        <v>0</v>
      </c>
      <c r="M636" s="2" t="e">
        <f>Table112[[#This Row],[Dev]]/Table112[[#This Row],[Mean]]*100</f>
        <v>#DIV/0!</v>
      </c>
      <c r="N636" s="2">
        <f>Table112[[#This Row],[Estimated costs 1]]-Table112[[#This Row],[Actual cost]]</f>
        <v>0</v>
      </c>
      <c r="O636" s="2" t="e">
        <f>Table112[[#This Row],[Diff 1]]/Table112[[#This Row],[Actual cost]]*100</f>
        <v>#DIV/0!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</row>
    <row r="637" spans="1:35" hidden="1" x14ac:dyDescent="0.3">
      <c r="A637" t="s">
        <v>661</v>
      </c>
      <c r="B637">
        <v>635</v>
      </c>
      <c r="C637" t="str">
        <f>LEFT(Table112[[#This Row],[Contingency id]])</f>
        <v>C</v>
      </c>
      <c r="D637" s="1">
        <v>0</v>
      </c>
      <c r="E637">
        <v>1</v>
      </c>
      <c r="F637">
        <v>70</v>
      </c>
      <c r="G637">
        <v>52</v>
      </c>
      <c r="H637">
        <v>70</v>
      </c>
      <c r="I637" s="2"/>
      <c r="J637" s="2">
        <f>AVERAGE(Table112[[#This Row],[Estimated costs 1]:[Estimated costs 20]])</f>
        <v>0</v>
      </c>
      <c r="K637" s="2" t="e">
        <f>(Table112[[#This Row],[Mean]]-Table112[[#This Row],[Actual cost]])/Table112[[#This Row],[Actual cost]]*100</f>
        <v>#DIV/0!</v>
      </c>
      <c r="L637" s="2">
        <f>_xlfn.STDEV.P(Table112[[#This Row],[Estimated costs 1]:[Estimated costs 20]])</f>
        <v>0</v>
      </c>
      <c r="M637" s="2" t="e">
        <f>Table112[[#This Row],[Dev]]/Table112[[#This Row],[Mean]]*100</f>
        <v>#DIV/0!</v>
      </c>
      <c r="N637" s="2">
        <f>Table112[[#This Row],[Estimated costs 1]]-Table112[[#This Row],[Actual cost]]</f>
        <v>0</v>
      </c>
      <c r="O637" s="2" t="e">
        <f>Table112[[#This Row],[Diff 1]]/Table112[[#This Row],[Actual cost]]*100</f>
        <v>#DIV/0!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</row>
    <row r="638" spans="1:35" hidden="1" x14ac:dyDescent="0.3">
      <c r="A638" t="s">
        <v>662</v>
      </c>
      <c r="B638">
        <v>636</v>
      </c>
      <c r="C638" t="str">
        <f>LEFT(Table112[[#This Row],[Contingency id]])</f>
        <v>C</v>
      </c>
      <c r="D638" s="1">
        <v>0</v>
      </c>
      <c r="E638">
        <v>1</v>
      </c>
      <c r="F638">
        <v>70</v>
      </c>
      <c r="G638">
        <v>52</v>
      </c>
      <c r="H638">
        <v>70</v>
      </c>
      <c r="I638" s="2"/>
      <c r="J638" s="2">
        <f>AVERAGE(Table112[[#This Row],[Estimated costs 1]:[Estimated costs 20]])</f>
        <v>0</v>
      </c>
      <c r="K638" s="2" t="e">
        <f>(Table112[[#This Row],[Mean]]-Table112[[#This Row],[Actual cost]])/Table112[[#This Row],[Actual cost]]*100</f>
        <v>#DIV/0!</v>
      </c>
      <c r="L638" s="2">
        <f>_xlfn.STDEV.P(Table112[[#This Row],[Estimated costs 1]:[Estimated costs 20]])</f>
        <v>0</v>
      </c>
      <c r="M638" s="2" t="e">
        <f>Table112[[#This Row],[Dev]]/Table112[[#This Row],[Mean]]*100</f>
        <v>#DIV/0!</v>
      </c>
      <c r="N638" s="2">
        <f>Table112[[#This Row],[Estimated costs 1]]-Table112[[#This Row],[Actual cost]]</f>
        <v>0</v>
      </c>
      <c r="O638" s="2" t="e">
        <f>Table112[[#This Row],[Diff 1]]/Table112[[#This Row],[Actual cost]]*100</f>
        <v>#DIV/0!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</row>
    <row r="639" spans="1:35" hidden="1" x14ac:dyDescent="0.3">
      <c r="A639" t="s">
        <v>663</v>
      </c>
      <c r="B639">
        <v>637</v>
      </c>
      <c r="C639" t="str">
        <f>LEFT(Table112[[#This Row],[Contingency id]])</f>
        <v>C</v>
      </c>
      <c r="D639" s="1">
        <v>0</v>
      </c>
      <c r="E639">
        <v>1</v>
      </c>
      <c r="F639">
        <v>122</v>
      </c>
      <c r="G639">
        <v>80</v>
      </c>
      <c r="H639">
        <v>122</v>
      </c>
      <c r="I639" s="2"/>
      <c r="J639" s="2">
        <f>AVERAGE(Table112[[#This Row],[Estimated costs 1]:[Estimated costs 20]])</f>
        <v>0</v>
      </c>
      <c r="K639" s="2" t="e">
        <f>(Table112[[#This Row],[Mean]]-Table112[[#This Row],[Actual cost]])/Table112[[#This Row],[Actual cost]]*100</f>
        <v>#DIV/0!</v>
      </c>
      <c r="L639" s="2">
        <f>_xlfn.STDEV.P(Table112[[#This Row],[Estimated costs 1]:[Estimated costs 20]])</f>
        <v>0</v>
      </c>
      <c r="M639" s="2" t="e">
        <f>Table112[[#This Row],[Dev]]/Table112[[#This Row],[Mean]]*100</f>
        <v>#DIV/0!</v>
      </c>
      <c r="N639" s="2">
        <f>Table112[[#This Row],[Estimated costs 1]]-Table112[[#This Row],[Actual cost]]</f>
        <v>0</v>
      </c>
      <c r="O639" s="2" t="e">
        <f>Table112[[#This Row],[Diff 1]]/Table112[[#This Row],[Actual cost]]*100</f>
        <v>#DIV/0!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</row>
    <row r="640" spans="1:35" hidden="1" x14ac:dyDescent="0.3">
      <c r="A640" t="s">
        <v>664</v>
      </c>
      <c r="B640">
        <v>638</v>
      </c>
      <c r="C640" t="str">
        <f>LEFT(Table112[[#This Row],[Contingency id]])</f>
        <v>C</v>
      </c>
      <c r="D640" s="1">
        <v>0</v>
      </c>
      <c r="E640">
        <v>1</v>
      </c>
      <c r="F640">
        <v>122</v>
      </c>
      <c r="G640">
        <v>80</v>
      </c>
      <c r="H640">
        <v>122</v>
      </c>
      <c r="I640" s="2"/>
      <c r="J640" s="2">
        <f>AVERAGE(Table112[[#This Row],[Estimated costs 1]:[Estimated costs 20]])</f>
        <v>0</v>
      </c>
      <c r="K640" s="2" t="e">
        <f>(Table112[[#This Row],[Mean]]-Table112[[#This Row],[Actual cost]])/Table112[[#This Row],[Actual cost]]*100</f>
        <v>#DIV/0!</v>
      </c>
      <c r="L640" s="2">
        <f>_xlfn.STDEV.P(Table112[[#This Row],[Estimated costs 1]:[Estimated costs 20]])</f>
        <v>0</v>
      </c>
      <c r="M640" s="2" t="e">
        <f>Table112[[#This Row],[Dev]]/Table112[[#This Row],[Mean]]*100</f>
        <v>#DIV/0!</v>
      </c>
      <c r="N640" s="2">
        <f>Table112[[#This Row],[Estimated costs 1]]-Table112[[#This Row],[Actual cost]]</f>
        <v>0</v>
      </c>
      <c r="O640" s="2" t="e">
        <f>Table112[[#This Row],[Diff 1]]/Table112[[#This Row],[Actual cost]]*100</f>
        <v>#DIV/0!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</row>
    <row r="641" spans="1:35" hidden="1" x14ac:dyDescent="0.3">
      <c r="A641" t="s">
        <v>665</v>
      </c>
      <c r="B641">
        <v>639</v>
      </c>
      <c r="C641" t="str">
        <f>LEFT(Table112[[#This Row],[Contingency id]])</f>
        <v>C</v>
      </c>
      <c r="D641" s="1">
        <v>0</v>
      </c>
      <c r="E641">
        <v>1</v>
      </c>
      <c r="F641">
        <v>122</v>
      </c>
      <c r="G641">
        <v>83</v>
      </c>
      <c r="H641">
        <v>122</v>
      </c>
      <c r="I641" s="2"/>
      <c r="J641" s="2">
        <f>AVERAGE(Table112[[#This Row],[Estimated costs 1]:[Estimated costs 20]])</f>
        <v>0</v>
      </c>
      <c r="K641" s="2" t="e">
        <f>(Table112[[#This Row],[Mean]]-Table112[[#This Row],[Actual cost]])/Table112[[#This Row],[Actual cost]]*100</f>
        <v>#DIV/0!</v>
      </c>
      <c r="L641" s="2">
        <f>_xlfn.STDEV.P(Table112[[#This Row],[Estimated costs 1]:[Estimated costs 20]])</f>
        <v>0</v>
      </c>
      <c r="M641" s="2" t="e">
        <f>Table112[[#This Row],[Dev]]/Table112[[#This Row],[Mean]]*100</f>
        <v>#DIV/0!</v>
      </c>
      <c r="N641" s="2">
        <f>Table112[[#This Row],[Estimated costs 1]]-Table112[[#This Row],[Actual cost]]</f>
        <v>0</v>
      </c>
      <c r="O641" s="2" t="e">
        <f>Table112[[#This Row],[Diff 1]]/Table112[[#This Row],[Actual cost]]*100</f>
        <v>#DIV/0!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</row>
    <row r="642" spans="1:35" hidden="1" x14ac:dyDescent="0.3">
      <c r="A642" t="s">
        <v>666</v>
      </c>
      <c r="B642">
        <v>640</v>
      </c>
      <c r="C642" t="str">
        <f>LEFT(Table112[[#This Row],[Contingency id]])</f>
        <v>C</v>
      </c>
      <c r="D642" s="1">
        <v>0</v>
      </c>
      <c r="E642">
        <v>1</v>
      </c>
      <c r="F642">
        <v>108</v>
      </c>
      <c r="G642">
        <v>71</v>
      </c>
      <c r="H642">
        <v>108</v>
      </c>
      <c r="I642" s="2"/>
      <c r="J642" s="2">
        <f>AVERAGE(Table112[[#This Row],[Estimated costs 1]:[Estimated costs 20]])</f>
        <v>0</v>
      </c>
      <c r="K642" s="2" t="e">
        <f>(Table112[[#This Row],[Mean]]-Table112[[#This Row],[Actual cost]])/Table112[[#This Row],[Actual cost]]*100</f>
        <v>#DIV/0!</v>
      </c>
      <c r="L642" s="2">
        <f>_xlfn.STDEV.P(Table112[[#This Row],[Estimated costs 1]:[Estimated costs 20]])</f>
        <v>0</v>
      </c>
      <c r="M642" s="2" t="e">
        <f>Table112[[#This Row],[Dev]]/Table112[[#This Row],[Mean]]*100</f>
        <v>#DIV/0!</v>
      </c>
      <c r="N642" s="2">
        <f>Table112[[#This Row],[Estimated costs 1]]-Table112[[#This Row],[Actual cost]]</f>
        <v>0</v>
      </c>
      <c r="O642" s="2" t="e">
        <f>Table112[[#This Row],[Diff 1]]/Table112[[#This Row],[Actual cost]]*100</f>
        <v>#DIV/0!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</row>
    <row r="643" spans="1:35" hidden="1" x14ac:dyDescent="0.3">
      <c r="A643" t="s">
        <v>667</v>
      </c>
      <c r="B643">
        <v>641</v>
      </c>
      <c r="C643" t="str">
        <f>LEFT(Table112[[#This Row],[Contingency id]])</f>
        <v>C</v>
      </c>
      <c r="D643" s="1">
        <v>0</v>
      </c>
      <c r="E643">
        <v>1</v>
      </c>
      <c r="F643">
        <v>122</v>
      </c>
      <c r="G643">
        <v>76</v>
      </c>
      <c r="H643">
        <v>122</v>
      </c>
      <c r="I643" s="2"/>
      <c r="J643" s="2">
        <f>AVERAGE(Table112[[#This Row],[Estimated costs 1]:[Estimated costs 20]])</f>
        <v>0</v>
      </c>
      <c r="K643" s="2" t="e">
        <f>(Table112[[#This Row],[Mean]]-Table112[[#This Row],[Actual cost]])/Table112[[#This Row],[Actual cost]]*100</f>
        <v>#DIV/0!</v>
      </c>
      <c r="L643" s="2">
        <f>_xlfn.STDEV.P(Table112[[#This Row],[Estimated costs 1]:[Estimated costs 20]])</f>
        <v>0</v>
      </c>
      <c r="M643" s="2" t="e">
        <f>Table112[[#This Row],[Dev]]/Table112[[#This Row],[Mean]]*100</f>
        <v>#DIV/0!</v>
      </c>
      <c r="N643" s="2">
        <f>Table112[[#This Row],[Estimated costs 1]]-Table112[[#This Row],[Actual cost]]</f>
        <v>0</v>
      </c>
      <c r="O643" s="2" t="e">
        <f>Table112[[#This Row],[Diff 1]]/Table112[[#This Row],[Actual cost]]*100</f>
        <v>#DIV/0!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</row>
    <row r="644" spans="1:35" hidden="1" x14ac:dyDescent="0.3">
      <c r="A644" t="s">
        <v>668</v>
      </c>
      <c r="B644">
        <v>642</v>
      </c>
      <c r="C644" t="str">
        <f>LEFT(Table112[[#This Row],[Contingency id]])</f>
        <v>C</v>
      </c>
      <c r="D644" s="1">
        <v>0</v>
      </c>
      <c r="E644">
        <v>1</v>
      </c>
      <c r="F644">
        <v>122</v>
      </c>
      <c r="G644">
        <v>77</v>
      </c>
      <c r="H644">
        <v>122</v>
      </c>
      <c r="I644" s="2"/>
      <c r="J644" s="2">
        <f>AVERAGE(Table112[[#This Row],[Estimated costs 1]:[Estimated costs 20]])</f>
        <v>0</v>
      </c>
      <c r="K644" s="2" t="e">
        <f>(Table112[[#This Row],[Mean]]-Table112[[#This Row],[Actual cost]])/Table112[[#This Row],[Actual cost]]*100</f>
        <v>#DIV/0!</v>
      </c>
      <c r="L644" s="2">
        <f>_xlfn.STDEV.P(Table112[[#This Row],[Estimated costs 1]:[Estimated costs 20]])</f>
        <v>0</v>
      </c>
      <c r="M644" s="2" t="e">
        <f>Table112[[#This Row],[Dev]]/Table112[[#This Row],[Mean]]*100</f>
        <v>#DIV/0!</v>
      </c>
      <c r="N644" s="2">
        <f>Table112[[#This Row],[Estimated costs 1]]-Table112[[#This Row],[Actual cost]]</f>
        <v>0</v>
      </c>
      <c r="O644" s="2" t="e">
        <f>Table112[[#This Row],[Diff 1]]/Table112[[#This Row],[Actual cost]]*100</f>
        <v>#DIV/0!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</row>
    <row r="645" spans="1:35" hidden="1" x14ac:dyDescent="0.3">
      <c r="A645" t="s">
        <v>669</v>
      </c>
      <c r="B645">
        <v>643</v>
      </c>
      <c r="C645" t="str">
        <f>LEFT(Table112[[#This Row],[Contingency id]])</f>
        <v>C</v>
      </c>
      <c r="D645" s="1">
        <v>0</v>
      </c>
      <c r="E645">
        <v>1</v>
      </c>
      <c r="F645">
        <v>122</v>
      </c>
      <c r="G645">
        <v>74</v>
      </c>
      <c r="H645">
        <v>122</v>
      </c>
      <c r="I645" s="2"/>
      <c r="J645" s="2">
        <f>AVERAGE(Table112[[#This Row],[Estimated costs 1]:[Estimated costs 20]])</f>
        <v>0</v>
      </c>
      <c r="K645" s="2" t="e">
        <f>(Table112[[#This Row],[Mean]]-Table112[[#This Row],[Actual cost]])/Table112[[#This Row],[Actual cost]]*100</f>
        <v>#DIV/0!</v>
      </c>
      <c r="L645" s="2">
        <f>_xlfn.STDEV.P(Table112[[#This Row],[Estimated costs 1]:[Estimated costs 20]])</f>
        <v>0</v>
      </c>
      <c r="M645" s="2" t="e">
        <f>Table112[[#This Row],[Dev]]/Table112[[#This Row],[Mean]]*100</f>
        <v>#DIV/0!</v>
      </c>
      <c r="N645" s="2">
        <f>Table112[[#This Row],[Estimated costs 1]]-Table112[[#This Row],[Actual cost]]</f>
        <v>0</v>
      </c>
      <c r="O645" s="2" t="e">
        <f>Table112[[#This Row],[Diff 1]]/Table112[[#This Row],[Actual cost]]*100</f>
        <v>#DIV/0!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</row>
    <row r="646" spans="1:35" hidden="1" x14ac:dyDescent="0.3">
      <c r="A646" t="s">
        <v>670</v>
      </c>
      <c r="B646">
        <v>644</v>
      </c>
      <c r="C646" t="str">
        <f>LEFT(Table112[[#This Row],[Contingency id]])</f>
        <v>C</v>
      </c>
      <c r="D646" s="1">
        <v>0</v>
      </c>
      <c r="E646">
        <v>1</v>
      </c>
      <c r="F646">
        <v>122</v>
      </c>
      <c r="G646">
        <v>70</v>
      </c>
      <c r="H646">
        <v>122</v>
      </c>
      <c r="I646" s="2"/>
      <c r="J646" s="2">
        <f>AVERAGE(Table112[[#This Row],[Estimated costs 1]:[Estimated costs 20]])</f>
        <v>0</v>
      </c>
      <c r="K646" s="2" t="e">
        <f>(Table112[[#This Row],[Mean]]-Table112[[#This Row],[Actual cost]])/Table112[[#This Row],[Actual cost]]*100</f>
        <v>#DIV/0!</v>
      </c>
      <c r="L646" s="2">
        <f>_xlfn.STDEV.P(Table112[[#This Row],[Estimated costs 1]:[Estimated costs 20]])</f>
        <v>0</v>
      </c>
      <c r="M646" s="2" t="e">
        <f>Table112[[#This Row],[Dev]]/Table112[[#This Row],[Mean]]*100</f>
        <v>#DIV/0!</v>
      </c>
      <c r="N646" s="2">
        <f>Table112[[#This Row],[Estimated costs 1]]-Table112[[#This Row],[Actual cost]]</f>
        <v>0</v>
      </c>
      <c r="O646" s="2" t="e">
        <f>Table112[[#This Row],[Diff 1]]/Table112[[#This Row],[Actual cost]]*100</f>
        <v>#DIV/0!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</row>
    <row r="647" spans="1:35" hidden="1" x14ac:dyDescent="0.3">
      <c r="A647" t="s">
        <v>671</v>
      </c>
      <c r="B647">
        <v>645</v>
      </c>
      <c r="C647" t="str">
        <f>LEFT(Table112[[#This Row],[Contingency id]])</f>
        <v>C</v>
      </c>
      <c r="D647" s="1">
        <v>0</v>
      </c>
      <c r="E647">
        <v>1</v>
      </c>
      <c r="F647">
        <v>122</v>
      </c>
      <c r="G647">
        <v>79</v>
      </c>
      <c r="H647">
        <v>122</v>
      </c>
      <c r="I647" s="2"/>
      <c r="J647" s="2">
        <f>AVERAGE(Table112[[#This Row],[Estimated costs 1]:[Estimated costs 20]])</f>
        <v>0</v>
      </c>
      <c r="K647" s="2" t="e">
        <f>(Table112[[#This Row],[Mean]]-Table112[[#This Row],[Actual cost]])/Table112[[#This Row],[Actual cost]]*100</f>
        <v>#DIV/0!</v>
      </c>
      <c r="L647" s="2">
        <f>_xlfn.STDEV.P(Table112[[#This Row],[Estimated costs 1]:[Estimated costs 20]])</f>
        <v>0</v>
      </c>
      <c r="M647" s="2" t="e">
        <f>Table112[[#This Row],[Dev]]/Table112[[#This Row],[Mean]]*100</f>
        <v>#DIV/0!</v>
      </c>
      <c r="N647" s="2">
        <f>Table112[[#This Row],[Estimated costs 1]]-Table112[[#This Row],[Actual cost]]</f>
        <v>0</v>
      </c>
      <c r="O647" s="2" t="e">
        <f>Table112[[#This Row],[Diff 1]]/Table112[[#This Row],[Actual cost]]*100</f>
        <v>#DIV/0!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</row>
    <row r="648" spans="1:35" hidden="1" x14ac:dyDescent="0.3">
      <c r="A648" t="s">
        <v>672</v>
      </c>
      <c r="B648">
        <v>646</v>
      </c>
      <c r="C648" t="str">
        <f>LEFT(Table112[[#This Row],[Contingency id]])</f>
        <v>C</v>
      </c>
      <c r="D648" s="1">
        <v>0</v>
      </c>
      <c r="E648">
        <v>1</v>
      </c>
      <c r="F648">
        <v>122</v>
      </c>
      <c r="G648">
        <v>81</v>
      </c>
      <c r="H648">
        <v>122</v>
      </c>
      <c r="I648" s="2"/>
      <c r="J648" s="2">
        <f>AVERAGE(Table112[[#This Row],[Estimated costs 1]:[Estimated costs 20]])</f>
        <v>0</v>
      </c>
      <c r="K648" s="2" t="e">
        <f>(Table112[[#This Row],[Mean]]-Table112[[#This Row],[Actual cost]])/Table112[[#This Row],[Actual cost]]*100</f>
        <v>#DIV/0!</v>
      </c>
      <c r="L648" s="2">
        <f>_xlfn.STDEV.P(Table112[[#This Row],[Estimated costs 1]:[Estimated costs 20]])</f>
        <v>0</v>
      </c>
      <c r="M648" s="2" t="e">
        <f>Table112[[#This Row],[Dev]]/Table112[[#This Row],[Mean]]*100</f>
        <v>#DIV/0!</v>
      </c>
      <c r="N648" s="2">
        <f>Table112[[#This Row],[Estimated costs 1]]-Table112[[#This Row],[Actual cost]]</f>
        <v>0</v>
      </c>
      <c r="O648" s="2" t="e">
        <f>Table112[[#This Row],[Diff 1]]/Table112[[#This Row],[Actual cost]]*100</f>
        <v>#DIV/0!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</row>
    <row r="649" spans="1:35" hidden="1" x14ac:dyDescent="0.3">
      <c r="A649" t="s">
        <v>673</v>
      </c>
      <c r="B649">
        <v>647</v>
      </c>
      <c r="C649" t="str">
        <f>LEFT(Table112[[#This Row],[Contingency id]])</f>
        <v>C</v>
      </c>
      <c r="D649" s="1">
        <v>0</v>
      </c>
      <c r="E649">
        <v>1</v>
      </c>
      <c r="F649">
        <v>107</v>
      </c>
      <c r="G649">
        <v>71</v>
      </c>
      <c r="H649">
        <v>107</v>
      </c>
      <c r="I649" s="2"/>
      <c r="J649" s="2">
        <f>AVERAGE(Table112[[#This Row],[Estimated costs 1]:[Estimated costs 20]])</f>
        <v>0</v>
      </c>
      <c r="K649" s="2" t="e">
        <f>(Table112[[#This Row],[Mean]]-Table112[[#This Row],[Actual cost]])/Table112[[#This Row],[Actual cost]]*100</f>
        <v>#DIV/0!</v>
      </c>
      <c r="L649" s="2">
        <f>_xlfn.STDEV.P(Table112[[#This Row],[Estimated costs 1]:[Estimated costs 20]])</f>
        <v>0</v>
      </c>
      <c r="M649" s="2" t="e">
        <f>Table112[[#This Row],[Dev]]/Table112[[#This Row],[Mean]]*100</f>
        <v>#DIV/0!</v>
      </c>
      <c r="N649" s="2">
        <f>Table112[[#This Row],[Estimated costs 1]]-Table112[[#This Row],[Actual cost]]</f>
        <v>0</v>
      </c>
      <c r="O649" s="2" t="e">
        <f>Table112[[#This Row],[Diff 1]]/Table112[[#This Row],[Actual cost]]*100</f>
        <v>#DIV/0!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</row>
    <row r="650" spans="1:35" hidden="1" x14ac:dyDescent="0.3">
      <c r="A650" t="s">
        <v>674</v>
      </c>
      <c r="B650">
        <v>648</v>
      </c>
      <c r="C650" t="str">
        <f>LEFT(Table112[[#This Row],[Contingency id]])</f>
        <v>C</v>
      </c>
      <c r="D650" s="1">
        <v>0</v>
      </c>
      <c r="E650">
        <v>1</v>
      </c>
      <c r="F650">
        <v>107</v>
      </c>
      <c r="G650">
        <v>75</v>
      </c>
      <c r="H650">
        <v>107</v>
      </c>
      <c r="I650" s="2"/>
      <c r="J650" s="2">
        <f>AVERAGE(Table112[[#This Row],[Estimated costs 1]:[Estimated costs 20]])</f>
        <v>0</v>
      </c>
      <c r="K650" s="2" t="e">
        <f>(Table112[[#This Row],[Mean]]-Table112[[#This Row],[Actual cost]])/Table112[[#This Row],[Actual cost]]*100</f>
        <v>#DIV/0!</v>
      </c>
      <c r="L650" s="2">
        <f>_xlfn.STDEV.P(Table112[[#This Row],[Estimated costs 1]:[Estimated costs 20]])</f>
        <v>0</v>
      </c>
      <c r="M650" s="2" t="e">
        <f>Table112[[#This Row],[Dev]]/Table112[[#This Row],[Mean]]*100</f>
        <v>#DIV/0!</v>
      </c>
      <c r="N650" s="2">
        <f>Table112[[#This Row],[Estimated costs 1]]-Table112[[#This Row],[Actual cost]]</f>
        <v>0</v>
      </c>
      <c r="O650" s="2" t="e">
        <f>Table112[[#This Row],[Diff 1]]/Table112[[#This Row],[Actual cost]]*100</f>
        <v>#DIV/0!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</row>
    <row r="651" spans="1:35" hidden="1" x14ac:dyDescent="0.3">
      <c r="A651" t="s">
        <v>675</v>
      </c>
      <c r="B651">
        <v>649</v>
      </c>
      <c r="C651" t="str">
        <f>LEFT(Table112[[#This Row],[Contingency id]])</f>
        <v>C</v>
      </c>
      <c r="D651" s="1">
        <v>0</v>
      </c>
      <c r="E651">
        <v>1</v>
      </c>
      <c r="F651">
        <v>62</v>
      </c>
      <c r="G651">
        <v>50</v>
      </c>
      <c r="H651">
        <v>62</v>
      </c>
      <c r="I651" s="2"/>
      <c r="J651" s="2">
        <f>AVERAGE(Table112[[#This Row],[Estimated costs 1]:[Estimated costs 20]])</f>
        <v>0</v>
      </c>
      <c r="K651" s="2" t="e">
        <f>(Table112[[#This Row],[Mean]]-Table112[[#This Row],[Actual cost]])/Table112[[#This Row],[Actual cost]]*100</f>
        <v>#DIV/0!</v>
      </c>
      <c r="L651" s="2">
        <f>_xlfn.STDEV.P(Table112[[#This Row],[Estimated costs 1]:[Estimated costs 20]])</f>
        <v>0</v>
      </c>
      <c r="M651" s="2" t="e">
        <f>Table112[[#This Row],[Dev]]/Table112[[#This Row],[Mean]]*100</f>
        <v>#DIV/0!</v>
      </c>
      <c r="N651" s="2">
        <f>Table112[[#This Row],[Estimated costs 1]]-Table112[[#This Row],[Actual cost]]</f>
        <v>0</v>
      </c>
      <c r="O651" s="2" t="e">
        <f>Table112[[#This Row],[Diff 1]]/Table112[[#This Row],[Actual cost]]*100</f>
        <v>#DIV/0!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</row>
    <row r="652" spans="1:35" hidden="1" x14ac:dyDescent="0.3">
      <c r="A652" t="s">
        <v>676</v>
      </c>
      <c r="B652">
        <v>650</v>
      </c>
      <c r="C652" t="str">
        <f>LEFT(Table112[[#This Row],[Contingency id]])</f>
        <v>C</v>
      </c>
      <c r="D652" s="1">
        <v>0</v>
      </c>
      <c r="E652">
        <v>1</v>
      </c>
      <c r="F652">
        <v>62</v>
      </c>
      <c r="G652">
        <v>48</v>
      </c>
      <c r="H652">
        <v>62</v>
      </c>
      <c r="I652" s="2"/>
      <c r="J652" s="2">
        <f>AVERAGE(Table112[[#This Row],[Estimated costs 1]:[Estimated costs 20]])</f>
        <v>0</v>
      </c>
      <c r="K652" s="2" t="e">
        <f>(Table112[[#This Row],[Mean]]-Table112[[#This Row],[Actual cost]])/Table112[[#This Row],[Actual cost]]*100</f>
        <v>#DIV/0!</v>
      </c>
      <c r="L652" s="2">
        <f>_xlfn.STDEV.P(Table112[[#This Row],[Estimated costs 1]:[Estimated costs 20]])</f>
        <v>0</v>
      </c>
      <c r="M652" s="2" t="e">
        <f>Table112[[#This Row],[Dev]]/Table112[[#This Row],[Mean]]*100</f>
        <v>#DIV/0!</v>
      </c>
      <c r="N652" s="2">
        <f>Table112[[#This Row],[Estimated costs 1]]-Table112[[#This Row],[Actual cost]]</f>
        <v>0</v>
      </c>
      <c r="O652" s="2" t="e">
        <f>Table112[[#This Row],[Diff 1]]/Table112[[#This Row],[Actual cost]]*100</f>
        <v>#DIV/0!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</row>
    <row r="653" spans="1:35" hidden="1" x14ac:dyDescent="0.3">
      <c r="A653" t="s">
        <v>677</v>
      </c>
      <c r="B653">
        <v>651</v>
      </c>
      <c r="C653" t="str">
        <f>LEFT(Table112[[#This Row],[Contingency id]])</f>
        <v>C</v>
      </c>
      <c r="D653" s="1">
        <v>0</v>
      </c>
      <c r="E653">
        <v>1</v>
      </c>
      <c r="F653">
        <v>62</v>
      </c>
      <c r="G653">
        <v>48</v>
      </c>
      <c r="H653">
        <v>62</v>
      </c>
      <c r="I653" s="2"/>
      <c r="J653" s="2">
        <f>AVERAGE(Table112[[#This Row],[Estimated costs 1]:[Estimated costs 20]])</f>
        <v>0</v>
      </c>
      <c r="K653" s="2" t="e">
        <f>(Table112[[#This Row],[Mean]]-Table112[[#This Row],[Actual cost]])/Table112[[#This Row],[Actual cost]]*100</f>
        <v>#DIV/0!</v>
      </c>
      <c r="L653" s="2">
        <f>_xlfn.STDEV.P(Table112[[#This Row],[Estimated costs 1]:[Estimated costs 20]])</f>
        <v>0</v>
      </c>
      <c r="M653" s="2" t="e">
        <f>Table112[[#This Row],[Dev]]/Table112[[#This Row],[Mean]]*100</f>
        <v>#DIV/0!</v>
      </c>
      <c r="N653" s="2">
        <f>Table112[[#This Row],[Estimated costs 1]]-Table112[[#This Row],[Actual cost]]</f>
        <v>0</v>
      </c>
      <c r="O653" s="2" t="e">
        <f>Table112[[#This Row],[Diff 1]]/Table112[[#This Row],[Actual cost]]*100</f>
        <v>#DIV/0!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</row>
    <row r="654" spans="1:35" hidden="1" x14ac:dyDescent="0.3">
      <c r="A654" t="s">
        <v>678</v>
      </c>
      <c r="B654">
        <v>652</v>
      </c>
      <c r="C654" t="str">
        <f>LEFT(Table112[[#This Row],[Contingency id]])</f>
        <v>C</v>
      </c>
      <c r="D654" s="1">
        <v>0</v>
      </c>
      <c r="E654">
        <v>1</v>
      </c>
      <c r="F654">
        <v>93</v>
      </c>
      <c r="G654">
        <v>64</v>
      </c>
      <c r="H654">
        <v>93</v>
      </c>
      <c r="I654" s="2"/>
      <c r="J654" s="2">
        <f>AVERAGE(Table112[[#This Row],[Estimated costs 1]:[Estimated costs 20]])</f>
        <v>0</v>
      </c>
      <c r="K654" s="2" t="e">
        <f>(Table112[[#This Row],[Mean]]-Table112[[#This Row],[Actual cost]])/Table112[[#This Row],[Actual cost]]*100</f>
        <v>#DIV/0!</v>
      </c>
      <c r="L654" s="2">
        <f>_xlfn.STDEV.P(Table112[[#This Row],[Estimated costs 1]:[Estimated costs 20]])</f>
        <v>0</v>
      </c>
      <c r="M654" s="2" t="e">
        <f>Table112[[#This Row],[Dev]]/Table112[[#This Row],[Mean]]*100</f>
        <v>#DIV/0!</v>
      </c>
      <c r="N654" s="2">
        <f>Table112[[#This Row],[Estimated costs 1]]-Table112[[#This Row],[Actual cost]]</f>
        <v>0</v>
      </c>
      <c r="O654" s="2" t="e">
        <f>Table112[[#This Row],[Diff 1]]/Table112[[#This Row],[Actual cost]]*100</f>
        <v>#DIV/0!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</row>
    <row r="655" spans="1:35" hidden="1" x14ac:dyDescent="0.3">
      <c r="A655" t="s">
        <v>679</v>
      </c>
      <c r="B655">
        <v>653</v>
      </c>
      <c r="C655" t="str">
        <f>LEFT(Table112[[#This Row],[Contingency id]])</f>
        <v>C</v>
      </c>
      <c r="D655" s="1">
        <v>0</v>
      </c>
      <c r="E655">
        <v>1</v>
      </c>
      <c r="F655">
        <v>62</v>
      </c>
      <c r="G655">
        <v>44</v>
      </c>
      <c r="H655">
        <v>62</v>
      </c>
      <c r="I655" s="2"/>
      <c r="J655" s="2">
        <f>AVERAGE(Table112[[#This Row],[Estimated costs 1]:[Estimated costs 20]])</f>
        <v>0</v>
      </c>
      <c r="K655" s="2" t="e">
        <f>(Table112[[#This Row],[Mean]]-Table112[[#This Row],[Actual cost]])/Table112[[#This Row],[Actual cost]]*100</f>
        <v>#DIV/0!</v>
      </c>
      <c r="L655" s="2">
        <f>_xlfn.STDEV.P(Table112[[#This Row],[Estimated costs 1]:[Estimated costs 20]])</f>
        <v>0</v>
      </c>
      <c r="M655" s="2" t="e">
        <f>Table112[[#This Row],[Dev]]/Table112[[#This Row],[Mean]]*100</f>
        <v>#DIV/0!</v>
      </c>
      <c r="N655" s="2">
        <f>Table112[[#This Row],[Estimated costs 1]]-Table112[[#This Row],[Actual cost]]</f>
        <v>0</v>
      </c>
      <c r="O655" s="2" t="e">
        <f>Table112[[#This Row],[Diff 1]]/Table112[[#This Row],[Actual cost]]*100</f>
        <v>#DIV/0!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</row>
    <row r="656" spans="1:35" hidden="1" x14ac:dyDescent="0.3">
      <c r="A656" t="s">
        <v>680</v>
      </c>
      <c r="B656">
        <v>654</v>
      </c>
      <c r="C656" t="str">
        <f>LEFT(Table112[[#This Row],[Contingency id]])</f>
        <v>C</v>
      </c>
      <c r="D656" s="1">
        <v>0</v>
      </c>
      <c r="E656">
        <v>1</v>
      </c>
      <c r="F656">
        <v>62</v>
      </c>
      <c r="G656">
        <v>43</v>
      </c>
      <c r="H656">
        <v>62</v>
      </c>
      <c r="I656" s="2"/>
      <c r="J656" s="2">
        <f>AVERAGE(Table112[[#This Row],[Estimated costs 1]:[Estimated costs 20]])</f>
        <v>0</v>
      </c>
      <c r="K656" s="2" t="e">
        <f>(Table112[[#This Row],[Mean]]-Table112[[#This Row],[Actual cost]])/Table112[[#This Row],[Actual cost]]*100</f>
        <v>#DIV/0!</v>
      </c>
      <c r="L656" s="2">
        <f>_xlfn.STDEV.P(Table112[[#This Row],[Estimated costs 1]:[Estimated costs 20]])</f>
        <v>0</v>
      </c>
      <c r="M656" s="2" t="e">
        <f>Table112[[#This Row],[Dev]]/Table112[[#This Row],[Mean]]*100</f>
        <v>#DIV/0!</v>
      </c>
      <c r="N656" s="2">
        <f>Table112[[#This Row],[Estimated costs 1]]-Table112[[#This Row],[Actual cost]]</f>
        <v>0</v>
      </c>
      <c r="O656" s="2" t="e">
        <f>Table112[[#This Row],[Diff 1]]/Table112[[#This Row],[Actual cost]]*100</f>
        <v>#DIV/0!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</row>
    <row r="657" spans="1:35" hidden="1" x14ac:dyDescent="0.3">
      <c r="A657" t="s">
        <v>681</v>
      </c>
      <c r="B657">
        <v>655</v>
      </c>
      <c r="C657" t="str">
        <f>LEFT(Table112[[#This Row],[Contingency id]])</f>
        <v>C</v>
      </c>
      <c r="D657" s="1">
        <v>0</v>
      </c>
      <c r="E657">
        <v>1</v>
      </c>
      <c r="F657">
        <v>62</v>
      </c>
      <c r="G657">
        <v>48</v>
      </c>
      <c r="H657">
        <v>62</v>
      </c>
      <c r="I657" s="2"/>
      <c r="J657" s="2">
        <f>AVERAGE(Table112[[#This Row],[Estimated costs 1]:[Estimated costs 20]])</f>
        <v>0</v>
      </c>
      <c r="K657" s="2" t="e">
        <f>(Table112[[#This Row],[Mean]]-Table112[[#This Row],[Actual cost]])/Table112[[#This Row],[Actual cost]]*100</f>
        <v>#DIV/0!</v>
      </c>
      <c r="L657" s="2">
        <f>_xlfn.STDEV.P(Table112[[#This Row],[Estimated costs 1]:[Estimated costs 20]])</f>
        <v>0</v>
      </c>
      <c r="M657" s="2" t="e">
        <f>Table112[[#This Row],[Dev]]/Table112[[#This Row],[Mean]]*100</f>
        <v>#DIV/0!</v>
      </c>
      <c r="N657" s="2">
        <f>Table112[[#This Row],[Estimated costs 1]]-Table112[[#This Row],[Actual cost]]</f>
        <v>0</v>
      </c>
      <c r="O657" s="2" t="e">
        <f>Table112[[#This Row],[Diff 1]]/Table112[[#This Row],[Actual cost]]*100</f>
        <v>#DIV/0!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</row>
    <row r="658" spans="1:35" hidden="1" x14ac:dyDescent="0.3">
      <c r="A658" t="s">
        <v>682</v>
      </c>
      <c r="B658">
        <v>656</v>
      </c>
      <c r="C658" t="str">
        <f>LEFT(Table112[[#This Row],[Contingency id]])</f>
        <v>C</v>
      </c>
      <c r="D658" s="1">
        <v>0</v>
      </c>
      <c r="E658">
        <v>1</v>
      </c>
      <c r="F658">
        <v>62</v>
      </c>
      <c r="G658">
        <v>49</v>
      </c>
      <c r="H658">
        <v>62</v>
      </c>
      <c r="I658" s="2"/>
      <c r="J658" s="2">
        <f>AVERAGE(Table112[[#This Row],[Estimated costs 1]:[Estimated costs 20]])</f>
        <v>0</v>
      </c>
      <c r="K658" s="2" t="e">
        <f>(Table112[[#This Row],[Mean]]-Table112[[#This Row],[Actual cost]])/Table112[[#This Row],[Actual cost]]*100</f>
        <v>#DIV/0!</v>
      </c>
      <c r="L658" s="2">
        <f>_xlfn.STDEV.P(Table112[[#This Row],[Estimated costs 1]:[Estimated costs 20]])</f>
        <v>0</v>
      </c>
      <c r="M658" s="2" t="e">
        <f>Table112[[#This Row],[Dev]]/Table112[[#This Row],[Mean]]*100</f>
        <v>#DIV/0!</v>
      </c>
      <c r="N658" s="2">
        <f>Table112[[#This Row],[Estimated costs 1]]-Table112[[#This Row],[Actual cost]]</f>
        <v>0</v>
      </c>
      <c r="O658" s="2" t="e">
        <f>Table112[[#This Row],[Diff 1]]/Table112[[#This Row],[Actual cost]]*100</f>
        <v>#DIV/0!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</row>
    <row r="659" spans="1:35" hidden="1" x14ac:dyDescent="0.3">
      <c r="A659" t="s">
        <v>683</v>
      </c>
      <c r="B659">
        <v>657</v>
      </c>
      <c r="C659" t="str">
        <f>LEFT(Table112[[#This Row],[Contingency id]])</f>
        <v>C</v>
      </c>
      <c r="D659" s="1">
        <v>0</v>
      </c>
      <c r="E659">
        <v>1</v>
      </c>
      <c r="F659">
        <v>62</v>
      </c>
      <c r="G659">
        <v>52</v>
      </c>
      <c r="H659">
        <v>62</v>
      </c>
      <c r="I659" s="2"/>
      <c r="J659" s="2">
        <f>AVERAGE(Table112[[#This Row],[Estimated costs 1]:[Estimated costs 20]])</f>
        <v>0</v>
      </c>
      <c r="K659" s="2" t="e">
        <f>(Table112[[#This Row],[Mean]]-Table112[[#This Row],[Actual cost]])/Table112[[#This Row],[Actual cost]]*100</f>
        <v>#DIV/0!</v>
      </c>
      <c r="L659" s="2">
        <f>_xlfn.STDEV.P(Table112[[#This Row],[Estimated costs 1]:[Estimated costs 20]])</f>
        <v>0</v>
      </c>
      <c r="M659" s="2" t="e">
        <f>Table112[[#This Row],[Dev]]/Table112[[#This Row],[Mean]]*100</f>
        <v>#DIV/0!</v>
      </c>
      <c r="N659" s="2">
        <f>Table112[[#This Row],[Estimated costs 1]]-Table112[[#This Row],[Actual cost]]</f>
        <v>0</v>
      </c>
      <c r="O659" s="2" t="e">
        <f>Table112[[#This Row],[Diff 1]]/Table112[[#This Row],[Actual cost]]*100</f>
        <v>#DIV/0!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</row>
    <row r="660" spans="1:35" hidden="1" x14ac:dyDescent="0.3">
      <c r="A660" t="s">
        <v>684</v>
      </c>
      <c r="B660">
        <v>658</v>
      </c>
      <c r="C660" t="str">
        <f>LEFT(Table112[[#This Row],[Contingency id]])</f>
        <v>C</v>
      </c>
      <c r="D660" s="1">
        <v>0</v>
      </c>
      <c r="E660">
        <v>1</v>
      </c>
      <c r="F660">
        <v>62</v>
      </c>
      <c r="G660">
        <v>45</v>
      </c>
      <c r="H660">
        <v>62</v>
      </c>
      <c r="I660" s="2"/>
      <c r="J660" s="2">
        <f>AVERAGE(Table112[[#This Row],[Estimated costs 1]:[Estimated costs 20]])</f>
        <v>0</v>
      </c>
      <c r="K660" s="2" t="e">
        <f>(Table112[[#This Row],[Mean]]-Table112[[#This Row],[Actual cost]])/Table112[[#This Row],[Actual cost]]*100</f>
        <v>#DIV/0!</v>
      </c>
      <c r="L660" s="2">
        <f>_xlfn.STDEV.P(Table112[[#This Row],[Estimated costs 1]:[Estimated costs 20]])</f>
        <v>0</v>
      </c>
      <c r="M660" s="2" t="e">
        <f>Table112[[#This Row],[Dev]]/Table112[[#This Row],[Mean]]*100</f>
        <v>#DIV/0!</v>
      </c>
      <c r="N660" s="2">
        <f>Table112[[#This Row],[Estimated costs 1]]-Table112[[#This Row],[Actual cost]]</f>
        <v>0</v>
      </c>
      <c r="O660" s="2" t="e">
        <f>Table112[[#This Row],[Diff 1]]/Table112[[#This Row],[Actual cost]]*100</f>
        <v>#DIV/0!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</row>
    <row r="661" spans="1:35" hidden="1" x14ac:dyDescent="0.3">
      <c r="A661" t="s">
        <v>685</v>
      </c>
      <c r="B661">
        <v>659</v>
      </c>
      <c r="C661" t="str">
        <f>LEFT(Table112[[#This Row],[Contingency id]])</f>
        <v>C</v>
      </c>
      <c r="D661" s="1">
        <v>0</v>
      </c>
      <c r="E661">
        <v>1</v>
      </c>
      <c r="F661">
        <v>62</v>
      </c>
      <c r="G661">
        <v>46</v>
      </c>
      <c r="H661">
        <v>62</v>
      </c>
      <c r="I661" s="2"/>
      <c r="J661" s="2">
        <f>AVERAGE(Table112[[#This Row],[Estimated costs 1]:[Estimated costs 20]])</f>
        <v>0</v>
      </c>
      <c r="K661" s="2" t="e">
        <f>(Table112[[#This Row],[Mean]]-Table112[[#This Row],[Actual cost]])/Table112[[#This Row],[Actual cost]]*100</f>
        <v>#DIV/0!</v>
      </c>
      <c r="L661" s="2">
        <f>_xlfn.STDEV.P(Table112[[#This Row],[Estimated costs 1]:[Estimated costs 20]])</f>
        <v>0</v>
      </c>
      <c r="M661" s="2" t="e">
        <f>Table112[[#This Row],[Dev]]/Table112[[#This Row],[Mean]]*100</f>
        <v>#DIV/0!</v>
      </c>
      <c r="N661" s="2">
        <f>Table112[[#This Row],[Estimated costs 1]]-Table112[[#This Row],[Actual cost]]</f>
        <v>0</v>
      </c>
      <c r="O661" s="2" t="e">
        <f>Table112[[#This Row],[Diff 1]]/Table112[[#This Row],[Actual cost]]*100</f>
        <v>#DIV/0!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</row>
    <row r="662" spans="1:35" hidden="1" x14ac:dyDescent="0.3">
      <c r="A662" t="s">
        <v>686</v>
      </c>
      <c r="B662">
        <v>660</v>
      </c>
      <c r="C662" t="str">
        <f>LEFT(Table112[[#This Row],[Contingency id]])</f>
        <v>C</v>
      </c>
      <c r="D662" s="1">
        <v>0</v>
      </c>
      <c r="E662">
        <v>1</v>
      </c>
      <c r="F662">
        <v>62</v>
      </c>
      <c r="G662">
        <v>49</v>
      </c>
      <c r="H662">
        <v>62</v>
      </c>
      <c r="I662" s="2"/>
      <c r="J662" s="2">
        <f>AVERAGE(Table112[[#This Row],[Estimated costs 1]:[Estimated costs 20]])</f>
        <v>0</v>
      </c>
      <c r="K662" s="2" t="e">
        <f>(Table112[[#This Row],[Mean]]-Table112[[#This Row],[Actual cost]])/Table112[[#This Row],[Actual cost]]*100</f>
        <v>#DIV/0!</v>
      </c>
      <c r="L662" s="2">
        <f>_xlfn.STDEV.P(Table112[[#This Row],[Estimated costs 1]:[Estimated costs 20]])</f>
        <v>0</v>
      </c>
      <c r="M662" s="2" t="e">
        <f>Table112[[#This Row],[Dev]]/Table112[[#This Row],[Mean]]*100</f>
        <v>#DIV/0!</v>
      </c>
      <c r="N662" s="2">
        <f>Table112[[#This Row],[Estimated costs 1]]-Table112[[#This Row],[Actual cost]]</f>
        <v>0</v>
      </c>
      <c r="O662" s="2" t="e">
        <f>Table112[[#This Row],[Diff 1]]/Table112[[#This Row],[Actual cost]]*100</f>
        <v>#DIV/0!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</row>
    <row r="663" spans="1:35" hidden="1" x14ac:dyDescent="0.3">
      <c r="A663" t="s">
        <v>687</v>
      </c>
      <c r="B663">
        <v>661</v>
      </c>
      <c r="C663" t="str">
        <f>LEFT(Table112[[#This Row],[Contingency id]])</f>
        <v>C</v>
      </c>
      <c r="D663" s="1">
        <v>0</v>
      </c>
      <c r="E663">
        <v>1</v>
      </c>
      <c r="F663">
        <v>62</v>
      </c>
      <c r="G663">
        <v>46</v>
      </c>
      <c r="H663">
        <v>62</v>
      </c>
      <c r="I663" s="2"/>
      <c r="J663" s="2">
        <f>AVERAGE(Table112[[#This Row],[Estimated costs 1]:[Estimated costs 20]])</f>
        <v>0</v>
      </c>
      <c r="K663" s="2" t="e">
        <f>(Table112[[#This Row],[Mean]]-Table112[[#This Row],[Actual cost]])/Table112[[#This Row],[Actual cost]]*100</f>
        <v>#DIV/0!</v>
      </c>
      <c r="L663" s="2">
        <f>_xlfn.STDEV.P(Table112[[#This Row],[Estimated costs 1]:[Estimated costs 20]])</f>
        <v>0</v>
      </c>
      <c r="M663" s="2" t="e">
        <f>Table112[[#This Row],[Dev]]/Table112[[#This Row],[Mean]]*100</f>
        <v>#DIV/0!</v>
      </c>
      <c r="N663" s="2">
        <f>Table112[[#This Row],[Estimated costs 1]]-Table112[[#This Row],[Actual cost]]</f>
        <v>0</v>
      </c>
      <c r="O663" s="2" t="e">
        <f>Table112[[#This Row],[Diff 1]]/Table112[[#This Row],[Actual cost]]*100</f>
        <v>#DIV/0!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</row>
    <row r="664" spans="1:35" hidden="1" x14ac:dyDescent="0.3">
      <c r="A664" t="s">
        <v>688</v>
      </c>
      <c r="B664">
        <v>662</v>
      </c>
      <c r="C664" t="str">
        <f>LEFT(Table112[[#This Row],[Contingency id]])</f>
        <v>C</v>
      </c>
      <c r="D664" s="1">
        <v>0</v>
      </c>
      <c r="E664">
        <v>1</v>
      </c>
      <c r="F664">
        <v>91</v>
      </c>
      <c r="G664">
        <v>66</v>
      </c>
      <c r="H664">
        <v>91</v>
      </c>
      <c r="I664" s="2"/>
      <c r="J664" s="2">
        <f>AVERAGE(Table112[[#This Row],[Estimated costs 1]:[Estimated costs 20]])</f>
        <v>0</v>
      </c>
      <c r="K664" s="2" t="e">
        <f>(Table112[[#This Row],[Mean]]-Table112[[#This Row],[Actual cost]])/Table112[[#This Row],[Actual cost]]*100</f>
        <v>#DIV/0!</v>
      </c>
      <c r="L664" s="2">
        <f>_xlfn.STDEV.P(Table112[[#This Row],[Estimated costs 1]:[Estimated costs 20]])</f>
        <v>0</v>
      </c>
      <c r="M664" s="2" t="e">
        <f>Table112[[#This Row],[Dev]]/Table112[[#This Row],[Mean]]*100</f>
        <v>#DIV/0!</v>
      </c>
      <c r="N664" s="2">
        <f>Table112[[#This Row],[Estimated costs 1]]-Table112[[#This Row],[Actual cost]]</f>
        <v>0</v>
      </c>
      <c r="O664" s="2" t="e">
        <f>Table112[[#This Row],[Diff 1]]/Table112[[#This Row],[Actual cost]]*100</f>
        <v>#DIV/0!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</row>
    <row r="665" spans="1:35" hidden="1" x14ac:dyDescent="0.3">
      <c r="A665" t="s">
        <v>689</v>
      </c>
      <c r="B665">
        <v>663</v>
      </c>
      <c r="C665" t="str">
        <f>LEFT(Table112[[#This Row],[Contingency id]])</f>
        <v>C</v>
      </c>
      <c r="D665" s="1">
        <v>0</v>
      </c>
      <c r="E665">
        <v>1</v>
      </c>
      <c r="F665">
        <v>94</v>
      </c>
      <c r="G665">
        <v>66</v>
      </c>
      <c r="H665">
        <v>94</v>
      </c>
      <c r="I665" s="2"/>
      <c r="J665" s="2">
        <f>AVERAGE(Table112[[#This Row],[Estimated costs 1]:[Estimated costs 20]])</f>
        <v>0</v>
      </c>
      <c r="K665" s="2" t="e">
        <f>(Table112[[#This Row],[Mean]]-Table112[[#This Row],[Actual cost]])/Table112[[#This Row],[Actual cost]]*100</f>
        <v>#DIV/0!</v>
      </c>
      <c r="L665" s="2">
        <f>_xlfn.STDEV.P(Table112[[#This Row],[Estimated costs 1]:[Estimated costs 20]])</f>
        <v>0</v>
      </c>
      <c r="M665" s="2" t="e">
        <f>Table112[[#This Row],[Dev]]/Table112[[#This Row],[Mean]]*100</f>
        <v>#DIV/0!</v>
      </c>
      <c r="N665" s="2">
        <f>Table112[[#This Row],[Estimated costs 1]]-Table112[[#This Row],[Actual cost]]</f>
        <v>0</v>
      </c>
      <c r="O665" s="2" t="e">
        <f>Table112[[#This Row],[Diff 1]]/Table112[[#This Row],[Actual cost]]*100</f>
        <v>#DIV/0!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</row>
    <row r="666" spans="1:35" hidden="1" x14ac:dyDescent="0.3">
      <c r="A666" t="s">
        <v>690</v>
      </c>
      <c r="B666">
        <v>664</v>
      </c>
      <c r="C666" t="str">
        <f>LEFT(Table112[[#This Row],[Contingency id]])</f>
        <v>C</v>
      </c>
      <c r="D666" s="1">
        <v>0</v>
      </c>
      <c r="E666">
        <v>1</v>
      </c>
      <c r="F666">
        <v>94</v>
      </c>
      <c r="G666">
        <v>67</v>
      </c>
      <c r="H666">
        <v>94</v>
      </c>
      <c r="I666" s="2"/>
      <c r="J666" s="2">
        <f>AVERAGE(Table112[[#This Row],[Estimated costs 1]:[Estimated costs 20]])</f>
        <v>0</v>
      </c>
      <c r="K666" s="2" t="e">
        <f>(Table112[[#This Row],[Mean]]-Table112[[#This Row],[Actual cost]])/Table112[[#This Row],[Actual cost]]*100</f>
        <v>#DIV/0!</v>
      </c>
      <c r="L666" s="2">
        <f>_xlfn.STDEV.P(Table112[[#This Row],[Estimated costs 1]:[Estimated costs 20]])</f>
        <v>0</v>
      </c>
      <c r="M666" s="2" t="e">
        <f>Table112[[#This Row],[Dev]]/Table112[[#This Row],[Mean]]*100</f>
        <v>#DIV/0!</v>
      </c>
      <c r="N666" s="2">
        <f>Table112[[#This Row],[Estimated costs 1]]-Table112[[#This Row],[Actual cost]]</f>
        <v>0</v>
      </c>
      <c r="O666" s="2" t="e">
        <f>Table112[[#This Row],[Diff 1]]/Table112[[#This Row],[Actual cost]]*100</f>
        <v>#DIV/0!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</row>
    <row r="667" spans="1:35" hidden="1" x14ac:dyDescent="0.3">
      <c r="A667" t="s">
        <v>691</v>
      </c>
      <c r="B667">
        <v>665</v>
      </c>
      <c r="C667" t="str">
        <f>LEFT(Table112[[#This Row],[Contingency id]])</f>
        <v>C</v>
      </c>
      <c r="D667" s="1">
        <v>0</v>
      </c>
      <c r="E667">
        <v>1</v>
      </c>
      <c r="F667">
        <v>91</v>
      </c>
      <c r="G667">
        <v>59</v>
      </c>
      <c r="H667">
        <v>91</v>
      </c>
      <c r="I667" s="2"/>
      <c r="J667" s="2">
        <f>AVERAGE(Table112[[#This Row],[Estimated costs 1]:[Estimated costs 20]])</f>
        <v>0</v>
      </c>
      <c r="K667" s="2" t="e">
        <f>(Table112[[#This Row],[Mean]]-Table112[[#This Row],[Actual cost]])/Table112[[#This Row],[Actual cost]]*100</f>
        <v>#DIV/0!</v>
      </c>
      <c r="L667" s="2">
        <f>_xlfn.STDEV.P(Table112[[#This Row],[Estimated costs 1]:[Estimated costs 20]])</f>
        <v>0</v>
      </c>
      <c r="M667" s="2" t="e">
        <f>Table112[[#This Row],[Dev]]/Table112[[#This Row],[Mean]]*100</f>
        <v>#DIV/0!</v>
      </c>
      <c r="N667" s="2">
        <f>Table112[[#This Row],[Estimated costs 1]]-Table112[[#This Row],[Actual cost]]</f>
        <v>0</v>
      </c>
      <c r="O667" s="2" t="e">
        <f>Table112[[#This Row],[Diff 1]]/Table112[[#This Row],[Actual cost]]*100</f>
        <v>#DIV/0!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</row>
    <row r="668" spans="1:35" hidden="1" x14ac:dyDescent="0.3">
      <c r="A668" t="s">
        <v>692</v>
      </c>
      <c r="B668">
        <v>666</v>
      </c>
      <c r="C668" t="str">
        <f>LEFT(Table112[[#This Row],[Contingency id]])</f>
        <v>C</v>
      </c>
      <c r="D668" s="1">
        <v>0</v>
      </c>
      <c r="E668">
        <v>1</v>
      </c>
      <c r="F668">
        <v>91</v>
      </c>
      <c r="G668">
        <v>61</v>
      </c>
      <c r="H668">
        <v>91</v>
      </c>
      <c r="I668" s="2"/>
      <c r="J668" s="2">
        <f>AVERAGE(Table112[[#This Row],[Estimated costs 1]:[Estimated costs 20]])</f>
        <v>0</v>
      </c>
      <c r="K668" s="2" t="e">
        <f>(Table112[[#This Row],[Mean]]-Table112[[#This Row],[Actual cost]])/Table112[[#This Row],[Actual cost]]*100</f>
        <v>#DIV/0!</v>
      </c>
      <c r="L668" s="2">
        <f>_xlfn.STDEV.P(Table112[[#This Row],[Estimated costs 1]:[Estimated costs 20]])</f>
        <v>0</v>
      </c>
      <c r="M668" s="2" t="e">
        <f>Table112[[#This Row],[Dev]]/Table112[[#This Row],[Mean]]*100</f>
        <v>#DIV/0!</v>
      </c>
      <c r="N668" s="2">
        <f>Table112[[#This Row],[Estimated costs 1]]-Table112[[#This Row],[Actual cost]]</f>
        <v>0</v>
      </c>
      <c r="O668" s="2" t="e">
        <f>Table112[[#This Row],[Diff 1]]/Table112[[#This Row],[Actual cost]]*100</f>
        <v>#DIV/0!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</row>
    <row r="669" spans="1:35" hidden="1" x14ac:dyDescent="0.3">
      <c r="A669" t="s">
        <v>693</v>
      </c>
      <c r="B669">
        <v>667</v>
      </c>
      <c r="C669" t="str">
        <f>LEFT(Table112[[#This Row],[Contingency id]])</f>
        <v>C</v>
      </c>
      <c r="D669" s="1">
        <v>0</v>
      </c>
      <c r="E669">
        <v>1</v>
      </c>
      <c r="F669">
        <v>94</v>
      </c>
      <c r="G669">
        <v>72</v>
      </c>
      <c r="H669">
        <v>94</v>
      </c>
      <c r="I669" s="2"/>
      <c r="J669" s="2">
        <f>AVERAGE(Table112[[#This Row],[Estimated costs 1]:[Estimated costs 20]])</f>
        <v>0</v>
      </c>
      <c r="K669" s="2" t="e">
        <f>(Table112[[#This Row],[Mean]]-Table112[[#This Row],[Actual cost]])/Table112[[#This Row],[Actual cost]]*100</f>
        <v>#DIV/0!</v>
      </c>
      <c r="L669" s="2">
        <f>_xlfn.STDEV.P(Table112[[#This Row],[Estimated costs 1]:[Estimated costs 20]])</f>
        <v>0</v>
      </c>
      <c r="M669" s="2" t="e">
        <f>Table112[[#This Row],[Dev]]/Table112[[#This Row],[Mean]]*100</f>
        <v>#DIV/0!</v>
      </c>
      <c r="N669" s="2">
        <f>Table112[[#This Row],[Estimated costs 1]]-Table112[[#This Row],[Actual cost]]</f>
        <v>0</v>
      </c>
      <c r="O669" s="2" t="e">
        <f>Table112[[#This Row],[Diff 1]]/Table112[[#This Row],[Actual cost]]*100</f>
        <v>#DIV/0!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</row>
    <row r="670" spans="1:35" hidden="1" x14ac:dyDescent="0.3">
      <c r="A670" t="s">
        <v>694</v>
      </c>
      <c r="B670">
        <v>668</v>
      </c>
      <c r="C670" t="str">
        <f>LEFT(Table112[[#This Row],[Contingency id]])</f>
        <v>C</v>
      </c>
      <c r="D670" s="1">
        <v>0</v>
      </c>
      <c r="E670">
        <v>1</v>
      </c>
      <c r="F670">
        <v>91</v>
      </c>
      <c r="G670">
        <v>63</v>
      </c>
      <c r="H670">
        <v>91</v>
      </c>
      <c r="I670" s="2"/>
      <c r="J670" s="2">
        <f>AVERAGE(Table112[[#This Row],[Estimated costs 1]:[Estimated costs 20]])</f>
        <v>0</v>
      </c>
      <c r="K670" s="2" t="e">
        <f>(Table112[[#This Row],[Mean]]-Table112[[#This Row],[Actual cost]])/Table112[[#This Row],[Actual cost]]*100</f>
        <v>#DIV/0!</v>
      </c>
      <c r="L670" s="2">
        <f>_xlfn.STDEV.P(Table112[[#This Row],[Estimated costs 1]:[Estimated costs 20]])</f>
        <v>0</v>
      </c>
      <c r="M670" s="2" t="e">
        <f>Table112[[#This Row],[Dev]]/Table112[[#This Row],[Mean]]*100</f>
        <v>#DIV/0!</v>
      </c>
      <c r="N670" s="2">
        <f>Table112[[#This Row],[Estimated costs 1]]-Table112[[#This Row],[Actual cost]]</f>
        <v>0</v>
      </c>
      <c r="O670" s="2" t="e">
        <f>Table112[[#This Row],[Diff 1]]/Table112[[#This Row],[Actual cost]]*100</f>
        <v>#DIV/0!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</row>
    <row r="671" spans="1:35" hidden="1" x14ac:dyDescent="0.3">
      <c r="A671" t="s">
        <v>695</v>
      </c>
      <c r="B671">
        <v>669</v>
      </c>
      <c r="C671" t="str">
        <f>LEFT(Table112[[#This Row],[Contingency id]])</f>
        <v>C</v>
      </c>
      <c r="D671" s="1">
        <v>0</v>
      </c>
      <c r="E671">
        <v>1</v>
      </c>
      <c r="F671">
        <v>94</v>
      </c>
      <c r="G671">
        <v>60</v>
      </c>
      <c r="H671">
        <v>94</v>
      </c>
      <c r="I671" s="2"/>
      <c r="J671" s="2">
        <f>AVERAGE(Table112[[#This Row],[Estimated costs 1]:[Estimated costs 20]])</f>
        <v>0</v>
      </c>
      <c r="K671" s="2" t="e">
        <f>(Table112[[#This Row],[Mean]]-Table112[[#This Row],[Actual cost]])/Table112[[#This Row],[Actual cost]]*100</f>
        <v>#DIV/0!</v>
      </c>
      <c r="L671" s="2">
        <f>_xlfn.STDEV.P(Table112[[#This Row],[Estimated costs 1]:[Estimated costs 20]])</f>
        <v>0</v>
      </c>
      <c r="M671" s="2" t="e">
        <f>Table112[[#This Row],[Dev]]/Table112[[#This Row],[Mean]]*100</f>
        <v>#DIV/0!</v>
      </c>
      <c r="N671" s="2">
        <f>Table112[[#This Row],[Estimated costs 1]]-Table112[[#This Row],[Actual cost]]</f>
        <v>0</v>
      </c>
      <c r="O671" s="2" t="e">
        <f>Table112[[#This Row],[Diff 1]]/Table112[[#This Row],[Actual cost]]*100</f>
        <v>#DIV/0!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</row>
    <row r="672" spans="1:35" hidden="1" x14ac:dyDescent="0.3">
      <c r="A672" t="s">
        <v>696</v>
      </c>
      <c r="B672">
        <v>670</v>
      </c>
      <c r="C672" t="str">
        <f>LEFT(Table112[[#This Row],[Contingency id]])</f>
        <v>C</v>
      </c>
      <c r="D672" s="1">
        <v>0</v>
      </c>
      <c r="E672">
        <v>1</v>
      </c>
      <c r="F672">
        <v>91</v>
      </c>
      <c r="G672">
        <v>59</v>
      </c>
      <c r="H672">
        <v>91</v>
      </c>
      <c r="I672" s="2"/>
      <c r="J672" s="2">
        <f>AVERAGE(Table112[[#This Row],[Estimated costs 1]:[Estimated costs 20]])</f>
        <v>0</v>
      </c>
      <c r="K672" s="2" t="e">
        <f>(Table112[[#This Row],[Mean]]-Table112[[#This Row],[Actual cost]])/Table112[[#This Row],[Actual cost]]*100</f>
        <v>#DIV/0!</v>
      </c>
      <c r="L672" s="2">
        <f>_xlfn.STDEV.P(Table112[[#This Row],[Estimated costs 1]:[Estimated costs 20]])</f>
        <v>0</v>
      </c>
      <c r="M672" s="2" t="e">
        <f>Table112[[#This Row],[Dev]]/Table112[[#This Row],[Mean]]*100</f>
        <v>#DIV/0!</v>
      </c>
      <c r="N672" s="2">
        <f>Table112[[#This Row],[Estimated costs 1]]-Table112[[#This Row],[Actual cost]]</f>
        <v>0</v>
      </c>
      <c r="O672" s="2" t="e">
        <f>Table112[[#This Row],[Diff 1]]/Table112[[#This Row],[Actual cost]]*100</f>
        <v>#DIV/0!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</row>
    <row r="673" spans="1:35" hidden="1" x14ac:dyDescent="0.3">
      <c r="A673" t="s">
        <v>697</v>
      </c>
      <c r="B673">
        <v>671</v>
      </c>
      <c r="C673" t="str">
        <f>LEFT(Table112[[#This Row],[Contingency id]])</f>
        <v>C</v>
      </c>
      <c r="D673" s="1">
        <v>0</v>
      </c>
      <c r="E673">
        <v>1</v>
      </c>
      <c r="F673">
        <v>94</v>
      </c>
      <c r="G673">
        <v>64</v>
      </c>
      <c r="H673">
        <v>94</v>
      </c>
      <c r="I673" s="2"/>
      <c r="J673" s="2">
        <f>AVERAGE(Table112[[#This Row],[Estimated costs 1]:[Estimated costs 20]])</f>
        <v>0</v>
      </c>
      <c r="K673" s="2" t="e">
        <f>(Table112[[#This Row],[Mean]]-Table112[[#This Row],[Actual cost]])/Table112[[#This Row],[Actual cost]]*100</f>
        <v>#DIV/0!</v>
      </c>
      <c r="L673" s="2">
        <f>_xlfn.STDEV.P(Table112[[#This Row],[Estimated costs 1]:[Estimated costs 20]])</f>
        <v>0</v>
      </c>
      <c r="M673" s="2" t="e">
        <f>Table112[[#This Row],[Dev]]/Table112[[#This Row],[Mean]]*100</f>
        <v>#DIV/0!</v>
      </c>
      <c r="N673" s="2">
        <f>Table112[[#This Row],[Estimated costs 1]]-Table112[[#This Row],[Actual cost]]</f>
        <v>0</v>
      </c>
      <c r="O673" s="2" t="e">
        <f>Table112[[#This Row],[Diff 1]]/Table112[[#This Row],[Actual cost]]*100</f>
        <v>#DIV/0!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</row>
    <row r="674" spans="1:35" hidden="1" x14ac:dyDescent="0.3">
      <c r="A674" t="s">
        <v>698</v>
      </c>
      <c r="B674">
        <v>672</v>
      </c>
      <c r="C674" t="str">
        <f>LEFT(Table112[[#This Row],[Contingency id]])</f>
        <v>C</v>
      </c>
      <c r="D674" s="1">
        <v>0</v>
      </c>
      <c r="E674">
        <v>1</v>
      </c>
      <c r="F674">
        <v>131</v>
      </c>
      <c r="G674">
        <v>85</v>
      </c>
      <c r="H674">
        <v>131</v>
      </c>
      <c r="I674" s="2"/>
      <c r="J674" s="2">
        <f>AVERAGE(Table112[[#This Row],[Estimated costs 1]:[Estimated costs 20]])</f>
        <v>0</v>
      </c>
      <c r="K674" s="2" t="e">
        <f>(Table112[[#This Row],[Mean]]-Table112[[#This Row],[Actual cost]])/Table112[[#This Row],[Actual cost]]*100</f>
        <v>#DIV/0!</v>
      </c>
      <c r="L674" s="2">
        <f>_xlfn.STDEV.P(Table112[[#This Row],[Estimated costs 1]:[Estimated costs 20]])</f>
        <v>0</v>
      </c>
      <c r="M674" s="2" t="e">
        <f>Table112[[#This Row],[Dev]]/Table112[[#This Row],[Mean]]*100</f>
        <v>#DIV/0!</v>
      </c>
      <c r="N674" s="2">
        <f>Table112[[#This Row],[Estimated costs 1]]-Table112[[#This Row],[Actual cost]]</f>
        <v>0</v>
      </c>
      <c r="O674" s="2" t="e">
        <f>Table112[[#This Row],[Diff 1]]/Table112[[#This Row],[Actual cost]]*100</f>
        <v>#DIV/0!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</row>
    <row r="675" spans="1:35" hidden="1" x14ac:dyDescent="0.3">
      <c r="A675" t="s">
        <v>699</v>
      </c>
      <c r="B675">
        <v>673</v>
      </c>
      <c r="C675" t="str">
        <f>LEFT(Table112[[#This Row],[Contingency id]])</f>
        <v>C</v>
      </c>
      <c r="D675" s="1">
        <v>0</v>
      </c>
      <c r="E675">
        <v>1</v>
      </c>
      <c r="F675">
        <v>131</v>
      </c>
      <c r="G675">
        <v>76</v>
      </c>
      <c r="H675">
        <v>131</v>
      </c>
      <c r="I675" s="2"/>
      <c r="J675" s="2">
        <f>AVERAGE(Table112[[#This Row],[Estimated costs 1]:[Estimated costs 20]])</f>
        <v>0</v>
      </c>
      <c r="K675" s="2" t="e">
        <f>(Table112[[#This Row],[Mean]]-Table112[[#This Row],[Actual cost]])/Table112[[#This Row],[Actual cost]]*100</f>
        <v>#DIV/0!</v>
      </c>
      <c r="L675" s="2">
        <f>_xlfn.STDEV.P(Table112[[#This Row],[Estimated costs 1]:[Estimated costs 20]])</f>
        <v>0</v>
      </c>
      <c r="M675" s="2" t="e">
        <f>Table112[[#This Row],[Dev]]/Table112[[#This Row],[Mean]]*100</f>
        <v>#DIV/0!</v>
      </c>
      <c r="N675" s="2">
        <f>Table112[[#This Row],[Estimated costs 1]]-Table112[[#This Row],[Actual cost]]</f>
        <v>0</v>
      </c>
      <c r="O675" s="2" t="e">
        <f>Table112[[#This Row],[Diff 1]]/Table112[[#This Row],[Actual cost]]*100</f>
        <v>#DIV/0!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</row>
    <row r="676" spans="1:35" hidden="1" x14ac:dyDescent="0.3">
      <c r="A676" t="s">
        <v>700</v>
      </c>
      <c r="B676">
        <v>674</v>
      </c>
      <c r="C676" t="str">
        <f>LEFT(Table112[[#This Row],[Contingency id]])</f>
        <v>C</v>
      </c>
      <c r="D676" s="1">
        <v>0</v>
      </c>
      <c r="E676">
        <v>1</v>
      </c>
      <c r="F676">
        <v>160</v>
      </c>
      <c r="G676">
        <v>91</v>
      </c>
      <c r="H676">
        <v>160</v>
      </c>
      <c r="I676" s="2"/>
      <c r="J676" s="2">
        <f>AVERAGE(Table112[[#This Row],[Estimated costs 1]:[Estimated costs 20]])</f>
        <v>0</v>
      </c>
      <c r="K676" s="2" t="e">
        <f>(Table112[[#This Row],[Mean]]-Table112[[#This Row],[Actual cost]])/Table112[[#This Row],[Actual cost]]*100</f>
        <v>#DIV/0!</v>
      </c>
      <c r="L676" s="2">
        <f>_xlfn.STDEV.P(Table112[[#This Row],[Estimated costs 1]:[Estimated costs 20]])</f>
        <v>0</v>
      </c>
      <c r="M676" s="2" t="e">
        <f>Table112[[#This Row],[Dev]]/Table112[[#This Row],[Mean]]*100</f>
        <v>#DIV/0!</v>
      </c>
      <c r="N676" s="2">
        <f>Table112[[#This Row],[Estimated costs 1]]-Table112[[#This Row],[Actual cost]]</f>
        <v>0</v>
      </c>
      <c r="O676" s="2" t="e">
        <f>Table112[[#This Row],[Diff 1]]/Table112[[#This Row],[Actual cost]]*100</f>
        <v>#DIV/0!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</row>
    <row r="677" spans="1:35" hidden="1" x14ac:dyDescent="0.3">
      <c r="A677" t="s">
        <v>701</v>
      </c>
      <c r="B677">
        <v>675</v>
      </c>
      <c r="C677" t="str">
        <f>LEFT(Table112[[#This Row],[Contingency id]])</f>
        <v>C</v>
      </c>
      <c r="D677" s="1">
        <v>0</v>
      </c>
      <c r="E677">
        <v>1</v>
      </c>
      <c r="F677">
        <v>131</v>
      </c>
      <c r="G677">
        <v>77</v>
      </c>
      <c r="H677">
        <v>131</v>
      </c>
      <c r="I677" s="2"/>
      <c r="J677" s="2">
        <f>AVERAGE(Table112[[#This Row],[Estimated costs 1]:[Estimated costs 20]])</f>
        <v>0</v>
      </c>
      <c r="K677" s="2" t="e">
        <f>(Table112[[#This Row],[Mean]]-Table112[[#This Row],[Actual cost]])/Table112[[#This Row],[Actual cost]]*100</f>
        <v>#DIV/0!</v>
      </c>
      <c r="L677" s="2">
        <f>_xlfn.STDEV.P(Table112[[#This Row],[Estimated costs 1]:[Estimated costs 20]])</f>
        <v>0</v>
      </c>
      <c r="M677" s="2" t="e">
        <f>Table112[[#This Row],[Dev]]/Table112[[#This Row],[Mean]]*100</f>
        <v>#DIV/0!</v>
      </c>
      <c r="N677" s="2">
        <f>Table112[[#This Row],[Estimated costs 1]]-Table112[[#This Row],[Actual cost]]</f>
        <v>0</v>
      </c>
      <c r="O677" s="2" t="e">
        <f>Table112[[#This Row],[Diff 1]]/Table112[[#This Row],[Actual cost]]*100</f>
        <v>#DIV/0!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</row>
    <row r="678" spans="1:35" hidden="1" x14ac:dyDescent="0.3">
      <c r="A678" t="s">
        <v>702</v>
      </c>
      <c r="B678">
        <v>676</v>
      </c>
      <c r="C678" t="str">
        <f>LEFT(Table112[[#This Row],[Contingency id]])</f>
        <v>C</v>
      </c>
      <c r="D678" s="1">
        <v>0</v>
      </c>
      <c r="E678">
        <v>1</v>
      </c>
      <c r="F678">
        <v>131</v>
      </c>
      <c r="G678">
        <v>87</v>
      </c>
      <c r="H678">
        <v>131</v>
      </c>
      <c r="I678" s="2"/>
      <c r="J678" s="2">
        <f>AVERAGE(Table112[[#This Row],[Estimated costs 1]:[Estimated costs 20]])</f>
        <v>0</v>
      </c>
      <c r="K678" s="2" t="e">
        <f>(Table112[[#This Row],[Mean]]-Table112[[#This Row],[Actual cost]])/Table112[[#This Row],[Actual cost]]*100</f>
        <v>#DIV/0!</v>
      </c>
      <c r="L678" s="2">
        <f>_xlfn.STDEV.P(Table112[[#This Row],[Estimated costs 1]:[Estimated costs 20]])</f>
        <v>0</v>
      </c>
      <c r="M678" s="2" t="e">
        <f>Table112[[#This Row],[Dev]]/Table112[[#This Row],[Mean]]*100</f>
        <v>#DIV/0!</v>
      </c>
      <c r="N678" s="2">
        <f>Table112[[#This Row],[Estimated costs 1]]-Table112[[#This Row],[Actual cost]]</f>
        <v>0</v>
      </c>
      <c r="O678" s="2" t="e">
        <f>Table112[[#This Row],[Diff 1]]/Table112[[#This Row],[Actual cost]]*100</f>
        <v>#DIV/0!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</row>
    <row r="679" spans="1:35" hidden="1" x14ac:dyDescent="0.3">
      <c r="A679" t="s">
        <v>703</v>
      </c>
      <c r="B679">
        <v>677</v>
      </c>
      <c r="C679" t="str">
        <f>LEFT(Table112[[#This Row],[Contingency id]])</f>
        <v>C</v>
      </c>
      <c r="D679" s="1">
        <v>0</v>
      </c>
      <c r="E679">
        <v>1</v>
      </c>
      <c r="F679">
        <v>131</v>
      </c>
      <c r="G679">
        <v>81</v>
      </c>
      <c r="H679">
        <v>131</v>
      </c>
      <c r="I679" s="2"/>
      <c r="J679" s="2">
        <f>AVERAGE(Table112[[#This Row],[Estimated costs 1]:[Estimated costs 20]])</f>
        <v>0</v>
      </c>
      <c r="K679" s="2" t="e">
        <f>(Table112[[#This Row],[Mean]]-Table112[[#This Row],[Actual cost]])/Table112[[#This Row],[Actual cost]]*100</f>
        <v>#DIV/0!</v>
      </c>
      <c r="L679" s="2">
        <f>_xlfn.STDEV.P(Table112[[#This Row],[Estimated costs 1]:[Estimated costs 20]])</f>
        <v>0</v>
      </c>
      <c r="M679" s="2" t="e">
        <f>Table112[[#This Row],[Dev]]/Table112[[#This Row],[Mean]]*100</f>
        <v>#DIV/0!</v>
      </c>
      <c r="N679" s="2">
        <f>Table112[[#This Row],[Estimated costs 1]]-Table112[[#This Row],[Actual cost]]</f>
        <v>0</v>
      </c>
      <c r="O679" s="2" t="e">
        <f>Table112[[#This Row],[Diff 1]]/Table112[[#This Row],[Actual cost]]*100</f>
        <v>#DIV/0!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</row>
    <row r="680" spans="1:35" hidden="1" x14ac:dyDescent="0.3">
      <c r="A680" t="s">
        <v>704</v>
      </c>
      <c r="B680">
        <v>678</v>
      </c>
      <c r="C680" t="str">
        <f>LEFT(Table112[[#This Row],[Contingency id]])</f>
        <v>C</v>
      </c>
      <c r="D680" s="1">
        <v>0</v>
      </c>
      <c r="E680">
        <v>1</v>
      </c>
      <c r="F680">
        <v>131</v>
      </c>
      <c r="G680">
        <v>81</v>
      </c>
      <c r="H680">
        <v>131</v>
      </c>
      <c r="I680" s="2"/>
      <c r="J680" s="2">
        <f>AVERAGE(Table112[[#This Row],[Estimated costs 1]:[Estimated costs 20]])</f>
        <v>0</v>
      </c>
      <c r="K680" s="2" t="e">
        <f>(Table112[[#This Row],[Mean]]-Table112[[#This Row],[Actual cost]])/Table112[[#This Row],[Actual cost]]*100</f>
        <v>#DIV/0!</v>
      </c>
      <c r="L680" s="2">
        <f>_xlfn.STDEV.P(Table112[[#This Row],[Estimated costs 1]:[Estimated costs 20]])</f>
        <v>0</v>
      </c>
      <c r="M680" s="2" t="e">
        <f>Table112[[#This Row],[Dev]]/Table112[[#This Row],[Mean]]*100</f>
        <v>#DIV/0!</v>
      </c>
      <c r="N680" s="2">
        <f>Table112[[#This Row],[Estimated costs 1]]-Table112[[#This Row],[Actual cost]]</f>
        <v>0</v>
      </c>
      <c r="O680" s="2" t="e">
        <f>Table112[[#This Row],[Diff 1]]/Table112[[#This Row],[Actual cost]]*100</f>
        <v>#DIV/0!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</row>
    <row r="681" spans="1:35" hidden="1" x14ac:dyDescent="0.3">
      <c r="A681" t="s">
        <v>705</v>
      </c>
      <c r="B681">
        <v>679</v>
      </c>
      <c r="C681" t="str">
        <f>LEFT(Table112[[#This Row],[Contingency id]])</f>
        <v>C</v>
      </c>
      <c r="D681" s="1">
        <v>0</v>
      </c>
      <c r="E681">
        <v>1</v>
      </c>
      <c r="F681">
        <v>160</v>
      </c>
      <c r="G681">
        <v>92</v>
      </c>
      <c r="H681">
        <v>160</v>
      </c>
      <c r="I681" s="2"/>
      <c r="J681" s="2">
        <f>AVERAGE(Table112[[#This Row],[Estimated costs 1]:[Estimated costs 20]])</f>
        <v>0</v>
      </c>
      <c r="K681" s="2" t="e">
        <f>(Table112[[#This Row],[Mean]]-Table112[[#This Row],[Actual cost]])/Table112[[#This Row],[Actual cost]]*100</f>
        <v>#DIV/0!</v>
      </c>
      <c r="L681" s="2">
        <f>_xlfn.STDEV.P(Table112[[#This Row],[Estimated costs 1]:[Estimated costs 20]])</f>
        <v>0</v>
      </c>
      <c r="M681" s="2" t="e">
        <f>Table112[[#This Row],[Dev]]/Table112[[#This Row],[Mean]]*100</f>
        <v>#DIV/0!</v>
      </c>
      <c r="N681" s="2">
        <f>Table112[[#This Row],[Estimated costs 1]]-Table112[[#This Row],[Actual cost]]</f>
        <v>0</v>
      </c>
      <c r="O681" s="2" t="e">
        <f>Table112[[#This Row],[Diff 1]]/Table112[[#This Row],[Actual cost]]*100</f>
        <v>#DIV/0!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</row>
    <row r="682" spans="1:35" hidden="1" x14ac:dyDescent="0.3">
      <c r="A682" t="s">
        <v>706</v>
      </c>
      <c r="B682">
        <v>680</v>
      </c>
      <c r="C682" t="str">
        <f>LEFT(Table112[[#This Row],[Contingency id]])</f>
        <v>C</v>
      </c>
      <c r="D682" s="1">
        <v>0</v>
      </c>
      <c r="E682">
        <v>1</v>
      </c>
      <c r="F682">
        <v>130</v>
      </c>
      <c r="G682">
        <v>85</v>
      </c>
      <c r="H682">
        <v>130</v>
      </c>
      <c r="I682" s="2"/>
      <c r="J682" s="2">
        <f>AVERAGE(Table112[[#This Row],[Estimated costs 1]:[Estimated costs 20]])</f>
        <v>0</v>
      </c>
      <c r="K682" s="2" t="e">
        <f>(Table112[[#This Row],[Mean]]-Table112[[#This Row],[Actual cost]])/Table112[[#This Row],[Actual cost]]*100</f>
        <v>#DIV/0!</v>
      </c>
      <c r="L682" s="2">
        <f>_xlfn.STDEV.P(Table112[[#This Row],[Estimated costs 1]:[Estimated costs 20]])</f>
        <v>0</v>
      </c>
      <c r="M682" s="2" t="e">
        <f>Table112[[#This Row],[Dev]]/Table112[[#This Row],[Mean]]*100</f>
        <v>#DIV/0!</v>
      </c>
      <c r="N682" s="2">
        <f>Table112[[#This Row],[Estimated costs 1]]-Table112[[#This Row],[Actual cost]]</f>
        <v>0</v>
      </c>
      <c r="O682" s="2" t="e">
        <f>Table112[[#This Row],[Diff 1]]/Table112[[#This Row],[Actual cost]]*100</f>
        <v>#DIV/0!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</row>
    <row r="683" spans="1:35" hidden="1" x14ac:dyDescent="0.3">
      <c r="A683" t="s">
        <v>707</v>
      </c>
      <c r="B683">
        <v>681</v>
      </c>
      <c r="C683" t="str">
        <f>LEFT(Table112[[#This Row],[Contingency id]])</f>
        <v>C</v>
      </c>
      <c r="D683" s="1">
        <v>0</v>
      </c>
      <c r="E683">
        <v>1</v>
      </c>
      <c r="F683">
        <v>130</v>
      </c>
      <c r="G683">
        <v>73</v>
      </c>
      <c r="H683">
        <v>130</v>
      </c>
      <c r="I683" s="2"/>
      <c r="J683" s="2">
        <f>AVERAGE(Table112[[#This Row],[Estimated costs 1]:[Estimated costs 20]])</f>
        <v>0</v>
      </c>
      <c r="K683" s="2" t="e">
        <f>(Table112[[#This Row],[Mean]]-Table112[[#This Row],[Actual cost]])/Table112[[#This Row],[Actual cost]]*100</f>
        <v>#DIV/0!</v>
      </c>
      <c r="L683" s="2">
        <f>_xlfn.STDEV.P(Table112[[#This Row],[Estimated costs 1]:[Estimated costs 20]])</f>
        <v>0</v>
      </c>
      <c r="M683" s="2" t="e">
        <f>Table112[[#This Row],[Dev]]/Table112[[#This Row],[Mean]]*100</f>
        <v>#DIV/0!</v>
      </c>
      <c r="N683" s="2">
        <f>Table112[[#This Row],[Estimated costs 1]]-Table112[[#This Row],[Actual cost]]</f>
        <v>0</v>
      </c>
      <c r="O683" s="2" t="e">
        <f>Table112[[#This Row],[Diff 1]]/Table112[[#This Row],[Actual cost]]*100</f>
        <v>#DIV/0!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</row>
    <row r="684" spans="1:35" hidden="1" x14ac:dyDescent="0.3">
      <c r="A684" t="s">
        <v>708</v>
      </c>
      <c r="B684">
        <v>682</v>
      </c>
      <c r="C684" t="str">
        <f>LEFT(Table112[[#This Row],[Contingency id]])</f>
        <v>C</v>
      </c>
      <c r="D684" s="1">
        <v>0</v>
      </c>
      <c r="E684">
        <v>1</v>
      </c>
      <c r="F684">
        <v>160</v>
      </c>
      <c r="G684">
        <v>91</v>
      </c>
      <c r="H684">
        <v>160</v>
      </c>
      <c r="I684" s="2"/>
      <c r="J684" s="2">
        <f>AVERAGE(Table112[[#This Row],[Estimated costs 1]:[Estimated costs 20]])</f>
        <v>0</v>
      </c>
      <c r="K684" s="2" t="e">
        <f>(Table112[[#This Row],[Mean]]-Table112[[#This Row],[Actual cost]])/Table112[[#This Row],[Actual cost]]*100</f>
        <v>#DIV/0!</v>
      </c>
      <c r="L684" s="2">
        <f>_xlfn.STDEV.P(Table112[[#This Row],[Estimated costs 1]:[Estimated costs 20]])</f>
        <v>0</v>
      </c>
      <c r="M684" s="2" t="e">
        <f>Table112[[#This Row],[Dev]]/Table112[[#This Row],[Mean]]*100</f>
        <v>#DIV/0!</v>
      </c>
      <c r="N684" s="2">
        <f>Table112[[#This Row],[Estimated costs 1]]-Table112[[#This Row],[Actual cost]]</f>
        <v>0</v>
      </c>
      <c r="O684" s="2" t="e">
        <f>Table112[[#This Row],[Diff 1]]/Table112[[#This Row],[Actual cost]]*100</f>
        <v>#DIV/0!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</row>
    <row r="685" spans="1:35" hidden="1" x14ac:dyDescent="0.3">
      <c r="A685" t="s">
        <v>709</v>
      </c>
      <c r="B685">
        <v>683</v>
      </c>
      <c r="C685" t="str">
        <f>LEFT(Table112[[#This Row],[Contingency id]])</f>
        <v>C</v>
      </c>
      <c r="D685" s="1">
        <v>0</v>
      </c>
      <c r="E685">
        <v>1</v>
      </c>
      <c r="F685">
        <v>131</v>
      </c>
      <c r="G685">
        <v>77</v>
      </c>
      <c r="H685">
        <v>131</v>
      </c>
      <c r="I685" s="2"/>
      <c r="J685" s="2">
        <f>AVERAGE(Table112[[#This Row],[Estimated costs 1]:[Estimated costs 20]])</f>
        <v>0</v>
      </c>
      <c r="K685" s="2" t="e">
        <f>(Table112[[#This Row],[Mean]]-Table112[[#This Row],[Actual cost]])/Table112[[#This Row],[Actual cost]]*100</f>
        <v>#DIV/0!</v>
      </c>
      <c r="L685" s="2">
        <f>_xlfn.STDEV.P(Table112[[#This Row],[Estimated costs 1]:[Estimated costs 20]])</f>
        <v>0</v>
      </c>
      <c r="M685" s="2" t="e">
        <f>Table112[[#This Row],[Dev]]/Table112[[#This Row],[Mean]]*100</f>
        <v>#DIV/0!</v>
      </c>
      <c r="N685" s="2">
        <f>Table112[[#This Row],[Estimated costs 1]]-Table112[[#This Row],[Actual cost]]</f>
        <v>0</v>
      </c>
      <c r="O685" s="2" t="e">
        <f>Table112[[#This Row],[Diff 1]]/Table112[[#This Row],[Actual cost]]*100</f>
        <v>#DIV/0!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</row>
    <row r="686" spans="1:35" hidden="1" x14ac:dyDescent="0.3">
      <c r="A686" t="s">
        <v>710</v>
      </c>
      <c r="B686">
        <v>684</v>
      </c>
      <c r="C686" t="str">
        <f>LEFT(Table112[[#This Row],[Contingency id]])</f>
        <v>C</v>
      </c>
      <c r="D686" s="1">
        <v>0</v>
      </c>
      <c r="E686">
        <v>1</v>
      </c>
      <c r="F686">
        <v>131</v>
      </c>
      <c r="G686">
        <v>78</v>
      </c>
      <c r="H686">
        <v>131</v>
      </c>
      <c r="I686" s="2"/>
      <c r="J686" s="2">
        <f>AVERAGE(Table112[[#This Row],[Estimated costs 1]:[Estimated costs 20]])</f>
        <v>0</v>
      </c>
      <c r="K686" s="2" t="e">
        <f>(Table112[[#This Row],[Mean]]-Table112[[#This Row],[Actual cost]])/Table112[[#This Row],[Actual cost]]*100</f>
        <v>#DIV/0!</v>
      </c>
      <c r="L686" s="2">
        <f>_xlfn.STDEV.P(Table112[[#This Row],[Estimated costs 1]:[Estimated costs 20]])</f>
        <v>0</v>
      </c>
      <c r="M686" s="2" t="e">
        <f>Table112[[#This Row],[Dev]]/Table112[[#This Row],[Mean]]*100</f>
        <v>#DIV/0!</v>
      </c>
      <c r="N686" s="2">
        <f>Table112[[#This Row],[Estimated costs 1]]-Table112[[#This Row],[Actual cost]]</f>
        <v>0</v>
      </c>
      <c r="O686" s="2" t="e">
        <f>Table112[[#This Row],[Diff 1]]/Table112[[#This Row],[Actual cost]]*100</f>
        <v>#DIV/0!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</row>
    <row r="687" spans="1:35" hidden="1" x14ac:dyDescent="0.3">
      <c r="A687" t="s">
        <v>711</v>
      </c>
      <c r="B687">
        <v>685</v>
      </c>
      <c r="C687" t="str">
        <f>LEFT(Table112[[#This Row],[Contingency id]])</f>
        <v>C</v>
      </c>
      <c r="D687" s="1">
        <v>0</v>
      </c>
      <c r="E687">
        <v>1</v>
      </c>
      <c r="F687">
        <v>131</v>
      </c>
      <c r="G687">
        <v>77</v>
      </c>
      <c r="H687">
        <v>131</v>
      </c>
      <c r="I687" s="2"/>
      <c r="J687" s="2">
        <f>AVERAGE(Table112[[#This Row],[Estimated costs 1]:[Estimated costs 20]])</f>
        <v>0</v>
      </c>
      <c r="K687" s="2" t="e">
        <f>(Table112[[#This Row],[Mean]]-Table112[[#This Row],[Actual cost]])/Table112[[#This Row],[Actual cost]]*100</f>
        <v>#DIV/0!</v>
      </c>
      <c r="L687" s="2">
        <f>_xlfn.STDEV.P(Table112[[#This Row],[Estimated costs 1]:[Estimated costs 20]])</f>
        <v>0</v>
      </c>
      <c r="M687" s="2" t="e">
        <f>Table112[[#This Row],[Dev]]/Table112[[#This Row],[Mean]]*100</f>
        <v>#DIV/0!</v>
      </c>
      <c r="N687" s="2">
        <f>Table112[[#This Row],[Estimated costs 1]]-Table112[[#This Row],[Actual cost]]</f>
        <v>0</v>
      </c>
      <c r="O687" s="2" t="e">
        <f>Table112[[#This Row],[Diff 1]]/Table112[[#This Row],[Actual cost]]*100</f>
        <v>#DIV/0!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</row>
    <row r="688" spans="1:35" hidden="1" x14ac:dyDescent="0.3">
      <c r="A688" t="s">
        <v>712</v>
      </c>
      <c r="B688">
        <v>686</v>
      </c>
      <c r="C688" t="str">
        <f>LEFT(Table112[[#This Row],[Contingency id]])</f>
        <v>C</v>
      </c>
      <c r="D688" s="1">
        <v>0</v>
      </c>
      <c r="E688">
        <v>1</v>
      </c>
      <c r="F688">
        <v>130</v>
      </c>
      <c r="G688">
        <v>80</v>
      </c>
      <c r="H688">
        <v>130</v>
      </c>
      <c r="I688" s="2"/>
      <c r="J688" s="2">
        <f>AVERAGE(Table112[[#This Row],[Estimated costs 1]:[Estimated costs 20]])</f>
        <v>0</v>
      </c>
      <c r="K688" s="2" t="e">
        <f>(Table112[[#This Row],[Mean]]-Table112[[#This Row],[Actual cost]])/Table112[[#This Row],[Actual cost]]*100</f>
        <v>#DIV/0!</v>
      </c>
      <c r="L688" s="2">
        <f>_xlfn.STDEV.P(Table112[[#This Row],[Estimated costs 1]:[Estimated costs 20]])</f>
        <v>0</v>
      </c>
      <c r="M688" s="2" t="e">
        <f>Table112[[#This Row],[Dev]]/Table112[[#This Row],[Mean]]*100</f>
        <v>#DIV/0!</v>
      </c>
      <c r="N688" s="2">
        <f>Table112[[#This Row],[Estimated costs 1]]-Table112[[#This Row],[Actual cost]]</f>
        <v>0</v>
      </c>
      <c r="O688" s="2" t="e">
        <f>Table112[[#This Row],[Diff 1]]/Table112[[#This Row],[Actual cost]]*100</f>
        <v>#DIV/0!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</row>
    <row r="689" spans="1:35" hidden="1" x14ac:dyDescent="0.3">
      <c r="A689" t="s">
        <v>713</v>
      </c>
      <c r="B689">
        <v>687</v>
      </c>
      <c r="C689" t="str">
        <f>LEFT(Table112[[#This Row],[Contingency id]])</f>
        <v>C</v>
      </c>
      <c r="D689" s="1">
        <v>0</v>
      </c>
      <c r="E689">
        <v>1</v>
      </c>
      <c r="F689">
        <v>160</v>
      </c>
      <c r="G689">
        <v>92</v>
      </c>
      <c r="H689">
        <v>160</v>
      </c>
      <c r="I689" s="2"/>
      <c r="J689" s="2">
        <f>AVERAGE(Table112[[#This Row],[Estimated costs 1]:[Estimated costs 20]])</f>
        <v>0</v>
      </c>
      <c r="K689" s="2" t="e">
        <f>(Table112[[#This Row],[Mean]]-Table112[[#This Row],[Actual cost]])/Table112[[#This Row],[Actual cost]]*100</f>
        <v>#DIV/0!</v>
      </c>
      <c r="L689" s="2">
        <f>_xlfn.STDEV.P(Table112[[#This Row],[Estimated costs 1]:[Estimated costs 20]])</f>
        <v>0</v>
      </c>
      <c r="M689" s="2" t="e">
        <f>Table112[[#This Row],[Dev]]/Table112[[#This Row],[Mean]]*100</f>
        <v>#DIV/0!</v>
      </c>
      <c r="N689" s="2">
        <f>Table112[[#This Row],[Estimated costs 1]]-Table112[[#This Row],[Actual cost]]</f>
        <v>0</v>
      </c>
      <c r="O689" s="2" t="e">
        <f>Table112[[#This Row],[Diff 1]]/Table112[[#This Row],[Actual cost]]*100</f>
        <v>#DIV/0!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</row>
    <row r="690" spans="1:35" hidden="1" x14ac:dyDescent="0.3">
      <c r="A690" t="s">
        <v>714</v>
      </c>
      <c r="B690">
        <v>688</v>
      </c>
      <c r="C690" t="str">
        <f>LEFT(Table112[[#This Row],[Contingency id]])</f>
        <v>C</v>
      </c>
      <c r="D690" s="1">
        <v>0</v>
      </c>
      <c r="E690">
        <v>1</v>
      </c>
      <c r="F690">
        <v>148</v>
      </c>
      <c r="G690">
        <v>96</v>
      </c>
      <c r="H690">
        <v>148</v>
      </c>
      <c r="I690" s="2"/>
      <c r="J690" s="2">
        <f>AVERAGE(Table112[[#This Row],[Estimated costs 1]:[Estimated costs 20]])</f>
        <v>0</v>
      </c>
      <c r="K690" s="2" t="e">
        <f>(Table112[[#This Row],[Mean]]-Table112[[#This Row],[Actual cost]])/Table112[[#This Row],[Actual cost]]*100</f>
        <v>#DIV/0!</v>
      </c>
      <c r="L690" s="2">
        <f>_xlfn.STDEV.P(Table112[[#This Row],[Estimated costs 1]:[Estimated costs 20]])</f>
        <v>0</v>
      </c>
      <c r="M690" s="2" t="e">
        <f>Table112[[#This Row],[Dev]]/Table112[[#This Row],[Mean]]*100</f>
        <v>#DIV/0!</v>
      </c>
      <c r="N690" s="2">
        <f>Table112[[#This Row],[Estimated costs 1]]-Table112[[#This Row],[Actual cost]]</f>
        <v>0</v>
      </c>
      <c r="O690" s="2" t="e">
        <f>Table112[[#This Row],[Diff 1]]/Table112[[#This Row],[Actual cost]]*100</f>
        <v>#DIV/0!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</row>
    <row r="691" spans="1:35" hidden="1" x14ac:dyDescent="0.3">
      <c r="A691" t="s">
        <v>715</v>
      </c>
      <c r="B691">
        <v>689</v>
      </c>
      <c r="C691" t="str">
        <f>LEFT(Table112[[#This Row],[Contingency id]])</f>
        <v>C</v>
      </c>
      <c r="D691" s="1">
        <v>0</v>
      </c>
      <c r="E691">
        <v>1</v>
      </c>
      <c r="F691">
        <v>159</v>
      </c>
      <c r="G691">
        <v>92</v>
      </c>
      <c r="H691">
        <v>159</v>
      </c>
      <c r="I691" s="2"/>
      <c r="J691" s="2">
        <f>AVERAGE(Table112[[#This Row],[Estimated costs 1]:[Estimated costs 20]])</f>
        <v>0</v>
      </c>
      <c r="K691" s="2" t="e">
        <f>(Table112[[#This Row],[Mean]]-Table112[[#This Row],[Actual cost]])/Table112[[#This Row],[Actual cost]]*100</f>
        <v>#DIV/0!</v>
      </c>
      <c r="L691" s="2">
        <f>_xlfn.STDEV.P(Table112[[#This Row],[Estimated costs 1]:[Estimated costs 20]])</f>
        <v>0</v>
      </c>
      <c r="M691" s="2" t="e">
        <f>Table112[[#This Row],[Dev]]/Table112[[#This Row],[Mean]]*100</f>
        <v>#DIV/0!</v>
      </c>
      <c r="N691" s="2">
        <f>Table112[[#This Row],[Estimated costs 1]]-Table112[[#This Row],[Actual cost]]</f>
        <v>0</v>
      </c>
      <c r="O691" s="2" t="e">
        <f>Table112[[#This Row],[Diff 1]]/Table112[[#This Row],[Actual cost]]*100</f>
        <v>#DIV/0!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</row>
    <row r="692" spans="1:35" hidden="1" x14ac:dyDescent="0.3">
      <c r="A692" t="s">
        <v>716</v>
      </c>
      <c r="B692">
        <v>690</v>
      </c>
      <c r="C692" t="str">
        <f>LEFT(Table112[[#This Row],[Contingency id]])</f>
        <v>C</v>
      </c>
      <c r="D692" s="1">
        <v>0</v>
      </c>
      <c r="E692">
        <v>1</v>
      </c>
      <c r="F692">
        <v>159</v>
      </c>
      <c r="G692">
        <v>98</v>
      </c>
      <c r="H692">
        <v>159</v>
      </c>
      <c r="I692" s="2"/>
      <c r="J692" s="2">
        <f>AVERAGE(Table112[[#This Row],[Estimated costs 1]:[Estimated costs 20]])</f>
        <v>0</v>
      </c>
      <c r="K692" s="2" t="e">
        <f>(Table112[[#This Row],[Mean]]-Table112[[#This Row],[Actual cost]])/Table112[[#This Row],[Actual cost]]*100</f>
        <v>#DIV/0!</v>
      </c>
      <c r="L692" s="2">
        <f>_xlfn.STDEV.P(Table112[[#This Row],[Estimated costs 1]:[Estimated costs 20]])</f>
        <v>0</v>
      </c>
      <c r="M692" s="2" t="e">
        <f>Table112[[#This Row],[Dev]]/Table112[[#This Row],[Mean]]*100</f>
        <v>#DIV/0!</v>
      </c>
      <c r="N692" s="2">
        <f>Table112[[#This Row],[Estimated costs 1]]-Table112[[#This Row],[Actual cost]]</f>
        <v>0</v>
      </c>
      <c r="O692" s="2" t="e">
        <f>Table112[[#This Row],[Diff 1]]/Table112[[#This Row],[Actual cost]]*100</f>
        <v>#DIV/0!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</row>
    <row r="693" spans="1:35" hidden="1" x14ac:dyDescent="0.3">
      <c r="A693" t="s">
        <v>717</v>
      </c>
      <c r="B693">
        <v>691</v>
      </c>
      <c r="C693" t="str">
        <f>LEFT(Table112[[#This Row],[Contingency id]])</f>
        <v>C</v>
      </c>
      <c r="D693" s="1">
        <v>0</v>
      </c>
      <c r="E693">
        <v>1</v>
      </c>
      <c r="F693">
        <v>203</v>
      </c>
      <c r="G693">
        <v>104</v>
      </c>
      <c r="H693">
        <v>203</v>
      </c>
      <c r="I693" s="2"/>
      <c r="J693" s="2">
        <f>AVERAGE(Table112[[#This Row],[Estimated costs 1]:[Estimated costs 20]])</f>
        <v>0</v>
      </c>
      <c r="K693" s="2" t="e">
        <f>(Table112[[#This Row],[Mean]]-Table112[[#This Row],[Actual cost]])/Table112[[#This Row],[Actual cost]]*100</f>
        <v>#DIV/0!</v>
      </c>
      <c r="L693" s="2">
        <f>_xlfn.STDEV.P(Table112[[#This Row],[Estimated costs 1]:[Estimated costs 20]])</f>
        <v>0</v>
      </c>
      <c r="M693" s="2" t="e">
        <f>Table112[[#This Row],[Dev]]/Table112[[#This Row],[Mean]]*100</f>
        <v>#DIV/0!</v>
      </c>
      <c r="N693" s="2">
        <f>Table112[[#This Row],[Estimated costs 1]]-Table112[[#This Row],[Actual cost]]</f>
        <v>0</v>
      </c>
      <c r="O693" s="2" t="e">
        <f>Table112[[#This Row],[Diff 1]]/Table112[[#This Row],[Actual cost]]*100</f>
        <v>#DIV/0!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</row>
    <row r="694" spans="1:35" hidden="1" x14ac:dyDescent="0.3">
      <c r="A694" t="s">
        <v>718</v>
      </c>
      <c r="B694">
        <v>692</v>
      </c>
      <c r="C694" t="str">
        <f>LEFT(Table112[[#This Row],[Contingency id]])</f>
        <v>C</v>
      </c>
      <c r="D694" s="1">
        <v>0</v>
      </c>
      <c r="E694">
        <v>1</v>
      </c>
      <c r="F694">
        <v>148</v>
      </c>
      <c r="G694">
        <v>91</v>
      </c>
      <c r="H694">
        <v>148</v>
      </c>
      <c r="I694" s="2"/>
      <c r="J694" s="2">
        <f>AVERAGE(Table112[[#This Row],[Estimated costs 1]:[Estimated costs 20]])</f>
        <v>0</v>
      </c>
      <c r="K694" s="2" t="e">
        <f>(Table112[[#This Row],[Mean]]-Table112[[#This Row],[Actual cost]])/Table112[[#This Row],[Actual cost]]*100</f>
        <v>#DIV/0!</v>
      </c>
      <c r="L694" s="2">
        <f>_xlfn.STDEV.P(Table112[[#This Row],[Estimated costs 1]:[Estimated costs 20]])</f>
        <v>0</v>
      </c>
      <c r="M694" s="2" t="e">
        <f>Table112[[#This Row],[Dev]]/Table112[[#This Row],[Mean]]*100</f>
        <v>#DIV/0!</v>
      </c>
      <c r="N694" s="2">
        <f>Table112[[#This Row],[Estimated costs 1]]-Table112[[#This Row],[Actual cost]]</f>
        <v>0</v>
      </c>
      <c r="O694" s="2" t="e">
        <f>Table112[[#This Row],[Diff 1]]/Table112[[#This Row],[Actual cost]]*100</f>
        <v>#DIV/0!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</row>
    <row r="695" spans="1:35" hidden="1" x14ac:dyDescent="0.3">
      <c r="A695" t="s">
        <v>719</v>
      </c>
      <c r="B695">
        <v>693</v>
      </c>
      <c r="C695" t="str">
        <f>LEFT(Table112[[#This Row],[Contingency id]])</f>
        <v>C</v>
      </c>
      <c r="D695" s="1">
        <v>0</v>
      </c>
      <c r="E695">
        <v>1</v>
      </c>
      <c r="F695">
        <v>159</v>
      </c>
      <c r="G695">
        <v>93</v>
      </c>
      <c r="H695">
        <v>159</v>
      </c>
      <c r="I695" s="2"/>
      <c r="J695" s="2">
        <f>AVERAGE(Table112[[#This Row],[Estimated costs 1]:[Estimated costs 20]])</f>
        <v>0</v>
      </c>
      <c r="K695" s="2" t="e">
        <f>(Table112[[#This Row],[Mean]]-Table112[[#This Row],[Actual cost]])/Table112[[#This Row],[Actual cost]]*100</f>
        <v>#DIV/0!</v>
      </c>
      <c r="L695" s="2">
        <f>_xlfn.STDEV.P(Table112[[#This Row],[Estimated costs 1]:[Estimated costs 20]])</f>
        <v>0</v>
      </c>
      <c r="M695" s="2" t="e">
        <f>Table112[[#This Row],[Dev]]/Table112[[#This Row],[Mean]]*100</f>
        <v>#DIV/0!</v>
      </c>
      <c r="N695" s="2">
        <f>Table112[[#This Row],[Estimated costs 1]]-Table112[[#This Row],[Actual cost]]</f>
        <v>0</v>
      </c>
      <c r="O695" s="2" t="e">
        <f>Table112[[#This Row],[Diff 1]]/Table112[[#This Row],[Actual cost]]*100</f>
        <v>#DIV/0!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</row>
    <row r="696" spans="1:35" hidden="1" x14ac:dyDescent="0.3">
      <c r="A696" t="s">
        <v>720</v>
      </c>
      <c r="B696">
        <v>694</v>
      </c>
      <c r="C696" t="str">
        <f>LEFT(Table112[[#This Row],[Contingency id]])</f>
        <v>C</v>
      </c>
      <c r="D696" s="1">
        <v>0</v>
      </c>
      <c r="E696">
        <v>1</v>
      </c>
      <c r="F696">
        <v>148</v>
      </c>
      <c r="G696">
        <v>89</v>
      </c>
      <c r="H696">
        <v>148</v>
      </c>
      <c r="I696" s="2"/>
      <c r="J696" s="2">
        <f>AVERAGE(Table112[[#This Row],[Estimated costs 1]:[Estimated costs 20]])</f>
        <v>0</v>
      </c>
      <c r="K696" s="2" t="e">
        <f>(Table112[[#This Row],[Mean]]-Table112[[#This Row],[Actual cost]])/Table112[[#This Row],[Actual cost]]*100</f>
        <v>#DIV/0!</v>
      </c>
      <c r="L696" s="2">
        <f>_xlfn.STDEV.P(Table112[[#This Row],[Estimated costs 1]:[Estimated costs 20]])</f>
        <v>0</v>
      </c>
      <c r="M696" s="2" t="e">
        <f>Table112[[#This Row],[Dev]]/Table112[[#This Row],[Mean]]*100</f>
        <v>#DIV/0!</v>
      </c>
      <c r="N696" s="2">
        <f>Table112[[#This Row],[Estimated costs 1]]-Table112[[#This Row],[Actual cost]]</f>
        <v>0</v>
      </c>
      <c r="O696" s="2" t="e">
        <f>Table112[[#This Row],[Diff 1]]/Table112[[#This Row],[Actual cost]]*100</f>
        <v>#DIV/0!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</row>
    <row r="697" spans="1:35" hidden="1" x14ac:dyDescent="0.3">
      <c r="A697" t="s">
        <v>721</v>
      </c>
      <c r="B697">
        <v>695</v>
      </c>
      <c r="C697" t="str">
        <f>LEFT(Table112[[#This Row],[Contingency id]])</f>
        <v>C</v>
      </c>
      <c r="D697" s="1">
        <v>0</v>
      </c>
      <c r="E697">
        <v>1</v>
      </c>
      <c r="F697">
        <v>159</v>
      </c>
      <c r="G697">
        <v>92</v>
      </c>
      <c r="H697">
        <v>159</v>
      </c>
      <c r="I697" s="2"/>
      <c r="J697" s="2">
        <f>AVERAGE(Table112[[#This Row],[Estimated costs 1]:[Estimated costs 20]])</f>
        <v>0</v>
      </c>
      <c r="K697" s="2" t="e">
        <f>(Table112[[#This Row],[Mean]]-Table112[[#This Row],[Actual cost]])/Table112[[#This Row],[Actual cost]]*100</f>
        <v>#DIV/0!</v>
      </c>
      <c r="L697" s="2">
        <f>_xlfn.STDEV.P(Table112[[#This Row],[Estimated costs 1]:[Estimated costs 20]])</f>
        <v>0</v>
      </c>
      <c r="M697" s="2" t="e">
        <f>Table112[[#This Row],[Dev]]/Table112[[#This Row],[Mean]]*100</f>
        <v>#DIV/0!</v>
      </c>
      <c r="N697" s="2">
        <f>Table112[[#This Row],[Estimated costs 1]]-Table112[[#This Row],[Actual cost]]</f>
        <v>0</v>
      </c>
      <c r="O697" s="2" t="e">
        <f>Table112[[#This Row],[Diff 1]]/Table112[[#This Row],[Actual cost]]*100</f>
        <v>#DIV/0!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</row>
    <row r="698" spans="1:35" hidden="1" x14ac:dyDescent="0.3">
      <c r="A698" t="s">
        <v>722</v>
      </c>
      <c r="B698">
        <v>696</v>
      </c>
      <c r="C698" t="str">
        <f>LEFT(Table112[[#This Row],[Contingency id]])</f>
        <v>C</v>
      </c>
      <c r="D698" s="1">
        <v>0</v>
      </c>
      <c r="E698">
        <v>1</v>
      </c>
      <c r="F698">
        <v>203</v>
      </c>
      <c r="G698">
        <v>112</v>
      </c>
      <c r="H698">
        <v>203</v>
      </c>
      <c r="I698" s="2"/>
      <c r="J698" s="2">
        <f>AVERAGE(Table112[[#This Row],[Estimated costs 1]:[Estimated costs 20]])</f>
        <v>0</v>
      </c>
      <c r="K698" s="2" t="e">
        <f>(Table112[[#This Row],[Mean]]-Table112[[#This Row],[Actual cost]])/Table112[[#This Row],[Actual cost]]*100</f>
        <v>#DIV/0!</v>
      </c>
      <c r="L698" s="2">
        <f>_xlfn.STDEV.P(Table112[[#This Row],[Estimated costs 1]:[Estimated costs 20]])</f>
        <v>0</v>
      </c>
      <c r="M698" s="2" t="e">
        <f>Table112[[#This Row],[Dev]]/Table112[[#This Row],[Mean]]*100</f>
        <v>#DIV/0!</v>
      </c>
      <c r="N698" s="2">
        <f>Table112[[#This Row],[Estimated costs 1]]-Table112[[#This Row],[Actual cost]]</f>
        <v>0</v>
      </c>
      <c r="O698" s="2" t="e">
        <f>Table112[[#This Row],[Diff 1]]/Table112[[#This Row],[Actual cost]]*100</f>
        <v>#DIV/0!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</row>
    <row r="699" spans="1:35" hidden="1" x14ac:dyDescent="0.3">
      <c r="A699" t="s">
        <v>723</v>
      </c>
      <c r="B699">
        <v>697</v>
      </c>
      <c r="C699" t="str">
        <f>LEFT(Table112[[#This Row],[Contingency id]])</f>
        <v>C</v>
      </c>
      <c r="D699" s="1">
        <v>0</v>
      </c>
      <c r="E699">
        <v>1</v>
      </c>
      <c r="F699">
        <v>203</v>
      </c>
      <c r="G699">
        <v>106</v>
      </c>
      <c r="H699">
        <v>203</v>
      </c>
      <c r="I699" s="2"/>
      <c r="J699" s="2">
        <f>AVERAGE(Table112[[#This Row],[Estimated costs 1]:[Estimated costs 20]])</f>
        <v>0</v>
      </c>
      <c r="K699" s="2" t="e">
        <f>(Table112[[#This Row],[Mean]]-Table112[[#This Row],[Actual cost]])/Table112[[#This Row],[Actual cost]]*100</f>
        <v>#DIV/0!</v>
      </c>
      <c r="L699" s="2">
        <f>_xlfn.STDEV.P(Table112[[#This Row],[Estimated costs 1]:[Estimated costs 20]])</f>
        <v>0</v>
      </c>
      <c r="M699" s="2" t="e">
        <f>Table112[[#This Row],[Dev]]/Table112[[#This Row],[Mean]]*100</f>
        <v>#DIV/0!</v>
      </c>
      <c r="N699" s="2">
        <f>Table112[[#This Row],[Estimated costs 1]]-Table112[[#This Row],[Actual cost]]</f>
        <v>0</v>
      </c>
      <c r="O699" s="2" t="e">
        <f>Table112[[#This Row],[Diff 1]]/Table112[[#This Row],[Actual cost]]*100</f>
        <v>#DIV/0!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</row>
    <row r="700" spans="1:35" hidden="1" x14ac:dyDescent="0.3">
      <c r="A700" t="s">
        <v>724</v>
      </c>
      <c r="B700">
        <v>698</v>
      </c>
      <c r="C700" t="str">
        <f>LEFT(Table112[[#This Row],[Contingency id]])</f>
        <v>C</v>
      </c>
      <c r="D700" s="1">
        <v>0</v>
      </c>
      <c r="E700">
        <v>1</v>
      </c>
      <c r="F700">
        <v>203</v>
      </c>
      <c r="G700">
        <v>108</v>
      </c>
      <c r="H700">
        <v>203</v>
      </c>
      <c r="I700" s="2"/>
      <c r="J700" s="2">
        <f>AVERAGE(Table112[[#This Row],[Estimated costs 1]:[Estimated costs 20]])</f>
        <v>0</v>
      </c>
      <c r="K700" s="2" t="e">
        <f>(Table112[[#This Row],[Mean]]-Table112[[#This Row],[Actual cost]])/Table112[[#This Row],[Actual cost]]*100</f>
        <v>#DIV/0!</v>
      </c>
      <c r="L700" s="2">
        <f>_xlfn.STDEV.P(Table112[[#This Row],[Estimated costs 1]:[Estimated costs 20]])</f>
        <v>0</v>
      </c>
      <c r="M700" s="2" t="e">
        <f>Table112[[#This Row],[Dev]]/Table112[[#This Row],[Mean]]*100</f>
        <v>#DIV/0!</v>
      </c>
      <c r="N700" s="2">
        <f>Table112[[#This Row],[Estimated costs 1]]-Table112[[#This Row],[Actual cost]]</f>
        <v>0</v>
      </c>
      <c r="O700" s="2" t="e">
        <f>Table112[[#This Row],[Diff 1]]/Table112[[#This Row],[Actual cost]]*100</f>
        <v>#DIV/0!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</row>
    <row r="701" spans="1:35" hidden="1" x14ac:dyDescent="0.3">
      <c r="A701" t="s">
        <v>725</v>
      </c>
      <c r="B701">
        <v>699</v>
      </c>
      <c r="C701" t="str">
        <f>LEFT(Table112[[#This Row],[Contingency id]])</f>
        <v>C</v>
      </c>
      <c r="D701" s="1">
        <v>0</v>
      </c>
      <c r="E701">
        <v>1</v>
      </c>
      <c r="F701">
        <v>168</v>
      </c>
      <c r="G701">
        <v>95</v>
      </c>
      <c r="H701">
        <v>168</v>
      </c>
      <c r="I701" s="2"/>
      <c r="J701" s="2">
        <f>AVERAGE(Table112[[#This Row],[Estimated costs 1]:[Estimated costs 20]])</f>
        <v>0</v>
      </c>
      <c r="K701" s="2" t="e">
        <f>(Table112[[#This Row],[Mean]]-Table112[[#This Row],[Actual cost]])/Table112[[#This Row],[Actual cost]]*100</f>
        <v>#DIV/0!</v>
      </c>
      <c r="L701" s="2">
        <f>_xlfn.STDEV.P(Table112[[#This Row],[Estimated costs 1]:[Estimated costs 20]])</f>
        <v>0</v>
      </c>
      <c r="M701" s="2" t="e">
        <f>Table112[[#This Row],[Dev]]/Table112[[#This Row],[Mean]]*100</f>
        <v>#DIV/0!</v>
      </c>
      <c r="N701" s="2">
        <f>Table112[[#This Row],[Estimated costs 1]]-Table112[[#This Row],[Actual cost]]</f>
        <v>0</v>
      </c>
      <c r="O701" s="2" t="e">
        <f>Table112[[#This Row],[Diff 1]]/Table112[[#This Row],[Actual cost]]*100</f>
        <v>#DIV/0!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</row>
    <row r="702" spans="1:35" hidden="1" x14ac:dyDescent="0.3">
      <c r="A702" t="s">
        <v>726</v>
      </c>
      <c r="B702">
        <v>700</v>
      </c>
      <c r="C702" t="str">
        <f>LEFT(Table112[[#This Row],[Contingency id]])</f>
        <v>C</v>
      </c>
      <c r="D702" s="1">
        <v>0</v>
      </c>
      <c r="E702">
        <v>1</v>
      </c>
      <c r="F702">
        <v>203</v>
      </c>
      <c r="G702">
        <v>110</v>
      </c>
      <c r="H702">
        <v>203</v>
      </c>
      <c r="I702" s="2"/>
      <c r="J702" s="2">
        <f>AVERAGE(Table112[[#This Row],[Estimated costs 1]:[Estimated costs 20]])</f>
        <v>0</v>
      </c>
      <c r="K702" s="2" t="e">
        <f>(Table112[[#This Row],[Mean]]-Table112[[#This Row],[Actual cost]])/Table112[[#This Row],[Actual cost]]*100</f>
        <v>#DIV/0!</v>
      </c>
      <c r="L702" s="2">
        <f>_xlfn.STDEV.P(Table112[[#This Row],[Estimated costs 1]:[Estimated costs 20]])</f>
        <v>0</v>
      </c>
      <c r="M702" s="2" t="e">
        <f>Table112[[#This Row],[Dev]]/Table112[[#This Row],[Mean]]*100</f>
        <v>#DIV/0!</v>
      </c>
      <c r="N702" s="2">
        <f>Table112[[#This Row],[Estimated costs 1]]-Table112[[#This Row],[Actual cost]]</f>
        <v>0</v>
      </c>
      <c r="O702" s="2" t="e">
        <f>Table112[[#This Row],[Diff 1]]/Table112[[#This Row],[Actual cost]]*100</f>
        <v>#DIV/0!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</row>
    <row r="703" spans="1:35" hidden="1" x14ac:dyDescent="0.3">
      <c r="A703" t="s">
        <v>727</v>
      </c>
      <c r="B703">
        <v>701</v>
      </c>
      <c r="C703" t="str">
        <f>LEFT(Table112[[#This Row],[Contingency id]])</f>
        <v>C</v>
      </c>
      <c r="D703" s="1">
        <v>0</v>
      </c>
      <c r="E703">
        <v>1</v>
      </c>
      <c r="F703">
        <v>203</v>
      </c>
      <c r="G703">
        <v>105</v>
      </c>
      <c r="H703">
        <v>203</v>
      </c>
      <c r="I703" s="2"/>
      <c r="J703" s="2">
        <f>AVERAGE(Table112[[#This Row],[Estimated costs 1]:[Estimated costs 20]])</f>
        <v>0</v>
      </c>
      <c r="K703" s="2" t="e">
        <f>(Table112[[#This Row],[Mean]]-Table112[[#This Row],[Actual cost]])/Table112[[#This Row],[Actual cost]]*100</f>
        <v>#DIV/0!</v>
      </c>
      <c r="L703" s="2">
        <f>_xlfn.STDEV.P(Table112[[#This Row],[Estimated costs 1]:[Estimated costs 20]])</f>
        <v>0</v>
      </c>
      <c r="M703" s="2" t="e">
        <f>Table112[[#This Row],[Dev]]/Table112[[#This Row],[Mean]]*100</f>
        <v>#DIV/0!</v>
      </c>
      <c r="N703" s="2">
        <f>Table112[[#This Row],[Estimated costs 1]]-Table112[[#This Row],[Actual cost]]</f>
        <v>0</v>
      </c>
      <c r="O703" s="2" t="e">
        <f>Table112[[#This Row],[Diff 1]]/Table112[[#This Row],[Actual cost]]*100</f>
        <v>#DIV/0!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</row>
    <row r="704" spans="1:35" hidden="1" x14ac:dyDescent="0.3">
      <c r="A704" t="s">
        <v>728</v>
      </c>
      <c r="B704">
        <v>702</v>
      </c>
      <c r="C704" t="str">
        <f>LEFT(Table112[[#This Row],[Contingency id]])</f>
        <v>C</v>
      </c>
      <c r="D704" s="1">
        <v>0</v>
      </c>
      <c r="E704">
        <v>1</v>
      </c>
      <c r="F704">
        <v>203</v>
      </c>
      <c r="G704">
        <v>106</v>
      </c>
      <c r="H704">
        <v>203</v>
      </c>
      <c r="I704" s="2"/>
      <c r="J704" s="2">
        <f>AVERAGE(Table112[[#This Row],[Estimated costs 1]:[Estimated costs 20]])</f>
        <v>0</v>
      </c>
      <c r="K704" s="2" t="e">
        <f>(Table112[[#This Row],[Mean]]-Table112[[#This Row],[Actual cost]])/Table112[[#This Row],[Actual cost]]*100</f>
        <v>#DIV/0!</v>
      </c>
      <c r="L704" s="2">
        <f>_xlfn.STDEV.P(Table112[[#This Row],[Estimated costs 1]:[Estimated costs 20]])</f>
        <v>0</v>
      </c>
      <c r="M704" s="2" t="e">
        <f>Table112[[#This Row],[Dev]]/Table112[[#This Row],[Mean]]*100</f>
        <v>#DIV/0!</v>
      </c>
      <c r="N704" s="2">
        <f>Table112[[#This Row],[Estimated costs 1]]-Table112[[#This Row],[Actual cost]]</f>
        <v>0</v>
      </c>
      <c r="O704" s="2" t="e">
        <f>Table112[[#This Row],[Diff 1]]/Table112[[#This Row],[Actual cost]]*100</f>
        <v>#DIV/0!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</row>
    <row r="705" spans="1:35" hidden="1" x14ac:dyDescent="0.3">
      <c r="A705" t="s">
        <v>729</v>
      </c>
      <c r="B705">
        <v>703</v>
      </c>
      <c r="C705" t="str">
        <f>LEFT(Table112[[#This Row],[Contingency id]])</f>
        <v>C</v>
      </c>
      <c r="D705" s="1">
        <v>0</v>
      </c>
      <c r="E705">
        <v>1</v>
      </c>
      <c r="F705">
        <v>203</v>
      </c>
      <c r="G705">
        <v>101</v>
      </c>
      <c r="H705">
        <v>203</v>
      </c>
      <c r="I705" s="2"/>
      <c r="J705" s="2">
        <f>AVERAGE(Table112[[#This Row],[Estimated costs 1]:[Estimated costs 20]])</f>
        <v>0</v>
      </c>
      <c r="K705" s="2" t="e">
        <f>(Table112[[#This Row],[Mean]]-Table112[[#This Row],[Actual cost]])/Table112[[#This Row],[Actual cost]]*100</f>
        <v>#DIV/0!</v>
      </c>
      <c r="L705" s="2">
        <f>_xlfn.STDEV.P(Table112[[#This Row],[Estimated costs 1]:[Estimated costs 20]])</f>
        <v>0</v>
      </c>
      <c r="M705" s="2" t="e">
        <f>Table112[[#This Row],[Dev]]/Table112[[#This Row],[Mean]]*100</f>
        <v>#DIV/0!</v>
      </c>
      <c r="N705" s="2">
        <f>Table112[[#This Row],[Estimated costs 1]]-Table112[[#This Row],[Actual cost]]</f>
        <v>0</v>
      </c>
      <c r="O705" s="2" t="e">
        <f>Table112[[#This Row],[Diff 1]]/Table112[[#This Row],[Actual cost]]*100</f>
        <v>#DIV/0!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</row>
    <row r="706" spans="1:35" hidden="1" x14ac:dyDescent="0.3">
      <c r="A706" t="s">
        <v>730</v>
      </c>
      <c r="B706">
        <v>704</v>
      </c>
      <c r="C706" t="str">
        <f>LEFT(Table112[[#This Row],[Contingency id]])</f>
        <v>C</v>
      </c>
      <c r="D706" s="1">
        <v>0</v>
      </c>
      <c r="E706">
        <v>1</v>
      </c>
      <c r="F706">
        <v>203</v>
      </c>
      <c r="G706">
        <v>107</v>
      </c>
      <c r="H706">
        <v>203</v>
      </c>
      <c r="I706" s="2"/>
      <c r="J706" s="2">
        <f>AVERAGE(Table112[[#This Row],[Estimated costs 1]:[Estimated costs 20]])</f>
        <v>0</v>
      </c>
      <c r="K706" s="2" t="e">
        <f>(Table112[[#This Row],[Mean]]-Table112[[#This Row],[Actual cost]])/Table112[[#This Row],[Actual cost]]*100</f>
        <v>#DIV/0!</v>
      </c>
      <c r="L706" s="2">
        <f>_xlfn.STDEV.P(Table112[[#This Row],[Estimated costs 1]:[Estimated costs 20]])</f>
        <v>0</v>
      </c>
      <c r="M706" s="2" t="e">
        <f>Table112[[#This Row],[Dev]]/Table112[[#This Row],[Mean]]*100</f>
        <v>#DIV/0!</v>
      </c>
      <c r="N706" s="2">
        <f>Table112[[#This Row],[Estimated costs 1]]-Table112[[#This Row],[Actual cost]]</f>
        <v>0</v>
      </c>
      <c r="O706" s="2" t="e">
        <f>Table112[[#This Row],[Diff 1]]/Table112[[#This Row],[Actual cost]]*100</f>
        <v>#DIV/0!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</row>
    <row r="707" spans="1:35" hidden="1" x14ac:dyDescent="0.3">
      <c r="A707" t="s">
        <v>731</v>
      </c>
      <c r="B707">
        <v>705</v>
      </c>
      <c r="C707" t="str">
        <f>LEFT(Table112[[#This Row],[Contingency id]])</f>
        <v>C</v>
      </c>
      <c r="D707" s="1">
        <v>0</v>
      </c>
      <c r="E707">
        <v>1</v>
      </c>
      <c r="F707">
        <v>203</v>
      </c>
      <c r="G707">
        <v>106</v>
      </c>
      <c r="H707">
        <v>203</v>
      </c>
      <c r="I707" s="2"/>
      <c r="J707" s="2">
        <f>AVERAGE(Table112[[#This Row],[Estimated costs 1]:[Estimated costs 20]])</f>
        <v>0</v>
      </c>
      <c r="K707" s="2" t="e">
        <f>(Table112[[#This Row],[Mean]]-Table112[[#This Row],[Actual cost]])/Table112[[#This Row],[Actual cost]]*100</f>
        <v>#DIV/0!</v>
      </c>
      <c r="L707" s="2">
        <f>_xlfn.STDEV.P(Table112[[#This Row],[Estimated costs 1]:[Estimated costs 20]])</f>
        <v>0</v>
      </c>
      <c r="M707" s="2" t="e">
        <f>Table112[[#This Row],[Dev]]/Table112[[#This Row],[Mean]]*100</f>
        <v>#DIV/0!</v>
      </c>
      <c r="N707" s="2">
        <f>Table112[[#This Row],[Estimated costs 1]]-Table112[[#This Row],[Actual cost]]</f>
        <v>0</v>
      </c>
      <c r="O707" s="2" t="e">
        <f>Table112[[#This Row],[Diff 1]]/Table112[[#This Row],[Actual cost]]*100</f>
        <v>#DIV/0!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</row>
    <row r="708" spans="1:35" hidden="1" x14ac:dyDescent="0.3">
      <c r="A708" t="s">
        <v>732</v>
      </c>
      <c r="B708">
        <v>706</v>
      </c>
      <c r="C708" t="str">
        <f>LEFT(Table112[[#This Row],[Contingency id]])</f>
        <v>C</v>
      </c>
      <c r="D708" s="1">
        <v>0</v>
      </c>
      <c r="E708">
        <v>1</v>
      </c>
      <c r="F708">
        <v>203</v>
      </c>
      <c r="G708">
        <v>109</v>
      </c>
      <c r="H708">
        <v>203</v>
      </c>
      <c r="I708" s="2"/>
      <c r="J708" s="2">
        <f>AVERAGE(Table112[[#This Row],[Estimated costs 1]:[Estimated costs 20]])</f>
        <v>0</v>
      </c>
      <c r="K708" s="2" t="e">
        <f>(Table112[[#This Row],[Mean]]-Table112[[#This Row],[Actual cost]])/Table112[[#This Row],[Actual cost]]*100</f>
        <v>#DIV/0!</v>
      </c>
      <c r="L708" s="2">
        <f>_xlfn.STDEV.P(Table112[[#This Row],[Estimated costs 1]:[Estimated costs 20]])</f>
        <v>0</v>
      </c>
      <c r="M708" s="2" t="e">
        <f>Table112[[#This Row],[Dev]]/Table112[[#This Row],[Mean]]*100</f>
        <v>#DIV/0!</v>
      </c>
      <c r="N708" s="2">
        <f>Table112[[#This Row],[Estimated costs 1]]-Table112[[#This Row],[Actual cost]]</f>
        <v>0</v>
      </c>
      <c r="O708" s="2" t="e">
        <f>Table112[[#This Row],[Diff 1]]/Table112[[#This Row],[Actual cost]]*100</f>
        <v>#DIV/0!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</row>
    <row r="709" spans="1:35" hidden="1" x14ac:dyDescent="0.3">
      <c r="A709" t="s">
        <v>733</v>
      </c>
      <c r="B709">
        <v>707</v>
      </c>
      <c r="C709" t="str">
        <f>LEFT(Table112[[#This Row],[Contingency id]])</f>
        <v>C</v>
      </c>
      <c r="D709" s="1">
        <v>0</v>
      </c>
      <c r="E709">
        <v>1</v>
      </c>
      <c r="F709">
        <v>203</v>
      </c>
      <c r="G709">
        <v>101</v>
      </c>
      <c r="H709">
        <v>203</v>
      </c>
      <c r="I709" s="2"/>
      <c r="J709" s="2">
        <f>AVERAGE(Table112[[#This Row],[Estimated costs 1]:[Estimated costs 20]])</f>
        <v>0</v>
      </c>
      <c r="K709" s="2" t="e">
        <f>(Table112[[#This Row],[Mean]]-Table112[[#This Row],[Actual cost]])/Table112[[#This Row],[Actual cost]]*100</f>
        <v>#DIV/0!</v>
      </c>
      <c r="L709" s="2">
        <f>_xlfn.STDEV.P(Table112[[#This Row],[Estimated costs 1]:[Estimated costs 20]])</f>
        <v>0</v>
      </c>
      <c r="M709" s="2" t="e">
        <f>Table112[[#This Row],[Dev]]/Table112[[#This Row],[Mean]]*100</f>
        <v>#DIV/0!</v>
      </c>
      <c r="N709" s="2">
        <f>Table112[[#This Row],[Estimated costs 1]]-Table112[[#This Row],[Actual cost]]</f>
        <v>0</v>
      </c>
      <c r="O709" s="2" t="e">
        <f>Table112[[#This Row],[Diff 1]]/Table112[[#This Row],[Actual cost]]*100</f>
        <v>#DIV/0!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</row>
    <row r="710" spans="1:35" hidden="1" x14ac:dyDescent="0.3">
      <c r="A710" t="s">
        <v>734</v>
      </c>
      <c r="B710">
        <v>708</v>
      </c>
      <c r="C710" t="str">
        <f>LEFT(Table112[[#This Row],[Contingency id]])</f>
        <v>C</v>
      </c>
      <c r="D710" s="1">
        <v>0</v>
      </c>
      <c r="E710">
        <v>1</v>
      </c>
      <c r="F710">
        <v>203</v>
      </c>
      <c r="G710">
        <v>101</v>
      </c>
      <c r="H710">
        <v>203</v>
      </c>
      <c r="I710" s="2"/>
      <c r="J710" s="2">
        <f>AVERAGE(Table112[[#This Row],[Estimated costs 1]:[Estimated costs 20]])</f>
        <v>0</v>
      </c>
      <c r="K710" s="2" t="e">
        <f>(Table112[[#This Row],[Mean]]-Table112[[#This Row],[Actual cost]])/Table112[[#This Row],[Actual cost]]*100</f>
        <v>#DIV/0!</v>
      </c>
      <c r="L710" s="2">
        <f>_xlfn.STDEV.P(Table112[[#This Row],[Estimated costs 1]:[Estimated costs 20]])</f>
        <v>0</v>
      </c>
      <c r="M710" s="2" t="e">
        <f>Table112[[#This Row],[Dev]]/Table112[[#This Row],[Mean]]*100</f>
        <v>#DIV/0!</v>
      </c>
      <c r="N710" s="2">
        <f>Table112[[#This Row],[Estimated costs 1]]-Table112[[#This Row],[Actual cost]]</f>
        <v>0</v>
      </c>
      <c r="O710" s="2" t="e">
        <f>Table112[[#This Row],[Diff 1]]/Table112[[#This Row],[Actual cost]]*100</f>
        <v>#DIV/0!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</row>
    <row r="711" spans="1:35" hidden="1" x14ac:dyDescent="0.3">
      <c r="A711" t="s">
        <v>735</v>
      </c>
      <c r="B711">
        <v>709</v>
      </c>
      <c r="C711" t="str">
        <f>LEFT(Table112[[#This Row],[Contingency id]])</f>
        <v>C</v>
      </c>
      <c r="D711" s="1">
        <v>0</v>
      </c>
      <c r="E711">
        <v>1</v>
      </c>
      <c r="F711">
        <v>203</v>
      </c>
      <c r="G711">
        <v>105</v>
      </c>
      <c r="H711">
        <v>203</v>
      </c>
      <c r="I711" s="2"/>
      <c r="J711" s="2">
        <f>AVERAGE(Table112[[#This Row],[Estimated costs 1]:[Estimated costs 20]])</f>
        <v>0</v>
      </c>
      <c r="K711" s="2" t="e">
        <f>(Table112[[#This Row],[Mean]]-Table112[[#This Row],[Actual cost]])/Table112[[#This Row],[Actual cost]]*100</f>
        <v>#DIV/0!</v>
      </c>
      <c r="L711" s="2">
        <f>_xlfn.STDEV.P(Table112[[#This Row],[Estimated costs 1]:[Estimated costs 20]])</f>
        <v>0</v>
      </c>
      <c r="M711" s="2" t="e">
        <f>Table112[[#This Row],[Dev]]/Table112[[#This Row],[Mean]]*100</f>
        <v>#DIV/0!</v>
      </c>
      <c r="N711" s="2">
        <f>Table112[[#This Row],[Estimated costs 1]]-Table112[[#This Row],[Actual cost]]</f>
        <v>0</v>
      </c>
      <c r="O711" s="2" t="e">
        <f>Table112[[#This Row],[Diff 1]]/Table112[[#This Row],[Actual cost]]*100</f>
        <v>#DIV/0!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</row>
  </sheetData>
  <conditionalFormatting sqref="K3:K711">
    <cfRule type="cellIs" dxfId="142" priority="1" operator="greaterThan">
      <formula>20</formula>
    </cfRule>
    <cfRule type="cellIs" dxfId="141" priority="2" operator="lessThan">
      <formula>-20</formula>
    </cfRule>
  </conditionalFormatting>
  <conditionalFormatting sqref="M3:M386">
    <cfRule type="cellIs" dxfId="140" priority="3" operator="greaterThan">
      <formula>20</formula>
    </cfRule>
  </conditionalFormatting>
  <conditionalFormatting sqref="O3:O711">
    <cfRule type="cellIs" dxfId="139" priority="4" operator="lessThan">
      <formula>-20</formula>
    </cfRule>
    <cfRule type="cellIs" dxfId="138" priority="5" operator="greaterThan">
      <formula>20</formula>
    </cfRule>
  </conditionalFormatting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FAF28-1616-4312-ABB0-672E05E38B13}">
  <dimension ref="A1:AG711"/>
  <sheetViews>
    <sheetView workbookViewId="0">
      <selection activeCell="M19" sqref="M19"/>
    </sheetView>
  </sheetViews>
  <sheetFormatPr defaultRowHeight="14.4" x14ac:dyDescent="0.3"/>
  <cols>
    <col min="1" max="1" width="30" bestFit="1" customWidth="1"/>
    <col min="2" max="2" width="7.44140625" bestFit="1" customWidth="1"/>
    <col min="3" max="3" width="7.109375" bestFit="1" customWidth="1"/>
    <col min="4" max="4" width="22.33203125" customWidth="1"/>
    <col min="5" max="5" width="11.33203125" bestFit="1" customWidth="1"/>
    <col min="6" max="6" width="13.44140625" bestFit="1" customWidth="1"/>
    <col min="7" max="7" width="12.6640625" customWidth="1"/>
    <col min="8" max="13" width="12.5546875" customWidth="1"/>
    <col min="14" max="22" width="18.33203125" customWidth="1"/>
    <col min="23" max="33" width="19.33203125" customWidth="1"/>
  </cols>
  <sheetData>
    <row r="1" spans="1:33" x14ac:dyDescent="0.3">
      <c r="A1" t="s">
        <v>741</v>
      </c>
      <c r="C1">
        <f>39780/13971</f>
        <v>2.8473266051105863</v>
      </c>
    </row>
    <row r="2" spans="1:33" x14ac:dyDescent="0.3">
      <c r="A2" t="s">
        <v>0</v>
      </c>
      <c r="B2" t="s">
        <v>742</v>
      </c>
      <c r="C2" t="s">
        <v>598</v>
      </c>
      <c r="D2" t="s">
        <v>1</v>
      </c>
      <c r="E2" t="s">
        <v>738</v>
      </c>
      <c r="F2" t="s">
        <v>739</v>
      </c>
      <c r="G2" t="s">
        <v>740</v>
      </c>
      <c r="H2" t="s">
        <v>2</v>
      </c>
      <c r="I2" t="s">
        <v>595</v>
      </c>
      <c r="J2" t="s">
        <v>736</v>
      </c>
      <c r="K2" t="s">
        <v>737</v>
      </c>
      <c r="L2" t="s">
        <v>596</v>
      </c>
      <c r="M2" t="s">
        <v>597</v>
      </c>
      <c r="N2" t="s">
        <v>3</v>
      </c>
      <c r="O2" t="s">
        <v>4</v>
      </c>
      <c r="P2" t="s">
        <v>5</v>
      </c>
      <c r="Q2" t="s">
        <v>6</v>
      </c>
      <c r="R2" t="s">
        <v>7</v>
      </c>
      <c r="S2" t="s">
        <v>8</v>
      </c>
      <c r="T2" t="s">
        <v>9</v>
      </c>
      <c r="U2" t="s">
        <v>10</v>
      </c>
      <c r="V2" t="s">
        <v>11</v>
      </c>
      <c r="W2" t="s">
        <v>12</v>
      </c>
      <c r="X2" t="s">
        <v>13</v>
      </c>
      <c r="Y2" t="s">
        <v>14</v>
      </c>
      <c r="Z2" t="s">
        <v>15</v>
      </c>
      <c r="AA2" t="s">
        <v>16</v>
      </c>
      <c r="AB2" t="s">
        <v>17</v>
      </c>
      <c r="AC2" t="s">
        <v>18</v>
      </c>
      <c r="AD2" t="s">
        <v>19</v>
      </c>
      <c r="AE2" t="s">
        <v>20</v>
      </c>
      <c r="AF2" t="s">
        <v>21</v>
      </c>
      <c r="AG2" t="s">
        <v>22</v>
      </c>
    </row>
    <row r="3" spans="1:33" hidden="1" x14ac:dyDescent="0.3">
      <c r="A3" t="s">
        <v>23</v>
      </c>
      <c r="B3">
        <v>1</v>
      </c>
      <c r="C3" t="str">
        <f>LEFT(Table16[[#This Row],[Contingency id]])</f>
        <v>A</v>
      </c>
      <c r="D3" s="1">
        <v>20.370370370370299</v>
      </c>
      <c r="E3" s="1">
        <v>8.4155844155844104</v>
      </c>
      <c r="F3">
        <v>1296</v>
      </c>
      <c r="G3">
        <v>154</v>
      </c>
      <c r="H3" s="1">
        <v>1.3887599537037001</v>
      </c>
      <c r="I3" s="2">
        <f>AVERAGE(Table16[[#This Row],[Estimated costs 1]:[Estimated costs 20]])</f>
        <v>1.3871183179012312</v>
      </c>
      <c r="J3" s="2">
        <f>_xlfn.STDEV.P(Table16[[#This Row],[Estimated costs 1]:[Estimated costs 20]])</f>
        <v>0.37726650768638059</v>
      </c>
      <c r="K3" s="2">
        <f>Table16[[#This Row],[Dev]]/Table16[[#This Row],[Mean]]*100</f>
        <v>27.197860688423525</v>
      </c>
      <c r="L3" s="2">
        <f>Table16[[#This Row],[Estimated costs 1]]-Table16[[#This Row],[Actual cost]]</f>
        <v>-0.24731165123457011</v>
      </c>
      <c r="M3" s="2">
        <f>Table16[[#This Row],[Diff 1]]/Table16[[#This Row],[Actual cost]]*100</f>
        <v>-17.80809207343658</v>
      </c>
      <c r="N3">
        <v>1.14144830246913</v>
      </c>
      <c r="O3">
        <v>0.91601157407407396</v>
      </c>
      <c r="P3">
        <v>1.3414999999999999</v>
      </c>
      <c r="Q3">
        <v>1.1200084876543199</v>
      </c>
      <c r="R3">
        <v>0.97196080246913497</v>
      </c>
      <c r="S3">
        <v>0.64072222222222197</v>
      </c>
      <c r="T3">
        <v>1.3312368827160399</v>
      </c>
      <c r="U3">
        <v>1.96515524691358</v>
      </c>
      <c r="V3">
        <v>1.23035046296296</v>
      </c>
      <c r="W3">
        <v>1.8493095679012299</v>
      </c>
      <c r="X3">
        <v>1.8637561728395</v>
      </c>
      <c r="Y3">
        <v>1.4886211419752999</v>
      </c>
      <c r="Z3">
        <v>1.93929783950617</v>
      </c>
      <c r="AA3">
        <v>2.0418124999999998</v>
      </c>
      <c r="AB3">
        <v>1.13445524691358</v>
      </c>
      <c r="AC3">
        <v>1.30583796296296</v>
      </c>
      <c r="AD3">
        <v>1.3588233024691301</v>
      </c>
      <c r="AE3">
        <v>1.4512021604938199</v>
      </c>
      <c r="AF3">
        <v>1.5823233024691301</v>
      </c>
      <c r="AG3">
        <v>1.06853317901234</v>
      </c>
    </row>
    <row r="4" spans="1:33" hidden="1" x14ac:dyDescent="0.3">
      <c r="A4" t="s">
        <v>24</v>
      </c>
      <c r="B4">
        <v>2</v>
      </c>
      <c r="C4" t="str">
        <f>LEFT(Table16[[#This Row],[Contingency id]])</f>
        <v>C</v>
      </c>
      <c r="D4" s="1">
        <v>11.4734299516908</v>
      </c>
      <c r="E4" s="1">
        <v>15.622641509433899</v>
      </c>
      <c r="F4">
        <v>2484</v>
      </c>
      <c r="G4">
        <v>159</v>
      </c>
      <c r="H4" s="1">
        <v>1.0069047504025701</v>
      </c>
      <c r="I4" s="2">
        <f>AVERAGE(Table16[[#This Row],[Estimated costs 1]:[Estimated costs 20]])</f>
        <v>0.83013653381642294</v>
      </c>
      <c r="J4" s="2">
        <f>_xlfn.STDEV.P(Table16[[#This Row],[Estimated costs 1]:[Estimated costs 20]])</f>
        <v>0.37967959975433541</v>
      </c>
      <c r="K4" s="2">
        <f>Table16[[#This Row],[Dev]]/Table16[[#This Row],[Mean]]*100</f>
        <v>45.737006418548745</v>
      </c>
      <c r="L4" s="2">
        <f>Table16[[#This Row],[Estimated costs 1]]-Table16[[#This Row],[Actual cost]]</f>
        <v>-0.60204323671497018</v>
      </c>
      <c r="M4" s="2">
        <f>Table16[[#This Row],[Diff 1]]/Table16[[#This Row],[Actual cost]]*100</f>
        <v>-59.791478436691015</v>
      </c>
      <c r="N4">
        <v>0.40486151368759998</v>
      </c>
      <c r="O4">
        <v>0.51863647342995101</v>
      </c>
      <c r="P4">
        <v>1.03888365539452</v>
      </c>
      <c r="Q4">
        <v>0.427636070853462</v>
      </c>
      <c r="R4">
        <v>0.35225442834138398</v>
      </c>
      <c r="S4">
        <v>0.77465740740740696</v>
      </c>
      <c r="T4">
        <v>1.01828140096618</v>
      </c>
      <c r="U4">
        <v>0.53005595813204498</v>
      </c>
      <c r="V4">
        <v>0.74487882447664999</v>
      </c>
      <c r="W4">
        <v>1.35833695652173</v>
      </c>
      <c r="X4">
        <v>0.59813325281803498</v>
      </c>
      <c r="Y4">
        <v>1.2982455716586101</v>
      </c>
      <c r="Z4">
        <v>0.94721095008051504</v>
      </c>
      <c r="AA4">
        <v>1.2530140901771301</v>
      </c>
      <c r="AB4">
        <v>0.34764009661835699</v>
      </c>
      <c r="AC4">
        <v>0.82671859903381595</v>
      </c>
      <c r="AD4">
        <v>1.81306964573268</v>
      </c>
      <c r="AE4">
        <v>0.99811755233494304</v>
      </c>
      <c r="AF4">
        <v>0.58566304347826004</v>
      </c>
      <c r="AG4">
        <v>0.76643518518518505</v>
      </c>
    </row>
    <row r="5" spans="1:33" hidden="1" x14ac:dyDescent="0.3">
      <c r="A5" t="s">
        <v>25</v>
      </c>
      <c r="B5">
        <v>3</v>
      </c>
      <c r="C5" t="str">
        <f>LEFT(Table16[[#This Row],[Contingency id]])</f>
        <v>A</v>
      </c>
      <c r="D5" s="1">
        <v>11.911911911911901</v>
      </c>
      <c r="E5" s="1">
        <v>6.66</v>
      </c>
      <c r="F5">
        <v>999</v>
      </c>
      <c r="G5">
        <v>150</v>
      </c>
      <c r="H5" s="1">
        <v>0.82649249249249201</v>
      </c>
      <c r="I5" s="2">
        <f>AVERAGE(Table16[[#This Row],[Estimated costs 1]:[Estimated costs 20]])</f>
        <v>0.80488073073072941</v>
      </c>
      <c r="J5" s="2">
        <f>_xlfn.STDEV.P(Table16[[#This Row],[Estimated costs 1]:[Estimated costs 20]])</f>
        <v>0.26831676163424889</v>
      </c>
      <c r="K5" s="2">
        <f>Table16[[#This Row],[Dev]]/Table16[[#This Row],[Mean]]*100</f>
        <v>33.336213850050974</v>
      </c>
      <c r="L5" s="2">
        <f>Table16[[#This Row],[Estimated costs 1]]-Table16[[#This Row],[Actual cost]]</f>
        <v>0.59696296296295792</v>
      </c>
      <c r="M5" s="2">
        <f>Table16[[#This Row],[Diff 1]]/Table16[[#This Row],[Actual cost]]*100</f>
        <v>72.228479796914897</v>
      </c>
      <c r="N5">
        <v>1.4234554554554499</v>
      </c>
      <c r="O5">
        <v>1.1703203203203201</v>
      </c>
      <c r="P5">
        <v>1.1057687687687601</v>
      </c>
      <c r="Q5">
        <v>0.80444044044044005</v>
      </c>
      <c r="R5">
        <v>0.46137937937937901</v>
      </c>
      <c r="S5">
        <v>0.68650950950950895</v>
      </c>
      <c r="T5">
        <v>0.66298298298298297</v>
      </c>
      <c r="U5">
        <v>0.87841641641641599</v>
      </c>
      <c r="V5">
        <v>0.414674674674674</v>
      </c>
      <c r="W5">
        <v>0.58398798798798801</v>
      </c>
      <c r="X5">
        <v>1.12128328328328</v>
      </c>
      <c r="Y5">
        <v>0.563576576576576</v>
      </c>
      <c r="Z5">
        <v>0.93063863863863805</v>
      </c>
      <c r="AA5">
        <v>0.90552652652652599</v>
      </c>
      <c r="AB5">
        <v>0.92813613613613599</v>
      </c>
      <c r="AC5">
        <v>0.55247647647647602</v>
      </c>
      <c r="AD5">
        <v>0.58510110110110103</v>
      </c>
      <c r="AE5">
        <v>0.92529929929929899</v>
      </c>
      <c r="AF5">
        <v>0.446599599599599</v>
      </c>
      <c r="AG5">
        <v>0.94704104104104103</v>
      </c>
    </row>
    <row r="6" spans="1:33" hidden="1" x14ac:dyDescent="0.3">
      <c r="A6" t="s">
        <v>26</v>
      </c>
      <c r="B6">
        <v>4</v>
      </c>
      <c r="C6" t="str">
        <f>LEFT(Table16[[#This Row],[Contingency id]])</f>
        <v>C</v>
      </c>
      <c r="D6" s="1">
        <v>8.4701247537754405</v>
      </c>
      <c r="E6" s="1">
        <v>9.5187500000000007</v>
      </c>
      <c r="F6">
        <v>1523</v>
      </c>
      <c r="G6">
        <v>160</v>
      </c>
      <c r="H6" s="1">
        <v>0.43501076822061702</v>
      </c>
      <c r="I6" s="2">
        <f>AVERAGE(Table16[[#This Row],[Estimated costs 1]:[Estimated costs 20]])</f>
        <v>0.38555478003939542</v>
      </c>
      <c r="J6" s="2">
        <f>_xlfn.STDEV.P(Table16[[#This Row],[Estimated costs 1]:[Estimated costs 20]])</f>
        <v>0.18718238337640486</v>
      </c>
      <c r="K6" s="2">
        <f>Table16[[#This Row],[Dev]]/Table16[[#This Row],[Mean]]*100</f>
        <v>48.54884262030906</v>
      </c>
      <c r="L6" s="2">
        <f>Table16[[#This Row],[Estimated costs 1]]-Table16[[#This Row],[Actual cost]]</f>
        <v>-0.17825896257386803</v>
      </c>
      <c r="M6" s="2">
        <f>Table16[[#This Row],[Diff 1]]/Table16[[#This Row],[Actual cost]]*100</f>
        <v>-40.978057463502481</v>
      </c>
      <c r="N6">
        <v>0.25675180564674899</v>
      </c>
      <c r="O6">
        <v>0.162181221273801</v>
      </c>
      <c r="P6">
        <v>0.88136112934996702</v>
      </c>
      <c r="Q6">
        <v>0.34847564018384702</v>
      </c>
      <c r="R6">
        <v>0.23191976362442501</v>
      </c>
      <c r="S6">
        <v>0.52638332239001895</v>
      </c>
      <c r="T6">
        <v>0.74596848325673004</v>
      </c>
      <c r="U6">
        <v>0.48394024950754999</v>
      </c>
      <c r="V6">
        <v>0.38504596191726798</v>
      </c>
      <c r="W6">
        <v>0.33954432042022298</v>
      </c>
      <c r="X6">
        <v>0.30614379514116802</v>
      </c>
      <c r="Y6">
        <v>0.246167695338148</v>
      </c>
      <c r="Z6">
        <v>0.61902035456336102</v>
      </c>
      <c r="AA6">
        <v>0.461217990807616</v>
      </c>
      <c r="AB6">
        <v>0.187812869336835</v>
      </c>
      <c r="AC6">
        <v>0.26553565331582402</v>
      </c>
      <c r="AD6">
        <v>0.20310203545633601</v>
      </c>
      <c r="AE6">
        <v>0.36107747866053802</v>
      </c>
      <c r="AF6">
        <v>0.463741300065659</v>
      </c>
      <c r="AG6">
        <v>0.23570453053184501</v>
      </c>
    </row>
    <row r="7" spans="1:33" hidden="1" x14ac:dyDescent="0.3">
      <c r="A7" t="s">
        <v>27</v>
      </c>
      <c r="B7">
        <v>5</v>
      </c>
      <c r="C7" t="str">
        <f>LEFT(Table16[[#This Row],[Contingency id]])</f>
        <v>A</v>
      </c>
      <c r="D7" s="1">
        <v>15.8158158158158</v>
      </c>
      <c r="E7" s="1">
        <v>6.4870129870129798</v>
      </c>
      <c r="F7">
        <v>999</v>
      </c>
      <c r="G7">
        <v>154</v>
      </c>
      <c r="H7" s="1">
        <v>0.40960076076076002</v>
      </c>
      <c r="I7" s="2">
        <f>AVERAGE(Table16[[#This Row],[Estimated costs 1]:[Estimated costs 20]])</f>
        <v>0.38929325325325281</v>
      </c>
      <c r="J7" s="2">
        <f>_xlfn.STDEV.P(Table16[[#This Row],[Estimated costs 1]:[Estimated costs 20]])</f>
        <v>0.10098031509872191</v>
      </c>
      <c r="K7" s="2">
        <f>Table16[[#This Row],[Dev]]/Table16[[#This Row],[Mean]]*100</f>
        <v>25.939395110202351</v>
      </c>
      <c r="L7" s="2">
        <f>Table16[[#This Row],[Estimated costs 1]]-Table16[[#This Row],[Actual cost]]</f>
        <v>-0.16960946946946903</v>
      </c>
      <c r="M7" s="2">
        <f>Table16[[#This Row],[Diff 1]]/Table16[[#This Row],[Actual cost]]*100</f>
        <v>-41.408484973135749</v>
      </c>
      <c r="N7">
        <v>0.23999129129129099</v>
      </c>
      <c r="O7">
        <v>0.50731131131131102</v>
      </c>
      <c r="P7">
        <v>0.52065975975975898</v>
      </c>
      <c r="Q7">
        <v>0.26079819819819799</v>
      </c>
      <c r="R7">
        <v>0.24937937937937901</v>
      </c>
      <c r="S7">
        <v>0.40841061061061001</v>
      </c>
      <c r="T7">
        <v>0.42856916916916898</v>
      </c>
      <c r="U7">
        <v>0.37945205205205201</v>
      </c>
      <c r="V7">
        <v>0.28371331331331301</v>
      </c>
      <c r="W7">
        <v>0.53823473473473404</v>
      </c>
      <c r="X7">
        <v>0.30091731731731702</v>
      </c>
      <c r="Y7">
        <v>0.439146946946946</v>
      </c>
      <c r="Z7">
        <v>0.48988888888888799</v>
      </c>
      <c r="AA7">
        <v>0.36054544544544498</v>
      </c>
      <c r="AB7">
        <v>0.34006056056056</v>
      </c>
      <c r="AC7">
        <v>0.52100670670670601</v>
      </c>
      <c r="AD7">
        <v>0.30940600600600598</v>
      </c>
      <c r="AE7">
        <v>0.38718418418418399</v>
      </c>
      <c r="AF7">
        <v>0.28663153153153098</v>
      </c>
      <c r="AG7">
        <v>0.53455765765765695</v>
      </c>
    </row>
    <row r="8" spans="1:33" hidden="1" x14ac:dyDescent="0.3">
      <c r="A8" t="s">
        <v>28</v>
      </c>
      <c r="B8">
        <v>6</v>
      </c>
      <c r="C8" t="str">
        <f>LEFT(Table16[[#This Row],[Contingency id]])</f>
        <v>C</v>
      </c>
      <c r="D8" s="1">
        <v>12.2633744855967</v>
      </c>
      <c r="E8" s="1">
        <v>7.8387096774193497</v>
      </c>
      <c r="F8">
        <v>1215</v>
      </c>
      <c r="G8">
        <v>155</v>
      </c>
      <c r="H8" s="1">
        <v>0.37181950617283899</v>
      </c>
      <c r="I8" s="2">
        <f>AVERAGE(Table16[[#This Row],[Estimated costs 1]:[Estimated costs 20]])</f>
        <v>0.34739190946502002</v>
      </c>
      <c r="J8" s="2">
        <f>_xlfn.STDEV.P(Table16[[#This Row],[Estimated costs 1]:[Estimated costs 20]])</f>
        <v>9.3320287793324713E-2</v>
      </c>
      <c r="K8" s="2">
        <f>Table16[[#This Row],[Dev]]/Table16[[#This Row],[Mean]]*100</f>
        <v>26.863114900124472</v>
      </c>
      <c r="L8" s="2">
        <f>Table16[[#This Row],[Estimated costs 1]]-Table16[[#This Row],[Actual cost]]</f>
        <v>-5.3544115226337008E-2</v>
      </c>
      <c r="M8" s="2">
        <f>Table16[[#This Row],[Diff 1]]/Table16[[#This Row],[Actual cost]]*100</f>
        <v>-14.400566494606448</v>
      </c>
      <c r="N8">
        <v>0.31827539094650198</v>
      </c>
      <c r="O8">
        <v>0.35779061728395001</v>
      </c>
      <c r="P8">
        <v>0.45352131687242703</v>
      </c>
      <c r="Q8">
        <v>0.39610699588477299</v>
      </c>
      <c r="R8">
        <v>0.20025761316872401</v>
      </c>
      <c r="S8">
        <v>0.45972460905349699</v>
      </c>
      <c r="T8">
        <v>0.53589909465020502</v>
      </c>
      <c r="U8">
        <v>0.29133004115226302</v>
      </c>
      <c r="V8">
        <v>0.22845316872427901</v>
      </c>
      <c r="W8">
        <v>0.33857168724279801</v>
      </c>
      <c r="X8">
        <v>0.37045399176954702</v>
      </c>
      <c r="Y8">
        <v>0.30047292181069901</v>
      </c>
      <c r="Z8">
        <v>0.45054600823045199</v>
      </c>
      <c r="AA8">
        <v>0.24109382716049299</v>
      </c>
      <c r="AB8">
        <v>0.243269958847736</v>
      </c>
      <c r="AC8">
        <v>0.47072674897119299</v>
      </c>
      <c r="AD8">
        <v>0.40746880658436202</v>
      </c>
      <c r="AE8">
        <v>0.34299094650205703</v>
      </c>
      <c r="AF8">
        <v>0.214699588477366</v>
      </c>
      <c r="AG8">
        <v>0.32618485596707802</v>
      </c>
    </row>
    <row r="9" spans="1:33" hidden="1" x14ac:dyDescent="0.3">
      <c r="A9" t="s">
        <v>29</v>
      </c>
      <c r="B9">
        <v>7</v>
      </c>
      <c r="C9" t="str">
        <f>LEFT(Table16[[#This Row],[Contingency id]])</f>
        <v>A</v>
      </c>
      <c r="D9" s="1">
        <v>6.9510268562401203</v>
      </c>
      <c r="E9" s="1">
        <v>8.2207792207792192</v>
      </c>
      <c r="F9">
        <v>1266</v>
      </c>
      <c r="G9">
        <v>154</v>
      </c>
      <c r="H9" s="1">
        <v>0.347965639810426</v>
      </c>
      <c r="I9" s="2">
        <f>AVERAGE(Table16[[#This Row],[Estimated costs 1]:[Estimated costs 20]])</f>
        <v>0.49155768167456487</v>
      </c>
      <c r="J9" s="2">
        <f>_xlfn.STDEV.P(Table16[[#This Row],[Estimated costs 1]:[Estimated costs 20]])</f>
        <v>0.60885608054754292</v>
      </c>
      <c r="K9" s="2">
        <f>Table16[[#This Row],[Dev]]/Table16[[#This Row],[Mean]]*100</f>
        <v>123.8625909523748</v>
      </c>
      <c r="L9" s="2">
        <f>Table16[[#This Row],[Estimated costs 1]]-Table16[[#This Row],[Actual cost]]</f>
        <v>-0.17648380726698298</v>
      </c>
      <c r="M9" s="2">
        <f>Table16[[#This Row],[Diff 1]]/Table16[[#This Row],[Actual cost]]*100</f>
        <v>-50.718745495426653</v>
      </c>
      <c r="N9">
        <v>0.17148183254344301</v>
      </c>
      <c r="O9">
        <v>0.57609083728277999</v>
      </c>
      <c r="P9">
        <v>0.218793048973143</v>
      </c>
      <c r="Q9">
        <v>0.241070695102685</v>
      </c>
      <c r="R9">
        <v>0.241255924170616</v>
      </c>
      <c r="S9">
        <v>0.31461848341232201</v>
      </c>
      <c r="T9">
        <v>1.3264865718799299</v>
      </c>
      <c r="U9">
        <v>0.37487124802527599</v>
      </c>
      <c r="V9">
        <v>0.17265402843601799</v>
      </c>
      <c r="W9">
        <v>0.17970932069510201</v>
      </c>
      <c r="X9">
        <v>0.84324802527646103</v>
      </c>
      <c r="Y9">
        <v>0.50586492890995205</v>
      </c>
      <c r="Z9">
        <v>0.23736571879936799</v>
      </c>
      <c r="AA9">
        <v>0.29146682464454898</v>
      </c>
      <c r="AB9">
        <v>0.28307582938388598</v>
      </c>
      <c r="AC9">
        <v>0.19793680884676099</v>
      </c>
      <c r="AD9">
        <v>0.279670616113744</v>
      </c>
      <c r="AE9">
        <v>0.23779146919431199</v>
      </c>
      <c r="AF9">
        <v>0.26979067930489697</v>
      </c>
      <c r="AG9">
        <v>2.8679107424960502</v>
      </c>
    </row>
    <row r="10" spans="1:33" hidden="1" x14ac:dyDescent="0.3">
      <c r="A10" t="s">
        <v>30</v>
      </c>
      <c r="B10">
        <v>8</v>
      </c>
      <c r="C10" t="str">
        <f>LEFT(Table16[[#This Row],[Contingency id]])</f>
        <v>A</v>
      </c>
      <c r="D10" s="1">
        <v>6.8283343969368202</v>
      </c>
      <c r="E10" s="1">
        <v>10.1753246753246</v>
      </c>
      <c r="F10">
        <v>1567</v>
      </c>
      <c r="G10">
        <v>154</v>
      </c>
      <c r="H10" s="1">
        <v>0.33338034460753002</v>
      </c>
      <c r="I10" s="2">
        <f>AVERAGE(Table16[[#This Row],[Estimated costs 1]:[Estimated costs 20]])</f>
        <v>0.50494754307594047</v>
      </c>
      <c r="J10" s="2">
        <f>_xlfn.STDEV.P(Table16[[#This Row],[Estimated costs 1]:[Estimated costs 20]])</f>
        <v>0.64963317450810343</v>
      </c>
      <c r="K10" s="2">
        <f>Table16[[#This Row],[Dev]]/Table16[[#This Row],[Mean]]*100</f>
        <v>128.65359648069489</v>
      </c>
      <c r="L10" s="2">
        <f>Table16[[#This Row],[Estimated costs 1]]-Table16[[#This Row],[Actual cost]]</f>
        <v>0.40753797064454295</v>
      </c>
      <c r="M10" s="2">
        <f>Table16[[#This Row],[Diff 1]]/Table16[[#This Row],[Actual cost]]*100</f>
        <v>122.24415063350978</v>
      </c>
      <c r="N10">
        <v>0.74091831525207297</v>
      </c>
      <c r="O10">
        <v>0.38460816847479201</v>
      </c>
      <c r="P10">
        <v>0.20496681557115501</v>
      </c>
      <c r="Q10">
        <v>0.48224888321633702</v>
      </c>
      <c r="R10">
        <v>0.14236694320357299</v>
      </c>
      <c r="S10">
        <v>0.28373005743458801</v>
      </c>
      <c r="T10">
        <v>0.34591512444160799</v>
      </c>
      <c r="U10">
        <v>9.9297383535417894E-2</v>
      </c>
      <c r="V10">
        <v>0.30287811104020401</v>
      </c>
      <c r="W10">
        <v>0.14912954690491301</v>
      </c>
      <c r="X10">
        <v>3.10356349712827</v>
      </c>
      <c r="Y10">
        <v>0.13537523931078399</v>
      </c>
      <c r="Z10">
        <v>0.29533631142310102</v>
      </c>
      <c r="AA10">
        <v>1.07924122527121</v>
      </c>
      <c r="AB10">
        <v>0.124805998723675</v>
      </c>
      <c r="AC10">
        <v>0.75614932992980199</v>
      </c>
      <c r="AD10">
        <v>0.30943777919591497</v>
      </c>
      <c r="AE10">
        <v>0.67399936183790599</v>
      </c>
      <c r="AF10">
        <v>0.425243139757498</v>
      </c>
      <c r="AG10">
        <v>5.9739629865985897E-2</v>
      </c>
    </row>
    <row r="11" spans="1:33" hidden="1" x14ac:dyDescent="0.3">
      <c r="A11" t="s">
        <v>31</v>
      </c>
      <c r="B11">
        <v>9</v>
      </c>
      <c r="C11" t="str">
        <f>LEFT(Table16[[#This Row],[Contingency id]])</f>
        <v>A</v>
      </c>
      <c r="D11" s="1">
        <v>10.9890109890109</v>
      </c>
      <c r="E11" s="1">
        <v>1.5166666666666599</v>
      </c>
      <c r="F11">
        <v>91</v>
      </c>
      <c r="G11">
        <v>60</v>
      </c>
      <c r="H11" s="1">
        <v>0.30554945054944999</v>
      </c>
      <c r="I11" s="2">
        <f>AVERAGE(Table16[[#This Row],[Estimated costs 1]:[Estimated costs 20]])</f>
        <v>0.28324835164835133</v>
      </c>
      <c r="J11" s="2">
        <f>_xlfn.STDEV.P(Table16[[#This Row],[Estimated costs 1]:[Estimated costs 20]])</f>
        <v>4.8876370139612477E-2</v>
      </c>
      <c r="K11" s="2">
        <f>Table16[[#This Row],[Dev]]/Table16[[#This Row],[Mean]]*100</f>
        <v>17.255659161007856</v>
      </c>
      <c r="L11" s="2">
        <f>Table16[[#This Row],[Estimated costs 1]]-Table16[[#This Row],[Actual cost]]</f>
        <v>1.6483516483517036E-2</v>
      </c>
      <c r="M11" s="2">
        <f>Table16[[#This Row],[Diff 1]]/Table16[[#This Row],[Actual cost]]*100</f>
        <v>5.3947131810827296</v>
      </c>
      <c r="N11">
        <v>0.32203296703296702</v>
      </c>
      <c r="O11">
        <v>0.35902197802197799</v>
      </c>
      <c r="P11">
        <v>0.245285714285714</v>
      </c>
      <c r="Q11">
        <v>0.22159340659340601</v>
      </c>
      <c r="R11">
        <v>0.29354945054944998</v>
      </c>
      <c r="S11">
        <v>0.38900000000000001</v>
      </c>
      <c r="T11">
        <v>0.293043956043956</v>
      </c>
      <c r="U11">
        <v>0.30776923076923002</v>
      </c>
      <c r="V11">
        <v>0.22445054945054899</v>
      </c>
      <c r="W11">
        <v>0.28856043956043897</v>
      </c>
      <c r="X11">
        <v>0.32352747252747199</v>
      </c>
      <c r="Y11">
        <v>0.239175824175824</v>
      </c>
      <c r="Z11">
        <v>0.29486813186813099</v>
      </c>
      <c r="AA11">
        <v>0.239175824175824</v>
      </c>
      <c r="AB11">
        <v>0.35897802197802198</v>
      </c>
      <c r="AC11">
        <v>0.22159340659340601</v>
      </c>
      <c r="AD11">
        <v>0.29354945054944998</v>
      </c>
      <c r="AE11">
        <v>0.224406593406593</v>
      </c>
      <c r="AF11">
        <v>0.25207692307692298</v>
      </c>
      <c r="AG11">
        <v>0.27330769230769197</v>
      </c>
    </row>
    <row r="12" spans="1:33" hidden="1" x14ac:dyDescent="0.3">
      <c r="A12" t="s">
        <v>32</v>
      </c>
      <c r="B12">
        <v>10</v>
      </c>
      <c r="C12" t="str">
        <f>LEFT(Table16[[#This Row],[Contingency id]])</f>
        <v>A</v>
      </c>
      <c r="D12" s="1">
        <v>37.737737737737703</v>
      </c>
      <c r="E12" s="1">
        <v>6.5723684210526301</v>
      </c>
      <c r="F12">
        <v>999</v>
      </c>
      <c r="G12">
        <v>152</v>
      </c>
      <c r="H12" s="1">
        <v>0.28813013013013</v>
      </c>
      <c r="I12" s="2">
        <f>AVERAGE(Table16[[#This Row],[Estimated costs 1]:[Estimated costs 20]])</f>
        <v>0.30565656156156101</v>
      </c>
      <c r="J12" s="2">
        <f>_xlfn.STDEV.P(Table16[[#This Row],[Estimated costs 1]:[Estimated costs 20]])</f>
        <v>8.8603867263615049E-2</v>
      </c>
      <c r="K12" s="2">
        <f>Table16[[#This Row],[Dev]]/Table16[[#This Row],[Mean]]*100</f>
        <v>28.988046849362242</v>
      </c>
      <c r="L12" s="2">
        <f>Table16[[#This Row],[Estimated costs 1]]-Table16[[#This Row],[Actual cost]]</f>
        <v>-8.1155155155159808E-3</v>
      </c>
      <c r="M12" s="2">
        <f>Table16[[#This Row],[Diff 1]]/Table16[[#This Row],[Actual cost]]*100</f>
        <v>-2.8166146705485886</v>
      </c>
      <c r="N12">
        <v>0.28001461461461402</v>
      </c>
      <c r="O12">
        <v>0.25217217217217203</v>
      </c>
      <c r="P12">
        <v>0.28261251251251202</v>
      </c>
      <c r="Q12">
        <v>0.26078738738738699</v>
      </c>
      <c r="R12">
        <v>0.31643363363363303</v>
      </c>
      <c r="S12">
        <v>0.30055035035034999</v>
      </c>
      <c r="T12">
        <v>0.55425275275275199</v>
      </c>
      <c r="U12">
        <v>0.20400370370370299</v>
      </c>
      <c r="V12">
        <v>0.23827067067067001</v>
      </c>
      <c r="W12">
        <v>0.25072352352352301</v>
      </c>
      <c r="X12">
        <v>0.266184984984985</v>
      </c>
      <c r="Y12">
        <v>0.22399449449449399</v>
      </c>
      <c r="Z12">
        <v>0.31495355355355298</v>
      </c>
      <c r="AA12">
        <v>0.54016076076076003</v>
      </c>
      <c r="AB12">
        <v>0.25595865865865802</v>
      </c>
      <c r="AC12">
        <v>0.28263613613613597</v>
      </c>
      <c r="AD12">
        <v>0.369653153153153</v>
      </c>
      <c r="AE12">
        <v>0.285256656656656</v>
      </c>
      <c r="AF12">
        <v>0.32115985985985901</v>
      </c>
      <c r="AG12">
        <v>0.31335165165165102</v>
      </c>
    </row>
    <row r="13" spans="1:33" hidden="1" x14ac:dyDescent="0.3">
      <c r="A13" t="s">
        <v>33</v>
      </c>
      <c r="B13">
        <v>11</v>
      </c>
      <c r="C13" t="str">
        <f>LEFT(Table16[[#This Row],[Contingency id]])</f>
        <v>C</v>
      </c>
      <c r="D13" s="1">
        <v>29.870129870129801</v>
      </c>
      <c r="E13" s="1">
        <v>1.925</v>
      </c>
      <c r="F13">
        <v>154</v>
      </c>
      <c r="G13">
        <v>80</v>
      </c>
      <c r="H13" s="1">
        <v>0.25110064935064902</v>
      </c>
      <c r="I13" s="2">
        <f>AVERAGE(Table16[[#This Row],[Estimated costs 1]:[Estimated costs 20]])</f>
        <v>0.25128301948051895</v>
      </c>
      <c r="J13" s="2">
        <f>_xlfn.STDEV.P(Table16[[#This Row],[Estimated costs 1]:[Estimated costs 20]])</f>
        <v>2.979924868061801E-2</v>
      </c>
      <c r="K13" s="2">
        <f>Table16[[#This Row],[Dev]]/Table16[[#This Row],[Mean]]*100</f>
        <v>11.85883898650312</v>
      </c>
      <c r="L13" s="2">
        <f>Table16[[#This Row],[Estimated costs 1]]-Table16[[#This Row],[Actual cost]]</f>
        <v>3.5199999999999954E-2</v>
      </c>
      <c r="M13" s="2">
        <f>Table16[[#This Row],[Diff 1]]/Table16[[#This Row],[Actual cost]]*100</f>
        <v>14.018283143045554</v>
      </c>
      <c r="N13">
        <v>0.28630064935064897</v>
      </c>
      <c r="O13">
        <v>0.29089285714285701</v>
      </c>
      <c r="P13">
        <v>0.29383311688311597</v>
      </c>
      <c r="Q13">
        <v>0.18968246753246701</v>
      </c>
      <c r="R13">
        <v>0.290674675324675</v>
      </c>
      <c r="S13">
        <v>0.261691558441558</v>
      </c>
      <c r="T13">
        <v>0.210738311688311</v>
      </c>
      <c r="U13">
        <v>0.24752207792207701</v>
      </c>
      <c r="V13">
        <v>0.244842207792207</v>
      </c>
      <c r="W13">
        <v>0.23878766233766199</v>
      </c>
      <c r="X13">
        <v>0.23227142857142799</v>
      </c>
      <c r="Y13">
        <v>0.271861688311688</v>
      </c>
      <c r="Z13">
        <v>0.23014675324675299</v>
      </c>
      <c r="AA13">
        <v>0.243024025974025</v>
      </c>
      <c r="AB13">
        <v>0.24679415584415501</v>
      </c>
      <c r="AC13">
        <v>0.26351558441558398</v>
      </c>
      <c r="AD13">
        <v>0.25635649350649298</v>
      </c>
      <c r="AE13">
        <v>0.19368636363636299</v>
      </c>
      <c r="AF13">
        <v>0.28335454545454503</v>
      </c>
      <c r="AG13">
        <v>0.24968376623376601</v>
      </c>
    </row>
    <row r="14" spans="1:33" hidden="1" x14ac:dyDescent="0.3">
      <c r="A14" t="s">
        <v>34</v>
      </c>
      <c r="B14">
        <v>12</v>
      </c>
      <c r="C14" t="str">
        <f>LEFT(Table16[[#This Row],[Contingency id]])</f>
        <v>A</v>
      </c>
      <c r="D14" s="1">
        <v>15</v>
      </c>
      <c r="E14" s="1">
        <v>1.2121212121212099</v>
      </c>
      <c r="F14">
        <v>40</v>
      </c>
      <c r="G14">
        <v>33</v>
      </c>
      <c r="H14" s="1">
        <v>0.2282575</v>
      </c>
      <c r="I14" s="2">
        <f>AVERAGE(Table16[[#This Row],[Estimated costs 1]:[Estimated costs 20]])</f>
        <v>0.22825749999999947</v>
      </c>
      <c r="J14" s="2">
        <f>_xlfn.STDEV.P(Table16[[#This Row],[Estimated costs 1]:[Estimated costs 20]])</f>
        <v>3.3325000000005017E-3</v>
      </c>
      <c r="K14" s="2">
        <f>Table16[[#This Row],[Dev]]/Table16[[#This Row],[Mean]]*100</f>
        <v>1.4599739329487571</v>
      </c>
      <c r="L14" s="2">
        <f>Table16[[#This Row],[Estimated costs 1]]-Table16[[#This Row],[Actual cost]]</f>
        <v>3.3324999999999882E-3</v>
      </c>
      <c r="M14" s="2">
        <f>Table16[[#This Row],[Diff 1]]/Table16[[#This Row],[Actual cost]]*100</f>
        <v>1.4599739329485288</v>
      </c>
      <c r="N14">
        <v>0.23158999999999999</v>
      </c>
      <c r="O14">
        <v>0.22492499999999899</v>
      </c>
      <c r="P14">
        <v>0.23158999999999999</v>
      </c>
      <c r="Q14">
        <v>0.22492499999999899</v>
      </c>
      <c r="R14">
        <v>0.22492499999999899</v>
      </c>
      <c r="S14">
        <v>0.23158999999999999</v>
      </c>
      <c r="T14">
        <v>0.22492499999999899</v>
      </c>
      <c r="U14">
        <v>0.22492499999999899</v>
      </c>
      <c r="V14">
        <v>0.22492499999999899</v>
      </c>
      <c r="W14">
        <v>0.23158999999999999</v>
      </c>
      <c r="X14">
        <v>0.22492499999999899</v>
      </c>
      <c r="Y14">
        <v>0.23158999999999999</v>
      </c>
      <c r="Z14">
        <v>0.22492499999999899</v>
      </c>
      <c r="AA14">
        <v>0.22492499999999899</v>
      </c>
      <c r="AB14">
        <v>0.22492499999999899</v>
      </c>
      <c r="AC14">
        <v>0.23158999999999999</v>
      </c>
      <c r="AD14">
        <v>0.23158999999999999</v>
      </c>
      <c r="AE14">
        <v>0.23158999999999999</v>
      </c>
      <c r="AF14">
        <v>0.23158999999999999</v>
      </c>
      <c r="AG14">
        <v>0.23158999999999999</v>
      </c>
    </row>
    <row r="15" spans="1:33" hidden="1" x14ac:dyDescent="0.3">
      <c r="A15" t="s">
        <v>35</v>
      </c>
      <c r="B15">
        <v>13</v>
      </c>
      <c r="C15" t="str">
        <f>LEFT(Table16[[#This Row],[Contingency id]])</f>
        <v>A</v>
      </c>
      <c r="D15" s="1">
        <v>10.6382978723404</v>
      </c>
      <c r="E15" s="1">
        <v>1.2051282051282</v>
      </c>
      <c r="F15">
        <v>47</v>
      </c>
      <c r="G15">
        <v>39</v>
      </c>
      <c r="H15" s="1">
        <v>0.226617021276595</v>
      </c>
      <c r="I15" s="2">
        <f>AVERAGE(Table16[[#This Row],[Estimated costs 1]:[Estimated costs 20]])</f>
        <v>0.23376170212765879</v>
      </c>
      <c r="J15" s="2">
        <f>_xlfn.STDEV.P(Table16[[#This Row],[Estimated costs 1]:[Estimated costs 20]])</f>
        <v>3.5001644920280336E-2</v>
      </c>
      <c r="K15" s="2">
        <f>Table16[[#This Row],[Dev]]/Table16[[#This Row],[Mean]]*100</f>
        <v>14.973216143492021</v>
      </c>
      <c r="L15" s="2">
        <f>Table16[[#This Row],[Estimated costs 1]]-Table16[[#This Row],[Actual cost]]</f>
        <v>3.5723404255319002E-2</v>
      </c>
      <c r="M15" s="2">
        <f>Table16[[#This Row],[Diff 1]]/Table16[[#This Row],[Actual cost]]*100</f>
        <v>15.763778049009469</v>
      </c>
      <c r="N15">
        <v>0.262340425531914</v>
      </c>
      <c r="O15">
        <v>0.262340425531914</v>
      </c>
      <c r="P15">
        <v>0.262340425531914</v>
      </c>
      <c r="Q15">
        <v>0.262340425531914</v>
      </c>
      <c r="R15">
        <v>0.190893617021276</v>
      </c>
      <c r="S15">
        <v>0.262340425531914</v>
      </c>
      <c r="T15">
        <v>0.190893617021276</v>
      </c>
      <c r="U15">
        <v>0.190893617021276</v>
      </c>
      <c r="V15">
        <v>0.190893617021276</v>
      </c>
      <c r="W15">
        <v>0.262340425531914</v>
      </c>
      <c r="X15">
        <v>0.262340425531914</v>
      </c>
      <c r="Y15">
        <v>0.190893617021276</v>
      </c>
      <c r="Z15">
        <v>0.262340425531914</v>
      </c>
      <c r="AA15">
        <v>0.190893617021276</v>
      </c>
      <c r="AB15">
        <v>0.262340425531914</v>
      </c>
      <c r="AC15">
        <v>0.262340425531914</v>
      </c>
      <c r="AD15">
        <v>0.262340425531914</v>
      </c>
      <c r="AE15">
        <v>0.262340425531914</v>
      </c>
      <c r="AF15">
        <v>0.190893617021276</v>
      </c>
      <c r="AG15">
        <v>0.190893617021276</v>
      </c>
    </row>
    <row r="16" spans="1:33" hidden="1" x14ac:dyDescent="0.3">
      <c r="A16" t="s">
        <v>36</v>
      </c>
      <c r="B16">
        <v>14</v>
      </c>
      <c r="C16" t="str">
        <f>LEFT(Table16[[#This Row],[Contingency id]])</f>
        <v>A</v>
      </c>
      <c r="D16" s="1">
        <v>11.864406779661</v>
      </c>
      <c r="E16" s="1">
        <v>1.31111111111111</v>
      </c>
      <c r="F16">
        <v>59</v>
      </c>
      <c r="G16">
        <v>45</v>
      </c>
      <c r="H16" s="1">
        <v>0.224203389830508</v>
      </c>
      <c r="I16" s="2">
        <f>AVERAGE(Table16[[#This Row],[Estimated costs 1]:[Estimated costs 20]])</f>
        <v>0.21267627118644028</v>
      </c>
      <c r="J16" s="2">
        <f>_xlfn.STDEV.P(Table16[[#This Row],[Estimated costs 1]:[Estimated costs 20]])</f>
        <v>5.4589090477820061E-2</v>
      </c>
      <c r="K16" s="2">
        <f>Table16[[#This Row],[Dev]]/Table16[[#This Row],[Mean]]*100</f>
        <v>25.667692109368019</v>
      </c>
      <c r="L16" s="2">
        <f>Table16[[#This Row],[Estimated costs 1]]-Table16[[#This Row],[Actual cost]]</f>
        <v>5.9033898305085014E-2</v>
      </c>
      <c r="M16" s="2">
        <f>Table16[[#This Row],[Diff 1]]/Table16[[#This Row],[Actual cost]]*100</f>
        <v>26.330511037194004</v>
      </c>
      <c r="N16">
        <v>0.28323728813559301</v>
      </c>
      <c r="O16">
        <v>0.14193220338983001</v>
      </c>
      <c r="P16">
        <v>0.28323728813559301</v>
      </c>
      <c r="Q16">
        <v>0.213881355932203</v>
      </c>
      <c r="R16">
        <v>0.213881355932203</v>
      </c>
      <c r="S16">
        <v>0.14193220338983001</v>
      </c>
      <c r="T16">
        <v>0.14193220338983001</v>
      </c>
      <c r="U16">
        <v>0.28211864406779602</v>
      </c>
      <c r="V16">
        <v>0.213881355932203</v>
      </c>
      <c r="W16">
        <v>0.28211864406779602</v>
      </c>
      <c r="X16">
        <v>0.213881355932203</v>
      </c>
      <c r="Y16">
        <v>0.21276271186440601</v>
      </c>
      <c r="Z16">
        <v>0.14193220338983001</v>
      </c>
      <c r="AA16">
        <v>0.21128813559321999</v>
      </c>
      <c r="AB16">
        <v>0.21128813559321999</v>
      </c>
      <c r="AC16">
        <v>0.213881355932203</v>
      </c>
      <c r="AD16">
        <v>0.14193220338983001</v>
      </c>
      <c r="AE16">
        <v>0.28323728813559301</v>
      </c>
      <c r="AF16">
        <v>0.14193220338983001</v>
      </c>
      <c r="AG16">
        <v>0.28323728813559301</v>
      </c>
    </row>
    <row r="17" spans="1:33" hidden="1" x14ac:dyDescent="0.3">
      <c r="A17" t="s">
        <v>37</v>
      </c>
      <c r="B17">
        <v>15</v>
      </c>
      <c r="C17" t="str">
        <f>LEFT(Table16[[#This Row],[Contingency id]])</f>
        <v>C</v>
      </c>
      <c r="D17" s="1">
        <v>0.51993067590987796</v>
      </c>
      <c r="E17" s="1">
        <v>10.9556962025316</v>
      </c>
      <c r="F17">
        <v>1731</v>
      </c>
      <c r="G17">
        <v>158</v>
      </c>
      <c r="H17" s="1">
        <v>0.21645291738879199</v>
      </c>
      <c r="I17" s="2">
        <f>AVERAGE(Table16[[#This Row],[Estimated costs 1]:[Estimated costs 20]])</f>
        <v>0.17011842865395704</v>
      </c>
      <c r="J17" s="2">
        <f>_xlfn.STDEV.P(Table16[[#This Row],[Estimated costs 1]:[Estimated costs 20]])</f>
        <v>0.22701257066121519</v>
      </c>
      <c r="K17" s="2">
        <f>Table16[[#This Row],[Dev]]/Table16[[#This Row],[Mean]]*100</f>
        <v>133.44384406641106</v>
      </c>
      <c r="L17" s="2">
        <f>Table16[[#This Row],[Estimated costs 1]]-Table16[[#This Row],[Actual cost]]</f>
        <v>-8.8272674754479863E-3</v>
      </c>
      <c r="M17" s="2">
        <f>Table16[[#This Row],[Diff 1]]/Table16[[#This Row],[Actual cost]]*100</f>
        <v>-4.0781466851714816</v>
      </c>
      <c r="N17">
        <v>0.20762564991334401</v>
      </c>
      <c r="O17">
        <v>0.238370883882149</v>
      </c>
      <c r="P17">
        <v>3.07452339688041E-2</v>
      </c>
      <c r="Q17">
        <v>0</v>
      </c>
      <c r="R17">
        <v>0.238370883882149</v>
      </c>
      <c r="S17">
        <v>0.25008665511265099</v>
      </c>
      <c r="T17">
        <v>3.07452339688041E-2</v>
      </c>
      <c r="U17">
        <v>0.83742345465049095</v>
      </c>
      <c r="V17">
        <v>0.62979780473714597</v>
      </c>
      <c r="W17">
        <v>0</v>
      </c>
      <c r="X17">
        <v>3.07452339688041E-2</v>
      </c>
      <c r="Y17">
        <v>0</v>
      </c>
      <c r="Z17">
        <v>0</v>
      </c>
      <c r="AA17">
        <v>0.16073945696129399</v>
      </c>
      <c r="AB17">
        <v>3.07452339688041E-2</v>
      </c>
      <c r="AC17">
        <v>3.07452339688041E-2</v>
      </c>
      <c r="AD17">
        <v>0.45771230502599602</v>
      </c>
      <c r="AE17">
        <v>0</v>
      </c>
      <c r="AF17">
        <v>0</v>
      </c>
      <c r="AG17">
        <v>0.228515309069901</v>
      </c>
    </row>
    <row r="18" spans="1:33" hidden="1" x14ac:dyDescent="0.3">
      <c r="A18" t="s">
        <v>38</v>
      </c>
      <c r="B18">
        <v>16</v>
      </c>
      <c r="C18" t="str">
        <f>LEFT(Table16[[#This Row],[Contingency id]])</f>
        <v>A</v>
      </c>
      <c r="D18" s="1">
        <v>14.965986394557801</v>
      </c>
      <c r="E18" s="1">
        <v>1.86075949367088</v>
      </c>
      <c r="F18">
        <v>147</v>
      </c>
      <c r="G18">
        <v>79</v>
      </c>
      <c r="H18" s="1">
        <v>0.20538027210884299</v>
      </c>
      <c r="I18" s="2">
        <f>AVERAGE(Table16[[#This Row],[Estimated costs 1]:[Estimated costs 20]])</f>
        <v>0.22620306122448919</v>
      </c>
      <c r="J18" s="2">
        <f>_xlfn.STDEV.P(Table16[[#This Row],[Estimated costs 1]:[Estimated costs 20]])</f>
        <v>8.2914246195687699E-2</v>
      </c>
      <c r="K18" s="2">
        <f>Table16[[#This Row],[Dev]]/Table16[[#This Row],[Mean]]*100</f>
        <v>36.654785194706832</v>
      </c>
      <c r="L18" s="2">
        <f>Table16[[#This Row],[Estimated costs 1]]-Table16[[#This Row],[Actual cost]]</f>
        <v>2.2403401360544001E-2</v>
      </c>
      <c r="M18" s="2">
        <f>Table16[[#This Row],[Diff 1]]/Table16[[#This Row],[Actual cost]]*100</f>
        <v>10.908253811578909</v>
      </c>
      <c r="N18">
        <v>0.22778367346938699</v>
      </c>
      <c r="O18">
        <v>0.14809795918367299</v>
      </c>
      <c r="P18">
        <v>0.110680272108843</v>
      </c>
      <c r="Q18">
        <v>0.35230272108843502</v>
      </c>
      <c r="R18">
        <v>0.208351020408163</v>
      </c>
      <c r="S18">
        <v>0.30968027210884302</v>
      </c>
      <c r="T18">
        <v>0.246800680272108</v>
      </c>
      <c r="U18">
        <v>0.25145238095237998</v>
      </c>
      <c r="V18">
        <v>0.26787074829931901</v>
      </c>
      <c r="W18">
        <v>0.13747619047619</v>
      </c>
      <c r="X18">
        <v>0.124426530612244</v>
      </c>
      <c r="Y18">
        <v>0.25058571428571402</v>
      </c>
      <c r="Z18">
        <v>0.131931972789115</v>
      </c>
      <c r="AA18">
        <v>0.143963265306122</v>
      </c>
      <c r="AB18">
        <v>0.41716666666666602</v>
      </c>
      <c r="AC18">
        <v>0.29475102040816298</v>
      </c>
      <c r="AD18">
        <v>0.26337687074829902</v>
      </c>
      <c r="AE18">
        <v>0.26232312925169998</v>
      </c>
      <c r="AF18">
        <v>0.260799319727891</v>
      </c>
      <c r="AG18">
        <v>0.11424081632653001</v>
      </c>
    </row>
    <row r="19" spans="1:33" x14ac:dyDescent="0.3">
      <c r="A19" t="s">
        <v>39</v>
      </c>
      <c r="B19">
        <v>17</v>
      </c>
      <c r="C19" t="str">
        <f>LEFT(Table16[[#This Row],[Contingency id]])</f>
        <v>B</v>
      </c>
      <c r="D19" s="1">
        <v>5.3914327917282101</v>
      </c>
      <c r="E19" s="1">
        <v>8.67948717948717</v>
      </c>
      <c r="F19">
        <v>1354</v>
      </c>
      <c r="G19">
        <v>156</v>
      </c>
      <c r="H19" s="1">
        <v>0.201785745937961</v>
      </c>
      <c r="I19" s="2">
        <f>AVERAGE(Table16[[#This Row],[Estimated costs 1]:[Estimated costs 20]])</f>
        <v>0.22902225997045753</v>
      </c>
      <c r="J19" s="2">
        <f>_xlfn.STDEV.P(Table16[[#This Row],[Estimated costs 1]:[Estimated costs 20]])</f>
        <v>8.3882495115060213E-2</v>
      </c>
      <c r="K19" s="2">
        <f>Table16[[#This Row],[Dev]]/Table16[[#This Row],[Mean]]*100</f>
        <v>36.62635026214506</v>
      </c>
      <c r="L19" s="2">
        <f>Table16[[#This Row],[Estimated costs 1]]-Table16[[#This Row],[Actual cost]]</f>
        <v>-7.4806425406203997E-2</v>
      </c>
      <c r="M19" s="2">
        <f>Table16[[#This Row],[Diff 1]]/Table16[[#This Row],[Actual cost]]*100</f>
        <v>-37.072205005601944</v>
      </c>
      <c r="N19">
        <v>0.12697932053175701</v>
      </c>
      <c r="O19">
        <v>7.3214918759231903E-2</v>
      </c>
      <c r="P19">
        <v>0.22849409158050199</v>
      </c>
      <c r="Q19">
        <v>0.15584342688330799</v>
      </c>
      <c r="R19">
        <v>0.207610044313146</v>
      </c>
      <c r="S19">
        <v>0.11728286558345601</v>
      </c>
      <c r="T19">
        <v>0.27419970457902498</v>
      </c>
      <c r="U19">
        <v>0.24311669128508101</v>
      </c>
      <c r="V19">
        <v>0.18517799113736999</v>
      </c>
      <c r="W19">
        <v>0.25570901033973398</v>
      </c>
      <c r="X19">
        <v>0.37641211225997001</v>
      </c>
      <c r="Y19">
        <v>0.3907658788774</v>
      </c>
      <c r="Z19">
        <v>0.26387887740029498</v>
      </c>
      <c r="AA19">
        <v>0.19970384047267301</v>
      </c>
      <c r="AB19">
        <v>0.149861447562776</v>
      </c>
      <c r="AC19">
        <v>0.255429098966026</v>
      </c>
      <c r="AD19">
        <v>0.32823707533234803</v>
      </c>
      <c r="AE19">
        <v>0.34329542097488902</v>
      </c>
      <c r="AF19">
        <v>0.23128286558345601</v>
      </c>
      <c r="AG19">
        <v>0.17395051698670599</v>
      </c>
    </row>
    <row r="20" spans="1:33" hidden="1" x14ac:dyDescent="0.3">
      <c r="A20" t="s">
        <v>40</v>
      </c>
      <c r="B20">
        <v>18</v>
      </c>
      <c r="C20" t="str">
        <f>LEFT(Table16[[#This Row],[Contingency id]])</f>
        <v>A</v>
      </c>
      <c r="D20" s="1">
        <v>25.525525525525499</v>
      </c>
      <c r="E20" s="1">
        <v>6.6158940397350996</v>
      </c>
      <c r="F20">
        <v>999</v>
      </c>
      <c r="G20">
        <v>151</v>
      </c>
      <c r="H20" s="1">
        <v>0.19569049049049</v>
      </c>
      <c r="I20" s="2">
        <f>AVERAGE(Table16[[#This Row],[Estimated costs 1]:[Estimated costs 20]])</f>
        <v>0.2099111661661659</v>
      </c>
      <c r="J20" s="2">
        <f>_xlfn.STDEV.P(Table16[[#This Row],[Estimated costs 1]:[Estimated costs 20]])</f>
        <v>5.2956427892906041E-2</v>
      </c>
      <c r="K20" s="2">
        <f>Table16[[#This Row],[Dev]]/Table16[[#This Row],[Mean]]*100</f>
        <v>25.228018528078529</v>
      </c>
      <c r="L20" s="2">
        <f>Table16[[#This Row],[Estimated costs 1]]-Table16[[#This Row],[Actual cost]]</f>
        <v>-4.4575375375375009E-2</v>
      </c>
      <c r="M20" s="2">
        <f>Table16[[#This Row],[Diff 1]]/Table16[[#This Row],[Actual cost]]*100</f>
        <v>-22.778508686675934</v>
      </c>
      <c r="N20">
        <v>0.151115115115115</v>
      </c>
      <c r="O20">
        <v>0.215039139139139</v>
      </c>
      <c r="P20">
        <v>0.15970410410410399</v>
      </c>
      <c r="Q20">
        <v>0.137879379379379</v>
      </c>
      <c r="R20">
        <v>0.27160530530530502</v>
      </c>
      <c r="S20">
        <v>0.25019089089089003</v>
      </c>
      <c r="T20">
        <v>0.17483013013012999</v>
      </c>
      <c r="U20">
        <v>0.19578638638638601</v>
      </c>
      <c r="V20">
        <v>0.16182002002001999</v>
      </c>
      <c r="W20">
        <v>0.21951401401401399</v>
      </c>
      <c r="X20">
        <v>0.24857727727727699</v>
      </c>
      <c r="Y20">
        <v>0.25276796796796702</v>
      </c>
      <c r="Z20">
        <v>0.17057847847847801</v>
      </c>
      <c r="AA20">
        <v>0.25150410410410401</v>
      </c>
      <c r="AB20">
        <v>0.21722002002002</v>
      </c>
      <c r="AC20">
        <v>0.193949249249249</v>
      </c>
      <c r="AD20">
        <v>0.18113183183183101</v>
      </c>
      <c r="AE20">
        <v>0.12534944944944901</v>
      </c>
      <c r="AF20">
        <v>0.29023813813813798</v>
      </c>
      <c r="AG20">
        <v>0.32942232232232199</v>
      </c>
    </row>
    <row r="21" spans="1:33" hidden="1" x14ac:dyDescent="0.3">
      <c r="A21" t="s">
        <v>41</v>
      </c>
      <c r="B21">
        <v>19</v>
      </c>
      <c r="C21" t="str">
        <f>LEFT(Table16[[#This Row],[Contingency id]])</f>
        <v>A</v>
      </c>
      <c r="D21" s="1">
        <v>21.830985915492899</v>
      </c>
      <c r="E21" s="1">
        <v>1.61363636363636</v>
      </c>
      <c r="F21">
        <v>142</v>
      </c>
      <c r="G21">
        <v>88</v>
      </c>
      <c r="H21" s="1">
        <v>0.19332183098591499</v>
      </c>
      <c r="I21" s="2">
        <f>AVERAGE(Table16[[#This Row],[Estimated costs 1]:[Estimated costs 20]])</f>
        <v>0.19720711267605576</v>
      </c>
      <c r="J21" s="2">
        <f>_xlfn.STDEV.P(Table16[[#This Row],[Estimated costs 1]:[Estimated costs 20]])</f>
        <v>3.0084120970234194E-2</v>
      </c>
      <c r="K21" s="2">
        <f>Table16[[#This Row],[Dev]]/Table16[[#This Row],[Mean]]*100</f>
        <v>15.255089211539838</v>
      </c>
      <c r="L21" s="2">
        <f>Table16[[#This Row],[Estimated costs 1]]-Table16[[#This Row],[Actual cost]]</f>
        <v>-4.9949999999999994E-2</v>
      </c>
      <c r="M21" s="2">
        <f>Table16[[#This Row],[Diff 1]]/Table16[[#This Row],[Actual cost]]*100</f>
        <v>-25.837744110565165</v>
      </c>
      <c r="N21">
        <v>0.14337183098591499</v>
      </c>
      <c r="O21">
        <v>0.20514788732394301</v>
      </c>
      <c r="P21">
        <v>0.19221690140844999</v>
      </c>
      <c r="Q21">
        <v>0.23364507042253499</v>
      </c>
      <c r="R21">
        <v>0.26114084507042201</v>
      </c>
      <c r="S21">
        <v>0.22703943661971801</v>
      </c>
      <c r="T21">
        <v>0.174005633802816</v>
      </c>
      <c r="U21">
        <v>0.210485915492957</v>
      </c>
      <c r="V21">
        <v>0.17963661971830899</v>
      </c>
      <c r="W21">
        <v>0.194112676056338</v>
      </c>
      <c r="X21">
        <v>0.25819859154929498</v>
      </c>
      <c r="Y21">
        <v>0.174521126760563</v>
      </c>
      <c r="Z21">
        <v>0.17758450704225301</v>
      </c>
      <c r="AA21">
        <v>0.187504225352112</v>
      </c>
      <c r="AB21">
        <v>0.21361549295774601</v>
      </c>
      <c r="AC21">
        <v>0.148309859154929</v>
      </c>
      <c r="AD21">
        <v>0.18485352112676001</v>
      </c>
      <c r="AE21">
        <v>0.182204225352112</v>
      </c>
      <c r="AF21">
        <v>0.20164929577464699</v>
      </c>
      <c r="AG21">
        <v>0.19489859154929501</v>
      </c>
    </row>
    <row r="22" spans="1:33" hidden="1" x14ac:dyDescent="0.3">
      <c r="A22" t="s">
        <v>42</v>
      </c>
      <c r="B22">
        <v>20</v>
      </c>
      <c r="C22" t="str">
        <f>LEFT(Table16[[#This Row],[Contingency id]])</f>
        <v>C</v>
      </c>
      <c r="D22" s="1">
        <v>11.3464447806354</v>
      </c>
      <c r="E22" s="1">
        <v>4.5902777777777697</v>
      </c>
      <c r="F22">
        <v>661</v>
      </c>
      <c r="G22">
        <v>144</v>
      </c>
      <c r="H22" s="1">
        <v>0.17749909228441699</v>
      </c>
      <c r="I22" s="2">
        <f>AVERAGE(Table16[[#This Row],[Estimated costs 1]:[Estimated costs 20]])</f>
        <v>0.18723606656580896</v>
      </c>
      <c r="J22" s="2">
        <f>_xlfn.STDEV.P(Table16[[#This Row],[Estimated costs 1]:[Estimated costs 20]])</f>
        <v>5.6447994637825884E-2</v>
      </c>
      <c r="K22" s="2">
        <f>Table16[[#This Row],[Dev]]/Table16[[#This Row],[Mean]]*100</f>
        <v>30.148034870186603</v>
      </c>
      <c r="L22" s="2">
        <f>Table16[[#This Row],[Estimated costs 1]]-Table16[[#This Row],[Actual cost]]</f>
        <v>2.5466111951589016E-2</v>
      </c>
      <c r="M22" s="2">
        <f>Table16[[#This Row],[Diff 1]]/Table16[[#This Row],[Actual cost]]*100</f>
        <v>14.347178694741267</v>
      </c>
      <c r="N22">
        <v>0.202965204236006</v>
      </c>
      <c r="O22">
        <v>0.213757942511346</v>
      </c>
      <c r="P22">
        <v>0.115540090771558</v>
      </c>
      <c r="Q22">
        <v>0.157850226928895</v>
      </c>
      <c r="R22">
        <v>0.293934644478063</v>
      </c>
      <c r="S22">
        <v>0.14733736762481001</v>
      </c>
      <c r="T22">
        <v>0.168331316187594</v>
      </c>
      <c r="U22">
        <v>0.20091074130105899</v>
      </c>
      <c r="V22">
        <v>0.23206807866868301</v>
      </c>
      <c r="W22">
        <v>0.15361422087745799</v>
      </c>
      <c r="X22">
        <v>0.22025416036308601</v>
      </c>
      <c r="Y22">
        <v>0.221092284417549</v>
      </c>
      <c r="Z22">
        <v>0.19579273827533999</v>
      </c>
      <c r="AA22">
        <v>0.26008018154311602</v>
      </c>
      <c r="AB22">
        <v>0.127630862329803</v>
      </c>
      <c r="AC22">
        <v>0.129177004538577</v>
      </c>
      <c r="AD22">
        <v>9.0069591527987894E-2</v>
      </c>
      <c r="AE22">
        <v>0.27300605143721601</v>
      </c>
      <c r="AF22">
        <v>0.106527987897125</v>
      </c>
      <c r="AG22">
        <v>0.23478063540090699</v>
      </c>
    </row>
    <row r="23" spans="1:33" hidden="1" x14ac:dyDescent="0.3">
      <c r="A23" t="s">
        <v>43</v>
      </c>
      <c r="B23">
        <v>21</v>
      </c>
      <c r="C23" t="str">
        <f>LEFT(Table16[[#This Row],[Contingency id]])</f>
        <v>A</v>
      </c>
      <c r="D23" s="1">
        <v>9.7826086956521703</v>
      </c>
      <c r="E23" s="1">
        <v>1.8039215686274499</v>
      </c>
      <c r="F23">
        <v>184</v>
      </c>
      <c r="G23">
        <v>102</v>
      </c>
      <c r="H23" s="1">
        <v>0.17723749999999999</v>
      </c>
      <c r="I23" s="2">
        <f>AVERAGE(Table16[[#This Row],[Estimated costs 1]:[Estimated costs 20]])</f>
        <v>0.170144673913043</v>
      </c>
      <c r="J23" s="2">
        <f>_xlfn.STDEV.P(Table16[[#This Row],[Estimated costs 1]:[Estimated costs 20]])</f>
        <v>4.1113397059682331E-2</v>
      </c>
      <c r="K23" s="2">
        <f>Table16[[#This Row],[Dev]]/Table16[[#This Row],[Mean]]*100</f>
        <v>24.163787272409383</v>
      </c>
      <c r="L23" s="2">
        <f>Table16[[#This Row],[Estimated costs 1]]-Table16[[#This Row],[Actual cost]]</f>
        <v>-2.8491304347826985E-2</v>
      </c>
      <c r="M23" s="2">
        <f>Table16[[#This Row],[Diff 1]]/Table16[[#This Row],[Actual cost]]*100</f>
        <v>-16.075212270443323</v>
      </c>
      <c r="N23">
        <v>0.14874619565217301</v>
      </c>
      <c r="O23">
        <v>0.15176739130434699</v>
      </c>
      <c r="P23">
        <v>0.145253804347826</v>
      </c>
      <c r="Q23">
        <v>0.15246847826086901</v>
      </c>
      <c r="R23">
        <v>0.140319565217391</v>
      </c>
      <c r="S23">
        <v>0.150507608695652</v>
      </c>
      <c r="T23">
        <v>0.146645108695652</v>
      </c>
      <c r="U23">
        <v>0.148563586956521</v>
      </c>
      <c r="V23">
        <v>0.15277228260869499</v>
      </c>
      <c r="W23">
        <v>0.14884347826086899</v>
      </c>
      <c r="X23">
        <v>0.23770923913043401</v>
      </c>
      <c r="Y23">
        <v>0.14277010869565199</v>
      </c>
      <c r="Z23">
        <v>0.25036467391304301</v>
      </c>
      <c r="AA23">
        <v>0.23180054347826001</v>
      </c>
      <c r="AB23">
        <v>0.24405543478260799</v>
      </c>
      <c r="AC23">
        <v>0.24023749999999999</v>
      </c>
      <c r="AD23">
        <v>0.138024456521739</v>
      </c>
      <c r="AE23">
        <v>0.14160380434782599</v>
      </c>
      <c r="AF23">
        <v>0.14789836956521701</v>
      </c>
      <c r="AG23">
        <v>0.142541847826086</v>
      </c>
    </row>
    <row r="24" spans="1:33" hidden="1" x14ac:dyDescent="0.3">
      <c r="A24" t="s">
        <v>44</v>
      </c>
      <c r="B24">
        <v>22</v>
      </c>
      <c r="C24" t="str">
        <f>LEFT(Table16[[#This Row],[Contingency id]])</f>
        <v>A</v>
      </c>
      <c r="D24" s="1">
        <v>6.4516129032257998</v>
      </c>
      <c r="E24" s="1">
        <v>1.453125</v>
      </c>
      <c r="F24">
        <v>93</v>
      </c>
      <c r="G24">
        <v>64</v>
      </c>
      <c r="H24" s="1">
        <v>0.175393548387096</v>
      </c>
      <c r="I24" s="2">
        <f>AVERAGE(Table16[[#This Row],[Estimated costs 1]:[Estimated costs 20]])</f>
        <v>0.17041698924731158</v>
      </c>
      <c r="J24" s="2">
        <f>_xlfn.STDEV.P(Table16[[#This Row],[Estimated costs 1]:[Estimated costs 20]])</f>
        <v>6.4243076161811644E-2</v>
      </c>
      <c r="K24" s="2">
        <f>Table16[[#This Row],[Dev]]/Table16[[#This Row],[Mean]]*100</f>
        <v>37.697577245999327</v>
      </c>
      <c r="L24" s="2">
        <f>Table16[[#This Row],[Estimated costs 1]]-Table16[[#This Row],[Actual cost]]</f>
        <v>-6.9526881720430034E-3</v>
      </c>
      <c r="M24" s="2">
        <f>Table16[[#This Row],[Diff 1]]/Table16[[#This Row],[Actual cost]]*100</f>
        <v>-3.9640501238382635</v>
      </c>
      <c r="N24">
        <v>0.168440860215053</v>
      </c>
      <c r="O24">
        <v>0.168440860215053</v>
      </c>
      <c r="P24">
        <v>9.6720430107526803E-2</v>
      </c>
      <c r="Q24">
        <v>9.6720430107526803E-2</v>
      </c>
      <c r="R24">
        <v>0.23753763440860201</v>
      </c>
      <c r="S24">
        <v>0.168440860215053</v>
      </c>
      <c r="T24">
        <v>9.6720430107526803E-2</v>
      </c>
      <c r="U24">
        <v>0.11193763440860199</v>
      </c>
      <c r="V24">
        <v>0.30925806451612903</v>
      </c>
      <c r="W24">
        <v>0.18365806451612901</v>
      </c>
      <c r="X24">
        <v>0.168440860215053</v>
      </c>
      <c r="Y24">
        <v>0.25275483870967702</v>
      </c>
      <c r="Z24">
        <v>0.11193763440860199</v>
      </c>
      <c r="AA24">
        <v>0.18365806451612901</v>
      </c>
      <c r="AB24">
        <v>0.168440860215053</v>
      </c>
      <c r="AC24">
        <v>0.18365806451612901</v>
      </c>
      <c r="AD24">
        <v>0.18365806451612901</v>
      </c>
      <c r="AE24">
        <v>9.6720430107526803E-2</v>
      </c>
      <c r="AF24">
        <v>0.30925806451612903</v>
      </c>
      <c r="AG24">
        <v>0.11193763440860199</v>
      </c>
    </row>
    <row r="25" spans="1:33" hidden="1" x14ac:dyDescent="0.3">
      <c r="A25" t="s">
        <v>45</v>
      </c>
      <c r="B25">
        <v>23</v>
      </c>
      <c r="C25" t="str">
        <f>LEFT(Table16[[#This Row],[Contingency id]])</f>
        <v>C</v>
      </c>
      <c r="D25" s="1">
        <v>11.1280487804878</v>
      </c>
      <c r="E25" s="1">
        <v>4.3733333333333304</v>
      </c>
      <c r="F25">
        <v>656</v>
      </c>
      <c r="G25">
        <v>150</v>
      </c>
      <c r="H25" s="1">
        <v>0.16903201219512101</v>
      </c>
      <c r="I25" s="2">
        <f>AVERAGE(Table16[[#This Row],[Estimated costs 1]:[Estimated costs 20]])</f>
        <v>0.18892324695121904</v>
      </c>
      <c r="J25" s="2">
        <f>_xlfn.STDEV.P(Table16[[#This Row],[Estimated costs 1]:[Estimated costs 20]])</f>
        <v>8.7602162081609897E-2</v>
      </c>
      <c r="K25" s="2">
        <f>Table16[[#This Row],[Dev]]/Table16[[#This Row],[Mean]]*100</f>
        <v>46.369180868582696</v>
      </c>
      <c r="L25" s="2">
        <f>Table16[[#This Row],[Estimated costs 1]]-Table16[[#This Row],[Actual cost]]</f>
        <v>3.2429878048780975E-2</v>
      </c>
      <c r="M25" s="2">
        <f>Table16[[#This Row],[Diff 1]]/Table16[[#This Row],[Actual cost]]*100</f>
        <v>19.185642783063926</v>
      </c>
      <c r="N25">
        <v>0.20146189024390199</v>
      </c>
      <c r="O25">
        <v>0.11001067073170701</v>
      </c>
      <c r="P25">
        <v>0.38769969512195102</v>
      </c>
      <c r="Q25">
        <v>0.14266006097560899</v>
      </c>
      <c r="R25">
        <v>8.8506097560975605E-2</v>
      </c>
      <c r="S25">
        <v>0.139983231707317</v>
      </c>
      <c r="T25">
        <v>0.14979878048780401</v>
      </c>
      <c r="U25">
        <v>0.17231554878048699</v>
      </c>
      <c r="V25">
        <v>0.29812042682926798</v>
      </c>
      <c r="W25">
        <v>0.144996951219512</v>
      </c>
      <c r="X25">
        <v>0.23140243902439001</v>
      </c>
      <c r="Y25">
        <v>0.25434756097560901</v>
      </c>
      <c r="Z25">
        <v>0.16781554878048699</v>
      </c>
      <c r="AA25">
        <v>0.39302591463414599</v>
      </c>
      <c r="AB25">
        <v>4.8847560975609702E-2</v>
      </c>
      <c r="AC25">
        <v>0.23817378048780399</v>
      </c>
      <c r="AD25">
        <v>0.131696646341463</v>
      </c>
      <c r="AE25">
        <v>0.16277743902439001</v>
      </c>
      <c r="AF25">
        <v>0.18115853658536499</v>
      </c>
      <c r="AG25">
        <v>0.13366615853658501</v>
      </c>
    </row>
    <row r="26" spans="1:33" hidden="1" x14ac:dyDescent="0.3">
      <c r="A26" t="s">
        <v>46</v>
      </c>
      <c r="B26">
        <v>24</v>
      </c>
      <c r="C26" t="str">
        <f>LEFT(Table16[[#This Row],[Contingency id]])</f>
        <v>A</v>
      </c>
      <c r="D26" s="1">
        <v>16.2162162162162</v>
      </c>
      <c r="E26" s="1">
        <v>1.42307692307692</v>
      </c>
      <c r="F26">
        <v>37</v>
      </c>
      <c r="G26">
        <v>26</v>
      </c>
      <c r="H26" s="1">
        <v>0.16483513513513501</v>
      </c>
      <c r="I26" s="2">
        <f>AVERAGE(Table16[[#This Row],[Estimated costs 1]:[Estimated costs 20]])</f>
        <v>0.15090567567567534</v>
      </c>
      <c r="J26" s="2">
        <f>_xlfn.STDEV.P(Table16[[#This Row],[Estimated costs 1]:[Estimated costs 20]])</f>
        <v>7.8975014393116563E-2</v>
      </c>
      <c r="K26" s="2">
        <f>Table16[[#This Row],[Dev]]/Table16[[#This Row],[Mean]]*100</f>
        <v>52.33402523762507</v>
      </c>
      <c r="L26" s="2">
        <f>Table16[[#This Row],[Estimated costs 1]]-Table16[[#This Row],[Actual cost]]</f>
        <v>0.17414324324324301</v>
      </c>
      <c r="M26" s="2">
        <f>Table16[[#This Row],[Diff 1]]/Table16[[#This Row],[Actual cost]]*100</f>
        <v>105.64691993638191</v>
      </c>
      <c r="N26">
        <v>0.33897837837837802</v>
      </c>
      <c r="O26">
        <v>0.111005405405405</v>
      </c>
      <c r="P26">
        <v>0.1336</v>
      </c>
      <c r="Q26">
        <v>0.111005405405405</v>
      </c>
      <c r="R26">
        <v>0.26141081081081002</v>
      </c>
      <c r="S26">
        <v>0.17336756756756699</v>
      </c>
      <c r="T26">
        <v>5.6032432432432402E-2</v>
      </c>
      <c r="U26">
        <v>0.1336</v>
      </c>
      <c r="V26">
        <v>0.111005405405405</v>
      </c>
      <c r="W26">
        <v>0.17336756756756699</v>
      </c>
      <c r="X26">
        <v>9.5799999999999996E-2</v>
      </c>
      <c r="Y26">
        <v>0.32377297297297303</v>
      </c>
      <c r="Z26">
        <v>0.17336756756756699</v>
      </c>
      <c r="AA26">
        <v>0.1336</v>
      </c>
      <c r="AB26">
        <v>0.18857297297297199</v>
      </c>
      <c r="AC26">
        <v>9.5799999999999996E-2</v>
      </c>
      <c r="AD26">
        <v>5.6032432432432402E-2</v>
      </c>
      <c r="AE26">
        <v>0.118394594594594</v>
      </c>
      <c r="AF26">
        <v>0.18857297297297199</v>
      </c>
      <c r="AG26">
        <v>4.0827027027027001E-2</v>
      </c>
    </row>
    <row r="27" spans="1:33" hidden="1" x14ac:dyDescent="0.3">
      <c r="A27" t="s">
        <v>47</v>
      </c>
      <c r="B27">
        <v>25</v>
      </c>
      <c r="C27" t="str">
        <f>LEFT(Table16[[#This Row],[Contingency id]])</f>
        <v>A</v>
      </c>
      <c r="D27" s="1">
        <v>26.595744680850999</v>
      </c>
      <c r="E27" s="1">
        <v>1.4461538461538399</v>
      </c>
      <c r="F27">
        <v>94</v>
      </c>
      <c r="G27">
        <v>65</v>
      </c>
      <c r="H27" s="1">
        <v>0.15831808510638201</v>
      </c>
      <c r="I27" s="2">
        <f>AVERAGE(Table16[[#This Row],[Estimated costs 1]:[Estimated costs 20]])</f>
        <v>0.15635739361702078</v>
      </c>
      <c r="J27" s="2">
        <f>_xlfn.STDEV.P(Table16[[#This Row],[Estimated costs 1]:[Estimated costs 20]])</f>
        <v>1.9441826732454284E-2</v>
      </c>
      <c r="K27" s="2">
        <f>Table16[[#This Row],[Dev]]/Table16[[#This Row],[Mean]]*100</f>
        <v>12.434222829318053</v>
      </c>
      <c r="L27" s="2">
        <f>Table16[[#This Row],[Estimated costs 1]]-Table16[[#This Row],[Actual cost]]</f>
        <v>2.2328723404255985E-2</v>
      </c>
      <c r="M27" s="2">
        <f>Table16[[#This Row],[Diff 1]]/Table16[[#This Row],[Actual cost]]*100</f>
        <v>14.103709875755618</v>
      </c>
      <c r="N27">
        <v>0.180646808510638</v>
      </c>
      <c r="O27">
        <v>0.13695425531914801</v>
      </c>
      <c r="P27">
        <v>0.16000851063829699</v>
      </c>
      <c r="Q27">
        <v>0.17004574468085101</v>
      </c>
      <c r="R27">
        <v>0.130330851063829</v>
      </c>
      <c r="S27">
        <v>0.19038297872340401</v>
      </c>
      <c r="T27">
        <v>0.153110638297872</v>
      </c>
      <c r="U27">
        <v>0.15473936170212699</v>
      </c>
      <c r="V27">
        <v>0.141882978723404</v>
      </c>
      <c r="W27">
        <v>0.14790851063829699</v>
      </c>
      <c r="X27">
        <v>0.166595744680851</v>
      </c>
      <c r="Y27">
        <v>0.15476595744680799</v>
      </c>
      <c r="Z27">
        <v>0.15322978723404199</v>
      </c>
      <c r="AA27">
        <v>0.14491914893617</v>
      </c>
      <c r="AB27">
        <v>0.17299787234042499</v>
      </c>
      <c r="AC27">
        <v>0.130213829787234</v>
      </c>
      <c r="AD27">
        <v>0.14833404255319099</v>
      </c>
      <c r="AE27">
        <v>0.125735106382978</v>
      </c>
      <c r="AF27">
        <v>0.20114680851063799</v>
      </c>
      <c r="AG27">
        <v>0.163198936170212</v>
      </c>
    </row>
    <row r="28" spans="1:33" hidden="1" x14ac:dyDescent="0.3">
      <c r="A28" t="s">
        <v>48</v>
      </c>
      <c r="B28">
        <v>26</v>
      </c>
      <c r="C28" t="str">
        <f>LEFT(Table16[[#This Row],[Contingency id]])</f>
        <v>A</v>
      </c>
      <c r="D28" s="1">
        <v>23.655913978494599</v>
      </c>
      <c r="E28" s="1">
        <v>1.57627118644067</v>
      </c>
      <c r="F28">
        <v>93</v>
      </c>
      <c r="G28">
        <v>59</v>
      </c>
      <c r="H28" s="1">
        <v>0.15088064516128999</v>
      </c>
      <c r="I28" s="2">
        <f>AVERAGE(Table16[[#This Row],[Estimated costs 1]:[Estimated costs 20]])</f>
        <v>0.14579838709677367</v>
      </c>
      <c r="J28" s="2">
        <f>_xlfn.STDEV.P(Table16[[#This Row],[Estimated costs 1]:[Estimated costs 20]])</f>
        <v>2.4967498170806797E-2</v>
      </c>
      <c r="K28" s="2">
        <f>Table16[[#This Row],[Dev]]/Table16[[#This Row],[Mean]]*100</f>
        <v>17.124673782731644</v>
      </c>
      <c r="L28" s="2">
        <f>Table16[[#This Row],[Estimated costs 1]]-Table16[[#This Row],[Actual cost]]</f>
        <v>-1.6999999999999987E-2</v>
      </c>
      <c r="M28" s="2">
        <f>Table16[[#This Row],[Diff 1]]/Table16[[#This Row],[Actual cost]]*100</f>
        <v>-11.267184059179458</v>
      </c>
      <c r="N28">
        <v>0.13388064516129</v>
      </c>
      <c r="O28">
        <v>0.15787741935483801</v>
      </c>
      <c r="P28">
        <v>0.120066666666666</v>
      </c>
      <c r="Q28">
        <v>0.16238387096774101</v>
      </c>
      <c r="R28">
        <v>0.143296774193548</v>
      </c>
      <c r="S28">
        <v>0.118008602150537</v>
      </c>
      <c r="T28">
        <v>0.19839247311827901</v>
      </c>
      <c r="U28">
        <v>0.15183548387096699</v>
      </c>
      <c r="V28">
        <v>0.15406129032258001</v>
      </c>
      <c r="W28">
        <v>0.106845161290322</v>
      </c>
      <c r="X28">
        <v>0.13458064516129001</v>
      </c>
      <c r="Y28">
        <v>0.14445376344086</v>
      </c>
      <c r="Z28">
        <v>0.142001075268817</v>
      </c>
      <c r="AA28">
        <v>0.178482795698924</v>
      </c>
      <c r="AB28">
        <v>0.113436559139784</v>
      </c>
      <c r="AC28">
        <v>0.102604301075268</v>
      </c>
      <c r="AD28">
        <v>0.16969999999999999</v>
      </c>
      <c r="AE28">
        <v>0.161876344086021</v>
      </c>
      <c r="AF28">
        <v>0.142998924731182</v>
      </c>
      <c r="AG28">
        <v>0.17918494623655901</v>
      </c>
    </row>
    <row r="29" spans="1:33" hidden="1" x14ac:dyDescent="0.3">
      <c r="A29" t="s">
        <v>49</v>
      </c>
      <c r="B29">
        <v>27</v>
      </c>
      <c r="C29" t="str">
        <f>LEFT(Table16[[#This Row],[Contingency id]])</f>
        <v>C</v>
      </c>
      <c r="D29" s="1">
        <v>18.934911242603501</v>
      </c>
      <c r="E29" s="1">
        <v>1.9204545454545401</v>
      </c>
      <c r="F29">
        <v>169</v>
      </c>
      <c r="G29">
        <v>88</v>
      </c>
      <c r="H29" s="1">
        <v>0.15031834319526599</v>
      </c>
      <c r="I29" s="2">
        <f>AVERAGE(Table16[[#This Row],[Estimated costs 1]:[Estimated costs 20]])</f>
        <v>0.13892426035502919</v>
      </c>
      <c r="J29" s="2">
        <f>_xlfn.STDEV.P(Table16[[#This Row],[Estimated costs 1]:[Estimated costs 20]])</f>
        <v>5.4133003282296893E-2</v>
      </c>
      <c r="K29" s="2">
        <f>Table16[[#This Row],[Dev]]/Table16[[#This Row],[Mean]]*100</f>
        <v>38.965838755561336</v>
      </c>
      <c r="L29" s="2">
        <f>Table16[[#This Row],[Estimated costs 1]]-Table16[[#This Row],[Actual cost]]</f>
        <v>-5.0884615384615195E-2</v>
      </c>
      <c r="M29" s="2">
        <f>Table16[[#This Row],[Diff 1]]/Table16[[#This Row],[Actual cost]]*100</f>
        <v>-33.85123485462799</v>
      </c>
      <c r="N29">
        <v>9.9433727810650796E-2</v>
      </c>
      <c r="O29">
        <v>0.182736686390532</v>
      </c>
      <c r="P29">
        <v>6.3973372781065005E-2</v>
      </c>
      <c r="Q29">
        <v>0.109086390532544</v>
      </c>
      <c r="R29">
        <v>0.107336094674556</v>
      </c>
      <c r="S29">
        <v>0.23537041420118299</v>
      </c>
      <c r="T29">
        <v>0.13869526627218901</v>
      </c>
      <c r="U29">
        <v>0.134510059171597</v>
      </c>
      <c r="V29">
        <v>0.111942011834319</v>
      </c>
      <c r="W29">
        <v>0.16422781065088701</v>
      </c>
      <c r="X29">
        <v>0.219417159763313</v>
      </c>
      <c r="Y29">
        <v>0.13123609467455599</v>
      </c>
      <c r="Z29">
        <v>9.7600591715976306E-2</v>
      </c>
      <c r="AA29">
        <v>0.10117455621301701</v>
      </c>
      <c r="AB29">
        <v>9.74272189349112E-2</v>
      </c>
      <c r="AC29">
        <v>0.124643786982248</v>
      </c>
      <c r="AD29">
        <v>0.225062130177514</v>
      </c>
      <c r="AE29">
        <v>0.25105088757396399</v>
      </c>
      <c r="AF29">
        <v>7.0577514792899407E-2</v>
      </c>
      <c r="AG29">
        <v>0.112983431952662</v>
      </c>
    </row>
    <row r="30" spans="1:33" hidden="1" x14ac:dyDescent="0.3">
      <c r="A30" t="s">
        <v>50</v>
      </c>
      <c r="B30">
        <v>28</v>
      </c>
      <c r="C30" t="str">
        <f>LEFT(Table16[[#This Row],[Contingency id]])</f>
        <v>C</v>
      </c>
      <c r="D30" s="1">
        <v>19.871794871794801</v>
      </c>
      <c r="E30" s="1">
        <v>1.7931034482758601</v>
      </c>
      <c r="F30">
        <v>156</v>
      </c>
      <c r="G30">
        <v>87</v>
      </c>
      <c r="H30" s="1">
        <v>0.149808974358974</v>
      </c>
      <c r="I30" s="2">
        <f>AVERAGE(Table16[[#This Row],[Estimated costs 1]:[Estimated costs 20]])</f>
        <v>0.14927641025640975</v>
      </c>
      <c r="J30" s="2">
        <f>_xlfn.STDEV.P(Table16[[#This Row],[Estimated costs 1]:[Estimated costs 20]])</f>
        <v>3.3340463285533604E-2</v>
      </c>
      <c r="K30" s="2">
        <f>Table16[[#This Row],[Dev]]/Table16[[#This Row],[Mean]]*100</f>
        <v>22.334716669743877</v>
      </c>
      <c r="L30" s="2">
        <f>Table16[[#This Row],[Estimated costs 1]]-Table16[[#This Row],[Actual cost]]</f>
        <v>-1.7571794871794999E-2</v>
      </c>
      <c r="M30" s="2">
        <f>Table16[[#This Row],[Diff 1]]/Table16[[#This Row],[Actual cost]]*100</f>
        <v>-11.729467441442635</v>
      </c>
      <c r="N30">
        <v>0.132237179487179</v>
      </c>
      <c r="O30">
        <v>0.10847243589743499</v>
      </c>
      <c r="P30">
        <v>0.19810256410256399</v>
      </c>
      <c r="Q30">
        <v>9.91557692307692E-2</v>
      </c>
      <c r="R30">
        <v>0.12163525641025601</v>
      </c>
      <c r="S30">
        <v>0.136835897435897</v>
      </c>
      <c r="T30">
        <v>0.197660256410256</v>
      </c>
      <c r="U30">
        <v>0.139017307692307</v>
      </c>
      <c r="V30">
        <v>0.16029358974358901</v>
      </c>
      <c r="W30">
        <v>0.120972435897435</v>
      </c>
      <c r="X30">
        <v>0.13688589743589699</v>
      </c>
      <c r="Y30">
        <v>0.20031987179487101</v>
      </c>
      <c r="Z30">
        <v>0.15669038461538401</v>
      </c>
      <c r="AA30">
        <v>0.19635769230769201</v>
      </c>
      <c r="AB30">
        <v>0.110391666666666</v>
      </c>
      <c r="AC30">
        <v>0.12649102564102499</v>
      </c>
      <c r="AD30">
        <v>0.17941282051282001</v>
      </c>
      <c r="AE30">
        <v>0.19363974358974301</v>
      </c>
      <c r="AF30">
        <v>0.11580641025641</v>
      </c>
      <c r="AG30">
        <v>0.15515000000000001</v>
      </c>
    </row>
    <row r="31" spans="1:33" hidden="1" x14ac:dyDescent="0.3">
      <c r="A31" t="s">
        <v>51</v>
      </c>
      <c r="B31">
        <v>29</v>
      </c>
      <c r="C31" t="str">
        <f>LEFT(Table16[[#This Row],[Contingency id]])</f>
        <v>C</v>
      </c>
      <c r="D31" s="1">
        <v>18.681318681318601</v>
      </c>
      <c r="E31" s="1">
        <v>1.97826086956521</v>
      </c>
      <c r="F31">
        <v>182</v>
      </c>
      <c r="G31">
        <v>92</v>
      </c>
      <c r="H31" s="1">
        <v>0.14589175824175801</v>
      </c>
      <c r="I31" s="2">
        <f>AVERAGE(Table16[[#This Row],[Estimated costs 1]:[Estimated costs 20]])</f>
        <v>0.12343689560439526</v>
      </c>
      <c r="J31" s="2">
        <f>_xlfn.STDEV.P(Table16[[#This Row],[Estimated costs 1]:[Estimated costs 20]])</f>
        <v>5.5661272310154712E-2</v>
      </c>
      <c r="K31" s="2">
        <f>Table16[[#This Row],[Dev]]/Table16[[#This Row],[Mean]]*100</f>
        <v>45.092897093381509</v>
      </c>
      <c r="L31" s="2">
        <f>Table16[[#This Row],[Estimated costs 1]]-Table16[[#This Row],[Actual cost]]</f>
        <v>-3.5784065934066009E-2</v>
      </c>
      <c r="M31" s="2">
        <f>Table16[[#This Row],[Diff 1]]/Table16[[#This Row],[Actual cost]]*100</f>
        <v>-24.527818682374122</v>
      </c>
      <c r="N31">
        <v>0.110107692307692</v>
      </c>
      <c r="O31">
        <v>8.3240659340659301E-2</v>
      </c>
      <c r="P31">
        <v>0.14543186813186801</v>
      </c>
      <c r="Q31">
        <v>7.4994505494505495E-2</v>
      </c>
      <c r="R31">
        <v>6.6178021978021903E-2</v>
      </c>
      <c r="S31">
        <v>0.130641208791208</v>
      </c>
      <c r="T31">
        <v>0.29428021978021901</v>
      </c>
      <c r="U31">
        <v>0.132070329670329</v>
      </c>
      <c r="V31">
        <v>0.107564285714285</v>
      </c>
      <c r="W31">
        <v>9.3845604395604396E-2</v>
      </c>
      <c r="X31">
        <v>5.6973076923076897E-2</v>
      </c>
      <c r="Y31">
        <v>0.11490989010989</v>
      </c>
      <c r="Z31">
        <v>0.16394450549450501</v>
      </c>
      <c r="AA31">
        <v>0.10444615384615299</v>
      </c>
      <c r="AB31">
        <v>0.119763186813186</v>
      </c>
      <c r="AC31">
        <v>0.10809945054945</v>
      </c>
      <c r="AD31">
        <v>0.24900274725274699</v>
      </c>
      <c r="AE31">
        <v>0.103903846153846</v>
      </c>
      <c r="AF31">
        <v>0.108314835164835</v>
      </c>
      <c r="AG31">
        <v>0.10102582417582399</v>
      </c>
    </row>
    <row r="32" spans="1:33" hidden="1" x14ac:dyDescent="0.3">
      <c r="A32" t="s">
        <v>52</v>
      </c>
      <c r="B32">
        <v>30</v>
      </c>
      <c r="C32" t="str">
        <f>LEFT(Table16[[#This Row],[Contingency id]])</f>
        <v>C</v>
      </c>
      <c r="D32" s="1">
        <v>16.470588235294102</v>
      </c>
      <c r="E32" s="1">
        <v>1.82795698924731</v>
      </c>
      <c r="F32">
        <v>170</v>
      </c>
      <c r="G32">
        <v>93</v>
      </c>
      <c r="H32" s="1">
        <v>0.13615764705882299</v>
      </c>
      <c r="I32" s="2">
        <f>AVERAGE(Table16[[#This Row],[Estimated costs 1]:[Estimated costs 20]])</f>
        <v>0.11414679411764683</v>
      </c>
      <c r="J32" s="2">
        <f>_xlfn.STDEV.P(Table16[[#This Row],[Estimated costs 1]:[Estimated costs 20]])</f>
        <v>8.8254625682014254E-2</v>
      </c>
      <c r="K32" s="2">
        <f>Table16[[#This Row],[Dev]]/Table16[[#This Row],[Mean]]*100</f>
        <v>77.316779997389602</v>
      </c>
      <c r="L32" s="2">
        <f>Table16[[#This Row],[Estimated costs 1]]-Table16[[#This Row],[Actual cost]]</f>
        <v>4.7462941176471013E-2</v>
      </c>
      <c r="M32" s="2">
        <f>Table16[[#This Row],[Diff 1]]/Table16[[#This Row],[Actual cost]]*100</f>
        <v>34.858814177338139</v>
      </c>
      <c r="N32">
        <v>0.18362058823529401</v>
      </c>
      <c r="O32">
        <v>6.5081764705882297E-2</v>
      </c>
      <c r="P32">
        <v>0.14253764705882299</v>
      </c>
      <c r="Q32">
        <v>0.18062941176470501</v>
      </c>
      <c r="R32">
        <v>8.0707647058823495E-2</v>
      </c>
      <c r="S32">
        <v>6.9141764705882305E-2</v>
      </c>
      <c r="T32">
        <v>0.45853470588235201</v>
      </c>
      <c r="U32">
        <v>9.6152941176470594E-2</v>
      </c>
      <c r="V32">
        <v>0.146251764705882</v>
      </c>
      <c r="W32">
        <v>6.2497058823529399E-2</v>
      </c>
      <c r="X32">
        <v>6.3307058823529397E-2</v>
      </c>
      <c r="Y32">
        <v>7.7551764705882306E-2</v>
      </c>
      <c r="Z32">
        <v>0.12440941176470501</v>
      </c>
      <c r="AA32">
        <v>5.75882352941176E-2</v>
      </c>
      <c r="AB32">
        <v>6.9695294117646994E-2</v>
      </c>
      <c r="AC32">
        <v>7.8665294117647E-2</v>
      </c>
      <c r="AD32">
        <v>4.3917058823529399E-2</v>
      </c>
      <c r="AE32">
        <v>0.114587647058823</v>
      </c>
      <c r="AF32">
        <v>7.10047058823529E-2</v>
      </c>
      <c r="AG32">
        <v>9.7054117647058805E-2</v>
      </c>
    </row>
    <row r="33" spans="1:33" hidden="1" x14ac:dyDescent="0.3">
      <c r="A33" t="s">
        <v>53</v>
      </c>
      <c r="B33">
        <v>31</v>
      </c>
      <c r="C33" t="str">
        <f>LEFT(Table16[[#This Row],[Contingency id]])</f>
        <v>A</v>
      </c>
      <c r="D33" s="1">
        <v>25.274725274725199</v>
      </c>
      <c r="E33" s="1">
        <v>1.5689655172413699</v>
      </c>
      <c r="F33">
        <v>91</v>
      </c>
      <c r="G33">
        <v>58</v>
      </c>
      <c r="H33" s="1">
        <v>0.130953846153846</v>
      </c>
      <c r="I33" s="2">
        <f>AVERAGE(Table16[[#This Row],[Estimated costs 1]:[Estimated costs 20]])</f>
        <v>0.12697439560439511</v>
      </c>
      <c r="J33" s="2">
        <f>_xlfn.STDEV.P(Table16[[#This Row],[Estimated costs 1]:[Estimated costs 20]])</f>
        <v>2.2601864103894118E-2</v>
      </c>
      <c r="K33" s="2">
        <f>Table16[[#This Row],[Dev]]/Table16[[#This Row],[Mean]]*100</f>
        <v>17.800332103421152</v>
      </c>
      <c r="L33" s="2">
        <f>Table16[[#This Row],[Estimated costs 1]]-Table16[[#This Row],[Actual cost]]</f>
        <v>-1.5406593406594005E-2</v>
      </c>
      <c r="M33" s="2">
        <f>Table16[[#This Row],[Diff 1]]/Table16[[#This Row],[Actual cost]]*100</f>
        <v>-11.764903329753423</v>
      </c>
      <c r="N33">
        <v>0.115547252747252</v>
      </c>
      <c r="O33">
        <v>0.14941098901098901</v>
      </c>
      <c r="P33">
        <v>0.167197802197802</v>
      </c>
      <c r="Q33">
        <v>0.13312747252747201</v>
      </c>
      <c r="R33">
        <v>0.115547252747252</v>
      </c>
      <c r="S33">
        <v>0.15379999999999999</v>
      </c>
      <c r="T33">
        <v>0.14492747252747201</v>
      </c>
      <c r="U33">
        <v>0.104920879120879</v>
      </c>
      <c r="V33">
        <v>0.11138901098901</v>
      </c>
      <c r="W33">
        <v>0.12087912087912001</v>
      </c>
      <c r="X33">
        <v>9.5549450549450493E-2</v>
      </c>
      <c r="Y33">
        <v>9.3296703296703296E-2</v>
      </c>
      <c r="Z33">
        <v>0.14627032967032899</v>
      </c>
      <c r="AA33">
        <v>0.118151648351648</v>
      </c>
      <c r="AB33">
        <v>8.7690109890109794E-2</v>
      </c>
      <c r="AC33">
        <v>0.12556923076922999</v>
      </c>
      <c r="AD33">
        <v>0.13150549450549401</v>
      </c>
      <c r="AE33">
        <v>0.127347252747252</v>
      </c>
      <c r="AF33">
        <v>0.127371428571428</v>
      </c>
      <c r="AG33">
        <v>0.16998901098901001</v>
      </c>
    </row>
    <row r="34" spans="1:33" x14ac:dyDescent="0.3">
      <c r="A34" t="s">
        <v>54</v>
      </c>
      <c r="B34">
        <v>32</v>
      </c>
      <c r="C34" t="str">
        <f>LEFT(Table16[[#This Row],[Contingency id]])</f>
        <v>B</v>
      </c>
      <c r="D34" s="1">
        <v>4.6666666666666599</v>
      </c>
      <c r="E34" s="1">
        <v>7.6923076923076898</v>
      </c>
      <c r="F34">
        <v>1200</v>
      </c>
      <c r="G34">
        <v>156</v>
      </c>
      <c r="H34" s="1">
        <v>0.124539916666666</v>
      </c>
      <c r="I34" s="2">
        <f>AVERAGE(Table16[[#This Row],[Estimated costs 1]:[Estimated costs 20]])</f>
        <v>0.12115153333333317</v>
      </c>
      <c r="J34" s="2">
        <f>_xlfn.STDEV.P(Table16[[#This Row],[Estimated costs 1]:[Estimated costs 20]])</f>
        <v>8.3027324891226759E-2</v>
      </c>
      <c r="K34" s="2">
        <f>Table16[[#This Row],[Dev]]/Table16[[#This Row],[Mean]]*100</f>
        <v>68.531798654819781</v>
      </c>
      <c r="L34" s="2">
        <f>Table16[[#This Row],[Estimated costs 1]]-Table16[[#This Row],[Actual cost]]</f>
        <v>-5.1833916666666105E-2</v>
      </c>
      <c r="M34" s="2">
        <f>Table16[[#This Row],[Diff 1]]/Table16[[#This Row],[Actual cost]]*100</f>
        <v>-41.620323872064887</v>
      </c>
      <c r="N34">
        <v>7.2705999999999896E-2</v>
      </c>
      <c r="O34">
        <v>9.4755000000000006E-2</v>
      </c>
      <c r="P34">
        <v>7.9029333333333299E-2</v>
      </c>
      <c r="Q34">
        <v>8.2039000000000001E-2</v>
      </c>
      <c r="R34">
        <v>7.4965833333333299E-3</v>
      </c>
      <c r="S34">
        <v>0.17706749999999999</v>
      </c>
      <c r="T34">
        <v>0.131609</v>
      </c>
      <c r="U34">
        <v>5.78693333333333E-2</v>
      </c>
      <c r="V34">
        <v>0.3419275</v>
      </c>
      <c r="W34">
        <v>0.33131158333333299</v>
      </c>
      <c r="X34">
        <v>8.4344333333333299E-2</v>
      </c>
      <c r="Y34">
        <v>0.114241833333333</v>
      </c>
      <c r="Z34">
        <v>0.125249583333333</v>
      </c>
      <c r="AA34">
        <v>0.17741116666666601</v>
      </c>
      <c r="AB34">
        <v>4.2800833333333302E-2</v>
      </c>
      <c r="AC34">
        <v>4.6794333333333299E-2</v>
      </c>
      <c r="AD34">
        <v>9.9019166666666603E-2</v>
      </c>
      <c r="AE34">
        <v>0.103068083333333</v>
      </c>
      <c r="AF34">
        <v>0.15278333333333299</v>
      </c>
      <c r="AG34">
        <v>0.101507166666666</v>
      </c>
    </row>
    <row r="35" spans="1:33" hidden="1" x14ac:dyDescent="0.3">
      <c r="A35" t="s">
        <v>55</v>
      </c>
      <c r="B35">
        <v>33</v>
      </c>
      <c r="C35" t="str">
        <f>LEFT(Table16[[#This Row],[Contingency id]])</f>
        <v>A</v>
      </c>
      <c r="D35" s="1">
        <v>1.02827763496143</v>
      </c>
      <c r="E35" s="1">
        <v>3.0629921259842501</v>
      </c>
      <c r="F35">
        <v>389</v>
      </c>
      <c r="G35">
        <v>127</v>
      </c>
      <c r="H35" s="1">
        <v>0.121043701799485</v>
      </c>
      <c r="I35" s="2">
        <f>AVERAGE(Table16[[#This Row],[Estimated costs 1]:[Estimated costs 20]])</f>
        <v>0.12891053984575823</v>
      </c>
      <c r="J35" s="2">
        <f>_xlfn.STDEV.P(Table16[[#This Row],[Estimated costs 1]:[Estimated costs 20]])</f>
        <v>0.15300983415910321</v>
      </c>
      <c r="K35" s="2">
        <f>Table16[[#This Row],[Dev]]/Table16[[#This Row],[Mean]]*100</f>
        <v>118.69458800046904</v>
      </c>
      <c r="L35" s="2">
        <f>Table16[[#This Row],[Estimated costs 1]]-Table16[[#This Row],[Actual cost]]</f>
        <v>0.30541902313624703</v>
      </c>
      <c r="M35" s="2">
        <f>Table16[[#This Row],[Diff 1]]/Table16[[#This Row],[Actual cost]]*100</f>
        <v>252.32128445822738</v>
      </c>
      <c r="N35">
        <v>0.42646272493573201</v>
      </c>
      <c r="O35">
        <v>4.9856041131105297E-2</v>
      </c>
      <c r="P35">
        <v>4.9856041131105297E-2</v>
      </c>
      <c r="Q35">
        <v>4.9856041131105297E-2</v>
      </c>
      <c r="R35">
        <v>0</v>
      </c>
      <c r="S35">
        <v>4.9856041131105297E-2</v>
      </c>
      <c r="T35">
        <v>0.46855012853470401</v>
      </c>
      <c r="U35">
        <v>0.42646272493573201</v>
      </c>
      <c r="V35">
        <v>0</v>
      </c>
      <c r="W35">
        <v>4.9856041131105297E-2</v>
      </c>
      <c r="X35">
        <v>0.14330591259640099</v>
      </c>
      <c r="Y35">
        <v>0.37660668380462697</v>
      </c>
      <c r="Z35">
        <v>9.1943444730077095E-2</v>
      </c>
      <c r="AA35">
        <v>5.1362467866323903E-2</v>
      </c>
      <c r="AB35">
        <v>0</v>
      </c>
      <c r="AC35">
        <v>0</v>
      </c>
      <c r="AD35">
        <v>0.101218508997429</v>
      </c>
      <c r="AE35">
        <v>4.9856041131105297E-2</v>
      </c>
      <c r="AF35">
        <v>0.101218508997429</v>
      </c>
      <c r="AG35">
        <v>9.1943444730077095E-2</v>
      </c>
    </row>
    <row r="36" spans="1:33" hidden="1" x14ac:dyDescent="0.3">
      <c r="A36" t="s">
        <v>56</v>
      </c>
      <c r="B36">
        <v>34</v>
      </c>
      <c r="C36" t="str">
        <f>LEFT(Table16[[#This Row],[Contingency id]])</f>
        <v>A</v>
      </c>
      <c r="D36" s="1">
        <v>18.348623853210999</v>
      </c>
      <c r="E36" s="1">
        <v>1.5797101449275299</v>
      </c>
      <c r="F36">
        <v>109</v>
      </c>
      <c r="G36">
        <v>69</v>
      </c>
      <c r="H36" s="1">
        <v>0.11618954128440299</v>
      </c>
      <c r="I36" s="2">
        <f>AVERAGE(Table16[[#This Row],[Estimated costs 1]:[Estimated costs 20]])</f>
        <v>0.11933886238532092</v>
      </c>
      <c r="J36" s="2">
        <f>_xlfn.STDEV.P(Table16[[#This Row],[Estimated costs 1]:[Estimated costs 20]])</f>
        <v>5.5628098348952153E-2</v>
      </c>
      <c r="K36" s="2">
        <f>Table16[[#This Row],[Dev]]/Table16[[#This Row],[Mean]]*100</f>
        <v>46.61356513466697</v>
      </c>
      <c r="L36" s="2">
        <f>Table16[[#This Row],[Estimated costs 1]]-Table16[[#This Row],[Actual cost]]</f>
        <v>-4.2596330275228689E-2</v>
      </c>
      <c r="M36" s="2">
        <f>Table16[[#This Row],[Diff 1]]/Table16[[#This Row],[Actual cost]]*100</f>
        <v>-36.661071043359669</v>
      </c>
      <c r="N36">
        <v>7.3593211009174306E-2</v>
      </c>
      <c r="O36">
        <v>0.19946385321100901</v>
      </c>
      <c r="P36">
        <v>8.1577064220183404E-2</v>
      </c>
      <c r="Q36">
        <v>0.19740055045871499</v>
      </c>
      <c r="R36">
        <v>8.5697798165137604E-2</v>
      </c>
      <c r="S36">
        <v>0.18994366972477</v>
      </c>
      <c r="T36">
        <v>8.5903669724770607E-2</v>
      </c>
      <c r="U36">
        <v>8.0283486238532098E-2</v>
      </c>
      <c r="V36">
        <v>8.7400550458715504E-2</v>
      </c>
      <c r="W36">
        <v>7.2106422018348604E-2</v>
      </c>
      <c r="X36">
        <v>7.0364220183486204E-2</v>
      </c>
      <c r="Y36">
        <v>7.7666972477064194E-2</v>
      </c>
      <c r="Z36">
        <v>0.1974623853211</v>
      </c>
      <c r="AA36">
        <v>7.05183486238532E-2</v>
      </c>
      <c r="AB36">
        <v>0.19112935779816501</v>
      </c>
      <c r="AC36">
        <v>7.2351376146788896E-2</v>
      </c>
      <c r="AD36">
        <v>8.0104587155963206E-2</v>
      </c>
      <c r="AE36">
        <v>8.5697798165137604E-2</v>
      </c>
      <c r="AF36">
        <v>0.19040458715596301</v>
      </c>
      <c r="AG36">
        <v>0.197707339449541</v>
      </c>
    </row>
    <row r="37" spans="1:33" hidden="1" x14ac:dyDescent="0.3">
      <c r="A37" t="s">
        <v>57</v>
      </c>
      <c r="B37">
        <v>35</v>
      </c>
      <c r="C37" t="str">
        <f>LEFT(Table16[[#This Row],[Contingency id]])</f>
        <v>A</v>
      </c>
      <c r="D37" s="1">
        <v>4.9450549450549399</v>
      </c>
      <c r="E37" s="1">
        <v>5.2374100719424401</v>
      </c>
      <c r="F37">
        <v>728</v>
      </c>
      <c r="G37">
        <v>139</v>
      </c>
      <c r="H37" s="1">
        <v>0.10609876373626299</v>
      </c>
      <c r="I37" s="2">
        <f>AVERAGE(Table16[[#This Row],[Estimated costs 1]:[Estimated costs 20]])</f>
        <v>0.11129618131868099</v>
      </c>
      <c r="J37" s="2">
        <f>_xlfn.STDEV.P(Table16[[#This Row],[Estimated costs 1]:[Estimated costs 20]])</f>
        <v>6.2687956528120092E-2</v>
      </c>
      <c r="K37" s="2">
        <f>Table16[[#This Row],[Dev]]/Table16[[#This Row],[Mean]]*100</f>
        <v>56.325343588044532</v>
      </c>
      <c r="L37" s="2">
        <f>Table16[[#This Row],[Estimated costs 1]]-Table16[[#This Row],[Actual cost]]</f>
        <v>2.4285851648351994E-2</v>
      </c>
      <c r="M37" s="2">
        <f>Table16[[#This Row],[Diff 1]]/Table16[[#This Row],[Actual cost]]*100</f>
        <v>22.889853560142331</v>
      </c>
      <c r="N37">
        <v>0.13038461538461499</v>
      </c>
      <c r="O37">
        <v>9.0367445054944998E-2</v>
      </c>
      <c r="P37">
        <v>0.12135892857142799</v>
      </c>
      <c r="Q37">
        <v>0.18045164835164801</v>
      </c>
      <c r="R37">
        <v>0.13048076923076901</v>
      </c>
      <c r="S37">
        <v>1.9181318681318602E-2</v>
      </c>
      <c r="T37">
        <v>0.12441703296703201</v>
      </c>
      <c r="U37">
        <v>0.124026510989011</v>
      </c>
      <c r="V37">
        <v>0.176828296703296</v>
      </c>
      <c r="W37">
        <v>2.2486950549450501E-2</v>
      </c>
      <c r="X37">
        <v>2.7551373626373599E-2</v>
      </c>
      <c r="Y37">
        <v>6.3193681318681305E-2</v>
      </c>
      <c r="Z37">
        <v>0.13259285714285701</v>
      </c>
      <c r="AA37">
        <v>0.17490865384615301</v>
      </c>
      <c r="AB37">
        <v>0.190218406593406</v>
      </c>
      <c r="AC37">
        <v>4.0415659340659299E-2</v>
      </c>
      <c r="AD37">
        <v>0.12607596153846101</v>
      </c>
      <c r="AE37">
        <v>5.2931730769230703E-2</v>
      </c>
      <c r="AF37">
        <v>4.9054120879120797E-2</v>
      </c>
      <c r="AG37">
        <v>0.248997664835164</v>
      </c>
    </row>
    <row r="38" spans="1:33" hidden="1" x14ac:dyDescent="0.3">
      <c r="A38" t="s">
        <v>58</v>
      </c>
      <c r="B38">
        <v>36</v>
      </c>
      <c r="C38" t="str">
        <f>LEFT(Table16[[#This Row],[Contingency id]])</f>
        <v>A</v>
      </c>
      <c r="D38" s="1">
        <v>11.363636363636299</v>
      </c>
      <c r="E38" s="1">
        <v>1.73684210526315</v>
      </c>
      <c r="F38">
        <v>132</v>
      </c>
      <c r="G38">
        <v>76</v>
      </c>
      <c r="H38" s="1">
        <v>0.10439924242424201</v>
      </c>
      <c r="I38" s="2">
        <f>AVERAGE(Table16[[#This Row],[Estimated costs 1]:[Estimated costs 20]])</f>
        <v>0.10537333333333294</v>
      </c>
      <c r="J38" s="2">
        <f>_xlfn.STDEV.P(Table16[[#This Row],[Estimated costs 1]:[Estimated costs 20]])</f>
        <v>6.2526935591566126E-3</v>
      </c>
      <c r="K38" s="2">
        <f>Table16[[#This Row],[Dev]]/Table16[[#This Row],[Mean]]*100</f>
        <v>5.9338481201663633</v>
      </c>
      <c r="L38" s="2">
        <f>Table16[[#This Row],[Estimated costs 1]]-Table16[[#This Row],[Actual cost]]</f>
        <v>6.7128787878789897E-3</v>
      </c>
      <c r="M38" s="2">
        <f>Table16[[#This Row],[Diff 1]]/Table16[[#This Row],[Actual cost]]*100</f>
        <v>6.4300071839603952</v>
      </c>
      <c r="N38">
        <v>0.111112121212121</v>
      </c>
      <c r="O38">
        <v>0.112445454545454</v>
      </c>
      <c r="P38">
        <v>0.108980303030303</v>
      </c>
      <c r="Q38">
        <v>0.108305303030303</v>
      </c>
      <c r="R38">
        <v>9.9282575757575695E-2</v>
      </c>
      <c r="S38">
        <v>0.102325757575757</v>
      </c>
      <c r="T38">
        <v>0.11243939393939301</v>
      </c>
      <c r="U38">
        <v>0.102325757575757</v>
      </c>
      <c r="V38">
        <v>0.104289393939393</v>
      </c>
      <c r="W38">
        <v>0.108053787878787</v>
      </c>
      <c r="X38">
        <v>9.3924242424242396E-2</v>
      </c>
      <c r="Y38">
        <v>0.11297500000000001</v>
      </c>
      <c r="Z38">
        <v>0.10524696969696901</v>
      </c>
      <c r="AA38">
        <v>9.3281818181818105E-2</v>
      </c>
      <c r="AB38">
        <v>9.7318939393939402E-2</v>
      </c>
      <c r="AC38">
        <v>0.109071969696969</v>
      </c>
      <c r="AD38">
        <v>9.8315909090909107E-2</v>
      </c>
      <c r="AE38">
        <v>0.11529621212121199</v>
      </c>
      <c r="AF38">
        <v>0.10623787878787801</v>
      </c>
      <c r="AG38">
        <v>0.10623787878787801</v>
      </c>
    </row>
    <row r="39" spans="1:33" x14ac:dyDescent="0.3">
      <c r="A39" t="s">
        <v>59</v>
      </c>
      <c r="B39">
        <v>37</v>
      </c>
      <c r="C39" t="str">
        <f>LEFT(Table16[[#This Row],[Contingency id]])</f>
        <v>B</v>
      </c>
      <c r="D39" s="1">
        <v>28.378378378378301</v>
      </c>
      <c r="E39" s="1">
        <v>1.9473684210526301</v>
      </c>
      <c r="F39">
        <v>148</v>
      </c>
      <c r="G39">
        <v>76</v>
      </c>
      <c r="H39" s="1">
        <v>9.41722972972973E-2</v>
      </c>
      <c r="I39" s="2">
        <f>AVERAGE(Table16[[#This Row],[Estimated costs 1]:[Estimated costs 20]])</f>
        <v>9.4966993243243022E-2</v>
      </c>
      <c r="J39" s="2">
        <f>_xlfn.STDEV.P(Table16[[#This Row],[Estimated costs 1]:[Estimated costs 20]])</f>
        <v>2.2067888694975613E-2</v>
      </c>
      <c r="K39" s="2">
        <f>Table16[[#This Row],[Dev]]/Table16[[#This Row],[Mean]]*100</f>
        <v>23.237430123171514</v>
      </c>
      <c r="L39" s="2">
        <f>Table16[[#This Row],[Estimated costs 1]]-Table16[[#This Row],[Actual cost]]</f>
        <v>3.8949324324323992E-3</v>
      </c>
      <c r="M39" s="2">
        <f>Table16[[#This Row],[Diff 1]]/Table16[[#This Row],[Actual cost]]*100</f>
        <v>4.1359641255605029</v>
      </c>
      <c r="N39">
        <v>9.8067229729729699E-2</v>
      </c>
      <c r="O39">
        <v>8.3452297297297306E-2</v>
      </c>
      <c r="P39">
        <v>7.5963783783783698E-2</v>
      </c>
      <c r="Q39">
        <v>0.109636486486486</v>
      </c>
      <c r="R39">
        <v>0.10920000000000001</v>
      </c>
      <c r="S39">
        <v>0.116419594594594</v>
      </c>
      <c r="T39">
        <v>8.1291554054053999E-2</v>
      </c>
      <c r="U39">
        <v>0.13070486486486399</v>
      </c>
      <c r="V39">
        <v>6.6014527027026995E-2</v>
      </c>
      <c r="W39">
        <v>0.137109932432432</v>
      </c>
      <c r="X39">
        <v>6.5172635135135104E-2</v>
      </c>
      <c r="Y39">
        <v>0.116051013513513</v>
      </c>
      <c r="Z39">
        <v>6.6695270270270196E-2</v>
      </c>
      <c r="AA39">
        <v>0.10418777027027</v>
      </c>
      <c r="AB39">
        <v>8.1703310810810795E-2</v>
      </c>
      <c r="AC39">
        <v>6.9616216216216206E-2</v>
      </c>
      <c r="AD39">
        <v>0.12300472972972901</v>
      </c>
      <c r="AE39">
        <v>0.10262905405405399</v>
      </c>
      <c r="AF39">
        <v>7.7926689189189102E-2</v>
      </c>
      <c r="AG39">
        <v>8.4492905405405397E-2</v>
      </c>
    </row>
    <row r="40" spans="1:33" hidden="1" x14ac:dyDescent="0.3">
      <c r="A40" t="s">
        <v>60</v>
      </c>
      <c r="B40">
        <v>38</v>
      </c>
      <c r="C40" t="str">
        <f>LEFT(Table16[[#This Row],[Contingency id]])</f>
        <v>A</v>
      </c>
      <c r="D40" s="1">
        <v>3.9562289562289501</v>
      </c>
      <c r="E40" s="1">
        <v>7.9731543624160999</v>
      </c>
      <c r="F40">
        <v>1188</v>
      </c>
      <c r="G40">
        <v>149</v>
      </c>
      <c r="H40" s="1">
        <v>9.2878787878787797E-2</v>
      </c>
      <c r="I40" s="2">
        <f>AVERAGE(Table16[[#This Row],[Estimated costs 1]:[Estimated costs 20]])</f>
        <v>0.10363829966329938</v>
      </c>
      <c r="J40" s="2">
        <f>_xlfn.STDEV.P(Table16[[#This Row],[Estimated costs 1]:[Estimated costs 20]])</f>
        <v>4.7465221919624608E-2</v>
      </c>
      <c r="K40" s="2">
        <f>Table16[[#This Row],[Dev]]/Table16[[#This Row],[Mean]]*100</f>
        <v>45.798919968611848</v>
      </c>
      <c r="L40" s="2">
        <f>Table16[[#This Row],[Estimated costs 1]]-Table16[[#This Row],[Actual cost]]</f>
        <v>-2.3348484848484799E-2</v>
      </c>
      <c r="M40" s="2">
        <f>Table16[[#This Row],[Diff 1]]/Table16[[#This Row],[Actual cost]]*100</f>
        <v>-25.138662316476314</v>
      </c>
      <c r="N40">
        <v>6.9530303030302998E-2</v>
      </c>
      <c r="O40">
        <v>0.17836952861952801</v>
      </c>
      <c r="P40">
        <v>8.2117003367003297E-2</v>
      </c>
      <c r="Q40">
        <v>1.7771043771043701E-2</v>
      </c>
      <c r="R40">
        <v>6.7429292929292894E-2</v>
      </c>
      <c r="S40">
        <v>0.137098484848484</v>
      </c>
      <c r="T40">
        <v>0.17664309764309699</v>
      </c>
      <c r="U40">
        <v>2.8580808080807998E-2</v>
      </c>
      <c r="V40">
        <v>7.9765993265993207E-2</v>
      </c>
      <c r="W40">
        <v>0.124456228956228</v>
      </c>
      <c r="X40">
        <v>6.9932659932659902E-2</v>
      </c>
      <c r="Y40">
        <v>5.62037037037037E-2</v>
      </c>
      <c r="Z40">
        <v>8.8510101010100997E-2</v>
      </c>
      <c r="AA40">
        <v>8.9210437710437698E-2</v>
      </c>
      <c r="AB40">
        <v>0.16041414141414101</v>
      </c>
      <c r="AC40">
        <v>8.6538720538720498E-2</v>
      </c>
      <c r="AD40">
        <v>0.174701178451178</v>
      </c>
      <c r="AE40">
        <v>0.124930976430976</v>
      </c>
      <c r="AF40">
        <v>0.160407407407407</v>
      </c>
      <c r="AG40">
        <v>0.100154882154882</v>
      </c>
    </row>
    <row r="41" spans="1:33" hidden="1" x14ac:dyDescent="0.3">
      <c r="A41" t="s">
        <v>61</v>
      </c>
      <c r="B41">
        <v>39</v>
      </c>
      <c r="C41" t="str">
        <f>LEFT(Table16[[#This Row],[Contingency id]])</f>
        <v>C</v>
      </c>
      <c r="D41" s="1">
        <v>20</v>
      </c>
      <c r="E41" s="1">
        <v>1.6666666666666601</v>
      </c>
      <c r="F41">
        <v>140</v>
      </c>
      <c r="G41">
        <v>84</v>
      </c>
      <c r="H41" s="1">
        <v>8.9756142857142798E-2</v>
      </c>
      <c r="I41" s="2">
        <f>AVERAGE(Table16[[#This Row],[Estimated costs 1]:[Estimated costs 20]])</f>
        <v>8.5432899999999853E-2</v>
      </c>
      <c r="J41" s="2">
        <f>_xlfn.STDEV.P(Table16[[#This Row],[Estimated costs 1]:[Estimated costs 20]])</f>
        <v>1.5268929696469011E-2</v>
      </c>
      <c r="K41" s="2">
        <f>Table16[[#This Row],[Dev]]/Table16[[#This Row],[Mean]]*100</f>
        <v>17.872423500160988</v>
      </c>
      <c r="L41" s="2">
        <f>Table16[[#This Row],[Estimated costs 1]]-Table16[[#This Row],[Actual cost]]</f>
        <v>3.9895714285713979E-3</v>
      </c>
      <c r="M41" s="2">
        <f>Table16[[#This Row],[Diff 1]]/Table16[[#This Row],[Actual cost]]*100</f>
        <v>4.4449007071541144</v>
      </c>
      <c r="N41">
        <v>9.3745714285714196E-2</v>
      </c>
      <c r="O41">
        <v>0.10597228571428501</v>
      </c>
      <c r="P41">
        <v>0.10597228571428501</v>
      </c>
      <c r="Q41">
        <v>6.6944285714285706E-2</v>
      </c>
      <c r="R41">
        <v>5.6315714285714198E-2</v>
      </c>
      <c r="S41">
        <v>6.2945714285714202E-2</v>
      </c>
      <c r="T41">
        <v>7.8885142857142806E-2</v>
      </c>
      <c r="U41">
        <v>8.2742285714285699E-2</v>
      </c>
      <c r="V41">
        <v>9.6637142857142797E-2</v>
      </c>
      <c r="W41">
        <v>7.0807999999999996E-2</v>
      </c>
      <c r="X41">
        <v>9.2679999999999901E-2</v>
      </c>
      <c r="Y41">
        <v>7.8852285714285694E-2</v>
      </c>
      <c r="Z41">
        <v>0.103580857142857</v>
      </c>
      <c r="AA41">
        <v>0.109465714285714</v>
      </c>
      <c r="AB41">
        <v>9.2542285714285702E-2</v>
      </c>
      <c r="AC41">
        <v>7.7137999999999998E-2</v>
      </c>
      <c r="AD41">
        <v>7.6639999999999903E-2</v>
      </c>
      <c r="AE41">
        <v>9.8034285714285699E-2</v>
      </c>
      <c r="AF41">
        <v>9.0185142857142797E-2</v>
      </c>
      <c r="AG41">
        <v>6.85708571428571E-2</v>
      </c>
    </row>
    <row r="42" spans="1:33" hidden="1" x14ac:dyDescent="0.3">
      <c r="A42" t="s">
        <v>62</v>
      </c>
      <c r="B42">
        <v>40</v>
      </c>
      <c r="C42" t="str">
        <f>LEFT(Table16[[#This Row],[Contingency id]])</f>
        <v>A</v>
      </c>
      <c r="D42" s="1">
        <v>3.1555221637866202</v>
      </c>
      <c r="E42" s="1">
        <v>8.4777070063694193</v>
      </c>
      <c r="F42">
        <v>1331</v>
      </c>
      <c r="G42">
        <v>157</v>
      </c>
      <c r="H42" s="1">
        <v>8.5193839218632605E-2</v>
      </c>
      <c r="I42" s="2">
        <f>AVERAGE(Table16[[#This Row],[Estimated costs 1]:[Estimated costs 20]])</f>
        <v>9.5826972201352237E-2</v>
      </c>
      <c r="J42" s="2">
        <f>_xlfn.STDEV.P(Table16[[#This Row],[Estimated costs 1]:[Estimated costs 20]])</f>
        <v>5.058837553770449E-2</v>
      </c>
      <c r="K42" s="2">
        <f>Table16[[#This Row],[Dev]]/Table16[[#This Row],[Mean]]*100</f>
        <v>52.791374260900028</v>
      </c>
      <c r="L42" s="2">
        <f>Table16[[#This Row],[Estimated costs 1]]-Table16[[#This Row],[Actual cost]]</f>
        <v>-5.9277986476333602E-2</v>
      </c>
      <c r="M42" s="2">
        <f>Table16[[#This Row],[Diff 1]]/Table16[[#This Row],[Actual cost]]*100</f>
        <v>-69.580132812431131</v>
      </c>
      <c r="N42">
        <v>2.5915852742299E-2</v>
      </c>
      <c r="O42">
        <v>1.8139744552967602E-2</v>
      </c>
      <c r="P42">
        <v>0.197015026296018</v>
      </c>
      <c r="Q42">
        <v>7.86619083395943E-2</v>
      </c>
      <c r="R42">
        <v>8.3993989481592701E-2</v>
      </c>
      <c r="S42">
        <v>0.17854620586025499</v>
      </c>
      <c r="T42">
        <v>4.9185574755822699E-2</v>
      </c>
      <c r="U42">
        <v>6.8772351615326799E-2</v>
      </c>
      <c r="V42">
        <v>4.8655897821186997E-2</v>
      </c>
      <c r="W42">
        <v>4.7834710743801599E-2</v>
      </c>
      <c r="X42">
        <v>8.8667167543200601E-2</v>
      </c>
      <c r="Y42">
        <v>0.129060856498873</v>
      </c>
      <c r="Z42">
        <v>0.158195341848234</v>
      </c>
      <c r="AA42">
        <v>0.159356123215627</v>
      </c>
      <c r="AB42">
        <v>0.108513148009015</v>
      </c>
      <c r="AC42">
        <v>6.0921863260706199E-2</v>
      </c>
      <c r="AD42">
        <v>6.8813673929376401E-2</v>
      </c>
      <c r="AE42">
        <v>0.15954845980465801</v>
      </c>
      <c r="AF42">
        <v>9.8160030052591996E-2</v>
      </c>
      <c r="AG42">
        <v>8.8581517655897807E-2</v>
      </c>
    </row>
    <row r="43" spans="1:33" x14ac:dyDescent="0.3">
      <c r="A43" t="s">
        <v>63</v>
      </c>
      <c r="B43">
        <v>41</v>
      </c>
      <c r="C43" t="str">
        <f>LEFT(Table16[[#This Row],[Contingency id]])</f>
        <v>B</v>
      </c>
      <c r="D43" s="1">
        <v>3.5593220338983</v>
      </c>
      <c r="E43" s="1">
        <v>4.2446043165467602</v>
      </c>
      <c r="F43">
        <v>590</v>
      </c>
      <c r="G43">
        <v>139</v>
      </c>
      <c r="H43" s="1">
        <v>8.0925593220338904E-2</v>
      </c>
      <c r="I43" s="2">
        <f>AVERAGE(Table16[[#This Row],[Estimated costs 1]:[Estimated costs 20]])</f>
        <v>7.995666101694901E-2</v>
      </c>
      <c r="J43" s="2">
        <f>_xlfn.STDEV.P(Table16[[#This Row],[Estimated costs 1]:[Estimated costs 20]])</f>
        <v>4.1489204777661333E-2</v>
      </c>
      <c r="K43" s="2">
        <f>Table16[[#This Row],[Dev]]/Table16[[#This Row],[Mean]]*100</f>
        <v>51.889616512208484</v>
      </c>
      <c r="L43" s="2">
        <f>Table16[[#This Row],[Estimated costs 1]]-Table16[[#This Row],[Actual cost]]</f>
        <v>-1.0949322033898298E-2</v>
      </c>
      <c r="M43" s="2">
        <f>Table16[[#This Row],[Diff 1]]/Table16[[#This Row],[Actual cost]]*100</f>
        <v>-13.530110312674756</v>
      </c>
      <c r="N43">
        <v>6.9976271186440606E-2</v>
      </c>
      <c r="O43">
        <v>4.5620338983050797E-2</v>
      </c>
      <c r="P43">
        <v>3.3374576271186403E-2</v>
      </c>
      <c r="Q43">
        <v>6.04728813559322E-2</v>
      </c>
      <c r="R43">
        <v>0.12119491525423701</v>
      </c>
      <c r="S43">
        <v>7.9606779661016897E-2</v>
      </c>
      <c r="T43">
        <v>0.146749152542372</v>
      </c>
      <c r="U43">
        <v>6.0745762711864403E-2</v>
      </c>
      <c r="V43">
        <v>4.9149152542372801E-2</v>
      </c>
      <c r="W43">
        <v>6.6977966101694902E-2</v>
      </c>
      <c r="X43">
        <v>6.0266101694915197E-2</v>
      </c>
      <c r="Y43">
        <v>8.0914067796610104E-2</v>
      </c>
      <c r="Z43">
        <v>0.21000338983050801</v>
      </c>
      <c r="AA43">
        <v>6.06627118644067E-2</v>
      </c>
      <c r="AB43">
        <v>5.25203389830508E-2</v>
      </c>
      <c r="AC43">
        <v>0.115296610169491</v>
      </c>
      <c r="AD43">
        <v>5.6741186440677903E-2</v>
      </c>
      <c r="AE43">
        <v>0.100938983050847</v>
      </c>
      <c r="AF43">
        <v>3.4088135593220298E-2</v>
      </c>
      <c r="AG43">
        <v>9.3833898305084706E-2</v>
      </c>
    </row>
    <row r="44" spans="1:33" x14ac:dyDescent="0.3">
      <c r="A44" t="s">
        <v>64</v>
      </c>
      <c r="B44">
        <v>42</v>
      </c>
      <c r="C44" t="str">
        <f>LEFT(Table16[[#This Row],[Contingency id]])</f>
        <v>B</v>
      </c>
      <c r="D44" s="1">
        <v>11.5702479338842</v>
      </c>
      <c r="E44" s="1">
        <v>1.68055555555555</v>
      </c>
      <c r="F44">
        <v>121</v>
      </c>
      <c r="G44">
        <v>72</v>
      </c>
      <c r="H44" s="1">
        <v>7.8087355371900799E-2</v>
      </c>
      <c r="I44" s="2">
        <f>AVERAGE(Table16[[#This Row],[Estimated costs 1]:[Estimated costs 20]])</f>
        <v>7.8003090909090758E-2</v>
      </c>
      <c r="J44" s="2">
        <f>_xlfn.STDEV.P(Table16[[#This Row],[Estimated costs 1]:[Estimated costs 20]])</f>
        <v>1.7866119870806493E-2</v>
      </c>
      <c r="K44" s="2">
        <f>Table16[[#This Row],[Dev]]/Table16[[#This Row],[Mean]]*100</f>
        <v>22.904374253103231</v>
      </c>
      <c r="L44" s="2">
        <f>Table16[[#This Row],[Estimated costs 1]]-Table16[[#This Row],[Actual cost]]</f>
        <v>-2.1200247933884302E-2</v>
      </c>
      <c r="M44" s="2">
        <f>Table16[[#This Row],[Diff 1]]/Table16[[#This Row],[Actual cost]]*100</f>
        <v>-27.149399327093953</v>
      </c>
      <c r="N44">
        <v>5.6887107438016497E-2</v>
      </c>
      <c r="O44">
        <v>7.99871074380165E-2</v>
      </c>
      <c r="P44">
        <v>7.1497851239669397E-2</v>
      </c>
      <c r="Q44">
        <v>7.0508264462809903E-2</v>
      </c>
      <c r="R44">
        <v>5.6887107438016497E-2</v>
      </c>
      <c r="S44">
        <v>0.10669206611570201</v>
      </c>
      <c r="T44">
        <v>0.10669206611570201</v>
      </c>
      <c r="U44">
        <v>7.1497851239669397E-2</v>
      </c>
      <c r="V44">
        <v>6.67355371900826E-2</v>
      </c>
      <c r="W44">
        <v>8.0891735537189993E-2</v>
      </c>
      <c r="X44">
        <v>6.8175206611570199E-2</v>
      </c>
      <c r="Y44">
        <v>5.6352066115702398E-2</v>
      </c>
      <c r="Z44">
        <v>6.7270578512396595E-2</v>
      </c>
      <c r="AA44">
        <v>0.10140495867768499</v>
      </c>
      <c r="AB44">
        <v>8.7768099173553701E-2</v>
      </c>
      <c r="AC44">
        <v>5.6887107438016497E-2</v>
      </c>
      <c r="AD44">
        <v>7.1497851239669397E-2</v>
      </c>
      <c r="AE44">
        <v>9.7748264462809903E-2</v>
      </c>
      <c r="AF44">
        <v>7.0508264462809903E-2</v>
      </c>
      <c r="AG44">
        <v>0.114172727272727</v>
      </c>
    </row>
    <row r="45" spans="1:33" hidden="1" x14ac:dyDescent="0.3">
      <c r="A45" t="s">
        <v>65</v>
      </c>
      <c r="B45">
        <v>43</v>
      </c>
      <c r="C45" t="str">
        <f>LEFT(Table16[[#This Row],[Contingency id]])</f>
        <v>A</v>
      </c>
      <c r="D45" s="1">
        <v>26.950354609929001</v>
      </c>
      <c r="E45" s="1">
        <v>1.93150684931506</v>
      </c>
      <c r="F45">
        <v>141</v>
      </c>
      <c r="G45">
        <v>73</v>
      </c>
      <c r="H45" s="1">
        <v>7.5466666666666599E-2</v>
      </c>
      <c r="I45" s="2">
        <f>AVERAGE(Table16[[#This Row],[Estimated costs 1]:[Estimated costs 20]])</f>
        <v>7.3361631205673711E-2</v>
      </c>
      <c r="J45" s="2">
        <f>_xlfn.STDEV.P(Table16[[#This Row],[Estimated costs 1]:[Estimated costs 20]])</f>
        <v>8.9461172037081232E-3</v>
      </c>
      <c r="K45" s="2">
        <f>Table16[[#This Row],[Dev]]/Table16[[#This Row],[Mean]]*100</f>
        <v>12.19454510032247</v>
      </c>
      <c r="L45" s="2">
        <f>Table16[[#This Row],[Estimated costs 1]]-Table16[[#This Row],[Actual cost]]</f>
        <v>-6.7886524822694944E-3</v>
      </c>
      <c r="M45" s="2">
        <f>Table16[[#This Row],[Diff 1]]/Table16[[#This Row],[Actual cost]]*100</f>
        <v>-8.9955642432899747</v>
      </c>
      <c r="N45">
        <v>6.8678014184397104E-2</v>
      </c>
      <c r="O45">
        <v>8.3835460992907701E-2</v>
      </c>
      <c r="P45">
        <v>6.5684397163120495E-2</v>
      </c>
      <c r="Q45">
        <v>6.8172340425531899E-2</v>
      </c>
      <c r="R45">
        <v>7.4690780141843896E-2</v>
      </c>
      <c r="S45">
        <v>6.4167375886524797E-2</v>
      </c>
      <c r="T45">
        <v>6.8421276595744596E-2</v>
      </c>
      <c r="U45">
        <v>7.2585815602836806E-2</v>
      </c>
      <c r="V45">
        <v>8.0822695035460898E-2</v>
      </c>
      <c r="W45">
        <v>7.5878014184397102E-2</v>
      </c>
      <c r="X45">
        <v>7.0095744680851002E-2</v>
      </c>
      <c r="Y45">
        <v>7.24290780141843E-2</v>
      </c>
      <c r="Z45">
        <v>8.0846808510638302E-2</v>
      </c>
      <c r="AA45">
        <v>6.5204964539007093E-2</v>
      </c>
      <c r="AB45">
        <v>5.6002127659574401E-2</v>
      </c>
      <c r="AC45">
        <v>8.3270921985815594E-2</v>
      </c>
      <c r="AD45">
        <v>7.2717021276595697E-2</v>
      </c>
      <c r="AE45">
        <v>6.5834042553191405E-2</v>
      </c>
      <c r="AF45">
        <v>8.07851063829787E-2</v>
      </c>
      <c r="AG45">
        <v>9.7110638297872295E-2</v>
      </c>
    </row>
    <row r="46" spans="1:33" hidden="1" x14ac:dyDescent="0.3">
      <c r="A46" t="s">
        <v>66</v>
      </c>
      <c r="B46">
        <v>44</v>
      </c>
      <c r="C46" t="str">
        <f>LEFT(Table16[[#This Row],[Contingency id]])</f>
        <v>C</v>
      </c>
      <c r="D46" s="1">
        <v>0.70422535211267601</v>
      </c>
      <c r="E46" s="1">
        <v>1.79746835443037</v>
      </c>
      <c r="F46">
        <v>142</v>
      </c>
      <c r="G46">
        <v>79</v>
      </c>
      <c r="H46" s="1">
        <v>7.4014084507042194E-2</v>
      </c>
      <c r="I46" s="2">
        <f>AVERAGE(Table16[[#This Row],[Estimated costs 1]:[Estimated costs 20]])</f>
        <v>7.4014084507042013E-2</v>
      </c>
      <c r="J46" s="2">
        <f>_xlfn.STDEV.P(Table16[[#This Row],[Estimated costs 1]:[Estimated costs 20]])</f>
        <v>7.4014084507041986E-2</v>
      </c>
      <c r="K46" s="2">
        <f>Table16[[#This Row],[Dev]]/Table16[[#This Row],[Mean]]*100</f>
        <v>99.999999999999972</v>
      </c>
      <c r="L46" s="2">
        <f>Table16[[#This Row],[Estimated costs 1]]-Table16[[#This Row],[Actual cost]]</f>
        <v>7.4014084507041805E-2</v>
      </c>
      <c r="M46" s="2">
        <f>Table16[[#This Row],[Diff 1]]/Table16[[#This Row],[Actual cost]]*100</f>
        <v>99.999999999999474</v>
      </c>
      <c r="N46">
        <v>0.148028169014084</v>
      </c>
      <c r="O46">
        <v>0</v>
      </c>
      <c r="P46">
        <v>0</v>
      </c>
      <c r="Q46">
        <v>0</v>
      </c>
      <c r="R46">
        <v>0.148028169014084</v>
      </c>
      <c r="S46">
        <v>0</v>
      </c>
      <c r="T46">
        <v>0</v>
      </c>
      <c r="U46">
        <v>0.148028169014084</v>
      </c>
      <c r="V46">
        <v>0</v>
      </c>
      <c r="W46">
        <v>0</v>
      </c>
      <c r="X46">
        <v>0.148028169014084</v>
      </c>
      <c r="Y46">
        <v>0.148028169014084</v>
      </c>
      <c r="Z46">
        <v>0</v>
      </c>
      <c r="AA46">
        <v>0.148028169014084</v>
      </c>
      <c r="AB46">
        <v>0.148028169014084</v>
      </c>
      <c r="AC46">
        <v>0</v>
      </c>
      <c r="AD46">
        <v>0.148028169014084</v>
      </c>
      <c r="AE46">
        <v>0.148028169014084</v>
      </c>
      <c r="AF46">
        <v>0</v>
      </c>
      <c r="AG46">
        <v>0.148028169014084</v>
      </c>
    </row>
    <row r="47" spans="1:33" x14ac:dyDescent="0.3">
      <c r="A47" t="s">
        <v>67</v>
      </c>
      <c r="B47">
        <v>45</v>
      </c>
      <c r="C47" t="str">
        <f>LEFT(Table16[[#This Row],[Contingency id]])</f>
        <v>B</v>
      </c>
      <c r="D47" s="1">
        <v>20.8955223880597</v>
      </c>
      <c r="E47" s="1">
        <v>1.675</v>
      </c>
      <c r="F47">
        <v>134</v>
      </c>
      <c r="G47">
        <v>80</v>
      </c>
      <c r="H47" s="1">
        <v>7.0814626865671595E-2</v>
      </c>
      <c r="I47" s="2">
        <f>AVERAGE(Table16[[#This Row],[Estimated costs 1]:[Estimated costs 20]])</f>
        <v>6.9092358208955179E-2</v>
      </c>
      <c r="J47" s="2">
        <f>_xlfn.STDEV.P(Table16[[#This Row],[Estimated costs 1]:[Estimated costs 20]])</f>
        <v>1.6119698845101355E-2</v>
      </c>
      <c r="K47" s="2">
        <f>Table16[[#This Row],[Dev]]/Table16[[#This Row],[Mean]]*100</f>
        <v>23.33065372635096</v>
      </c>
      <c r="L47" s="2">
        <f>Table16[[#This Row],[Estimated costs 1]]-Table16[[#This Row],[Actual cost]]</f>
        <v>-9.8676119402984971E-3</v>
      </c>
      <c r="M47" s="2">
        <f>Table16[[#This Row],[Diff 1]]/Table16[[#This Row],[Actual cost]]*100</f>
        <v>-13.93442622950819</v>
      </c>
      <c r="N47">
        <v>6.0947014925373098E-2</v>
      </c>
      <c r="O47">
        <v>9.7469104477611895E-2</v>
      </c>
      <c r="P47">
        <v>8.9768805970149204E-2</v>
      </c>
      <c r="Q47">
        <v>7.5156417910447706E-2</v>
      </c>
      <c r="R47">
        <v>5.6994776119402901E-2</v>
      </c>
      <c r="S47">
        <v>7.2265671641790999E-2</v>
      </c>
      <c r="T47">
        <v>5.1459701492537299E-2</v>
      </c>
      <c r="U47">
        <v>8.6765223880597001E-2</v>
      </c>
      <c r="V47">
        <v>5.9010149253731298E-2</v>
      </c>
      <c r="W47">
        <v>7.1135074626865594E-2</v>
      </c>
      <c r="X47">
        <v>7.6212985074626802E-2</v>
      </c>
      <c r="Y47">
        <v>3.5267611940298503E-2</v>
      </c>
      <c r="Z47">
        <v>6.6138358208955195E-2</v>
      </c>
      <c r="AA47">
        <v>6.15017910447761E-2</v>
      </c>
      <c r="AB47">
        <v>6.0325522388059702E-2</v>
      </c>
      <c r="AC47">
        <v>7.6925522388059595E-2</v>
      </c>
      <c r="AD47">
        <v>8.1141492537313398E-2</v>
      </c>
      <c r="AE47">
        <v>9.8354626865671604E-2</v>
      </c>
      <c r="AF47">
        <v>5.5991194029850699E-2</v>
      </c>
      <c r="AG47">
        <v>4.9016119402985003E-2</v>
      </c>
    </row>
    <row r="48" spans="1:33" hidden="1" x14ac:dyDescent="0.3">
      <c r="A48" t="s">
        <v>68</v>
      </c>
      <c r="B48">
        <v>46</v>
      </c>
      <c r="C48" t="str">
        <f>LEFT(Table16[[#This Row],[Contingency id]])</f>
        <v>A</v>
      </c>
      <c r="D48" s="1">
        <v>3.2733224222585902</v>
      </c>
      <c r="E48" s="1">
        <v>4.1849315068493098</v>
      </c>
      <c r="F48">
        <v>611</v>
      </c>
      <c r="G48">
        <v>146</v>
      </c>
      <c r="H48" s="1">
        <v>6.76204582651391E-2</v>
      </c>
      <c r="I48" s="2">
        <f>AVERAGE(Table16[[#This Row],[Estimated costs 1]:[Estimated costs 20]])</f>
        <v>7.0772258592471146E-2</v>
      </c>
      <c r="J48" s="2">
        <f>_xlfn.STDEV.P(Table16[[#This Row],[Estimated costs 1]:[Estimated costs 20]])</f>
        <v>4.1788393660786648E-2</v>
      </c>
      <c r="K48" s="2">
        <f>Table16[[#This Row],[Dev]]/Table16[[#This Row],[Mean]]*100</f>
        <v>59.046290865771745</v>
      </c>
      <c r="L48" s="2">
        <f>Table16[[#This Row],[Estimated costs 1]]-Table16[[#This Row],[Actual cost]]</f>
        <v>3.6713747954172898E-2</v>
      </c>
      <c r="M48" s="2">
        <f>Table16[[#This Row],[Diff 1]]/Table16[[#This Row],[Actual cost]]*100</f>
        <v>54.293846708667189</v>
      </c>
      <c r="N48">
        <v>0.104334206219312</v>
      </c>
      <c r="O48">
        <v>0.107702127659574</v>
      </c>
      <c r="P48">
        <v>2.3903436988543299E-2</v>
      </c>
      <c r="Q48">
        <v>0.13854860883796999</v>
      </c>
      <c r="R48">
        <v>7.3865793780687403E-2</v>
      </c>
      <c r="S48">
        <v>2.8130932896890299E-2</v>
      </c>
      <c r="T48">
        <v>1.21914893617021E-2</v>
      </c>
      <c r="U48">
        <v>0.13437021276595701</v>
      </c>
      <c r="V48">
        <v>8.0671031096563005E-3</v>
      </c>
      <c r="W48">
        <v>4.06497545008183E-2</v>
      </c>
      <c r="X48">
        <v>9.4414075286415697E-2</v>
      </c>
      <c r="Y48">
        <v>0.104623895253682</v>
      </c>
      <c r="Z48">
        <v>4.4877250409165299E-2</v>
      </c>
      <c r="AA48">
        <v>0.103404255319148</v>
      </c>
      <c r="AB48">
        <v>2.9337152209492599E-2</v>
      </c>
      <c r="AC48">
        <v>9.6907037643207794E-2</v>
      </c>
      <c r="AD48">
        <v>1.46019639934533E-2</v>
      </c>
      <c r="AE48">
        <v>0.101075613747954</v>
      </c>
      <c r="AF48">
        <v>4.9792144026186501E-2</v>
      </c>
      <c r="AG48">
        <v>0.10464811783960699</v>
      </c>
    </row>
    <row r="49" spans="1:33" hidden="1" x14ac:dyDescent="0.3">
      <c r="A49" t="s">
        <v>69</v>
      </c>
      <c r="B49">
        <v>47</v>
      </c>
      <c r="C49" t="str">
        <f>LEFT(Table16[[#This Row],[Contingency id]])</f>
        <v>A</v>
      </c>
      <c r="D49" s="1">
        <v>13.1944444444444</v>
      </c>
      <c r="E49" s="1">
        <v>1.97260273972602</v>
      </c>
      <c r="F49">
        <v>144</v>
      </c>
      <c r="G49">
        <v>73</v>
      </c>
      <c r="H49" s="1">
        <v>6.24097222222222E-2</v>
      </c>
      <c r="I49" s="2">
        <f>AVERAGE(Table16[[#This Row],[Estimated costs 1]:[Estimated costs 20]])</f>
        <v>6.3820451388888741E-2</v>
      </c>
      <c r="J49" s="2">
        <f>_xlfn.STDEV.P(Table16[[#This Row],[Estimated costs 1]:[Estimated costs 20]])</f>
        <v>2.9423033469661998E-2</v>
      </c>
      <c r="K49" s="2">
        <f>Table16[[#This Row],[Dev]]/Table16[[#This Row],[Mean]]*100</f>
        <v>46.102828841452855</v>
      </c>
      <c r="L49" s="2">
        <f>Table16[[#This Row],[Estimated costs 1]]-Table16[[#This Row],[Actual cost]]</f>
        <v>-3.33423611111111E-2</v>
      </c>
      <c r="M49" s="2">
        <f>Table16[[#This Row],[Diff 1]]/Table16[[#This Row],[Actual cost]]*100</f>
        <v>-53.424947145877375</v>
      </c>
      <c r="N49">
        <v>2.9067361111111099E-2</v>
      </c>
      <c r="O49">
        <v>9.6432638888888797E-2</v>
      </c>
      <c r="P49">
        <v>3.4165277777777697E-2</v>
      </c>
      <c r="Q49">
        <v>4.9488194444444397E-2</v>
      </c>
      <c r="R49">
        <v>6.9240277777777706E-2</v>
      </c>
      <c r="S49">
        <v>0.127639583333333</v>
      </c>
      <c r="T49">
        <v>4.7784027777777703E-2</v>
      </c>
      <c r="U49">
        <v>3.5723611111111102E-2</v>
      </c>
      <c r="V49">
        <v>0.105468055555555</v>
      </c>
      <c r="W49">
        <v>4.2022222222222197E-2</v>
      </c>
      <c r="X49">
        <v>6.45881944444444E-2</v>
      </c>
      <c r="Y49">
        <v>9.2168749999999994E-2</v>
      </c>
      <c r="Z49">
        <v>0.102490277777777</v>
      </c>
      <c r="AA49">
        <v>5.8581250000000001E-2</v>
      </c>
      <c r="AB49">
        <v>2.29381944444444E-2</v>
      </c>
      <c r="AC49">
        <v>6.4640972222222204E-2</v>
      </c>
      <c r="AD49">
        <v>3.75055555555555E-2</v>
      </c>
      <c r="AE49">
        <v>4.9644444444444401E-2</v>
      </c>
      <c r="AF49">
        <v>0.101006944444444</v>
      </c>
      <c r="AG49">
        <v>4.5813194444444399E-2</v>
      </c>
    </row>
    <row r="50" spans="1:33" hidden="1" x14ac:dyDescent="0.3">
      <c r="A50" t="s">
        <v>70</v>
      </c>
      <c r="B50">
        <v>48</v>
      </c>
      <c r="C50" t="str">
        <f>LEFT(Table16[[#This Row],[Contingency id]])</f>
        <v>C</v>
      </c>
      <c r="D50" s="1">
        <v>17.948717948717899</v>
      </c>
      <c r="E50" s="1">
        <v>1.6714285714285699</v>
      </c>
      <c r="F50">
        <v>117</v>
      </c>
      <c r="G50">
        <v>70</v>
      </c>
      <c r="H50" s="1">
        <v>6.1565042735042701E-2</v>
      </c>
      <c r="I50" s="2">
        <f>AVERAGE(Table16[[#This Row],[Estimated costs 1]:[Estimated costs 20]])</f>
        <v>6.4364991452991349E-2</v>
      </c>
      <c r="J50" s="2">
        <f>_xlfn.STDEV.P(Table16[[#This Row],[Estimated costs 1]:[Estimated costs 20]])</f>
        <v>1.7845113267842022E-2</v>
      </c>
      <c r="K50" s="2">
        <f>Table16[[#This Row],[Dev]]/Table16[[#This Row],[Mean]]*100</f>
        <v>27.724874757227479</v>
      </c>
      <c r="L50" s="2">
        <f>Table16[[#This Row],[Estimated costs 1]]-Table16[[#This Row],[Actual cost]]</f>
        <v>2.1243846153846092E-2</v>
      </c>
      <c r="M50" s="2">
        <f>Table16[[#This Row],[Diff 1]]/Table16[[#This Row],[Actual cost]]*100</f>
        <v>34.506345175903107</v>
      </c>
      <c r="N50">
        <v>8.2808888888888793E-2</v>
      </c>
      <c r="O50">
        <v>5.3776239316239302E-2</v>
      </c>
      <c r="P50">
        <v>7.5642222222222194E-2</v>
      </c>
      <c r="Q50">
        <v>6.0449914529914502E-2</v>
      </c>
      <c r="R50">
        <v>0.110654529914529</v>
      </c>
      <c r="S50">
        <v>5.5146666666666601E-2</v>
      </c>
      <c r="T50">
        <v>6.0273675213675201E-2</v>
      </c>
      <c r="U50">
        <v>5.27528205128205E-2</v>
      </c>
      <c r="V50">
        <v>5.7345470085470002E-2</v>
      </c>
      <c r="W50">
        <v>3.9706495726495698E-2</v>
      </c>
      <c r="X50">
        <v>5.23533333333333E-2</v>
      </c>
      <c r="Y50">
        <v>7.2604444444444402E-2</v>
      </c>
      <c r="Z50">
        <v>6.8906324786324705E-2</v>
      </c>
      <c r="AA50">
        <v>4.7105299145299102E-2</v>
      </c>
      <c r="AB50">
        <v>5.23533333333333E-2</v>
      </c>
      <c r="AC50">
        <v>6.9251111111111097E-2</v>
      </c>
      <c r="AD50">
        <v>9.7219999999999904E-2</v>
      </c>
      <c r="AE50">
        <v>8.2808888888888793E-2</v>
      </c>
      <c r="AF50">
        <v>5.4704957264957201E-2</v>
      </c>
      <c r="AG50">
        <v>4.1435213675213599E-2</v>
      </c>
    </row>
    <row r="51" spans="1:33" hidden="1" x14ac:dyDescent="0.3">
      <c r="A51" t="s">
        <v>71</v>
      </c>
      <c r="B51">
        <v>49</v>
      </c>
      <c r="C51" t="str">
        <f>LEFT(Table16[[#This Row],[Contingency id]])</f>
        <v>A</v>
      </c>
      <c r="D51" s="1">
        <v>23.239436619718301</v>
      </c>
      <c r="E51" s="1">
        <v>1.79746835443037</v>
      </c>
      <c r="F51">
        <v>142</v>
      </c>
      <c r="G51">
        <v>79</v>
      </c>
      <c r="H51" s="1">
        <v>6.1104929577464703E-2</v>
      </c>
      <c r="I51" s="2">
        <f>AVERAGE(Table16[[#This Row],[Estimated costs 1]:[Estimated costs 20]])</f>
        <v>6.31983802816901E-2</v>
      </c>
      <c r="J51" s="2">
        <f>_xlfn.STDEV.P(Table16[[#This Row],[Estimated costs 1]:[Estimated costs 20]])</f>
        <v>1.0746108828057493E-2</v>
      </c>
      <c r="K51" s="2">
        <f>Table16[[#This Row],[Dev]]/Table16[[#This Row],[Mean]]*100</f>
        <v>17.003772533662335</v>
      </c>
      <c r="L51" s="2">
        <f>Table16[[#This Row],[Estimated costs 1]]-Table16[[#This Row],[Actual cost]]</f>
        <v>8.4042253521127014E-3</v>
      </c>
      <c r="M51" s="2">
        <f>Table16[[#This Row],[Diff 1]]/Table16[[#This Row],[Actual cost]]*100</f>
        <v>13.753759983404271</v>
      </c>
      <c r="N51">
        <v>6.9509154929577405E-2</v>
      </c>
      <c r="O51">
        <v>5.4620422535211197E-2</v>
      </c>
      <c r="P51">
        <v>5.0438732394366199E-2</v>
      </c>
      <c r="Q51">
        <v>6.09478873239436E-2</v>
      </c>
      <c r="R51">
        <v>5.1183802816901401E-2</v>
      </c>
      <c r="S51">
        <v>7.68802816901408E-2</v>
      </c>
      <c r="T51">
        <v>7.1923943661971801E-2</v>
      </c>
      <c r="U51">
        <v>6.7103521126760504E-2</v>
      </c>
      <c r="V51">
        <v>7.9414788732394298E-2</v>
      </c>
      <c r="W51">
        <v>7.9145070422535199E-2</v>
      </c>
      <c r="X51">
        <v>4.2295070422535198E-2</v>
      </c>
      <c r="Y51">
        <v>6.8836619718309802E-2</v>
      </c>
      <c r="Z51">
        <v>6.9223239436619705E-2</v>
      </c>
      <c r="AA51">
        <v>5.1597183098591501E-2</v>
      </c>
      <c r="AB51">
        <v>6.8231690140845E-2</v>
      </c>
      <c r="AC51">
        <v>4.5611267605633797E-2</v>
      </c>
      <c r="AD51">
        <v>5.9049999999999998E-2</v>
      </c>
      <c r="AE51">
        <v>7.2976760563380205E-2</v>
      </c>
      <c r="AF51">
        <v>6.2482394366197097E-2</v>
      </c>
      <c r="AG51">
        <v>6.2495774647887303E-2</v>
      </c>
    </row>
    <row r="52" spans="1:33" hidden="1" x14ac:dyDescent="0.3">
      <c r="A52" t="s">
        <v>72</v>
      </c>
      <c r="B52">
        <v>50</v>
      </c>
      <c r="C52" t="str">
        <f>LEFT(Table16[[#This Row],[Contingency id]])</f>
        <v>C</v>
      </c>
      <c r="D52" s="1">
        <v>13.5416666666666</v>
      </c>
      <c r="E52" s="1">
        <v>2.0210526315789399</v>
      </c>
      <c r="F52">
        <v>192</v>
      </c>
      <c r="G52">
        <v>95</v>
      </c>
      <c r="H52" s="1">
        <v>5.7525468750000003E-2</v>
      </c>
      <c r="I52" s="2">
        <f>AVERAGE(Table16[[#This Row],[Estimated costs 1]:[Estimated costs 20]])</f>
        <v>5.9910317708333292E-2</v>
      </c>
      <c r="J52" s="2">
        <f>_xlfn.STDEV.P(Table16[[#This Row],[Estimated costs 1]:[Estimated costs 20]])</f>
        <v>1.8711603120278326E-2</v>
      </c>
      <c r="K52" s="2">
        <f>Table16[[#This Row],[Dev]]/Table16[[#This Row],[Mean]]*100</f>
        <v>31.232688852317025</v>
      </c>
      <c r="L52" s="2">
        <f>Table16[[#This Row],[Estimated costs 1]]-Table16[[#This Row],[Actual cost]]</f>
        <v>7.4688020833332952E-3</v>
      </c>
      <c r="M52" s="2">
        <f>Table16[[#This Row],[Diff 1]]/Table16[[#This Row],[Actual cost]]*100</f>
        <v>12.983470183949253</v>
      </c>
      <c r="N52">
        <v>6.4994270833333298E-2</v>
      </c>
      <c r="O52">
        <v>4.1426041666666601E-2</v>
      </c>
      <c r="P52">
        <v>3.0240520833333302E-2</v>
      </c>
      <c r="Q52">
        <v>4.1446770833333299E-2</v>
      </c>
      <c r="R52">
        <v>5.5370729166666598E-2</v>
      </c>
      <c r="S52">
        <v>7.1408229166666601E-2</v>
      </c>
      <c r="T52">
        <v>9.0397812499999994E-2</v>
      </c>
      <c r="U52">
        <v>7.9942083333333303E-2</v>
      </c>
      <c r="V52">
        <v>5.9076979166666599E-2</v>
      </c>
      <c r="W52">
        <v>5.2288541666666598E-2</v>
      </c>
      <c r="X52">
        <v>5.6896770833333297E-2</v>
      </c>
      <c r="Y52">
        <v>8.5181145833333305E-2</v>
      </c>
      <c r="Z52">
        <v>7.7386874999999994E-2</v>
      </c>
      <c r="AA52">
        <v>7.6166041666666601E-2</v>
      </c>
      <c r="AB52">
        <v>4.2874999999999899E-2</v>
      </c>
      <c r="AC52">
        <v>7.3808749999999895E-2</v>
      </c>
      <c r="AD52">
        <v>3.70958333333333E-2</v>
      </c>
      <c r="AE52">
        <v>3.4834270833333299E-2</v>
      </c>
      <c r="AF52">
        <v>8.5965625000000004E-2</v>
      </c>
      <c r="AG52">
        <v>4.1404062499999998E-2</v>
      </c>
    </row>
    <row r="53" spans="1:33" hidden="1" x14ac:dyDescent="0.3">
      <c r="A53" t="s">
        <v>73</v>
      </c>
      <c r="B53">
        <v>51</v>
      </c>
      <c r="C53" t="str">
        <f>LEFT(Table16[[#This Row],[Contingency id]])</f>
        <v>A</v>
      </c>
      <c r="D53" s="1">
        <v>16.438356164383499</v>
      </c>
      <c r="E53" s="1">
        <v>1.4897959183673399</v>
      </c>
      <c r="F53">
        <v>73</v>
      </c>
      <c r="G53">
        <v>49</v>
      </c>
      <c r="H53" s="1">
        <v>5.3174657534246501E-2</v>
      </c>
      <c r="I53" s="2">
        <f>AVERAGE(Table16[[#This Row],[Estimated costs 1]:[Estimated costs 20]])</f>
        <v>4.7852547945205423E-2</v>
      </c>
      <c r="J53" s="2">
        <f>_xlfn.STDEV.P(Table16[[#This Row],[Estimated costs 1]:[Estimated costs 20]])</f>
        <v>2.2891317508605534E-2</v>
      </c>
      <c r="K53" s="2">
        <f>Table16[[#This Row],[Dev]]/Table16[[#This Row],[Mean]]*100</f>
        <v>47.837196746174776</v>
      </c>
      <c r="L53" s="2">
        <f>Table16[[#This Row],[Estimated costs 1]]-Table16[[#This Row],[Actual cost]]</f>
        <v>1.5871232876712993E-3</v>
      </c>
      <c r="M53" s="2">
        <f>Table16[[#This Row],[Diff 1]]/Table16[[#This Row],[Actual cost]]*100</f>
        <v>2.9847362658595995</v>
      </c>
      <c r="N53">
        <v>5.4761780821917801E-2</v>
      </c>
      <c r="O53">
        <v>6.8465068493150594E-2</v>
      </c>
      <c r="P53">
        <v>2.94976712328767E-2</v>
      </c>
      <c r="Q53">
        <v>1.9468630136986301E-2</v>
      </c>
      <c r="R53">
        <v>8.4903424657534199E-2</v>
      </c>
      <c r="S53">
        <v>7.1972739726027302E-2</v>
      </c>
      <c r="T53">
        <v>7.8490547945205394E-2</v>
      </c>
      <c r="U53">
        <v>5.9389178082191699E-2</v>
      </c>
      <c r="V53">
        <v>2.0588356164383498E-2</v>
      </c>
      <c r="W53">
        <v>7.7914383561643805E-2</v>
      </c>
      <c r="X53">
        <v>7.5667534246575296E-2</v>
      </c>
      <c r="Y53">
        <v>1.65371232876712E-2</v>
      </c>
      <c r="Z53">
        <v>2.6457671232876699E-2</v>
      </c>
      <c r="AA53">
        <v>1.65371232876712E-2</v>
      </c>
      <c r="AB53">
        <v>4.7631917808219099E-2</v>
      </c>
      <c r="AC53">
        <v>6.17445205479452E-2</v>
      </c>
      <c r="AD53">
        <v>3.2975479452054798E-2</v>
      </c>
      <c r="AE53">
        <v>4.6947260273972599E-2</v>
      </c>
      <c r="AF53">
        <v>4.28960273972602E-2</v>
      </c>
      <c r="AG53">
        <v>2.42045205479452E-2</v>
      </c>
    </row>
    <row r="54" spans="1:33" x14ac:dyDescent="0.3">
      <c r="A54" t="s">
        <v>74</v>
      </c>
      <c r="B54">
        <v>52</v>
      </c>
      <c r="C54" t="str">
        <f>LEFT(Table16[[#This Row],[Contingency id]])</f>
        <v>B</v>
      </c>
      <c r="D54" s="1">
        <v>26.6666666666666</v>
      </c>
      <c r="E54" s="1">
        <v>1.3953488372092999</v>
      </c>
      <c r="F54">
        <v>60</v>
      </c>
      <c r="G54">
        <v>43</v>
      </c>
      <c r="H54" s="1">
        <v>5.2759E-2</v>
      </c>
      <c r="I54" s="2">
        <f>AVERAGE(Table16[[#This Row],[Estimated costs 1]:[Estimated costs 20]])</f>
        <v>5.5656233333333284E-2</v>
      </c>
      <c r="J54" s="2">
        <f>_xlfn.STDEV.P(Table16[[#This Row],[Estimated costs 1]:[Estimated costs 20]])</f>
        <v>1.5313212575927892E-2</v>
      </c>
      <c r="K54" s="2">
        <f>Table16[[#This Row],[Dev]]/Table16[[#This Row],[Mean]]*100</f>
        <v>27.513921907389658</v>
      </c>
      <c r="L54" s="2">
        <f>Table16[[#This Row],[Estimated costs 1]]-Table16[[#This Row],[Actual cost]]</f>
        <v>2.5821666666666007E-3</v>
      </c>
      <c r="M54" s="2">
        <f>Table16[[#This Row],[Diff 1]]/Table16[[#This Row],[Actual cost]]*100</f>
        <v>4.8942676446987257</v>
      </c>
      <c r="N54">
        <v>5.5341166666666601E-2</v>
      </c>
      <c r="O54">
        <v>3.6737166666666599E-2</v>
      </c>
      <c r="P54">
        <v>2.5137166666666599E-2</v>
      </c>
      <c r="Q54">
        <v>5.4380499999999998E-2</v>
      </c>
      <c r="R54">
        <v>8.0780499999999894E-2</v>
      </c>
      <c r="S54">
        <v>6.7457166666666596E-2</v>
      </c>
      <c r="T54">
        <v>9.0560500000000002E-2</v>
      </c>
      <c r="U54">
        <v>5.1927166666666601E-2</v>
      </c>
      <c r="V54">
        <v>5.1670499999999897E-2</v>
      </c>
      <c r="W54">
        <v>4.18904999999999E-2</v>
      </c>
      <c r="X54">
        <v>5.4777833333333303E-2</v>
      </c>
      <c r="Y54">
        <v>3.3307166666666603E-2</v>
      </c>
      <c r="Z54">
        <v>6.6153833333333301E-2</v>
      </c>
      <c r="AA54">
        <v>6.9313833333333297E-2</v>
      </c>
      <c r="AB54">
        <v>5.95338333333333E-2</v>
      </c>
      <c r="AC54">
        <v>4.8240499999999999E-2</v>
      </c>
      <c r="AD54">
        <v>5.9850500000000001E-2</v>
      </c>
      <c r="AE54">
        <v>6.94871666666666E-2</v>
      </c>
      <c r="AF54">
        <v>4.6517166666666603E-2</v>
      </c>
      <c r="AG54">
        <v>5.0060500000000001E-2</v>
      </c>
    </row>
    <row r="55" spans="1:33" x14ac:dyDescent="0.3">
      <c r="A55" t="s">
        <v>75</v>
      </c>
      <c r="B55">
        <v>53</v>
      </c>
      <c r="C55" t="str">
        <f>LEFT(Table16[[#This Row],[Contingency id]])</f>
        <v>B</v>
      </c>
      <c r="D55" s="1">
        <v>3.5714285714285698</v>
      </c>
      <c r="E55" s="1">
        <v>1.2173913043478199</v>
      </c>
      <c r="F55">
        <v>56</v>
      </c>
      <c r="G55">
        <v>46</v>
      </c>
      <c r="H55" s="1">
        <v>5.2726249999999898E-2</v>
      </c>
      <c r="I55" s="2">
        <f>AVERAGE(Table16[[#This Row],[Estimated costs 1]:[Estimated costs 20]])</f>
        <v>5.2726249999999884E-2</v>
      </c>
      <c r="J55" s="2">
        <f>_xlfn.STDEV.P(Table16[[#This Row],[Estimated costs 1]:[Estimated costs 20]])</f>
        <v>1.3877787807814457E-17</v>
      </c>
      <c r="K55" s="2">
        <f>Table16[[#This Row],[Dev]]/Table16[[#This Row],[Mean]]*100</f>
        <v>2.6320452920157396E-14</v>
      </c>
      <c r="L55" s="2">
        <f>Table16[[#This Row],[Estimated costs 1]]-Table16[[#This Row],[Actual cost]]</f>
        <v>0</v>
      </c>
      <c r="M55" s="2">
        <f>Table16[[#This Row],[Diff 1]]/Table16[[#This Row],[Actual cost]]*100</f>
        <v>0</v>
      </c>
      <c r="N55">
        <v>5.2726249999999898E-2</v>
      </c>
      <c r="O55">
        <v>5.2726249999999898E-2</v>
      </c>
      <c r="P55">
        <v>5.2726249999999898E-2</v>
      </c>
      <c r="Q55">
        <v>5.2726249999999898E-2</v>
      </c>
      <c r="R55">
        <v>5.2726249999999898E-2</v>
      </c>
      <c r="S55">
        <v>5.2726249999999898E-2</v>
      </c>
      <c r="T55">
        <v>5.2726249999999898E-2</v>
      </c>
      <c r="U55">
        <v>5.2726249999999898E-2</v>
      </c>
      <c r="V55">
        <v>5.2726249999999898E-2</v>
      </c>
      <c r="W55">
        <v>5.2726249999999898E-2</v>
      </c>
      <c r="X55">
        <v>5.2726249999999898E-2</v>
      </c>
      <c r="Y55">
        <v>5.2726249999999898E-2</v>
      </c>
      <c r="Z55">
        <v>5.2726249999999898E-2</v>
      </c>
      <c r="AA55">
        <v>5.2726249999999898E-2</v>
      </c>
      <c r="AB55">
        <v>5.2726249999999898E-2</v>
      </c>
      <c r="AC55">
        <v>5.2726249999999898E-2</v>
      </c>
      <c r="AD55">
        <v>5.2726249999999898E-2</v>
      </c>
      <c r="AE55">
        <v>5.2726249999999898E-2</v>
      </c>
      <c r="AF55">
        <v>5.2726249999999898E-2</v>
      </c>
      <c r="AG55">
        <v>5.2726249999999898E-2</v>
      </c>
    </row>
    <row r="56" spans="1:33" hidden="1" x14ac:dyDescent="0.3">
      <c r="A56" t="s">
        <v>76</v>
      </c>
      <c r="B56">
        <v>54</v>
      </c>
      <c r="C56" t="str">
        <f>LEFT(Table16[[#This Row],[Contingency id]])</f>
        <v>A</v>
      </c>
      <c r="D56" s="1">
        <v>4</v>
      </c>
      <c r="E56" s="1">
        <v>1.13636363636363</v>
      </c>
      <c r="F56">
        <v>25</v>
      </c>
      <c r="G56">
        <v>22</v>
      </c>
      <c r="H56" s="1">
        <v>5.0160000000000003E-2</v>
      </c>
      <c r="I56" s="2">
        <f>AVERAGE(Table16[[#This Row],[Estimated costs 1]:[Estimated costs 20]])</f>
        <v>5.0159999999999996E-2</v>
      </c>
      <c r="J56" s="2">
        <f>_xlfn.STDEV.P(Table16[[#This Row],[Estimated costs 1]:[Estimated costs 20]])</f>
        <v>6.9388939039072284E-18</v>
      </c>
      <c r="K56" s="2">
        <f>Table16[[#This Row],[Dev]]/Table16[[#This Row],[Mean]]*100</f>
        <v>1.3833520542079803E-14</v>
      </c>
      <c r="L56" s="2">
        <f>Table16[[#This Row],[Estimated costs 1]]-Table16[[#This Row],[Actual cost]]</f>
        <v>0</v>
      </c>
      <c r="M56" s="2">
        <f>Table16[[#This Row],[Diff 1]]/Table16[[#This Row],[Actual cost]]*100</f>
        <v>0</v>
      </c>
      <c r="N56">
        <v>5.0160000000000003E-2</v>
      </c>
      <c r="O56">
        <v>5.0160000000000003E-2</v>
      </c>
      <c r="P56">
        <v>5.0160000000000003E-2</v>
      </c>
      <c r="Q56">
        <v>5.0160000000000003E-2</v>
      </c>
      <c r="R56">
        <v>5.0160000000000003E-2</v>
      </c>
      <c r="S56">
        <v>5.0160000000000003E-2</v>
      </c>
      <c r="T56">
        <v>5.0160000000000003E-2</v>
      </c>
      <c r="U56">
        <v>5.0160000000000003E-2</v>
      </c>
      <c r="V56">
        <v>5.0160000000000003E-2</v>
      </c>
      <c r="W56">
        <v>5.0160000000000003E-2</v>
      </c>
      <c r="X56">
        <v>5.0160000000000003E-2</v>
      </c>
      <c r="Y56">
        <v>5.0160000000000003E-2</v>
      </c>
      <c r="Z56">
        <v>5.0160000000000003E-2</v>
      </c>
      <c r="AA56">
        <v>5.0160000000000003E-2</v>
      </c>
      <c r="AB56">
        <v>5.0160000000000003E-2</v>
      </c>
      <c r="AC56">
        <v>5.0160000000000003E-2</v>
      </c>
      <c r="AD56">
        <v>5.0160000000000003E-2</v>
      </c>
      <c r="AE56">
        <v>5.0160000000000003E-2</v>
      </c>
      <c r="AF56">
        <v>5.0160000000000003E-2</v>
      </c>
      <c r="AG56">
        <v>5.0160000000000003E-2</v>
      </c>
    </row>
    <row r="57" spans="1:33" hidden="1" x14ac:dyDescent="0.3">
      <c r="A57" t="s">
        <v>77</v>
      </c>
      <c r="B57">
        <v>55</v>
      </c>
      <c r="C57" t="str">
        <f>LEFT(Table16[[#This Row],[Contingency id]])</f>
        <v>C</v>
      </c>
      <c r="D57" s="1">
        <v>14.0625</v>
      </c>
      <c r="E57" s="1">
        <v>2.0869565217391299</v>
      </c>
      <c r="F57">
        <v>192</v>
      </c>
      <c r="G57">
        <v>92</v>
      </c>
      <c r="H57" s="1">
        <v>4.9992708333333302E-2</v>
      </c>
      <c r="I57" s="2">
        <f>AVERAGE(Table16[[#This Row],[Estimated costs 1]:[Estimated costs 20]])</f>
        <v>5.0087395833333284E-2</v>
      </c>
      <c r="J57" s="2">
        <f>_xlfn.STDEV.P(Table16[[#This Row],[Estimated costs 1]:[Estimated costs 20]])</f>
        <v>1.391915965675123E-2</v>
      </c>
      <c r="K57" s="2">
        <f>Table16[[#This Row],[Dev]]/Table16[[#This Row],[Mean]]*100</f>
        <v>27.789745154784022</v>
      </c>
      <c r="L57" s="2">
        <f>Table16[[#This Row],[Estimated costs 1]]-Table16[[#This Row],[Actual cost]]</f>
        <v>1.3345833333333293E-2</v>
      </c>
      <c r="M57" s="2">
        <f>Table16[[#This Row],[Diff 1]]/Table16[[#This Row],[Actual cost]]*100</f>
        <v>26.695559769132931</v>
      </c>
      <c r="N57">
        <v>6.3338541666666595E-2</v>
      </c>
      <c r="O57">
        <v>2.7159374999999999E-2</v>
      </c>
      <c r="P57">
        <v>7.0733333333333301E-2</v>
      </c>
      <c r="Q57">
        <v>7.6774479166666604E-2</v>
      </c>
      <c r="R57">
        <v>5.9727083333333299E-2</v>
      </c>
      <c r="S57">
        <v>4.7943229166666601E-2</v>
      </c>
      <c r="T57">
        <v>4.6304166666666598E-2</v>
      </c>
      <c r="U57">
        <v>5.2972916666666599E-2</v>
      </c>
      <c r="V57">
        <v>5.5054166666666599E-2</v>
      </c>
      <c r="W57">
        <v>4.1951041666666598E-2</v>
      </c>
      <c r="X57">
        <v>4.3314583333333302E-2</v>
      </c>
      <c r="Y57">
        <v>7.7576562499999904E-2</v>
      </c>
      <c r="Z57">
        <v>4.0038541666666601E-2</v>
      </c>
      <c r="AA57">
        <v>3.4662499999999999E-2</v>
      </c>
      <c r="AB57">
        <v>2.88473958333333E-2</v>
      </c>
      <c r="AC57">
        <v>5.3179166666666597E-2</v>
      </c>
      <c r="AD57">
        <v>3.7353124999999897E-2</v>
      </c>
      <c r="AE57">
        <v>5.3124999999999999E-2</v>
      </c>
      <c r="AF57">
        <v>4.8639062499999997E-2</v>
      </c>
      <c r="AG57">
        <v>4.30536458333333E-2</v>
      </c>
    </row>
    <row r="58" spans="1:33" hidden="1" x14ac:dyDescent="0.3">
      <c r="A58" t="s">
        <v>78</v>
      </c>
      <c r="B58">
        <v>56</v>
      </c>
      <c r="C58" t="str">
        <f>LEFT(Table16[[#This Row],[Contingency id]])</f>
        <v>C</v>
      </c>
      <c r="D58" s="1">
        <v>13.9896373056994</v>
      </c>
      <c r="E58" s="1">
        <v>2.1444444444444399</v>
      </c>
      <c r="F58">
        <v>193</v>
      </c>
      <c r="G58">
        <v>90</v>
      </c>
      <c r="H58" s="1">
        <v>4.9483730569948099E-2</v>
      </c>
      <c r="I58" s="2">
        <f>AVERAGE(Table16[[#This Row],[Estimated costs 1]:[Estimated costs 20]])</f>
        <v>4.6648782383419643E-2</v>
      </c>
      <c r="J58" s="2">
        <f>_xlfn.STDEV.P(Table16[[#This Row],[Estimated costs 1]:[Estimated costs 20]])</f>
        <v>1.5464153493926306E-2</v>
      </c>
      <c r="K58" s="2">
        <f>Table16[[#This Row],[Dev]]/Table16[[#This Row],[Mean]]*100</f>
        <v>33.150176068524189</v>
      </c>
      <c r="L58" s="2">
        <f>Table16[[#This Row],[Estimated costs 1]]-Table16[[#This Row],[Actual cost]]</f>
        <v>-4.2259067357509894E-4</v>
      </c>
      <c r="M58" s="2">
        <f>Table16[[#This Row],[Diff 1]]/Table16[[#This Row],[Actual cost]]*100</f>
        <v>-0.85399922097171466</v>
      </c>
      <c r="N58">
        <v>4.9061139896373E-2</v>
      </c>
      <c r="O58">
        <v>5.2974093264248701E-3</v>
      </c>
      <c r="P58">
        <v>3.9290155440414497E-2</v>
      </c>
      <c r="Q58">
        <v>3.4608808290155398E-2</v>
      </c>
      <c r="R58">
        <v>3.48580310880829E-2</v>
      </c>
      <c r="S58">
        <v>5.1559585492227902E-2</v>
      </c>
      <c r="T58">
        <v>6.2619689119170902E-2</v>
      </c>
      <c r="U58">
        <v>6.8426424870466296E-2</v>
      </c>
      <c r="V58">
        <v>4.33119170984455E-2</v>
      </c>
      <c r="W58">
        <v>4.9224870466321201E-2</v>
      </c>
      <c r="X58">
        <v>4.1575129533678701E-2</v>
      </c>
      <c r="Y58">
        <v>2.8001036269429999E-2</v>
      </c>
      <c r="Z58">
        <v>3.2757512953367797E-2</v>
      </c>
      <c r="AA58">
        <v>4.7528497409326402E-2</v>
      </c>
      <c r="AB58">
        <v>4.99124352331606E-2</v>
      </c>
      <c r="AC58">
        <v>4.7022279792746098E-2</v>
      </c>
      <c r="AD58">
        <v>7.0368911917098403E-2</v>
      </c>
      <c r="AE58">
        <v>4.5805181347150198E-2</v>
      </c>
      <c r="AF58">
        <v>7.2084455958549204E-2</v>
      </c>
      <c r="AG58">
        <v>5.9662176165803098E-2</v>
      </c>
    </row>
    <row r="59" spans="1:33" hidden="1" x14ac:dyDescent="0.3">
      <c r="A59" t="s">
        <v>79</v>
      </c>
      <c r="B59">
        <v>57</v>
      </c>
      <c r="C59" t="str">
        <f>LEFT(Table16[[#This Row],[Contingency id]])</f>
        <v>A</v>
      </c>
      <c r="D59" s="1">
        <v>24.7524752475247</v>
      </c>
      <c r="E59" s="1">
        <v>1.578125</v>
      </c>
      <c r="F59">
        <v>101</v>
      </c>
      <c r="G59">
        <v>64</v>
      </c>
      <c r="H59" s="1">
        <v>4.5050495049504903E-2</v>
      </c>
      <c r="I59" s="2">
        <f>AVERAGE(Table16[[#This Row],[Estimated costs 1]:[Estimated costs 20]])</f>
        <v>4.4650693069306899E-2</v>
      </c>
      <c r="J59" s="2">
        <f>_xlfn.STDEV.P(Table16[[#This Row],[Estimated costs 1]:[Estimated costs 20]])</f>
        <v>6.9751556929917866E-3</v>
      </c>
      <c r="K59" s="2">
        <f>Table16[[#This Row],[Dev]]/Table16[[#This Row],[Mean]]*100</f>
        <v>15.621606773639405</v>
      </c>
      <c r="L59" s="2">
        <f>Table16[[#This Row],[Estimated costs 1]]-Table16[[#This Row],[Actual cost]]</f>
        <v>6.3267326732672977E-3</v>
      </c>
      <c r="M59" s="2">
        <f>Table16[[#This Row],[Diff 1]]/Table16[[#This Row],[Actual cost]]*100</f>
        <v>14.043647392364953</v>
      </c>
      <c r="N59">
        <v>5.1377227722772201E-2</v>
      </c>
      <c r="O59">
        <v>5.2776237623762302E-2</v>
      </c>
      <c r="P59">
        <v>4.6380198019801901E-2</v>
      </c>
      <c r="Q59">
        <v>5.0907920792079203E-2</v>
      </c>
      <c r="R59">
        <v>5.5452475247524703E-2</v>
      </c>
      <c r="S59">
        <v>4.5563366336633597E-2</v>
      </c>
      <c r="T59">
        <v>2.9377227722772199E-2</v>
      </c>
      <c r="U59">
        <v>3.3101980198019798E-2</v>
      </c>
      <c r="V59">
        <v>3.6551485148514799E-2</v>
      </c>
      <c r="W59">
        <v>4.5200990099009901E-2</v>
      </c>
      <c r="X59">
        <v>4.9421782178217799E-2</v>
      </c>
      <c r="Y59">
        <v>4.1750495049504899E-2</v>
      </c>
      <c r="Z59">
        <v>5.1144554455445503E-2</v>
      </c>
      <c r="AA59">
        <v>4.1497029702970298E-2</v>
      </c>
      <c r="AB59">
        <v>4.3252475247524701E-2</v>
      </c>
      <c r="AC59">
        <v>5.5648514851485101E-2</v>
      </c>
      <c r="AD59">
        <v>4.0701980198019801E-2</v>
      </c>
      <c r="AE59">
        <v>4.1629702970297E-2</v>
      </c>
      <c r="AF59">
        <v>3.8839603960395999E-2</v>
      </c>
      <c r="AG59">
        <v>4.2438613861386101E-2</v>
      </c>
    </row>
    <row r="60" spans="1:33" hidden="1" x14ac:dyDescent="0.3">
      <c r="A60" t="s">
        <v>80</v>
      </c>
      <c r="B60">
        <v>58</v>
      </c>
      <c r="C60" t="str">
        <f>LEFT(Table16[[#This Row],[Contingency id]])</f>
        <v>A</v>
      </c>
      <c r="D60" s="1">
        <v>7.6433121019108201</v>
      </c>
      <c r="E60" s="1">
        <v>1.8045977011494201</v>
      </c>
      <c r="F60">
        <v>157</v>
      </c>
      <c r="G60">
        <v>87</v>
      </c>
      <c r="H60" s="1">
        <v>4.4094904458598698E-2</v>
      </c>
      <c r="I60" s="2">
        <f>AVERAGE(Table16[[#This Row],[Estimated costs 1]:[Estimated costs 20]])</f>
        <v>4.1453025477706892E-2</v>
      </c>
      <c r="J60" s="2">
        <f>_xlfn.STDEV.P(Table16[[#This Row],[Estimated costs 1]:[Estimated costs 20]])</f>
        <v>2.7866576374973213E-2</v>
      </c>
      <c r="K60" s="2">
        <f>Table16[[#This Row],[Dev]]/Table16[[#This Row],[Mean]]*100</f>
        <v>67.224469272959666</v>
      </c>
      <c r="L60" s="2">
        <f>Table16[[#This Row],[Estimated costs 1]]-Table16[[#This Row],[Actual cost]]</f>
        <v>-1.6119745222929999E-2</v>
      </c>
      <c r="M60" s="2">
        <f>Table16[[#This Row],[Diff 1]]/Table16[[#This Row],[Actual cost]]*100</f>
        <v>-36.556934232763894</v>
      </c>
      <c r="N60">
        <v>2.7975159235668699E-2</v>
      </c>
      <c r="O60">
        <v>2.69E-2</v>
      </c>
      <c r="P60">
        <v>3.8921019108280198E-2</v>
      </c>
      <c r="Q60">
        <v>2.7975159235668699E-2</v>
      </c>
      <c r="R60">
        <v>4.9874522292993599E-2</v>
      </c>
      <c r="S60">
        <v>3.8012101910828003E-2</v>
      </c>
      <c r="T60">
        <v>2.69E-2</v>
      </c>
      <c r="U60">
        <v>4.5572611464968098E-2</v>
      </c>
      <c r="V60">
        <v>0.122401910828025</v>
      </c>
      <c r="W60">
        <v>2.3313375796178301E-2</v>
      </c>
      <c r="X60">
        <v>2.8733121019108201E-2</v>
      </c>
      <c r="Y60">
        <v>2.4431210191082801E-2</v>
      </c>
      <c r="Z60">
        <v>3.1241401273885298E-2</v>
      </c>
      <c r="AA60">
        <v>0.12104777070063601</v>
      </c>
      <c r="AB60">
        <v>3.4788535031847097E-2</v>
      </c>
      <c r="AC60">
        <v>2.3313375796178301E-2</v>
      </c>
      <c r="AD60">
        <v>3.0443949044585899E-2</v>
      </c>
      <c r="AE60">
        <v>3.0443949044585899E-2</v>
      </c>
      <c r="AF60">
        <v>4.9116560509554097E-2</v>
      </c>
      <c r="AG60">
        <v>2.7654777070063599E-2</v>
      </c>
    </row>
    <row r="61" spans="1:33" hidden="1" x14ac:dyDescent="0.3">
      <c r="A61" t="s">
        <v>81</v>
      </c>
      <c r="B61">
        <v>59</v>
      </c>
      <c r="C61" t="str">
        <f>LEFT(Table16[[#This Row],[Contingency id]])</f>
        <v>A</v>
      </c>
      <c r="D61" s="1">
        <v>12.030075187969899</v>
      </c>
      <c r="E61" s="1">
        <v>1.9</v>
      </c>
      <c r="F61">
        <v>133</v>
      </c>
      <c r="G61">
        <v>70</v>
      </c>
      <c r="H61" s="1">
        <v>4.3963909774435997E-2</v>
      </c>
      <c r="I61" s="2">
        <f>AVERAGE(Table16[[#This Row],[Estimated costs 1]:[Estimated costs 20]])</f>
        <v>5.2759624060150188E-2</v>
      </c>
      <c r="J61" s="2">
        <f>_xlfn.STDEV.P(Table16[[#This Row],[Estimated costs 1]:[Estimated costs 20]])</f>
        <v>5.1143720982052915E-2</v>
      </c>
      <c r="K61" s="2">
        <f>Table16[[#This Row],[Dev]]/Table16[[#This Row],[Mean]]*100</f>
        <v>96.937235420299785</v>
      </c>
      <c r="L61" s="2">
        <f>Table16[[#This Row],[Estimated costs 1]]-Table16[[#This Row],[Actual cost]]</f>
        <v>-2.6962406015037597E-2</v>
      </c>
      <c r="M61" s="2">
        <f>Table16[[#This Row],[Diff 1]]/Table16[[#This Row],[Actual cost]]*100</f>
        <v>-61.328499110685598</v>
      </c>
      <c r="N61">
        <v>1.7001503759398399E-2</v>
      </c>
      <c r="O61">
        <v>3.4157894736842102E-2</v>
      </c>
      <c r="P61">
        <v>2.7015037593984902E-2</v>
      </c>
      <c r="Q61">
        <v>0.13342706766917201</v>
      </c>
      <c r="R61">
        <v>0.13343759398496199</v>
      </c>
      <c r="S61">
        <v>2.43518796992481E-2</v>
      </c>
      <c r="T61">
        <v>0.140777443609022</v>
      </c>
      <c r="U61">
        <v>1.6990977443609001E-2</v>
      </c>
      <c r="V61">
        <v>1.6990977443609001E-2</v>
      </c>
      <c r="W61">
        <v>2.2521804511278099E-2</v>
      </c>
      <c r="X61">
        <v>1.7001503759398399E-2</v>
      </c>
      <c r="Y61">
        <v>1.6793984962406E-2</v>
      </c>
      <c r="Z61">
        <v>0.14506315789473601</v>
      </c>
      <c r="AA61">
        <v>2.7015037593984902E-2</v>
      </c>
      <c r="AB61">
        <v>3.2475187969924803E-2</v>
      </c>
      <c r="AC61">
        <v>1.6793984962406E-2</v>
      </c>
      <c r="AD61">
        <v>2.6610526315789401E-2</v>
      </c>
      <c r="AE61">
        <v>2.2521804511278099E-2</v>
      </c>
      <c r="AF61">
        <v>3.3702255639097699E-2</v>
      </c>
      <c r="AG61">
        <v>0.15054285714285701</v>
      </c>
    </row>
    <row r="62" spans="1:33" hidden="1" x14ac:dyDescent="0.3">
      <c r="A62" t="s">
        <v>82</v>
      </c>
      <c r="B62">
        <v>60</v>
      </c>
      <c r="C62" t="str">
        <f>LEFT(Table16[[#This Row],[Contingency id]])</f>
        <v>A</v>
      </c>
      <c r="D62" s="1">
        <v>25.4901960784313</v>
      </c>
      <c r="E62" s="1">
        <v>1.5692307692307601</v>
      </c>
      <c r="F62">
        <v>102</v>
      </c>
      <c r="G62">
        <v>65</v>
      </c>
      <c r="H62" s="1">
        <v>4.3907843137254897E-2</v>
      </c>
      <c r="I62" s="2">
        <f>AVERAGE(Table16[[#This Row],[Estimated costs 1]:[Estimated costs 20]])</f>
        <v>4.4816225490196031E-2</v>
      </c>
      <c r="J62" s="2">
        <f>_xlfn.STDEV.P(Table16[[#This Row],[Estimated costs 1]:[Estimated costs 20]])</f>
        <v>6.556059409601034E-3</v>
      </c>
      <c r="K62" s="2">
        <f>Table16[[#This Row],[Dev]]/Table16[[#This Row],[Mean]]*100</f>
        <v>14.628762993517233</v>
      </c>
      <c r="L62" s="2">
        <f>Table16[[#This Row],[Estimated costs 1]]-Table16[[#This Row],[Actual cost]]</f>
        <v>-8.6950980392156985E-3</v>
      </c>
      <c r="M62" s="2">
        <f>Table16[[#This Row],[Diff 1]]/Table16[[#This Row],[Actual cost]]*100</f>
        <v>-19.803063457330445</v>
      </c>
      <c r="N62">
        <v>3.5212745098039198E-2</v>
      </c>
      <c r="O62">
        <v>5.57323529411764E-2</v>
      </c>
      <c r="P62">
        <v>3.9310784313725401E-2</v>
      </c>
      <c r="Q62">
        <v>4.2418627450980399E-2</v>
      </c>
      <c r="R62">
        <v>3.5473529411764702E-2</v>
      </c>
      <c r="S62">
        <v>4.4585294117647001E-2</v>
      </c>
      <c r="T62">
        <v>3.21598039215686E-2</v>
      </c>
      <c r="U62">
        <v>5.5654901960784299E-2</v>
      </c>
      <c r="V62">
        <v>4.4846078431372498E-2</v>
      </c>
      <c r="W62">
        <v>5.3774509803921497E-2</v>
      </c>
      <c r="X62">
        <v>5.1549019607843097E-2</v>
      </c>
      <c r="Y62">
        <v>5.2363725490196002E-2</v>
      </c>
      <c r="Z62">
        <v>4.2363725490196E-2</v>
      </c>
      <c r="AA62">
        <v>4.3387254901960701E-2</v>
      </c>
      <c r="AB62">
        <v>4.4530392156862698E-2</v>
      </c>
      <c r="AC62">
        <v>4.1132352941176398E-2</v>
      </c>
      <c r="AD62">
        <v>4.1536274509803899E-2</v>
      </c>
      <c r="AE62">
        <v>4.4904901960784303E-2</v>
      </c>
      <c r="AF62">
        <v>5.0487254901960703E-2</v>
      </c>
      <c r="AG62">
        <v>4.49009803921568E-2</v>
      </c>
    </row>
    <row r="63" spans="1:33" hidden="1" x14ac:dyDescent="0.3">
      <c r="A63" t="s">
        <v>83</v>
      </c>
      <c r="B63">
        <v>61</v>
      </c>
      <c r="C63" t="str">
        <f>LEFT(Table16[[#This Row],[Contingency id]])</f>
        <v>A</v>
      </c>
      <c r="D63" s="1">
        <v>4.3478260869565197</v>
      </c>
      <c r="E63" s="1">
        <v>1.0454545454545401</v>
      </c>
      <c r="F63">
        <v>23</v>
      </c>
      <c r="G63">
        <v>22</v>
      </c>
      <c r="H63" s="1">
        <v>4.3469565217391301E-2</v>
      </c>
      <c r="I63" s="2">
        <f>AVERAGE(Table16[[#This Row],[Estimated costs 1]:[Estimated costs 20]])</f>
        <v>4.3469565217391308E-2</v>
      </c>
      <c r="J63" s="2">
        <f>_xlfn.STDEV.P(Table16[[#This Row],[Estimated costs 1]:[Estimated costs 20]])</f>
        <v>6.9388939039072284E-18</v>
      </c>
      <c r="K63" s="2">
        <f>Table16[[#This Row],[Dev]]/Table16[[#This Row],[Mean]]*100</f>
        <v>1.5962648508688361E-14</v>
      </c>
      <c r="L63" s="2">
        <f>Table16[[#This Row],[Estimated costs 1]]-Table16[[#This Row],[Actual cost]]</f>
        <v>0</v>
      </c>
      <c r="M63" s="2">
        <f>Table16[[#This Row],[Diff 1]]/Table16[[#This Row],[Actual cost]]*100</f>
        <v>0</v>
      </c>
      <c r="N63">
        <v>4.3469565217391301E-2</v>
      </c>
      <c r="O63">
        <v>4.3469565217391301E-2</v>
      </c>
      <c r="P63">
        <v>4.3469565217391301E-2</v>
      </c>
      <c r="Q63">
        <v>4.3469565217391301E-2</v>
      </c>
      <c r="R63">
        <v>4.3469565217391301E-2</v>
      </c>
      <c r="S63">
        <v>4.3469565217391301E-2</v>
      </c>
      <c r="T63">
        <v>4.3469565217391301E-2</v>
      </c>
      <c r="U63">
        <v>4.3469565217391301E-2</v>
      </c>
      <c r="V63">
        <v>4.3469565217391301E-2</v>
      </c>
      <c r="W63">
        <v>4.3469565217391301E-2</v>
      </c>
      <c r="X63">
        <v>4.3469565217391301E-2</v>
      </c>
      <c r="Y63">
        <v>4.3469565217391301E-2</v>
      </c>
      <c r="Z63">
        <v>4.3469565217391301E-2</v>
      </c>
      <c r="AA63">
        <v>4.3469565217391301E-2</v>
      </c>
      <c r="AB63">
        <v>4.3469565217391301E-2</v>
      </c>
      <c r="AC63">
        <v>4.3469565217391301E-2</v>
      </c>
      <c r="AD63">
        <v>4.3469565217391301E-2</v>
      </c>
      <c r="AE63">
        <v>4.3469565217391301E-2</v>
      </c>
      <c r="AF63">
        <v>4.3469565217391301E-2</v>
      </c>
      <c r="AG63">
        <v>4.3469565217391301E-2</v>
      </c>
    </row>
    <row r="64" spans="1:33" hidden="1" x14ac:dyDescent="0.3">
      <c r="A64" t="s">
        <v>84</v>
      </c>
      <c r="B64">
        <v>62</v>
      </c>
      <c r="C64" t="str">
        <f>LEFT(Table16[[#This Row],[Contingency id]])</f>
        <v>A</v>
      </c>
      <c r="D64" s="1">
        <v>2.8571428571428501</v>
      </c>
      <c r="E64" s="1">
        <v>1.34615384615384</v>
      </c>
      <c r="F64">
        <v>35</v>
      </c>
      <c r="G64">
        <v>26</v>
      </c>
      <c r="H64" s="1">
        <v>4.1342857142857098E-2</v>
      </c>
      <c r="I64" s="2">
        <f>AVERAGE(Table16[[#This Row],[Estimated costs 1]:[Estimated costs 20]])</f>
        <v>5.3745714285714244E-2</v>
      </c>
      <c r="J64" s="2">
        <f>_xlfn.STDEV.P(Table16[[#This Row],[Estimated costs 1]:[Estimated costs 20]])</f>
        <v>3.9438572127151947E-2</v>
      </c>
      <c r="K64" s="2">
        <f>Table16[[#This Row],[Dev]]/Table16[[#This Row],[Mean]]*100</f>
        <v>73.379938570534222</v>
      </c>
      <c r="L64" s="2">
        <f>Table16[[#This Row],[Estimated costs 1]]-Table16[[#This Row],[Actual cost]]</f>
        <v>4.1342857142857098E-2</v>
      </c>
      <c r="M64" s="2">
        <f>Table16[[#This Row],[Diff 1]]/Table16[[#This Row],[Actual cost]]*100</f>
        <v>100</v>
      </c>
      <c r="N64">
        <v>8.2685714285714196E-2</v>
      </c>
      <c r="O64">
        <v>8.2685714285714196E-2</v>
      </c>
      <c r="P64">
        <v>8.2685714285714196E-2</v>
      </c>
      <c r="Q64">
        <v>8.2685714285714196E-2</v>
      </c>
      <c r="R64">
        <v>8.2685714285714196E-2</v>
      </c>
      <c r="S64">
        <v>0</v>
      </c>
      <c r="T64">
        <v>8.2685714285714196E-2</v>
      </c>
      <c r="U64">
        <v>8.2685714285714196E-2</v>
      </c>
      <c r="V64">
        <v>0</v>
      </c>
      <c r="W64">
        <v>0</v>
      </c>
      <c r="X64">
        <v>0</v>
      </c>
      <c r="Y64">
        <v>8.2685714285714196E-2</v>
      </c>
      <c r="Z64">
        <v>0</v>
      </c>
      <c r="AA64">
        <v>8.2685714285714196E-2</v>
      </c>
      <c r="AB64">
        <v>8.2685714285714196E-2</v>
      </c>
      <c r="AC64">
        <v>0</v>
      </c>
      <c r="AD64">
        <v>0</v>
      </c>
      <c r="AE64">
        <v>8.2685714285714196E-2</v>
      </c>
      <c r="AF64">
        <v>8.2685714285714196E-2</v>
      </c>
      <c r="AG64">
        <v>8.2685714285714196E-2</v>
      </c>
    </row>
    <row r="65" spans="1:33" hidden="1" x14ac:dyDescent="0.3">
      <c r="A65" t="s">
        <v>85</v>
      </c>
      <c r="B65">
        <v>63</v>
      </c>
      <c r="C65" t="str">
        <f>LEFT(Table16[[#This Row],[Contingency id]])</f>
        <v>C</v>
      </c>
      <c r="D65" s="1">
        <v>17.647058823529399</v>
      </c>
      <c r="E65" s="1">
        <v>1.6301369863013699</v>
      </c>
      <c r="F65">
        <v>119</v>
      </c>
      <c r="G65">
        <v>73</v>
      </c>
      <c r="H65" s="1">
        <v>4.0037058823529398E-2</v>
      </c>
      <c r="I65" s="2">
        <f>AVERAGE(Table16[[#This Row],[Estimated costs 1]:[Estimated costs 20]])</f>
        <v>4.1472722689075592E-2</v>
      </c>
      <c r="J65" s="2">
        <f>_xlfn.STDEV.P(Table16[[#This Row],[Estimated costs 1]:[Estimated costs 20]])</f>
        <v>1.0057772943647864E-2</v>
      </c>
      <c r="K65" s="2">
        <f>Table16[[#This Row],[Dev]]/Table16[[#This Row],[Mean]]*100</f>
        <v>24.251537616789268</v>
      </c>
      <c r="L65" s="2">
        <f>Table16[[#This Row],[Estimated costs 1]]-Table16[[#This Row],[Actual cost]]</f>
        <v>-1.7942184873949597E-2</v>
      </c>
      <c r="M65" s="2">
        <f>Table16[[#This Row],[Diff 1]]/Table16[[#This Row],[Actual cost]]*100</f>
        <v>-44.813943384385539</v>
      </c>
      <c r="N65">
        <v>2.2094873949579801E-2</v>
      </c>
      <c r="O65">
        <v>4.9491848739495699E-2</v>
      </c>
      <c r="P65">
        <v>2.96074789915966E-2</v>
      </c>
      <c r="Q65">
        <v>5.25770588235294E-2</v>
      </c>
      <c r="R65">
        <v>5.7446470588235203E-2</v>
      </c>
      <c r="S65">
        <v>4.6117226890756299E-2</v>
      </c>
      <c r="T65">
        <v>5.4123949579831902E-2</v>
      </c>
      <c r="U65">
        <v>3.2448235294117597E-2</v>
      </c>
      <c r="V65">
        <v>6.22940336134453E-2</v>
      </c>
      <c r="W65">
        <v>4.9242773109243701E-2</v>
      </c>
      <c r="X65">
        <v>3.3625966386554601E-2</v>
      </c>
      <c r="Y65">
        <v>3.3718739495798303E-2</v>
      </c>
      <c r="Z65">
        <v>3.8102100840336099E-2</v>
      </c>
      <c r="AA65">
        <v>4.4405798319327699E-2</v>
      </c>
      <c r="AB65">
        <v>3.4206890756302497E-2</v>
      </c>
      <c r="AC65">
        <v>4.0191008403361303E-2</v>
      </c>
      <c r="AD65">
        <v>3.9145798319327699E-2</v>
      </c>
      <c r="AE65">
        <v>3.3448655462184798E-2</v>
      </c>
      <c r="AF65">
        <v>3.5079075630252102E-2</v>
      </c>
      <c r="AG65">
        <v>4.2086470588235197E-2</v>
      </c>
    </row>
    <row r="66" spans="1:33" hidden="1" x14ac:dyDescent="0.3">
      <c r="A66" t="s">
        <v>86</v>
      </c>
      <c r="B66">
        <v>64</v>
      </c>
      <c r="C66" t="str">
        <f>LEFT(Table16[[#This Row],[Contingency id]])</f>
        <v>C</v>
      </c>
      <c r="D66" s="1">
        <v>4.6783625730994096</v>
      </c>
      <c r="E66" s="1">
        <v>1.9431818181818099</v>
      </c>
      <c r="F66">
        <v>171</v>
      </c>
      <c r="G66">
        <v>88</v>
      </c>
      <c r="H66" s="1">
        <v>3.9396491228070103E-2</v>
      </c>
      <c r="I66" s="2">
        <f>AVERAGE(Table16[[#This Row],[Estimated costs 1]:[Estimated costs 20]])</f>
        <v>3.7733918128654925E-2</v>
      </c>
      <c r="J66" s="2">
        <f>_xlfn.STDEV.P(Table16[[#This Row],[Estimated costs 1]:[Estimated costs 20]])</f>
        <v>2.1704106214388067E-2</v>
      </c>
      <c r="K66" s="2">
        <f>Table16[[#This Row],[Dev]]/Table16[[#This Row],[Mean]]*100</f>
        <v>57.518824682841753</v>
      </c>
      <c r="L66" s="2">
        <f>Table16[[#This Row],[Estimated costs 1]]-Table16[[#This Row],[Actual cost]]</f>
        <v>-2.5396491228070105E-2</v>
      </c>
      <c r="M66" s="2">
        <f>Table16[[#This Row],[Diff 1]]/Table16[[#This Row],[Actual cost]]*100</f>
        <v>-64.463840399002436</v>
      </c>
      <c r="N66">
        <v>1.4E-2</v>
      </c>
      <c r="O66">
        <v>1.4E-2</v>
      </c>
      <c r="P66">
        <v>7.5723391812865401E-2</v>
      </c>
      <c r="Q66">
        <v>3.4807017543859601E-3</v>
      </c>
      <c r="R66">
        <v>4.1251461988303997E-2</v>
      </c>
      <c r="S66">
        <v>2.9070175438596399E-2</v>
      </c>
      <c r="T66">
        <v>4.9678362573099398E-2</v>
      </c>
      <c r="U66">
        <v>7.1369590643274805E-2</v>
      </c>
      <c r="V66">
        <v>5.1967836257309899E-2</v>
      </c>
      <c r="W66">
        <v>4.3512865497076003E-2</v>
      </c>
      <c r="X66">
        <v>5.6299415204678301E-2</v>
      </c>
      <c r="Y66">
        <v>4.9678362573099398E-2</v>
      </c>
      <c r="Z66">
        <v>1.8550877192982401E-2</v>
      </c>
      <c r="AA66">
        <v>1.4E-2</v>
      </c>
      <c r="AB66">
        <v>3.5691228070175399E-2</v>
      </c>
      <c r="AC66">
        <v>8.1888888888888803E-2</v>
      </c>
      <c r="AD66">
        <v>3.46081871345029E-2</v>
      </c>
      <c r="AE66">
        <v>2.6808771929824501E-2</v>
      </c>
      <c r="AF66">
        <v>2.6808771929824501E-2</v>
      </c>
      <c r="AG66">
        <v>1.62894736842105E-2</v>
      </c>
    </row>
    <row r="67" spans="1:33" hidden="1" x14ac:dyDescent="0.3">
      <c r="A67" t="s">
        <v>87</v>
      </c>
      <c r="B67">
        <v>65</v>
      </c>
      <c r="C67" t="str">
        <f>LEFT(Table16[[#This Row],[Contingency id]])</f>
        <v>A</v>
      </c>
      <c r="D67" s="1">
        <v>4.1666666666666599</v>
      </c>
      <c r="E67" s="1">
        <v>1.2</v>
      </c>
      <c r="F67">
        <v>24</v>
      </c>
      <c r="G67">
        <v>20</v>
      </c>
      <c r="H67" s="1">
        <v>3.9308333333333299E-2</v>
      </c>
      <c r="I67" s="2">
        <f>AVERAGE(Table16[[#This Row],[Estimated costs 1]:[Estimated costs 20]])</f>
        <v>3.9308333333333292E-2</v>
      </c>
      <c r="J67" s="2">
        <f>_xlfn.STDEV.P(Table16[[#This Row],[Estimated costs 1]:[Estimated costs 20]])</f>
        <v>6.9388939039072284E-18</v>
      </c>
      <c r="K67" s="2">
        <f>Table16[[#This Row],[Dev]]/Table16[[#This Row],[Mean]]*100</f>
        <v>1.7652475481638081E-14</v>
      </c>
      <c r="L67" s="2">
        <f>Table16[[#This Row],[Estimated costs 1]]-Table16[[#This Row],[Actual cost]]</f>
        <v>0</v>
      </c>
      <c r="M67" s="2">
        <f>Table16[[#This Row],[Diff 1]]/Table16[[#This Row],[Actual cost]]*100</f>
        <v>0</v>
      </c>
      <c r="N67">
        <v>3.9308333333333299E-2</v>
      </c>
      <c r="O67">
        <v>3.9308333333333299E-2</v>
      </c>
      <c r="P67">
        <v>3.9308333333333299E-2</v>
      </c>
      <c r="Q67">
        <v>3.9308333333333299E-2</v>
      </c>
      <c r="R67">
        <v>3.9308333333333299E-2</v>
      </c>
      <c r="S67">
        <v>3.9308333333333299E-2</v>
      </c>
      <c r="T67">
        <v>3.9308333333333299E-2</v>
      </c>
      <c r="U67">
        <v>3.9308333333333299E-2</v>
      </c>
      <c r="V67">
        <v>3.9308333333333299E-2</v>
      </c>
      <c r="W67">
        <v>3.9308333333333299E-2</v>
      </c>
      <c r="X67">
        <v>3.9308333333333299E-2</v>
      </c>
      <c r="Y67">
        <v>3.9308333333333299E-2</v>
      </c>
      <c r="Z67">
        <v>3.9308333333333299E-2</v>
      </c>
      <c r="AA67">
        <v>3.9308333333333299E-2</v>
      </c>
      <c r="AB67">
        <v>3.9308333333333299E-2</v>
      </c>
      <c r="AC67">
        <v>3.9308333333333299E-2</v>
      </c>
      <c r="AD67">
        <v>3.9308333333333299E-2</v>
      </c>
      <c r="AE67">
        <v>3.9308333333333299E-2</v>
      </c>
      <c r="AF67">
        <v>3.9308333333333299E-2</v>
      </c>
      <c r="AG67">
        <v>3.9308333333333299E-2</v>
      </c>
    </row>
    <row r="68" spans="1:33" x14ac:dyDescent="0.3">
      <c r="A68" t="s">
        <v>88</v>
      </c>
      <c r="B68">
        <v>66</v>
      </c>
      <c r="C68" t="str">
        <f>LEFT(Table16[[#This Row],[Contingency id]])</f>
        <v>B</v>
      </c>
      <c r="D68" s="1">
        <v>14.6551724137931</v>
      </c>
      <c r="E68" s="1">
        <v>1.6811594202898501</v>
      </c>
      <c r="F68">
        <v>116</v>
      </c>
      <c r="G68">
        <v>69</v>
      </c>
      <c r="H68" s="1">
        <v>3.83236206896551E-2</v>
      </c>
      <c r="I68" s="2">
        <f>AVERAGE(Table16[[#This Row],[Estimated costs 1]:[Estimated costs 20]])</f>
        <v>3.8606318965517222E-2</v>
      </c>
      <c r="J68" s="2">
        <f>_xlfn.STDEV.P(Table16[[#This Row],[Estimated costs 1]:[Estimated costs 20]])</f>
        <v>1.1030263112679718E-2</v>
      </c>
      <c r="K68" s="2">
        <f>Table16[[#This Row],[Dev]]/Table16[[#This Row],[Mean]]*100</f>
        <v>28.571133970404787</v>
      </c>
      <c r="L68" s="2">
        <f>Table16[[#This Row],[Estimated costs 1]]-Table16[[#This Row],[Actual cost]]</f>
        <v>-9.9632758620688995E-3</v>
      </c>
      <c r="M68" s="2">
        <f>Table16[[#This Row],[Diff 1]]/Table16[[#This Row],[Actual cost]]*100</f>
        <v>-25.997741556706149</v>
      </c>
      <c r="N68">
        <v>2.83603448275862E-2</v>
      </c>
      <c r="O68">
        <v>2.05655172413793E-2</v>
      </c>
      <c r="P68">
        <v>5.3485862068965502E-2</v>
      </c>
      <c r="Q68">
        <v>4.2283448275862001E-2</v>
      </c>
      <c r="R68">
        <v>3.8706551724137901E-2</v>
      </c>
      <c r="S68">
        <v>5.3485862068965502E-2</v>
      </c>
      <c r="T68">
        <v>5.2851724137931003E-2</v>
      </c>
      <c r="U68">
        <v>3.5500862068965501E-2</v>
      </c>
      <c r="V68">
        <v>5.5921206896551702E-2</v>
      </c>
      <c r="W68">
        <v>4.5692758620689597E-2</v>
      </c>
      <c r="X68">
        <v>3.2930344827586201E-2</v>
      </c>
      <c r="Y68">
        <v>2.75765517241379E-2</v>
      </c>
      <c r="Z68">
        <v>4.6282068965517197E-2</v>
      </c>
      <c r="AA68">
        <v>3.00151724137931E-2</v>
      </c>
      <c r="AB68">
        <v>2.05655172413793E-2</v>
      </c>
      <c r="AC68">
        <v>4.40475862068965E-2</v>
      </c>
      <c r="AD68">
        <v>2.59665517241379E-2</v>
      </c>
      <c r="AE68">
        <v>4.55122413793103E-2</v>
      </c>
      <c r="AF68">
        <v>4.40343103448275E-2</v>
      </c>
      <c r="AG68">
        <v>2.8341896551724099E-2</v>
      </c>
    </row>
    <row r="69" spans="1:33" hidden="1" x14ac:dyDescent="0.3">
      <c r="A69" t="s">
        <v>89</v>
      </c>
      <c r="B69">
        <v>67</v>
      </c>
      <c r="C69" t="str">
        <f>LEFT(Table16[[#This Row],[Contingency id]])</f>
        <v>C</v>
      </c>
      <c r="D69" s="1">
        <v>17.1875</v>
      </c>
      <c r="E69" s="1">
        <v>1.36170212765957</v>
      </c>
      <c r="F69">
        <v>64</v>
      </c>
      <c r="G69">
        <v>47</v>
      </c>
      <c r="H69" s="1">
        <v>3.7750937499999998E-2</v>
      </c>
      <c r="I69" s="2">
        <f>AVERAGE(Table16[[#This Row],[Estimated costs 1]:[Estimated costs 20]])</f>
        <v>4.1834140624999974E-2</v>
      </c>
      <c r="J69" s="2">
        <f>_xlfn.STDEV.P(Table16[[#This Row],[Estimated costs 1]:[Estimated costs 20]])</f>
        <v>1.286929858891517E-2</v>
      </c>
      <c r="K69" s="2">
        <f>Table16[[#This Row],[Dev]]/Table16[[#This Row],[Mean]]*100</f>
        <v>30.76266990703882</v>
      </c>
      <c r="L69" s="2">
        <f>Table16[[#This Row],[Estimated costs 1]]-Table16[[#This Row],[Actual cost]]</f>
        <v>2.0437187500000002E-2</v>
      </c>
      <c r="M69" s="2">
        <f>Table16[[#This Row],[Diff 1]]/Table16[[#This Row],[Actual cost]]*100</f>
        <v>54.136900573661265</v>
      </c>
      <c r="N69">
        <v>5.8188125E-2</v>
      </c>
      <c r="O69">
        <v>4.1010312499999903E-2</v>
      </c>
      <c r="P69">
        <v>2.0874687499999999E-2</v>
      </c>
      <c r="Q69">
        <v>5.8188125E-2</v>
      </c>
      <c r="R69">
        <v>5.8188125E-2</v>
      </c>
      <c r="S69">
        <v>4.6555312500000001E-2</v>
      </c>
      <c r="T69">
        <v>3.6937187499999899E-2</v>
      </c>
      <c r="U69">
        <v>4.4655312499999898E-2</v>
      </c>
      <c r="V69">
        <v>3.5522812500000001E-2</v>
      </c>
      <c r="W69">
        <v>4.10103125E-2</v>
      </c>
      <c r="X69">
        <v>4.6555312500000001E-2</v>
      </c>
      <c r="Y69">
        <v>3.8837187499999898E-2</v>
      </c>
      <c r="Z69">
        <v>2.0874687499999999E-2</v>
      </c>
      <c r="AA69">
        <v>4.3539999999999898E-2</v>
      </c>
      <c r="AB69">
        <v>2.7477499999999998E-2</v>
      </c>
      <c r="AC69">
        <v>3.4407500000000001E-2</v>
      </c>
      <c r="AD69">
        <v>2.1989999999999999E-2</v>
      </c>
      <c r="AE69">
        <v>6.8432499999999993E-2</v>
      </c>
      <c r="AF69">
        <v>5.34853125E-2</v>
      </c>
      <c r="AG69">
        <v>3.9952499999999898E-2</v>
      </c>
    </row>
    <row r="70" spans="1:33" hidden="1" x14ac:dyDescent="0.3">
      <c r="A70" t="s">
        <v>90</v>
      </c>
      <c r="B70">
        <v>68</v>
      </c>
      <c r="C70" t="str">
        <f>LEFT(Table16[[#This Row],[Contingency id]])</f>
        <v>C</v>
      </c>
      <c r="D70" s="1">
        <v>9.3220338983050794</v>
      </c>
      <c r="E70" s="1">
        <v>1.81538461538461</v>
      </c>
      <c r="F70">
        <v>118</v>
      </c>
      <c r="G70">
        <v>65</v>
      </c>
      <c r="H70" s="1">
        <v>3.6800847457627101E-2</v>
      </c>
      <c r="I70" s="2">
        <f>AVERAGE(Table16[[#This Row],[Estimated costs 1]:[Estimated costs 20]])</f>
        <v>3.5623644067796563E-2</v>
      </c>
      <c r="J70" s="2">
        <f>_xlfn.STDEV.P(Table16[[#This Row],[Estimated costs 1]:[Estimated costs 20]])</f>
        <v>9.2645633777626111E-3</v>
      </c>
      <c r="K70" s="2">
        <f>Table16[[#This Row],[Dev]]/Table16[[#This Row],[Mean]]*100</f>
        <v>26.006781788328297</v>
      </c>
      <c r="L70" s="2">
        <f>Table16[[#This Row],[Estimated costs 1]]-Table16[[#This Row],[Actual cost]]</f>
        <v>9.8864406779660963E-3</v>
      </c>
      <c r="M70" s="2">
        <f>Table16[[#This Row],[Diff 1]]/Table16[[#This Row],[Actual cost]]*100</f>
        <v>26.864709268854348</v>
      </c>
      <c r="N70">
        <v>4.6687288135593197E-2</v>
      </c>
      <c r="O70">
        <v>2.7894067796610099E-2</v>
      </c>
      <c r="P70">
        <v>2.7894067796610099E-2</v>
      </c>
      <c r="Q70">
        <v>4.6687288135593197E-2</v>
      </c>
      <c r="R70">
        <v>2.7894067796610099E-2</v>
      </c>
      <c r="S70">
        <v>2.7894067796610099E-2</v>
      </c>
      <c r="T70">
        <v>2.7894067796610099E-2</v>
      </c>
      <c r="U70">
        <v>2.7894067796610099E-2</v>
      </c>
      <c r="V70">
        <v>4.30211864406779E-2</v>
      </c>
      <c r="W70">
        <v>3.8017796610169498E-2</v>
      </c>
      <c r="X70">
        <v>5.6811016949152499E-2</v>
      </c>
      <c r="Y70">
        <v>4.30211864406779E-2</v>
      </c>
      <c r="Z70">
        <v>3.8017796610169498E-2</v>
      </c>
      <c r="AA70">
        <v>2.7894067796610099E-2</v>
      </c>
      <c r="AB70">
        <v>2.7894067796610099E-2</v>
      </c>
      <c r="AC70">
        <v>2.7894067796610099E-2</v>
      </c>
      <c r="AD70">
        <v>4.6687288135593197E-2</v>
      </c>
      <c r="AE70">
        <v>2.7894067796610099E-2</v>
      </c>
      <c r="AF70">
        <v>2.7894067796610099E-2</v>
      </c>
      <c r="AG70">
        <v>4.6687288135593197E-2</v>
      </c>
    </row>
    <row r="71" spans="1:33" x14ac:dyDescent="0.3">
      <c r="A71" t="s">
        <v>91</v>
      </c>
      <c r="B71">
        <v>69</v>
      </c>
      <c r="C71" t="str">
        <f>LEFT(Table16[[#This Row],[Contingency id]])</f>
        <v>B</v>
      </c>
      <c r="D71" s="1">
        <v>9.9236641221373993</v>
      </c>
      <c r="E71" s="1">
        <v>1.67948717948717</v>
      </c>
      <c r="F71">
        <v>131</v>
      </c>
      <c r="G71">
        <v>78</v>
      </c>
      <c r="H71" s="1">
        <v>3.64779389312977E-2</v>
      </c>
      <c r="I71" s="2">
        <f>AVERAGE(Table16[[#This Row],[Estimated costs 1]:[Estimated costs 20]])</f>
        <v>3.6449282442748053E-2</v>
      </c>
      <c r="J71" s="2">
        <f>_xlfn.STDEV.P(Table16[[#This Row],[Estimated costs 1]:[Estimated costs 20]])</f>
        <v>1.2372620075490379E-2</v>
      </c>
      <c r="K71" s="2">
        <f>Table16[[#This Row],[Dev]]/Table16[[#This Row],[Mean]]*100</f>
        <v>33.944756237449702</v>
      </c>
      <c r="L71" s="2">
        <f>Table16[[#This Row],[Estimated costs 1]]-Table16[[#This Row],[Actual cost]]</f>
        <v>8.867099236641203E-3</v>
      </c>
      <c r="M71" s="2">
        <f>Table16[[#This Row],[Diff 1]]/Table16[[#This Row],[Actual cost]]*100</f>
        <v>24.308114702811025</v>
      </c>
      <c r="N71">
        <v>4.5345038167938903E-2</v>
      </c>
      <c r="O71">
        <v>4.13236641221374E-2</v>
      </c>
      <c r="P71">
        <v>2.1371145038167901E-2</v>
      </c>
      <c r="Q71">
        <v>4.13236641221374E-2</v>
      </c>
      <c r="R71">
        <v>2.6974198473282401E-2</v>
      </c>
      <c r="S71">
        <v>3.8719236641221302E-2</v>
      </c>
      <c r="T71">
        <v>4.1043664122137398E-2</v>
      </c>
      <c r="U71">
        <v>2.51253435114503E-2</v>
      </c>
      <c r="V71">
        <v>5.0013129770992301E-2</v>
      </c>
      <c r="W71">
        <v>3.1347480916030498E-2</v>
      </c>
      <c r="X71">
        <v>2.7761984732824398E-2</v>
      </c>
      <c r="Y71">
        <v>6.55795419847328E-2</v>
      </c>
      <c r="Z71">
        <v>2.1371145038167901E-2</v>
      </c>
      <c r="AA71">
        <v>1.29618320610687E-2</v>
      </c>
      <c r="AB71">
        <v>5.2436793893129698E-2</v>
      </c>
      <c r="AC71">
        <v>3.27772519083969E-2</v>
      </c>
      <c r="AD71">
        <v>4.4210076335877799E-2</v>
      </c>
      <c r="AE71">
        <v>4.5907022900763303E-2</v>
      </c>
      <c r="AF71">
        <v>3.8268091603053403E-2</v>
      </c>
      <c r="AG71">
        <v>2.51253435114503E-2</v>
      </c>
    </row>
    <row r="72" spans="1:33" hidden="1" x14ac:dyDescent="0.3">
      <c r="A72" t="s">
        <v>92</v>
      </c>
      <c r="B72">
        <v>70</v>
      </c>
      <c r="C72" t="str">
        <f>LEFT(Table16[[#This Row],[Contingency id]])</f>
        <v>A</v>
      </c>
      <c r="D72" s="1">
        <v>9.0909090909090899</v>
      </c>
      <c r="E72" s="1">
        <v>1.7068965517241299</v>
      </c>
      <c r="F72">
        <v>99</v>
      </c>
      <c r="G72">
        <v>58</v>
      </c>
      <c r="H72" s="1">
        <v>3.6110101010101002E-2</v>
      </c>
      <c r="I72" s="2">
        <f>AVERAGE(Table16[[#This Row],[Estimated costs 1]:[Estimated costs 20]])</f>
        <v>3.5753383838383793E-2</v>
      </c>
      <c r="J72" s="2">
        <f>_xlfn.STDEV.P(Table16[[#This Row],[Estimated costs 1]:[Estimated costs 20]])</f>
        <v>5.9040136719461199E-3</v>
      </c>
      <c r="K72" s="2">
        <f>Table16[[#This Row],[Dev]]/Table16[[#This Row],[Mean]]*100</f>
        <v>16.513160540647185</v>
      </c>
      <c r="L72" s="2">
        <f>Table16[[#This Row],[Estimated costs 1]]-Table16[[#This Row],[Actual cost]]</f>
        <v>-2.4383838383838993E-3</v>
      </c>
      <c r="M72" s="2">
        <f>Table16[[#This Row],[Diff 1]]/Table16[[#This Row],[Actual cost]]*100</f>
        <v>-6.7526364373830345</v>
      </c>
      <c r="N72">
        <v>3.3671717171717103E-2</v>
      </c>
      <c r="O72">
        <v>2.7681818181818099E-2</v>
      </c>
      <c r="P72">
        <v>3.3671717171717103E-2</v>
      </c>
      <c r="Q72">
        <v>3.0532323232323199E-2</v>
      </c>
      <c r="R72">
        <v>3.3671717171717103E-2</v>
      </c>
      <c r="S72">
        <v>3.7666666666666598E-2</v>
      </c>
      <c r="T72">
        <v>4.8561616161616097E-2</v>
      </c>
      <c r="U72">
        <v>3.5726262626262599E-2</v>
      </c>
      <c r="V72">
        <v>3.0532323232323199E-2</v>
      </c>
      <c r="W72">
        <v>3.6522222222222199E-2</v>
      </c>
      <c r="X72">
        <v>2.7681818181818099E-2</v>
      </c>
      <c r="Y72">
        <v>4.4566666666666602E-2</v>
      </c>
      <c r="Z72">
        <v>4.4566666666666602E-2</v>
      </c>
      <c r="AA72">
        <v>3.5726262626262599E-2</v>
      </c>
      <c r="AB72">
        <v>3.0532323232323199E-2</v>
      </c>
      <c r="AC72">
        <v>3.6522222222222199E-2</v>
      </c>
      <c r="AD72">
        <v>3.3671717171717103E-2</v>
      </c>
      <c r="AE72">
        <v>3.6522222222222199E-2</v>
      </c>
      <c r="AF72">
        <v>3.0532323232323199E-2</v>
      </c>
      <c r="AG72">
        <v>4.6507070707070698E-2</v>
      </c>
    </row>
    <row r="73" spans="1:33" x14ac:dyDescent="0.3">
      <c r="A73" t="s">
        <v>93</v>
      </c>
      <c r="B73">
        <v>71</v>
      </c>
      <c r="C73" t="str">
        <f>LEFT(Table16[[#This Row],[Contingency id]])</f>
        <v>B</v>
      </c>
      <c r="D73" s="1">
        <v>9.1549295774647899</v>
      </c>
      <c r="E73" s="1">
        <v>1.73170731707317</v>
      </c>
      <c r="F73">
        <v>142</v>
      </c>
      <c r="G73">
        <v>82</v>
      </c>
      <c r="H73" s="1">
        <v>3.5788873239436601E-2</v>
      </c>
      <c r="I73" s="2">
        <f>AVERAGE(Table16[[#This Row],[Estimated costs 1]:[Estimated costs 20]])</f>
        <v>3.4580373239436565E-2</v>
      </c>
      <c r="J73" s="2">
        <f>_xlfn.STDEV.P(Table16[[#This Row],[Estimated costs 1]:[Estimated costs 20]])</f>
        <v>8.5157782689800846E-3</v>
      </c>
      <c r="K73" s="2">
        <f>Table16[[#This Row],[Dev]]/Table16[[#This Row],[Mean]]*100</f>
        <v>24.62604498226878</v>
      </c>
      <c r="L73" s="2">
        <f>Table16[[#This Row],[Estimated costs 1]]-Table16[[#This Row],[Actual cost]]</f>
        <v>8.9118309859154976E-3</v>
      </c>
      <c r="M73" s="2">
        <f>Table16[[#This Row],[Diff 1]]/Table16[[#This Row],[Actual cost]]*100</f>
        <v>24.901121994797371</v>
      </c>
      <c r="N73">
        <v>4.4700704225352099E-2</v>
      </c>
      <c r="O73">
        <v>2.9227323943661902E-2</v>
      </c>
      <c r="P73">
        <v>3.9192253521126701E-2</v>
      </c>
      <c r="Q73">
        <v>3.6200000000000003E-2</v>
      </c>
      <c r="R73">
        <v>2.3481690140844998E-2</v>
      </c>
      <c r="S73">
        <v>4.8004929577464703E-2</v>
      </c>
      <c r="T73">
        <v>2.3481690140844998E-2</v>
      </c>
      <c r="U73">
        <v>4.2896478873239399E-2</v>
      </c>
      <c r="V73">
        <v>2.3481690140844998E-2</v>
      </c>
      <c r="W73">
        <v>3.2576056338028098E-2</v>
      </c>
      <c r="X73">
        <v>2.9919718309859102E-2</v>
      </c>
      <c r="Y73">
        <v>2.8357746478873201E-2</v>
      </c>
      <c r="Z73">
        <v>2.8357746478873201E-2</v>
      </c>
      <c r="AA73">
        <v>3.54160563380281E-2</v>
      </c>
      <c r="AB73">
        <v>4.0331690140844999E-2</v>
      </c>
      <c r="AC73">
        <v>4.30654929577464E-2</v>
      </c>
      <c r="AD73">
        <v>5.305E-2</v>
      </c>
      <c r="AE73">
        <v>3.6199999999999899E-2</v>
      </c>
      <c r="AF73">
        <v>2.5466197183098501E-2</v>
      </c>
      <c r="AG73">
        <v>2.8199999999999899E-2</v>
      </c>
    </row>
    <row r="74" spans="1:33" x14ac:dyDescent="0.3">
      <c r="A74" t="s">
        <v>94</v>
      </c>
      <c r="B74">
        <v>72</v>
      </c>
      <c r="C74" t="str">
        <f>LEFT(Table16[[#This Row],[Contingency id]])</f>
        <v>B</v>
      </c>
      <c r="D74" s="1">
        <v>9.3220338983050794</v>
      </c>
      <c r="E74" s="1">
        <v>1.49367088607594</v>
      </c>
      <c r="F74">
        <v>118</v>
      </c>
      <c r="G74">
        <v>79</v>
      </c>
      <c r="H74" s="1">
        <v>3.5615593220338901E-2</v>
      </c>
      <c r="I74" s="2">
        <f>AVERAGE(Table16[[#This Row],[Estimated costs 1]:[Estimated costs 20]])</f>
        <v>3.3722152542372846E-2</v>
      </c>
      <c r="J74" s="2">
        <f>_xlfn.STDEV.P(Table16[[#This Row],[Estimated costs 1]:[Estimated costs 20]])</f>
        <v>5.5704825379444848E-3</v>
      </c>
      <c r="K74" s="2">
        <f>Table16[[#This Row],[Dev]]/Table16[[#This Row],[Mean]]*100</f>
        <v>16.518763240113497</v>
      </c>
      <c r="L74" s="2">
        <f>Table16[[#This Row],[Estimated costs 1]]-Table16[[#This Row],[Actual cost]]</f>
        <v>-6.4054237288134995E-3</v>
      </c>
      <c r="M74" s="2">
        <f>Table16[[#This Row],[Diff 1]]/Table16[[#This Row],[Actual cost]]*100</f>
        <v>-17.984885690898928</v>
      </c>
      <c r="N74">
        <v>2.9210169491525401E-2</v>
      </c>
      <c r="O74">
        <v>2.8548135593220302E-2</v>
      </c>
      <c r="P74">
        <v>2.6866101694915202E-2</v>
      </c>
      <c r="Q74">
        <v>3.4934576271186402E-2</v>
      </c>
      <c r="R74">
        <v>3.3252542372881298E-2</v>
      </c>
      <c r="S74">
        <v>3.4142372881355902E-2</v>
      </c>
      <c r="T74">
        <v>3.4142372881355902E-2</v>
      </c>
      <c r="U74">
        <v>4.6519322033898303E-2</v>
      </c>
      <c r="V74">
        <v>3.1288135593220301E-2</v>
      </c>
      <c r="W74">
        <v>3.1288135593220301E-2</v>
      </c>
      <c r="X74">
        <v>4.0528813559322002E-2</v>
      </c>
      <c r="Y74">
        <v>4.2493220338983E-2</v>
      </c>
      <c r="Z74">
        <v>3.7278644067796601E-2</v>
      </c>
      <c r="AA74">
        <v>2.6866101694915202E-2</v>
      </c>
      <c r="AB74">
        <v>3.61067796610169E-2</v>
      </c>
      <c r="AC74">
        <v>2.6583728813559301E-2</v>
      </c>
      <c r="AD74">
        <v>3.4142372881355902E-2</v>
      </c>
      <c r="AE74">
        <v>2.4901694915254201E-2</v>
      </c>
      <c r="AF74">
        <v>3.7561016949152502E-2</v>
      </c>
      <c r="AG74">
        <v>3.7788813559322003E-2</v>
      </c>
    </row>
    <row r="75" spans="1:33" x14ac:dyDescent="0.3">
      <c r="A75" t="s">
        <v>95</v>
      </c>
      <c r="B75">
        <v>73</v>
      </c>
      <c r="C75" t="str">
        <f>LEFT(Table16[[#This Row],[Contingency id]])</f>
        <v>B</v>
      </c>
      <c r="D75" s="1">
        <v>1.03780578206078</v>
      </c>
      <c r="E75" s="1">
        <v>8.6474358974358907</v>
      </c>
      <c r="F75">
        <v>1349</v>
      </c>
      <c r="G75">
        <v>156</v>
      </c>
      <c r="H75" s="1">
        <v>3.5133432171979201E-2</v>
      </c>
      <c r="I75" s="2">
        <f>AVERAGE(Table16[[#This Row],[Estimated costs 1]:[Estimated costs 20]])</f>
        <v>3.4935470719051107E-2</v>
      </c>
      <c r="J75" s="2">
        <f>_xlfn.STDEV.P(Table16[[#This Row],[Estimated costs 1]:[Estimated costs 20]])</f>
        <v>2.3676682503092336E-2</v>
      </c>
      <c r="K75" s="2">
        <f>Table16[[#This Row],[Dev]]/Table16[[#This Row],[Mean]]*100</f>
        <v>67.772616242954768</v>
      </c>
      <c r="L75" s="2">
        <f>Table16[[#This Row],[Estimated costs 1]]-Table16[[#This Row],[Actual cost]]</f>
        <v>-2.831875463306149E-2</v>
      </c>
      <c r="M75" s="2">
        <f>Table16[[#This Row],[Diff 1]]/Table16[[#This Row],[Actual cost]]*100</f>
        <v>-80.603439181348236</v>
      </c>
      <c r="N75">
        <v>6.8146775389177098E-3</v>
      </c>
      <c r="O75">
        <v>5.5461823573017002E-2</v>
      </c>
      <c r="P75">
        <v>3.0684210526315699E-2</v>
      </c>
      <c r="Q75">
        <v>2.7269829503335799E-2</v>
      </c>
      <c r="R75">
        <v>2.00311341734618E-2</v>
      </c>
      <c r="S75">
        <v>6.8146775389177098E-3</v>
      </c>
      <c r="T75">
        <v>6.6258710155670794E-2</v>
      </c>
      <c r="U75">
        <v>6.8146775389177098E-3</v>
      </c>
      <c r="V75">
        <v>6.46975537435137E-2</v>
      </c>
      <c r="W75">
        <v>4.2773165307635197E-2</v>
      </c>
      <c r="X75">
        <v>1.92038547071905E-2</v>
      </c>
      <c r="Y75">
        <v>3.5598220904373597E-2</v>
      </c>
      <c r="Z75">
        <v>3.2767234988880602E-2</v>
      </c>
      <c r="AA75">
        <v>4.29666419570051E-2</v>
      </c>
      <c r="AB75">
        <v>1.92038547071905E-2</v>
      </c>
      <c r="AC75">
        <v>5.3235730170496598E-2</v>
      </c>
      <c r="AD75">
        <v>0.100040770941438</v>
      </c>
      <c r="AE75">
        <v>6.8146775389177098E-3</v>
      </c>
      <c r="AF75">
        <v>4.1226834692364697E-2</v>
      </c>
      <c r="AG75">
        <v>2.00311341734618E-2</v>
      </c>
    </row>
    <row r="76" spans="1:33" hidden="1" x14ac:dyDescent="0.3">
      <c r="A76" t="s">
        <v>96</v>
      </c>
      <c r="B76">
        <v>74</v>
      </c>
      <c r="C76" t="str">
        <f>LEFT(Table16[[#This Row],[Contingency id]])</f>
        <v>C</v>
      </c>
      <c r="D76" s="1">
        <v>16.417910447761098</v>
      </c>
      <c r="E76" s="1">
        <v>1.3673469387755099</v>
      </c>
      <c r="F76">
        <v>67</v>
      </c>
      <c r="G76">
        <v>49</v>
      </c>
      <c r="H76" s="1">
        <v>3.3334328358208903E-2</v>
      </c>
      <c r="I76" s="2">
        <f>AVERAGE(Table16[[#This Row],[Estimated costs 1]:[Estimated costs 20]])</f>
        <v>3.231783582089548E-2</v>
      </c>
      <c r="J76" s="2">
        <f>_xlfn.STDEV.P(Table16[[#This Row],[Estimated costs 1]:[Estimated costs 20]])</f>
        <v>6.0360464784121378E-3</v>
      </c>
      <c r="K76" s="2">
        <f>Table16[[#This Row],[Dev]]/Table16[[#This Row],[Mean]]*100</f>
        <v>18.677137020757623</v>
      </c>
      <c r="L76" s="2">
        <f>Table16[[#This Row],[Estimated costs 1]]-Table16[[#This Row],[Actual cost]]</f>
        <v>6.6059701492536954E-3</v>
      </c>
      <c r="M76" s="2">
        <f>Table16[[#This Row],[Diff 1]]/Table16[[#This Row],[Actual cost]]*100</f>
        <v>19.817318886003328</v>
      </c>
      <c r="N76">
        <v>3.9940298507462599E-2</v>
      </c>
      <c r="O76">
        <v>3.3846268656716402E-2</v>
      </c>
      <c r="P76">
        <v>3.4838805970149198E-2</v>
      </c>
      <c r="Q76">
        <v>3.9940298507462599E-2</v>
      </c>
      <c r="R76">
        <v>2.87447761194029E-2</v>
      </c>
      <c r="S76">
        <v>3.9940298507462599E-2</v>
      </c>
      <c r="T76">
        <v>3.4838805970149198E-2</v>
      </c>
      <c r="U76">
        <v>2.7797014925373099E-2</v>
      </c>
      <c r="V76">
        <v>3.3846268656716402E-2</v>
      </c>
      <c r="W76">
        <v>4.08880597014925E-2</v>
      </c>
      <c r="X76">
        <v>2.2695522388059702E-2</v>
      </c>
      <c r="Y76">
        <v>2.7797014925373099E-2</v>
      </c>
      <c r="Z76">
        <v>2.87447761194029E-2</v>
      </c>
      <c r="AA76">
        <v>2.7797014925373099E-2</v>
      </c>
      <c r="AB76">
        <v>2.2695522388059702E-2</v>
      </c>
      <c r="AC76">
        <v>3.4838805970149198E-2</v>
      </c>
      <c r="AD76">
        <v>2.2695522388059702E-2</v>
      </c>
      <c r="AE76">
        <v>3.4838805970149198E-2</v>
      </c>
      <c r="AF76">
        <v>4.08880597014925E-2</v>
      </c>
      <c r="AG76">
        <v>2.87447761194029E-2</v>
      </c>
    </row>
    <row r="77" spans="1:33" hidden="1" x14ac:dyDescent="0.3">
      <c r="A77" t="s">
        <v>97</v>
      </c>
      <c r="B77">
        <v>75</v>
      </c>
      <c r="C77" t="str">
        <f>LEFT(Table16[[#This Row],[Contingency id]])</f>
        <v>C</v>
      </c>
      <c r="D77" s="1">
        <v>1.0869565217391299</v>
      </c>
      <c r="E77" s="1">
        <v>2.13953488372093</v>
      </c>
      <c r="F77">
        <v>184</v>
      </c>
      <c r="G77">
        <v>86</v>
      </c>
      <c r="H77" s="1">
        <v>3.1554347826086897E-2</v>
      </c>
      <c r="I77" s="2">
        <f>AVERAGE(Table16[[#This Row],[Estimated costs 1]:[Estimated costs 20]])</f>
        <v>2.8632880434782536E-2</v>
      </c>
      <c r="J77" s="2">
        <f>_xlfn.STDEV.P(Table16[[#This Row],[Estimated costs 1]:[Estimated costs 20]])</f>
        <v>4.0445518366269258E-2</v>
      </c>
      <c r="K77" s="2">
        <f>Table16[[#This Row],[Dev]]/Table16[[#This Row],[Mean]]*100</f>
        <v>141.25549980342532</v>
      </c>
      <c r="L77" s="2">
        <f>Table16[[#This Row],[Estimated costs 1]]-Table16[[#This Row],[Actual cost]]</f>
        <v>-3.1554347826086897E-2</v>
      </c>
      <c r="M77" s="2">
        <f>Table16[[#This Row],[Diff 1]]/Table16[[#This Row],[Actual cost]]*100</f>
        <v>-100</v>
      </c>
      <c r="N77">
        <v>0</v>
      </c>
      <c r="O77">
        <v>6.6228260869565195E-2</v>
      </c>
      <c r="P77">
        <v>0.10258152173913</v>
      </c>
      <c r="Q77">
        <v>6.6228260869565195E-2</v>
      </c>
      <c r="R77">
        <v>0.10258152173913</v>
      </c>
      <c r="S77">
        <v>0</v>
      </c>
      <c r="T77">
        <v>6.6228260869565195E-2</v>
      </c>
      <c r="U77">
        <v>0</v>
      </c>
      <c r="V77">
        <v>0</v>
      </c>
      <c r="W77">
        <v>0</v>
      </c>
      <c r="X77">
        <v>0</v>
      </c>
      <c r="Y77">
        <v>6.6228260869565195E-2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0.10258152173913</v>
      </c>
      <c r="AF77">
        <v>0</v>
      </c>
      <c r="AG77">
        <v>0</v>
      </c>
    </row>
    <row r="78" spans="1:33" x14ac:dyDescent="0.3">
      <c r="A78" t="s">
        <v>98</v>
      </c>
      <c r="B78">
        <v>76</v>
      </c>
      <c r="C78" t="str">
        <f>LEFT(Table16[[#This Row],[Contingency id]])</f>
        <v>B</v>
      </c>
      <c r="D78" s="1">
        <v>3.125</v>
      </c>
      <c r="E78" s="1">
        <v>1.2307692307692299</v>
      </c>
      <c r="F78">
        <v>32</v>
      </c>
      <c r="G78">
        <v>26</v>
      </c>
      <c r="H78" s="1">
        <v>2.9578125E-2</v>
      </c>
      <c r="I78" s="2">
        <f>AVERAGE(Table16[[#This Row],[Estimated costs 1]:[Estimated costs 20]])</f>
        <v>2.9578125000000004E-2</v>
      </c>
      <c r="J78" s="2">
        <f>_xlfn.STDEV.P(Table16[[#This Row],[Estimated costs 1]:[Estimated costs 20]])</f>
        <v>3.4694469519536142E-18</v>
      </c>
      <c r="K78" s="2">
        <f>Table16[[#This Row],[Dev]]/Table16[[#This Row],[Mean]]*100</f>
        <v>1.1729773107502974E-14</v>
      </c>
      <c r="L78" s="2">
        <f>Table16[[#This Row],[Estimated costs 1]]-Table16[[#This Row],[Actual cost]]</f>
        <v>0</v>
      </c>
      <c r="M78" s="2">
        <f>Table16[[#This Row],[Diff 1]]/Table16[[#This Row],[Actual cost]]*100</f>
        <v>0</v>
      </c>
      <c r="N78">
        <v>2.9578125E-2</v>
      </c>
      <c r="O78">
        <v>2.9578125E-2</v>
      </c>
      <c r="P78">
        <v>2.9578125E-2</v>
      </c>
      <c r="Q78">
        <v>2.9578125E-2</v>
      </c>
      <c r="R78">
        <v>2.9578125E-2</v>
      </c>
      <c r="S78">
        <v>2.9578125E-2</v>
      </c>
      <c r="T78">
        <v>2.9578125E-2</v>
      </c>
      <c r="U78">
        <v>2.9578125E-2</v>
      </c>
      <c r="V78">
        <v>2.9578125E-2</v>
      </c>
      <c r="W78">
        <v>2.9578125E-2</v>
      </c>
      <c r="X78">
        <v>2.9578125E-2</v>
      </c>
      <c r="Y78">
        <v>2.9578125E-2</v>
      </c>
      <c r="Z78">
        <v>2.9578125E-2</v>
      </c>
      <c r="AA78">
        <v>2.9578125E-2</v>
      </c>
      <c r="AB78">
        <v>2.9578125E-2</v>
      </c>
      <c r="AC78">
        <v>2.9578125E-2</v>
      </c>
      <c r="AD78">
        <v>2.9578125E-2</v>
      </c>
      <c r="AE78">
        <v>2.9578125E-2</v>
      </c>
      <c r="AF78">
        <v>2.9578125E-2</v>
      </c>
      <c r="AG78">
        <v>2.9578125E-2</v>
      </c>
    </row>
    <row r="79" spans="1:33" hidden="1" x14ac:dyDescent="0.3">
      <c r="A79" t="s">
        <v>99</v>
      </c>
      <c r="B79">
        <v>77</v>
      </c>
      <c r="C79" t="str">
        <f>LEFT(Table16[[#This Row],[Contingency id]])</f>
        <v>A</v>
      </c>
      <c r="D79" s="1">
        <v>12.9629629629629</v>
      </c>
      <c r="E79" s="1">
        <v>1.6615384615384601</v>
      </c>
      <c r="F79">
        <v>108</v>
      </c>
      <c r="G79">
        <v>65</v>
      </c>
      <c r="H79" s="1">
        <v>2.93074074074074E-2</v>
      </c>
      <c r="I79" s="2">
        <f>AVERAGE(Table16[[#This Row],[Estimated costs 1]:[Estimated costs 20]])</f>
        <v>3.0274351851851799E-2</v>
      </c>
      <c r="J79" s="2">
        <f>_xlfn.STDEV.P(Table16[[#This Row],[Estimated costs 1]:[Estimated costs 20]])</f>
        <v>5.0980631988658005E-3</v>
      </c>
      <c r="K79" s="2">
        <f>Table16[[#This Row],[Dev]]/Table16[[#This Row],[Mean]]*100</f>
        <v>16.839545314837075</v>
      </c>
      <c r="L79" s="2">
        <f>Table16[[#This Row],[Estimated costs 1]]-Table16[[#This Row],[Actual cost]]</f>
        <v>5.4750000000000007E-3</v>
      </c>
      <c r="M79" s="2">
        <f>Table16[[#This Row],[Diff 1]]/Table16[[#This Row],[Actual cost]]*100</f>
        <v>18.681283963098704</v>
      </c>
      <c r="N79">
        <v>3.4782407407407401E-2</v>
      </c>
      <c r="O79">
        <v>2.01601851851851E-2</v>
      </c>
      <c r="P79">
        <v>2.7637962962962899E-2</v>
      </c>
      <c r="Q79">
        <v>2.4187962962962901E-2</v>
      </c>
      <c r="R79">
        <v>3.5004629629629601E-2</v>
      </c>
      <c r="S79">
        <v>2.7860185185185099E-2</v>
      </c>
      <c r="T79">
        <v>3.8454629629629603E-2</v>
      </c>
      <c r="U79">
        <v>3.0976851851851801E-2</v>
      </c>
      <c r="V79">
        <v>2.4187962962962901E-2</v>
      </c>
      <c r="W79">
        <v>3.0754629629629601E-2</v>
      </c>
      <c r="X79">
        <v>2.7860185185185099E-2</v>
      </c>
      <c r="Y79">
        <v>3.5004629629629601E-2</v>
      </c>
      <c r="Z79">
        <v>3.5004629629629601E-2</v>
      </c>
      <c r="AA79">
        <v>3.1332407407407399E-2</v>
      </c>
      <c r="AB79">
        <v>3.0976851851851801E-2</v>
      </c>
      <c r="AC79">
        <v>3.5004629629629601E-2</v>
      </c>
      <c r="AD79">
        <v>2.01601851851851E-2</v>
      </c>
      <c r="AE79">
        <v>2.7282407407407401E-2</v>
      </c>
      <c r="AF79">
        <v>3.4426851851851799E-2</v>
      </c>
      <c r="AG79">
        <v>3.4426851851851799E-2</v>
      </c>
    </row>
    <row r="80" spans="1:33" hidden="1" x14ac:dyDescent="0.3">
      <c r="A80" t="s">
        <v>100</v>
      </c>
      <c r="B80">
        <v>78</v>
      </c>
      <c r="C80" t="str">
        <f>LEFT(Table16[[#This Row],[Contingency id]])</f>
        <v>A</v>
      </c>
      <c r="D80" s="1">
        <v>1.40845070422535</v>
      </c>
      <c r="E80" s="1">
        <v>1.2909090909090899</v>
      </c>
      <c r="F80">
        <v>71</v>
      </c>
      <c r="G80">
        <v>55</v>
      </c>
      <c r="H80" s="1">
        <v>2.9112676056338001E-2</v>
      </c>
      <c r="I80" s="2">
        <f>AVERAGE(Table16[[#This Row],[Estimated costs 1]:[Estimated costs 20]])</f>
        <v>2.6201408450704199E-2</v>
      </c>
      <c r="J80" s="2">
        <f>_xlfn.STDEV.P(Table16[[#This Row],[Estimated costs 1]:[Estimated costs 20]])</f>
        <v>2.8966746936611002E-2</v>
      </c>
      <c r="K80" s="2">
        <f>Table16[[#This Row],[Dev]]/Table16[[#This Row],[Mean]]*100</f>
        <v>110.55415967851332</v>
      </c>
      <c r="L80" s="2">
        <f>Table16[[#This Row],[Estimated costs 1]]-Table16[[#This Row],[Actual cost]]</f>
        <v>-2.9112676056338001E-2</v>
      </c>
      <c r="M80" s="2">
        <f>Table16[[#This Row],[Diff 1]]/Table16[[#This Row],[Actual cost]]*100</f>
        <v>-100</v>
      </c>
      <c r="N80">
        <v>0</v>
      </c>
      <c r="O80">
        <v>0</v>
      </c>
      <c r="P80">
        <v>5.8225352112676002E-2</v>
      </c>
      <c r="Q80">
        <v>0</v>
      </c>
      <c r="R80">
        <v>5.8225352112676002E-2</v>
      </c>
      <c r="S80">
        <v>0</v>
      </c>
      <c r="T80">
        <v>0</v>
      </c>
      <c r="U80">
        <v>5.8225352112676002E-2</v>
      </c>
      <c r="V80">
        <v>5.8225352112676002E-2</v>
      </c>
      <c r="W80">
        <v>5.8225352112676002E-2</v>
      </c>
      <c r="X80">
        <v>5.8225352112676002E-2</v>
      </c>
      <c r="Y80">
        <v>5.8225352112676002E-2</v>
      </c>
      <c r="Z80">
        <v>0</v>
      </c>
      <c r="AA80">
        <v>5.8225352112676002E-2</v>
      </c>
      <c r="AB80">
        <v>0</v>
      </c>
      <c r="AC80">
        <v>5.8225352112676002E-2</v>
      </c>
      <c r="AD80">
        <v>0</v>
      </c>
      <c r="AE80">
        <v>0</v>
      </c>
      <c r="AF80">
        <v>0</v>
      </c>
      <c r="AG80">
        <v>0</v>
      </c>
    </row>
    <row r="81" spans="1:33" hidden="1" x14ac:dyDescent="0.3">
      <c r="A81" t="s">
        <v>101</v>
      </c>
      <c r="B81">
        <v>79</v>
      </c>
      <c r="C81" t="str">
        <f>LEFT(Table16[[#This Row],[Contingency id]])</f>
        <v>C</v>
      </c>
      <c r="D81" s="1">
        <v>12.5</v>
      </c>
      <c r="E81" s="1">
        <v>1.2307692307692299</v>
      </c>
      <c r="F81">
        <v>64</v>
      </c>
      <c r="G81">
        <v>52</v>
      </c>
      <c r="H81" s="1">
        <v>2.7507812499999999E-2</v>
      </c>
      <c r="I81" s="2">
        <f>AVERAGE(Table16[[#This Row],[Estimated costs 1]:[Estimated costs 20]])</f>
        <v>2.7667187499999968E-2</v>
      </c>
      <c r="J81" s="2">
        <f>_xlfn.STDEV.P(Table16[[#This Row],[Estimated costs 1]:[Estimated costs 20]])</f>
        <v>7.8077485551214889E-4</v>
      </c>
      <c r="K81" s="2">
        <f>Table16[[#This Row],[Dev]]/Table16[[#This Row],[Mean]]*100</f>
        <v>2.822024665543434</v>
      </c>
      <c r="L81" s="2">
        <f>Table16[[#This Row],[Estimated costs 1]]-Table16[[#This Row],[Actual cost]]</f>
        <v>-7.9687500000009959E-4</v>
      </c>
      <c r="M81" s="2">
        <f>Table16[[#This Row],[Diff 1]]/Table16[[#This Row],[Actual cost]]*100</f>
        <v>-2.89690428855475</v>
      </c>
      <c r="N81">
        <v>2.67109374999999E-2</v>
      </c>
      <c r="O81">
        <v>2.8304687500000002E-2</v>
      </c>
      <c r="P81">
        <v>2.8304687500000002E-2</v>
      </c>
      <c r="Q81">
        <v>2.67109375E-2</v>
      </c>
      <c r="R81">
        <v>2.67109374999999E-2</v>
      </c>
      <c r="S81">
        <v>2.67109374999999E-2</v>
      </c>
      <c r="T81">
        <v>2.8304687500000002E-2</v>
      </c>
      <c r="U81">
        <v>2.67109375E-2</v>
      </c>
      <c r="V81">
        <v>2.8304687499999901E-2</v>
      </c>
      <c r="W81">
        <v>2.8304687500000002E-2</v>
      </c>
      <c r="X81">
        <v>2.67109375E-2</v>
      </c>
      <c r="Y81">
        <v>2.8304687500000002E-2</v>
      </c>
      <c r="Z81">
        <v>2.8304687500000002E-2</v>
      </c>
      <c r="AA81">
        <v>2.8304687499999901E-2</v>
      </c>
      <c r="AB81">
        <v>2.67109375E-2</v>
      </c>
      <c r="AC81">
        <v>2.8304687500000002E-2</v>
      </c>
      <c r="AD81">
        <v>2.8304687500000002E-2</v>
      </c>
      <c r="AE81">
        <v>2.8304687500000002E-2</v>
      </c>
      <c r="AF81">
        <v>2.8304687500000002E-2</v>
      </c>
      <c r="AG81">
        <v>2.67109375E-2</v>
      </c>
    </row>
    <row r="82" spans="1:33" hidden="1" x14ac:dyDescent="0.3">
      <c r="A82" t="s">
        <v>102</v>
      </c>
      <c r="B82">
        <v>80</v>
      </c>
      <c r="C82" t="str">
        <f>LEFT(Table16[[#This Row],[Contingency id]])</f>
        <v>A</v>
      </c>
      <c r="D82" s="1">
        <v>9.6491228070175392</v>
      </c>
      <c r="E82" s="1">
        <v>1.78125</v>
      </c>
      <c r="F82">
        <v>114</v>
      </c>
      <c r="G82">
        <v>64</v>
      </c>
      <c r="H82" s="1">
        <v>2.5331578947368399E-2</v>
      </c>
      <c r="I82" s="2">
        <f>AVERAGE(Table16[[#This Row],[Estimated costs 1]:[Estimated costs 20]])</f>
        <v>2.4417719298245551E-2</v>
      </c>
      <c r="J82" s="2">
        <f>_xlfn.STDEV.P(Table16[[#This Row],[Estimated costs 1]:[Estimated costs 20]])</f>
        <v>7.3825083829700353E-3</v>
      </c>
      <c r="K82" s="2">
        <f>Table16[[#This Row],[Dev]]/Table16[[#This Row],[Mean]]*100</f>
        <v>30.234225780048508</v>
      </c>
      <c r="L82" s="2">
        <f>Table16[[#This Row],[Estimated costs 1]]-Table16[[#This Row],[Actual cost]]</f>
        <v>-1.8804385964912261E-2</v>
      </c>
      <c r="M82" s="2">
        <f>Table16[[#This Row],[Diff 1]]/Table16[[#This Row],[Actual cost]]*100</f>
        <v>-74.23298012327723</v>
      </c>
      <c r="N82">
        <v>6.5271929824561401E-3</v>
      </c>
      <c r="O82">
        <v>3.24824561403508E-2</v>
      </c>
      <c r="P82">
        <v>2.4564912280701699E-2</v>
      </c>
      <c r="Q82">
        <v>2.7868421052631501E-2</v>
      </c>
      <c r="R82">
        <v>3.9682456140350798E-2</v>
      </c>
      <c r="S82">
        <v>2.95850877192982E-2</v>
      </c>
      <c r="T82">
        <v>2.4964035087719199E-2</v>
      </c>
      <c r="U82">
        <v>1.7916666666666602E-2</v>
      </c>
      <c r="V82">
        <v>1.7916666666666602E-2</v>
      </c>
      <c r="W82">
        <v>2.6097368421052598E-2</v>
      </c>
      <c r="X82">
        <v>2.4779824561403499E-2</v>
      </c>
      <c r="Y82">
        <v>2.9098245614035002E-2</v>
      </c>
      <c r="Z82">
        <v>2.43964912280701E-2</v>
      </c>
      <c r="AA82">
        <v>3.2570175438596402E-2</v>
      </c>
      <c r="AB82">
        <v>1.9234210526315701E-2</v>
      </c>
      <c r="AC82">
        <v>2.26184210526315E-2</v>
      </c>
      <c r="AD82">
        <v>3.2570175438596402E-2</v>
      </c>
      <c r="AE82">
        <v>2.4477192982456101E-2</v>
      </c>
      <c r="AF82">
        <v>1.46131578947368E-2</v>
      </c>
      <c r="AG82">
        <v>1.6391228070175401E-2</v>
      </c>
    </row>
    <row r="83" spans="1:33" hidden="1" x14ac:dyDescent="0.3">
      <c r="A83" t="s">
        <v>103</v>
      </c>
      <c r="B83">
        <v>81</v>
      </c>
      <c r="C83" t="str">
        <f>LEFT(Table16[[#This Row],[Contingency id]])</f>
        <v>C</v>
      </c>
      <c r="D83" s="1">
        <v>100</v>
      </c>
      <c r="E83" s="1">
        <v>1.3571428571428501</v>
      </c>
      <c r="F83">
        <v>57</v>
      </c>
      <c r="G83">
        <v>42</v>
      </c>
      <c r="H83" s="1">
        <v>2.4998771929824502E-2</v>
      </c>
      <c r="I83" s="2">
        <f>AVERAGE(Table16[[#This Row],[Estimated costs 1]:[Estimated costs 20]])</f>
        <v>2.5052535087719253E-2</v>
      </c>
      <c r="J83" s="2">
        <f>_xlfn.STDEV.P(Table16[[#This Row],[Estimated costs 1]:[Estimated costs 20]])</f>
        <v>5.5576362932502918E-4</v>
      </c>
      <c r="K83" s="2">
        <f>Table16[[#This Row],[Dev]]/Table16[[#This Row],[Mean]]*100</f>
        <v>2.2183927789306415</v>
      </c>
      <c r="L83" s="2">
        <f>Table16[[#This Row],[Estimated costs 1]]-Table16[[#This Row],[Actual cost]]</f>
        <v>-2.5175438596490227E-4</v>
      </c>
      <c r="M83" s="2">
        <f>Table16[[#This Row],[Diff 1]]/Table16[[#This Row],[Actual cost]]*100</f>
        <v>-1.007067013818185</v>
      </c>
      <c r="N83">
        <v>2.4747017543859599E-2</v>
      </c>
      <c r="O83">
        <v>2.5709298245614E-2</v>
      </c>
      <c r="P83">
        <v>2.4545438596491199E-2</v>
      </c>
      <c r="Q83">
        <v>2.4655438596491198E-2</v>
      </c>
      <c r="R83">
        <v>2.5015614035087699E-2</v>
      </c>
      <c r="S83">
        <v>2.5263508771929798E-2</v>
      </c>
      <c r="T83">
        <v>2.5677192982456101E-2</v>
      </c>
      <c r="U83">
        <v>2.4662631578947301E-2</v>
      </c>
      <c r="V83">
        <v>2.5704561403508699E-2</v>
      </c>
      <c r="W83">
        <v>2.6519999999999998E-2</v>
      </c>
      <c r="X83">
        <v>2.52335087719298E-2</v>
      </c>
      <c r="Y83">
        <v>2.4247017543859599E-2</v>
      </c>
      <c r="Z83">
        <v>2.5501403508771898E-2</v>
      </c>
      <c r="AA83">
        <v>2.4697192982456099E-2</v>
      </c>
      <c r="AB83">
        <v>2.5355438596491201E-2</v>
      </c>
      <c r="AC83">
        <v>2.4500350877192899E-2</v>
      </c>
      <c r="AD83">
        <v>2.43542105263157E-2</v>
      </c>
      <c r="AE83">
        <v>2.46677192982456E-2</v>
      </c>
      <c r="AF83">
        <v>2.5104385964912199E-2</v>
      </c>
      <c r="AG83">
        <v>2.4888771929824499E-2</v>
      </c>
    </row>
    <row r="84" spans="1:33" hidden="1" x14ac:dyDescent="0.3">
      <c r="A84" t="s">
        <v>104</v>
      </c>
      <c r="B84">
        <v>82</v>
      </c>
      <c r="C84" t="str">
        <f>LEFT(Table16[[#This Row],[Contingency id]])</f>
        <v>A</v>
      </c>
      <c r="D84" s="1">
        <v>1.0152284263959299</v>
      </c>
      <c r="E84" s="1">
        <v>1.95049504950495</v>
      </c>
      <c r="F84">
        <v>197</v>
      </c>
      <c r="G84">
        <v>101</v>
      </c>
      <c r="H84" s="1">
        <v>2.4329949238578601E-2</v>
      </c>
      <c r="I84" s="2">
        <f>AVERAGE(Table16[[#This Row],[Estimated costs 1]:[Estimated costs 20]])</f>
        <v>2.6215228426395915E-2</v>
      </c>
      <c r="J84" s="2">
        <f>_xlfn.STDEV.P(Table16[[#This Row],[Estimated costs 1]:[Estimated costs 20]])</f>
        <v>3.1125179769554451E-2</v>
      </c>
      <c r="K84" s="2">
        <f>Table16[[#This Row],[Dev]]/Table16[[#This Row],[Mean]]*100</f>
        <v>118.72938607780637</v>
      </c>
      <c r="L84" s="2">
        <f>Table16[[#This Row],[Estimated costs 1]]-Table16[[#This Row],[Actual cost]]</f>
        <v>-2.4329949238578601E-2</v>
      </c>
      <c r="M84" s="2">
        <f>Table16[[#This Row],[Diff 1]]/Table16[[#This Row],[Actual cost]]*100</f>
        <v>-100</v>
      </c>
      <c r="N84">
        <v>0</v>
      </c>
      <c r="O84">
        <v>0</v>
      </c>
      <c r="P84">
        <v>8.0441624365482203E-2</v>
      </c>
      <c r="Q84">
        <v>0</v>
      </c>
      <c r="R84">
        <v>0</v>
      </c>
      <c r="S84">
        <v>0</v>
      </c>
      <c r="T84">
        <v>5.0634517766497397E-2</v>
      </c>
      <c r="U84">
        <v>8.0441624365482203E-2</v>
      </c>
      <c r="V84">
        <v>0</v>
      </c>
      <c r="W84">
        <v>5.0634517766497397E-2</v>
      </c>
      <c r="X84">
        <v>0</v>
      </c>
      <c r="Y84">
        <v>0</v>
      </c>
      <c r="Z84">
        <v>5.0634517766497397E-2</v>
      </c>
      <c r="AA84">
        <v>0</v>
      </c>
      <c r="AB84">
        <v>0</v>
      </c>
      <c r="AC84">
        <v>5.0634517766497397E-2</v>
      </c>
      <c r="AD84">
        <v>0</v>
      </c>
      <c r="AE84">
        <v>8.0441624365482203E-2</v>
      </c>
      <c r="AF84">
        <v>5.0634517766497397E-2</v>
      </c>
      <c r="AG84">
        <v>2.9807106598984699E-2</v>
      </c>
    </row>
    <row r="85" spans="1:33" hidden="1" x14ac:dyDescent="0.3">
      <c r="A85" t="s">
        <v>105</v>
      </c>
      <c r="B85">
        <v>83</v>
      </c>
      <c r="C85" t="str">
        <f>LEFT(Table16[[#This Row],[Contingency id]])</f>
        <v>C</v>
      </c>
      <c r="D85" s="1">
        <v>100</v>
      </c>
      <c r="E85" s="1">
        <v>1.1399999999999999</v>
      </c>
      <c r="F85">
        <v>57</v>
      </c>
      <c r="G85">
        <v>50</v>
      </c>
      <c r="H85" s="1">
        <v>2.4305964912280702E-2</v>
      </c>
      <c r="I85" s="2">
        <f>AVERAGE(Table16[[#This Row],[Estimated costs 1]:[Estimated costs 20]])</f>
        <v>2.4266719298245552E-2</v>
      </c>
      <c r="J85" s="2">
        <f>_xlfn.STDEV.P(Table16[[#This Row],[Estimated costs 1]:[Estimated costs 20]])</f>
        <v>2.1536613087794296E-4</v>
      </c>
      <c r="K85" s="2">
        <f>Table16[[#This Row],[Dev]]/Table16[[#This Row],[Mean]]*100</f>
        <v>0.88749586720407481</v>
      </c>
      <c r="L85" s="2">
        <f>Table16[[#This Row],[Estimated costs 1]]-Table16[[#This Row],[Actual cost]]</f>
        <v>-4.5385964912290216E-4</v>
      </c>
      <c r="M85" s="2">
        <f>Table16[[#This Row],[Diff 1]]/Table16[[#This Row],[Actual cost]]*100</f>
        <v>-1.8672768218042948</v>
      </c>
      <c r="N85">
        <v>2.38521052631578E-2</v>
      </c>
      <c r="O85">
        <v>2.3879824561403501E-2</v>
      </c>
      <c r="P85">
        <v>2.4473508771929799E-2</v>
      </c>
      <c r="Q85">
        <v>2.4621578947368401E-2</v>
      </c>
      <c r="R85">
        <v>2.4234210526315698E-2</v>
      </c>
      <c r="S85">
        <v>2.4300526315789401E-2</v>
      </c>
      <c r="T85">
        <v>2.4010350877192901E-2</v>
      </c>
      <c r="U85">
        <v>2.4118421052631501E-2</v>
      </c>
      <c r="V85">
        <v>2.43507017543859E-2</v>
      </c>
      <c r="W85">
        <v>2.4478070175438502E-2</v>
      </c>
      <c r="X85">
        <v>2.41833333333333E-2</v>
      </c>
      <c r="Y85">
        <v>2.44278947368421E-2</v>
      </c>
      <c r="Z85">
        <v>2.4393157894736801E-2</v>
      </c>
      <c r="AA85">
        <v>2.44117543859649E-2</v>
      </c>
      <c r="AB85">
        <v>2.4328245614034998E-2</v>
      </c>
      <c r="AC85">
        <v>2.46664912280701E-2</v>
      </c>
      <c r="AD85">
        <v>2.4156315789473599E-2</v>
      </c>
      <c r="AE85">
        <v>2.4218771929824499E-2</v>
      </c>
      <c r="AF85">
        <v>2.4088245614035001E-2</v>
      </c>
      <c r="AG85">
        <v>2.4140877192982399E-2</v>
      </c>
    </row>
    <row r="86" spans="1:33" x14ac:dyDescent="0.3">
      <c r="A86" t="s">
        <v>106</v>
      </c>
      <c r="B86">
        <v>84</v>
      </c>
      <c r="C86" t="str">
        <f>LEFT(Table16[[#This Row],[Contingency id]])</f>
        <v>B</v>
      </c>
      <c r="D86" s="1">
        <v>7.4380165289256199</v>
      </c>
      <c r="E86" s="1">
        <v>1.61333333333333</v>
      </c>
      <c r="F86">
        <v>121</v>
      </c>
      <c r="G86">
        <v>75</v>
      </c>
      <c r="H86" s="1">
        <v>2.3538099173553699E-2</v>
      </c>
      <c r="I86" s="2">
        <f>AVERAGE(Table16[[#This Row],[Estimated costs 1]:[Estimated costs 20]])</f>
        <v>2.3743636363636311E-2</v>
      </c>
      <c r="J86" s="2">
        <f>_xlfn.STDEV.P(Table16[[#This Row],[Estimated costs 1]:[Estimated costs 20]])</f>
        <v>2.6725816708526987E-3</v>
      </c>
      <c r="K86" s="2">
        <f>Table16[[#This Row],[Dev]]/Table16[[#This Row],[Mean]]*100</f>
        <v>11.255991415644289</v>
      </c>
      <c r="L86" s="2">
        <f>Table16[[#This Row],[Estimated costs 1]]-Table16[[#This Row],[Actual cost]]</f>
        <v>3.5826446280990999E-3</v>
      </c>
      <c r="M86" s="2">
        <f>Table16[[#This Row],[Diff 1]]/Table16[[#This Row],[Actual cost]]*100</f>
        <v>15.220619990098397</v>
      </c>
      <c r="N86">
        <v>2.7120743801652799E-2</v>
      </c>
      <c r="O86">
        <v>2.4066198347107399E-2</v>
      </c>
      <c r="P86">
        <v>1.9955454545454498E-2</v>
      </c>
      <c r="Q86">
        <v>2.3009999999999999E-2</v>
      </c>
      <c r="R86">
        <v>2.4066198347107399E-2</v>
      </c>
      <c r="S86">
        <v>1.9955454545454498E-2</v>
      </c>
      <c r="T86">
        <v>2.4066198347107399E-2</v>
      </c>
      <c r="U86">
        <v>2.7120743801652799E-2</v>
      </c>
      <c r="V86">
        <v>2.4066198347107399E-2</v>
      </c>
      <c r="W86">
        <v>2.7120743801652799E-2</v>
      </c>
      <c r="X86">
        <v>2.7120743801652799E-2</v>
      </c>
      <c r="Y86">
        <v>2.3009999999999999E-2</v>
      </c>
      <c r="Z86">
        <v>1.9955454545454498E-2</v>
      </c>
      <c r="AA86">
        <v>1.9955454545454498E-2</v>
      </c>
      <c r="AB86">
        <v>2.4066198347107399E-2</v>
      </c>
      <c r="AC86">
        <v>1.9955454545454498E-2</v>
      </c>
      <c r="AD86">
        <v>2.3009999999999999E-2</v>
      </c>
      <c r="AE86">
        <v>2.3009999999999999E-2</v>
      </c>
      <c r="AF86">
        <v>2.7120743801652799E-2</v>
      </c>
      <c r="AG86">
        <v>2.7120743801652799E-2</v>
      </c>
    </row>
    <row r="87" spans="1:33" hidden="1" x14ac:dyDescent="0.3">
      <c r="A87" t="s">
        <v>107</v>
      </c>
      <c r="B87">
        <v>85</v>
      </c>
      <c r="C87" t="str">
        <f>LEFT(Table16[[#This Row],[Contingency id]])</f>
        <v>C</v>
      </c>
      <c r="D87" s="1">
        <v>100</v>
      </c>
      <c r="E87" s="1">
        <v>1.5</v>
      </c>
      <c r="F87">
        <v>75</v>
      </c>
      <c r="G87">
        <v>50</v>
      </c>
      <c r="H87" s="1">
        <v>2.33634666666666E-2</v>
      </c>
      <c r="I87" s="2">
        <f>AVERAGE(Table16[[#This Row],[Estimated costs 1]:[Estimated costs 20]])</f>
        <v>2.3291699999999964E-2</v>
      </c>
      <c r="J87" s="2">
        <f>_xlfn.STDEV.P(Table16[[#This Row],[Estimated costs 1]:[Estimated costs 20]])</f>
        <v>3.9685135616359752E-4</v>
      </c>
      <c r="K87" s="2">
        <f>Table16[[#This Row],[Dev]]/Table16[[#This Row],[Mean]]*100</f>
        <v>1.7038316488860759</v>
      </c>
      <c r="L87" s="2">
        <f>Table16[[#This Row],[Estimated costs 1]]-Table16[[#This Row],[Actual cost]]</f>
        <v>-3.5586666666660022E-4</v>
      </c>
      <c r="M87" s="2">
        <f>Table16[[#This Row],[Diff 1]]/Table16[[#This Row],[Actual cost]]*100</f>
        <v>-1.5231757844152749</v>
      </c>
      <c r="N87">
        <v>2.30076E-2</v>
      </c>
      <c r="O87">
        <v>2.3171199999999999E-2</v>
      </c>
      <c r="P87">
        <v>2.2585466666666599E-2</v>
      </c>
      <c r="Q87">
        <v>2.3098933333333301E-2</v>
      </c>
      <c r="R87">
        <v>2.3029600000000001E-2</v>
      </c>
      <c r="S87">
        <v>2.3717333333333299E-2</v>
      </c>
      <c r="T87">
        <v>2.3746266666666599E-2</v>
      </c>
      <c r="U87">
        <v>2.3178000000000001E-2</v>
      </c>
      <c r="V87">
        <v>2.2937333333333299E-2</v>
      </c>
      <c r="W87">
        <v>2.3538799999999999E-2</v>
      </c>
      <c r="X87">
        <v>2.3231999999999999E-2</v>
      </c>
      <c r="Y87">
        <v>2.36046666666666E-2</v>
      </c>
      <c r="Z87">
        <v>2.35754666666666E-2</v>
      </c>
      <c r="AA87">
        <v>2.3819866666666599E-2</v>
      </c>
      <c r="AB87">
        <v>2.34382666666666E-2</v>
      </c>
      <c r="AC87">
        <v>2.3294933333333299E-2</v>
      </c>
      <c r="AD87">
        <v>2.4013199999999998E-2</v>
      </c>
      <c r="AE87">
        <v>2.2484133333333298E-2</v>
      </c>
      <c r="AF87">
        <v>2.2878266666666602E-2</v>
      </c>
      <c r="AG87">
        <v>2.34826666666666E-2</v>
      </c>
    </row>
    <row r="88" spans="1:33" hidden="1" x14ac:dyDescent="0.3">
      <c r="A88" t="s">
        <v>108</v>
      </c>
      <c r="B88">
        <v>86</v>
      </c>
      <c r="C88" t="str">
        <f>LEFT(Table16[[#This Row],[Contingency id]])</f>
        <v>C</v>
      </c>
      <c r="D88" s="1">
        <v>100</v>
      </c>
      <c r="E88" s="1">
        <v>1.2790697674418601</v>
      </c>
      <c r="F88">
        <v>55</v>
      </c>
      <c r="G88">
        <v>43</v>
      </c>
      <c r="H88" s="1">
        <v>2.3251636363636301E-2</v>
      </c>
      <c r="I88" s="2">
        <f>AVERAGE(Table16[[#This Row],[Estimated costs 1]:[Estimated costs 20]])</f>
        <v>2.3356845454545409E-2</v>
      </c>
      <c r="J88" s="2">
        <f>_xlfn.STDEV.P(Table16[[#This Row],[Estimated costs 1]:[Estimated costs 20]])</f>
        <v>4.2786638168768498E-4</v>
      </c>
      <c r="K88" s="2">
        <f>Table16[[#This Row],[Dev]]/Table16[[#This Row],[Mean]]*100</f>
        <v>1.831867160830227</v>
      </c>
      <c r="L88" s="2">
        <f>Table16[[#This Row],[Estimated costs 1]]-Table16[[#This Row],[Actual cost]]</f>
        <v>1.8363636363698255E-5</v>
      </c>
      <c r="M88" s="2">
        <f>Table16[[#This Row],[Diff 1]]/Table16[[#This Row],[Actual cost]]*100</f>
        <v>7.897782365295164E-2</v>
      </c>
      <c r="N88">
        <v>2.3269999999999999E-2</v>
      </c>
      <c r="O88">
        <v>2.2703454545454499E-2</v>
      </c>
      <c r="P88">
        <v>2.3297090909090899E-2</v>
      </c>
      <c r="Q88">
        <v>2.34963636363636E-2</v>
      </c>
      <c r="R88">
        <v>2.3199818181818099E-2</v>
      </c>
      <c r="S88">
        <v>2.3037636363636298E-2</v>
      </c>
      <c r="T88">
        <v>2.3757090909090901E-2</v>
      </c>
      <c r="U88">
        <v>2.41699999999999E-2</v>
      </c>
      <c r="V88">
        <v>2.2569272727272702E-2</v>
      </c>
      <c r="W88">
        <v>2.36650909090909E-2</v>
      </c>
      <c r="X88">
        <v>2.3152181818181801E-2</v>
      </c>
      <c r="Y88">
        <v>2.41523636363636E-2</v>
      </c>
      <c r="Z88">
        <v>2.3483454545454498E-2</v>
      </c>
      <c r="AA88">
        <v>2.3427818181818098E-2</v>
      </c>
      <c r="AB88">
        <v>2.3747818181818099E-2</v>
      </c>
      <c r="AC88">
        <v>2.2751818181818099E-2</v>
      </c>
      <c r="AD88">
        <v>2.3228181818181801E-2</v>
      </c>
      <c r="AE88">
        <v>2.3376181818181799E-2</v>
      </c>
      <c r="AF88">
        <v>2.29338181818181E-2</v>
      </c>
      <c r="AG88">
        <v>2.37174545454545E-2</v>
      </c>
    </row>
    <row r="89" spans="1:33" x14ac:dyDescent="0.3">
      <c r="A89" t="s">
        <v>109</v>
      </c>
      <c r="B89">
        <v>87</v>
      </c>
      <c r="C89" t="str">
        <f>LEFT(Table16[[#This Row],[Contingency id]])</f>
        <v>B</v>
      </c>
      <c r="D89" s="1">
        <v>13.559322033898299</v>
      </c>
      <c r="E89" s="1">
        <v>1.31111111111111</v>
      </c>
      <c r="F89">
        <v>59</v>
      </c>
      <c r="G89">
        <v>45</v>
      </c>
      <c r="H89" s="1">
        <v>2.2837457627118599E-2</v>
      </c>
      <c r="I89" s="2">
        <f>AVERAGE(Table16[[#This Row],[Estimated costs 1]:[Estimated costs 20]])</f>
        <v>2.3457288135593168E-2</v>
      </c>
      <c r="J89" s="2">
        <f>_xlfn.STDEV.P(Table16[[#This Row],[Estimated costs 1]:[Estimated costs 20]])</f>
        <v>7.4101681947523158E-3</v>
      </c>
      <c r="K89" s="2">
        <f>Table16[[#This Row],[Dev]]/Table16[[#This Row],[Mean]]*100</f>
        <v>31.590046351131345</v>
      </c>
      <c r="L89" s="2">
        <f>Table16[[#This Row],[Estimated costs 1]]-Table16[[#This Row],[Actual cost]]</f>
        <v>6.4915254237288E-3</v>
      </c>
      <c r="M89" s="2">
        <f>Table16[[#This Row],[Diff 1]]/Table16[[#This Row],[Actual cost]]*100</f>
        <v>28.424904075225797</v>
      </c>
      <c r="N89">
        <v>2.9328983050847399E-2</v>
      </c>
      <c r="O89">
        <v>1.8193389830508399E-2</v>
      </c>
      <c r="P89">
        <v>1.98984745762711E-2</v>
      </c>
      <c r="Q89">
        <v>3.5417118644067699E-2</v>
      </c>
      <c r="R89">
        <v>1.98984745762711E-2</v>
      </c>
      <c r="S89">
        <v>8.7628813559322005E-3</v>
      </c>
      <c r="T89">
        <v>2.1854406779660999E-2</v>
      </c>
      <c r="U89">
        <v>2.1854406779660999E-2</v>
      </c>
      <c r="V89">
        <v>2.7271355932203301E-2</v>
      </c>
      <c r="W89">
        <v>3.1403559322033897E-2</v>
      </c>
      <c r="X89">
        <v>1.7840847457627099E-2</v>
      </c>
      <c r="Y89">
        <v>3.1403559322033897E-2</v>
      </c>
      <c r="Z89">
        <v>2.1973050847457602E-2</v>
      </c>
      <c r="AA89">
        <v>2.2325593220338901E-2</v>
      </c>
      <c r="AB89">
        <v>1.2895084745762699E-2</v>
      </c>
      <c r="AC89">
        <v>1.98984745762711E-2</v>
      </c>
      <c r="AD89">
        <v>3.5417118644067699E-2</v>
      </c>
      <c r="AE89">
        <v>1.5766271186440601E-2</v>
      </c>
      <c r="AF89">
        <v>2.2325593220338901E-2</v>
      </c>
      <c r="AG89">
        <v>3.5417118644067797E-2</v>
      </c>
    </row>
    <row r="90" spans="1:33" x14ac:dyDescent="0.3">
      <c r="A90" t="s">
        <v>110</v>
      </c>
      <c r="B90">
        <v>88</v>
      </c>
      <c r="C90" t="str">
        <f>LEFT(Table16[[#This Row],[Contingency id]])</f>
        <v>B</v>
      </c>
      <c r="D90" s="1">
        <v>100</v>
      </c>
      <c r="E90" s="1">
        <v>1.4583333333333299</v>
      </c>
      <c r="F90">
        <v>70</v>
      </c>
      <c r="G90">
        <v>48</v>
      </c>
      <c r="H90" s="1">
        <v>2.2575857142857099E-2</v>
      </c>
      <c r="I90" s="2">
        <f>AVERAGE(Table16[[#This Row],[Estimated costs 1]:[Estimated costs 20]])</f>
        <v>2.2638449999999956E-2</v>
      </c>
      <c r="J90" s="2">
        <f>_xlfn.STDEV.P(Table16[[#This Row],[Estimated costs 1]:[Estimated costs 20]])</f>
        <v>4.2075032170432546E-4</v>
      </c>
      <c r="K90" s="2">
        <f>Table16[[#This Row],[Dev]]/Table16[[#This Row],[Mean]]*100</f>
        <v>1.8585650594644347</v>
      </c>
      <c r="L90" s="2">
        <f>Table16[[#This Row],[Estimated costs 1]]-Table16[[#This Row],[Actual cost]]</f>
        <v>5.5428571428570161E-4</v>
      </c>
      <c r="M90" s="2">
        <f>Table16[[#This Row],[Diff 1]]/Table16[[#This Row],[Actual cost]]*100</f>
        <v>2.4552144832342511</v>
      </c>
      <c r="N90">
        <v>2.3130142857142801E-2</v>
      </c>
      <c r="O90">
        <v>2.2011571428571401E-2</v>
      </c>
      <c r="P90">
        <v>2.17577142857142E-2</v>
      </c>
      <c r="Q90">
        <v>2.2772000000000001E-2</v>
      </c>
      <c r="R90">
        <v>2.2647E-2</v>
      </c>
      <c r="S90">
        <v>2.29927142857142E-2</v>
      </c>
      <c r="T90">
        <v>2.34072857142857E-2</v>
      </c>
      <c r="U90">
        <v>2.2405714285714199E-2</v>
      </c>
      <c r="V90">
        <v>2.2887999999999999E-2</v>
      </c>
      <c r="W90">
        <v>2.2099999999999901E-2</v>
      </c>
      <c r="X90">
        <v>2.3195428571428499E-2</v>
      </c>
      <c r="Y90">
        <v>2.25431428571428E-2</v>
      </c>
      <c r="Z90">
        <v>2.1965142857142801E-2</v>
      </c>
      <c r="AA90">
        <v>2.2768428571428499E-2</v>
      </c>
      <c r="AB90">
        <v>2.2577285714285699E-2</v>
      </c>
      <c r="AC90">
        <v>2.2963571428571399E-2</v>
      </c>
      <c r="AD90">
        <v>2.2695E-2</v>
      </c>
      <c r="AE90">
        <v>2.2802428571428501E-2</v>
      </c>
      <c r="AF90">
        <v>2.24124285714285E-2</v>
      </c>
      <c r="AG90">
        <v>2.27339999999999E-2</v>
      </c>
    </row>
    <row r="91" spans="1:33" hidden="1" x14ac:dyDescent="0.3">
      <c r="A91" t="s">
        <v>111</v>
      </c>
      <c r="B91">
        <v>89</v>
      </c>
      <c r="C91" t="str">
        <f>LEFT(Table16[[#This Row],[Contingency id]])</f>
        <v>A</v>
      </c>
      <c r="D91" s="1">
        <v>10.8108108108108</v>
      </c>
      <c r="E91" s="1">
        <v>1.29824561403508</v>
      </c>
      <c r="F91">
        <v>74</v>
      </c>
      <c r="G91">
        <v>57</v>
      </c>
      <c r="H91" s="1">
        <v>2.2090135135135101E-2</v>
      </c>
      <c r="I91" s="2">
        <f>AVERAGE(Table16[[#This Row],[Estimated costs 1]:[Estimated costs 20]])</f>
        <v>2.2315945945945916E-2</v>
      </c>
      <c r="J91" s="2">
        <f>_xlfn.STDEV.P(Table16[[#This Row],[Estimated costs 1]:[Estimated costs 20]])</f>
        <v>6.462293536085289E-3</v>
      </c>
      <c r="K91" s="2">
        <f>Table16[[#This Row],[Dev]]/Table16[[#This Row],[Mean]]*100</f>
        <v>28.958187798708479</v>
      </c>
      <c r="L91" s="2">
        <f>Table16[[#This Row],[Estimated costs 1]]-Table16[[#This Row],[Actual cost]]</f>
        <v>-4.5162162162162012E-3</v>
      </c>
      <c r="M91" s="2">
        <f>Table16[[#This Row],[Diff 1]]/Table16[[#This Row],[Actual cost]]*100</f>
        <v>-20.444493383985719</v>
      </c>
      <c r="N91">
        <v>1.75739189189189E-2</v>
      </c>
      <c r="O91">
        <v>1.75739189189189E-2</v>
      </c>
      <c r="P91">
        <v>3.11225675675675E-2</v>
      </c>
      <c r="Q91">
        <v>1.75739189189189E-2</v>
      </c>
      <c r="R91">
        <v>1.75739189189189E-2</v>
      </c>
      <c r="S91">
        <v>3.11225675675675E-2</v>
      </c>
      <c r="T91">
        <v>3.11225675675675E-2</v>
      </c>
      <c r="U91">
        <v>3.11225675675675E-2</v>
      </c>
      <c r="V91">
        <v>1.75739189189189E-2</v>
      </c>
      <c r="W91">
        <v>3.11225675675675E-2</v>
      </c>
      <c r="X91">
        <v>1.75739189189189E-2</v>
      </c>
      <c r="Y91">
        <v>3.11225675675675E-2</v>
      </c>
      <c r="Z91">
        <v>3.11225675675675E-2</v>
      </c>
      <c r="AA91">
        <v>1.75739189189189E-2</v>
      </c>
      <c r="AB91">
        <v>1.75739189189189E-2</v>
      </c>
      <c r="AC91">
        <v>1.75739189189189E-2</v>
      </c>
      <c r="AD91">
        <v>1.75739189189189E-2</v>
      </c>
      <c r="AE91">
        <v>1.75739189189189E-2</v>
      </c>
      <c r="AF91">
        <v>1.75739189189189E-2</v>
      </c>
      <c r="AG91">
        <v>1.75739189189189E-2</v>
      </c>
    </row>
    <row r="92" spans="1:33" hidden="1" x14ac:dyDescent="0.3">
      <c r="A92" t="s">
        <v>112</v>
      </c>
      <c r="B92">
        <v>90</v>
      </c>
      <c r="C92" t="str">
        <f>LEFT(Table16[[#This Row],[Contingency id]])</f>
        <v>A</v>
      </c>
      <c r="D92" s="1">
        <v>100</v>
      </c>
      <c r="E92" s="1">
        <v>1.4313725490196001</v>
      </c>
      <c r="F92">
        <v>73</v>
      </c>
      <c r="G92">
        <v>51</v>
      </c>
      <c r="H92" s="1">
        <v>2.1432328767123199E-2</v>
      </c>
      <c r="I92" s="2">
        <f>AVERAGE(Table16[[#This Row],[Estimated costs 1]:[Estimated costs 20]])</f>
        <v>2.1400999999999955E-2</v>
      </c>
      <c r="J92" s="2">
        <f>_xlfn.STDEV.P(Table16[[#This Row],[Estimated costs 1]:[Estimated costs 20]])</f>
        <v>1.9524351996563498E-4</v>
      </c>
      <c r="K92" s="2">
        <f>Table16[[#This Row],[Dev]]/Table16[[#This Row],[Mean]]*100</f>
        <v>0.91231026571485152</v>
      </c>
      <c r="L92" s="2">
        <f>Table16[[#This Row],[Estimated costs 1]]-Table16[[#This Row],[Actual cost]]</f>
        <v>2.7013698630140234E-4</v>
      </c>
      <c r="M92" s="2">
        <f>Table16[[#This Row],[Diff 1]]/Table16[[#This Row],[Actual cost]]*100</f>
        <v>1.2604182645601609</v>
      </c>
      <c r="N92">
        <v>2.1702465753424601E-2</v>
      </c>
      <c r="O92">
        <v>2.1366986301369802E-2</v>
      </c>
      <c r="P92">
        <v>2.1476164383561602E-2</v>
      </c>
      <c r="Q92">
        <v>2.14579452054794E-2</v>
      </c>
      <c r="R92">
        <v>2.08406849315068E-2</v>
      </c>
      <c r="S92">
        <v>2.1276849315068399E-2</v>
      </c>
      <c r="T92">
        <v>2.1159315068493102E-2</v>
      </c>
      <c r="U92">
        <v>2.14758904109589E-2</v>
      </c>
      <c r="V92">
        <v>2.1271095890410902E-2</v>
      </c>
      <c r="W92">
        <v>2.1519589041095799E-2</v>
      </c>
      <c r="X92">
        <v>2.1313972602739699E-2</v>
      </c>
      <c r="Y92">
        <v>2.1525342465753401E-2</v>
      </c>
      <c r="Z92">
        <v>2.1505205479451998E-2</v>
      </c>
      <c r="AA92">
        <v>2.1544794520547899E-2</v>
      </c>
      <c r="AB92">
        <v>2.12945205479452E-2</v>
      </c>
      <c r="AC92">
        <v>2.16630136986301E-2</v>
      </c>
      <c r="AD92">
        <v>2.1365479452054699E-2</v>
      </c>
      <c r="AE92">
        <v>2.12535616438356E-2</v>
      </c>
      <c r="AF92">
        <v>2.1674657534246501E-2</v>
      </c>
      <c r="AG92">
        <v>2.1332465753424599E-2</v>
      </c>
    </row>
    <row r="93" spans="1:33" hidden="1" x14ac:dyDescent="0.3">
      <c r="A93" t="s">
        <v>113</v>
      </c>
      <c r="B93">
        <v>91</v>
      </c>
      <c r="C93" t="str">
        <f>LEFT(Table16[[#This Row],[Contingency id]])</f>
        <v>A</v>
      </c>
      <c r="D93" s="1">
        <v>100</v>
      </c>
      <c r="E93" s="1">
        <v>1.2666666666666599</v>
      </c>
      <c r="F93">
        <v>57</v>
      </c>
      <c r="G93">
        <v>45</v>
      </c>
      <c r="H93" s="1">
        <v>2.1411929824561401E-2</v>
      </c>
      <c r="I93" s="2">
        <f>AVERAGE(Table16[[#This Row],[Estimated costs 1]:[Estimated costs 20]])</f>
        <v>2.1333719298245568E-2</v>
      </c>
      <c r="J93" s="2">
        <f>_xlfn.STDEV.P(Table16[[#This Row],[Estimated costs 1]:[Estimated costs 20]])</f>
        <v>4.0712896085441105E-4</v>
      </c>
      <c r="K93" s="2">
        <f>Table16[[#This Row],[Dev]]/Table16[[#This Row],[Mean]]*100</f>
        <v>1.9083824773483933</v>
      </c>
      <c r="L93" s="2">
        <f>Table16[[#This Row],[Estimated costs 1]]-Table16[[#This Row],[Actual cost]]</f>
        <v>-7.9807017543860256E-4</v>
      </c>
      <c r="M93" s="2">
        <f>Table16[[#This Row],[Diff 1]]/Table16[[#This Row],[Actual cost]]*100</f>
        <v>-3.727222076560071</v>
      </c>
      <c r="N93">
        <v>2.0613859649122799E-2</v>
      </c>
      <c r="O93">
        <v>2.0960350877192901E-2</v>
      </c>
      <c r="P93">
        <v>2.1655789473684201E-2</v>
      </c>
      <c r="Q93">
        <v>2.1723859649122799E-2</v>
      </c>
      <c r="R93">
        <v>2.2129649122806998E-2</v>
      </c>
      <c r="S93">
        <v>2.2014912280701699E-2</v>
      </c>
      <c r="T93">
        <v>2.1228070175438599E-2</v>
      </c>
      <c r="U93">
        <v>2.0818070175438502E-2</v>
      </c>
      <c r="V93">
        <v>2.15150877192982E-2</v>
      </c>
      <c r="W93">
        <v>2.16454385964912E-2</v>
      </c>
      <c r="X93">
        <v>2.0975789473684201E-2</v>
      </c>
      <c r="Y93">
        <v>2.1384561403508699E-2</v>
      </c>
      <c r="Z93">
        <v>2.10031578947368E-2</v>
      </c>
      <c r="AA93">
        <v>2.1302982456140301E-2</v>
      </c>
      <c r="AB93">
        <v>2.1151403508771899E-2</v>
      </c>
      <c r="AC93">
        <v>2.19580701754385E-2</v>
      </c>
      <c r="AD93">
        <v>2.1335964912280701E-2</v>
      </c>
      <c r="AE93">
        <v>2.1222631578947299E-2</v>
      </c>
      <c r="AF93">
        <v>2.0916315789473599E-2</v>
      </c>
      <c r="AG93">
        <v>2.1118421052631502E-2</v>
      </c>
    </row>
    <row r="94" spans="1:33" hidden="1" x14ac:dyDescent="0.3">
      <c r="A94" t="s">
        <v>114</v>
      </c>
      <c r="B94">
        <v>92</v>
      </c>
      <c r="C94" t="str">
        <f>LEFT(Table16[[#This Row],[Contingency id]])</f>
        <v>A</v>
      </c>
      <c r="D94" s="1">
        <v>12.5</v>
      </c>
      <c r="E94" s="1">
        <v>1.46938775510204</v>
      </c>
      <c r="F94">
        <v>72</v>
      </c>
      <c r="G94">
        <v>49</v>
      </c>
      <c r="H94" s="1">
        <v>2.1278611111111099E-2</v>
      </c>
      <c r="I94" s="2">
        <f>AVERAGE(Table16[[#This Row],[Estimated costs 1]:[Estimated costs 20]])</f>
        <v>2.058270833333329E-2</v>
      </c>
      <c r="J94" s="2">
        <f>_xlfn.STDEV.P(Table16[[#This Row],[Estimated costs 1]:[Estimated costs 20]])</f>
        <v>3.4166118580461553E-3</v>
      </c>
      <c r="K94" s="2">
        <f>Table16[[#This Row],[Dev]]/Table16[[#This Row],[Mean]]*100</f>
        <v>16.599428037917729</v>
      </c>
      <c r="L94" s="2">
        <f>Table16[[#This Row],[Estimated costs 1]]-Table16[[#This Row],[Actual cost]]</f>
        <v>5.3472222222201299E-5</v>
      </c>
      <c r="M94" s="2">
        <f>Table16[[#This Row],[Diff 1]]/Table16[[#This Row],[Actual cost]]*100</f>
        <v>0.25129564116278053</v>
      </c>
      <c r="N94">
        <v>2.13320833333333E-2</v>
      </c>
      <c r="O94">
        <v>2.06695833333333E-2</v>
      </c>
      <c r="P94">
        <v>2.1657083333333299E-2</v>
      </c>
      <c r="Q94">
        <v>2.1657083333333299E-2</v>
      </c>
      <c r="R94">
        <v>2.1657083333333299E-2</v>
      </c>
      <c r="S94">
        <v>2.1657083333333299E-2</v>
      </c>
      <c r="T94">
        <v>1.6702916666666599E-2</v>
      </c>
      <c r="U94">
        <v>1.6702916666666599E-2</v>
      </c>
      <c r="V94">
        <v>1.6702916666666599E-2</v>
      </c>
      <c r="W94">
        <v>1.6348749999999999E-2</v>
      </c>
      <c r="X94">
        <v>2.13320833333333E-2</v>
      </c>
      <c r="Y94">
        <v>2.62862499999999E-2</v>
      </c>
      <c r="Z94">
        <v>1.6348749999999999E-2</v>
      </c>
      <c r="AA94">
        <v>2.5298749999999998E-2</v>
      </c>
      <c r="AB94">
        <v>2.09779166666666E-2</v>
      </c>
      <c r="AC94">
        <v>1.6348749999999999E-2</v>
      </c>
      <c r="AD94">
        <v>2.5652916666666602E-2</v>
      </c>
      <c r="AE94">
        <v>2.62862499999999E-2</v>
      </c>
      <c r="AF94">
        <v>2.13320833333333E-2</v>
      </c>
      <c r="AG94">
        <v>1.6702916666666599E-2</v>
      </c>
    </row>
    <row r="95" spans="1:33" x14ac:dyDescent="0.3">
      <c r="A95" t="s">
        <v>115</v>
      </c>
      <c r="B95">
        <v>93</v>
      </c>
      <c r="C95" t="str">
        <f>LEFT(Table16[[#This Row],[Contingency id]])</f>
        <v>B</v>
      </c>
      <c r="D95" s="1">
        <v>100</v>
      </c>
      <c r="E95" s="1">
        <v>1.3333333333333299</v>
      </c>
      <c r="F95">
        <v>72</v>
      </c>
      <c r="G95">
        <v>54</v>
      </c>
      <c r="H95" s="1">
        <v>2.10063888888888E-2</v>
      </c>
      <c r="I95" s="2">
        <f>AVERAGE(Table16[[#This Row],[Estimated costs 1]:[Estimated costs 20]])</f>
        <v>2.1070701388888828E-2</v>
      </c>
      <c r="J95" s="2">
        <f>_xlfn.STDEV.P(Table16[[#This Row],[Estimated costs 1]:[Estimated costs 20]])</f>
        <v>3.7277157707988777E-4</v>
      </c>
      <c r="K95" s="2">
        <f>Table16[[#This Row],[Dev]]/Table16[[#This Row],[Mean]]*100</f>
        <v>1.7691465044275207</v>
      </c>
      <c r="L95" s="2">
        <f>Table16[[#This Row],[Estimated costs 1]]-Table16[[#This Row],[Actual cost]]</f>
        <v>7.1374999999999911E-4</v>
      </c>
      <c r="M95" s="2">
        <f>Table16[[#This Row],[Diff 1]]/Table16[[#This Row],[Actual cost]]*100</f>
        <v>3.3977758089470234</v>
      </c>
      <c r="N95">
        <v>2.1720138888888799E-2</v>
      </c>
      <c r="O95">
        <v>2.11279166666666E-2</v>
      </c>
      <c r="P95">
        <v>2.12315277777777E-2</v>
      </c>
      <c r="Q95">
        <v>2.1627361111111101E-2</v>
      </c>
      <c r="R95">
        <v>2.10019444444444E-2</v>
      </c>
      <c r="S95">
        <v>2.10651388888888E-2</v>
      </c>
      <c r="T95">
        <v>2.16793055555555E-2</v>
      </c>
      <c r="U95">
        <v>2.04891666666666E-2</v>
      </c>
      <c r="V95">
        <v>2.10129166666666E-2</v>
      </c>
      <c r="W95">
        <v>2.0972777777777701E-2</v>
      </c>
      <c r="X95">
        <v>2.10338888888888E-2</v>
      </c>
      <c r="Y95">
        <v>2.0435416666666598E-2</v>
      </c>
      <c r="Z95">
        <v>2.09920833333333E-2</v>
      </c>
      <c r="AA95">
        <v>2.1240138888888802E-2</v>
      </c>
      <c r="AB95">
        <v>2.04580555555555E-2</v>
      </c>
      <c r="AC95">
        <v>2.0601805555555502E-2</v>
      </c>
      <c r="AD95">
        <v>2.1215555555555501E-2</v>
      </c>
      <c r="AE95">
        <v>2.13319444444444E-2</v>
      </c>
      <c r="AF95">
        <v>2.0799305555555501E-2</v>
      </c>
      <c r="AG95">
        <v>2.13776388888888E-2</v>
      </c>
    </row>
    <row r="96" spans="1:33" x14ac:dyDescent="0.3">
      <c r="A96" t="s">
        <v>116</v>
      </c>
      <c r="B96">
        <v>94</v>
      </c>
      <c r="C96" t="str">
        <f>LEFT(Table16[[#This Row],[Contingency id]])</f>
        <v>B</v>
      </c>
      <c r="D96" s="1">
        <v>100</v>
      </c>
      <c r="E96" s="1">
        <v>1.2380952380952299</v>
      </c>
      <c r="F96">
        <v>52</v>
      </c>
      <c r="G96">
        <v>42</v>
      </c>
      <c r="H96" s="1">
        <v>2.10080769230769E-2</v>
      </c>
      <c r="I96" s="2">
        <f>AVERAGE(Table16[[#This Row],[Estimated costs 1]:[Estimated costs 20]])</f>
        <v>2.1090355769230722E-2</v>
      </c>
      <c r="J96" s="2">
        <f>_xlfn.STDEV.P(Table16[[#This Row],[Estimated costs 1]:[Estimated costs 20]])</f>
        <v>2.746721032988642E-4</v>
      </c>
      <c r="K96" s="2">
        <f>Table16[[#This Row],[Dev]]/Table16[[#This Row],[Mean]]*100</f>
        <v>1.3023587951967628</v>
      </c>
      <c r="L96" s="2">
        <f>Table16[[#This Row],[Estimated costs 1]]-Table16[[#This Row],[Actual cost]]</f>
        <v>5.2173076923070147E-4</v>
      </c>
      <c r="M96" s="2">
        <f>Table16[[#This Row],[Diff 1]]/Table16[[#This Row],[Actual cost]]*100</f>
        <v>2.4834770509507798</v>
      </c>
      <c r="N96">
        <v>2.1529807692307602E-2</v>
      </c>
      <c r="O96">
        <v>2.1104230769230702E-2</v>
      </c>
      <c r="P96">
        <v>2.0769038461538401E-2</v>
      </c>
      <c r="Q96">
        <v>2.1405192307692299E-2</v>
      </c>
      <c r="R96">
        <v>2.10180769230769E-2</v>
      </c>
      <c r="S96">
        <v>2.07771153846153E-2</v>
      </c>
      <c r="T96">
        <v>2.1430576923076899E-2</v>
      </c>
      <c r="U96">
        <v>2.0962115384615301E-2</v>
      </c>
      <c r="V96">
        <v>2.04801923076923E-2</v>
      </c>
      <c r="W96">
        <v>2.0801346153846101E-2</v>
      </c>
      <c r="X96">
        <v>2.104E-2</v>
      </c>
      <c r="Y96">
        <v>2.13038461538461E-2</v>
      </c>
      <c r="Z96">
        <v>2.1227692307692302E-2</v>
      </c>
      <c r="AA96">
        <v>2.1343076923076899E-2</v>
      </c>
      <c r="AB96">
        <v>2.1252692307692299E-2</v>
      </c>
      <c r="AC96">
        <v>2.0665769230769199E-2</v>
      </c>
      <c r="AD96">
        <v>2.1117307692307598E-2</v>
      </c>
      <c r="AE96">
        <v>2.1039038461538401E-2</v>
      </c>
      <c r="AF96">
        <v>2.1360769230769201E-2</v>
      </c>
      <c r="AG96">
        <v>2.11792307692307E-2</v>
      </c>
    </row>
    <row r="97" spans="1:33" x14ac:dyDescent="0.3">
      <c r="A97" t="s">
        <v>117</v>
      </c>
      <c r="B97">
        <v>95</v>
      </c>
      <c r="C97" t="str">
        <f>LEFT(Table16[[#This Row],[Contingency id]])</f>
        <v>B</v>
      </c>
      <c r="D97" s="1">
        <v>0.91743119266054995</v>
      </c>
      <c r="E97" s="1">
        <v>1.53521126760563</v>
      </c>
      <c r="F97">
        <v>109</v>
      </c>
      <c r="G97">
        <v>71</v>
      </c>
      <c r="H97" s="1">
        <v>2.0944954128440298E-2</v>
      </c>
      <c r="I97" s="2">
        <f>AVERAGE(Table16[[#This Row],[Estimated costs 1]:[Estimated costs 20]])</f>
        <v>2.0944954128440288E-2</v>
      </c>
      <c r="J97" s="2">
        <f>_xlfn.STDEV.P(Table16[[#This Row],[Estimated costs 1]:[Estimated costs 20]])</f>
        <v>1.0408340855860843E-17</v>
      </c>
      <c r="K97" s="2">
        <f>Table16[[#This Row],[Dev]]/Table16[[#This Row],[Mean]]*100</f>
        <v>4.9693786828245127E-14</v>
      </c>
      <c r="L97" s="2">
        <f>Table16[[#This Row],[Estimated costs 1]]-Table16[[#This Row],[Actual cost]]</f>
        <v>0</v>
      </c>
      <c r="M97" s="2">
        <f>Table16[[#This Row],[Diff 1]]/Table16[[#This Row],[Actual cost]]*100</f>
        <v>0</v>
      </c>
      <c r="N97">
        <v>2.0944954128440298E-2</v>
      </c>
      <c r="O97">
        <v>2.0944954128440298E-2</v>
      </c>
      <c r="P97">
        <v>2.0944954128440298E-2</v>
      </c>
      <c r="Q97">
        <v>2.0944954128440298E-2</v>
      </c>
      <c r="R97">
        <v>2.0944954128440298E-2</v>
      </c>
      <c r="S97">
        <v>2.0944954128440298E-2</v>
      </c>
      <c r="T97">
        <v>2.0944954128440298E-2</v>
      </c>
      <c r="U97">
        <v>2.0944954128440298E-2</v>
      </c>
      <c r="V97">
        <v>2.0944954128440298E-2</v>
      </c>
      <c r="W97">
        <v>2.0944954128440298E-2</v>
      </c>
      <c r="X97">
        <v>2.0944954128440298E-2</v>
      </c>
      <c r="Y97">
        <v>2.0944954128440298E-2</v>
      </c>
      <c r="Z97">
        <v>2.0944954128440298E-2</v>
      </c>
      <c r="AA97">
        <v>2.0944954128440298E-2</v>
      </c>
      <c r="AB97">
        <v>2.0944954128440298E-2</v>
      </c>
      <c r="AC97">
        <v>2.0944954128440298E-2</v>
      </c>
      <c r="AD97">
        <v>2.0944954128440298E-2</v>
      </c>
      <c r="AE97">
        <v>2.0944954128440298E-2</v>
      </c>
      <c r="AF97">
        <v>2.0944954128440298E-2</v>
      </c>
      <c r="AG97">
        <v>2.0944954128440298E-2</v>
      </c>
    </row>
    <row r="98" spans="1:33" hidden="1" x14ac:dyDescent="0.3">
      <c r="A98" t="s">
        <v>118</v>
      </c>
      <c r="B98">
        <v>96</v>
      </c>
      <c r="C98" t="str">
        <f>LEFT(Table16[[#This Row],[Contingency id]])</f>
        <v>C</v>
      </c>
      <c r="D98" s="1">
        <v>18.75</v>
      </c>
      <c r="E98" s="1">
        <v>1.16363636363636</v>
      </c>
      <c r="F98">
        <v>64</v>
      </c>
      <c r="G98">
        <v>55</v>
      </c>
      <c r="H98" s="1">
        <v>2.092140625E-2</v>
      </c>
      <c r="I98" s="2">
        <f>AVERAGE(Table16[[#This Row],[Estimated costs 1]:[Estimated costs 20]])</f>
        <v>1.9643703124999988E-2</v>
      </c>
      <c r="J98" s="2">
        <f>_xlfn.STDEV.P(Table16[[#This Row],[Estimated costs 1]:[Estimated costs 20]])</f>
        <v>3.0777188489581565E-3</v>
      </c>
      <c r="K98" s="2">
        <f>Table16[[#This Row],[Dev]]/Table16[[#This Row],[Mean]]*100</f>
        <v>15.667712087550489</v>
      </c>
      <c r="L98" s="2">
        <f>Table16[[#This Row],[Estimated costs 1]]-Table16[[#This Row],[Actual cost]]</f>
        <v>1.1376562500000006E-3</v>
      </c>
      <c r="M98" s="2">
        <f>Table16[[#This Row],[Diff 1]]/Table16[[#This Row],[Actual cost]]*100</f>
        <v>5.4377618617295411</v>
      </c>
      <c r="N98">
        <v>2.2059062500000001E-2</v>
      </c>
      <c r="O98">
        <v>2.2059062500000001E-2</v>
      </c>
      <c r="P98">
        <v>1.6236250000000001E-2</v>
      </c>
      <c r="Q98">
        <v>1.7787187499999999E-2</v>
      </c>
      <c r="R98">
        <v>1.7787187499999999E-2</v>
      </c>
      <c r="S98">
        <v>1.9327500000000001E-2</v>
      </c>
      <c r="T98">
        <v>1.5055625E-2</v>
      </c>
      <c r="U98">
        <v>2.0878437499999999E-2</v>
      </c>
      <c r="V98">
        <v>1.6236250000000001E-2</v>
      </c>
      <c r="W98">
        <v>2.3698750000000001E-2</v>
      </c>
      <c r="X98">
        <v>2.0878437499999999E-2</v>
      </c>
      <c r="Y98">
        <v>1.7787187499999999E-2</v>
      </c>
      <c r="Z98">
        <v>1.6236250000000001E-2</v>
      </c>
      <c r="AA98">
        <v>2.7600312499999901E-2</v>
      </c>
      <c r="AB98">
        <v>1.6236250000000001E-2</v>
      </c>
      <c r="AC98">
        <v>2.20590624999999E-2</v>
      </c>
      <c r="AD98">
        <v>2.0508124999999999E-2</v>
      </c>
      <c r="AE98">
        <v>2.0508124999999999E-2</v>
      </c>
      <c r="AF98">
        <v>2.2147812499999999E-2</v>
      </c>
      <c r="AG98">
        <v>1.7787187499999999E-2</v>
      </c>
    </row>
    <row r="99" spans="1:33" hidden="1" x14ac:dyDescent="0.3">
      <c r="A99" t="s">
        <v>119</v>
      </c>
      <c r="B99">
        <v>97</v>
      </c>
      <c r="C99" t="str">
        <f>LEFT(Table16[[#This Row],[Contingency id]])</f>
        <v>C</v>
      </c>
      <c r="D99" s="1">
        <v>16.438356164383499</v>
      </c>
      <c r="E99" s="1">
        <v>1.46</v>
      </c>
      <c r="F99">
        <v>73</v>
      </c>
      <c r="G99">
        <v>50</v>
      </c>
      <c r="H99" s="1">
        <v>2.0826438356164299E-2</v>
      </c>
      <c r="I99" s="2">
        <f>AVERAGE(Table16[[#This Row],[Estimated costs 1]:[Estimated costs 20]])</f>
        <v>2.0895849315068445E-2</v>
      </c>
      <c r="J99" s="2">
        <f>_xlfn.STDEV.P(Table16[[#This Row],[Estimated costs 1]:[Estimated costs 20]])</f>
        <v>5.7817728376332702E-3</v>
      </c>
      <c r="K99" s="2">
        <f>Table16[[#This Row],[Dev]]/Table16[[#This Row],[Mean]]*100</f>
        <v>27.66947995487271</v>
      </c>
      <c r="L99" s="2">
        <f>Table16[[#This Row],[Estimated costs 1]]-Table16[[#This Row],[Actual cost]]</f>
        <v>9.4719178082191997E-3</v>
      </c>
      <c r="M99" s="2">
        <f>Table16[[#This Row],[Diff 1]]/Table16[[#This Row],[Actual cost]]*100</f>
        <v>45.480257575658207</v>
      </c>
      <c r="N99">
        <v>3.0298356164383498E-2</v>
      </c>
      <c r="O99">
        <v>1.6835890410958902E-2</v>
      </c>
      <c r="P99">
        <v>2.1740273972602701E-2</v>
      </c>
      <c r="Q99">
        <v>3.2482739726027297E-2</v>
      </c>
      <c r="R99">
        <v>1.31923287671232E-2</v>
      </c>
      <c r="S99">
        <v>1.40495890410958E-2</v>
      </c>
      <c r="T99">
        <v>1.5005205479452E-2</v>
      </c>
      <c r="U99">
        <v>1.40139726027397E-2</v>
      </c>
      <c r="V99">
        <v>1.6835890410958902E-2</v>
      </c>
      <c r="W99">
        <v>2.3535342465753398E-2</v>
      </c>
      <c r="X99">
        <v>2.7731780821917799E-2</v>
      </c>
      <c r="Y99">
        <v>2.3535342465753398E-2</v>
      </c>
      <c r="Z99">
        <v>1.7809315068493099E-2</v>
      </c>
      <c r="AA99">
        <v>2.6756712328767099E-2</v>
      </c>
      <c r="AB99">
        <v>2.6357260273972598E-2</v>
      </c>
      <c r="AC99">
        <v>2.0157260273972601E-2</v>
      </c>
      <c r="AD99">
        <v>1.6014246575342402E-2</v>
      </c>
      <c r="AE99">
        <v>1.40139726027397E-2</v>
      </c>
      <c r="AF99">
        <v>2.2979178082191701E-2</v>
      </c>
      <c r="AG99">
        <v>2.4572328767123199E-2</v>
      </c>
    </row>
    <row r="100" spans="1:33" x14ac:dyDescent="0.3">
      <c r="A100" t="s">
        <v>120</v>
      </c>
      <c r="B100">
        <v>98</v>
      </c>
      <c r="C100" t="str">
        <f>LEFT(Table16[[#This Row],[Contingency id]])</f>
        <v>B</v>
      </c>
      <c r="D100" s="1">
        <v>100</v>
      </c>
      <c r="E100" s="1">
        <v>1.26829268292682</v>
      </c>
      <c r="F100">
        <v>52</v>
      </c>
      <c r="G100">
        <v>41</v>
      </c>
      <c r="H100" s="1">
        <v>2.0707692307692298E-2</v>
      </c>
      <c r="I100" s="2">
        <f>AVERAGE(Table16[[#This Row],[Estimated costs 1]:[Estimated costs 20]])</f>
        <v>2.0546692307692259E-2</v>
      </c>
      <c r="J100" s="2">
        <f>_xlfn.STDEV.P(Table16[[#This Row],[Estimated costs 1]:[Estimated costs 20]])</f>
        <v>3.3455573960015607E-4</v>
      </c>
      <c r="K100" s="2">
        <f>Table16[[#This Row],[Dev]]/Table16[[#This Row],[Mean]]*100</f>
        <v>1.628270548807047</v>
      </c>
      <c r="L100" s="2">
        <f>Table16[[#This Row],[Estimated costs 1]]-Table16[[#This Row],[Actual cost]]</f>
        <v>-3.9230769230769874E-4</v>
      </c>
      <c r="M100" s="2">
        <f>Table16[[#This Row],[Diff 1]]/Table16[[#This Row],[Actual cost]]*100</f>
        <v>-1.8945022288261832</v>
      </c>
      <c r="N100">
        <v>2.03153846153846E-2</v>
      </c>
      <c r="O100">
        <v>2.07373076923076E-2</v>
      </c>
      <c r="P100">
        <v>2.0402307692307602E-2</v>
      </c>
      <c r="Q100">
        <v>2.1271153846153801E-2</v>
      </c>
      <c r="R100">
        <v>2.0394615384615299E-2</v>
      </c>
      <c r="S100">
        <v>2.05530769230769E-2</v>
      </c>
      <c r="T100">
        <v>1.9856153846153801E-2</v>
      </c>
      <c r="U100">
        <v>2.0689807692307601E-2</v>
      </c>
      <c r="V100">
        <v>2.0362115384615301E-2</v>
      </c>
      <c r="W100">
        <v>2.06855769230769E-2</v>
      </c>
      <c r="X100">
        <v>2.0716538461538401E-2</v>
      </c>
      <c r="Y100">
        <v>2.1061730769230701E-2</v>
      </c>
      <c r="Z100">
        <v>1.9984230769230699E-2</v>
      </c>
      <c r="AA100">
        <v>2.0693076923076901E-2</v>
      </c>
      <c r="AB100">
        <v>2.06453846153846E-2</v>
      </c>
      <c r="AC100">
        <v>2.01357692307692E-2</v>
      </c>
      <c r="AD100">
        <v>2.0943461538461501E-2</v>
      </c>
      <c r="AE100">
        <v>2.04634615384615E-2</v>
      </c>
      <c r="AF100">
        <v>2.0672307692307601E-2</v>
      </c>
      <c r="AG100">
        <v>2.03503846153846E-2</v>
      </c>
    </row>
    <row r="101" spans="1:33" hidden="1" x14ac:dyDescent="0.3">
      <c r="A101" t="s">
        <v>121</v>
      </c>
      <c r="B101">
        <v>99</v>
      </c>
      <c r="C101" t="str">
        <f>LEFT(Table16[[#This Row],[Contingency id]])</f>
        <v>A</v>
      </c>
      <c r="D101" s="1">
        <v>100</v>
      </c>
      <c r="E101" s="1">
        <v>1.26829268292682</v>
      </c>
      <c r="F101">
        <v>52</v>
      </c>
      <c r="G101">
        <v>41</v>
      </c>
      <c r="H101" s="1">
        <v>2.0585192307692301E-2</v>
      </c>
      <c r="I101" s="2">
        <f>AVERAGE(Table16[[#This Row],[Estimated costs 1]:[Estimated costs 20]])</f>
        <v>2.0520374999999959E-2</v>
      </c>
      <c r="J101" s="2">
        <f>_xlfn.STDEV.P(Table16[[#This Row],[Estimated costs 1]:[Estimated costs 20]])</f>
        <v>4.0135780766594451E-4</v>
      </c>
      <c r="K101" s="2">
        <f>Table16[[#This Row],[Dev]]/Table16[[#This Row],[Mean]]*100</f>
        <v>1.9558989914460398</v>
      </c>
      <c r="L101" s="2">
        <f>Table16[[#This Row],[Estimated costs 1]]-Table16[[#This Row],[Actual cost]]</f>
        <v>-5.8269230769299185E-5</v>
      </c>
      <c r="M101" s="2">
        <f>Table16[[#This Row],[Diff 1]]/Table16[[#This Row],[Actual cost]]*100</f>
        <v>-0.28306381547635606</v>
      </c>
      <c r="N101">
        <v>2.0526923076923002E-2</v>
      </c>
      <c r="O101">
        <v>2.0506730769230701E-2</v>
      </c>
      <c r="P101">
        <v>2.1282499999999999E-2</v>
      </c>
      <c r="Q101">
        <v>1.97886538461538E-2</v>
      </c>
      <c r="R101">
        <v>2.0126346153846099E-2</v>
      </c>
      <c r="S101">
        <v>2.0862884615384599E-2</v>
      </c>
      <c r="T101">
        <v>2.0652692307692299E-2</v>
      </c>
      <c r="U101">
        <v>2.1169230769230701E-2</v>
      </c>
      <c r="V101">
        <v>2.0854999999999999E-2</v>
      </c>
      <c r="W101">
        <v>2.0736730769230698E-2</v>
      </c>
      <c r="X101">
        <v>2.01453846153846E-2</v>
      </c>
      <c r="Y101">
        <v>2.0043269230769201E-2</v>
      </c>
      <c r="Z101">
        <v>2.0132692307692299E-2</v>
      </c>
      <c r="AA101">
        <v>2.01075E-2</v>
      </c>
      <c r="AB101">
        <v>2.04546153846153E-2</v>
      </c>
      <c r="AC101">
        <v>2.0995192307692302E-2</v>
      </c>
      <c r="AD101">
        <v>2.04148076923076E-2</v>
      </c>
      <c r="AE101">
        <v>2.0985192307692298E-2</v>
      </c>
      <c r="AF101">
        <v>2.0336923076922999E-2</v>
      </c>
      <c r="AG101">
        <v>2.02842307692307E-2</v>
      </c>
    </row>
    <row r="102" spans="1:33" hidden="1" x14ac:dyDescent="0.3">
      <c r="A102" t="s">
        <v>122</v>
      </c>
      <c r="B102">
        <v>100</v>
      </c>
      <c r="C102" t="str">
        <f>LEFT(Table16[[#This Row],[Contingency id]])</f>
        <v>C</v>
      </c>
      <c r="D102" s="1">
        <v>0.33698399326032002</v>
      </c>
      <c r="E102" s="1">
        <v>7.6089743589743497</v>
      </c>
      <c r="F102">
        <v>1187</v>
      </c>
      <c r="G102">
        <v>156</v>
      </c>
      <c r="H102" s="1">
        <v>2.02881213142375E-2</v>
      </c>
      <c r="I102" s="2">
        <f>AVERAGE(Table16[[#This Row],[Estimated costs 1]:[Estimated costs 20]])</f>
        <v>1.7864532434709323E-2</v>
      </c>
      <c r="J102" s="2">
        <f>_xlfn.STDEV.P(Table16[[#This Row],[Estimated costs 1]:[Estimated costs 20]])</f>
        <v>1.8581101641445039E-2</v>
      </c>
      <c r="K102" s="2">
        <f>Table16[[#This Row],[Dev]]/Table16[[#This Row],[Mean]]*100</f>
        <v>104.01112768752616</v>
      </c>
      <c r="L102" s="2">
        <f>Table16[[#This Row],[Estimated costs 1]]-Table16[[#This Row],[Actual cost]]</f>
        <v>2.2404380791912402E-2</v>
      </c>
      <c r="M102" s="2">
        <f>Table16[[#This Row],[Diff 1]]/Table16[[#This Row],[Actual cost]]*100</f>
        <v>110.43102732331252</v>
      </c>
      <c r="N102">
        <v>4.2692502106149902E-2</v>
      </c>
      <c r="O102">
        <v>0</v>
      </c>
      <c r="P102">
        <v>0</v>
      </c>
      <c r="Q102">
        <v>0</v>
      </c>
      <c r="R102">
        <v>4.2692502106149902E-2</v>
      </c>
      <c r="S102">
        <v>1.03016006739679E-2</v>
      </c>
      <c r="T102">
        <v>4.2692502106149902E-2</v>
      </c>
      <c r="U102">
        <v>1.03016006739679E-2</v>
      </c>
      <c r="V102">
        <v>0</v>
      </c>
      <c r="W102">
        <v>0</v>
      </c>
      <c r="X102">
        <v>4.2692502106149902E-2</v>
      </c>
      <c r="Y102">
        <v>2.4549283909014299E-2</v>
      </c>
      <c r="Z102">
        <v>3.9275484414490303E-2</v>
      </c>
      <c r="AA102">
        <v>0</v>
      </c>
      <c r="AB102">
        <v>2.4549283909014299E-2</v>
      </c>
      <c r="AC102">
        <v>0</v>
      </c>
      <c r="AD102">
        <v>4.2692502106149902E-2</v>
      </c>
      <c r="AE102">
        <v>0</v>
      </c>
      <c r="AF102">
        <v>0</v>
      </c>
      <c r="AG102">
        <v>3.48508845829823E-2</v>
      </c>
    </row>
    <row r="103" spans="1:33" hidden="1" x14ac:dyDescent="0.3">
      <c r="A103" t="s">
        <v>123</v>
      </c>
      <c r="B103">
        <v>101</v>
      </c>
      <c r="C103" t="str">
        <f>LEFT(Table16[[#This Row],[Contingency id]])</f>
        <v>A</v>
      </c>
      <c r="D103" s="1">
        <v>100</v>
      </c>
      <c r="E103" s="1">
        <v>1.2093023255813899</v>
      </c>
      <c r="F103">
        <v>52</v>
      </c>
      <c r="G103">
        <v>43</v>
      </c>
      <c r="H103" s="1">
        <v>2.0132692307692299E-2</v>
      </c>
      <c r="I103" s="2">
        <f>AVERAGE(Table16[[#This Row],[Estimated costs 1]:[Estimated costs 20]])</f>
        <v>2.0178576923076876E-2</v>
      </c>
      <c r="J103" s="2">
        <f>_xlfn.STDEV.P(Table16[[#This Row],[Estimated costs 1]:[Estimated costs 20]])</f>
        <v>2.8584174719216524E-4</v>
      </c>
      <c r="K103" s="2">
        <f>Table16[[#This Row],[Dev]]/Table16[[#This Row],[Mean]]*100</f>
        <v>1.4165604853197915</v>
      </c>
      <c r="L103" s="2">
        <f>Table16[[#This Row],[Estimated costs 1]]-Table16[[#This Row],[Actual cost]]</f>
        <v>1.4230769230700463E-5</v>
      </c>
      <c r="M103" s="2">
        <f>Table16[[#This Row],[Diff 1]]/Table16[[#This Row],[Actual cost]]*100</f>
        <v>7.0684879166723127E-2</v>
      </c>
      <c r="N103">
        <v>2.0146923076923E-2</v>
      </c>
      <c r="O103">
        <v>2.0546923076923001E-2</v>
      </c>
      <c r="P103">
        <v>2.0482307692307598E-2</v>
      </c>
      <c r="Q103">
        <v>1.96838461538461E-2</v>
      </c>
      <c r="R103">
        <v>2.0222692307692299E-2</v>
      </c>
      <c r="S103">
        <v>2.0139615384615301E-2</v>
      </c>
      <c r="T103">
        <v>2.0580384615384601E-2</v>
      </c>
      <c r="U103">
        <v>2.02838461538461E-2</v>
      </c>
      <c r="V103">
        <v>2.04199999999999E-2</v>
      </c>
      <c r="W103">
        <v>2.0055E-2</v>
      </c>
      <c r="X103">
        <v>2.0366923076923001E-2</v>
      </c>
      <c r="Y103">
        <v>1.9815769230769199E-2</v>
      </c>
      <c r="Z103">
        <v>2.05307692307692E-2</v>
      </c>
      <c r="AA103">
        <v>1.9925384615384598E-2</v>
      </c>
      <c r="AB103">
        <v>2.0513076923076901E-2</v>
      </c>
      <c r="AC103">
        <v>2.0141538461538398E-2</v>
      </c>
      <c r="AD103">
        <v>2.0303846153846099E-2</v>
      </c>
      <c r="AE103">
        <v>1.98634615384615E-2</v>
      </c>
      <c r="AF103">
        <v>1.97523076923076E-2</v>
      </c>
      <c r="AG103">
        <v>1.9796923076923E-2</v>
      </c>
    </row>
    <row r="104" spans="1:33" hidden="1" x14ac:dyDescent="0.3">
      <c r="A104" t="s">
        <v>124</v>
      </c>
      <c r="B104">
        <v>102</v>
      </c>
      <c r="C104" t="str">
        <f>LEFT(Table16[[#This Row],[Contingency id]])</f>
        <v>A</v>
      </c>
      <c r="D104" s="1">
        <v>8.3333333333333304</v>
      </c>
      <c r="E104" s="1">
        <v>1.6216216216216199</v>
      </c>
      <c r="F104">
        <v>120</v>
      </c>
      <c r="G104">
        <v>74</v>
      </c>
      <c r="H104" s="1">
        <v>1.91083333333333E-2</v>
      </c>
      <c r="I104" s="2">
        <f>AVERAGE(Table16[[#This Row],[Estimated costs 1]:[Estimated costs 20]])</f>
        <v>1.8861208333333289E-2</v>
      </c>
      <c r="J104" s="2">
        <f>_xlfn.STDEV.P(Table16[[#This Row],[Estimated costs 1]:[Estimated costs 20]])</f>
        <v>7.3652356098458495E-3</v>
      </c>
      <c r="K104" s="2">
        <f>Table16[[#This Row],[Dev]]/Table16[[#This Row],[Mean]]*100</f>
        <v>39.049648780080105</v>
      </c>
      <c r="L104" s="2">
        <f>Table16[[#This Row],[Estimated costs 1]]-Table16[[#This Row],[Actual cost]]</f>
        <v>3.5508333333332982E-3</v>
      </c>
      <c r="M104" s="2">
        <f>Table16[[#This Row],[Diff 1]]/Table16[[#This Row],[Actual cost]]*100</f>
        <v>18.582642825992</v>
      </c>
      <c r="N104">
        <v>2.2659166666666598E-2</v>
      </c>
      <c r="O104">
        <v>2.6739166666666599E-2</v>
      </c>
      <c r="P104">
        <v>2.0654166666666599E-2</v>
      </c>
      <c r="Q104">
        <v>4.2249999999999996E-3</v>
      </c>
      <c r="R104">
        <v>2.59108333333333E-2</v>
      </c>
      <c r="S104">
        <v>2.6960833333333298E-2</v>
      </c>
      <c r="T104">
        <v>2.0535833333333298E-2</v>
      </c>
      <c r="U104">
        <v>1.7641666666666601E-2</v>
      </c>
      <c r="V104">
        <v>8.3049999999999999E-3</v>
      </c>
      <c r="W104">
        <v>1.8697499999999902E-2</v>
      </c>
      <c r="X104">
        <v>4.2249999999999996E-3</v>
      </c>
      <c r="Y104">
        <v>2.40725E-2</v>
      </c>
      <c r="Z104">
        <v>1.35616666666666E-2</v>
      </c>
      <c r="AA104">
        <v>1.6574166666666602E-2</v>
      </c>
      <c r="AB104">
        <v>9.5999999999999992E-3</v>
      </c>
      <c r="AC104">
        <v>2.2596666666666598E-2</v>
      </c>
      <c r="AD104">
        <v>1.72216666666666E-2</v>
      </c>
      <c r="AE104">
        <v>2.2659166666666598E-2</v>
      </c>
      <c r="AF104">
        <v>2.3343333333333299E-2</v>
      </c>
      <c r="AG104">
        <v>3.1040833333333299E-2</v>
      </c>
    </row>
    <row r="105" spans="1:33" hidden="1" x14ac:dyDescent="0.3">
      <c r="A105" t="s">
        <v>125</v>
      </c>
      <c r="B105">
        <v>103</v>
      </c>
      <c r="C105" t="str">
        <f>LEFT(Table16[[#This Row],[Contingency id]])</f>
        <v>A</v>
      </c>
      <c r="D105" s="1">
        <v>8.4507042253521103</v>
      </c>
      <c r="E105" s="1">
        <v>1.3396226415094299</v>
      </c>
      <c r="F105">
        <v>71</v>
      </c>
      <c r="G105">
        <v>53</v>
      </c>
      <c r="H105" s="1">
        <v>1.8184507042253498E-2</v>
      </c>
      <c r="I105" s="2">
        <f>AVERAGE(Table16[[#This Row],[Estimated costs 1]:[Estimated costs 20]])</f>
        <v>2.0414507042253477E-2</v>
      </c>
      <c r="J105" s="2">
        <f>_xlfn.STDEV.P(Table16[[#This Row],[Estimated costs 1]:[Estimated costs 20]])</f>
        <v>1.0133466496978567E-2</v>
      </c>
      <c r="K105" s="2">
        <f>Table16[[#This Row],[Dev]]/Table16[[#This Row],[Mean]]*100</f>
        <v>49.638555934779866</v>
      </c>
      <c r="L105" s="2">
        <f>Table16[[#This Row],[Estimated costs 1]]-Table16[[#This Row],[Actual cost]]</f>
        <v>1.1880281690140802E-2</v>
      </c>
      <c r="M105" s="2">
        <f>Table16[[#This Row],[Diff 1]]/Table16[[#This Row],[Actual cost]]*100</f>
        <v>65.331887537758348</v>
      </c>
      <c r="N105">
        <v>3.00647887323943E-2</v>
      </c>
      <c r="O105">
        <v>3.00647887323943E-2</v>
      </c>
      <c r="P105">
        <v>2.71436619718309E-2</v>
      </c>
      <c r="Q105">
        <v>2.71436619718309E-2</v>
      </c>
      <c r="R105">
        <v>6.3042253521126699E-3</v>
      </c>
      <c r="S105">
        <v>9.2253521126760499E-3</v>
      </c>
      <c r="T105">
        <v>2.71436619718309E-2</v>
      </c>
      <c r="U105">
        <v>6.3042253521126699E-3</v>
      </c>
      <c r="V105">
        <v>9.2253521126760499E-3</v>
      </c>
      <c r="W105">
        <v>6.3042253521126699E-3</v>
      </c>
      <c r="X105">
        <v>2.71436619718309E-2</v>
      </c>
      <c r="Y105">
        <v>9.2253521126760499E-3</v>
      </c>
      <c r="Z105">
        <v>9.2253521126760499E-3</v>
      </c>
      <c r="AA105">
        <v>3.00647887323943E-2</v>
      </c>
      <c r="AB105">
        <v>3.00647887323943E-2</v>
      </c>
      <c r="AC105">
        <v>2.71436619718309E-2</v>
      </c>
      <c r="AD105">
        <v>3.00647887323943E-2</v>
      </c>
      <c r="AE105">
        <v>2.71436619718309E-2</v>
      </c>
      <c r="AF105">
        <v>9.2253521126760499E-3</v>
      </c>
      <c r="AG105">
        <v>3.00647887323943E-2</v>
      </c>
    </row>
    <row r="106" spans="1:33" hidden="1" x14ac:dyDescent="0.3">
      <c r="A106" t="s">
        <v>126</v>
      </c>
      <c r="B106">
        <v>104</v>
      </c>
      <c r="C106" t="str">
        <f>LEFT(Table16[[#This Row],[Contingency id]])</f>
        <v>A</v>
      </c>
      <c r="D106" s="1">
        <v>0.14044943820224701</v>
      </c>
      <c r="E106" s="1">
        <v>4.8767123287671197</v>
      </c>
      <c r="F106">
        <v>712</v>
      </c>
      <c r="G106">
        <v>146</v>
      </c>
      <c r="H106" s="1">
        <v>1.7022471910112299E-2</v>
      </c>
      <c r="I106" s="2">
        <f>AVERAGE(Table16[[#This Row],[Estimated costs 1]:[Estimated costs 20]])</f>
        <v>1.7022471910112299E-2</v>
      </c>
      <c r="J106" s="2">
        <f>_xlfn.STDEV.P(Table16[[#This Row],[Estimated costs 1]:[Estimated costs 20]])</f>
        <v>5.1067415730336893E-2</v>
      </c>
      <c r="K106" s="2">
        <f>Table16[[#This Row],[Dev]]/Table16[[#This Row],[Mean]]*100</f>
        <v>300</v>
      </c>
      <c r="L106" s="2">
        <f>Table16[[#This Row],[Estimated costs 1]]-Table16[[#This Row],[Actual cost]]</f>
        <v>-1.7022471910112299E-2</v>
      </c>
      <c r="M106" s="2">
        <f>Table16[[#This Row],[Diff 1]]/Table16[[#This Row],[Actual cost]]*100</f>
        <v>-100</v>
      </c>
      <c r="N106">
        <v>0</v>
      </c>
      <c r="O106">
        <v>0</v>
      </c>
      <c r="P106">
        <v>0</v>
      </c>
      <c r="Q106">
        <v>0</v>
      </c>
      <c r="R106">
        <v>0.170224719101123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0.170224719101123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 x14ac:dyDescent="0.3">
      <c r="A107" t="s">
        <v>127</v>
      </c>
      <c r="B107">
        <v>105</v>
      </c>
      <c r="C107" t="str">
        <f>LEFT(Table16[[#This Row],[Contingency id]])</f>
        <v>B</v>
      </c>
      <c r="D107" s="1">
        <v>0.86767895878524903</v>
      </c>
      <c r="E107" s="1">
        <v>6.1059602649006601</v>
      </c>
      <c r="F107">
        <v>922</v>
      </c>
      <c r="G107">
        <v>151</v>
      </c>
      <c r="H107" s="1">
        <v>1.6908893709327501E-2</v>
      </c>
      <c r="I107" s="2">
        <f>AVERAGE(Table16[[#This Row],[Estimated costs 1]:[Estimated costs 20]])</f>
        <v>1.9470065075921875E-2</v>
      </c>
      <c r="J107" s="2">
        <f>_xlfn.STDEV.P(Table16[[#This Row],[Estimated costs 1]:[Estimated costs 20]])</f>
        <v>3.3377074331596077E-2</v>
      </c>
      <c r="K107" s="2">
        <f>Table16[[#This Row],[Dev]]/Table16[[#This Row],[Mean]]*100</f>
        <v>171.42764649961359</v>
      </c>
      <c r="L107" s="2">
        <f>Table16[[#This Row],[Estimated costs 1]]-Table16[[#This Row],[Actual cost]]</f>
        <v>3.4414316702819983E-3</v>
      </c>
      <c r="M107" s="2">
        <f>Table16[[#This Row],[Diff 1]]/Table16[[#This Row],[Actual cost]]*100</f>
        <v>20.352790250160432</v>
      </c>
      <c r="N107">
        <v>2.0350325379609499E-2</v>
      </c>
      <c r="O107">
        <v>4.0342733188720101E-2</v>
      </c>
      <c r="P107">
        <v>5.83080260303687E-3</v>
      </c>
      <c r="Q107">
        <v>1.44642082429501E-2</v>
      </c>
      <c r="R107">
        <v>1.17169197396963E-2</v>
      </c>
      <c r="S107">
        <v>0</v>
      </c>
      <c r="T107">
        <v>1.17169197396963E-2</v>
      </c>
      <c r="U107">
        <v>0</v>
      </c>
      <c r="V107">
        <v>3.3851409978308003E-2</v>
      </c>
      <c r="W107">
        <v>0.152593275488069</v>
      </c>
      <c r="X107">
        <v>1.44642082429501E-2</v>
      </c>
      <c r="Y107">
        <v>5.88611713665943E-3</v>
      </c>
      <c r="Z107">
        <v>0</v>
      </c>
      <c r="AA107">
        <v>5.83080260303687E-3</v>
      </c>
      <c r="AB107">
        <v>4.8864425162689802E-2</v>
      </c>
      <c r="AC107">
        <v>0</v>
      </c>
      <c r="AD107">
        <v>0</v>
      </c>
      <c r="AE107">
        <v>5.88611713665943E-3</v>
      </c>
      <c r="AF107">
        <v>5.88611713665943E-3</v>
      </c>
      <c r="AG107">
        <v>1.17169197396963E-2</v>
      </c>
    </row>
    <row r="108" spans="1:33" x14ac:dyDescent="0.3">
      <c r="A108" t="s">
        <v>128</v>
      </c>
      <c r="B108">
        <v>106</v>
      </c>
      <c r="C108" t="str">
        <f>LEFT(Table16[[#This Row],[Contingency id]])</f>
        <v>B</v>
      </c>
      <c r="D108" s="1">
        <v>11.6666666666666</v>
      </c>
      <c r="E108" s="1">
        <v>1.3043478260869501</v>
      </c>
      <c r="F108">
        <v>60</v>
      </c>
      <c r="G108">
        <v>46</v>
      </c>
      <c r="H108" s="1">
        <v>1.6268666666666601E-2</v>
      </c>
      <c r="I108" s="2">
        <f>AVERAGE(Table16[[#This Row],[Estimated costs 1]:[Estimated costs 20]])</f>
        <v>1.5113699999999961E-2</v>
      </c>
      <c r="J108" s="2">
        <f>_xlfn.STDEV.P(Table16[[#This Row],[Estimated costs 1]:[Estimated costs 20]])</f>
        <v>3.0846823578593607E-3</v>
      </c>
      <c r="K108" s="2">
        <f>Table16[[#This Row],[Dev]]/Table16[[#This Row],[Mean]]*100</f>
        <v>20.409842446650185</v>
      </c>
      <c r="L108" s="2">
        <f>Table16[[#This Row],[Estimated costs 1]]-Table16[[#This Row],[Actual cost]]</f>
        <v>2.3835000000000002E-3</v>
      </c>
      <c r="M108" s="2">
        <f>Table16[[#This Row],[Diff 1]]/Table16[[#This Row],[Actual cost]]*100</f>
        <v>14.650862598860856</v>
      </c>
      <c r="N108">
        <v>1.8652166666666602E-2</v>
      </c>
      <c r="O108">
        <v>1.8652166666666602E-2</v>
      </c>
      <c r="P108">
        <v>1.38851666666666E-2</v>
      </c>
      <c r="Q108">
        <v>1.2125500000000001E-2</v>
      </c>
      <c r="R108">
        <v>1.8652166666666602E-2</v>
      </c>
      <c r="S108">
        <v>1.8652166666666602E-2</v>
      </c>
      <c r="T108">
        <v>1.2125500000000001E-2</v>
      </c>
      <c r="U108">
        <v>2.0411833333333299E-2</v>
      </c>
      <c r="V108">
        <v>1.38851666666666E-2</v>
      </c>
      <c r="W108">
        <v>1.38851666666666E-2</v>
      </c>
      <c r="X108">
        <v>1.8652166666666602E-2</v>
      </c>
      <c r="Y108">
        <v>1.2125500000000001E-2</v>
      </c>
      <c r="Z108">
        <v>1.2125500000000001E-2</v>
      </c>
      <c r="AA108">
        <v>1.38851666666666E-2</v>
      </c>
      <c r="AB108">
        <v>1.38851666666666E-2</v>
      </c>
      <c r="AC108">
        <v>1.2125500000000001E-2</v>
      </c>
      <c r="AD108">
        <v>1.2125500000000001E-2</v>
      </c>
      <c r="AE108">
        <v>1.38851666666666E-2</v>
      </c>
      <c r="AF108">
        <v>1.2125500000000001E-2</v>
      </c>
      <c r="AG108">
        <v>2.0411833333333299E-2</v>
      </c>
    </row>
    <row r="109" spans="1:33" x14ac:dyDescent="0.3">
      <c r="A109" t="s">
        <v>129</v>
      </c>
      <c r="B109">
        <v>107</v>
      </c>
      <c r="C109" t="str">
        <f>LEFT(Table16[[#This Row],[Contingency id]])</f>
        <v>B</v>
      </c>
      <c r="D109" s="1">
        <v>1.89035916824196</v>
      </c>
      <c r="E109" s="1">
        <v>4.1984126984126897</v>
      </c>
      <c r="F109">
        <v>529</v>
      </c>
      <c r="G109">
        <v>126</v>
      </c>
      <c r="H109" s="1">
        <v>1.5856332703213599E-2</v>
      </c>
      <c r="I109" s="2">
        <f>AVERAGE(Table16[[#This Row],[Estimated costs 1]:[Estimated costs 20]])</f>
        <v>1.6384102079395051E-2</v>
      </c>
      <c r="J109" s="2">
        <f>_xlfn.STDEV.P(Table16[[#This Row],[Estimated costs 1]:[Estimated costs 20]])</f>
        <v>1.3463028583195423E-2</v>
      </c>
      <c r="K109" s="2">
        <f>Table16[[#This Row],[Dev]]/Table16[[#This Row],[Mean]]*100</f>
        <v>82.171293354713498</v>
      </c>
      <c r="L109" s="2">
        <f>Table16[[#This Row],[Estimated costs 1]]-Table16[[#This Row],[Actual cost]]</f>
        <v>7.3896030245746008E-3</v>
      </c>
      <c r="M109" s="2">
        <f>Table16[[#This Row],[Diff 1]]/Table16[[#This Row],[Actual cost]]*100</f>
        <v>46.603481163566599</v>
      </c>
      <c r="N109">
        <v>2.32459357277882E-2</v>
      </c>
      <c r="O109">
        <v>2.31674858223062E-2</v>
      </c>
      <c r="P109">
        <v>7.7022684310018904E-3</v>
      </c>
      <c r="Q109">
        <v>1.07421550094517E-2</v>
      </c>
      <c r="R109">
        <v>5.0818525519848702E-2</v>
      </c>
      <c r="S109">
        <v>1.0266540642722101E-2</v>
      </c>
      <c r="T109">
        <v>2.7844990548204101E-3</v>
      </c>
      <c r="U109">
        <v>1.74017013232514E-2</v>
      </c>
      <c r="V109">
        <v>1.0266540642722101E-2</v>
      </c>
      <c r="W109">
        <v>2.6395085066162501E-2</v>
      </c>
      <c r="X109">
        <v>3.1312854442344003E-2</v>
      </c>
      <c r="Y109">
        <v>1.24839319470699E-2</v>
      </c>
      <c r="Z109">
        <v>1.3013232514177599E-2</v>
      </c>
      <c r="AA109">
        <v>2.7844990548204101E-3</v>
      </c>
      <c r="AB109">
        <v>2.7844990548204101E-3</v>
      </c>
      <c r="AC109">
        <v>2.7844990548204101E-3</v>
      </c>
      <c r="AD109">
        <v>1.3111531190926199E-2</v>
      </c>
      <c r="AE109">
        <v>4.5979206049149297E-2</v>
      </c>
      <c r="AF109">
        <v>1.7852551984877101E-2</v>
      </c>
      <c r="AG109">
        <v>2.7844990548204101E-3</v>
      </c>
    </row>
    <row r="110" spans="1:33" hidden="1" x14ac:dyDescent="0.3">
      <c r="A110" t="s">
        <v>130</v>
      </c>
      <c r="B110">
        <v>108</v>
      </c>
      <c r="C110" t="str">
        <f>LEFT(Table16[[#This Row],[Contingency id]])</f>
        <v>C</v>
      </c>
      <c r="D110" s="1">
        <v>7.5075075075075007E-2</v>
      </c>
      <c r="E110" s="1">
        <v>8.5384615384615294</v>
      </c>
      <c r="F110">
        <v>1332</v>
      </c>
      <c r="G110">
        <v>156</v>
      </c>
      <c r="H110" s="1">
        <v>1.47522522522522E-2</v>
      </c>
      <c r="I110" s="2">
        <f>AVERAGE(Table16[[#This Row],[Estimated costs 1]:[Estimated costs 20]])</f>
        <v>5.9009009009009005E-3</v>
      </c>
      <c r="J110" s="2">
        <f>_xlfn.STDEV.P(Table16[[#This Row],[Estimated costs 1]:[Estimated costs 20]])</f>
        <v>1.7702702702702702E-2</v>
      </c>
      <c r="K110" s="2">
        <f>Table16[[#This Row],[Dev]]/Table16[[#This Row],[Mean]]*100</f>
        <v>300</v>
      </c>
      <c r="L110" s="2">
        <f>Table16[[#This Row],[Estimated costs 1]]-Table16[[#This Row],[Actual cost]]</f>
        <v>-1.47522522522522E-2</v>
      </c>
      <c r="M110" s="2">
        <f>Table16[[#This Row],[Diff 1]]/Table16[[#This Row],[Actual cost]]*100</f>
        <v>-100</v>
      </c>
      <c r="N110">
        <v>0</v>
      </c>
      <c r="O110">
        <v>0</v>
      </c>
      <c r="P110">
        <v>0</v>
      </c>
      <c r="Q110">
        <v>0</v>
      </c>
      <c r="R110">
        <v>5.9009009009009003E-2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5.9009009009009003E-2</v>
      </c>
      <c r="AD110">
        <v>0</v>
      </c>
      <c r="AE110">
        <v>0</v>
      </c>
      <c r="AF110">
        <v>0</v>
      </c>
      <c r="AG110">
        <v>0</v>
      </c>
    </row>
    <row r="111" spans="1:33" hidden="1" x14ac:dyDescent="0.3">
      <c r="A111" t="s">
        <v>131</v>
      </c>
      <c r="B111">
        <v>109</v>
      </c>
      <c r="C111" t="str">
        <f>LEFT(Table16[[#This Row],[Contingency id]])</f>
        <v>C</v>
      </c>
      <c r="D111" s="1">
        <v>1.8518518518518501</v>
      </c>
      <c r="E111" s="1">
        <v>2</v>
      </c>
      <c r="F111">
        <v>162</v>
      </c>
      <c r="G111">
        <v>81</v>
      </c>
      <c r="H111" s="1">
        <v>1.4377160493827101E-2</v>
      </c>
      <c r="I111" s="2">
        <f>AVERAGE(Table16[[#This Row],[Estimated costs 1]:[Estimated costs 20]])</f>
        <v>1.2752839506172824E-2</v>
      </c>
      <c r="J111" s="2">
        <f>_xlfn.STDEV.P(Table16[[#This Row],[Estimated costs 1]:[Estimated costs 20]])</f>
        <v>9.9663216881999122E-3</v>
      </c>
      <c r="K111" s="2">
        <f>Table16[[#This Row],[Dev]]/Table16[[#This Row],[Mean]]*100</f>
        <v>78.149824463609548</v>
      </c>
      <c r="L111" s="2">
        <f>Table16[[#This Row],[Estimated costs 1]]-Table16[[#This Row],[Actual cost]]</f>
        <v>-9.99320987654315E-3</v>
      </c>
      <c r="M111" s="2">
        <f>Table16[[#This Row],[Diff 1]]/Table16[[#This Row],[Actual cost]]*100</f>
        <v>-69.507535099394488</v>
      </c>
      <c r="N111">
        <v>4.3839506172839498E-3</v>
      </c>
      <c r="O111">
        <v>4.3839506172839498E-3</v>
      </c>
      <c r="P111">
        <v>2.0203703703703699E-2</v>
      </c>
      <c r="Q111">
        <v>2.2498765432098701E-2</v>
      </c>
      <c r="R111">
        <v>2.0203703703703699E-2</v>
      </c>
      <c r="S111">
        <v>4.3839506172839498E-3</v>
      </c>
      <c r="T111">
        <v>2.0203703703703699E-2</v>
      </c>
      <c r="U111">
        <v>4.3839506172839498E-3</v>
      </c>
      <c r="V111">
        <v>4.3839506172839498E-3</v>
      </c>
      <c r="W111">
        <v>4.3839506172839498E-3</v>
      </c>
      <c r="X111">
        <v>2.2498765432098701E-2</v>
      </c>
      <c r="Y111">
        <v>4.3839506172839498E-3</v>
      </c>
      <c r="Z111">
        <v>4.3839506172839498E-3</v>
      </c>
      <c r="AA111">
        <v>2.0203703703703699E-2</v>
      </c>
      <c r="AB111">
        <v>2.2498765432098701E-2</v>
      </c>
      <c r="AC111">
        <v>4.3839506172839498E-3</v>
      </c>
      <c r="AD111">
        <v>3.8318518518518502E-2</v>
      </c>
      <c r="AE111">
        <v>2.0203703703703699E-2</v>
      </c>
      <c r="AF111">
        <v>4.3839506172839498E-3</v>
      </c>
      <c r="AG111">
        <v>4.3839506172839498E-3</v>
      </c>
    </row>
    <row r="112" spans="1:33" hidden="1" x14ac:dyDescent="0.3">
      <c r="A112" t="s">
        <v>132</v>
      </c>
      <c r="B112">
        <v>110</v>
      </c>
      <c r="C112" t="str">
        <f>LEFT(Table16[[#This Row],[Contingency id]])</f>
        <v>C</v>
      </c>
      <c r="D112" s="1">
        <v>15.625</v>
      </c>
      <c r="E112" s="1">
        <v>1.3333333333333299</v>
      </c>
      <c r="F112">
        <v>64</v>
      </c>
      <c r="G112">
        <v>48</v>
      </c>
      <c r="H112" s="1">
        <v>1.4233906249999999E-2</v>
      </c>
      <c r="I112" s="2">
        <f>AVERAGE(Table16[[#This Row],[Estimated costs 1]:[Estimated costs 20]])</f>
        <v>1.5500156249999985E-2</v>
      </c>
      <c r="J112" s="2">
        <f>_xlfn.STDEV.P(Table16[[#This Row],[Estimated costs 1]:[Estimated costs 20]])</f>
        <v>3.1497571055906569E-3</v>
      </c>
      <c r="K112" s="2">
        <f>Table16[[#This Row],[Dev]]/Table16[[#This Row],[Mean]]*100</f>
        <v>20.320808737593595</v>
      </c>
      <c r="L112" s="2">
        <f>Table16[[#This Row],[Estimated costs 1]]-Table16[[#This Row],[Actual cost]]</f>
        <v>-1.5828124999999992E-3</v>
      </c>
      <c r="M112" s="2">
        <f>Table16[[#This Row],[Diff 1]]/Table16[[#This Row],[Actual cost]]*100</f>
        <v>-11.12001492914146</v>
      </c>
      <c r="N112">
        <v>1.265109375E-2</v>
      </c>
      <c r="O112">
        <v>1.265109375E-2</v>
      </c>
      <c r="P112">
        <v>1.265109375E-2</v>
      </c>
      <c r="Q112">
        <v>1.2651093749999899E-2</v>
      </c>
      <c r="R112">
        <v>1.8982343749999998E-2</v>
      </c>
      <c r="S112">
        <v>1.265109375E-2</v>
      </c>
      <c r="T112">
        <v>1.2651093749999899E-2</v>
      </c>
      <c r="U112">
        <v>1.8982343749999998E-2</v>
      </c>
      <c r="V112">
        <v>1.2651093749999899E-2</v>
      </c>
      <c r="W112">
        <v>1.265109375E-2</v>
      </c>
      <c r="X112">
        <v>1.8982343749999998E-2</v>
      </c>
      <c r="Y112">
        <v>1.8982343749999998E-2</v>
      </c>
      <c r="Z112">
        <v>1.265109375E-2</v>
      </c>
      <c r="AA112">
        <v>1.8982343749999998E-2</v>
      </c>
      <c r="AB112">
        <v>1.265109375E-2</v>
      </c>
      <c r="AC112">
        <v>1.8982343749999998E-2</v>
      </c>
      <c r="AD112">
        <v>1.8982343749999998E-2</v>
      </c>
      <c r="AE112">
        <v>1.8982343749999998E-2</v>
      </c>
      <c r="AF112">
        <v>1.8982343749999998E-2</v>
      </c>
      <c r="AG112">
        <v>1.265109375E-2</v>
      </c>
    </row>
    <row r="113" spans="1:33" hidden="1" x14ac:dyDescent="0.3">
      <c r="A113" t="s">
        <v>133</v>
      </c>
      <c r="B113">
        <v>111</v>
      </c>
      <c r="C113" t="str">
        <f>LEFT(Table16[[#This Row],[Contingency id]])</f>
        <v>A</v>
      </c>
      <c r="D113" s="1">
        <v>11.6666666666666</v>
      </c>
      <c r="E113" s="1">
        <v>1.25</v>
      </c>
      <c r="F113">
        <v>60</v>
      </c>
      <c r="G113">
        <v>48</v>
      </c>
      <c r="H113" s="1">
        <v>1.30108333333333E-2</v>
      </c>
      <c r="I113" s="2">
        <f>AVERAGE(Table16[[#This Row],[Estimated costs 1]:[Estimated costs 20]])</f>
        <v>1.2894133333333299E-2</v>
      </c>
      <c r="J113" s="2">
        <f>_xlfn.STDEV.P(Table16[[#This Row],[Estimated costs 1]:[Estimated costs 20]])</f>
        <v>3.7379238985178666E-3</v>
      </c>
      <c r="K113" s="2">
        <f>Table16[[#This Row],[Dev]]/Table16[[#This Row],[Mean]]*100</f>
        <v>28.989338033714635</v>
      </c>
      <c r="L113" s="2">
        <f>Table16[[#This Row],[Estimated costs 1]]-Table16[[#This Row],[Actual cost]]</f>
        <v>3.2166666666666992E-3</v>
      </c>
      <c r="M113" s="2">
        <f>Table16[[#This Row],[Diff 1]]/Table16[[#This Row],[Actual cost]]*100</f>
        <v>24.722987254211549</v>
      </c>
      <c r="N113">
        <v>1.6227499999999999E-2</v>
      </c>
      <c r="O113">
        <v>8.0941666666666592E-3</v>
      </c>
      <c r="P113">
        <v>8.0941666666666592E-3</v>
      </c>
      <c r="Q113">
        <v>1.5310666666666599E-2</v>
      </c>
      <c r="R113">
        <v>1.09611666666666E-2</v>
      </c>
      <c r="S113">
        <v>1.5310666666666599E-2</v>
      </c>
      <c r="T113">
        <v>1.6227499999999999E-2</v>
      </c>
      <c r="U113">
        <v>8.0941666666666592E-3</v>
      </c>
      <c r="V113">
        <v>2.0577000000000002E-2</v>
      </c>
      <c r="W113">
        <v>8.0941666666666592E-3</v>
      </c>
      <c r="X113">
        <v>1.90945E-2</v>
      </c>
      <c r="Y113">
        <v>1.2443666666666599E-2</v>
      </c>
      <c r="Z113">
        <v>1.2443666666666599E-2</v>
      </c>
      <c r="AA113">
        <v>1.09611666666666E-2</v>
      </c>
      <c r="AB113">
        <v>1.5310666666666599E-2</v>
      </c>
      <c r="AC113">
        <v>1.09611666666666E-2</v>
      </c>
      <c r="AD113">
        <v>1.5310666666666599E-2</v>
      </c>
      <c r="AE113">
        <v>1.09611666666666E-2</v>
      </c>
      <c r="AF113">
        <v>1.5310666666666599E-2</v>
      </c>
      <c r="AG113">
        <v>8.0941666666666592E-3</v>
      </c>
    </row>
    <row r="114" spans="1:33" hidden="1" x14ac:dyDescent="0.3">
      <c r="A114" t="s">
        <v>134</v>
      </c>
      <c r="B114">
        <v>112</v>
      </c>
      <c r="C114" t="str">
        <f>LEFT(Table16[[#This Row],[Contingency id]])</f>
        <v>C</v>
      </c>
      <c r="D114" s="1">
        <v>0.71942446043165398</v>
      </c>
      <c r="E114" s="1">
        <v>1.6162790697674401</v>
      </c>
      <c r="F114">
        <v>139</v>
      </c>
      <c r="G114">
        <v>86</v>
      </c>
      <c r="H114" s="1">
        <v>1.29424460431654E-2</v>
      </c>
      <c r="I114" s="2">
        <f>AVERAGE(Table16[[#This Row],[Estimated costs 1]:[Estimated costs 20]])</f>
        <v>1.2942446043165407E-2</v>
      </c>
      <c r="J114" s="2">
        <f>_xlfn.STDEV.P(Table16[[#This Row],[Estimated costs 1]:[Estimated costs 20]])</f>
        <v>6.9388939039072284E-18</v>
      </c>
      <c r="K114" s="2">
        <f>Table16[[#This Row],[Dev]]/Table16[[#This Row],[Mean]]*100</f>
        <v>5.3613465961262328E-14</v>
      </c>
      <c r="L114" s="2">
        <f>Table16[[#This Row],[Estimated costs 1]]-Table16[[#This Row],[Actual cost]]</f>
        <v>0</v>
      </c>
      <c r="M114" s="2">
        <f>Table16[[#This Row],[Diff 1]]/Table16[[#This Row],[Actual cost]]*100</f>
        <v>0</v>
      </c>
      <c r="N114">
        <v>1.29424460431654E-2</v>
      </c>
      <c r="O114">
        <v>1.29424460431654E-2</v>
      </c>
      <c r="P114">
        <v>1.29424460431654E-2</v>
      </c>
      <c r="Q114">
        <v>1.29424460431654E-2</v>
      </c>
      <c r="R114">
        <v>1.29424460431654E-2</v>
      </c>
      <c r="S114">
        <v>1.29424460431654E-2</v>
      </c>
      <c r="T114">
        <v>1.29424460431654E-2</v>
      </c>
      <c r="U114">
        <v>1.29424460431654E-2</v>
      </c>
      <c r="V114">
        <v>1.29424460431654E-2</v>
      </c>
      <c r="W114">
        <v>1.29424460431654E-2</v>
      </c>
      <c r="X114">
        <v>1.29424460431654E-2</v>
      </c>
      <c r="Y114">
        <v>1.29424460431654E-2</v>
      </c>
      <c r="Z114">
        <v>1.29424460431654E-2</v>
      </c>
      <c r="AA114">
        <v>1.29424460431654E-2</v>
      </c>
      <c r="AB114">
        <v>1.29424460431654E-2</v>
      </c>
      <c r="AC114">
        <v>1.29424460431654E-2</v>
      </c>
      <c r="AD114">
        <v>1.29424460431654E-2</v>
      </c>
      <c r="AE114">
        <v>1.29424460431654E-2</v>
      </c>
      <c r="AF114">
        <v>1.29424460431654E-2</v>
      </c>
      <c r="AG114">
        <v>1.29424460431654E-2</v>
      </c>
    </row>
    <row r="115" spans="1:33" hidden="1" x14ac:dyDescent="0.3">
      <c r="A115" t="s">
        <v>135</v>
      </c>
      <c r="B115">
        <v>113</v>
      </c>
      <c r="C115" t="str">
        <f>LEFT(Table16[[#This Row],[Contingency id]])</f>
        <v>A</v>
      </c>
      <c r="D115" s="1">
        <v>5.3846153846153797</v>
      </c>
      <c r="E115" s="1">
        <v>1.7105263157894699</v>
      </c>
      <c r="F115">
        <v>130</v>
      </c>
      <c r="G115">
        <v>76</v>
      </c>
      <c r="H115" s="1">
        <v>1.28207692307692E-2</v>
      </c>
      <c r="I115" s="2">
        <f>AVERAGE(Table16[[#This Row],[Estimated costs 1]:[Estimated costs 20]])</f>
        <v>1.3310846153846107E-2</v>
      </c>
      <c r="J115" s="2">
        <f>_xlfn.STDEV.P(Table16[[#This Row],[Estimated costs 1]:[Estimated costs 20]])</f>
        <v>3.668695444742204E-3</v>
      </c>
      <c r="K115" s="2">
        <f>Table16[[#This Row],[Dev]]/Table16[[#This Row],[Mean]]*100</f>
        <v>27.561699702179727</v>
      </c>
      <c r="L115" s="2">
        <f>Table16[[#This Row],[Estimated costs 1]]-Table16[[#This Row],[Actual cost]]</f>
        <v>3.8676923076922994E-3</v>
      </c>
      <c r="M115" s="2">
        <f>Table16[[#This Row],[Diff 1]]/Table16[[#This Row],[Actual cost]]*100</f>
        <v>30.167396652066969</v>
      </c>
      <c r="N115">
        <v>1.6688461538461499E-2</v>
      </c>
      <c r="O115">
        <v>1.6688461538461499E-2</v>
      </c>
      <c r="P115">
        <v>1.0774615384615299E-2</v>
      </c>
      <c r="Q115">
        <v>1.0774615384615299E-2</v>
      </c>
      <c r="R115">
        <v>1.8429999999999998E-2</v>
      </c>
      <c r="S115">
        <v>1.0774615384615299E-2</v>
      </c>
      <c r="T115">
        <v>1.6688461538461499E-2</v>
      </c>
      <c r="U115">
        <v>1.7856153846153799E-2</v>
      </c>
      <c r="V115">
        <v>1.5011538461538401E-2</v>
      </c>
      <c r="W115">
        <v>5.9638461538461503E-3</v>
      </c>
      <c r="X115">
        <v>1.0200769230769201E-2</v>
      </c>
      <c r="Y115">
        <v>2.0925384615384599E-2</v>
      </c>
      <c r="Z115">
        <v>1.1877692307692299E-2</v>
      </c>
      <c r="AA115">
        <v>1.0200769230769201E-2</v>
      </c>
      <c r="AB115">
        <v>1.61146153846153E-2</v>
      </c>
      <c r="AC115">
        <v>1.0774615384615299E-2</v>
      </c>
      <c r="AD115">
        <v>1.1877692307692299E-2</v>
      </c>
      <c r="AE115">
        <v>1.36192307692307E-2</v>
      </c>
      <c r="AF115">
        <v>1.0774615384615299E-2</v>
      </c>
      <c r="AG115">
        <v>1.0200769230769201E-2</v>
      </c>
    </row>
    <row r="116" spans="1:33" hidden="1" x14ac:dyDescent="0.3">
      <c r="A116" t="s">
        <v>136</v>
      </c>
      <c r="B116">
        <v>114</v>
      </c>
      <c r="C116" t="str">
        <f>LEFT(Table16[[#This Row],[Contingency id]])</f>
        <v>A</v>
      </c>
      <c r="D116" s="1">
        <v>11.6666666666666</v>
      </c>
      <c r="E116" s="1">
        <v>1.22448979591836</v>
      </c>
      <c r="F116">
        <v>60</v>
      </c>
      <c r="G116">
        <v>49</v>
      </c>
      <c r="H116" s="1">
        <v>1.27318333333333E-2</v>
      </c>
      <c r="I116" s="2">
        <f>AVERAGE(Table16[[#This Row],[Estimated costs 1]:[Estimated costs 20]])</f>
        <v>1.2587449999999958E-2</v>
      </c>
      <c r="J116" s="2">
        <f>_xlfn.STDEV.P(Table16[[#This Row],[Estimated costs 1]:[Estimated costs 20]])</f>
        <v>1.9074656783718523E-3</v>
      </c>
      <c r="K116" s="2">
        <f>Table16[[#This Row],[Dev]]/Table16[[#This Row],[Mean]]*100</f>
        <v>15.153710071315944</v>
      </c>
      <c r="L116" s="2">
        <f>Table16[[#This Row],[Estimated costs 1]]-Table16[[#This Row],[Actual cost]]</f>
        <v>2.8513333333332995E-3</v>
      </c>
      <c r="M116" s="2">
        <f>Table16[[#This Row],[Diff 1]]/Table16[[#This Row],[Actual cost]]*100</f>
        <v>22.395308347841816</v>
      </c>
      <c r="N116">
        <v>1.5583166666666599E-2</v>
      </c>
      <c r="O116">
        <v>1.27681666666666E-2</v>
      </c>
      <c r="P116">
        <v>1.26955E-2</v>
      </c>
      <c r="Q116">
        <v>9.88049999999999E-3</v>
      </c>
      <c r="R116">
        <v>1.26954999999999E-2</v>
      </c>
      <c r="S116">
        <v>1.5583166666666599E-2</v>
      </c>
      <c r="T116">
        <v>1.5583166666666599E-2</v>
      </c>
      <c r="U116">
        <v>1.26955E-2</v>
      </c>
      <c r="V116">
        <v>1.27681666666666E-2</v>
      </c>
      <c r="W116">
        <v>1.26955E-2</v>
      </c>
      <c r="X116">
        <v>1.27681666666666E-2</v>
      </c>
      <c r="Y116">
        <v>9.88049999999999E-3</v>
      </c>
      <c r="Z116">
        <v>9.88049999999999E-3</v>
      </c>
      <c r="AA116">
        <v>1.26954999999999E-2</v>
      </c>
      <c r="AB116">
        <v>1.5583166666666599E-2</v>
      </c>
      <c r="AC116">
        <v>1.27681666666666E-2</v>
      </c>
      <c r="AD116">
        <v>1.26955E-2</v>
      </c>
      <c r="AE116">
        <v>9.88049999999999E-3</v>
      </c>
      <c r="AF116">
        <v>1.27681666666666E-2</v>
      </c>
      <c r="AG116">
        <v>9.88049999999999E-3</v>
      </c>
    </row>
    <row r="117" spans="1:33" hidden="1" x14ac:dyDescent="0.3">
      <c r="A117" t="s">
        <v>137</v>
      </c>
      <c r="B117">
        <v>115</v>
      </c>
      <c r="C117" t="str">
        <f>LEFT(Table16[[#This Row],[Contingency id]])</f>
        <v>C</v>
      </c>
      <c r="D117" s="1">
        <v>0.30143180105501099</v>
      </c>
      <c r="E117" s="1">
        <v>8.6168831168831108</v>
      </c>
      <c r="F117">
        <v>1327</v>
      </c>
      <c r="G117">
        <v>154</v>
      </c>
      <c r="H117" s="1">
        <v>1.2458176337603599E-2</v>
      </c>
      <c r="I117" s="2">
        <f>AVERAGE(Table16[[#This Row],[Estimated costs 1]:[Estimated costs 20]])</f>
        <v>1.1038131122833413E-2</v>
      </c>
      <c r="J117" s="2">
        <f>_xlfn.STDEV.P(Table16[[#This Row],[Estimated costs 1]:[Estimated costs 20]])</f>
        <v>1.3188450078331889E-2</v>
      </c>
      <c r="K117" s="2">
        <f>Table16[[#This Row],[Dev]]/Table16[[#This Row],[Mean]]*100</f>
        <v>119.48082453061586</v>
      </c>
      <c r="L117" s="2">
        <f>Table16[[#This Row],[Estimated costs 1]]-Table16[[#This Row],[Actual cost]]</f>
        <v>1.1921627731725001E-3</v>
      </c>
      <c r="M117" s="2">
        <f>Table16[[#This Row],[Diff 1]]/Table16[[#This Row],[Actual cost]]*100</f>
        <v>9.5693201064596529</v>
      </c>
      <c r="N117">
        <v>1.3650339110776099E-2</v>
      </c>
      <c r="O117">
        <v>4.82366239638281E-2</v>
      </c>
      <c r="P117">
        <v>1.3650339110776099E-2</v>
      </c>
      <c r="Q117">
        <v>0</v>
      </c>
      <c r="R117">
        <v>0</v>
      </c>
      <c r="S117">
        <v>1.3650339110776099E-2</v>
      </c>
      <c r="T117">
        <v>0</v>
      </c>
      <c r="U117">
        <v>0</v>
      </c>
      <c r="V117">
        <v>1.3650339110776099E-2</v>
      </c>
      <c r="W117">
        <v>1.3650339110776099E-2</v>
      </c>
      <c r="X117">
        <v>0</v>
      </c>
      <c r="Y117">
        <v>3.8486812358703798E-2</v>
      </c>
      <c r="Z117">
        <v>1.3650339110776099E-2</v>
      </c>
      <c r="AA117">
        <v>1.3650339110776099E-2</v>
      </c>
      <c r="AB117">
        <v>0</v>
      </c>
      <c r="AC117">
        <v>0</v>
      </c>
      <c r="AD117">
        <v>2.48364732479276E-2</v>
      </c>
      <c r="AE117">
        <v>0</v>
      </c>
      <c r="AF117">
        <v>1.3650339110776099E-2</v>
      </c>
      <c r="AG117">
        <v>0</v>
      </c>
    </row>
    <row r="118" spans="1:33" hidden="1" x14ac:dyDescent="0.3">
      <c r="A118" t="s">
        <v>138</v>
      </c>
      <c r="B118">
        <v>116</v>
      </c>
      <c r="C118" t="str">
        <f>LEFT(Table16[[#This Row],[Contingency id]])</f>
        <v>C</v>
      </c>
      <c r="D118" s="1">
        <v>14.0625</v>
      </c>
      <c r="E118" s="1">
        <v>1.30612244897959</v>
      </c>
      <c r="F118">
        <v>64</v>
      </c>
      <c r="G118">
        <v>49</v>
      </c>
      <c r="H118" s="1">
        <v>1.229546875E-2</v>
      </c>
      <c r="I118" s="2">
        <f>AVERAGE(Table16[[#This Row],[Estimated costs 1]:[Estimated costs 20]])</f>
        <v>1.3657906249999996E-2</v>
      </c>
      <c r="J118" s="2">
        <f>_xlfn.STDEV.P(Table16[[#This Row],[Estimated costs 1]:[Estimated costs 20]])</f>
        <v>3.6258680043758174E-3</v>
      </c>
      <c r="K118" s="2">
        <f>Table16[[#This Row],[Dev]]/Table16[[#This Row],[Mean]]*100</f>
        <v>26.547758770681401</v>
      </c>
      <c r="L118" s="2">
        <f>Table16[[#This Row],[Estimated costs 1]]-Table16[[#This Row],[Actual cost]]</f>
        <v>5.8487499999999998E-3</v>
      </c>
      <c r="M118" s="2">
        <f>Table16[[#This Row],[Diff 1]]/Table16[[#This Row],[Actual cost]]*100</f>
        <v>47.568336912734623</v>
      </c>
      <c r="N118">
        <v>1.814421875E-2</v>
      </c>
      <c r="O118">
        <v>9.3710937500000001E-3</v>
      </c>
      <c r="P118">
        <v>1.614921875E-2</v>
      </c>
      <c r="Q118">
        <v>1.814421875E-2</v>
      </c>
      <c r="R118">
        <v>1.614921875E-2</v>
      </c>
      <c r="S118">
        <v>1.614921875E-2</v>
      </c>
      <c r="T118">
        <v>1.814421875E-2</v>
      </c>
      <c r="U118">
        <v>1.614921875E-2</v>
      </c>
      <c r="V118">
        <v>9.3710937500000001E-3</v>
      </c>
      <c r="W118">
        <v>9.3710937500000001E-3</v>
      </c>
      <c r="X118">
        <v>9.3710937500000001E-3</v>
      </c>
      <c r="Y118">
        <v>9.3710937500000001E-3</v>
      </c>
      <c r="Z118">
        <v>1.13660937499999E-2</v>
      </c>
      <c r="AA118">
        <v>1.614921875E-2</v>
      </c>
      <c r="AB118">
        <v>1.136609375E-2</v>
      </c>
      <c r="AC118">
        <v>1.814421875E-2</v>
      </c>
      <c r="AD118">
        <v>1.814421875E-2</v>
      </c>
      <c r="AE118">
        <v>1.136609375E-2</v>
      </c>
      <c r="AF118">
        <v>9.3710937500000001E-3</v>
      </c>
      <c r="AG118">
        <v>1.136609375E-2</v>
      </c>
    </row>
    <row r="119" spans="1:33" hidden="1" x14ac:dyDescent="0.3">
      <c r="A119" t="s">
        <v>139</v>
      </c>
      <c r="B119">
        <v>117</v>
      </c>
      <c r="C119" t="str">
        <f>LEFT(Table16[[#This Row],[Contingency id]])</f>
        <v>C</v>
      </c>
      <c r="D119" s="1">
        <v>0.625</v>
      </c>
      <c r="E119" s="1">
        <v>1.86046511627906</v>
      </c>
      <c r="F119">
        <v>160</v>
      </c>
      <c r="G119">
        <v>86</v>
      </c>
      <c r="H119" s="1">
        <v>1.19875E-2</v>
      </c>
      <c r="I119" s="2">
        <f>AVERAGE(Table16[[#This Row],[Estimated costs 1]:[Estimated costs 20]])</f>
        <v>1.0788749999999986E-2</v>
      </c>
      <c r="J119" s="2">
        <f>_xlfn.STDEV.P(Table16[[#This Row],[Estimated costs 1]:[Estimated costs 20]])</f>
        <v>2.5682361986147192E-2</v>
      </c>
      <c r="K119" s="2">
        <f>Table16[[#This Row],[Dev]]/Table16[[#This Row],[Mean]]*100</f>
        <v>238.04761428476166</v>
      </c>
      <c r="L119" s="2">
        <f>Table16[[#This Row],[Estimated costs 1]]-Table16[[#This Row],[Actual cost]]</f>
        <v>-1.19875E-2</v>
      </c>
      <c r="M119" s="2">
        <f>Table16[[#This Row],[Diff 1]]/Table16[[#This Row],[Actual cost]]*100</f>
        <v>-100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7.1924999999999906E-2</v>
      </c>
      <c r="U119">
        <v>0</v>
      </c>
      <c r="V119">
        <v>0</v>
      </c>
      <c r="W119">
        <v>7.1924999999999906E-2</v>
      </c>
      <c r="X119">
        <v>0</v>
      </c>
      <c r="Y119">
        <v>0</v>
      </c>
      <c r="Z119">
        <v>0</v>
      </c>
      <c r="AA119">
        <v>0</v>
      </c>
      <c r="AB119">
        <v>7.1924999999999906E-2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 spans="1:33" hidden="1" x14ac:dyDescent="0.3">
      <c r="A120" t="s">
        <v>140</v>
      </c>
      <c r="B120">
        <v>118</v>
      </c>
      <c r="C120" t="str">
        <f>LEFT(Table16[[#This Row],[Contingency id]])</f>
        <v>C</v>
      </c>
      <c r="D120" s="1">
        <v>3.3898305084745699</v>
      </c>
      <c r="E120" s="1">
        <v>1.6857142857142799</v>
      </c>
      <c r="F120">
        <v>118</v>
      </c>
      <c r="G120">
        <v>70</v>
      </c>
      <c r="H120" s="1">
        <v>1.1790677966101599E-2</v>
      </c>
      <c r="I120" s="2">
        <f>AVERAGE(Table16[[#This Row],[Estimated costs 1]:[Estimated costs 20]])</f>
        <v>1.0900805084745748E-2</v>
      </c>
      <c r="J120" s="2">
        <f>_xlfn.STDEV.P(Table16[[#This Row],[Estimated costs 1]:[Estimated costs 20]])</f>
        <v>3.997798639035403E-3</v>
      </c>
      <c r="K120" s="2">
        <f>Table16[[#This Row],[Dev]]/Table16[[#This Row],[Mean]]*100</f>
        <v>36.674342931145517</v>
      </c>
      <c r="L120" s="2">
        <f>Table16[[#This Row],[Estimated costs 1]]-Table16[[#This Row],[Actual cost]]</f>
        <v>-6.9067796610159868E-4</v>
      </c>
      <c r="M120" s="2">
        <f>Table16[[#This Row],[Diff 1]]/Table16[[#This Row],[Actual cost]]*100</f>
        <v>-5.8578308057204991</v>
      </c>
      <c r="N120">
        <v>1.11E-2</v>
      </c>
      <c r="O120">
        <v>1.9319491525423699E-2</v>
      </c>
      <c r="P120">
        <v>7.0016949152542302E-3</v>
      </c>
      <c r="Q120">
        <v>1.11E-2</v>
      </c>
      <c r="R120">
        <v>7.0016949152542302E-3</v>
      </c>
      <c r="S120">
        <v>1.11E-2</v>
      </c>
      <c r="T120">
        <v>7.0016949152542302E-3</v>
      </c>
      <c r="U120">
        <v>1.52211864406779E-2</v>
      </c>
      <c r="V120">
        <v>7.0016949152542302E-3</v>
      </c>
      <c r="W120">
        <v>7.0016949152542302E-3</v>
      </c>
      <c r="X120">
        <v>1.52211864406779E-2</v>
      </c>
      <c r="Y120">
        <v>1.11E-2</v>
      </c>
      <c r="Z120">
        <v>7.0016949152542302E-3</v>
      </c>
      <c r="AA120">
        <v>1.11E-2</v>
      </c>
      <c r="AB120">
        <v>1.11E-2</v>
      </c>
      <c r="AC120">
        <v>1.11E-2</v>
      </c>
      <c r="AD120">
        <v>7.0016949152542302E-3</v>
      </c>
      <c r="AE120">
        <v>7.0016949152542302E-3</v>
      </c>
      <c r="AF120">
        <v>1.52211864406779E-2</v>
      </c>
      <c r="AG120">
        <v>1.9319491525423699E-2</v>
      </c>
    </row>
    <row r="121" spans="1:33" x14ac:dyDescent="0.3">
      <c r="A121" t="s">
        <v>141</v>
      </c>
      <c r="B121">
        <v>119</v>
      </c>
      <c r="C121" t="str">
        <f>LEFT(Table16[[#This Row],[Contingency id]])</f>
        <v>B</v>
      </c>
      <c r="D121" s="1">
        <v>3.84615384615384</v>
      </c>
      <c r="E121" s="1">
        <v>1.6049382716049301</v>
      </c>
      <c r="F121">
        <v>130</v>
      </c>
      <c r="G121">
        <v>81</v>
      </c>
      <c r="H121" s="1">
        <v>1.1764615384615301E-2</v>
      </c>
      <c r="I121" s="2">
        <f>AVERAGE(Table16[[#This Row],[Estimated costs 1]:[Estimated costs 20]])</f>
        <v>1.1341923076923026E-2</v>
      </c>
      <c r="J121" s="2">
        <f>_xlfn.STDEV.P(Table16[[#This Row],[Estimated costs 1]:[Estimated costs 20]])</f>
        <v>4.2138822105065258E-3</v>
      </c>
      <c r="K121" s="2">
        <f>Table16[[#This Row],[Dev]]/Table16[[#This Row],[Mean]]*100</f>
        <v>37.153154557011149</v>
      </c>
      <c r="L121" s="2">
        <f>Table16[[#This Row],[Estimated costs 1]]-Table16[[#This Row],[Actual cost]]</f>
        <v>1.3938461538462003E-3</v>
      </c>
      <c r="M121" s="2">
        <f>Table16[[#This Row],[Diff 1]]/Table16[[#This Row],[Actual cost]]*100</f>
        <v>11.847783444488515</v>
      </c>
      <c r="N121">
        <v>1.3158461538461501E-2</v>
      </c>
      <c r="O121">
        <v>1.25723076923076E-2</v>
      </c>
      <c r="P121">
        <v>1.25723076923076E-2</v>
      </c>
      <c r="Q121">
        <v>3.0892307692307599E-3</v>
      </c>
      <c r="R121">
        <v>6.5538461538461497E-3</v>
      </c>
      <c r="S121">
        <v>1.25723076923076E-2</v>
      </c>
      <c r="T121">
        <v>1.6036923076923001E-2</v>
      </c>
      <c r="U121">
        <v>3.0892307692307599E-3</v>
      </c>
      <c r="V121">
        <v>9.6938461538461501E-3</v>
      </c>
      <c r="W121">
        <v>6.5538461538461497E-3</v>
      </c>
      <c r="X121">
        <v>1.9176923076923001E-2</v>
      </c>
      <c r="Y121">
        <v>1.6036923076923001E-2</v>
      </c>
      <c r="Z121">
        <v>1.25723076923076E-2</v>
      </c>
      <c r="AA121">
        <v>1.25723076923076E-2</v>
      </c>
      <c r="AB121">
        <v>1.25723076923076E-2</v>
      </c>
      <c r="AC121">
        <v>9.6938461538461501E-3</v>
      </c>
      <c r="AD121">
        <v>1.6036923076923001E-2</v>
      </c>
      <c r="AE121">
        <v>6.5538461538461497E-3</v>
      </c>
      <c r="AF121">
        <v>1.25723076923076E-2</v>
      </c>
      <c r="AG121">
        <v>1.3158461538461501E-2</v>
      </c>
    </row>
    <row r="122" spans="1:33" hidden="1" x14ac:dyDescent="0.3">
      <c r="A122" t="s">
        <v>142</v>
      </c>
      <c r="B122">
        <v>120</v>
      </c>
      <c r="C122" t="str">
        <f>LEFT(Table16[[#This Row],[Contingency id]])</f>
        <v>A</v>
      </c>
      <c r="D122" s="1">
        <v>4.6153846153846096</v>
      </c>
      <c r="E122" s="1">
        <v>1.58536585365853</v>
      </c>
      <c r="F122">
        <v>130</v>
      </c>
      <c r="G122">
        <v>82</v>
      </c>
      <c r="H122" s="1">
        <v>1.17015384615384E-2</v>
      </c>
      <c r="I122" s="2">
        <f>AVERAGE(Table16[[#This Row],[Estimated costs 1]:[Estimated costs 20]])</f>
        <v>1.199353846153841E-2</v>
      </c>
      <c r="J122" s="2">
        <f>_xlfn.STDEV.P(Table16[[#This Row],[Estimated costs 1]:[Estimated costs 20]])</f>
        <v>2.410965842947148E-3</v>
      </c>
      <c r="K122" s="2">
        <f>Table16[[#This Row],[Dev]]/Table16[[#This Row],[Mean]]*100</f>
        <v>20.102206289484762</v>
      </c>
      <c r="L122" s="2">
        <f>Table16[[#This Row],[Estimated costs 1]]-Table16[[#This Row],[Actual cost]]</f>
        <v>4.9230769230799651E-5</v>
      </c>
      <c r="M122" s="2">
        <f>Table16[[#This Row],[Diff 1]]/Table16[[#This Row],[Actual cost]]*100</f>
        <v>0.42072048382881855</v>
      </c>
      <c r="N122">
        <v>1.17507692307692E-2</v>
      </c>
      <c r="O122">
        <v>1.21823076923076E-2</v>
      </c>
      <c r="P122">
        <v>1.17507692307692E-2</v>
      </c>
      <c r="Q122">
        <v>1.5192307692307601E-2</v>
      </c>
      <c r="R122">
        <v>1.5192307692307601E-2</v>
      </c>
      <c r="S122">
        <v>1.21823076923076E-2</v>
      </c>
      <c r="T122">
        <v>1.5623846153846099E-2</v>
      </c>
      <c r="U122">
        <v>9.4507692307692296E-3</v>
      </c>
      <c r="V122">
        <v>1.17507692307692E-2</v>
      </c>
      <c r="W122">
        <v>1.21823076923076E-2</v>
      </c>
      <c r="X122">
        <v>6.0092307692307598E-3</v>
      </c>
      <c r="Y122">
        <v>1.17507692307692E-2</v>
      </c>
      <c r="Z122">
        <v>1.5192307692307601E-2</v>
      </c>
      <c r="AA122">
        <v>1.17507692307692E-2</v>
      </c>
      <c r="AB122">
        <v>9.4507692307692296E-3</v>
      </c>
      <c r="AC122">
        <v>1.21823076923076E-2</v>
      </c>
      <c r="AD122">
        <v>9.4507692307692296E-3</v>
      </c>
      <c r="AE122">
        <v>1.5192307692307601E-2</v>
      </c>
      <c r="AF122">
        <v>1.21823076923076E-2</v>
      </c>
      <c r="AG122">
        <v>9.4507692307692296E-3</v>
      </c>
    </row>
    <row r="123" spans="1:33" hidden="1" x14ac:dyDescent="0.3">
      <c r="A123" t="s">
        <v>143</v>
      </c>
      <c r="B123">
        <v>121</v>
      </c>
      <c r="C123" t="str">
        <f>LEFT(Table16[[#This Row],[Contingency id]])</f>
        <v>A</v>
      </c>
      <c r="D123" s="1">
        <v>4.2735042735042699</v>
      </c>
      <c r="E123" s="1">
        <v>1.6714285714285699</v>
      </c>
      <c r="F123">
        <v>117</v>
      </c>
      <c r="G123">
        <v>70</v>
      </c>
      <c r="H123" s="1">
        <v>1.0690598290598201E-2</v>
      </c>
      <c r="I123" s="2">
        <f>AVERAGE(Table16[[#This Row],[Estimated costs 1]:[Estimated costs 20]])</f>
        <v>1.1364487179487157E-2</v>
      </c>
      <c r="J123" s="2">
        <f>_xlfn.STDEV.P(Table16[[#This Row],[Estimated costs 1]:[Estimated costs 20]])</f>
        <v>7.6885766282651091E-3</v>
      </c>
      <c r="K123" s="2">
        <f>Table16[[#This Row],[Dev]]/Table16[[#This Row],[Mean]]*100</f>
        <v>67.654408921706136</v>
      </c>
      <c r="L123" s="2">
        <f>Table16[[#This Row],[Estimated costs 1]]-Table16[[#This Row],[Actual cost]]</f>
        <v>1.0727350427350499E-2</v>
      </c>
      <c r="M123" s="2">
        <f>Table16[[#This Row],[Diff 1]]/Table16[[#This Row],[Actual cost]]*100</f>
        <v>100.34377998081379</v>
      </c>
      <c r="N123">
        <v>2.14179487179487E-2</v>
      </c>
      <c r="O123">
        <v>1.40128205128205E-2</v>
      </c>
      <c r="P123">
        <v>4.38461538461538E-3</v>
      </c>
      <c r="Q123">
        <v>2.5397435897435799E-2</v>
      </c>
      <c r="R123">
        <v>2.5397435897435799E-2</v>
      </c>
      <c r="S123">
        <v>8.3641025641025598E-3</v>
      </c>
      <c r="T123">
        <v>4.38461538461538E-3</v>
      </c>
      <c r="U123">
        <v>1.00333333333333E-2</v>
      </c>
      <c r="V123">
        <v>2.5397435897435899E-2</v>
      </c>
      <c r="W123">
        <v>4.38461538461538E-3</v>
      </c>
      <c r="X123">
        <v>2.14179487179487E-2</v>
      </c>
      <c r="Y123">
        <v>1.00333333333333E-2</v>
      </c>
      <c r="Z123">
        <v>8.3641025641025598E-3</v>
      </c>
      <c r="AA123">
        <v>8.3641025641025598E-3</v>
      </c>
      <c r="AB123">
        <v>4.38461538461538E-3</v>
      </c>
      <c r="AC123">
        <v>4.38461538461538E-3</v>
      </c>
      <c r="AD123">
        <v>4.38461538461538E-3</v>
      </c>
      <c r="AE123">
        <v>1.00333333333333E-2</v>
      </c>
      <c r="AF123">
        <v>8.3641025641025598E-3</v>
      </c>
      <c r="AG123">
        <v>4.38461538461538E-3</v>
      </c>
    </row>
    <row r="124" spans="1:33" x14ac:dyDescent="0.3">
      <c r="A124" t="s">
        <v>144</v>
      </c>
      <c r="B124">
        <v>122</v>
      </c>
      <c r="C124" t="str">
        <f>LEFT(Table16[[#This Row],[Contingency id]])</f>
        <v>B</v>
      </c>
      <c r="D124" s="1">
        <v>3.3898305084745699</v>
      </c>
      <c r="E124" s="1">
        <v>1.5945945945945901</v>
      </c>
      <c r="F124">
        <v>118</v>
      </c>
      <c r="G124">
        <v>74</v>
      </c>
      <c r="H124" s="1">
        <v>1.03923728813559E-2</v>
      </c>
      <c r="I124" s="2">
        <f>AVERAGE(Table16[[#This Row],[Estimated costs 1]:[Estimated costs 20]])</f>
        <v>1.0841694915254201E-2</v>
      </c>
      <c r="J124" s="2">
        <f>_xlfn.STDEV.P(Table16[[#This Row],[Estimated costs 1]:[Estimated costs 20]])</f>
        <v>3.8544634900751973E-3</v>
      </c>
      <c r="K124" s="2">
        <f>Table16[[#This Row],[Dev]]/Table16[[#This Row],[Mean]]*100</f>
        <v>35.552222417290032</v>
      </c>
      <c r="L124" s="2">
        <f>Table16[[#This Row],[Estimated costs 1]]-Table16[[#This Row],[Actual cost]]</f>
        <v>2.7135593220339004E-3</v>
      </c>
      <c r="M124" s="2">
        <f>Table16[[#This Row],[Diff 1]]/Table16[[#This Row],[Actual cost]]*100</f>
        <v>26.111065807714361</v>
      </c>
      <c r="N124">
        <v>1.31059322033898E-2</v>
      </c>
      <c r="O124">
        <v>1.4885593220338901E-2</v>
      </c>
      <c r="P124">
        <v>1.4885593220338901E-2</v>
      </c>
      <c r="Q124">
        <v>5.8991525423728796E-3</v>
      </c>
      <c r="R124">
        <v>1.4885593220338901E-2</v>
      </c>
      <c r="S124">
        <v>1.31059322033898E-2</v>
      </c>
      <c r="T124">
        <v>1.31059322033898E-2</v>
      </c>
      <c r="U124">
        <v>7.6788135593220301E-3</v>
      </c>
      <c r="V124">
        <v>7.6788135593220301E-3</v>
      </c>
      <c r="W124">
        <v>5.8991525423728796E-3</v>
      </c>
      <c r="X124">
        <v>1.4885593220338901E-2</v>
      </c>
      <c r="Y124">
        <v>5.8991525423728796E-3</v>
      </c>
      <c r="Z124">
        <v>5.8991525423728796E-3</v>
      </c>
      <c r="AA124">
        <v>1.4885593220338901E-2</v>
      </c>
      <c r="AB124">
        <v>1.4885593220338901E-2</v>
      </c>
      <c r="AC124">
        <v>7.6788135593220301E-3</v>
      </c>
      <c r="AD124">
        <v>5.8991525423728796E-3</v>
      </c>
      <c r="AE124">
        <v>1.31059322033898E-2</v>
      </c>
      <c r="AF124">
        <v>7.6788135593220301E-3</v>
      </c>
      <c r="AG124">
        <v>1.4885593220338901E-2</v>
      </c>
    </row>
    <row r="125" spans="1:33" x14ac:dyDescent="0.3">
      <c r="A125" t="s">
        <v>145</v>
      </c>
      <c r="B125">
        <v>123</v>
      </c>
      <c r="C125" t="str">
        <f>LEFT(Table16[[#This Row],[Contingency id]])</f>
        <v>B</v>
      </c>
      <c r="D125" s="1">
        <v>1.5037593984962401</v>
      </c>
      <c r="E125" s="1">
        <v>1.87323943661971</v>
      </c>
      <c r="F125">
        <v>133</v>
      </c>
      <c r="G125">
        <v>71</v>
      </c>
      <c r="H125" s="1">
        <v>8.9992481203007499E-3</v>
      </c>
      <c r="I125" s="2">
        <f>AVERAGE(Table16[[#This Row],[Estimated costs 1]:[Estimated costs 20]])</f>
        <v>8.9992481203007377E-3</v>
      </c>
      <c r="J125" s="2">
        <f>_xlfn.STDEV.P(Table16[[#This Row],[Estimated costs 1]:[Estimated costs 20]])</f>
        <v>7.6090225563909594E-3</v>
      </c>
      <c r="K125" s="2">
        <f>Table16[[#This Row],[Dev]]/Table16[[#This Row],[Mean]]*100</f>
        <v>84.551758710000769</v>
      </c>
      <c r="L125" s="2">
        <f>Table16[[#This Row],[Estimated costs 1]]-Table16[[#This Row],[Actual cost]]</f>
        <v>7.6090225563909507E-3</v>
      </c>
      <c r="M125" s="2">
        <f>Table16[[#This Row],[Diff 1]]/Table16[[#This Row],[Actual cost]]*100</f>
        <v>84.551758710000556</v>
      </c>
      <c r="N125">
        <v>1.6608270676691701E-2</v>
      </c>
      <c r="O125">
        <v>1.6608270676691701E-2</v>
      </c>
      <c r="P125">
        <v>1.3902255639097699E-3</v>
      </c>
      <c r="Q125">
        <v>1.3902255639097699E-3</v>
      </c>
      <c r="R125">
        <v>1.6608270676691701E-2</v>
      </c>
      <c r="S125">
        <v>1.6608270676691701E-2</v>
      </c>
      <c r="T125">
        <v>1.3902255639097699E-3</v>
      </c>
      <c r="U125">
        <v>1.6608270676691701E-2</v>
      </c>
      <c r="V125">
        <v>1.6608270676691701E-2</v>
      </c>
      <c r="W125">
        <v>1.6608270676691701E-2</v>
      </c>
      <c r="X125">
        <v>1.6608270676691701E-2</v>
      </c>
      <c r="Y125">
        <v>1.3902255639097699E-3</v>
      </c>
      <c r="Z125">
        <v>1.3902255639097699E-3</v>
      </c>
      <c r="AA125">
        <v>1.3902255639097699E-3</v>
      </c>
      <c r="AB125">
        <v>1.3902255639097699E-3</v>
      </c>
      <c r="AC125">
        <v>1.6608270676691701E-2</v>
      </c>
      <c r="AD125">
        <v>1.3902255639097699E-3</v>
      </c>
      <c r="AE125">
        <v>1.6608270676691701E-2</v>
      </c>
      <c r="AF125">
        <v>1.3902255639097699E-3</v>
      </c>
      <c r="AG125">
        <v>1.3902255639097699E-3</v>
      </c>
    </row>
    <row r="126" spans="1:33" x14ac:dyDescent="0.3">
      <c r="A126" t="s">
        <v>146</v>
      </c>
      <c r="B126">
        <v>124</v>
      </c>
      <c r="C126" t="str">
        <f>LEFT(Table16[[#This Row],[Contingency id]])</f>
        <v>B</v>
      </c>
      <c r="D126" s="1">
        <v>5.0847457627118597</v>
      </c>
      <c r="E126" s="1">
        <v>1.37209302325581</v>
      </c>
      <c r="F126">
        <v>59</v>
      </c>
      <c r="G126">
        <v>43</v>
      </c>
      <c r="H126" s="1">
        <v>8.85084745762711E-3</v>
      </c>
      <c r="I126" s="2">
        <f>AVERAGE(Table16[[#This Row],[Estimated costs 1]:[Estimated costs 20]])</f>
        <v>8.8508474576271083E-3</v>
      </c>
      <c r="J126" s="2">
        <f>_xlfn.STDEV.P(Table16[[#This Row],[Estimated costs 1]:[Estimated costs 20]])</f>
        <v>1.7347234759768071E-18</v>
      </c>
      <c r="K126" s="2">
        <f>Table16[[#This Row],[Dev]]/Table16[[#This Row],[Mean]]*100</f>
        <v>1.9599518399584786E-14</v>
      </c>
      <c r="L126" s="2">
        <f>Table16[[#This Row],[Estimated costs 1]]-Table16[[#This Row],[Actual cost]]</f>
        <v>0</v>
      </c>
      <c r="M126" s="2">
        <f>Table16[[#This Row],[Diff 1]]/Table16[[#This Row],[Actual cost]]*100</f>
        <v>0</v>
      </c>
      <c r="N126">
        <v>8.85084745762711E-3</v>
      </c>
      <c r="O126">
        <v>8.85084745762711E-3</v>
      </c>
      <c r="P126">
        <v>8.85084745762711E-3</v>
      </c>
      <c r="Q126">
        <v>8.85084745762711E-3</v>
      </c>
      <c r="R126">
        <v>8.85084745762711E-3</v>
      </c>
      <c r="S126">
        <v>8.85084745762711E-3</v>
      </c>
      <c r="T126">
        <v>8.85084745762711E-3</v>
      </c>
      <c r="U126">
        <v>8.85084745762711E-3</v>
      </c>
      <c r="V126">
        <v>8.85084745762711E-3</v>
      </c>
      <c r="W126">
        <v>8.85084745762711E-3</v>
      </c>
      <c r="X126">
        <v>8.85084745762711E-3</v>
      </c>
      <c r="Y126">
        <v>8.85084745762711E-3</v>
      </c>
      <c r="Z126">
        <v>8.85084745762711E-3</v>
      </c>
      <c r="AA126">
        <v>8.85084745762711E-3</v>
      </c>
      <c r="AB126">
        <v>8.85084745762711E-3</v>
      </c>
      <c r="AC126">
        <v>8.85084745762711E-3</v>
      </c>
      <c r="AD126">
        <v>8.85084745762711E-3</v>
      </c>
      <c r="AE126">
        <v>8.85084745762711E-3</v>
      </c>
      <c r="AF126">
        <v>8.85084745762711E-3</v>
      </c>
      <c r="AG126">
        <v>8.85084745762711E-3</v>
      </c>
    </row>
    <row r="127" spans="1:33" x14ac:dyDescent="0.3">
      <c r="A127" t="s">
        <v>147</v>
      </c>
      <c r="B127">
        <v>125</v>
      </c>
      <c r="C127" t="str">
        <f>LEFT(Table16[[#This Row],[Contingency id]])</f>
        <v>B</v>
      </c>
      <c r="D127" s="1">
        <v>0.56577086280056499</v>
      </c>
      <c r="E127" s="1">
        <v>4.6821192052980098</v>
      </c>
      <c r="F127">
        <v>707</v>
      </c>
      <c r="G127">
        <v>151</v>
      </c>
      <c r="H127" s="1">
        <v>8.3927864214992896E-3</v>
      </c>
      <c r="I127" s="2">
        <f>AVERAGE(Table16[[#This Row],[Estimated costs 1]:[Estimated costs 20]])</f>
        <v>8.400240452616654E-3</v>
      </c>
      <c r="J127" s="2">
        <f>_xlfn.STDEV.P(Table16[[#This Row],[Estimated costs 1]:[Estimated costs 20]])</f>
        <v>7.7513983914943097E-3</v>
      </c>
      <c r="K127" s="2">
        <f>Table16[[#This Row],[Dev]]/Table16[[#This Row],[Mean]]*100</f>
        <v>92.275910853001449</v>
      </c>
      <c r="L127" s="2">
        <f>Table16[[#This Row],[Estimated costs 1]]-Table16[[#This Row],[Actual cost]]</f>
        <v>1.778359264497811E-3</v>
      </c>
      <c r="M127" s="2">
        <f>Table16[[#This Row],[Diff 1]]/Table16[[#This Row],[Actual cost]]*100</f>
        <v>21.189139996965686</v>
      </c>
      <c r="N127">
        <v>1.0171145685997101E-2</v>
      </c>
      <c r="O127">
        <v>1.19577086280056E-2</v>
      </c>
      <c r="P127">
        <v>0</v>
      </c>
      <c r="Q127">
        <v>4.2420084865629403E-3</v>
      </c>
      <c r="R127">
        <v>1.7886845827439799E-2</v>
      </c>
      <c r="S127">
        <v>0</v>
      </c>
      <c r="T127">
        <v>0</v>
      </c>
      <c r="U127">
        <v>4.2420084865629403E-3</v>
      </c>
      <c r="V127">
        <v>0</v>
      </c>
      <c r="W127">
        <v>1.7886845827439799E-2</v>
      </c>
      <c r="X127">
        <v>0</v>
      </c>
      <c r="Y127">
        <v>4.2420084865629403E-3</v>
      </c>
      <c r="Z127">
        <v>2.4487977369165401E-2</v>
      </c>
      <c r="AA127">
        <v>7.7157001414427098E-3</v>
      </c>
      <c r="AB127">
        <v>2.4487977369165401E-2</v>
      </c>
      <c r="AC127">
        <v>1.0171145685997101E-2</v>
      </c>
      <c r="AD127">
        <v>1.0171145685997101E-2</v>
      </c>
      <c r="AE127">
        <v>0</v>
      </c>
      <c r="AF127">
        <v>1.0171145685997101E-2</v>
      </c>
      <c r="AG127">
        <v>1.0171145685997101E-2</v>
      </c>
    </row>
    <row r="128" spans="1:33" hidden="1" x14ac:dyDescent="0.3">
      <c r="A128" t="s">
        <v>148</v>
      </c>
      <c r="B128">
        <v>126</v>
      </c>
      <c r="C128" t="str">
        <f>LEFT(Table16[[#This Row],[Contingency id]])</f>
        <v>C</v>
      </c>
      <c r="D128" s="1">
        <v>3.3333333333333299</v>
      </c>
      <c r="E128" s="1">
        <v>1.3333333333333299</v>
      </c>
      <c r="F128">
        <v>60</v>
      </c>
      <c r="G128">
        <v>45</v>
      </c>
      <c r="H128" s="1">
        <v>7.2416666666666601E-3</v>
      </c>
      <c r="I128" s="2">
        <f>AVERAGE(Table16[[#This Row],[Estimated costs 1]:[Estimated costs 20]])</f>
        <v>6.9771666666666454E-3</v>
      </c>
      <c r="J128" s="2">
        <f>_xlfn.STDEV.P(Table16[[#This Row],[Estimated costs 1]:[Estimated costs 20]])</f>
        <v>3.6362738139474292E-3</v>
      </c>
      <c r="K128" s="2">
        <f>Table16[[#This Row],[Dev]]/Table16[[#This Row],[Mean]]*100</f>
        <v>52.116768706697179</v>
      </c>
      <c r="L128" s="2">
        <f>Table16[[#This Row],[Estimated costs 1]]-Table16[[#This Row],[Actual cost]]</f>
        <v>-2.6449999999999998E-3</v>
      </c>
      <c r="M128" s="2">
        <f>Table16[[#This Row],[Diff 1]]/Table16[[#This Row],[Actual cost]]*100</f>
        <v>-36.524741081703141</v>
      </c>
      <c r="N128">
        <v>4.5966666666666604E-3</v>
      </c>
      <c r="O128">
        <v>1.2531666666666601E-2</v>
      </c>
      <c r="P128">
        <v>1.2531666666666601E-2</v>
      </c>
      <c r="Q128">
        <v>4.5966666666666604E-3</v>
      </c>
      <c r="R128">
        <v>4.5966666666666604E-3</v>
      </c>
      <c r="S128">
        <v>1.2531666666666601E-2</v>
      </c>
      <c r="T128">
        <v>4.5966666666666604E-3</v>
      </c>
      <c r="U128">
        <v>4.5966666666666604E-3</v>
      </c>
      <c r="V128">
        <v>1.2531666666666601E-2</v>
      </c>
      <c r="W128">
        <v>1.2531666666666601E-2</v>
      </c>
      <c r="X128">
        <v>4.5966666666666604E-3</v>
      </c>
      <c r="Y128">
        <v>4.5966666666666604E-3</v>
      </c>
      <c r="Z128">
        <v>4.5966666666666604E-3</v>
      </c>
      <c r="AA128">
        <v>4.5966666666666604E-3</v>
      </c>
      <c r="AB128">
        <v>4.5966666666666604E-3</v>
      </c>
      <c r="AC128">
        <v>4.5966666666666604E-3</v>
      </c>
      <c r="AD128">
        <v>4.5966666666666604E-3</v>
      </c>
      <c r="AE128">
        <v>4.5966666666666604E-3</v>
      </c>
      <c r="AF128">
        <v>1.2531666666666601E-2</v>
      </c>
      <c r="AG128">
        <v>4.5966666666666604E-3</v>
      </c>
    </row>
    <row r="129" spans="1:33" hidden="1" x14ac:dyDescent="0.3">
      <c r="A129" t="s">
        <v>149</v>
      </c>
      <c r="B129">
        <v>127</v>
      </c>
      <c r="C129" t="str">
        <f>LEFT(Table16[[#This Row],[Contingency id]])</f>
        <v>C</v>
      </c>
      <c r="D129" s="1">
        <v>0.18903591682419599</v>
      </c>
      <c r="E129" s="1">
        <v>3.9185185185185101</v>
      </c>
      <c r="F129">
        <v>529</v>
      </c>
      <c r="G129">
        <v>135</v>
      </c>
      <c r="H129" s="1">
        <v>6.4234404536861996E-3</v>
      </c>
      <c r="I129" s="2">
        <f>AVERAGE(Table16[[#This Row],[Estimated costs 1]:[Estimated costs 20]])</f>
        <v>5.1387523629489599E-3</v>
      </c>
      <c r="J129" s="2">
        <f>_xlfn.STDEV.P(Table16[[#This Row],[Estimated costs 1]:[Estimated costs 20]])</f>
        <v>1.541625708884688E-2</v>
      </c>
      <c r="K129" s="2">
        <f>Table16[[#This Row],[Dev]]/Table16[[#This Row],[Mean]]*100</f>
        <v>300</v>
      </c>
      <c r="L129" s="2">
        <f>Table16[[#This Row],[Estimated costs 1]]-Table16[[#This Row],[Actual cost]]</f>
        <v>-6.4234404536861996E-3</v>
      </c>
      <c r="M129" s="2">
        <f>Table16[[#This Row],[Diff 1]]/Table16[[#This Row],[Actual cost]]*100</f>
        <v>-100</v>
      </c>
      <c r="N129">
        <v>0</v>
      </c>
      <c r="O129">
        <v>0</v>
      </c>
      <c r="P129">
        <v>5.1387523629489597E-2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5.1387523629489597E-2</v>
      </c>
      <c r="AG129">
        <v>0</v>
      </c>
    </row>
    <row r="130" spans="1:33" x14ac:dyDescent="0.3">
      <c r="A130" t="s">
        <v>150</v>
      </c>
      <c r="B130">
        <v>128</v>
      </c>
      <c r="C130" t="str">
        <f>LEFT(Table16[[#This Row],[Contingency id]])</f>
        <v>B</v>
      </c>
      <c r="D130" s="1">
        <v>0.59021922428330498</v>
      </c>
      <c r="E130" s="1">
        <v>7.6025641025641004</v>
      </c>
      <c r="F130">
        <v>1186</v>
      </c>
      <c r="G130">
        <v>156</v>
      </c>
      <c r="H130" s="1">
        <v>6.3080101180438396E-3</v>
      </c>
      <c r="I130" s="2">
        <f>AVERAGE(Table16[[#This Row],[Estimated costs 1]:[Estimated costs 20]])</f>
        <v>4.9253456998313433E-3</v>
      </c>
      <c r="J130" s="2">
        <f>_xlfn.STDEV.P(Table16[[#This Row],[Estimated costs 1]:[Estimated costs 20]])</f>
        <v>6.3342272793836321E-3</v>
      </c>
      <c r="K130" s="2">
        <f>Table16[[#This Row],[Dev]]/Table16[[#This Row],[Mean]]*100</f>
        <v>128.60472473232758</v>
      </c>
      <c r="L130" s="2">
        <f>Table16[[#This Row],[Estimated costs 1]]-Table16[[#This Row],[Actual cost]]</f>
        <v>6.3142495784147597E-3</v>
      </c>
      <c r="M130" s="2">
        <f>Table16[[#This Row],[Diff 1]]/Table16[[#This Row],[Actual cost]]*100</f>
        <v>100.09891329046971</v>
      </c>
      <c r="N130">
        <v>1.2622259696458599E-2</v>
      </c>
      <c r="O130">
        <v>0</v>
      </c>
      <c r="P130">
        <v>1.8465430016863401E-3</v>
      </c>
      <c r="Q130">
        <v>1.8465430016863401E-3</v>
      </c>
      <c r="R130">
        <v>0</v>
      </c>
      <c r="S130">
        <v>1.44620573355817E-2</v>
      </c>
      <c r="T130">
        <v>2.2516020236087599E-2</v>
      </c>
      <c r="U130">
        <v>1.2874536256323701E-2</v>
      </c>
      <c r="V130">
        <v>1.8465430016863401E-3</v>
      </c>
      <c r="W130">
        <v>7.8667790893760508E-3</v>
      </c>
      <c r="X130">
        <v>0</v>
      </c>
      <c r="Y130">
        <v>0</v>
      </c>
      <c r="Z130">
        <v>1.8465430016863401E-3</v>
      </c>
      <c r="AA130">
        <v>1.8465430016863401E-3</v>
      </c>
      <c r="AB130">
        <v>0</v>
      </c>
      <c r="AC130">
        <v>0</v>
      </c>
      <c r="AD130">
        <v>1.1553119730185401E-2</v>
      </c>
      <c r="AE130">
        <v>0</v>
      </c>
      <c r="AF130">
        <v>1.8465430016863401E-3</v>
      </c>
      <c r="AG130">
        <v>5.5328836424957803E-3</v>
      </c>
    </row>
    <row r="131" spans="1:33" hidden="1" x14ac:dyDescent="0.3">
      <c r="A131" t="s">
        <v>151</v>
      </c>
      <c r="B131">
        <v>129</v>
      </c>
      <c r="C131" t="str">
        <f>LEFT(Table16[[#This Row],[Contingency id]])</f>
        <v>A</v>
      </c>
      <c r="D131" s="1">
        <v>2.52100840336134</v>
      </c>
      <c r="E131" s="1">
        <v>1.58666666666666</v>
      </c>
      <c r="F131">
        <v>119</v>
      </c>
      <c r="G131">
        <v>75</v>
      </c>
      <c r="H131" s="1">
        <v>5.72605042016806E-3</v>
      </c>
      <c r="I131" s="2">
        <f>AVERAGE(Table16[[#This Row],[Estimated costs 1]:[Estimated costs 20]])</f>
        <v>5.0894957983193085E-3</v>
      </c>
      <c r="J131" s="2">
        <f>_xlfn.STDEV.P(Table16[[#This Row],[Estimated costs 1]:[Estimated costs 20]])</f>
        <v>4.7444944995149885E-3</v>
      </c>
      <c r="K131" s="2">
        <f>Table16[[#This Row],[Dev]]/Table16[[#This Row],[Mean]]*100</f>
        <v>93.221306933424543</v>
      </c>
      <c r="L131" s="2">
        <f>Table16[[#This Row],[Estimated costs 1]]-Table16[[#This Row],[Actual cost]]</f>
        <v>6.8512605042016402E-3</v>
      </c>
      <c r="M131" s="2">
        <f>Table16[[#This Row],[Diff 1]]/Table16[[#This Row],[Actual cost]]*100</f>
        <v>119.65071910771886</v>
      </c>
      <c r="N131">
        <v>1.25773109243697E-2</v>
      </c>
      <c r="O131">
        <v>1.07134453781512E-2</v>
      </c>
      <c r="P131">
        <v>1.07134453781512E-2</v>
      </c>
      <c r="Q131">
        <v>1.07134453781512E-2</v>
      </c>
      <c r="R131">
        <v>1.6310924369747899E-3</v>
      </c>
      <c r="S131">
        <v>1.6310924369747899E-3</v>
      </c>
      <c r="T131">
        <v>1.6310924369747899E-3</v>
      </c>
      <c r="U131">
        <v>1.6310924369747899E-3</v>
      </c>
      <c r="V131">
        <v>1.6310924369747899E-3</v>
      </c>
      <c r="W131">
        <v>1.6310924369747899E-3</v>
      </c>
      <c r="X131">
        <v>1.6310924369747899E-3</v>
      </c>
      <c r="Y131">
        <v>1.6310924369747899E-3</v>
      </c>
      <c r="Z131">
        <v>1.6310924369747899E-3</v>
      </c>
      <c r="AA131">
        <v>1.07134453781512E-2</v>
      </c>
      <c r="AB131">
        <v>1.25773109243697E-2</v>
      </c>
      <c r="AC131">
        <v>1.6310924369747899E-3</v>
      </c>
      <c r="AD131">
        <v>1.6310924369747899E-3</v>
      </c>
      <c r="AE131">
        <v>1.6310924369747899E-3</v>
      </c>
      <c r="AF131">
        <v>1.25773109243697E-2</v>
      </c>
      <c r="AG131">
        <v>1.6310924369747899E-3</v>
      </c>
    </row>
    <row r="132" spans="1:33" hidden="1" x14ac:dyDescent="0.3">
      <c r="A132" t="s">
        <v>152</v>
      </c>
      <c r="B132">
        <v>130</v>
      </c>
      <c r="C132" t="str">
        <f>LEFT(Table16[[#This Row],[Contingency id]])</f>
        <v>C</v>
      </c>
      <c r="D132" s="1">
        <v>0.75757575757575701</v>
      </c>
      <c r="E132" s="1">
        <v>1.73684210526315</v>
      </c>
      <c r="F132">
        <v>132</v>
      </c>
      <c r="G132">
        <v>76</v>
      </c>
      <c r="H132" s="1">
        <v>5.4204545454545399E-3</v>
      </c>
      <c r="I132" s="2">
        <f>AVERAGE(Table16[[#This Row],[Estimated costs 1]:[Estimated costs 20]])</f>
        <v>5.4204545454545373E-3</v>
      </c>
      <c r="J132" s="2">
        <f>_xlfn.STDEV.P(Table16[[#This Row],[Estimated costs 1]:[Estimated costs 20]])</f>
        <v>2.6020852139652106E-18</v>
      </c>
      <c r="K132" s="2">
        <f>Table16[[#This Row],[Dev]]/Table16[[#This Row],[Mean]]*100</f>
        <v>4.8004926379232467E-14</v>
      </c>
      <c r="L132" s="2">
        <f>Table16[[#This Row],[Estimated costs 1]]-Table16[[#This Row],[Actual cost]]</f>
        <v>0</v>
      </c>
      <c r="M132" s="2">
        <f>Table16[[#This Row],[Diff 1]]/Table16[[#This Row],[Actual cost]]*100</f>
        <v>0</v>
      </c>
      <c r="N132">
        <v>5.4204545454545399E-3</v>
      </c>
      <c r="O132">
        <v>5.4204545454545399E-3</v>
      </c>
      <c r="P132">
        <v>5.4204545454545399E-3</v>
      </c>
      <c r="Q132">
        <v>5.4204545454545399E-3</v>
      </c>
      <c r="R132">
        <v>5.4204545454545399E-3</v>
      </c>
      <c r="S132">
        <v>5.4204545454545399E-3</v>
      </c>
      <c r="T132">
        <v>5.4204545454545399E-3</v>
      </c>
      <c r="U132">
        <v>5.4204545454545399E-3</v>
      </c>
      <c r="V132">
        <v>5.4204545454545399E-3</v>
      </c>
      <c r="W132">
        <v>5.4204545454545399E-3</v>
      </c>
      <c r="X132">
        <v>5.4204545454545399E-3</v>
      </c>
      <c r="Y132">
        <v>5.4204545454545399E-3</v>
      </c>
      <c r="Z132">
        <v>5.4204545454545399E-3</v>
      </c>
      <c r="AA132">
        <v>5.4204545454545399E-3</v>
      </c>
      <c r="AB132">
        <v>5.4204545454545399E-3</v>
      </c>
      <c r="AC132">
        <v>5.4204545454545399E-3</v>
      </c>
      <c r="AD132">
        <v>5.4204545454545399E-3</v>
      </c>
      <c r="AE132">
        <v>5.4204545454545399E-3</v>
      </c>
      <c r="AF132">
        <v>5.4204545454545399E-3</v>
      </c>
      <c r="AG132">
        <v>5.4204545454545399E-3</v>
      </c>
    </row>
    <row r="133" spans="1:33" hidden="1" x14ac:dyDescent="0.3">
      <c r="A133" t="s">
        <v>153</v>
      </c>
      <c r="B133">
        <v>131</v>
      </c>
      <c r="C133" t="str">
        <f>LEFT(Table16[[#This Row],[Contingency id]])</f>
        <v>C</v>
      </c>
      <c r="D133" s="1">
        <v>2.29885057471264</v>
      </c>
      <c r="E133" s="1">
        <v>1.5</v>
      </c>
      <c r="F133">
        <v>87</v>
      </c>
      <c r="G133">
        <v>58</v>
      </c>
      <c r="H133" s="1">
        <v>5.3586206896551703E-3</v>
      </c>
      <c r="I133" s="2">
        <f>AVERAGE(Table16[[#This Row],[Estimated costs 1]:[Estimated costs 20]])</f>
        <v>5.0526436781609136E-3</v>
      </c>
      <c r="J133" s="2">
        <f>_xlfn.STDEV.P(Table16[[#This Row],[Estimated costs 1]:[Estimated costs 20]])</f>
        <v>1.4989751023652465E-3</v>
      </c>
      <c r="K133" s="2">
        <f>Table16[[#This Row],[Dev]]/Table16[[#This Row],[Mean]]*100</f>
        <v>29.667144525632789</v>
      </c>
      <c r="L133" s="2">
        <f>Table16[[#This Row],[Estimated costs 1]]-Table16[[#This Row],[Actual cost]]</f>
        <v>1.5298850574712594E-3</v>
      </c>
      <c r="M133" s="2">
        <f>Table16[[#This Row],[Diff 1]]/Table16[[#This Row],[Actual cost]]*100</f>
        <v>28.549978549978466</v>
      </c>
      <c r="N133">
        <v>6.8885057471264298E-3</v>
      </c>
      <c r="O133">
        <v>6.8885057471264298E-3</v>
      </c>
      <c r="P133">
        <v>6.8885057471264298E-3</v>
      </c>
      <c r="Q133">
        <v>3.8287356321839001E-3</v>
      </c>
      <c r="R133">
        <v>3.8287356321839001E-3</v>
      </c>
      <c r="S133">
        <v>3.8287356321839001E-3</v>
      </c>
      <c r="T133">
        <v>6.8885057471264298E-3</v>
      </c>
      <c r="U133">
        <v>6.8885057471264298E-3</v>
      </c>
      <c r="V133">
        <v>3.8287356321839001E-3</v>
      </c>
      <c r="W133">
        <v>3.8287356321839001E-3</v>
      </c>
      <c r="X133">
        <v>3.8287356321839001E-3</v>
      </c>
      <c r="Y133">
        <v>3.8287356321839001E-3</v>
      </c>
      <c r="Z133">
        <v>6.8885057471264298E-3</v>
      </c>
      <c r="AA133">
        <v>3.8287356321839001E-3</v>
      </c>
      <c r="AB133">
        <v>3.8287356321839001E-3</v>
      </c>
      <c r="AC133">
        <v>3.8287356321839001E-3</v>
      </c>
      <c r="AD133">
        <v>6.8885057471264298E-3</v>
      </c>
      <c r="AE133">
        <v>6.8885057471264298E-3</v>
      </c>
      <c r="AF133">
        <v>3.8287356321839001E-3</v>
      </c>
      <c r="AG133">
        <v>3.8287356321839001E-3</v>
      </c>
    </row>
    <row r="134" spans="1:33" x14ac:dyDescent="0.3">
      <c r="A134" t="s">
        <v>154</v>
      </c>
      <c r="B134">
        <v>132</v>
      </c>
      <c r="C134" t="str">
        <f>LEFT(Table16[[#This Row],[Contingency id]])</f>
        <v>B</v>
      </c>
      <c r="D134" s="1">
        <v>0.138121546961325</v>
      </c>
      <c r="E134" s="1">
        <v>9.3419354838709605</v>
      </c>
      <c r="F134">
        <v>1448</v>
      </c>
      <c r="G134">
        <v>155</v>
      </c>
      <c r="H134" s="1">
        <v>5.1691988950276196E-3</v>
      </c>
      <c r="I134" s="2">
        <f>AVERAGE(Table16[[#This Row],[Estimated costs 1]:[Estimated costs 20]])</f>
        <v>2.5845994475138098E-3</v>
      </c>
      <c r="J134" s="2">
        <f>_xlfn.STDEV.P(Table16[[#This Row],[Estimated costs 1]:[Estimated costs 20]])</f>
        <v>7.754302788094955E-3</v>
      </c>
      <c r="K134" s="2">
        <f>Table16[[#This Row],[Dev]]/Table16[[#This Row],[Mean]]*100</f>
        <v>300.01951735902486</v>
      </c>
      <c r="L134" s="2">
        <f>Table16[[#This Row],[Estimated costs 1]]-Table16[[#This Row],[Actual cost]]</f>
        <v>-5.1691988950276196E-3</v>
      </c>
      <c r="M134" s="2">
        <f>Table16[[#This Row],[Diff 1]]/Table16[[#This Row],[Actual cost]]*100</f>
        <v>-100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2.5566298342541399E-2</v>
      </c>
      <c r="T134">
        <v>0</v>
      </c>
      <c r="U134">
        <v>2.61256906077348E-2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</row>
    <row r="135" spans="1:33" hidden="1" x14ac:dyDescent="0.3">
      <c r="A135" t="s">
        <v>155</v>
      </c>
      <c r="B135">
        <v>133</v>
      </c>
      <c r="C135" t="str">
        <f>LEFT(Table16[[#This Row],[Contingency id]])</f>
        <v>C</v>
      </c>
      <c r="D135" s="1">
        <v>2.9411764705882302</v>
      </c>
      <c r="E135" s="1">
        <v>1.25925925925925</v>
      </c>
      <c r="F135">
        <v>34</v>
      </c>
      <c r="G135">
        <v>27</v>
      </c>
      <c r="H135" s="1">
        <v>5.0470588235294097E-3</v>
      </c>
      <c r="I135" s="2">
        <f>AVERAGE(Table16[[#This Row],[Estimated costs 1]:[Estimated costs 20]])</f>
        <v>5.0470588235294088E-3</v>
      </c>
      <c r="J135" s="2">
        <f>_xlfn.STDEV.P(Table16[[#This Row],[Estimated costs 1]:[Estimated costs 20]])</f>
        <v>8.6736173798840355E-19</v>
      </c>
      <c r="K135" s="2">
        <f>Table16[[#This Row],[Dev]]/Table16[[#This Row],[Mean]]*100</f>
        <v>1.7185488981122223E-14</v>
      </c>
      <c r="L135" s="2">
        <f>Table16[[#This Row],[Estimated costs 1]]-Table16[[#This Row],[Actual cost]]</f>
        <v>0</v>
      </c>
      <c r="M135" s="2">
        <f>Table16[[#This Row],[Diff 1]]/Table16[[#This Row],[Actual cost]]*100</f>
        <v>0</v>
      </c>
      <c r="N135">
        <v>5.0470588235294097E-3</v>
      </c>
      <c r="O135">
        <v>5.0470588235294097E-3</v>
      </c>
      <c r="P135">
        <v>5.0470588235294097E-3</v>
      </c>
      <c r="Q135">
        <v>5.0470588235294097E-3</v>
      </c>
      <c r="R135">
        <v>5.0470588235294097E-3</v>
      </c>
      <c r="S135">
        <v>5.0470588235294097E-3</v>
      </c>
      <c r="T135">
        <v>5.0470588235294097E-3</v>
      </c>
      <c r="U135">
        <v>5.0470588235294097E-3</v>
      </c>
      <c r="V135">
        <v>5.0470588235294097E-3</v>
      </c>
      <c r="W135">
        <v>5.0470588235294097E-3</v>
      </c>
      <c r="X135">
        <v>5.0470588235294097E-3</v>
      </c>
      <c r="Y135">
        <v>5.0470588235294097E-3</v>
      </c>
      <c r="Z135">
        <v>5.0470588235294097E-3</v>
      </c>
      <c r="AA135">
        <v>5.0470588235294097E-3</v>
      </c>
      <c r="AB135">
        <v>5.0470588235294097E-3</v>
      </c>
      <c r="AC135">
        <v>5.0470588235294097E-3</v>
      </c>
      <c r="AD135">
        <v>5.0470588235294097E-3</v>
      </c>
      <c r="AE135">
        <v>5.0470588235294097E-3</v>
      </c>
      <c r="AF135">
        <v>5.0470588235294097E-3</v>
      </c>
      <c r="AG135">
        <v>5.0470588235294097E-3</v>
      </c>
    </row>
    <row r="136" spans="1:33" x14ac:dyDescent="0.3">
      <c r="A136" t="s">
        <v>156</v>
      </c>
      <c r="B136">
        <v>134</v>
      </c>
      <c r="C136" t="str">
        <f>LEFT(Table16[[#This Row],[Contingency id]])</f>
        <v>B</v>
      </c>
      <c r="D136" s="1">
        <v>2.19780219780219</v>
      </c>
      <c r="E136" s="1">
        <v>1.68518518518518</v>
      </c>
      <c r="F136">
        <v>91</v>
      </c>
      <c r="G136">
        <v>54</v>
      </c>
      <c r="H136" s="1">
        <v>5.0362637362637297E-3</v>
      </c>
      <c r="I136" s="2">
        <f>AVERAGE(Table16[[#This Row],[Estimated costs 1]:[Estimated costs 20]])</f>
        <v>3.6824175824175798E-3</v>
      </c>
      <c r="J136" s="2">
        <f>_xlfn.STDEV.P(Table16[[#This Row],[Estimated costs 1]:[Estimated costs 20]])</f>
        <v>4.061538461538461E-3</v>
      </c>
      <c r="K136" s="2">
        <f>Table16[[#This Row],[Dev]]/Table16[[#This Row],[Mean]]*100</f>
        <v>110.2954341987467</v>
      </c>
      <c r="L136" s="2">
        <f>Table16[[#This Row],[Estimated costs 1]]-Table16[[#This Row],[Actual cost]]</f>
        <v>-3.38461538461538E-3</v>
      </c>
      <c r="M136" s="2">
        <f>Table16[[#This Row],[Diff 1]]/Table16[[#This Row],[Actual cost]]*100</f>
        <v>-67.20488762819113</v>
      </c>
      <c r="N136">
        <v>1.6516483516483499E-3</v>
      </c>
      <c r="O136">
        <v>1.18054945054945E-2</v>
      </c>
      <c r="P136">
        <v>1.6516483516483499E-3</v>
      </c>
      <c r="Q136">
        <v>1.6516483516483499E-3</v>
      </c>
      <c r="R136">
        <v>1.6516483516483499E-3</v>
      </c>
      <c r="S136">
        <v>1.6516483516483499E-3</v>
      </c>
      <c r="T136">
        <v>1.6516483516483499E-3</v>
      </c>
      <c r="U136">
        <v>1.6516483516483499E-3</v>
      </c>
      <c r="V136">
        <v>1.6516483516483499E-3</v>
      </c>
      <c r="W136">
        <v>1.6516483516483499E-3</v>
      </c>
      <c r="X136">
        <v>1.6516483516483499E-3</v>
      </c>
      <c r="Y136">
        <v>1.18054945054945E-2</v>
      </c>
      <c r="Z136">
        <v>1.6516483516483499E-3</v>
      </c>
      <c r="AA136">
        <v>1.6516483516483499E-3</v>
      </c>
      <c r="AB136">
        <v>1.18054945054945E-2</v>
      </c>
      <c r="AC136">
        <v>1.6516483516483499E-3</v>
      </c>
      <c r="AD136">
        <v>1.6516483516483499E-3</v>
      </c>
      <c r="AE136">
        <v>1.6516483516483499E-3</v>
      </c>
      <c r="AF136">
        <v>1.6516483516483499E-3</v>
      </c>
      <c r="AG136">
        <v>1.18054945054945E-2</v>
      </c>
    </row>
    <row r="137" spans="1:33" x14ac:dyDescent="0.3">
      <c r="A137" t="s">
        <v>157</v>
      </c>
      <c r="B137">
        <v>135</v>
      </c>
      <c r="C137" t="str">
        <f>LEFT(Table16[[#This Row],[Contingency id]])</f>
        <v>B</v>
      </c>
      <c r="D137" s="1">
        <v>1.5037593984962401</v>
      </c>
      <c r="E137" s="1">
        <v>1.7051282051282</v>
      </c>
      <c r="F137">
        <v>133</v>
      </c>
      <c r="G137">
        <v>78</v>
      </c>
      <c r="H137" s="1">
        <v>4.9278195488721803E-3</v>
      </c>
      <c r="I137" s="2">
        <f>AVERAGE(Table16[[#This Row],[Estimated costs 1]:[Estimated costs 20]])</f>
        <v>4.4822932330826955E-3</v>
      </c>
      <c r="J137" s="2">
        <f>_xlfn.STDEV.P(Table16[[#This Row],[Estimated costs 1]:[Estimated costs 20]])</f>
        <v>5.454590191438566E-3</v>
      </c>
      <c r="K137" s="2">
        <f>Table16[[#This Row],[Dev]]/Table16[[#This Row],[Mean]]*100</f>
        <v>121.69195337733791</v>
      </c>
      <c r="L137" s="2">
        <f>Table16[[#This Row],[Estimated costs 1]]-Table16[[#This Row],[Actual cost]]</f>
        <v>5.2428571428571203E-3</v>
      </c>
      <c r="M137" s="2">
        <f>Table16[[#This Row],[Diff 1]]/Table16[[#This Row],[Actual cost]]*100</f>
        <v>106.39304241684422</v>
      </c>
      <c r="N137">
        <v>1.0170676691729301E-2</v>
      </c>
      <c r="O137">
        <v>1.0170676691729301E-2</v>
      </c>
      <c r="P137">
        <v>1.0170676691729301E-2</v>
      </c>
      <c r="Q137">
        <v>0</v>
      </c>
      <c r="R137">
        <v>0</v>
      </c>
      <c r="S137">
        <v>0</v>
      </c>
      <c r="T137">
        <v>1.4783458646616499E-2</v>
      </c>
      <c r="U137">
        <v>0</v>
      </c>
      <c r="V137">
        <v>0</v>
      </c>
      <c r="W137">
        <v>0</v>
      </c>
      <c r="X137">
        <v>0</v>
      </c>
      <c r="Y137">
        <v>1.4783458646616499E-2</v>
      </c>
      <c r="Z137">
        <v>0</v>
      </c>
      <c r="AA137">
        <v>1.0170676691729301E-2</v>
      </c>
      <c r="AB137">
        <v>1.0170676691729301E-2</v>
      </c>
      <c r="AC137">
        <v>0</v>
      </c>
      <c r="AD137">
        <v>4.6127819548872099E-3</v>
      </c>
      <c r="AE137">
        <v>0</v>
      </c>
      <c r="AF137">
        <v>4.6127819548872099E-3</v>
      </c>
      <c r="AG137">
        <v>0</v>
      </c>
    </row>
    <row r="138" spans="1:33" hidden="1" x14ac:dyDescent="0.3">
      <c r="A138" t="s">
        <v>158</v>
      </c>
      <c r="B138">
        <v>136</v>
      </c>
      <c r="C138" t="str">
        <f>LEFT(Table16[[#This Row],[Contingency id]])</f>
        <v>A</v>
      </c>
      <c r="D138" s="1">
        <v>4.2857142857142803</v>
      </c>
      <c r="E138" s="1">
        <v>1.4</v>
      </c>
      <c r="F138">
        <v>70</v>
      </c>
      <c r="G138">
        <v>50</v>
      </c>
      <c r="H138" s="1">
        <v>4.7452857142857097E-3</v>
      </c>
      <c r="I138" s="2">
        <f>AVERAGE(Table16[[#This Row],[Estimated costs 1]:[Estimated costs 20]])</f>
        <v>4.8165999999999955E-3</v>
      </c>
      <c r="J138" s="2">
        <f>_xlfn.STDEV.P(Table16[[#This Row],[Estimated costs 1]:[Estimated costs 20]])</f>
        <v>2.4714675214106601E-3</v>
      </c>
      <c r="K138" s="2">
        <f>Table16[[#This Row],[Dev]]/Table16[[#This Row],[Mean]]*100</f>
        <v>51.311454582291702</v>
      </c>
      <c r="L138" s="2">
        <f>Table16[[#This Row],[Estimated costs 1]]-Table16[[#This Row],[Actual cost]]</f>
        <v>1.0105714285714301E-3</v>
      </c>
      <c r="M138" s="2">
        <f>Table16[[#This Row],[Diff 1]]/Table16[[#This Row],[Actual cost]]*100</f>
        <v>21.296324171358091</v>
      </c>
      <c r="N138">
        <v>5.7558571428571398E-3</v>
      </c>
      <c r="O138">
        <v>1.5057142857142799E-3</v>
      </c>
      <c r="P138">
        <v>6.9742857142857098E-3</v>
      </c>
      <c r="Q138">
        <v>6.9742857142857098E-3</v>
      </c>
      <c r="R138">
        <v>1.5057142857142799E-3</v>
      </c>
      <c r="S138">
        <v>6.9742857142857098E-3</v>
      </c>
      <c r="T138">
        <v>1.5057142857142799E-3</v>
      </c>
      <c r="U138">
        <v>6.9742857142857098E-3</v>
      </c>
      <c r="V138">
        <v>6.9742857142857098E-3</v>
      </c>
      <c r="W138">
        <v>1.5057142857142799E-3</v>
      </c>
      <c r="X138">
        <v>1.5057142857142799E-3</v>
      </c>
      <c r="Y138">
        <v>5.7558571428571398E-3</v>
      </c>
      <c r="Z138">
        <v>6.9742857142857098E-3</v>
      </c>
      <c r="AA138">
        <v>6.9742857142857098E-3</v>
      </c>
      <c r="AB138">
        <v>5.7558571428571398E-3</v>
      </c>
      <c r="AC138">
        <v>1.5057142857142799E-3</v>
      </c>
      <c r="AD138">
        <v>5.7558571428571398E-3</v>
      </c>
      <c r="AE138">
        <v>6.9742857142857098E-3</v>
      </c>
      <c r="AF138">
        <v>1.5057142857142799E-3</v>
      </c>
      <c r="AG138">
        <v>6.9742857142857098E-3</v>
      </c>
    </row>
    <row r="139" spans="1:33" x14ac:dyDescent="0.3">
      <c r="A139" t="s">
        <v>159</v>
      </c>
      <c r="B139">
        <v>137</v>
      </c>
      <c r="C139" t="str">
        <f>LEFT(Table16[[#This Row],[Contingency id]])</f>
        <v>B</v>
      </c>
      <c r="D139" s="1">
        <v>1.5037593984962401</v>
      </c>
      <c r="E139" s="1">
        <v>1.75</v>
      </c>
      <c r="F139">
        <v>133</v>
      </c>
      <c r="G139">
        <v>76</v>
      </c>
      <c r="H139" s="1">
        <v>4.7000000000000002E-3</v>
      </c>
      <c r="I139" s="2">
        <f>AVERAGE(Table16[[#This Row],[Estimated costs 1]:[Estimated costs 20]])</f>
        <v>4.6999999999999958E-3</v>
      </c>
      <c r="J139" s="2">
        <f>_xlfn.STDEV.P(Table16[[#This Row],[Estimated costs 1]:[Estimated costs 20]])</f>
        <v>1.4345864661654151E-3</v>
      </c>
      <c r="K139" s="2">
        <f>Table16[[#This Row],[Dev]]/Table16[[#This Row],[Mean]]*100</f>
        <v>30.523116301391838</v>
      </c>
      <c r="L139" s="2">
        <f>Table16[[#This Row],[Estimated costs 1]]-Table16[[#This Row],[Actual cost]]</f>
        <v>1.4345864661654099E-3</v>
      </c>
      <c r="M139" s="2">
        <f>Table16[[#This Row],[Diff 1]]/Table16[[#This Row],[Actual cost]]*100</f>
        <v>30.523116301391699</v>
      </c>
      <c r="N139">
        <v>6.1345864661654101E-3</v>
      </c>
      <c r="O139">
        <v>3.2654135338345798E-3</v>
      </c>
      <c r="P139">
        <v>6.1345864661654101E-3</v>
      </c>
      <c r="Q139">
        <v>3.2654135338345798E-3</v>
      </c>
      <c r="R139">
        <v>3.2654135338345798E-3</v>
      </c>
      <c r="S139">
        <v>3.2654135338345798E-3</v>
      </c>
      <c r="T139">
        <v>6.1345864661654101E-3</v>
      </c>
      <c r="U139">
        <v>3.2654135338345798E-3</v>
      </c>
      <c r="V139">
        <v>3.2654135338345798E-3</v>
      </c>
      <c r="W139">
        <v>6.1345864661654101E-3</v>
      </c>
      <c r="X139">
        <v>3.2654135338345798E-3</v>
      </c>
      <c r="Y139">
        <v>6.1345864661654101E-3</v>
      </c>
      <c r="Z139">
        <v>3.2654135338345798E-3</v>
      </c>
      <c r="AA139">
        <v>6.1345864661654101E-3</v>
      </c>
      <c r="AB139">
        <v>6.1345864661654101E-3</v>
      </c>
      <c r="AC139">
        <v>3.2654135338345798E-3</v>
      </c>
      <c r="AD139">
        <v>3.2654135338345798E-3</v>
      </c>
      <c r="AE139">
        <v>6.1345864661654101E-3</v>
      </c>
      <c r="AF139">
        <v>6.1345864661654101E-3</v>
      </c>
      <c r="AG139">
        <v>6.1345864661654101E-3</v>
      </c>
    </row>
    <row r="140" spans="1:33" x14ac:dyDescent="0.3">
      <c r="A140" t="s">
        <v>160</v>
      </c>
      <c r="B140">
        <v>138</v>
      </c>
      <c r="C140" t="str">
        <f>LEFT(Table16[[#This Row],[Contingency id]])</f>
        <v>B</v>
      </c>
      <c r="D140" s="1">
        <v>1.5037593984962401</v>
      </c>
      <c r="E140" s="1">
        <v>1.6625000000000001</v>
      </c>
      <c r="F140">
        <v>133</v>
      </c>
      <c r="G140">
        <v>80</v>
      </c>
      <c r="H140" s="1">
        <v>4.6330827067669099E-3</v>
      </c>
      <c r="I140" s="2">
        <f>AVERAGE(Table16[[#This Row],[Estimated costs 1]:[Estimated costs 20]])</f>
        <v>4.824285714285708E-3</v>
      </c>
      <c r="J140" s="2">
        <f>_xlfn.STDEV.P(Table16[[#This Row],[Estimated costs 1]:[Estimated costs 20]])</f>
        <v>1.9024459041820556E-3</v>
      </c>
      <c r="K140" s="2">
        <f>Table16[[#This Row],[Dev]]/Table16[[#This Row],[Mean]]*100</f>
        <v>39.434768520208493</v>
      </c>
      <c r="L140" s="2">
        <f>Table16[[#This Row],[Estimated costs 1]]-Table16[[#This Row],[Actual cost]]</f>
        <v>1.9120300751879699E-3</v>
      </c>
      <c r="M140" s="2">
        <f>Table16[[#This Row],[Diff 1]]/Table16[[#This Row],[Actual cost]]*100</f>
        <v>41.269068484258419</v>
      </c>
      <c r="N140">
        <v>6.5451127819548798E-3</v>
      </c>
      <c r="O140">
        <v>2.72105263157894E-3</v>
      </c>
      <c r="P140">
        <v>2.72105263157894E-3</v>
      </c>
      <c r="Q140">
        <v>2.72105263157894E-3</v>
      </c>
      <c r="R140">
        <v>2.72105263157894E-3</v>
      </c>
      <c r="S140">
        <v>6.5451127819548798E-3</v>
      </c>
      <c r="T140">
        <v>2.72105263157894E-3</v>
      </c>
      <c r="U140">
        <v>6.5451127819548798E-3</v>
      </c>
      <c r="V140">
        <v>6.5451127819548798E-3</v>
      </c>
      <c r="W140">
        <v>2.72105263157894E-3</v>
      </c>
      <c r="X140">
        <v>2.72105263157894E-3</v>
      </c>
      <c r="Y140">
        <v>6.5451127819548798E-3</v>
      </c>
      <c r="Z140">
        <v>6.5451127819548798E-3</v>
      </c>
      <c r="AA140">
        <v>6.5451127819548798E-3</v>
      </c>
      <c r="AB140">
        <v>6.5451127819548798E-3</v>
      </c>
      <c r="AC140">
        <v>6.5451127819548798E-3</v>
      </c>
      <c r="AD140">
        <v>6.5451127819548798E-3</v>
      </c>
      <c r="AE140">
        <v>2.72105263157894E-3</v>
      </c>
      <c r="AF140">
        <v>2.72105263157894E-3</v>
      </c>
      <c r="AG140">
        <v>6.5451127819548798E-3</v>
      </c>
    </row>
    <row r="141" spans="1:33" hidden="1" x14ac:dyDescent="0.3">
      <c r="A141" t="s">
        <v>161</v>
      </c>
      <c r="B141">
        <v>139</v>
      </c>
      <c r="C141" t="str">
        <f>LEFT(Table16[[#This Row],[Contingency id]])</f>
        <v>A</v>
      </c>
      <c r="D141" s="1">
        <v>3.27868852459016</v>
      </c>
      <c r="E141" s="1">
        <v>1.22</v>
      </c>
      <c r="F141">
        <v>61</v>
      </c>
      <c r="G141">
        <v>50</v>
      </c>
      <c r="H141" s="1">
        <v>3.9114754098360602E-3</v>
      </c>
      <c r="I141" s="2">
        <f>AVERAGE(Table16[[#This Row],[Estimated costs 1]:[Estimated costs 20]])</f>
        <v>3.9114754098360602E-3</v>
      </c>
      <c r="J141" s="2">
        <f>_xlfn.STDEV.P(Table16[[#This Row],[Estimated costs 1]:[Estimated costs 20]])</f>
        <v>0</v>
      </c>
      <c r="K141" s="2">
        <f>Table16[[#This Row],[Dev]]/Table16[[#This Row],[Mean]]*100</f>
        <v>0</v>
      </c>
      <c r="L141" s="2">
        <f>Table16[[#This Row],[Estimated costs 1]]-Table16[[#This Row],[Actual cost]]</f>
        <v>0</v>
      </c>
      <c r="M141" s="2">
        <f>Table16[[#This Row],[Diff 1]]/Table16[[#This Row],[Actual cost]]*100</f>
        <v>0</v>
      </c>
      <c r="N141">
        <v>3.9114754098360602E-3</v>
      </c>
      <c r="O141">
        <v>3.9114754098360602E-3</v>
      </c>
      <c r="P141">
        <v>3.9114754098360602E-3</v>
      </c>
      <c r="Q141">
        <v>3.9114754098360602E-3</v>
      </c>
      <c r="R141">
        <v>3.9114754098360602E-3</v>
      </c>
      <c r="S141">
        <v>3.9114754098360602E-3</v>
      </c>
      <c r="T141">
        <v>3.9114754098360602E-3</v>
      </c>
      <c r="U141">
        <v>3.9114754098360602E-3</v>
      </c>
      <c r="V141">
        <v>3.9114754098360602E-3</v>
      </c>
      <c r="W141">
        <v>3.9114754098360602E-3</v>
      </c>
      <c r="X141">
        <v>3.9114754098360602E-3</v>
      </c>
      <c r="Y141">
        <v>3.9114754098360602E-3</v>
      </c>
      <c r="Z141">
        <v>3.9114754098360602E-3</v>
      </c>
      <c r="AA141">
        <v>3.9114754098360602E-3</v>
      </c>
      <c r="AB141">
        <v>3.9114754098360602E-3</v>
      </c>
      <c r="AC141">
        <v>3.9114754098360602E-3</v>
      </c>
      <c r="AD141">
        <v>3.9114754098360602E-3</v>
      </c>
      <c r="AE141">
        <v>3.9114754098360602E-3</v>
      </c>
      <c r="AF141">
        <v>3.9114754098360602E-3</v>
      </c>
      <c r="AG141">
        <v>3.9114754098360602E-3</v>
      </c>
    </row>
    <row r="142" spans="1:33" hidden="1" x14ac:dyDescent="0.3">
      <c r="A142" t="s">
        <v>162</v>
      </c>
      <c r="B142">
        <v>140</v>
      </c>
      <c r="C142" t="str">
        <f>LEFT(Table16[[#This Row],[Contingency id]])</f>
        <v>A</v>
      </c>
      <c r="D142" s="1">
        <v>1.5267175572519001</v>
      </c>
      <c r="E142" s="1">
        <v>1.7466666666666599</v>
      </c>
      <c r="F142">
        <v>131</v>
      </c>
      <c r="G142">
        <v>75</v>
      </c>
      <c r="H142" s="1">
        <v>3.5931297709923598E-3</v>
      </c>
      <c r="I142" s="2">
        <f>AVERAGE(Table16[[#This Row],[Estimated costs 1]:[Estimated costs 20]])</f>
        <v>3.5931297709923594E-3</v>
      </c>
      <c r="J142" s="2">
        <f>_xlfn.STDEV.P(Table16[[#This Row],[Estimated costs 1]:[Estimated costs 20]])</f>
        <v>4.3368086899420177E-19</v>
      </c>
      <c r="K142" s="2">
        <f>Table16[[#This Row],[Dev]]/Table16[[#This Row],[Mean]]*100</f>
        <v>1.2069724631026246E-14</v>
      </c>
      <c r="L142" s="2">
        <f>Table16[[#This Row],[Estimated costs 1]]-Table16[[#This Row],[Actual cost]]</f>
        <v>0</v>
      </c>
      <c r="M142" s="2">
        <f>Table16[[#This Row],[Diff 1]]/Table16[[#This Row],[Actual cost]]*100</f>
        <v>0</v>
      </c>
      <c r="N142">
        <v>3.5931297709923598E-3</v>
      </c>
      <c r="O142">
        <v>3.5931297709923598E-3</v>
      </c>
      <c r="P142">
        <v>3.5931297709923598E-3</v>
      </c>
      <c r="Q142">
        <v>3.5931297709923598E-3</v>
      </c>
      <c r="R142">
        <v>3.5931297709923598E-3</v>
      </c>
      <c r="S142">
        <v>3.5931297709923598E-3</v>
      </c>
      <c r="T142">
        <v>3.5931297709923598E-3</v>
      </c>
      <c r="U142">
        <v>3.5931297709923598E-3</v>
      </c>
      <c r="V142">
        <v>3.5931297709923598E-3</v>
      </c>
      <c r="W142">
        <v>3.5931297709923598E-3</v>
      </c>
      <c r="X142">
        <v>3.5931297709923598E-3</v>
      </c>
      <c r="Y142">
        <v>3.5931297709923598E-3</v>
      </c>
      <c r="Z142">
        <v>3.5931297709923598E-3</v>
      </c>
      <c r="AA142">
        <v>3.5931297709923598E-3</v>
      </c>
      <c r="AB142">
        <v>3.5931297709923598E-3</v>
      </c>
      <c r="AC142">
        <v>3.5931297709923598E-3</v>
      </c>
      <c r="AD142">
        <v>3.5931297709923598E-3</v>
      </c>
      <c r="AE142">
        <v>3.5931297709923598E-3</v>
      </c>
      <c r="AF142">
        <v>3.5931297709923598E-3</v>
      </c>
      <c r="AG142">
        <v>3.5931297709923598E-3</v>
      </c>
    </row>
    <row r="143" spans="1:33" x14ac:dyDescent="0.3">
      <c r="A143" t="s">
        <v>163</v>
      </c>
      <c r="B143">
        <v>141</v>
      </c>
      <c r="C143" t="str">
        <f>LEFT(Table16[[#This Row],[Contingency id]])</f>
        <v>B</v>
      </c>
      <c r="D143" s="1">
        <v>0.1085776330076</v>
      </c>
      <c r="E143" s="1">
        <v>6.0592105263157796</v>
      </c>
      <c r="F143">
        <v>921</v>
      </c>
      <c r="G143">
        <v>152</v>
      </c>
      <c r="H143" s="1">
        <v>2.8306188925081399E-3</v>
      </c>
      <c r="I143" s="2">
        <f>AVERAGE(Table16[[#This Row],[Estimated costs 1]:[Estimated costs 20]])</f>
        <v>1.4153094462540699E-3</v>
      </c>
      <c r="J143" s="2">
        <f>_xlfn.STDEV.P(Table16[[#This Row],[Estimated costs 1]:[Estimated costs 20]])</f>
        <v>4.2459283387622096E-3</v>
      </c>
      <c r="K143" s="2">
        <f>Table16[[#This Row],[Dev]]/Table16[[#This Row],[Mean]]*100</f>
        <v>300</v>
      </c>
      <c r="L143" s="2">
        <f>Table16[[#This Row],[Estimated costs 1]]-Table16[[#This Row],[Actual cost]]</f>
        <v>-2.8306188925081399E-3</v>
      </c>
      <c r="M143" s="2">
        <f>Table16[[#This Row],[Diff 1]]/Table16[[#This Row],[Actual cost]]*100</f>
        <v>-100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1.41530944625407E-2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1.41530944625407E-2</v>
      </c>
      <c r="AG143">
        <v>0</v>
      </c>
    </row>
    <row r="144" spans="1:33" hidden="1" x14ac:dyDescent="0.3">
      <c r="A144" t="s">
        <v>164</v>
      </c>
      <c r="B144">
        <v>142</v>
      </c>
      <c r="C144" t="str">
        <f>LEFT(Table16[[#This Row],[Contingency id]])</f>
        <v>A</v>
      </c>
      <c r="D144" s="1">
        <v>3.44827586206896</v>
      </c>
      <c r="E144" s="1">
        <v>1.5263157894736801</v>
      </c>
      <c r="F144">
        <v>58</v>
      </c>
      <c r="G144">
        <v>38</v>
      </c>
      <c r="H144" s="1">
        <v>2.68931034482758E-3</v>
      </c>
      <c r="I144" s="2">
        <f>AVERAGE(Table16[[#This Row],[Estimated costs 1]:[Estimated costs 20]])</f>
        <v>2.9298620689655118E-3</v>
      </c>
      <c r="J144" s="2">
        <f>_xlfn.STDEV.P(Table16[[#This Row],[Estimated costs 1]:[Estimated costs 20]])</f>
        <v>5.511732422071047E-4</v>
      </c>
      <c r="K144" s="2">
        <f>Table16[[#This Row],[Dev]]/Table16[[#This Row],[Mean]]*100</f>
        <v>18.812259049509294</v>
      </c>
      <c r="L144" s="2">
        <f>Table16[[#This Row],[Estimated costs 1]]-Table16[[#This Row],[Actual cost]]</f>
        <v>6.0137931034483011E-4</v>
      </c>
      <c r="M144" s="2">
        <f>Table16[[#This Row],[Diff 1]]/Table16[[#This Row],[Actual cost]]*100</f>
        <v>22.361841261700363</v>
      </c>
      <c r="N144">
        <v>3.2906896551724101E-3</v>
      </c>
      <c r="O144">
        <v>3.2906896551724101E-3</v>
      </c>
      <c r="P144">
        <v>3.2906896551724101E-3</v>
      </c>
      <c r="Q144">
        <v>2.0879310344827499E-3</v>
      </c>
      <c r="R144">
        <v>3.2906896551724101E-3</v>
      </c>
      <c r="S144">
        <v>3.2906896551724101E-3</v>
      </c>
      <c r="T144">
        <v>3.2906896551724101E-3</v>
      </c>
      <c r="U144">
        <v>3.2906896551724101E-3</v>
      </c>
      <c r="V144">
        <v>2.0879310344827499E-3</v>
      </c>
      <c r="W144">
        <v>3.2906896551724101E-3</v>
      </c>
      <c r="X144">
        <v>3.2906896551724101E-3</v>
      </c>
      <c r="Y144">
        <v>2.0879310344827499E-3</v>
      </c>
      <c r="Z144">
        <v>3.2906896551724101E-3</v>
      </c>
      <c r="AA144">
        <v>3.2906896551724101E-3</v>
      </c>
      <c r="AB144">
        <v>3.2906896551724101E-3</v>
      </c>
      <c r="AC144">
        <v>3.2906896551724101E-3</v>
      </c>
      <c r="AD144">
        <v>2.0879310344827499E-3</v>
      </c>
      <c r="AE144">
        <v>2.0879310344827499E-3</v>
      </c>
      <c r="AF144">
        <v>2.0879310344827499E-3</v>
      </c>
      <c r="AG144">
        <v>3.2906896551724101E-3</v>
      </c>
    </row>
    <row r="145" spans="1:33" x14ac:dyDescent="0.3">
      <c r="A145" t="s">
        <v>165</v>
      </c>
      <c r="B145">
        <v>143</v>
      </c>
      <c r="C145" t="str">
        <f>LEFT(Table16[[#This Row],[Contingency id]])</f>
        <v>B</v>
      </c>
      <c r="D145" s="1">
        <v>6.9300069300069295E-2</v>
      </c>
      <c r="E145" s="1">
        <v>9.0754716981131995</v>
      </c>
      <c r="F145">
        <v>1443</v>
      </c>
      <c r="G145">
        <v>159</v>
      </c>
      <c r="H145" s="1">
        <v>1.9556479556479501E-3</v>
      </c>
      <c r="I145" s="2">
        <f>AVERAGE(Table16[[#This Row],[Estimated costs 1]:[Estimated costs 20]])</f>
        <v>2.9334719334719252E-3</v>
      </c>
      <c r="J145" s="2">
        <f>_xlfn.STDEV.P(Table16[[#This Row],[Estimated costs 1]:[Estimated costs 20]])</f>
        <v>5.0809224313506833E-3</v>
      </c>
      <c r="K145" s="2">
        <f>Table16[[#This Row],[Dev]]/Table16[[#This Row],[Mean]]*100</f>
        <v>173.20508075688772</v>
      </c>
      <c r="L145" s="2">
        <f>Table16[[#This Row],[Estimated costs 1]]-Table16[[#This Row],[Actual cost]]</f>
        <v>-1.9556479556479501E-3</v>
      </c>
      <c r="M145" s="2">
        <f>Table16[[#This Row],[Diff 1]]/Table16[[#This Row],[Actual cost]]*100</f>
        <v>-100</v>
      </c>
      <c r="N145">
        <v>0</v>
      </c>
      <c r="O145">
        <v>0</v>
      </c>
      <c r="P145">
        <v>1.1733887733887701E-2</v>
      </c>
      <c r="Q145">
        <v>0</v>
      </c>
      <c r="R145">
        <v>0</v>
      </c>
      <c r="S145">
        <v>0</v>
      </c>
      <c r="T145">
        <v>1.1733887733887701E-2</v>
      </c>
      <c r="U145">
        <v>0</v>
      </c>
      <c r="V145">
        <v>0</v>
      </c>
      <c r="W145">
        <v>1.1733887733887701E-2</v>
      </c>
      <c r="X145">
        <v>0</v>
      </c>
      <c r="Y145">
        <v>0</v>
      </c>
      <c r="Z145">
        <v>0</v>
      </c>
      <c r="AA145">
        <v>1.1733887733887701E-2</v>
      </c>
      <c r="AB145">
        <v>0</v>
      </c>
      <c r="AC145">
        <v>0</v>
      </c>
      <c r="AD145">
        <v>1.1733887733887701E-2</v>
      </c>
      <c r="AE145">
        <v>0</v>
      </c>
      <c r="AF145">
        <v>0</v>
      </c>
      <c r="AG145">
        <v>0</v>
      </c>
    </row>
    <row r="146" spans="1:33" x14ac:dyDescent="0.3">
      <c r="A146" t="s">
        <v>166</v>
      </c>
      <c r="B146">
        <v>144</v>
      </c>
      <c r="C146" t="str">
        <f>LEFT(Table16[[#This Row],[Contingency id]])</f>
        <v>B</v>
      </c>
      <c r="D146" s="1">
        <v>3.27868852459016</v>
      </c>
      <c r="E146" s="1">
        <v>1.4186046511627901</v>
      </c>
      <c r="F146">
        <v>61</v>
      </c>
      <c r="G146">
        <v>43</v>
      </c>
      <c r="H146" s="1">
        <v>1.88081967213114E-3</v>
      </c>
      <c r="I146" s="2">
        <f>AVERAGE(Table16[[#This Row],[Estimated costs 1]:[Estimated costs 20]])</f>
        <v>1.632901639344255E-3</v>
      </c>
      <c r="J146" s="2">
        <f>_xlfn.STDEV.P(Table16[[#This Row],[Estimated costs 1]:[Estimated costs 20]])</f>
        <v>7.8832910071193721E-4</v>
      </c>
      <c r="K146" s="2">
        <f>Table16[[#This Row],[Dev]]/Table16[[#This Row],[Mean]]*100</f>
        <v>48.277806924642228</v>
      </c>
      <c r="L146" s="2">
        <f>Table16[[#This Row],[Estimated costs 1]]-Table16[[#This Row],[Actual cost]]</f>
        <v>-8.2639344262294993E-4</v>
      </c>
      <c r="M146" s="2">
        <f>Table16[[#This Row],[Diff 1]]/Table16[[#This Row],[Actual cost]]*100</f>
        <v>-43.93794125337763</v>
      </c>
      <c r="N146">
        <v>1.05442622950819E-3</v>
      </c>
      <c r="O146">
        <v>1.05442622950819E-3</v>
      </c>
      <c r="P146">
        <v>1.05442622950819E-3</v>
      </c>
      <c r="Q146">
        <v>1.05442622950819E-3</v>
      </c>
      <c r="R146">
        <v>1.05442622950819E-3</v>
      </c>
      <c r="S146">
        <v>2.7072131147540899E-3</v>
      </c>
      <c r="T146">
        <v>2.7072131147540899E-3</v>
      </c>
      <c r="U146">
        <v>1.05442622950819E-3</v>
      </c>
      <c r="V146">
        <v>1.05442622950819E-3</v>
      </c>
      <c r="W146">
        <v>2.7072131147540899E-3</v>
      </c>
      <c r="X146">
        <v>1.05442622950819E-3</v>
      </c>
      <c r="Y146">
        <v>2.7072131147540899E-3</v>
      </c>
      <c r="Z146">
        <v>1.05442622950819E-3</v>
      </c>
      <c r="AA146">
        <v>1.05442622950819E-3</v>
      </c>
      <c r="AB146">
        <v>1.05442622950819E-3</v>
      </c>
      <c r="AC146">
        <v>1.05442622950819E-3</v>
      </c>
      <c r="AD146">
        <v>1.05442622950819E-3</v>
      </c>
      <c r="AE146">
        <v>2.7072131147540899E-3</v>
      </c>
      <c r="AF146">
        <v>2.7072131147540899E-3</v>
      </c>
      <c r="AG146">
        <v>2.7072131147540899E-3</v>
      </c>
    </row>
    <row r="147" spans="1:33" x14ac:dyDescent="0.3">
      <c r="A147" t="s">
        <v>167</v>
      </c>
      <c r="B147">
        <v>145</v>
      </c>
      <c r="C147" t="str">
        <f>LEFT(Table16[[#This Row],[Contingency id]])</f>
        <v>B</v>
      </c>
      <c r="D147" s="1">
        <v>1.6949152542372801</v>
      </c>
      <c r="E147" s="1">
        <v>1.61643835616438</v>
      </c>
      <c r="F147">
        <v>118</v>
      </c>
      <c r="G147">
        <v>73</v>
      </c>
      <c r="H147" s="1">
        <v>1.86101694915254E-3</v>
      </c>
      <c r="I147" s="2">
        <f>AVERAGE(Table16[[#This Row],[Estimated costs 1]:[Estimated costs 20]])</f>
        <v>1.847457627118642E-3</v>
      </c>
      <c r="J147" s="2">
        <f>_xlfn.STDEV.P(Table16[[#This Row],[Estimated costs 1]:[Estimated costs 20]])</f>
        <v>6.6426840482254165E-5</v>
      </c>
      <c r="K147" s="2">
        <f>Table16[[#This Row],[Dev]]/Table16[[#This Row],[Mean]]*100</f>
        <v>3.5955812738100916</v>
      </c>
      <c r="L147" s="2">
        <f>Table16[[#This Row],[Estimated costs 1]]-Table16[[#This Row],[Actual cost]]</f>
        <v>6.779661016948998E-5</v>
      </c>
      <c r="M147" s="2">
        <f>Table16[[#This Row],[Diff 1]]/Table16[[#This Row],[Actual cost]]*100</f>
        <v>3.6429872495445479</v>
      </c>
      <c r="N147">
        <v>1.92881355932203E-3</v>
      </c>
      <c r="O147">
        <v>1.7932203389830501E-3</v>
      </c>
      <c r="P147">
        <v>1.7932203389830501E-3</v>
      </c>
      <c r="Q147">
        <v>1.92881355932203E-3</v>
      </c>
      <c r="R147">
        <v>1.92881355932203E-3</v>
      </c>
      <c r="S147">
        <v>1.7932203389830501E-3</v>
      </c>
      <c r="T147">
        <v>1.92881355932203E-3</v>
      </c>
      <c r="U147">
        <v>1.7932203389830501E-3</v>
      </c>
      <c r="V147">
        <v>1.92881355932203E-3</v>
      </c>
      <c r="W147">
        <v>1.7932203389830501E-3</v>
      </c>
      <c r="X147">
        <v>1.7932203389830501E-3</v>
      </c>
      <c r="Y147">
        <v>1.92881355932203E-3</v>
      </c>
      <c r="Z147">
        <v>1.7932203389830501E-3</v>
      </c>
      <c r="AA147">
        <v>1.7932203389830501E-3</v>
      </c>
      <c r="AB147">
        <v>1.92881355932203E-3</v>
      </c>
      <c r="AC147">
        <v>1.7932203389830501E-3</v>
      </c>
      <c r="AD147">
        <v>1.92881355932203E-3</v>
      </c>
      <c r="AE147">
        <v>1.7932203389830501E-3</v>
      </c>
      <c r="AF147">
        <v>1.7932203389830501E-3</v>
      </c>
      <c r="AG147">
        <v>1.7932203389830501E-3</v>
      </c>
    </row>
    <row r="148" spans="1:33" x14ac:dyDescent="0.3">
      <c r="A148" t="s">
        <v>168</v>
      </c>
      <c r="B148">
        <v>146</v>
      </c>
      <c r="C148" t="str">
        <f>LEFT(Table16[[#This Row],[Contingency id]])</f>
        <v>B</v>
      </c>
      <c r="D148" s="1">
        <v>2.7777777777777701</v>
      </c>
      <c r="E148" s="1">
        <v>1.125</v>
      </c>
      <c r="F148">
        <v>36</v>
      </c>
      <c r="G148">
        <v>32</v>
      </c>
      <c r="H148" s="1">
        <v>9.2666666666666603E-4</v>
      </c>
      <c r="I148" s="2">
        <f>AVERAGE(Table16[[#This Row],[Estimated costs 1]:[Estimated costs 20]])</f>
        <v>9.2666666666666613E-4</v>
      </c>
      <c r="J148" s="2">
        <f>_xlfn.STDEV.P(Table16[[#This Row],[Estimated costs 1]:[Estimated costs 20]])</f>
        <v>1.0842021724855044E-19</v>
      </c>
      <c r="K148" s="2">
        <f>Table16[[#This Row],[Dev]]/Table16[[#This Row],[Mean]]*100</f>
        <v>1.1700023444088185E-14</v>
      </c>
      <c r="L148" s="2">
        <f>Table16[[#This Row],[Estimated costs 1]]-Table16[[#This Row],[Actual cost]]</f>
        <v>0</v>
      </c>
      <c r="M148" s="2">
        <f>Table16[[#This Row],[Diff 1]]/Table16[[#This Row],[Actual cost]]*100</f>
        <v>0</v>
      </c>
      <c r="N148">
        <v>9.2666666666666603E-4</v>
      </c>
      <c r="O148">
        <v>9.2666666666666603E-4</v>
      </c>
      <c r="P148">
        <v>9.2666666666666603E-4</v>
      </c>
      <c r="Q148">
        <v>9.2666666666666603E-4</v>
      </c>
      <c r="R148">
        <v>9.2666666666666603E-4</v>
      </c>
      <c r="S148">
        <v>9.2666666666666603E-4</v>
      </c>
      <c r="T148">
        <v>9.2666666666666603E-4</v>
      </c>
      <c r="U148">
        <v>9.2666666666666603E-4</v>
      </c>
      <c r="V148">
        <v>9.2666666666666603E-4</v>
      </c>
      <c r="W148">
        <v>9.2666666666666603E-4</v>
      </c>
      <c r="X148">
        <v>9.2666666666666603E-4</v>
      </c>
      <c r="Y148">
        <v>9.2666666666666603E-4</v>
      </c>
      <c r="Z148">
        <v>9.2666666666666603E-4</v>
      </c>
      <c r="AA148">
        <v>9.2666666666666603E-4</v>
      </c>
      <c r="AB148">
        <v>9.2666666666666603E-4</v>
      </c>
      <c r="AC148">
        <v>9.2666666666666603E-4</v>
      </c>
      <c r="AD148">
        <v>9.2666666666666603E-4</v>
      </c>
      <c r="AE148">
        <v>9.2666666666666603E-4</v>
      </c>
      <c r="AF148">
        <v>9.2666666666666603E-4</v>
      </c>
      <c r="AG148">
        <v>9.2666666666666603E-4</v>
      </c>
    </row>
    <row r="149" spans="1:33" x14ac:dyDescent="0.3">
      <c r="A149" t="s">
        <v>169</v>
      </c>
      <c r="B149">
        <v>147</v>
      </c>
      <c r="C149" t="str">
        <f>LEFT(Table16[[#This Row],[Contingency id]])</f>
        <v>B</v>
      </c>
      <c r="D149" s="1">
        <v>0.28089887640449401</v>
      </c>
      <c r="E149" s="1">
        <v>2.87096774193548</v>
      </c>
      <c r="F149">
        <v>356</v>
      </c>
      <c r="G149">
        <v>124</v>
      </c>
      <c r="H149" s="1">
        <v>8.8764044943820202E-4</v>
      </c>
      <c r="I149" s="2">
        <f>AVERAGE(Table16[[#This Row],[Estimated costs 1]:[Estimated costs 20]])</f>
        <v>6.2134831460673994E-4</v>
      </c>
      <c r="J149" s="2">
        <f>_xlfn.STDEV.P(Table16[[#This Row],[Estimated costs 1]:[Estimated costs 20]])</f>
        <v>8.4675502148245539E-4</v>
      </c>
      <c r="K149" s="2">
        <f>Table16[[#This Row],[Dev]]/Table16[[#This Row],[Mean]]*100</f>
        <v>136.27702877384942</v>
      </c>
      <c r="L149" s="2">
        <f>Table16[[#This Row],[Estimated costs 1]]-Table16[[#This Row],[Actual cost]]</f>
        <v>-8.8764044943820202E-4</v>
      </c>
      <c r="M149" s="2">
        <f>Table16[[#This Row],[Diff 1]]/Table16[[#This Row],[Actual cost]]*100</f>
        <v>-100</v>
      </c>
      <c r="N149">
        <v>0</v>
      </c>
      <c r="O149">
        <v>0</v>
      </c>
      <c r="P149">
        <v>0</v>
      </c>
      <c r="Q149">
        <v>1.7752808988763999E-3</v>
      </c>
      <c r="R149">
        <v>1.7752808988763999E-3</v>
      </c>
      <c r="S149">
        <v>0</v>
      </c>
      <c r="T149">
        <v>0</v>
      </c>
      <c r="U149">
        <v>1.7752808988763999E-3</v>
      </c>
      <c r="V149">
        <v>0</v>
      </c>
      <c r="W149">
        <v>0</v>
      </c>
      <c r="X149">
        <v>1.7752808988763999E-3</v>
      </c>
      <c r="Y149">
        <v>0</v>
      </c>
      <c r="Z149">
        <v>1.7752808988763999E-3</v>
      </c>
      <c r="AA149">
        <v>1.7752808988763999E-3</v>
      </c>
      <c r="AB149">
        <v>0</v>
      </c>
      <c r="AC149">
        <v>1.7752808988763999E-3</v>
      </c>
      <c r="AD149">
        <v>0</v>
      </c>
      <c r="AE149">
        <v>0</v>
      </c>
      <c r="AF149">
        <v>0</v>
      </c>
      <c r="AG149">
        <v>0</v>
      </c>
    </row>
    <row r="150" spans="1:33" x14ac:dyDescent="0.3">
      <c r="A150" t="s">
        <v>170</v>
      </c>
      <c r="B150">
        <v>148</v>
      </c>
      <c r="C150" t="str">
        <f>LEFT(Table16[[#This Row],[Contingency id]])</f>
        <v>B</v>
      </c>
      <c r="D150" s="1">
        <v>1.2048192771084301</v>
      </c>
      <c r="E150" s="1">
        <v>1.4821428571428501</v>
      </c>
      <c r="F150">
        <v>83</v>
      </c>
      <c r="G150">
        <v>56</v>
      </c>
      <c r="H150" s="1">
        <v>7.5397590361445696E-4</v>
      </c>
      <c r="I150" s="2">
        <f>AVERAGE(Table16[[#This Row],[Estimated costs 1]:[Estimated costs 20]])</f>
        <v>7.5397590361445674E-4</v>
      </c>
      <c r="J150" s="2">
        <f>_xlfn.STDEV.P(Table16[[#This Row],[Estimated costs 1]:[Estimated costs 20]])</f>
        <v>2.1684043449710089E-19</v>
      </c>
      <c r="K150" s="2">
        <f>Table16[[#This Row],[Dev]]/Table16[[#This Row],[Mean]]*100</f>
        <v>2.8759597416521895E-14</v>
      </c>
      <c r="L150" s="2">
        <f>Table16[[#This Row],[Estimated costs 1]]-Table16[[#This Row],[Actual cost]]</f>
        <v>0</v>
      </c>
      <c r="M150" s="2">
        <f>Table16[[#This Row],[Diff 1]]/Table16[[#This Row],[Actual cost]]*100</f>
        <v>0</v>
      </c>
      <c r="N150">
        <v>7.5397590361445696E-4</v>
      </c>
      <c r="O150">
        <v>7.5397590361445696E-4</v>
      </c>
      <c r="P150">
        <v>7.5397590361445696E-4</v>
      </c>
      <c r="Q150">
        <v>7.5397590361445696E-4</v>
      </c>
      <c r="R150">
        <v>7.5397590361445696E-4</v>
      </c>
      <c r="S150">
        <v>7.5397590361445696E-4</v>
      </c>
      <c r="T150">
        <v>7.5397590361445696E-4</v>
      </c>
      <c r="U150">
        <v>7.5397590361445696E-4</v>
      </c>
      <c r="V150">
        <v>7.5397590361445696E-4</v>
      </c>
      <c r="W150">
        <v>7.5397590361445696E-4</v>
      </c>
      <c r="X150">
        <v>7.5397590361445696E-4</v>
      </c>
      <c r="Y150">
        <v>7.5397590361445696E-4</v>
      </c>
      <c r="Z150">
        <v>7.5397590361445696E-4</v>
      </c>
      <c r="AA150">
        <v>7.5397590361445696E-4</v>
      </c>
      <c r="AB150">
        <v>7.5397590361445696E-4</v>
      </c>
      <c r="AC150">
        <v>7.5397590361445696E-4</v>
      </c>
      <c r="AD150">
        <v>7.5397590361445696E-4</v>
      </c>
      <c r="AE150">
        <v>7.5397590361445696E-4</v>
      </c>
      <c r="AF150">
        <v>7.5397590361445696E-4</v>
      </c>
      <c r="AG150">
        <v>7.5397590361445696E-4</v>
      </c>
    </row>
    <row r="151" spans="1:33" x14ac:dyDescent="0.3">
      <c r="A151" t="s">
        <v>171</v>
      </c>
      <c r="B151">
        <v>149</v>
      </c>
      <c r="C151" t="str">
        <f>LEFT(Table16[[#This Row],[Contingency id]])</f>
        <v>B</v>
      </c>
      <c r="D151" s="1">
        <v>1.5384615384615301</v>
      </c>
      <c r="E151" s="1">
        <v>1.25</v>
      </c>
      <c r="F151">
        <v>65</v>
      </c>
      <c r="G151">
        <v>52</v>
      </c>
      <c r="H151" s="1">
        <v>6.9153846153846099E-4</v>
      </c>
      <c r="I151" s="2">
        <f>AVERAGE(Table16[[#This Row],[Estimated costs 1]:[Estimated costs 20]])</f>
        <v>6.2238461538461406E-4</v>
      </c>
      <c r="J151" s="2">
        <f>_xlfn.STDEV.P(Table16[[#This Row],[Estimated costs 1]:[Estimated costs 20]])</f>
        <v>6.8807208150680724E-4</v>
      </c>
      <c r="K151" s="2">
        <f>Table16[[#This Row],[Dev]]/Table16[[#This Row],[Mean]]*100</f>
        <v>110.55415967851332</v>
      </c>
      <c r="L151" s="2">
        <f>Table16[[#This Row],[Estimated costs 1]]-Table16[[#This Row],[Actual cost]]</f>
        <v>6.9153846153845904E-4</v>
      </c>
      <c r="M151" s="2">
        <f>Table16[[#This Row],[Diff 1]]/Table16[[#This Row],[Actual cost]]*100</f>
        <v>99.999999999999716</v>
      </c>
      <c r="N151">
        <v>1.38307692307692E-3</v>
      </c>
      <c r="O151">
        <v>0</v>
      </c>
      <c r="P151">
        <v>0</v>
      </c>
      <c r="Q151">
        <v>1.38307692307692E-3</v>
      </c>
      <c r="R151">
        <v>1.38307692307692E-3</v>
      </c>
      <c r="S151">
        <v>1.38307692307692E-3</v>
      </c>
      <c r="T151">
        <v>0</v>
      </c>
      <c r="U151">
        <v>1.38307692307692E-3</v>
      </c>
      <c r="V151">
        <v>1.38307692307692E-3</v>
      </c>
      <c r="W151">
        <v>0</v>
      </c>
      <c r="X151">
        <v>0</v>
      </c>
      <c r="Y151">
        <v>1.38307692307692E-3</v>
      </c>
      <c r="Z151">
        <v>0</v>
      </c>
      <c r="AA151">
        <v>0</v>
      </c>
      <c r="AB151">
        <v>0</v>
      </c>
      <c r="AC151">
        <v>1.38307692307692E-3</v>
      </c>
      <c r="AD151">
        <v>0</v>
      </c>
      <c r="AE151">
        <v>0</v>
      </c>
      <c r="AF151">
        <v>0</v>
      </c>
      <c r="AG151">
        <v>1.38307692307692E-3</v>
      </c>
    </row>
    <row r="152" spans="1:33" x14ac:dyDescent="0.3">
      <c r="A152" t="s">
        <v>172</v>
      </c>
      <c r="B152">
        <v>150</v>
      </c>
      <c r="C152" t="str">
        <f>LEFT(Table16[[#This Row],[Contingency id]])</f>
        <v>B</v>
      </c>
      <c r="D152" s="1">
        <v>1.5384615384615301</v>
      </c>
      <c r="E152" s="1">
        <v>1.25</v>
      </c>
      <c r="F152">
        <v>65</v>
      </c>
      <c r="G152">
        <v>52</v>
      </c>
      <c r="H152" s="1">
        <v>6.6338461538461495E-4</v>
      </c>
      <c r="I152" s="2">
        <f>AVERAGE(Table16[[#This Row],[Estimated costs 1]:[Estimated costs 20]])</f>
        <v>6.6338461538461473E-4</v>
      </c>
      <c r="J152" s="2">
        <f>_xlfn.STDEV.P(Table16[[#This Row],[Estimated costs 1]:[Estimated costs 20]])</f>
        <v>2.1684043449710089E-19</v>
      </c>
      <c r="K152" s="2">
        <f>Table16[[#This Row],[Dev]]/Table16[[#This Row],[Mean]]*100</f>
        <v>3.2686985719646499E-14</v>
      </c>
      <c r="L152" s="2">
        <f>Table16[[#This Row],[Estimated costs 1]]-Table16[[#This Row],[Actual cost]]</f>
        <v>0</v>
      </c>
      <c r="M152" s="2">
        <f>Table16[[#This Row],[Diff 1]]/Table16[[#This Row],[Actual cost]]*100</f>
        <v>0</v>
      </c>
      <c r="N152">
        <v>6.6338461538461495E-4</v>
      </c>
      <c r="O152">
        <v>6.6338461538461495E-4</v>
      </c>
      <c r="P152">
        <v>6.6338461538461495E-4</v>
      </c>
      <c r="Q152">
        <v>6.6338461538461495E-4</v>
      </c>
      <c r="R152">
        <v>6.6338461538461495E-4</v>
      </c>
      <c r="S152">
        <v>6.6338461538461495E-4</v>
      </c>
      <c r="T152">
        <v>6.6338461538461495E-4</v>
      </c>
      <c r="U152">
        <v>6.6338461538461495E-4</v>
      </c>
      <c r="V152">
        <v>6.6338461538461495E-4</v>
      </c>
      <c r="W152">
        <v>6.6338461538461495E-4</v>
      </c>
      <c r="X152">
        <v>6.6338461538461495E-4</v>
      </c>
      <c r="Y152">
        <v>6.6338461538461495E-4</v>
      </c>
      <c r="Z152">
        <v>6.6338461538461495E-4</v>
      </c>
      <c r="AA152">
        <v>6.6338461538461495E-4</v>
      </c>
      <c r="AB152">
        <v>6.6338461538461495E-4</v>
      </c>
      <c r="AC152">
        <v>6.6338461538461495E-4</v>
      </c>
      <c r="AD152">
        <v>6.6338461538461495E-4</v>
      </c>
      <c r="AE152">
        <v>6.6338461538461495E-4</v>
      </c>
      <c r="AF152">
        <v>6.6338461538461495E-4</v>
      </c>
      <c r="AG152">
        <v>6.6338461538461495E-4</v>
      </c>
    </row>
    <row r="153" spans="1:33" x14ac:dyDescent="0.3">
      <c r="A153" t="s">
        <v>173</v>
      </c>
      <c r="B153">
        <v>151</v>
      </c>
      <c r="C153" t="str">
        <f>LEFT(Table16[[#This Row],[Contingency id]])</f>
        <v>B</v>
      </c>
      <c r="D153" s="1">
        <v>1.61290322580645</v>
      </c>
      <c r="E153" s="1">
        <v>1.37777777777777</v>
      </c>
      <c r="F153">
        <v>62</v>
      </c>
      <c r="G153">
        <v>45</v>
      </c>
      <c r="H153" s="1">
        <v>4.1741935483870902E-4</v>
      </c>
      <c r="I153" s="2">
        <f>AVERAGE(Table16[[#This Row],[Estimated costs 1]:[Estimated costs 20]])</f>
        <v>4.1741935483870912E-4</v>
      </c>
      <c r="J153" s="2">
        <f>_xlfn.STDEV.P(Table16[[#This Row],[Estimated costs 1]:[Estimated costs 20]])</f>
        <v>1.0842021724855044E-19</v>
      </c>
      <c r="K153" s="2">
        <f>Table16[[#This Row],[Dev]]/Table16[[#This Row],[Mean]]*100</f>
        <v>2.5973931489220002E-14</v>
      </c>
      <c r="L153" s="2">
        <f>Table16[[#This Row],[Estimated costs 1]]-Table16[[#This Row],[Actual cost]]</f>
        <v>0</v>
      </c>
      <c r="M153" s="2">
        <f>Table16[[#This Row],[Diff 1]]/Table16[[#This Row],[Actual cost]]*100</f>
        <v>0</v>
      </c>
      <c r="N153">
        <v>4.1741935483870902E-4</v>
      </c>
      <c r="O153">
        <v>4.1741935483870902E-4</v>
      </c>
      <c r="P153">
        <v>4.1741935483870902E-4</v>
      </c>
      <c r="Q153">
        <v>4.1741935483870902E-4</v>
      </c>
      <c r="R153">
        <v>4.1741935483870902E-4</v>
      </c>
      <c r="S153">
        <v>4.1741935483870902E-4</v>
      </c>
      <c r="T153">
        <v>4.1741935483870902E-4</v>
      </c>
      <c r="U153">
        <v>4.1741935483870902E-4</v>
      </c>
      <c r="V153">
        <v>4.1741935483870902E-4</v>
      </c>
      <c r="W153">
        <v>4.1741935483870902E-4</v>
      </c>
      <c r="X153">
        <v>4.1741935483870902E-4</v>
      </c>
      <c r="Y153">
        <v>4.1741935483870902E-4</v>
      </c>
      <c r="Z153">
        <v>4.1741935483870902E-4</v>
      </c>
      <c r="AA153">
        <v>4.1741935483870902E-4</v>
      </c>
      <c r="AB153">
        <v>4.1741935483870902E-4</v>
      </c>
      <c r="AC153">
        <v>4.1741935483870902E-4</v>
      </c>
      <c r="AD153">
        <v>4.1741935483870902E-4</v>
      </c>
      <c r="AE153">
        <v>4.1741935483870902E-4</v>
      </c>
      <c r="AF153">
        <v>4.1741935483870902E-4</v>
      </c>
      <c r="AG153">
        <v>4.1741935483870902E-4</v>
      </c>
    </row>
    <row r="154" spans="1:33" x14ac:dyDescent="0.3">
      <c r="A154" t="s">
        <v>174</v>
      </c>
      <c r="B154">
        <v>152</v>
      </c>
      <c r="C154" t="str">
        <f>LEFT(Table16[[#This Row],[Contingency id]])</f>
        <v>B</v>
      </c>
      <c r="D154" s="1">
        <v>0</v>
      </c>
      <c r="E154" s="1">
        <v>1.95</v>
      </c>
      <c r="F154">
        <v>195</v>
      </c>
      <c r="G154">
        <v>100</v>
      </c>
      <c r="H154" s="1">
        <v>0</v>
      </c>
      <c r="I154" s="2">
        <f>AVERAGE(Table16[[#This Row],[Estimated costs 1]:[Estimated costs 20]])</f>
        <v>0</v>
      </c>
      <c r="J154" s="2">
        <f>_xlfn.STDEV.P(Table16[[#This Row],[Estimated costs 1]:[Estimated costs 20]])</f>
        <v>0</v>
      </c>
      <c r="K154" s="2" t="e">
        <f>Table16[[#This Row],[Dev]]/Table16[[#This Row],[Mean]]*100</f>
        <v>#DIV/0!</v>
      </c>
      <c r="L154" s="2">
        <f>Table16[[#This Row],[Estimated costs 1]]-Table16[[#This Row],[Actual cost]]</f>
        <v>0</v>
      </c>
      <c r="M154" s="2" t="e">
        <f>Table16[[#This Row],[Diff 1]]/Table16[[#This Row],[Actual cost]]*100</f>
        <v>#DIV/0!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 hidden="1" x14ac:dyDescent="0.3">
      <c r="A155" t="s">
        <v>175</v>
      </c>
      <c r="B155">
        <v>153</v>
      </c>
      <c r="C155" t="str">
        <f>LEFT(Table16[[#This Row],[Contingency id]])</f>
        <v>A</v>
      </c>
      <c r="D155" s="1">
        <v>0</v>
      </c>
      <c r="E155" s="1">
        <v>4.4217687074829897</v>
      </c>
      <c r="F155">
        <v>650</v>
      </c>
      <c r="G155">
        <v>147</v>
      </c>
      <c r="H155" s="1">
        <v>0</v>
      </c>
      <c r="I155" s="2">
        <f>AVERAGE(Table16[[#This Row],[Estimated costs 1]:[Estimated costs 20]])</f>
        <v>0</v>
      </c>
      <c r="J155" s="2">
        <f>_xlfn.STDEV.P(Table16[[#This Row],[Estimated costs 1]:[Estimated costs 20]])</f>
        <v>0</v>
      </c>
      <c r="K155" s="2" t="e">
        <f>Table16[[#This Row],[Dev]]/Table16[[#This Row],[Mean]]*100</f>
        <v>#DIV/0!</v>
      </c>
      <c r="L155" s="2">
        <f>Table16[[#This Row],[Estimated costs 1]]-Table16[[#This Row],[Actual cost]]</f>
        <v>0</v>
      </c>
      <c r="M155" s="2" t="e">
        <f>Table16[[#This Row],[Diff 1]]/Table16[[#This Row],[Actual cost]]*100</f>
        <v>#DIV/0!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</row>
    <row r="156" spans="1:33" hidden="1" x14ac:dyDescent="0.3">
      <c r="A156" t="s">
        <v>176</v>
      </c>
      <c r="B156">
        <v>154</v>
      </c>
      <c r="C156" t="str">
        <f>LEFT(Table16[[#This Row],[Contingency id]])</f>
        <v>A</v>
      </c>
      <c r="D156" s="1">
        <v>0</v>
      </c>
      <c r="E156" s="1">
        <v>4.4217687074829897</v>
      </c>
      <c r="F156">
        <v>650</v>
      </c>
      <c r="G156">
        <v>147</v>
      </c>
      <c r="H156" s="1">
        <v>0</v>
      </c>
      <c r="I156" s="2">
        <f>AVERAGE(Table16[[#This Row],[Estimated costs 1]:[Estimated costs 20]])</f>
        <v>0</v>
      </c>
      <c r="J156" s="2">
        <f>_xlfn.STDEV.P(Table16[[#This Row],[Estimated costs 1]:[Estimated costs 20]])</f>
        <v>0</v>
      </c>
      <c r="K156" s="2" t="e">
        <f>Table16[[#This Row],[Dev]]/Table16[[#This Row],[Mean]]*100</f>
        <v>#DIV/0!</v>
      </c>
      <c r="L156" s="2">
        <f>Table16[[#This Row],[Estimated costs 1]]-Table16[[#This Row],[Actual cost]]</f>
        <v>0</v>
      </c>
      <c r="M156" s="2" t="e">
        <f>Table16[[#This Row],[Diff 1]]/Table16[[#This Row],[Actual cost]]*100</f>
        <v>#DIV/0!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1:33" hidden="1" x14ac:dyDescent="0.3">
      <c r="A157" t="s">
        <v>177</v>
      </c>
      <c r="B157">
        <v>155</v>
      </c>
      <c r="C157" t="str">
        <f>LEFT(Table16[[#This Row],[Contingency id]])</f>
        <v>A</v>
      </c>
      <c r="D157" s="1">
        <v>0</v>
      </c>
      <c r="E157" s="1">
        <v>4.2074074074074002</v>
      </c>
      <c r="F157">
        <v>568</v>
      </c>
      <c r="G157">
        <v>135</v>
      </c>
      <c r="H157" s="1">
        <v>0</v>
      </c>
      <c r="I157" s="2">
        <f>AVERAGE(Table16[[#This Row],[Estimated costs 1]:[Estimated costs 20]])</f>
        <v>0</v>
      </c>
      <c r="J157" s="2">
        <f>_xlfn.STDEV.P(Table16[[#This Row],[Estimated costs 1]:[Estimated costs 20]])</f>
        <v>0</v>
      </c>
      <c r="K157" s="2" t="e">
        <f>Table16[[#This Row],[Dev]]/Table16[[#This Row],[Mean]]*100</f>
        <v>#DIV/0!</v>
      </c>
      <c r="L157" s="2">
        <f>Table16[[#This Row],[Estimated costs 1]]-Table16[[#This Row],[Actual cost]]</f>
        <v>0</v>
      </c>
      <c r="M157" s="2" t="e">
        <f>Table16[[#This Row],[Diff 1]]/Table16[[#This Row],[Actual cost]]*100</f>
        <v>#DIV/0!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 spans="1:33" hidden="1" x14ac:dyDescent="0.3">
      <c r="A158" t="s">
        <v>178</v>
      </c>
      <c r="B158">
        <v>156</v>
      </c>
      <c r="C158" t="str">
        <f>LEFT(Table16[[#This Row],[Contingency id]])</f>
        <v>A</v>
      </c>
      <c r="D158" s="1">
        <v>0</v>
      </c>
      <c r="E158" s="1">
        <v>4.0571428571428498</v>
      </c>
      <c r="F158">
        <v>568</v>
      </c>
      <c r="G158">
        <v>140</v>
      </c>
      <c r="H158" s="1">
        <v>0</v>
      </c>
      <c r="I158" s="2">
        <f>AVERAGE(Table16[[#This Row],[Estimated costs 1]:[Estimated costs 20]])</f>
        <v>0</v>
      </c>
      <c r="J158" s="2">
        <f>_xlfn.STDEV.P(Table16[[#This Row],[Estimated costs 1]:[Estimated costs 20]])</f>
        <v>0</v>
      </c>
      <c r="K158" s="2" t="e">
        <f>Table16[[#This Row],[Dev]]/Table16[[#This Row],[Mean]]*100</f>
        <v>#DIV/0!</v>
      </c>
      <c r="L158" s="2">
        <f>Table16[[#This Row],[Estimated costs 1]]-Table16[[#This Row],[Actual cost]]</f>
        <v>0</v>
      </c>
      <c r="M158" s="2" t="e">
        <f>Table16[[#This Row],[Diff 1]]/Table16[[#This Row],[Actual cost]]*100</f>
        <v>#DIV/0!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3" hidden="1" x14ac:dyDescent="0.3">
      <c r="A159" t="s">
        <v>179</v>
      </c>
      <c r="B159">
        <v>157</v>
      </c>
      <c r="C159" t="str">
        <f>LEFT(Table16[[#This Row],[Contingency id]])</f>
        <v>A</v>
      </c>
      <c r="D159" s="1">
        <v>0</v>
      </c>
      <c r="E159" s="1">
        <v>4.5454545454545396</v>
      </c>
      <c r="F159">
        <v>650</v>
      </c>
      <c r="G159">
        <v>143</v>
      </c>
      <c r="H159" s="1">
        <v>0</v>
      </c>
      <c r="I159" s="2">
        <f>AVERAGE(Table16[[#This Row],[Estimated costs 1]:[Estimated costs 20]])</f>
        <v>0</v>
      </c>
      <c r="J159" s="2">
        <f>_xlfn.STDEV.P(Table16[[#This Row],[Estimated costs 1]:[Estimated costs 20]])</f>
        <v>0</v>
      </c>
      <c r="K159" s="2" t="e">
        <f>Table16[[#This Row],[Dev]]/Table16[[#This Row],[Mean]]*100</f>
        <v>#DIV/0!</v>
      </c>
      <c r="L159" s="2">
        <f>Table16[[#This Row],[Estimated costs 1]]-Table16[[#This Row],[Actual cost]]</f>
        <v>0</v>
      </c>
      <c r="M159" s="2" t="e">
        <f>Table16[[#This Row],[Diff 1]]/Table16[[#This Row],[Actual cost]]*100</f>
        <v>#DIV/0!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 hidden="1" x14ac:dyDescent="0.3">
      <c r="A160" t="s">
        <v>180</v>
      </c>
      <c r="B160">
        <v>158</v>
      </c>
      <c r="C160" t="str">
        <f>LEFT(Table16[[#This Row],[Contingency id]])</f>
        <v>A</v>
      </c>
      <c r="D160" s="1">
        <v>0</v>
      </c>
      <c r="E160" s="1">
        <v>4.3624161073825496</v>
      </c>
      <c r="F160">
        <v>650</v>
      </c>
      <c r="G160">
        <v>149</v>
      </c>
      <c r="H160" s="1">
        <v>0</v>
      </c>
      <c r="I160" s="2">
        <f>AVERAGE(Table16[[#This Row],[Estimated costs 1]:[Estimated costs 20]])</f>
        <v>0</v>
      </c>
      <c r="J160" s="2">
        <f>_xlfn.STDEV.P(Table16[[#This Row],[Estimated costs 1]:[Estimated costs 20]])</f>
        <v>0</v>
      </c>
      <c r="K160" s="2" t="e">
        <f>Table16[[#This Row],[Dev]]/Table16[[#This Row],[Mean]]*100</f>
        <v>#DIV/0!</v>
      </c>
      <c r="L160" s="2">
        <f>Table16[[#This Row],[Estimated costs 1]]-Table16[[#This Row],[Actual cost]]</f>
        <v>0</v>
      </c>
      <c r="M160" s="2" t="e">
        <f>Table16[[#This Row],[Diff 1]]/Table16[[#This Row],[Actual cost]]*100</f>
        <v>#DIV/0!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</row>
    <row r="161" spans="1:33" hidden="1" x14ac:dyDescent="0.3">
      <c r="A161" t="s">
        <v>181</v>
      </c>
      <c r="B161">
        <v>159</v>
      </c>
      <c r="C161" t="str">
        <f>LEFT(Table16[[#This Row],[Contingency id]])</f>
        <v>A</v>
      </c>
      <c r="D161" s="1">
        <v>0</v>
      </c>
      <c r="E161" s="1">
        <v>8.4871794871794801</v>
      </c>
      <c r="F161">
        <v>1324</v>
      </c>
      <c r="G161">
        <v>156</v>
      </c>
      <c r="H161" s="1">
        <v>0</v>
      </c>
      <c r="I161" s="2">
        <f>AVERAGE(Table16[[#This Row],[Estimated costs 1]:[Estimated costs 20]])</f>
        <v>0</v>
      </c>
      <c r="J161" s="2">
        <f>_xlfn.STDEV.P(Table16[[#This Row],[Estimated costs 1]:[Estimated costs 20]])</f>
        <v>0</v>
      </c>
      <c r="K161" s="2" t="e">
        <f>Table16[[#This Row],[Dev]]/Table16[[#This Row],[Mean]]*100</f>
        <v>#DIV/0!</v>
      </c>
      <c r="L161" s="2">
        <f>Table16[[#This Row],[Estimated costs 1]]-Table16[[#This Row],[Actual cost]]</f>
        <v>0</v>
      </c>
      <c r="M161" s="2" t="e">
        <f>Table16[[#This Row],[Diff 1]]/Table16[[#This Row],[Actual cost]]*100</f>
        <v>#DIV/0!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 spans="1:33" hidden="1" x14ac:dyDescent="0.3">
      <c r="A162" t="s">
        <v>182</v>
      </c>
      <c r="B162">
        <v>160</v>
      </c>
      <c r="C162" t="str">
        <f>LEFT(Table16[[#This Row],[Contingency id]])</f>
        <v>A</v>
      </c>
      <c r="D162" s="1">
        <v>0</v>
      </c>
      <c r="E162" s="1">
        <v>7.89333333333333</v>
      </c>
      <c r="F162">
        <v>1184</v>
      </c>
      <c r="G162">
        <v>150</v>
      </c>
      <c r="H162" s="1">
        <v>0</v>
      </c>
      <c r="I162" s="2">
        <f>AVERAGE(Table16[[#This Row],[Estimated costs 1]:[Estimated costs 20]])</f>
        <v>0</v>
      </c>
      <c r="J162" s="2">
        <f>_xlfn.STDEV.P(Table16[[#This Row],[Estimated costs 1]:[Estimated costs 20]])</f>
        <v>0</v>
      </c>
      <c r="K162" s="2" t="e">
        <f>Table16[[#This Row],[Dev]]/Table16[[#This Row],[Mean]]*100</f>
        <v>#DIV/0!</v>
      </c>
      <c r="L162" s="2">
        <f>Table16[[#This Row],[Estimated costs 1]]-Table16[[#This Row],[Actual cost]]</f>
        <v>0</v>
      </c>
      <c r="M162" s="2" t="e">
        <f>Table16[[#This Row],[Diff 1]]/Table16[[#This Row],[Actual cost]]*100</f>
        <v>#DIV/0!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</row>
    <row r="163" spans="1:33" hidden="1" x14ac:dyDescent="0.3">
      <c r="A163" t="s">
        <v>183</v>
      </c>
      <c r="B163">
        <v>161</v>
      </c>
      <c r="C163" t="str">
        <f>LEFT(Table16[[#This Row],[Contingency id]])</f>
        <v>A</v>
      </c>
      <c r="D163" s="1">
        <v>0</v>
      </c>
      <c r="E163" s="1">
        <v>6.6</v>
      </c>
      <c r="F163">
        <v>1023</v>
      </c>
      <c r="G163">
        <v>155</v>
      </c>
      <c r="H163" s="1">
        <v>0</v>
      </c>
      <c r="I163" s="2">
        <f>AVERAGE(Table16[[#This Row],[Estimated costs 1]:[Estimated costs 20]])</f>
        <v>0</v>
      </c>
      <c r="J163" s="2">
        <f>_xlfn.STDEV.P(Table16[[#This Row],[Estimated costs 1]:[Estimated costs 20]])</f>
        <v>0</v>
      </c>
      <c r="K163" s="2" t="e">
        <f>Table16[[#This Row],[Dev]]/Table16[[#This Row],[Mean]]*100</f>
        <v>#DIV/0!</v>
      </c>
      <c r="L163" s="2">
        <f>Table16[[#This Row],[Estimated costs 1]]-Table16[[#This Row],[Actual cost]]</f>
        <v>0</v>
      </c>
      <c r="M163" s="2" t="e">
        <f>Table16[[#This Row],[Diff 1]]/Table16[[#This Row],[Actual cost]]*100</f>
        <v>#DIV/0!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 hidden="1" x14ac:dyDescent="0.3">
      <c r="A164" t="s">
        <v>184</v>
      </c>
      <c r="B164">
        <v>162</v>
      </c>
      <c r="C164" t="str">
        <f>LEFT(Table16[[#This Row],[Contingency id]])</f>
        <v>A</v>
      </c>
      <c r="D164" s="1">
        <v>0</v>
      </c>
      <c r="E164" s="1">
        <v>6.9121621621621596</v>
      </c>
      <c r="F164">
        <v>1023</v>
      </c>
      <c r="G164">
        <v>148</v>
      </c>
      <c r="H164" s="1">
        <v>0</v>
      </c>
      <c r="I164" s="2">
        <f>AVERAGE(Table16[[#This Row],[Estimated costs 1]:[Estimated costs 20]])</f>
        <v>0</v>
      </c>
      <c r="J164" s="2">
        <f>_xlfn.STDEV.P(Table16[[#This Row],[Estimated costs 1]:[Estimated costs 20]])</f>
        <v>0</v>
      </c>
      <c r="K164" s="2" t="e">
        <f>Table16[[#This Row],[Dev]]/Table16[[#This Row],[Mean]]*100</f>
        <v>#DIV/0!</v>
      </c>
      <c r="L164" s="2">
        <f>Table16[[#This Row],[Estimated costs 1]]-Table16[[#This Row],[Actual cost]]</f>
        <v>0</v>
      </c>
      <c r="M164" s="2" t="e">
        <f>Table16[[#This Row],[Diff 1]]/Table16[[#This Row],[Actual cost]]*100</f>
        <v>#DIV/0!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 hidden="1" x14ac:dyDescent="0.3">
      <c r="A165" t="s">
        <v>185</v>
      </c>
      <c r="B165">
        <v>163</v>
      </c>
      <c r="C165" t="str">
        <f>LEFT(Table16[[#This Row],[Contingency id]])</f>
        <v>A</v>
      </c>
      <c r="D165" s="1">
        <v>0</v>
      </c>
      <c r="E165" s="1">
        <v>3.7857142857142798</v>
      </c>
      <c r="F165">
        <v>530</v>
      </c>
      <c r="G165">
        <v>140</v>
      </c>
      <c r="H165" s="1">
        <v>0</v>
      </c>
      <c r="I165" s="2">
        <f>AVERAGE(Table16[[#This Row],[Estimated costs 1]:[Estimated costs 20]])</f>
        <v>0</v>
      </c>
      <c r="J165" s="2">
        <f>_xlfn.STDEV.P(Table16[[#This Row],[Estimated costs 1]:[Estimated costs 20]])</f>
        <v>0</v>
      </c>
      <c r="K165" s="2" t="e">
        <f>Table16[[#This Row],[Dev]]/Table16[[#This Row],[Mean]]*100</f>
        <v>#DIV/0!</v>
      </c>
      <c r="L165" s="2">
        <f>Table16[[#This Row],[Estimated costs 1]]-Table16[[#This Row],[Actual cost]]</f>
        <v>0</v>
      </c>
      <c r="M165" s="2" t="e">
        <f>Table16[[#This Row],[Diff 1]]/Table16[[#This Row],[Actual cost]]*100</f>
        <v>#DIV/0!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</row>
    <row r="166" spans="1:33" hidden="1" x14ac:dyDescent="0.3">
      <c r="A166" t="s">
        <v>186</v>
      </c>
      <c r="B166">
        <v>164</v>
      </c>
      <c r="C166" t="str">
        <f>LEFT(Table16[[#This Row],[Contingency id]])</f>
        <v>A</v>
      </c>
      <c r="D166" s="1">
        <v>0</v>
      </c>
      <c r="E166" s="1">
        <v>3.9849624060150299</v>
      </c>
      <c r="F166">
        <v>530</v>
      </c>
      <c r="G166">
        <v>133</v>
      </c>
      <c r="H166" s="1">
        <v>0</v>
      </c>
      <c r="I166" s="2">
        <f>AVERAGE(Table16[[#This Row],[Estimated costs 1]:[Estimated costs 20]])</f>
        <v>0</v>
      </c>
      <c r="J166" s="2">
        <f>_xlfn.STDEV.P(Table16[[#This Row],[Estimated costs 1]:[Estimated costs 20]])</f>
        <v>0</v>
      </c>
      <c r="K166" s="2" t="e">
        <f>Table16[[#This Row],[Dev]]/Table16[[#This Row],[Mean]]*100</f>
        <v>#DIV/0!</v>
      </c>
      <c r="L166" s="2">
        <f>Table16[[#This Row],[Estimated costs 1]]-Table16[[#This Row],[Actual cost]]</f>
        <v>0</v>
      </c>
      <c r="M166" s="2" t="e">
        <f>Table16[[#This Row],[Diff 1]]/Table16[[#This Row],[Actual cost]]*100</f>
        <v>#DIV/0!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1:33" hidden="1" x14ac:dyDescent="0.3">
      <c r="A167" t="s">
        <v>187</v>
      </c>
      <c r="B167">
        <v>165</v>
      </c>
      <c r="C167" t="str">
        <f>LEFT(Table16[[#This Row],[Contingency id]])</f>
        <v>A</v>
      </c>
      <c r="D167" s="1">
        <v>0</v>
      </c>
      <c r="E167" s="1">
        <v>2.3173076923076898</v>
      </c>
      <c r="F167">
        <v>241</v>
      </c>
      <c r="G167">
        <v>104</v>
      </c>
      <c r="H167" s="1">
        <v>0</v>
      </c>
      <c r="I167" s="2">
        <f>AVERAGE(Table16[[#This Row],[Estimated costs 1]:[Estimated costs 20]])</f>
        <v>0</v>
      </c>
      <c r="J167" s="2">
        <f>_xlfn.STDEV.P(Table16[[#This Row],[Estimated costs 1]:[Estimated costs 20]])</f>
        <v>0</v>
      </c>
      <c r="K167" s="2" t="e">
        <f>Table16[[#This Row],[Dev]]/Table16[[#This Row],[Mean]]*100</f>
        <v>#DIV/0!</v>
      </c>
      <c r="L167" s="2">
        <f>Table16[[#This Row],[Estimated costs 1]]-Table16[[#This Row],[Actual cost]]</f>
        <v>0</v>
      </c>
      <c r="M167" s="2" t="e">
        <f>Table16[[#This Row],[Diff 1]]/Table16[[#This Row],[Actual cost]]*100</f>
        <v>#DIV/0!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 hidden="1" x14ac:dyDescent="0.3">
      <c r="A168" t="s">
        <v>188</v>
      </c>
      <c r="B168">
        <v>166</v>
      </c>
      <c r="C168" t="str">
        <f>LEFT(Table16[[#This Row],[Contingency id]])</f>
        <v>A</v>
      </c>
      <c r="D168" s="1">
        <v>0</v>
      </c>
      <c r="E168" s="1">
        <v>2.2735849056603699</v>
      </c>
      <c r="F168">
        <v>241</v>
      </c>
      <c r="G168">
        <v>106</v>
      </c>
      <c r="H168" s="1">
        <v>0</v>
      </c>
      <c r="I168" s="2">
        <f>AVERAGE(Table16[[#This Row],[Estimated costs 1]:[Estimated costs 20]])</f>
        <v>0</v>
      </c>
      <c r="J168" s="2">
        <f>_xlfn.STDEV.P(Table16[[#This Row],[Estimated costs 1]:[Estimated costs 20]])</f>
        <v>0</v>
      </c>
      <c r="K168" s="2" t="e">
        <f>Table16[[#This Row],[Dev]]/Table16[[#This Row],[Mean]]*100</f>
        <v>#DIV/0!</v>
      </c>
      <c r="L168" s="2">
        <f>Table16[[#This Row],[Estimated costs 1]]-Table16[[#This Row],[Actual cost]]</f>
        <v>0</v>
      </c>
      <c r="M168" s="2" t="e">
        <f>Table16[[#This Row],[Diff 1]]/Table16[[#This Row],[Actual cost]]*100</f>
        <v>#DIV/0!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33" hidden="1" x14ac:dyDescent="0.3">
      <c r="A169" t="s">
        <v>189</v>
      </c>
      <c r="B169">
        <v>167</v>
      </c>
      <c r="C169" t="str">
        <f>LEFT(Table16[[#This Row],[Contingency id]])</f>
        <v>A</v>
      </c>
      <c r="D169" s="1">
        <v>0</v>
      </c>
      <c r="E169" s="1">
        <v>8.6089743589743595</v>
      </c>
      <c r="F169">
        <v>1343</v>
      </c>
      <c r="G169">
        <v>156</v>
      </c>
      <c r="H169" s="1">
        <v>0</v>
      </c>
      <c r="I169" s="2">
        <f>AVERAGE(Table16[[#This Row],[Estimated costs 1]:[Estimated costs 20]])</f>
        <v>0</v>
      </c>
      <c r="J169" s="2">
        <f>_xlfn.STDEV.P(Table16[[#This Row],[Estimated costs 1]:[Estimated costs 20]])</f>
        <v>0</v>
      </c>
      <c r="K169" s="2" t="e">
        <f>Table16[[#This Row],[Dev]]/Table16[[#This Row],[Mean]]*100</f>
        <v>#DIV/0!</v>
      </c>
      <c r="L169" s="2">
        <f>Table16[[#This Row],[Estimated costs 1]]-Table16[[#This Row],[Actual cost]]</f>
        <v>0</v>
      </c>
      <c r="M169" s="2" t="e">
        <f>Table16[[#This Row],[Diff 1]]/Table16[[#This Row],[Actual cost]]*100</f>
        <v>#DIV/0!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</row>
    <row r="170" spans="1:33" hidden="1" x14ac:dyDescent="0.3">
      <c r="A170" t="s">
        <v>190</v>
      </c>
      <c r="B170">
        <v>168</v>
      </c>
      <c r="C170" t="str">
        <f>LEFT(Table16[[#This Row],[Contingency id]])</f>
        <v>A</v>
      </c>
      <c r="D170" s="1">
        <v>0</v>
      </c>
      <c r="E170" s="1">
        <v>4.9444444444444402</v>
      </c>
      <c r="F170">
        <v>712</v>
      </c>
      <c r="G170">
        <v>144</v>
      </c>
      <c r="H170" s="1">
        <v>0</v>
      </c>
      <c r="I170" s="2">
        <f>AVERAGE(Table16[[#This Row],[Estimated costs 1]:[Estimated costs 20]])</f>
        <v>0</v>
      </c>
      <c r="J170" s="2">
        <f>_xlfn.STDEV.P(Table16[[#This Row],[Estimated costs 1]:[Estimated costs 20]])</f>
        <v>0</v>
      </c>
      <c r="K170" s="2" t="e">
        <f>Table16[[#This Row],[Dev]]/Table16[[#This Row],[Mean]]*100</f>
        <v>#DIV/0!</v>
      </c>
      <c r="L170" s="2">
        <f>Table16[[#This Row],[Estimated costs 1]]-Table16[[#This Row],[Actual cost]]</f>
        <v>0</v>
      </c>
      <c r="M170" s="2" t="e">
        <f>Table16[[#This Row],[Diff 1]]/Table16[[#This Row],[Actual cost]]*100</f>
        <v>#DIV/0!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</row>
    <row r="171" spans="1:33" hidden="1" x14ac:dyDescent="0.3">
      <c r="A171" t="s">
        <v>191</v>
      </c>
      <c r="B171">
        <v>169</v>
      </c>
      <c r="C171" t="str">
        <f>LEFT(Table16[[#This Row],[Contingency id]])</f>
        <v>A</v>
      </c>
      <c r="D171" s="1">
        <v>0</v>
      </c>
      <c r="E171" s="1">
        <v>4.6535947712418304</v>
      </c>
      <c r="F171">
        <v>712</v>
      </c>
      <c r="G171">
        <v>153</v>
      </c>
      <c r="H171" s="1">
        <v>0</v>
      </c>
      <c r="I171" s="2">
        <f>AVERAGE(Table16[[#This Row],[Estimated costs 1]:[Estimated costs 20]])</f>
        <v>0</v>
      </c>
      <c r="J171" s="2">
        <f>_xlfn.STDEV.P(Table16[[#This Row],[Estimated costs 1]:[Estimated costs 20]])</f>
        <v>0</v>
      </c>
      <c r="K171" s="2" t="e">
        <f>Table16[[#This Row],[Dev]]/Table16[[#This Row],[Mean]]*100</f>
        <v>#DIV/0!</v>
      </c>
      <c r="L171" s="2">
        <f>Table16[[#This Row],[Estimated costs 1]]-Table16[[#This Row],[Actual cost]]</f>
        <v>0</v>
      </c>
      <c r="M171" s="2" t="e">
        <f>Table16[[#This Row],[Diff 1]]/Table16[[#This Row],[Actual cost]]*100</f>
        <v>#DIV/0!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</row>
    <row r="172" spans="1:33" hidden="1" x14ac:dyDescent="0.3">
      <c r="A172" t="s">
        <v>192</v>
      </c>
      <c r="B172">
        <v>170</v>
      </c>
      <c r="C172" t="str">
        <f>LEFT(Table16[[#This Row],[Contingency id]])</f>
        <v>A</v>
      </c>
      <c r="D172" s="1">
        <v>0</v>
      </c>
      <c r="E172" s="1">
        <v>2.86178861788617</v>
      </c>
      <c r="F172">
        <v>352</v>
      </c>
      <c r="G172">
        <v>123</v>
      </c>
      <c r="H172" s="1">
        <v>0</v>
      </c>
      <c r="I172" s="2">
        <f>AVERAGE(Table16[[#This Row],[Estimated costs 1]:[Estimated costs 20]])</f>
        <v>0</v>
      </c>
      <c r="J172" s="2">
        <f>_xlfn.STDEV.P(Table16[[#This Row],[Estimated costs 1]:[Estimated costs 20]])</f>
        <v>0</v>
      </c>
      <c r="K172" s="2" t="e">
        <f>Table16[[#This Row],[Dev]]/Table16[[#This Row],[Mean]]*100</f>
        <v>#DIV/0!</v>
      </c>
      <c r="L172" s="2">
        <f>Table16[[#This Row],[Estimated costs 1]]-Table16[[#This Row],[Actual cost]]</f>
        <v>0</v>
      </c>
      <c r="M172" s="2" t="e">
        <f>Table16[[#This Row],[Diff 1]]/Table16[[#This Row],[Actual cost]]*100</f>
        <v>#DIV/0!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3" hidden="1" x14ac:dyDescent="0.3">
      <c r="A173" t="s">
        <v>193</v>
      </c>
      <c r="B173">
        <v>171</v>
      </c>
      <c r="C173" t="str">
        <f>LEFT(Table16[[#This Row],[Contingency id]])</f>
        <v>A</v>
      </c>
      <c r="D173" s="1">
        <v>0</v>
      </c>
      <c r="E173" s="1">
        <v>2.8852459016393399</v>
      </c>
      <c r="F173">
        <v>352</v>
      </c>
      <c r="G173">
        <v>122</v>
      </c>
      <c r="H173" s="1">
        <v>0</v>
      </c>
      <c r="I173" s="2">
        <f>AVERAGE(Table16[[#This Row],[Estimated costs 1]:[Estimated costs 20]])</f>
        <v>0</v>
      </c>
      <c r="J173" s="2">
        <f>_xlfn.STDEV.P(Table16[[#This Row],[Estimated costs 1]:[Estimated costs 20]])</f>
        <v>0</v>
      </c>
      <c r="K173" s="2" t="e">
        <f>Table16[[#This Row],[Dev]]/Table16[[#This Row],[Mean]]*100</f>
        <v>#DIV/0!</v>
      </c>
      <c r="L173" s="2">
        <f>Table16[[#This Row],[Estimated costs 1]]-Table16[[#This Row],[Actual cost]]</f>
        <v>0</v>
      </c>
      <c r="M173" s="2" t="e">
        <f>Table16[[#This Row],[Diff 1]]/Table16[[#This Row],[Actual cost]]*100</f>
        <v>#DIV/0!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</row>
    <row r="174" spans="1:33" hidden="1" x14ac:dyDescent="0.3">
      <c r="A174" t="s">
        <v>194</v>
      </c>
      <c r="B174">
        <v>172</v>
      </c>
      <c r="C174" t="str">
        <f>LEFT(Table16[[#This Row],[Contingency id]])</f>
        <v>A</v>
      </c>
      <c r="D174" s="1">
        <v>0</v>
      </c>
      <c r="E174" s="1">
        <v>2.6610169491525402</v>
      </c>
      <c r="F174">
        <v>314</v>
      </c>
      <c r="G174">
        <v>118</v>
      </c>
      <c r="H174" s="1">
        <v>0</v>
      </c>
      <c r="I174" s="2">
        <f>AVERAGE(Table16[[#This Row],[Estimated costs 1]:[Estimated costs 20]])</f>
        <v>0</v>
      </c>
      <c r="J174" s="2">
        <f>_xlfn.STDEV.P(Table16[[#This Row],[Estimated costs 1]:[Estimated costs 20]])</f>
        <v>0</v>
      </c>
      <c r="K174" s="2" t="e">
        <f>Table16[[#This Row],[Dev]]/Table16[[#This Row],[Mean]]*100</f>
        <v>#DIV/0!</v>
      </c>
      <c r="L174" s="2">
        <f>Table16[[#This Row],[Estimated costs 1]]-Table16[[#This Row],[Actual cost]]</f>
        <v>0</v>
      </c>
      <c r="M174" s="2" t="e">
        <f>Table16[[#This Row],[Diff 1]]/Table16[[#This Row],[Actual cost]]*100</f>
        <v>#DIV/0!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</row>
    <row r="175" spans="1:33" hidden="1" x14ac:dyDescent="0.3">
      <c r="A175" t="s">
        <v>195</v>
      </c>
      <c r="B175">
        <v>173</v>
      </c>
      <c r="C175" t="str">
        <f>LEFT(Table16[[#This Row],[Contingency id]])</f>
        <v>A</v>
      </c>
      <c r="D175" s="1">
        <v>0</v>
      </c>
      <c r="E175" s="1">
        <v>2.1195652173913002</v>
      </c>
      <c r="F175">
        <v>195</v>
      </c>
      <c r="G175">
        <v>92</v>
      </c>
      <c r="H175" s="1">
        <v>0</v>
      </c>
      <c r="I175" s="2">
        <f>AVERAGE(Table16[[#This Row],[Estimated costs 1]:[Estimated costs 20]])</f>
        <v>0</v>
      </c>
      <c r="J175" s="2">
        <f>_xlfn.STDEV.P(Table16[[#This Row],[Estimated costs 1]:[Estimated costs 20]])</f>
        <v>0</v>
      </c>
      <c r="K175" s="2" t="e">
        <f>Table16[[#This Row],[Dev]]/Table16[[#This Row],[Mean]]*100</f>
        <v>#DIV/0!</v>
      </c>
      <c r="L175" s="2">
        <f>Table16[[#This Row],[Estimated costs 1]]-Table16[[#This Row],[Actual cost]]</f>
        <v>0</v>
      </c>
      <c r="M175" s="2" t="e">
        <f>Table16[[#This Row],[Diff 1]]/Table16[[#This Row],[Actual cost]]*100</f>
        <v>#DIV/0!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 spans="1:33" hidden="1" x14ac:dyDescent="0.3">
      <c r="A176" t="s">
        <v>196</v>
      </c>
      <c r="B176">
        <v>174</v>
      </c>
      <c r="C176" t="str">
        <f>LEFT(Table16[[#This Row],[Contingency id]])</f>
        <v>A</v>
      </c>
      <c r="D176" s="1">
        <v>0</v>
      </c>
      <c r="E176" s="1">
        <v>9.0691823899370991</v>
      </c>
      <c r="F176">
        <v>1442</v>
      </c>
      <c r="G176">
        <v>159</v>
      </c>
      <c r="H176" s="1">
        <v>0</v>
      </c>
      <c r="I176" s="2">
        <f>AVERAGE(Table16[[#This Row],[Estimated costs 1]:[Estimated costs 20]])</f>
        <v>0</v>
      </c>
      <c r="J176" s="2">
        <f>_xlfn.STDEV.P(Table16[[#This Row],[Estimated costs 1]:[Estimated costs 20]])</f>
        <v>0</v>
      </c>
      <c r="K176" s="2" t="e">
        <f>Table16[[#This Row],[Dev]]/Table16[[#This Row],[Mean]]*100</f>
        <v>#DIV/0!</v>
      </c>
      <c r="L176" s="2">
        <f>Table16[[#This Row],[Estimated costs 1]]-Table16[[#This Row],[Actual cost]]</f>
        <v>0</v>
      </c>
      <c r="M176" s="2" t="e">
        <f>Table16[[#This Row],[Diff 1]]/Table16[[#This Row],[Actual cost]]*100</f>
        <v>#DIV/0!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 spans="1:33" hidden="1" x14ac:dyDescent="0.3">
      <c r="A177" t="s">
        <v>197</v>
      </c>
      <c r="B177">
        <v>175</v>
      </c>
      <c r="C177" t="str">
        <f>LEFT(Table16[[#This Row],[Contingency id]])</f>
        <v>A</v>
      </c>
      <c r="D177" s="1">
        <v>0</v>
      </c>
      <c r="E177" s="1">
        <v>9.3032258064516107</v>
      </c>
      <c r="F177">
        <v>1442</v>
      </c>
      <c r="G177">
        <v>155</v>
      </c>
      <c r="H177" s="1">
        <v>0</v>
      </c>
      <c r="I177" s="2">
        <f>AVERAGE(Table16[[#This Row],[Estimated costs 1]:[Estimated costs 20]])</f>
        <v>0</v>
      </c>
      <c r="J177" s="2">
        <f>_xlfn.STDEV.P(Table16[[#This Row],[Estimated costs 1]:[Estimated costs 20]])</f>
        <v>0</v>
      </c>
      <c r="K177" s="2" t="e">
        <f>Table16[[#This Row],[Dev]]/Table16[[#This Row],[Mean]]*100</f>
        <v>#DIV/0!</v>
      </c>
      <c r="L177" s="2">
        <f>Table16[[#This Row],[Estimated costs 1]]-Table16[[#This Row],[Actual cost]]</f>
        <v>0</v>
      </c>
      <c r="M177" s="2" t="e">
        <f>Table16[[#This Row],[Diff 1]]/Table16[[#This Row],[Actual cost]]*100</f>
        <v>#DIV/0!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</row>
    <row r="178" spans="1:33" hidden="1" x14ac:dyDescent="0.3">
      <c r="A178" t="s">
        <v>198</v>
      </c>
      <c r="B178">
        <v>176</v>
      </c>
      <c r="C178" t="str">
        <f>LEFT(Table16[[#This Row],[Contingency id]])</f>
        <v>A</v>
      </c>
      <c r="D178" s="1">
        <v>0</v>
      </c>
      <c r="E178" s="1">
        <v>6.9935483870967703</v>
      </c>
      <c r="F178">
        <v>1084</v>
      </c>
      <c r="G178">
        <v>155</v>
      </c>
      <c r="H178" s="1">
        <v>0</v>
      </c>
      <c r="I178" s="2">
        <f>AVERAGE(Table16[[#This Row],[Estimated costs 1]:[Estimated costs 20]])</f>
        <v>0</v>
      </c>
      <c r="J178" s="2">
        <f>_xlfn.STDEV.P(Table16[[#This Row],[Estimated costs 1]:[Estimated costs 20]])</f>
        <v>0</v>
      </c>
      <c r="K178" s="2" t="e">
        <f>Table16[[#This Row],[Dev]]/Table16[[#This Row],[Mean]]*100</f>
        <v>#DIV/0!</v>
      </c>
      <c r="L178" s="2">
        <f>Table16[[#This Row],[Estimated costs 1]]-Table16[[#This Row],[Actual cost]]</f>
        <v>0</v>
      </c>
      <c r="M178" s="2" t="e">
        <f>Table16[[#This Row],[Diff 1]]/Table16[[#This Row],[Actual cost]]*100</f>
        <v>#DIV/0!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</row>
    <row r="179" spans="1:33" hidden="1" x14ac:dyDescent="0.3">
      <c r="A179" t="s">
        <v>199</v>
      </c>
      <c r="B179">
        <v>177</v>
      </c>
      <c r="C179" t="str">
        <f>LEFT(Table16[[#This Row],[Contingency id]])</f>
        <v>A</v>
      </c>
      <c r="D179" s="1">
        <v>0</v>
      </c>
      <c r="E179" s="1">
        <v>7.0849673202614296</v>
      </c>
      <c r="F179">
        <v>1084</v>
      </c>
      <c r="G179">
        <v>153</v>
      </c>
      <c r="H179" s="1">
        <v>0</v>
      </c>
      <c r="I179" s="2">
        <f>AVERAGE(Table16[[#This Row],[Estimated costs 1]:[Estimated costs 20]])</f>
        <v>0</v>
      </c>
      <c r="J179" s="2">
        <f>_xlfn.STDEV.P(Table16[[#This Row],[Estimated costs 1]:[Estimated costs 20]])</f>
        <v>0</v>
      </c>
      <c r="K179" s="2" t="e">
        <f>Table16[[#This Row],[Dev]]/Table16[[#This Row],[Mean]]*100</f>
        <v>#DIV/0!</v>
      </c>
      <c r="L179" s="2">
        <f>Table16[[#This Row],[Estimated costs 1]]-Table16[[#This Row],[Actual cost]]</f>
        <v>0</v>
      </c>
      <c r="M179" s="2" t="e">
        <f>Table16[[#This Row],[Diff 1]]/Table16[[#This Row],[Actual cost]]*100</f>
        <v>#DIV/0!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</row>
    <row r="180" spans="1:33" hidden="1" x14ac:dyDescent="0.3">
      <c r="A180" t="s">
        <v>200</v>
      </c>
      <c r="B180">
        <v>178</v>
      </c>
      <c r="C180" t="str">
        <f>LEFT(Table16[[#This Row],[Contingency id]])</f>
        <v>A</v>
      </c>
      <c r="D180" s="1">
        <v>0</v>
      </c>
      <c r="E180" s="1">
        <v>4.2158273381294897</v>
      </c>
      <c r="F180">
        <v>586</v>
      </c>
      <c r="G180">
        <v>139</v>
      </c>
      <c r="H180" s="1">
        <v>0</v>
      </c>
      <c r="I180" s="2">
        <f>AVERAGE(Table16[[#This Row],[Estimated costs 1]:[Estimated costs 20]])</f>
        <v>0</v>
      </c>
      <c r="J180" s="2">
        <f>_xlfn.STDEV.P(Table16[[#This Row],[Estimated costs 1]:[Estimated costs 20]])</f>
        <v>0</v>
      </c>
      <c r="K180" s="2" t="e">
        <f>Table16[[#This Row],[Dev]]/Table16[[#This Row],[Mean]]*100</f>
        <v>#DIV/0!</v>
      </c>
      <c r="L180" s="2">
        <f>Table16[[#This Row],[Estimated costs 1]]-Table16[[#This Row],[Actual cost]]</f>
        <v>0</v>
      </c>
      <c r="M180" s="2" t="e">
        <f>Table16[[#This Row],[Diff 1]]/Table16[[#This Row],[Actual cost]]*100</f>
        <v>#DIV/0!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</row>
    <row r="181" spans="1:33" hidden="1" x14ac:dyDescent="0.3">
      <c r="A181" t="s">
        <v>201</v>
      </c>
      <c r="B181">
        <v>179</v>
      </c>
      <c r="C181" t="str">
        <f>LEFT(Table16[[#This Row],[Contingency id]])</f>
        <v>A</v>
      </c>
      <c r="D181" s="1">
        <v>0</v>
      </c>
      <c r="E181" s="1">
        <v>6.1466666666666603</v>
      </c>
      <c r="F181">
        <v>922</v>
      </c>
      <c r="G181">
        <v>150</v>
      </c>
      <c r="H181" s="1">
        <v>0</v>
      </c>
      <c r="I181" s="2">
        <f>AVERAGE(Table16[[#This Row],[Estimated costs 1]:[Estimated costs 20]])</f>
        <v>0</v>
      </c>
      <c r="J181" s="2">
        <f>_xlfn.STDEV.P(Table16[[#This Row],[Estimated costs 1]:[Estimated costs 20]])</f>
        <v>0</v>
      </c>
      <c r="K181" s="2" t="e">
        <f>Table16[[#This Row],[Dev]]/Table16[[#This Row],[Mean]]*100</f>
        <v>#DIV/0!</v>
      </c>
      <c r="L181" s="2">
        <f>Table16[[#This Row],[Estimated costs 1]]-Table16[[#This Row],[Actual cost]]</f>
        <v>0</v>
      </c>
      <c r="M181" s="2" t="e">
        <f>Table16[[#This Row],[Diff 1]]/Table16[[#This Row],[Actual cost]]*100</f>
        <v>#DIV/0!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</row>
    <row r="182" spans="1:33" hidden="1" x14ac:dyDescent="0.3">
      <c r="A182" t="s">
        <v>202</v>
      </c>
      <c r="B182">
        <v>180</v>
      </c>
      <c r="C182" t="str">
        <f>LEFT(Table16[[#This Row],[Contingency id]])</f>
        <v>A</v>
      </c>
      <c r="D182" s="1">
        <v>0</v>
      </c>
      <c r="E182" s="1">
        <v>6.64238410596026</v>
      </c>
      <c r="F182">
        <v>1003</v>
      </c>
      <c r="G182">
        <v>151</v>
      </c>
      <c r="H182" s="1">
        <v>0</v>
      </c>
      <c r="I182" s="2">
        <f>AVERAGE(Table16[[#This Row],[Estimated costs 1]:[Estimated costs 20]])</f>
        <v>0</v>
      </c>
      <c r="J182" s="2">
        <f>_xlfn.STDEV.P(Table16[[#This Row],[Estimated costs 1]:[Estimated costs 20]])</f>
        <v>0</v>
      </c>
      <c r="K182" s="2" t="e">
        <f>Table16[[#This Row],[Dev]]/Table16[[#This Row],[Mean]]*100</f>
        <v>#DIV/0!</v>
      </c>
      <c r="L182" s="2">
        <f>Table16[[#This Row],[Estimated costs 1]]-Table16[[#This Row],[Actual cost]]</f>
        <v>0</v>
      </c>
      <c r="M182" s="2" t="e">
        <f>Table16[[#This Row],[Diff 1]]/Table16[[#This Row],[Actual cost]]*100</f>
        <v>#DIV/0!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</row>
    <row r="183" spans="1:33" x14ac:dyDescent="0.3">
      <c r="A183" t="s">
        <v>203</v>
      </c>
      <c r="B183">
        <v>181</v>
      </c>
      <c r="C183" t="str">
        <f>LEFT(Table16[[#This Row],[Contingency id]])</f>
        <v>B</v>
      </c>
      <c r="D183" s="1">
        <v>0</v>
      </c>
      <c r="E183" s="1">
        <v>4.6428571428571397</v>
      </c>
      <c r="F183">
        <v>650</v>
      </c>
      <c r="G183">
        <v>140</v>
      </c>
      <c r="H183" s="1">
        <v>0</v>
      </c>
      <c r="I183" s="2">
        <f>AVERAGE(Table16[[#This Row],[Estimated costs 1]:[Estimated costs 20]])</f>
        <v>0</v>
      </c>
      <c r="J183" s="2">
        <f>_xlfn.STDEV.P(Table16[[#This Row],[Estimated costs 1]:[Estimated costs 20]])</f>
        <v>0</v>
      </c>
      <c r="K183" s="2" t="e">
        <f>Table16[[#This Row],[Dev]]/Table16[[#This Row],[Mean]]*100</f>
        <v>#DIV/0!</v>
      </c>
      <c r="L183" s="2">
        <f>Table16[[#This Row],[Estimated costs 1]]-Table16[[#This Row],[Actual cost]]</f>
        <v>0</v>
      </c>
      <c r="M183" s="2" t="e">
        <f>Table16[[#This Row],[Diff 1]]/Table16[[#This Row],[Actual cost]]*100</f>
        <v>#DIV/0!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</row>
    <row r="184" spans="1:33" x14ac:dyDescent="0.3">
      <c r="A184" t="s">
        <v>204</v>
      </c>
      <c r="B184">
        <v>182</v>
      </c>
      <c r="C184" t="str">
        <f>LEFT(Table16[[#This Row],[Contingency id]])</f>
        <v>B</v>
      </c>
      <c r="D184" s="1">
        <v>0</v>
      </c>
      <c r="E184" s="1">
        <v>4.5454545454545396</v>
      </c>
      <c r="F184">
        <v>650</v>
      </c>
      <c r="G184">
        <v>143</v>
      </c>
      <c r="H184" s="1">
        <v>0</v>
      </c>
      <c r="I184" s="2">
        <f>AVERAGE(Table16[[#This Row],[Estimated costs 1]:[Estimated costs 20]])</f>
        <v>0</v>
      </c>
      <c r="J184" s="2">
        <f>_xlfn.STDEV.P(Table16[[#This Row],[Estimated costs 1]:[Estimated costs 20]])</f>
        <v>0</v>
      </c>
      <c r="K184" s="2" t="e">
        <f>Table16[[#This Row],[Dev]]/Table16[[#This Row],[Mean]]*100</f>
        <v>#DIV/0!</v>
      </c>
      <c r="L184" s="2">
        <f>Table16[[#This Row],[Estimated costs 1]]-Table16[[#This Row],[Actual cost]]</f>
        <v>0</v>
      </c>
      <c r="M184" s="2" t="e">
        <f>Table16[[#This Row],[Diff 1]]/Table16[[#This Row],[Actual cost]]*100</f>
        <v>#DIV/0!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</row>
    <row r="185" spans="1:33" x14ac:dyDescent="0.3">
      <c r="A185" t="s">
        <v>205</v>
      </c>
      <c r="B185">
        <v>183</v>
      </c>
      <c r="C185" t="str">
        <f>LEFT(Table16[[#This Row],[Contingency id]])</f>
        <v>B</v>
      </c>
      <c r="D185" s="1">
        <v>0</v>
      </c>
      <c r="E185" s="1">
        <v>4.0283687943262398</v>
      </c>
      <c r="F185">
        <v>568</v>
      </c>
      <c r="G185">
        <v>141</v>
      </c>
      <c r="H185" s="1">
        <v>0</v>
      </c>
      <c r="I185" s="2">
        <f>AVERAGE(Table16[[#This Row],[Estimated costs 1]:[Estimated costs 20]])</f>
        <v>0</v>
      </c>
      <c r="J185" s="2">
        <f>_xlfn.STDEV.P(Table16[[#This Row],[Estimated costs 1]:[Estimated costs 20]])</f>
        <v>0</v>
      </c>
      <c r="K185" s="2" t="e">
        <f>Table16[[#This Row],[Dev]]/Table16[[#This Row],[Mean]]*100</f>
        <v>#DIV/0!</v>
      </c>
      <c r="L185" s="2">
        <f>Table16[[#This Row],[Estimated costs 1]]-Table16[[#This Row],[Actual cost]]</f>
        <v>0</v>
      </c>
      <c r="M185" s="2" t="e">
        <f>Table16[[#This Row],[Diff 1]]/Table16[[#This Row],[Actual cost]]*100</f>
        <v>#DIV/0!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</row>
    <row r="186" spans="1:33" x14ac:dyDescent="0.3">
      <c r="A186" t="s">
        <v>206</v>
      </c>
      <c r="B186">
        <v>184</v>
      </c>
      <c r="C186" t="str">
        <f>LEFT(Table16[[#This Row],[Contingency id]])</f>
        <v>B</v>
      </c>
      <c r="D186" s="1">
        <v>0</v>
      </c>
      <c r="E186" s="1">
        <v>4.1459854014598498</v>
      </c>
      <c r="F186">
        <v>568</v>
      </c>
      <c r="G186">
        <v>137</v>
      </c>
      <c r="H186" s="1">
        <v>0</v>
      </c>
      <c r="I186" s="2">
        <f>AVERAGE(Table16[[#This Row],[Estimated costs 1]:[Estimated costs 20]])</f>
        <v>0</v>
      </c>
      <c r="J186" s="2">
        <f>_xlfn.STDEV.P(Table16[[#This Row],[Estimated costs 1]:[Estimated costs 20]])</f>
        <v>0</v>
      </c>
      <c r="K186" s="2" t="e">
        <f>Table16[[#This Row],[Dev]]/Table16[[#This Row],[Mean]]*100</f>
        <v>#DIV/0!</v>
      </c>
      <c r="L186" s="2">
        <f>Table16[[#This Row],[Estimated costs 1]]-Table16[[#This Row],[Actual cost]]</f>
        <v>0</v>
      </c>
      <c r="M186" s="2" t="e">
        <f>Table16[[#This Row],[Diff 1]]/Table16[[#This Row],[Actual cost]]*100</f>
        <v>#DIV/0!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</row>
    <row r="187" spans="1:33" x14ac:dyDescent="0.3">
      <c r="A187" t="s">
        <v>207</v>
      </c>
      <c r="B187">
        <v>185</v>
      </c>
      <c r="C187" t="str">
        <f>LEFT(Table16[[#This Row],[Contingency id]])</f>
        <v>B</v>
      </c>
      <c r="D187" s="1">
        <v>0</v>
      </c>
      <c r="E187" s="1">
        <v>4.4827586206896504</v>
      </c>
      <c r="F187">
        <v>650</v>
      </c>
      <c r="G187">
        <v>145</v>
      </c>
      <c r="H187" s="1">
        <v>0</v>
      </c>
      <c r="I187" s="2">
        <f>AVERAGE(Table16[[#This Row],[Estimated costs 1]:[Estimated costs 20]])</f>
        <v>0</v>
      </c>
      <c r="J187" s="2">
        <f>_xlfn.STDEV.P(Table16[[#This Row],[Estimated costs 1]:[Estimated costs 20]])</f>
        <v>0</v>
      </c>
      <c r="K187" s="2" t="e">
        <f>Table16[[#This Row],[Dev]]/Table16[[#This Row],[Mean]]*100</f>
        <v>#DIV/0!</v>
      </c>
      <c r="L187" s="2">
        <f>Table16[[#This Row],[Estimated costs 1]]-Table16[[#This Row],[Actual cost]]</f>
        <v>0</v>
      </c>
      <c r="M187" s="2" t="e">
        <f>Table16[[#This Row],[Diff 1]]/Table16[[#This Row],[Actual cost]]*100</f>
        <v>#DIV/0!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</row>
    <row r="188" spans="1:33" x14ac:dyDescent="0.3">
      <c r="A188" t="s">
        <v>208</v>
      </c>
      <c r="B188">
        <v>186</v>
      </c>
      <c r="C188" t="str">
        <f>LEFT(Table16[[#This Row],[Contingency id]])</f>
        <v>B</v>
      </c>
      <c r="D188" s="1">
        <v>0</v>
      </c>
      <c r="E188" s="1">
        <v>4.6762589928057503</v>
      </c>
      <c r="F188">
        <v>650</v>
      </c>
      <c r="G188">
        <v>139</v>
      </c>
      <c r="H188" s="1">
        <v>0</v>
      </c>
      <c r="I188" s="2">
        <f>AVERAGE(Table16[[#This Row],[Estimated costs 1]:[Estimated costs 20]])</f>
        <v>0</v>
      </c>
      <c r="J188" s="2">
        <f>_xlfn.STDEV.P(Table16[[#This Row],[Estimated costs 1]:[Estimated costs 20]])</f>
        <v>0</v>
      </c>
      <c r="K188" s="2" t="e">
        <f>Table16[[#This Row],[Dev]]/Table16[[#This Row],[Mean]]*100</f>
        <v>#DIV/0!</v>
      </c>
      <c r="L188" s="2">
        <f>Table16[[#This Row],[Estimated costs 1]]-Table16[[#This Row],[Actual cost]]</f>
        <v>0</v>
      </c>
      <c r="M188" s="2" t="e">
        <f>Table16[[#This Row],[Diff 1]]/Table16[[#This Row],[Actual cost]]*100</f>
        <v>#DIV/0!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</row>
    <row r="189" spans="1:33" x14ac:dyDescent="0.3">
      <c r="A189" t="s">
        <v>209</v>
      </c>
      <c r="B189">
        <v>187</v>
      </c>
      <c r="C189" t="str">
        <f>LEFT(Table16[[#This Row],[Contingency id]])</f>
        <v>B</v>
      </c>
      <c r="D189" s="1">
        <v>0</v>
      </c>
      <c r="E189" s="1">
        <v>8.5419354838709598</v>
      </c>
      <c r="F189">
        <v>1324</v>
      </c>
      <c r="G189">
        <v>155</v>
      </c>
      <c r="H189" s="1">
        <v>0</v>
      </c>
      <c r="I189" s="2">
        <f>AVERAGE(Table16[[#This Row],[Estimated costs 1]:[Estimated costs 20]])</f>
        <v>0</v>
      </c>
      <c r="J189" s="2">
        <f>_xlfn.STDEV.P(Table16[[#This Row],[Estimated costs 1]:[Estimated costs 20]])</f>
        <v>0</v>
      </c>
      <c r="K189" s="2" t="e">
        <f>Table16[[#This Row],[Dev]]/Table16[[#This Row],[Mean]]*100</f>
        <v>#DIV/0!</v>
      </c>
      <c r="L189" s="2">
        <f>Table16[[#This Row],[Estimated costs 1]]-Table16[[#This Row],[Actual cost]]</f>
        <v>0</v>
      </c>
      <c r="M189" s="2" t="e">
        <f>Table16[[#This Row],[Diff 1]]/Table16[[#This Row],[Actual cost]]*100</f>
        <v>#DIV/0!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</row>
    <row r="190" spans="1:33" x14ac:dyDescent="0.3">
      <c r="A190" t="s">
        <v>210</v>
      </c>
      <c r="B190">
        <v>188</v>
      </c>
      <c r="C190" t="str">
        <f>LEFT(Table16[[#This Row],[Contingency id]])</f>
        <v>B</v>
      </c>
      <c r="D190" s="1">
        <v>0</v>
      </c>
      <c r="E190" s="1">
        <v>3.9259259259259198</v>
      </c>
      <c r="F190">
        <v>530</v>
      </c>
      <c r="G190">
        <v>135</v>
      </c>
      <c r="H190" s="1">
        <v>0</v>
      </c>
      <c r="I190" s="2">
        <f>AVERAGE(Table16[[#This Row],[Estimated costs 1]:[Estimated costs 20]])</f>
        <v>0</v>
      </c>
      <c r="J190" s="2">
        <f>_xlfn.STDEV.P(Table16[[#This Row],[Estimated costs 1]:[Estimated costs 20]])</f>
        <v>0</v>
      </c>
      <c r="K190" s="2" t="e">
        <f>Table16[[#This Row],[Dev]]/Table16[[#This Row],[Mean]]*100</f>
        <v>#DIV/0!</v>
      </c>
      <c r="L190" s="2">
        <f>Table16[[#This Row],[Estimated costs 1]]-Table16[[#This Row],[Actual cost]]</f>
        <v>0</v>
      </c>
      <c r="M190" s="2" t="e">
        <f>Table16[[#This Row],[Diff 1]]/Table16[[#This Row],[Actual cost]]*100</f>
        <v>#DIV/0!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</row>
    <row r="191" spans="1:33" x14ac:dyDescent="0.3">
      <c r="A191" t="s">
        <v>211</v>
      </c>
      <c r="B191">
        <v>189</v>
      </c>
      <c r="C191" t="str">
        <f>LEFT(Table16[[#This Row],[Contingency id]])</f>
        <v>B</v>
      </c>
      <c r="D191" s="1">
        <v>0</v>
      </c>
      <c r="E191" s="1">
        <v>2.2735849056603699</v>
      </c>
      <c r="F191">
        <v>241</v>
      </c>
      <c r="G191">
        <v>106</v>
      </c>
      <c r="H191" s="1">
        <v>0</v>
      </c>
      <c r="I191" s="2">
        <f>AVERAGE(Table16[[#This Row],[Estimated costs 1]:[Estimated costs 20]])</f>
        <v>0</v>
      </c>
      <c r="J191" s="2">
        <f>_xlfn.STDEV.P(Table16[[#This Row],[Estimated costs 1]:[Estimated costs 20]])</f>
        <v>0</v>
      </c>
      <c r="K191" s="2" t="e">
        <f>Table16[[#This Row],[Dev]]/Table16[[#This Row],[Mean]]*100</f>
        <v>#DIV/0!</v>
      </c>
      <c r="L191" s="2">
        <f>Table16[[#This Row],[Estimated costs 1]]-Table16[[#This Row],[Actual cost]]</f>
        <v>0</v>
      </c>
      <c r="M191" s="2" t="e">
        <f>Table16[[#This Row],[Diff 1]]/Table16[[#This Row],[Actual cost]]*100</f>
        <v>#DIV/0!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</row>
    <row r="192" spans="1:33" x14ac:dyDescent="0.3">
      <c r="A192" t="s">
        <v>212</v>
      </c>
      <c r="B192">
        <v>190</v>
      </c>
      <c r="C192" t="str">
        <f>LEFT(Table16[[#This Row],[Contingency id]])</f>
        <v>B</v>
      </c>
      <c r="D192" s="1">
        <v>0</v>
      </c>
      <c r="E192" s="1">
        <v>2.36274509803921</v>
      </c>
      <c r="F192">
        <v>241</v>
      </c>
      <c r="G192">
        <v>102</v>
      </c>
      <c r="H192" s="1">
        <v>0</v>
      </c>
      <c r="I192" s="2">
        <f>AVERAGE(Table16[[#This Row],[Estimated costs 1]:[Estimated costs 20]])</f>
        <v>0</v>
      </c>
      <c r="J192" s="2">
        <f>_xlfn.STDEV.P(Table16[[#This Row],[Estimated costs 1]:[Estimated costs 20]])</f>
        <v>0</v>
      </c>
      <c r="K192" s="2" t="e">
        <f>Table16[[#This Row],[Dev]]/Table16[[#This Row],[Mean]]*100</f>
        <v>#DIV/0!</v>
      </c>
      <c r="L192" s="2">
        <f>Table16[[#This Row],[Estimated costs 1]]-Table16[[#This Row],[Actual cost]]</f>
        <v>0</v>
      </c>
      <c r="M192" s="2" t="e">
        <f>Table16[[#This Row],[Diff 1]]/Table16[[#This Row],[Actual cost]]*100</f>
        <v>#DIV/0!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</row>
    <row r="193" spans="1:33" x14ac:dyDescent="0.3">
      <c r="A193" t="s">
        <v>213</v>
      </c>
      <c r="B193">
        <v>191</v>
      </c>
      <c r="C193" t="str">
        <f>LEFT(Table16[[#This Row],[Contingency id]])</f>
        <v>B</v>
      </c>
      <c r="D193" s="1">
        <v>0</v>
      </c>
      <c r="E193" s="1">
        <v>8.7207792207792192</v>
      </c>
      <c r="F193">
        <v>1343</v>
      </c>
      <c r="G193">
        <v>154</v>
      </c>
      <c r="H193" s="1">
        <v>0</v>
      </c>
      <c r="I193" s="2">
        <f>AVERAGE(Table16[[#This Row],[Estimated costs 1]:[Estimated costs 20]])</f>
        <v>0</v>
      </c>
      <c r="J193" s="2">
        <f>_xlfn.STDEV.P(Table16[[#This Row],[Estimated costs 1]:[Estimated costs 20]])</f>
        <v>0</v>
      </c>
      <c r="K193" s="2" t="e">
        <f>Table16[[#This Row],[Dev]]/Table16[[#This Row],[Mean]]*100</f>
        <v>#DIV/0!</v>
      </c>
      <c r="L193" s="2">
        <f>Table16[[#This Row],[Estimated costs 1]]-Table16[[#This Row],[Actual cost]]</f>
        <v>0</v>
      </c>
      <c r="M193" s="2" t="e">
        <f>Table16[[#This Row],[Diff 1]]/Table16[[#This Row],[Actual cost]]*100</f>
        <v>#DIV/0!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</row>
    <row r="194" spans="1:33" x14ac:dyDescent="0.3">
      <c r="A194" t="s">
        <v>214</v>
      </c>
      <c r="B194">
        <v>192</v>
      </c>
      <c r="C194" t="str">
        <f>LEFT(Table16[[#This Row],[Contingency id]])</f>
        <v>B</v>
      </c>
      <c r="D194" s="1">
        <v>0</v>
      </c>
      <c r="E194" s="1">
        <v>5.0857142857142801</v>
      </c>
      <c r="F194">
        <v>712</v>
      </c>
      <c r="G194">
        <v>140</v>
      </c>
      <c r="H194" s="1">
        <v>0</v>
      </c>
      <c r="I194" s="2">
        <f>AVERAGE(Table16[[#This Row],[Estimated costs 1]:[Estimated costs 20]])</f>
        <v>0</v>
      </c>
      <c r="J194" s="2">
        <f>_xlfn.STDEV.P(Table16[[#This Row],[Estimated costs 1]:[Estimated costs 20]])</f>
        <v>0</v>
      </c>
      <c r="K194" s="2" t="e">
        <f>Table16[[#This Row],[Dev]]/Table16[[#This Row],[Mean]]*100</f>
        <v>#DIV/0!</v>
      </c>
      <c r="L194" s="2">
        <f>Table16[[#This Row],[Estimated costs 1]]-Table16[[#This Row],[Actual cost]]</f>
        <v>0</v>
      </c>
      <c r="M194" s="2" t="e">
        <f>Table16[[#This Row],[Diff 1]]/Table16[[#This Row],[Actual cost]]*100</f>
        <v>#DIV/0!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</row>
    <row r="195" spans="1:33" x14ac:dyDescent="0.3">
      <c r="A195" t="s">
        <v>215</v>
      </c>
      <c r="B195">
        <v>193</v>
      </c>
      <c r="C195" t="str">
        <f>LEFT(Table16[[#This Row],[Contingency id]])</f>
        <v>B</v>
      </c>
      <c r="D195" s="1">
        <v>0</v>
      </c>
      <c r="E195" s="1">
        <v>4.8435374149659802</v>
      </c>
      <c r="F195">
        <v>712</v>
      </c>
      <c r="G195">
        <v>147</v>
      </c>
      <c r="H195" s="1">
        <v>0</v>
      </c>
      <c r="I195" s="2">
        <f>AVERAGE(Table16[[#This Row],[Estimated costs 1]:[Estimated costs 20]])</f>
        <v>0</v>
      </c>
      <c r="J195" s="2">
        <f>_xlfn.STDEV.P(Table16[[#This Row],[Estimated costs 1]:[Estimated costs 20]])</f>
        <v>0</v>
      </c>
      <c r="K195" s="2" t="e">
        <f>Table16[[#This Row],[Dev]]/Table16[[#This Row],[Mean]]*100</f>
        <v>#DIV/0!</v>
      </c>
      <c r="L195" s="2">
        <f>Table16[[#This Row],[Estimated costs 1]]-Table16[[#This Row],[Actual cost]]</f>
        <v>0</v>
      </c>
      <c r="M195" s="2" t="e">
        <f>Table16[[#This Row],[Diff 1]]/Table16[[#This Row],[Actual cost]]*100</f>
        <v>#DIV/0!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</row>
    <row r="196" spans="1:33" x14ac:dyDescent="0.3">
      <c r="A196" t="s">
        <v>216</v>
      </c>
      <c r="B196">
        <v>194</v>
      </c>
      <c r="C196" t="str">
        <f>LEFT(Table16[[#This Row],[Contingency id]])</f>
        <v>B</v>
      </c>
      <c r="D196" s="1">
        <v>0</v>
      </c>
      <c r="E196" s="1">
        <v>2.93333333333333</v>
      </c>
      <c r="F196">
        <v>352</v>
      </c>
      <c r="G196">
        <v>120</v>
      </c>
      <c r="H196" s="1">
        <v>0</v>
      </c>
      <c r="I196" s="2">
        <f>AVERAGE(Table16[[#This Row],[Estimated costs 1]:[Estimated costs 20]])</f>
        <v>0</v>
      </c>
      <c r="J196" s="2">
        <f>_xlfn.STDEV.P(Table16[[#This Row],[Estimated costs 1]:[Estimated costs 20]])</f>
        <v>0</v>
      </c>
      <c r="K196" s="2" t="e">
        <f>Table16[[#This Row],[Dev]]/Table16[[#This Row],[Mean]]*100</f>
        <v>#DIV/0!</v>
      </c>
      <c r="L196" s="2">
        <f>Table16[[#This Row],[Estimated costs 1]]-Table16[[#This Row],[Actual cost]]</f>
        <v>0</v>
      </c>
      <c r="M196" s="2" t="e">
        <f>Table16[[#This Row],[Diff 1]]/Table16[[#This Row],[Actual cost]]*100</f>
        <v>#DIV/0!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</row>
    <row r="197" spans="1:33" x14ac:dyDescent="0.3">
      <c r="A197" t="s">
        <v>217</v>
      </c>
      <c r="B197">
        <v>195</v>
      </c>
      <c r="C197" t="str">
        <f>LEFT(Table16[[#This Row],[Contingency id]])</f>
        <v>B</v>
      </c>
      <c r="D197" s="1">
        <v>0</v>
      </c>
      <c r="E197" s="1">
        <v>2.6610169491525402</v>
      </c>
      <c r="F197">
        <v>314</v>
      </c>
      <c r="G197">
        <v>118</v>
      </c>
      <c r="H197" s="1">
        <v>0</v>
      </c>
      <c r="I197" s="2">
        <f>AVERAGE(Table16[[#This Row],[Estimated costs 1]:[Estimated costs 20]])</f>
        <v>0</v>
      </c>
      <c r="J197" s="2">
        <f>_xlfn.STDEV.P(Table16[[#This Row],[Estimated costs 1]:[Estimated costs 20]])</f>
        <v>0</v>
      </c>
      <c r="K197" s="2" t="e">
        <f>Table16[[#This Row],[Dev]]/Table16[[#This Row],[Mean]]*100</f>
        <v>#DIV/0!</v>
      </c>
      <c r="L197" s="2">
        <f>Table16[[#This Row],[Estimated costs 1]]-Table16[[#This Row],[Actual cost]]</f>
        <v>0</v>
      </c>
      <c r="M197" s="2" t="e">
        <f>Table16[[#This Row],[Diff 1]]/Table16[[#This Row],[Actual cost]]*100</f>
        <v>#DIV/0!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</row>
    <row r="198" spans="1:33" x14ac:dyDescent="0.3">
      <c r="A198" t="s">
        <v>218</v>
      </c>
      <c r="B198">
        <v>196</v>
      </c>
      <c r="C198" t="str">
        <f>LEFT(Table16[[#This Row],[Contingency id]])</f>
        <v>B</v>
      </c>
      <c r="D198" s="1">
        <v>0</v>
      </c>
      <c r="E198" s="1">
        <v>2.6386554621848699</v>
      </c>
      <c r="F198">
        <v>314</v>
      </c>
      <c r="G198">
        <v>119</v>
      </c>
      <c r="H198" s="1">
        <v>0</v>
      </c>
      <c r="I198" s="2">
        <f>AVERAGE(Table16[[#This Row],[Estimated costs 1]:[Estimated costs 20]])</f>
        <v>0</v>
      </c>
      <c r="J198" s="2">
        <f>_xlfn.STDEV.P(Table16[[#This Row],[Estimated costs 1]:[Estimated costs 20]])</f>
        <v>0</v>
      </c>
      <c r="K198" s="2" t="e">
        <f>Table16[[#This Row],[Dev]]/Table16[[#This Row],[Mean]]*100</f>
        <v>#DIV/0!</v>
      </c>
      <c r="L198" s="2">
        <f>Table16[[#This Row],[Estimated costs 1]]-Table16[[#This Row],[Actual cost]]</f>
        <v>0</v>
      </c>
      <c r="M198" s="2" t="e">
        <f>Table16[[#This Row],[Diff 1]]/Table16[[#This Row],[Actual cost]]*100</f>
        <v>#DIV/0!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</row>
    <row r="199" spans="1:33" x14ac:dyDescent="0.3">
      <c r="A199" t="s">
        <v>219</v>
      </c>
      <c r="B199">
        <v>197</v>
      </c>
      <c r="C199" t="str">
        <f>LEFT(Table16[[#This Row],[Contingency id]])</f>
        <v>B</v>
      </c>
      <c r="D199" s="1">
        <v>0</v>
      </c>
      <c r="E199" s="1">
        <v>1.96969696969696</v>
      </c>
      <c r="F199">
        <v>195</v>
      </c>
      <c r="G199">
        <v>99</v>
      </c>
      <c r="H199" s="1">
        <v>0</v>
      </c>
      <c r="I199" s="2">
        <f>AVERAGE(Table16[[#This Row],[Estimated costs 1]:[Estimated costs 20]])</f>
        <v>0</v>
      </c>
      <c r="J199" s="2">
        <f>_xlfn.STDEV.P(Table16[[#This Row],[Estimated costs 1]:[Estimated costs 20]])</f>
        <v>0</v>
      </c>
      <c r="K199" s="2" t="e">
        <f>Table16[[#This Row],[Dev]]/Table16[[#This Row],[Mean]]*100</f>
        <v>#DIV/0!</v>
      </c>
      <c r="L199" s="2">
        <f>Table16[[#This Row],[Estimated costs 1]]-Table16[[#This Row],[Actual cost]]</f>
        <v>0</v>
      </c>
      <c r="M199" s="2" t="e">
        <f>Table16[[#This Row],[Diff 1]]/Table16[[#This Row],[Actual cost]]*100</f>
        <v>#DIV/0!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</row>
    <row r="200" spans="1:33" x14ac:dyDescent="0.3">
      <c r="A200" t="s">
        <v>220</v>
      </c>
      <c r="B200">
        <v>198</v>
      </c>
      <c r="C200" t="str">
        <f>LEFT(Table16[[#This Row],[Contingency id]])</f>
        <v>B</v>
      </c>
      <c r="D200" s="1">
        <v>0</v>
      </c>
      <c r="E200" s="1">
        <v>2.03125</v>
      </c>
      <c r="F200">
        <v>195</v>
      </c>
      <c r="G200">
        <v>96</v>
      </c>
      <c r="H200" s="1">
        <v>0</v>
      </c>
      <c r="I200" s="2">
        <f>AVERAGE(Table16[[#This Row],[Estimated costs 1]:[Estimated costs 20]])</f>
        <v>0</v>
      </c>
      <c r="J200" s="2">
        <f>_xlfn.STDEV.P(Table16[[#This Row],[Estimated costs 1]:[Estimated costs 20]])</f>
        <v>0</v>
      </c>
      <c r="K200" s="2" t="e">
        <f>Table16[[#This Row],[Dev]]/Table16[[#This Row],[Mean]]*100</f>
        <v>#DIV/0!</v>
      </c>
      <c r="L200" s="2">
        <f>Table16[[#This Row],[Estimated costs 1]]-Table16[[#This Row],[Actual cost]]</f>
        <v>0</v>
      </c>
      <c r="M200" s="2" t="e">
        <f>Table16[[#This Row],[Diff 1]]/Table16[[#This Row],[Actual cost]]*100</f>
        <v>#DIV/0!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</row>
    <row r="201" spans="1:33" x14ac:dyDescent="0.3">
      <c r="A201" t="s">
        <v>221</v>
      </c>
      <c r="B201">
        <v>199</v>
      </c>
      <c r="C201" t="str">
        <f>LEFT(Table16[[#This Row],[Contingency id]])</f>
        <v>B</v>
      </c>
      <c r="D201" s="1">
        <v>0</v>
      </c>
      <c r="E201" s="1">
        <v>4.7785234899328799</v>
      </c>
      <c r="F201">
        <v>712</v>
      </c>
      <c r="G201">
        <v>149</v>
      </c>
      <c r="H201" s="1">
        <v>0</v>
      </c>
      <c r="I201" s="2">
        <f>AVERAGE(Table16[[#This Row],[Estimated costs 1]:[Estimated costs 20]])</f>
        <v>0</v>
      </c>
      <c r="J201" s="2">
        <f>_xlfn.STDEV.P(Table16[[#This Row],[Estimated costs 1]:[Estimated costs 20]])</f>
        <v>0</v>
      </c>
      <c r="K201" s="2" t="e">
        <f>Table16[[#This Row],[Dev]]/Table16[[#This Row],[Mean]]*100</f>
        <v>#DIV/0!</v>
      </c>
      <c r="L201" s="2">
        <f>Table16[[#This Row],[Estimated costs 1]]-Table16[[#This Row],[Actual cost]]</f>
        <v>0</v>
      </c>
      <c r="M201" s="2" t="e">
        <f>Table16[[#This Row],[Diff 1]]/Table16[[#This Row],[Actual cost]]*100</f>
        <v>#DIV/0!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</row>
    <row r="202" spans="1:33" x14ac:dyDescent="0.3">
      <c r="A202" t="s">
        <v>222</v>
      </c>
      <c r="B202">
        <v>200</v>
      </c>
      <c r="C202" t="str">
        <f>LEFT(Table16[[#This Row],[Contingency id]])</f>
        <v>B</v>
      </c>
      <c r="D202" s="1">
        <v>0</v>
      </c>
      <c r="E202" s="1">
        <v>7.2266666666666604</v>
      </c>
      <c r="F202">
        <v>1084</v>
      </c>
      <c r="G202">
        <v>150</v>
      </c>
      <c r="H202" s="1">
        <v>0</v>
      </c>
      <c r="I202" s="2">
        <f>AVERAGE(Table16[[#This Row],[Estimated costs 1]:[Estimated costs 20]])</f>
        <v>0</v>
      </c>
      <c r="J202" s="2">
        <f>_xlfn.STDEV.P(Table16[[#This Row],[Estimated costs 1]:[Estimated costs 20]])</f>
        <v>0</v>
      </c>
      <c r="K202" s="2" t="e">
        <f>Table16[[#This Row],[Dev]]/Table16[[#This Row],[Mean]]*100</f>
        <v>#DIV/0!</v>
      </c>
      <c r="L202" s="2">
        <f>Table16[[#This Row],[Estimated costs 1]]-Table16[[#This Row],[Actual cost]]</f>
        <v>0</v>
      </c>
      <c r="M202" s="2" t="e">
        <f>Table16[[#This Row],[Diff 1]]/Table16[[#This Row],[Actual cost]]*100</f>
        <v>#DIV/0!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</row>
    <row r="203" spans="1:33" x14ac:dyDescent="0.3">
      <c r="A203" t="s">
        <v>223</v>
      </c>
      <c r="B203">
        <v>201</v>
      </c>
      <c r="C203" t="str">
        <f>LEFT(Table16[[#This Row],[Contingency id]])</f>
        <v>B</v>
      </c>
      <c r="D203" s="1">
        <v>0</v>
      </c>
      <c r="E203" s="1">
        <v>7.0849673202614296</v>
      </c>
      <c r="F203">
        <v>1084</v>
      </c>
      <c r="G203">
        <v>153</v>
      </c>
      <c r="H203" s="1">
        <v>0</v>
      </c>
      <c r="I203" s="2">
        <f>AVERAGE(Table16[[#This Row],[Estimated costs 1]:[Estimated costs 20]])</f>
        <v>0</v>
      </c>
      <c r="J203" s="2">
        <f>_xlfn.STDEV.P(Table16[[#This Row],[Estimated costs 1]:[Estimated costs 20]])</f>
        <v>0</v>
      </c>
      <c r="K203" s="2" t="e">
        <f>Table16[[#This Row],[Dev]]/Table16[[#This Row],[Mean]]*100</f>
        <v>#DIV/0!</v>
      </c>
      <c r="L203" s="2">
        <f>Table16[[#This Row],[Estimated costs 1]]-Table16[[#This Row],[Actual cost]]</f>
        <v>0</v>
      </c>
      <c r="M203" s="2" t="e">
        <f>Table16[[#This Row],[Diff 1]]/Table16[[#This Row],[Actual cost]]*100</f>
        <v>#DIV/0!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</row>
    <row r="204" spans="1:33" x14ac:dyDescent="0.3">
      <c r="A204" t="s">
        <v>224</v>
      </c>
      <c r="B204">
        <v>202</v>
      </c>
      <c r="C204" t="str">
        <f>LEFT(Table16[[#This Row],[Contingency id]])</f>
        <v>B</v>
      </c>
      <c r="D204" s="1">
        <v>0</v>
      </c>
      <c r="E204" s="1">
        <v>4.3407407407407401</v>
      </c>
      <c r="F204">
        <v>586</v>
      </c>
      <c r="G204">
        <v>135</v>
      </c>
      <c r="H204" s="1">
        <v>0</v>
      </c>
      <c r="I204" s="2">
        <f>AVERAGE(Table16[[#This Row],[Estimated costs 1]:[Estimated costs 20]])</f>
        <v>0</v>
      </c>
      <c r="J204" s="2">
        <f>_xlfn.STDEV.P(Table16[[#This Row],[Estimated costs 1]:[Estimated costs 20]])</f>
        <v>0</v>
      </c>
      <c r="K204" s="2" t="e">
        <f>Table16[[#This Row],[Dev]]/Table16[[#This Row],[Mean]]*100</f>
        <v>#DIV/0!</v>
      </c>
      <c r="L204" s="2">
        <f>Table16[[#This Row],[Estimated costs 1]]-Table16[[#This Row],[Actual cost]]</f>
        <v>0</v>
      </c>
      <c r="M204" s="2" t="e">
        <f>Table16[[#This Row],[Diff 1]]/Table16[[#This Row],[Actual cost]]*100</f>
        <v>#DIV/0!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</row>
    <row r="205" spans="1:33" hidden="1" x14ac:dyDescent="0.3">
      <c r="A205" t="s">
        <v>225</v>
      </c>
      <c r="B205">
        <v>203</v>
      </c>
      <c r="C205" t="str">
        <f>LEFT(Table16[[#This Row],[Contingency id]])</f>
        <v>C</v>
      </c>
      <c r="D205" s="1">
        <v>0</v>
      </c>
      <c r="E205" s="1">
        <v>4.6762589928057503</v>
      </c>
      <c r="F205">
        <v>650</v>
      </c>
      <c r="G205">
        <v>139</v>
      </c>
      <c r="H205" s="1">
        <v>0</v>
      </c>
      <c r="I205" s="2">
        <f>AVERAGE(Table16[[#This Row],[Estimated costs 1]:[Estimated costs 20]])</f>
        <v>0</v>
      </c>
      <c r="J205" s="2">
        <f>_xlfn.STDEV.P(Table16[[#This Row],[Estimated costs 1]:[Estimated costs 20]])</f>
        <v>0</v>
      </c>
      <c r="K205" s="2" t="e">
        <f>Table16[[#This Row],[Dev]]/Table16[[#This Row],[Mean]]*100</f>
        <v>#DIV/0!</v>
      </c>
      <c r="L205" s="2">
        <f>Table16[[#This Row],[Estimated costs 1]]-Table16[[#This Row],[Actual cost]]</f>
        <v>0</v>
      </c>
      <c r="M205" s="2" t="e">
        <f>Table16[[#This Row],[Diff 1]]/Table16[[#This Row],[Actual cost]]*100</f>
        <v>#DIV/0!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</row>
    <row r="206" spans="1:33" hidden="1" x14ac:dyDescent="0.3">
      <c r="A206" t="s">
        <v>226</v>
      </c>
      <c r="B206">
        <v>204</v>
      </c>
      <c r="C206" t="str">
        <f>LEFT(Table16[[#This Row],[Contingency id]])</f>
        <v>C</v>
      </c>
      <c r="D206" s="1">
        <v>0</v>
      </c>
      <c r="E206" s="1">
        <v>4.0571428571428498</v>
      </c>
      <c r="F206">
        <v>568</v>
      </c>
      <c r="G206">
        <v>140</v>
      </c>
      <c r="H206" s="1">
        <v>0</v>
      </c>
      <c r="I206" s="2">
        <f>AVERAGE(Table16[[#This Row],[Estimated costs 1]:[Estimated costs 20]])</f>
        <v>0</v>
      </c>
      <c r="J206" s="2">
        <f>_xlfn.STDEV.P(Table16[[#This Row],[Estimated costs 1]:[Estimated costs 20]])</f>
        <v>0</v>
      </c>
      <c r="K206" s="2" t="e">
        <f>Table16[[#This Row],[Dev]]/Table16[[#This Row],[Mean]]*100</f>
        <v>#DIV/0!</v>
      </c>
      <c r="L206" s="2">
        <f>Table16[[#This Row],[Estimated costs 1]]-Table16[[#This Row],[Actual cost]]</f>
        <v>0</v>
      </c>
      <c r="M206" s="2" t="e">
        <f>Table16[[#This Row],[Diff 1]]/Table16[[#This Row],[Actual cost]]*100</f>
        <v>#DIV/0!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</row>
    <row r="207" spans="1:33" hidden="1" x14ac:dyDescent="0.3">
      <c r="A207" t="s">
        <v>227</v>
      </c>
      <c r="B207">
        <v>205</v>
      </c>
      <c r="C207" t="str">
        <f>LEFT(Table16[[#This Row],[Contingency id]])</f>
        <v>C</v>
      </c>
      <c r="D207" s="1">
        <v>0</v>
      </c>
      <c r="E207" s="1">
        <v>4.1459854014598498</v>
      </c>
      <c r="F207">
        <v>568</v>
      </c>
      <c r="G207">
        <v>137</v>
      </c>
      <c r="H207" s="1">
        <v>0</v>
      </c>
      <c r="I207" s="2">
        <f>AVERAGE(Table16[[#This Row],[Estimated costs 1]:[Estimated costs 20]])</f>
        <v>0</v>
      </c>
      <c r="J207" s="2">
        <f>_xlfn.STDEV.P(Table16[[#This Row],[Estimated costs 1]:[Estimated costs 20]])</f>
        <v>0</v>
      </c>
      <c r="K207" s="2" t="e">
        <f>Table16[[#This Row],[Dev]]/Table16[[#This Row],[Mean]]*100</f>
        <v>#DIV/0!</v>
      </c>
      <c r="L207" s="2">
        <f>Table16[[#This Row],[Estimated costs 1]]-Table16[[#This Row],[Actual cost]]</f>
        <v>0</v>
      </c>
      <c r="M207" s="2" t="e">
        <f>Table16[[#This Row],[Diff 1]]/Table16[[#This Row],[Actual cost]]*100</f>
        <v>#DIV/0!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</row>
    <row r="208" spans="1:33" hidden="1" x14ac:dyDescent="0.3">
      <c r="A208" t="s">
        <v>228</v>
      </c>
      <c r="B208">
        <v>206</v>
      </c>
      <c r="C208" t="str">
        <f>LEFT(Table16[[#This Row],[Contingency id]])</f>
        <v>C</v>
      </c>
      <c r="D208" s="1">
        <v>0</v>
      </c>
      <c r="E208" s="1">
        <v>4.4827586206896504</v>
      </c>
      <c r="F208">
        <v>650</v>
      </c>
      <c r="G208">
        <v>145</v>
      </c>
      <c r="H208" s="1">
        <v>0</v>
      </c>
      <c r="I208" s="2">
        <f>AVERAGE(Table16[[#This Row],[Estimated costs 1]:[Estimated costs 20]])</f>
        <v>0</v>
      </c>
      <c r="J208" s="2">
        <f>_xlfn.STDEV.P(Table16[[#This Row],[Estimated costs 1]:[Estimated costs 20]])</f>
        <v>0</v>
      </c>
      <c r="K208" s="2" t="e">
        <f>Table16[[#This Row],[Dev]]/Table16[[#This Row],[Mean]]*100</f>
        <v>#DIV/0!</v>
      </c>
      <c r="L208" s="2">
        <f>Table16[[#This Row],[Estimated costs 1]]-Table16[[#This Row],[Actual cost]]</f>
        <v>0</v>
      </c>
      <c r="M208" s="2" t="e">
        <f>Table16[[#This Row],[Diff 1]]/Table16[[#This Row],[Actual cost]]*100</f>
        <v>#DIV/0!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</row>
    <row r="209" spans="1:33" hidden="1" x14ac:dyDescent="0.3">
      <c r="A209" t="s">
        <v>229</v>
      </c>
      <c r="B209">
        <v>207</v>
      </c>
      <c r="C209" t="str">
        <f>LEFT(Table16[[#This Row],[Contingency id]])</f>
        <v>C</v>
      </c>
      <c r="D209" s="1">
        <v>0</v>
      </c>
      <c r="E209" s="1">
        <v>8.4871794871794801</v>
      </c>
      <c r="F209">
        <v>1324</v>
      </c>
      <c r="G209">
        <v>156</v>
      </c>
      <c r="H209" s="1">
        <v>0</v>
      </c>
      <c r="I209" s="2">
        <f>AVERAGE(Table16[[#This Row],[Estimated costs 1]:[Estimated costs 20]])</f>
        <v>0</v>
      </c>
      <c r="J209" s="2">
        <f>_xlfn.STDEV.P(Table16[[#This Row],[Estimated costs 1]:[Estimated costs 20]])</f>
        <v>0</v>
      </c>
      <c r="K209" s="2" t="e">
        <f>Table16[[#This Row],[Dev]]/Table16[[#This Row],[Mean]]*100</f>
        <v>#DIV/0!</v>
      </c>
      <c r="L209" s="2">
        <f>Table16[[#This Row],[Estimated costs 1]]-Table16[[#This Row],[Actual cost]]</f>
        <v>0</v>
      </c>
      <c r="M209" s="2" t="e">
        <f>Table16[[#This Row],[Diff 1]]/Table16[[#This Row],[Actual cost]]*100</f>
        <v>#DIV/0!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</row>
    <row r="210" spans="1:33" hidden="1" x14ac:dyDescent="0.3">
      <c r="A210" t="s">
        <v>230</v>
      </c>
      <c r="B210">
        <v>208</v>
      </c>
      <c r="C210" t="str">
        <f>LEFT(Table16[[#This Row],[Contingency id]])</f>
        <v>C</v>
      </c>
      <c r="D210" s="1">
        <v>0</v>
      </c>
      <c r="E210" s="1">
        <v>4.0458015267175496</v>
      </c>
      <c r="F210">
        <v>530</v>
      </c>
      <c r="G210">
        <v>131</v>
      </c>
      <c r="H210" s="1">
        <v>0</v>
      </c>
      <c r="I210" s="2">
        <f>AVERAGE(Table16[[#This Row],[Estimated costs 1]:[Estimated costs 20]])</f>
        <v>0</v>
      </c>
      <c r="J210" s="2">
        <f>_xlfn.STDEV.P(Table16[[#This Row],[Estimated costs 1]:[Estimated costs 20]])</f>
        <v>0</v>
      </c>
      <c r="K210" s="2" t="e">
        <f>Table16[[#This Row],[Dev]]/Table16[[#This Row],[Mean]]*100</f>
        <v>#DIV/0!</v>
      </c>
      <c r="L210" s="2">
        <f>Table16[[#This Row],[Estimated costs 1]]-Table16[[#This Row],[Actual cost]]</f>
        <v>0</v>
      </c>
      <c r="M210" s="2" t="e">
        <f>Table16[[#This Row],[Diff 1]]/Table16[[#This Row],[Actual cost]]*100</f>
        <v>#DIV/0!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</row>
    <row r="211" spans="1:33" hidden="1" x14ac:dyDescent="0.3">
      <c r="A211" t="s">
        <v>231</v>
      </c>
      <c r="B211">
        <v>209</v>
      </c>
      <c r="C211" t="str">
        <f>LEFT(Table16[[#This Row],[Contingency id]])</f>
        <v>C</v>
      </c>
      <c r="D211" s="1">
        <v>0</v>
      </c>
      <c r="E211" s="1">
        <v>2.4343434343434298</v>
      </c>
      <c r="F211">
        <v>241</v>
      </c>
      <c r="G211">
        <v>99</v>
      </c>
      <c r="H211" s="1">
        <v>0</v>
      </c>
      <c r="I211" s="2">
        <f>AVERAGE(Table16[[#This Row],[Estimated costs 1]:[Estimated costs 20]])</f>
        <v>0</v>
      </c>
      <c r="J211" s="2">
        <f>_xlfn.STDEV.P(Table16[[#This Row],[Estimated costs 1]:[Estimated costs 20]])</f>
        <v>0</v>
      </c>
      <c r="K211" s="2" t="e">
        <f>Table16[[#This Row],[Dev]]/Table16[[#This Row],[Mean]]*100</f>
        <v>#DIV/0!</v>
      </c>
      <c r="L211" s="2">
        <f>Table16[[#This Row],[Estimated costs 1]]-Table16[[#This Row],[Actual cost]]</f>
        <v>0</v>
      </c>
      <c r="M211" s="2" t="e">
        <f>Table16[[#This Row],[Diff 1]]/Table16[[#This Row],[Actual cost]]*100</f>
        <v>#DIV/0!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</row>
    <row r="212" spans="1:33" hidden="1" x14ac:dyDescent="0.3">
      <c r="A212" t="s">
        <v>232</v>
      </c>
      <c r="B212">
        <v>210</v>
      </c>
      <c r="C212" t="str">
        <f>LEFT(Table16[[#This Row],[Contingency id]])</f>
        <v>C</v>
      </c>
      <c r="D212" s="1">
        <v>0</v>
      </c>
      <c r="E212" s="1">
        <v>2.2952380952380902</v>
      </c>
      <c r="F212">
        <v>241</v>
      </c>
      <c r="G212">
        <v>105</v>
      </c>
      <c r="H212" s="1">
        <v>0</v>
      </c>
      <c r="I212" s="2">
        <f>AVERAGE(Table16[[#This Row],[Estimated costs 1]:[Estimated costs 20]])</f>
        <v>0</v>
      </c>
      <c r="J212" s="2">
        <f>_xlfn.STDEV.P(Table16[[#This Row],[Estimated costs 1]:[Estimated costs 20]])</f>
        <v>0</v>
      </c>
      <c r="K212" s="2" t="e">
        <f>Table16[[#This Row],[Dev]]/Table16[[#This Row],[Mean]]*100</f>
        <v>#DIV/0!</v>
      </c>
      <c r="L212" s="2">
        <f>Table16[[#This Row],[Estimated costs 1]]-Table16[[#This Row],[Actual cost]]</f>
        <v>0</v>
      </c>
      <c r="M212" s="2" t="e">
        <f>Table16[[#This Row],[Diff 1]]/Table16[[#This Row],[Actual cost]]*100</f>
        <v>#DIV/0!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</row>
    <row r="213" spans="1:33" hidden="1" x14ac:dyDescent="0.3">
      <c r="A213" t="s">
        <v>233</v>
      </c>
      <c r="B213">
        <v>211</v>
      </c>
      <c r="C213" t="str">
        <f>LEFT(Table16[[#This Row],[Contingency id]])</f>
        <v>C</v>
      </c>
      <c r="D213" s="1">
        <v>0</v>
      </c>
      <c r="E213" s="1">
        <v>8.7207792207792192</v>
      </c>
      <c r="F213">
        <v>1343</v>
      </c>
      <c r="G213">
        <v>154</v>
      </c>
      <c r="H213" s="1">
        <v>0</v>
      </c>
      <c r="I213" s="2">
        <f>AVERAGE(Table16[[#This Row],[Estimated costs 1]:[Estimated costs 20]])</f>
        <v>0</v>
      </c>
      <c r="J213" s="2">
        <f>_xlfn.STDEV.P(Table16[[#This Row],[Estimated costs 1]:[Estimated costs 20]])</f>
        <v>0</v>
      </c>
      <c r="K213" s="2" t="e">
        <f>Table16[[#This Row],[Dev]]/Table16[[#This Row],[Mean]]*100</f>
        <v>#DIV/0!</v>
      </c>
      <c r="L213" s="2">
        <f>Table16[[#This Row],[Estimated costs 1]]-Table16[[#This Row],[Actual cost]]</f>
        <v>0</v>
      </c>
      <c r="M213" s="2" t="e">
        <f>Table16[[#This Row],[Diff 1]]/Table16[[#This Row],[Actual cost]]*100</f>
        <v>#DIV/0!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</row>
    <row r="214" spans="1:33" hidden="1" x14ac:dyDescent="0.3">
      <c r="A214" t="s">
        <v>234</v>
      </c>
      <c r="B214">
        <v>212</v>
      </c>
      <c r="C214" t="str">
        <f>LEFT(Table16[[#This Row],[Contingency id]])</f>
        <v>C</v>
      </c>
      <c r="D214" s="1">
        <v>0</v>
      </c>
      <c r="E214" s="1">
        <v>8.6645161290322505</v>
      </c>
      <c r="F214">
        <v>1343</v>
      </c>
      <c r="G214">
        <v>155</v>
      </c>
      <c r="H214" s="1">
        <v>0</v>
      </c>
      <c r="I214" s="2">
        <f>AVERAGE(Table16[[#This Row],[Estimated costs 1]:[Estimated costs 20]])</f>
        <v>0</v>
      </c>
      <c r="J214" s="2">
        <f>_xlfn.STDEV.P(Table16[[#This Row],[Estimated costs 1]:[Estimated costs 20]])</f>
        <v>0</v>
      </c>
      <c r="K214" s="2" t="e">
        <f>Table16[[#This Row],[Dev]]/Table16[[#This Row],[Mean]]*100</f>
        <v>#DIV/0!</v>
      </c>
      <c r="L214" s="2">
        <f>Table16[[#This Row],[Estimated costs 1]]-Table16[[#This Row],[Actual cost]]</f>
        <v>0</v>
      </c>
      <c r="M214" s="2" t="e">
        <f>Table16[[#This Row],[Diff 1]]/Table16[[#This Row],[Actual cost]]*100</f>
        <v>#DIV/0!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</row>
    <row r="215" spans="1:33" hidden="1" x14ac:dyDescent="0.3">
      <c r="A215" t="s">
        <v>235</v>
      </c>
      <c r="B215">
        <v>213</v>
      </c>
      <c r="C215" t="str">
        <f>LEFT(Table16[[#This Row],[Contingency id]])</f>
        <v>C</v>
      </c>
      <c r="D215" s="1">
        <v>0</v>
      </c>
      <c r="E215" s="1">
        <v>5.0496453900709204</v>
      </c>
      <c r="F215">
        <v>712</v>
      </c>
      <c r="G215">
        <v>141</v>
      </c>
      <c r="H215" s="1">
        <v>0</v>
      </c>
      <c r="I215" s="2">
        <f>AVERAGE(Table16[[#This Row],[Estimated costs 1]:[Estimated costs 20]])</f>
        <v>0</v>
      </c>
      <c r="J215" s="2">
        <f>_xlfn.STDEV.P(Table16[[#This Row],[Estimated costs 1]:[Estimated costs 20]])</f>
        <v>0</v>
      </c>
      <c r="K215" s="2" t="e">
        <f>Table16[[#This Row],[Dev]]/Table16[[#This Row],[Mean]]*100</f>
        <v>#DIV/0!</v>
      </c>
      <c r="L215" s="2">
        <f>Table16[[#This Row],[Estimated costs 1]]-Table16[[#This Row],[Actual cost]]</f>
        <v>0</v>
      </c>
      <c r="M215" s="2" t="e">
        <f>Table16[[#This Row],[Diff 1]]/Table16[[#This Row],[Actual cost]]*100</f>
        <v>#DIV/0!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</row>
    <row r="216" spans="1:33" hidden="1" x14ac:dyDescent="0.3">
      <c r="A216" t="s">
        <v>236</v>
      </c>
      <c r="B216">
        <v>214</v>
      </c>
      <c r="C216" t="str">
        <f>LEFT(Table16[[#This Row],[Contingency id]])</f>
        <v>C</v>
      </c>
      <c r="D216" s="1">
        <v>0</v>
      </c>
      <c r="E216" s="1">
        <v>4.8108108108108096</v>
      </c>
      <c r="F216">
        <v>712</v>
      </c>
      <c r="G216">
        <v>148</v>
      </c>
      <c r="H216" s="1">
        <v>0</v>
      </c>
      <c r="I216" s="2">
        <f>AVERAGE(Table16[[#This Row],[Estimated costs 1]:[Estimated costs 20]])</f>
        <v>0</v>
      </c>
      <c r="J216" s="2">
        <f>_xlfn.STDEV.P(Table16[[#This Row],[Estimated costs 1]:[Estimated costs 20]])</f>
        <v>0</v>
      </c>
      <c r="K216" s="2" t="e">
        <f>Table16[[#This Row],[Dev]]/Table16[[#This Row],[Mean]]*100</f>
        <v>#DIV/0!</v>
      </c>
      <c r="L216" s="2">
        <f>Table16[[#This Row],[Estimated costs 1]]-Table16[[#This Row],[Actual cost]]</f>
        <v>0</v>
      </c>
      <c r="M216" s="2" t="e">
        <f>Table16[[#This Row],[Diff 1]]/Table16[[#This Row],[Actual cost]]*100</f>
        <v>#DIV/0!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</row>
    <row r="217" spans="1:33" hidden="1" x14ac:dyDescent="0.3">
      <c r="A217" t="s">
        <v>237</v>
      </c>
      <c r="B217">
        <v>215</v>
      </c>
      <c r="C217" t="str">
        <f>LEFT(Table16[[#This Row],[Contingency id]])</f>
        <v>C</v>
      </c>
      <c r="D217" s="1">
        <v>0</v>
      </c>
      <c r="E217" s="1">
        <v>2.7936507936507899</v>
      </c>
      <c r="F217">
        <v>352</v>
      </c>
      <c r="G217">
        <v>126</v>
      </c>
      <c r="H217" s="1">
        <v>0</v>
      </c>
      <c r="I217" s="2">
        <f>AVERAGE(Table16[[#This Row],[Estimated costs 1]:[Estimated costs 20]])</f>
        <v>0</v>
      </c>
      <c r="J217" s="2">
        <f>_xlfn.STDEV.P(Table16[[#This Row],[Estimated costs 1]:[Estimated costs 20]])</f>
        <v>0</v>
      </c>
      <c r="K217" s="2" t="e">
        <f>Table16[[#This Row],[Dev]]/Table16[[#This Row],[Mean]]*100</f>
        <v>#DIV/0!</v>
      </c>
      <c r="L217" s="2">
        <f>Table16[[#This Row],[Estimated costs 1]]-Table16[[#This Row],[Actual cost]]</f>
        <v>0</v>
      </c>
      <c r="M217" s="2" t="e">
        <f>Table16[[#This Row],[Diff 1]]/Table16[[#This Row],[Actual cost]]*100</f>
        <v>#DIV/0!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</row>
    <row r="218" spans="1:33" hidden="1" x14ac:dyDescent="0.3">
      <c r="A218" t="s">
        <v>238</v>
      </c>
      <c r="B218">
        <v>216</v>
      </c>
      <c r="C218" t="str">
        <f>LEFT(Table16[[#This Row],[Contingency id]])</f>
        <v>C</v>
      </c>
      <c r="D218" s="1">
        <v>0</v>
      </c>
      <c r="E218" s="1">
        <v>2.8159999999999998</v>
      </c>
      <c r="F218">
        <v>352</v>
      </c>
      <c r="G218">
        <v>125</v>
      </c>
      <c r="H218" s="1">
        <v>0</v>
      </c>
      <c r="I218" s="2">
        <f>AVERAGE(Table16[[#This Row],[Estimated costs 1]:[Estimated costs 20]])</f>
        <v>0</v>
      </c>
      <c r="J218" s="2">
        <f>_xlfn.STDEV.P(Table16[[#This Row],[Estimated costs 1]:[Estimated costs 20]])</f>
        <v>0</v>
      </c>
      <c r="K218" s="2" t="e">
        <f>Table16[[#This Row],[Dev]]/Table16[[#This Row],[Mean]]*100</f>
        <v>#DIV/0!</v>
      </c>
      <c r="L218" s="2">
        <f>Table16[[#This Row],[Estimated costs 1]]-Table16[[#This Row],[Actual cost]]</f>
        <v>0</v>
      </c>
      <c r="M218" s="2" t="e">
        <f>Table16[[#This Row],[Diff 1]]/Table16[[#This Row],[Actual cost]]*100</f>
        <v>#DIV/0!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</row>
    <row r="219" spans="1:33" hidden="1" x14ac:dyDescent="0.3">
      <c r="A219" t="s">
        <v>239</v>
      </c>
      <c r="B219">
        <v>217</v>
      </c>
      <c r="C219" t="str">
        <f>LEFT(Table16[[#This Row],[Contingency id]])</f>
        <v>C</v>
      </c>
      <c r="D219" s="1">
        <v>0</v>
      </c>
      <c r="E219" s="1">
        <v>2.512</v>
      </c>
      <c r="F219">
        <v>314</v>
      </c>
      <c r="G219">
        <v>125</v>
      </c>
      <c r="H219" s="1">
        <v>0</v>
      </c>
      <c r="I219" s="2">
        <f>AVERAGE(Table16[[#This Row],[Estimated costs 1]:[Estimated costs 20]])</f>
        <v>0</v>
      </c>
      <c r="J219" s="2">
        <f>_xlfn.STDEV.P(Table16[[#This Row],[Estimated costs 1]:[Estimated costs 20]])</f>
        <v>0</v>
      </c>
      <c r="K219" s="2" t="e">
        <f>Table16[[#This Row],[Dev]]/Table16[[#This Row],[Mean]]*100</f>
        <v>#DIV/0!</v>
      </c>
      <c r="L219" s="2">
        <f>Table16[[#This Row],[Estimated costs 1]]-Table16[[#This Row],[Actual cost]]</f>
        <v>0</v>
      </c>
      <c r="M219" s="2" t="e">
        <f>Table16[[#This Row],[Diff 1]]/Table16[[#This Row],[Actual cost]]*100</f>
        <v>#DIV/0!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</row>
    <row r="220" spans="1:33" hidden="1" x14ac:dyDescent="0.3">
      <c r="A220" t="s">
        <v>240</v>
      </c>
      <c r="B220">
        <v>218</v>
      </c>
      <c r="C220" t="str">
        <f>LEFT(Table16[[#This Row],[Contingency id]])</f>
        <v>C</v>
      </c>
      <c r="D220" s="1">
        <v>0</v>
      </c>
      <c r="E220" s="1">
        <v>2.5737704918032702</v>
      </c>
      <c r="F220">
        <v>314</v>
      </c>
      <c r="G220">
        <v>122</v>
      </c>
      <c r="H220" s="1">
        <v>0</v>
      </c>
      <c r="I220" s="2">
        <f>AVERAGE(Table16[[#This Row],[Estimated costs 1]:[Estimated costs 20]])</f>
        <v>0</v>
      </c>
      <c r="J220" s="2">
        <f>_xlfn.STDEV.P(Table16[[#This Row],[Estimated costs 1]:[Estimated costs 20]])</f>
        <v>0</v>
      </c>
      <c r="K220" s="2" t="e">
        <f>Table16[[#This Row],[Dev]]/Table16[[#This Row],[Mean]]*100</f>
        <v>#DIV/0!</v>
      </c>
      <c r="L220" s="2">
        <f>Table16[[#This Row],[Estimated costs 1]]-Table16[[#This Row],[Actual cost]]</f>
        <v>0</v>
      </c>
      <c r="M220" s="2" t="e">
        <f>Table16[[#This Row],[Diff 1]]/Table16[[#This Row],[Actual cost]]*100</f>
        <v>#DIV/0!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</row>
    <row r="221" spans="1:33" hidden="1" x14ac:dyDescent="0.3">
      <c r="A221" t="s">
        <v>241</v>
      </c>
      <c r="B221">
        <v>219</v>
      </c>
      <c r="C221" t="str">
        <f>LEFT(Table16[[#This Row],[Contingency id]])</f>
        <v>C</v>
      </c>
      <c r="D221" s="1">
        <v>0</v>
      </c>
      <c r="E221" s="1">
        <v>2.03125</v>
      </c>
      <c r="F221">
        <v>195</v>
      </c>
      <c r="G221">
        <v>96</v>
      </c>
      <c r="H221" s="1">
        <v>0</v>
      </c>
      <c r="I221" s="2">
        <f>AVERAGE(Table16[[#This Row],[Estimated costs 1]:[Estimated costs 20]])</f>
        <v>0</v>
      </c>
      <c r="J221" s="2">
        <f>_xlfn.STDEV.P(Table16[[#This Row],[Estimated costs 1]:[Estimated costs 20]])</f>
        <v>0</v>
      </c>
      <c r="K221" s="2" t="e">
        <f>Table16[[#This Row],[Dev]]/Table16[[#This Row],[Mean]]*100</f>
        <v>#DIV/0!</v>
      </c>
      <c r="L221" s="2">
        <f>Table16[[#This Row],[Estimated costs 1]]-Table16[[#This Row],[Actual cost]]</f>
        <v>0</v>
      </c>
      <c r="M221" s="2" t="e">
        <f>Table16[[#This Row],[Diff 1]]/Table16[[#This Row],[Actual cost]]*100</f>
        <v>#DIV/0!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</row>
    <row r="222" spans="1:33" hidden="1" x14ac:dyDescent="0.3">
      <c r="A222" t="s">
        <v>242</v>
      </c>
      <c r="B222">
        <v>220</v>
      </c>
      <c r="C222" t="str">
        <f>LEFT(Table16[[#This Row],[Contingency id]])</f>
        <v>C</v>
      </c>
      <c r="D222" s="1">
        <v>0</v>
      </c>
      <c r="E222" s="1">
        <v>1.96969696969696</v>
      </c>
      <c r="F222">
        <v>195</v>
      </c>
      <c r="G222">
        <v>99</v>
      </c>
      <c r="H222" s="1">
        <v>0</v>
      </c>
      <c r="I222" s="2">
        <f>AVERAGE(Table16[[#This Row],[Estimated costs 1]:[Estimated costs 20]])</f>
        <v>0</v>
      </c>
      <c r="J222" s="2">
        <f>_xlfn.STDEV.P(Table16[[#This Row],[Estimated costs 1]:[Estimated costs 20]])</f>
        <v>0</v>
      </c>
      <c r="K222" s="2" t="e">
        <f>Table16[[#This Row],[Dev]]/Table16[[#This Row],[Mean]]*100</f>
        <v>#DIV/0!</v>
      </c>
      <c r="L222" s="2">
        <f>Table16[[#This Row],[Estimated costs 1]]-Table16[[#This Row],[Actual cost]]</f>
        <v>0</v>
      </c>
      <c r="M222" s="2" t="e">
        <f>Table16[[#This Row],[Diff 1]]/Table16[[#This Row],[Actual cost]]*100</f>
        <v>#DIV/0!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</row>
    <row r="223" spans="1:33" hidden="1" x14ac:dyDescent="0.3">
      <c r="A223" t="s">
        <v>243</v>
      </c>
      <c r="B223">
        <v>221</v>
      </c>
      <c r="C223" t="str">
        <f>LEFT(Table16[[#This Row],[Contingency id]])</f>
        <v>C</v>
      </c>
      <c r="D223" s="1">
        <v>0</v>
      </c>
      <c r="E223" s="1">
        <v>9.2435897435897392</v>
      </c>
      <c r="F223">
        <v>1442</v>
      </c>
      <c r="G223">
        <v>156</v>
      </c>
      <c r="H223" s="1">
        <v>0</v>
      </c>
      <c r="I223" s="2">
        <f>AVERAGE(Table16[[#This Row],[Estimated costs 1]:[Estimated costs 20]])</f>
        <v>0</v>
      </c>
      <c r="J223" s="2">
        <f>_xlfn.STDEV.P(Table16[[#This Row],[Estimated costs 1]:[Estimated costs 20]])</f>
        <v>0</v>
      </c>
      <c r="K223" s="2" t="e">
        <f>Table16[[#This Row],[Dev]]/Table16[[#This Row],[Mean]]*100</f>
        <v>#DIV/0!</v>
      </c>
      <c r="L223" s="2">
        <f>Table16[[#This Row],[Estimated costs 1]]-Table16[[#This Row],[Actual cost]]</f>
        <v>0</v>
      </c>
      <c r="M223" s="2" t="e">
        <f>Table16[[#This Row],[Diff 1]]/Table16[[#This Row],[Actual cost]]*100</f>
        <v>#DIV/0!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</row>
    <row r="224" spans="1:33" hidden="1" x14ac:dyDescent="0.3">
      <c r="A224" t="s">
        <v>244</v>
      </c>
      <c r="B224">
        <v>222</v>
      </c>
      <c r="C224" t="str">
        <f>LEFT(Table16[[#This Row],[Contingency id]])</f>
        <v>C</v>
      </c>
      <c r="D224" s="1">
        <v>0</v>
      </c>
      <c r="E224" s="1">
        <v>9.2371794871794801</v>
      </c>
      <c r="F224">
        <v>1441</v>
      </c>
      <c r="G224">
        <v>156</v>
      </c>
      <c r="H224" s="1">
        <v>0</v>
      </c>
      <c r="I224" s="2">
        <f>AVERAGE(Table16[[#This Row],[Estimated costs 1]:[Estimated costs 20]])</f>
        <v>0</v>
      </c>
      <c r="J224" s="2">
        <f>_xlfn.STDEV.P(Table16[[#This Row],[Estimated costs 1]:[Estimated costs 20]])</f>
        <v>0</v>
      </c>
      <c r="K224" s="2" t="e">
        <f>Table16[[#This Row],[Dev]]/Table16[[#This Row],[Mean]]*100</f>
        <v>#DIV/0!</v>
      </c>
      <c r="L224" s="2">
        <f>Table16[[#This Row],[Estimated costs 1]]-Table16[[#This Row],[Actual cost]]</f>
        <v>0</v>
      </c>
      <c r="M224" s="2" t="e">
        <f>Table16[[#This Row],[Diff 1]]/Table16[[#This Row],[Actual cost]]*100</f>
        <v>#DIV/0!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</row>
    <row r="225" spans="1:33" hidden="1" x14ac:dyDescent="0.3">
      <c r="A225" t="s">
        <v>245</v>
      </c>
      <c r="B225">
        <v>223</v>
      </c>
      <c r="C225" t="str">
        <f>LEFT(Table16[[#This Row],[Contingency id]])</f>
        <v>C</v>
      </c>
      <c r="D225" s="1">
        <v>0</v>
      </c>
      <c r="E225" s="1">
        <v>4.8435374149659802</v>
      </c>
      <c r="F225">
        <v>712</v>
      </c>
      <c r="G225">
        <v>147</v>
      </c>
      <c r="H225" s="1">
        <v>0</v>
      </c>
      <c r="I225" s="2">
        <f>AVERAGE(Table16[[#This Row],[Estimated costs 1]:[Estimated costs 20]])</f>
        <v>0</v>
      </c>
      <c r="J225" s="2">
        <f>_xlfn.STDEV.P(Table16[[#This Row],[Estimated costs 1]:[Estimated costs 20]])</f>
        <v>0</v>
      </c>
      <c r="K225" s="2" t="e">
        <f>Table16[[#This Row],[Dev]]/Table16[[#This Row],[Mean]]*100</f>
        <v>#DIV/0!</v>
      </c>
      <c r="L225" s="2">
        <f>Table16[[#This Row],[Estimated costs 1]]-Table16[[#This Row],[Actual cost]]</f>
        <v>0</v>
      </c>
      <c r="M225" s="2" t="e">
        <f>Table16[[#This Row],[Diff 1]]/Table16[[#This Row],[Actual cost]]*100</f>
        <v>#DIV/0!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</row>
    <row r="226" spans="1:33" hidden="1" x14ac:dyDescent="0.3">
      <c r="A226" t="s">
        <v>246</v>
      </c>
      <c r="B226">
        <v>224</v>
      </c>
      <c r="C226" t="str">
        <f>LEFT(Table16[[#This Row],[Contingency id]])</f>
        <v>C</v>
      </c>
      <c r="D226" s="1">
        <v>0</v>
      </c>
      <c r="E226" s="1">
        <v>4.8767123287671197</v>
      </c>
      <c r="F226">
        <v>712</v>
      </c>
      <c r="G226">
        <v>146</v>
      </c>
      <c r="H226" s="1">
        <v>0</v>
      </c>
      <c r="I226" s="2">
        <f>AVERAGE(Table16[[#This Row],[Estimated costs 1]:[Estimated costs 20]])</f>
        <v>0</v>
      </c>
      <c r="J226" s="2">
        <f>_xlfn.STDEV.P(Table16[[#This Row],[Estimated costs 1]:[Estimated costs 20]])</f>
        <v>0</v>
      </c>
      <c r="K226" s="2" t="e">
        <f>Table16[[#This Row],[Dev]]/Table16[[#This Row],[Mean]]*100</f>
        <v>#DIV/0!</v>
      </c>
      <c r="L226" s="2">
        <f>Table16[[#This Row],[Estimated costs 1]]-Table16[[#This Row],[Actual cost]]</f>
        <v>0</v>
      </c>
      <c r="M226" s="2" t="e">
        <f>Table16[[#This Row],[Diff 1]]/Table16[[#This Row],[Actual cost]]*100</f>
        <v>#DIV/0!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</row>
    <row r="227" spans="1:33" hidden="1" x14ac:dyDescent="0.3">
      <c r="A227" t="s">
        <v>247</v>
      </c>
      <c r="B227">
        <v>225</v>
      </c>
      <c r="C227" t="str">
        <f>LEFT(Table16[[#This Row],[Contingency id]])</f>
        <v>C</v>
      </c>
      <c r="D227" s="1">
        <v>0</v>
      </c>
      <c r="E227" s="1">
        <v>6.9935483870967703</v>
      </c>
      <c r="F227">
        <v>1084</v>
      </c>
      <c r="G227">
        <v>155</v>
      </c>
      <c r="H227" s="1">
        <v>0</v>
      </c>
      <c r="I227" s="2">
        <f>AVERAGE(Table16[[#This Row],[Estimated costs 1]:[Estimated costs 20]])</f>
        <v>0</v>
      </c>
      <c r="J227" s="2">
        <f>_xlfn.STDEV.P(Table16[[#This Row],[Estimated costs 1]:[Estimated costs 20]])</f>
        <v>0</v>
      </c>
      <c r="K227" s="2" t="e">
        <f>Table16[[#This Row],[Dev]]/Table16[[#This Row],[Mean]]*100</f>
        <v>#DIV/0!</v>
      </c>
      <c r="L227" s="2">
        <f>Table16[[#This Row],[Estimated costs 1]]-Table16[[#This Row],[Actual cost]]</f>
        <v>0</v>
      </c>
      <c r="M227" s="2" t="e">
        <f>Table16[[#This Row],[Diff 1]]/Table16[[#This Row],[Actual cost]]*100</f>
        <v>#DIV/0!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</row>
    <row r="228" spans="1:33" hidden="1" x14ac:dyDescent="0.3">
      <c r="A228" t="s">
        <v>248</v>
      </c>
      <c r="B228">
        <v>226</v>
      </c>
      <c r="C228" t="str">
        <f>LEFT(Table16[[#This Row],[Contingency id]])</f>
        <v>C</v>
      </c>
      <c r="D228" s="1">
        <v>0</v>
      </c>
      <c r="E228" s="1">
        <v>7.0849673202614296</v>
      </c>
      <c r="F228">
        <v>1084</v>
      </c>
      <c r="G228">
        <v>153</v>
      </c>
      <c r="H228" s="1">
        <v>0</v>
      </c>
      <c r="I228" s="2">
        <f>AVERAGE(Table16[[#This Row],[Estimated costs 1]:[Estimated costs 20]])</f>
        <v>0</v>
      </c>
      <c r="J228" s="2">
        <f>_xlfn.STDEV.P(Table16[[#This Row],[Estimated costs 1]:[Estimated costs 20]])</f>
        <v>0</v>
      </c>
      <c r="K228" s="2" t="e">
        <f>Table16[[#This Row],[Dev]]/Table16[[#This Row],[Mean]]*100</f>
        <v>#DIV/0!</v>
      </c>
      <c r="L228" s="2">
        <f>Table16[[#This Row],[Estimated costs 1]]-Table16[[#This Row],[Actual cost]]</f>
        <v>0</v>
      </c>
      <c r="M228" s="2" t="e">
        <f>Table16[[#This Row],[Diff 1]]/Table16[[#This Row],[Actual cost]]*100</f>
        <v>#DIV/0!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</row>
    <row r="229" spans="1:33" hidden="1" x14ac:dyDescent="0.3">
      <c r="A229" t="s">
        <v>249</v>
      </c>
      <c r="B229">
        <v>227</v>
      </c>
      <c r="C229" t="str">
        <f>LEFT(Table16[[#This Row],[Contingency id]])</f>
        <v>C</v>
      </c>
      <c r="D229" s="1">
        <v>0</v>
      </c>
      <c r="E229" s="1">
        <v>4.1560283687943196</v>
      </c>
      <c r="F229">
        <v>586</v>
      </c>
      <c r="G229">
        <v>141</v>
      </c>
      <c r="H229" s="1">
        <v>0</v>
      </c>
      <c r="I229" s="2">
        <f>AVERAGE(Table16[[#This Row],[Estimated costs 1]:[Estimated costs 20]])</f>
        <v>0</v>
      </c>
      <c r="J229" s="2">
        <f>_xlfn.STDEV.P(Table16[[#This Row],[Estimated costs 1]:[Estimated costs 20]])</f>
        <v>0</v>
      </c>
      <c r="K229" s="2" t="e">
        <f>Table16[[#This Row],[Dev]]/Table16[[#This Row],[Mean]]*100</f>
        <v>#DIV/0!</v>
      </c>
      <c r="L229" s="2">
        <f>Table16[[#This Row],[Estimated costs 1]]-Table16[[#This Row],[Actual cost]]</f>
        <v>0</v>
      </c>
      <c r="M229" s="2" t="e">
        <f>Table16[[#This Row],[Diff 1]]/Table16[[#This Row],[Actual cost]]*100</f>
        <v>#DIV/0!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</row>
    <row r="230" spans="1:33" hidden="1" x14ac:dyDescent="0.3">
      <c r="A230" t="s">
        <v>250</v>
      </c>
      <c r="B230">
        <v>228</v>
      </c>
      <c r="C230" t="str">
        <f>LEFT(Table16[[#This Row],[Contingency id]])</f>
        <v>C</v>
      </c>
      <c r="D230" s="1">
        <v>0</v>
      </c>
      <c r="E230" s="1">
        <v>4.0979020979020904</v>
      </c>
      <c r="F230">
        <v>586</v>
      </c>
      <c r="G230">
        <v>143</v>
      </c>
      <c r="H230" s="1">
        <v>0</v>
      </c>
      <c r="I230" s="2">
        <f>AVERAGE(Table16[[#This Row],[Estimated costs 1]:[Estimated costs 20]])</f>
        <v>0</v>
      </c>
      <c r="J230" s="2">
        <f>_xlfn.STDEV.P(Table16[[#This Row],[Estimated costs 1]:[Estimated costs 20]])</f>
        <v>0</v>
      </c>
      <c r="K230" s="2" t="e">
        <f>Table16[[#This Row],[Dev]]/Table16[[#This Row],[Mean]]*100</f>
        <v>#DIV/0!</v>
      </c>
      <c r="L230" s="2">
        <f>Table16[[#This Row],[Estimated costs 1]]-Table16[[#This Row],[Actual cost]]</f>
        <v>0</v>
      </c>
      <c r="M230" s="2" t="e">
        <f>Table16[[#This Row],[Diff 1]]/Table16[[#This Row],[Actual cost]]*100</f>
        <v>#DIV/0!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</row>
    <row r="231" spans="1:33" hidden="1" x14ac:dyDescent="0.3">
      <c r="A231" t="s">
        <v>251</v>
      </c>
      <c r="B231">
        <v>229</v>
      </c>
      <c r="C231" t="str">
        <f>LEFT(Table16[[#This Row],[Contingency id]])</f>
        <v>C</v>
      </c>
      <c r="D231" s="1">
        <v>0</v>
      </c>
      <c r="E231" s="1">
        <v>5.9102564102564097</v>
      </c>
      <c r="F231">
        <v>922</v>
      </c>
      <c r="G231">
        <v>156</v>
      </c>
      <c r="H231" s="1">
        <v>0</v>
      </c>
      <c r="I231" s="2">
        <f>AVERAGE(Table16[[#This Row],[Estimated costs 1]:[Estimated costs 20]])</f>
        <v>0</v>
      </c>
      <c r="J231" s="2">
        <f>_xlfn.STDEV.P(Table16[[#This Row],[Estimated costs 1]:[Estimated costs 20]])</f>
        <v>0</v>
      </c>
      <c r="K231" s="2" t="e">
        <f>Table16[[#This Row],[Dev]]/Table16[[#This Row],[Mean]]*100</f>
        <v>#DIV/0!</v>
      </c>
      <c r="L231" s="2">
        <f>Table16[[#This Row],[Estimated costs 1]]-Table16[[#This Row],[Actual cost]]</f>
        <v>0</v>
      </c>
      <c r="M231" s="2" t="e">
        <f>Table16[[#This Row],[Diff 1]]/Table16[[#This Row],[Actual cost]]*100</f>
        <v>#DIV/0!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</row>
    <row r="232" spans="1:33" hidden="1" x14ac:dyDescent="0.3">
      <c r="A232" t="s">
        <v>252</v>
      </c>
      <c r="B232">
        <v>230</v>
      </c>
      <c r="C232" t="str">
        <f>LEFT(Table16[[#This Row],[Contingency id]])</f>
        <v>C</v>
      </c>
      <c r="D232" s="1">
        <v>0</v>
      </c>
      <c r="E232" s="1">
        <v>6.1466666666666603</v>
      </c>
      <c r="F232">
        <v>922</v>
      </c>
      <c r="G232">
        <v>150</v>
      </c>
      <c r="H232" s="1">
        <v>0</v>
      </c>
      <c r="I232" s="2">
        <f>AVERAGE(Table16[[#This Row],[Estimated costs 1]:[Estimated costs 20]])</f>
        <v>0</v>
      </c>
      <c r="J232" s="2">
        <f>_xlfn.STDEV.P(Table16[[#This Row],[Estimated costs 1]:[Estimated costs 20]])</f>
        <v>0</v>
      </c>
      <c r="K232" s="2" t="e">
        <f>Table16[[#This Row],[Dev]]/Table16[[#This Row],[Mean]]*100</f>
        <v>#DIV/0!</v>
      </c>
      <c r="L232" s="2">
        <f>Table16[[#This Row],[Estimated costs 1]]-Table16[[#This Row],[Actual cost]]</f>
        <v>0</v>
      </c>
      <c r="M232" s="2" t="e">
        <f>Table16[[#This Row],[Diff 1]]/Table16[[#This Row],[Actual cost]]*100</f>
        <v>#DIV/0!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</row>
    <row r="233" spans="1:33" hidden="1" x14ac:dyDescent="0.3">
      <c r="A233" t="s">
        <v>253</v>
      </c>
      <c r="B233">
        <v>231</v>
      </c>
      <c r="C233" t="str">
        <f>LEFT(Table16[[#This Row],[Contingency id]])</f>
        <v>C</v>
      </c>
      <c r="D233" s="1">
        <v>0</v>
      </c>
      <c r="E233" s="1">
        <v>8.6601307189542407</v>
      </c>
      <c r="F233">
        <v>1325</v>
      </c>
      <c r="G233">
        <v>153</v>
      </c>
      <c r="H233" s="1">
        <v>0</v>
      </c>
      <c r="I233" s="2">
        <f>AVERAGE(Table16[[#This Row],[Estimated costs 1]:[Estimated costs 20]])</f>
        <v>0</v>
      </c>
      <c r="J233" s="2">
        <f>_xlfn.STDEV.P(Table16[[#This Row],[Estimated costs 1]:[Estimated costs 20]])</f>
        <v>0</v>
      </c>
      <c r="K233" s="2" t="e">
        <f>Table16[[#This Row],[Dev]]/Table16[[#This Row],[Mean]]*100</f>
        <v>#DIV/0!</v>
      </c>
      <c r="L233" s="2">
        <f>Table16[[#This Row],[Estimated costs 1]]-Table16[[#This Row],[Actual cost]]</f>
        <v>0</v>
      </c>
      <c r="M233" s="2" t="e">
        <f>Table16[[#This Row],[Diff 1]]/Table16[[#This Row],[Actual cost]]*100</f>
        <v>#DIV/0!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</row>
    <row r="234" spans="1:33" hidden="1" x14ac:dyDescent="0.3">
      <c r="A234" t="s">
        <v>254</v>
      </c>
      <c r="B234">
        <v>232</v>
      </c>
      <c r="C234" t="str">
        <f>LEFT(Table16[[#This Row],[Contingency id]])</f>
        <v>C</v>
      </c>
      <c r="D234" s="1">
        <v>0</v>
      </c>
      <c r="E234" s="1">
        <v>9</v>
      </c>
      <c r="F234">
        <v>1431</v>
      </c>
      <c r="G234">
        <v>159</v>
      </c>
      <c r="H234" s="1">
        <v>0</v>
      </c>
      <c r="I234" s="2">
        <f>AVERAGE(Table16[[#This Row],[Estimated costs 1]:[Estimated costs 20]])</f>
        <v>0</v>
      </c>
      <c r="J234" s="2">
        <f>_xlfn.STDEV.P(Table16[[#This Row],[Estimated costs 1]:[Estimated costs 20]])</f>
        <v>0</v>
      </c>
      <c r="K234" s="2" t="e">
        <f>Table16[[#This Row],[Dev]]/Table16[[#This Row],[Mean]]*100</f>
        <v>#DIV/0!</v>
      </c>
      <c r="L234" s="2">
        <f>Table16[[#This Row],[Estimated costs 1]]-Table16[[#This Row],[Actual cost]]</f>
        <v>0</v>
      </c>
      <c r="M234" s="2" t="e">
        <f>Table16[[#This Row],[Diff 1]]/Table16[[#This Row],[Actual cost]]*100</f>
        <v>#DIV/0!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</row>
    <row r="235" spans="1:33" hidden="1" x14ac:dyDescent="0.3">
      <c r="A235" t="s">
        <v>255</v>
      </c>
      <c r="B235">
        <v>233</v>
      </c>
      <c r="C235" t="str">
        <f>LEFT(Table16[[#This Row],[Contingency id]])</f>
        <v>C</v>
      </c>
      <c r="D235" s="1">
        <v>0</v>
      </c>
      <c r="E235" s="1">
        <v>9.3459119496855294</v>
      </c>
      <c r="F235">
        <v>1486</v>
      </c>
      <c r="G235">
        <v>159</v>
      </c>
      <c r="H235" s="1">
        <v>0</v>
      </c>
      <c r="I235" s="2">
        <f>AVERAGE(Table16[[#This Row],[Estimated costs 1]:[Estimated costs 20]])</f>
        <v>0</v>
      </c>
      <c r="J235" s="2">
        <f>_xlfn.STDEV.P(Table16[[#This Row],[Estimated costs 1]:[Estimated costs 20]])</f>
        <v>0</v>
      </c>
      <c r="K235" s="2" t="e">
        <f>Table16[[#This Row],[Dev]]/Table16[[#This Row],[Mean]]*100</f>
        <v>#DIV/0!</v>
      </c>
      <c r="L235" s="2">
        <f>Table16[[#This Row],[Estimated costs 1]]-Table16[[#This Row],[Actual cost]]</f>
        <v>0</v>
      </c>
      <c r="M235" s="2" t="e">
        <f>Table16[[#This Row],[Diff 1]]/Table16[[#This Row],[Actual cost]]*100</f>
        <v>#DIV/0!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</row>
    <row r="236" spans="1:33" hidden="1" x14ac:dyDescent="0.3">
      <c r="A236" t="s">
        <v>256</v>
      </c>
      <c r="B236">
        <v>234</v>
      </c>
      <c r="C236" t="str">
        <f>LEFT(Table16[[#This Row],[Contingency id]])</f>
        <v>C</v>
      </c>
      <c r="D236" s="1">
        <v>0</v>
      </c>
      <c r="E236" s="1">
        <v>10.148387096774099</v>
      </c>
      <c r="F236">
        <v>1573</v>
      </c>
      <c r="G236">
        <v>155</v>
      </c>
      <c r="H236" s="1">
        <v>0</v>
      </c>
      <c r="I236" s="2">
        <f>AVERAGE(Table16[[#This Row],[Estimated costs 1]:[Estimated costs 20]])</f>
        <v>0</v>
      </c>
      <c r="J236" s="2">
        <f>_xlfn.STDEV.P(Table16[[#This Row],[Estimated costs 1]:[Estimated costs 20]])</f>
        <v>0</v>
      </c>
      <c r="K236" s="2" t="e">
        <f>Table16[[#This Row],[Dev]]/Table16[[#This Row],[Mean]]*100</f>
        <v>#DIV/0!</v>
      </c>
      <c r="L236" s="2">
        <f>Table16[[#This Row],[Estimated costs 1]]-Table16[[#This Row],[Actual cost]]</f>
        <v>0</v>
      </c>
      <c r="M236" s="2" t="e">
        <f>Table16[[#This Row],[Diff 1]]/Table16[[#This Row],[Actual cost]]*100</f>
        <v>#DIV/0!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</row>
    <row r="237" spans="1:33" hidden="1" x14ac:dyDescent="0.3">
      <c r="A237" t="s">
        <v>257</v>
      </c>
      <c r="B237">
        <v>235</v>
      </c>
      <c r="C237" t="str">
        <f>LEFT(Table16[[#This Row],[Contingency id]])</f>
        <v>A</v>
      </c>
      <c r="D237" s="1">
        <v>0</v>
      </c>
      <c r="E237" s="1">
        <v>1.5</v>
      </c>
      <c r="F237">
        <v>90</v>
      </c>
      <c r="G237">
        <v>60</v>
      </c>
      <c r="H237" s="1">
        <v>0</v>
      </c>
      <c r="I237" s="2">
        <f>AVERAGE(Table16[[#This Row],[Estimated costs 1]:[Estimated costs 20]])</f>
        <v>0</v>
      </c>
      <c r="J237" s="2">
        <f>_xlfn.STDEV.P(Table16[[#This Row],[Estimated costs 1]:[Estimated costs 20]])</f>
        <v>0</v>
      </c>
      <c r="K237" s="2" t="e">
        <f>Table16[[#This Row],[Dev]]/Table16[[#This Row],[Mean]]*100</f>
        <v>#DIV/0!</v>
      </c>
      <c r="L237" s="2">
        <f>Table16[[#This Row],[Estimated costs 1]]-Table16[[#This Row],[Actual cost]]</f>
        <v>0</v>
      </c>
      <c r="M237" s="2" t="e">
        <f>Table16[[#This Row],[Diff 1]]/Table16[[#This Row],[Actual cost]]*100</f>
        <v>#DIV/0!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</row>
    <row r="238" spans="1:33" hidden="1" x14ac:dyDescent="0.3">
      <c r="A238" t="s">
        <v>258</v>
      </c>
      <c r="B238">
        <v>236</v>
      </c>
      <c r="C238" t="str">
        <f>LEFT(Table16[[#This Row],[Contingency id]])</f>
        <v>A</v>
      </c>
      <c r="D238" s="1">
        <v>0</v>
      </c>
      <c r="E238" s="1">
        <v>1.57894736842105</v>
      </c>
      <c r="F238">
        <v>90</v>
      </c>
      <c r="G238">
        <v>57</v>
      </c>
      <c r="H238" s="1">
        <v>0</v>
      </c>
      <c r="I238" s="2">
        <f>AVERAGE(Table16[[#This Row],[Estimated costs 1]:[Estimated costs 20]])</f>
        <v>0</v>
      </c>
      <c r="J238" s="2">
        <f>_xlfn.STDEV.P(Table16[[#This Row],[Estimated costs 1]:[Estimated costs 20]])</f>
        <v>0</v>
      </c>
      <c r="K238" s="2" t="e">
        <f>Table16[[#This Row],[Dev]]/Table16[[#This Row],[Mean]]*100</f>
        <v>#DIV/0!</v>
      </c>
      <c r="L238" s="2">
        <f>Table16[[#This Row],[Estimated costs 1]]-Table16[[#This Row],[Actual cost]]</f>
        <v>0</v>
      </c>
      <c r="M238" s="2" t="e">
        <f>Table16[[#This Row],[Diff 1]]/Table16[[#This Row],[Actual cost]]*100</f>
        <v>#DIV/0!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</row>
    <row r="239" spans="1:33" hidden="1" x14ac:dyDescent="0.3">
      <c r="A239" t="s">
        <v>259</v>
      </c>
      <c r="B239">
        <v>237</v>
      </c>
      <c r="C239" t="str">
        <f>LEFT(Table16[[#This Row],[Contingency id]])</f>
        <v>A</v>
      </c>
      <c r="D239" s="1">
        <v>0</v>
      </c>
      <c r="E239" s="1">
        <v>1.4516129032258001</v>
      </c>
      <c r="F239">
        <v>90</v>
      </c>
      <c r="G239">
        <v>62</v>
      </c>
      <c r="H239" s="1">
        <v>0</v>
      </c>
      <c r="I239" s="2">
        <f>AVERAGE(Table16[[#This Row],[Estimated costs 1]:[Estimated costs 20]])</f>
        <v>0</v>
      </c>
      <c r="J239" s="2">
        <f>_xlfn.STDEV.P(Table16[[#This Row],[Estimated costs 1]:[Estimated costs 20]])</f>
        <v>0</v>
      </c>
      <c r="K239" s="2" t="e">
        <f>Table16[[#This Row],[Dev]]/Table16[[#This Row],[Mean]]*100</f>
        <v>#DIV/0!</v>
      </c>
      <c r="L239" s="2">
        <f>Table16[[#This Row],[Estimated costs 1]]-Table16[[#This Row],[Actual cost]]</f>
        <v>0</v>
      </c>
      <c r="M239" s="2" t="e">
        <f>Table16[[#This Row],[Diff 1]]/Table16[[#This Row],[Actual cost]]*100</f>
        <v>#DIV/0!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</row>
    <row r="240" spans="1:33" hidden="1" x14ac:dyDescent="0.3">
      <c r="A240" t="s">
        <v>260</v>
      </c>
      <c r="B240">
        <v>238</v>
      </c>
      <c r="C240" t="str">
        <f>LEFT(Table16[[#This Row],[Contingency id]])</f>
        <v>A</v>
      </c>
      <c r="D240" s="1">
        <v>0</v>
      </c>
      <c r="E240" s="1">
        <v>1.4516129032258001</v>
      </c>
      <c r="F240">
        <v>90</v>
      </c>
      <c r="G240">
        <v>62</v>
      </c>
      <c r="H240" s="1">
        <v>0</v>
      </c>
      <c r="I240" s="2">
        <f>AVERAGE(Table16[[#This Row],[Estimated costs 1]:[Estimated costs 20]])</f>
        <v>0</v>
      </c>
      <c r="J240" s="2">
        <f>_xlfn.STDEV.P(Table16[[#This Row],[Estimated costs 1]:[Estimated costs 20]])</f>
        <v>0</v>
      </c>
      <c r="K240" s="2" t="e">
        <f>Table16[[#This Row],[Dev]]/Table16[[#This Row],[Mean]]*100</f>
        <v>#DIV/0!</v>
      </c>
      <c r="L240" s="2">
        <f>Table16[[#This Row],[Estimated costs 1]]-Table16[[#This Row],[Actual cost]]</f>
        <v>0</v>
      </c>
      <c r="M240" s="2" t="e">
        <f>Table16[[#This Row],[Diff 1]]/Table16[[#This Row],[Actual cost]]*100</f>
        <v>#DIV/0!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</row>
    <row r="241" spans="1:33" hidden="1" x14ac:dyDescent="0.3">
      <c r="A241" t="s">
        <v>261</v>
      </c>
      <c r="B241">
        <v>239</v>
      </c>
      <c r="C241" t="str">
        <f>LEFT(Table16[[#This Row],[Contingency id]])</f>
        <v>A</v>
      </c>
      <c r="D241" s="1">
        <v>0</v>
      </c>
      <c r="E241" s="1">
        <v>1.4285714285714199</v>
      </c>
      <c r="F241">
        <v>90</v>
      </c>
      <c r="G241">
        <v>63</v>
      </c>
      <c r="H241" s="1">
        <v>0</v>
      </c>
      <c r="I241" s="2">
        <f>AVERAGE(Table16[[#This Row],[Estimated costs 1]:[Estimated costs 20]])</f>
        <v>0</v>
      </c>
      <c r="J241" s="2">
        <f>_xlfn.STDEV.P(Table16[[#This Row],[Estimated costs 1]:[Estimated costs 20]])</f>
        <v>0</v>
      </c>
      <c r="K241" s="2" t="e">
        <f>Table16[[#This Row],[Dev]]/Table16[[#This Row],[Mean]]*100</f>
        <v>#DIV/0!</v>
      </c>
      <c r="L241" s="2">
        <f>Table16[[#This Row],[Estimated costs 1]]-Table16[[#This Row],[Actual cost]]</f>
        <v>0</v>
      </c>
      <c r="M241" s="2" t="e">
        <f>Table16[[#This Row],[Diff 1]]/Table16[[#This Row],[Actual cost]]*100</f>
        <v>#DIV/0!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</row>
    <row r="242" spans="1:33" hidden="1" x14ac:dyDescent="0.3">
      <c r="A242" t="s">
        <v>262</v>
      </c>
      <c r="B242">
        <v>240</v>
      </c>
      <c r="C242" t="str">
        <f>LEFT(Table16[[#This Row],[Contingency id]])</f>
        <v>A</v>
      </c>
      <c r="D242" s="1">
        <v>0</v>
      </c>
      <c r="E242" s="1">
        <v>1.4754098360655701</v>
      </c>
      <c r="F242">
        <v>90</v>
      </c>
      <c r="G242">
        <v>61</v>
      </c>
      <c r="H242" s="1">
        <v>0</v>
      </c>
      <c r="I242" s="2">
        <f>AVERAGE(Table16[[#This Row],[Estimated costs 1]:[Estimated costs 20]])</f>
        <v>0</v>
      </c>
      <c r="J242" s="2">
        <f>_xlfn.STDEV.P(Table16[[#This Row],[Estimated costs 1]:[Estimated costs 20]])</f>
        <v>0</v>
      </c>
      <c r="K242" s="2" t="e">
        <f>Table16[[#This Row],[Dev]]/Table16[[#This Row],[Mean]]*100</f>
        <v>#DIV/0!</v>
      </c>
      <c r="L242" s="2">
        <f>Table16[[#This Row],[Estimated costs 1]]-Table16[[#This Row],[Actual cost]]</f>
        <v>0</v>
      </c>
      <c r="M242" s="2" t="e">
        <f>Table16[[#This Row],[Diff 1]]/Table16[[#This Row],[Actual cost]]*100</f>
        <v>#DIV/0!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</row>
    <row r="243" spans="1:33" hidden="1" x14ac:dyDescent="0.3">
      <c r="A243" t="s">
        <v>263</v>
      </c>
      <c r="B243">
        <v>241</v>
      </c>
      <c r="C243" t="str">
        <f>LEFT(Table16[[#This Row],[Contingency id]])</f>
        <v>A</v>
      </c>
      <c r="D243" s="1">
        <v>0</v>
      </c>
      <c r="E243" s="1">
        <v>1.390625</v>
      </c>
      <c r="F243">
        <v>89</v>
      </c>
      <c r="G243">
        <v>64</v>
      </c>
      <c r="H243" s="1">
        <v>0</v>
      </c>
      <c r="I243" s="2">
        <f>AVERAGE(Table16[[#This Row],[Estimated costs 1]:[Estimated costs 20]])</f>
        <v>0</v>
      </c>
      <c r="J243" s="2">
        <f>_xlfn.STDEV.P(Table16[[#This Row],[Estimated costs 1]:[Estimated costs 20]])</f>
        <v>0</v>
      </c>
      <c r="K243" s="2" t="e">
        <f>Table16[[#This Row],[Dev]]/Table16[[#This Row],[Mean]]*100</f>
        <v>#DIV/0!</v>
      </c>
      <c r="L243" s="2">
        <f>Table16[[#This Row],[Estimated costs 1]]-Table16[[#This Row],[Actual cost]]</f>
        <v>0</v>
      </c>
      <c r="M243" s="2" t="e">
        <f>Table16[[#This Row],[Diff 1]]/Table16[[#This Row],[Actual cost]]*100</f>
        <v>#DIV/0!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</row>
    <row r="244" spans="1:33" hidden="1" x14ac:dyDescent="0.3">
      <c r="A244" t="s">
        <v>264</v>
      </c>
      <c r="B244">
        <v>242</v>
      </c>
      <c r="C244" t="str">
        <f>LEFT(Table16[[#This Row],[Contingency id]])</f>
        <v>A</v>
      </c>
      <c r="D244" s="1">
        <v>0</v>
      </c>
      <c r="E244" s="1">
        <v>1.51162790697674</v>
      </c>
      <c r="F244">
        <v>65</v>
      </c>
      <c r="G244">
        <v>43</v>
      </c>
      <c r="H244" s="1">
        <v>0</v>
      </c>
      <c r="I244" s="2">
        <f>AVERAGE(Table16[[#This Row],[Estimated costs 1]:[Estimated costs 20]])</f>
        <v>0</v>
      </c>
      <c r="J244" s="2">
        <f>_xlfn.STDEV.P(Table16[[#This Row],[Estimated costs 1]:[Estimated costs 20]])</f>
        <v>0</v>
      </c>
      <c r="K244" s="2" t="e">
        <f>Table16[[#This Row],[Dev]]/Table16[[#This Row],[Mean]]*100</f>
        <v>#DIV/0!</v>
      </c>
      <c r="L244" s="2">
        <f>Table16[[#This Row],[Estimated costs 1]]-Table16[[#This Row],[Actual cost]]</f>
        <v>0</v>
      </c>
      <c r="M244" s="2" t="e">
        <f>Table16[[#This Row],[Diff 1]]/Table16[[#This Row],[Actual cost]]*100</f>
        <v>#DIV/0!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</row>
    <row r="245" spans="1:33" hidden="1" x14ac:dyDescent="0.3">
      <c r="A245" t="s">
        <v>265</v>
      </c>
      <c r="B245">
        <v>243</v>
      </c>
      <c r="C245" t="str">
        <f>LEFT(Table16[[#This Row],[Contingency id]])</f>
        <v>A</v>
      </c>
      <c r="D245" s="1">
        <v>0</v>
      </c>
      <c r="E245" s="1">
        <v>1.2653061224489699</v>
      </c>
      <c r="F245">
        <v>62</v>
      </c>
      <c r="G245">
        <v>49</v>
      </c>
      <c r="H245" s="1">
        <v>0</v>
      </c>
      <c r="I245" s="2">
        <f>AVERAGE(Table16[[#This Row],[Estimated costs 1]:[Estimated costs 20]])</f>
        <v>0</v>
      </c>
      <c r="J245" s="2">
        <f>_xlfn.STDEV.P(Table16[[#This Row],[Estimated costs 1]:[Estimated costs 20]])</f>
        <v>0</v>
      </c>
      <c r="K245" s="2" t="e">
        <f>Table16[[#This Row],[Dev]]/Table16[[#This Row],[Mean]]*100</f>
        <v>#DIV/0!</v>
      </c>
      <c r="L245" s="2">
        <f>Table16[[#This Row],[Estimated costs 1]]-Table16[[#This Row],[Actual cost]]</f>
        <v>0</v>
      </c>
      <c r="M245" s="2" t="e">
        <f>Table16[[#This Row],[Diff 1]]/Table16[[#This Row],[Actual cost]]*100</f>
        <v>#DIV/0!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</row>
    <row r="246" spans="1:33" hidden="1" x14ac:dyDescent="0.3">
      <c r="A246" t="s">
        <v>266</v>
      </c>
      <c r="B246">
        <v>244</v>
      </c>
      <c r="C246" t="str">
        <f>LEFT(Table16[[#This Row],[Contingency id]])</f>
        <v>A</v>
      </c>
      <c r="D246" s="1">
        <v>0</v>
      </c>
      <c r="E246" s="1">
        <v>1.2916666666666601</v>
      </c>
      <c r="F246">
        <v>62</v>
      </c>
      <c r="G246">
        <v>48</v>
      </c>
      <c r="H246" s="1">
        <v>0</v>
      </c>
      <c r="I246" s="2">
        <f>AVERAGE(Table16[[#This Row],[Estimated costs 1]:[Estimated costs 20]])</f>
        <v>0</v>
      </c>
      <c r="J246" s="2">
        <f>_xlfn.STDEV.P(Table16[[#This Row],[Estimated costs 1]:[Estimated costs 20]])</f>
        <v>0</v>
      </c>
      <c r="K246" s="2" t="e">
        <f>Table16[[#This Row],[Dev]]/Table16[[#This Row],[Mean]]*100</f>
        <v>#DIV/0!</v>
      </c>
      <c r="L246" s="2">
        <f>Table16[[#This Row],[Estimated costs 1]]-Table16[[#This Row],[Actual cost]]</f>
        <v>0</v>
      </c>
      <c r="M246" s="2" t="e">
        <f>Table16[[#This Row],[Diff 1]]/Table16[[#This Row],[Actual cost]]*100</f>
        <v>#DIV/0!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</row>
    <row r="247" spans="1:33" hidden="1" x14ac:dyDescent="0.3">
      <c r="A247" t="s">
        <v>267</v>
      </c>
      <c r="B247">
        <v>245</v>
      </c>
      <c r="C247" t="str">
        <f>LEFT(Table16[[#This Row],[Contingency id]])</f>
        <v>A</v>
      </c>
      <c r="D247" s="1">
        <v>0</v>
      </c>
      <c r="E247" s="1">
        <v>1.61818181818181</v>
      </c>
      <c r="F247">
        <v>89</v>
      </c>
      <c r="G247">
        <v>55</v>
      </c>
      <c r="H247" s="1">
        <v>0</v>
      </c>
      <c r="I247" s="2">
        <f>AVERAGE(Table16[[#This Row],[Estimated costs 1]:[Estimated costs 20]])</f>
        <v>0</v>
      </c>
      <c r="J247" s="2">
        <f>_xlfn.STDEV.P(Table16[[#This Row],[Estimated costs 1]:[Estimated costs 20]])</f>
        <v>0</v>
      </c>
      <c r="K247" s="2" t="e">
        <f>Table16[[#This Row],[Dev]]/Table16[[#This Row],[Mean]]*100</f>
        <v>#DIV/0!</v>
      </c>
      <c r="L247" s="2">
        <f>Table16[[#This Row],[Estimated costs 1]]-Table16[[#This Row],[Actual cost]]</f>
        <v>0</v>
      </c>
      <c r="M247" s="2" t="e">
        <f>Table16[[#This Row],[Diff 1]]/Table16[[#This Row],[Actual cost]]*100</f>
        <v>#DIV/0!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</row>
    <row r="248" spans="1:33" hidden="1" x14ac:dyDescent="0.3">
      <c r="A248" t="s">
        <v>268</v>
      </c>
      <c r="B248">
        <v>246</v>
      </c>
      <c r="C248" t="str">
        <f>LEFT(Table16[[#This Row],[Contingency id]])</f>
        <v>A</v>
      </c>
      <c r="D248" s="1">
        <v>0</v>
      </c>
      <c r="E248" s="1">
        <v>1.53448275862068</v>
      </c>
      <c r="F248">
        <v>89</v>
      </c>
      <c r="G248">
        <v>58</v>
      </c>
      <c r="H248" s="1">
        <v>0</v>
      </c>
      <c r="I248" s="2">
        <f>AVERAGE(Table16[[#This Row],[Estimated costs 1]:[Estimated costs 20]])</f>
        <v>0</v>
      </c>
      <c r="J248" s="2">
        <f>_xlfn.STDEV.P(Table16[[#This Row],[Estimated costs 1]:[Estimated costs 20]])</f>
        <v>0</v>
      </c>
      <c r="K248" s="2" t="e">
        <f>Table16[[#This Row],[Dev]]/Table16[[#This Row],[Mean]]*100</f>
        <v>#DIV/0!</v>
      </c>
      <c r="L248" s="2">
        <f>Table16[[#This Row],[Estimated costs 1]]-Table16[[#This Row],[Actual cost]]</f>
        <v>0</v>
      </c>
      <c r="M248" s="2" t="e">
        <f>Table16[[#This Row],[Diff 1]]/Table16[[#This Row],[Actual cost]]*100</f>
        <v>#DIV/0!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</row>
    <row r="249" spans="1:33" hidden="1" x14ac:dyDescent="0.3">
      <c r="A249" t="s">
        <v>269</v>
      </c>
      <c r="B249">
        <v>247</v>
      </c>
      <c r="C249" t="str">
        <f>LEFT(Table16[[#This Row],[Contingency id]])</f>
        <v>A</v>
      </c>
      <c r="D249" s="1">
        <v>0</v>
      </c>
      <c r="E249" s="1">
        <v>1.3283582089552199</v>
      </c>
      <c r="F249">
        <v>89</v>
      </c>
      <c r="G249">
        <v>67</v>
      </c>
      <c r="H249" s="1">
        <v>0</v>
      </c>
      <c r="I249" s="2">
        <f>AVERAGE(Table16[[#This Row],[Estimated costs 1]:[Estimated costs 20]])</f>
        <v>0</v>
      </c>
      <c r="J249" s="2">
        <f>_xlfn.STDEV.P(Table16[[#This Row],[Estimated costs 1]:[Estimated costs 20]])</f>
        <v>0</v>
      </c>
      <c r="K249" s="2" t="e">
        <f>Table16[[#This Row],[Dev]]/Table16[[#This Row],[Mean]]*100</f>
        <v>#DIV/0!</v>
      </c>
      <c r="L249" s="2">
        <f>Table16[[#This Row],[Estimated costs 1]]-Table16[[#This Row],[Actual cost]]</f>
        <v>0</v>
      </c>
      <c r="M249" s="2" t="e">
        <f>Table16[[#This Row],[Diff 1]]/Table16[[#This Row],[Actual cost]]*100</f>
        <v>#DIV/0!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</row>
    <row r="250" spans="1:33" hidden="1" x14ac:dyDescent="0.3">
      <c r="A250" t="s">
        <v>270</v>
      </c>
      <c r="B250">
        <v>248</v>
      </c>
      <c r="C250" t="str">
        <f>LEFT(Table16[[#This Row],[Contingency id]])</f>
        <v>A</v>
      </c>
      <c r="D250" s="1">
        <v>0</v>
      </c>
      <c r="E250" s="1">
        <v>1.4130434782608601</v>
      </c>
      <c r="F250">
        <v>65</v>
      </c>
      <c r="G250">
        <v>46</v>
      </c>
      <c r="H250" s="1">
        <v>0</v>
      </c>
      <c r="I250" s="2">
        <f>AVERAGE(Table16[[#This Row],[Estimated costs 1]:[Estimated costs 20]])</f>
        <v>0</v>
      </c>
      <c r="J250" s="2">
        <f>_xlfn.STDEV.P(Table16[[#This Row],[Estimated costs 1]:[Estimated costs 20]])</f>
        <v>0</v>
      </c>
      <c r="K250" s="2" t="e">
        <f>Table16[[#This Row],[Dev]]/Table16[[#This Row],[Mean]]*100</f>
        <v>#DIV/0!</v>
      </c>
      <c r="L250" s="2">
        <f>Table16[[#This Row],[Estimated costs 1]]-Table16[[#This Row],[Actual cost]]</f>
        <v>0</v>
      </c>
      <c r="M250" s="2" t="e">
        <f>Table16[[#This Row],[Diff 1]]/Table16[[#This Row],[Actual cost]]*100</f>
        <v>#DIV/0!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</row>
    <row r="251" spans="1:33" hidden="1" x14ac:dyDescent="0.3">
      <c r="A251" t="s">
        <v>271</v>
      </c>
      <c r="B251">
        <v>249</v>
      </c>
      <c r="C251" t="str">
        <f>LEFT(Table16[[#This Row],[Contingency id]])</f>
        <v>A</v>
      </c>
      <c r="D251" s="1">
        <v>0</v>
      </c>
      <c r="E251" s="1">
        <v>1.43548387096774</v>
      </c>
      <c r="F251">
        <v>89</v>
      </c>
      <c r="G251">
        <v>62</v>
      </c>
      <c r="H251" s="1">
        <v>0</v>
      </c>
      <c r="I251" s="2">
        <f>AVERAGE(Table16[[#This Row],[Estimated costs 1]:[Estimated costs 20]])</f>
        <v>0</v>
      </c>
      <c r="J251" s="2">
        <f>_xlfn.STDEV.P(Table16[[#This Row],[Estimated costs 1]:[Estimated costs 20]])</f>
        <v>0</v>
      </c>
      <c r="K251" s="2" t="e">
        <f>Table16[[#This Row],[Dev]]/Table16[[#This Row],[Mean]]*100</f>
        <v>#DIV/0!</v>
      </c>
      <c r="L251" s="2">
        <f>Table16[[#This Row],[Estimated costs 1]]-Table16[[#This Row],[Actual cost]]</f>
        <v>0</v>
      </c>
      <c r="M251" s="2" t="e">
        <f>Table16[[#This Row],[Diff 1]]/Table16[[#This Row],[Actual cost]]*100</f>
        <v>#DIV/0!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</row>
    <row r="252" spans="1:33" hidden="1" x14ac:dyDescent="0.3">
      <c r="A252" t="s">
        <v>272</v>
      </c>
      <c r="B252">
        <v>250</v>
      </c>
      <c r="C252" t="str">
        <f>LEFT(Table16[[#This Row],[Contingency id]])</f>
        <v>A</v>
      </c>
      <c r="D252" s="1">
        <v>0</v>
      </c>
      <c r="E252" s="1">
        <v>1.3829787234042501</v>
      </c>
      <c r="F252">
        <v>65</v>
      </c>
      <c r="G252">
        <v>47</v>
      </c>
      <c r="H252" s="1">
        <v>0</v>
      </c>
      <c r="I252" s="2">
        <f>AVERAGE(Table16[[#This Row],[Estimated costs 1]:[Estimated costs 20]])</f>
        <v>0</v>
      </c>
      <c r="J252" s="2">
        <f>_xlfn.STDEV.P(Table16[[#This Row],[Estimated costs 1]:[Estimated costs 20]])</f>
        <v>0</v>
      </c>
      <c r="K252" s="2" t="e">
        <f>Table16[[#This Row],[Dev]]/Table16[[#This Row],[Mean]]*100</f>
        <v>#DIV/0!</v>
      </c>
      <c r="L252" s="2">
        <f>Table16[[#This Row],[Estimated costs 1]]-Table16[[#This Row],[Actual cost]]</f>
        <v>0</v>
      </c>
      <c r="M252" s="2" t="e">
        <f>Table16[[#This Row],[Diff 1]]/Table16[[#This Row],[Actual cost]]*100</f>
        <v>#DIV/0!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</row>
    <row r="253" spans="1:33" hidden="1" x14ac:dyDescent="0.3">
      <c r="A253" t="s">
        <v>273</v>
      </c>
      <c r="B253">
        <v>251</v>
      </c>
      <c r="C253" t="str">
        <f>LEFT(Table16[[#This Row],[Contingency id]])</f>
        <v>A</v>
      </c>
      <c r="D253" s="1">
        <v>0</v>
      </c>
      <c r="E253" s="1">
        <v>1.61818181818181</v>
      </c>
      <c r="F253">
        <v>89</v>
      </c>
      <c r="G253">
        <v>55</v>
      </c>
      <c r="H253" s="1">
        <v>0</v>
      </c>
      <c r="I253" s="2">
        <f>AVERAGE(Table16[[#This Row],[Estimated costs 1]:[Estimated costs 20]])</f>
        <v>0</v>
      </c>
      <c r="J253" s="2">
        <f>_xlfn.STDEV.P(Table16[[#This Row],[Estimated costs 1]:[Estimated costs 20]])</f>
        <v>0</v>
      </c>
      <c r="K253" s="2" t="e">
        <f>Table16[[#This Row],[Dev]]/Table16[[#This Row],[Mean]]*100</f>
        <v>#DIV/0!</v>
      </c>
      <c r="L253" s="2">
        <f>Table16[[#This Row],[Estimated costs 1]]-Table16[[#This Row],[Actual cost]]</f>
        <v>0</v>
      </c>
      <c r="M253" s="2" t="e">
        <f>Table16[[#This Row],[Diff 1]]/Table16[[#This Row],[Actual cost]]*100</f>
        <v>#DIV/0!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</row>
    <row r="254" spans="1:33" hidden="1" x14ac:dyDescent="0.3">
      <c r="A254" t="s">
        <v>274</v>
      </c>
      <c r="B254">
        <v>252</v>
      </c>
      <c r="C254" t="str">
        <f>LEFT(Table16[[#This Row],[Contingency id]])</f>
        <v>A</v>
      </c>
      <c r="D254" s="1">
        <v>0</v>
      </c>
      <c r="E254" s="1">
        <v>1.50847457627118</v>
      </c>
      <c r="F254">
        <v>89</v>
      </c>
      <c r="G254">
        <v>59</v>
      </c>
      <c r="H254" s="1">
        <v>0</v>
      </c>
      <c r="I254" s="2">
        <f>AVERAGE(Table16[[#This Row],[Estimated costs 1]:[Estimated costs 20]])</f>
        <v>0</v>
      </c>
      <c r="J254" s="2">
        <f>_xlfn.STDEV.P(Table16[[#This Row],[Estimated costs 1]:[Estimated costs 20]])</f>
        <v>0</v>
      </c>
      <c r="K254" s="2" t="e">
        <f>Table16[[#This Row],[Dev]]/Table16[[#This Row],[Mean]]*100</f>
        <v>#DIV/0!</v>
      </c>
      <c r="L254" s="2">
        <f>Table16[[#This Row],[Estimated costs 1]]-Table16[[#This Row],[Actual cost]]</f>
        <v>0</v>
      </c>
      <c r="M254" s="2" t="e">
        <f>Table16[[#This Row],[Diff 1]]/Table16[[#This Row],[Actual cost]]*100</f>
        <v>#DIV/0!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</row>
    <row r="255" spans="1:33" hidden="1" x14ac:dyDescent="0.3">
      <c r="A255" t="s">
        <v>275</v>
      </c>
      <c r="B255">
        <v>253</v>
      </c>
      <c r="C255" t="str">
        <f>LEFT(Table16[[#This Row],[Contingency id]])</f>
        <v>A</v>
      </c>
      <c r="D255" s="1">
        <v>0</v>
      </c>
      <c r="E255" s="1">
        <v>1.7567567567567499</v>
      </c>
      <c r="F255">
        <v>130</v>
      </c>
      <c r="G255">
        <v>74</v>
      </c>
      <c r="H255" s="1">
        <v>0</v>
      </c>
      <c r="I255" s="2">
        <f>AVERAGE(Table16[[#This Row],[Estimated costs 1]:[Estimated costs 20]])</f>
        <v>0</v>
      </c>
      <c r="J255" s="2">
        <f>_xlfn.STDEV.P(Table16[[#This Row],[Estimated costs 1]:[Estimated costs 20]])</f>
        <v>0</v>
      </c>
      <c r="K255" s="2" t="e">
        <f>Table16[[#This Row],[Dev]]/Table16[[#This Row],[Mean]]*100</f>
        <v>#DIV/0!</v>
      </c>
      <c r="L255" s="2">
        <f>Table16[[#This Row],[Estimated costs 1]]-Table16[[#This Row],[Actual cost]]</f>
        <v>0</v>
      </c>
      <c r="M255" s="2" t="e">
        <f>Table16[[#This Row],[Diff 1]]/Table16[[#This Row],[Actual cost]]*100</f>
        <v>#DIV/0!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</row>
    <row r="256" spans="1:33" hidden="1" x14ac:dyDescent="0.3">
      <c r="A256" t="s">
        <v>276</v>
      </c>
      <c r="B256">
        <v>254</v>
      </c>
      <c r="C256" t="str">
        <f>LEFT(Table16[[#This Row],[Contingency id]])</f>
        <v>A</v>
      </c>
      <c r="D256" s="1">
        <v>0</v>
      </c>
      <c r="E256" s="1">
        <v>1.8571428571428501</v>
      </c>
      <c r="F256">
        <v>130</v>
      </c>
      <c r="G256">
        <v>70</v>
      </c>
      <c r="H256" s="1">
        <v>0</v>
      </c>
      <c r="I256" s="2">
        <f>AVERAGE(Table16[[#This Row],[Estimated costs 1]:[Estimated costs 20]])</f>
        <v>0</v>
      </c>
      <c r="J256" s="2">
        <f>_xlfn.STDEV.P(Table16[[#This Row],[Estimated costs 1]:[Estimated costs 20]])</f>
        <v>0</v>
      </c>
      <c r="K256" s="2" t="e">
        <f>Table16[[#This Row],[Dev]]/Table16[[#This Row],[Mean]]*100</f>
        <v>#DIV/0!</v>
      </c>
      <c r="L256" s="2">
        <f>Table16[[#This Row],[Estimated costs 1]]-Table16[[#This Row],[Actual cost]]</f>
        <v>0</v>
      </c>
      <c r="M256" s="2" t="e">
        <f>Table16[[#This Row],[Diff 1]]/Table16[[#This Row],[Actual cost]]*100</f>
        <v>#DIV/0!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</row>
    <row r="257" spans="1:33" hidden="1" x14ac:dyDescent="0.3">
      <c r="A257" t="s">
        <v>277</v>
      </c>
      <c r="B257">
        <v>255</v>
      </c>
      <c r="C257" t="str">
        <f>LEFT(Table16[[#This Row],[Contingency id]])</f>
        <v>A</v>
      </c>
      <c r="D257" s="1">
        <v>0</v>
      </c>
      <c r="E257" s="1">
        <v>1.6049382716049301</v>
      </c>
      <c r="F257">
        <v>130</v>
      </c>
      <c r="G257">
        <v>81</v>
      </c>
      <c r="H257" s="1">
        <v>0</v>
      </c>
      <c r="I257" s="2">
        <f>AVERAGE(Table16[[#This Row],[Estimated costs 1]:[Estimated costs 20]])</f>
        <v>0</v>
      </c>
      <c r="J257" s="2">
        <f>_xlfn.STDEV.P(Table16[[#This Row],[Estimated costs 1]:[Estimated costs 20]])</f>
        <v>0</v>
      </c>
      <c r="K257" s="2" t="e">
        <f>Table16[[#This Row],[Dev]]/Table16[[#This Row],[Mean]]*100</f>
        <v>#DIV/0!</v>
      </c>
      <c r="L257" s="2">
        <f>Table16[[#This Row],[Estimated costs 1]]-Table16[[#This Row],[Actual cost]]</f>
        <v>0</v>
      </c>
      <c r="M257" s="2" t="e">
        <f>Table16[[#This Row],[Diff 1]]/Table16[[#This Row],[Actual cost]]*100</f>
        <v>#DIV/0!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</row>
    <row r="258" spans="1:33" hidden="1" x14ac:dyDescent="0.3">
      <c r="A258" t="s">
        <v>278</v>
      </c>
      <c r="B258">
        <v>256</v>
      </c>
      <c r="C258" t="str">
        <f>LEFT(Table16[[#This Row],[Contingency id]])</f>
        <v>A</v>
      </c>
      <c r="D258" s="1">
        <v>0</v>
      </c>
      <c r="E258" s="1">
        <v>1.8571428571428501</v>
      </c>
      <c r="F258">
        <v>130</v>
      </c>
      <c r="G258">
        <v>70</v>
      </c>
      <c r="H258" s="1">
        <v>0</v>
      </c>
      <c r="I258" s="2">
        <f>AVERAGE(Table16[[#This Row],[Estimated costs 1]:[Estimated costs 20]])</f>
        <v>0</v>
      </c>
      <c r="J258" s="2">
        <f>_xlfn.STDEV.P(Table16[[#This Row],[Estimated costs 1]:[Estimated costs 20]])</f>
        <v>0</v>
      </c>
      <c r="K258" s="2" t="e">
        <f>Table16[[#This Row],[Dev]]/Table16[[#This Row],[Mean]]*100</f>
        <v>#DIV/0!</v>
      </c>
      <c r="L258" s="2">
        <f>Table16[[#This Row],[Estimated costs 1]]-Table16[[#This Row],[Actual cost]]</f>
        <v>0</v>
      </c>
      <c r="M258" s="2" t="e">
        <f>Table16[[#This Row],[Diff 1]]/Table16[[#This Row],[Actual cost]]*100</f>
        <v>#DIV/0!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 spans="1:33" hidden="1" x14ac:dyDescent="0.3">
      <c r="A259" t="s">
        <v>279</v>
      </c>
      <c r="B259">
        <v>257</v>
      </c>
      <c r="C259" t="str">
        <f>LEFT(Table16[[#This Row],[Contingency id]])</f>
        <v>A</v>
      </c>
      <c r="D259" s="1">
        <v>0</v>
      </c>
      <c r="E259" s="1">
        <v>1.7567567567567499</v>
      </c>
      <c r="F259">
        <v>130</v>
      </c>
      <c r="G259">
        <v>74</v>
      </c>
      <c r="H259" s="1">
        <v>0</v>
      </c>
      <c r="I259" s="2">
        <f>AVERAGE(Table16[[#This Row],[Estimated costs 1]:[Estimated costs 20]])</f>
        <v>0</v>
      </c>
      <c r="J259" s="2">
        <f>_xlfn.STDEV.P(Table16[[#This Row],[Estimated costs 1]:[Estimated costs 20]])</f>
        <v>0</v>
      </c>
      <c r="K259" s="2" t="e">
        <f>Table16[[#This Row],[Dev]]/Table16[[#This Row],[Mean]]*100</f>
        <v>#DIV/0!</v>
      </c>
      <c r="L259" s="2">
        <f>Table16[[#This Row],[Estimated costs 1]]-Table16[[#This Row],[Actual cost]]</f>
        <v>0</v>
      </c>
      <c r="M259" s="2" t="e">
        <f>Table16[[#This Row],[Diff 1]]/Table16[[#This Row],[Actual cost]]*100</f>
        <v>#DIV/0!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</row>
    <row r="260" spans="1:33" hidden="1" x14ac:dyDescent="0.3">
      <c r="A260" t="s">
        <v>280</v>
      </c>
      <c r="B260">
        <v>258</v>
      </c>
      <c r="C260" t="str">
        <f>LEFT(Table16[[#This Row],[Contingency id]])</f>
        <v>A</v>
      </c>
      <c r="D260" s="1">
        <v>0</v>
      </c>
      <c r="E260" s="1">
        <v>1.6049382716049301</v>
      </c>
      <c r="F260">
        <v>130</v>
      </c>
      <c r="G260">
        <v>81</v>
      </c>
      <c r="H260" s="1">
        <v>0</v>
      </c>
      <c r="I260" s="2">
        <f>AVERAGE(Table16[[#This Row],[Estimated costs 1]:[Estimated costs 20]])</f>
        <v>0</v>
      </c>
      <c r="J260" s="2">
        <f>_xlfn.STDEV.P(Table16[[#This Row],[Estimated costs 1]:[Estimated costs 20]])</f>
        <v>0</v>
      </c>
      <c r="K260" s="2" t="e">
        <f>Table16[[#This Row],[Dev]]/Table16[[#This Row],[Mean]]*100</f>
        <v>#DIV/0!</v>
      </c>
      <c r="L260" s="2">
        <f>Table16[[#This Row],[Estimated costs 1]]-Table16[[#This Row],[Actual cost]]</f>
        <v>0</v>
      </c>
      <c r="M260" s="2" t="e">
        <f>Table16[[#This Row],[Diff 1]]/Table16[[#This Row],[Actual cost]]*100</f>
        <v>#DIV/0!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</row>
    <row r="261" spans="1:33" hidden="1" x14ac:dyDescent="0.3">
      <c r="A261" t="s">
        <v>281</v>
      </c>
      <c r="B261">
        <v>259</v>
      </c>
      <c r="C261" t="str">
        <f>LEFT(Table16[[#This Row],[Contingency id]])</f>
        <v>A</v>
      </c>
      <c r="D261" s="1">
        <v>0</v>
      </c>
      <c r="E261" s="1">
        <v>1.65753424657534</v>
      </c>
      <c r="F261">
        <v>121</v>
      </c>
      <c r="G261">
        <v>73</v>
      </c>
      <c r="H261" s="1">
        <v>0</v>
      </c>
      <c r="I261" s="2">
        <f>AVERAGE(Table16[[#This Row],[Estimated costs 1]:[Estimated costs 20]])</f>
        <v>0</v>
      </c>
      <c r="J261" s="2">
        <f>_xlfn.STDEV.P(Table16[[#This Row],[Estimated costs 1]:[Estimated costs 20]])</f>
        <v>0</v>
      </c>
      <c r="K261" s="2" t="e">
        <f>Table16[[#This Row],[Dev]]/Table16[[#This Row],[Mean]]*100</f>
        <v>#DIV/0!</v>
      </c>
      <c r="L261" s="2">
        <f>Table16[[#This Row],[Estimated costs 1]]-Table16[[#This Row],[Actual cost]]</f>
        <v>0</v>
      </c>
      <c r="M261" s="2" t="e">
        <f>Table16[[#This Row],[Diff 1]]/Table16[[#This Row],[Actual cost]]*100</f>
        <v>#DIV/0!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</row>
    <row r="262" spans="1:33" hidden="1" x14ac:dyDescent="0.3">
      <c r="A262" t="s">
        <v>282</v>
      </c>
      <c r="B262">
        <v>260</v>
      </c>
      <c r="C262" t="str">
        <f>LEFT(Table16[[#This Row],[Contingency id]])</f>
        <v>A</v>
      </c>
      <c r="D262" s="1">
        <v>0</v>
      </c>
      <c r="E262" s="1">
        <v>1.5641025641025601</v>
      </c>
      <c r="F262">
        <v>122</v>
      </c>
      <c r="G262">
        <v>78</v>
      </c>
      <c r="H262" s="1">
        <v>0</v>
      </c>
      <c r="I262" s="2">
        <f>AVERAGE(Table16[[#This Row],[Estimated costs 1]:[Estimated costs 20]])</f>
        <v>0</v>
      </c>
      <c r="J262" s="2">
        <f>_xlfn.STDEV.P(Table16[[#This Row],[Estimated costs 1]:[Estimated costs 20]])</f>
        <v>0</v>
      </c>
      <c r="K262" s="2" t="e">
        <f>Table16[[#This Row],[Dev]]/Table16[[#This Row],[Mean]]*100</f>
        <v>#DIV/0!</v>
      </c>
      <c r="L262" s="2">
        <f>Table16[[#This Row],[Estimated costs 1]]-Table16[[#This Row],[Actual cost]]</f>
        <v>0</v>
      </c>
      <c r="M262" s="2" t="e">
        <f>Table16[[#This Row],[Diff 1]]/Table16[[#This Row],[Actual cost]]*100</f>
        <v>#DIV/0!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</row>
    <row r="263" spans="1:33" hidden="1" x14ac:dyDescent="0.3">
      <c r="A263" t="s">
        <v>283</v>
      </c>
      <c r="B263">
        <v>261</v>
      </c>
      <c r="C263" t="str">
        <f>LEFT(Table16[[#This Row],[Contingency id]])</f>
        <v>A</v>
      </c>
      <c r="D263" s="1">
        <v>0</v>
      </c>
      <c r="E263" s="1">
        <v>1.5249999999999999</v>
      </c>
      <c r="F263">
        <v>122</v>
      </c>
      <c r="G263">
        <v>80</v>
      </c>
      <c r="H263" s="1">
        <v>0</v>
      </c>
      <c r="I263" s="2">
        <f>AVERAGE(Table16[[#This Row],[Estimated costs 1]:[Estimated costs 20]])</f>
        <v>0</v>
      </c>
      <c r="J263" s="2">
        <f>_xlfn.STDEV.P(Table16[[#This Row],[Estimated costs 1]:[Estimated costs 20]])</f>
        <v>0</v>
      </c>
      <c r="K263" s="2" t="e">
        <f>Table16[[#This Row],[Dev]]/Table16[[#This Row],[Mean]]*100</f>
        <v>#DIV/0!</v>
      </c>
      <c r="L263" s="2">
        <f>Table16[[#This Row],[Estimated costs 1]]-Table16[[#This Row],[Actual cost]]</f>
        <v>0</v>
      </c>
      <c r="M263" s="2" t="e">
        <f>Table16[[#This Row],[Diff 1]]/Table16[[#This Row],[Actual cost]]*100</f>
        <v>#DIV/0!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</row>
    <row r="264" spans="1:33" hidden="1" x14ac:dyDescent="0.3">
      <c r="A264" t="s">
        <v>284</v>
      </c>
      <c r="B264">
        <v>262</v>
      </c>
      <c r="C264" t="str">
        <f>LEFT(Table16[[#This Row],[Contingency id]])</f>
        <v>A</v>
      </c>
      <c r="D264" s="1">
        <v>0</v>
      </c>
      <c r="E264" s="1">
        <v>1.59210526315789</v>
      </c>
      <c r="F264">
        <v>121</v>
      </c>
      <c r="G264">
        <v>76</v>
      </c>
      <c r="H264" s="1">
        <v>0</v>
      </c>
      <c r="I264" s="2">
        <f>AVERAGE(Table16[[#This Row],[Estimated costs 1]:[Estimated costs 20]])</f>
        <v>0</v>
      </c>
      <c r="J264" s="2">
        <f>_xlfn.STDEV.P(Table16[[#This Row],[Estimated costs 1]:[Estimated costs 20]])</f>
        <v>0</v>
      </c>
      <c r="K264" s="2" t="e">
        <f>Table16[[#This Row],[Dev]]/Table16[[#This Row],[Mean]]*100</f>
        <v>#DIV/0!</v>
      </c>
      <c r="L264" s="2">
        <f>Table16[[#This Row],[Estimated costs 1]]-Table16[[#This Row],[Actual cost]]</f>
        <v>0</v>
      </c>
      <c r="M264" s="2" t="e">
        <f>Table16[[#This Row],[Diff 1]]/Table16[[#This Row],[Actual cost]]*100</f>
        <v>#DIV/0!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</row>
    <row r="265" spans="1:33" hidden="1" x14ac:dyDescent="0.3">
      <c r="A265" t="s">
        <v>285</v>
      </c>
      <c r="B265">
        <v>263</v>
      </c>
      <c r="C265" t="str">
        <f>LEFT(Table16[[#This Row],[Contingency id]])</f>
        <v>A</v>
      </c>
      <c r="D265" s="1">
        <v>0</v>
      </c>
      <c r="E265" s="1">
        <v>1.6712328767123199</v>
      </c>
      <c r="F265">
        <v>122</v>
      </c>
      <c r="G265">
        <v>73</v>
      </c>
      <c r="H265" s="1">
        <v>0</v>
      </c>
      <c r="I265" s="2">
        <f>AVERAGE(Table16[[#This Row],[Estimated costs 1]:[Estimated costs 20]])</f>
        <v>0</v>
      </c>
      <c r="J265" s="2">
        <f>_xlfn.STDEV.P(Table16[[#This Row],[Estimated costs 1]:[Estimated costs 20]])</f>
        <v>0</v>
      </c>
      <c r="K265" s="2" t="e">
        <f>Table16[[#This Row],[Dev]]/Table16[[#This Row],[Mean]]*100</f>
        <v>#DIV/0!</v>
      </c>
      <c r="L265" s="2">
        <f>Table16[[#This Row],[Estimated costs 1]]-Table16[[#This Row],[Actual cost]]</f>
        <v>0</v>
      </c>
      <c r="M265" s="2" t="e">
        <f>Table16[[#This Row],[Diff 1]]/Table16[[#This Row],[Actual cost]]*100</f>
        <v>#DIV/0!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</row>
    <row r="266" spans="1:33" hidden="1" x14ac:dyDescent="0.3">
      <c r="A266" t="s">
        <v>286</v>
      </c>
      <c r="B266">
        <v>264</v>
      </c>
      <c r="C266" t="str">
        <f>LEFT(Table16[[#This Row],[Contingency id]])</f>
        <v>A</v>
      </c>
      <c r="D266" s="1">
        <v>0</v>
      </c>
      <c r="E266" s="1">
        <v>1.61333333333333</v>
      </c>
      <c r="F266">
        <v>121</v>
      </c>
      <c r="G266">
        <v>75</v>
      </c>
      <c r="H266" s="1">
        <v>0</v>
      </c>
      <c r="I266" s="2">
        <f>AVERAGE(Table16[[#This Row],[Estimated costs 1]:[Estimated costs 20]])</f>
        <v>0</v>
      </c>
      <c r="J266" s="2">
        <f>_xlfn.STDEV.P(Table16[[#This Row],[Estimated costs 1]:[Estimated costs 20]])</f>
        <v>0</v>
      </c>
      <c r="K266" s="2" t="e">
        <f>Table16[[#This Row],[Dev]]/Table16[[#This Row],[Mean]]*100</f>
        <v>#DIV/0!</v>
      </c>
      <c r="L266" s="2">
        <f>Table16[[#This Row],[Estimated costs 1]]-Table16[[#This Row],[Actual cost]]</f>
        <v>0</v>
      </c>
      <c r="M266" s="2" t="e">
        <f>Table16[[#This Row],[Diff 1]]/Table16[[#This Row],[Actual cost]]*100</f>
        <v>#DIV/0!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</row>
    <row r="267" spans="1:33" hidden="1" x14ac:dyDescent="0.3">
      <c r="A267" t="s">
        <v>287</v>
      </c>
      <c r="B267">
        <v>265</v>
      </c>
      <c r="C267" t="str">
        <f>LEFT(Table16[[#This Row],[Contingency id]])</f>
        <v>A</v>
      </c>
      <c r="D267" s="1">
        <v>0</v>
      </c>
      <c r="E267" s="1">
        <v>1.69444444444444</v>
      </c>
      <c r="F267">
        <v>122</v>
      </c>
      <c r="G267">
        <v>72</v>
      </c>
      <c r="H267" s="1">
        <v>0</v>
      </c>
      <c r="I267" s="2">
        <f>AVERAGE(Table16[[#This Row],[Estimated costs 1]:[Estimated costs 20]])</f>
        <v>0</v>
      </c>
      <c r="J267" s="2">
        <f>_xlfn.STDEV.P(Table16[[#This Row],[Estimated costs 1]:[Estimated costs 20]])</f>
        <v>0</v>
      </c>
      <c r="K267" s="2" t="e">
        <f>Table16[[#This Row],[Dev]]/Table16[[#This Row],[Mean]]*100</f>
        <v>#DIV/0!</v>
      </c>
      <c r="L267" s="2">
        <f>Table16[[#This Row],[Estimated costs 1]]-Table16[[#This Row],[Actual cost]]</f>
        <v>0</v>
      </c>
      <c r="M267" s="2" t="e">
        <f>Table16[[#This Row],[Diff 1]]/Table16[[#This Row],[Actual cost]]*100</f>
        <v>#DIV/0!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</row>
    <row r="268" spans="1:33" hidden="1" x14ac:dyDescent="0.3">
      <c r="A268" t="s">
        <v>288</v>
      </c>
      <c r="B268">
        <v>266</v>
      </c>
      <c r="C268" t="str">
        <f>LEFT(Table16[[#This Row],[Contingency id]])</f>
        <v>A</v>
      </c>
      <c r="D268" s="1">
        <v>0</v>
      </c>
      <c r="E268" s="1">
        <v>1.6052631578947301</v>
      </c>
      <c r="F268">
        <v>122</v>
      </c>
      <c r="G268">
        <v>76</v>
      </c>
      <c r="H268" s="1">
        <v>0</v>
      </c>
      <c r="I268" s="2">
        <f>AVERAGE(Table16[[#This Row],[Estimated costs 1]:[Estimated costs 20]])</f>
        <v>0</v>
      </c>
      <c r="J268" s="2">
        <f>_xlfn.STDEV.P(Table16[[#This Row],[Estimated costs 1]:[Estimated costs 20]])</f>
        <v>0</v>
      </c>
      <c r="K268" s="2" t="e">
        <f>Table16[[#This Row],[Dev]]/Table16[[#This Row],[Mean]]*100</f>
        <v>#DIV/0!</v>
      </c>
      <c r="L268" s="2">
        <f>Table16[[#This Row],[Estimated costs 1]]-Table16[[#This Row],[Actual cost]]</f>
        <v>0</v>
      </c>
      <c r="M268" s="2" t="e">
        <f>Table16[[#This Row],[Diff 1]]/Table16[[#This Row],[Actual cost]]*100</f>
        <v>#DIV/0!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</row>
    <row r="269" spans="1:33" hidden="1" x14ac:dyDescent="0.3">
      <c r="A269" t="s">
        <v>289</v>
      </c>
      <c r="B269">
        <v>267</v>
      </c>
      <c r="C269" t="str">
        <f>LEFT(Table16[[#This Row],[Contingency id]])</f>
        <v>A</v>
      </c>
      <c r="D269" s="1">
        <v>0</v>
      </c>
      <c r="E269" s="1">
        <v>1.5641025641025601</v>
      </c>
      <c r="F269">
        <v>122</v>
      </c>
      <c r="G269">
        <v>78</v>
      </c>
      <c r="H269" s="1">
        <v>0</v>
      </c>
      <c r="I269" s="2">
        <f>AVERAGE(Table16[[#This Row],[Estimated costs 1]:[Estimated costs 20]])</f>
        <v>0</v>
      </c>
      <c r="J269" s="2">
        <f>_xlfn.STDEV.P(Table16[[#This Row],[Estimated costs 1]:[Estimated costs 20]])</f>
        <v>0</v>
      </c>
      <c r="K269" s="2" t="e">
        <f>Table16[[#This Row],[Dev]]/Table16[[#This Row],[Mean]]*100</f>
        <v>#DIV/0!</v>
      </c>
      <c r="L269" s="2">
        <f>Table16[[#This Row],[Estimated costs 1]]-Table16[[#This Row],[Actual cost]]</f>
        <v>0</v>
      </c>
      <c r="M269" s="2" t="e">
        <f>Table16[[#This Row],[Diff 1]]/Table16[[#This Row],[Actual cost]]*100</f>
        <v>#DIV/0!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</row>
    <row r="270" spans="1:33" hidden="1" x14ac:dyDescent="0.3">
      <c r="A270" t="s">
        <v>290</v>
      </c>
      <c r="B270">
        <v>268</v>
      </c>
      <c r="C270" t="str">
        <f>LEFT(Table16[[#This Row],[Contingency id]])</f>
        <v>A</v>
      </c>
      <c r="D270" s="1">
        <v>0</v>
      </c>
      <c r="E270" s="1">
        <v>1.74285714285714</v>
      </c>
      <c r="F270">
        <v>122</v>
      </c>
      <c r="G270">
        <v>70</v>
      </c>
      <c r="H270" s="1">
        <v>0</v>
      </c>
      <c r="I270" s="2">
        <f>AVERAGE(Table16[[#This Row],[Estimated costs 1]:[Estimated costs 20]])</f>
        <v>0</v>
      </c>
      <c r="J270" s="2">
        <f>_xlfn.STDEV.P(Table16[[#This Row],[Estimated costs 1]:[Estimated costs 20]])</f>
        <v>0</v>
      </c>
      <c r="K270" s="2" t="e">
        <f>Table16[[#This Row],[Dev]]/Table16[[#This Row],[Mean]]*100</f>
        <v>#DIV/0!</v>
      </c>
      <c r="L270" s="2">
        <f>Table16[[#This Row],[Estimated costs 1]]-Table16[[#This Row],[Actual cost]]</f>
        <v>0</v>
      </c>
      <c r="M270" s="2" t="e">
        <f>Table16[[#This Row],[Diff 1]]/Table16[[#This Row],[Actual cost]]*100</f>
        <v>#DIV/0!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</row>
    <row r="271" spans="1:33" hidden="1" x14ac:dyDescent="0.3">
      <c r="A271" t="s">
        <v>291</v>
      </c>
      <c r="B271">
        <v>269</v>
      </c>
      <c r="C271" t="str">
        <f>LEFT(Table16[[#This Row],[Contingency id]])</f>
        <v>A</v>
      </c>
      <c r="D271" s="1">
        <v>0</v>
      </c>
      <c r="E271" s="1">
        <v>1.6986301369862999</v>
      </c>
      <c r="F271">
        <v>124</v>
      </c>
      <c r="G271">
        <v>73</v>
      </c>
      <c r="H271" s="1">
        <v>0</v>
      </c>
      <c r="I271" s="2">
        <f>AVERAGE(Table16[[#This Row],[Estimated costs 1]:[Estimated costs 20]])</f>
        <v>0</v>
      </c>
      <c r="J271" s="2">
        <f>_xlfn.STDEV.P(Table16[[#This Row],[Estimated costs 1]:[Estimated costs 20]])</f>
        <v>0</v>
      </c>
      <c r="K271" s="2" t="e">
        <f>Table16[[#This Row],[Dev]]/Table16[[#This Row],[Mean]]*100</f>
        <v>#DIV/0!</v>
      </c>
      <c r="L271" s="2">
        <f>Table16[[#This Row],[Estimated costs 1]]-Table16[[#This Row],[Actual cost]]</f>
        <v>0</v>
      </c>
      <c r="M271" s="2" t="e">
        <f>Table16[[#This Row],[Diff 1]]/Table16[[#This Row],[Actual cost]]*100</f>
        <v>#DIV/0!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</row>
    <row r="272" spans="1:33" hidden="1" x14ac:dyDescent="0.3">
      <c r="A272" t="s">
        <v>292</v>
      </c>
      <c r="B272">
        <v>270</v>
      </c>
      <c r="C272" t="str">
        <f>LEFT(Table16[[#This Row],[Contingency id]])</f>
        <v>A</v>
      </c>
      <c r="D272" s="1">
        <v>0</v>
      </c>
      <c r="E272" s="1">
        <v>1.5308641975308599</v>
      </c>
      <c r="F272">
        <v>124</v>
      </c>
      <c r="G272">
        <v>81</v>
      </c>
      <c r="H272" s="1">
        <v>0</v>
      </c>
      <c r="I272" s="2">
        <f>AVERAGE(Table16[[#This Row],[Estimated costs 1]:[Estimated costs 20]])</f>
        <v>0</v>
      </c>
      <c r="J272" s="2">
        <f>_xlfn.STDEV.P(Table16[[#This Row],[Estimated costs 1]:[Estimated costs 20]])</f>
        <v>0</v>
      </c>
      <c r="K272" s="2" t="e">
        <f>Table16[[#This Row],[Dev]]/Table16[[#This Row],[Mean]]*100</f>
        <v>#DIV/0!</v>
      </c>
      <c r="L272" s="2">
        <f>Table16[[#This Row],[Estimated costs 1]]-Table16[[#This Row],[Actual cost]]</f>
        <v>0</v>
      </c>
      <c r="M272" s="2" t="e">
        <f>Table16[[#This Row],[Diff 1]]/Table16[[#This Row],[Actual cost]]*100</f>
        <v>#DIV/0!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</row>
    <row r="273" spans="1:33" hidden="1" x14ac:dyDescent="0.3">
      <c r="A273" t="s">
        <v>293</v>
      </c>
      <c r="B273">
        <v>271</v>
      </c>
      <c r="C273" t="str">
        <f>LEFT(Table16[[#This Row],[Contingency id]])</f>
        <v>A</v>
      </c>
      <c r="D273" s="1">
        <v>0</v>
      </c>
      <c r="E273" s="1">
        <v>1.7222222222222201</v>
      </c>
      <c r="F273">
        <v>124</v>
      </c>
      <c r="G273">
        <v>72</v>
      </c>
      <c r="H273" s="1">
        <v>0</v>
      </c>
      <c r="I273" s="2">
        <f>AVERAGE(Table16[[#This Row],[Estimated costs 1]:[Estimated costs 20]])</f>
        <v>0</v>
      </c>
      <c r="J273" s="2">
        <f>_xlfn.STDEV.P(Table16[[#This Row],[Estimated costs 1]:[Estimated costs 20]])</f>
        <v>0</v>
      </c>
      <c r="K273" s="2" t="e">
        <f>Table16[[#This Row],[Dev]]/Table16[[#This Row],[Mean]]*100</f>
        <v>#DIV/0!</v>
      </c>
      <c r="L273" s="2">
        <f>Table16[[#This Row],[Estimated costs 1]]-Table16[[#This Row],[Actual cost]]</f>
        <v>0</v>
      </c>
      <c r="M273" s="2" t="e">
        <f>Table16[[#This Row],[Diff 1]]/Table16[[#This Row],[Actual cost]]*100</f>
        <v>#DIV/0!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</row>
    <row r="274" spans="1:33" hidden="1" x14ac:dyDescent="0.3">
      <c r="A274" t="s">
        <v>294</v>
      </c>
      <c r="B274">
        <v>272</v>
      </c>
      <c r="C274" t="str">
        <f>LEFT(Table16[[#This Row],[Contingency id]])</f>
        <v>A</v>
      </c>
      <c r="D274" s="1">
        <v>0</v>
      </c>
      <c r="E274" s="1">
        <v>1.61038961038961</v>
      </c>
      <c r="F274">
        <v>124</v>
      </c>
      <c r="G274">
        <v>77</v>
      </c>
      <c r="H274" s="1">
        <v>0</v>
      </c>
      <c r="I274" s="2">
        <f>AVERAGE(Table16[[#This Row],[Estimated costs 1]:[Estimated costs 20]])</f>
        <v>0</v>
      </c>
      <c r="J274" s="2">
        <f>_xlfn.STDEV.P(Table16[[#This Row],[Estimated costs 1]:[Estimated costs 20]])</f>
        <v>0</v>
      </c>
      <c r="K274" s="2" t="e">
        <f>Table16[[#This Row],[Dev]]/Table16[[#This Row],[Mean]]*100</f>
        <v>#DIV/0!</v>
      </c>
      <c r="L274" s="2">
        <f>Table16[[#This Row],[Estimated costs 1]]-Table16[[#This Row],[Actual cost]]</f>
        <v>0</v>
      </c>
      <c r="M274" s="2" t="e">
        <f>Table16[[#This Row],[Diff 1]]/Table16[[#This Row],[Actual cost]]*100</f>
        <v>#DIV/0!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</row>
    <row r="275" spans="1:33" hidden="1" x14ac:dyDescent="0.3">
      <c r="A275" t="s">
        <v>295</v>
      </c>
      <c r="B275">
        <v>273</v>
      </c>
      <c r="C275" t="str">
        <f>LEFT(Table16[[#This Row],[Contingency id]])</f>
        <v>A</v>
      </c>
      <c r="D275" s="1">
        <v>0</v>
      </c>
      <c r="E275" s="1">
        <v>1.65333333333333</v>
      </c>
      <c r="F275">
        <v>124</v>
      </c>
      <c r="G275">
        <v>75</v>
      </c>
      <c r="H275" s="1">
        <v>0</v>
      </c>
      <c r="I275" s="2">
        <f>AVERAGE(Table16[[#This Row],[Estimated costs 1]:[Estimated costs 20]])</f>
        <v>0</v>
      </c>
      <c r="J275" s="2">
        <f>_xlfn.STDEV.P(Table16[[#This Row],[Estimated costs 1]:[Estimated costs 20]])</f>
        <v>0</v>
      </c>
      <c r="K275" s="2" t="e">
        <f>Table16[[#This Row],[Dev]]/Table16[[#This Row],[Mean]]*100</f>
        <v>#DIV/0!</v>
      </c>
      <c r="L275" s="2">
        <f>Table16[[#This Row],[Estimated costs 1]]-Table16[[#This Row],[Actual cost]]</f>
        <v>0</v>
      </c>
      <c r="M275" s="2" t="e">
        <f>Table16[[#This Row],[Diff 1]]/Table16[[#This Row],[Actual cost]]*100</f>
        <v>#DIV/0!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</row>
    <row r="276" spans="1:33" hidden="1" x14ac:dyDescent="0.3">
      <c r="A276" t="s">
        <v>296</v>
      </c>
      <c r="B276">
        <v>274</v>
      </c>
      <c r="C276" t="str">
        <f>LEFT(Table16[[#This Row],[Contingency id]])</f>
        <v>A</v>
      </c>
      <c r="D276" s="1">
        <v>0</v>
      </c>
      <c r="E276" s="1">
        <v>1.6986301369862999</v>
      </c>
      <c r="F276">
        <v>124</v>
      </c>
      <c r="G276">
        <v>73</v>
      </c>
      <c r="H276" s="1">
        <v>0</v>
      </c>
      <c r="I276" s="2">
        <f>AVERAGE(Table16[[#This Row],[Estimated costs 1]:[Estimated costs 20]])</f>
        <v>0</v>
      </c>
      <c r="J276" s="2">
        <f>_xlfn.STDEV.P(Table16[[#This Row],[Estimated costs 1]:[Estimated costs 20]])</f>
        <v>0</v>
      </c>
      <c r="K276" s="2" t="e">
        <f>Table16[[#This Row],[Dev]]/Table16[[#This Row],[Mean]]*100</f>
        <v>#DIV/0!</v>
      </c>
      <c r="L276" s="2">
        <f>Table16[[#This Row],[Estimated costs 1]]-Table16[[#This Row],[Actual cost]]</f>
        <v>0</v>
      </c>
      <c r="M276" s="2" t="e">
        <f>Table16[[#This Row],[Diff 1]]/Table16[[#This Row],[Actual cost]]*100</f>
        <v>#DIV/0!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</row>
    <row r="277" spans="1:33" hidden="1" x14ac:dyDescent="0.3">
      <c r="A277" t="s">
        <v>297</v>
      </c>
      <c r="B277">
        <v>275</v>
      </c>
      <c r="C277" t="str">
        <f>LEFT(Table16[[#This Row],[Contingency id]])</f>
        <v>A</v>
      </c>
      <c r="D277" s="1">
        <v>0</v>
      </c>
      <c r="E277" s="1">
        <v>1.8235294117647001</v>
      </c>
      <c r="F277">
        <v>124</v>
      </c>
      <c r="G277">
        <v>68</v>
      </c>
      <c r="H277" s="1">
        <v>0</v>
      </c>
      <c r="I277" s="2">
        <f>AVERAGE(Table16[[#This Row],[Estimated costs 1]:[Estimated costs 20]])</f>
        <v>0</v>
      </c>
      <c r="J277" s="2">
        <f>_xlfn.STDEV.P(Table16[[#This Row],[Estimated costs 1]:[Estimated costs 20]])</f>
        <v>0</v>
      </c>
      <c r="K277" s="2" t="e">
        <f>Table16[[#This Row],[Dev]]/Table16[[#This Row],[Mean]]*100</f>
        <v>#DIV/0!</v>
      </c>
      <c r="L277" s="2">
        <f>Table16[[#This Row],[Estimated costs 1]]-Table16[[#This Row],[Actual cost]]</f>
        <v>0</v>
      </c>
      <c r="M277" s="2" t="e">
        <f>Table16[[#This Row],[Diff 1]]/Table16[[#This Row],[Actual cost]]*100</f>
        <v>#DIV/0!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</row>
    <row r="278" spans="1:33" hidden="1" x14ac:dyDescent="0.3">
      <c r="A278" t="s">
        <v>298</v>
      </c>
      <c r="B278">
        <v>276</v>
      </c>
      <c r="C278" t="str">
        <f>LEFT(Table16[[#This Row],[Contingency id]])</f>
        <v>A</v>
      </c>
      <c r="D278" s="1">
        <v>0</v>
      </c>
      <c r="E278" s="1">
        <v>1.7971014492753601</v>
      </c>
      <c r="F278">
        <v>124</v>
      </c>
      <c r="G278">
        <v>69</v>
      </c>
      <c r="H278" s="1">
        <v>0</v>
      </c>
      <c r="I278" s="2">
        <f>AVERAGE(Table16[[#This Row],[Estimated costs 1]:[Estimated costs 20]])</f>
        <v>0</v>
      </c>
      <c r="J278" s="2">
        <f>_xlfn.STDEV.P(Table16[[#This Row],[Estimated costs 1]:[Estimated costs 20]])</f>
        <v>0</v>
      </c>
      <c r="K278" s="2" t="e">
        <f>Table16[[#This Row],[Dev]]/Table16[[#This Row],[Mean]]*100</f>
        <v>#DIV/0!</v>
      </c>
      <c r="L278" s="2">
        <f>Table16[[#This Row],[Estimated costs 1]]-Table16[[#This Row],[Actual cost]]</f>
        <v>0</v>
      </c>
      <c r="M278" s="2" t="e">
        <f>Table16[[#This Row],[Diff 1]]/Table16[[#This Row],[Actual cost]]*100</f>
        <v>#DIV/0!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</row>
    <row r="279" spans="1:33" hidden="1" x14ac:dyDescent="0.3">
      <c r="A279" t="s">
        <v>299</v>
      </c>
      <c r="B279">
        <v>277</v>
      </c>
      <c r="C279" t="str">
        <f>LEFT(Table16[[#This Row],[Contingency id]])</f>
        <v>A</v>
      </c>
      <c r="D279" s="1">
        <v>0</v>
      </c>
      <c r="E279" s="1">
        <v>1.6756756756756701</v>
      </c>
      <c r="F279">
        <v>124</v>
      </c>
      <c r="G279">
        <v>74</v>
      </c>
      <c r="H279" s="1">
        <v>0</v>
      </c>
      <c r="I279" s="2">
        <f>AVERAGE(Table16[[#This Row],[Estimated costs 1]:[Estimated costs 20]])</f>
        <v>0</v>
      </c>
      <c r="J279" s="2">
        <f>_xlfn.STDEV.P(Table16[[#This Row],[Estimated costs 1]:[Estimated costs 20]])</f>
        <v>0</v>
      </c>
      <c r="K279" s="2" t="e">
        <f>Table16[[#This Row],[Dev]]/Table16[[#This Row],[Mean]]*100</f>
        <v>#DIV/0!</v>
      </c>
      <c r="L279" s="2">
        <f>Table16[[#This Row],[Estimated costs 1]]-Table16[[#This Row],[Actual cost]]</f>
        <v>0</v>
      </c>
      <c r="M279" s="2" t="e">
        <f>Table16[[#This Row],[Diff 1]]/Table16[[#This Row],[Actual cost]]*100</f>
        <v>#DIV/0!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</row>
    <row r="280" spans="1:33" hidden="1" x14ac:dyDescent="0.3">
      <c r="A280" t="s">
        <v>300</v>
      </c>
      <c r="B280">
        <v>278</v>
      </c>
      <c r="C280" t="str">
        <f>LEFT(Table16[[#This Row],[Contingency id]])</f>
        <v>A</v>
      </c>
      <c r="D280" s="1">
        <v>0</v>
      </c>
      <c r="E280" s="1">
        <v>1.61038961038961</v>
      </c>
      <c r="F280">
        <v>124</v>
      </c>
      <c r="G280">
        <v>77</v>
      </c>
      <c r="H280" s="1">
        <v>0</v>
      </c>
      <c r="I280" s="2">
        <f>AVERAGE(Table16[[#This Row],[Estimated costs 1]:[Estimated costs 20]])</f>
        <v>0</v>
      </c>
      <c r="J280" s="2">
        <f>_xlfn.STDEV.P(Table16[[#This Row],[Estimated costs 1]:[Estimated costs 20]])</f>
        <v>0</v>
      </c>
      <c r="K280" s="2" t="e">
        <f>Table16[[#This Row],[Dev]]/Table16[[#This Row],[Mean]]*100</f>
        <v>#DIV/0!</v>
      </c>
      <c r="L280" s="2">
        <f>Table16[[#This Row],[Estimated costs 1]]-Table16[[#This Row],[Actual cost]]</f>
        <v>0</v>
      </c>
      <c r="M280" s="2" t="e">
        <f>Table16[[#This Row],[Diff 1]]/Table16[[#This Row],[Actual cost]]*100</f>
        <v>#DIV/0!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</row>
    <row r="281" spans="1:33" hidden="1" x14ac:dyDescent="0.3">
      <c r="A281" t="s">
        <v>301</v>
      </c>
      <c r="B281">
        <v>279</v>
      </c>
      <c r="C281" t="str">
        <f>LEFT(Table16[[#This Row],[Contingency id]])</f>
        <v>A</v>
      </c>
      <c r="D281" s="1">
        <v>0</v>
      </c>
      <c r="E281" s="1">
        <v>1.53731343283582</v>
      </c>
      <c r="F281">
        <v>103</v>
      </c>
      <c r="G281">
        <v>67</v>
      </c>
      <c r="H281" s="1">
        <v>0</v>
      </c>
      <c r="I281" s="2">
        <f>AVERAGE(Table16[[#This Row],[Estimated costs 1]:[Estimated costs 20]])</f>
        <v>0</v>
      </c>
      <c r="J281" s="2">
        <f>_xlfn.STDEV.P(Table16[[#This Row],[Estimated costs 1]:[Estimated costs 20]])</f>
        <v>0</v>
      </c>
      <c r="K281" s="2" t="e">
        <f>Table16[[#This Row],[Dev]]/Table16[[#This Row],[Mean]]*100</f>
        <v>#DIV/0!</v>
      </c>
      <c r="L281" s="2">
        <f>Table16[[#This Row],[Estimated costs 1]]-Table16[[#This Row],[Actual cost]]</f>
        <v>0</v>
      </c>
      <c r="M281" s="2" t="e">
        <f>Table16[[#This Row],[Diff 1]]/Table16[[#This Row],[Actual cost]]*100</f>
        <v>#DIV/0!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</row>
    <row r="282" spans="1:33" hidden="1" x14ac:dyDescent="0.3">
      <c r="A282" t="s">
        <v>302</v>
      </c>
      <c r="B282">
        <v>280</v>
      </c>
      <c r="C282" t="str">
        <f>LEFT(Table16[[#This Row],[Contingency id]])</f>
        <v>A</v>
      </c>
      <c r="D282" s="1">
        <v>0</v>
      </c>
      <c r="E282" s="1">
        <v>1.6315789473684199</v>
      </c>
      <c r="F282">
        <v>124</v>
      </c>
      <c r="G282">
        <v>76</v>
      </c>
      <c r="H282" s="1">
        <v>0</v>
      </c>
      <c r="I282" s="2">
        <f>AVERAGE(Table16[[#This Row],[Estimated costs 1]:[Estimated costs 20]])</f>
        <v>0</v>
      </c>
      <c r="J282" s="2">
        <f>_xlfn.STDEV.P(Table16[[#This Row],[Estimated costs 1]:[Estimated costs 20]])</f>
        <v>0</v>
      </c>
      <c r="K282" s="2" t="e">
        <f>Table16[[#This Row],[Dev]]/Table16[[#This Row],[Mean]]*100</f>
        <v>#DIV/0!</v>
      </c>
      <c r="L282" s="2">
        <f>Table16[[#This Row],[Estimated costs 1]]-Table16[[#This Row],[Actual cost]]</f>
        <v>0</v>
      </c>
      <c r="M282" s="2" t="e">
        <f>Table16[[#This Row],[Diff 1]]/Table16[[#This Row],[Actual cost]]*100</f>
        <v>#DIV/0!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</row>
    <row r="283" spans="1:33" hidden="1" x14ac:dyDescent="0.3">
      <c r="A283" t="s">
        <v>303</v>
      </c>
      <c r="B283">
        <v>281</v>
      </c>
      <c r="C283" t="str">
        <f>LEFT(Table16[[#This Row],[Contingency id]])</f>
        <v>A</v>
      </c>
      <c r="D283" s="1">
        <v>0</v>
      </c>
      <c r="E283" s="1">
        <v>1.6756756756756701</v>
      </c>
      <c r="F283">
        <v>124</v>
      </c>
      <c r="G283">
        <v>74</v>
      </c>
      <c r="H283" s="1">
        <v>0</v>
      </c>
      <c r="I283" s="2">
        <f>AVERAGE(Table16[[#This Row],[Estimated costs 1]:[Estimated costs 20]])</f>
        <v>0</v>
      </c>
      <c r="J283" s="2">
        <f>_xlfn.STDEV.P(Table16[[#This Row],[Estimated costs 1]:[Estimated costs 20]])</f>
        <v>0</v>
      </c>
      <c r="K283" s="2" t="e">
        <f>Table16[[#This Row],[Dev]]/Table16[[#This Row],[Mean]]*100</f>
        <v>#DIV/0!</v>
      </c>
      <c r="L283" s="2">
        <f>Table16[[#This Row],[Estimated costs 1]]-Table16[[#This Row],[Actual cost]]</f>
        <v>0</v>
      </c>
      <c r="M283" s="2" t="e">
        <f>Table16[[#This Row],[Diff 1]]/Table16[[#This Row],[Actual cost]]*100</f>
        <v>#DIV/0!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</row>
    <row r="284" spans="1:33" hidden="1" x14ac:dyDescent="0.3">
      <c r="A284" t="s">
        <v>304</v>
      </c>
      <c r="B284">
        <v>282</v>
      </c>
      <c r="C284" t="str">
        <f>LEFT(Table16[[#This Row],[Contingency id]])</f>
        <v>A</v>
      </c>
      <c r="D284" s="1">
        <v>0</v>
      </c>
      <c r="E284" s="1">
        <v>1.7222222222222201</v>
      </c>
      <c r="F284">
        <v>124</v>
      </c>
      <c r="G284">
        <v>72</v>
      </c>
      <c r="H284" s="1">
        <v>0</v>
      </c>
      <c r="I284" s="2">
        <f>AVERAGE(Table16[[#This Row],[Estimated costs 1]:[Estimated costs 20]])</f>
        <v>0</v>
      </c>
      <c r="J284" s="2">
        <f>_xlfn.STDEV.P(Table16[[#This Row],[Estimated costs 1]:[Estimated costs 20]])</f>
        <v>0</v>
      </c>
      <c r="K284" s="2" t="e">
        <f>Table16[[#This Row],[Dev]]/Table16[[#This Row],[Mean]]*100</f>
        <v>#DIV/0!</v>
      </c>
      <c r="L284" s="2">
        <f>Table16[[#This Row],[Estimated costs 1]]-Table16[[#This Row],[Actual cost]]</f>
        <v>0</v>
      </c>
      <c r="M284" s="2" t="e">
        <f>Table16[[#This Row],[Diff 1]]/Table16[[#This Row],[Actual cost]]*100</f>
        <v>#DIV/0!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</row>
    <row r="285" spans="1:33" hidden="1" x14ac:dyDescent="0.3">
      <c r="A285" t="s">
        <v>305</v>
      </c>
      <c r="B285">
        <v>283</v>
      </c>
      <c r="C285" t="str">
        <f>LEFT(Table16[[#This Row],[Contingency id]])</f>
        <v>A</v>
      </c>
      <c r="D285" s="1">
        <v>0</v>
      </c>
      <c r="E285" s="1">
        <v>1.34782608695652</v>
      </c>
      <c r="F285">
        <v>62</v>
      </c>
      <c r="G285">
        <v>46</v>
      </c>
      <c r="H285" s="1">
        <v>0</v>
      </c>
      <c r="I285" s="2">
        <f>AVERAGE(Table16[[#This Row],[Estimated costs 1]:[Estimated costs 20]])</f>
        <v>0</v>
      </c>
      <c r="J285" s="2">
        <f>_xlfn.STDEV.P(Table16[[#This Row],[Estimated costs 1]:[Estimated costs 20]])</f>
        <v>0</v>
      </c>
      <c r="K285" s="2" t="e">
        <f>Table16[[#This Row],[Dev]]/Table16[[#This Row],[Mean]]*100</f>
        <v>#DIV/0!</v>
      </c>
      <c r="L285" s="2">
        <f>Table16[[#This Row],[Estimated costs 1]]-Table16[[#This Row],[Actual cost]]</f>
        <v>0</v>
      </c>
      <c r="M285" s="2" t="e">
        <f>Table16[[#This Row],[Diff 1]]/Table16[[#This Row],[Actual cost]]*100</f>
        <v>#DIV/0!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</row>
    <row r="286" spans="1:33" hidden="1" x14ac:dyDescent="0.3">
      <c r="A286" t="s">
        <v>306</v>
      </c>
      <c r="B286">
        <v>284</v>
      </c>
      <c r="C286" t="str">
        <f>LEFT(Table16[[#This Row],[Contingency id]])</f>
        <v>A</v>
      </c>
      <c r="D286" s="1">
        <v>0</v>
      </c>
      <c r="E286" s="1">
        <v>1.2653061224489699</v>
      </c>
      <c r="F286">
        <v>62</v>
      </c>
      <c r="G286">
        <v>49</v>
      </c>
      <c r="H286" s="1">
        <v>0</v>
      </c>
      <c r="I286" s="2">
        <f>AVERAGE(Table16[[#This Row],[Estimated costs 1]:[Estimated costs 20]])</f>
        <v>0</v>
      </c>
      <c r="J286" s="2">
        <f>_xlfn.STDEV.P(Table16[[#This Row],[Estimated costs 1]:[Estimated costs 20]])</f>
        <v>0</v>
      </c>
      <c r="K286" s="2" t="e">
        <f>Table16[[#This Row],[Dev]]/Table16[[#This Row],[Mean]]*100</f>
        <v>#DIV/0!</v>
      </c>
      <c r="L286" s="2">
        <f>Table16[[#This Row],[Estimated costs 1]]-Table16[[#This Row],[Actual cost]]</f>
        <v>0</v>
      </c>
      <c r="M286" s="2" t="e">
        <f>Table16[[#This Row],[Diff 1]]/Table16[[#This Row],[Actual cost]]*100</f>
        <v>#DIV/0!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</row>
    <row r="287" spans="1:33" hidden="1" x14ac:dyDescent="0.3">
      <c r="A287" t="s">
        <v>307</v>
      </c>
      <c r="B287">
        <v>285</v>
      </c>
      <c r="C287" t="str">
        <f>LEFT(Table16[[#This Row],[Contingency id]])</f>
        <v>A</v>
      </c>
      <c r="D287" s="1">
        <v>0</v>
      </c>
      <c r="E287" s="1">
        <v>1.31914893617021</v>
      </c>
      <c r="F287">
        <v>62</v>
      </c>
      <c r="G287">
        <v>47</v>
      </c>
      <c r="H287" s="1">
        <v>0</v>
      </c>
      <c r="I287" s="2">
        <f>AVERAGE(Table16[[#This Row],[Estimated costs 1]:[Estimated costs 20]])</f>
        <v>0</v>
      </c>
      <c r="J287" s="2">
        <f>_xlfn.STDEV.P(Table16[[#This Row],[Estimated costs 1]:[Estimated costs 20]])</f>
        <v>0</v>
      </c>
      <c r="K287" s="2" t="e">
        <f>Table16[[#This Row],[Dev]]/Table16[[#This Row],[Mean]]*100</f>
        <v>#DIV/0!</v>
      </c>
      <c r="L287" s="2">
        <f>Table16[[#This Row],[Estimated costs 1]]-Table16[[#This Row],[Actual cost]]</f>
        <v>0</v>
      </c>
      <c r="M287" s="2" t="e">
        <f>Table16[[#This Row],[Diff 1]]/Table16[[#This Row],[Actual cost]]*100</f>
        <v>#DIV/0!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</row>
    <row r="288" spans="1:33" hidden="1" x14ac:dyDescent="0.3">
      <c r="A288" t="s">
        <v>308</v>
      </c>
      <c r="B288">
        <v>286</v>
      </c>
      <c r="C288" t="str">
        <f>LEFT(Table16[[#This Row],[Contingency id]])</f>
        <v>A</v>
      </c>
      <c r="D288" s="1">
        <v>0</v>
      </c>
      <c r="E288" s="1">
        <v>1.2916666666666601</v>
      </c>
      <c r="F288">
        <v>62</v>
      </c>
      <c r="G288">
        <v>48</v>
      </c>
      <c r="H288" s="1">
        <v>0</v>
      </c>
      <c r="I288" s="2">
        <f>AVERAGE(Table16[[#This Row],[Estimated costs 1]:[Estimated costs 20]])</f>
        <v>0</v>
      </c>
      <c r="J288" s="2">
        <f>_xlfn.STDEV.P(Table16[[#This Row],[Estimated costs 1]:[Estimated costs 20]])</f>
        <v>0</v>
      </c>
      <c r="K288" s="2" t="e">
        <f>Table16[[#This Row],[Dev]]/Table16[[#This Row],[Mean]]*100</f>
        <v>#DIV/0!</v>
      </c>
      <c r="L288" s="2">
        <f>Table16[[#This Row],[Estimated costs 1]]-Table16[[#This Row],[Actual cost]]</f>
        <v>0</v>
      </c>
      <c r="M288" s="2" t="e">
        <f>Table16[[#This Row],[Diff 1]]/Table16[[#This Row],[Actual cost]]*100</f>
        <v>#DIV/0!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</row>
    <row r="289" spans="1:33" hidden="1" x14ac:dyDescent="0.3">
      <c r="A289" t="s">
        <v>309</v>
      </c>
      <c r="B289">
        <v>287</v>
      </c>
      <c r="C289" t="str">
        <f>LEFT(Table16[[#This Row],[Contingency id]])</f>
        <v>A</v>
      </c>
      <c r="D289" s="1">
        <v>0</v>
      </c>
      <c r="E289" s="1">
        <v>1.09523809523809</v>
      </c>
      <c r="F289">
        <v>23</v>
      </c>
      <c r="G289">
        <v>21</v>
      </c>
      <c r="H289" s="1">
        <v>0</v>
      </c>
      <c r="I289" s="2">
        <f>AVERAGE(Table16[[#This Row],[Estimated costs 1]:[Estimated costs 20]])</f>
        <v>0</v>
      </c>
      <c r="J289" s="2">
        <f>_xlfn.STDEV.P(Table16[[#This Row],[Estimated costs 1]:[Estimated costs 20]])</f>
        <v>0</v>
      </c>
      <c r="K289" s="2" t="e">
        <f>Table16[[#This Row],[Dev]]/Table16[[#This Row],[Mean]]*100</f>
        <v>#DIV/0!</v>
      </c>
      <c r="L289" s="2">
        <f>Table16[[#This Row],[Estimated costs 1]]-Table16[[#This Row],[Actual cost]]</f>
        <v>0</v>
      </c>
      <c r="M289" s="2" t="e">
        <f>Table16[[#This Row],[Diff 1]]/Table16[[#This Row],[Actual cost]]*100</f>
        <v>#DIV/0!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</row>
    <row r="290" spans="1:33" hidden="1" x14ac:dyDescent="0.3">
      <c r="A290" t="s">
        <v>310</v>
      </c>
      <c r="B290">
        <v>288</v>
      </c>
      <c r="C290" t="str">
        <f>LEFT(Table16[[#This Row],[Contingency id]])</f>
        <v>A</v>
      </c>
      <c r="D290" s="1">
        <v>0</v>
      </c>
      <c r="E290" s="1">
        <v>1</v>
      </c>
      <c r="F290">
        <v>23</v>
      </c>
      <c r="G290">
        <v>23</v>
      </c>
      <c r="H290" s="1">
        <v>0</v>
      </c>
      <c r="I290" s="2">
        <f>AVERAGE(Table16[[#This Row],[Estimated costs 1]:[Estimated costs 20]])</f>
        <v>0</v>
      </c>
      <c r="J290" s="2">
        <f>_xlfn.STDEV.P(Table16[[#This Row],[Estimated costs 1]:[Estimated costs 20]])</f>
        <v>0</v>
      </c>
      <c r="K290" s="2" t="e">
        <f>Table16[[#This Row],[Dev]]/Table16[[#This Row],[Mean]]*100</f>
        <v>#DIV/0!</v>
      </c>
      <c r="L290" s="2">
        <f>Table16[[#This Row],[Estimated costs 1]]-Table16[[#This Row],[Actual cost]]</f>
        <v>0</v>
      </c>
      <c r="M290" s="2" t="e">
        <f>Table16[[#This Row],[Diff 1]]/Table16[[#This Row],[Actual cost]]*100</f>
        <v>#DIV/0!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</row>
    <row r="291" spans="1:33" hidden="1" x14ac:dyDescent="0.3">
      <c r="A291" t="s">
        <v>311</v>
      </c>
      <c r="B291">
        <v>289</v>
      </c>
      <c r="C291" t="str">
        <f>LEFT(Table16[[#This Row],[Contingency id]])</f>
        <v>A</v>
      </c>
      <c r="D291" s="1">
        <v>0</v>
      </c>
      <c r="E291" s="1">
        <v>1.0454545454545401</v>
      </c>
      <c r="F291">
        <v>23</v>
      </c>
      <c r="G291">
        <v>22</v>
      </c>
      <c r="H291" s="1">
        <v>0</v>
      </c>
      <c r="I291" s="2">
        <f>AVERAGE(Table16[[#This Row],[Estimated costs 1]:[Estimated costs 20]])</f>
        <v>0</v>
      </c>
      <c r="J291" s="2">
        <f>_xlfn.STDEV.P(Table16[[#This Row],[Estimated costs 1]:[Estimated costs 20]])</f>
        <v>0</v>
      </c>
      <c r="K291" s="2" t="e">
        <f>Table16[[#This Row],[Dev]]/Table16[[#This Row],[Mean]]*100</f>
        <v>#DIV/0!</v>
      </c>
      <c r="L291" s="2">
        <f>Table16[[#This Row],[Estimated costs 1]]-Table16[[#This Row],[Actual cost]]</f>
        <v>0</v>
      </c>
      <c r="M291" s="2" t="e">
        <f>Table16[[#This Row],[Diff 1]]/Table16[[#This Row],[Actual cost]]*100</f>
        <v>#DIV/0!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</row>
    <row r="292" spans="1:33" hidden="1" x14ac:dyDescent="0.3">
      <c r="A292" t="s">
        <v>312</v>
      </c>
      <c r="B292">
        <v>290</v>
      </c>
      <c r="C292" t="str">
        <f>LEFT(Table16[[#This Row],[Contingency id]])</f>
        <v>A</v>
      </c>
      <c r="D292" s="1">
        <v>0</v>
      </c>
      <c r="E292" s="1">
        <v>1.1499999999999999</v>
      </c>
      <c r="F292">
        <v>23</v>
      </c>
      <c r="G292">
        <v>20</v>
      </c>
      <c r="H292" s="1">
        <v>0</v>
      </c>
      <c r="I292" s="2">
        <f>AVERAGE(Table16[[#This Row],[Estimated costs 1]:[Estimated costs 20]])</f>
        <v>0</v>
      </c>
      <c r="J292" s="2">
        <f>_xlfn.STDEV.P(Table16[[#This Row],[Estimated costs 1]:[Estimated costs 20]])</f>
        <v>0</v>
      </c>
      <c r="K292" s="2" t="e">
        <f>Table16[[#This Row],[Dev]]/Table16[[#This Row],[Mean]]*100</f>
        <v>#DIV/0!</v>
      </c>
      <c r="L292" s="2">
        <f>Table16[[#This Row],[Estimated costs 1]]-Table16[[#This Row],[Actual cost]]</f>
        <v>0</v>
      </c>
      <c r="M292" s="2" t="e">
        <f>Table16[[#This Row],[Diff 1]]/Table16[[#This Row],[Actual cost]]*100</f>
        <v>#DIV/0!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</row>
    <row r="293" spans="1:33" hidden="1" x14ac:dyDescent="0.3">
      <c r="A293" t="s">
        <v>313</v>
      </c>
      <c r="B293">
        <v>291</v>
      </c>
      <c r="C293" t="str">
        <f>LEFT(Table16[[#This Row],[Contingency id]])</f>
        <v>A</v>
      </c>
      <c r="D293" s="1">
        <v>0</v>
      </c>
      <c r="E293" s="1">
        <v>1.2105263157894699</v>
      </c>
      <c r="F293">
        <v>23</v>
      </c>
      <c r="G293">
        <v>19</v>
      </c>
      <c r="H293" s="1">
        <v>0</v>
      </c>
      <c r="I293" s="2">
        <f>AVERAGE(Table16[[#This Row],[Estimated costs 1]:[Estimated costs 20]])</f>
        <v>0</v>
      </c>
      <c r="J293" s="2">
        <f>_xlfn.STDEV.P(Table16[[#This Row],[Estimated costs 1]:[Estimated costs 20]])</f>
        <v>0</v>
      </c>
      <c r="K293" s="2" t="e">
        <f>Table16[[#This Row],[Dev]]/Table16[[#This Row],[Mean]]*100</f>
        <v>#DIV/0!</v>
      </c>
      <c r="L293" s="2">
        <f>Table16[[#This Row],[Estimated costs 1]]-Table16[[#This Row],[Actual cost]]</f>
        <v>0</v>
      </c>
      <c r="M293" s="2" t="e">
        <f>Table16[[#This Row],[Diff 1]]/Table16[[#This Row],[Actual cost]]*100</f>
        <v>#DIV/0!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</row>
    <row r="294" spans="1:33" hidden="1" x14ac:dyDescent="0.3">
      <c r="A294" t="s">
        <v>314</v>
      </c>
      <c r="B294">
        <v>292</v>
      </c>
      <c r="C294" t="str">
        <f>LEFT(Table16[[#This Row],[Contingency id]])</f>
        <v>A</v>
      </c>
      <c r="D294" s="1">
        <v>0</v>
      </c>
      <c r="E294" s="1">
        <v>1.2105263157894699</v>
      </c>
      <c r="F294">
        <v>23</v>
      </c>
      <c r="G294">
        <v>19</v>
      </c>
      <c r="H294" s="1">
        <v>0</v>
      </c>
      <c r="I294" s="2">
        <f>AVERAGE(Table16[[#This Row],[Estimated costs 1]:[Estimated costs 20]])</f>
        <v>0</v>
      </c>
      <c r="J294" s="2">
        <f>_xlfn.STDEV.P(Table16[[#This Row],[Estimated costs 1]:[Estimated costs 20]])</f>
        <v>0</v>
      </c>
      <c r="K294" s="2" t="e">
        <f>Table16[[#This Row],[Dev]]/Table16[[#This Row],[Mean]]*100</f>
        <v>#DIV/0!</v>
      </c>
      <c r="L294" s="2">
        <f>Table16[[#This Row],[Estimated costs 1]]-Table16[[#This Row],[Actual cost]]</f>
        <v>0</v>
      </c>
      <c r="M294" s="2" t="e">
        <f>Table16[[#This Row],[Diff 1]]/Table16[[#This Row],[Actual cost]]*100</f>
        <v>#DIV/0!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</row>
    <row r="295" spans="1:33" hidden="1" x14ac:dyDescent="0.3">
      <c r="A295" t="s">
        <v>315</v>
      </c>
      <c r="B295">
        <v>293</v>
      </c>
      <c r="C295" t="str">
        <f>LEFT(Table16[[#This Row],[Contingency id]])</f>
        <v>A</v>
      </c>
      <c r="D295" s="1">
        <v>0</v>
      </c>
      <c r="E295" s="1">
        <v>1.3529411764705801</v>
      </c>
      <c r="F295">
        <v>23</v>
      </c>
      <c r="G295">
        <v>17</v>
      </c>
      <c r="H295" s="1">
        <v>0</v>
      </c>
      <c r="I295" s="2">
        <f>AVERAGE(Table16[[#This Row],[Estimated costs 1]:[Estimated costs 20]])</f>
        <v>0</v>
      </c>
      <c r="J295" s="2">
        <f>_xlfn.STDEV.P(Table16[[#This Row],[Estimated costs 1]:[Estimated costs 20]])</f>
        <v>0</v>
      </c>
      <c r="K295" s="2" t="e">
        <f>Table16[[#This Row],[Dev]]/Table16[[#This Row],[Mean]]*100</f>
        <v>#DIV/0!</v>
      </c>
      <c r="L295" s="2">
        <f>Table16[[#This Row],[Estimated costs 1]]-Table16[[#This Row],[Actual cost]]</f>
        <v>0</v>
      </c>
      <c r="M295" s="2" t="e">
        <f>Table16[[#This Row],[Diff 1]]/Table16[[#This Row],[Actual cost]]*100</f>
        <v>#DIV/0!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</row>
    <row r="296" spans="1:33" hidden="1" x14ac:dyDescent="0.3">
      <c r="A296" t="s">
        <v>316</v>
      </c>
      <c r="B296">
        <v>294</v>
      </c>
      <c r="C296" t="str">
        <f>LEFT(Table16[[#This Row],[Contingency id]])</f>
        <v>A</v>
      </c>
      <c r="D296" s="1">
        <v>0</v>
      </c>
      <c r="E296" s="1">
        <v>1.1499999999999999</v>
      </c>
      <c r="F296">
        <v>23</v>
      </c>
      <c r="G296">
        <v>20</v>
      </c>
      <c r="H296" s="1">
        <v>0</v>
      </c>
      <c r="I296" s="2">
        <f>AVERAGE(Table16[[#This Row],[Estimated costs 1]:[Estimated costs 20]])</f>
        <v>0</v>
      </c>
      <c r="J296" s="2">
        <f>_xlfn.STDEV.P(Table16[[#This Row],[Estimated costs 1]:[Estimated costs 20]])</f>
        <v>0</v>
      </c>
      <c r="K296" s="2" t="e">
        <f>Table16[[#This Row],[Dev]]/Table16[[#This Row],[Mean]]*100</f>
        <v>#DIV/0!</v>
      </c>
      <c r="L296" s="2">
        <f>Table16[[#This Row],[Estimated costs 1]]-Table16[[#This Row],[Actual cost]]</f>
        <v>0</v>
      </c>
      <c r="M296" s="2" t="e">
        <f>Table16[[#This Row],[Diff 1]]/Table16[[#This Row],[Actual cost]]*100</f>
        <v>#DIV/0!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</row>
    <row r="297" spans="1:33" hidden="1" x14ac:dyDescent="0.3">
      <c r="A297" t="s">
        <v>317</v>
      </c>
      <c r="B297">
        <v>295</v>
      </c>
      <c r="C297" t="str">
        <f>LEFT(Table16[[#This Row],[Contingency id]])</f>
        <v>A</v>
      </c>
      <c r="D297" s="1">
        <v>0</v>
      </c>
      <c r="E297" s="1">
        <v>1.0454545454545401</v>
      </c>
      <c r="F297">
        <v>23</v>
      </c>
      <c r="G297">
        <v>22</v>
      </c>
      <c r="H297" s="1">
        <v>0</v>
      </c>
      <c r="I297" s="2">
        <f>AVERAGE(Table16[[#This Row],[Estimated costs 1]:[Estimated costs 20]])</f>
        <v>0</v>
      </c>
      <c r="J297" s="2">
        <f>_xlfn.STDEV.P(Table16[[#This Row],[Estimated costs 1]:[Estimated costs 20]])</f>
        <v>0</v>
      </c>
      <c r="K297" s="2" t="e">
        <f>Table16[[#This Row],[Dev]]/Table16[[#This Row],[Mean]]*100</f>
        <v>#DIV/0!</v>
      </c>
      <c r="L297" s="2">
        <f>Table16[[#This Row],[Estimated costs 1]]-Table16[[#This Row],[Actual cost]]</f>
        <v>0</v>
      </c>
      <c r="M297" s="2" t="e">
        <f>Table16[[#This Row],[Diff 1]]/Table16[[#This Row],[Actual cost]]*100</f>
        <v>#DIV/0!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</row>
    <row r="298" spans="1:33" hidden="1" x14ac:dyDescent="0.3">
      <c r="A298" t="s">
        <v>318</v>
      </c>
      <c r="B298">
        <v>296</v>
      </c>
      <c r="C298" t="str">
        <f>LEFT(Table16[[#This Row],[Contingency id]])</f>
        <v>A</v>
      </c>
      <c r="D298" s="1">
        <v>0</v>
      </c>
      <c r="E298" s="1">
        <v>1.71428571428571</v>
      </c>
      <c r="F298">
        <v>132</v>
      </c>
      <c r="G298">
        <v>77</v>
      </c>
      <c r="H298" s="1">
        <v>0</v>
      </c>
      <c r="I298" s="2">
        <f>AVERAGE(Table16[[#This Row],[Estimated costs 1]:[Estimated costs 20]])</f>
        <v>0</v>
      </c>
      <c r="J298" s="2">
        <f>_xlfn.STDEV.P(Table16[[#This Row],[Estimated costs 1]:[Estimated costs 20]])</f>
        <v>0</v>
      </c>
      <c r="K298" s="2" t="e">
        <f>Table16[[#This Row],[Dev]]/Table16[[#This Row],[Mean]]*100</f>
        <v>#DIV/0!</v>
      </c>
      <c r="L298" s="2">
        <f>Table16[[#This Row],[Estimated costs 1]]-Table16[[#This Row],[Actual cost]]</f>
        <v>0</v>
      </c>
      <c r="M298" s="2" t="e">
        <f>Table16[[#This Row],[Diff 1]]/Table16[[#This Row],[Actual cost]]*100</f>
        <v>#DIV/0!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</row>
    <row r="299" spans="1:33" hidden="1" x14ac:dyDescent="0.3">
      <c r="A299" t="s">
        <v>319</v>
      </c>
      <c r="B299">
        <v>297</v>
      </c>
      <c r="C299" t="str">
        <f>LEFT(Table16[[#This Row],[Contingency id]])</f>
        <v>A</v>
      </c>
      <c r="D299" s="1">
        <v>0</v>
      </c>
      <c r="E299" s="1">
        <v>1.6923076923076901</v>
      </c>
      <c r="F299">
        <v>132</v>
      </c>
      <c r="G299">
        <v>78</v>
      </c>
      <c r="H299" s="1">
        <v>0</v>
      </c>
      <c r="I299" s="2">
        <f>AVERAGE(Table16[[#This Row],[Estimated costs 1]:[Estimated costs 20]])</f>
        <v>0</v>
      </c>
      <c r="J299" s="2">
        <f>_xlfn.STDEV.P(Table16[[#This Row],[Estimated costs 1]:[Estimated costs 20]])</f>
        <v>0</v>
      </c>
      <c r="K299" s="2" t="e">
        <f>Table16[[#This Row],[Dev]]/Table16[[#This Row],[Mean]]*100</f>
        <v>#DIV/0!</v>
      </c>
      <c r="L299" s="2">
        <f>Table16[[#This Row],[Estimated costs 1]]-Table16[[#This Row],[Actual cost]]</f>
        <v>0</v>
      </c>
      <c r="M299" s="2" t="e">
        <f>Table16[[#This Row],[Diff 1]]/Table16[[#This Row],[Actual cost]]*100</f>
        <v>#DIV/0!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</row>
    <row r="300" spans="1:33" hidden="1" x14ac:dyDescent="0.3">
      <c r="A300" t="s">
        <v>320</v>
      </c>
      <c r="B300">
        <v>298</v>
      </c>
      <c r="C300" t="str">
        <f>LEFT(Table16[[#This Row],[Contingency id]])</f>
        <v>A</v>
      </c>
      <c r="D300" s="1">
        <v>0</v>
      </c>
      <c r="E300" s="1">
        <v>1.6024096385542099</v>
      </c>
      <c r="F300">
        <v>133</v>
      </c>
      <c r="G300">
        <v>83</v>
      </c>
      <c r="H300" s="1">
        <v>0</v>
      </c>
      <c r="I300" s="2">
        <f>AVERAGE(Table16[[#This Row],[Estimated costs 1]:[Estimated costs 20]])</f>
        <v>0</v>
      </c>
      <c r="J300" s="2">
        <f>_xlfn.STDEV.P(Table16[[#This Row],[Estimated costs 1]:[Estimated costs 20]])</f>
        <v>0</v>
      </c>
      <c r="K300" s="2" t="e">
        <f>Table16[[#This Row],[Dev]]/Table16[[#This Row],[Mean]]*100</f>
        <v>#DIV/0!</v>
      </c>
      <c r="L300" s="2">
        <f>Table16[[#This Row],[Estimated costs 1]]-Table16[[#This Row],[Actual cost]]</f>
        <v>0</v>
      </c>
      <c r="M300" s="2" t="e">
        <f>Table16[[#This Row],[Diff 1]]/Table16[[#This Row],[Actual cost]]*100</f>
        <v>#DIV/0!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</row>
    <row r="301" spans="1:33" hidden="1" x14ac:dyDescent="0.3">
      <c r="A301" t="s">
        <v>321</v>
      </c>
      <c r="B301">
        <v>299</v>
      </c>
      <c r="C301" t="str">
        <f>LEFT(Table16[[#This Row],[Contingency id]])</f>
        <v>A</v>
      </c>
      <c r="D301" s="1">
        <v>0</v>
      </c>
      <c r="E301" s="1">
        <v>1.6923076923076901</v>
      </c>
      <c r="F301">
        <v>132</v>
      </c>
      <c r="G301">
        <v>78</v>
      </c>
      <c r="H301" s="1">
        <v>0</v>
      </c>
      <c r="I301" s="2">
        <f>AVERAGE(Table16[[#This Row],[Estimated costs 1]:[Estimated costs 20]])</f>
        <v>0</v>
      </c>
      <c r="J301" s="2">
        <f>_xlfn.STDEV.P(Table16[[#This Row],[Estimated costs 1]:[Estimated costs 20]])</f>
        <v>0</v>
      </c>
      <c r="K301" s="2" t="e">
        <f>Table16[[#This Row],[Dev]]/Table16[[#This Row],[Mean]]*100</f>
        <v>#DIV/0!</v>
      </c>
      <c r="L301" s="2">
        <f>Table16[[#This Row],[Estimated costs 1]]-Table16[[#This Row],[Actual cost]]</f>
        <v>0</v>
      </c>
      <c r="M301" s="2" t="e">
        <f>Table16[[#This Row],[Diff 1]]/Table16[[#This Row],[Actual cost]]*100</f>
        <v>#DIV/0!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</row>
    <row r="302" spans="1:33" hidden="1" x14ac:dyDescent="0.3">
      <c r="A302" t="s">
        <v>322</v>
      </c>
      <c r="B302">
        <v>300</v>
      </c>
      <c r="C302" t="str">
        <f>LEFT(Table16[[#This Row],[Contingency id]])</f>
        <v>A</v>
      </c>
      <c r="D302" s="1">
        <v>0</v>
      </c>
      <c r="E302" s="1">
        <v>1.79729729729729</v>
      </c>
      <c r="F302">
        <v>133</v>
      </c>
      <c r="G302">
        <v>74</v>
      </c>
      <c r="H302" s="1">
        <v>0</v>
      </c>
      <c r="I302" s="2">
        <f>AVERAGE(Table16[[#This Row],[Estimated costs 1]:[Estimated costs 20]])</f>
        <v>0</v>
      </c>
      <c r="J302" s="2">
        <f>_xlfn.STDEV.P(Table16[[#This Row],[Estimated costs 1]:[Estimated costs 20]])</f>
        <v>0</v>
      </c>
      <c r="K302" s="2" t="e">
        <f>Table16[[#This Row],[Dev]]/Table16[[#This Row],[Mean]]*100</f>
        <v>#DIV/0!</v>
      </c>
      <c r="L302" s="2">
        <f>Table16[[#This Row],[Estimated costs 1]]-Table16[[#This Row],[Actual cost]]</f>
        <v>0</v>
      </c>
      <c r="M302" s="2" t="e">
        <f>Table16[[#This Row],[Diff 1]]/Table16[[#This Row],[Actual cost]]*100</f>
        <v>#DIV/0!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</row>
    <row r="303" spans="1:33" hidden="1" x14ac:dyDescent="0.3">
      <c r="A303" t="s">
        <v>323</v>
      </c>
      <c r="B303">
        <v>301</v>
      </c>
      <c r="C303" t="str">
        <f>LEFT(Table16[[#This Row],[Contingency id]])</f>
        <v>A</v>
      </c>
      <c r="D303" s="1">
        <v>0</v>
      </c>
      <c r="E303" s="1">
        <v>1.6923076923076901</v>
      </c>
      <c r="F303">
        <v>132</v>
      </c>
      <c r="G303">
        <v>78</v>
      </c>
      <c r="H303" s="1">
        <v>0</v>
      </c>
      <c r="I303" s="2">
        <f>AVERAGE(Table16[[#This Row],[Estimated costs 1]:[Estimated costs 20]])</f>
        <v>0</v>
      </c>
      <c r="J303" s="2">
        <f>_xlfn.STDEV.P(Table16[[#This Row],[Estimated costs 1]:[Estimated costs 20]])</f>
        <v>0</v>
      </c>
      <c r="K303" s="2" t="e">
        <f>Table16[[#This Row],[Dev]]/Table16[[#This Row],[Mean]]*100</f>
        <v>#DIV/0!</v>
      </c>
      <c r="L303" s="2">
        <f>Table16[[#This Row],[Estimated costs 1]]-Table16[[#This Row],[Actual cost]]</f>
        <v>0</v>
      </c>
      <c r="M303" s="2" t="e">
        <f>Table16[[#This Row],[Diff 1]]/Table16[[#This Row],[Actual cost]]*100</f>
        <v>#DIV/0!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</row>
    <row r="304" spans="1:33" hidden="1" x14ac:dyDescent="0.3">
      <c r="A304" t="s">
        <v>324</v>
      </c>
      <c r="B304">
        <v>302</v>
      </c>
      <c r="C304" t="str">
        <f>LEFT(Table16[[#This Row],[Contingency id]])</f>
        <v>A</v>
      </c>
      <c r="D304" s="1">
        <v>0</v>
      </c>
      <c r="E304" s="1">
        <v>1.6923076923076901</v>
      </c>
      <c r="F304">
        <v>132</v>
      </c>
      <c r="G304">
        <v>78</v>
      </c>
      <c r="H304" s="1">
        <v>0</v>
      </c>
      <c r="I304" s="2">
        <f>AVERAGE(Table16[[#This Row],[Estimated costs 1]:[Estimated costs 20]])</f>
        <v>0</v>
      </c>
      <c r="J304" s="2">
        <f>_xlfn.STDEV.P(Table16[[#This Row],[Estimated costs 1]:[Estimated costs 20]])</f>
        <v>0</v>
      </c>
      <c r="K304" s="2" t="e">
        <f>Table16[[#This Row],[Dev]]/Table16[[#This Row],[Mean]]*100</f>
        <v>#DIV/0!</v>
      </c>
      <c r="L304" s="2">
        <f>Table16[[#This Row],[Estimated costs 1]]-Table16[[#This Row],[Actual cost]]</f>
        <v>0</v>
      </c>
      <c r="M304" s="2" t="e">
        <f>Table16[[#This Row],[Diff 1]]/Table16[[#This Row],[Actual cost]]*100</f>
        <v>#DIV/0!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</row>
    <row r="305" spans="1:33" hidden="1" x14ac:dyDescent="0.3">
      <c r="A305" t="s">
        <v>325</v>
      </c>
      <c r="B305">
        <v>303</v>
      </c>
      <c r="C305" t="str">
        <f>LEFT(Table16[[#This Row],[Contingency id]])</f>
        <v>A</v>
      </c>
      <c r="D305" s="1">
        <v>0</v>
      </c>
      <c r="E305" s="1">
        <v>1.6625000000000001</v>
      </c>
      <c r="F305">
        <v>133</v>
      </c>
      <c r="G305">
        <v>80</v>
      </c>
      <c r="H305" s="1">
        <v>0</v>
      </c>
      <c r="I305" s="2">
        <f>AVERAGE(Table16[[#This Row],[Estimated costs 1]:[Estimated costs 20]])</f>
        <v>0</v>
      </c>
      <c r="J305" s="2">
        <f>_xlfn.STDEV.P(Table16[[#This Row],[Estimated costs 1]:[Estimated costs 20]])</f>
        <v>0</v>
      </c>
      <c r="K305" s="2" t="e">
        <f>Table16[[#This Row],[Dev]]/Table16[[#This Row],[Mean]]*100</f>
        <v>#DIV/0!</v>
      </c>
      <c r="L305" s="2">
        <f>Table16[[#This Row],[Estimated costs 1]]-Table16[[#This Row],[Actual cost]]</f>
        <v>0</v>
      </c>
      <c r="M305" s="2" t="e">
        <f>Table16[[#This Row],[Diff 1]]/Table16[[#This Row],[Actual cost]]*100</f>
        <v>#DIV/0!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</row>
    <row r="306" spans="1:33" hidden="1" x14ac:dyDescent="0.3">
      <c r="A306" t="s">
        <v>326</v>
      </c>
      <c r="B306">
        <v>304</v>
      </c>
      <c r="C306" t="str">
        <f>LEFT(Table16[[#This Row],[Contingency id]])</f>
        <v>A</v>
      </c>
      <c r="D306" s="1">
        <v>0</v>
      </c>
      <c r="E306" s="1">
        <v>1.8591549295774601</v>
      </c>
      <c r="F306">
        <v>132</v>
      </c>
      <c r="G306">
        <v>71</v>
      </c>
      <c r="H306" s="1">
        <v>0</v>
      </c>
      <c r="I306" s="2">
        <f>AVERAGE(Table16[[#This Row],[Estimated costs 1]:[Estimated costs 20]])</f>
        <v>0</v>
      </c>
      <c r="J306" s="2">
        <f>_xlfn.STDEV.P(Table16[[#This Row],[Estimated costs 1]:[Estimated costs 20]])</f>
        <v>0</v>
      </c>
      <c r="K306" s="2" t="e">
        <f>Table16[[#This Row],[Dev]]/Table16[[#This Row],[Mean]]*100</f>
        <v>#DIV/0!</v>
      </c>
      <c r="L306" s="2">
        <f>Table16[[#This Row],[Estimated costs 1]]-Table16[[#This Row],[Actual cost]]</f>
        <v>0</v>
      </c>
      <c r="M306" s="2" t="e">
        <f>Table16[[#This Row],[Diff 1]]/Table16[[#This Row],[Actual cost]]*100</f>
        <v>#DIV/0!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</row>
    <row r="307" spans="1:33" hidden="1" x14ac:dyDescent="0.3">
      <c r="A307" t="s">
        <v>327</v>
      </c>
      <c r="B307">
        <v>305</v>
      </c>
      <c r="C307" t="str">
        <f>LEFT(Table16[[#This Row],[Contingency id]])</f>
        <v>A</v>
      </c>
      <c r="D307" s="1">
        <v>0</v>
      </c>
      <c r="E307" s="1">
        <v>1.5903614457831301</v>
      </c>
      <c r="F307">
        <v>132</v>
      </c>
      <c r="G307">
        <v>83</v>
      </c>
      <c r="H307" s="1">
        <v>0</v>
      </c>
      <c r="I307" s="2">
        <f>AVERAGE(Table16[[#This Row],[Estimated costs 1]:[Estimated costs 20]])</f>
        <v>0</v>
      </c>
      <c r="J307" s="2">
        <f>_xlfn.STDEV.P(Table16[[#This Row],[Estimated costs 1]:[Estimated costs 20]])</f>
        <v>0</v>
      </c>
      <c r="K307" s="2" t="e">
        <f>Table16[[#This Row],[Dev]]/Table16[[#This Row],[Mean]]*100</f>
        <v>#DIV/0!</v>
      </c>
      <c r="L307" s="2">
        <f>Table16[[#This Row],[Estimated costs 1]]-Table16[[#This Row],[Actual cost]]</f>
        <v>0</v>
      </c>
      <c r="M307" s="2" t="e">
        <f>Table16[[#This Row],[Diff 1]]/Table16[[#This Row],[Actual cost]]*100</f>
        <v>#DIV/0!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</row>
    <row r="308" spans="1:33" hidden="1" x14ac:dyDescent="0.3">
      <c r="A308" t="s">
        <v>328</v>
      </c>
      <c r="B308">
        <v>306</v>
      </c>
      <c r="C308" t="str">
        <f>LEFT(Table16[[#This Row],[Contingency id]])</f>
        <v>A</v>
      </c>
      <c r="D308" s="1">
        <v>0</v>
      </c>
      <c r="E308" s="1">
        <v>1.42372881355932</v>
      </c>
      <c r="F308">
        <v>84</v>
      </c>
      <c r="G308">
        <v>59</v>
      </c>
      <c r="H308" s="1">
        <v>0</v>
      </c>
      <c r="I308" s="2">
        <f>AVERAGE(Table16[[#This Row],[Estimated costs 1]:[Estimated costs 20]])</f>
        <v>0</v>
      </c>
      <c r="J308" s="2">
        <f>_xlfn.STDEV.P(Table16[[#This Row],[Estimated costs 1]:[Estimated costs 20]])</f>
        <v>0</v>
      </c>
      <c r="K308" s="2" t="e">
        <f>Table16[[#This Row],[Dev]]/Table16[[#This Row],[Mean]]*100</f>
        <v>#DIV/0!</v>
      </c>
      <c r="L308" s="2">
        <f>Table16[[#This Row],[Estimated costs 1]]-Table16[[#This Row],[Actual cost]]</f>
        <v>0</v>
      </c>
      <c r="M308" s="2" t="e">
        <f>Table16[[#This Row],[Diff 1]]/Table16[[#This Row],[Actual cost]]*100</f>
        <v>#DIV/0!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</row>
    <row r="309" spans="1:33" hidden="1" x14ac:dyDescent="0.3">
      <c r="A309" t="s">
        <v>329</v>
      </c>
      <c r="B309">
        <v>307</v>
      </c>
      <c r="C309" t="str">
        <f>LEFT(Table16[[#This Row],[Contingency id]])</f>
        <v>A</v>
      </c>
      <c r="D309" s="1">
        <v>0</v>
      </c>
      <c r="E309" s="1">
        <v>1.42372881355932</v>
      </c>
      <c r="F309">
        <v>84</v>
      </c>
      <c r="G309">
        <v>59</v>
      </c>
      <c r="H309" s="1">
        <v>0</v>
      </c>
      <c r="I309" s="2">
        <f>AVERAGE(Table16[[#This Row],[Estimated costs 1]:[Estimated costs 20]])</f>
        <v>0</v>
      </c>
      <c r="J309" s="2">
        <f>_xlfn.STDEV.P(Table16[[#This Row],[Estimated costs 1]:[Estimated costs 20]])</f>
        <v>0</v>
      </c>
      <c r="K309" s="2" t="e">
        <f>Table16[[#This Row],[Dev]]/Table16[[#This Row],[Mean]]*100</f>
        <v>#DIV/0!</v>
      </c>
      <c r="L309" s="2">
        <f>Table16[[#This Row],[Estimated costs 1]]-Table16[[#This Row],[Actual cost]]</f>
        <v>0</v>
      </c>
      <c r="M309" s="2" t="e">
        <f>Table16[[#This Row],[Diff 1]]/Table16[[#This Row],[Actual cost]]*100</f>
        <v>#DIV/0!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</row>
    <row r="310" spans="1:33" hidden="1" x14ac:dyDescent="0.3">
      <c r="A310" t="s">
        <v>330</v>
      </c>
      <c r="B310">
        <v>308</v>
      </c>
      <c r="C310" t="str">
        <f>LEFT(Table16[[#This Row],[Contingency id]])</f>
        <v>A</v>
      </c>
      <c r="D310" s="1">
        <v>0</v>
      </c>
      <c r="E310" s="1">
        <v>1.3770491803278599</v>
      </c>
      <c r="F310">
        <v>84</v>
      </c>
      <c r="G310">
        <v>61</v>
      </c>
      <c r="H310" s="1">
        <v>0</v>
      </c>
      <c r="I310" s="2">
        <f>AVERAGE(Table16[[#This Row],[Estimated costs 1]:[Estimated costs 20]])</f>
        <v>0</v>
      </c>
      <c r="J310" s="2">
        <f>_xlfn.STDEV.P(Table16[[#This Row],[Estimated costs 1]:[Estimated costs 20]])</f>
        <v>0</v>
      </c>
      <c r="K310" s="2" t="e">
        <f>Table16[[#This Row],[Dev]]/Table16[[#This Row],[Mean]]*100</f>
        <v>#DIV/0!</v>
      </c>
      <c r="L310" s="2">
        <f>Table16[[#This Row],[Estimated costs 1]]-Table16[[#This Row],[Actual cost]]</f>
        <v>0</v>
      </c>
      <c r="M310" s="2" t="e">
        <f>Table16[[#This Row],[Diff 1]]/Table16[[#This Row],[Actual cost]]*100</f>
        <v>#DIV/0!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</row>
    <row r="311" spans="1:33" hidden="1" x14ac:dyDescent="0.3">
      <c r="A311" t="s">
        <v>331</v>
      </c>
      <c r="B311">
        <v>309</v>
      </c>
      <c r="C311" t="str">
        <f>LEFT(Table16[[#This Row],[Contingency id]])</f>
        <v>A</v>
      </c>
      <c r="D311" s="1">
        <v>0</v>
      </c>
      <c r="E311" s="1">
        <v>1.4736842105263099</v>
      </c>
      <c r="F311">
        <v>84</v>
      </c>
      <c r="G311">
        <v>57</v>
      </c>
      <c r="H311" s="1">
        <v>0</v>
      </c>
      <c r="I311" s="2">
        <f>AVERAGE(Table16[[#This Row],[Estimated costs 1]:[Estimated costs 20]])</f>
        <v>0</v>
      </c>
      <c r="J311" s="2">
        <f>_xlfn.STDEV.P(Table16[[#This Row],[Estimated costs 1]:[Estimated costs 20]])</f>
        <v>0</v>
      </c>
      <c r="K311" s="2" t="e">
        <f>Table16[[#This Row],[Dev]]/Table16[[#This Row],[Mean]]*100</f>
        <v>#DIV/0!</v>
      </c>
      <c r="L311" s="2">
        <f>Table16[[#This Row],[Estimated costs 1]]-Table16[[#This Row],[Actual cost]]</f>
        <v>0</v>
      </c>
      <c r="M311" s="2" t="e">
        <f>Table16[[#This Row],[Diff 1]]/Table16[[#This Row],[Actual cost]]*100</f>
        <v>#DIV/0!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</row>
    <row r="312" spans="1:33" hidden="1" x14ac:dyDescent="0.3">
      <c r="A312" t="s">
        <v>332</v>
      </c>
      <c r="B312">
        <v>310</v>
      </c>
      <c r="C312" t="str">
        <f>LEFT(Table16[[#This Row],[Contingency id]])</f>
        <v>A</v>
      </c>
      <c r="D312" s="1">
        <v>0</v>
      </c>
      <c r="E312" s="1">
        <v>1.3125</v>
      </c>
      <c r="F312">
        <v>84</v>
      </c>
      <c r="G312">
        <v>64</v>
      </c>
      <c r="H312" s="1">
        <v>0</v>
      </c>
      <c r="I312" s="2">
        <f>AVERAGE(Table16[[#This Row],[Estimated costs 1]:[Estimated costs 20]])</f>
        <v>0</v>
      </c>
      <c r="J312" s="2">
        <f>_xlfn.STDEV.P(Table16[[#This Row],[Estimated costs 1]:[Estimated costs 20]])</f>
        <v>0</v>
      </c>
      <c r="K312" s="2" t="e">
        <f>Table16[[#This Row],[Dev]]/Table16[[#This Row],[Mean]]*100</f>
        <v>#DIV/0!</v>
      </c>
      <c r="L312" s="2">
        <f>Table16[[#This Row],[Estimated costs 1]]-Table16[[#This Row],[Actual cost]]</f>
        <v>0</v>
      </c>
      <c r="M312" s="2" t="e">
        <f>Table16[[#This Row],[Diff 1]]/Table16[[#This Row],[Actual cost]]*100</f>
        <v>#DIV/0!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</row>
    <row r="313" spans="1:33" hidden="1" x14ac:dyDescent="0.3">
      <c r="A313" t="s">
        <v>333</v>
      </c>
      <c r="B313">
        <v>311</v>
      </c>
      <c r="C313" t="str">
        <f>LEFT(Table16[[#This Row],[Contingency id]])</f>
        <v>A</v>
      </c>
      <c r="D313" s="1">
        <v>0</v>
      </c>
      <c r="E313" s="1">
        <v>1.3103448275862</v>
      </c>
      <c r="F313">
        <v>38</v>
      </c>
      <c r="G313">
        <v>29</v>
      </c>
      <c r="H313" s="1">
        <v>0</v>
      </c>
      <c r="I313" s="2">
        <f>AVERAGE(Table16[[#This Row],[Estimated costs 1]:[Estimated costs 20]])</f>
        <v>0</v>
      </c>
      <c r="J313" s="2">
        <f>_xlfn.STDEV.P(Table16[[#This Row],[Estimated costs 1]:[Estimated costs 20]])</f>
        <v>0</v>
      </c>
      <c r="K313" s="2" t="e">
        <f>Table16[[#This Row],[Dev]]/Table16[[#This Row],[Mean]]*100</f>
        <v>#DIV/0!</v>
      </c>
      <c r="L313" s="2">
        <f>Table16[[#This Row],[Estimated costs 1]]-Table16[[#This Row],[Actual cost]]</f>
        <v>0</v>
      </c>
      <c r="M313" s="2" t="e">
        <f>Table16[[#This Row],[Diff 1]]/Table16[[#This Row],[Actual cost]]*100</f>
        <v>#DIV/0!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</row>
    <row r="314" spans="1:33" hidden="1" x14ac:dyDescent="0.3">
      <c r="A314" t="s">
        <v>334</v>
      </c>
      <c r="B314">
        <v>312</v>
      </c>
      <c r="C314" t="str">
        <f>LEFT(Table16[[#This Row],[Contingency id]])</f>
        <v>A</v>
      </c>
      <c r="D314" s="1">
        <v>0</v>
      </c>
      <c r="E314" s="1">
        <v>1.2258064516128999</v>
      </c>
      <c r="F314">
        <v>38</v>
      </c>
      <c r="G314">
        <v>31</v>
      </c>
      <c r="H314" s="1">
        <v>0</v>
      </c>
      <c r="I314" s="2">
        <f>AVERAGE(Table16[[#This Row],[Estimated costs 1]:[Estimated costs 20]])</f>
        <v>0</v>
      </c>
      <c r="J314" s="2">
        <f>_xlfn.STDEV.P(Table16[[#This Row],[Estimated costs 1]:[Estimated costs 20]])</f>
        <v>0</v>
      </c>
      <c r="K314" s="2" t="e">
        <f>Table16[[#This Row],[Dev]]/Table16[[#This Row],[Mean]]*100</f>
        <v>#DIV/0!</v>
      </c>
      <c r="L314" s="2">
        <f>Table16[[#This Row],[Estimated costs 1]]-Table16[[#This Row],[Actual cost]]</f>
        <v>0</v>
      </c>
      <c r="M314" s="2" t="e">
        <f>Table16[[#This Row],[Diff 1]]/Table16[[#This Row],[Actual cost]]*100</f>
        <v>#DIV/0!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</row>
    <row r="315" spans="1:33" hidden="1" x14ac:dyDescent="0.3">
      <c r="A315" t="s">
        <v>335</v>
      </c>
      <c r="B315">
        <v>313</v>
      </c>
      <c r="C315" t="str">
        <f>LEFT(Table16[[#This Row],[Contingency id]])</f>
        <v>A</v>
      </c>
      <c r="D315" s="1">
        <v>0</v>
      </c>
      <c r="E315" s="1">
        <v>1.1875</v>
      </c>
      <c r="F315">
        <v>38</v>
      </c>
      <c r="G315">
        <v>32</v>
      </c>
      <c r="H315" s="1">
        <v>0</v>
      </c>
      <c r="I315" s="2">
        <f>AVERAGE(Table16[[#This Row],[Estimated costs 1]:[Estimated costs 20]])</f>
        <v>0</v>
      </c>
      <c r="J315" s="2">
        <f>_xlfn.STDEV.P(Table16[[#This Row],[Estimated costs 1]:[Estimated costs 20]])</f>
        <v>0</v>
      </c>
      <c r="K315" s="2" t="e">
        <f>Table16[[#This Row],[Dev]]/Table16[[#This Row],[Mean]]*100</f>
        <v>#DIV/0!</v>
      </c>
      <c r="L315" s="2">
        <f>Table16[[#This Row],[Estimated costs 1]]-Table16[[#This Row],[Actual cost]]</f>
        <v>0</v>
      </c>
      <c r="M315" s="2" t="e">
        <f>Table16[[#This Row],[Diff 1]]/Table16[[#This Row],[Actual cost]]*100</f>
        <v>#DIV/0!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</row>
    <row r="316" spans="1:33" hidden="1" x14ac:dyDescent="0.3">
      <c r="A316" t="s">
        <v>336</v>
      </c>
      <c r="B316">
        <v>314</v>
      </c>
      <c r="C316" t="str">
        <f>LEFT(Table16[[#This Row],[Contingency id]])</f>
        <v>A</v>
      </c>
      <c r="D316" s="1">
        <v>0</v>
      </c>
      <c r="E316" s="1">
        <v>1.3571428571428501</v>
      </c>
      <c r="F316">
        <v>38</v>
      </c>
      <c r="G316">
        <v>28</v>
      </c>
      <c r="H316" s="1">
        <v>0</v>
      </c>
      <c r="I316" s="2">
        <f>AVERAGE(Table16[[#This Row],[Estimated costs 1]:[Estimated costs 20]])</f>
        <v>0</v>
      </c>
      <c r="J316" s="2">
        <f>_xlfn.STDEV.P(Table16[[#This Row],[Estimated costs 1]:[Estimated costs 20]])</f>
        <v>0</v>
      </c>
      <c r="K316" s="2" t="e">
        <f>Table16[[#This Row],[Dev]]/Table16[[#This Row],[Mean]]*100</f>
        <v>#DIV/0!</v>
      </c>
      <c r="L316" s="2">
        <f>Table16[[#This Row],[Estimated costs 1]]-Table16[[#This Row],[Actual cost]]</f>
        <v>0</v>
      </c>
      <c r="M316" s="2" t="e">
        <f>Table16[[#This Row],[Diff 1]]/Table16[[#This Row],[Actual cost]]*100</f>
        <v>#DIV/0!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</row>
    <row r="317" spans="1:33" hidden="1" x14ac:dyDescent="0.3">
      <c r="A317" t="s">
        <v>337</v>
      </c>
      <c r="B317">
        <v>315</v>
      </c>
      <c r="C317" t="str">
        <f>LEFT(Table16[[#This Row],[Contingency id]])</f>
        <v>A</v>
      </c>
      <c r="D317" s="1">
        <v>0</v>
      </c>
      <c r="E317" s="1">
        <v>1.15151515151515</v>
      </c>
      <c r="F317">
        <v>38</v>
      </c>
      <c r="G317">
        <v>33</v>
      </c>
      <c r="H317" s="1">
        <v>0</v>
      </c>
      <c r="I317" s="2">
        <f>AVERAGE(Table16[[#This Row],[Estimated costs 1]:[Estimated costs 20]])</f>
        <v>0</v>
      </c>
      <c r="J317" s="2">
        <f>_xlfn.STDEV.P(Table16[[#This Row],[Estimated costs 1]:[Estimated costs 20]])</f>
        <v>0</v>
      </c>
      <c r="K317" s="2" t="e">
        <f>Table16[[#This Row],[Dev]]/Table16[[#This Row],[Mean]]*100</f>
        <v>#DIV/0!</v>
      </c>
      <c r="L317" s="2">
        <f>Table16[[#This Row],[Estimated costs 1]]-Table16[[#This Row],[Actual cost]]</f>
        <v>0</v>
      </c>
      <c r="M317" s="2" t="e">
        <f>Table16[[#This Row],[Diff 1]]/Table16[[#This Row],[Actual cost]]*100</f>
        <v>#DIV/0!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</row>
    <row r="318" spans="1:33" hidden="1" x14ac:dyDescent="0.3">
      <c r="A318" t="s">
        <v>338</v>
      </c>
      <c r="B318">
        <v>316</v>
      </c>
      <c r="C318" t="str">
        <f>LEFT(Table16[[#This Row],[Contingency id]])</f>
        <v>A</v>
      </c>
      <c r="D318" s="1">
        <v>0</v>
      </c>
      <c r="E318" s="1">
        <v>1.4074074074073999</v>
      </c>
      <c r="F318">
        <v>38</v>
      </c>
      <c r="G318">
        <v>27</v>
      </c>
      <c r="H318" s="1">
        <v>0</v>
      </c>
      <c r="I318" s="2">
        <f>AVERAGE(Table16[[#This Row],[Estimated costs 1]:[Estimated costs 20]])</f>
        <v>0</v>
      </c>
      <c r="J318" s="2">
        <f>_xlfn.STDEV.P(Table16[[#This Row],[Estimated costs 1]:[Estimated costs 20]])</f>
        <v>0</v>
      </c>
      <c r="K318" s="2" t="e">
        <f>Table16[[#This Row],[Dev]]/Table16[[#This Row],[Mean]]*100</f>
        <v>#DIV/0!</v>
      </c>
      <c r="L318" s="2">
        <f>Table16[[#This Row],[Estimated costs 1]]-Table16[[#This Row],[Actual cost]]</f>
        <v>0</v>
      </c>
      <c r="M318" s="2" t="e">
        <f>Table16[[#This Row],[Diff 1]]/Table16[[#This Row],[Actual cost]]*100</f>
        <v>#DIV/0!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</row>
    <row r="319" spans="1:33" hidden="1" x14ac:dyDescent="0.3">
      <c r="A319" t="s">
        <v>339</v>
      </c>
      <c r="B319">
        <v>317</v>
      </c>
      <c r="C319" t="str">
        <f>LEFT(Table16[[#This Row],[Contingency id]])</f>
        <v>A</v>
      </c>
      <c r="D319" s="1">
        <v>0</v>
      </c>
      <c r="E319" s="1">
        <v>1.2666666666666599</v>
      </c>
      <c r="F319">
        <v>38</v>
      </c>
      <c r="G319">
        <v>30</v>
      </c>
      <c r="H319" s="1">
        <v>0</v>
      </c>
      <c r="I319" s="2">
        <f>AVERAGE(Table16[[#This Row],[Estimated costs 1]:[Estimated costs 20]])</f>
        <v>0</v>
      </c>
      <c r="J319" s="2">
        <f>_xlfn.STDEV.P(Table16[[#This Row],[Estimated costs 1]:[Estimated costs 20]])</f>
        <v>0</v>
      </c>
      <c r="K319" s="2" t="e">
        <f>Table16[[#This Row],[Dev]]/Table16[[#This Row],[Mean]]*100</f>
        <v>#DIV/0!</v>
      </c>
      <c r="L319" s="2">
        <f>Table16[[#This Row],[Estimated costs 1]]-Table16[[#This Row],[Actual cost]]</f>
        <v>0</v>
      </c>
      <c r="M319" s="2" t="e">
        <f>Table16[[#This Row],[Diff 1]]/Table16[[#This Row],[Actual cost]]*100</f>
        <v>#DIV/0!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</row>
    <row r="320" spans="1:33" hidden="1" x14ac:dyDescent="0.3">
      <c r="A320" t="s">
        <v>340</v>
      </c>
      <c r="B320">
        <v>318</v>
      </c>
      <c r="C320" t="str">
        <f>LEFT(Table16[[#This Row],[Contingency id]])</f>
        <v>A</v>
      </c>
      <c r="D320" s="1">
        <v>0</v>
      </c>
      <c r="E320" s="1">
        <v>1.2258064516128999</v>
      </c>
      <c r="F320">
        <v>38</v>
      </c>
      <c r="G320">
        <v>31</v>
      </c>
      <c r="H320" s="1">
        <v>0</v>
      </c>
      <c r="I320" s="2">
        <f>AVERAGE(Table16[[#This Row],[Estimated costs 1]:[Estimated costs 20]])</f>
        <v>0</v>
      </c>
      <c r="J320" s="2">
        <f>_xlfn.STDEV.P(Table16[[#This Row],[Estimated costs 1]:[Estimated costs 20]])</f>
        <v>0</v>
      </c>
      <c r="K320" s="2" t="e">
        <f>Table16[[#This Row],[Dev]]/Table16[[#This Row],[Mean]]*100</f>
        <v>#DIV/0!</v>
      </c>
      <c r="L320" s="2">
        <f>Table16[[#This Row],[Estimated costs 1]]-Table16[[#This Row],[Actual cost]]</f>
        <v>0</v>
      </c>
      <c r="M320" s="2" t="e">
        <f>Table16[[#This Row],[Diff 1]]/Table16[[#This Row],[Actual cost]]*100</f>
        <v>#DIV/0!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</row>
    <row r="321" spans="1:33" hidden="1" x14ac:dyDescent="0.3">
      <c r="A321" t="s">
        <v>341</v>
      </c>
      <c r="B321">
        <v>319</v>
      </c>
      <c r="C321" t="str">
        <f>LEFT(Table16[[#This Row],[Contingency id]])</f>
        <v>A</v>
      </c>
      <c r="D321" s="1">
        <v>0</v>
      </c>
      <c r="E321" s="1">
        <v>1.1842105263157801</v>
      </c>
      <c r="F321">
        <v>45</v>
      </c>
      <c r="G321">
        <v>38</v>
      </c>
      <c r="H321" s="1">
        <v>0</v>
      </c>
      <c r="I321" s="2">
        <f>AVERAGE(Table16[[#This Row],[Estimated costs 1]:[Estimated costs 20]])</f>
        <v>0</v>
      </c>
      <c r="J321" s="2">
        <f>_xlfn.STDEV.P(Table16[[#This Row],[Estimated costs 1]:[Estimated costs 20]])</f>
        <v>0</v>
      </c>
      <c r="K321" s="2" t="e">
        <f>Table16[[#This Row],[Dev]]/Table16[[#This Row],[Mean]]*100</f>
        <v>#DIV/0!</v>
      </c>
      <c r="L321" s="2">
        <f>Table16[[#This Row],[Estimated costs 1]]-Table16[[#This Row],[Actual cost]]</f>
        <v>0</v>
      </c>
      <c r="M321" s="2" t="e">
        <f>Table16[[#This Row],[Diff 1]]/Table16[[#This Row],[Actual cost]]*100</f>
        <v>#DIV/0!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</row>
    <row r="322" spans="1:33" hidden="1" x14ac:dyDescent="0.3">
      <c r="A322" t="s">
        <v>342</v>
      </c>
      <c r="B322">
        <v>320</v>
      </c>
      <c r="C322" t="str">
        <f>LEFT(Table16[[#This Row],[Contingency id]])</f>
        <v>A</v>
      </c>
      <c r="D322" s="1">
        <v>0</v>
      </c>
      <c r="E322" s="1">
        <v>1.25</v>
      </c>
      <c r="F322">
        <v>45</v>
      </c>
      <c r="G322">
        <v>36</v>
      </c>
      <c r="H322" s="1">
        <v>0</v>
      </c>
      <c r="I322" s="2">
        <f>AVERAGE(Table16[[#This Row],[Estimated costs 1]:[Estimated costs 20]])</f>
        <v>0</v>
      </c>
      <c r="J322" s="2">
        <f>_xlfn.STDEV.P(Table16[[#This Row],[Estimated costs 1]:[Estimated costs 20]])</f>
        <v>0</v>
      </c>
      <c r="K322" s="2" t="e">
        <f>Table16[[#This Row],[Dev]]/Table16[[#This Row],[Mean]]*100</f>
        <v>#DIV/0!</v>
      </c>
      <c r="L322" s="2">
        <f>Table16[[#This Row],[Estimated costs 1]]-Table16[[#This Row],[Actual cost]]</f>
        <v>0</v>
      </c>
      <c r="M322" s="2" t="e">
        <f>Table16[[#This Row],[Diff 1]]/Table16[[#This Row],[Actual cost]]*100</f>
        <v>#DIV/0!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</row>
    <row r="323" spans="1:33" hidden="1" x14ac:dyDescent="0.3">
      <c r="A323" t="s">
        <v>343</v>
      </c>
      <c r="B323">
        <v>321</v>
      </c>
      <c r="C323" t="str">
        <f>LEFT(Table16[[#This Row],[Contingency id]])</f>
        <v>A</v>
      </c>
      <c r="D323" s="1">
        <v>0</v>
      </c>
      <c r="E323" s="1">
        <v>1.3235294117647001</v>
      </c>
      <c r="F323">
        <v>45</v>
      </c>
      <c r="G323">
        <v>34</v>
      </c>
      <c r="H323" s="1">
        <v>0</v>
      </c>
      <c r="I323" s="2">
        <f>AVERAGE(Table16[[#This Row],[Estimated costs 1]:[Estimated costs 20]])</f>
        <v>0</v>
      </c>
      <c r="J323" s="2">
        <f>_xlfn.STDEV.P(Table16[[#This Row],[Estimated costs 1]:[Estimated costs 20]])</f>
        <v>0</v>
      </c>
      <c r="K323" s="2" t="e">
        <f>Table16[[#This Row],[Dev]]/Table16[[#This Row],[Mean]]*100</f>
        <v>#DIV/0!</v>
      </c>
      <c r="L323" s="2">
        <f>Table16[[#This Row],[Estimated costs 1]]-Table16[[#This Row],[Actual cost]]</f>
        <v>0</v>
      </c>
      <c r="M323" s="2" t="e">
        <f>Table16[[#This Row],[Diff 1]]/Table16[[#This Row],[Actual cost]]*100</f>
        <v>#DIV/0!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</row>
    <row r="324" spans="1:33" hidden="1" x14ac:dyDescent="0.3">
      <c r="A324" t="s">
        <v>344</v>
      </c>
      <c r="B324">
        <v>322</v>
      </c>
      <c r="C324" t="str">
        <f>LEFT(Table16[[#This Row],[Contingency id]])</f>
        <v>A</v>
      </c>
      <c r="D324" s="1">
        <v>0</v>
      </c>
      <c r="E324" s="1">
        <v>1.21621621621621</v>
      </c>
      <c r="F324">
        <v>45</v>
      </c>
      <c r="G324">
        <v>37</v>
      </c>
      <c r="H324" s="1">
        <v>0</v>
      </c>
      <c r="I324" s="2">
        <f>AVERAGE(Table16[[#This Row],[Estimated costs 1]:[Estimated costs 20]])</f>
        <v>0</v>
      </c>
      <c r="J324" s="2">
        <f>_xlfn.STDEV.P(Table16[[#This Row],[Estimated costs 1]:[Estimated costs 20]])</f>
        <v>0</v>
      </c>
      <c r="K324" s="2" t="e">
        <f>Table16[[#This Row],[Dev]]/Table16[[#This Row],[Mean]]*100</f>
        <v>#DIV/0!</v>
      </c>
      <c r="L324" s="2">
        <f>Table16[[#This Row],[Estimated costs 1]]-Table16[[#This Row],[Actual cost]]</f>
        <v>0</v>
      </c>
      <c r="M324" s="2" t="e">
        <f>Table16[[#This Row],[Diff 1]]/Table16[[#This Row],[Actual cost]]*100</f>
        <v>#DIV/0!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</row>
    <row r="325" spans="1:33" hidden="1" x14ac:dyDescent="0.3">
      <c r="A325" t="s">
        <v>345</v>
      </c>
      <c r="B325">
        <v>323</v>
      </c>
      <c r="C325" t="str">
        <f>LEFT(Table16[[#This Row],[Contingency id]])</f>
        <v>A</v>
      </c>
      <c r="D325" s="1">
        <v>0</v>
      </c>
      <c r="E325" s="1">
        <v>1.1842105263157801</v>
      </c>
      <c r="F325">
        <v>45</v>
      </c>
      <c r="G325">
        <v>38</v>
      </c>
      <c r="H325" s="1">
        <v>0</v>
      </c>
      <c r="I325" s="2">
        <f>AVERAGE(Table16[[#This Row],[Estimated costs 1]:[Estimated costs 20]])</f>
        <v>0</v>
      </c>
      <c r="J325" s="2">
        <f>_xlfn.STDEV.P(Table16[[#This Row],[Estimated costs 1]:[Estimated costs 20]])</f>
        <v>0</v>
      </c>
      <c r="K325" s="2" t="e">
        <f>Table16[[#This Row],[Dev]]/Table16[[#This Row],[Mean]]*100</f>
        <v>#DIV/0!</v>
      </c>
      <c r="L325" s="2">
        <f>Table16[[#This Row],[Estimated costs 1]]-Table16[[#This Row],[Actual cost]]</f>
        <v>0</v>
      </c>
      <c r="M325" s="2" t="e">
        <f>Table16[[#This Row],[Diff 1]]/Table16[[#This Row],[Actual cost]]*100</f>
        <v>#DIV/0!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</row>
    <row r="326" spans="1:33" hidden="1" x14ac:dyDescent="0.3">
      <c r="A326" t="s">
        <v>346</v>
      </c>
      <c r="B326">
        <v>324</v>
      </c>
      <c r="C326" t="str">
        <f>LEFT(Table16[[#This Row],[Contingency id]])</f>
        <v>A</v>
      </c>
      <c r="D326" s="1">
        <v>0</v>
      </c>
      <c r="E326" s="1">
        <v>1.25</v>
      </c>
      <c r="F326">
        <v>45</v>
      </c>
      <c r="G326">
        <v>36</v>
      </c>
      <c r="H326" s="1">
        <v>0</v>
      </c>
      <c r="I326" s="2">
        <f>AVERAGE(Table16[[#This Row],[Estimated costs 1]:[Estimated costs 20]])</f>
        <v>0</v>
      </c>
      <c r="J326" s="2">
        <f>_xlfn.STDEV.P(Table16[[#This Row],[Estimated costs 1]:[Estimated costs 20]])</f>
        <v>0</v>
      </c>
      <c r="K326" s="2" t="e">
        <f>Table16[[#This Row],[Dev]]/Table16[[#This Row],[Mean]]*100</f>
        <v>#DIV/0!</v>
      </c>
      <c r="L326" s="2">
        <f>Table16[[#This Row],[Estimated costs 1]]-Table16[[#This Row],[Actual cost]]</f>
        <v>0</v>
      </c>
      <c r="M326" s="2" t="e">
        <f>Table16[[#This Row],[Diff 1]]/Table16[[#This Row],[Actual cost]]*100</f>
        <v>#DIV/0!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</row>
    <row r="327" spans="1:33" hidden="1" x14ac:dyDescent="0.3">
      <c r="A327" t="s">
        <v>347</v>
      </c>
      <c r="B327">
        <v>325</v>
      </c>
      <c r="C327" t="str">
        <f>LEFT(Table16[[#This Row],[Contingency id]])</f>
        <v>A</v>
      </c>
      <c r="D327" s="1">
        <v>0</v>
      </c>
      <c r="E327" s="1">
        <v>1.21621621621621</v>
      </c>
      <c r="F327">
        <v>45</v>
      </c>
      <c r="G327">
        <v>37</v>
      </c>
      <c r="H327" s="1">
        <v>0</v>
      </c>
      <c r="I327" s="2">
        <f>AVERAGE(Table16[[#This Row],[Estimated costs 1]:[Estimated costs 20]])</f>
        <v>0</v>
      </c>
      <c r="J327" s="2">
        <f>_xlfn.STDEV.P(Table16[[#This Row],[Estimated costs 1]:[Estimated costs 20]])</f>
        <v>0</v>
      </c>
      <c r="K327" s="2" t="e">
        <f>Table16[[#This Row],[Dev]]/Table16[[#This Row],[Mean]]*100</f>
        <v>#DIV/0!</v>
      </c>
      <c r="L327" s="2">
        <f>Table16[[#This Row],[Estimated costs 1]]-Table16[[#This Row],[Actual cost]]</f>
        <v>0</v>
      </c>
      <c r="M327" s="2" t="e">
        <f>Table16[[#This Row],[Diff 1]]/Table16[[#This Row],[Actual cost]]*100</f>
        <v>#DIV/0!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</row>
    <row r="328" spans="1:33" hidden="1" x14ac:dyDescent="0.3">
      <c r="A328" t="s">
        <v>348</v>
      </c>
      <c r="B328">
        <v>326</v>
      </c>
      <c r="C328" t="str">
        <f>LEFT(Table16[[#This Row],[Contingency id]])</f>
        <v>A</v>
      </c>
      <c r="D328" s="1">
        <v>0</v>
      </c>
      <c r="E328" s="1">
        <v>1.15384615384615</v>
      </c>
      <c r="F328">
        <v>45</v>
      </c>
      <c r="G328">
        <v>39</v>
      </c>
      <c r="H328" s="1">
        <v>0</v>
      </c>
      <c r="I328" s="2">
        <f>AVERAGE(Table16[[#This Row],[Estimated costs 1]:[Estimated costs 20]])</f>
        <v>0</v>
      </c>
      <c r="J328" s="2">
        <f>_xlfn.STDEV.P(Table16[[#This Row],[Estimated costs 1]:[Estimated costs 20]])</f>
        <v>0</v>
      </c>
      <c r="K328" s="2" t="e">
        <f>Table16[[#This Row],[Dev]]/Table16[[#This Row],[Mean]]*100</f>
        <v>#DIV/0!</v>
      </c>
      <c r="L328" s="2">
        <f>Table16[[#This Row],[Estimated costs 1]]-Table16[[#This Row],[Actual cost]]</f>
        <v>0</v>
      </c>
      <c r="M328" s="2" t="e">
        <f>Table16[[#This Row],[Diff 1]]/Table16[[#This Row],[Actual cost]]*100</f>
        <v>#DIV/0!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</row>
    <row r="329" spans="1:33" hidden="1" x14ac:dyDescent="0.3">
      <c r="A329" t="s">
        <v>349</v>
      </c>
      <c r="B329">
        <v>327</v>
      </c>
      <c r="C329" t="str">
        <f>LEFT(Table16[[#This Row],[Contingency id]])</f>
        <v>A</v>
      </c>
      <c r="D329" s="1">
        <v>0</v>
      </c>
      <c r="E329" s="1">
        <v>1.05555555555555</v>
      </c>
      <c r="F329">
        <v>19</v>
      </c>
      <c r="G329">
        <v>18</v>
      </c>
      <c r="H329" s="1">
        <v>0</v>
      </c>
      <c r="I329" s="2">
        <f>AVERAGE(Table16[[#This Row],[Estimated costs 1]:[Estimated costs 20]])</f>
        <v>0</v>
      </c>
      <c r="J329" s="2">
        <f>_xlfn.STDEV.P(Table16[[#This Row],[Estimated costs 1]:[Estimated costs 20]])</f>
        <v>0</v>
      </c>
      <c r="K329" s="2" t="e">
        <f>Table16[[#This Row],[Dev]]/Table16[[#This Row],[Mean]]*100</f>
        <v>#DIV/0!</v>
      </c>
      <c r="L329" s="2">
        <f>Table16[[#This Row],[Estimated costs 1]]-Table16[[#This Row],[Actual cost]]</f>
        <v>0</v>
      </c>
      <c r="M329" s="2" t="e">
        <f>Table16[[#This Row],[Diff 1]]/Table16[[#This Row],[Actual cost]]*100</f>
        <v>#DIV/0!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</row>
    <row r="330" spans="1:33" hidden="1" x14ac:dyDescent="0.3">
      <c r="A330" t="s">
        <v>350</v>
      </c>
      <c r="B330">
        <v>328</v>
      </c>
      <c r="C330" t="str">
        <f>LEFT(Table16[[#This Row],[Contingency id]])</f>
        <v>A</v>
      </c>
      <c r="D330" s="1">
        <v>0</v>
      </c>
      <c r="E330" s="1">
        <v>1.1875</v>
      </c>
      <c r="F330">
        <v>19</v>
      </c>
      <c r="G330">
        <v>16</v>
      </c>
      <c r="H330" s="1">
        <v>0</v>
      </c>
      <c r="I330" s="2">
        <f>AVERAGE(Table16[[#This Row],[Estimated costs 1]:[Estimated costs 20]])</f>
        <v>0</v>
      </c>
      <c r="J330" s="2">
        <f>_xlfn.STDEV.P(Table16[[#This Row],[Estimated costs 1]:[Estimated costs 20]])</f>
        <v>0</v>
      </c>
      <c r="K330" s="2" t="e">
        <f>Table16[[#This Row],[Dev]]/Table16[[#This Row],[Mean]]*100</f>
        <v>#DIV/0!</v>
      </c>
      <c r="L330" s="2">
        <f>Table16[[#This Row],[Estimated costs 1]]-Table16[[#This Row],[Actual cost]]</f>
        <v>0</v>
      </c>
      <c r="M330" s="2" t="e">
        <f>Table16[[#This Row],[Diff 1]]/Table16[[#This Row],[Actual cost]]*100</f>
        <v>#DIV/0!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</row>
    <row r="331" spans="1:33" hidden="1" x14ac:dyDescent="0.3">
      <c r="A331" t="s">
        <v>351</v>
      </c>
      <c r="B331">
        <v>329</v>
      </c>
      <c r="C331" t="str">
        <f>LEFT(Table16[[#This Row],[Contingency id]])</f>
        <v>A</v>
      </c>
      <c r="D331" s="1">
        <v>0</v>
      </c>
      <c r="E331" s="1">
        <v>1.1176470588235199</v>
      </c>
      <c r="F331">
        <v>19</v>
      </c>
      <c r="G331">
        <v>17</v>
      </c>
      <c r="H331" s="1">
        <v>0</v>
      </c>
      <c r="I331" s="2">
        <f>AVERAGE(Table16[[#This Row],[Estimated costs 1]:[Estimated costs 20]])</f>
        <v>0</v>
      </c>
      <c r="J331" s="2">
        <f>_xlfn.STDEV.P(Table16[[#This Row],[Estimated costs 1]:[Estimated costs 20]])</f>
        <v>0</v>
      </c>
      <c r="K331" s="2" t="e">
        <f>Table16[[#This Row],[Dev]]/Table16[[#This Row],[Mean]]*100</f>
        <v>#DIV/0!</v>
      </c>
      <c r="L331" s="2">
        <f>Table16[[#This Row],[Estimated costs 1]]-Table16[[#This Row],[Actual cost]]</f>
        <v>0</v>
      </c>
      <c r="M331" s="2" t="e">
        <f>Table16[[#This Row],[Diff 1]]/Table16[[#This Row],[Actual cost]]*100</f>
        <v>#DIV/0!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</row>
    <row r="332" spans="1:33" hidden="1" x14ac:dyDescent="0.3">
      <c r="A332" t="s">
        <v>352</v>
      </c>
      <c r="B332">
        <v>330</v>
      </c>
      <c r="C332" t="str">
        <f>LEFT(Table16[[#This Row],[Contingency id]])</f>
        <v>A</v>
      </c>
      <c r="D332" s="1">
        <v>0</v>
      </c>
      <c r="E332" s="1">
        <v>1.3571428571428501</v>
      </c>
      <c r="F332">
        <v>19</v>
      </c>
      <c r="G332">
        <v>14</v>
      </c>
      <c r="H332" s="1">
        <v>0</v>
      </c>
      <c r="I332" s="2">
        <f>AVERAGE(Table16[[#This Row],[Estimated costs 1]:[Estimated costs 20]])</f>
        <v>0</v>
      </c>
      <c r="J332" s="2">
        <f>_xlfn.STDEV.P(Table16[[#This Row],[Estimated costs 1]:[Estimated costs 20]])</f>
        <v>0</v>
      </c>
      <c r="K332" s="2" t="e">
        <f>Table16[[#This Row],[Dev]]/Table16[[#This Row],[Mean]]*100</f>
        <v>#DIV/0!</v>
      </c>
      <c r="L332" s="2">
        <f>Table16[[#This Row],[Estimated costs 1]]-Table16[[#This Row],[Actual cost]]</f>
        <v>0</v>
      </c>
      <c r="M332" s="2" t="e">
        <f>Table16[[#This Row],[Diff 1]]/Table16[[#This Row],[Actual cost]]*100</f>
        <v>#DIV/0!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</row>
    <row r="333" spans="1:33" hidden="1" x14ac:dyDescent="0.3">
      <c r="A333" t="s">
        <v>353</v>
      </c>
      <c r="B333">
        <v>331</v>
      </c>
      <c r="C333" t="str">
        <f>LEFT(Table16[[#This Row],[Contingency id]])</f>
        <v>A</v>
      </c>
      <c r="D333" s="1">
        <v>0</v>
      </c>
      <c r="E333" s="1">
        <v>1.1176470588235199</v>
      </c>
      <c r="F333">
        <v>19</v>
      </c>
      <c r="G333">
        <v>17</v>
      </c>
      <c r="H333" s="1">
        <v>0</v>
      </c>
      <c r="I333" s="2">
        <f>AVERAGE(Table16[[#This Row],[Estimated costs 1]:[Estimated costs 20]])</f>
        <v>0</v>
      </c>
      <c r="J333" s="2">
        <f>_xlfn.STDEV.P(Table16[[#This Row],[Estimated costs 1]:[Estimated costs 20]])</f>
        <v>0</v>
      </c>
      <c r="K333" s="2" t="e">
        <f>Table16[[#This Row],[Dev]]/Table16[[#This Row],[Mean]]*100</f>
        <v>#DIV/0!</v>
      </c>
      <c r="L333" s="2">
        <f>Table16[[#This Row],[Estimated costs 1]]-Table16[[#This Row],[Actual cost]]</f>
        <v>0</v>
      </c>
      <c r="M333" s="2" t="e">
        <f>Table16[[#This Row],[Diff 1]]/Table16[[#This Row],[Actual cost]]*100</f>
        <v>#DIV/0!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</row>
    <row r="334" spans="1:33" hidden="1" x14ac:dyDescent="0.3">
      <c r="A334" t="s">
        <v>354</v>
      </c>
      <c r="B334">
        <v>332</v>
      </c>
      <c r="C334" t="str">
        <f>LEFT(Table16[[#This Row],[Contingency id]])</f>
        <v>A</v>
      </c>
      <c r="D334" s="1">
        <v>0</v>
      </c>
      <c r="E334" s="1">
        <v>1.05555555555555</v>
      </c>
      <c r="F334">
        <v>19</v>
      </c>
      <c r="G334">
        <v>18</v>
      </c>
      <c r="H334" s="1">
        <v>0</v>
      </c>
      <c r="I334" s="2">
        <f>AVERAGE(Table16[[#This Row],[Estimated costs 1]:[Estimated costs 20]])</f>
        <v>0</v>
      </c>
      <c r="J334" s="2">
        <f>_xlfn.STDEV.P(Table16[[#This Row],[Estimated costs 1]:[Estimated costs 20]])</f>
        <v>0</v>
      </c>
      <c r="K334" s="2" t="e">
        <f>Table16[[#This Row],[Dev]]/Table16[[#This Row],[Mean]]*100</f>
        <v>#DIV/0!</v>
      </c>
      <c r="L334" s="2">
        <f>Table16[[#This Row],[Estimated costs 1]]-Table16[[#This Row],[Actual cost]]</f>
        <v>0</v>
      </c>
      <c r="M334" s="2" t="e">
        <f>Table16[[#This Row],[Diff 1]]/Table16[[#This Row],[Actual cost]]*100</f>
        <v>#DIV/0!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</row>
    <row r="335" spans="1:33" hidden="1" x14ac:dyDescent="0.3">
      <c r="A335" t="s">
        <v>355</v>
      </c>
      <c r="B335">
        <v>333</v>
      </c>
      <c r="C335" t="str">
        <f>LEFT(Table16[[#This Row],[Contingency id]])</f>
        <v>A</v>
      </c>
      <c r="D335" s="1">
        <v>0</v>
      </c>
      <c r="E335" s="1">
        <v>1.3333333333333299</v>
      </c>
      <c r="F335">
        <v>20</v>
      </c>
      <c r="G335">
        <v>15</v>
      </c>
      <c r="H335" s="1">
        <v>0</v>
      </c>
      <c r="I335" s="2">
        <f>AVERAGE(Table16[[#This Row],[Estimated costs 1]:[Estimated costs 20]])</f>
        <v>0</v>
      </c>
      <c r="J335" s="2">
        <f>_xlfn.STDEV.P(Table16[[#This Row],[Estimated costs 1]:[Estimated costs 20]])</f>
        <v>0</v>
      </c>
      <c r="K335" s="2" t="e">
        <f>Table16[[#This Row],[Dev]]/Table16[[#This Row],[Mean]]*100</f>
        <v>#DIV/0!</v>
      </c>
      <c r="L335" s="2">
        <f>Table16[[#This Row],[Estimated costs 1]]-Table16[[#This Row],[Actual cost]]</f>
        <v>0</v>
      </c>
      <c r="M335" s="2" t="e">
        <f>Table16[[#This Row],[Diff 1]]/Table16[[#This Row],[Actual cost]]*100</f>
        <v>#DIV/0!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</row>
    <row r="336" spans="1:33" hidden="1" x14ac:dyDescent="0.3">
      <c r="A336" t="s">
        <v>356</v>
      </c>
      <c r="B336">
        <v>334</v>
      </c>
      <c r="C336" t="str">
        <f>LEFT(Table16[[#This Row],[Contingency id]])</f>
        <v>A</v>
      </c>
      <c r="D336" s="1">
        <v>0</v>
      </c>
      <c r="E336" s="1">
        <v>1.1111111111111101</v>
      </c>
      <c r="F336">
        <v>20</v>
      </c>
      <c r="G336">
        <v>18</v>
      </c>
      <c r="H336" s="1">
        <v>0</v>
      </c>
      <c r="I336" s="2">
        <f>AVERAGE(Table16[[#This Row],[Estimated costs 1]:[Estimated costs 20]])</f>
        <v>0</v>
      </c>
      <c r="J336" s="2">
        <f>_xlfn.STDEV.P(Table16[[#This Row],[Estimated costs 1]:[Estimated costs 20]])</f>
        <v>0</v>
      </c>
      <c r="K336" s="2" t="e">
        <f>Table16[[#This Row],[Dev]]/Table16[[#This Row],[Mean]]*100</f>
        <v>#DIV/0!</v>
      </c>
      <c r="L336" s="2">
        <f>Table16[[#This Row],[Estimated costs 1]]-Table16[[#This Row],[Actual cost]]</f>
        <v>0</v>
      </c>
      <c r="M336" s="2" t="e">
        <f>Table16[[#This Row],[Diff 1]]/Table16[[#This Row],[Actual cost]]*100</f>
        <v>#DIV/0!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</row>
    <row r="337" spans="1:33" hidden="1" x14ac:dyDescent="0.3">
      <c r="A337" t="s">
        <v>357</v>
      </c>
      <c r="B337">
        <v>335</v>
      </c>
      <c r="C337" t="str">
        <f>LEFT(Table16[[#This Row],[Contingency id]])</f>
        <v>A</v>
      </c>
      <c r="D337" s="1">
        <v>0</v>
      </c>
      <c r="E337" s="1">
        <v>1.1111111111111101</v>
      </c>
      <c r="F337">
        <v>20</v>
      </c>
      <c r="G337">
        <v>18</v>
      </c>
      <c r="H337" s="1">
        <v>0</v>
      </c>
      <c r="I337" s="2">
        <f>AVERAGE(Table16[[#This Row],[Estimated costs 1]:[Estimated costs 20]])</f>
        <v>0</v>
      </c>
      <c r="J337" s="2">
        <f>_xlfn.STDEV.P(Table16[[#This Row],[Estimated costs 1]:[Estimated costs 20]])</f>
        <v>0</v>
      </c>
      <c r="K337" s="2" t="e">
        <f>Table16[[#This Row],[Dev]]/Table16[[#This Row],[Mean]]*100</f>
        <v>#DIV/0!</v>
      </c>
      <c r="L337" s="2">
        <f>Table16[[#This Row],[Estimated costs 1]]-Table16[[#This Row],[Actual cost]]</f>
        <v>0</v>
      </c>
      <c r="M337" s="2" t="e">
        <f>Table16[[#This Row],[Diff 1]]/Table16[[#This Row],[Actual cost]]*100</f>
        <v>#DIV/0!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</row>
    <row r="338" spans="1:33" hidden="1" x14ac:dyDescent="0.3">
      <c r="A338" t="s">
        <v>358</v>
      </c>
      <c r="B338">
        <v>336</v>
      </c>
      <c r="C338" t="str">
        <f>LEFT(Table16[[#This Row],[Contingency id]])</f>
        <v>A</v>
      </c>
      <c r="D338" s="1">
        <v>0</v>
      </c>
      <c r="E338" s="1">
        <v>1.8928571428571399</v>
      </c>
      <c r="F338">
        <v>159</v>
      </c>
      <c r="G338">
        <v>84</v>
      </c>
      <c r="H338" s="1">
        <v>0</v>
      </c>
      <c r="I338" s="2">
        <f>AVERAGE(Table16[[#This Row],[Estimated costs 1]:[Estimated costs 20]])</f>
        <v>0</v>
      </c>
      <c r="J338" s="2">
        <f>_xlfn.STDEV.P(Table16[[#This Row],[Estimated costs 1]:[Estimated costs 20]])</f>
        <v>0</v>
      </c>
      <c r="K338" s="2" t="e">
        <f>Table16[[#This Row],[Dev]]/Table16[[#This Row],[Mean]]*100</f>
        <v>#DIV/0!</v>
      </c>
      <c r="L338" s="2">
        <f>Table16[[#This Row],[Estimated costs 1]]-Table16[[#This Row],[Actual cost]]</f>
        <v>0</v>
      </c>
      <c r="M338" s="2" t="e">
        <f>Table16[[#This Row],[Diff 1]]/Table16[[#This Row],[Actual cost]]*100</f>
        <v>#DIV/0!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</row>
    <row r="339" spans="1:33" hidden="1" x14ac:dyDescent="0.3">
      <c r="A339" t="s">
        <v>359</v>
      </c>
      <c r="B339">
        <v>337</v>
      </c>
      <c r="C339" t="str">
        <f>LEFT(Table16[[#This Row],[Contingency id]])</f>
        <v>A</v>
      </c>
      <c r="D339" s="1">
        <v>0</v>
      </c>
      <c r="E339" s="1">
        <v>1.78651685393258</v>
      </c>
      <c r="F339">
        <v>159</v>
      </c>
      <c r="G339">
        <v>89</v>
      </c>
      <c r="H339" s="1">
        <v>0</v>
      </c>
      <c r="I339" s="2">
        <f>AVERAGE(Table16[[#This Row],[Estimated costs 1]:[Estimated costs 20]])</f>
        <v>0</v>
      </c>
      <c r="J339" s="2">
        <f>_xlfn.STDEV.P(Table16[[#This Row],[Estimated costs 1]:[Estimated costs 20]])</f>
        <v>0</v>
      </c>
      <c r="K339" s="2" t="e">
        <f>Table16[[#This Row],[Dev]]/Table16[[#This Row],[Mean]]*100</f>
        <v>#DIV/0!</v>
      </c>
      <c r="L339" s="2">
        <f>Table16[[#This Row],[Estimated costs 1]]-Table16[[#This Row],[Actual cost]]</f>
        <v>0</v>
      </c>
      <c r="M339" s="2" t="e">
        <f>Table16[[#This Row],[Diff 1]]/Table16[[#This Row],[Actual cost]]*100</f>
        <v>#DIV/0!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</row>
    <row r="340" spans="1:33" hidden="1" x14ac:dyDescent="0.3">
      <c r="A340" t="s">
        <v>360</v>
      </c>
      <c r="B340">
        <v>338</v>
      </c>
      <c r="C340" t="str">
        <f>LEFT(Table16[[#This Row],[Contingency id]])</f>
        <v>A</v>
      </c>
      <c r="D340" s="1">
        <v>0</v>
      </c>
      <c r="E340" s="1">
        <v>1.82758620689655</v>
      </c>
      <c r="F340">
        <v>159</v>
      </c>
      <c r="G340">
        <v>87</v>
      </c>
      <c r="H340" s="1">
        <v>0</v>
      </c>
      <c r="I340" s="2">
        <f>AVERAGE(Table16[[#This Row],[Estimated costs 1]:[Estimated costs 20]])</f>
        <v>0</v>
      </c>
      <c r="J340" s="2">
        <f>_xlfn.STDEV.P(Table16[[#This Row],[Estimated costs 1]:[Estimated costs 20]])</f>
        <v>0</v>
      </c>
      <c r="K340" s="2" t="e">
        <f>Table16[[#This Row],[Dev]]/Table16[[#This Row],[Mean]]*100</f>
        <v>#DIV/0!</v>
      </c>
      <c r="L340" s="2">
        <f>Table16[[#This Row],[Estimated costs 1]]-Table16[[#This Row],[Actual cost]]</f>
        <v>0</v>
      </c>
      <c r="M340" s="2" t="e">
        <f>Table16[[#This Row],[Diff 1]]/Table16[[#This Row],[Actual cost]]*100</f>
        <v>#DIV/0!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</row>
    <row r="341" spans="1:33" hidden="1" x14ac:dyDescent="0.3">
      <c r="A341" t="s">
        <v>361</v>
      </c>
      <c r="B341">
        <v>339</v>
      </c>
      <c r="C341" t="str">
        <f>LEFT(Table16[[#This Row],[Contingency id]])</f>
        <v>A</v>
      </c>
      <c r="D341" s="1">
        <v>0</v>
      </c>
      <c r="E341" s="1">
        <v>1.78651685393258</v>
      </c>
      <c r="F341">
        <v>159</v>
      </c>
      <c r="G341">
        <v>89</v>
      </c>
      <c r="H341" s="1">
        <v>0</v>
      </c>
      <c r="I341" s="2">
        <f>AVERAGE(Table16[[#This Row],[Estimated costs 1]:[Estimated costs 20]])</f>
        <v>0</v>
      </c>
      <c r="J341" s="2">
        <f>_xlfn.STDEV.P(Table16[[#This Row],[Estimated costs 1]:[Estimated costs 20]])</f>
        <v>0</v>
      </c>
      <c r="K341" s="2" t="e">
        <f>Table16[[#This Row],[Dev]]/Table16[[#This Row],[Mean]]*100</f>
        <v>#DIV/0!</v>
      </c>
      <c r="L341" s="2">
        <f>Table16[[#This Row],[Estimated costs 1]]-Table16[[#This Row],[Actual cost]]</f>
        <v>0</v>
      </c>
      <c r="M341" s="2" t="e">
        <f>Table16[[#This Row],[Diff 1]]/Table16[[#This Row],[Actual cost]]*100</f>
        <v>#DIV/0!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</row>
    <row r="342" spans="1:33" hidden="1" x14ac:dyDescent="0.3">
      <c r="A342" t="s">
        <v>362</v>
      </c>
      <c r="B342">
        <v>340</v>
      </c>
      <c r="C342" t="str">
        <f>LEFT(Table16[[#This Row],[Contingency id]])</f>
        <v>A</v>
      </c>
      <c r="D342" s="1">
        <v>0</v>
      </c>
      <c r="E342" s="1">
        <v>1.34615384615384</v>
      </c>
      <c r="F342">
        <v>70</v>
      </c>
      <c r="G342">
        <v>52</v>
      </c>
      <c r="H342" s="1">
        <v>0</v>
      </c>
      <c r="I342" s="2">
        <f>AVERAGE(Table16[[#This Row],[Estimated costs 1]:[Estimated costs 20]])</f>
        <v>0</v>
      </c>
      <c r="J342" s="2">
        <f>_xlfn.STDEV.P(Table16[[#This Row],[Estimated costs 1]:[Estimated costs 20]])</f>
        <v>0</v>
      </c>
      <c r="K342" s="2" t="e">
        <f>Table16[[#This Row],[Dev]]/Table16[[#This Row],[Mean]]*100</f>
        <v>#DIV/0!</v>
      </c>
      <c r="L342" s="2">
        <f>Table16[[#This Row],[Estimated costs 1]]-Table16[[#This Row],[Actual cost]]</f>
        <v>0</v>
      </c>
      <c r="M342" s="2" t="e">
        <f>Table16[[#This Row],[Diff 1]]/Table16[[#This Row],[Actual cost]]*100</f>
        <v>#DIV/0!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</row>
    <row r="343" spans="1:33" hidden="1" x14ac:dyDescent="0.3">
      <c r="A343" t="s">
        <v>363</v>
      </c>
      <c r="B343">
        <v>341</v>
      </c>
      <c r="C343" t="str">
        <f>LEFT(Table16[[#This Row],[Contingency id]])</f>
        <v>A</v>
      </c>
      <c r="D343" s="1">
        <v>0</v>
      </c>
      <c r="E343" s="1">
        <v>1.2962962962962901</v>
      </c>
      <c r="F343">
        <v>70</v>
      </c>
      <c r="G343">
        <v>54</v>
      </c>
      <c r="H343" s="1">
        <v>0</v>
      </c>
      <c r="I343" s="2">
        <f>AVERAGE(Table16[[#This Row],[Estimated costs 1]:[Estimated costs 20]])</f>
        <v>0</v>
      </c>
      <c r="J343" s="2">
        <f>_xlfn.STDEV.P(Table16[[#This Row],[Estimated costs 1]:[Estimated costs 20]])</f>
        <v>0</v>
      </c>
      <c r="K343" s="2" t="e">
        <f>Table16[[#This Row],[Dev]]/Table16[[#This Row],[Mean]]*100</f>
        <v>#DIV/0!</v>
      </c>
      <c r="L343" s="2">
        <f>Table16[[#This Row],[Estimated costs 1]]-Table16[[#This Row],[Actual cost]]</f>
        <v>0</v>
      </c>
      <c r="M343" s="2" t="e">
        <f>Table16[[#This Row],[Diff 1]]/Table16[[#This Row],[Actual cost]]*100</f>
        <v>#DIV/0!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</row>
    <row r="344" spans="1:33" hidden="1" x14ac:dyDescent="0.3">
      <c r="A344" t="s">
        <v>364</v>
      </c>
      <c r="B344">
        <v>342</v>
      </c>
      <c r="C344" t="str">
        <f>LEFT(Table16[[#This Row],[Contingency id]])</f>
        <v>A</v>
      </c>
      <c r="D344" s="1">
        <v>0</v>
      </c>
      <c r="E344" s="1">
        <v>1.5849056603773499</v>
      </c>
      <c r="F344">
        <v>84</v>
      </c>
      <c r="G344">
        <v>53</v>
      </c>
      <c r="H344" s="1">
        <v>0</v>
      </c>
      <c r="I344" s="2">
        <f>AVERAGE(Table16[[#This Row],[Estimated costs 1]:[Estimated costs 20]])</f>
        <v>0</v>
      </c>
      <c r="J344" s="2">
        <f>_xlfn.STDEV.P(Table16[[#This Row],[Estimated costs 1]:[Estimated costs 20]])</f>
        <v>0</v>
      </c>
      <c r="K344" s="2" t="e">
        <f>Table16[[#This Row],[Dev]]/Table16[[#This Row],[Mean]]*100</f>
        <v>#DIV/0!</v>
      </c>
      <c r="L344" s="2">
        <f>Table16[[#This Row],[Estimated costs 1]]-Table16[[#This Row],[Actual cost]]</f>
        <v>0</v>
      </c>
      <c r="M344" s="2" t="e">
        <f>Table16[[#This Row],[Diff 1]]/Table16[[#This Row],[Actual cost]]*100</f>
        <v>#DIV/0!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</row>
    <row r="345" spans="1:33" hidden="1" x14ac:dyDescent="0.3">
      <c r="A345" t="s">
        <v>365</v>
      </c>
      <c r="B345">
        <v>343</v>
      </c>
      <c r="C345" t="str">
        <f>LEFT(Table16[[#This Row],[Contingency id]])</f>
        <v>A</v>
      </c>
      <c r="D345" s="1">
        <v>0</v>
      </c>
      <c r="E345" s="1">
        <v>1.44827586206896</v>
      </c>
      <c r="F345">
        <v>84</v>
      </c>
      <c r="G345">
        <v>58</v>
      </c>
      <c r="H345" s="1">
        <v>0</v>
      </c>
      <c r="I345" s="2">
        <f>AVERAGE(Table16[[#This Row],[Estimated costs 1]:[Estimated costs 20]])</f>
        <v>0</v>
      </c>
      <c r="J345" s="2">
        <f>_xlfn.STDEV.P(Table16[[#This Row],[Estimated costs 1]:[Estimated costs 20]])</f>
        <v>0</v>
      </c>
      <c r="K345" s="2" t="e">
        <f>Table16[[#This Row],[Dev]]/Table16[[#This Row],[Mean]]*100</f>
        <v>#DIV/0!</v>
      </c>
      <c r="L345" s="2">
        <f>Table16[[#This Row],[Estimated costs 1]]-Table16[[#This Row],[Actual cost]]</f>
        <v>0</v>
      </c>
      <c r="M345" s="2" t="e">
        <f>Table16[[#This Row],[Diff 1]]/Table16[[#This Row],[Actual cost]]*100</f>
        <v>#DIV/0!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</row>
    <row r="346" spans="1:33" hidden="1" x14ac:dyDescent="0.3">
      <c r="A346" t="s">
        <v>366</v>
      </c>
      <c r="B346">
        <v>344</v>
      </c>
      <c r="C346" t="str">
        <f>LEFT(Table16[[#This Row],[Contingency id]])</f>
        <v>A</v>
      </c>
      <c r="D346" s="1">
        <v>0</v>
      </c>
      <c r="E346" s="1">
        <v>1.42372881355932</v>
      </c>
      <c r="F346">
        <v>84</v>
      </c>
      <c r="G346">
        <v>59</v>
      </c>
      <c r="H346" s="1">
        <v>0</v>
      </c>
      <c r="I346" s="2">
        <f>AVERAGE(Table16[[#This Row],[Estimated costs 1]:[Estimated costs 20]])</f>
        <v>0</v>
      </c>
      <c r="J346" s="2">
        <f>_xlfn.STDEV.P(Table16[[#This Row],[Estimated costs 1]:[Estimated costs 20]])</f>
        <v>0</v>
      </c>
      <c r="K346" s="2" t="e">
        <f>Table16[[#This Row],[Dev]]/Table16[[#This Row],[Mean]]*100</f>
        <v>#DIV/0!</v>
      </c>
      <c r="L346" s="2">
        <f>Table16[[#This Row],[Estimated costs 1]]-Table16[[#This Row],[Actual cost]]</f>
        <v>0</v>
      </c>
      <c r="M346" s="2" t="e">
        <f>Table16[[#This Row],[Diff 1]]/Table16[[#This Row],[Actual cost]]*100</f>
        <v>#DIV/0!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</row>
    <row r="347" spans="1:33" hidden="1" x14ac:dyDescent="0.3">
      <c r="A347" t="s">
        <v>367</v>
      </c>
      <c r="B347">
        <v>345</v>
      </c>
      <c r="C347" t="str">
        <f>LEFT(Table16[[#This Row],[Contingency id]])</f>
        <v>A</v>
      </c>
      <c r="D347" s="1">
        <v>0</v>
      </c>
      <c r="E347" s="1">
        <v>1.34615384615384</v>
      </c>
      <c r="F347">
        <v>70</v>
      </c>
      <c r="G347">
        <v>52</v>
      </c>
      <c r="H347" s="1">
        <v>0</v>
      </c>
      <c r="I347" s="2">
        <f>AVERAGE(Table16[[#This Row],[Estimated costs 1]:[Estimated costs 20]])</f>
        <v>0</v>
      </c>
      <c r="J347" s="2">
        <f>_xlfn.STDEV.P(Table16[[#This Row],[Estimated costs 1]:[Estimated costs 20]])</f>
        <v>0</v>
      </c>
      <c r="K347" s="2" t="e">
        <f>Table16[[#This Row],[Dev]]/Table16[[#This Row],[Mean]]*100</f>
        <v>#DIV/0!</v>
      </c>
      <c r="L347" s="2">
        <f>Table16[[#This Row],[Estimated costs 1]]-Table16[[#This Row],[Actual cost]]</f>
        <v>0</v>
      </c>
      <c r="M347" s="2" t="e">
        <f>Table16[[#This Row],[Diff 1]]/Table16[[#This Row],[Actual cost]]*100</f>
        <v>#DIV/0!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</row>
    <row r="348" spans="1:33" hidden="1" x14ac:dyDescent="0.3">
      <c r="A348" t="s">
        <v>368</v>
      </c>
      <c r="B348">
        <v>346</v>
      </c>
      <c r="C348" t="str">
        <f>LEFT(Table16[[#This Row],[Contingency id]])</f>
        <v>A</v>
      </c>
      <c r="D348" s="1">
        <v>0</v>
      </c>
      <c r="E348" s="1">
        <v>1.27272727272727</v>
      </c>
      <c r="F348">
        <v>70</v>
      </c>
      <c r="G348">
        <v>55</v>
      </c>
      <c r="H348" s="1">
        <v>0</v>
      </c>
      <c r="I348" s="2">
        <f>AVERAGE(Table16[[#This Row],[Estimated costs 1]:[Estimated costs 20]])</f>
        <v>0</v>
      </c>
      <c r="J348" s="2">
        <f>_xlfn.STDEV.P(Table16[[#This Row],[Estimated costs 1]:[Estimated costs 20]])</f>
        <v>0</v>
      </c>
      <c r="K348" s="2" t="e">
        <f>Table16[[#This Row],[Dev]]/Table16[[#This Row],[Mean]]*100</f>
        <v>#DIV/0!</v>
      </c>
      <c r="L348" s="2">
        <f>Table16[[#This Row],[Estimated costs 1]]-Table16[[#This Row],[Actual cost]]</f>
        <v>0</v>
      </c>
      <c r="M348" s="2" t="e">
        <f>Table16[[#This Row],[Diff 1]]/Table16[[#This Row],[Actual cost]]*100</f>
        <v>#DIV/0!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</row>
    <row r="349" spans="1:33" hidden="1" x14ac:dyDescent="0.3">
      <c r="A349" t="s">
        <v>369</v>
      </c>
      <c r="B349">
        <v>347</v>
      </c>
      <c r="C349" t="str">
        <f>LEFT(Table16[[#This Row],[Contingency id]])</f>
        <v>A</v>
      </c>
      <c r="D349" s="1">
        <v>0</v>
      </c>
      <c r="E349" s="1">
        <v>1.37254901960784</v>
      </c>
      <c r="F349">
        <v>70</v>
      </c>
      <c r="G349">
        <v>51</v>
      </c>
      <c r="H349" s="1">
        <v>0</v>
      </c>
      <c r="I349" s="2">
        <f>AVERAGE(Table16[[#This Row],[Estimated costs 1]:[Estimated costs 20]])</f>
        <v>0</v>
      </c>
      <c r="J349" s="2">
        <f>_xlfn.STDEV.P(Table16[[#This Row],[Estimated costs 1]:[Estimated costs 20]])</f>
        <v>0</v>
      </c>
      <c r="K349" s="2" t="e">
        <f>Table16[[#This Row],[Dev]]/Table16[[#This Row],[Mean]]*100</f>
        <v>#DIV/0!</v>
      </c>
      <c r="L349" s="2">
        <f>Table16[[#This Row],[Estimated costs 1]]-Table16[[#This Row],[Actual cost]]</f>
        <v>0</v>
      </c>
      <c r="M349" s="2" t="e">
        <f>Table16[[#This Row],[Diff 1]]/Table16[[#This Row],[Actual cost]]*100</f>
        <v>#DIV/0!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</row>
    <row r="350" spans="1:33" hidden="1" x14ac:dyDescent="0.3">
      <c r="A350" t="s">
        <v>370</v>
      </c>
      <c r="B350">
        <v>348</v>
      </c>
      <c r="C350" t="str">
        <f>LEFT(Table16[[#This Row],[Contingency id]])</f>
        <v>A</v>
      </c>
      <c r="D350" s="1">
        <v>0</v>
      </c>
      <c r="E350" s="1">
        <v>1.4</v>
      </c>
      <c r="F350">
        <v>84</v>
      </c>
      <c r="G350">
        <v>60</v>
      </c>
      <c r="H350" s="1">
        <v>0</v>
      </c>
      <c r="I350" s="2">
        <f>AVERAGE(Table16[[#This Row],[Estimated costs 1]:[Estimated costs 20]])</f>
        <v>0</v>
      </c>
      <c r="J350" s="2">
        <f>_xlfn.STDEV.P(Table16[[#This Row],[Estimated costs 1]:[Estimated costs 20]])</f>
        <v>0</v>
      </c>
      <c r="K350" s="2" t="e">
        <f>Table16[[#This Row],[Dev]]/Table16[[#This Row],[Mean]]*100</f>
        <v>#DIV/0!</v>
      </c>
      <c r="L350" s="2">
        <f>Table16[[#This Row],[Estimated costs 1]]-Table16[[#This Row],[Actual cost]]</f>
        <v>0</v>
      </c>
      <c r="M350" s="2" t="e">
        <f>Table16[[#This Row],[Diff 1]]/Table16[[#This Row],[Actual cost]]*100</f>
        <v>#DIV/0!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</row>
    <row r="351" spans="1:33" hidden="1" x14ac:dyDescent="0.3">
      <c r="A351" t="s">
        <v>371</v>
      </c>
      <c r="B351">
        <v>349</v>
      </c>
      <c r="C351" t="str">
        <f>LEFT(Table16[[#This Row],[Contingency id]])</f>
        <v>A</v>
      </c>
      <c r="D351" s="1">
        <v>0</v>
      </c>
      <c r="E351" s="1">
        <v>1.42372881355932</v>
      </c>
      <c r="F351">
        <v>84</v>
      </c>
      <c r="G351">
        <v>59</v>
      </c>
      <c r="H351" s="1">
        <v>0</v>
      </c>
      <c r="I351" s="2">
        <f>AVERAGE(Table16[[#This Row],[Estimated costs 1]:[Estimated costs 20]])</f>
        <v>0</v>
      </c>
      <c r="J351" s="2">
        <f>_xlfn.STDEV.P(Table16[[#This Row],[Estimated costs 1]:[Estimated costs 20]])</f>
        <v>0</v>
      </c>
      <c r="K351" s="2" t="e">
        <f>Table16[[#This Row],[Dev]]/Table16[[#This Row],[Mean]]*100</f>
        <v>#DIV/0!</v>
      </c>
      <c r="L351" s="2">
        <f>Table16[[#This Row],[Estimated costs 1]]-Table16[[#This Row],[Actual cost]]</f>
        <v>0</v>
      </c>
      <c r="M351" s="2" t="e">
        <f>Table16[[#This Row],[Diff 1]]/Table16[[#This Row],[Actual cost]]*100</f>
        <v>#DIV/0!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</row>
    <row r="352" spans="1:33" hidden="1" x14ac:dyDescent="0.3">
      <c r="A352" t="s">
        <v>372</v>
      </c>
      <c r="B352">
        <v>350</v>
      </c>
      <c r="C352" t="str">
        <f>LEFT(Table16[[#This Row],[Contingency id]])</f>
        <v>A</v>
      </c>
      <c r="D352" s="1">
        <v>0</v>
      </c>
      <c r="E352" s="1">
        <v>1.4698795180722799</v>
      </c>
      <c r="F352">
        <v>122</v>
      </c>
      <c r="G352">
        <v>83</v>
      </c>
      <c r="H352" s="1">
        <v>0</v>
      </c>
      <c r="I352" s="2">
        <f>AVERAGE(Table16[[#This Row],[Estimated costs 1]:[Estimated costs 20]])</f>
        <v>0</v>
      </c>
      <c r="J352" s="2">
        <f>_xlfn.STDEV.P(Table16[[#This Row],[Estimated costs 1]:[Estimated costs 20]])</f>
        <v>0</v>
      </c>
      <c r="K352" s="2" t="e">
        <f>Table16[[#This Row],[Dev]]/Table16[[#This Row],[Mean]]*100</f>
        <v>#DIV/0!</v>
      </c>
      <c r="L352" s="2">
        <f>Table16[[#This Row],[Estimated costs 1]]-Table16[[#This Row],[Actual cost]]</f>
        <v>0</v>
      </c>
      <c r="M352" s="2" t="e">
        <f>Table16[[#This Row],[Diff 1]]/Table16[[#This Row],[Actual cost]]*100</f>
        <v>#DIV/0!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</row>
    <row r="353" spans="1:33" hidden="1" x14ac:dyDescent="0.3">
      <c r="A353" t="s">
        <v>373</v>
      </c>
      <c r="B353">
        <v>351</v>
      </c>
      <c r="C353" t="str">
        <f>LEFT(Table16[[#This Row],[Contingency id]])</f>
        <v>A</v>
      </c>
      <c r="D353" s="1">
        <v>0</v>
      </c>
      <c r="E353" s="1">
        <v>1.6615384615384601</v>
      </c>
      <c r="F353">
        <v>108</v>
      </c>
      <c r="G353">
        <v>65</v>
      </c>
      <c r="H353" s="1">
        <v>0</v>
      </c>
      <c r="I353" s="2">
        <f>AVERAGE(Table16[[#This Row],[Estimated costs 1]:[Estimated costs 20]])</f>
        <v>0</v>
      </c>
      <c r="J353" s="2">
        <f>_xlfn.STDEV.P(Table16[[#This Row],[Estimated costs 1]:[Estimated costs 20]])</f>
        <v>0</v>
      </c>
      <c r="K353" s="2" t="e">
        <f>Table16[[#This Row],[Dev]]/Table16[[#This Row],[Mean]]*100</f>
        <v>#DIV/0!</v>
      </c>
      <c r="L353" s="2">
        <f>Table16[[#This Row],[Estimated costs 1]]-Table16[[#This Row],[Actual cost]]</f>
        <v>0</v>
      </c>
      <c r="M353" s="2" t="e">
        <f>Table16[[#This Row],[Diff 1]]/Table16[[#This Row],[Actual cost]]*100</f>
        <v>#DIV/0!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</row>
    <row r="354" spans="1:33" hidden="1" x14ac:dyDescent="0.3">
      <c r="A354" t="s">
        <v>374</v>
      </c>
      <c r="B354">
        <v>352</v>
      </c>
      <c r="C354" t="str">
        <f>LEFT(Table16[[#This Row],[Contingency id]])</f>
        <v>A</v>
      </c>
      <c r="D354" s="1">
        <v>0</v>
      </c>
      <c r="E354" s="1">
        <v>1.50617283950617</v>
      </c>
      <c r="F354">
        <v>122</v>
      </c>
      <c r="G354">
        <v>81</v>
      </c>
      <c r="H354" s="1">
        <v>0</v>
      </c>
      <c r="I354" s="2">
        <f>AVERAGE(Table16[[#This Row],[Estimated costs 1]:[Estimated costs 20]])</f>
        <v>0</v>
      </c>
      <c r="J354" s="2">
        <f>_xlfn.STDEV.P(Table16[[#This Row],[Estimated costs 1]:[Estimated costs 20]])</f>
        <v>0</v>
      </c>
      <c r="K354" s="2" t="e">
        <f>Table16[[#This Row],[Dev]]/Table16[[#This Row],[Mean]]*100</f>
        <v>#DIV/0!</v>
      </c>
      <c r="L354" s="2">
        <f>Table16[[#This Row],[Estimated costs 1]]-Table16[[#This Row],[Actual cost]]</f>
        <v>0</v>
      </c>
      <c r="M354" s="2" t="e">
        <f>Table16[[#This Row],[Diff 1]]/Table16[[#This Row],[Actual cost]]*100</f>
        <v>#DIV/0!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</row>
    <row r="355" spans="1:33" hidden="1" x14ac:dyDescent="0.3">
      <c r="A355" t="s">
        <v>375</v>
      </c>
      <c r="B355">
        <v>353</v>
      </c>
      <c r="C355" t="str">
        <f>LEFT(Table16[[#This Row],[Contingency id]])</f>
        <v>A</v>
      </c>
      <c r="D355" s="1">
        <v>0</v>
      </c>
      <c r="E355" s="1">
        <v>1.79411764705882</v>
      </c>
      <c r="F355">
        <v>122</v>
      </c>
      <c r="G355">
        <v>68</v>
      </c>
      <c r="H355" s="1">
        <v>0</v>
      </c>
      <c r="I355" s="2">
        <f>AVERAGE(Table16[[#This Row],[Estimated costs 1]:[Estimated costs 20]])</f>
        <v>0</v>
      </c>
      <c r="J355" s="2">
        <f>_xlfn.STDEV.P(Table16[[#This Row],[Estimated costs 1]:[Estimated costs 20]])</f>
        <v>0</v>
      </c>
      <c r="K355" s="2" t="e">
        <f>Table16[[#This Row],[Dev]]/Table16[[#This Row],[Mean]]*100</f>
        <v>#DIV/0!</v>
      </c>
      <c r="L355" s="2">
        <f>Table16[[#This Row],[Estimated costs 1]]-Table16[[#This Row],[Actual cost]]</f>
        <v>0</v>
      </c>
      <c r="M355" s="2" t="e">
        <f>Table16[[#This Row],[Diff 1]]/Table16[[#This Row],[Actual cost]]*100</f>
        <v>#DIV/0!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</row>
    <row r="356" spans="1:33" hidden="1" x14ac:dyDescent="0.3">
      <c r="A356" t="s">
        <v>376</v>
      </c>
      <c r="B356">
        <v>354</v>
      </c>
      <c r="C356" t="str">
        <f>LEFT(Table16[[#This Row],[Contingency id]])</f>
        <v>A</v>
      </c>
      <c r="D356" s="1">
        <v>0</v>
      </c>
      <c r="E356" s="1">
        <v>1.6712328767123199</v>
      </c>
      <c r="F356">
        <v>122</v>
      </c>
      <c r="G356">
        <v>73</v>
      </c>
      <c r="H356" s="1">
        <v>0</v>
      </c>
      <c r="I356" s="2">
        <f>AVERAGE(Table16[[#This Row],[Estimated costs 1]:[Estimated costs 20]])</f>
        <v>0</v>
      </c>
      <c r="J356" s="2">
        <f>_xlfn.STDEV.P(Table16[[#This Row],[Estimated costs 1]:[Estimated costs 20]])</f>
        <v>0</v>
      </c>
      <c r="K356" s="2" t="e">
        <f>Table16[[#This Row],[Dev]]/Table16[[#This Row],[Mean]]*100</f>
        <v>#DIV/0!</v>
      </c>
      <c r="L356" s="2">
        <f>Table16[[#This Row],[Estimated costs 1]]-Table16[[#This Row],[Actual cost]]</f>
        <v>0</v>
      </c>
      <c r="M356" s="2" t="e">
        <f>Table16[[#This Row],[Diff 1]]/Table16[[#This Row],[Actual cost]]*100</f>
        <v>#DIV/0!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</row>
    <row r="357" spans="1:33" hidden="1" x14ac:dyDescent="0.3">
      <c r="A357" t="s">
        <v>377</v>
      </c>
      <c r="B357">
        <v>355</v>
      </c>
      <c r="C357" t="str">
        <f>LEFT(Table16[[#This Row],[Contingency id]])</f>
        <v>A</v>
      </c>
      <c r="D357" s="1">
        <v>0</v>
      </c>
      <c r="E357" s="1">
        <v>1.62666666666666</v>
      </c>
      <c r="F357">
        <v>122</v>
      </c>
      <c r="G357">
        <v>75</v>
      </c>
      <c r="H357" s="1">
        <v>0</v>
      </c>
      <c r="I357" s="2">
        <f>AVERAGE(Table16[[#This Row],[Estimated costs 1]:[Estimated costs 20]])</f>
        <v>0</v>
      </c>
      <c r="J357" s="2">
        <f>_xlfn.STDEV.P(Table16[[#This Row],[Estimated costs 1]:[Estimated costs 20]])</f>
        <v>0</v>
      </c>
      <c r="K357" s="2" t="e">
        <f>Table16[[#This Row],[Dev]]/Table16[[#This Row],[Mean]]*100</f>
        <v>#DIV/0!</v>
      </c>
      <c r="L357" s="2">
        <f>Table16[[#This Row],[Estimated costs 1]]-Table16[[#This Row],[Actual cost]]</f>
        <v>0</v>
      </c>
      <c r="M357" s="2" t="e">
        <f>Table16[[#This Row],[Diff 1]]/Table16[[#This Row],[Actual cost]]*100</f>
        <v>#DIV/0!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</row>
    <row r="358" spans="1:33" hidden="1" x14ac:dyDescent="0.3">
      <c r="A358" t="s">
        <v>378</v>
      </c>
      <c r="B358">
        <v>356</v>
      </c>
      <c r="C358" t="str">
        <f>LEFT(Table16[[#This Row],[Contingency id]])</f>
        <v>A</v>
      </c>
      <c r="D358" s="1">
        <v>0</v>
      </c>
      <c r="E358" s="1">
        <v>1.71830985915492</v>
      </c>
      <c r="F358">
        <v>122</v>
      </c>
      <c r="G358">
        <v>71</v>
      </c>
      <c r="H358" s="1">
        <v>0</v>
      </c>
      <c r="I358" s="2">
        <f>AVERAGE(Table16[[#This Row],[Estimated costs 1]:[Estimated costs 20]])</f>
        <v>0</v>
      </c>
      <c r="J358" s="2">
        <f>_xlfn.STDEV.P(Table16[[#This Row],[Estimated costs 1]:[Estimated costs 20]])</f>
        <v>0</v>
      </c>
      <c r="K358" s="2" t="e">
        <f>Table16[[#This Row],[Dev]]/Table16[[#This Row],[Mean]]*100</f>
        <v>#DIV/0!</v>
      </c>
      <c r="L358" s="2">
        <f>Table16[[#This Row],[Estimated costs 1]]-Table16[[#This Row],[Actual cost]]</f>
        <v>0</v>
      </c>
      <c r="M358" s="2" t="e">
        <f>Table16[[#This Row],[Diff 1]]/Table16[[#This Row],[Actual cost]]*100</f>
        <v>#DIV/0!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</row>
    <row r="359" spans="1:33" hidden="1" x14ac:dyDescent="0.3">
      <c r="A359" t="s">
        <v>379</v>
      </c>
      <c r="B359">
        <v>357</v>
      </c>
      <c r="C359" t="str">
        <f>LEFT(Table16[[#This Row],[Contingency id]])</f>
        <v>A</v>
      </c>
      <c r="D359" s="1">
        <v>0</v>
      </c>
      <c r="E359" s="1">
        <v>1.71830985915492</v>
      </c>
      <c r="F359">
        <v>122</v>
      </c>
      <c r="G359">
        <v>71</v>
      </c>
      <c r="H359" s="1">
        <v>0</v>
      </c>
      <c r="I359" s="2">
        <f>AVERAGE(Table16[[#This Row],[Estimated costs 1]:[Estimated costs 20]])</f>
        <v>0</v>
      </c>
      <c r="J359" s="2">
        <f>_xlfn.STDEV.P(Table16[[#This Row],[Estimated costs 1]:[Estimated costs 20]])</f>
        <v>0</v>
      </c>
      <c r="K359" s="2" t="e">
        <f>Table16[[#This Row],[Dev]]/Table16[[#This Row],[Mean]]*100</f>
        <v>#DIV/0!</v>
      </c>
      <c r="L359" s="2">
        <f>Table16[[#This Row],[Estimated costs 1]]-Table16[[#This Row],[Actual cost]]</f>
        <v>0</v>
      </c>
      <c r="M359" s="2" t="e">
        <f>Table16[[#This Row],[Diff 1]]/Table16[[#This Row],[Actual cost]]*100</f>
        <v>#DIV/0!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</row>
    <row r="360" spans="1:33" hidden="1" x14ac:dyDescent="0.3">
      <c r="A360" t="s">
        <v>380</v>
      </c>
      <c r="B360">
        <v>358</v>
      </c>
      <c r="C360" t="str">
        <f>LEFT(Table16[[#This Row],[Contingency id]])</f>
        <v>A</v>
      </c>
      <c r="D360" s="1">
        <v>0</v>
      </c>
      <c r="E360" s="1">
        <v>1.5652173913043399</v>
      </c>
      <c r="F360">
        <v>108</v>
      </c>
      <c r="G360">
        <v>69</v>
      </c>
      <c r="H360" s="1">
        <v>0</v>
      </c>
      <c r="I360" s="2">
        <f>AVERAGE(Table16[[#This Row],[Estimated costs 1]:[Estimated costs 20]])</f>
        <v>0</v>
      </c>
      <c r="J360" s="2">
        <f>_xlfn.STDEV.P(Table16[[#This Row],[Estimated costs 1]:[Estimated costs 20]])</f>
        <v>0</v>
      </c>
      <c r="K360" s="2" t="e">
        <f>Table16[[#This Row],[Dev]]/Table16[[#This Row],[Mean]]*100</f>
        <v>#DIV/0!</v>
      </c>
      <c r="L360" s="2">
        <f>Table16[[#This Row],[Estimated costs 1]]-Table16[[#This Row],[Actual cost]]</f>
        <v>0</v>
      </c>
      <c r="M360" s="2" t="e">
        <f>Table16[[#This Row],[Diff 1]]/Table16[[#This Row],[Actual cost]]*100</f>
        <v>#DIV/0!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</row>
    <row r="361" spans="1:33" hidden="1" x14ac:dyDescent="0.3">
      <c r="A361" t="s">
        <v>381</v>
      </c>
      <c r="B361">
        <v>359</v>
      </c>
      <c r="C361" t="str">
        <f>LEFT(Table16[[#This Row],[Contingency id]])</f>
        <v>A</v>
      </c>
      <c r="D361" s="1">
        <v>0</v>
      </c>
      <c r="E361" s="1">
        <v>1.64864864864864</v>
      </c>
      <c r="F361">
        <v>122</v>
      </c>
      <c r="G361">
        <v>74</v>
      </c>
      <c r="H361" s="1">
        <v>0</v>
      </c>
      <c r="I361" s="2">
        <f>AVERAGE(Table16[[#This Row],[Estimated costs 1]:[Estimated costs 20]])</f>
        <v>0</v>
      </c>
      <c r="J361" s="2">
        <f>_xlfn.STDEV.P(Table16[[#This Row],[Estimated costs 1]:[Estimated costs 20]])</f>
        <v>0</v>
      </c>
      <c r="K361" s="2" t="e">
        <f>Table16[[#This Row],[Dev]]/Table16[[#This Row],[Mean]]*100</f>
        <v>#DIV/0!</v>
      </c>
      <c r="L361" s="2">
        <f>Table16[[#This Row],[Estimated costs 1]]-Table16[[#This Row],[Actual cost]]</f>
        <v>0</v>
      </c>
      <c r="M361" s="2" t="e">
        <f>Table16[[#This Row],[Diff 1]]/Table16[[#This Row],[Actual cost]]*100</f>
        <v>#DIV/0!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</row>
    <row r="362" spans="1:33" hidden="1" x14ac:dyDescent="0.3">
      <c r="A362" t="s">
        <v>382</v>
      </c>
      <c r="B362">
        <v>360</v>
      </c>
      <c r="C362" t="str">
        <f>LEFT(Table16[[#This Row],[Contingency id]])</f>
        <v>A</v>
      </c>
      <c r="D362" s="1">
        <v>0</v>
      </c>
      <c r="E362" s="1">
        <v>1.34782608695652</v>
      </c>
      <c r="F362">
        <v>62</v>
      </c>
      <c r="G362">
        <v>46</v>
      </c>
      <c r="H362" s="1">
        <v>0</v>
      </c>
      <c r="I362" s="2">
        <f>AVERAGE(Table16[[#This Row],[Estimated costs 1]:[Estimated costs 20]])</f>
        <v>0</v>
      </c>
      <c r="J362" s="2">
        <f>_xlfn.STDEV.P(Table16[[#This Row],[Estimated costs 1]:[Estimated costs 20]])</f>
        <v>0</v>
      </c>
      <c r="K362" s="2" t="e">
        <f>Table16[[#This Row],[Dev]]/Table16[[#This Row],[Mean]]*100</f>
        <v>#DIV/0!</v>
      </c>
      <c r="L362" s="2">
        <f>Table16[[#This Row],[Estimated costs 1]]-Table16[[#This Row],[Actual cost]]</f>
        <v>0</v>
      </c>
      <c r="M362" s="2" t="e">
        <f>Table16[[#This Row],[Diff 1]]/Table16[[#This Row],[Actual cost]]*100</f>
        <v>#DIV/0!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</row>
    <row r="363" spans="1:33" hidden="1" x14ac:dyDescent="0.3">
      <c r="A363" t="s">
        <v>383</v>
      </c>
      <c r="B363">
        <v>361</v>
      </c>
      <c r="C363" t="str">
        <f>LEFT(Table16[[#This Row],[Contingency id]])</f>
        <v>A</v>
      </c>
      <c r="D363" s="1">
        <v>0</v>
      </c>
      <c r="E363" s="1">
        <v>1.4418604651162701</v>
      </c>
      <c r="F363">
        <v>62</v>
      </c>
      <c r="G363">
        <v>43</v>
      </c>
      <c r="H363" s="1">
        <v>0</v>
      </c>
      <c r="I363" s="2">
        <f>AVERAGE(Table16[[#This Row],[Estimated costs 1]:[Estimated costs 20]])</f>
        <v>0</v>
      </c>
      <c r="J363" s="2">
        <f>_xlfn.STDEV.P(Table16[[#This Row],[Estimated costs 1]:[Estimated costs 20]])</f>
        <v>0</v>
      </c>
      <c r="K363" s="2" t="e">
        <f>Table16[[#This Row],[Dev]]/Table16[[#This Row],[Mean]]*100</f>
        <v>#DIV/0!</v>
      </c>
      <c r="L363" s="2">
        <f>Table16[[#This Row],[Estimated costs 1]]-Table16[[#This Row],[Actual cost]]</f>
        <v>0</v>
      </c>
      <c r="M363" s="2" t="e">
        <f>Table16[[#This Row],[Diff 1]]/Table16[[#This Row],[Actual cost]]*100</f>
        <v>#DIV/0!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</row>
    <row r="364" spans="1:33" hidden="1" x14ac:dyDescent="0.3">
      <c r="A364" t="s">
        <v>384</v>
      </c>
      <c r="B364">
        <v>362</v>
      </c>
      <c r="C364" t="str">
        <f>LEFT(Table16[[#This Row],[Contingency id]])</f>
        <v>A</v>
      </c>
      <c r="D364" s="1">
        <v>0</v>
      </c>
      <c r="E364" s="1">
        <v>1.51219512195121</v>
      </c>
      <c r="F364">
        <v>62</v>
      </c>
      <c r="G364">
        <v>41</v>
      </c>
      <c r="H364" s="1">
        <v>0</v>
      </c>
      <c r="I364" s="2">
        <f>AVERAGE(Table16[[#This Row],[Estimated costs 1]:[Estimated costs 20]])</f>
        <v>0</v>
      </c>
      <c r="J364" s="2">
        <f>_xlfn.STDEV.P(Table16[[#This Row],[Estimated costs 1]:[Estimated costs 20]])</f>
        <v>0</v>
      </c>
      <c r="K364" s="2" t="e">
        <f>Table16[[#This Row],[Dev]]/Table16[[#This Row],[Mean]]*100</f>
        <v>#DIV/0!</v>
      </c>
      <c r="L364" s="2">
        <f>Table16[[#This Row],[Estimated costs 1]]-Table16[[#This Row],[Actual cost]]</f>
        <v>0</v>
      </c>
      <c r="M364" s="2" t="e">
        <f>Table16[[#This Row],[Diff 1]]/Table16[[#This Row],[Actual cost]]*100</f>
        <v>#DIV/0!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</row>
    <row r="365" spans="1:33" hidden="1" x14ac:dyDescent="0.3">
      <c r="A365" t="s">
        <v>385</v>
      </c>
      <c r="B365">
        <v>363</v>
      </c>
      <c r="C365" t="str">
        <f>LEFT(Table16[[#This Row],[Contingency id]])</f>
        <v>A</v>
      </c>
      <c r="D365" s="1">
        <v>0</v>
      </c>
      <c r="E365" s="1">
        <v>1.31914893617021</v>
      </c>
      <c r="F365">
        <v>62</v>
      </c>
      <c r="G365">
        <v>47</v>
      </c>
      <c r="H365" s="1">
        <v>0</v>
      </c>
      <c r="I365" s="2">
        <f>AVERAGE(Table16[[#This Row],[Estimated costs 1]:[Estimated costs 20]])</f>
        <v>0</v>
      </c>
      <c r="J365" s="2">
        <f>_xlfn.STDEV.P(Table16[[#This Row],[Estimated costs 1]:[Estimated costs 20]])</f>
        <v>0</v>
      </c>
      <c r="K365" s="2" t="e">
        <f>Table16[[#This Row],[Dev]]/Table16[[#This Row],[Mean]]*100</f>
        <v>#DIV/0!</v>
      </c>
      <c r="L365" s="2">
        <f>Table16[[#This Row],[Estimated costs 1]]-Table16[[#This Row],[Actual cost]]</f>
        <v>0</v>
      </c>
      <c r="M365" s="2" t="e">
        <f>Table16[[#This Row],[Diff 1]]/Table16[[#This Row],[Actual cost]]*100</f>
        <v>#DIV/0!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</row>
    <row r="366" spans="1:33" hidden="1" x14ac:dyDescent="0.3">
      <c r="A366" t="s">
        <v>386</v>
      </c>
      <c r="B366">
        <v>364</v>
      </c>
      <c r="C366" t="str">
        <f>LEFT(Table16[[#This Row],[Contingency id]])</f>
        <v>A</v>
      </c>
      <c r="D366" s="1">
        <v>0</v>
      </c>
      <c r="E366" s="1">
        <v>1.4418604651162701</v>
      </c>
      <c r="F366">
        <v>62</v>
      </c>
      <c r="G366">
        <v>43</v>
      </c>
      <c r="H366" s="1">
        <v>0</v>
      </c>
      <c r="I366" s="2">
        <f>AVERAGE(Table16[[#This Row],[Estimated costs 1]:[Estimated costs 20]])</f>
        <v>0</v>
      </c>
      <c r="J366" s="2">
        <f>_xlfn.STDEV.P(Table16[[#This Row],[Estimated costs 1]:[Estimated costs 20]])</f>
        <v>0</v>
      </c>
      <c r="K366" s="2" t="e">
        <f>Table16[[#This Row],[Dev]]/Table16[[#This Row],[Mean]]*100</f>
        <v>#DIV/0!</v>
      </c>
      <c r="L366" s="2">
        <f>Table16[[#This Row],[Estimated costs 1]]-Table16[[#This Row],[Actual cost]]</f>
        <v>0</v>
      </c>
      <c r="M366" s="2" t="e">
        <f>Table16[[#This Row],[Diff 1]]/Table16[[#This Row],[Actual cost]]*100</f>
        <v>#DIV/0!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</row>
    <row r="367" spans="1:33" hidden="1" x14ac:dyDescent="0.3">
      <c r="A367" t="s">
        <v>387</v>
      </c>
      <c r="B367">
        <v>365</v>
      </c>
      <c r="C367" t="str">
        <f>LEFT(Table16[[#This Row],[Contingency id]])</f>
        <v>A</v>
      </c>
      <c r="D367" s="1">
        <v>0</v>
      </c>
      <c r="E367" s="1">
        <v>1.34782608695652</v>
      </c>
      <c r="F367">
        <v>62</v>
      </c>
      <c r="G367">
        <v>46</v>
      </c>
      <c r="H367" s="1">
        <v>0</v>
      </c>
      <c r="I367" s="2">
        <f>AVERAGE(Table16[[#This Row],[Estimated costs 1]:[Estimated costs 20]])</f>
        <v>0</v>
      </c>
      <c r="J367" s="2">
        <f>_xlfn.STDEV.P(Table16[[#This Row],[Estimated costs 1]:[Estimated costs 20]])</f>
        <v>0</v>
      </c>
      <c r="K367" s="2" t="e">
        <f>Table16[[#This Row],[Dev]]/Table16[[#This Row],[Mean]]*100</f>
        <v>#DIV/0!</v>
      </c>
      <c r="L367" s="2">
        <f>Table16[[#This Row],[Estimated costs 1]]-Table16[[#This Row],[Actual cost]]</f>
        <v>0</v>
      </c>
      <c r="M367" s="2" t="e">
        <f>Table16[[#This Row],[Diff 1]]/Table16[[#This Row],[Actual cost]]*100</f>
        <v>#DIV/0!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</row>
    <row r="368" spans="1:33" hidden="1" x14ac:dyDescent="0.3">
      <c r="A368" t="s">
        <v>388</v>
      </c>
      <c r="B368">
        <v>366</v>
      </c>
      <c r="C368" t="str">
        <f>LEFT(Table16[[#This Row],[Contingency id]])</f>
        <v>A</v>
      </c>
      <c r="D368" s="1">
        <v>0</v>
      </c>
      <c r="E368" s="1">
        <v>1.37777777777777</v>
      </c>
      <c r="F368">
        <v>62</v>
      </c>
      <c r="G368">
        <v>45</v>
      </c>
      <c r="H368" s="1">
        <v>0</v>
      </c>
      <c r="I368" s="2">
        <f>AVERAGE(Table16[[#This Row],[Estimated costs 1]:[Estimated costs 20]])</f>
        <v>0</v>
      </c>
      <c r="J368" s="2">
        <f>_xlfn.STDEV.P(Table16[[#This Row],[Estimated costs 1]:[Estimated costs 20]])</f>
        <v>0</v>
      </c>
      <c r="K368" s="2" t="e">
        <f>Table16[[#This Row],[Dev]]/Table16[[#This Row],[Mean]]*100</f>
        <v>#DIV/0!</v>
      </c>
      <c r="L368" s="2">
        <f>Table16[[#This Row],[Estimated costs 1]]-Table16[[#This Row],[Actual cost]]</f>
        <v>0</v>
      </c>
      <c r="M368" s="2" t="e">
        <f>Table16[[#This Row],[Diff 1]]/Table16[[#This Row],[Actual cost]]*100</f>
        <v>#DIV/0!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</row>
    <row r="369" spans="1:33" hidden="1" x14ac:dyDescent="0.3">
      <c r="A369" t="s">
        <v>389</v>
      </c>
      <c r="B369">
        <v>367</v>
      </c>
      <c r="C369" t="str">
        <f>LEFT(Table16[[#This Row],[Contingency id]])</f>
        <v>A</v>
      </c>
      <c r="D369" s="1">
        <v>0</v>
      </c>
      <c r="E369" s="1">
        <v>1.2916666666666601</v>
      </c>
      <c r="F369">
        <v>62</v>
      </c>
      <c r="G369">
        <v>48</v>
      </c>
      <c r="H369" s="1">
        <v>0</v>
      </c>
      <c r="I369" s="2">
        <f>AVERAGE(Table16[[#This Row],[Estimated costs 1]:[Estimated costs 20]])</f>
        <v>0</v>
      </c>
      <c r="J369" s="2">
        <f>_xlfn.STDEV.P(Table16[[#This Row],[Estimated costs 1]:[Estimated costs 20]])</f>
        <v>0</v>
      </c>
      <c r="K369" s="2" t="e">
        <f>Table16[[#This Row],[Dev]]/Table16[[#This Row],[Mean]]*100</f>
        <v>#DIV/0!</v>
      </c>
      <c r="L369" s="2">
        <f>Table16[[#This Row],[Estimated costs 1]]-Table16[[#This Row],[Actual cost]]</f>
        <v>0</v>
      </c>
      <c r="M369" s="2" t="e">
        <f>Table16[[#This Row],[Diff 1]]/Table16[[#This Row],[Actual cost]]*100</f>
        <v>#DIV/0!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</row>
    <row r="370" spans="1:33" hidden="1" x14ac:dyDescent="0.3">
      <c r="A370" t="s">
        <v>390</v>
      </c>
      <c r="B370">
        <v>368</v>
      </c>
      <c r="C370" t="str">
        <f>LEFT(Table16[[#This Row],[Contingency id]])</f>
        <v>A</v>
      </c>
      <c r="D370" s="1">
        <v>0</v>
      </c>
      <c r="E370" s="1">
        <v>1.37777777777777</v>
      </c>
      <c r="F370">
        <v>62</v>
      </c>
      <c r="G370">
        <v>45</v>
      </c>
      <c r="H370" s="1">
        <v>0</v>
      </c>
      <c r="I370" s="2">
        <f>AVERAGE(Table16[[#This Row],[Estimated costs 1]:[Estimated costs 20]])</f>
        <v>0</v>
      </c>
      <c r="J370" s="2">
        <f>_xlfn.STDEV.P(Table16[[#This Row],[Estimated costs 1]:[Estimated costs 20]])</f>
        <v>0</v>
      </c>
      <c r="K370" s="2" t="e">
        <f>Table16[[#This Row],[Dev]]/Table16[[#This Row],[Mean]]*100</f>
        <v>#DIV/0!</v>
      </c>
      <c r="L370" s="2">
        <f>Table16[[#This Row],[Estimated costs 1]]-Table16[[#This Row],[Actual cost]]</f>
        <v>0</v>
      </c>
      <c r="M370" s="2" t="e">
        <f>Table16[[#This Row],[Diff 1]]/Table16[[#This Row],[Actual cost]]*100</f>
        <v>#DIV/0!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</row>
    <row r="371" spans="1:33" hidden="1" x14ac:dyDescent="0.3">
      <c r="A371" t="s">
        <v>391</v>
      </c>
      <c r="B371">
        <v>369</v>
      </c>
      <c r="C371" t="str">
        <f>LEFT(Table16[[#This Row],[Contingency id]])</f>
        <v>A</v>
      </c>
      <c r="D371" s="1">
        <v>0</v>
      </c>
      <c r="E371" s="1">
        <v>1.34782608695652</v>
      </c>
      <c r="F371">
        <v>62</v>
      </c>
      <c r="G371">
        <v>46</v>
      </c>
      <c r="H371" s="1">
        <v>0</v>
      </c>
      <c r="I371" s="2">
        <f>AVERAGE(Table16[[#This Row],[Estimated costs 1]:[Estimated costs 20]])</f>
        <v>0</v>
      </c>
      <c r="J371" s="2">
        <f>_xlfn.STDEV.P(Table16[[#This Row],[Estimated costs 1]:[Estimated costs 20]])</f>
        <v>0</v>
      </c>
      <c r="K371" s="2" t="e">
        <f>Table16[[#This Row],[Dev]]/Table16[[#This Row],[Mean]]*100</f>
        <v>#DIV/0!</v>
      </c>
      <c r="L371" s="2">
        <f>Table16[[#This Row],[Estimated costs 1]]-Table16[[#This Row],[Actual cost]]</f>
        <v>0</v>
      </c>
      <c r="M371" s="2" t="e">
        <f>Table16[[#This Row],[Diff 1]]/Table16[[#This Row],[Actual cost]]*100</f>
        <v>#DIV/0!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</row>
    <row r="372" spans="1:33" hidden="1" x14ac:dyDescent="0.3">
      <c r="A372" t="s">
        <v>392</v>
      </c>
      <c r="B372">
        <v>370</v>
      </c>
      <c r="C372" t="str">
        <f>LEFT(Table16[[#This Row],[Contingency id]])</f>
        <v>A</v>
      </c>
      <c r="D372" s="1">
        <v>0</v>
      </c>
      <c r="E372" s="1">
        <v>1.5409836065573701</v>
      </c>
      <c r="F372">
        <v>94</v>
      </c>
      <c r="G372">
        <v>61</v>
      </c>
      <c r="H372" s="1">
        <v>0</v>
      </c>
      <c r="I372" s="2">
        <f>AVERAGE(Table16[[#This Row],[Estimated costs 1]:[Estimated costs 20]])</f>
        <v>0</v>
      </c>
      <c r="J372" s="2">
        <f>_xlfn.STDEV.P(Table16[[#This Row],[Estimated costs 1]:[Estimated costs 20]])</f>
        <v>0</v>
      </c>
      <c r="K372" s="2" t="e">
        <f>Table16[[#This Row],[Dev]]/Table16[[#This Row],[Mean]]*100</f>
        <v>#DIV/0!</v>
      </c>
      <c r="L372" s="2">
        <f>Table16[[#This Row],[Estimated costs 1]]-Table16[[#This Row],[Actual cost]]</f>
        <v>0</v>
      </c>
      <c r="M372" s="2" t="e">
        <f>Table16[[#This Row],[Diff 1]]/Table16[[#This Row],[Actual cost]]*100</f>
        <v>#DIV/0!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</row>
    <row r="373" spans="1:33" hidden="1" x14ac:dyDescent="0.3">
      <c r="A373" t="s">
        <v>393</v>
      </c>
      <c r="B373">
        <v>371</v>
      </c>
      <c r="C373" t="str">
        <f>LEFT(Table16[[#This Row],[Contingency id]])</f>
        <v>A</v>
      </c>
      <c r="D373" s="1">
        <v>0</v>
      </c>
      <c r="E373" s="1">
        <v>1.49180327868852</v>
      </c>
      <c r="F373">
        <v>91</v>
      </c>
      <c r="G373">
        <v>61</v>
      </c>
      <c r="H373" s="1">
        <v>0</v>
      </c>
      <c r="I373" s="2">
        <f>AVERAGE(Table16[[#This Row],[Estimated costs 1]:[Estimated costs 20]])</f>
        <v>0</v>
      </c>
      <c r="J373" s="2">
        <f>_xlfn.STDEV.P(Table16[[#This Row],[Estimated costs 1]:[Estimated costs 20]])</f>
        <v>0</v>
      </c>
      <c r="K373" s="2" t="e">
        <f>Table16[[#This Row],[Dev]]/Table16[[#This Row],[Mean]]*100</f>
        <v>#DIV/0!</v>
      </c>
      <c r="L373" s="2">
        <f>Table16[[#This Row],[Estimated costs 1]]-Table16[[#This Row],[Actual cost]]</f>
        <v>0</v>
      </c>
      <c r="M373" s="2" t="e">
        <f>Table16[[#This Row],[Diff 1]]/Table16[[#This Row],[Actual cost]]*100</f>
        <v>#DIV/0!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</row>
    <row r="374" spans="1:33" hidden="1" x14ac:dyDescent="0.3">
      <c r="A374" t="s">
        <v>394</v>
      </c>
      <c r="B374">
        <v>372</v>
      </c>
      <c r="C374" t="str">
        <f>LEFT(Table16[[#This Row],[Contingency id]])</f>
        <v>A</v>
      </c>
      <c r="D374" s="1">
        <v>0</v>
      </c>
      <c r="E374" s="1">
        <v>1.6491228070175401</v>
      </c>
      <c r="F374">
        <v>94</v>
      </c>
      <c r="G374">
        <v>57</v>
      </c>
      <c r="H374" s="1">
        <v>0</v>
      </c>
      <c r="I374" s="2">
        <f>AVERAGE(Table16[[#This Row],[Estimated costs 1]:[Estimated costs 20]])</f>
        <v>0</v>
      </c>
      <c r="J374" s="2">
        <f>_xlfn.STDEV.P(Table16[[#This Row],[Estimated costs 1]:[Estimated costs 20]])</f>
        <v>0</v>
      </c>
      <c r="K374" s="2" t="e">
        <f>Table16[[#This Row],[Dev]]/Table16[[#This Row],[Mean]]*100</f>
        <v>#DIV/0!</v>
      </c>
      <c r="L374" s="2">
        <f>Table16[[#This Row],[Estimated costs 1]]-Table16[[#This Row],[Actual cost]]</f>
        <v>0</v>
      </c>
      <c r="M374" s="2" t="e">
        <f>Table16[[#This Row],[Diff 1]]/Table16[[#This Row],[Actual cost]]*100</f>
        <v>#DIV/0!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</row>
    <row r="375" spans="1:33" hidden="1" x14ac:dyDescent="0.3">
      <c r="A375" t="s">
        <v>395</v>
      </c>
      <c r="B375">
        <v>373</v>
      </c>
      <c r="C375" t="str">
        <f>LEFT(Table16[[#This Row],[Contingency id]])</f>
        <v>A</v>
      </c>
      <c r="D375" s="1">
        <v>0</v>
      </c>
      <c r="E375" s="1">
        <v>1.5932203389830499</v>
      </c>
      <c r="F375">
        <v>94</v>
      </c>
      <c r="G375">
        <v>59</v>
      </c>
      <c r="H375" s="1">
        <v>0</v>
      </c>
      <c r="I375" s="2">
        <f>AVERAGE(Table16[[#This Row],[Estimated costs 1]:[Estimated costs 20]])</f>
        <v>0</v>
      </c>
      <c r="J375" s="2">
        <f>_xlfn.STDEV.P(Table16[[#This Row],[Estimated costs 1]:[Estimated costs 20]])</f>
        <v>0</v>
      </c>
      <c r="K375" s="2" t="e">
        <f>Table16[[#This Row],[Dev]]/Table16[[#This Row],[Mean]]*100</f>
        <v>#DIV/0!</v>
      </c>
      <c r="L375" s="2">
        <f>Table16[[#This Row],[Estimated costs 1]]-Table16[[#This Row],[Actual cost]]</f>
        <v>0</v>
      </c>
      <c r="M375" s="2" t="e">
        <f>Table16[[#This Row],[Diff 1]]/Table16[[#This Row],[Actual cost]]*100</f>
        <v>#DIV/0!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</row>
    <row r="376" spans="1:33" hidden="1" x14ac:dyDescent="0.3">
      <c r="A376" t="s">
        <v>396</v>
      </c>
      <c r="B376">
        <v>374</v>
      </c>
      <c r="C376" t="str">
        <f>LEFT(Table16[[#This Row],[Contingency id]])</f>
        <v>A</v>
      </c>
      <c r="D376" s="1">
        <v>0</v>
      </c>
      <c r="E376" s="1">
        <v>1.4920634920634901</v>
      </c>
      <c r="F376">
        <v>94</v>
      </c>
      <c r="G376">
        <v>63</v>
      </c>
      <c r="H376" s="1">
        <v>0</v>
      </c>
      <c r="I376" s="2">
        <f>AVERAGE(Table16[[#This Row],[Estimated costs 1]:[Estimated costs 20]])</f>
        <v>0</v>
      </c>
      <c r="J376" s="2">
        <f>_xlfn.STDEV.P(Table16[[#This Row],[Estimated costs 1]:[Estimated costs 20]])</f>
        <v>0</v>
      </c>
      <c r="K376" s="2" t="e">
        <f>Table16[[#This Row],[Dev]]/Table16[[#This Row],[Mean]]*100</f>
        <v>#DIV/0!</v>
      </c>
      <c r="L376" s="2">
        <f>Table16[[#This Row],[Estimated costs 1]]-Table16[[#This Row],[Actual cost]]</f>
        <v>0</v>
      </c>
      <c r="M376" s="2" t="e">
        <f>Table16[[#This Row],[Diff 1]]/Table16[[#This Row],[Actual cost]]*100</f>
        <v>#DIV/0!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</row>
    <row r="377" spans="1:33" hidden="1" x14ac:dyDescent="0.3">
      <c r="A377" t="s">
        <v>397</v>
      </c>
      <c r="B377">
        <v>375</v>
      </c>
      <c r="C377" t="str">
        <f>LEFT(Table16[[#This Row],[Contingency id]])</f>
        <v>A</v>
      </c>
      <c r="D377" s="1">
        <v>0</v>
      </c>
      <c r="E377" s="1">
        <v>1.7</v>
      </c>
      <c r="F377">
        <v>102</v>
      </c>
      <c r="G377">
        <v>60</v>
      </c>
      <c r="H377" s="1">
        <v>0</v>
      </c>
      <c r="I377" s="2">
        <f>AVERAGE(Table16[[#This Row],[Estimated costs 1]:[Estimated costs 20]])</f>
        <v>0</v>
      </c>
      <c r="J377" s="2">
        <f>_xlfn.STDEV.P(Table16[[#This Row],[Estimated costs 1]:[Estimated costs 20]])</f>
        <v>0</v>
      </c>
      <c r="K377" s="2" t="e">
        <f>Table16[[#This Row],[Dev]]/Table16[[#This Row],[Mean]]*100</f>
        <v>#DIV/0!</v>
      </c>
      <c r="L377" s="2">
        <f>Table16[[#This Row],[Estimated costs 1]]-Table16[[#This Row],[Actual cost]]</f>
        <v>0</v>
      </c>
      <c r="M377" s="2" t="e">
        <f>Table16[[#This Row],[Diff 1]]/Table16[[#This Row],[Actual cost]]*100</f>
        <v>#DIV/0!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</row>
    <row r="378" spans="1:33" hidden="1" x14ac:dyDescent="0.3">
      <c r="A378" t="s">
        <v>398</v>
      </c>
      <c r="B378">
        <v>376</v>
      </c>
      <c r="C378" t="str">
        <f>LEFT(Table16[[#This Row],[Contingency id]])</f>
        <v>A</v>
      </c>
      <c r="D378" s="1">
        <v>0</v>
      </c>
      <c r="E378" s="1">
        <v>1.7413793103448201</v>
      </c>
      <c r="F378">
        <v>101</v>
      </c>
      <c r="G378">
        <v>58</v>
      </c>
      <c r="H378" s="1">
        <v>0</v>
      </c>
      <c r="I378" s="2">
        <f>AVERAGE(Table16[[#This Row],[Estimated costs 1]:[Estimated costs 20]])</f>
        <v>0</v>
      </c>
      <c r="J378" s="2">
        <f>_xlfn.STDEV.P(Table16[[#This Row],[Estimated costs 1]:[Estimated costs 20]])</f>
        <v>0</v>
      </c>
      <c r="K378" s="2" t="e">
        <f>Table16[[#This Row],[Dev]]/Table16[[#This Row],[Mean]]*100</f>
        <v>#DIV/0!</v>
      </c>
      <c r="L378" s="2">
        <f>Table16[[#This Row],[Estimated costs 1]]-Table16[[#This Row],[Actual cost]]</f>
        <v>0</v>
      </c>
      <c r="M378" s="2" t="e">
        <f>Table16[[#This Row],[Diff 1]]/Table16[[#This Row],[Actual cost]]*100</f>
        <v>#DIV/0!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</row>
    <row r="379" spans="1:33" hidden="1" x14ac:dyDescent="0.3">
      <c r="A379" t="s">
        <v>399</v>
      </c>
      <c r="B379">
        <v>377</v>
      </c>
      <c r="C379" t="str">
        <f>LEFT(Table16[[#This Row],[Contingency id]])</f>
        <v>A</v>
      </c>
      <c r="D379" s="1">
        <v>0</v>
      </c>
      <c r="E379" s="1">
        <v>1.61904761904761</v>
      </c>
      <c r="F379">
        <v>102</v>
      </c>
      <c r="G379">
        <v>63</v>
      </c>
      <c r="H379" s="1">
        <v>0</v>
      </c>
      <c r="I379" s="2">
        <f>AVERAGE(Table16[[#This Row],[Estimated costs 1]:[Estimated costs 20]])</f>
        <v>0</v>
      </c>
      <c r="J379" s="2">
        <f>_xlfn.STDEV.P(Table16[[#This Row],[Estimated costs 1]:[Estimated costs 20]])</f>
        <v>0</v>
      </c>
      <c r="K379" s="2" t="e">
        <f>Table16[[#This Row],[Dev]]/Table16[[#This Row],[Mean]]*100</f>
        <v>#DIV/0!</v>
      </c>
      <c r="L379" s="2">
        <f>Table16[[#This Row],[Estimated costs 1]]-Table16[[#This Row],[Actual cost]]</f>
        <v>0</v>
      </c>
      <c r="M379" s="2" t="e">
        <f>Table16[[#This Row],[Diff 1]]/Table16[[#This Row],[Actual cost]]*100</f>
        <v>#DIV/0!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</row>
    <row r="380" spans="1:33" hidden="1" x14ac:dyDescent="0.3">
      <c r="A380" t="s">
        <v>400</v>
      </c>
      <c r="B380">
        <v>378</v>
      </c>
      <c r="C380" t="str">
        <f>LEFT(Table16[[#This Row],[Contingency id]])</f>
        <v>A</v>
      </c>
      <c r="D380" s="1">
        <v>0</v>
      </c>
      <c r="E380" s="1">
        <v>1.8235294117647001</v>
      </c>
      <c r="F380">
        <v>124</v>
      </c>
      <c r="G380">
        <v>68</v>
      </c>
      <c r="H380" s="1">
        <v>0</v>
      </c>
      <c r="I380" s="2">
        <f>AVERAGE(Table16[[#This Row],[Estimated costs 1]:[Estimated costs 20]])</f>
        <v>0</v>
      </c>
      <c r="J380" s="2">
        <f>_xlfn.STDEV.P(Table16[[#This Row],[Estimated costs 1]:[Estimated costs 20]])</f>
        <v>0</v>
      </c>
      <c r="K380" s="2" t="e">
        <f>Table16[[#This Row],[Dev]]/Table16[[#This Row],[Mean]]*100</f>
        <v>#DIV/0!</v>
      </c>
      <c r="L380" s="2">
        <f>Table16[[#This Row],[Estimated costs 1]]-Table16[[#This Row],[Actual cost]]</f>
        <v>0</v>
      </c>
      <c r="M380" s="2" t="e">
        <f>Table16[[#This Row],[Diff 1]]/Table16[[#This Row],[Actual cost]]*100</f>
        <v>#DIV/0!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</row>
    <row r="381" spans="1:33" hidden="1" x14ac:dyDescent="0.3">
      <c r="A381" t="s">
        <v>401</v>
      </c>
      <c r="B381">
        <v>379</v>
      </c>
      <c r="C381" t="str">
        <f>LEFT(Table16[[#This Row],[Contingency id]])</f>
        <v>A</v>
      </c>
      <c r="D381" s="1">
        <v>0</v>
      </c>
      <c r="E381" s="1">
        <v>1.6986301369862999</v>
      </c>
      <c r="F381">
        <v>124</v>
      </c>
      <c r="G381">
        <v>73</v>
      </c>
      <c r="H381" s="1">
        <v>0</v>
      </c>
      <c r="I381" s="2">
        <f>AVERAGE(Table16[[#This Row],[Estimated costs 1]:[Estimated costs 20]])</f>
        <v>0</v>
      </c>
      <c r="J381" s="2">
        <f>_xlfn.STDEV.P(Table16[[#This Row],[Estimated costs 1]:[Estimated costs 20]])</f>
        <v>0</v>
      </c>
      <c r="K381" s="2" t="e">
        <f>Table16[[#This Row],[Dev]]/Table16[[#This Row],[Mean]]*100</f>
        <v>#DIV/0!</v>
      </c>
      <c r="L381" s="2">
        <f>Table16[[#This Row],[Estimated costs 1]]-Table16[[#This Row],[Actual cost]]</f>
        <v>0</v>
      </c>
      <c r="M381" s="2" t="e">
        <f>Table16[[#This Row],[Diff 1]]/Table16[[#This Row],[Actual cost]]*100</f>
        <v>#DIV/0!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</row>
    <row r="382" spans="1:33" hidden="1" x14ac:dyDescent="0.3">
      <c r="A382" t="s">
        <v>402</v>
      </c>
      <c r="B382">
        <v>380</v>
      </c>
      <c r="C382" t="str">
        <f>LEFT(Table16[[#This Row],[Contingency id]])</f>
        <v>A</v>
      </c>
      <c r="D382" s="1">
        <v>0</v>
      </c>
      <c r="E382" s="1">
        <v>1.6986301369862999</v>
      </c>
      <c r="F382">
        <v>124</v>
      </c>
      <c r="G382">
        <v>73</v>
      </c>
      <c r="H382" s="1">
        <v>0</v>
      </c>
      <c r="I382" s="2">
        <f>AVERAGE(Table16[[#This Row],[Estimated costs 1]:[Estimated costs 20]])</f>
        <v>0</v>
      </c>
      <c r="J382" s="2">
        <f>_xlfn.STDEV.P(Table16[[#This Row],[Estimated costs 1]:[Estimated costs 20]])</f>
        <v>0</v>
      </c>
      <c r="K382" s="2" t="e">
        <f>Table16[[#This Row],[Dev]]/Table16[[#This Row],[Mean]]*100</f>
        <v>#DIV/0!</v>
      </c>
      <c r="L382" s="2">
        <f>Table16[[#This Row],[Estimated costs 1]]-Table16[[#This Row],[Actual cost]]</f>
        <v>0</v>
      </c>
      <c r="M382" s="2" t="e">
        <f>Table16[[#This Row],[Diff 1]]/Table16[[#This Row],[Actual cost]]*100</f>
        <v>#DIV/0!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</row>
    <row r="383" spans="1:33" hidden="1" x14ac:dyDescent="0.3">
      <c r="A383" t="s">
        <v>403</v>
      </c>
      <c r="B383">
        <v>381</v>
      </c>
      <c r="C383" t="str">
        <f>LEFT(Table16[[#This Row],[Contingency id]])</f>
        <v>A</v>
      </c>
      <c r="D383" s="1">
        <v>0</v>
      </c>
      <c r="E383" s="1">
        <v>1.6756756756756701</v>
      </c>
      <c r="F383">
        <v>124</v>
      </c>
      <c r="G383">
        <v>74</v>
      </c>
      <c r="H383" s="1">
        <v>0</v>
      </c>
      <c r="I383" s="2">
        <f>AVERAGE(Table16[[#This Row],[Estimated costs 1]:[Estimated costs 20]])</f>
        <v>0</v>
      </c>
      <c r="J383" s="2">
        <f>_xlfn.STDEV.P(Table16[[#This Row],[Estimated costs 1]:[Estimated costs 20]])</f>
        <v>0</v>
      </c>
      <c r="K383" s="2" t="e">
        <f>Table16[[#This Row],[Dev]]/Table16[[#This Row],[Mean]]*100</f>
        <v>#DIV/0!</v>
      </c>
      <c r="L383" s="2">
        <f>Table16[[#This Row],[Estimated costs 1]]-Table16[[#This Row],[Actual cost]]</f>
        <v>0</v>
      </c>
      <c r="M383" s="2" t="e">
        <f>Table16[[#This Row],[Diff 1]]/Table16[[#This Row],[Actual cost]]*100</f>
        <v>#DIV/0!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</row>
    <row r="384" spans="1:33" hidden="1" x14ac:dyDescent="0.3">
      <c r="A384" t="s">
        <v>404</v>
      </c>
      <c r="B384">
        <v>382</v>
      </c>
      <c r="C384" t="str">
        <f>LEFT(Table16[[#This Row],[Contingency id]])</f>
        <v>A</v>
      </c>
      <c r="D384" s="1">
        <v>0</v>
      </c>
      <c r="E384" s="1">
        <v>1.6986301369862999</v>
      </c>
      <c r="F384">
        <v>124</v>
      </c>
      <c r="G384">
        <v>73</v>
      </c>
      <c r="H384" s="1">
        <v>0</v>
      </c>
      <c r="I384" s="2">
        <f>AVERAGE(Table16[[#This Row],[Estimated costs 1]:[Estimated costs 20]])</f>
        <v>0</v>
      </c>
      <c r="J384" s="2">
        <f>_xlfn.STDEV.P(Table16[[#This Row],[Estimated costs 1]:[Estimated costs 20]])</f>
        <v>0</v>
      </c>
      <c r="K384" s="2" t="e">
        <f>Table16[[#This Row],[Dev]]/Table16[[#This Row],[Mean]]*100</f>
        <v>#DIV/0!</v>
      </c>
      <c r="L384" s="2">
        <f>Table16[[#This Row],[Estimated costs 1]]-Table16[[#This Row],[Actual cost]]</f>
        <v>0</v>
      </c>
      <c r="M384" s="2" t="e">
        <f>Table16[[#This Row],[Diff 1]]/Table16[[#This Row],[Actual cost]]*100</f>
        <v>#DIV/0!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</row>
    <row r="385" spans="1:33" hidden="1" x14ac:dyDescent="0.3">
      <c r="A385" t="s">
        <v>405</v>
      </c>
      <c r="B385">
        <v>383</v>
      </c>
      <c r="C385" t="str">
        <f>LEFT(Table16[[#This Row],[Contingency id]])</f>
        <v>A</v>
      </c>
      <c r="D385" s="1">
        <v>0</v>
      </c>
      <c r="E385" s="1">
        <v>1.8235294117647001</v>
      </c>
      <c r="F385">
        <v>124</v>
      </c>
      <c r="G385">
        <v>68</v>
      </c>
      <c r="H385" s="1">
        <v>0</v>
      </c>
      <c r="I385" s="2">
        <f>AVERAGE(Table16[[#This Row],[Estimated costs 1]:[Estimated costs 20]])</f>
        <v>0</v>
      </c>
      <c r="J385" s="2">
        <f>_xlfn.STDEV.P(Table16[[#This Row],[Estimated costs 1]:[Estimated costs 20]])</f>
        <v>0</v>
      </c>
      <c r="K385" s="2" t="e">
        <f>Table16[[#This Row],[Dev]]/Table16[[#This Row],[Mean]]*100</f>
        <v>#DIV/0!</v>
      </c>
      <c r="L385" s="2">
        <f>Table16[[#This Row],[Estimated costs 1]]-Table16[[#This Row],[Actual cost]]</f>
        <v>0</v>
      </c>
      <c r="M385" s="2" t="e">
        <f>Table16[[#This Row],[Diff 1]]/Table16[[#This Row],[Actual cost]]*100</f>
        <v>#DIV/0!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</row>
    <row r="386" spans="1:33" hidden="1" x14ac:dyDescent="0.3">
      <c r="A386" t="s">
        <v>406</v>
      </c>
      <c r="B386">
        <v>384</v>
      </c>
      <c r="C386" t="str">
        <f>LEFT(Table16[[#This Row],[Contingency id]])</f>
        <v>A</v>
      </c>
      <c r="D386" s="1">
        <v>0</v>
      </c>
      <c r="E386" s="1">
        <v>1.65333333333333</v>
      </c>
      <c r="F386">
        <v>124</v>
      </c>
      <c r="G386">
        <v>75</v>
      </c>
      <c r="H386" s="1">
        <v>0</v>
      </c>
      <c r="I386" s="2">
        <f>AVERAGE(Table16[[#This Row],[Estimated costs 1]:[Estimated costs 20]])</f>
        <v>0</v>
      </c>
      <c r="J386" s="2">
        <f>_xlfn.STDEV.P(Table16[[#This Row],[Estimated costs 1]:[Estimated costs 20]])</f>
        <v>0</v>
      </c>
      <c r="K386" s="2" t="e">
        <f>Table16[[#This Row],[Dev]]/Table16[[#This Row],[Mean]]*100</f>
        <v>#DIV/0!</v>
      </c>
      <c r="L386" s="2">
        <f>Table16[[#This Row],[Estimated costs 1]]-Table16[[#This Row],[Actual cost]]</f>
        <v>0</v>
      </c>
      <c r="M386" s="2" t="e">
        <f>Table16[[#This Row],[Diff 1]]/Table16[[#This Row],[Actual cost]]*100</f>
        <v>#DIV/0!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</row>
    <row r="387" spans="1:33" x14ac:dyDescent="0.3">
      <c r="A387" t="s">
        <v>407</v>
      </c>
      <c r="B387">
        <v>385</v>
      </c>
      <c r="C387" t="str">
        <f>LEFT(Table16[[#This Row],[Contingency id]])</f>
        <v>B</v>
      </c>
      <c r="D387" s="1">
        <v>0</v>
      </c>
      <c r="E387" s="1">
        <v>1.58928571428571</v>
      </c>
      <c r="F387">
        <v>89</v>
      </c>
      <c r="G387">
        <v>56</v>
      </c>
      <c r="H387" s="1">
        <v>0</v>
      </c>
      <c r="I387" s="2">
        <f>AVERAGE(Table16[[#This Row],[Estimated costs 1]:[Estimated costs 20]])</f>
        <v>0</v>
      </c>
      <c r="J387" s="2">
        <f>_xlfn.STDEV.P(Table16[[#This Row],[Estimated costs 1]:[Estimated costs 20]])</f>
        <v>0</v>
      </c>
      <c r="K387" s="2" t="e">
        <f>Table16[[#This Row],[Dev]]/Table16[[#This Row],[Mean]]*100</f>
        <v>#DIV/0!</v>
      </c>
      <c r="L387" s="2">
        <f>Table16[[#This Row],[Estimated costs 1]]-Table16[[#This Row],[Actual cost]]</f>
        <v>0</v>
      </c>
      <c r="M387" s="2" t="e">
        <f>Table16[[#This Row],[Diff 1]]/Table16[[#This Row],[Actual cost]]*100</f>
        <v>#DIV/0!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</row>
    <row r="388" spans="1:33" x14ac:dyDescent="0.3">
      <c r="A388" t="s">
        <v>408</v>
      </c>
      <c r="B388">
        <v>386</v>
      </c>
      <c r="C388" t="str">
        <f>LEFT(Table16[[#This Row],[Contingency id]])</f>
        <v>B</v>
      </c>
      <c r="D388" s="1">
        <v>0</v>
      </c>
      <c r="E388" s="1">
        <v>1.25</v>
      </c>
      <c r="F388">
        <v>65</v>
      </c>
      <c r="G388">
        <v>52</v>
      </c>
      <c r="H388" s="1">
        <v>0</v>
      </c>
      <c r="I388" s="2">
        <f>AVERAGE(Table16[[#This Row],[Estimated costs 1]:[Estimated costs 20]])</f>
        <v>0</v>
      </c>
      <c r="J388" s="2">
        <f>_xlfn.STDEV.P(Table16[[#This Row],[Estimated costs 1]:[Estimated costs 20]])</f>
        <v>0</v>
      </c>
      <c r="K388" s="2" t="e">
        <f>Table16[[#This Row],[Dev]]/Table16[[#This Row],[Mean]]*100</f>
        <v>#DIV/0!</v>
      </c>
      <c r="L388" s="2">
        <f>Table16[[#This Row],[Estimated costs 1]]-Table16[[#This Row],[Actual cost]]</f>
        <v>0</v>
      </c>
      <c r="M388" s="2" t="e">
        <f>Table16[[#This Row],[Diff 1]]/Table16[[#This Row],[Actual cost]]*100</f>
        <v>#DIV/0!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</row>
    <row r="389" spans="1:33" x14ac:dyDescent="0.3">
      <c r="A389" t="s">
        <v>409</v>
      </c>
      <c r="B389">
        <v>387</v>
      </c>
      <c r="C389" t="str">
        <f>LEFT(Table16[[#This Row],[Contingency id]])</f>
        <v>B</v>
      </c>
      <c r="D389" s="1">
        <v>0</v>
      </c>
      <c r="E389" s="1">
        <v>1.3541666666666601</v>
      </c>
      <c r="F389">
        <v>65</v>
      </c>
      <c r="G389">
        <v>48</v>
      </c>
      <c r="H389" s="1">
        <v>0</v>
      </c>
      <c r="I389" s="2">
        <f>AVERAGE(Table16[[#This Row],[Estimated costs 1]:[Estimated costs 20]])</f>
        <v>0</v>
      </c>
      <c r="J389" s="2">
        <f>_xlfn.STDEV.P(Table16[[#This Row],[Estimated costs 1]:[Estimated costs 20]])</f>
        <v>0</v>
      </c>
      <c r="K389" s="2" t="e">
        <f>Table16[[#This Row],[Dev]]/Table16[[#This Row],[Mean]]*100</f>
        <v>#DIV/0!</v>
      </c>
      <c r="L389" s="2">
        <f>Table16[[#This Row],[Estimated costs 1]]-Table16[[#This Row],[Actual cost]]</f>
        <v>0</v>
      </c>
      <c r="M389" s="2" t="e">
        <f>Table16[[#This Row],[Diff 1]]/Table16[[#This Row],[Actual cost]]*100</f>
        <v>#DIV/0!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</row>
    <row r="390" spans="1:33" x14ac:dyDescent="0.3">
      <c r="A390" t="s">
        <v>410</v>
      </c>
      <c r="B390">
        <v>388</v>
      </c>
      <c r="C390" t="str">
        <f>LEFT(Table16[[#This Row],[Contingency id]])</f>
        <v>B</v>
      </c>
      <c r="D390" s="1">
        <v>0</v>
      </c>
      <c r="E390" s="1">
        <v>1.4833333333333301</v>
      </c>
      <c r="F390">
        <v>89</v>
      </c>
      <c r="G390">
        <v>60</v>
      </c>
      <c r="H390" s="1">
        <v>0</v>
      </c>
      <c r="I390" s="2">
        <f>AVERAGE(Table16[[#This Row],[Estimated costs 1]:[Estimated costs 20]])</f>
        <v>0</v>
      </c>
      <c r="J390" s="2">
        <f>_xlfn.STDEV.P(Table16[[#This Row],[Estimated costs 1]:[Estimated costs 20]])</f>
        <v>0</v>
      </c>
      <c r="K390" s="2" t="e">
        <f>Table16[[#This Row],[Dev]]/Table16[[#This Row],[Mean]]*100</f>
        <v>#DIV/0!</v>
      </c>
      <c r="L390" s="2">
        <f>Table16[[#This Row],[Estimated costs 1]]-Table16[[#This Row],[Actual cost]]</f>
        <v>0</v>
      </c>
      <c r="M390" s="2" t="e">
        <f>Table16[[#This Row],[Diff 1]]/Table16[[#This Row],[Actual cost]]*100</f>
        <v>#DIV/0!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</row>
    <row r="391" spans="1:33" x14ac:dyDescent="0.3">
      <c r="A391" t="s">
        <v>411</v>
      </c>
      <c r="B391">
        <v>389</v>
      </c>
      <c r="C391" t="str">
        <f>LEFT(Table16[[#This Row],[Contingency id]])</f>
        <v>B</v>
      </c>
      <c r="D391" s="1">
        <v>0</v>
      </c>
      <c r="E391" s="1">
        <v>1.4833333333333301</v>
      </c>
      <c r="F391">
        <v>89</v>
      </c>
      <c r="G391">
        <v>60</v>
      </c>
      <c r="H391" s="1">
        <v>0</v>
      </c>
      <c r="I391" s="2">
        <f>AVERAGE(Table16[[#This Row],[Estimated costs 1]:[Estimated costs 20]])</f>
        <v>0</v>
      </c>
      <c r="J391" s="2">
        <f>_xlfn.STDEV.P(Table16[[#This Row],[Estimated costs 1]:[Estimated costs 20]])</f>
        <v>0</v>
      </c>
      <c r="K391" s="2" t="e">
        <f>Table16[[#This Row],[Dev]]/Table16[[#This Row],[Mean]]*100</f>
        <v>#DIV/0!</v>
      </c>
      <c r="L391" s="2">
        <f>Table16[[#This Row],[Estimated costs 1]]-Table16[[#This Row],[Actual cost]]</f>
        <v>0</v>
      </c>
      <c r="M391" s="2" t="e">
        <f>Table16[[#This Row],[Diff 1]]/Table16[[#This Row],[Actual cost]]*100</f>
        <v>#DIV/0!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</row>
    <row r="392" spans="1:33" x14ac:dyDescent="0.3">
      <c r="A392" t="s">
        <v>412</v>
      </c>
      <c r="B392">
        <v>390</v>
      </c>
      <c r="C392" t="str">
        <f>LEFT(Table16[[#This Row],[Contingency id]])</f>
        <v>B</v>
      </c>
      <c r="D392" s="1">
        <v>0</v>
      </c>
      <c r="E392" s="1">
        <v>1.56140350877192</v>
      </c>
      <c r="F392">
        <v>89</v>
      </c>
      <c r="G392">
        <v>57</v>
      </c>
      <c r="H392" s="1">
        <v>0</v>
      </c>
      <c r="I392" s="2">
        <f>AVERAGE(Table16[[#This Row],[Estimated costs 1]:[Estimated costs 20]])</f>
        <v>0</v>
      </c>
      <c r="J392" s="2">
        <f>_xlfn.STDEV.P(Table16[[#This Row],[Estimated costs 1]:[Estimated costs 20]])</f>
        <v>0</v>
      </c>
      <c r="K392" s="2" t="e">
        <f>Table16[[#This Row],[Dev]]/Table16[[#This Row],[Mean]]*100</f>
        <v>#DIV/0!</v>
      </c>
      <c r="L392" s="2">
        <f>Table16[[#This Row],[Estimated costs 1]]-Table16[[#This Row],[Actual cost]]</f>
        <v>0</v>
      </c>
      <c r="M392" s="2" t="e">
        <f>Table16[[#This Row],[Diff 1]]/Table16[[#This Row],[Actual cost]]*100</f>
        <v>#DIV/0!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</row>
    <row r="393" spans="1:33" x14ac:dyDescent="0.3">
      <c r="A393" t="s">
        <v>413</v>
      </c>
      <c r="B393">
        <v>391</v>
      </c>
      <c r="C393" t="str">
        <f>LEFT(Table16[[#This Row],[Contingency id]])</f>
        <v>B</v>
      </c>
      <c r="D393" s="1">
        <v>0</v>
      </c>
      <c r="E393" s="1">
        <v>1.2156862745098</v>
      </c>
      <c r="F393">
        <v>62</v>
      </c>
      <c r="G393">
        <v>51</v>
      </c>
      <c r="H393" s="1">
        <v>0</v>
      </c>
      <c r="I393" s="2">
        <f>AVERAGE(Table16[[#This Row],[Estimated costs 1]:[Estimated costs 20]])</f>
        <v>0</v>
      </c>
      <c r="J393" s="2">
        <f>_xlfn.STDEV.P(Table16[[#This Row],[Estimated costs 1]:[Estimated costs 20]])</f>
        <v>0</v>
      </c>
      <c r="K393" s="2" t="e">
        <f>Table16[[#This Row],[Dev]]/Table16[[#This Row],[Mean]]*100</f>
        <v>#DIV/0!</v>
      </c>
      <c r="L393" s="2">
        <f>Table16[[#This Row],[Estimated costs 1]]-Table16[[#This Row],[Actual cost]]</f>
        <v>0</v>
      </c>
      <c r="M393" s="2" t="e">
        <f>Table16[[#This Row],[Diff 1]]/Table16[[#This Row],[Actual cost]]*100</f>
        <v>#DIV/0!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</row>
    <row r="394" spans="1:33" x14ac:dyDescent="0.3">
      <c r="A394" t="s">
        <v>414</v>
      </c>
      <c r="B394">
        <v>392</v>
      </c>
      <c r="C394" t="str">
        <f>LEFT(Table16[[#This Row],[Contingency id]])</f>
        <v>B</v>
      </c>
      <c r="D394" s="1">
        <v>0</v>
      </c>
      <c r="E394" s="1">
        <v>1.1698113207547101</v>
      </c>
      <c r="F394">
        <v>62</v>
      </c>
      <c r="G394">
        <v>53</v>
      </c>
      <c r="H394" s="1">
        <v>0</v>
      </c>
      <c r="I394" s="2">
        <f>AVERAGE(Table16[[#This Row],[Estimated costs 1]:[Estimated costs 20]])</f>
        <v>0</v>
      </c>
      <c r="J394" s="2">
        <f>_xlfn.STDEV.P(Table16[[#This Row],[Estimated costs 1]:[Estimated costs 20]])</f>
        <v>0</v>
      </c>
      <c r="K394" s="2" t="e">
        <f>Table16[[#This Row],[Dev]]/Table16[[#This Row],[Mean]]*100</f>
        <v>#DIV/0!</v>
      </c>
      <c r="L394" s="2">
        <f>Table16[[#This Row],[Estimated costs 1]]-Table16[[#This Row],[Actual cost]]</f>
        <v>0</v>
      </c>
      <c r="M394" s="2" t="e">
        <f>Table16[[#This Row],[Diff 1]]/Table16[[#This Row],[Actual cost]]*100</f>
        <v>#DIV/0!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</row>
    <row r="395" spans="1:33" x14ac:dyDescent="0.3">
      <c r="A395" t="s">
        <v>415</v>
      </c>
      <c r="B395">
        <v>393</v>
      </c>
      <c r="C395" t="str">
        <f>LEFT(Table16[[#This Row],[Contingency id]])</f>
        <v>B</v>
      </c>
      <c r="D395" s="1">
        <v>0</v>
      </c>
      <c r="E395" s="1">
        <v>1.4590163934426199</v>
      </c>
      <c r="F395">
        <v>89</v>
      </c>
      <c r="G395">
        <v>61</v>
      </c>
      <c r="H395" s="1">
        <v>0</v>
      </c>
      <c r="I395" s="2">
        <f>AVERAGE(Table16[[#This Row],[Estimated costs 1]:[Estimated costs 20]])</f>
        <v>0</v>
      </c>
      <c r="J395" s="2">
        <f>_xlfn.STDEV.P(Table16[[#This Row],[Estimated costs 1]:[Estimated costs 20]])</f>
        <v>0</v>
      </c>
      <c r="K395" s="2" t="e">
        <f>Table16[[#This Row],[Dev]]/Table16[[#This Row],[Mean]]*100</f>
        <v>#DIV/0!</v>
      </c>
      <c r="L395" s="2">
        <f>Table16[[#This Row],[Estimated costs 1]]-Table16[[#This Row],[Actual cost]]</f>
        <v>0</v>
      </c>
      <c r="M395" s="2" t="e">
        <f>Table16[[#This Row],[Diff 1]]/Table16[[#This Row],[Actual cost]]*100</f>
        <v>#DIV/0!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</row>
    <row r="396" spans="1:33" x14ac:dyDescent="0.3">
      <c r="A396" t="s">
        <v>416</v>
      </c>
      <c r="B396">
        <v>394</v>
      </c>
      <c r="C396" t="str">
        <f>LEFT(Table16[[#This Row],[Contingency id]])</f>
        <v>B</v>
      </c>
      <c r="D396" s="1">
        <v>0</v>
      </c>
      <c r="E396" s="1">
        <v>1.56140350877192</v>
      </c>
      <c r="F396">
        <v>89</v>
      </c>
      <c r="G396">
        <v>57</v>
      </c>
      <c r="H396" s="1">
        <v>0</v>
      </c>
      <c r="I396" s="2">
        <f>AVERAGE(Table16[[#This Row],[Estimated costs 1]:[Estimated costs 20]])</f>
        <v>0</v>
      </c>
      <c r="J396" s="2">
        <f>_xlfn.STDEV.P(Table16[[#This Row],[Estimated costs 1]:[Estimated costs 20]])</f>
        <v>0</v>
      </c>
      <c r="K396" s="2" t="e">
        <f>Table16[[#This Row],[Dev]]/Table16[[#This Row],[Mean]]*100</f>
        <v>#DIV/0!</v>
      </c>
      <c r="L396" s="2">
        <f>Table16[[#This Row],[Estimated costs 1]]-Table16[[#This Row],[Actual cost]]</f>
        <v>0</v>
      </c>
      <c r="M396" s="2" t="e">
        <f>Table16[[#This Row],[Diff 1]]/Table16[[#This Row],[Actual cost]]*100</f>
        <v>#DIV/0!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</row>
    <row r="397" spans="1:33" x14ac:dyDescent="0.3">
      <c r="A397" t="s">
        <v>417</v>
      </c>
      <c r="B397">
        <v>395</v>
      </c>
      <c r="C397" t="str">
        <f>LEFT(Table16[[#This Row],[Contingency id]])</f>
        <v>B</v>
      </c>
      <c r="D397" s="1">
        <v>0</v>
      </c>
      <c r="E397" s="1">
        <v>1.58928571428571</v>
      </c>
      <c r="F397">
        <v>89</v>
      </c>
      <c r="G397">
        <v>56</v>
      </c>
      <c r="H397" s="1">
        <v>0</v>
      </c>
      <c r="I397" s="2">
        <f>AVERAGE(Table16[[#This Row],[Estimated costs 1]:[Estimated costs 20]])</f>
        <v>0</v>
      </c>
      <c r="J397" s="2">
        <f>_xlfn.STDEV.P(Table16[[#This Row],[Estimated costs 1]:[Estimated costs 20]])</f>
        <v>0</v>
      </c>
      <c r="K397" s="2" t="e">
        <f>Table16[[#This Row],[Dev]]/Table16[[#This Row],[Mean]]*100</f>
        <v>#DIV/0!</v>
      </c>
      <c r="L397" s="2">
        <f>Table16[[#This Row],[Estimated costs 1]]-Table16[[#This Row],[Actual cost]]</f>
        <v>0</v>
      </c>
      <c r="M397" s="2" t="e">
        <f>Table16[[#This Row],[Diff 1]]/Table16[[#This Row],[Actual cost]]*100</f>
        <v>#DIV/0!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</row>
    <row r="398" spans="1:33" x14ac:dyDescent="0.3">
      <c r="A398" t="s">
        <v>418</v>
      </c>
      <c r="B398">
        <v>396</v>
      </c>
      <c r="C398" t="str">
        <f>LEFT(Table16[[#This Row],[Contingency id]])</f>
        <v>B</v>
      </c>
      <c r="D398" s="1">
        <v>0</v>
      </c>
      <c r="E398" s="1">
        <v>1.53448275862068</v>
      </c>
      <c r="F398">
        <v>89</v>
      </c>
      <c r="G398">
        <v>58</v>
      </c>
      <c r="H398" s="1">
        <v>0</v>
      </c>
      <c r="I398" s="2">
        <f>AVERAGE(Table16[[#This Row],[Estimated costs 1]:[Estimated costs 20]])</f>
        <v>0</v>
      </c>
      <c r="J398" s="2">
        <f>_xlfn.STDEV.P(Table16[[#This Row],[Estimated costs 1]:[Estimated costs 20]])</f>
        <v>0</v>
      </c>
      <c r="K398" s="2" t="e">
        <f>Table16[[#This Row],[Dev]]/Table16[[#This Row],[Mean]]*100</f>
        <v>#DIV/0!</v>
      </c>
      <c r="L398" s="2">
        <f>Table16[[#This Row],[Estimated costs 1]]-Table16[[#This Row],[Actual cost]]</f>
        <v>0</v>
      </c>
      <c r="M398" s="2" t="e">
        <f>Table16[[#This Row],[Diff 1]]/Table16[[#This Row],[Actual cost]]*100</f>
        <v>#DIV/0!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</row>
    <row r="399" spans="1:33" x14ac:dyDescent="0.3">
      <c r="A399" t="s">
        <v>419</v>
      </c>
      <c r="B399">
        <v>397</v>
      </c>
      <c r="C399" t="str">
        <f>LEFT(Table16[[#This Row],[Contingency id]])</f>
        <v>B</v>
      </c>
      <c r="D399" s="1">
        <v>0</v>
      </c>
      <c r="E399" s="1">
        <v>1.88405797101449</v>
      </c>
      <c r="F399">
        <v>130</v>
      </c>
      <c r="G399">
        <v>69</v>
      </c>
      <c r="H399" s="1">
        <v>0</v>
      </c>
      <c r="I399" s="2">
        <f>AVERAGE(Table16[[#This Row],[Estimated costs 1]:[Estimated costs 20]])</f>
        <v>0</v>
      </c>
      <c r="J399" s="2">
        <f>_xlfn.STDEV.P(Table16[[#This Row],[Estimated costs 1]:[Estimated costs 20]])</f>
        <v>0</v>
      </c>
      <c r="K399" s="2" t="e">
        <f>Table16[[#This Row],[Dev]]/Table16[[#This Row],[Mean]]*100</f>
        <v>#DIV/0!</v>
      </c>
      <c r="L399" s="2">
        <f>Table16[[#This Row],[Estimated costs 1]]-Table16[[#This Row],[Actual cost]]</f>
        <v>0</v>
      </c>
      <c r="M399" s="2" t="e">
        <f>Table16[[#This Row],[Diff 1]]/Table16[[#This Row],[Actual cost]]*100</f>
        <v>#DIV/0!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</row>
    <row r="400" spans="1:33" x14ac:dyDescent="0.3">
      <c r="A400" t="s">
        <v>420</v>
      </c>
      <c r="B400">
        <v>398</v>
      </c>
      <c r="C400" t="str">
        <f>LEFT(Table16[[#This Row],[Contingency id]])</f>
        <v>B</v>
      </c>
      <c r="D400" s="1">
        <v>0</v>
      </c>
      <c r="E400" s="1">
        <v>1.7333333333333301</v>
      </c>
      <c r="F400">
        <v>130</v>
      </c>
      <c r="G400">
        <v>75</v>
      </c>
      <c r="H400" s="1">
        <v>0</v>
      </c>
      <c r="I400" s="2">
        <f>AVERAGE(Table16[[#This Row],[Estimated costs 1]:[Estimated costs 20]])</f>
        <v>0</v>
      </c>
      <c r="J400" s="2">
        <f>_xlfn.STDEV.P(Table16[[#This Row],[Estimated costs 1]:[Estimated costs 20]])</f>
        <v>0</v>
      </c>
      <c r="K400" s="2" t="e">
        <f>Table16[[#This Row],[Dev]]/Table16[[#This Row],[Mean]]*100</f>
        <v>#DIV/0!</v>
      </c>
      <c r="L400" s="2">
        <f>Table16[[#This Row],[Estimated costs 1]]-Table16[[#This Row],[Actual cost]]</f>
        <v>0</v>
      </c>
      <c r="M400" s="2" t="e">
        <f>Table16[[#This Row],[Diff 1]]/Table16[[#This Row],[Actual cost]]*100</f>
        <v>#DIV/0!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</row>
    <row r="401" spans="1:33" x14ac:dyDescent="0.3">
      <c r="A401" t="s">
        <v>421</v>
      </c>
      <c r="B401">
        <v>399</v>
      </c>
      <c r="C401" t="str">
        <f>LEFT(Table16[[#This Row],[Contingency id]])</f>
        <v>B</v>
      </c>
      <c r="D401" s="1">
        <v>0</v>
      </c>
      <c r="E401" s="1">
        <v>1.6666666666666601</v>
      </c>
      <c r="F401">
        <v>130</v>
      </c>
      <c r="G401">
        <v>78</v>
      </c>
      <c r="H401" s="1">
        <v>0</v>
      </c>
      <c r="I401" s="2">
        <f>AVERAGE(Table16[[#This Row],[Estimated costs 1]:[Estimated costs 20]])</f>
        <v>0</v>
      </c>
      <c r="J401" s="2">
        <f>_xlfn.STDEV.P(Table16[[#This Row],[Estimated costs 1]:[Estimated costs 20]])</f>
        <v>0</v>
      </c>
      <c r="K401" s="2" t="e">
        <f>Table16[[#This Row],[Dev]]/Table16[[#This Row],[Mean]]*100</f>
        <v>#DIV/0!</v>
      </c>
      <c r="L401" s="2">
        <f>Table16[[#This Row],[Estimated costs 1]]-Table16[[#This Row],[Actual cost]]</f>
        <v>0</v>
      </c>
      <c r="M401" s="2" t="e">
        <f>Table16[[#This Row],[Diff 1]]/Table16[[#This Row],[Actual cost]]*100</f>
        <v>#DIV/0!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</row>
    <row r="402" spans="1:33" x14ac:dyDescent="0.3">
      <c r="A402" t="s">
        <v>422</v>
      </c>
      <c r="B402">
        <v>400</v>
      </c>
      <c r="C402" t="str">
        <f>LEFT(Table16[[#This Row],[Contingency id]])</f>
        <v>B</v>
      </c>
      <c r="D402" s="1">
        <v>0</v>
      </c>
      <c r="E402" s="1">
        <v>1.56626506024096</v>
      </c>
      <c r="F402">
        <v>130</v>
      </c>
      <c r="G402">
        <v>83</v>
      </c>
      <c r="H402" s="1">
        <v>0</v>
      </c>
      <c r="I402" s="2">
        <f>AVERAGE(Table16[[#This Row],[Estimated costs 1]:[Estimated costs 20]])</f>
        <v>0</v>
      </c>
      <c r="J402" s="2">
        <f>_xlfn.STDEV.P(Table16[[#This Row],[Estimated costs 1]:[Estimated costs 20]])</f>
        <v>0</v>
      </c>
      <c r="K402" s="2" t="e">
        <f>Table16[[#This Row],[Dev]]/Table16[[#This Row],[Mean]]*100</f>
        <v>#DIV/0!</v>
      </c>
      <c r="L402" s="2">
        <f>Table16[[#This Row],[Estimated costs 1]]-Table16[[#This Row],[Actual cost]]</f>
        <v>0</v>
      </c>
      <c r="M402" s="2" t="e">
        <f>Table16[[#This Row],[Diff 1]]/Table16[[#This Row],[Actual cost]]*100</f>
        <v>#DIV/0!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</row>
    <row r="403" spans="1:33" x14ac:dyDescent="0.3">
      <c r="A403" t="s">
        <v>423</v>
      </c>
      <c r="B403">
        <v>401</v>
      </c>
      <c r="C403" t="str">
        <f>LEFT(Table16[[#This Row],[Contingency id]])</f>
        <v>B</v>
      </c>
      <c r="D403" s="1">
        <v>0</v>
      </c>
      <c r="E403" s="1">
        <v>1.6666666666666601</v>
      </c>
      <c r="F403">
        <v>130</v>
      </c>
      <c r="G403">
        <v>78</v>
      </c>
      <c r="H403" s="1">
        <v>0</v>
      </c>
      <c r="I403" s="2">
        <f>AVERAGE(Table16[[#This Row],[Estimated costs 1]:[Estimated costs 20]])</f>
        <v>0</v>
      </c>
      <c r="J403" s="2">
        <f>_xlfn.STDEV.P(Table16[[#This Row],[Estimated costs 1]:[Estimated costs 20]])</f>
        <v>0</v>
      </c>
      <c r="K403" s="2" t="e">
        <f>Table16[[#This Row],[Dev]]/Table16[[#This Row],[Mean]]*100</f>
        <v>#DIV/0!</v>
      </c>
      <c r="L403" s="2">
        <f>Table16[[#This Row],[Estimated costs 1]]-Table16[[#This Row],[Actual cost]]</f>
        <v>0</v>
      </c>
      <c r="M403" s="2" t="e">
        <f>Table16[[#This Row],[Diff 1]]/Table16[[#This Row],[Actual cost]]*100</f>
        <v>#DIV/0!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</row>
    <row r="404" spans="1:33" x14ac:dyDescent="0.3">
      <c r="A404" t="s">
        <v>424</v>
      </c>
      <c r="B404">
        <v>402</v>
      </c>
      <c r="C404" t="str">
        <f>LEFT(Table16[[#This Row],[Contingency id]])</f>
        <v>B</v>
      </c>
      <c r="D404" s="1">
        <v>0</v>
      </c>
      <c r="E404" s="1">
        <v>1.74285714285714</v>
      </c>
      <c r="F404">
        <v>122</v>
      </c>
      <c r="G404">
        <v>70</v>
      </c>
      <c r="H404" s="1">
        <v>0</v>
      </c>
      <c r="I404" s="2">
        <f>AVERAGE(Table16[[#This Row],[Estimated costs 1]:[Estimated costs 20]])</f>
        <v>0</v>
      </c>
      <c r="J404" s="2">
        <f>_xlfn.STDEV.P(Table16[[#This Row],[Estimated costs 1]:[Estimated costs 20]])</f>
        <v>0</v>
      </c>
      <c r="K404" s="2" t="e">
        <f>Table16[[#This Row],[Dev]]/Table16[[#This Row],[Mean]]*100</f>
        <v>#DIV/0!</v>
      </c>
      <c r="L404" s="2">
        <f>Table16[[#This Row],[Estimated costs 1]]-Table16[[#This Row],[Actual cost]]</f>
        <v>0</v>
      </c>
      <c r="M404" s="2" t="e">
        <f>Table16[[#This Row],[Diff 1]]/Table16[[#This Row],[Actual cost]]*100</f>
        <v>#DIV/0!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</row>
    <row r="405" spans="1:33" x14ac:dyDescent="0.3">
      <c r="A405" t="s">
        <v>425</v>
      </c>
      <c r="B405">
        <v>403</v>
      </c>
      <c r="C405" t="str">
        <f>LEFT(Table16[[#This Row],[Contingency id]])</f>
        <v>B</v>
      </c>
      <c r="D405" s="1">
        <v>0</v>
      </c>
      <c r="E405" s="1">
        <v>1.72857142857142</v>
      </c>
      <c r="F405">
        <v>121</v>
      </c>
      <c r="G405">
        <v>70</v>
      </c>
      <c r="H405" s="1">
        <v>0</v>
      </c>
      <c r="I405" s="2">
        <f>AVERAGE(Table16[[#This Row],[Estimated costs 1]:[Estimated costs 20]])</f>
        <v>0</v>
      </c>
      <c r="J405" s="2">
        <f>_xlfn.STDEV.P(Table16[[#This Row],[Estimated costs 1]:[Estimated costs 20]])</f>
        <v>0</v>
      </c>
      <c r="K405" s="2" t="e">
        <f>Table16[[#This Row],[Dev]]/Table16[[#This Row],[Mean]]*100</f>
        <v>#DIV/0!</v>
      </c>
      <c r="L405" s="2">
        <f>Table16[[#This Row],[Estimated costs 1]]-Table16[[#This Row],[Actual cost]]</f>
        <v>0</v>
      </c>
      <c r="M405" s="2" t="e">
        <f>Table16[[#This Row],[Diff 1]]/Table16[[#This Row],[Actual cost]]*100</f>
        <v>#DIV/0!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</row>
    <row r="406" spans="1:33" x14ac:dyDescent="0.3">
      <c r="A406" t="s">
        <v>426</v>
      </c>
      <c r="B406">
        <v>404</v>
      </c>
      <c r="C406" t="str">
        <f>LEFT(Table16[[#This Row],[Contingency id]])</f>
        <v>B</v>
      </c>
      <c r="D406" s="1">
        <v>0</v>
      </c>
      <c r="E406" s="1">
        <v>1.76811594202898</v>
      </c>
      <c r="F406">
        <v>122</v>
      </c>
      <c r="G406">
        <v>69</v>
      </c>
      <c r="H406" s="1">
        <v>0</v>
      </c>
      <c r="I406" s="2">
        <f>AVERAGE(Table16[[#This Row],[Estimated costs 1]:[Estimated costs 20]])</f>
        <v>0</v>
      </c>
      <c r="J406" s="2">
        <f>_xlfn.STDEV.P(Table16[[#This Row],[Estimated costs 1]:[Estimated costs 20]])</f>
        <v>0</v>
      </c>
      <c r="K406" s="2" t="e">
        <f>Table16[[#This Row],[Dev]]/Table16[[#This Row],[Mean]]*100</f>
        <v>#DIV/0!</v>
      </c>
      <c r="L406" s="2">
        <f>Table16[[#This Row],[Estimated costs 1]]-Table16[[#This Row],[Actual cost]]</f>
        <v>0</v>
      </c>
      <c r="M406" s="2" t="e">
        <f>Table16[[#This Row],[Diff 1]]/Table16[[#This Row],[Actual cost]]*100</f>
        <v>#DIV/0!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</row>
    <row r="407" spans="1:33" x14ac:dyDescent="0.3">
      <c r="A407" t="s">
        <v>427</v>
      </c>
      <c r="B407">
        <v>405</v>
      </c>
      <c r="C407" t="str">
        <f>LEFT(Table16[[#This Row],[Contingency id]])</f>
        <v>B</v>
      </c>
      <c r="D407" s="1">
        <v>0</v>
      </c>
      <c r="E407" s="1">
        <v>1.5526315789473599</v>
      </c>
      <c r="F407">
        <v>118</v>
      </c>
      <c r="G407">
        <v>76</v>
      </c>
      <c r="H407" s="1">
        <v>0</v>
      </c>
      <c r="I407" s="2">
        <f>AVERAGE(Table16[[#This Row],[Estimated costs 1]:[Estimated costs 20]])</f>
        <v>0</v>
      </c>
      <c r="J407" s="2">
        <f>_xlfn.STDEV.P(Table16[[#This Row],[Estimated costs 1]:[Estimated costs 20]])</f>
        <v>0</v>
      </c>
      <c r="K407" s="2" t="e">
        <f>Table16[[#This Row],[Dev]]/Table16[[#This Row],[Mean]]*100</f>
        <v>#DIV/0!</v>
      </c>
      <c r="L407" s="2">
        <f>Table16[[#This Row],[Estimated costs 1]]-Table16[[#This Row],[Actual cost]]</f>
        <v>0</v>
      </c>
      <c r="M407" s="2" t="e">
        <f>Table16[[#This Row],[Diff 1]]/Table16[[#This Row],[Actual cost]]*100</f>
        <v>#DIV/0!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</row>
    <row r="408" spans="1:33" x14ac:dyDescent="0.3">
      <c r="A408" t="s">
        <v>428</v>
      </c>
      <c r="B408">
        <v>406</v>
      </c>
      <c r="C408" t="str">
        <f>LEFT(Table16[[#This Row],[Contingency id]])</f>
        <v>B</v>
      </c>
      <c r="D408" s="1">
        <v>0</v>
      </c>
      <c r="E408" s="1">
        <v>1.5128205128205101</v>
      </c>
      <c r="F408">
        <v>118</v>
      </c>
      <c r="G408">
        <v>78</v>
      </c>
      <c r="H408" s="1">
        <v>0</v>
      </c>
      <c r="I408" s="2">
        <f>AVERAGE(Table16[[#This Row],[Estimated costs 1]:[Estimated costs 20]])</f>
        <v>0</v>
      </c>
      <c r="J408" s="2">
        <f>_xlfn.STDEV.P(Table16[[#This Row],[Estimated costs 1]:[Estimated costs 20]])</f>
        <v>0</v>
      </c>
      <c r="K408" s="2" t="e">
        <f>Table16[[#This Row],[Dev]]/Table16[[#This Row],[Mean]]*100</f>
        <v>#DIV/0!</v>
      </c>
      <c r="L408" s="2">
        <f>Table16[[#This Row],[Estimated costs 1]]-Table16[[#This Row],[Actual cost]]</f>
        <v>0</v>
      </c>
      <c r="M408" s="2" t="e">
        <f>Table16[[#This Row],[Diff 1]]/Table16[[#This Row],[Actual cost]]*100</f>
        <v>#DIV/0!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</row>
    <row r="409" spans="1:33" x14ac:dyDescent="0.3">
      <c r="A409" t="s">
        <v>429</v>
      </c>
      <c r="B409">
        <v>407</v>
      </c>
      <c r="C409" t="str">
        <f>LEFT(Table16[[#This Row],[Contingency id]])</f>
        <v>B</v>
      </c>
      <c r="D409" s="1">
        <v>0</v>
      </c>
      <c r="E409" s="1">
        <v>1.71830985915492</v>
      </c>
      <c r="F409">
        <v>122</v>
      </c>
      <c r="G409">
        <v>71</v>
      </c>
      <c r="H409" s="1">
        <v>0</v>
      </c>
      <c r="I409" s="2">
        <f>AVERAGE(Table16[[#This Row],[Estimated costs 1]:[Estimated costs 20]])</f>
        <v>0</v>
      </c>
      <c r="J409" s="2">
        <f>_xlfn.STDEV.P(Table16[[#This Row],[Estimated costs 1]:[Estimated costs 20]])</f>
        <v>0</v>
      </c>
      <c r="K409" s="2" t="e">
        <f>Table16[[#This Row],[Dev]]/Table16[[#This Row],[Mean]]*100</f>
        <v>#DIV/0!</v>
      </c>
      <c r="L409" s="2">
        <f>Table16[[#This Row],[Estimated costs 1]]-Table16[[#This Row],[Actual cost]]</f>
        <v>0</v>
      </c>
      <c r="M409" s="2" t="e">
        <f>Table16[[#This Row],[Diff 1]]/Table16[[#This Row],[Actual cost]]*100</f>
        <v>#DIV/0!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</row>
    <row r="410" spans="1:33" x14ac:dyDescent="0.3">
      <c r="A410" t="s">
        <v>430</v>
      </c>
      <c r="B410">
        <v>408</v>
      </c>
      <c r="C410" t="str">
        <f>LEFT(Table16[[#This Row],[Contingency id]])</f>
        <v>B</v>
      </c>
      <c r="D410" s="1">
        <v>0</v>
      </c>
      <c r="E410" s="1">
        <v>1.31914893617021</v>
      </c>
      <c r="F410">
        <v>62</v>
      </c>
      <c r="G410">
        <v>47</v>
      </c>
      <c r="H410" s="1">
        <v>0</v>
      </c>
      <c r="I410" s="2">
        <f>AVERAGE(Table16[[#This Row],[Estimated costs 1]:[Estimated costs 20]])</f>
        <v>0</v>
      </c>
      <c r="J410" s="2">
        <f>_xlfn.STDEV.P(Table16[[#This Row],[Estimated costs 1]:[Estimated costs 20]])</f>
        <v>0</v>
      </c>
      <c r="K410" s="2" t="e">
        <f>Table16[[#This Row],[Dev]]/Table16[[#This Row],[Mean]]*100</f>
        <v>#DIV/0!</v>
      </c>
      <c r="L410" s="2">
        <f>Table16[[#This Row],[Estimated costs 1]]-Table16[[#This Row],[Actual cost]]</f>
        <v>0</v>
      </c>
      <c r="M410" s="2" t="e">
        <f>Table16[[#This Row],[Diff 1]]/Table16[[#This Row],[Actual cost]]*100</f>
        <v>#DIV/0!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</row>
    <row r="411" spans="1:33" x14ac:dyDescent="0.3">
      <c r="A411" t="s">
        <v>431</v>
      </c>
      <c r="B411">
        <v>409</v>
      </c>
      <c r="C411" t="str">
        <f>LEFT(Table16[[#This Row],[Contingency id]])</f>
        <v>B</v>
      </c>
      <c r="D411" s="1">
        <v>0</v>
      </c>
      <c r="E411" s="1">
        <v>1.4090909090909001</v>
      </c>
      <c r="F411">
        <v>62</v>
      </c>
      <c r="G411">
        <v>44</v>
      </c>
      <c r="H411" s="1">
        <v>0</v>
      </c>
      <c r="I411" s="2">
        <f>AVERAGE(Table16[[#This Row],[Estimated costs 1]:[Estimated costs 20]])</f>
        <v>0</v>
      </c>
      <c r="J411" s="2">
        <f>_xlfn.STDEV.P(Table16[[#This Row],[Estimated costs 1]:[Estimated costs 20]])</f>
        <v>0</v>
      </c>
      <c r="K411" s="2" t="e">
        <f>Table16[[#This Row],[Dev]]/Table16[[#This Row],[Mean]]*100</f>
        <v>#DIV/0!</v>
      </c>
      <c r="L411" s="2">
        <f>Table16[[#This Row],[Estimated costs 1]]-Table16[[#This Row],[Actual cost]]</f>
        <v>0</v>
      </c>
      <c r="M411" s="2" t="e">
        <f>Table16[[#This Row],[Diff 1]]/Table16[[#This Row],[Actual cost]]*100</f>
        <v>#DIV/0!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</row>
    <row r="412" spans="1:33" x14ac:dyDescent="0.3">
      <c r="A412" t="s">
        <v>432</v>
      </c>
      <c r="B412">
        <v>410</v>
      </c>
      <c r="C412" t="str">
        <f>LEFT(Table16[[#This Row],[Contingency id]])</f>
        <v>B</v>
      </c>
      <c r="D412" s="1">
        <v>0</v>
      </c>
      <c r="E412" s="1">
        <v>1.31914893617021</v>
      </c>
      <c r="F412">
        <v>62</v>
      </c>
      <c r="G412">
        <v>47</v>
      </c>
      <c r="H412" s="1">
        <v>0</v>
      </c>
      <c r="I412" s="2">
        <f>AVERAGE(Table16[[#This Row],[Estimated costs 1]:[Estimated costs 20]])</f>
        <v>0</v>
      </c>
      <c r="J412" s="2">
        <f>_xlfn.STDEV.P(Table16[[#This Row],[Estimated costs 1]:[Estimated costs 20]])</f>
        <v>0</v>
      </c>
      <c r="K412" s="2" t="e">
        <f>Table16[[#This Row],[Dev]]/Table16[[#This Row],[Mean]]*100</f>
        <v>#DIV/0!</v>
      </c>
      <c r="L412" s="2">
        <f>Table16[[#This Row],[Estimated costs 1]]-Table16[[#This Row],[Actual cost]]</f>
        <v>0</v>
      </c>
      <c r="M412" s="2" t="e">
        <f>Table16[[#This Row],[Diff 1]]/Table16[[#This Row],[Actual cost]]*100</f>
        <v>#DIV/0!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</row>
    <row r="413" spans="1:33" x14ac:dyDescent="0.3">
      <c r="A413" t="s">
        <v>433</v>
      </c>
      <c r="B413">
        <v>411</v>
      </c>
      <c r="C413" t="str">
        <f>LEFT(Table16[[#This Row],[Contingency id]])</f>
        <v>B</v>
      </c>
      <c r="D413" s="1">
        <v>0</v>
      </c>
      <c r="E413" s="1">
        <v>1.09523809523809</v>
      </c>
      <c r="F413">
        <v>23</v>
      </c>
      <c r="G413">
        <v>21</v>
      </c>
      <c r="H413" s="1">
        <v>0</v>
      </c>
      <c r="I413" s="2">
        <f>AVERAGE(Table16[[#This Row],[Estimated costs 1]:[Estimated costs 20]])</f>
        <v>0</v>
      </c>
      <c r="J413" s="2">
        <f>_xlfn.STDEV.P(Table16[[#This Row],[Estimated costs 1]:[Estimated costs 20]])</f>
        <v>0</v>
      </c>
      <c r="K413" s="2" t="e">
        <f>Table16[[#This Row],[Dev]]/Table16[[#This Row],[Mean]]*100</f>
        <v>#DIV/0!</v>
      </c>
      <c r="L413" s="2">
        <f>Table16[[#This Row],[Estimated costs 1]]-Table16[[#This Row],[Actual cost]]</f>
        <v>0</v>
      </c>
      <c r="M413" s="2" t="e">
        <f>Table16[[#This Row],[Diff 1]]/Table16[[#This Row],[Actual cost]]*100</f>
        <v>#DIV/0!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</row>
    <row r="414" spans="1:33" x14ac:dyDescent="0.3">
      <c r="A414" t="s">
        <v>434</v>
      </c>
      <c r="B414">
        <v>412</v>
      </c>
      <c r="C414" t="str">
        <f>LEFT(Table16[[#This Row],[Contingency id]])</f>
        <v>B</v>
      </c>
      <c r="D414" s="1">
        <v>0</v>
      </c>
      <c r="E414" s="1">
        <v>1.2105263157894699</v>
      </c>
      <c r="F414">
        <v>23</v>
      </c>
      <c r="G414">
        <v>19</v>
      </c>
      <c r="H414" s="1">
        <v>0</v>
      </c>
      <c r="I414" s="2">
        <f>AVERAGE(Table16[[#This Row],[Estimated costs 1]:[Estimated costs 20]])</f>
        <v>0</v>
      </c>
      <c r="J414" s="2">
        <f>_xlfn.STDEV.P(Table16[[#This Row],[Estimated costs 1]:[Estimated costs 20]])</f>
        <v>0</v>
      </c>
      <c r="K414" s="2" t="e">
        <f>Table16[[#This Row],[Dev]]/Table16[[#This Row],[Mean]]*100</f>
        <v>#DIV/0!</v>
      </c>
      <c r="L414" s="2">
        <f>Table16[[#This Row],[Estimated costs 1]]-Table16[[#This Row],[Actual cost]]</f>
        <v>0</v>
      </c>
      <c r="M414" s="2" t="e">
        <f>Table16[[#This Row],[Diff 1]]/Table16[[#This Row],[Actual cost]]*100</f>
        <v>#DIV/0!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</row>
    <row r="415" spans="1:33" x14ac:dyDescent="0.3">
      <c r="A415" t="s">
        <v>435</v>
      </c>
      <c r="B415">
        <v>413</v>
      </c>
      <c r="C415" t="str">
        <f>LEFT(Table16[[#This Row],[Contingency id]])</f>
        <v>B</v>
      </c>
      <c r="D415" s="1">
        <v>0</v>
      </c>
      <c r="E415" s="1">
        <v>1.09523809523809</v>
      </c>
      <c r="F415">
        <v>23</v>
      </c>
      <c r="G415">
        <v>21</v>
      </c>
      <c r="H415" s="1">
        <v>0</v>
      </c>
      <c r="I415" s="2">
        <f>AVERAGE(Table16[[#This Row],[Estimated costs 1]:[Estimated costs 20]])</f>
        <v>0</v>
      </c>
      <c r="J415" s="2">
        <f>_xlfn.STDEV.P(Table16[[#This Row],[Estimated costs 1]:[Estimated costs 20]])</f>
        <v>0</v>
      </c>
      <c r="K415" s="2" t="e">
        <f>Table16[[#This Row],[Dev]]/Table16[[#This Row],[Mean]]*100</f>
        <v>#DIV/0!</v>
      </c>
      <c r="L415" s="2">
        <f>Table16[[#This Row],[Estimated costs 1]]-Table16[[#This Row],[Actual cost]]</f>
        <v>0</v>
      </c>
      <c r="M415" s="2" t="e">
        <f>Table16[[#This Row],[Diff 1]]/Table16[[#This Row],[Actual cost]]*100</f>
        <v>#DIV/0!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</row>
    <row r="416" spans="1:33" x14ac:dyDescent="0.3">
      <c r="A416" t="s">
        <v>436</v>
      </c>
      <c r="B416">
        <v>414</v>
      </c>
      <c r="C416" t="str">
        <f>LEFT(Table16[[#This Row],[Contingency id]])</f>
        <v>B</v>
      </c>
      <c r="D416" s="1">
        <v>0</v>
      </c>
      <c r="E416" s="1">
        <v>1.2105263157894699</v>
      </c>
      <c r="F416">
        <v>23</v>
      </c>
      <c r="G416">
        <v>19</v>
      </c>
      <c r="H416" s="1">
        <v>0</v>
      </c>
      <c r="I416" s="2">
        <f>AVERAGE(Table16[[#This Row],[Estimated costs 1]:[Estimated costs 20]])</f>
        <v>0</v>
      </c>
      <c r="J416" s="2">
        <f>_xlfn.STDEV.P(Table16[[#This Row],[Estimated costs 1]:[Estimated costs 20]])</f>
        <v>0</v>
      </c>
      <c r="K416" s="2" t="e">
        <f>Table16[[#This Row],[Dev]]/Table16[[#This Row],[Mean]]*100</f>
        <v>#DIV/0!</v>
      </c>
      <c r="L416" s="2">
        <f>Table16[[#This Row],[Estimated costs 1]]-Table16[[#This Row],[Actual cost]]</f>
        <v>0</v>
      </c>
      <c r="M416" s="2" t="e">
        <f>Table16[[#This Row],[Diff 1]]/Table16[[#This Row],[Actual cost]]*100</f>
        <v>#DIV/0!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</row>
    <row r="417" spans="1:33" x14ac:dyDescent="0.3">
      <c r="A417" t="s">
        <v>437</v>
      </c>
      <c r="B417">
        <v>415</v>
      </c>
      <c r="C417" t="str">
        <f>LEFT(Table16[[#This Row],[Contingency id]])</f>
        <v>B</v>
      </c>
      <c r="D417" s="1">
        <v>0</v>
      </c>
      <c r="E417" s="1">
        <v>1.2105263157894699</v>
      </c>
      <c r="F417">
        <v>23</v>
      </c>
      <c r="G417">
        <v>19</v>
      </c>
      <c r="H417" s="1">
        <v>0</v>
      </c>
      <c r="I417" s="2">
        <f>AVERAGE(Table16[[#This Row],[Estimated costs 1]:[Estimated costs 20]])</f>
        <v>0</v>
      </c>
      <c r="J417" s="2">
        <f>_xlfn.STDEV.P(Table16[[#This Row],[Estimated costs 1]:[Estimated costs 20]])</f>
        <v>0</v>
      </c>
      <c r="K417" s="2" t="e">
        <f>Table16[[#This Row],[Dev]]/Table16[[#This Row],[Mean]]*100</f>
        <v>#DIV/0!</v>
      </c>
      <c r="L417" s="2">
        <f>Table16[[#This Row],[Estimated costs 1]]-Table16[[#This Row],[Actual cost]]</f>
        <v>0</v>
      </c>
      <c r="M417" s="2" t="e">
        <f>Table16[[#This Row],[Diff 1]]/Table16[[#This Row],[Actual cost]]*100</f>
        <v>#DIV/0!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</row>
    <row r="418" spans="1:33" x14ac:dyDescent="0.3">
      <c r="A418" t="s">
        <v>438</v>
      </c>
      <c r="B418">
        <v>416</v>
      </c>
      <c r="C418" t="str">
        <f>LEFT(Table16[[#This Row],[Contingency id]])</f>
        <v>B</v>
      </c>
      <c r="D418" s="1">
        <v>0</v>
      </c>
      <c r="E418" s="1">
        <v>1.2105263157894699</v>
      </c>
      <c r="F418">
        <v>23</v>
      </c>
      <c r="G418">
        <v>19</v>
      </c>
      <c r="H418" s="1">
        <v>0</v>
      </c>
      <c r="I418" s="2">
        <f>AVERAGE(Table16[[#This Row],[Estimated costs 1]:[Estimated costs 20]])</f>
        <v>0</v>
      </c>
      <c r="J418" s="2">
        <f>_xlfn.STDEV.P(Table16[[#This Row],[Estimated costs 1]:[Estimated costs 20]])</f>
        <v>0</v>
      </c>
      <c r="K418" s="2" t="e">
        <f>Table16[[#This Row],[Dev]]/Table16[[#This Row],[Mean]]*100</f>
        <v>#DIV/0!</v>
      </c>
      <c r="L418" s="2">
        <f>Table16[[#This Row],[Estimated costs 1]]-Table16[[#This Row],[Actual cost]]</f>
        <v>0</v>
      </c>
      <c r="M418" s="2" t="e">
        <f>Table16[[#This Row],[Diff 1]]/Table16[[#This Row],[Actual cost]]*100</f>
        <v>#DIV/0!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</row>
    <row r="419" spans="1:33" x14ac:dyDescent="0.3">
      <c r="A419" t="s">
        <v>439</v>
      </c>
      <c r="B419">
        <v>417</v>
      </c>
      <c r="C419" t="str">
        <f>LEFT(Table16[[#This Row],[Contingency id]])</f>
        <v>B</v>
      </c>
      <c r="D419" s="1">
        <v>0</v>
      </c>
      <c r="E419" s="1">
        <v>1.2777777777777699</v>
      </c>
      <c r="F419">
        <v>23</v>
      </c>
      <c r="G419">
        <v>18</v>
      </c>
      <c r="H419" s="1">
        <v>0</v>
      </c>
      <c r="I419" s="2">
        <f>AVERAGE(Table16[[#This Row],[Estimated costs 1]:[Estimated costs 20]])</f>
        <v>0</v>
      </c>
      <c r="J419" s="2">
        <f>_xlfn.STDEV.P(Table16[[#This Row],[Estimated costs 1]:[Estimated costs 20]])</f>
        <v>0</v>
      </c>
      <c r="K419" s="2" t="e">
        <f>Table16[[#This Row],[Dev]]/Table16[[#This Row],[Mean]]*100</f>
        <v>#DIV/0!</v>
      </c>
      <c r="L419" s="2">
        <f>Table16[[#This Row],[Estimated costs 1]]-Table16[[#This Row],[Actual cost]]</f>
        <v>0</v>
      </c>
      <c r="M419" s="2" t="e">
        <f>Table16[[#This Row],[Diff 1]]/Table16[[#This Row],[Actual cost]]*100</f>
        <v>#DIV/0!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</row>
    <row r="420" spans="1:33" x14ac:dyDescent="0.3">
      <c r="A420" t="s">
        <v>440</v>
      </c>
      <c r="B420">
        <v>418</v>
      </c>
      <c r="C420" t="str">
        <f>LEFT(Table16[[#This Row],[Contingency id]])</f>
        <v>B</v>
      </c>
      <c r="D420" s="1">
        <v>0</v>
      </c>
      <c r="E420" s="1">
        <v>1.09523809523809</v>
      </c>
      <c r="F420">
        <v>23</v>
      </c>
      <c r="G420">
        <v>21</v>
      </c>
      <c r="H420" s="1">
        <v>0</v>
      </c>
      <c r="I420" s="2">
        <f>AVERAGE(Table16[[#This Row],[Estimated costs 1]:[Estimated costs 20]])</f>
        <v>0</v>
      </c>
      <c r="J420" s="2">
        <f>_xlfn.STDEV.P(Table16[[#This Row],[Estimated costs 1]:[Estimated costs 20]])</f>
        <v>0</v>
      </c>
      <c r="K420" s="2" t="e">
        <f>Table16[[#This Row],[Dev]]/Table16[[#This Row],[Mean]]*100</f>
        <v>#DIV/0!</v>
      </c>
      <c r="L420" s="2">
        <f>Table16[[#This Row],[Estimated costs 1]]-Table16[[#This Row],[Actual cost]]</f>
        <v>0</v>
      </c>
      <c r="M420" s="2" t="e">
        <f>Table16[[#This Row],[Diff 1]]/Table16[[#This Row],[Actual cost]]*100</f>
        <v>#DIV/0!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</row>
    <row r="421" spans="1:33" x14ac:dyDescent="0.3">
      <c r="A421" t="s">
        <v>441</v>
      </c>
      <c r="B421">
        <v>419</v>
      </c>
      <c r="C421" t="str">
        <f>LEFT(Table16[[#This Row],[Contingency id]])</f>
        <v>B</v>
      </c>
      <c r="D421" s="1">
        <v>0</v>
      </c>
      <c r="E421" s="1">
        <v>1.1499999999999999</v>
      </c>
      <c r="F421">
        <v>23</v>
      </c>
      <c r="G421">
        <v>20</v>
      </c>
      <c r="H421" s="1">
        <v>0</v>
      </c>
      <c r="I421" s="2">
        <f>AVERAGE(Table16[[#This Row],[Estimated costs 1]:[Estimated costs 20]])</f>
        <v>0</v>
      </c>
      <c r="J421" s="2">
        <f>_xlfn.STDEV.P(Table16[[#This Row],[Estimated costs 1]:[Estimated costs 20]])</f>
        <v>0</v>
      </c>
      <c r="K421" s="2" t="e">
        <f>Table16[[#This Row],[Dev]]/Table16[[#This Row],[Mean]]*100</f>
        <v>#DIV/0!</v>
      </c>
      <c r="L421" s="2">
        <f>Table16[[#This Row],[Estimated costs 1]]-Table16[[#This Row],[Actual cost]]</f>
        <v>0</v>
      </c>
      <c r="M421" s="2" t="e">
        <f>Table16[[#This Row],[Diff 1]]/Table16[[#This Row],[Actual cost]]*100</f>
        <v>#DIV/0!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</row>
    <row r="422" spans="1:33" x14ac:dyDescent="0.3">
      <c r="A422" t="s">
        <v>442</v>
      </c>
      <c r="B422">
        <v>420</v>
      </c>
      <c r="C422" t="str">
        <f>LEFT(Table16[[#This Row],[Contingency id]])</f>
        <v>B</v>
      </c>
      <c r="D422" s="1">
        <v>0</v>
      </c>
      <c r="E422" s="1">
        <v>1.2777777777777699</v>
      </c>
      <c r="F422">
        <v>23</v>
      </c>
      <c r="G422">
        <v>18</v>
      </c>
      <c r="H422" s="1">
        <v>0</v>
      </c>
      <c r="I422" s="2">
        <f>AVERAGE(Table16[[#This Row],[Estimated costs 1]:[Estimated costs 20]])</f>
        <v>0</v>
      </c>
      <c r="J422" s="2">
        <f>_xlfn.STDEV.P(Table16[[#This Row],[Estimated costs 1]:[Estimated costs 20]])</f>
        <v>0</v>
      </c>
      <c r="K422" s="2" t="e">
        <f>Table16[[#This Row],[Dev]]/Table16[[#This Row],[Mean]]*100</f>
        <v>#DIV/0!</v>
      </c>
      <c r="L422" s="2">
        <f>Table16[[#This Row],[Estimated costs 1]]-Table16[[#This Row],[Actual cost]]</f>
        <v>0</v>
      </c>
      <c r="M422" s="2" t="e">
        <f>Table16[[#This Row],[Diff 1]]/Table16[[#This Row],[Actual cost]]*100</f>
        <v>#DIV/0!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</row>
    <row r="423" spans="1:33" x14ac:dyDescent="0.3">
      <c r="A423" t="s">
        <v>443</v>
      </c>
      <c r="B423">
        <v>421</v>
      </c>
      <c r="C423" t="str">
        <f>LEFT(Table16[[#This Row],[Contingency id]])</f>
        <v>B</v>
      </c>
      <c r="D423" s="1">
        <v>0</v>
      </c>
      <c r="E423" s="1">
        <v>1.1499999999999999</v>
      </c>
      <c r="F423">
        <v>23</v>
      </c>
      <c r="G423">
        <v>20</v>
      </c>
      <c r="H423" s="1">
        <v>0</v>
      </c>
      <c r="I423" s="2">
        <f>AVERAGE(Table16[[#This Row],[Estimated costs 1]:[Estimated costs 20]])</f>
        <v>0</v>
      </c>
      <c r="J423" s="2">
        <f>_xlfn.STDEV.P(Table16[[#This Row],[Estimated costs 1]:[Estimated costs 20]])</f>
        <v>0</v>
      </c>
      <c r="K423" s="2" t="e">
        <f>Table16[[#This Row],[Dev]]/Table16[[#This Row],[Mean]]*100</f>
        <v>#DIV/0!</v>
      </c>
      <c r="L423" s="2">
        <f>Table16[[#This Row],[Estimated costs 1]]-Table16[[#This Row],[Actual cost]]</f>
        <v>0</v>
      </c>
      <c r="M423" s="2" t="e">
        <f>Table16[[#This Row],[Diff 1]]/Table16[[#This Row],[Actual cost]]*100</f>
        <v>#DIV/0!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</row>
    <row r="424" spans="1:33" x14ac:dyDescent="0.3">
      <c r="A424" t="s">
        <v>444</v>
      </c>
      <c r="B424">
        <v>422</v>
      </c>
      <c r="C424" t="str">
        <f>LEFT(Table16[[#This Row],[Contingency id]])</f>
        <v>B</v>
      </c>
      <c r="D424" s="1">
        <v>0</v>
      </c>
      <c r="E424" s="1">
        <v>1.0454545454545401</v>
      </c>
      <c r="F424">
        <v>23</v>
      </c>
      <c r="G424">
        <v>22</v>
      </c>
      <c r="H424" s="1">
        <v>0</v>
      </c>
      <c r="I424" s="2">
        <f>AVERAGE(Table16[[#This Row],[Estimated costs 1]:[Estimated costs 20]])</f>
        <v>0</v>
      </c>
      <c r="J424" s="2">
        <f>_xlfn.STDEV.P(Table16[[#This Row],[Estimated costs 1]:[Estimated costs 20]])</f>
        <v>0</v>
      </c>
      <c r="K424" s="2" t="e">
        <f>Table16[[#This Row],[Dev]]/Table16[[#This Row],[Mean]]*100</f>
        <v>#DIV/0!</v>
      </c>
      <c r="L424" s="2">
        <f>Table16[[#This Row],[Estimated costs 1]]-Table16[[#This Row],[Actual cost]]</f>
        <v>0</v>
      </c>
      <c r="M424" s="2" t="e">
        <f>Table16[[#This Row],[Diff 1]]/Table16[[#This Row],[Actual cost]]*100</f>
        <v>#DIV/0!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</row>
    <row r="425" spans="1:33" x14ac:dyDescent="0.3">
      <c r="A425" t="s">
        <v>445</v>
      </c>
      <c r="B425">
        <v>423</v>
      </c>
      <c r="C425" t="str">
        <f>LEFT(Table16[[#This Row],[Contingency id]])</f>
        <v>B</v>
      </c>
      <c r="D425" s="1">
        <v>0</v>
      </c>
      <c r="E425" s="1">
        <v>1.09523809523809</v>
      </c>
      <c r="F425">
        <v>23</v>
      </c>
      <c r="G425">
        <v>21</v>
      </c>
      <c r="H425" s="1">
        <v>0</v>
      </c>
      <c r="I425" s="2">
        <f>AVERAGE(Table16[[#This Row],[Estimated costs 1]:[Estimated costs 20]])</f>
        <v>0</v>
      </c>
      <c r="J425" s="2">
        <f>_xlfn.STDEV.P(Table16[[#This Row],[Estimated costs 1]:[Estimated costs 20]])</f>
        <v>0</v>
      </c>
      <c r="K425" s="2" t="e">
        <f>Table16[[#This Row],[Dev]]/Table16[[#This Row],[Mean]]*100</f>
        <v>#DIV/0!</v>
      </c>
      <c r="L425" s="2">
        <f>Table16[[#This Row],[Estimated costs 1]]-Table16[[#This Row],[Actual cost]]</f>
        <v>0</v>
      </c>
      <c r="M425" s="2" t="e">
        <f>Table16[[#This Row],[Diff 1]]/Table16[[#This Row],[Actual cost]]*100</f>
        <v>#DIV/0!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</row>
    <row r="426" spans="1:33" x14ac:dyDescent="0.3">
      <c r="A426" t="s">
        <v>446</v>
      </c>
      <c r="B426">
        <v>424</v>
      </c>
      <c r="C426" t="str">
        <f>LEFT(Table16[[#This Row],[Contingency id]])</f>
        <v>B</v>
      </c>
      <c r="D426" s="1">
        <v>0</v>
      </c>
      <c r="E426" s="1">
        <v>1.0454545454545401</v>
      </c>
      <c r="F426">
        <v>23</v>
      </c>
      <c r="G426">
        <v>22</v>
      </c>
      <c r="H426" s="1">
        <v>0</v>
      </c>
      <c r="I426" s="2">
        <f>AVERAGE(Table16[[#This Row],[Estimated costs 1]:[Estimated costs 20]])</f>
        <v>0</v>
      </c>
      <c r="J426" s="2">
        <f>_xlfn.STDEV.P(Table16[[#This Row],[Estimated costs 1]:[Estimated costs 20]])</f>
        <v>0</v>
      </c>
      <c r="K426" s="2" t="e">
        <f>Table16[[#This Row],[Dev]]/Table16[[#This Row],[Mean]]*100</f>
        <v>#DIV/0!</v>
      </c>
      <c r="L426" s="2">
        <f>Table16[[#This Row],[Estimated costs 1]]-Table16[[#This Row],[Actual cost]]</f>
        <v>0</v>
      </c>
      <c r="M426" s="2" t="e">
        <f>Table16[[#This Row],[Diff 1]]/Table16[[#This Row],[Actual cost]]*100</f>
        <v>#DIV/0!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</row>
    <row r="427" spans="1:33" x14ac:dyDescent="0.3">
      <c r="A427" t="s">
        <v>447</v>
      </c>
      <c r="B427">
        <v>425</v>
      </c>
      <c r="C427" t="str">
        <f>LEFT(Table16[[#This Row],[Contingency id]])</f>
        <v>B</v>
      </c>
      <c r="D427" s="1">
        <v>0</v>
      </c>
      <c r="E427" s="1">
        <v>1.6625000000000001</v>
      </c>
      <c r="F427">
        <v>133</v>
      </c>
      <c r="G427">
        <v>80</v>
      </c>
      <c r="H427" s="1">
        <v>0</v>
      </c>
      <c r="I427" s="2">
        <f>AVERAGE(Table16[[#This Row],[Estimated costs 1]:[Estimated costs 20]])</f>
        <v>0</v>
      </c>
      <c r="J427" s="2">
        <f>_xlfn.STDEV.P(Table16[[#This Row],[Estimated costs 1]:[Estimated costs 20]])</f>
        <v>0</v>
      </c>
      <c r="K427" s="2" t="e">
        <f>Table16[[#This Row],[Dev]]/Table16[[#This Row],[Mean]]*100</f>
        <v>#DIV/0!</v>
      </c>
      <c r="L427" s="2">
        <f>Table16[[#This Row],[Estimated costs 1]]-Table16[[#This Row],[Actual cost]]</f>
        <v>0</v>
      </c>
      <c r="M427" s="2" t="e">
        <f>Table16[[#This Row],[Diff 1]]/Table16[[#This Row],[Actual cost]]*100</f>
        <v>#DIV/0!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</row>
    <row r="428" spans="1:33" x14ac:dyDescent="0.3">
      <c r="A428" t="s">
        <v>448</v>
      </c>
      <c r="B428">
        <v>426</v>
      </c>
      <c r="C428" t="str">
        <f>LEFT(Table16[[#This Row],[Contingency id]])</f>
        <v>B</v>
      </c>
      <c r="D428" s="1">
        <v>0</v>
      </c>
      <c r="E428" s="1">
        <v>1.79729729729729</v>
      </c>
      <c r="F428">
        <v>133</v>
      </c>
      <c r="G428">
        <v>74</v>
      </c>
      <c r="H428" s="1">
        <v>0</v>
      </c>
      <c r="I428" s="2">
        <f>AVERAGE(Table16[[#This Row],[Estimated costs 1]:[Estimated costs 20]])</f>
        <v>0</v>
      </c>
      <c r="J428" s="2">
        <f>_xlfn.STDEV.P(Table16[[#This Row],[Estimated costs 1]:[Estimated costs 20]])</f>
        <v>0</v>
      </c>
      <c r="K428" s="2" t="e">
        <f>Table16[[#This Row],[Dev]]/Table16[[#This Row],[Mean]]*100</f>
        <v>#DIV/0!</v>
      </c>
      <c r="L428" s="2">
        <f>Table16[[#This Row],[Estimated costs 1]]-Table16[[#This Row],[Actual cost]]</f>
        <v>0</v>
      </c>
      <c r="M428" s="2" t="e">
        <f>Table16[[#This Row],[Diff 1]]/Table16[[#This Row],[Actual cost]]*100</f>
        <v>#DIV/0!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</row>
    <row r="429" spans="1:33" x14ac:dyDescent="0.3">
      <c r="A429" t="s">
        <v>449</v>
      </c>
      <c r="B429">
        <v>427</v>
      </c>
      <c r="C429" t="str">
        <f>LEFT(Table16[[#This Row],[Contingency id]])</f>
        <v>B</v>
      </c>
      <c r="D429" s="1">
        <v>0</v>
      </c>
      <c r="E429" s="1">
        <v>1.6923076923076901</v>
      </c>
      <c r="F429">
        <v>132</v>
      </c>
      <c r="G429">
        <v>78</v>
      </c>
      <c r="H429" s="1">
        <v>0</v>
      </c>
      <c r="I429" s="2">
        <f>AVERAGE(Table16[[#This Row],[Estimated costs 1]:[Estimated costs 20]])</f>
        <v>0</v>
      </c>
      <c r="J429" s="2">
        <f>_xlfn.STDEV.P(Table16[[#This Row],[Estimated costs 1]:[Estimated costs 20]])</f>
        <v>0</v>
      </c>
      <c r="K429" s="2" t="e">
        <f>Table16[[#This Row],[Dev]]/Table16[[#This Row],[Mean]]*100</f>
        <v>#DIV/0!</v>
      </c>
      <c r="L429" s="2">
        <f>Table16[[#This Row],[Estimated costs 1]]-Table16[[#This Row],[Actual cost]]</f>
        <v>0</v>
      </c>
      <c r="M429" s="2" t="e">
        <f>Table16[[#This Row],[Diff 1]]/Table16[[#This Row],[Actual cost]]*100</f>
        <v>#DIV/0!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</row>
    <row r="430" spans="1:33" x14ac:dyDescent="0.3">
      <c r="A430" t="s">
        <v>450</v>
      </c>
      <c r="B430">
        <v>428</v>
      </c>
      <c r="C430" t="str">
        <f>LEFT(Table16[[#This Row],[Contingency id]])</f>
        <v>B</v>
      </c>
      <c r="D430" s="1">
        <v>0</v>
      </c>
      <c r="E430" s="1">
        <v>1.68354430379746</v>
      </c>
      <c r="F430">
        <v>133</v>
      </c>
      <c r="G430">
        <v>79</v>
      </c>
      <c r="H430" s="1">
        <v>0</v>
      </c>
      <c r="I430" s="2">
        <f>AVERAGE(Table16[[#This Row],[Estimated costs 1]:[Estimated costs 20]])</f>
        <v>0</v>
      </c>
      <c r="J430" s="2">
        <f>_xlfn.STDEV.P(Table16[[#This Row],[Estimated costs 1]:[Estimated costs 20]])</f>
        <v>0</v>
      </c>
      <c r="K430" s="2" t="e">
        <f>Table16[[#This Row],[Dev]]/Table16[[#This Row],[Mean]]*100</f>
        <v>#DIV/0!</v>
      </c>
      <c r="L430" s="2">
        <f>Table16[[#This Row],[Estimated costs 1]]-Table16[[#This Row],[Actual cost]]</f>
        <v>0</v>
      </c>
      <c r="M430" s="2" t="e">
        <f>Table16[[#This Row],[Diff 1]]/Table16[[#This Row],[Actual cost]]*100</f>
        <v>#DIV/0!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</row>
    <row r="431" spans="1:33" x14ac:dyDescent="0.3">
      <c r="A431" t="s">
        <v>451</v>
      </c>
      <c r="B431">
        <v>429</v>
      </c>
      <c r="C431" t="str">
        <f>LEFT(Table16[[#This Row],[Contingency id]])</f>
        <v>B</v>
      </c>
      <c r="D431" s="1">
        <v>0</v>
      </c>
      <c r="E431" s="1">
        <v>1.8333333333333299</v>
      </c>
      <c r="F431">
        <v>132</v>
      </c>
      <c r="G431">
        <v>72</v>
      </c>
      <c r="H431" s="1">
        <v>0</v>
      </c>
      <c r="I431" s="2">
        <f>AVERAGE(Table16[[#This Row],[Estimated costs 1]:[Estimated costs 20]])</f>
        <v>0</v>
      </c>
      <c r="J431" s="2">
        <f>_xlfn.STDEV.P(Table16[[#This Row],[Estimated costs 1]:[Estimated costs 20]])</f>
        <v>0</v>
      </c>
      <c r="K431" s="2" t="e">
        <f>Table16[[#This Row],[Dev]]/Table16[[#This Row],[Mean]]*100</f>
        <v>#DIV/0!</v>
      </c>
      <c r="L431" s="2">
        <f>Table16[[#This Row],[Estimated costs 1]]-Table16[[#This Row],[Actual cost]]</f>
        <v>0</v>
      </c>
      <c r="M431" s="2" t="e">
        <f>Table16[[#This Row],[Diff 1]]/Table16[[#This Row],[Actual cost]]*100</f>
        <v>#DIV/0!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</row>
    <row r="432" spans="1:33" x14ac:dyDescent="0.3">
      <c r="A432" t="s">
        <v>452</v>
      </c>
      <c r="B432">
        <v>430</v>
      </c>
      <c r="C432" t="str">
        <f>LEFT(Table16[[#This Row],[Contingency id]])</f>
        <v>B</v>
      </c>
      <c r="D432" s="1">
        <v>0</v>
      </c>
      <c r="E432" s="1">
        <v>1.73684210526315</v>
      </c>
      <c r="F432">
        <v>132</v>
      </c>
      <c r="G432">
        <v>76</v>
      </c>
      <c r="H432" s="1">
        <v>0</v>
      </c>
      <c r="I432" s="2">
        <f>AVERAGE(Table16[[#This Row],[Estimated costs 1]:[Estimated costs 20]])</f>
        <v>0</v>
      </c>
      <c r="J432" s="2">
        <f>_xlfn.STDEV.P(Table16[[#This Row],[Estimated costs 1]:[Estimated costs 20]])</f>
        <v>0</v>
      </c>
      <c r="K432" s="2" t="e">
        <f>Table16[[#This Row],[Dev]]/Table16[[#This Row],[Mean]]*100</f>
        <v>#DIV/0!</v>
      </c>
      <c r="L432" s="2">
        <f>Table16[[#This Row],[Estimated costs 1]]-Table16[[#This Row],[Actual cost]]</f>
        <v>0</v>
      </c>
      <c r="M432" s="2" t="e">
        <f>Table16[[#This Row],[Diff 1]]/Table16[[#This Row],[Actual cost]]*100</f>
        <v>#DIV/0!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</row>
    <row r="433" spans="1:33" x14ac:dyDescent="0.3">
      <c r="A433" t="s">
        <v>453</v>
      </c>
      <c r="B433">
        <v>431</v>
      </c>
      <c r="C433" t="str">
        <f>LEFT(Table16[[#This Row],[Contingency id]])</f>
        <v>B</v>
      </c>
      <c r="D433" s="1">
        <v>0</v>
      </c>
      <c r="E433" s="1">
        <v>1.71428571428571</v>
      </c>
      <c r="F433">
        <v>132</v>
      </c>
      <c r="G433">
        <v>77</v>
      </c>
      <c r="H433" s="1">
        <v>0</v>
      </c>
      <c r="I433" s="2">
        <f>AVERAGE(Table16[[#This Row],[Estimated costs 1]:[Estimated costs 20]])</f>
        <v>0</v>
      </c>
      <c r="J433" s="2">
        <f>_xlfn.STDEV.P(Table16[[#This Row],[Estimated costs 1]:[Estimated costs 20]])</f>
        <v>0</v>
      </c>
      <c r="K433" s="2" t="e">
        <f>Table16[[#This Row],[Dev]]/Table16[[#This Row],[Mean]]*100</f>
        <v>#DIV/0!</v>
      </c>
      <c r="L433" s="2">
        <f>Table16[[#This Row],[Estimated costs 1]]-Table16[[#This Row],[Actual cost]]</f>
        <v>0</v>
      </c>
      <c r="M433" s="2" t="e">
        <f>Table16[[#This Row],[Diff 1]]/Table16[[#This Row],[Actual cost]]*100</f>
        <v>#DIV/0!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</row>
    <row r="434" spans="1:33" x14ac:dyDescent="0.3">
      <c r="A434" t="s">
        <v>454</v>
      </c>
      <c r="B434">
        <v>432</v>
      </c>
      <c r="C434" t="str">
        <f>LEFT(Table16[[#This Row],[Contingency id]])</f>
        <v>B</v>
      </c>
      <c r="D434" s="1">
        <v>0</v>
      </c>
      <c r="E434" s="1">
        <v>1.5903614457831301</v>
      </c>
      <c r="F434">
        <v>132</v>
      </c>
      <c r="G434">
        <v>83</v>
      </c>
      <c r="H434" s="1">
        <v>0</v>
      </c>
      <c r="I434" s="2">
        <f>AVERAGE(Table16[[#This Row],[Estimated costs 1]:[Estimated costs 20]])</f>
        <v>0</v>
      </c>
      <c r="J434" s="2">
        <f>_xlfn.STDEV.P(Table16[[#This Row],[Estimated costs 1]:[Estimated costs 20]])</f>
        <v>0</v>
      </c>
      <c r="K434" s="2" t="e">
        <f>Table16[[#This Row],[Dev]]/Table16[[#This Row],[Mean]]*100</f>
        <v>#DIV/0!</v>
      </c>
      <c r="L434" s="2">
        <f>Table16[[#This Row],[Estimated costs 1]]-Table16[[#This Row],[Actual cost]]</f>
        <v>0</v>
      </c>
      <c r="M434" s="2" t="e">
        <f>Table16[[#This Row],[Diff 1]]/Table16[[#This Row],[Actual cost]]*100</f>
        <v>#DIV/0!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</row>
    <row r="435" spans="1:33" x14ac:dyDescent="0.3">
      <c r="A435" t="s">
        <v>455</v>
      </c>
      <c r="B435">
        <v>433</v>
      </c>
      <c r="C435" t="str">
        <f>LEFT(Table16[[#This Row],[Contingency id]])</f>
        <v>B</v>
      </c>
      <c r="D435" s="1">
        <v>0</v>
      </c>
      <c r="E435" s="1">
        <v>1.8082191780821899</v>
      </c>
      <c r="F435">
        <v>132</v>
      </c>
      <c r="G435">
        <v>73</v>
      </c>
      <c r="H435" s="1">
        <v>0</v>
      </c>
      <c r="I435" s="2">
        <f>AVERAGE(Table16[[#This Row],[Estimated costs 1]:[Estimated costs 20]])</f>
        <v>0</v>
      </c>
      <c r="J435" s="2">
        <f>_xlfn.STDEV.P(Table16[[#This Row],[Estimated costs 1]:[Estimated costs 20]])</f>
        <v>0</v>
      </c>
      <c r="K435" s="2" t="e">
        <f>Table16[[#This Row],[Dev]]/Table16[[#This Row],[Mean]]*100</f>
        <v>#DIV/0!</v>
      </c>
      <c r="L435" s="2">
        <f>Table16[[#This Row],[Estimated costs 1]]-Table16[[#This Row],[Actual cost]]</f>
        <v>0</v>
      </c>
      <c r="M435" s="2" t="e">
        <f>Table16[[#This Row],[Diff 1]]/Table16[[#This Row],[Actual cost]]*100</f>
        <v>#DIV/0!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</row>
    <row r="436" spans="1:33" x14ac:dyDescent="0.3">
      <c r="A436" t="s">
        <v>456</v>
      </c>
      <c r="B436">
        <v>434</v>
      </c>
      <c r="C436" t="str">
        <f>LEFT(Table16[[#This Row],[Contingency id]])</f>
        <v>B</v>
      </c>
      <c r="D436" s="1">
        <v>0</v>
      </c>
      <c r="E436" s="1">
        <v>1.67088607594936</v>
      </c>
      <c r="F436">
        <v>132</v>
      </c>
      <c r="G436">
        <v>79</v>
      </c>
      <c r="H436" s="1">
        <v>0</v>
      </c>
      <c r="I436" s="2">
        <f>AVERAGE(Table16[[#This Row],[Estimated costs 1]:[Estimated costs 20]])</f>
        <v>0</v>
      </c>
      <c r="J436" s="2">
        <f>_xlfn.STDEV.P(Table16[[#This Row],[Estimated costs 1]:[Estimated costs 20]])</f>
        <v>0</v>
      </c>
      <c r="K436" s="2" t="e">
        <f>Table16[[#This Row],[Dev]]/Table16[[#This Row],[Mean]]*100</f>
        <v>#DIV/0!</v>
      </c>
      <c r="L436" s="2">
        <f>Table16[[#This Row],[Estimated costs 1]]-Table16[[#This Row],[Actual cost]]</f>
        <v>0</v>
      </c>
      <c r="M436" s="2" t="e">
        <f>Table16[[#This Row],[Diff 1]]/Table16[[#This Row],[Actual cost]]*100</f>
        <v>#DIV/0!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</row>
    <row r="437" spans="1:33" x14ac:dyDescent="0.3">
      <c r="A437" t="s">
        <v>457</v>
      </c>
      <c r="B437">
        <v>435</v>
      </c>
      <c r="C437" t="str">
        <f>LEFT(Table16[[#This Row],[Contingency id]])</f>
        <v>B</v>
      </c>
      <c r="D437" s="1">
        <v>0</v>
      </c>
      <c r="E437" s="1">
        <v>1.6923076923076901</v>
      </c>
      <c r="F437">
        <v>132</v>
      </c>
      <c r="G437">
        <v>78</v>
      </c>
      <c r="H437" s="1">
        <v>0</v>
      </c>
      <c r="I437" s="2">
        <f>AVERAGE(Table16[[#This Row],[Estimated costs 1]:[Estimated costs 20]])</f>
        <v>0</v>
      </c>
      <c r="J437" s="2">
        <f>_xlfn.STDEV.P(Table16[[#This Row],[Estimated costs 1]:[Estimated costs 20]])</f>
        <v>0</v>
      </c>
      <c r="K437" s="2" t="e">
        <f>Table16[[#This Row],[Dev]]/Table16[[#This Row],[Mean]]*100</f>
        <v>#DIV/0!</v>
      </c>
      <c r="L437" s="2">
        <f>Table16[[#This Row],[Estimated costs 1]]-Table16[[#This Row],[Actual cost]]</f>
        <v>0</v>
      </c>
      <c r="M437" s="2" t="e">
        <f>Table16[[#This Row],[Diff 1]]/Table16[[#This Row],[Actual cost]]*100</f>
        <v>#DIV/0!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</row>
    <row r="438" spans="1:33" x14ac:dyDescent="0.3">
      <c r="A438" t="s">
        <v>458</v>
      </c>
      <c r="B438">
        <v>436</v>
      </c>
      <c r="C438" t="str">
        <f>LEFT(Table16[[#This Row],[Contingency id]])</f>
        <v>B</v>
      </c>
      <c r="D438" s="1">
        <v>0</v>
      </c>
      <c r="E438" s="1">
        <v>1.8333333333333299</v>
      </c>
      <c r="F438">
        <v>132</v>
      </c>
      <c r="G438">
        <v>72</v>
      </c>
      <c r="H438" s="1">
        <v>0</v>
      </c>
      <c r="I438" s="2">
        <f>AVERAGE(Table16[[#This Row],[Estimated costs 1]:[Estimated costs 20]])</f>
        <v>0</v>
      </c>
      <c r="J438" s="2">
        <f>_xlfn.STDEV.P(Table16[[#This Row],[Estimated costs 1]:[Estimated costs 20]])</f>
        <v>0</v>
      </c>
      <c r="K438" s="2" t="e">
        <f>Table16[[#This Row],[Dev]]/Table16[[#This Row],[Mean]]*100</f>
        <v>#DIV/0!</v>
      </c>
      <c r="L438" s="2">
        <f>Table16[[#This Row],[Estimated costs 1]]-Table16[[#This Row],[Actual cost]]</f>
        <v>0</v>
      </c>
      <c r="M438" s="2" t="e">
        <f>Table16[[#This Row],[Diff 1]]/Table16[[#This Row],[Actual cost]]*100</f>
        <v>#DIV/0!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</row>
    <row r="439" spans="1:33" x14ac:dyDescent="0.3">
      <c r="A439" t="s">
        <v>459</v>
      </c>
      <c r="B439">
        <v>437</v>
      </c>
      <c r="C439" t="str">
        <f>LEFT(Table16[[#This Row],[Contingency id]])</f>
        <v>B</v>
      </c>
      <c r="D439" s="1">
        <v>0</v>
      </c>
      <c r="E439" s="1">
        <v>1.34615384615384</v>
      </c>
      <c r="F439">
        <v>70</v>
      </c>
      <c r="G439">
        <v>52</v>
      </c>
      <c r="H439" s="1">
        <v>0</v>
      </c>
      <c r="I439" s="2">
        <f>AVERAGE(Table16[[#This Row],[Estimated costs 1]:[Estimated costs 20]])</f>
        <v>0</v>
      </c>
      <c r="J439" s="2">
        <f>_xlfn.STDEV.P(Table16[[#This Row],[Estimated costs 1]:[Estimated costs 20]])</f>
        <v>0</v>
      </c>
      <c r="K439" s="2" t="e">
        <f>Table16[[#This Row],[Dev]]/Table16[[#This Row],[Mean]]*100</f>
        <v>#DIV/0!</v>
      </c>
      <c r="L439" s="2">
        <f>Table16[[#This Row],[Estimated costs 1]]-Table16[[#This Row],[Actual cost]]</f>
        <v>0</v>
      </c>
      <c r="M439" s="2" t="e">
        <f>Table16[[#This Row],[Diff 1]]/Table16[[#This Row],[Actual cost]]*100</f>
        <v>#DIV/0!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</row>
    <row r="440" spans="1:33" x14ac:dyDescent="0.3">
      <c r="A440" t="s">
        <v>460</v>
      </c>
      <c r="B440">
        <v>438</v>
      </c>
      <c r="C440" t="str">
        <f>LEFT(Table16[[#This Row],[Contingency id]])</f>
        <v>B</v>
      </c>
      <c r="D440" s="1">
        <v>0</v>
      </c>
      <c r="E440" s="1">
        <v>1.32075471698113</v>
      </c>
      <c r="F440">
        <v>70</v>
      </c>
      <c r="G440">
        <v>53</v>
      </c>
      <c r="H440" s="1">
        <v>0</v>
      </c>
      <c r="I440" s="2">
        <f>AVERAGE(Table16[[#This Row],[Estimated costs 1]:[Estimated costs 20]])</f>
        <v>0</v>
      </c>
      <c r="J440" s="2">
        <f>_xlfn.STDEV.P(Table16[[#This Row],[Estimated costs 1]:[Estimated costs 20]])</f>
        <v>0</v>
      </c>
      <c r="K440" s="2" t="e">
        <f>Table16[[#This Row],[Dev]]/Table16[[#This Row],[Mean]]*100</f>
        <v>#DIV/0!</v>
      </c>
      <c r="L440" s="2">
        <f>Table16[[#This Row],[Estimated costs 1]]-Table16[[#This Row],[Actual cost]]</f>
        <v>0</v>
      </c>
      <c r="M440" s="2" t="e">
        <f>Table16[[#This Row],[Diff 1]]/Table16[[#This Row],[Actual cost]]*100</f>
        <v>#DIV/0!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</row>
    <row r="441" spans="1:33" x14ac:dyDescent="0.3">
      <c r="A441" t="s">
        <v>461</v>
      </c>
      <c r="B441">
        <v>439</v>
      </c>
      <c r="C441" t="str">
        <f>LEFT(Table16[[#This Row],[Contingency id]])</f>
        <v>B</v>
      </c>
      <c r="D441" s="1">
        <v>0</v>
      </c>
      <c r="E441" s="1">
        <v>1.34615384615384</v>
      </c>
      <c r="F441">
        <v>70</v>
      </c>
      <c r="G441">
        <v>52</v>
      </c>
      <c r="H441" s="1">
        <v>0</v>
      </c>
      <c r="I441" s="2">
        <f>AVERAGE(Table16[[#This Row],[Estimated costs 1]:[Estimated costs 20]])</f>
        <v>0</v>
      </c>
      <c r="J441" s="2">
        <f>_xlfn.STDEV.P(Table16[[#This Row],[Estimated costs 1]:[Estimated costs 20]])</f>
        <v>0</v>
      </c>
      <c r="K441" s="2" t="e">
        <f>Table16[[#This Row],[Dev]]/Table16[[#This Row],[Mean]]*100</f>
        <v>#DIV/0!</v>
      </c>
      <c r="L441" s="2">
        <f>Table16[[#This Row],[Estimated costs 1]]-Table16[[#This Row],[Actual cost]]</f>
        <v>0</v>
      </c>
      <c r="M441" s="2" t="e">
        <f>Table16[[#This Row],[Diff 1]]/Table16[[#This Row],[Actual cost]]*100</f>
        <v>#DIV/0!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</row>
    <row r="442" spans="1:33" x14ac:dyDescent="0.3">
      <c r="A442" t="s">
        <v>462</v>
      </c>
      <c r="B442">
        <v>440</v>
      </c>
      <c r="C442" t="str">
        <f>LEFT(Table16[[#This Row],[Contingency id]])</f>
        <v>B</v>
      </c>
      <c r="D442" s="1">
        <v>0</v>
      </c>
      <c r="E442" s="1">
        <v>1.48936170212765</v>
      </c>
      <c r="F442">
        <v>70</v>
      </c>
      <c r="G442">
        <v>47</v>
      </c>
      <c r="H442" s="1">
        <v>0</v>
      </c>
      <c r="I442" s="2">
        <f>AVERAGE(Table16[[#This Row],[Estimated costs 1]:[Estimated costs 20]])</f>
        <v>0</v>
      </c>
      <c r="J442" s="2">
        <f>_xlfn.STDEV.P(Table16[[#This Row],[Estimated costs 1]:[Estimated costs 20]])</f>
        <v>0</v>
      </c>
      <c r="K442" s="2" t="e">
        <f>Table16[[#This Row],[Dev]]/Table16[[#This Row],[Mean]]*100</f>
        <v>#DIV/0!</v>
      </c>
      <c r="L442" s="2">
        <f>Table16[[#This Row],[Estimated costs 1]]-Table16[[#This Row],[Actual cost]]</f>
        <v>0</v>
      </c>
      <c r="M442" s="2" t="e">
        <f>Table16[[#This Row],[Diff 1]]/Table16[[#This Row],[Actual cost]]*100</f>
        <v>#DIV/0!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</row>
    <row r="443" spans="1:33" x14ac:dyDescent="0.3">
      <c r="A443" t="s">
        <v>463</v>
      </c>
      <c r="B443">
        <v>441</v>
      </c>
      <c r="C443" t="str">
        <f>LEFT(Table16[[#This Row],[Contingency id]])</f>
        <v>B</v>
      </c>
      <c r="D443" s="1">
        <v>0</v>
      </c>
      <c r="E443" s="1">
        <v>1.34615384615384</v>
      </c>
      <c r="F443">
        <v>70</v>
      </c>
      <c r="G443">
        <v>52</v>
      </c>
      <c r="H443" s="1">
        <v>0</v>
      </c>
      <c r="I443" s="2">
        <f>AVERAGE(Table16[[#This Row],[Estimated costs 1]:[Estimated costs 20]])</f>
        <v>0</v>
      </c>
      <c r="J443" s="2">
        <f>_xlfn.STDEV.P(Table16[[#This Row],[Estimated costs 1]:[Estimated costs 20]])</f>
        <v>0</v>
      </c>
      <c r="K443" s="2" t="e">
        <f>Table16[[#This Row],[Dev]]/Table16[[#This Row],[Mean]]*100</f>
        <v>#DIV/0!</v>
      </c>
      <c r="L443" s="2">
        <f>Table16[[#This Row],[Estimated costs 1]]-Table16[[#This Row],[Actual cost]]</f>
        <v>0</v>
      </c>
      <c r="M443" s="2" t="e">
        <f>Table16[[#This Row],[Diff 1]]/Table16[[#This Row],[Actual cost]]*100</f>
        <v>#DIV/0!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</row>
    <row r="444" spans="1:33" x14ac:dyDescent="0.3">
      <c r="A444" t="s">
        <v>464</v>
      </c>
      <c r="B444">
        <v>442</v>
      </c>
      <c r="C444" t="str">
        <f>LEFT(Table16[[#This Row],[Contingency id]])</f>
        <v>B</v>
      </c>
      <c r="D444" s="1">
        <v>0</v>
      </c>
      <c r="E444" s="1">
        <v>1.48936170212765</v>
      </c>
      <c r="F444">
        <v>70</v>
      </c>
      <c r="G444">
        <v>47</v>
      </c>
      <c r="H444" s="1">
        <v>0</v>
      </c>
      <c r="I444" s="2">
        <f>AVERAGE(Table16[[#This Row],[Estimated costs 1]:[Estimated costs 20]])</f>
        <v>0</v>
      </c>
      <c r="J444" s="2">
        <f>_xlfn.STDEV.P(Table16[[#This Row],[Estimated costs 1]:[Estimated costs 20]])</f>
        <v>0</v>
      </c>
      <c r="K444" s="2" t="e">
        <f>Table16[[#This Row],[Dev]]/Table16[[#This Row],[Mean]]*100</f>
        <v>#DIV/0!</v>
      </c>
      <c r="L444" s="2">
        <f>Table16[[#This Row],[Estimated costs 1]]-Table16[[#This Row],[Actual cost]]</f>
        <v>0</v>
      </c>
      <c r="M444" s="2" t="e">
        <f>Table16[[#This Row],[Diff 1]]/Table16[[#This Row],[Actual cost]]*100</f>
        <v>#DIV/0!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</row>
    <row r="445" spans="1:33" x14ac:dyDescent="0.3">
      <c r="A445" t="s">
        <v>465</v>
      </c>
      <c r="B445">
        <v>443</v>
      </c>
      <c r="C445" t="str">
        <f>LEFT(Table16[[#This Row],[Contingency id]])</f>
        <v>B</v>
      </c>
      <c r="D445" s="1">
        <v>0</v>
      </c>
      <c r="E445" s="1">
        <v>1.37254901960784</v>
      </c>
      <c r="F445">
        <v>70</v>
      </c>
      <c r="G445">
        <v>51</v>
      </c>
      <c r="H445" s="1">
        <v>0</v>
      </c>
      <c r="I445" s="2">
        <f>AVERAGE(Table16[[#This Row],[Estimated costs 1]:[Estimated costs 20]])</f>
        <v>0</v>
      </c>
      <c r="J445" s="2">
        <f>_xlfn.STDEV.P(Table16[[#This Row],[Estimated costs 1]:[Estimated costs 20]])</f>
        <v>0</v>
      </c>
      <c r="K445" s="2" t="e">
        <f>Table16[[#This Row],[Dev]]/Table16[[#This Row],[Mean]]*100</f>
        <v>#DIV/0!</v>
      </c>
      <c r="L445" s="2">
        <f>Table16[[#This Row],[Estimated costs 1]]-Table16[[#This Row],[Actual cost]]</f>
        <v>0</v>
      </c>
      <c r="M445" s="2" t="e">
        <f>Table16[[#This Row],[Diff 1]]/Table16[[#This Row],[Actual cost]]*100</f>
        <v>#DIV/0!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</row>
    <row r="446" spans="1:33" x14ac:dyDescent="0.3">
      <c r="A446" t="s">
        <v>466</v>
      </c>
      <c r="B446">
        <v>444</v>
      </c>
      <c r="C446" t="str">
        <f>LEFT(Table16[[#This Row],[Contingency id]])</f>
        <v>B</v>
      </c>
      <c r="D446" s="1">
        <v>0</v>
      </c>
      <c r="E446" s="1">
        <v>1.05555555555555</v>
      </c>
      <c r="F446">
        <v>38</v>
      </c>
      <c r="G446">
        <v>36</v>
      </c>
      <c r="H446" s="1">
        <v>0</v>
      </c>
      <c r="I446" s="2">
        <f>AVERAGE(Table16[[#This Row],[Estimated costs 1]:[Estimated costs 20]])</f>
        <v>0</v>
      </c>
      <c r="J446" s="2">
        <f>_xlfn.STDEV.P(Table16[[#This Row],[Estimated costs 1]:[Estimated costs 20]])</f>
        <v>0</v>
      </c>
      <c r="K446" s="2" t="e">
        <f>Table16[[#This Row],[Dev]]/Table16[[#This Row],[Mean]]*100</f>
        <v>#DIV/0!</v>
      </c>
      <c r="L446" s="2">
        <f>Table16[[#This Row],[Estimated costs 1]]-Table16[[#This Row],[Actual cost]]</f>
        <v>0</v>
      </c>
      <c r="M446" s="2" t="e">
        <f>Table16[[#This Row],[Diff 1]]/Table16[[#This Row],[Actual cost]]*100</f>
        <v>#DIV/0!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</row>
    <row r="447" spans="1:33" x14ac:dyDescent="0.3">
      <c r="A447" t="s">
        <v>467</v>
      </c>
      <c r="B447">
        <v>445</v>
      </c>
      <c r="C447" t="str">
        <f>LEFT(Table16[[#This Row],[Contingency id]])</f>
        <v>B</v>
      </c>
      <c r="D447" s="1">
        <v>0</v>
      </c>
      <c r="E447" s="1">
        <v>1.2258064516128999</v>
      </c>
      <c r="F447">
        <v>38</v>
      </c>
      <c r="G447">
        <v>31</v>
      </c>
      <c r="H447" s="1">
        <v>0</v>
      </c>
      <c r="I447" s="2">
        <f>AVERAGE(Table16[[#This Row],[Estimated costs 1]:[Estimated costs 20]])</f>
        <v>0</v>
      </c>
      <c r="J447" s="2">
        <f>_xlfn.STDEV.P(Table16[[#This Row],[Estimated costs 1]:[Estimated costs 20]])</f>
        <v>0</v>
      </c>
      <c r="K447" s="2" t="e">
        <f>Table16[[#This Row],[Dev]]/Table16[[#This Row],[Mean]]*100</f>
        <v>#DIV/0!</v>
      </c>
      <c r="L447" s="2">
        <f>Table16[[#This Row],[Estimated costs 1]]-Table16[[#This Row],[Actual cost]]</f>
        <v>0</v>
      </c>
      <c r="M447" s="2" t="e">
        <f>Table16[[#This Row],[Diff 1]]/Table16[[#This Row],[Actual cost]]*100</f>
        <v>#DIV/0!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</row>
    <row r="448" spans="1:33" x14ac:dyDescent="0.3">
      <c r="A448" t="s">
        <v>468</v>
      </c>
      <c r="B448">
        <v>446</v>
      </c>
      <c r="C448" t="str">
        <f>LEFT(Table16[[#This Row],[Contingency id]])</f>
        <v>B</v>
      </c>
      <c r="D448" s="1">
        <v>0</v>
      </c>
      <c r="E448" s="1">
        <v>1.2666666666666599</v>
      </c>
      <c r="F448">
        <v>38</v>
      </c>
      <c r="G448">
        <v>30</v>
      </c>
      <c r="H448" s="1">
        <v>0</v>
      </c>
      <c r="I448" s="2">
        <f>AVERAGE(Table16[[#This Row],[Estimated costs 1]:[Estimated costs 20]])</f>
        <v>0</v>
      </c>
      <c r="J448" s="2">
        <f>_xlfn.STDEV.P(Table16[[#This Row],[Estimated costs 1]:[Estimated costs 20]])</f>
        <v>0</v>
      </c>
      <c r="K448" s="2" t="e">
        <f>Table16[[#This Row],[Dev]]/Table16[[#This Row],[Mean]]*100</f>
        <v>#DIV/0!</v>
      </c>
      <c r="L448" s="2">
        <f>Table16[[#This Row],[Estimated costs 1]]-Table16[[#This Row],[Actual cost]]</f>
        <v>0</v>
      </c>
      <c r="M448" s="2" t="e">
        <f>Table16[[#This Row],[Diff 1]]/Table16[[#This Row],[Actual cost]]*100</f>
        <v>#DIV/0!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</row>
    <row r="449" spans="1:33" x14ac:dyDescent="0.3">
      <c r="A449" t="s">
        <v>469</v>
      </c>
      <c r="B449">
        <v>447</v>
      </c>
      <c r="C449" t="str">
        <f>LEFT(Table16[[#This Row],[Contingency id]])</f>
        <v>B</v>
      </c>
      <c r="D449" s="1">
        <v>0</v>
      </c>
      <c r="E449" s="1">
        <v>1.4</v>
      </c>
      <c r="F449">
        <v>35</v>
      </c>
      <c r="G449">
        <v>25</v>
      </c>
      <c r="H449" s="1">
        <v>0</v>
      </c>
      <c r="I449" s="2">
        <f>AVERAGE(Table16[[#This Row],[Estimated costs 1]:[Estimated costs 20]])</f>
        <v>0</v>
      </c>
      <c r="J449" s="2">
        <f>_xlfn.STDEV.P(Table16[[#This Row],[Estimated costs 1]:[Estimated costs 20]])</f>
        <v>0</v>
      </c>
      <c r="K449" s="2" t="e">
        <f>Table16[[#This Row],[Dev]]/Table16[[#This Row],[Mean]]*100</f>
        <v>#DIV/0!</v>
      </c>
      <c r="L449" s="2">
        <f>Table16[[#This Row],[Estimated costs 1]]-Table16[[#This Row],[Actual cost]]</f>
        <v>0</v>
      </c>
      <c r="M449" s="2" t="e">
        <f>Table16[[#This Row],[Diff 1]]/Table16[[#This Row],[Actual cost]]*100</f>
        <v>#DIV/0!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</row>
    <row r="450" spans="1:33" x14ac:dyDescent="0.3">
      <c r="A450" t="s">
        <v>470</v>
      </c>
      <c r="B450">
        <v>448</v>
      </c>
      <c r="C450" t="str">
        <f>LEFT(Table16[[#This Row],[Contingency id]])</f>
        <v>B</v>
      </c>
      <c r="D450" s="1">
        <v>0</v>
      </c>
      <c r="E450" s="1">
        <v>1.2666666666666599</v>
      </c>
      <c r="F450">
        <v>38</v>
      </c>
      <c r="G450">
        <v>30</v>
      </c>
      <c r="H450" s="1">
        <v>0</v>
      </c>
      <c r="I450" s="2">
        <f>AVERAGE(Table16[[#This Row],[Estimated costs 1]:[Estimated costs 20]])</f>
        <v>0</v>
      </c>
      <c r="J450" s="2">
        <f>_xlfn.STDEV.P(Table16[[#This Row],[Estimated costs 1]:[Estimated costs 20]])</f>
        <v>0</v>
      </c>
      <c r="K450" s="2" t="e">
        <f>Table16[[#This Row],[Dev]]/Table16[[#This Row],[Mean]]*100</f>
        <v>#DIV/0!</v>
      </c>
      <c r="L450" s="2">
        <f>Table16[[#This Row],[Estimated costs 1]]-Table16[[#This Row],[Actual cost]]</f>
        <v>0</v>
      </c>
      <c r="M450" s="2" t="e">
        <f>Table16[[#This Row],[Diff 1]]/Table16[[#This Row],[Actual cost]]*100</f>
        <v>#DIV/0!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</row>
    <row r="451" spans="1:33" x14ac:dyDescent="0.3">
      <c r="A451" t="s">
        <v>471</v>
      </c>
      <c r="B451">
        <v>449</v>
      </c>
      <c r="C451" t="str">
        <f>LEFT(Table16[[#This Row],[Contingency id]])</f>
        <v>B</v>
      </c>
      <c r="D451" s="1">
        <v>0</v>
      </c>
      <c r="E451" s="1">
        <v>1.3571428571428501</v>
      </c>
      <c r="F451">
        <v>38</v>
      </c>
      <c r="G451">
        <v>28</v>
      </c>
      <c r="H451" s="1">
        <v>0</v>
      </c>
      <c r="I451" s="2">
        <f>AVERAGE(Table16[[#This Row],[Estimated costs 1]:[Estimated costs 20]])</f>
        <v>0</v>
      </c>
      <c r="J451" s="2">
        <f>_xlfn.STDEV.P(Table16[[#This Row],[Estimated costs 1]:[Estimated costs 20]])</f>
        <v>0</v>
      </c>
      <c r="K451" s="2" t="e">
        <f>Table16[[#This Row],[Dev]]/Table16[[#This Row],[Mean]]*100</f>
        <v>#DIV/0!</v>
      </c>
      <c r="L451" s="2">
        <f>Table16[[#This Row],[Estimated costs 1]]-Table16[[#This Row],[Actual cost]]</f>
        <v>0</v>
      </c>
      <c r="M451" s="2" t="e">
        <f>Table16[[#This Row],[Diff 1]]/Table16[[#This Row],[Actual cost]]*100</f>
        <v>#DIV/0!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</row>
    <row r="452" spans="1:33" x14ac:dyDescent="0.3">
      <c r="A452" t="s">
        <v>472</v>
      </c>
      <c r="B452">
        <v>450</v>
      </c>
      <c r="C452" t="str">
        <f>LEFT(Table16[[#This Row],[Contingency id]])</f>
        <v>B</v>
      </c>
      <c r="D452" s="1">
        <v>0</v>
      </c>
      <c r="E452" s="1">
        <v>1.4615384615384599</v>
      </c>
      <c r="F452">
        <v>38</v>
      </c>
      <c r="G452">
        <v>26</v>
      </c>
      <c r="H452" s="1">
        <v>0</v>
      </c>
      <c r="I452" s="2">
        <f>AVERAGE(Table16[[#This Row],[Estimated costs 1]:[Estimated costs 20]])</f>
        <v>0</v>
      </c>
      <c r="J452" s="2">
        <f>_xlfn.STDEV.P(Table16[[#This Row],[Estimated costs 1]:[Estimated costs 20]])</f>
        <v>0</v>
      </c>
      <c r="K452" s="2" t="e">
        <f>Table16[[#This Row],[Dev]]/Table16[[#This Row],[Mean]]*100</f>
        <v>#DIV/0!</v>
      </c>
      <c r="L452" s="2">
        <f>Table16[[#This Row],[Estimated costs 1]]-Table16[[#This Row],[Actual cost]]</f>
        <v>0</v>
      </c>
      <c r="M452" s="2" t="e">
        <f>Table16[[#This Row],[Diff 1]]/Table16[[#This Row],[Actual cost]]*100</f>
        <v>#DIV/0!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</row>
    <row r="453" spans="1:33" x14ac:dyDescent="0.3">
      <c r="A453" t="s">
        <v>473</v>
      </c>
      <c r="B453">
        <v>451</v>
      </c>
      <c r="C453" t="str">
        <f>LEFT(Table16[[#This Row],[Contingency id]])</f>
        <v>B</v>
      </c>
      <c r="D453" s="1">
        <v>0</v>
      </c>
      <c r="E453" s="1">
        <v>1.15151515151515</v>
      </c>
      <c r="F453">
        <v>38</v>
      </c>
      <c r="G453">
        <v>33</v>
      </c>
      <c r="H453" s="1">
        <v>0</v>
      </c>
      <c r="I453" s="2">
        <f>AVERAGE(Table16[[#This Row],[Estimated costs 1]:[Estimated costs 20]])</f>
        <v>0</v>
      </c>
      <c r="J453" s="2">
        <f>_xlfn.STDEV.P(Table16[[#This Row],[Estimated costs 1]:[Estimated costs 20]])</f>
        <v>0</v>
      </c>
      <c r="K453" s="2" t="e">
        <f>Table16[[#This Row],[Dev]]/Table16[[#This Row],[Mean]]*100</f>
        <v>#DIV/0!</v>
      </c>
      <c r="L453" s="2">
        <f>Table16[[#This Row],[Estimated costs 1]]-Table16[[#This Row],[Actual cost]]</f>
        <v>0</v>
      </c>
      <c r="M453" s="2" t="e">
        <f>Table16[[#This Row],[Diff 1]]/Table16[[#This Row],[Actual cost]]*100</f>
        <v>#DIV/0!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</row>
    <row r="454" spans="1:33" x14ac:dyDescent="0.3">
      <c r="A454" t="s">
        <v>474</v>
      </c>
      <c r="B454">
        <v>452</v>
      </c>
      <c r="C454" t="str">
        <f>LEFT(Table16[[#This Row],[Contingency id]])</f>
        <v>B</v>
      </c>
      <c r="D454" s="1">
        <v>0</v>
      </c>
      <c r="E454" s="1">
        <v>1.2666666666666599</v>
      </c>
      <c r="F454">
        <v>38</v>
      </c>
      <c r="G454">
        <v>30</v>
      </c>
      <c r="H454" s="1">
        <v>0</v>
      </c>
      <c r="I454" s="2">
        <f>AVERAGE(Table16[[#This Row],[Estimated costs 1]:[Estimated costs 20]])</f>
        <v>0</v>
      </c>
      <c r="J454" s="2">
        <f>_xlfn.STDEV.P(Table16[[#This Row],[Estimated costs 1]:[Estimated costs 20]])</f>
        <v>0</v>
      </c>
      <c r="K454" s="2" t="e">
        <f>Table16[[#This Row],[Dev]]/Table16[[#This Row],[Mean]]*100</f>
        <v>#DIV/0!</v>
      </c>
      <c r="L454" s="2">
        <f>Table16[[#This Row],[Estimated costs 1]]-Table16[[#This Row],[Actual cost]]</f>
        <v>0</v>
      </c>
      <c r="M454" s="2" t="e">
        <f>Table16[[#This Row],[Diff 1]]/Table16[[#This Row],[Actual cost]]*100</f>
        <v>#DIV/0!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</row>
    <row r="455" spans="1:33" x14ac:dyDescent="0.3">
      <c r="A455" t="s">
        <v>475</v>
      </c>
      <c r="B455">
        <v>453</v>
      </c>
      <c r="C455" t="str">
        <f>LEFT(Table16[[#This Row],[Contingency id]])</f>
        <v>B</v>
      </c>
      <c r="D455" s="1">
        <v>0</v>
      </c>
      <c r="E455" s="1">
        <v>1.2258064516128999</v>
      </c>
      <c r="F455">
        <v>38</v>
      </c>
      <c r="G455">
        <v>31</v>
      </c>
      <c r="H455" s="1">
        <v>0</v>
      </c>
      <c r="I455" s="2">
        <f>AVERAGE(Table16[[#This Row],[Estimated costs 1]:[Estimated costs 20]])</f>
        <v>0</v>
      </c>
      <c r="J455" s="2">
        <f>_xlfn.STDEV.P(Table16[[#This Row],[Estimated costs 1]:[Estimated costs 20]])</f>
        <v>0</v>
      </c>
      <c r="K455" s="2" t="e">
        <f>Table16[[#This Row],[Dev]]/Table16[[#This Row],[Mean]]*100</f>
        <v>#DIV/0!</v>
      </c>
      <c r="L455" s="2">
        <f>Table16[[#This Row],[Estimated costs 1]]-Table16[[#This Row],[Actual cost]]</f>
        <v>0</v>
      </c>
      <c r="M455" s="2" t="e">
        <f>Table16[[#This Row],[Diff 1]]/Table16[[#This Row],[Actual cost]]*100</f>
        <v>#DIV/0!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</row>
    <row r="456" spans="1:33" x14ac:dyDescent="0.3">
      <c r="A456" t="s">
        <v>476</v>
      </c>
      <c r="B456">
        <v>454</v>
      </c>
      <c r="C456" t="str">
        <f>LEFT(Table16[[#This Row],[Contingency id]])</f>
        <v>B</v>
      </c>
      <c r="D456" s="1">
        <v>0</v>
      </c>
      <c r="E456" s="1">
        <v>1.2666666666666599</v>
      </c>
      <c r="F456">
        <v>38</v>
      </c>
      <c r="G456">
        <v>30</v>
      </c>
      <c r="H456" s="1">
        <v>0</v>
      </c>
      <c r="I456" s="2">
        <f>AVERAGE(Table16[[#This Row],[Estimated costs 1]:[Estimated costs 20]])</f>
        <v>0</v>
      </c>
      <c r="J456" s="2">
        <f>_xlfn.STDEV.P(Table16[[#This Row],[Estimated costs 1]:[Estimated costs 20]])</f>
        <v>0</v>
      </c>
      <c r="K456" s="2" t="e">
        <f>Table16[[#This Row],[Dev]]/Table16[[#This Row],[Mean]]*100</f>
        <v>#DIV/0!</v>
      </c>
      <c r="L456" s="2">
        <f>Table16[[#This Row],[Estimated costs 1]]-Table16[[#This Row],[Actual cost]]</f>
        <v>0</v>
      </c>
      <c r="M456" s="2" t="e">
        <f>Table16[[#This Row],[Diff 1]]/Table16[[#This Row],[Actual cost]]*100</f>
        <v>#DIV/0!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</row>
    <row r="457" spans="1:33" x14ac:dyDescent="0.3">
      <c r="A457" t="s">
        <v>477</v>
      </c>
      <c r="B457">
        <v>455</v>
      </c>
      <c r="C457" t="str">
        <f>LEFT(Table16[[#This Row],[Contingency id]])</f>
        <v>B</v>
      </c>
      <c r="D457" s="1">
        <v>0</v>
      </c>
      <c r="E457" s="1">
        <v>1.1842105263157801</v>
      </c>
      <c r="F457">
        <v>45</v>
      </c>
      <c r="G457">
        <v>38</v>
      </c>
      <c r="H457" s="1">
        <v>0</v>
      </c>
      <c r="I457" s="2">
        <f>AVERAGE(Table16[[#This Row],[Estimated costs 1]:[Estimated costs 20]])</f>
        <v>0</v>
      </c>
      <c r="J457" s="2">
        <f>_xlfn.STDEV.P(Table16[[#This Row],[Estimated costs 1]:[Estimated costs 20]])</f>
        <v>0</v>
      </c>
      <c r="K457" s="2" t="e">
        <f>Table16[[#This Row],[Dev]]/Table16[[#This Row],[Mean]]*100</f>
        <v>#DIV/0!</v>
      </c>
      <c r="L457" s="2">
        <f>Table16[[#This Row],[Estimated costs 1]]-Table16[[#This Row],[Actual cost]]</f>
        <v>0</v>
      </c>
      <c r="M457" s="2" t="e">
        <f>Table16[[#This Row],[Diff 1]]/Table16[[#This Row],[Actual cost]]*100</f>
        <v>#DIV/0!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</row>
    <row r="458" spans="1:33" x14ac:dyDescent="0.3">
      <c r="A458" t="s">
        <v>478</v>
      </c>
      <c r="B458">
        <v>456</v>
      </c>
      <c r="C458" t="str">
        <f>LEFT(Table16[[#This Row],[Contingency id]])</f>
        <v>B</v>
      </c>
      <c r="D458" s="1">
        <v>0</v>
      </c>
      <c r="E458" s="1">
        <v>1.36363636363636</v>
      </c>
      <c r="F458">
        <v>45</v>
      </c>
      <c r="G458">
        <v>33</v>
      </c>
      <c r="H458" s="1">
        <v>0</v>
      </c>
      <c r="I458" s="2">
        <f>AVERAGE(Table16[[#This Row],[Estimated costs 1]:[Estimated costs 20]])</f>
        <v>0</v>
      </c>
      <c r="J458" s="2">
        <f>_xlfn.STDEV.P(Table16[[#This Row],[Estimated costs 1]:[Estimated costs 20]])</f>
        <v>0</v>
      </c>
      <c r="K458" s="2" t="e">
        <f>Table16[[#This Row],[Dev]]/Table16[[#This Row],[Mean]]*100</f>
        <v>#DIV/0!</v>
      </c>
      <c r="L458" s="2">
        <f>Table16[[#This Row],[Estimated costs 1]]-Table16[[#This Row],[Actual cost]]</f>
        <v>0</v>
      </c>
      <c r="M458" s="2" t="e">
        <f>Table16[[#This Row],[Diff 1]]/Table16[[#This Row],[Actual cost]]*100</f>
        <v>#DIV/0!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</row>
    <row r="459" spans="1:33" x14ac:dyDescent="0.3">
      <c r="A459" t="s">
        <v>479</v>
      </c>
      <c r="B459">
        <v>457</v>
      </c>
      <c r="C459" t="str">
        <f>LEFT(Table16[[#This Row],[Contingency id]])</f>
        <v>B</v>
      </c>
      <c r="D459" s="1">
        <v>0</v>
      </c>
      <c r="E459" s="1">
        <v>1.1842105263157801</v>
      </c>
      <c r="F459">
        <v>45</v>
      </c>
      <c r="G459">
        <v>38</v>
      </c>
      <c r="H459" s="1">
        <v>0</v>
      </c>
      <c r="I459" s="2">
        <f>AVERAGE(Table16[[#This Row],[Estimated costs 1]:[Estimated costs 20]])</f>
        <v>0</v>
      </c>
      <c r="J459" s="2">
        <f>_xlfn.STDEV.P(Table16[[#This Row],[Estimated costs 1]:[Estimated costs 20]])</f>
        <v>0</v>
      </c>
      <c r="K459" s="2" t="e">
        <f>Table16[[#This Row],[Dev]]/Table16[[#This Row],[Mean]]*100</f>
        <v>#DIV/0!</v>
      </c>
      <c r="L459" s="2">
        <f>Table16[[#This Row],[Estimated costs 1]]-Table16[[#This Row],[Actual cost]]</f>
        <v>0</v>
      </c>
      <c r="M459" s="2" t="e">
        <f>Table16[[#This Row],[Diff 1]]/Table16[[#This Row],[Actual cost]]*100</f>
        <v>#DIV/0!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</row>
    <row r="460" spans="1:33" x14ac:dyDescent="0.3">
      <c r="A460" t="s">
        <v>480</v>
      </c>
      <c r="B460">
        <v>458</v>
      </c>
      <c r="C460" t="str">
        <f>LEFT(Table16[[#This Row],[Contingency id]])</f>
        <v>B</v>
      </c>
      <c r="D460" s="1">
        <v>0</v>
      </c>
      <c r="E460" s="1">
        <v>1.09756097560975</v>
      </c>
      <c r="F460">
        <v>45</v>
      </c>
      <c r="G460">
        <v>41</v>
      </c>
      <c r="H460" s="1">
        <v>0</v>
      </c>
      <c r="I460" s="2">
        <f>AVERAGE(Table16[[#This Row],[Estimated costs 1]:[Estimated costs 20]])</f>
        <v>0</v>
      </c>
      <c r="J460" s="2">
        <f>_xlfn.STDEV.P(Table16[[#This Row],[Estimated costs 1]:[Estimated costs 20]])</f>
        <v>0</v>
      </c>
      <c r="K460" s="2" t="e">
        <f>Table16[[#This Row],[Dev]]/Table16[[#This Row],[Mean]]*100</f>
        <v>#DIV/0!</v>
      </c>
      <c r="L460" s="2">
        <f>Table16[[#This Row],[Estimated costs 1]]-Table16[[#This Row],[Actual cost]]</f>
        <v>0</v>
      </c>
      <c r="M460" s="2" t="e">
        <f>Table16[[#This Row],[Diff 1]]/Table16[[#This Row],[Actual cost]]*100</f>
        <v>#DIV/0!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</row>
    <row r="461" spans="1:33" x14ac:dyDescent="0.3">
      <c r="A461" t="s">
        <v>481</v>
      </c>
      <c r="B461">
        <v>459</v>
      </c>
      <c r="C461" t="str">
        <f>LEFT(Table16[[#This Row],[Contingency id]])</f>
        <v>B</v>
      </c>
      <c r="D461" s="1">
        <v>0</v>
      </c>
      <c r="E461" s="1">
        <v>1.25</v>
      </c>
      <c r="F461">
        <v>45</v>
      </c>
      <c r="G461">
        <v>36</v>
      </c>
      <c r="H461" s="1">
        <v>0</v>
      </c>
      <c r="I461" s="2">
        <f>AVERAGE(Table16[[#This Row],[Estimated costs 1]:[Estimated costs 20]])</f>
        <v>0</v>
      </c>
      <c r="J461" s="2">
        <f>_xlfn.STDEV.P(Table16[[#This Row],[Estimated costs 1]:[Estimated costs 20]])</f>
        <v>0</v>
      </c>
      <c r="K461" s="2" t="e">
        <f>Table16[[#This Row],[Dev]]/Table16[[#This Row],[Mean]]*100</f>
        <v>#DIV/0!</v>
      </c>
      <c r="L461" s="2">
        <f>Table16[[#This Row],[Estimated costs 1]]-Table16[[#This Row],[Actual cost]]</f>
        <v>0</v>
      </c>
      <c r="M461" s="2" t="e">
        <f>Table16[[#This Row],[Diff 1]]/Table16[[#This Row],[Actual cost]]*100</f>
        <v>#DIV/0!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</row>
    <row r="462" spans="1:33" x14ac:dyDescent="0.3">
      <c r="A462" t="s">
        <v>482</v>
      </c>
      <c r="B462">
        <v>460</v>
      </c>
      <c r="C462" t="str">
        <f>LEFT(Table16[[#This Row],[Contingency id]])</f>
        <v>B</v>
      </c>
      <c r="D462" s="1">
        <v>0</v>
      </c>
      <c r="E462" s="1">
        <v>1.21621621621621</v>
      </c>
      <c r="F462">
        <v>45</v>
      </c>
      <c r="G462">
        <v>37</v>
      </c>
      <c r="H462" s="1">
        <v>0</v>
      </c>
      <c r="I462" s="2">
        <f>AVERAGE(Table16[[#This Row],[Estimated costs 1]:[Estimated costs 20]])</f>
        <v>0</v>
      </c>
      <c r="J462" s="2">
        <f>_xlfn.STDEV.P(Table16[[#This Row],[Estimated costs 1]:[Estimated costs 20]])</f>
        <v>0</v>
      </c>
      <c r="K462" s="2" t="e">
        <f>Table16[[#This Row],[Dev]]/Table16[[#This Row],[Mean]]*100</f>
        <v>#DIV/0!</v>
      </c>
      <c r="L462" s="2">
        <f>Table16[[#This Row],[Estimated costs 1]]-Table16[[#This Row],[Actual cost]]</f>
        <v>0</v>
      </c>
      <c r="M462" s="2" t="e">
        <f>Table16[[#This Row],[Diff 1]]/Table16[[#This Row],[Actual cost]]*100</f>
        <v>#DIV/0!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</row>
    <row r="463" spans="1:33" x14ac:dyDescent="0.3">
      <c r="A463" t="s">
        <v>483</v>
      </c>
      <c r="B463">
        <v>461</v>
      </c>
      <c r="C463" t="str">
        <f>LEFT(Table16[[#This Row],[Contingency id]])</f>
        <v>B</v>
      </c>
      <c r="D463" s="1">
        <v>0</v>
      </c>
      <c r="E463" s="1">
        <v>1.1842105263157801</v>
      </c>
      <c r="F463">
        <v>45</v>
      </c>
      <c r="G463">
        <v>38</v>
      </c>
      <c r="H463" s="1">
        <v>0</v>
      </c>
      <c r="I463" s="2">
        <f>AVERAGE(Table16[[#This Row],[Estimated costs 1]:[Estimated costs 20]])</f>
        <v>0</v>
      </c>
      <c r="J463" s="2">
        <f>_xlfn.STDEV.P(Table16[[#This Row],[Estimated costs 1]:[Estimated costs 20]])</f>
        <v>0</v>
      </c>
      <c r="K463" s="2" t="e">
        <f>Table16[[#This Row],[Dev]]/Table16[[#This Row],[Mean]]*100</f>
        <v>#DIV/0!</v>
      </c>
      <c r="L463" s="2">
        <f>Table16[[#This Row],[Estimated costs 1]]-Table16[[#This Row],[Actual cost]]</f>
        <v>0</v>
      </c>
      <c r="M463" s="2" t="e">
        <f>Table16[[#This Row],[Diff 1]]/Table16[[#This Row],[Actual cost]]*100</f>
        <v>#DIV/0!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</row>
    <row r="464" spans="1:33" x14ac:dyDescent="0.3">
      <c r="A464" t="s">
        <v>484</v>
      </c>
      <c r="B464">
        <v>462</v>
      </c>
      <c r="C464" t="str">
        <f>LEFT(Table16[[#This Row],[Contingency id]])</f>
        <v>B</v>
      </c>
      <c r="D464" s="1">
        <v>0</v>
      </c>
      <c r="E464" s="1">
        <v>1.28571428571428</v>
      </c>
      <c r="F464">
        <v>45</v>
      </c>
      <c r="G464">
        <v>35</v>
      </c>
      <c r="H464" s="1">
        <v>0</v>
      </c>
      <c r="I464" s="2">
        <f>AVERAGE(Table16[[#This Row],[Estimated costs 1]:[Estimated costs 20]])</f>
        <v>0</v>
      </c>
      <c r="J464" s="2">
        <f>_xlfn.STDEV.P(Table16[[#This Row],[Estimated costs 1]:[Estimated costs 20]])</f>
        <v>0</v>
      </c>
      <c r="K464" s="2" t="e">
        <f>Table16[[#This Row],[Dev]]/Table16[[#This Row],[Mean]]*100</f>
        <v>#DIV/0!</v>
      </c>
      <c r="L464" s="2">
        <f>Table16[[#This Row],[Estimated costs 1]]-Table16[[#This Row],[Actual cost]]</f>
        <v>0</v>
      </c>
      <c r="M464" s="2" t="e">
        <f>Table16[[#This Row],[Diff 1]]/Table16[[#This Row],[Actual cost]]*100</f>
        <v>#DIV/0!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</row>
    <row r="465" spans="1:33" x14ac:dyDescent="0.3">
      <c r="A465" t="s">
        <v>485</v>
      </c>
      <c r="B465">
        <v>463</v>
      </c>
      <c r="C465" t="str">
        <f>LEFT(Table16[[#This Row],[Contingency id]])</f>
        <v>B</v>
      </c>
      <c r="D465" s="1">
        <v>0</v>
      </c>
      <c r="E465" s="1">
        <v>1.3235294117647001</v>
      </c>
      <c r="F465">
        <v>45</v>
      </c>
      <c r="G465">
        <v>34</v>
      </c>
      <c r="H465" s="1">
        <v>0</v>
      </c>
      <c r="I465" s="2">
        <f>AVERAGE(Table16[[#This Row],[Estimated costs 1]:[Estimated costs 20]])</f>
        <v>0</v>
      </c>
      <c r="J465" s="2">
        <f>_xlfn.STDEV.P(Table16[[#This Row],[Estimated costs 1]:[Estimated costs 20]])</f>
        <v>0</v>
      </c>
      <c r="K465" s="2" t="e">
        <f>Table16[[#This Row],[Dev]]/Table16[[#This Row],[Mean]]*100</f>
        <v>#DIV/0!</v>
      </c>
      <c r="L465" s="2">
        <f>Table16[[#This Row],[Estimated costs 1]]-Table16[[#This Row],[Actual cost]]</f>
        <v>0</v>
      </c>
      <c r="M465" s="2" t="e">
        <f>Table16[[#This Row],[Diff 1]]/Table16[[#This Row],[Actual cost]]*100</f>
        <v>#DIV/0!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</row>
    <row r="466" spans="1:33" x14ac:dyDescent="0.3">
      <c r="A466" t="s">
        <v>486</v>
      </c>
      <c r="B466">
        <v>464</v>
      </c>
      <c r="C466" t="str">
        <f>LEFT(Table16[[#This Row],[Contingency id]])</f>
        <v>B</v>
      </c>
      <c r="D466" s="1">
        <v>0</v>
      </c>
      <c r="E466" s="1">
        <v>1.1111111111111101</v>
      </c>
      <c r="F466">
        <v>20</v>
      </c>
      <c r="G466">
        <v>18</v>
      </c>
      <c r="H466" s="1">
        <v>0</v>
      </c>
      <c r="I466" s="2">
        <f>AVERAGE(Table16[[#This Row],[Estimated costs 1]:[Estimated costs 20]])</f>
        <v>0</v>
      </c>
      <c r="J466" s="2">
        <f>_xlfn.STDEV.P(Table16[[#This Row],[Estimated costs 1]:[Estimated costs 20]])</f>
        <v>0</v>
      </c>
      <c r="K466" s="2" t="e">
        <f>Table16[[#This Row],[Dev]]/Table16[[#This Row],[Mean]]*100</f>
        <v>#DIV/0!</v>
      </c>
      <c r="L466" s="2">
        <f>Table16[[#This Row],[Estimated costs 1]]-Table16[[#This Row],[Actual cost]]</f>
        <v>0</v>
      </c>
      <c r="M466" s="2" t="e">
        <f>Table16[[#This Row],[Diff 1]]/Table16[[#This Row],[Actual cost]]*100</f>
        <v>#DIV/0!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</row>
    <row r="467" spans="1:33" x14ac:dyDescent="0.3">
      <c r="A467" t="s">
        <v>487</v>
      </c>
      <c r="B467">
        <v>465</v>
      </c>
      <c r="C467" t="str">
        <f>LEFT(Table16[[#This Row],[Contingency id]])</f>
        <v>B</v>
      </c>
      <c r="D467" s="1">
        <v>0</v>
      </c>
      <c r="E467" s="1">
        <v>1.0526315789473599</v>
      </c>
      <c r="F467">
        <v>20</v>
      </c>
      <c r="G467">
        <v>19</v>
      </c>
      <c r="H467" s="1">
        <v>0</v>
      </c>
      <c r="I467" s="2">
        <f>AVERAGE(Table16[[#This Row],[Estimated costs 1]:[Estimated costs 20]])</f>
        <v>0</v>
      </c>
      <c r="J467" s="2">
        <f>_xlfn.STDEV.P(Table16[[#This Row],[Estimated costs 1]:[Estimated costs 20]])</f>
        <v>0</v>
      </c>
      <c r="K467" s="2" t="e">
        <f>Table16[[#This Row],[Dev]]/Table16[[#This Row],[Mean]]*100</f>
        <v>#DIV/0!</v>
      </c>
      <c r="L467" s="2">
        <f>Table16[[#This Row],[Estimated costs 1]]-Table16[[#This Row],[Actual cost]]</f>
        <v>0</v>
      </c>
      <c r="M467" s="2" t="e">
        <f>Table16[[#This Row],[Diff 1]]/Table16[[#This Row],[Actual cost]]*100</f>
        <v>#DIV/0!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</row>
    <row r="468" spans="1:33" x14ac:dyDescent="0.3">
      <c r="A468" t="s">
        <v>488</v>
      </c>
      <c r="B468">
        <v>466</v>
      </c>
      <c r="C468" t="str">
        <f>LEFT(Table16[[#This Row],[Contingency id]])</f>
        <v>B</v>
      </c>
      <c r="D468" s="1">
        <v>0</v>
      </c>
      <c r="E468" s="1">
        <v>1.25</v>
      </c>
      <c r="F468">
        <v>20</v>
      </c>
      <c r="G468">
        <v>16</v>
      </c>
      <c r="H468" s="1">
        <v>0</v>
      </c>
      <c r="I468" s="2">
        <f>AVERAGE(Table16[[#This Row],[Estimated costs 1]:[Estimated costs 20]])</f>
        <v>0</v>
      </c>
      <c r="J468" s="2">
        <f>_xlfn.STDEV.P(Table16[[#This Row],[Estimated costs 1]:[Estimated costs 20]])</f>
        <v>0</v>
      </c>
      <c r="K468" s="2" t="e">
        <f>Table16[[#This Row],[Dev]]/Table16[[#This Row],[Mean]]*100</f>
        <v>#DIV/0!</v>
      </c>
      <c r="L468" s="2">
        <f>Table16[[#This Row],[Estimated costs 1]]-Table16[[#This Row],[Actual cost]]</f>
        <v>0</v>
      </c>
      <c r="M468" s="2" t="e">
        <f>Table16[[#This Row],[Diff 1]]/Table16[[#This Row],[Actual cost]]*100</f>
        <v>#DIV/0!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</row>
    <row r="469" spans="1:33" x14ac:dyDescent="0.3">
      <c r="A469" t="s">
        <v>489</v>
      </c>
      <c r="B469">
        <v>467</v>
      </c>
      <c r="C469" t="str">
        <f>LEFT(Table16[[#This Row],[Contingency id]])</f>
        <v>B</v>
      </c>
      <c r="D469" s="1">
        <v>0</v>
      </c>
      <c r="E469" s="1">
        <v>1.1764705882352899</v>
      </c>
      <c r="F469">
        <v>20</v>
      </c>
      <c r="G469">
        <v>17</v>
      </c>
      <c r="H469" s="1">
        <v>0</v>
      </c>
      <c r="I469" s="2">
        <f>AVERAGE(Table16[[#This Row],[Estimated costs 1]:[Estimated costs 20]])</f>
        <v>0</v>
      </c>
      <c r="J469" s="2">
        <f>_xlfn.STDEV.P(Table16[[#This Row],[Estimated costs 1]:[Estimated costs 20]])</f>
        <v>0</v>
      </c>
      <c r="K469" s="2" t="e">
        <f>Table16[[#This Row],[Dev]]/Table16[[#This Row],[Mean]]*100</f>
        <v>#DIV/0!</v>
      </c>
      <c r="L469" s="2">
        <f>Table16[[#This Row],[Estimated costs 1]]-Table16[[#This Row],[Actual cost]]</f>
        <v>0</v>
      </c>
      <c r="M469" s="2" t="e">
        <f>Table16[[#This Row],[Diff 1]]/Table16[[#This Row],[Actual cost]]*100</f>
        <v>#DIV/0!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</row>
    <row r="470" spans="1:33" x14ac:dyDescent="0.3">
      <c r="A470" t="s">
        <v>490</v>
      </c>
      <c r="B470">
        <v>468</v>
      </c>
      <c r="C470" t="str">
        <f>LEFT(Table16[[#This Row],[Contingency id]])</f>
        <v>B</v>
      </c>
      <c r="D470" s="1">
        <v>0</v>
      </c>
      <c r="E470" s="1">
        <v>1.0526315789473599</v>
      </c>
      <c r="F470">
        <v>20</v>
      </c>
      <c r="G470">
        <v>19</v>
      </c>
      <c r="H470" s="1">
        <v>0</v>
      </c>
      <c r="I470" s="2">
        <f>AVERAGE(Table16[[#This Row],[Estimated costs 1]:[Estimated costs 20]])</f>
        <v>0</v>
      </c>
      <c r="J470" s="2">
        <f>_xlfn.STDEV.P(Table16[[#This Row],[Estimated costs 1]:[Estimated costs 20]])</f>
        <v>0</v>
      </c>
      <c r="K470" s="2" t="e">
        <f>Table16[[#This Row],[Dev]]/Table16[[#This Row],[Mean]]*100</f>
        <v>#DIV/0!</v>
      </c>
      <c r="L470" s="2">
        <f>Table16[[#This Row],[Estimated costs 1]]-Table16[[#This Row],[Actual cost]]</f>
        <v>0</v>
      </c>
      <c r="M470" s="2" t="e">
        <f>Table16[[#This Row],[Diff 1]]/Table16[[#This Row],[Actual cost]]*100</f>
        <v>#DIV/0!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</row>
    <row r="471" spans="1:33" x14ac:dyDescent="0.3">
      <c r="A471" t="s">
        <v>491</v>
      </c>
      <c r="B471">
        <v>469</v>
      </c>
      <c r="C471" t="str">
        <f>LEFT(Table16[[#This Row],[Contingency id]])</f>
        <v>B</v>
      </c>
      <c r="D471" s="1">
        <v>0</v>
      </c>
      <c r="E471" s="1">
        <v>1.0526315789473599</v>
      </c>
      <c r="F471">
        <v>20</v>
      </c>
      <c r="G471">
        <v>19</v>
      </c>
      <c r="H471" s="1">
        <v>0</v>
      </c>
      <c r="I471" s="2">
        <f>AVERAGE(Table16[[#This Row],[Estimated costs 1]:[Estimated costs 20]])</f>
        <v>0</v>
      </c>
      <c r="J471" s="2">
        <f>_xlfn.STDEV.P(Table16[[#This Row],[Estimated costs 1]:[Estimated costs 20]])</f>
        <v>0</v>
      </c>
      <c r="K471" s="2" t="e">
        <f>Table16[[#This Row],[Dev]]/Table16[[#This Row],[Mean]]*100</f>
        <v>#DIV/0!</v>
      </c>
      <c r="L471" s="2">
        <f>Table16[[#This Row],[Estimated costs 1]]-Table16[[#This Row],[Actual cost]]</f>
        <v>0</v>
      </c>
      <c r="M471" s="2" t="e">
        <f>Table16[[#This Row],[Diff 1]]/Table16[[#This Row],[Actual cost]]*100</f>
        <v>#DIV/0!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</row>
    <row r="472" spans="1:33" x14ac:dyDescent="0.3">
      <c r="A472" t="s">
        <v>492</v>
      </c>
      <c r="B472">
        <v>470</v>
      </c>
      <c r="C472" t="str">
        <f>LEFT(Table16[[#This Row],[Contingency id]])</f>
        <v>B</v>
      </c>
      <c r="D472" s="1">
        <v>0</v>
      </c>
      <c r="E472" s="1">
        <v>1.1111111111111101</v>
      </c>
      <c r="F472">
        <v>20</v>
      </c>
      <c r="G472">
        <v>18</v>
      </c>
      <c r="H472" s="1">
        <v>0</v>
      </c>
      <c r="I472" s="2">
        <f>AVERAGE(Table16[[#This Row],[Estimated costs 1]:[Estimated costs 20]])</f>
        <v>0</v>
      </c>
      <c r="J472" s="2">
        <f>_xlfn.STDEV.P(Table16[[#This Row],[Estimated costs 1]:[Estimated costs 20]])</f>
        <v>0</v>
      </c>
      <c r="K472" s="2" t="e">
        <f>Table16[[#This Row],[Dev]]/Table16[[#This Row],[Mean]]*100</f>
        <v>#DIV/0!</v>
      </c>
      <c r="L472" s="2">
        <f>Table16[[#This Row],[Estimated costs 1]]-Table16[[#This Row],[Actual cost]]</f>
        <v>0</v>
      </c>
      <c r="M472" s="2" t="e">
        <f>Table16[[#This Row],[Diff 1]]/Table16[[#This Row],[Actual cost]]*100</f>
        <v>#DIV/0!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</row>
    <row r="473" spans="1:33" x14ac:dyDescent="0.3">
      <c r="A473" t="s">
        <v>493</v>
      </c>
      <c r="B473">
        <v>471</v>
      </c>
      <c r="C473" t="str">
        <f>LEFT(Table16[[#This Row],[Contingency id]])</f>
        <v>B</v>
      </c>
      <c r="D473" s="1">
        <v>0</v>
      </c>
      <c r="E473" s="1">
        <v>1.1111111111111101</v>
      </c>
      <c r="F473">
        <v>20</v>
      </c>
      <c r="G473">
        <v>18</v>
      </c>
      <c r="H473" s="1">
        <v>0</v>
      </c>
      <c r="I473" s="2">
        <f>AVERAGE(Table16[[#This Row],[Estimated costs 1]:[Estimated costs 20]])</f>
        <v>0</v>
      </c>
      <c r="J473" s="2">
        <f>_xlfn.STDEV.P(Table16[[#This Row],[Estimated costs 1]:[Estimated costs 20]])</f>
        <v>0</v>
      </c>
      <c r="K473" s="2" t="e">
        <f>Table16[[#This Row],[Dev]]/Table16[[#This Row],[Mean]]*100</f>
        <v>#DIV/0!</v>
      </c>
      <c r="L473" s="2">
        <f>Table16[[#This Row],[Estimated costs 1]]-Table16[[#This Row],[Actual cost]]</f>
        <v>0</v>
      </c>
      <c r="M473" s="2" t="e">
        <f>Table16[[#This Row],[Diff 1]]/Table16[[#This Row],[Actual cost]]*100</f>
        <v>#DIV/0!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</row>
    <row r="474" spans="1:33" x14ac:dyDescent="0.3">
      <c r="A474" t="s">
        <v>494</v>
      </c>
      <c r="B474">
        <v>472</v>
      </c>
      <c r="C474" t="str">
        <f>LEFT(Table16[[#This Row],[Contingency id]])</f>
        <v>B</v>
      </c>
      <c r="D474" s="1">
        <v>0</v>
      </c>
      <c r="E474" s="1">
        <v>1.1111111111111101</v>
      </c>
      <c r="F474">
        <v>20</v>
      </c>
      <c r="G474">
        <v>18</v>
      </c>
      <c r="H474" s="1">
        <v>0</v>
      </c>
      <c r="I474" s="2">
        <f>AVERAGE(Table16[[#This Row],[Estimated costs 1]:[Estimated costs 20]])</f>
        <v>0</v>
      </c>
      <c r="J474" s="2">
        <f>_xlfn.STDEV.P(Table16[[#This Row],[Estimated costs 1]:[Estimated costs 20]])</f>
        <v>0</v>
      </c>
      <c r="K474" s="2" t="e">
        <f>Table16[[#This Row],[Dev]]/Table16[[#This Row],[Mean]]*100</f>
        <v>#DIV/0!</v>
      </c>
      <c r="L474" s="2">
        <f>Table16[[#This Row],[Estimated costs 1]]-Table16[[#This Row],[Actual cost]]</f>
        <v>0</v>
      </c>
      <c r="M474" s="2" t="e">
        <f>Table16[[#This Row],[Diff 1]]/Table16[[#This Row],[Actual cost]]*100</f>
        <v>#DIV/0!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</row>
    <row r="475" spans="1:33" x14ac:dyDescent="0.3">
      <c r="A475" t="s">
        <v>495</v>
      </c>
      <c r="B475">
        <v>473</v>
      </c>
      <c r="C475" t="str">
        <f>LEFT(Table16[[#This Row],[Contingency id]])</f>
        <v>B</v>
      </c>
      <c r="D475" s="1">
        <v>0</v>
      </c>
      <c r="E475" s="1">
        <v>1.1764705882352899</v>
      </c>
      <c r="F475">
        <v>20</v>
      </c>
      <c r="G475">
        <v>17</v>
      </c>
      <c r="H475" s="1">
        <v>0</v>
      </c>
      <c r="I475" s="2">
        <f>AVERAGE(Table16[[#This Row],[Estimated costs 1]:[Estimated costs 20]])</f>
        <v>0</v>
      </c>
      <c r="J475" s="2">
        <f>_xlfn.STDEV.P(Table16[[#This Row],[Estimated costs 1]:[Estimated costs 20]])</f>
        <v>0</v>
      </c>
      <c r="K475" s="2" t="e">
        <f>Table16[[#This Row],[Dev]]/Table16[[#This Row],[Mean]]*100</f>
        <v>#DIV/0!</v>
      </c>
      <c r="L475" s="2">
        <f>Table16[[#This Row],[Estimated costs 1]]-Table16[[#This Row],[Actual cost]]</f>
        <v>0</v>
      </c>
      <c r="M475" s="2" t="e">
        <f>Table16[[#This Row],[Diff 1]]/Table16[[#This Row],[Actual cost]]*100</f>
        <v>#DIV/0!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</row>
    <row r="476" spans="1:33" x14ac:dyDescent="0.3">
      <c r="A476" t="s">
        <v>496</v>
      </c>
      <c r="B476">
        <v>474</v>
      </c>
      <c r="C476" t="str">
        <f>LEFT(Table16[[#This Row],[Contingency id]])</f>
        <v>B</v>
      </c>
      <c r="D476" s="1">
        <v>0</v>
      </c>
      <c r="E476" s="1">
        <v>1.7108433734939701</v>
      </c>
      <c r="F476">
        <v>142</v>
      </c>
      <c r="G476">
        <v>83</v>
      </c>
      <c r="H476" s="1">
        <v>0</v>
      </c>
      <c r="I476" s="2">
        <f>AVERAGE(Table16[[#This Row],[Estimated costs 1]:[Estimated costs 20]])</f>
        <v>0</v>
      </c>
      <c r="J476" s="2">
        <f>_xlfn.STDEV.P(Table16[[#This Row],[Estimated costs 1]:[Estimated costs 20]])</f>
        <v>0</v>
      </c>
      <c r="K476" s="2" t="e">
        <f>Table16[[#This Row],[Dev]]/Table16[[#This Row],[Mean]]*100</f>
        <v>#DIV/0!</v>
      </c>
      <c r="L476" s="2">
        <f>Table16[[#This Row],[Estimated costs 1]]-Table16[[#This Row],[Actual cost]]</f>
        <v>0</v>
      </c>
      <c r="M476" s="2" t="e">
        <f>Table16[[#This Row],[Diff 1]]/Table16[[#This Row],[Actual cost]]*100</f>
        <v>#DIV/0!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</row>
    <row r="477" spans="1:33" x14ac:dyDescent="0.3">
      <c r="A477" t="s">
        <v>497</v>
      </c>
      <c r="B477">
        <v>475</v>
      </c>
      <c r="C477" t="str">
        <f>LEFT(Table16[[#This Row],[Contingency id]])</f>
        <v>B</v>
      </c>
      <c r="D477" s="1">
        <v>0</v>
      </c>
      <c r="E477" s="1">
        <v>1.8928571428571399</v>
      </c>
      <c r="F477">
        <v>159</v>
      </c>
      <c r="G477">
        <v>84</v>
      </c>
      <c r="H477" s="1">
        <v>0</v>
      </c>
      <c r="I477" s="2">
        <f>AVERAGE(Table16[[#This Row],[Estimated costs 1]:[Estimated costs 20]])</f>
        <v>0</v>
      </c>
      <c r="J477" s="2">
        <f>_xlfn.STDEV.P(Table16[[#This Row],[Estimated costs 1]:[Estimated costs 20]])</f>
        <v>0</v>
      </c>
      <c r="K477" s="2" t="e">
        <f>Table16[[#This Row],[Dev]]/Table16[[#This Row],[Mean]]*100</f>
        <v>#DIV/0!</v>
      </c>
      <c r="L477" s="2">
        <f>Table16[[#This Row],[Estimated costs 1]]-Table16[[#This Row],[Actual cost]]</f>
        <v>0</v>
      </c>
      <c r="M477" s="2" t="e">
        <f>Table16[[#This Row],[Diff 1]]/Table16[[#This Row],[Actual cost]]*100</f>
        <v>#DIV/0!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</row>
    <row r="478" spans="1:33" x14ac:dyDescent="0.3">
      <c r="A478" t="s">
        <v>498</v>
      </c>
      <c r="B478">
        <v>476</v>
      </c>
      <c r="C478" t="str">
        <f>LEFT(Table16[[#This Row],[Contingency id]])</f>
        <v>B</v>
      </c>
      <c r="D478" s="1">
        <v>0</v>
      </c>
      <c r="E478" s="1">
        <v>1.79746835443037</v>
      </c>
      <c r="F478">
        <v>142</v>
      </c>
      <c r="G478">
        <v>79</v>
      </c>
      <c r="H478" s="1">
        <v>0</v>
      </c>
      <c r="I478" s="2">
        <f>AVERAGE(Table16[[#This Row],[Estimated costs 1]:[Estimated costs 20]])</f>
        <v>0</v>
      </c>
      <c r="J478" s="2">
        <f>_xlfn.STDEV.P(Table16[[#This Row],[Estimated costs 1]:[Estimated costs 20]])</f>
        <v>0</v>
      </c>
      <c r="K478" s="2" t="e">
        <f>Table16[[#This Row],[Dev]]/Table16[[#This Row],[Mean]]*100</f>
        <v>#DIV/0!</v>
      </c>
      <c r="L478" s="2">
        <f>Table16[[#This Row],[Estimated costs 1]]-Table16[[#This Row],[Actual cost]]</f>
        <v>0</v>
      </c>
      <c r="M478" s="2" t="e">
        <f>Table16[[#This Row],[Diff 1]]/Table16[[#This Row],[Actual cost]]*100</f>
        <v>#DIV/0!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</row>
    <row r="479" spans="1:33" x14ac:dyDescent="0.3">
      <c r="A479" t="s">
        <v>499</v>
      </c>
      <c r="B479">
        <v>477</v>
      </c>
      <c r="C479" t="str">
        <f>LEFT(Table16[[#This Row],[Contingency id]])</f>
        <v>B</v>
      </c>
      <c r="D479" s="1">
        <v>0</v>
      </c>
      <c r="E479" s="1">
        <v>1.9629629629629599</v>
      </c>
      <c r="F479">
        <v>159</v>
      </c>
      <c r="G479">
        <v>81</v>
      </c>
      <c r="H479" s="1">
        <v>0</v>
      </c>
      <c r="I479" s="2">
        <f>AVERAGE(Table16[[#This Row],[Estimated costs 1]:[Estimated costs 20]])</f>
        <v>0</v>
      </c>
      <c r="J479" s="2">
        <f>_xlfn.STDEV.P(Table16[[#This Row],[Estimated costs 1]:[Estimated costs 20]])</f>
        <v>0</v>
      </c>
      <c r="K479" s="2" t="e">
        <f>Table16[[#This Row],[Dev]]/Table16[[#This Row],[Mean]]*100</f>
        <v>#DIV/0!</v>
      </c>
      <c r="L479" s="2">
        <f>Table16[[#This Row],[Estimated costs 1]]-Table16[[#This Row],[Actual cost]]</f>
        <v>0</v>
      </c>
      <c r="M479" s="2" t="e">
        <f>Table16[[#This Row],[Diff 1]]/Table16[[#This Row],[Actual cost]]*100</f>
        <v>#DIV/0!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</row>
    <row r="480" spans="1:33" x14ac:dyDescent="0.3">
      <c r="A480" t="s">
        <v>500</v>
      </c>
      <c r="B480">
        <v>478</v>
      </c>
      <c r="C480" t="str">
        <f>LEFT(Table16[[#This Row],[Contingency id]])</f>
        <v>B</v>
      </c>
      <c r="D480" s="1">
        <v>0</v>
      </c>
      <c r="E480" s="1">
        <v>1.8068181818181801</v>
      </c>
      <c r="F480">
        <v>159</v>
      </c>
      <c r="G480">
        <v>88</v>
      </c>
      <c r="H480" s="1">
        <v>0</v>
      </c>
      <c r="I480" s="2">
        <f>AVERAGE(Table16[[#This Row],[Estimated costs 1]:[Estimated costs 20]])</f>
        <v>0</v>
      </c>
      <c r="J480" s="2">
        <f>_xlfn.STDEV.P(Table16[[#This Row],[Estimated costs 1]:[Estimated costs 20]])</f>
        <v>0</v>
      </c>
      <c r="K480" s="2" t="e">
        <f>Table16[[#This Row],[Dev]]/Table16[[#This Row],[Mean]]*100</f>
        <v>#DIV/0!</v>
      </c>
      <c r="L480" s="2">
        <f>Table16[[#This Row],[Estimated costs 1]]-Table16[[#This Row],[Actual cost]]</f>
        <v>0</v>
      </c>
      <c r="M480" s="2" t="e">
        <f>Table16[[#This Row],[Diff 1]]/Table16[[#This Row],[Actual cost]]*100</f>
        <v>#DIV/0!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</row>
    <row r="481" spans="1:33" x14ac:dyDescent="0.3">
      <c r="A481" t="s">
        <v>501</v>
      </c>
      <c r="B481">
        <v>479</v>
      </c>
      <c r="C481" t="str">
        <f>LEFT(Table16[[#This Row],[Contingency id]])</f>
        <v>B</v>
      </c>
      <c r="D481" s="1">
        <v>0</v>
      </c>
      <c r="E481" s="1">
        <v>1.82758620689655</v>
      </c>
      <c r="F481">
        <v>159</v>
      </c>
      <c r="G481">
        <v>87</v>
      </c>
      <c r="H481" s="1">
        <v>0</v>
      </c>
      <c r="I481" s="2">
        <f>AVERAGE(Table16[[#This Row],[Estimated costs 1]:[Estimated costs 20]])</f>
        <v>0</v>
      </c>
      <c r="J481" s="2">
        <f>_xlfn.STDEV.P(Table16[[#This Row],[Estimated costs 1]:[Estimated costs 20]])</f>
        <v>0</v>
      </c>
      <c r="K481" s="2" t="e">
        <f>Table16[[#This Row],[Dev]]/Table16[[#This Row],[Mean]]*100</f>
        <v>#DIV/0!</v>
      </c>
      <c r="L481" s="2">
        <f>Table16[[#This Row],[Estimated costs 1]]-Table16[[#This Row],[Actual cost]]</f>
        <v>0</v>
      </c>
      <c r="M481" s="2" t="e">
        <f>Table16[[#This Row],[Diff 1]]/Table16[[#This Row],[Actual cost]]*100</f>
        <v>#DIV/0!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</row>
    <row r="482" spans="1:33" x14ac:dyDescent="0.3">
      <c r="A482" t="s">
        <v>502</v>
      </c>
      <c r="B482">
        <v>480</v>
      </c>
      <c r="C482" t="str">
        <f>LEFT(Table16[[#This Row],[Contingency id]])</f>
        <v>B</v>
      </c>
      <c r="D482" s="1">
        <v>0</v>
      </c>
      <c r="E482" s="1">
        <v>1.79746835443037</v>
      </c>
      <c r="F482">
        <v>142</v>
      </c>
      <c r="G482">
        <v>79</v>
      </c>
      <c r="H482" s="1">
        <v>0</v>
      </c>
      <c r="I482" s="2">
        <f>AVERAGE(Table16[[#This Row],[Estimated costs 1]:[Estimated costs 20]])</f>
        <v>0</v>
      </c>
      <c r="J482" s="2">
        <f>_xlfn.STDEV.P(Table16[[#This Row],[Estimated costs 1]:[Estimated costs 20]])</f>
        <v>0</v>
      </c>
      <c r="K482" s="2" t="e">
        <f>Table16[[#This Row],[Dev]]/Table16[[#This Row],[Mean]]*100</f>
        <v>#DIV/0!</v>
      </c>
      <c r="L482" s="2">
        <f>Table16[[#This Row],[Estimated costs 1]]-Table16[[#This Row],[Actual cost]]</f>
        <v>0</v>
      </c>
      <c r="M482" s="2" t="e">
        <f>Table16[[#This Row],[Diff 1]]/Table16[[#This Row],[Actual cost]]*100</f>
        <v>#DIV/0!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</row>
    <row r="483" spans="1:33" x14ac:dyDescent="0.3">
      <c r="A483" t="s">
        <v>503</v>
      </c>
      <c r="B483">
        <v>481</v>
      </c>
      <c r="C483" t="str">
        <f>LEFT(Table16[[#This Row],[Contingency id]])</f>
        <v>B</v>
      </c>
      <c r="D483" s="1">
        <v>0</v>
      </c>
      <c r="E483" s="1">
        <v>1.9390243902438999</v>
      </c>
      <c r="F483">
        <v>159</v>
      </c>
      <c r="G483">
        <v>82</v>
      </c>
      <c r="H483" s="1">
        <v>0</v>
      </c>
      <c r="I483" s="2">
        <f>AVERAGE(Table16[[#This Row],[Estimated costs 1]:[Estimated costs 20]])</f>
        <v>0</v>
      </c>
      <c r="J483" s="2">
        <f>_xlfn.STDEV.P(Table16[[#This Row],[Estimated costs 1]:[Estimated costs 20]])</f>
        <v>0</v>
      </c>
      <c r="K483" s="2" t="e">
        <f>Table16[[#This Row],[Dev]]/Table16[[#This Row],[Mean]]*100</f>
        <v>#DIV/0!</v>
      </c>
      <c r="L483" s="2">
        <f>Table16[[#This Row],[Estimated costs 1]]-Table16[[#This Row],[Actual cost]]</f>
        <v>0</v>
      </c>
      <c r="M483" s="2" t="e">
        <f>Table16[[#This Row],[Diff 1]]/Table16[[#This Row],[Actual cost]]*100</f>
        <v>#DIV/0!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</row>
    <row r="484" spans="1:33" x14ac:dyDescent="0.3">
      <c r="A484" t="s">
        <v>504</v>
      </c>
      <c r="B484">
        <v>482</v>
      </c>
      <c r="C484" t="str">
        <f>LEFT(Table16[[#This Row],[Contingency id]])</f>
        <v>B</v>
      </c>
      <c r="D484" s="1">
        <v>0</v>
      </c>
      <c r="E484" s="1">
        <v>1.32075471698113</v>
      </c>
      <c r="F484">
        <v>70</v>
      </c>
      <c r="G484">
        <v>53</v>
      </c>
      <c r="H484" s="1">
        <v>0</v>
      </c>
      <c r="I484" s="2">
        <f>AVERAGE(Table16[[#This Row],[Estimated costs 1]:[Estimated costs 20]])</f>
        <v>0</v>
      </c>
      <c r="J484" s="2">
        <f>_xlfn.STDEV.P(Table16[[#This Row],[Estimated costs 1]:[Estimated costs 20]])</f>
        <v>0</v>
      </c>
      <c r="K484" s="2" t="e">
        <f>Table16[[#This Row],[Dev]]/Table16[[#This Row],[Mean]]*100</f>
        <v>#DIV/0!</v>
      </c>
      <c r="L484" s="2">
        <f>Table16[[#This Row],[Estimated costs 1]]-Table16[[#This Row],[Actual cost]]</f>
        <v>0</v>
      </c>
      <c r="M484" s="2" t="e">
        <f>Table16[[#This Row],[Diff 1]]/Table16[[#This Row],[Actual cost]]*100</f>
        <v>#DIV/0!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</row>
    <row r="485" spans="1:33" x14ac:dyDescent="0.3">
      <c r="A485" t="s">
        <v>505</v>
      </c>
      <c r="B485">
        <v>483</v>
      </c>
      <c r="C485" t="str">
        <f>LEFT(Table16[[#This Row],[Contingency id]])</f>
        <v>B</v>
      </c>
      <c r="D485" s="1">
        <v>0</v>
      </c>
      <c r="E485" s="1">
        <v>1.2962962962962901</v>
      </c>
      <c r="F485">
        <v>70</v>
      </c>
      <c r="G485">
        <v>54</v>
      </c>
      <c r="H485" s="1">
        <v>0</v>
      </c>
      <c r="I485" s="2">
        <f>AVERAGE(Table16[[#This Row],[Estimated costs 1]:[Estimated costs 20]])</f>
        <v>0</v>
      </c>
      <c r="J485" s="2">
        <f>_xlfn.STDEV.P(Table16[[#This Row],[Estimated costs 1]:[Estimated costs 20]])</f>
        <v>0</v>
      </c>
      <c r="K485" s="2" t="e">
        <f>Table16[[#This Row],[Dev]]/Table16[[#This Row],[Mean]]*100</f>
        <v>#DIV/0!</v>
      </c>
      <c r="L485" s="2">
        <f>Table16[[#This Row],[Estimated costs 1]]-Table16[[#This Row],[Actual cost]]</f>
        <v>0</v>
      </c>
      <c r="M485" s="2" t="e">
        <f>Table16[[#This Row],[Diff 1]]/Table16[[#This Row],[Actual cost]]*100</f>
        <v>#DIV/0!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</row>
    <row r="486" spans="1:33" x14ac:dyDescent="0.3">
      <c r="A486" t="s">
        <v>506</v>
      </c>
      <c r="B486">
        <v>484</v>
      </c>
      <c r="C486" t="str">
        <f>LEFT(Table16[[#This Row],[Contingency id]])</f>
        <v>B</v>
      </c>
      <c r="D486" s="1">
        <v>0</v>
      </c>
      <c r="E486" s="1">
        <v>1.55555555555555</v>
      </c>
      <c r="F486">
        <v>84</v>
      </c>
      <c r="G486">
        <v>54</v>
      </c>
      <c r="H486" s="1">
        <v>0</v>
      </c>
      <c r="I486" s="2">
        <f>AVERAGE(Table16[[#This Row],[Estimated costs 1]:[Estimated costs 20]])</f>
        <v>0</v>
      </c>
      <c r="J486" s="2">
        <f>_xlfn.STDEV.P(Table16[[#This Row],[Estimated costs 1]:[Estimated costs 20]])</f>
        <v>0</v>
      </c>
      <c r="K486" s="2" t="e">
        <f>Table16[[#This Row],[Dev]]/Table16[[#This Row],[Mean]]*100</f>
        <v>#DIV/0!</v>
      </c>
      <c r="L486" s="2">
        <f>Table16[[#This Row],[Estimated costs 1]]-Table16[[#This Row],[Actual cost]]</f>
        <v>0</v>
      </c>
      <c r="M486" s="2" t="e">
        <f>Table16[[#This Row],[Diff 1]]/Table16[[#This Row],[Actual cost]]*100</f>
        <v>#DIV/0!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</row>
    <row r="487" spans="1:33" x14ac:dyDescent="0.3">
      <c r="A487" t="s">
        <v>507</v>
      </c>
      <c r="B487">
        <v>485</v>
      </c>
      <c r="C487" t="str">
        <f>LEFT(Table16[[#This Row],[Contingency id]])</f>
        <v>B</v>
      </c>
      <c r="D487" s="1">
        <v>0</v>
      </c>
      <c r="E487" s="1">
        <v>1.4583333333333299</v>
      </c>
      <c r="F487">
        <v>70</v>
      </c>
      <c r="G487">
        <v>48</v>
      </c>
      <c r="H487" s="1">
        <v>0</v>
      </c>
      <c r="I487" s="2">
        <f>AVERAGE(Table16[[#This Row],[Estimated costs 1]:[Estimated costs 20]])</f>
        <v>0</v>
      </c>
      <c r="J487" s="2">
        <f>_xlfn.STDEV.P(Table16[[#This Row],[Estimated costs 1]:[Estimated costs 20]])</f>
        <v>0</v>
      </c>
      <c r="K487" s="2" t="e">
        <f>Table16[[#This Row],[Dev]]/Table16[[#This Row],[Mean]]*100</f>
        <v>#DIV/0!</v>
      </c>
      <c r="L487" s="2">
        <f>Table16[[#This Row],[Estimated costs 1]]-Table16[[#This Row],[Actual cost]]</f>
        <v>0</v>
      </c>
      <c r="M487" s="2" t="e">
        <f>Table16[[#This Row],[Diff 1]]/Table16[[#This Row],[Actual cost]]*100</f>
        <v>#DIV/0!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</row>
    <row r="488" spans="1:33" x14ac:dyDescent="0.3">
      <c r="A488" t="s">
        <v>508</v>
      </c>
      <c r="B488">
        <v>486</v>
      </c>
      <c r="C488" t="str">
        <f>LEFT(Table16[[#This Row],[Contingency id]])</f>
        <v>B</v>
      </c>
      <c r="D488" s="1">
        <v>0</v>
      </c>
      <c r="E488" s="1">
        <v>1.3548387096774099</v>
      </c>
      <c r="F488">
        <v>84</v>
      </c>
      <c r="G488">
        <v>62</v>
      </c>
      <c r="H488" s="1">
        <v>0</v>
      </c>
      <c r="I488" s="2">
        <f>AVERAGE(Table16[[#This Row],[Estimated costs 1]:[Estimated costs 20]])</f>
        <v>0</v>
      </c>
      <c r="J488" s="2">
        <f>_xlfn.STDEV.P(Table16[[#This Row],[Estimated costs 1]:[Estimated costs 20]])</f>
        <v>0</v>
      </c>
      <c r="K488" s="2" t="e">
        <f>Table16[[#This Row],[Dev]]/Table16[[#This Row],[Mean]]*100</f>
        <v>#DIV/0!</v>
      </c>
      <c r="L488" s="2">
        <f>Table16[[#This Row],[Estimated costs 1]]-Table16[[#This Row],[Actual cost]]</f>
        <v>0</v>
      </c>
      <c r="M488" s="2" t="e">
        <f>Table16[[#This Row],[Diff 1]]/Table16[[#This Row],[Actual cost]]*100</f>
        <v>#DIV/0!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</row>
    <row r="489" spans="1:33" x14ac:dyDescent="0.3">
      <c r="A489" t="s">
        <v>509</v>
      </c>
      <c r="B489">
        <v>487</v>
      </c>
      <c r="C489" t="str">
        <f>LEFT(Table16[[#This Row],[Contingency id]])</f>
        <v>B</v>
      </c>
      <c r="D489" s="1">
        <v>0</v>
      </c>
      <c r="E489" s="1">
        <v>1.34615384615384</v>
      </c>
      <c r="F489">
        <v>70</v>
      </c>
      <c r="G489">
        <v>52</v>
      </c>
      <c r="H489" s="1">
        <v>0</v>
      </c>
      <c r="I489" s="2">
        <f>AVERAGE(Table16[[#This Row],[Estimated costs 1]:[Estimated costs 20]])</f>
        <v>0</v>
      </c>
      <c r="J489" s="2">
        <f>_xlfn.STDEV.P(Table16[[#This Row],[Estimated costs 1]:[Estimated costs 20]])</f>
        <v>0</v>
      </c>
      <c r="K489" s="2" t="e">
        <f>Table16[[#This Row],[Dev]]/Table16[[#This Row],[Mean]]*100</f>
        <v>#DIV/0!</v>
      </c>
      <c r="L489" s="2">
        <f>Table16[[#This Row],[Estimated costs 1]]-Table16[[#This Row],[Actual cost]]</f>
        <v>0</v>
      </c>
      <c r="M489" s="2" t="e">
        <f>Table16[[#This Row],[Diff 1]]/Table16[[#This Row],[Actual cost]]*100</f>
        <v>#DIV/0!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</row>
    <row r="490" spans="1:33" x14ac:dyDescent="0.3">
      <c r="A490" t="s">
        <v>510</v>
      </c>
      <c r="B490">
        <v>488</v>
      </c>
      <c r="C490" t="str">
        <f>LEFT(Table16[[#This Row],[Contingency id]])</f>
        <v>B</v>
      </c>
      <c r="D490" s="1">
        <v>0</v>
      </c>
      <c r="E490" s="1">
        <v>1.2962962962962901</v>
      </c>
      <c r="F490">
        <v>70</v>
      </c>
      <c r="G490">
        <v>54</v>
      </c>
      <c r="H490" s="1">
        <v>0</v>
      </c>
      <c r="I490" s="2">
        <f>AVERAGE(Table16[[#This Row],[Estimated costs 1]:[Estimated costs 20]])</f>
        <v>0</v>
      </c>
      <c r="J490" s="2">
        <f>_xlfn.STDEV.P(Table16[[#This Row],[Estimated costs 1]:[Estimated costs 20]])</f>
        <v>0</v>
      </c>
      <c r="K490" s="2" t="e">
        <f>Table16[[#This Row],[Dev]]/Table16[[#This Row],[Mean]]*100</f>
        <v>#DIV/0!</v>
      </c>
      <c r="L490" s="2">
        <f>Table16[[#This Row],[Estimated costs 1]]-Table16[[#This Row],[Actual cost]]</f>
        <v>0</v>
      </c>
      <c r="M490" s="2" t="e">
        <f>Table16[[#This Row],[Diff 1]]/Table16[[#This Row],[Actual cost]]*100</f>
        <v>#DIV/0!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</row>
    <row r="491" spans="1:33" x14ac:dyDescent="0.3">
      <c r="A491" t="s">
        <v>511</v>
      </c>
      <c r="B491">
        <v>489</v>
      </c>
      <c r="C491" t="str">
        <f>LEFT(Table16[[#This Row],[Contingency id]])</f>
        <v>B</v>
      </c>
      <c r="D491" s="1">
        <v>0</v>
      </c>
      <c r="E491" s="1">
        <v>1.34615384615384</v>
      </c>
      <c r="F491">
        <v>70</v>
      </c>
      <c r="G491">
        <v>52</v>
      </c>
      <c r="H491" s="1">
        <v>0</v>
      </c>
      <c r="I491" s="2">
        <f>AVERAGE(Table16[[#This Row],[Estimated costs 1]:[Estimated costs 20]])</f>
        <v>0</v>
      </c>
      <c r="J491" s="2">
        <f>_xlfn.STDEV.P(Table16[[#This Row],[Estimated costs 1]:[Estimated costs 20]])</f>
        <v>0</v>
      </c>
      <c r="K491" s="2" t="e">
        <f>Table16[[#This Row],[Dev]]/Table16[[#This Row],[Mean]]*100</f>
        <v>#DIV/0!</v>
      </c>
      <c r="L491" s="2">
        <f>Table16[[#This Row],[Estimated costs 1]]-Table16[[#This Row],[Actual cost]]</f>
        <v>0</v>
      </c>
      <c r="M491" s="2" t="e">
        <f>Table16[[#This Row],[Diff 1]]/Table16[[#This Row],[Actual cost]]*100</f>
        <v>#DIV/0!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</row>
    <row r="492" spans="1:33" x14ac:dyDescent="0.3">
      <c r="A492" t="s">
        <v>512</v>
      </c>
      <c r="B492">
        <v>490</v>
      </c>
      <c r="C492" t="str">
        <f>LEFT(Table16[[#This Row],[Contingency id]])</f>
        <v>B</v>
      </c>
      <c r="D492" s="1">
        <v>0</v>
      </c>
      <c r="E492" s="1">
        <v>1.2962962962962901</v>
      </c>
      <c r="F492">
        <v>70</v>
      </c>
      <c r="G492">
        <v>54</v>
      </c>
      <c r="H492" s="1">
        <v>0</v>
      </c>
      <c r="I492" s="2">
        <f>AVERAGE(Table16[[#This Row],[Estimated costs 1]:[Estimated costs 20]])</f>
        <v>0</v>
      </c>
      <c r="J492" s="2">
        <f>_xlfn.STDEV.P(Table16[[#This Row],[Estimated costs 1]:[Estimated costs 20]])</f>
        <v>0</v>
      </c>
      <c r="K492" s="2" t="e">
        <f>Table16[[#This Row],[Dev]]/Table16[[#This Row],[Mean]]*100</f>
        <v>#DIV/0!</v>
      </c>
      <c r="L492" s="2">
        <f>Table16[[#This Row],[Estimated costs 1]]-Table16[[#This Row],[Actual cost]]</f>
        <v>0</v>
      </c>
      <c r="M492" s="2" t="e">
        <f>Table16[[#This Row],[Diff 1]]/Table16[[#This Row],[Actual cost]]*100</f>
        <v>#DIV/0!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</row>
    <row r="493" spans="1:33" x14ac:dyDescent="0.3">
      <c r="A493" t="s">
        <v>513</v>
      </c>
      <c r="B493">
        <v>491</v>
      </c>
      <c r="C493" t="str">
        <f>LEFT(Table16[[#This Row],[Contingency id]])</f>
        <v>B</v>
      </c>
      <c r="D493" s="1">
        <v>0</v>
      </c>
      <c r="E493" s="1">
        <v>1.2280701754385901</v>
      </c>
      <c r="F493">
        <v>70</v>
      </c>
      <c r="G493">
        <v>57</v>
      </c>
      <c r="H493" s="1">
        <v>0</v>
      </c>
      <c r="I493" s="2">
        <f>AVERAGE(Table16[[#This Row],[Estimated costs 1]:[Estimated costs 20]])</f>
        <v>0</v>
      </c>
      <c r="J493" s="2">
        <f>_xlfn.STDEV.P(Table16[[#This Row],[Estimated costs 1]:[Estimated costs 20]])</f>
        <v>0</v>
      </c>
      <c r="K493" s="2" t="e">
        <f>Table16[[#This Row],[Dev]]/Table16[[#This Row],[Mean]]*100</f>
        <v>#DIV/0!</v>
      </c>
      <c r="L493" s="2">
        <f>Table16[[#This Row],[Estimated costs 1]]-Table16[[#This Row],[Actual cost]]</f>
        <v>0</v>
      </c>
      <c r="M493" s="2" t="e">
        <f>Table16[[#This Row],[Diff 1]]/Table16[[#This Row],[Actual cost]]*100</f>
        <v>#DIV/0!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</row>
    <row r="494" spans="1:33" x14ac:dyDescent="0.3">
      <c r="A494" t="s">
        <v>514</v>
      </c>
      <c r="B494">
        <v>492</v>
      </c>
      <c r="C494" t="str">
        <f>LEFT(Table16[[#This Row],[Contingency id]])</f>
        <v>B</v>
      </c>
      <c r="D494" s="1">
        <v>0</v>
      </c>
      <c r="E494" s="1">
        <v>1.42372881355932</v>
      </c>
      <c r="F494">
        <v>84</v>
      </c>
      <c r="G494">
        <v>59</v>
      </c>
      <c r="H494" s="1">
        <v>0</v>
      </c>
      <c r="I494" s="2">
        <f>AVERAGE(Table16[[#This Row],[Estimated costs 1]:[Estimated costs 20]])</f>
        <v>0</v>
      </c>
      <c r="J494" s="2">
        <f>_xlfn.STDEV.P(Table16[[#This Row],[Estimated costs 1]:[Estimated costs 20]])</f>
        <v>0</v>
      </c>
      <c r="K494" s="2" t="e">
        <f>Table16[[#This Row],[Dev]]/Table16[[#This Row],[Mean]]*100</f>
        <v>#DIV/0!</v>
      </c>
      <c r="L494" s="2">
        <f>Table16[[#This Row],[Estimated costs 1]]-Table16[[#This Row],[Actual cost]]</f>
        <v>0</v>
      </c>
      <c r="M494" s="2" t="e">
        <f>Table16[[#This Row],[Diff 1]]/Table16[[#This Row],[Actual cost]]*100</f>
        <v>#DIV/0!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</row>
    <row r="495" spans="1:33" x14ac:dyDescent="0.3">
      <c r="A495" t="s">
        <v>515</v>
      </c>
      <c r="B495">
        <v>493</v>
      </c>
      <c r="C495" t="str">
        <f>LEFT(Table16[[#This Row],[Contingency id]])</f>
        <v>B</v>
      </c>
      <c r="D495" s="1">
        <v>0</v>
      </c>
      <c r="E495" s="1">
        <v>1.4736842105263099</v>
      </c>
      <c r="F495">
        <v>84</v>
      </c>
      <c r="G495">
        <v>57</v>
      </c>
      <c r="H495" s="1">
        <v>0</v>
      </c>
      <c r="I495" s="2">
        <f>AVERAGE(Table16[[#This Row],[Estimated costs 1]:[Estimated costs 20]])</f>
        <v>0</v>
      </c>
      <c r="J495" s="2">
        <f>_xlfn.STDEV.P(Table16[[#This Row],[Estimated costs 1]:[Estimated costs 20]])</f>
        <v>0</v>
      </c>
      <c r="K495" s="2" t="e">
        <f>Table16[[#This Row],[Dev]]/Table16[[#This Row],[Mean]]*100</f>
        <v>#DIV/0!</v>
      </c>
      <c r="L495" s="2">
        <f>Table16[[#This Row],[Estimated costs 1]]-Table16[[#This Row],[Actual cost]]</f>
        <v>0</v>
      </c>
      <c r="M495" s="2" t="e">
        <f>Table16[[#This Row],[Diff 1]]/Table16[[#This Row],[Actual cost]]*100</f>
        <v>#DIV/0!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</row>
    <row r="496" spans="1:33" x14ac:dyDescent="0.3">
      <c r="A496" t="s">
        <v>516</v>
      </c>
      <c r="B496">
        <v>494</v>
      </c>
      <c r="C496" t="str">
        <f>LEFT(Table16[[#This Row],[Contingency id]])</f>
        <v>B</v>
      </c>
      <c r="D496" s="1">
        <v>0</v>
      </c>
      <c r="E496" s="1">
        <v>1.5882352941176401</v>
      </c>
      <c r="F496">
        <v>108</v>
      </c>
      <c r="G496">
        <v>68</v>
      </c>
      <c r="H496" s="1">
        <v>0</v>
      </c>
      <c r="I496" s="2">
        <f>AVERAGE(Table16[[#This Row],[Estimated costs 1]:[Estimated costs 20]])</f>
        <v>0</v>
      </c>
      <c r="J496" s="2">
        <f>_xlfn.STDEV.P(Table16[[#This Row],[Estimated costs 1]:[Estimated costs 20]])</f>
        <v>0</v>
      </c>
      <c r="K496" s="2" t="e">
        <f>Table16[[#This Row],[Dev]]/Table16[[#This Row],[Mean]]*100</f>
        <v>#DIV/0!</v>
      </c>
      <c r="L496" s="2">
        <f>Table16[[#This Row],[Estimated costs 1]]-Table16[[#This Row],[Actual cost]]</f>
        <v>0</v>
      </c>
      <c r="M496" s="2" t="e">
        <f>Table16[[#This Row],[Diff 1]]/Table16[[#This Row],[Actual cost]]*100</f>
        <v>#DIV/0!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</row>
    <row r="497" spans="1:33" x14ac:dyDescent="0.3">
      <c r="A497" t="s">
        <v>517</v>
      </c>
      <c r="B497">
        <v>495</v>
      </c>
      <c r="C497" t="str">
        <f>LEFT(Table16[[#This Row],[Contingency id]])</f>
        <v>B</v>
      </c>
      <c r="D497" s="1">
        <v>0</v>
      </c>
      <c r="E497" s="1">
        <v>1.74193548387096</v>
      </c>
      <c r="F497">
        <v>108</v>
      </c>
      <c r="G497">
        <v>62</v>
      </c>
      <c r="H497" s="1">
        <v>0</v>
      </c>
      <c r="I497" s="2">
        <f>AVERAGE(Table16[[#This Row],[Estimated costs 1]:[Estimated costs 20]])</f>
        <v>0</v>
      </c>
      <c r="J497" s="2">
        <f>_xlfn.STDEV.P(Table16[[#This Row],[Estimated costs 1]:[Estimated costs 20]])</f>
        <v>0</v>
      </c>
      <c r="K497" s="2" t="e">
        <f>Table16[[#This Row],[Dev]]/Table16[[#This Row],[Mean]]*100</f>
        <v>#DIV/0!</v>
      </c>
      <c r="L497" s="2">
        <f>Table16[[#This Row],[Estimated costs 1]]-Table16[[#This Row],[Actual cost]]</f>
        <v>0</v>
      </c>
      <c r="M497" s="2" t="e">
        <f>Table16[[#This Row],[Diff 1]]/Table16[[#This Row],[Actual cost]]*100</f>
        <v>#DIV/0!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</row>
    <row r="498" spans="1:33" x14ac:dyDescent="0.3">
      <c r="A498" t="s">
        <v>518</v>
      </c>
      <c r="B498">
        <v>496</v>
      </c>
      <c r="C498" t="str">
        <f>LEFT(Table16[[#This Row],[Contingency id]])</f>
        <v>B</v>
      </c>
      <c r="D498" s="1">
        <v>0</v>
      </c>
      <c r="E498" s="1">
        <v>1.6615384615384601</v>
      </c>
      <c r="F498">
        <v>108</v>
      </c>
      <c r="G498">
        <v>65</v>
      </c>
      <c r="H498" s="1">
        <v>0</v>
      </c>
      <c r="I498" s="2">
        <f>AVERAGE(Table16[[#This Row],[Estimated costs 1]:[Estimated costs 20]])</f>
        <v>0</v>
      </c>
      <c r="J498" s="2">
        <f>_xlfn.STDEV.P(Table16[[#This Row],[Estimated costs 1]:[Estimated costs 20]])</f>
        <v>0</v>
      </c>
      <c r="K498" s="2" t="e">
        <f>Table16[[#This Row],[Dev]]/Table16[[#This Row],[Mean]]*100</f>
        <v>#DIV/0!</v>
      </c>
      <c r="L498" s="2">
        <f>Table16[[#This Row],[Estimated costs 1]]-Table16[[#This Row],[Actual cost]]</f>
        <v>0</v>
      </c>
      <c r="M498" s="2" t="e">
        <f>Table16[[#This Row],[Diff 1]]/Table16[[#This Row],[Actual cost]]*100</f>
        <v>#DIV/0!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</row>
    <row r="499" spans="1:33" x14ac:dyDescent="0.3">
      <c r="A499" t="s">
        <v>519</v>
      </c>
      <c r="B499">
        <v>497</v>
      </c>
      <c r="C499" t="str">
        <f>LEFT(Table16[[#This Row],[Contingency id]])</f>
        <v>B</v>
      </c>
      <c r="D499" s="1">
        <v>0</v>
      </c>
      <c r="E499" s="1">
        <v>1.5</v>
      </c>
      <c r="F499">
        <v>108</v>
      </c>
      <c r="G499">
        <v>72</v>
      </c>
      <c r="H499" s="1">
        <v>0</v>
      </c>
      <c r="I499" s="2">
        <f>AVERAGE(Table16[[#This Row],[Estimated costs 1]:[Estimated costs 20]])</f>
        <v>0</v>
      </c>
      <c r="J499" s="2">
        <f>_xlfn.STDEV.P(Table16[[#This Row],[Estimated costs 1]:[Estimated costs 20]])</f>
        <v>0</v>
      </c>
      <c r="K499" s="2" t="e">
        <f>Table16[[#This Row],[Dev]]/Table16[[#This Row],[Mean]]*100</f>
        <v>#DIV/0!</v>
      </c>
      <c r="L499" s="2">
        <f>Table16[[#This Row],[Estimated costs 1]]-Table16[[#This Row],[Actual cost]]</f>
        <v>0</v>
      </c>
      <c r="M499" s="2" t="e">
        <f>Table16[[#This Row],[Diff 1]]/Table16[[#This Row],[Actual cost]]*100</f>
        <v>#DIV/0!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</row>
    <row r="500" spans="1:33" x14ac:dyDescent="0.3">
      <c r="A500" t="s">
        <v>520</v>
      </c>
      <c r="B500">
        <v>498</v>
      </c>
      <c r="C500" t="str">
        <f>LEFT(Table16[[#This Row],[Contingency id]])</f>
        <v>B</v>
      </c>
      <c r="D500" s="1">
        <v>0</v>
      </c>
      <c r="E500" s="1">
        <v>1.62666666666666</v>
      </c>
      <c r="F500">
        <v>122</v>
      </c>
      <c r="G500">
        <v>75</v>
      </c>
      <c r="H500" s="1">
        <v>0</v>
      </c>
      <c r="I500" s="2">
        <f>AVERAGE(Table16[[#This Row],[Estimated costs 1]:[Estimated costs 20]])</f>
        <v>0</v>
      </c>
      <c r="J500" s="2">
        <f>_xlfn.STDEV.P(Table16[[#This Row],[Estimated costs 1]:[Estimated costs 20]])</f>
        <v>0</v>
      </c>
      <c r="K500" s="2" t="e">
        <f>Table16[[#This Row],[Dev]]/Table16[[#This Row],[Mean]]*100</f>
        <v>#DIV/0!</v>
      </c>
      <c r="L500" s="2">
        <f>Table16[[#This Row],[Estimated costs 1]]-Table16[[#This Row],[Actual cost]]</f>
        <v>0</v>
      </c>
      <c r="M500" s="2" t="e">
        <f>Table16[[#This Row],[Diff 1]]/Table16[[#This Row],[Actual cost]]*100</f>
        <v>#DIV/0!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</row>
    <row r="501" spans="1:33" x14ac:dyDescent="0.3">
      <c r="A501" t="s">
        <v>521</v>
      </c>
      <c r="B501">
        <v>499</v>
      </c>
      <c r="C501" t="str">
        <f>LEFT(Table16[[#This Row],[Contingency id]])</f>
        <v>B</v>
      </c>
      <c r="D501" s="1">
        <v>0</v>
      </c>
      <c r="E501" s="1">
        <v>1.61194029850746</v>
      </c>
      <c r="F501">
        <v>108</v>
      </c>
      <c r="G501">
        <v>67</v>
      </c>
      <c r="H501" s="1">
        <v>0</v>
      </c>
      <c r="I501" s="2">
        <f>AVERAGE(Table16[[#This Row],[Estimated costs 1]:[Estimated costs 20]])</f>
        <v>0</v>
      </c>
      <c r="J501" s="2">
        <f>_xlfn.STDEV.P(Table16[[#This Row],[Estimated costs 1]:[Estimated costs 20]])</f>
        <v>0</v>
      </c>
      <c r="K501" s="2" t="e">
        <f>Table16[[#This Row],[Dev]]/Table16[[#This Row],[Mean]]*100</f>
        <v>#DIV/0!</v>
      </c>
      <c r="L501" s="2">
        <f>Table16[[#This Row],[Estimated costs 1]]-Table16[[#This Row],[Actual cost]]</f>
        <v>0</v>
      </c>
      <c r="M501" s="2" t="e">
        <f>Table16[[#This Row],[Diff 1]]/Table16[[#This Row],[Actual cost]]*100</f>
        <v>#DIV/0!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</row>
    <row r="502" spans="1:33" x14ac:dyDescent="0.3">
      <c r="A502" t="s">
        <v>522</v>
      </c>
      <c r="B502">
        <v>500</v>
      </c>
      <c r="C502" t="str">
        <f>LEFT(Table16[[#This Row],[Contingency id]])</f>
        <v>B</v>
      </c>
      <c r="D502" s="1">
        <v>0</v>
      </c>
      <c r="E502" s="1">
        <v>1.5882352941176401</v>
      </c>
      <c r="F502">
        <v>108</v>
      </c>
      <c r="G502">
        <v>68</v>
      </c>
      <c r="H502" s="1">
        <v>0</v>
      </c>
      <c r="I502" s="2">
        <f>AVERAGE(Table16[[#This Row],[Estimated costs 1]:[Estimated costs 20]])</f>
        <v>0</v>
      </c>
      <c r="J502" s="2">
        <f>_xlfn.STDEV.P(Table16[[#This Row],[Estimated costs 1]:[Estimated costs 20]])</f>
        <v>0</v>
      </c>
      <c r="K502" s="2" t="e">
        <f>Table16[[#This Row],[Dev]]/Table16[[#This Row],[Mean]]*100</f>
        <v>#DIV/0!</v>
      </c>
      <c r="L502" s="2">
        <f>Table16[[#This Row],[Estimated costs 1]]-Table16[[#This Row],[Actual cost]]</f>
        <v>0</v>
      </c>
      <c r="M502" s="2" t="e">
        <f>Table16[[#This Row],[Diff 1]]/Table16[[#This Row],[Actual cost]]*100</f>
        <v>#DIV/0!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</row>
    <row r="503" spans="1:33" x14ac:dyDescent="0.3">
      <c r="A503" t="s">
        <v>523</v>
      </c>
      <c r="B503">
        <v>501</v>
      </c>
      <c r="C503" t="str">
        <f>LEFT(Table16[[#This Row],[Contingency id]])</f>
        <v>B</v>
      </c>
      <c r="D503" s="1">
        <v>0</v>
      </c>
      <c r="E503" s="1">
        <v>1.86206896551724</v>
      </c>
      <c r="F503">
        <v>108</v>
      </c>
      <c r="G503">
        <v>58</v>
      </c>
      <c r="H503" s="1">
        <v>0</v>
      </c>
      <c r="I503" s="2">
        <f>AVERAGE(Table16[[#This Row],[Estimated costs 1]:[Estimated costs 20]])</f>
        <v>0</v>
      </c>
      <c r="J503" s="2">
        <f>_xlfn.STDEV.P(Table16[[#This Row],[Estimated costs 1]:[Estimated costs 20]])</f>
        <v>0</v>
      </c>
      <c r="K503" s="2" t="e">
        <f>Table16[[#This Row],[Dev]]/Table16[[#This Row],[Mean]]*100</f>
        <v>#DIV/0!</v>
      </c>
      <c r="L503" s="2">
        <f>Table16[[#This Row],[Estimated costs 1]]-Table16[[#This Row],[Actual cost]]</f>
        <v>0</v>
      </c>
      <c r="M503" s="2" t="e">
        <f>Table16[[#This Row],[Diff 1]]/Table16[[#This Row],[Actual cost]]*100</f>
        <v>#DIV/0!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</row>
    <row r="504" spans="1:33" x14ac:dyDescent="0.3">
      <c r="A504" t="s">
        <v>524</v>
      </c>
      <c r="B504">
        <v>502</v>
      </c>
      <c r="C504" t="str">
        <f>LEFT(Table16[[#This Row],[Contingency id]])</f>
        <v>B</v>
      </c>
      <c r="D504" s="1">
        <v>0</v>
      </c>
      <c r="E504" s="1">
        <v>1.61194029850746</v>
      </c>
      <c r="F504">
        <v>108</v>
      </c>
      <c r="G504">
        <v>67</v>
      </c>
      <c r="H504" s="1">
        <v>0</v>
      </c>
      <c r="I504" s="2">
        <f>AVERAGE(Table16[[#This Row],[Estimated costs 1]:[Estimated costs 20]])</f>
        <v>0</v>
      </c>
      <c r="J504" s="2">
        <f>_xlfn.STDEV.P(Table16[[#This Row],[Estimated costs 1]:[Estimated costs 20]])</f>
        <v>0</v>
      </c>
      <c r="K504" s="2" t="e">
        <f>Table16[[#This Row],[Dev]]/Table16[[#This Row],[Mean]]*100</f>
        <v>#DIV/0!</v>
      </c>
      <c r="L504" s="2">
        <f>Table16[[#This Row],[Estimated costs 1]]-Table16[[#This Row],[Actual cost]]</f>
        <v>0</v>
      </c>
      <c r="M504" s="2" t="e">
        <f>Table16[[#This Row],[Diff 1]]/Table16[[#This Row],[Actual cost]]*100</f>
        <v>#DIV/0!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</row>
    <row r="505" spans="1:33" x14ac:dyDescent="0.3">
      <c r="A505" t="s">
        <v>525</v>
      </c>
      <c r="B505">
        <v>503</v>
      </c>
      <c r="C505" t="str">
        <f>LEFT(Table16[[#This Row],[Contingency id]])</f>
        <v>B</v>
      </c>
      <c r="D505" s="1">
        <v>0</v>
      </c>
      <c r="E505" s="1">
        <v>1.52112676056338</v>
      </c>
      <c r="F505">
        <v>108</v>
      </c>
      <c r="G505">
        <v>71</v>
      </c>
      <c r="H505" s="1">
        <v>0</v>
      </c>
      <c r="I505" s="2">
        <f>AVERAGE(Table16[[#This Row],[Estimated costs 1]:[Estimated costs 20]])</f>
        <v>0</v>
      </c>
      <c r="J505" s="2">
        <f>_xlfn.STDEV.P(Table16[[#This Row],[Estimated costs 1]:[Estimated costs 20]])</f>
        <v>0</v>
      </c>
      <c r="K505" s="2" t="e">
        <f>Table16[[#This Row],[Dev]]/Table16[[#This Row],[Mean]]*100</f>
        <v>#DIV/0!</v>
      </c>
      <c r="L505" s="2">
        <f>Table16[[#This Row],[Estimated costs 1]]-Table16[[#This Row],[Actual cost]]</f>
        <v>0</v>
      </c>
      <c r="M505" s="2" t="e">
        <f>Table16[[#This Row],[Diff 1]]/Table16[[#This Row],[Actual cost]]*100</f>
        <v>#DIV/0!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</row>
    <row r="506" spans="1:33" x14ac:dyDescent="0.3">
      <c r="A506" t="s">
        <v>526</v>
      </c>
      <c r="B506">
        <v>504</v>
      </c>
      <c r="C506" t="str">
        <f>LEFT(Table16[[#This Row],[Contingency id]])</f>
        <v>B</v>
      </c>
      <c r="D506" s="1">
        <v>0</v>
      </c>
      <c r="E506" s="1">
        <v>1.5652173913043399</v>
      </c>
      <c r="F506">
        <v>108</v>
      </c>
      <c r="G506">
        <v>69</v>
      </c>
      <c r="H506" s="1">
        <v>0</v>
      </c>
      <c r="I506" s="2">
        <f>AVERAGE(Table16[[#This Row],[Estimated costs 1]:[Estimated costs 20]])</f>
        <v>0</v>
      </c>
      <c r="J506" s="2">
        <f>_xlfn.STDEV.P(Table16[[#This Row],[Estimated costs 1]:[Estimated costs 20]])</f>
        <v>0</v>
      </c>
      <c r="K506" s="2" t="e">
        <f>Table16[[#This Row],[Dev]]/Table16[[#This Row],[Mean]]*100</f>
        <v>#DIV/0!</v>
      </c>
      <c r="L506" s="2">
        <f>Table16[[#This Row],[Estimated costs 1]]-Table16[[#This Row],[Actual cost]]</f>
        <v>0</v>
      </c>
      <c r="M506" s="2" t="e">
        <f>Table16[[#This Row],[Diff 1]]/Table16[[#This Row],[Actual cost]]*100</f>
        <v>#DIV/0!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</row>
    <row r="507" spans="1:33" x14ac:dyDescent="0.3">
      <c r="A507" t="s">
        <v>527</v>
      </c>
      <c r="B507">
        <v>505</v>
      </c>
      <c r="C507" t="str">
        <f>LEFT(Table16[[#This Row],[Contingency id]])</f>
        <v>B</v>
      </c>
      <c r="D507" s="1">
        <v>0</v>
      </c>
      <c r="E507" s="1">
        <v>1.37777777777777</v>
      </c>
      <c r="F507">
        <v>62</v>
      </c>
      <c r="G507">
        <v>45</v>
      </c>
      <c r="H507" s="1">
        <v>0</v>
      </c>
      <c r="I507" s="2">
        <f>AVERAGE(Table16[[#This Row],[Estimated costs 1]:[Estimated costs 20]])</f>
        <v>0</v>
      </c>
      <c r="J507" s="2">
        <f>_xlfn.STDEV.P(Table16[[#This Row],[Estimated costs 1]:[Estimated costs 20]])</f>
        <v>0</v>
      </c>
      <c r="K507" s="2" t="e">
        <f>Table16[[#This Row],[Dev]]/Table16[[#This Row],[Mean]]*100</f>
        <v>#DIV/0!</v>
      </c>
      <c r="L507" s="2">
        <f>Table16[[#This Row],[Estimated costs 1]]-Table16[[#This Row],[Actual cost]]</f>
        <v>0</v>
      </c>
      <c r="M507" s="2" t="e">
        <f>Table16[[#This Row],[Diff 1]]/Table16[[#This Row],[Actual cost]]*100</f>
        <v>#DIV/0!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</row>
    <row r="508" spans="1:33" x14ac:dyDescent="0.3">
      <c r="A508" t="s">
        <v>528</v>
      </c>
      <c r="B508">
        <v>506</v>
      </c>
      <c r="C508" t="str">
        <f>LEFT(Table16[[#This Row],[Contingency id]])</f>
        <v>B</v>
      </c>
      <c r="D508" s="1">
        <v>0</v>
      </c>
      <c r="E508" s="1">
        <v>1.34782608695652</v>
      </c>
      <c r="F508">
        <v>62</v>
      </c>
      <c r="G508">
        <v>46</v>
      </c>
      <c r="H508" s="1">
        <v>0</v>
      </c>
      <c r="I508" s="2">
        <f>AVERAGE(Table16[[#This Row],[Estimated costs 1]:[Estimated costs 20]])</f>
        <v>0</v>
      </c>
      <c r="J508" s="2">
        <f>_xlfn.STDEV.P(Table16[[#This Row],[Estimated costs 1]:[Estimated costs 20]])</f>
        <v>0</v>
      </c>
      <c r="K508" s="2" t="e">
        <f>Table16[[#This Row],[Dev]]/Table16[[#This Row],[Mean]]*100</f>
        <v>#DIV/0!</v>
      </c>
      <c r="L508" s="2">
        <f>Table16[[#This Row],[Estimated costs 1]]-Table16[[#This Row],[Actual cost]]</f>
        <v>0</v>
      </c>
      <c r="M508" s="2" t="e">
        <f>Table16[[#This Row],[Diff 1]]/Table16[[#This Row],[Actual cost]]*100</f>
        <v>#DIV/0!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</row>
    <row r="509" spans="1:33" x14ac:dyDescent="0.3">
      <c r="A509" t="s">
        <v>529</v>
      </c>
      <c r="B509">
        <v>507</v>
      </c>
      <c r="C509" t="str">
        <f>LEFT(Table16[[#This Row],[Contingency id]])</f>
        <v>B</v>
      </c>
      <c r="D509" s="1">
        <v>0</v>
      </c>
      <c r="E509" s="1">
        <v>1.31914893617021</v>
      </c>
      <c r="F509">
        <v>62</v>
      </c>
      <c r="G509">
        <v>47</v>
      </c>
      <c r="H509" s="1">
        <v>0</v>
      </c>
      <c r="I509" s="2">
        <f>AVERAGE(Table16[[#This Row],[Estimated costs 1]:[Estimated costs 20]])</f>
        <v>0</v>
      </c>
      <c r="J509" s="2">
        <f>_xlfn.STDEV.P(Table16[[#This Row],[Estimated costs 1]:[Estimated costs 20]])</f>
        <v>0</v>
      </c>
      <c r="K509" s="2" t="e">
        <f>Table16[[#This Row],[Dev]]/Table16[[#This Row],[Mean]]*100</f>
        <v>#DIV/0!</v>
      </c>
      <c r="L509" s="2">
        <f>Table16[[#This Row],[Estimated costs 1]]-Table16[[#This Row],[Actual cost]]</f>
        <v>0</v>
      </c>
      <c r="M509" s="2" t="e">
        <f>Table16[[#This Row],[Diff 1]]/Table16[[#This Row],[Actual cost]]*100</f>
        <v>#DIV/0!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</row>
    <row r="510" spans="1:33" x14ac:dyDescent="0.3">
      <c r="A510" t="s">
        <v>530</v>
      </c>
      <c r="B510">
        <v>508</v>
      </c>
      <c r="C510" t="str">
        <f>LEFT(Table16[[#This Row],[Contingency id]])</f>
        <v>B</v>
      </c>
      <c r="D510" s="1">
        <v>0</v>
      </c>
      <c r="E510" s="1">
        <v>1.4090909090909001</v>
      </c>
      <c r="F510">
        <v>62</v>
      </c>
      <c r="G510">
        <v>44</v>
      </c>
      <c r="H510" s="1">
        <v>0</v>
      </c>
      <c r="I510" s="2">
        <f>AVERAGE(Table16[[#This Row],[Estimated costs 1]:[Estimated costs 20]])</f>
        <v>0</v>
      </c>
      <c r="J510" s="2">
        <f>_xlfn.STDEV.P(Table16[[#This Row],[Estimated costs 1]:[Estimated costs 20]])</f>
        <v>0</v>
      </c>
      <c r="K510" s="2" t="e">
        <f>Table16[[#This Row],[Dev]]/Table16[[#This Row],[Mean]]*100</f>
        <v>#DIV/0!</v>
      </c>
      <c r="L510" s="2">
        <f>Table16[[#This Row],[Estimated costs 1]]-Table16[[#This Row],[Actual cost]]</f>
        <v>0</v>
      </c>
      <c r="M510" s="2" t="e">
        <f>Table16[[#This Row],[Diff 1]]/Table16[[#This Row],[Actual cost]]*100</f>
        <v>#DIV/0!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</row>
    <row r="511" spans="1:33" x14ac:dyDescent="0.3">
      <c r="A511" t="s">
        <v>531</v>
      </c>
      <c r="B511">
        <v>509</v>
      </c>
      <c r="C511" t="str">
        <f>LEFT(Table16[[#This Row],[Contingency id]])</f>
        <v>B</v>
      </c>
      <c r="D511" s="1">
        <v>0</v>
      </c>
      <c r="E511" s="1">
        <v>1.34782608695652</v>
      </c>
      <c r="F511">
        <v>62</v>
      </c>
      <c r="G511">
        <v>46</v>
      </c>
      <c r="H511" s="1">
        <v>0</v>
      </c>
      <c r="I511" s="2">
        <f>AVERAGE(Table16[[#This Row],[Estimated costs 1]:[Estimated costs 20]])</f>
        <v>0</v>
      </c>
      <c r="J511" s="2">
        <f>_xlfn.STDEV.P(Table16[[#This Row],[Estimated costs 1]:[Estimated costs 20]])</f>
        <v>0</v>
      </c>
      <c r="K511" s="2" t="e">
        <f>Table16[[#This Row],[Dev]]/Table16[[#This Row],[Mean]]*100</f>
        <v>#DIV/0!</v>
      </c>
      <c r="L511" s="2">
        <f>Table16[[#This Row],[Estimated costs 1]]-Table16[[#This Row],[Actual cost]]</f>
        <v>0</v>
      </c>
      <c r="M511" s="2" t="e">
        <f>Table16[[#This Row],[Diff 1]]/Table16[[#This Row],[Actual cost]]*100</f>
        <v>#DIV/0!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</row>
    <row r="512" spans="1:33" x14ac:dyDescent="0.3">
      <c r="A512" t="s">
        <v>532</v>
      </c>
      <c r="B512">
        <v>510</v>
      </c>
      <c r="C512" t="str">
        <f>LEFT(Table16[[#This Row],[Contingency id]])</f>
        <v>B</v>
      </c>
      <c r="D512" s="1">
        <v>0</v>
      </c>
      <c r="E512" s="1">
        <v>1.31914893617021</v>
      </c>
      <c r="F512">
        <v>62</v>
      </c>
      <c r="G512">
        <v>47</v>
      </c>
      <c r="H512" s="1">
        <v>0</v>
      </c>
      <c r="I512" s="2">
        <f>AVERAGE(Table16[[#This Row],[Estimated costs 1]:[Estimated costs 20]])</f>
        <v>0</v>
      </c>
      <c r="J512" s="2">
        <f>_xlfn.STDEV.P(Table16[[#This Row],[Estimated costs 1]:[Estimated costs 20]])</f>
        <v>0</v>
      </c>
      <c r="K512" s="2" t="e">
        <f>Table16[[#This Row],[Dev]]/Table16[[#This Row],[Mean]]*100</f>
        <v>#DIV/0!</v>
      </c>
      <c r="L512" s="2">
        <f>Table16[[#This Row],[Estimated costs 1]]-Table16[[#This Row],[Actual cost]]</f>
        <v>0</v>
      </c>
      <c r="M512" s="2" t="e">
        <f>Table16[[#This Row],[Diff 1]]/Table16[[#This Row],[Actual cost]]*100</f>
        <v>#DIV/0!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</row>
    <row r="513" spans="1:33" x14ac:dyDescent="0.3">
      <c r="A513" t="s">
        <v>533</v>
      </c>
      <c r="B513">
        <v>511</v>
      </c>
      <c r="C513" t="str">
        <f>LEFT(Table16[[#This Row],[Contingency id]])</f>
        <v>B</v>
      </c>
      <c r="D513" s="1">
        <v>0</v>
      </c>
      <c r="E513" s="1">
        <v>1.2156862745098</v>
      </c>
      <c r="F513">
        <v>62</v>
      </c>
      <c r="G513">
        <v>51</v>
      </c>
      <c r="H513" s="1">
        <v>0</v>
      </c>
      <c r="I513" s="2">
        <f>AVERAGE(Table16[[#This Row],[Estimated costs 1]:[Estimated costs 20]])</f>
        <v>0</v>
      </c>
      <c r="J513" s="2">
        <f>_xlfn.STDEV.P(Table16[[#This Row],[Estimated costs 1]:[Estimated costs 20]])</f>
        <v>0</v>
      </c>
      <c r="K513" s="2" t="e">
        <f>Table16[[#This Row],[Dev]]/Table16[[#This Row],[Mean]]*100</f>
        <v>#DIV/0!</v>
      </c>
      <c r="L513" s="2">
        <f>Table16[[#This Row],[Estimated costs 1]]-Table16[[#This Row],[Actual cost]]</f>
        <v>0</v>
      </c>
      <c r="M513" s="2" t="e">
        <f>Table16[[#This Row],[Diff 1]]/Table16[[#This Row],[Actual cost]]*100</f>
        <v>#DIV/0!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</row>
    <row r="514" spans="1:33" x14ac:dyDescent="0.3">
      <c r="A514" t="s">
        <v>534</v>
      </c>
      <c r="B514">
        <v>512</v>
      </c>
      <c r="C514" t="str">
        <f>LEFT(Table16[[#This Row],[Contingency id]])</f>
        <v>B</v>
      </c>
      <c r="D514" s="1">
        <v>0</v>
      </c>
      <c r="E514" s="1">
        <v>1.37777777777777</v>
      </c>
      <c r="F514">
        <v>62</v>
      </c>
      <c r="G514">
        <v>45</v>
      </c>
      <c r="H514" s="1">
        <v>0</v>
      </c>
      <c r="I514" s="2">
        <f>AVERAGE(Table16[[#This Row],[Estimated costs 1]:[Estimated costs 20]])</f>
        <v>0</v>
      </c>
      <c r="J514" s="2">
        <f>_xlfn.STDEV.P(Table16[[#This Row],[Estimated costs 1]:[Estimated costs 20]])</f>
        <v>0</v>
      </c>
      <c r="K514" s="2" t="e">
        <f>Table16[[#This Row],[Dev]]/Table16[[#This Row],[Mean]]*100</f>
        <v>#DIV/0!</v>
      </c>
      <c r="L514" s="2">
        <f>Table16[[#This Row],[Estimated costs 1]]-Table16[[#This Row],[Actual cost]]</f>
        <v>0</v>
      </c>
      <c r="M514" s="2" t="e">
        <f>Table16[[#This Row],[Diff 1]]/Table16[[#This Row],[Actual cost]]*100</f>
        <v>#DIV/0!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</row>
    <row r="515" spans="1:33" x14ac:dyDescent="0.3">
      <c r="A515" t="s">
        <v>535</v>
      </c>
      <c r="B515">
        <v>513</v>
      </c>
      <c r="C515" t="str">
        <f>LEFT(Table16[[#This Row],[Contingency id]])</f>
        <v>B</v>
      </c>
      <c r="D515" s="1">
        <v>0</v>
      </c>
      <c r="E515" s="1">
        <v>1.31914893617021</v>
      </c>
      <c r="F515">
        <v>62</v>
      </c>
      <c r="G515">
        <v>47</v>
      </c>
      <c r="H515" s="1">
        <v>0</v>
      </c>
      <c r="I515" s="2">
        <f>AVERAGE(Table16[[#This Row],[Estimated costs 1]:[Estimated costs 20]])</f>
        <v>0</v>
      </c>
      <c r="J515" s="2">
        <f>_xlfn.STDEV.P(Table16[[#This Row],[Estimated costs 1]:[Estimated costs 20]])</f>
        <v>0</v>
      </c>
      <c r="K515" s="2" t="e">
        <f>Table16[[#This Row],[Dev]]/Table16[[#This Row],[Mean]]*100</f>
        <v>#DIV/0!</v>
      </c>
      <c r="L515" s="2">
        <f>Table16[[#This Row],[Estimated costs 1]]-Table16[[#This Row],[Actual cost]]</f>
        <v>0</v>
      </c>
      <c r="M515" s="2" t="e">
        <f>Table16[[#This Row],[Diff 1]]/Table16[[#This Row],[Actual cost]]*100</f>
        <v>#DIV/0!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</row>
    <row r="516" spans="1:33" x14ac:dyDescent="0.3">
      <c r="A516" t="s">
        <v>536</v>
      </c>
      <c r="B516">
        <v>514</v>
      </c>
      <c r="C516" t="str">
        <f>LEFT(Table16[[#This Row],[Contingency id]])</f>
        <v>B</v>
      </c>
      <c r="D516" s="1">
        <v>0</v>
      </c>
      <c r="E516" s="1">
        <v>1.4761904761904701</v>
      </c>
      <c r="F516">
        <v>62</v>
      </c>
      <c r="G516">
        <v>42</v>
      </c>
      <c r="H516" s="1">
        <v>0</v>
      </c>
      <c r="I516" s="2">
        <f>AVERAGE(Table16[[#This Row],[Estimated costs 1]:[Estimated costs 20]])</f>
        <v>0</v>
      </c>
      <c r="J516" s="2">
        <f>_xlfn.STDEV.P(Table16[[#This Row],[Estimated costs 1]:[Estimated costs 20]])</f>
        <v>0</v>
      </c>
      <c r="K516" s="2" t="e">
        <f>Table16[[#This Row],[Dev]]/Table16[[#This Row],[Mean]]*100</f>
        <v>#DIV/0!</v>
      </c>
      <c r="L516" s="2">
        <f>Table16[[#This Row],[Estimated costs 1]]-Table16[[#This Row],[Actual cost]]</f>
        <v>0</v>
      </c>
      <c r="M516" s="2" t="e">
        <f>Table16[[#This Row],[Diff 1]]/Table16[[#This Row],[Actual cost]]*100</f>
        <v>#DIV/0!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</row>
    <row r="517" spans="1:33" x14ac:dyDescent="0.3">
      <c r="A517" t="s">
        <v>537</v>
      </c>
      <c r="B517">
        <v>515</v>
      </c>
      <c r="C517" t="str">
        <f>LEFT(Table16[[#This Row],[Contingency id]])</f>
        <v>B</v>
      </c>
      <c r="D517" s="1">
        <v>0</v>
      </c>
      <c r="E517" s="1">
        <v>1.2916666666666601</v>
      </c>
      <c r="F517">
        <v>62</v>
      </c>
      <c r="G517">
        <v>48</v>
      </c>
      <c r="H517" s="1">
        <v>0</v>
      </c>
      <c r="I517" s="2">
        <f>AVERAGE(Table16[[#This Row],[Estimated costs 1]:[Estimated costs 20]])</f>
        <v>0</v>
      </c>
      <c r="J517" s="2">
        <f>_xlfn.STDEV.P(Table16[[#This Row],[Estimated costs 1]:[Estimated costs 20]])</f>
        <v>0</v>
      </c>
      <c r="K517" s="2" t="e">
        <f>Table16[[#This Row],[Dev]]/Table16[[#This Row],[Mean]]*100</f>
        <v>#DIV/0!</v>
      </c>
      <c r="L517" s="2">
        <f>Table16[[#This Row],[Estimated costs 1]]-Table16[[#This Row],[Actual cost]]</f>
        <v>0</v>
      </c>
      <c r="M517" s="2" t="e">
        <f>Table16[[#This Row],[Diff 1]]/Table16[[#This Row],[Actual cost]]*100</f>
        <v>#DIV/0!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</row>
    <row r="518" spans="1:33" x14ac:dyDescent="0.3">
      <c r="A518" t="s">
        <v>538</v>
      </c>
      <c r="B518">
        <v>516</v>
      </c>
      <c r="C518" t="str">
        <f>LEFT(Table16[[#This Row],[Contingency id]])</f>
        <v>B</v>
      </c>
      <c r="D518" s="1">
        <v>0</v>
      </c>
      <c r="E518" s="1">
        <v>1.37777777777777</v>
      </c>
      <c r="F518">
        <v>62</v>
      </c>
      <c r="G518">
        <v>45</v>
      </c>
      <c r="H518" s="1">
        <v>0</v>
      </c>
      <c r="I518" s="2">
        <f>AVERAGE(Table16[[#This Row],[Estimated costs 1]:[Estimated costs 20]])</f>
        <v>0</v>
      </c>
      <c r="J518" s="2">
        <f>_xlfn.STDEV.P(Table16[[#This Row],[Estimated costs 1]:[Estimated costs 20]])</f>
        <v>0</v>
      </c>
      <c r="K518" s="2" t="e">
        <f>Table16[[#This Row],[Dev]]/Table16[[#This Row],[Mean]]*100</f>
        <v>#DIV/0!</v>
      </c>
      <c r="L518" s="2">
        <f>Table16[[#This Row],[Estimated costs 1]]-Table16[[#This Row],[Actual cost]]</f>
        <v>0</v>
      </c>
      <c r="M518" s="2" t="e">
        <f>Table16[[#This Row],[Diff 1]]/Table16[[#This Row],[Actual cost]]*100</f>
        <v>#DIV/0!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</row>
    <row r="519" spans="1:33" x14ac:dyDescent="0.3">
      <c r="A519" t="s">
        <v>539</v>
      </c>
      <c r="B519">
        <v>517</v>
      </c>
      <c r="C519" t="str">
        <f>LEFT(Table16[[#This Row],[Contingency id]])</f>
        <v>B</v>
      </c>
      <c r="D519" s="1">
        <v>0</v>
      </c>
      <c r="E519" s="1">
        <v>1.421875</v>
      </c>
      <c r="F519">
        <v>91</v>
      </c>
      <c r="G519">
        <v>64</v>
      </c>
      <c r="H519" s="1">
        <v>0</v>
      </c>
      <c r="I519" s="2">
        <f>AVERAGE(Table16[[#This Row],[Estimated costs 1]:[Estimated costs 20]])</f>
        <v>0</v>
      </c>
      <c r="J519" s="2">
        <f>_xlfn.STDEV.P(Table16[[#This Row],[Estimated costs 1]:[Estimated costs 20]])</f>
        <v>0</v>
      </c>
      <c r="K519" s="2" t="e">
        <f>Table16[[#This Row],[Dev]]/Table16[[#This Row],[Mean]]*100</f>
        <v>#DIV/0!</v>
      </c>
      <c r="L519" s="2">
        <f>Table16[[#This Row],[Estimated costs 1]]-Table16[[#This Row],[Actual cost]]</f>
        <v>0</v>
      </c>
      <c r="M519" s="2" t="e">
        <f>Table16[[#This Row],[Diff 1]]/Table16[[#This Row],[Actual cost]]*100</f>
        <v>#DIV/0!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</row>
    <row r="520" spans="1:33" x14ac:dyDescent="0.3">
      <c r="A520" t="s">
        <v>540</v>
      </c>
      <c r="B520">
        <v>518</v>
      </c>
      <c r="C520" t="str">
        <f>LEFT(Table16[[#This Row],[Contingency id]])</f>
        <v>B</v>
      </c>
      <c r="D520" s="1">
        <v>0</v>
      </c>
      <c r="E520" s="1">
        <v>1.4920634920634901</v>
      </c>
      <c r="F520">
        <v>94</v>
      </c>
      <c r="G520">
        <v>63</v>
      </c>
      <c r="H520" s="1">
        <v>0</v>
      </c>
      <c r="I520" s="2">
        <f>AVERAGE(Table16[[#This Row],[Estimated costs 1]:[Estimated costs 20]])</f>
        <v>0</v>
      </c>
      <c r="J520" s="2">
        <f>_xlfn.STDEV.P(Table16[[#This Row],[Estimated costs 1]:[Estimated costs 20]])</f>
        <v>0</v>
      </c>
      <c r="K520" s="2" t="e">
        <f>Table16[[#This Row],[Dev]]/Table16[[#This Row],[Mean]]*100</f>
        <v>#DIV/0!</v>
      </c>
      <c r="L520" s="2">
        <f>Table16[[#This Row],[Estimated costs 1]]-Table16[[#This Row],[Actual cost]]</f>
        <v>0</v>
      </c>
      <c r="M520" s="2" t="e">
        <f>Table16[[#This Row],[Diff 1]]/Table16[[#This Row],[Actual cost]]*100</f>
        <v>#DIV/0!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</row>
    <row r="521" spans="1:33" x14ac:dyDescent="0.3">
      <c r="A521" t="s">
        <v>541</v>
      </c>
      <c r="B521">
        <v>519</v>
      </c>
      <c r="C521" t="str">
        <f>LEFT(Table16[[#This Row],[Contingency id]])</f>
        <v>B</v>
      </c>
      <c r="D521" s="1">
        <v>0</v>
      </c>
      <c r="E521" s="1">
        <v>1.4461538461538399</v>
      </c>
      <c r="F521">
        <v>94</v>
      </c>
      <c r="G521">
        <v>65</v>
      </c>
      <c r="H521" s="1">
        <v>0</v>
      </c>
      <c r="I521" s="2">
        <f>AVERAGE(Table16[[#This Row],[Estimated costs 1]:[Estimated costs 20]])</f>
        <v>0</v>
      </c>
      <c r="J521" s="2">
        <f>_xlfn.STDEV.P(Table16[[#This Row],[Estimated costs 1]:[Estimated costs 20]])</f>
        <v>0</v>
      </c>
      <c r="K521" s="2" t="e">
        <f>Table16[[#This Row],[Dev]]/Table16[[#This Row],[Mean]]*100</f>
        <v>#DIV/0!</v>
      </c>
      <c r="L521" s="2">
        <f>Table16[[#This Row],[Estimated costs 1]]-Table16[[#This Row],[Actual cost]]</f>
        <v>0</v>
      </c>
      <c r="M521" s="2" t="e">
        <f>Table16[[#This Row],[Diff 1]]/Table16[[#This Row],[Actual cost]]*100</f>
        <v>#DIV/0!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</row>
    <row r="522" spans="1:33" x14ac:dyDescent="0.3">
      <c r="A522" t="s">
        <v>542</v>
      </c>
      <c r="B522">
        <v>520</v>
      </c>
      <c r="C522" t="str">
        <f>LEFT(Table16[[#This Row],[Contingency id]])</f>
        <v>B</v>
      </c>
      <c r="D522" s="1">
        <v>0</v>
      </c>
      <c r="E522" s="1">
        <v>1.49180327868852</v>
      </c>
      <c r="F522">
        <v>91</v>
      </c>
      <c r="G522">
        <v>61</v>
      </c>
      <c r="H522" s="1">
        <v>0</v>
      </c>
      <c r="I522" s="2">
        <f>AVERAGE(Table16[[#This Row],[Estimated costs 1]:[Estimated costs 20]])</f>
        <v>0</v>
      </c>
      <c r="J522" s="2">
        <f>_xlfn.STDEV.P(Table16[[#This Row],[Estimated costs 1]:[Estimated costs 20]])</f>
        <v>0</v>
      </c>
      <c r="K522" s="2" t="e">
        <f>Table16[[#This Row],[Dev]]/Table16[[#This Row],[Mean]]*100</f>
        <v>#DIV/0!</v>
      </c>
      <c r="L522" s="2">
        <f>Table16[[#This Row],[Estimated costs 1]]-Table16[[#This Row],[Actual cost]]</f>
        <v>0</v>
      </c>
      <c r="M522" s="2" t="e">
        <f>Table16[[#This Row],[Diff 1]]/Table16[[#This Row],[Actual cost]]*100</f>
        <v>#DIV/0!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</row>
    <row r="523" spans="1:33" x14ac:dyDescent="0.3">
      <c r="A523" t="s">
        <v>543</v>
      </c>
      <c r="B523">
        <v>521</v>
      </c>
      <c r="C523" t="str">
        <f>LEFT(Table16[[#This Row],[Contingency id]])</f>
        <v>B</v>
      </c>
      <c r="D523" s="1">
        <v>0</v>
      </c>
      <c r="E523" s="1">
        <v>1.49180327868852</v>
      </c>
      <c r="F523">
        <v>91</v>
      </c>
      <c r="G523">
        <v>61</v>
      </c>
      <c r="H523" s="1">
        <v>0</v>
      </c>
      <c r="I523" s="2">
        <f>AVERAGE(Table16[[#This Row],[Estimated costs 1]:[Estimated costs 20]])</f>
        <v>0</v>
      </c>
      <c r="J523" s="2">
        <f>_xlfn.STDEV.P(Table16[[#This Row],[Estimated costs 1]:[Estimated costs 20]])</f>
        <v>0</v>
      </c>
      <c r="K523" s="2" t="e">
        <f>Table16[[#This Row],[Dev]]/Table16[[#This Row],[Mean]]*100</f>
        <v>#DIV/0!</v>
      </c>
      <c r="L523" s="2">
        <f>Table16[[#This Row],[Estimated costs 1]]-Table16[[#This Row],[Actual cost]]</f>
        <v>0</v>
      </c>
      <c r="M523" s="2" t="e">
        <f>Table16[[#This Row],[Diff 1]]/Table16[[#This Row],[Actual cost]]*100</f>
        <v>#DIV/0!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</row>
    <row r="524" spans="1:33" x14ac:dyDescent="0.3">
      <c r="A524" t="s">
        <v>544</v>
      </c>
      <c r="B524">
        <v>522</v>
      </c>
      <c r="C524" t="str">
        <f>LEFT(Table16[[#This Row],[Contingency id]])</f>
        <v>B</v>
      </c>
      <c r="D524" s="1">
        <v>0</v>
      </c>
      <c r="E524" s="1">
        <v>1.5689655172413699</v>
      </c>
      <c r="F524">
        <v>91</v>
      </c>
      <c r="G524">
        <v>58</v>
      </c>
      <c r="H524" s="1">
        <v>0</v>
      </c>
      <c r="I524" s="2">
        <f>AVERAGE(Table16[[#This Row],[Estimated costs 1]:[Estimated costs 20]])</f>
        <v>0</v>
      </c>
      <c r="J524" s="2">
        <f>_xlfn.STDEV.P(Table16[[#This Row],[Estimated costs 1]:[Estimated costs 20]])</f>
        <v>0</v>
      </c>
      <c r="K524" s="2" t="e">
        <f>Table16[[#This Row],[Dev]]/Table16[[#This Row],[Mean]]*100</f>
        <v>#DIV/0!</v>
      </c>
      <c r="L524" s="2">
        <f>Table16[[#This Row],[Estimated costs 1]]-Table16[[#This Row],[Actual cost]]</f>
        <v>0</v>
      </c>
      <c r="M524" s="2" t="e">
        <f>Table16[[#This Row],[Diff 1]]/Table16[[#This Row],[Actual cost]]*100</f>
        <v>#DIV/0!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</row>
    <row r="525" spans="1:33" x14ac:dyDescent="0.3">
      <c r="A525" t="s">
        <v>545</v>
      </c>
      <c r="B525">
        <v>523</v>
      </c>
      <c r="C525" t="str">
        <f>LEFT(Table16[[#This Row],[Contingency id]])</f>
        <v>B</v>
      </c>
      <c r="D525" s="1">
        <v>0</v>
      </c>
      <c r="E525" s="1">
        <v>1.5423728813559301</v>
      </c>
      <c r="F525">
        <v>91</v>
      </c>
      <c r="G525">
        <v>59</v>
      </c>
      <c r="H525" s="1">
        <v>0</v>
      </c>
      <c r="I525" s="2">
        <f>AVERAGE(Table16[[#This Row],[Estimated costs 1]:[Estimated costs 20]])</f>
        <v>0</v>
      </c>
      <c r="J525" s="2">
        <f>_xlfn.STDEV.P(Table16[[#This Row],[Estimated costs 1]:[Estimated costs 20]])</f>
        <v>0</v>
      </c>
      <c r="K525" s="2" t="e">
        <f>Table16[[#This Row],[Dev]]/Table16[[#This Row],[Mean]]*100</f>
        <v>#DIV/0!</v>
      </c>
      <c r="L525" s="2">
        <f>Table16[[#This Row],[Estimated costs 1]]-Table16[[#This Row],[Actual cost]]</f>
        <v>0</v>
      </c>
      <c r="M525" s="2" t="e">
        <f>Table16[[#This Row],[Diff 1]]/Table16[[#This Row],[Actual cost]]*100</f>
        <v>#DIV/0!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</row>
    <row r="526" spans="1:33" x14ac:dyDescent="0.3">
      <c r="A526" t="s">
        <v>546</v>
      </c>
      <c r="B526">
        <v>524</v>
      </c>
      <c r="C526" t="str">
        <f>LEFT(Table16[[#This Row],[Contingency id]])</f>
        <v>B</v>
      </c>
      <c r="D526" s="1">
        <v>0</v>
      </c>
      <c r="E526" s="1">
        <v>1.4677419354838701</v>
      </c>
      <c r="F526">
        <v>91</v>
      </c>
      <c r="G526">
        <v>62</v>
      </c>
      <c r="H526" s="1">
        <v>0</v>
      </c>
      <c r="I526" s="2">
        <f>AVERAGE(Table16[[#This Row],[Estimated costs 1]:[Estimated costs 20]])</f>
        <v>0</v>
      </c>
      <c r="J526" s="2">
        <f>_xlfn.STDEV.P(Table16[[#This Row],[Estimated costs 1]:[Estimated costs 20]])</f>
        <v>0</v>
      </c>
      <c r="K526" s="2" t="e">
        <f>Table16[[#This Row],[Dev]]/Table16[[#This Row],[Mean]]*100</f>
        <v>#DIV/0!</v>
      </c>
      <c r="L526" s="2">
        <f>Table16[[#This Row],[Estimated costs 1]]-Table16[[#This Row],[Actual cost]]</f>
        <v>0</v>
      </c>
      <c r="M526" s="2" t="e">
        <f>Table16[[#This Row],[Diff 1]]/Table16[[#This Row],[Actual cost]]*100</f>
        <v>#DIV/0!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</row>
    <row r="527" spans="1:33" x14ac:dyDescent="0.3">
      <c r="A527" t="s">
        <v>547</v>
      </c>
      <c r="B527">
        <v>525</v>
      </c>
      <c r="C527" t="str">
        <f>LEFT(Table16[[#This Row],[Contingency id]])</f>
        <v>B</v>
      </c>
      <c r="D527" s="1">
        <v>0</v>
      </c>
      <c r="E527" s="1">
        <v>1.5423728813559301</v>
      </c>
      <c r="F527">
        <v>91</v>
      </c>
      <c r="G527">
        <v>59</v>
      </c>
      <c r="H527" s="1">
        <v>0</v>
      </c>
      <c r="I527" s="2">
        <f>AVERAGE(Table16[[#This Row],[Estimated costs 1]:[Estimated costs 20]])</f>
        <v>0</v>
      </c>
      <c r="J527" s="2">
        <f>_xlfn.STDEV.P(Table16[[#This Row],[Estimated costs 1]:[Estimated costs 20]])</f>
        <v>0</v>
      </c>
      <c r="K527" s="2" t="e">
        <f>Table16[[#This Row],[Dev]]/Table16[[#This Row],[Mean]]*100</f>
        <v>#DIV/0!</v>
      </c>
      <c r="L527" s="2">
        <f>Table16[[#This Row],[Estimated costs 1]]-Table16[[#This Row],[Actual cost]]</f>
        <v>0</v>
      </c>
      <c r="M527" s="2" t="e">
        <f>Table16[[#This Row],[Diff 1]]/Table16[[#This Row],[Actual cost]]*100</f>
        <v>#DIV/0!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</row>
    <row r="528" spans="1:33" hidden="1" x14ac:dyDescent="0.3">
      <c r="A528" t="s">
        <v>548</v>
      </c>
      <c r="B528">
        <v>526</v>
      </c>
      <c r="C528" t="str">
        <f>LEFT(Table16[[#This Row],[Contingency id]])</f>
        <v>C</v>
      </c>
      <c r="D528" s="1">
        <v>0</v>
      </c>
      <c r="E528" s="1">
        <v>1.44444444444444</v>
      </c>
      <c r="F528">
        <v>65</v>
      </c>
      <c r="G528">
        <v>45</v>
      </c>
      <c r="H528" s="1">
        <v>0</v>
      </c>
      <c r="I528" s="2">
        <f>AVERAGE(Table16[[#This Row],[Estimated costs 1]:[Estimated costs 20]])</f>
        <v>0</v>
      </c>
      <c r="J528" s="2">
        <f>_xlfn.STDEV.P(Table16[[#This Row],[Estimated costs 1]:[Estimated costs 20]])</f>
        <v>0</v>
      </c>
      <c r="K528" s="2" t="e">
        <f>Table16[[#This Row],[Dev]]/Table16[[#This Row],[Mean]]*100</f>
        <v>#DIV/0!</v>
      </c>
      <c r="L528" s="2">
        <f>Table16[[#This Row],[Estimated costs 1]]-Table16[[#This Row],[Actual cost]]</f>
        <v>0</v>
      </c>
      <c r="M528" s="2" t="e">
        <f>Table16[[#This Row],[Diff 1]]/Table16[[#This Row],[Actual cost]]*100</f>
        <v>#DIV/0!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</row>
    <row r="529" spans="1:33" hidden="1" x14ac:dyDescent="0.3">
      <c r="A529" t="s">
        <v>549</v>
      </c>
      <c r="B529">
        <v>527</v>
      </c>
      <c r="C529" t="str">
        <f>LEFT(Table16[[#This Row],[Contingency id]])</f>
        <v>C</v>
      </c>
      <c r="D529" s="1">
        <v>0</v>
      </c>
      <c r="E529" s="1">
        <v>1.5476190476190399</v>
      </c>
      <c r="F529">
        <v>65</v>
      </c>
      <c r="G529">
        <v>42</v>
      </c>
      <c r="H529" s="1">
        <v>0</v>
      </c>
      <c r="I529" s="2">
        <f>AVERAGE(Table16[[#This Row],[Estimated costs 1]:[Estimated costs 20]])</f>
        <v>0</v>
      </c>
      <c r="J529" s="2">
        <f>_xlfn.STDEV.P(Table16[[#This Row],[Estimated costs 1]:[Estimated costs 20]])</f>
        <v>0</v>
      </c>
      <c r="K529" s="2" t="e">
        <f>Table16[[#This Row],[Dev]]/Table16[[#This Row],[Mean]]*100</f>
        <v>#DIV/0!</v>
      </c>
      <c r="L529" s="2">
        <f>Table16[[#This Row],[Estimated costs 1]]-Table16[[#This Row],[Actual cost]]</f>
        <v>0</v>
      </c>
      <c r="M529" s="2" t="e">
        <f>Table16[[#This Row],[Diff 1]]/Table16[[#This Row],[Actual cost]]*100</f>
        <v>#DIV/0!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</row>
    <row r="530" spans="1:33" hidden="1" x14ac:dyDescent="0.3">
      <c r="A530" t="s">
        <v>550</v>
      </c>
      <c r="B530">
        <v>528</v>
      </c>
      <c r="C530" t="str">
        <f>LEFT(Table16[[#This Row],[Contingency id]])</f>
        <v>C</v>
      </c>
      <c r="D530" s="1">
        <v>0</v>
      </c>
      <c r="E530" s="1">
        <v>1.4418604651162701</v>
      </c>
      <c r="F530">
        <v>62</v>
      </c>
      <c r="G530">
        <v>43</v>
      </c>
      <c r="H530" s="1">
        <v>0</v>
      </c>
      <c r="I530" s="2">
        <f>AVERAGE(Table16[[#This Row],[Estimated costs 1]:[Estimated costs 20]])</f>
        <v>0</v>
      </c>
      <c r="J530" s="2">
        <f>_xlfn.STDEV.P(Table16[[#This Row],[Estimated costs 1]:[Estimated costs 20]])</f>
        <v>0</v>
      </c>
      <c r="K530" s="2" t="e">
        <f>Table16[[#This Row],[Dev]]/Table16[[#This Row],[Mean]]*100</f>
        <v>#DIV/0!</v>
      </c>
      <c r="L530" s="2">
        <f>Table16[[#This Row],[Estimated costs 1]]-Table16[[#This Row],[Actual cost]]</f>
        <v>0</v>
      </c>
      <c r="M530" s="2" t="e">
        <f>Table16[[#This Row],[Diff 1]]/Table16[[#This Row],[Actual cost]]*100</f>
        <v>#DIV/0!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</row>
    <row r="531" spans="1:33" hidden="1" x14ac:dyDescent="0.3">
      <c r="A531" t="s">
        <v>551</v>
      </c>
      <c r="B531">
        <v>529</v>
      </c>
      <c r="C531" t="str">
        <f>LEFT(Table16[[#This Row],[Contingency id]])</f>
        <v>C</v>
      </c>
      <c r="D531" s="1">
        <v>0</v>
      </c>
      <c r="E531" s="1">
        <v>1.4761904761904701</v>
      </c>
      <c r="F531">
        <v>62</v>
      </c>
      <c r="G531">
        <v>42</v>
      </c>
      <c r="H531" s="1">
        <v>0</v>
      </c>
      <c r="I531" s="2">
        <f>AVERAGE(Table16[[#This Row],[Estimated costs 1]:[Estimated costs 20]])</f>
        <v>0</v>
      </c>
      <c r="J531" s="2">
        <f>_xlfn.STDEV.P(Table16[[#This Row],[Estimated costs 1]:[Estimated costs 20]])</f>
        <v>0</v>
      </c>
      <c r="K531" s="2" t="e">
        <f>Table16[[#This Row],[Dev]]/Table16[[#This Row],[Mean]]*100</f>
        <v>#DIV/0!</v>
      </c>
      <c r="L531" s="2">
        <f>Table16[[#This Row],[Estimated costs 1]]-Table16[[#This Row],[Actual cost]]</f>
        <v>0</v>
      </c>
      <c r="M531" s="2" t="e">
        <f>Table16[[#This Row],[Diff 1]]/Table16[[#This Row],[Actual cost]]*100</f>
        <v>#DIV/0!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</row>
    <row r="532" spans="1:33" hidden="1" x14ac:dyDescent="0.3">
      <c r="A532" t="s">
        <v>552</v>
      </c>
      <c r="B532">
        <v>530</v>
      </c>
      <c r="C532" t="str">
        <f>LEFT(Table16[[#This Row],[Contingency id]])</f>
        <v>C</v>
      </c>
      <c r="D532" s="1">
        <v>0</v>
      </c>
      <c r="E532" s="1">
        <v>1.4590163934426199</v>
      </c>
      <c r="F532">
        <v>89</v>
      </c>
      <c r="G532">
        <v>61</v>
      </c>
      <c r="H532" s="1">
        <v>0</v>
      </c>
      <c r="I532" s="2">
        <f>AVERAGE(Table16[[#This Row],[Estimated costs 1]:[Estimated costs 20]])</f>
        <v>0</v>
      </c>
      <c r="J532" s="2">
        <f>_xlfn.STDEV.P(Table16[[#This Row],[Estimated costs 1]:[Estimated costs 20]])</f>
        <v>0</v>
      </c>
      <c r="K532" s="2" t="e">
        <f>Table16[[#This Row],[Dev]]/Table16[[#This Row],[Mean]]*100</f>
        <v>#DIV/0!</v>
      </c>
      <c r="L532" s="2">
        <f>Table16[[#This Row],[Estimated costs 1]]-Table16[[#This Row],[Actual cost]]</f>
        <v>0</v>
      </c>
      <c r="M532" s="2" t="e">
        <f>Table16[[#This Row],[Diff 1]]/Table16[[#This Row],[Actual cost]]*100</f>
        <v>#DIV/0!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</row>
    <row r="533" spans="1:33" hidden="1" x14ac:dyDescent="0.3">
      <c r="A533" t="s">
        <v>553</v>
      </c>
      <c r="B533">
        <v>531</v>
      </c>
      <c r="C533" t="str">
        <f>LEFT(Table16[[#This Row],[Contingency id]])</f>
        <v>C</v>
      </c>
      <c r="D533" s="1">
        <v>0</v>
      </c>
      <c r="E533" s="1">
        <v>1.3829787234042501</v>
      </c>
      <c r="F533">
        <v>65</v>
      </c>
      <c r="G533">
        <v>47</v>
      </c>
      <c r="H533" s="1">
        <v>0</v>
      </c>
      <c r="I533" s="2">
        <f>AVERAGE(Table16[[#This Row],[Estimated costs 1]:[Estimated costs 20]])</f>
        <v>0</v>
      </c>
      <c r="J533" s="2">
        <f>_xlfn.STDEV.P(Table16[[#This Row],[Estimated costs 1]:[Estimated costs 20]])</f>
        <v>0</v>
      </c>
      <c r="K533" s="2" t="e">
        <f>Table16[[#This Row],[Dev]]/Table16[[#This Row],[Mean]]*100</f>
        <v>#DIV/0!</v>
      </c>
      <c r="L533" s="2">
        <f>Table16[[#This Row],[Estimated costs 1]]-Table16[[#This Row],[Actual cost]]</f>
        <v>0</v>
      </c>
      <c r="M533" s="2" t="e">
        <f>Table16[[#This Row],[Diff 1]]/Table16[[#This Row],[Actual cost]]*100</f>
        <v>#DIV/0!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</row>
    <row r="534" spans="1:33" hidden="1" x14ac:dyDescent="0.3">
      <c r="A534" t="s">
        <v>554</v>
      </c>
      <c r="B534">
        <v>532</v>
      </c>
      <c r="C534" t="str">
        <f>LEFT(Table16[[#This Row],[Contingency id]])</f>
        <v>C</v>
      </c>
      <c r="D534" s="1">
        <v>0</v>
      </c>
      <c r="E534" s="1">
        <v>1.8591549295774601</v>
      </c>
      <c r="F534">
        <v>132</v>
      </c>
      <c r="G534">
        <v>71</v>
      </c>
      <c r="H534" s="1">
        <v>0</v>
      </c>
      <c r="I534" s="2">
        <f>AVERAGE(Table16[[#This Row],[Estimated costs 1]:[Estimated costs 20]])</f>
        <v>0</v>
      </c>
      <c r="J534" s="2">
        <f>_xlfn.STDEV.P(Table16[[#This Row],[Estimated costs 1]:[Estimated costs 20]])</f>
        <v>0</v>
      </c>
      <c r="K534" s="2" t="e">
        <f>Table16[[#This Row],[Dev]]/Table16[[#This Row],[Mean]]*100</f>
        <v>#DIV/0!</v>
      </c>
      <c r="L534" s="2">
        <f>Table16[[#This Row],[Estimated costs 1]]-Table16[[#This Row],[Actual cost]]</f>
        <v>0</v>
      </c>
      <c r="M534" s="2" t="e">
        <f>Table16[[#This Row],[Diff 1]]/Table16[[#This Row],[Actual cost]]*100</f>
        <v>#DIV/0!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</row>
    <row r="535" spans="1:33" hidden="1" x14ac:dyDescent="0.3">
      <c r="A535" t="s">
        <v>555</v>
      </c>
      <c r="B535">
        <v>533</v>
      </c>
      <c r="C535" t="str">
        <f>LEFT(Table16[[#This Row],[Contingency id]])</f>
        <v>C</v>
      </c>
      <c r="D535" s="1">
        <v>0</v>
      </c>
      <c r="E535" s="1">
        <v>1.65822784810126</v>
      </c>
      <c r="F535">
        <v>131</v>
      </c>
      <c r="G535">
        <v>79</v>
      </c>
      <c r="H535" s="1">
        <v>0</v>
      </c>
      <c r="I535" s="2">
        <f>AVERAGE(Table16[[#This Row],[Estimated costs 1]:[Estimated costs 20]])</f>
        <v>0</v>
      </c>
      <c r="J535" s="2">
        <f>_xlfn.STDEV.P(Table16[[#This Row],[Estimated costs 1]:[Estimated costs 20]])</f>
        <v>0</v>
      </c>
      <c r="K535" s="2" t="e">
        <f>Table16[[#This Row],[Dev]]/Table16[[#This Row],[Mean]]*100</f>
        <v>#DIV/0!</v>
      </c>
      <c r="L535" s="2">
        <f>Table16[[#This Row],[Estimated costs 1]]-Table16[[#This Row],[Actual cost]]</f>
        <v>0</v>
      </c>
      <c r="M535" s="2" t="e">
        <f>Table16[[#This Row],[Diff 1]]/Table16[[#This Row],[Actual cost]]*100</f>
        <v>#DIV/0!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</row>
    <row r="536" spans="1:33" hidden="1" x14ac:dyDescent="0.3">
      <c r="A536" t="s">
        <v>556</v>
      </c>
      <c r="B536">
        <v>534</v>
      </c>
      <c r="C536" t="str">
        <f>LEFT(Table16[[#This Row],[Contingency id]])</f>
        <v>C</v>
      </c>
      <c r="D536" s="1">
        <v>0</v>
      </c>
      <c r="E536" s="1">
        <v>1.7012987012987</v>
      </c>
      <c r="F536">
        <v>131</v>
      </c>
      <c r="G536">
        <v>77</v>
      </c>
      <c r="H536" s="1">
        <v>0</v>
      </c>
      <c r="I536" s="2">
        <f>AVERAGE(Table16[[#This Row],[Estimated costs 1]:[Estimated costs 20]])</f>
        <v>0</v>
      </c>
      <c r="J536" s="2">
        <f>_xlfn.STDEV.P(Table16[[#This Row],[Estimated costs 1]:[Estimated costs 20]])</f>
        <v>0</v>
      </c>
      <c r="K536" s="2" t="e">
        <f>Table16[[#This Row],[Dev]]/Table16[[#This Row],[Mean]]*100</f>
        <v>#DIV/0!</v>
      </c>
      <c r="L536" s="2">
        <f>Table16[[#This Row],[Estimated costs 1]]-Table16[[#This Row],[Actual cost]]</f>
        <v>0</v>
      </c>
      <c r="M536" s="2" t="e">
        <f>Table16[[#This Row],[Diff 1]]/Table16[[#This Row],[Actual cost]]*100</f>
        <v>#DIV/0!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</row>
    <row r="537" spans="1:33" hidden="1" x14ac:dyDescent="0.3">
      <c r="A537" t="s">
        <v>557</v>
      </c>
      <c r="B537">
        <v>535</v>
      </c>
      <c r="C537" t="str">
        <f>LEFT(Table16[[#This Row],[Contingency id]])</f>
        <v>C</v>
      </c>
      <c r="D537" s="1">
        <v>0</v>
      </c>
      <c r="E537" s="1">
        <v>1.9264705882352899</v>
      </c>
      <c r="F537">
        <v>131</v>
      </c>
      <c r="G537">
        <v>68</v>
      </c>
      <c r="H537" s="1">
        <v>0</v>
      </c>
      <c r="I537" s="2">
        <f>AVERAGE(Table16[[#This Row],[Estimated costs 1]:[Estimated costs 20]])</f>
        <v>0</v>
      </c>
      <c r="J537" s="2">
        <f>_xlfn.STDEV.P(Table16[[#This Row],[Estimated costs 1]:[Estimated costs 20]])</f>
        <v>0</v>
      </c>
      <c r="K537" s="2" t="e">
        <f>Table16[[#This Row],[Dev]]/Table16[[#This Row],[Mean]]*100</f>
        <v>#DIV/0!</v>
      </c>
      <c r="L537" s="2">
        <f>Table16[[#This Row],[Estimated costs 1]]-Table16[[#This Row],[Actual cost]]</f>
        <v>0</v>
      </c>
      <c r="M537" s="2" t="e">
        <f>Table16[[#This Row],[Diff 1]]/Table16[[#This Row],[Actual cost]]*100</f>
        <v>#DIV/0!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</row>
    <row r="538" spans="1:33" hidden="1" x14ac:dyDescent="0.3">
      <c r="A538" t="s">
        <v>558</v>
      </c>
      <c r="B538">
        <v>536</v>
      </c>
      <c r="C538" t="str">
        <f>LEFT(Table16[[#This Row],[Contingency id]])</f>
        <v>C</v>
      </c>
      <c r="D538" s="1">
        <v>0</v>
      </c>
      <c r="E538" s="1">
        <v>1.7012987012987</v>
      </c>
      <c r="F538">
        <v>131</v>
      </c>
      <c r="G538">
        <v>77</v>
      </c>
      <c r="H538" s="1">
        <v>0</v>
      </c>
      <c r="I538" s="2">
        <f>AVERAGE(Table16[[#This Row],[Estimated costs 1]:[Estimated costs 20]])</f>
        <v>0</v>
      </c>
      <c r="J538" s="2">
        <f>_xlfn.STDEV.P(Table16[[#This Row],[Estimated costs 1]:[Estimated costs 20]])</f>
        <v>0</v>
      </c>
      <c r="K538" s="2" t="e">
        <f>Table16[[#This Row],[Dev]]/Table16[[#This Row],[Mean]]*100</f>
        <v>#DIV/0!</v>
      </c>
      <c r="L538" s="2">
        <f>Table16[[#This Row],[Estimated costs 1]]-Table16[[#This Row],[Actual cost]]</f>
        <v>0</v>
      </c>
      <c r="M538" s="2" t="e">
        <f>Table16[[#This Row],[Diff 1]]/Table16[[#This Row],[Actual cost]]*100</f>
        <v>#DIV/0!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</row>
    <row r="539" spans="1:33" hidden="1" x14ac:dyDescent="0.3">
      <c r="A539" t="s">
        <v>559</v>
      </c>
      <c r="B539">
        <v>537</v>
      </c>
      <c r="C539" t="str">
        <f>LEFT(Table16[[#This Row],[Contingency id]])</f>
        <v>C</v>
      </c>
      <c r="D539" s="1">
        <v>0</v>
      </c>
      <c r="E539" s="1">
        <v>1.6375</v>
      </c>
      <c r="F539">
        <v>131</v>
      </c>
      <c r="G539">
        <v>80</v>
      </c>
      <c r="H539" s="1">
        <v>0</v>
      </c>
      <c r="I539" s="2">
        <f>AVERAGE(Table16[[#This Row],[Estimated costs 1]:[Estimated costs 20]])</f>
        <v>0</v>
      </c>
      <c r="J539" s="2">
        <f>_xlfn.STDEV.P(Table16[[#This Row],[Estimated costs 1]:[Estimated costs 20]])</f>
        <v>0</v>
      </c>
      <c r="K539" s="2" t="e">
        <f>Table16[[#This Row],[Dev]]/Table16[[#This Row],[Mean]]*100</f>
        <v>#DIV/0!</v>
      </c>
      <c r="L539" s="2">
        <f>Table16[[#This Row],[Estimated costs 1]]-Table16[[#This Row],[Actual cost]]</f>
        <v>0</v>
      </c>
      <c r="M539" s="2" t="e">
        <f>Table16[[#This Row],[Diff 1]]/Table16[[#This Row],[Actual cost]]*100</f>
        <v>#DIV/0!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</row>
    <row r="540" spans="1:33" hidden="1" x14ac:dyDescent="0.3">
      <c r="A540" t="s">
        <v>560</v>
      </c>
      <c r="B540">
        <v>538</v>
      </c>
      <c r="C540" t="str">
        <f>LEFT(Table16[[#This Row],[Contingency id]])</f>
        <v>C</v>
      </c>
      <c r="D540" s="1">
        <v>0</v>
      </c>
      <c r="E540" s="1">
        <v>1.8450704225352099</v>
      </c>
      <c r="F540">
        <v>131</v>
      </c>
      <c r="G540">
        <v>71</v>
      </c>
      <c r="H540" s="1">
        <v>0</v>
      </c>
      <c r="I540" s="2">
        <f>AVERAGE(Table16[[#This Row],[Estimated costs 1]:[Estimated costs 20]])</f>
        <v>0</v>
      </c>
      <c r="J540" s="2">
        <f>_xlfn.STDEV.P(Table16[[#This Row],[Estimated costs 1]:[Estimated costs 20]])</f>
        <v>0</v>
      </c>
      <c r="K540" s="2" t="e">
        <f>Table16[[#This Row],[Dev]]/Table16[[#This Row],[Mean]]*100</f>
        <v>#DIV/0!</v>
      </c>
      <c r="L540" s="2">
        <f>Table16[[#This Row],[Estimated costs 1]]-Table16[[#This Row],[Actual cost]]</f>
        <v>0</v>
      </c>
      <c r="M540" s="2" t="e">
        <f>Table16[[#This Row],[Diff 1]]/Table16[[#This Row],[Actual cost]]*100</f>
        <v>#DIV/0!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</row>
    <row r="541" spans="1:33" hidden="1" x14ac:dyDescent="0.3">
      <c r="A541" t="s">
        <v>561</v>
      </c>
      <c r="B541">
        <v>539</v>
      </c>
      <c r="C541" t="str">
        <f>LEFT(Table16[[#This Row],[Contingency id]])</f>
        <v>C</v>
      </c>
      <c r="D541" s="1">
        <v>0</v>
      </c>
      <c r="E541" s="1">
        <v>1.65753424657534</v>
      </c>
      <c r="F541">
        <v>121</v>
      </c>
      <c r="G541">
        <v>73</v>
      </c>
      <c r="H541" s="1">
        <v>0</v>
      </c>
      <c r="I541" s="2">
        <f>AVERAGE(Table16[[#This Row],[Estimated costs 1]:[Estimated costs 20]])</f>
        <v>0</v>
      </c>
      <c r="J541" s="2">
        <f>_xlfn.STDEV.P(Table16[[#This Row],[Estimated costs 1]:[Estimated costs 20]])</f>
        <v>0</v>
      </c>
      <c r="K541" s="2" t="e">
        <f>Table16[[#This Row],[Dev]]/Table16[[#This Row],[Mean]]*100</f>
        <v>#DIV/0!</v>
      </c>
      <c r="L541" s="2">
        <f>Table16[[#This Row],[Estimated costs 1]]-Table16[[#This Row],[Actual cost]]</f>
        <v>0</v>
      </c>
      <c r="M541" s="2" t="e">
        <f>Table16[[#This Row],[Diff 1]]/Table16[[#This Row],[Actual cost]]*100</f>
        <v>#DIV/0!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</row>
    <row r="542" spans="1:33" hidden="1" x14ac:dyDescent="0.3">
      <c r="A542" t="s">
        <v>562</v>
      </c>
      <c r="B542">
        <v>540</v>
      </c>
      <c r="C542" t="str">
        <f>LEFT(Table16[[#This Row],[Contingency id]])</f>
        <v>C</v>
      </c>
      <c r="D542" s="1">
        <v>0</v>
      </c>
      <c r="E542" s="1">
        <v>1.68055555555555</v>
      </c>
      <c r="F542">
        <v>121</v>
      </c>
      <c r="G542">
        <v>72</v>
      </c>
      <c r="H542" s="1">
        <v>0</v>
      </c>
      <c r="I542" s="2">
        <f>AVERAGE(Table16[[#This Row],[Estimated costs 1]:[Estimated costs 20]])</f>
        <v>0</v>
      </c>
      <c r="J542" s="2">
        <f>_xlfn.STDEV.P(Table16[[#This Row],[Estimated costs 1]:[Estimated costs 20]])</f>
        <v>0</v>
      </c>
      <c r="K542" s="2" t="e">
        <f>Table16[[#This Row],[Dev]]/Table16[[#This Row],[Mean]]*100</f>
        <v>#DIV/0!</v>
      </c>
      <c r="L542" s="2">
        <f>Table16[[#This Row],[Estimated costs 1]]-Table16[[#This Row],[Actual cost]]</f>
        <v>0</v>
      </c>
      <c r="M542" s="2" t="e">
        <f>Table16[[#This Row],[Diff 1]]/Table16[[#This Row],[Actual cost]]*100</f>
        <v>#DIV/0!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</row>
    <row r="543" spans="1:33" hidden="1" x14ac:dyDescent="0.3">
      <c r="A543" t="s">
        <v>563</v>
      </c>
      <c r="B543">
        <v>541</v>
      </c>
      <c r="C543" t="str">
        <f>LEFT(Table16[[#This Row],[Contingency id]])</f>
        <v>C</v>
      </c>
      <c r="D543" s="1">
        <v>0</v>
      </c>
      <c r="E543" s="1">
        <v>1.61333333333333</v>
      </c>
      <c r="F543">
        <v>121</v>
      </c>
      <c r="G543">
        <v>75</v>
      </c>
      <c r="H543" s="1">
        <v>0</v>
      </c>
      <c r="I543" s="2">
        <f>AVERAGE(Table16[[#This Row],[Estimated costs 1]:[Estimated costs 20]])</f>
        <v>0</v>
      </c>
      <c r="J543" s="2">
        <f>_xlfn.STDEV.P(Table16[[#This Row],[Estimated costs 1]:[Estimated costs 20]])</f>
        <v>0</v>
      </c>
      <c r="K543" s="2" t="e">
        <f>Table16[[#This Row],[Dev]]/Table16[[#This Row],[Mean]]*100</f>
        <v>#DIV/0!</v>
      </c>
      <c r="L543" s="2">
        <f>Table16[[#This Row],[Estimated costs 1]]-Table16[[#This Row],[Actual cost]]</f>
        <v>0</v>
      </c>
      <c r="M543" s="2" t="e">
        <f>Table16[[#This Row],[Diff 1]]/Table16[[#This Row],[Actual cost]]*100</f>
        <v>#DIV/0!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</row>
    <row r="544" spans="1:33" hidden="1" x14ac:dyDescent="0.3">
      <c r="A544" t="s">
        <v>564</v>
      </c>
      <c r="B544">
        <v>542</v>
      </c>
      <c r="C544" t="str">
        <f>LEFT(Table16[[#This Row],[Contingency id]])</f>
        <v>C</v>
      </c>
      <c r="D544" s="1">
        <v>0</v>
      </c>
      <c r="E544" s="1">
        <v>1.5249999999999999</v>
      </c>
      <c r="F544">
        <v>122</v>
      </c>
      <c r="G544">
        <v>80</v>
      </c>
      <c r="H544" s="1">
        <v>0</v>
      </c>
      <c r="I544" s="2">
        <f>AVERAGE(Table16[[#This Row],[Estimated costs 1]:[Estimated costs 20]])</f>
        <v>0</v>
      </c>
      <c r="J544" s="2">
        <f>_xlfn.STDEV.P(Table16[[#This Row],[Estimated costs 1]:[Estimated costs 20]])</f>
        <v>0</v>
      </c>
      <c r="K544" s="2" t="e">
        <f>Table16[[#This Row],[Dev]]/Table16[[#This Row],[Mean]]*100</f>
        <v>#DIV/0!</v>
      </c>
      <c r="L544" s="2">
        <f>Table16[[#This Row],[Estimated costs 1]]-Table16[[#This Row],[Actual cost]]</f>
        <v>0</v>
      </c>
      <c r="M544" s="2" t="e">
        <f>Table16[[#This Row],[Diff 1]]/Table16[[#This Row],[Actual cost]]*100</f>
        <v>#DIV/0!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</row>
    <row r="545" spans="1:33" hidden="1" x14ac:dyDescent="0.3">
      <c r="A545" t="s">
        <v>565</v>
      </c>
      <c r="B545">
        <v>543</v>
      </c>
      <c r="C545" t="str">
        <f>LEFT(Table16[[#This Row],[Contingency id]])</f>
        <v>C</v>
      </c>
      <c r="D545" s="1">
        <v>0</v>
      </c>
      <c r="E545" s="1">
        <v>1.5641025641025601</v>
      </c>
      <c r="F545">
        <v>122</v>
      </c>
      <c r="G545">
        <v>78</v>
      </c>
      <c r="H545" s="1">
        <v>0</v>
      </c>
      <c r="I545" s="2">
        <f>AVERAGE(Table16[[#This Row],[Estimated costs 1]:[Estimated costs 20]])</f>
        <v>0</v>
      </c>
      <c r="J545" s="2">
        <f>_xlfn.STDEV.P(Table16[[#This Row],[Estimated costs 1]:[Estimated costs 20]])</f>
        <v>0</v>
      </c>
      <c r="K545" s="2" t="e">
        <f>Table16[[#This Row],[Dev]]/Table16[[#This Row],[Mean]]*100</f>
        <v>#DIV/0!</v>
      </c>
      <c r="L545" s="2">
        <f>Table16[[#This Row],[Estimated costs 1]]-Table16[[#This Row],[Actual cost]]</f>
        <v>0</v>
      </c>
      <c r="M545" s="2" t="e">
        <f>Table16[[#This Row],[Diff 1]]/Table16[[#This Row],[Actual cost]]*100</f>
        <v>#DIV/0!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</row>
    <row r="546" spans="1:33" hidden="1" x14ac:dyDescent="0.3">
      <c r="A546" t="s">
        <v>566</v>
      </c>
      <c r="B546">
        <v>544</v>
      </c>
      <c r="C546" t="str">
        <f>LEFT(Table16[[#This Row],[Contingency id]])</f>
        <v>C</v>
      </c>
      <c r="D546" s="1">
        <v>0</v>
      </c>
      <c r="E546" s="1">
        <v>1.2380952380952299</v>
      </c>
      <c r="F546">
        <v>52</v>
      </c>
      <c r="G546">
        <v>42</v>
      </c>
      <c r="H546" s="1">
        <v>0</v>
      </c>
      <c r="I546" s="2">
        <f>AVERAGE(Table16[[#This Row],[Estimated costs 1]:[Estimated costs 20]])</f>
        <v>0</v>
      </c>
      <c r="J546" s="2">
        <f>_xlfn.STDEV.P(Table16[[#This Row],[Estimated costs 1]:[Estimated costs 20]])</f>
        <v>0</v>
      </c>
      <c r="K546" s="2" t="e">
        <f>Table16[[#This Row],[Dev]]/Table16[[#This Row],[Mean]]*100</f>
        <v>#DIV/0!</v>
      </c>
      <c r="L546" s="2">
        <f>Table16[[#This Row],[Estimated costs 1]]-Table16[[#This Row],[Actual cost]]</f>
        <v>0</v>
      </c>
      <c r="M546" s="2" t="e">
        <f>Table16[[#This Row],[Diff 1]]/Table16[[#This Row],[Actual cost]]*100</f>
        <v>#DIV/0!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</row>
    <row r="547" spans="1:33" hidden="1" x14ac:dyDescent="0.3">
      <c r="A547" t="s">
        <v>567</v>
      </c>
      <c r="B547">
        <v>545</v>
      </c>
      <c r="C547" t="str">
        <f>LEFT(Table16[[#This Row],[Contingency id]])</f>
        <v>C</v>
      </c>
      <c r="D547" s="1">
        <v>0</v>
      </c>
      <c r="E547" s="1">
        <v>1.2916666666666601</v>
      </c>
      <c r="F547">
        <v>62</v>
      </c>
      <c r="G547">
        <v>48</v>
      </c>
      <c r="H547" s="1">
        <v>0</v>
      </c>
      <c r="I547" s="2">
        <f>AVERAGE(Table16[[#This Row],[Estimated costs 1]:[Estimated costs 20]])</f>
        <v>0</v>
      </c>
      <c r="J547" s="2">
        <f>_xlfn.STDEV.P(Table16[[#This Row],[Estimated costs 1]:[Estimated costs 20]])</f>
        <v>0</v>
      </c>
      <c r="K547" s="2" t="e">
        <f>Table16[[#This Row],[Dev]]/Table16[[#This Row],[Mean]]*100</f>
        <v>#DIV/0!</v>
      </c>
      <c r="L547" s="2">
        <f>Table16[[#This Row],[Estimated costs 1]]-Table16[[#This Row],[Actual cost]]</f>
        <v>0</v>
      </c>
      <c r="M547" s="2" t="e">
        <f>Table16[[#This Row],[Diff 1]]/Table16[[#This Row],[Actual cost]]*100</f>
        <v>#DIV/0!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</row>
    <row r="548" spans="1:33" hidden="1" x14ac:dyDescent="0.3">
      <c r="A548" t="s">
        <v>568</v>
      </c>
      <c r="B548">
        <v>546</v>
      </c>
      <c r="C548" t="str">
        <f>LEFT(Table16[[#This Row],[Contingency id]])</f>
        <v>C</v>
      </c>
      <c r="D548" s="1">
        <v>0</v>
      </c>
      <c r="E548" s="1">
        <v>1.2653061224489699</v>
      </c>
      <c r="F548">
        <v>62</v>
      </c>
      <c r="G548">
        <v>49</v>
      </c>
      <c r="H548" s="1">
        <v>0</v>
      </c>
      <c r="I548" s="2">
        <f>AVERAGE(Table16[[#This Row],[Estimated costs 1]:[Estimated costs 20]])</f>
        <v>0</v>
      </c>
      <c r="J548" s="2">
        <f>_xlfn.STDEV.P(Table16[[#This Row],[Estimated costs 1]:[Estimated costs 20]])</f>
        <v>0</v>
      </c>
      <c r="K548" s="2" t="e">
        <f>Table16[[#This Row],[Dev]]/Table16[[#This Row],[Mean]]*100</f>
        <v>#DIV/0!</v>
      </c>
      <c r="L548" s="2">
        <f>Table16[[#This Row],[Estimated costs 1]]-Table16[[#This Row],[Actual cost]]</f>
        <v>0</v>
      </c>
      <c r="M548" s="2" t="e">
        <f>Table16[[#This Row],[Diff 1]]/Table16[[#This Row],[Actual cost]]*100</f>
        <v>#DIV/0!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</row>
    <row r="549" spans="1:33" hidden="1" x14ac:dyDescent="0.3">
      <c r="A549" t="s">
        <v>569</v>
      </c>
      <c r="B549">
        <v>547</v>
      </c>
      <c r="C549" t="str">
        <f>LEFT(Table16[[#This Row],[Contingency id]])</f>
        <v>C</v>
      </c>
      <c r="D549" s="1">
        <v>0</v>
      </c>
      <c r="E549" s="1">
        <v>1.3333333333333299</v>
      </c>
      <c r="F549">
        <v>52</v>
      </c>
      <c r="G549">
        <v>39</v>
      </c>
      <c r="H549" s="1">
        <v>0</v>
      </c>
      <c r="I549" s="2">
        <f>AVERAGE(Table16[[#This Row],[Estimated costs 1]:[Estimated costs 20]])</f>
        <v>0</v>
      </c>
      <c r="J549" s="2">
        <f>_xlfn.STDEV.P(Table16[[#This Row],[Estimated costs 1]:[Estimated costs 20]])</f>
        <v>0</v>
      </c>
      <c r="K549" s="2" t="e">
        <f>Table16[[#This Row],[Dev]]/Table16[[#This Row],[Mean]]*100</f>
        <v>#DIV/0!</v>
      </c>
      <c r="L549" s="2">
        <f>Table16[[#This Row],[Estimated costs 1]]-Table16[[#This Row],[Actual cost]]</f>
        <v>0</v>
      </c>
      <c r="M549" s="2" t="e">
        <f>Table16[[#This Row],[Diff 1]]/Table16[[#This Row],[Actual cost]]*100</f>
        <v>#DIV/0!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</row>
    <row r="550" spans="1:33" hidden="1" x14ac:dyDescent="0.3">
      <c r="A550" t="s">
        <v>570</v>
      </c>
      <c r="B550">
        <v>548</v>
      </c>
      <c r="C550" t="str">
        <f>LEFT(Table16[[#This Row],[Contingency id]])</f>
        <v>C</v>
      </c>
      <c r="D550" s="1">
        <v>0</v>
      </c>
      <c r="E550" s="1">
        <v>1.34782608695652</v>
      </c>
      <c r="F550">
        <v>62</v>
      </c>
      <c r="G550">
        <v>46</v>
      </c>
      <c r="H550" s="1">
        <v>0</v>
      </c>
      <c r="I550" s="2">
        <f>AVERAGE(Table16[[#This Row],[Estimated costs 1]:[Estimated costs 20]])</f>
        <v>0</v>
      </c>
      <c r="J550" s="2">
        <f>_xlfn.STDEV.P(Table16[[#This Row],[Estimated costs 1]:[Estimated costs 20]])</f>
        <v>0</v>
      </c>
      <c r="K550" s="2" t="e">
        <f>Table16[[#This Row],[Dev]]/Table16[[#This Row],[Mean]]*100</f>
        <v>#DIV/0!</v>
      </c>
      <c r="L550" s="2">
        <f>Table16[[#This Row],[Estimated costs 1]]-Table16[[#This Row],[Actual cost]]</f>
        <v>0</v>
      </c>
      <c r="M550" s="2" t="e">
        <f>Table16[[#This Row],[Diff 1]]/Table16[[#This Row],[Actual cost]]*100</f>
        <v>#DIV/0!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</row>
    <row r="551" spans="1:33" hidden="1" x14ac:dyDescent="0.3">
      <c r="A551" t="s">
        <v>571</v>
      </c>
      <c r="B551">
        <v>549</v>
      </c>
      <c r="C551" t="str">
        <f>LEFT(Table16[[#This Row],[Contingency id]])</f>
        <v>C</v>
      </c>
      <c r="D551" s="1">
        <v>0</v>
      </c>
      <c r="E551" s="1">
        <v>1.31914893617021</v>
      </c>
      <c r="F551">
        <v>62</v>
      </c>
      <c r="G551">
        <v>47</v>
      </c>
      <c r="H551" s="1">
        <v>0</v>
      </c>
      <c r="I551" s="2">
        <f>AVERAGE(Table16[[#This Row],[Estimated costs 1]:[Estimated costs 20]])</f>
        <v>0</v>
      </c>
      <c r="J551" s="2">
        <f>_xlfn.STDEV.P(Table16[[#This Row],[Estimated costs 1]:[Estimated costs 20]])</f>
        <v>0</v>
      </c>
      <c r="K551" s="2" t="e">
        <f>Table16[[#This Row],[Dev]]/Table16[[#This Row],[Mean]]*100</f>
        <v>#DIV/0!</v>
      </c>
      <c r="L551" s="2">
        <f>Table16[[#This Row],[Estimated costs 1]]-Table16[[#This Row],[Actual cost]]</f>
        <v>0</v>
      </c>
      <c r="M551" s="2" t="e">
        <f>Table16[[#This Row],[Diff 1]]/Table16[[#This Row],[Actual cost]]*100</f>
        <v>#DIV/0!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</row>
    <row r="552" spans="1:33" hidden="1" x14ac:dyDescent="0.3">
      <c r="A552" t="s">
        <v>572</v>
      </c>
      <c r="B552">
        <v>550</v>
      </c>
      <c r="C552" t="str">
        <f>LEFT(Table16[[#This Row],[Contingency id]])</f>
        <v>C</v>
      </c>
      <c r="D552" s="1">
        <v>0</v>
      </c>
      <c r="E552" s="1">
        <v>1.09523809523809</v>
      </c>
      <c r="F552">
        <v>23</v>
      </c>
      <c r="G552">
        <v>21</v>
      </c>
      <c r="H552" s="1">
        <v>0</v>
      </c>
      <c r="I552" s="2">
        <f>AVERAGE(Table16[[#This Row],[Estimated costs 1]:[Estimated costs 20]])</f>
        <v>0</v>
      </c>
      <c r="J552" s="2">
        <f>_xlfn.STDEV.P(Table16[[#This Row],[Estimated costs 1]:[Estimated costs 20]])</f>
        <v>0</v>
      </c>
      <c r="K552" s="2" t="e">
        <f>Table16[[#This Row],[Dev]]/Table16[[#This Row],[Mean]]*100</f>
        <v>#DIV/0!</v>
      </c>
      <c r="L552" s="2">
        <f>Table16[[#This Row],[Estimated costs 1]]-Table16[[#This Row],[Actual cost]]</f>
        <v>0</v>
      </c>
      <c r="M552" s="2" t="e">
        <f>Table16[[#This Row],[Diff 1]]/Table16[[#This Row],[Actual cost]]*100</f>
        <v>#DIV/0!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</row>
    <row r="553" spans="1:33" hidden="1" x14ac:dyDescent="0.3">
      <c r="A553" t="s">
        <v>573</v>
      </c>
      <c r="B553">
        <v>551</v>
      </c>
      <c r="C553" t="str">
        <f>LEFT(Table16[[#This Row],[Contingency id]])</f>
        <v>C</v>
      </c>
      <c r="D553" s="1">
        <v>0</v>
      </c>
      <c r="E553" s="1">
        <v>1</v>
      </c>
      <c r="F553">
        <v>23</v>
      </c>
      <c r="G553">
        <v>23</v>
      </c>
      <c r="H553" s="1">
        <v>0</v>
      </c>
      <c r="I553" s="2">
        <f>AVERAGE(Table16[[#This Row],[Estimated costs 1]:[Estimated costs 20]])</f>
        <v>0</v>
      </c>
      <c r="J553" s="2">
        <f>_xlfn.STDEV.P(Table16[[#This Row],[Estimated costs 1]:[Estimated costs 20]])</f>
        <v>0</v>
      </c>
      <c r="K553" s="2" t="e">
        <f>Table16[[#This Row],[Dev]]/Table16[[#This Row],[Mean]]*100</f>
        <v>#DIV/0!</v>
      </c>
      <c r="L553" s="2">
        <f>Table16[[#This Row],[Estimated costs 1]]-Table16[[#This Row],[Actual cost]]</f>
        <v>0</v>
      </c>
      <c r="M553" s="2" t="e">
        <f>Table16[[#This Row],[Diff 1]]/Table16[[#This Row],[Actual cost]]*100</f>
        <v>#DIV/0!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</row>
    <row r="554" spans="1:33" hidden="1" x14ac:dyDescent="0.3">
      <c r="A554" t="s">
        <v>574</v>
      </c>
      <c r="B554">
        <v>552</v>
      </c>
      <c r="C554" t="str">
        <f>LEFT(Table16[[#This Row],[Contingency id]])</f>
        <v>C</v>
      </c>
      <c r="D554" s="1">
        <v>0</v>
      </c>
      <c r="E554" s="1">
        <v>1.0454545454545401</v>
      </c>
      <c r="F554">
        <v>23</v>
      </c>
      <c r="G554">
        <v>22</v>
      </c>
      <c r="H554" s="1">
        <v>0</v>
      </c>
      <c r="I554" s="2">
        <f>AVERAGE(Table16[[#This Row],[Estimated costs 1]:[Estimated costs 20]])</f>
        <v>0</v>
      </c>
      <c r="J554" s="2">
        <f>_xlfn.STDEV.P(Table16[[#This Row],[Estimated costs 1]:[Estimated costs 20]])</f>
        <v>0</v>
      </c>
      <c r="K554" s="2" t="e">
        <f>Table16[[#This Row],[Dev]]/Table16[[#This Row],[Mean]]*100</f>
        <v>#DIV/0!</v>
      </c>
      <c r="L554" s="2">
        <f>Table16[[#This Row],[Estimated costs 1]]-Table16[[#This Row],[Actual cost]]</f>
        <v>0</v>
      </c>
      <c r="M554" s="2" t="e">
        <f>Table16[[#This Row],[Diff 1]]/Table16[[#This Row],[Actual cost]]*100</f>
        <v>#DIV/0!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</row>
    <row r="555" spans="1:33" hidden="1" x14ac:dyDescent="0.3">
      <c r="A555" t="s">
        <v>575</v>
      </c>
      <c r="B555">
        <v>553</v>
      </c>
      <c r="C555" t="str">
        <f>LEFT(Table16[[#This Row],[Contingency id]])</f>
        <v>C</v>
      </c>
      <c r="D555" s="1">
        <v>0</v>
      </c>
      <c r="E555" s="1">
        <v>1.09523809523809</v>
      </c>
      <c r="F555">
        <v>23</v>
      </c>
      <c r="G555">
        <v>21</v>
      </c>
      <c r="H555" s="1">
        <v>0</v>
      </c>
      <c r="I555" s="2">
        <f>AVERAGE(Table16[[#This Row],[Estimated costs 1]:[Estimated costs 20]])</f>
        <v>0</v>
      </c>
      <c r="J555" s="2">
        <f>_xlfn.STDEV.P(Table16[[#This Row],[Estimated costs 1]:[Estimated costs 20]])</f>
        <v>0</v>
      </c>
      <c r="K555" s="2" t="e">
        <f>Table16[[#This Row],[Dev]]/Table16[[#This Row],[Mean]]*100</f>
        <v>#DIV/0!</v>
      </c>
      <c r="L555" s="2">
        <f>Table16[[#This Row],[Estimated costs 1]]-Table16[[#This Row],[Actual cost]]</f>
        <v>0</v>
      </c>
      <c r="M555" s="2" t="e">
        <f>Table16[[#This Row],[Diff 1]]/Table16[[#This Row],[Actual cost]]*100</f>
        <v>#DIV/0!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</row>
    <row r="556" spans="1:33" hidden="1" x14ac:dyDescent="0.3">
      <c r="A556" t="s">
        <v>576</v>
      </c>
      <c r="B556">
        <v>554</v>
      </c>
      <c r="C556" t="str">
        <f>LEFT(Table16[[#This Row],[Contingency id]])</f>
        <v>C</v>
      </c>
      <c r="D556" s="1">
        <v>0</v>
      </c>
      <c r="E556" s="1">
        <v>1.09523809523809</v>
      </c>
      <c r="F556">
        <v>23</v>
      </c>
      <c r="G556">
        <v>21</v>
      </c>
      <c r="H556" s="1">
        <v>0</v>
      </c>
      <c r="I556" s="2">
        <f>AVERAGE(Table16[[#This Row],[Estimated costs 1]:[Estimated costs 20]])</f>
        <v>0</v>
      </c>
      <c r="J556" s="2">
        <f>_xlfn.STDEV.P(Table16[[#This Row],[Estimated costs 1]:[Estimated costs 20]])</f>
        <v>0</v>
      </c>
      <c r="K556" s="2" t="e">
        <f>Table16[[#This Row],[Dev]]/Table16[[#This Row],[Mean]]*100</f>
        <v>#DIV/0!</v>
      </c>
      <c r="L556" s="2">
        <f>Table16[[#This Row],[Estimated costs 1]]-Table16[[#This Row],[Actual cost]]</f>
        <v>0</v>
      </c>
      <c r="M556" s="2" t="e">
        <f>Table16[[#This Row],[Diff 1]]/Table16[[#This Row],[Actual cost]]*100</f>
        <v>#DIV/0!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</row>
    <row r="557" spans="1:33" hidden="1" x14ac:dyDescent="0.3">
      <c r="A557" t="s">
        <v>577</v>
      </c>
      <c r="B557">
        <v>555</v>
      </c>
      <c r="C557" t="str">
        <f>LEFT(Table16[[#This Row],[Contingency id]])</f>
        <v>C</v>
      </c>
      <c r="D557" s="1">
        <v>0</v>
      </c>
      <c r="E557" s="1">
        <v>1.09523809523809</v>
      </c>
      <c r="F557">
        <v>23</v>
      </c>
      <c r="G557">
        <v>21</v>
      </c>
      <c r="H557" s="1">
        <v>0</v>
      </c>
      <c r="I557" s="2">
        <f>AVERAGE(Table16[[#This Row],[Estimated costs 1]:[Estimated costs 20]])</f>
        <v>0</v>
      </c>
      <c r="J557" s="2">
        <f>_xlfn.STDEV.P(Table16[[#This Row],[Estimated costs 1]:[Estimated costs 20]])</f>
        <v>0</v>
      </c>
      <c r="K557" s="2" t="e">
        <f>Table16[[#This Row],[Dev]]/Table16[[#This Row],[Mean]]*100</f>
        <v>#DIV/0!</v>
      </c>
      <c r="L557" s="2">
        <f>Table16[[#This Row],[Estimated costs 1]]-Table16[[#This Row],[Actual cost]]</f>
        <v>0</v>
      </c>
      <c r="M557" s="2" t="e">
        <f>Table16[[#This Row],[Diff 1]]/Table16[[#This Row],[Actual cost]]*100</f>
        <v>#DIV/0!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</row>
    <row r="558" spans="1:33" hidden="1" x14ac:dyDescent="0.3">
      <c r="A558" t="s">
        <v>578</v>
      </c>
      <c r="B558">
        <v>556</v>
      </c>
      <c r="C558" t="str">
        <f>LEFT(Table16[[#This Row],[Contingency id]])</f>
        <v>C</v>
      </c>
      <c r="D558" s="1">
        <v>0</v>
      </c>
      <c r="E558" s="1">
        <v>1.0454545454545401</v>
      </c>
      <c r="F558">
        <v>23</v>
      </c>
      <c r="G558">
        <v>22</v>
      </c>
      <c r="H558" s="1">
        <v>0</v>
      </c>
      <c r="I558" s="2">
        <f>AVERAGE(Table16[[#This Row],[Estimated costs 1]:[Estimated costs 20]])</f>
        <v>0</v>
      </c>
      <c r="J558" s="2">
        <f>_xlfn.STDEV.P(Table16[[#This Row],[Estimated costs 1]:[Estimated costs 20]])</f>
        <v>0</v>
      </c>
      <c r="K558" s="2" t="e">
        <f>Table16[[#This Row],[Dev]]/Table16[[#This Row],[Mean]]*100</f>
        <v>#DIV/0!</v>
      </c>
      <c r="L558" s="2">
        <f>Table16[[#This Row],[Estimated costs 1]]-Table16[[#This Row],[Actual cost]]</f>
        <v>0</v>
      </c>
      <c r="M558" s="2" t="e">
        <f>Table16[[#This Row],[Diff 1]]/Table16[[#This Row],[Actual cost]]*100</f>
        <v>#DIV/0!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</row>
    <row r="559" spans="1:33" hidden="1" x14ac:dyDescent="0.3">
      <c r="A559" t="s">
        <v>579</v>
      </c>
      <c r="B559">
        <v>557</v>
      </c>
      <c r="C559" t="str">
        <f>LEFT(Table16[[#This Row],[Contingency id]])</f>
        <v>C</v>
      </c>
      <c r="D559" s="1">
        <v>0</v>
      </c>
      <c r="E559" s="1">
        <v>1.09523809523809</v>
      </c>
      <c r="F559">
        <v>23</v>
      </c>
      <c r="G559">
        <v>21</v>
      </c>
      <c r="H559" s="1">
        <v>0</v>
      </c>
      <c r="I559" s="2">
        <f>AVERAGE(Table16[[#This Row],[Estimated costs 1]:[Estimated costs 20]])</f>
        <v>0</v>
      </c>
      <c r="J559" s="2">
        <f>_xlfn.STDEV.P(Table16[[#This Row],[Estimated costs 1]:[Estimated costs 20]])</f>
        <v>0</v>
      </c>
      <c r="K559" s="2" t="e">
        <f>Table16[[#This Row],[Dev]]/Table16[[#This Row],[Mean]]*100</f>
        <v>#DIV/0!</v>
      </c>
      <c r="L559" s="2">
        <f>Table16[[#This Row],[Estimated costs 1]]-Table16[[#This Row],[Actual cost]]</f>
        <v>0</v>
      </c>
      <c r="M559" s="2" t="e">
        <f>Table16[[#This Row],[Diff 1]]/Table16[[#This Row],[Actual cost]]*100</f>
        <v>#DIV/0!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</row>
    <row r="560" spans="1:33" hidden="1" x14ac:dyDescent="0.3">
      <c r="A560" t="s">
        <v>580</v>
      </c>
      <c r="B560">
        <v>558</v>
      </c>
      <c r="C560" t="str">
        <f>LEFT(Table16[[#This Row],[Contingency id]])</f>
        <v>C</v>
      </c>
      <c r="D560" s="1">
        <v>0</v>
      </c>
      <c r="E560" s="1">
        <v>1.2105263157894699</v>
      </c>
      <c r="F560">
        <v>23</v>
      </c>
      <c r="G560">
        <v>19</v>
      </c>
      <c r="H560" s="1">
        <v>0</v>
      </c>
      <c r="I560" s="2">
        <f>AVERAGE(Table16[[#This Row],[Estimated costs 1]:[Estimated costs 20]])</f>
        <v>0</v>
      </c>
      <c r="J560" s="2">
        <f>_xlfn.STDEV.P(Table16[[#This Row],[Estimated costs 1]:[Estimated costs 20]])</f>
        <v>0</v>
      </c>
      <c r="K560" s="2" t="e">
        <f>Table16[[#This Row],[Dev]]/Table16[[#This Row],[Mean]]*100</f>
        <v>#DIV/0!</v>
      </c>
      <c r="L560" s="2">
        <f>Table16[[#This Row],[Estimated costs 1]]-Table16[[#This Row],[Actual cost]]</f>
        <v>0</v>
      </c>
      <c r="M560" s="2" t="e">
        <f>Table16[[#This Row],[Diff 1]]/Table16[[#This Row],[Actual cost]]*100</f>
        <v>#DIV/0!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</row>
    <row r="561" spans="1:33" hidden="1" x14ac:dyDescent="0.3">
      <c r="A561" t="s">
        <v>581</v>
      </c>
      <c r="B561">
        <v>559</v>
      </c>
      <c r="C561" t="str">
        <f>LEFT(Table16[[#This Row],[Contingency id]])</f>
        <v>C</v>
      </c>
      <c r="D561" s="1">
        <v>0</v>
      </c>
      <c r="E561" s="1">
        <v>1.09523809523809</v>
      </c>
      <c r="F561">
        <v>23</v>
      </c>
      <c r="G561">
        <v>21</v>
      </c>
      <c r="H561" s="1">
        <v>0</v>
      </c>
      <c r="I561" s="2">
        <f>AVERAGE(Table16[[#This Row],[Estimated costs 1]:[Estimated costs 20]])</f>
        <v>0</v>
      </c>
      <c r="J561" s="2">
        <f>_xlfn.STDEV.P(Table16[[#This Row],[Estimated costs 1]:[Estimated costs 20]])</f>
        <v>0</v>
      </c>
      <c r="K561" s="2" t="e">
        <f>Table16[[#This Row],[Dev]]/Table16[[#This Row],[Mean]]*100</f>
        <v>#DIV/0!</v>
      </c>
      <c r="L561" s="2">
        <f>Table16[[#This Row],[Estimated costs 1]]-Table16[[#This Row],[Actual cost]]</f>
        <v>0</v>
      </c>
      <c r="M561" s="2" t="e">
        <f>Table16[[#This Row],[Diff 1]]/Table16[[#This Row],[Actual cost]]*100</f>
        <v>#DIV/0!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</row>
    <row r="562" spans="1:33" hidden="1" x14ac:dyDescent="0.3">
      <c r="A562" t="s">
        <v>582</v>
      </c>
      <c r="B562">
        <v>560</v>
      </c>
      <c r="C562" t="str">
        <f>LEFT(Table16[[#This Row],[Contingency id]])</f>
        <v>C</v>
      </c>
      <c r="D562" s="1">
        <v>0</v>
      </c>
      <c r="E562" s="1">
        <v>1.0454545454545401</v>
      </c>
      <c r="F562">
        <v>23</v>
      </c>
      <c r="G562">
        <v>22</v>
      </c>
      <c r="H562" s="1">
        <v>0</v>
      </c>
      <c r="I562" s="2">
        <f>AVERAGE(Table16[[#This Row],[Estimated costs 1]:[Estimated costs 20]])</f>
        <v>0</v>
      </c>
      <c r="J562" s="2">
        <f>_xlfn.STDEV.P(Table16[[#This Row],[Estimated costs 1]:[Estimated costs 20]])</f>
        <v>0</v>
      </c>
      <c r="K562" s="2" t="e">
        <f>Table16[[#This Row],[Dev]]/Table16[[#This Row],[Mean]]*100</f>
        <v>#DIV/0!</v>
      </c>
      <c r="L562" s="2">
        <f>Table16[[#This Row],[Estimated costs 1]]-Table16[[#This Row],[Actual cost]]</f>
        <v>0</v>
      </c>
      <c r="M562" s="2" t="e">
        <f>Table16[[#This Row],[Diff 1]]/Table16[[#This Row],[Actual cost]]*100</f>
        <v>#DIV/0!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</row>
    <row r="563" spans="1:33" hidden="1" x14ac:dyDescent="0.3">
      <c r="A563" t="s">
        <v>583</v>
      </c>
      <c r="B563">
        <v>561</v>
      </c>
      <c r="C563" t="str">
        <f>LEFT(Table16[[#This Row],[Contingency id]])</f>
        <v>C</v>
      </c>
      <c r="D563" s="1">
        <v>0</v>
      </c>
      <c r="E563" s="1">
        <v>1.0454545454545401</v>
      </c>
      <c r="F563">
        <v>23</v>
      </c>
      <c r="G563">
        <v>22</v>
      </c>
      <c r="H563" s="1">
        <v>0</v>
      </c>
      <c r="I563" s="2">
        <f>AVERAGE(Table16[[#This Row],[Estimated costs 1]:[Estimated costs 20]])</f>
        <v>0</v>
      </c>
      <c r="J563" s="2">
        <f>_xlfn.STDEV.P(Table16[[#This Row],[Estimated costs 1]:[Estimated costs 20]])</f>
        <v>0</v>
      </c>
      <c r="K563" s="2" t="e">
        <f>Table16[[#This Row],[Dev]]/Table16[[#This Row],[Mean]]*100</f>
        <v>#DIV/0!</v>
      </c>
      <c r="L563" s="2">
        <f>Table16[[#This Row],[Estimated costs 1]]-Table16[[#This Row],[Actual cost]]</f>
        <v>0</v>
      </c>
      <c r="M563" s="2" t="e">
        <f>Table16[[#This Row],[Diff 1]]/Table16[[#This Row],[Actual cost]]*100</f>
        <v>#DIV/0!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</row>
    <row r="564" spans="1:33" hidden="1" x14ac:dyDescent="0.3">
      <c r="A564" t="s">
        <v>584</v>
      </c>
      <c r="B564">
        <v>562</v>
      </c>
      <c r="C564" t="str">
        <f>LEFT(Table16[[#This Row],[Contingency id]])</f>
        <v>C</v>
      </c>
      <c r="D564" s="1">
        <v>0</v>
      </c>
      <c r="E564" s="1">
        <v>1.79729729729729</v>
      </c>
      <c r="F564">
        <v>133</v>
      </c>
      <c r="G564">
        <v>74</v>
      </c>
      <c r="H564" s="1">
        <v>0</v>
      </c>
      <c r="I564" s="2">
        <f>AVERAGE(Table16[[#This Row],[Estimated costs 1]:[Estimated costs 20]])</f>
        <v>0</v>
      </c>
      <c r="J564" s="2">
        <f>_xlfn.STDEV.P(Table16[[#This Row],[Estimated costs 1]:[Estimated costs 20]])</f>
        <v>0</v>
      </c>
      <c r="K564" s="2" t="e">
        <f>Table16[[#This Row],[Dev]]/Table16[[#This Row],[Mean]]*100</f>
        <v>#DIV/0!</v>
      </c>
      <c r="L564" s="2">
        <f>Table16[[#This Row],[Estimated costs 1]]-Table16[[#This Row],[Actual cost]]</f>
        <v>0</v>
      </c>
      <c r="M564" s="2" t="e">
        <f>Table16[[#This Row],[Diff 1]]/Table16[[#This Row],[Actual cost]]*100</f>
        <v>#DIV/0!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</row>
    <row r="565" spans="1:33" hidden="1" x14ac:dyDescent="0.3">
      <c r="A565" t="s">
        <v>585</v>
      </c>
      <c r="B565">
        <v>563</v>
      </c>
      <c r="C565" t="str">
        <f>LEFT(Table16[[#This Row],[Contingency id]])</f>
        <v>C</v>
      </c>
      <c r="D565" s="1">
        <v>0</v>
      </c>
      <c r="E565" s="1">
        <v>1.62650602409638</v>
      </c>
      <c r="F565">
        <v>135</v>
      </c>
      <c r="G565">
        <v>83</v>
      </c>
      <c r="H565" s="1">
        <v>0</v>
      </c>
      <c r="I565" s="2">
        <f>AVERAGE(Table16[[#This Row],[Estimated costs 1]:[Estimated costs 20]])</f>
        <v>0</v>
      </c>
      <c r="J565" s="2">
        <f>_xlfn.STDEV.P(Table16[[#This Row],[Estimated costs 1]:[Estimated costs 20]])</f>
        <v>0</v>
      </c>
      <c r="K565" s="2" t="e">
        <f>Table16[[#This Row],[Dev]]/Table16[[#This Row],[Mean]]*100</f>
        <v>#DIV/0!</v>
      </c>
      <c r="L565" s="2">
        <f>Table16[[#This Row],[Estimated costs 1]]-Table16[[#This Row],[Actual cost]]</f>
        <v>0</v>
      </c>
      <c r="M565" s="2" t="e">
        <f>Table16[[#This Row],[Diff 1]]/Table16[[#This Row],[Actual cost]]*100</f>
        <v>#DIV/0!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</row>
    <row r="566" spans="1:33" hidden="1" x14ac:dyDescent="0.3">
      <c r="A566" t="s">
        <v>586</v>
      </c>
      <c r="B566">
        <v>564</v>
      </c>
      <c r="C566" t="str">
        <f>LEFT(Table16[[#This Row],[Contingency id]])</f>
        <v>C</v>
      </c>
      <c r="D566" s="1">
        <v>0</v>
      </c>
      <c r="E566" s="1">
        <v>1.62962962962962</v>
      </c>
      <c r="F566">
        <v>132</v>
      </c>
      <c r="G566">
        <v>81</v>
      </c>
      <c r="H566" s="1">
        <v>0</v>
      </c>
      <c r="I566" s="2">
        <f>AVERAGE(Table16[[#This Row],[Estimated costs 1]:[Estimated costs 20]])</f>
        <v>0</v>
      </c>
      <c r="J566" s="2">
        <f>_xlfn.STDEV.P(Table16[[#This Row],[Estimated costs 1]:[Estimated costs 20]])</f>
        <v>0</v>
      </c>
      <c r="K566" s="2" t="e">
        <f>Table16[[#This Row],[Dev]]/Table16[[#This Row],[Mean]]*100</f>
        <v>#DIV/0!</v>
      </c>
      <c r="L566" s="2">
        <f>Table16[[#This Row],[Estimated costs 1]]-Table16[[#This Row],[Actual cost]]</f>
        <v>0</v>
      </c>
      <c r="M566" s="2" t="e">
        <f>Table16[[#This Row],[Diff 1]]/Table16[[#This Row],[Actual cost]]*100</f>
        <v>#DIV/0!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</row>
    <row r="567" spans="1:33" hidden="1" x14ac:dyDescent="0.3">
      <c r="A567" t="s">
        <v>587</v>
      </c>
      <c r="B567">
        <v>565</v>
      </c>
      <c r="C567" t="str">
        <f>LEFT(Table16[[#This Row],[Contingency id]])</f>
        <v>C</v>
      </c>
      <c r="D567" s="1">
        <v>0</v>
      </c>
      <c r="E567" s="1">
        <v>1.72727272727272</v>
      </c>
      <c r="F567">
        <v>133</v>
      </c>
      <c r="G567">
        <v>77</v>
      </c>
      <c r="H567" s="1">
        <v>0</v>
      </c>
      <c r="I567" s="2">
        <f>AVERAGE(Table16[[#This Row],[Estimated costs 1]:[Estimated costs 20]])</f>
        <v>0</v>
      </c>
      <c r="J567" s="2">
        <f>_xlfn.STDEV.P(Table16[[#This Row],[Estimated costs 1]:[Estimated costs 20]])</f>
        <v>0</v>
      </c>
      <c r="K567" s="2" t="e">
        <f>Table16[[#This Row],[Dev]]/Table16[[#This Row],[Mean]]*100</f>
        <v>#DIV/0!</v>
      </c>
      <c r="L567" s="2">
        <f>Table16[[#This Row],[Estimated costs 1]]-Table16[[#This Row],[Actual cost]]</f>
        <v>0</v>
      </c>
      <c r="M567" s="2" t="e">
        <f>Table16[[#This Row],[Diff 1]]/Table16[[#This Row],[Actual cost]]*100</f>
        <v>#DIV/0!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</row>
    <row r="568" spans="1:33" hidden="1" x14ac:dyDescent="0.3">
      <c r="A568" t="s">
        <v>588</v>
      </c>
      <c r="B568">
        <v>566</v>
      </c>
      <c r="C568" t="str">
        <f>LEFT(Table16[[#This Row],[Contingency id]])</f>
        <v>C</v>
      </c>
      <c r="D568" s="1">
        <v>0</v>
      </c>
      <c r="E568" s="1">
        <v>1.79729729729729</v>
      </c>
      <c r="F568">
        <v>133</v>
      </c>
      <c r="G568">
        <v>74</v>
      </c>
      <c r="H568" s="1">
        <v>0</v>
      </c>
      <c r="I568" s="2">
        <f>AVERAGE(Table16[[#This Row],[Estimated costs 1]:[Estimated costs 20]])</f>
        <v>0</v>
      </c>
      <c r="J568" s="2">
        <f>_xlfn.STDEV.P(Table16[[#This Row],[Estimated costs 1]:[Estimated costs 20]])</f>
        <v>0</v>
      </c>
      <c r="K568" s="2" t="e">
        <f>Table16[[#This Row],[Dev]]/Table16[[#This Row],[Mean]]*100</f>
        <v>#DIV/0!</v>
      </c>
      <c r="L568" s="2">
        <f>Table16[[#This Row],[Estimated costs 1]]-Table16[[#This Row],[Actual cost]]</f>
        <v>0</v>
      </c>
      <c r="M568" s="2" t="e">
        <f>Table16[[#This Row],[Diff 1]]/Table16[[#This Row],[Actual cost]]*100</f>
        <v>#DIV/0!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</row>
    <row r="569" spans="1:33" hidden="1" x14ac:dyDescent="0.3">
      <c r="A569" t="s">
        <v>589</v>
      </c>
      <c r="B569">
        <v>567</v>
      </c>
      <c r="C569" t="str">
        <f>LEFT(Table16[[#This Row],[Contingency id]])</f>
        <v>C</v>
      </c>
      <c r="D569" s="1">
        <v>0</v>
      </c>
      <c r="E569" s="1">
        <v>1.75</v>
      </c>
      <c r="F569">
        <v>133</v>
      </c>
      <c r="G569">
        <v>76</v>
      </c>
      <c r="H569" s="1">
        <v>0</v>
      </c>
      <c r="I569" s="2">
        <f>AVERAGE(Table16[[#This Row],[Estimated costs 1]:[Estimated costs 20]])</f>
        <v>0</v>
      </c>
      <c r="J569" s="2">
        <f>_xlfn.STDEV.P(Table16[[#This Row],[Estimated costs 1]:[Estimated costs 20]])</f>
        <v>0</v>
      </c>
      <c r="K569" s="2" t="e">
        <f>Table16[[#This Row],[Dev]]/Table16[[#This Row],[Mean]]*100</f>
        <v>#DIV/0!</v>
      </c>
      <c r="L569" s="2">
        <f>Table16[[#This Row],[Estimated costs 1]]-Table16[[#This Row],[Actual cost]]</f>
        <v>0</v>
      </c>
      <c r="M569" s="2" t="e">
        <f>Table16[[#This Row],[Diff 1]]/Table16[[#This Row],[Actual cost]]*100</f>
        <v>#DIV/0!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</row>
    <row r="570" spans="1:33" hidden="1" x14ac:dyDescent="0.3">
      <c r="A570" t="s">
        <v>590</v>
      </c>
      <c r="B570">
        <v>568</v>
      </c>
      <c r="C570" t="str">
        <f>LEFT(Table16[[#This Row],[Contingency id]])</f>
        <v>C</v>
      </c>
      <c r="D570" s="1">
        <v>0</v>
      </c>
      <c r="E570" s="1">
        <v>1.6419753086419699</v>
      </c>
      <c r="F570">
        <v>133</v>
      </c>
      <c r="G570">
        <v>81</v>
      </c>
      <c r="H570" s="1">
        <v>0</v>
      </c>
      <c r="I570" s="2">
        <f>AVERAGE(Table16[[#This Row],[Estimated costs 1]:[Estimated costs 20]])</f>
        <v>0</v>
      </c>
      <c r="J570" s="2">
        <f>_xlfn.STDEV.P(Table16[[#This Row],[Estimated costs 1]:[Estimated costs 20]])</f>
        <v>0</v>
      </c>
      <c r="K570" s="2" t="e">
        <f>Table16[[#This Row],[Dev]]/Table16[[#This Row],[Mean]]*100</f>
        <v>#DIV/0!</v>
      </c>
      <c r="L570" s="2">
        <f>Table16[[#This Row],[Estimated costs 1]]-Table16[[#This Row],[Actual cost]]</f>
        <v>0</v>
      </c>
      <c r="M570" s="2" t="e">
        <f>Table16[[#This Row],[Diff 1]]/Table16[[#This Row],[Actual cost]]*100</f>
        <v>#DIV/0!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</row>
    <row r="571" spans="1:33" hidden="1" x14ac:dyDescent="0.3">
      <c r="A571" t="s">
        <v>591</v>
      </c>
      <c r="B571">
        <v>569</v>
      </c>
      <c r="C571" t="str">
        <f>LEFT(Table16[[#This Row],[Contingency id]])</f>
        <v>C</v>
      </c>
      <c r="D571" s="1">
        <v>0</v>
      </c>
      <c r="E571" s="1">
        <v>1.72727272727272</v>
      </c>
      <c r="F571">
        <v>133</v>
      </c>
      <c r="G571">
        <v>77</v>
      </c>
      <c r="H571" s="1">
        <v>0</v>
      </c>
      <c r="I571" s="2">
        <f>AVERAGE(Table16[[#This Row],[Estimated costs 1]:[Estimated costs 20]])</f>
        <v>0</v>
      </c>
      <c r="J571" s="2">
        <f>_xlfn.STDEV.P(Table16[[#This Row],[Estimated costs 1]:[Estimated costs 20]])</f>
        <v>0</v>
      </c>
      <c r="K571" s="2" t="e">
        <f>Table16[[#This Row],[Dev]]/Table16[[#This Row],[Mean]]*100</f>
        <v>#DIV/0!</v>
      </c>
      <c r="L571" s="2">
        <f>Table16[[#This Row],[Estimated costs 1]]-Table16[[#This Row],[Actual cost]]</f>
        <v>0</v>
      </c>
      <c r="M571" s="2" t="e">
        <f>Table16[[#This Row],[Diff 1]]/Table16[[#This Row],[Actual cost]]*100</f>
        <v>#DIV/0!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</row>
    <row r="572" spans="1:33" hidden="1" x14ac:dyDescent="0.3">
      <c r="A572" t="s">
        <v>592</v>
      </c>
      <c r="B572">
        <v>570</v>
      </c>
      <c r="C572" t="str">
        <f>LEFT(Table16[[#This Row],[Contingency id]])</f>
        <v>C</v>
      </c>
      <c r="D572" s="1">
        <v>0</v>
      </c>
      <c r="E572" s="1">
        <v>1.62962962962962</v>
      </c>
      <c r="F572">
        <v>132</v>
      </c>
      <c r="G572">
        <v>81</v>
      </c>
      <c r="H572" s="1">
        <v>0</v>
      </c>
      <c r="I572" s="2">
        <f>AVERAGE(Table16[[#This Row],[Estimated costs 1]:[Estimated costs 20]])</f>
        <v>0</v>
      </c>
      <c r="J572" s="2">
        <f>_xlfn.STDEV.P(Table16[[#This Row],[Estimated costs 1]:[Estimated costs 20]])</f>
        <v>0</v>
      </c>
      <c r="K572" s="2" t="e">
        <f>Table16[[#This Row],[Dev]]/Table16[[#This Row],[Mean]]*100</f>
        <v>#DIV/0!</v>
      </c>
      <c r="L572" s="2">
        <f>Table16[[#This Row],[Estimated costs 1]]-Table16[[#This Row],[Actual cost]]</f>
        <v>0</v>
      </c>
      <c r="M572" s="2" t="e">
        <f>Table16[[#This Row],[Diff 1]]/Table16[[#This Row],[Actual cost]]*100</f>
        <v>#DIV/0!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</row>
    <row r="573" spans="1:33" hidden="1" x14ac:dyDescent="0.3">
      <c r="A573" t="s">
        <v>593</v>
      </c>
      <c r="B573">
        <v>571</v>
      </c>
      <c r="C573" t="str">
        <f>LEFT(Table16[[#This Row],[Contingency id]])</f>
        <v>C</v>
      </c>
      <c r="D573" s="1">
        <v>0</v>
      </c>
      <c r="E573" s="1">
        <v>1.79729729729729</v>
      </c>
      <c r="F573">
        <v>133</v>
      </c>
      <c r="G573">
        <v>74</v>
      </c>
      <c r="H573" s="1">
        <v>0</v>
      </c>
      <c r="I573" s="2">
        <f>AVERAGE(Table16[[#This Row],[Estimated costs 1]:[Estimated costs 20]])</f>
        <v>0</v>
      </c>
      <c r="J573" s="2">
        <f>_xlfn.STDEV.P(Table16[[#This Row],[Estimated costs 1]:[Estimated costs 20]])</f>
        <v>0</v>
      </c>
      <c r="K573" s="2" t="e">
        <f>Table16[[#This Row],[Dev]]/Table16[[#This Row],[Mean]]*100</f>
        <v>#DIV/0!</v>
      </c>
      <c r="L573" s="2">
        <f>Table16[[#This Row],[Estimated costs 1]]-Table16[[#This Row],[Actual cost]]</f>
        <v>0</v>
      </c>
      <c r="M573" s="2" t="e">
        <f>Table16[[#This Row],[Diff 1]]/Table16[[#This Row],[Actual cost]]*100</f>
        <v>#DIV/0!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</row>
    <row r="574" spans="1:33" hidden="1" x14ac:dyDescent="0.3">
      <c r="A574" t="s">
        <v>594</v>
      </c>
      <c r="B574">
        <v>572</v>
      </c>
      <c r="C574" t="str">
        <f>LEFT(Table16[[#This Row],[Contingency id]])</f>
        <v>C</v>
      </c>
      <c r="D574" s="1">
        <v>0</v>
      </c>
      <c r="E574" s="1">
        <v>1.82758620689655</v>
      </c>
      <c r="F574">
        <v>159</v>
      </c>
      <c r="G574">
        <v>87</v>
      </c>
      <c r="H574" s="1">
        <v>0</v>
      </c>
      <c r="I574" s="2">
        <f>AVERAGE(Table16[[#This Row],[Estimated costs 1]:[Estimated costs 20]])</f>
        <v>0</v>
      </c>
      <c r="J574" s="2">
        <f>_xlfn.STDEV.P(Table16[[#This Row],[Estimated costs 1]:[Estimated costs 20]])</f>
        <v>0</v>
      </c>
      <c r="K574" s="2" t="e">
        <f>Table16[[#This Row],[Dev]]/Table16[[#This Row],[Mean]]*100</f>
        <v>#DIV/0!</v>
      </c>
      <c r="L574" s="2">
        <f>Table16[[#This Row],[Estimated costs 1]]-Table16[[#This Row],[Actual cost]]</f>
        <v>0</v>
      </c>
      <c r="M574" s="2" t="e">
        <f>Table16[[#This Row],[Diff 1]]/Table16[[#This Row],[Actual cost]]*100</f>
        <v>#DIV/0!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</row>
    <row r="575" spans="1:33" hidden="1" x14ac:dyDescent="0.3">
      <c r="A575" t="s">
        <v>599</v>
      </c>
      <c r="B575">
        <v>573</v>
      </c>
      <c r="C575" t="str">
        <f>LEFT(Table16[[#This Row],[Contingency id]])</f>
        <v>C</v>
      </c>
      <c r="D575" s="1">
        <v>0</v>
      </c>
      <c r="E575" s="1">
        <v>1.78378378378378</v>
      </c>
      <c r="F575">
        <v>132</v>
      </c>
      <c r="G575">
        <v>74</v>
      </c>
      <c r="H575" s="1">
        <v>0</v>
      </c>
      <c r="I575" s="2">
        <f>AVERAGE(Table16[[#This Row],[Estimated costs 1]:[Estimated costs 20]])</f>
        <v>0</v>
      </c>
      <c r="J575" s="2">
        <f>_xlfn.STDEV.P(Table16[[#This Row],[Estimated costs 1]:[Estimated costs 20]])</f>
        <v>0</v>
      </c>
      <c r="K575" s="2" t="e">
        <f>Table16[[#This Row],[Dev]]/Table16[[#This Row],[Mean]]*100</f>
        <v>#DIV/0!</v>
      </c>
      <c r="L575" s="2">
        <f>Table16[[#This Row],[Estimated costs 1]]-Table16[[#This Row],[Actual cost]]</f>
        <v>0</v>
      </c>
      <c r="M575" s="2" t="e">
        <f>Table16[[#This Row],[Diff 1]]/Table16[[#This Row],[Actual cost]]*100</f>
        <v>#DIV/0!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</row>
    <row r="576" spans="1:33" hidden="1" x14ac:dyDescent="0.3">
      <c r="A576" t="s">
        <v>600</v>
      </c>
      <c r="B576">
        <v>574</v>
      </c>
      <c r="C576" t="str">
        <f>LEFT(Table16[[#This Row],[Contingency id]])</f>
        <v>C</v>
      </c>
      <c r="D576" s="1">
        <v>0</v>
      </c>
      <c r="E576" s="1">
        <v>1.75</v>
      </c>
      <c r="F576">
        <v>133</v>
      </c>
      <c r="G576">
        <v>76</v>
      </c>
      <c r="H576" s="1">
        <v>0</v>
      </c>
      <c r="I576" s="2">
        <f>AVERAGE(Table16[[#This Row],[Estimated costs 1]:[Estimated costs 20]])</f>
        <v>0</v>
      </c>
      <c r="J576" s="2">
        <f>_xlfn.STDEV.P(Table16[[#This Row],[Estimated costs 1]:[Estimated costs 20]])</f>
        <v>0</v>
      </c>
      <c r="K576" s="2" t="e">
        <f>Table16[[#This Row],[Dev]]/Table16[[#This Row],[Mean]]*100</f>
        <v>#DIV/0!</v>
      </c>
      <c r="L576" s="2">
        <f>Table16[[#This Row],[Estimated costs 1]]-Table16[[#This Row],[Actual cost]]</f>
        <v>0</v>
      </c>
      <c r="M576" s="2" t="e">
        <f>Table16[[#This Row],[Diff 1]]/Table16[[#This Row],[Actual cost]]*100</f>
        <v>#DIV/0!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</row>
    <row r="577" spans="1:33" hidden="1" x14ac:dyDescent="0.3">
      <c r="A577" t="s">
        <v>601</v>
      </c>
      <c r="B577">
        <v>575</v>
      </c>
      <c r="C577" t="str">
        <f>LEFT(Table16[[#This Row],[Contingency id]])</f>
        <v>C</v>
      </c>
      <c r="D577" s="1">
        <v>0</v>
      </c>
      <c r="E577" s="1">
        <v>1.84883720930232</v>
      </c>
      <c r="F577">
        <v>159</v>
      </c>
      <c r="G577">
        <v>86</v>
      </c>
      <c r="H577" s="1">
        <v>0</v>
      </c>
      <c r="I577" s="2">
        <f>AVERAGE(Table16[[#This Row],[Estimated costs 1]:[Estimated costs 20]])</f>
        <v>0</v>
      </c>
      <c r="J577" s="2">
        <f>_xlfn.STDEV.P(Table16[[#This Row],[Estimated costs 1]:[Estimated costs 20]])</f>
        <v>0</v>
      </c>
      <c r="K577" s="2" t="e">
        <f>Table16[[#This Row],[Dev]]/Table16[[#This Row],[Mean]]*100</f>
        <v>#DIV/0!</v>
      </c>
      <c r="L577" s="2">
        <f>Table16[[#This Row],[Estimated costs 1]]-Table16[[#This Row],[Actual cost]]</f>
        <v>0</v>
      </c>
      <c r="M577" s="2" t="e">
        <f>Table16[[#This Row],[Diff 1]]/Table16[[#This Row],[Actual cost]]*100</f>
        <v>#DIV/0!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</row>
    <row r="578" spans="1:33" hidden="1" x14ac:dyDescent="0.3">
      <c r="A578" t="s">
        <v>602</v>
      </c>
      <c r="B578">
        <v>576</v>
      </c>
      <c r="C578" t="str">
        <f>LEFT(Table16[[#This Row],[Contingency id]])</f>
        <v>C</v>
      </c>
      <c r="D578" s="1">
        <v>0</v>
      </c>
      <c r="E578" s="1">
        <v>1.3548387096774099</v>
      </c>
      <c r="F578">
        <v>84</v>
      </c>
      <c r="G578">
        <v>62</v>
      </c>
      <c r="H578" s="1">
        <v>0</v>
      </c>
      <c r="I578" s="2">
        <f>AVERAGE(Table16[[#This Row],[Estimated costs 1]:[Estimated costs 20]])</f>
        <v>0</v>
      </c>
      <c r="J578" s="2">
        <f>_xlfn.STDEV.P(Table16[[#This Row],[Estimated costs 1]:[Estimated costs 20]])</f>
        <v>0</v>
      </c>
      <c r="K578" s="2" t="e">
        <f>Table16[[#This Row],[Dev]]/Table16[[#This Row],[Mean]]*100</f>
        <v>#DIV/0!</v>
      </c>
      <c r="L578" s="2">
        <f>Table16[[#This Row],[Estimated costs 1]]-Table16[[#This Row],[Actual cost]]</f>
        <v>0</v>
      </c>
      <c r="M578" s="2" t="e">
        <f>Table16[[#This Row],[Diff 1]]/Table16[[#This Row],[Actual cost]]*100</f>
        <v>#DIV/0!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</row>
    <row r="579" spans="1:33" hidden="1" x14ac:dyDescent="0.3">
      <c r="A579" t="s">
        <v>603</v>
      </c>
      <c r="B579">
        <v>577</v>
      </c>
      <c r="C579" t="str">
        <f>LEFT(Table16[[#This Row],[Contingency id]])</f>
        <v>C</v>
      </c>
      <c r="D579" s="1">
        <v>0</v>
      </c>
      <c r="E579" s="1">
        <v>1.55555555555555</v>
      </c>
      <c r="F579">
        <v>70</v>
      </c>
      <c r="G579">
        <v>45</v>
      </c>
      <c r="H579" s="1">
        <v>0</v>
      </c>
      <c r="I579" s="2">
        <f>AVERAGE(Table16[[#This Row],[Estimated costs 1]:[Estimated costs 20]])</f>
        <v>0</v>
      </c>
      <c r="J579" s="2">
        <f>_xlfn.STDEV.P(Table16[[#This Row],[Estimated costs 1]:[Estimated costs 20]])</f>
        <v>0</v>
      </c>
      <c r="K579" s="2" t="e">
        <f>Table16[[#This Row],[Dev]]/Table16[[#This Row],[Mean]]*100</f>
        <v>#DIV/0!</v>
      </c>
      <c r="L579" s="2">
        <f>Table16[[#This Row],[Estimated costs 1]]-Table16[[#This Row],[Actual cost]]</f>
        <v>0</v>
      </c>
      <c r="M579" s="2" t="e">
        <f>Table16[[#This Row],[Diff 1]]/Table16[[#This Row],[Actual cost]]*100</f>
        <v>#DIV/0!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</row>
    <row r="580" spans="1:33" hidden="1" x14ac:dyDescent="0.3">
      <c r="A580" t="s">
        <v>604</v>
      </c>
      <c r="B580">
        <v>578</v>
      </c>
      <c r="C580" t="str">
        <f>LEFT(Table16[[#This Row],[Contingency id]])</f>
        <v>C</v>
      </c>
      <c r="D580" s="1">
        <v>0</v>
      </c>
      <c r="E580" s="1">
        <v>1.37254901960784</v>
      </c>
      <c r="F580">
        <v>70</v>
      </c>
      <c r="G580">
        <v>51</v>
      </c>
      <c r="H580" s="1">
        <v>0</v>
      </c>
      <c r="I580" s="2">
        <f>AVERAGE(Table16[[#This Row],[Estimated costs 1]:[Estimated costs 20]])</f>
        <v>0</v>
      </c>
      <c r="J580" s="2">
        <f>_xlfn.STDEV.P(Table16[[#This Row],[Estimated costs 1]:[Estimated costs 20]])</f>
        <v>0</v>
      </c>
      <c r="K580" s="2" t="e">
        <f>Table16[[#This Row],[Dev]]/Table16[[#This Row],[Mean]]*100</f>
        <v>#DIV/0!</v>
      </c>
      <c r="L580" s="2">
        <f>Table16[[#This Row],[Estimated costs 1]]-Table16[[#This Row],[Actual cost]]</f>
        <v>0</v>
      </c>
      <c r="M580" s="2" t="e">
        <f>Table16[[#This Row],[Diff 1]]/Table16[[#This Row],[Actual cost]]*100</f>
        <v>#DIV/0!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</row>
    <row r="581" spans="1:33" hidden="1" x14ac:dyDescent="0.3">
      <c r="A581" t="s">
        <v>605</v>
      </c>
      <c r="B581">
        <v>579</v>
      </c>
      <c r="C581" t="str">
        <f>LEFT(Table16[[#This Row],[Contingency id]])</f>
        <v>C</v>
      </c>
      <c r="D581" s="1">
        <v>0</v>
      </c>
      <c r="E581" s="1">
        <v>1.32075471698113</v>
      </c>
      <c r="F581">
        <v>70</v>
      </c>
      <c r="G581">
        <v>53</v>
      </c>
      <c r="H581" s="1">
        <v>0</v>
      </c>
      <c r="I581" s="2">
        <f>AVERAGE(Table16[[#This Row],[Estimated costs 1]:[Estimated costs 20]])</f>
        <v>0</v>
      </c>
      <c r="J581" s="2">
        <f>_xlfn.STDEV.P(Table16[[#This Row],[Estimated costs 1]:[Estimated costs 20]])</f>
        <v>0</v>
      </c>
      <c r="K581" s="2" t="e">
        <f>Table16[[#This Row],[Dev]]/Table16[[#This Row],[Mean]]*100</f>
        <v>#DIV/0!</v>
      </c>
      <c r="L581" s="2">
        <f>Table16[[#This Row],[Estimated costs 1]]-Table16[[#This Row],[Actual cost]]</f>
        <v>0</v>
      </c>
      <c r="M581" s="2" t="e">
        <f>Table16[[#This Row],[Diff 1]]/Table16[[#This Row],[Actual cost]]*100</f>
        <v>#DIV/0!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</row>
    <row r="582" spans="1:33" hidden="1" x14ac:dyDescent="0.3">
      <c r="A582" t="s">
        <v>606</v>
      </c>
      <c r="B582">
        <v>580</v>
      </c>
      <c r="C582" t="str">
        <f>LEFT(Table16[[#This Row],[Contingency id]])</f>
        <v>C</v>
      </c>
      <c r="D582" s="1">
        <v>0</v>
      </c>
      <c r="E582" s="1">
        <v>1.2962962962962901</v>
      </c>
      <c r="F582">
        <v>70</v>
      </c>
      <c r="G582">
        <v>54</v>
      </c>
      <c r="H582" s="1">
        <v>0</v>
      </c>
      <c r="I582" s="2">
        <f>AVERAGE(Table16[[#This Row],[Estimated costs 1]:[Estimated costs 20]])</f>
        <v>0</v>
      </c>
      <c r="J582" s="2">
        <f>_xlfn.STDEV.P(Table16[[#This Row],[Estimated costs 1]:[Estimated costs 20]])</f>
        <v>0</v>
      </c>
      <c r="K582" s="2" t="e">
        <f>Table16[[#This Row],[Dev]]/Table16[[#This Row],[Mean]]*100</f>
        <v>#DIV/0!</v>
      </c>
      <c r="L582" s="2">
        <f>Table16[[#This Row],[Estimated costs 1]]-Table16[[#This Row],[Actual cost]]</f>
        <v>0</v>
      </c>
      <c r="M582" s="2" t="e">
        <f>Table16[[#This Row],[Diff 1]]/Table16[[#This Row],[Actual cost]]*100</f>
        <v>#DIV/0!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</row>
    <row r="583" spans="1:33" hidden="1" x14ac:dyDescent="0.3">
      <c r="A583" t="s">
        <v>607</v>
      </c>
      <c r="B583">
        <v>581</v>
      </c>
      <c r="C583" t="str">
        <f>LEFT(Table16[[#This Row],[Contingency id]])</f>
        <v>C</v>
      </c>
      <c r="D583" s="1">
        <v>0</v>
      </c>
      <c r="E583" s="1">
        <v>1.42372881355932</v>
      </c>
      <c r="F583">
        <v>84</v>
      </c>
      <c r="G583">
        <v>59</v>
      </c>
      <c r="H583" s="1">
        <v>0</v>
      </c>
      <c r="I583" s="2">
        <f>AVERAGE(Table16[[#This Row],[Estimated costs 1]:[Estimated costs 20]])</f>
        <v>0</v>
      </c>
      <c r="J583" s="2">
        <f>_xlfn.STDEV.P(Table16[[#This Row],[Estimated costs 1]:[Estimated costs 20]])</f>
        <v>0</v>
      </c>
      <c r="K583" s="2" t="e">
        <f>Table16[[#This Row],[Dev]]/Table16[[#This Row],[Mean]]*100</f>
        <v>#DIV/0!</v>
      </c>
      <c r="L583" s="2">
        <f>Table16[[#This Row],[Estimated costs 1]]-Table16[[#This Row],[Actual cost]]</f>
        <v>0</v>
      </c>
      <c r="M583" s="2" t="e">
        <f>Table16[[#This Row],[Diff 1]]/Table16[[#This Row],[Actual cost]]*100</f>
        <v>#DIV/0!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</row>
    <row r="584" spans="1:33" hidden="1" x14ac:dyDescent="0.3">
      <c r="A584" t="s">
        <v>608</v>
      </c>
      <c r="B584">
        <v>582</v>
      </c>
      <c r="C584" t="str">
        <f>LEFT(Table16[[#This Row],[Contingency id]])</f>
        <v>C</v>
      </c>
      <c r="D584" s="1">
        <v>0</v>
      </c>
      <c r="E584" s="1">
        <v>1.2068965517241299</v>
      </c>
      <c r="F584">
        <v>35</v>
      </c>
      <c r="G584">
        <v>29</v>
      </c>
      <c r="H584" s="1">
        <v>0</v>
      </c>
      <c r="I584" s="2">
        <f>AVERAGE(Table16[[#This Row],[Estimated costs 1]:[Estimated costs 20]])</f>
        <v>0</v>
      </c>
      <c r="J584" s="2">
        <f>_xlfn.STDEV.P(Table16[[#This Row],[Estimated costs 1]:[Estimated costs 20]])</f>
        <v>0</v>
      </c>
      <c r="K584" s="2" t="e">
        <f>Table16[[#This Row],[Dev]]/Table16[[#This Row],[Mean]]*100</f>
        <v>#DIV/0!</v>
      </c>
      <c r="L584" s="2">
        <f>Table16[[#This Row],[Estimated costs 1]]-Table16[[#This Row],[Actual cost]]</f>
        <v>0</v>
      </c>
      <c r="M584" s="2" t="e">
        <f>Table16[[#This Row],[Diff 1]]/Table16[[#This Row],[Actual cost]]*100</f>
        <v>#DIV/0!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</row>
    <row r="585" spans="1:33" hidden="1" x14ac:dyDescent="0.3">
      <c r="A585" t="s">
        <v>609</v>
      </c>
      <c r="B585">
        <v>583</v>
      </c>
      <c r="C585" t="str">
        <f>LEFT(Table16[[#This Row],[Contingency id]])</f>
        <v>C</v>
      </c>
      <c r="D585" s="1">
        <v>0</v>
      </c>
      <c r="E585" s="1">
        <v>1.4615384615384599</v>
      </c>
      <c r="F585">
        <v>38</v>
      </c>
      <c r="G585">
        <v>26</v>
      </c>
      <c r="H585" s="1">
        <v>0</v>
      </c>
      <c r="I585" s="2">
        <f>AVERAGE(Table16[[#This Row],[Estimated costs 1]:[Estimated costs 20]])</f>
        <v>0</v>
      </c>
      <c r="J585" s="2">
        <f>_xlfn.STDEV.P(Table16[[#This Row],[Estimated costs 1]:[Estimated costs 20]])</f>
        <v>0</v>
      </c>
      <c r="K585" s="2" t="e">
        <f>Table16[[#This Row],[Dev]]/Table16[[#This Row],[Mean]]*100</f>
        <v>#DIV/0!</v>
      </c>
      <c r="L585" s="2">
        <f>Table16[[#This Row],[Estimated costs 1]]-Table16[[#This Row],[Actual cost]]</f>
        <v>0</v>
      </c>
      <c r="M585" s="2" t="e">
        <f>Table16[[#This Row],[Diff 1]]/Table16[[#This Row],[Actual cost]]*100</f>
        <v>#DIV/0!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</row>
    <row r="586" spans="1:33" hidden="1" x14ac:dyDescent="0.3">
      <c r="A586" t="s">
        <v>610</v>
      </c>
      <c r="B586">
        <v>584</v>
      </c>
      <c r="C586" t="str">
        <f>LEFT(Table16[[#This Row],[Contingency id]])</f>
        <v>C</v>
      </c>
      <c r="D586" s="1">
        <v>0</v>
      </c>
      <c r="E586" s="1">
        <v>1.25</v>
      </c>
      <c r="F586">
        <v>35</v>
      </c>
      <c r="G586">
        <v>28</v>
      </c>
      <c r="H586" s="1">
        <v>0</v>
      </c>
      <c r="I586" s="2">
        <f>AVERAGE(Table16[[#This Row],[Estimated costs 1]:[Estimated costs 20]])</f>
        <v>0</v>
      </c>
      <c r="J586" s="2">
        <f>_xlfn.STDEV.P(Table16[[#This Row],[Estimated costs 1]:[Estimated costs 20]])</f>
        <v>0</v>
      </c>
      <c r="K586" s="2" t="e">
        <f>Table16[[#This Row],[Dev]]/Table16[[#This Row],[Mean]]*100</f>
        <v>#DIV/0!</v>
      </c>
      <c r="L586" s="2">
        <f>Table16[[#This Row],[Estimated costs 1]]-Table16[[#This Row],[Actual cost]]</f>
        <v>0</v>
      </c>
      <c r="M586" s="2" t="e">
        <f>Table16[[#This Row],[Diff 1]]/Table16[[#This Row],[Actual cost]]*100</f>
        <v>#DIV/0!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</row>
    <row r="587" spans="1:33" hidden="1" x14ac:dyDescent="0.3">
      <c r="A587" t="s">
        <v>611</v>
      </c>
      <c r="B587">
        <v>585</v>
      </c>
      <c r="C587" t="str">
        <f>LEFT(Table16[[#This Row],[Contingency id]])</f>
        <v>C</v>
      </c>
      <c r="D587" s="1">
        <v>0</v>
      </c>
      <c r="E587" s="1">
        <v>1.25</v>
      </c>
      <c r="F587">
        <v>35</v>
      </c>
      <c r="G587">
        <v>28</v>
      </c>
      <c r="H587" s="1">
        <v>0</v>
      </c>
      <c r="I587" s="2">
        <f>AVERAGE(Table16[[#This Row],[Estimated costs 1]:[Estimated costs 20]])</f>
        <v>0</v>
      </c>
      <c r="J587" s="2">
        <f>_xlfn.STDEV.P(Table16[[#This Row],[Estimated costs 1]:[Estimated costs 20]])</f>
        <v>0</v>
      </c>
      <c r="K587" s="2" t="e">
        <f>Table16[[#This Row],[Dev]]/Table16[[#This Row],[Mean]]*100</f>
        <v>#DIV/0!</v>
      </c>
      <c r="L587" s="2">
        <f>Table16[[#This Row],[Estimated costs 1]]-Table16[[#This Row],[Actual cost]]</f>
        <v>0</v>
      </c>
      <c r="M587" s="2" t="e">
        <f>Table16[[#This Row],[Diff 1]]/Table16[[#This Row],[Actual cost]]*100</f>
        <v>#DIV/0!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</row>
    <row r="588" spans="1:33" hidden="1" x14ac:dyDescent="0.3">
      <c r="A588" t="s">
        <v>612</v>
      </c>
      <c r="B588">
        <v>586</v>
      </c>
      <c r="C588" t="str">
        <f>LEFT(Table16[[#This Row],[Contingency id]])</f>
        <v>C</v>
      </c>
      <c r="D588" s="1">
        <v>0</v>
      </c>
      <c r="E588" s="1">
        <v>1.2068965517241299</v>
      </c>
      <c r="F588">
        <v>35</v>
      </c>
      <c r="G588">
        <v>29</v>
      </c>
      <c r="H588" s="1">
        <v>0</v>
      </c>
      <c r="I588" s="2">
        <f>AVERAGE(Table16[[#This Row],[Estimated costs 1]:[Estimated costs 20]])</f>
        <v>0</v>
      </c>
      <c r="J588" s="2">
        <f>_xlfn.STDEV.P(Table16[[#This Row],[Estimated costs 1]:[Estimated costs 20]])</f>
        <v>0</v>
      </c>
      <c r="K588" s="2" t="e">
        <f>Table16[[#This Row],[Dev]]/Table16[[#This Row],[Mean]]*100</f>
        <v>#DIV/0!</v>
      </c>
      <c r="L588" s="2">
        <f>Table16[[#This Row],[Estimated costs 1]]-Table16[[#This Row],[Actual cost]]</f>
        <v>0</v>
      </c>
      <c r="M588" s="2" t="e">
        <f>Table16[[#This Row],[Diff 1]]/Table16[[#This Row],[Actual cost]]*100</f>
        <v>#DIV/0!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</row>
    <row r="589" spans="1:33" hidden="1" x14ac:dyDescent="0.3">
      <c r="A589" t="s">
        <v>613</v>
      </c>
      <c r="B589">
        <v>587</v>
      </c>
      <c r="C589" t="str">
        <f>LEFT(Table16[[#This Row],[Contingency id]])</f>
        <v>C</v>
      </c>
      <c r="D589" s="1">
        <v>0</v>
      </c>
      <c r="E589" s="1">
        <v>1.15151515151515</v>
      </c>
      <c r="F589">
        <v>38</v>
      </c>
      <c r="G589">
        <v>33</v>
      </c>
      <c r="H589" s="1">
        <v>0</v>
      </c>
      <c r="I589" s="2">
        <f>AVERAGE(Table16[[#This Row],[Estimated costs 1]:[Estimated costs 20]])</f>
        <v>0</v>
      </c>
      <c r="J589" s="2">
        <f>_xlfn.STDEV.P(Table16[[#This Row],[Estimated costs 1]:[Estimated costs 20]])</f>
        <v>0</v>
      </c>
      <c r="K589" s="2" t="e">
        <f>Table16[[#This Row],[Dev]]/Table16[[#This Row],[Mean]]*100</f>
        <v>#DIV/0!</v>
      </c>
      <c r="L589" s="2">
        <f>Table16[[#This Row],[Estimated costs 1]]-Table16[[#This Row],[Actual cost]]</f>
        <v>0</v>
      </c>
      <c r="M589" s="2" t="e">
        <f>Table16[[#This Row],[Diff 1]]/Table16[[#This Row],[Actual cost]]*100</f>
        <v>#DIV/0!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</row>
    <row r="590" spans="1:33" hidden="1" x14ac:dyDescent="0.3">
      <c r="A590" t="s">
        <v>614</v>
      </c>
      <c r="B590">
        <v>588</v>
      </c>
      <c r="C590" t="str">
        <f>LEFT(Table16[[#This Row],[Contingency id]])</f>
        <v>C</v>
      </c>
      <c r="D590" s="1">
        <v>0</v>
      </c>
      <c r="E590" s="1">
        <v>1.2068965517241299</v>
      </c>
      <c r="F590">
        <v>35</v>
      </c>
      <c r="G590">
        <v>29</v>
      </c>
      <c r="H590" s="1">
        <v>0</v>
      </c>
      <c r="I590" s="2">
        <f>AVERAGE(Table16[[#This Row],[Estimated costs 1]:[Estimated costs 20]])</f>
        <v>0</v>
      </c>
      <c r="J590" s="2">
        <f>_xlfn.STDEV.P(Table16[[#This Row],[Estimated costs 1]:[Estimated costs 20]])</f>
        <v>0</v>
      </c>
      <c r="K590" s="2" t="e">
        <f>Table16[[#This Row],[Dev]]/Table16[[#This Row],[Mean]]*100</f>
        <v>#DIV/0!</v>
      </c>
      <c r="L590" s="2">
        <f>Table16[[#This Row],[Estimated costs 1]]-Table16[[#This Row],[Actual cost]]</f>
        <v>0</v>
      </c>
      <c r="M590" s="2" t="e">
        <f>Table16[[#This Row],[Diff 1]]/Table16[[#This Row],[Actual cost]]*100</f>
        <v>#DIV/0!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</row>
    <row r="591" spans="1:33" hidden="1" x14ac:dyDescent="0.3">
      <c r="A591" t="s">
        <v>615</v>
      </c>
      <c r="B591">
        <v>589</v>
      </c>
      <c r="C591" t="str">
        <f>LEFT(Table16[[#This Row],[Contingency id]])</f>
        <v>C</v>
      </c>
      <c r="D591" s="1">
        <v>0</v>
      </c>
      <c r="E591" s="1">
        <v>1.2068965517241299</v>
      </c>
      <c r="F591">
        <v>35</v>
      </c>
      <c r="G591">
        <v>29</v>
      </c>
      <c r="H591" s="1">
        <v>0</v>
      </c>
      <c r="I591" s="2">
        <f>AVERAGE(Table16[[#This Row],[Estimated costs 1]:[Estimated costs 20]])</f>
        <v>0</v>
      </c>
      <c r="J591" s="2">
        <f>_xlfn.STDEV.P(Table16[[#This Row],[Estimated costs 1]:[Estimated costs 20]])</f>
        <v>0</v>
      </c>
      <c r="K591" s="2" t="e">
        <f>Table16[[#This Row],[Dev]]/Table16[[#This Row],[Mean]]*100</f>
        <v>#DIV/0!</v>
      </c>
      <c r="L591" s="2">
        <f>Table16[[#This Row],[Estimated costs 1]]-Table16[[#This Row],[Actual cost]]</f>
        <v>0</v>
      </c>
      <c r="M591" s="2" t="e">
        <f>Table16[[#This Row],[Diff 1]]/Table16[[#This Row],[Actual cost]]*100</f>
        <v>#DIV/0!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</row>
    <row r="592" spans="1:33" hidden="1" x14ac:dyDescent="0.3">
      <c r="A592" t="s">
        <v>616</v>
      </c>
      <c r="B592">
        <v>590</v>
      </c>
      <c r="C592" t="str">
        <f>LEFT(Table16[[#This Row],[Contingency id]])</f>
        <v>C</v>
      </c>
      <c r="D592" s="1">
        <v>0</v>
      </c>
      <c r="E592" s="1">
        <v>1.1666666666666601</v>
      </c>
      <c r="F592">
        <v>35</v>
      </c>
      <c r="G592">
        <v>30</v>
      </c>
      <c r="H592" s="1">
        <v>0</v>
      </c>
      <c r="I592" s="2">
        <f>AVERAGE(Table16[[#This Row],[Estimated costs 1]:[Estimated costs 20]])</f>
        <v>0</v>
      </c>
      <c r="J592" s="2">
        <f>_xlfn.STDEV.P(Table16[[#This Row],[Estimated costs 1]:[Estimated costs 20]])</f>
        <v>0</v>
      </c>
      <c r="K592" s="2" t="e">
        <f>Table16[[#This Row],[Dev]]/Table16[[#This Row],[Mean]]*100</f>
        <v>#DIV/0!</v>
      </c>
      <c r="L592" s="2">
        <f>Table16[[#This Row],[Estimated costs 1]]-Table16[[#This Row],[Actual cost]]</f>
        <v>0</v>
      </c>
      <c r="M592" s="2" t="e">
        <f>Table16[[#This Row],[Diff 1]]/Table16[[#This Row],[Actual cost]]*100</f>
        <v>#DIV/0!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</row>
    <row r="593" spans="1:33" hidden="1" x14ac:dyDescent="0.3">
      <c r="A593" t="s">
        <v>617</v>
      </c>
      <c r="B593">
        <v>591</v>
      </c>
      <c r="C593" t="str">
        <f>LEFT(Table16[[#This Row],[Contingency id]])</f>
        <v>C</v>
      </c>
      <c r="D593" s="1">
        <v>0</v>
      </c>
      <c r="E593" s="1">
        <v>1.1666666666666601</v>
      </c>
      <c r="F593">
        <v>35</v>
      </c>
      <c r="G593">
        <v>30</v>
      </c>
      <c r="H593" s="1">
        <v>0</v>
      </c>
      <c r="I593" s="2">
        <f>AVERAGE(Table16[[#This Row],[Estimated costs 1]:[Estimated costs 20]])</f>
        <v>0</v>
      </c>
      <c r="J593" s="2">
        <f>_xlfn.STDEV.P(Table16[[#This Row],[Estimated costs 1]:[Estimated costs 20]])</f>
        <v>0</v>
      </c>
      <c r="K593" s="2" t="e">
        <f>Table16[[#This Row],[Dev]]/Table16[[#This Row],[Mean]]*100</f>
        <v>#DIV/0!</v>
      </c>
      <c r="L593" s="2">
        <f>Table16[[#This Row],[Estimated costs 1]]-Table16[[#This Row],[Actual cost]]</f>
        <v>0</v>
      </c>
      <c r="M593" s="2" t="e">
        <f>Table16[[#This Row],[Diff 1]]/Table16[[#This Row],[Actual cost]]*100</f>
        <v>#DIV/0!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</row>
    <row r="594" spans="1:33" hidden="1" x14ac:dyDescent="0.3">
      <c r="A594" t="s">
        <v>618</v>
      </c>
      <c r="B594">
        <v>592</v>
      </c>
      <c r="C594" t="str">
        <f>LEFT(Table16[[#This Row],[Contingency id]])</f>
        <v>C</v>
      </c>
      <c r="D594" s="1">
        <v>0</v>
      </c>
      <c r="E594" s="1">
        <v>1.1875</v>
      </c>
      <c r="F594">
        <v>38</v>
      </c>
      <c r="G594">
        <v>32</v>
      </c>
      <c r="H594" s="1">
        <v>0</v>
      </c>
      <c r="I594" s="2">
        <f>AVERAGE(Table16[[#This Row],[Estimated costs 1]:[Estimated costs 20]])</f>
        <v>0</v>
      </c>
      <c r="J594" s="2">
        <f>_xlfn.STDEV.P(Table16[[#This Row],[Estimated costs 1]:[Estimated costs 20]])</f>
        <v>0</v>
      </c>
      <c r="K594" s="2" t="e">
        <f>Table16[[#This Row],[Dev]]/Table16[[#This Row],[Mean]]*100</f>
        <v>#DIV/0!</v>
      </c>
      <c r="L594" s="2">
        <f>Table16[[#This Row],[Estimated costs 1]]-Table16[[#This Row],[Actual cost]]</f>
        <v>0</v>
      </c>
      <c r="M594" s="2" t="e">
        <f>Table16[[#This Row],[Diff 1]]/Table16[[#This Row],[Actual cost]]*100</f>
        <v>#DIV/0!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</row>
    <row r="595" spans="1:33" hidden="1" x14ac:dyDescent="0.3">
      <c r="A595" t="s">
        <v>619</v>
      </c>
      <c r="B595">
        <v>593</v>
      </c>
      <c r="C595" t="str">
        <f>LEFT(Table16[[#This Row],[Contingency id]])</f>
        <v>C</v>
      </c>
      <c r="D595" s="1">
        <v>0</v>
      </c>
      <c r="E595" s="1">
        <v>1.21621621621621</v>
      </c>
      <c r="F595">
        <v>45</v>
      </c>
      <c r="G595">
        <v>37</v>
      </c>
      <c r="H595" s="1">
        <v>0</v>
      </c>
      <c r="I595" s="2">
        <f>AVERAGE(Table16[[#This Row],[Estimated costs 1]:[Estimated costs 20]])</f>
        <v>0</v>
      </c>
      <c r="J595" s="2">
        <f>_xlfn.STDEV.P(Table16[[#This Row],[Estimated costs 1]:[Estimated costs 20]])</f>
        <v>0</v>
      </c>
      <c r="K595" s="2" t="e">
        <f>Table16[[#This Row],[Dev]]/Table16[[#This Row],[Mean]]*100</f>
        <v>#DIV/0!</v>
      </c>
      <c r="L595" s="2">
        <f>Table16[[#This Row],[Estimated costs 1]]-Table16[[#This Row],[Actual cost]]</f>
        <v>0</v>
      </c>
      <c r="M595" s="2" t="e">
        <f>Table16[[#This Row],[Diff 1]]/Table16[[#This Row],[Actual cost]]*100</f>
        <v>#DIV/0!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</row>
    <row r="596" spans="1:33" hidden="1" x14ac:dyDescent="0.3">
      <c r="A596" t="s">
        <v>620</v>
      </c>
      <c r="B596">
        <v>594</v>
      </c>
      <c r="C596" t="str">
        <f>LEFT(Table16[[#This Row],[Contingency id]])</f>
        <v>C</v>
      </c>
      <c r="D596" s="1">
        <v>0</v>
      </c>
      <c r="E596" s="1">
        <v>1.1923076923076901</v>
      </c>
      <c r="F596">
        <v>31</v>
      </c>
      <c r="G596">
        <v>26</v>
      </c>
      <c r="H596" s="1">
        <v>0</v>
      </c>
      <c r="I596" s="2">
        <f>AVERAGE(Table16[[#This Row],[Estimated costs 1]:[Estimated costs 20]])</f>
        <v>0</v>
      </c>
      <c r="J596" s="2">
        <f>_xlfn.STDEV.P(Table16[[#This Row],[Estimated costs 1]:[Estimated costs 20]])</f>
        <v>0</v>
      </c>
      <c r="K596" s="2" t="e">
        <f>Table16[[#This Row],[Dev]]/Table16[[#This Row],[Mean]]*100</f>
        <v>#DIV/0!</v>
      </c>
      <c r="L596" s="2">
        <f>Table16[[#This Row],[Estimated costs 1]]-Table16[[#This Row],[Actual cost]]</f>
        <v>0</v>
      </c>
      <c r="M596" s="2" t="e">
        <f>Table16[[#This Row],[Diff 1]]/Table16[[#This Row],[Actual cost]]*100</f>
        <v>#DIV/0!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</row>
    <row r="597" spans="1:33" hidden="1" x14ac:dyDescent="0.3">
      <c r="A597" t="s">
        <v>621</v>
      </c>
      <c r="B597">
        <v>595</v>
      </c>
      <c r="C597" t="str">
        <f>LEFT(Table16[[#This Row],[Contingency id]])</f>
        <v>C</v>
      </c>
      <c r="D597" s="1">
        <v>0</v>
      </c>
      <c r="E597" s="1">
        <v>1.0333333333333301</v>
      </c>
      <c r="F597">
        <v>31</v>
      </c>
      <c r="G597">
        <v>30</v>
      </c>
      <c r="H597" s="1">
        <v>0</v>
      </c>
      <c r="I597" s="2">
        <f>AVERAGE(Table16[[#This Row],[Estimated costs 1]:[Estimated costs 20]])</f>
        <v>0</v>
      </c>
      <c r="J597" s="2">
        <f>_xlfn.STDEV.P(Table16[[#This Row],[Estimated costs 1]:[Estimated costs 20]])</f>
        <v>0</v>
      </c>
      <c r="K597" s="2" t="e">
        <f>Table16[[#This Row],[Dev]]/Table16[[#This Row],[Mean]]*100</f>
        <v>#DIV/0!</v>
      </c>
      <c r="L597" s="2">
        <f>Table16[[#This Row],[Estimated costs 1]]-Table16[[#This Row],[Actual cost]]</f>
        <v>0</v>
      </c>
      <c r="M597" s="2" t="e">
        <f>Table16[[#This Row],[Diff 1]]/Table16[[#This Row],[Actual cost]]*100</f>
        <v>#DIV/0!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</row>
    <row r="598" spans="1:33" hidden="1" x14ac:dyDescent="0.3">
      <c r="A598" t="s">
        <v>622</v>
      </c>
      <c r="B598">
        <v>596</v>
      </c>
      <c r="C598" t="str">
        <f>LEFT(Table16[[#This Row],[Contingency id]])</f>
        <v>C</v>
      </c>
      <c r="D598" s="1">
        <v>0</v>
      </c>
      <c r="E598" s="1">
        <v>1.3235294117647001</v>
      </c>
      <c r="F598">
        <v>45</v>
      </c>
      <c r="G598">
        <v>34</v>
      </c>
      <c r="H598" s="1">
        <v>0</v>
      </c>
      <c r="I598" s="2">
        <f>AVERAGE(Table16[[#This Row],[Estimated costs 1]:[Estimated costs 20]])</f>
        <v>0</v>
      </c>
      <c r="J598" s="2">
        <f>_xlfn.STDEV.P(Table16[[#This Row],[Estimated costs 1]:[Estimated costs 20]])</f>
        <v>0</v>
      </c>
      <c r="K598" s="2" t="e">
        <f>Table16[[#This Row],[Dev]]/Table16[[#This Row],[Mean]]*100</f>
        <v>#DIV/0!</v>
      </c>
      <c r="L598" s="2">
        <f>Table16[[#This Row],[Estimated costs 1]]-Table16[[#This Row],[Actual cost]]</f>
        <v>0</v>
      </c>
      <c r="M598" s="2" t="e">
        <f>Table16[[#This Row],[Diff 1]]/Table16[[#This Row],[Actual cost]]*100</f>
        <v>#DIV/0!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</row>
    <row r="599" spans="1:33" hidden="1" x14ac:dyDescent="0.3">
      <c r="A599" t="s">
        <v>623</v>
      </c>
      <c r="B599">
        <v>597</v>
      </c>
      <c r="C599" t="str">
        <f>LEFT(Table16[[#This Row],[Contingency id]])</f>
        <v>C</v>
      </c>
      <c r="D599" s="1">
        <v>0</v>
      </c>
      <c r="E599" s="1">
        <v>1.25</v>
      </c>
      <c r="F599">
        <v>45</v>
      </c>
      <c r="G599">
        <v>36</v>
      </c>
      <c r="H599" s="1">
        <v>0</v>
      </c>
      <c r="I599" s="2">
        <f>AVERAGE(Table16[[#This Row],[Estimated costs 1]:[Estimated costs 20]])</f>
        <v>0</v>
      </c>
      <c r="J599" s="2">
        <f>_xlfn.STDEV.P(Table16[[#This Row],[Estimated costs 1]:[Estimated costs 20]])</f>
        <v>0</v>
      </c>
      <c r="K599" s="2" t="e">
        <f>Table16[[#This Row],[Dev]]/Table16[[#This Row],[Mean]]*100</f>
        <v>#DIV/0!</v>
      </c>
      <c r="L599" s="2">
        <f>Table16[[#This Row],[Estimated costs 1]]-Table16[[#This Row],[Actual cost]]</f>
        <v>0</v>
      </c>
      <c r="M599" s="2" t="e">
        <f>Table16[[#This Row],[Diff 1]]/Table16[[#This Row],[Actual cost]]*100</f>
        <v>#DIV/0!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</row>
    <row r="600" spans="1:33" hidden="1" x14ac:dyDescent="0.3">
      <c r="A600" t="s">
        <v>624</v>
      </c>
      <c r="B600">
        <v>598</v>
      </c>
      <c r="C600" t="str">
        <f>LEFT(Table16[[#This Row],[Contingency id]])</f>
        <v>C</v>
      </c>
      <c r="D600" s="1">
        <v>0</v>
      </c>
      <c r="E600" s="1">
        <v>1.25</v>
      </c>
      <c r="F600">
        <v>45</v>
      </c>
      <c r="G600">
        <v>36</v>
      </c>
      <c r="H600" s="1">
        <v>0</v>
      </c>
      <c r="I600" s="2">
        <f>AVERAGE(Table16[[#This Row],[Estimated costs 1]:[Estimated costs 20]])</f>
        <v>0</v>
      </c>
      <c r="J600" s="2">
        <f>_xlfn.STDEV.P(Table16[[#This Row],[Estimated costs 1]:[Estimated costs 20]])</f>
        <v>0</v>
      </c>
      <c r="K600" s="2" t="e">
        <f>Table16[[#This Row],[Dev]]/Table16[[#This Row],[Mean]]*100</f>
        <v>#DIV/0!</v>
      </c>
      <c r="L600" s="2">
        <f>Table16[[#This Row],[Estimated costs 1]]-Table16[[#This Row],[Actual cost]]</f>
        <v>0</v>
      </c>
      <c r="M600" s="2" t="e">
        <f>Table16[[#This Row],[Diff 1]]/Table16[[#This Row],[Actual cost]]*100</f>
        <v>#DIV/0!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</row>
    <row r="601" spans="1:33" hidden="1" x14ac:dyDescent="0.3">
      <c r="A601" t="s">
        <v>625</v>
      </c>
      <c r="B601">
        <v>599</v>
      </c>
      <c r="C601" t="str">
        <f>LEFT(Table16[[#This Row],[Contingency id]])</f>
        <v>C</v>
      </c>
      <c r="D601" s="1">
        <v>0</v>
      </c>
      <c r="E601" s="1">
        <v>1.0689655172413699</v>
      </c>
      <c r="F601">
        <v>31</v>
      </c>
      <c r="G601">
        <v>29</v>
      </c>
      <c r="H601" s="1">
        <v>0</v>
      </c>
      <c r="I601" s="2">
        <f>AVERAGE(Table16[[#This Row],[Estimated costs 1]:[Estimated costs 20]])</f>
        <v>0</v>
      </c>
      <c r="J601" s="2">
        <f>_xlfn.STDEV.P(Table16[[#This Row],[Estimated costs 1]:[Estimated costs 20]])</f>
        <v>0</v>
      </c>
      <c r="K601" s="2" t="e">
        <f>Table16[[#This Row],[Dev]]/Table16[[#This Row],[Mean]]*100</f>
        <v>#DIV/0!</v>
      </c>
      <c r="L601" s="2">
        <f>Table16[[#This Row],[Estimated costs 1]]-Table16[[#This Row],[Actual cost]]</f>
        <v>0</v>
      </c>
      <c r="M601" s="2" t="e">
        <f>Table16[[#This Row],[Diff 1]]/Table16[[#This Row],[Actual cost]]*100</f>
        <v>#DIV/0!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</row>
    <row r="602" spans="1:33" hidden="1" x14ac:dyDescent="0.3">
      <c r="A602" t="s">
        <v>626</v>
      </c>
      <c r="B602">
        <v>600</v>
      </c>
      <c r="C602" t="str">
        <f>LEFT(Table16[[#This Row],[Contingency id]])</f>
        <v>C</v>
      </c>
      <c r="D602" s="1">
        <v>0</v>
      </c>
      <c r="E602" s="1">
        <v>1.25</v>
      </c>
      <c r="F602">
        <v>45</v>
      </c>
      <c r="G602">
        <v>36</v>
      </c>
      <c r="H602" s="1">
        <v>0</v>
      </c>
      <c r="I602" s="2">
        <f>AVERAGE(Table16[[#This Row],[Estimated costs 1]:[Estimated costs 20]])</f>
        <v>0</v>
      </c>
      <c r="J602" s="2">
        <f>_xlfn.STDEV.P(Table16[[#This Row],[Estimated costs 1]:[Estimated costs 20]])</f>
        <v>0</v>
      </c>
      <c r="K602" s="2" t="e">
        <f>Table16[[#This Row],[Dev]]/Table16[[#This Row],[Mean]]*100</f>
        <v>#DIV/0!</v>
      </c>
      <c r="L602" s="2">
        <f>Table16[[#This Row],[Estimated costs 1]]-Table16[[#This Row],[Actual cost]]</f>
        <v>0</v>
      </c>
      <c r="M602" s="2" t="e">
        <f>Table16[[#This Row],[Diff 1]]/Table16[[#This Row],[Actual cost]]*100</f>
        <v>#DIV/0!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</row>
    <row r="603" spans="1:33" hidden="1" x14ac:dyDescent="0.3">
      <c r="A603" t="s">
        <v>627</v>
      </c>
      <c r="B603">
        <v>601</v>
      </c>
      <c r="C603" t="str">
        <f>LEFT(Table16[[#This Row],[Contingency id]])</f>
        <v>C</v>
      </c>
      <c r="D603" s="1">
        <v>0</v>
      </c>
      <c r="E603" s="1">
        <v>1.28571428571428</v>
      </c>
      <c r="F603">
        <v>45</v>
      </c>
      <c r="G603">
        <v>35</v>
      </c>
      <c r="H603" s="1">
        <v>0</v>
      </c>
      <c r="I603" s="2">
        <f>AVERAGE(Table16[[#This Row],[Estimated costs 1]:[Estimated costs 20]])</f>
        <v>0</v>
      </c>
      <c r="J603" s="2">
        <f>_xlfn.STDEV.P(Table16[[#This Row],[Estimated costs 1]:[Estimated costs 20]])</f>
        <v>0</v>
      </c>
      <c r="K603" s="2" t="e">
        <f>Table16[[#This Row],[Dev]]/Table16[[#This Row],[Mean]]*100</f>
        <v>#DIV/0!</v>
      </c>
      <c r="L603" s="2">
        <f>Table16[[#This Row],[Estimated costs 1]]-Table16[[#This Row],[Actual cost]]</f>
        <v>0</v>
      </c>
      <c r="M603" s="2" t="e">
        <f>Table16[[#This Row],[Diff 1]]/Table16[[#This Row],[Actual cost]]*100</f>
        <v>#DIV/0!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</row>
    <row r="604" spans="1:33" hidden="1" x14ac:dyDescent="0.3">
      <c r="A604" t="s">
        <v>628</v>
      </c>
      <c r="B604">
        <v>602</v>
      </c>
      <c r="C604" t="str">
        <f>LEFT(Table16[[#This Row],[Contingency id]])</f>
        <v>C</v>
      </c>
      <c r="D604" s="1">
        <v>0</v>
      </c>
      <c r="E604" s="1">
        <v>1.21621621621621</v>
      </c>
      <c r="F604">
        <v>45</v>
      </c>
      <c r="G604">
        <v>37</v>
      </c>
      <c r="H604" s="1">
        <v>0</v>
      </c>
      <c r="I604" s="2">
        <f>AVERAGE(Table16[[#This Row],[Estimated costs 1]:[Estimated costs 20]])</f>
        <v>0</v>
      </c>
      <c r="J604" s="2">
        <f>_xlfn.STDEV.P(Table16[[#This Row],[Estimated costs 1]:[Estimated costs 20]])</f>
        <v>0</v>
      </c>
      <c r="K604" s="2" t="e">
        <f>Table16[[#This Row],[Dev]]/Table16[[#This Row],[Mean]]*100</f>
        <v>#DIV/0!</v>
      </c>
      <c r="L604" s="2">
        <f>Table16[[#This Row],[Estimated costs 1]]-Table16[[#This Row],[Actual cost]]</f>
        <v>0</v>
      </c>
      <c r="M604" s="2" t="e">
        <f>Table16[[#This Row],[Diff 1]]/Table16[[#This Row],[Actual cost]]*100</f>
        <v>#DIV/0!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</row>
    <row r="605" spans="1:33" hidden="1" x14ac:dyDescent="0.3">
      <c r="A605" t="s">
        <v>629</v>
      </c>
      <c r="B605">
        <v>603</v>
      </c>
      <c r="C605" t="str">
        <f>LEFT(Table16[[#This Row],[Contingency id]])</f>
        <v>C</v>
      </c>
      <c r="D605" s="1">
        <v>0</v>
      </c>
      <c r="E605" s="1">
        <v>1.0526315789473599</v>
      </c>
      <c r="F605">
        <v>20</v>
      </c>
      <c r="G605">
        <v>19</v>
      </c>
      <c r="H605" s="1">
        <v>0</v>
      </c>
      <c r="I605" s="2">
        <f>AVERAGE(Table16[[#This Row],[Estimated costs 1]:[Estimated costs 20]])</f>
        <v>0</v>
      </c>
      <c r="J605" s="2">
        <f>_xlfn.STDEV.P(Table16[[#This Row],[Estimated costs 1]:[Estimated costs 20]])</f>
        <v>0</v>
      </c>
      <c r="K605" s="2" t="e">
        <f>Table16[[#This Row],[Dev]]/Table16[[#This Row],[Mean]]*100</f>
        <v>#DIV/0!</v>
      </c>
      <c r="L605" s="2">
        <f>Table16[[#This Row],[Estimated costs 1]]-Table16[[#This Row],[Actual cost]]</f>
        <v>0</v>
      </c>
      <c r="M605" s="2" t="e">
        <f>Table16[[#This Row],[Diff 1]]/Table16[[#This Row],[Actual cost]]*100</f>
        <v>#DIV/0!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</row>
    <row r="606" spans="1:33" hidden="1" x14ac:dyDescent="0.3">
      <c r="A606" t="s">
        <v>630</v>
      </c>
      <c r="B606">
        <v>604</v>
      </c>
      <c r="C606" t="str">
        <f>LEFT(Table16[[#This Row],[Contingency id]])</f>
        <v>C</v>
      </c>
      <c r="D606" s="1">
        <v>0</v>
      </c>
      <c r="E606" s="1">
        <v>1.1764705882352899</v>
      </c>
      <c r="F606">
        <v>20</v>
      </c>
      <c r="G606">
        <v>17</v>
      </c>
      <c r="H606" s="1">
        <v>0</v>
      </c>
      <c r="I606" s="2">
        <f>AVERAGE(Table16[[#This Row],[Estimated costs 1]:[Estimated costs 20]])</f>
        <v>0</v>
      </c>
      <c r="J606" s="2">
        <f>_xlfn.STDEV.P(Table16[[#This Row],[Estimated costs 1]:[Estimated costs 20]])</f>
        <v>0</v>
      </c>
      <c r="K606" s="2" t="e">
        <f>Table16[[#This Row],[Dev]]/Table16[[#This Row],[Mean]]*100</f>
        <v>#DIV/0!</v>
      </c>
      <c r="L606" s="2">
        <f>Table16[[#This Row],[Estimated costs 1]]-Table16[[#This Row],[Actual cost]]</f>
        <v>0</v>
      </c>
      <c r="M606" s="2" t="e">
        <f>Table16[[#This Row],[Diff 1]]/Table16[[#This Row],[Actual cost]]*100</f>
        <v>#DIV/0!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</row>
    <row r="607" spans="1:33" hidden="1" x14ac:dyDescent="0.3">
      <c r="A607" t="s">
        <v>631</v>
      </c>
      <c r="B607">
        <v>605</v>
      </c>
      <c r="C607" t="str">
        <f>LEFT(Table16[[#This Row],[Contingency id]])</f>
        <v>C</v>
      </c>
      <c r="D607" s="1">
        <v>0</v>
      </c>
      <c r="E607" s="1">
        <v>1.0526315789473599</v>
      </c>
      <c r="F607">
        <v>20</v>
      </c>
      <c r="G607">
        <v>19</v>
      </c>
      <c r="H607" s="1">
        <v>0</v>
      </c>
      <c r="I607" s="2">
        <f>AVERAGE(Table16[[#This Row],[Estimated costs 1]:[Estimated costs 20]])</f>
        <v>0</v>
      </c>
      <c r="J607" s="2">
        <f>_xlfn.STDEV.P(Table16[[#This Row],[Estimated costs 1]:[Estimated costs 20]])</f>
        <v>0</v>
      </c>
      <c r="K607" s="2" t="e">
        <f>Table16[[#This Row],[Dev]]/Table16[[#This Row],[Mean]]*100</f>
        <v>#DIV/0!</v>
      </c>
      <c r="L607" s="2">
        <f>Table16[[#This Row],[Estimated costs 1]]-Table16[[#This Row],[Actual cost]]</f>
        <v>0</v>
      </c>
      <c r="M607" s="2" t="e">
        <f>Table16[[#This Row],[Diff 1]]/Table16[[#This Row],[Actual cost]]*100</f>
        <v>#DIV/0!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</row>
    <row r="608" spans="1:33" hidden="1" x14ac:dyDescent="0.3">
      <c r="A608" t="s">
        <v>632</v>
      </c>
      <c r="B608">
        <v>606</v>
      </c>
      <c r="C608" t="str">
        <f>LEFT(Table16[[#This Row],[Contingency id]])</f>
        <v>C</v>
      </c>
      <c r="D608" s="1">
        <v>0</v>
      </c>
      <c r="E608" s="1">
        <v>1.25</v>
      </c>
      <c r="F608">
        <v>20</v>
      </c>
      <c r="G608">
        <v>16</v>
      </c>
      <c r="H608" s="1">
        <v>0</v>
      </c>
      <c r="I608" s="2">
        <f>AVERAGE(Table16[[#This Row],[Estimated costs 1]:[Estimated costs 20]])</f>
        <v>0</v>
      </c>
      <c r="J608" s="2">
        <f>_xlfn.STDEV.P(Table16[[#This Row],[Estimated costs 1]:[Estimated costs 20]])</f>
        <v>0</v>
      </c>
      <c r="K608" s="2" t="e">
        <f>Table16[[#This Row],[Dev]]/Table16[[#This Row],[Mean]]*100</f>
        <v>#DIV/0!</v>
      </c>
      <c r="L608" s="2">
        <f>Table16[[#This Row],[Estimated costs 1]]-Table16[[#This Row],[Actual cost]]</f>
        <v>0</v>
      </c>
      <c r="M608" s="2" t="e">
        <f>Table16[[#This Row],[Diff 1]]/Table16[[#This Row],[Actual cost]]*100</f>
        <v>#DIV/0!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</row>
    <row r="609" spans="1:33" hidden="1" x14ac:dyDescent="0.3">
      <c r="A609" t="s">
        <v>633</v>
      </c>
      <c r="B609">
        <v>607</v>
      </c>
      <c r="C609" t="str">
        <f>LEFT(Table16[[#This Row],[Contingency id]])</f>
        <v>C</v>
      </c>
      <c r="D609" s="1">
        <v>0</v>
      </c>
      <c r="E609" s="1">
        <v>1.6666666666666601</v>
      </c>
      <c r="F609">
        <v>20</v>
      </c>
      <c r="G609">
        <v>12</v>
      </c>
      <c r="H609" s="1">
        <v>0</v>
      </c>
      <c r="I609" s="2">
        <f>AVERAGE(Table16[[#This Row],[Estimated costs 1]:[Estimated costs 20]])</f>
        <v>0</v>
      </c>
      <c r="J609" s="2">
        <f>_xlfn.STDEV.P(Table16[[#This Row],[Estimated costs 1]:[Estimated costs 20]])</f>
        <v>0</v>
      </c>
      <c r="K609" s="2" t="e">
        <f>Table16[[#This Row],[Dev]]/Table16[[#This Row],[Mean]]*100</f>
        <v>#DIV/0!</v>
      </c>
      <c r="L609" s="2">
        <f>Table16[[#This Row],[Estimated costs 1]]-Table16[[#This Row],[Actual cost]]</f>
        <v>0</v>
      </c>
      <c r="M609" s="2" t="e">
        <f>Table16[[#This Row],[Diff 1]]/Table16[[#This Row],[Actual cost]]*100</f>
        <v>#DIV/0!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</row>
    <row r="610" spans="1:33" hidden="1" x14ac:dyDescent="0.3">
      <c r="A610" t="s">
        <v>634</v>
      </c>
      <c r="B610">
        <v>608</v>
      </c>
      <c r="C610" t="str">
        <f>LEFT(Table16[[#This Row],[Contingency id]])</f>
        <v>C</v>
      </c>
      <c r="D610" s="1">
        <v>0</v>
      </c>
      <c r="E610" s="1">
        <v>1.1764705882352899</v>
      </c>
      <c r="F610">
        <v>20</v>
      </c>
      <c r="G610">
        <v>17</v>
      </c>
      <c r="H610" s="1">
        <v>0</v>
      </c>
      <c r="I610" s="2">
        <f>AVERAGE(Table16[[#This Row],[Estimated costs 1]:[Estimated costs 20]])</f>
        <v>0</v>
      </c>
      <c r="J610" s="2">
        <f>_xlfn.STDEV.P(Table16[[#This Row],[Estimated costs 1]:[Estimated costs 20]])</f>
        <v>0</v>
      </c>
      <c r="K610" s="2" t="e">
        <f>Table16[[#This Row],[Dev]]/Table16[[#This Row],[Mean]]*100</f>
        <v>#DIV/0!</v>
      </c>
      <c r="L610" s="2">
        <f>Table16[[#This Row],[Estimated costs 1]]-Table16[[#This Row],[Actual cost]]</f>
        <v>0</v>
      </c>
      <c r="M610" s="2" t="e">
        <f>Table16[[#This Row],[Diff 1]]/Table16[[#This Row],[Actual cost]]*100</f>
        <v>#DIV/0!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</row>
    <row r="611" spans="1:33" hidden="1" x14ac:dyDescent="0.3">
      <c r="A611" t="s">
        <v>635</v>
      </c>
      <c r="B611">
        <v>609</v>
      </c>
      <c r="C611" t="str">
        <f>LEFT(Table16[[#This Row],[Contingency id]])</f>
        <v>C</v>
      </c>
      <c r="D611" s="1">
        <v>0</v>
      </c>
      <c r="E611" s="1">
        <v>1.0526315789473599</v>
      </c>
      <c r="F611">
        <v>20</v>
      </c>
      <c r="G611">
        <v>19</v>
      </c>
      <c r="H611" s="1">
        <v>0</v>
      </c>
      <c r="I611" s="2">
        <f>AVERAGE(Table16[[#This Row],[Estimated costs 1]:[Estimated costs 20]])</f>
        <v>0</v>
      </c>
      <c r="J611" s="2">
        <f>_xlfn.STDEV.P(Table16[[#This Row],[Estimated costs 1]:[Estimated costs 20]])</f>
        <v>0</v>
      </c>
      <c r="K611" s="2" t="e">
        <f>Table16[[#This Row],[Dev]]/Table16[[#This Row],[Mean]]*100</f>
        <v>#DIV/0!</v>
      </c>
      <c r="L611" s="2">
        <f>Table16[[#This Row],[Estimated costs 1]]-Table16[[#This Row],[Actual cost]]</f>
        <v>0</v>
      </c>
      <c r="M611" s="2" t="e">
        <f>Table16[[#This Row],[Diff 1]]/Table16[[#This Row],[Actual cost]]*100</f>
        <v>#DIV/0!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</row>
    <row r="612" spans="1:33" hidden="1" x14ac:dyDescent="0.3">
      <c r="A612" t="s">
        <v>636</v>
      </c>
      <c r="B612">
        <v>610</v>
      </c>
      <c r="C612" t="str">
        <f>LEFT(Table16[[#This Row],[Contingency id]])</f>
        <v>C</v>
      </c>
      <c r="D612" s="1">
        <v>0</v>
      </c>
      <c r="E612" s="1">
        <v>1.1111111111111101</v>
      </c>
      <c r="F612">
        <v>20</v>
      </c>
      <c r="G612">
        <v>18</v>
      </c>
      <c r="H612" s="1">
        <v>0</v>
      </c>
      <c r="I612" s="2">
        <f>AVERAGE(Table16[[#This Row],[Estimated costs 1]:[Estimated costs 20]])</f>
        <v>0</v>
      </c>
      <c r="J612" s="2">
        <f>_xlfn.STDEV.P(Table16[[#This Row],[Estimated costs 1]:[Estimated costs 20]])</f>
        <v>0</v>
      </c>
      <c r="K612" s="2" t="e">
        <f>Table16[[#This Row],[Dev]]/Table16[[#This Row],[Mean]]*100</f>
        <v>#DIV/0!</v>
      </c>
      <c r="L612" s="2">
        <f>Table16[[#This Row],[Estimated costs 1]]-Table16[[#This Row],[Actual cost]]</f>
        <v>0</v>
      </c>
      <c r="M612" s="2" t="e">
        <f>Table16[[#This Row],[Diff 1]]/Table16[[#This Row],[Actual cost]]*100</f>
        <v>#DIV/0!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</row>
    <row r="613" spans="1:33" hidden="1" x14ac:dyDescent="0.3">
      <c r="A613" t="s">
        <v>637</v>
      </c>
      <c r="B613">
        <v>611</v>
      </c>
      <c r="C613" t="str">
        <f>LEFT(Table16[[#This Row],[Contingency id]])</f>
        <v>C</v>
      </c>
      <c r="D613" s="1">
        <v>0</v>
      </c>
      <c r="E613" s="1">
        <v>1.1764705882352899</v>
      </c>
      <c r="F613">
        <v>20</v>
      </c>
      <c r="G613">
        <v>17</v>
      </c>
      <c r="H613" s="1">
        <v>0</v>
      </c>
      <c r="I613" s="2">
        <f>AVERAGE(Table16[[#This Row],[Estimated costs 1]:[Estimated costs 20]])</f>
        <v>0</v>
      </c>
      <c r="J613" s="2">
        <f>_xlfn.STDEV.P(Table16[[#This Row],[Estimated costs 1]:[Estimated costs 20]])</f>
        <v>0</v>
      </c>
      <c r="K613" s="2" t="e">
        <f>Table16[[#This Row],[Dev]]/Table16[[#This Row],[Mean]]*100</f>
        <v>#DIV/0!</v>
      </c>
      <c r="L613" s="2">
        <f>Table16[[#This Row],[Estimated costs 1]]-Table16[[#This Row],[Actual cost]]</f>
        <v>0</v>
      </c>
      <c r="M613" s="2" t="e">
        <f>Table16[[#This Row],[Diff 1]]/Table16[[#This Row],[Actual cost]]*100</f>
        <v>#DIV/0!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</row>
    <row r="614" spans="1:33" hidden="1" x14ac:dyDescent="0.3">
      <c r="A614" t="s">
        <v>638</v>
      </c>
      <c r="B614">
        <v>612</v>
      </c>
      <c r="C614" t="str">
        <f>LEFT(Table16[[#This Row],[Contingency id]])</f>
        <v>C</v>
      </c>
      <c r="D614" s="1">
        <v>0</v>
      </c>
      <c r="E614" s="1">
        <v>1.3333333333333299</v>
      </c>
      <c r="F614">
        <v>20</v>
      </c>
      <c r="G614">
        <v>15</v>
      </c>
      <c r="H614" s="1">
        <v>0</v>
      </c>
      <c r="I614" s="2">
        <f>AVERAGE(Table16[[#This Row],[Estimated costs 1]:[Estimated costs 20]])</f>
        <v>0</v>
      </c>
      <c r="J614" s="2">
        <f>_xlfn.STDEV.P(Table16[[#This Row],[Estimated costs 1]:[Estimated costs 20]])</f>
        <v>0</v>
      </c>
      <c r="K614" s="2" t="e">
        <f>Table16[[#This Row],[Dev]]/Table16[[#This Row],[Mean]]*100</f>
        <v>#DIV/0!</v>
      </c>
      <c r="L614" s="2">
        <f>Table16[[#This Row],[Estimated costs 1]]-Table16[[#This Row],[Actual cost]]</f>
        <v>0</v>
      </c>
      <c r="M614" s="2" t="e">
        <f>Table16[[#This Row],[Diff 1]]/Table16[[#This Row],[Actual cost]]*100</f>
        <v>#DIV/0!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</row>
    <row r="615" spans="1:33" hidden="1" x14ac:dyDescent="0.3">
      <c r="A615" t="s">
        <v>639</v>
      </c>
      <c r="B615">
        <v>613</v>
      </c>
      <c r="C615" t="str">
        <f>LEFT(Table16[[#This Row],[Contingency id]])</f>
        <v>C</v>
      </c>
      <c r="D615" s="1">
        <v>0</v>
      </c>
      <c r="E615" s="1">
        <v>1.1764705882352899</v>
      </c>
      <c r="F615">
        <v>20</v>
      </c>
      <c r="G615">
        <v>17</v>
      </c>
      <c r="H615" s="1">
        <v>0</v>
      </c>
      <c r="I615" s="2">
        <f>AVERAGE(Table16[[#This Row],[Estimated costs 1]:[Estimated costs 20]])</f>
        <v>0</v>
      </c>
      <c r="J615" s="2">
        <f>_xlfn.STDEV.P(Table16[[#This Row],[Estimated costs 1]:[Estimated costs 20]])</f>
        <v>0</v>
      </c>
      <c r="K615" s="2" t="e">
        <f>Table16[[#This Row],[Dev]]/Table16[[#This Row],[Mean]]*100</f>
        <v>#DIV/0!</v>
      </c>
      <c r="L615" s="2">
        <f>Table16[[#This Row],[Estimated costs 1]]-Table16[[#This Row],[Actual cost]]</f>
        <v>0</v>
      </c>
      <c r="M615" s="2" t="e">
        <f>Table16[[#This Row],[Diff 1]]/Table16[[#This Row],[Actual cost]]*100</f>
        <v>#DIV/0!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</row>
    <row r="616" spans="1:33" hidden="1" x14ac:dyDescent="0.3">
      <c r="A616" t="s">
        <v>640</v>
      </c>
      <c r="B616">
        <v>614</v>
      </c>
      <c r="C616" t="str">
        <f>LEFT(Table16[[#This Row],[Contingency id]])</f>
        <v>C</v>
      </c>
      <c r="D616" s="1">
        <v>0</v>
      </c>
      <c r="E616" s="1">
        <v>1.1875</v>
      </c>
      <c r="F616">
        <v>19</v>
      </c>
      <c r="G616">
        <v>16</v>
      </c>
      <c r="H616" s="1">
        <v>0</v>
      </c>
      <c r="I616" s="2">
        <f>AVERAGE(Table16[[#This Row],[Estimated costs 1]:[Estimated costs 20]])</f>
        <v>0</v>
      </c>
      <c r="J616" s="2">
        <f>_xlfn.STDEV.P(Table16[[#This Row],[Estimated costs 1]:[Estimated costs 20]])</f>
        <v>0</v>
      </c>
      <c r="K616" s="2" t="e">
        <f>Table16[[#This Row],[Dev]]/Table16[[#This Row],[Mean]]*100</f>
        <v>#DIV/0!</v>
      </c>
      <c r="L616" s="2">
        <f>Table16[[#This Row],[Estimated costs 1]]-Table16[[#This Row],[Actual cost]]</f>
        <v>0</v>
      </c>
      <c r="M616" s="2" t="e">
        <f>Table16[[#This Row],[Diff 1]]/Table16[[#This Row],[Actual cost]]*100</f>
        <v>#DIV/0!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</row>
    <row r="617" spans="1:33" hidden="1" x14ac:dyDescent="0.3">
      <c r="A617" t="s">
        <v>641</v>
      </c>
      <c r="B617">
        <v>615</v>
      </c>
      <c r="C617" t="str">
        <f>LEFT(Table16[[#This Row],[Contingency id]])</f>
        <v>C</v>
      </c>
      <c r="D617" s="1">
        <v>0</v>
      </c>
      <c r="E617" s="1">
        <v>1.75294117647058</v>
      </c>
      <c r="F617">
        <v>149</v>
      </c>
      <c r="G617">
        <v>85</v>
      </c>
      <c r="H617" s="1">
        <v>0</v>
      </c>
      <c r="I617" s="2">
        <f>AVERAGE(Table16[[#This Row],[Estimated costs 1]:[Estimated costs 20]])</f>
        <v>0</v>
      </c>
      <c r="J617" s="2">
        <f>_xlfn.STDEV.P(Table16[[#This Row],[Estimated costs 1]:[Estimated costs 20]])</f>
        <v>0</v>
      </c>
      <c r="K617" s="2" t="e">
        <f>Table16[[#This Row],[Dev]]/Table16[[#This Row],[Mean]]*100</f>
        <v>#DIV/0!</v>
      </c>
      <c r="L617" s="2">
        <f>Table16[[#This Row],[Estimated costs 1]]-Table16[[#This Row],[Actual cost]]</f>
        <v>0</v>
      </c>
      <c r="M617" s="2" t="e">
        <f>Table16[[#This Row],[Diff 1]]/Table16[[#This Row],[Actual cost]]*100</f>
        <v>#DIV/0!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</row>
    <row r="618" spans="1:33" hidden="1" x14ac:dyDescent="0.3">
      <c r="A618" t="s">
        <v>642</v>
      </c>
      <c r="B618">
        <v>616</v>
      </c>
      <c r="C618" t="str">
        <f>LEFT(Table16[[#This Row],[Contingency id]])</f>
        <v>C</v>
      </c>
      <c r="D618" s="1">
        <v>0</v>
      </c>
      <c r="E618" s="1">
        <v>1.8170731707317</v>
      </c>
      <c r="F618">
        <v>149</v>
      </c>
      <c r="G618">
        <v>82</v>
      </c>
      <c r="H618" s="1">
        <v>0</v>
      </c>
      <c r="I618" s="2">
        <f>AVERAGE(Table16[[#This Row],[Estimated costs 1]:[Estimated costs 20]])</f>
        <v>0</v>
      </c>
      <c r="J618" s="2">
        <f>_xlfn.STDEV.P(Table16[[#This Row],[Estimated costs 1]:[Estimated costs 20]])</f>
        <v>0</v>
      </c>
      <c r="K618" s="2" t="e">
        <f>Table16[[#This Row],[Dev]]/Table16[[#This Row],[Mean]]*100</f>
        <v>#DIV/0!</v>
      </c>
      <c r="L618" s="2">
        <f>Table16[[#This Row],[Estimated costs 1]]-Table16[[#This Row],[Actual cost]]</f>
        <v>0</v>
      </c>
      <c r="M618" s="2" t="e">
        <f>Table16[[#This Row],[Diff 1]]/Table16[[#This Row],[Actual cost]]*100</f>
        <v>#DIV/0!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</row>
    <row r="619" spans="1:33" hidden="1" x14ac:dyDescent="0.3">
      <c r="A619" t="s">
        <v>643</v>
      </c>
      <c r="B619">
        <v>617</v>
      </c>
      <c r="C619" t="str">
        <f>LEFT(Table16[[#This Row],[Contingency id]])</f>
        <v>C</v>
      </c>
      <c r="D619" s="1">
        <v>0</v>
      </c>
      <c r="E619" s="1">
        <v>1.8625</v>
      </c>
      <c r="F619">
        <v>149</v>
      </c>
      <c r="G619">
        <v>80</v>
      </c>
      <c r="H619" s="1">
        <v>0</v>
      </c>
      <c r="I619" s="2">
        <f>AVERAGE(Table16[[#This Row],[Estimated costs 1]:[Estimated costs 20]])</f>
        <v>0</v>
      </c>
      <c r="J619" s="2">
        <f>_xlfn.STDEV.P(Table16[[#This Row],[Estimated costs 1]:[Estimated costs 20]])</f>
        <v>0</v>
      </c>
      <c r="K619" s="2" t="e">
        <f>Table16[[#This Row],[Dev]]/Table16[[#This Row],[Mean]]*100</f>
        <v>#DIV/0!</v>
      </c>
      <c r="L619" s="2">
        <f>Table16[[#This Row],[Estimated costs 1]]-Table16[[#This Row],[Actual cost]]</f>
        <v>0</v>
      </c>
      <c r="M619" s="2" t="e">
        <f>Table16[[#This Row],[Diff 1]]/Table16[[#This Row],[Actual cost]]*100</f>
        <v>#DIV/0!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</row>
    <row r="620" spans="1:33" hidden="1" x14ac:dyDescent="0.3">
      <c r="A620" t="s">
        <v>644</v>
      </c>
      <c r="B620">
        <v>618</v>
      </c>
      <c r="C620" t="str">
        <f>LEFT(Table16[[#This Row],[Contingency id]])</f>
        <v>C</v>
      </c>
      <c r="D620" s="1">
        <v>0</v>
      </c>
      <c r="E620" s="1">
        <v>1.88607594936708</v>
      </c>
      <c r="F620">
        <v>149</v>
      </c>
      <c r="G620">
        <v>79</v>
      </c>
      <c r="H620" s="1">
        <v>0</v>
      </c>
      <c r="I620" s="2">
        <f>AVERAGE(Table16[[#This Row],[Estimated costs 1]:[Estimated costs 20]])</f>
        <v>0</v>
      </c>
      <c r="J620" s="2">
        <f>_xlfn.STDEV.P(Table16[[#This Row],[Estimated costs 1]:[Estimated costs 20]])</f>
        <v>0</v>
      </c>
      <c r="K620" s="2" t="e">
        <f>Table16[[#This Row],[Dev]]/Table16[[#This Row],[Mean]]*100</f>
        <v>#DIV/0!</v>
      </c>
      <c r="L620" s="2">
        <f>Table16[[#This Row],[Estimated costs 1]]-Table16[[#This Row],[Actual cost]]</f>
        <v>0</v>
      </c>
      <c r="M620" s="2" t="e">
        <f>Table16[[#This Row],[Diff 1]]/Table16[[#This Row],[Actual cost]]*100</f>
        <v>#DIV/0!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</row>
    <row r="621" spans="1:33" hidden="1" x14ac:dyDescent="0.3">
      <c r="A621" t="s">
        <v>645</v>
      </c>
      <c r="B621">
        <v>619</v>
      </c>
      <c r="C621" t="str">
        <f>LEFT(Table16[[#This Row],[Contingency id]])</f>
        <v>C</v>
      </c>
      <c r="D621" s="1">
        <v>0</v>
      </c>
      <c r="E621" s="1">
        <v>1.7951807228915599</v>
      </c>
      <c r="F621">
        <v>149</v>
      </c>
      <c r="G621">
        <v>83</v>
      </c>
      <c r="H621" s="1">
        <v>0</v>
      </c>
      <c r="I621" s="2">
        <f>AVERAGE(Table16[[#This Row],[Estimated costs 1]:[Estimated costs 20]])</f>
        <v>0</v>
      </c>
      <c r="J621" s="2">
        <f>_xlfn.STDEV.P(Table16[[#This Row],[Estimated costs 1]:[Estimated costs 20]])</f>
        <v>0</v>
      </c>
      <c r="K621" s="2" t="e">
        <f>Table16[[#This Row],[Dev]]/Table16[[#This Row],[Mean]]*100</f>
        <v>#DIV/0!</v>
      </c>
      <c r="L621" s="2">
        <f>Table16[[#This Row],[Estimated costs 1]]-Table16[[#This Row],[Actual cost]]</f>
        <v>0</v>
      </c>
      <c r="M621" s="2" t="e">
        <f>Table16[[#This Row],[Diff 1]]/Table16[[#This Row],[Actual cost]]*100</f>
        <v>#DIV/0!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</row>
    <row r="622" spans="1:33" hidden="1" x14ac:dyDescent="0.3">
      <c r="A622" t="s">
        <v>646</v>
      </c>
      <c r="B622">
        <v>620</v>
      </c>
      <c r="C622" t="str">
        <f>LEFT(Table16[[#This Row],[Contingency id]])</f>
        <v>C</v>
      </c>
      <c r="D622" s="1">
        <v>0</v>
      </c>
      <c r="E622" s="1">
        <v>1.8705882352941099</v>
      </c>
      <c r="F622">
        <v>159</v>
      </c>
      <c r="G622">
        <v>85</v>
      </c>
      <c r="H622" s="1">
        <v>0</v>
      </c>
      <c r="I622" s="2">
        <f>AVERAGE(Table16[[#This Row],[Estimated costs 1]:[Estimated costs 20]])</f>
        <v>0</v>
      </c>
      <c r="J622" s="2">
        <f>_xlfn.STDEV.P(Table16[[#This Row],[Estimated costs 1]:[Estimated costs 20]])</f>
        <v>0</v>
      </c>
      <c r="K622" s="2" t="e">
        <f>Table16[[#This Row],[Dev]]/Table16[[#This Row],[Mean]]*100</f>
        <v>#DIV/0!</v>
      </c>
      <c r="L622" s="2">
        <f>Table16[[#This Row],[Estimated costs 1]]-Table16[[#This Row],[Actual cost]]</f>
        <v>0</v>
      </c>
      <c r="M622" s="2" t="e">
        <f>Table16[[#This Row],[Diff 1]]/Table16[[#This Row],[Actual cost]]*100</f>
        <v>#DIV/0!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</row>
    <row r="623" spans="1:33" hidden="1" x14ac:dyDescent="0.3">
      <c r="A623" t="s">
        <v>647</v>
      </c>
      <c r="B623">
        <v>621</v>
      </c>
      <c r="C623" t="str">
        <f>LEFT(Table16[[#This Row],[Contingency id]])</f>
        <v>C</v>
      </c>
      <c r="D623" s="1">
        <v>0</v>
      </c>
      <c r="E623" s="1">
        <v>1.7325581395348799</v>
      </c>
      <c r="F623">
        <v>149</v>
      </c>
      <c r="G623">
        <v>86</v>
      </c>
      <c r="H623" s="1">
        <v>0</v>
      </c>
      <c r="I623" s="2">
        <f>AVERAGE(Table16[[#This Row],[Estimated costs 1]:[Estimated costs 20]])</f>
        <v>0</v>
      </c>
      <c r="J623" s="2">
        <f>_xlfn.STDEV.P(Table16[[#This Row],[Estimated costs 1]:[Estimated costs 20]])</f>
        <v>0</v>
      </c>
      <c r="K623" s="2" t="e">
        <f>Table16[[#This Row],[Dev]]/Table16[[#This Row],[Mean]]*100</f>
        <v>#DIV/0!</v>
      </c>
      <c r="L623" s="2">
        <f>Table16[[#This Row],[Estimated costs 1]]-Table16[[#This Row],[Actual cost]]</f>
        <v>0</v>
      </c>
      <c r="M623" s="2" t="e">
        <f>Table16[[#This Row],[Diff 1]]/Table16[[#This Row],[Actual cost]]*100</f>
        <v>#DIV/0!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</row>
    <row r="624" spans="1:33" hidden="1" x14ac:dyDescent="0.3">
      <c r="A624" t="s">
        <v>648</v>
      </c>
      <c r="B624">
        <v>622</v>
      </c>
      <c r="C624" t="str">
        <f>LEFT(Table16[[#This Row],[Contingency id]])</f>
        <v>C</v>
      </c>
      <c r="D624" s="1">
        <v>0</v>
      </c>
      <c r="E624" s="1">
        <v>1.8928571428571399</v>
      </c>
      <c r="F624">
        <v>159</v>
      </c>
      <c r="G624">
        <v>84</v>
      </c>
      <c r="H624" s="1">
        <v>0</v>
      </c>
      <c r="I624" s="2">
        <f>AVERAGE(Table16[[#This Row],[Estimated costs 1]:[Estimated costs 20]])</f>
        <v>0</v>
      </c>
      <c r="J624" s="2">
        <f>_xlfn.STDEV.P(Table16[[#This Row],[Estimated costs 1]:[Estimated costs 20]])</f>
        <v>0</v>
      </c>
      <c r="K624" s="2" t="e">
        <f>Table16[[#This Row],[Dev]]/Table16[[#This Row],[Mean]]*100</f>
        <v>#DIV/0!</v>
      </c>
      <c r="L624" s="2">
        <f>Table16[[#This Row],[Estimated costs 1]]-Table16[[#This Row],[Actual cost]]</f>
        <v>0</v>
      </c>
      <c r="M624" s="2" t="e">
        <f>Table16[[#This Row],[Diff 1]]/Table16[[#This Row],[Actual cost]]*100</f>
        <v>#DIV/0!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</row>
    <row r="625" spans="1:33" hidden="1" x14ac:dyDescent="0.3">
      <c r="A625" t="s">
        <v>649</v>
      </c>
      <c r="B625">
        <v>623</v>
      </c>
      <c r="C625" t="str">
        <f>LEFT(Table16[[#This Row],[Contingency id]])</f>
        <v>C</v>
      </c>
      <c r="D625" s="1">
        <v>0</v>
      </c>
      <c r="E625" s="1">
        <v>1.4583333333333299</v>
      </c>
      <c r="F625">
        <v>70</v>
      </c>
      <c r="G625">
        <v>48</v>
      </c>
      <c r="H625" s="1">
        <v>0</v>
      </c>
      <c r="I625" s="2">
        <f>AVERAGE(Table16[[#This Row],[Estimated costs 1]:[Estimated costs 20]])</f>
        <v>0</v>
      </c>
      <c r="J625" s="2">
        <f>_xlfn.STDEV.P(Table16[[#This Row],[Estimated costs 1]:[Estimated costs 20]])</f>
        <v>0</v>
      </c>
      <c r="K625" s="2" t="e">
        <f>Table16[[#This Row],[Dev]]/Table16[[#This Row],[Mean]]*100</f>
        <v>#DIV/0!</v>
      </c>
      <c r="L625" s="2">
        <f>Table16[[#This Row],[Estimated costs 1]]-Table16[[#This Row],[Actual cost]]</f>
        <v>0</v>
      </c>
      <c r="M625" s="2" t="e">
        <f>Table16[[#This Row],[Diff 1]]/Table16[[#This Row],[Actual cost]]*100</f>
        <v>#DIV/0!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</row>
    <row r="626" spans="1:33" hidden="1" x14ac:dyDescent="0.3">
      <c r="A626" t="s">
        <v>650</v>
      </c>
      <c r="B626">
        <v>624</v>
      </c>
      <c r="C626" t="str">
        <f>LEFT(Table16[[#This Row],[Contingency id]])</f>
        <v>C</v>
      </c>
      <c r="D626" s="1">
        <v>0</v>
      </c>
      <c r="E626" s="1">
        <v>1.4285714285714199</v>
      </c>
      <c r="F626">
        <v>70</v>
      </c>
      <c r="G626">
        <v>49</v>
      </c>
      <c r="H626" s="1">
        <v>0</v>
      </c>
      <c r="I626" s="2">
        <f>AVERAGE(Table16[[#This Row],[Estimated costs 1]:[Estimated costs 20]])</f>
        <v>0</v>
      </c>
      <c r="J626" s="2">
        <f>_xlfn.STDEV.P(Table16[[#This Row],[Estimated costs 1]:[Estimated costs 20]])</f>
        <v>0</v>
      </c>
      <c r="K626" s="2" t="e">
        <f>Table16[[#This Row],[Dev]]/Table16[[#This Row],[Mean]]*100</f>
        <v>#DIV/0!</v>
      </c>
      <c r="L626" s="2">
        <f>Table16[[#This Row],[Estimated costs 1]]-Table16[[#This Row],[Actual cost]]</f>
        <v>0</v>
      </c>
      <c r="M626" s="2" t="e">
        <f>Table16[[#This Row],[Diff 1]]/Table16[[#This Row],[Actual cost]]*100</f>
        <v>#DIV/0!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</row>
    <row r="627" spans="1:33" hidden="1" x14ac:dyDescent="0.3">
      <c r="A627" t="s">
        <v>651</v>
      </c>
      <c r="B627">
        <v>625</v>
      </c>
      <c r="C627" t="str">
        <f>LEFT(Table16[[#This Row],[Contingency id]])</f>
        <v>C</v>
      </c>
      <c r="D627" s="1">
        <v>0</v>
      </c>
      <c r="E627" s="1">
        <v>1.4583333333333299</v>
      </c>
      <c r="F627">
        <v>70</v>
      </c>
      <c r="G627">
        <v>48</v>
      </c>
      <c r="H627" s="1">
        <v>0</v>
      </c>
      <c r="I627" s="2">
        <f>AVERAGE(Table16[[#This Row],[Estimated costs 1]:[Estimated costs 20]])</f>
        <v>0</v>
      </c>
      <c r="J627" s="2">
        <f>_xlfn.STDEV.P(Table16[[#This Row],[Estimated costs 1]:[Estimated costs 20]])</f>
        <v>0</v>
      </c>
      <c r="K627" s="2" t="e">
        <f>Table16[[#This Row],[Dev]]/Table16[[#This Row],[Mean]]*100</f>
        <v>#DIV/0!</v>
      </c>
      <c r="L627" s="2">
        <f>Table16[[#This Row],[Estimated costs 1]]-Table16[[#This Row],[Actual cost]]</f>
        <v>0</v>
      </c>
      <c r="M627" s="2" t="e">
        <f>Table16[[#This Row],[Diff 1]]/Table16[[#This Row],[Actual cost]]*100</f>
        <v>#DIV/0!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</row>
    <row r="628" spans="1:33" hidden="1" x14ac:dyDescent="0.3">
      <c r="A628" t="s">
        <v>652</v>
      </c>
      <c r="B628">
        <v>626</v>
      </c>
      <c r="C628" t="str">
        <f>LEFT(Table16[[#This Row],[Contingency id]])</f>
        <v>C</v>
      </c>
      <c r="D628" s="1">
        <v>0</v>
      </c>
      <c r="E628" s="1">
        <v>1.4</v>
      </c>
      <c r="F628">
        <v>84</v>
      </c>
      <c r="G628">
        <v>60</v>
      </c>
      <c r="H628" s="1">
        <v>0</v>
      </c>
      <c r="I628" s="2">
        <f>AVERAGE(Table16[[#This Row],[Estimated costs 1]:[Estimated costs 20]])</f>
        <v>0</v>
      </c>
      <c r="J628" s="2">
        <f>_xlfn.STDEV.P(Table16[[#This Row],[Estimated costs 1]:[Estimated costs 20]])</f>
        <v>0</v>
      </c>
      <c r="K628" s="2" t="e">
        <f>Table16[[#This Row],[Dev]]/Table16[[#This Row],[Mean]]*100</f>
        <v>#DIV/0!</v>
      </c>
      <c r="L628" s="2">
        <f>Table16[[#This Row],[Estimated costs 1]]-Table16[[#This Row],[Actual cost]]</f>
        <v>0</v>
      </c>
      <c r="M628" s="2" t="e">
        <f>Table16[[#This Row],[Diff 1]]/Table16[[#This Row],[Actual cost]]*100</f>
        <v>#DIV/0!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</row>
    <row r="629" spans="1:33" hidden="1" x14ac:dyDescent="0.3">
      <c r="A629" t="s">
        <v>653</v>
      </c>
      <c r="B629">
        <v>627</v>
      </c>
      <c r="C629" t="str">
        <f>LEFT(Table16[[#This Row],[Contingency id]])</f>
        <v>C</v>
      </c>
      <c r="D629" s="1">
        <v>0</v>
      </c>
      <c r="E629" s="1">
        <v>1.2962962962962901</v>
      </c>
      <c r="F629">
        <v>70</v>
      </c>
      <c r="G629">
        <v>54</v>
      </c>
      <c r="H629" s="1">
        <v>0</v>
      </c>
      <c r="I629" s="2">
        <f>AVERAGE(Table16[[#This Row],[Estimated costs 1]:[Estimated costs 20]])</f>
        <v>0</v>
      </c>
      <c r="J629" s="2">
        <f>_xlfn.STDEV.P(Table16[[#This Row],[Estimated costs 1]:[Estimated costs 20]])</f>
        <v>0</v>
      </c>
      <c r="K629" s="2" t="e">
        <f>Table16[[#This Row],[Dev]]/Table16[[#This Row],[Mean]]*100</f>
        <v>#DIV/0!</v>
      </c>
      <c r="L629" s="2">
        <f>Table16[[#This Row],[Estimated costs 1]]-Table16[[#This Row],[Actual cost]]</f>
        <v>0</v>
      </c>
      <c r="M629" s="2" t="e">
        <f>Table16[[#This Row],[Diff 1]]/Table16[[#This Row],[Actual cost]]*100</f>
        <v>#DIV/0!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</row>
    <row r="630" spans="1:33" hidden="1" x14ac:dyDescent="0.3">
      <c r="A630" t="s">
        <v>654</v>
      </c>
      <c r="B630">
        <v>628</v>
      </c>
      <c r="C630" t="str">
        <f>LEFT(Table16[[#This Row],[Contingency id]])</f>
        <v>C</v>
      </c>
      <c r="D630" s="1">
        <v>0</v>
      </c>
      <c r="E630" s="1">
        <v>1.55555555555555</v>
      </c>
      <c r="F630">
        <v>84</v>
      </c>
      <c r="G630">
        <v>54</v>
      </c>
      <c r="H630" s="1">
        <v>0</v>
      </c>
      <c r="I630" s="2">
        <f>AVERAGE(Table16[[#This Row],[Estimated costs 1]:[Estimated costs 20]])</f>
        <v>0</v>
      </c>
      <c r="J630" s="2">
        <f>_xlfn.STDEV.P(Table16[[#This Row],[Estimated costs 1]:[Estimated costs 20]])</f>
        <v>0</v>
      </c>
      <c r="K630" s="2" t="e">
        <f>Table16[[#This Row],[Dev]]/Table16[[#This Row],[Mean]]*100</f>
        <v>#DIV/0!</v>
      </c>
      <c r="L630" s="2">
        <f>Table16[[#This Row],[Estimated costs 1]]-Table16[[#This Row],[Actual cost]]</f>
        <v>0</v>
      </c>
      <c r="M630" s="2" t="e">
        <f>Table16[[#This Row],[Diff 1]]/Table16[[#This Row],[Actual cost]]*100</f>
        <v>#DIV/0!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</row>
    <row r="631" spans="1:33" hidden="1" x14ac:dyDescent="0.3">
      <c r="A631" t="s">
        <v>655</v>
      </c>
      <c r="B631">
        <v>629</v>
      </c>
      <c r="C631" t="str">
        <f>LEFT(Table16[[#This Row],[Contingency id]])</f>
        <v>C</v>
      </c>
      <c r="D631" s="1">
        <v>0</v>
      </c>
      <c r="E631" s="1">
        <v>1.27272727272727</v>
      </c>
      <c r="F631">
        <v>70</v>
      </c>
      <c r="G631">
        <v>55</v>
      </c>
      <c r="H631" s="1">
        <v>0</v>
      </c>
      <c r="I631" s="2">
        <f>AVERAGE(Table16[[#This Row],[Estimated costs 1]:[Estimated costs 20]])</f>
        <v>0</v>
      </c>
      <c r="J631" s="2">
        <f>_xlfn.STDEV.P(Table16[[#This Row],[Estimated costs 1]:[Estimated costs 20]])</f>
        <v>0</v>
      </c>
      <c r="K631" s="2" t="e">
        <f>Table16[[#This Row],[Dev]]/Table16[[#This Row],[Mean]]*100</f>
        <v>#DIV/0!</v>
      </c>
      <c r="L631" s="2">
        <f>Table16[[#This Row],[Estimated costs 1]]-Table16[[#This Row],[Actual cost]]</f>
        <v>0</v>
      </c>
      <c r="M631" s="2" t="e">
        <f>Table16[[#This Row],[Diff 1]]/Table16[[#This Row],[Actual cost]]*100</f>
        <v>#DIV/0!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</row>
    <row r="632" spans="1:33" hidden="1" x14ac:dyDescent="0.3">
      <c r="A632" t="s">
        <v>656</v>
      </c>
      <c r="B632">
        <v>630</v>
      </c>
      <c r="C632" t="str">
        <f>LEFT(Table16[[#This Row],[Contingency id]])</f>
        <v>C</v>
      </c>
      <c r="D632" s="1">
        <v>0</v>
      </c>
      <c r="E632" s="1">
        <v>1.32075471698113</v>
      </c>
      <c r="F632">
        <v>70</v>
      </c>
      <c r="G632">
        <v>53</v>
      </c>
      <c r="H632" s="1">
        <v>0</v>
      </c>
      <c r="I632" s="2">
        <f>AVERAGE(Table16[[#This Row],[Estimated costs 1]:[Estimated costs 20]])</f>
        <v>0</v>
      </c>
      <c r="J632" s="2">
        <f>_xlfn.STDEV.P(Table16[[#This Row],[Estimated costs 1]:[Estimated costs 20]])</f>
        <v>0</v>
      </c>
      <c r="K632" s="2" t="e">
        <f>Table16[[#This Row],[Dev]]/Table16[[#This Row],[Mean]]*100</f>
        <v>#DIV/0!</v>
      </c>
      <c r="L632" s="2">
        <f>Table16[[#This Row],[Estimated costs 1]]-Table16[[#This Row],[Actual cost]]</f>
        <v>0</v>
      </c>
      <c r="M632" s="2" t="e">
        <f>Table16[[#This Row],[Diff 1]]/Table16[[#This Row],[Actual cost]]*100</f>
        <v>#DIV/0!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</row>
    <row r="633" spans="1:33" hidden="1" x14ac:dyDescent="0.3">
      <c r="A633" t="s">
        <v>657</v>
      </c>
      <c r="B633">
        <v>631</v>
      </c>
      <c r="C633" t="str">
        <f>LEFT(Table16[[#This Row],[Contingency id]])</f>
        <v>C</v>
      </c>
      <c r="D633" s="1">
        <v>0</v>
      </c>
      <c r="E633" s="1">
        <v>1.4</v>
      </c>
      <c r="F633">
        <v>70</v>
      </c>
      <c r="G633">
        <v>50</v>
      </c>
      <c r="H633" s="1">
        <v>0</v>
      </c>
      <c r="I633" s="2">
        <f>AVERAGE(Table16[[#This Row],[Estimated costs 1]:[Estimated costs 20]])</f>
        <v>0</v>
      </c>
      <c r="J633" s="2">
        <f>_xlfn.STDEV.P(Table16[[#This Row],[Estimated costs 1]:[Estimated costs 20]])</f>
        <v>0</v>
      </c>
      <c r="K633" s="2" t="e">
        <f>Table16[[#This Row],[Dev]]/Table16[[#This Row],[Mean]]*100</f>
        <v>#DIV/0!</v>
      </c>
      <c r="L633" s="2">
        <f>Table16[[#This Row],[Estimated costs 1]]-Table16[[#This Row],[Actual cost]]</f>
        <v>0</v>
      </c>
      <c r="M633" s="2" t="e">
        <f>Table16[[#This Row],[Diff 1]]/Table16[[#This Row],[Actual cost]]*100</f>
        <v>#DIV/0!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</row>
    <row r="634" spans="1:33" hidden="1" x14ac:dyDescent="0.3">
      <c r="A634" t="s">
        <v>658</v>
      </c>
      <c r="B634">
        <v>632</v>
      </c>
      <c r="C634" t="str">
        <f>LEFT(Table16[[#This Row],[Contingency id]])</f>
        <v>C</v>
      </c>
      <c r="D634" s="1">
        <v>0</v>
      </c>
      <c r="E634" s="1">
        <v>1.55555555555555</v>
      </c>
      <c r="F634">
        <v>84</v>
      </c>
      <c r="G634">
        <v>54</v>
      </c>
      <c r="H634" s="1">
        <v>0</v>
      </c>
      <c r="I634" s="2">
        <f>AVERAGE(Table16[[#This Row],[Estimated costs 1]:[Estimated costs 20]])</f>
        <v>0</v>
      </c>
      <c r="J634" s="2">
        <f>_xlfn.STDEV.P(Table16[[#This Row],[Estimated costs 1]:[Estimated costs 20]])</f>
        <v>0</v>
      </c>
      <c r="K634" s="2" t="e">
        <f>Table16[[#This Row],[Dev]]/Table16[[#This Row],[Mean]]*100</f>
        <v>#DIV/0!</v>
      </c>
      <c r="L634" s="2">
        <f>Table16[[#This Row],[Estimated costs 1]]-Table16[[#This Row],[Actual cost]]</f>
        <v>0</v>
      </c>
      <c r="M634" s="2" t="e">
        <f>Table16[[#This Row],[Diff 1]]/Table16[[#This Row],[Actual cost]]*100</f>
        <v>#DIV/0!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</row>
    <row r="635" spans="1:33" hidden="1" x14ac:dyDescent="0.3">
      <c r="A635" t="s">
        <v>659</v>
      </c>
      <c r="B635">
        <v>633</v>
      </c>
      <c r="C635" t="str">
        <f>LEFT(Table16[[#This Row],[Contingency id]])</f>
        <v>C</v>
      </c>
      <c r="D635" s="1">
        <v>0</v>
      </c>
      <c r="E635" s="1">
        <v>1.55555555555555</v>
      </c>
      <c r="F635">
        <v>84</v>
      </c>
      <c r="G635">
        <v>54</v>
      </c>
      <c r="H635" s="1">
        <v>0</v>
      </c>
      <c r="I635" s="2">
        <f>AVERAGE(Table16[[#This Row],[Estimated costs 1]:[Estimated costs 20]])</f>
        <v>0</v>
      </c>
      <c r="J635" s="2">
        <f>_xlfn.STDEV.P(Table16[[#This Row],[Estimated costs 1]:[Estimated costs 20]])</f>
        <v>0</v>
      </c>
      <c r="K635" s="2" t="e">
        <f>Table16[[#This Row],[Dev]]/Table16[[#This Row],[Mean]]*100</f>
        <v>#DIV/0!</v>
      </c>
      <c r="L635" s="2">
        <f>Table16[[#This Row],[Estimated costs 1]]-Table16[[#This Row],[Actual cost]]</f>
        <v>0</v>
      </c>
      <c r="M635" s="2" t="e">
        <f>Table16[[#This Row],[Diff 1]]/Table16[[#This Row],[Actual cost]]*100</f>
        <v>#DIV/0!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</row>
    <row r="636" spans="1:33" hidden="1" x14ac:dyDescent="0.3">
      <c r="A636" t="s">
        <v>660</v>
      </c>
      <c r="B636">
        <v>634</v>
      </c>
      <c r="C636" t="str">
        <f>LEFT(Table16[[#This Row],[Contingency id]])</f>
        <v>C</v>
      </c>
      <c r="D636" s="1">
        <v>0</v>
      </c>
      <c r="E636" s="1">
        <v>1.4736842105263099</v>
      </c>
      <c r="F636">
        <v>84</v>
      </c>
      <c r="G636">
        <v>57</v>
      </c>
      <c r="H636" s="1">
        <v>0</v>
      </c>
      <c r="I636" s="2">
        <f>AVERAGE(Table16[[#This Row],[Estimated costs 1]:[Estimated costs 20]])</f>
        <v>0</v>
      </c>
      <c r="J636" s="2">
        <f>_xlfn.STDEV.P(Table16[[#This Row],[Estimated costs 1]:[Estimated costs 20]])</f>
        <v>0</v>
      </c>
      <c r="K636" s="2" t="e">
        <f>Table16[[#This Row],[Dev]]/Table16[[#This Row],[Mean]]*100</f>
        <v>#DIV/0!</v>
      </c>
      <c r="L636" s="2">
        <f>Table16[[#This Row],[Estimated costs 1]]-Table16[[#This Row],[Actual cost]]</f>
        <v>0</v>
      </c>
      <c r="M636" s="2" t="e">
        <f>Table16[[#This Row],[Diff 1]]/Table16[[#This Row],[Actual cost]]*100</f>
        <v>#DIV/0!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</row>
    <row r="637" spans="1:33" hidden="1" x14ac:dyDescent="0.3">
      <c r="A637" t="s">
        <v>661</v>
      </c>
      <c r="B637">
        <v>635</v>
      </c>
      <c r="C637" t="str">
        <f>LEFT(Table16[[#This Row],[Contingency id]])</f>
        <v>C</v>
      </c>
      <c r="D637" s="1">
        <v>0</v>
      </c>
      <c r="E637" s="1">
        <v>1.4285714285714199</v>
      </c>
      <c r="F637">
        <v>70</v>
      </c>
      <c r="G637">
        <v>49</v>
      </c>
      <c r="H637" s="1">
        <v>0</v>
      </c>
      <c r="I637" s="2">
        <f>AVERAGE(Table16[[#This Row],[Estimated costs 1]:[Estimated costs 20]])</f>
        <v>0</v>
      </c>
      <c r="J637" s="2">
        <f>_xlfn.STDEV.P(Table16[[#This Row],[Estimated costs 1]:[Estimated costs 20]])</f>
        <v>0</v>
      </c>
      <c r="K637" s="2" t="e">
        <f>Table16[[#This Row],[Dev]]/Table16[[#This Row],[Mean]]*100</f>
        <v>#DIV/0!</v>
      </c>
      <c r="L637" s="2">
        <f>Table16[[#This Row],[Estimated costs 1]]-Table16[[#This Row],[Actual cost]]</f>
        <v>0</v>
      </c>
      <c r="M637" s="2" t="e">
        <f>Table16[[#This Row],[Diff 1]]/Table16[[#This Row],[Actual cost]]*100</f>
        <v>#DIV/0!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</row>
    <row r="638" spans="1:33" hidden="1" x14ac:dyDescent="0.3">
      <c r="A638" t="s">
        <v>662</v>
      </c>
      <c r="B638">
        <v>636</v>
      </c>
      <c r="C638" t="str">
        <f>LEFT(Table16[[#This Row],[Contingency id]])</f>
        <v>C</v>
      </c>
      <c r="D638" s="1">
        <v>0</v>
      </c>
      <c r="E638" s="1">
        <v>1.2962962962962901</v>
      </c>
      <c r="F638">
        <v>70</v>
      </c>
      <c r="G638">
        <v>54</v>
      </c>
      <c r="H638" s="1">
        <v>0</v>
      </c>
      <c r="I638" s="2">
        <f>AVERAGE(Table16[[#This Row],[Estimated costs 1]:[Estimated costs 20]])</f>
        <v>0</v>
      </c>
      <c r="J638" s="2">
        <f>_xlfn.STDEV.P(Table16[[#This Row],[Estimated costs 1]:[Estimated costs 20]])</f>
        <v>0</v>
      </c>
      <c r="K638" s="2" t="e">
        <f>Table16[[#This Row],[Dev]]/Table16[[#This Row],[Mean]]*100</f>
        <v>#DIV/0!</v>
      </c>
      <c r="L638" s="2">
        <f>Table16[[#This Row],[Estimated costs 1]]-Table16[[#This Row],[Actual cost]]</f>
        <v>0</v>
      </c>
      <c r="M638" s="2" t="e">
        <f>Table16[[#This Row],[Diff 1]]/Table16[[#This Row],[Actual cost]]*100</f>
        <v>#DIV/0!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</row>
    <row r="639" spans="1:33" hidden="1" x14ac:dyDescent="0.3">
      <c r="A639" t="s">
        <v>663</v>
      </c>
      <c r="B639">
        <v>637</v>
      </c>
      <c r="C639" t="str">
        <f>LEFT(Table16[[#This Row],[Contingency id]])</f>
        <v>C</v>
      </c>
      <c r="D639" s="1">
        <v>0</v>
      </c>
      <c r="E639" s="1">
        <v>1.6712328767123199</v>
      </c>
      <c r="F639">
        <v>122</v>
      </c>
      <c r="G639">
        <v>73</v>
      </c>
      <c r="H639" s="1">
        <v>0</v>
      </c>
      <c r="I639" s="2">
        <f>AVERAGE(Table16[[#This Row],[Estimated costs 1]:[Estimated costs 20]])</f>
        <v>0</v>
      </c>
      <c r="J639" s="2">
        <f>_xlfn.STDEV.P(Table16[[#This Row],[Estimated costs 1]:[Estimated costs 20]])</f>
        <v>0</v>
      </c>
      <c r="K639" s="2" t="e">
        <f>Table16[[#This Row],[Dev]]/Table16[[#This Row],[Mean]]*100</f>
        <v>#DIV/0!</v>
      </c>
      <c r="L639" s="2">
        <f>Table16[[#This Row],[Estimated costs 1]]-Table16[[#This Row],[Actual cost]]</f>
        <v>0</v>
      </c>
      <c r="M639" s="2" t="e">
        <f>Table16[[#This Row],[Diff 1]]/Table16[[#This Row],[Actual cost]]*100</f>
        <v>#DIV/0!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</row>
    <row r="640" spans="1:33" hidden="1" x14ac:dyDescent="0.3">
      <c r="A640" t="s">
        <v>664</v>
      </c>
      <c r="B640">
        <v>638</v>
      </c>
      <c r="C640" t="str">
        <f>LEFT(Table16[[#This Row],[Contingency id]])</f>
        <v>C</v>
      </c>
      <c r="D640" s="1">
        <v>0</v>
      </c>
      <c r="E640" s="1">
        <v>1.5844155844155801</v>
      </c>
      <c r="F640">
        <v>122</v>
      </c>
      <c r="G640">
        <v>77</v>
      </c>
      <c r="H640" s="1">
        <v>0</v>
      </c>
      <c r="I640" s="2">
        <f>AVERAGE(Table16[[#This Row],[Estimated costs 1]:[Estimated costs 20]])</f>
        <v>0</v>
      </c>
      <c r="J640" s="2">
        <f>_xlfn.STDEV.P(Table16[[#This Row],[Estimated costs 1]:[Estimated costs 20]])</f>
        <v>0</v>
      </c>
      <c r="K640" s="2" t="e">
        <f>Table16[[#This Row],[Dev]]/Table16[[#This Row],[Mean]]*100</f>
        <v>#DIV/0!</v>
      </c>
      <c r="L640" s="2">
        <f>Table16[[#This Row],[Estimated costs 1]]-Table16[[#This Row],[Actual cost]]</f>
        <v>0</v>
      </c>
      <c r="M640" s="2" t="e">
        <f>Table16[[#This Row],[Diff 1]]/Table16[[#This Row],[Actual cost]]*100</f>
        <v>#DIV/0!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</row>
    <row r="641" spans="1:33" hidden="1" x14ac:dyDescent="0.3">
      <c r="A641" t="s">
        <v>665</v>
      </c>
      <c r="B641">
        <v>639</v>
      </c>
      <c r="C641" t="str">
        <f>LEFT(Table16[[#This Row],[Contingency id]])</f>
        <v>C</v>
      </c>
      <c r="D641" s="1">
        <v>0</v>
      </c>
      <c r="E641" s="1">
        <v>1.54430379746835</v>
      </c>
      <c r="F641">
        <v>122</v>
      </c>
      <c r="G641">
        <v>79</v>
      </c>
      <c r="H641" s="1">
        <v>0</v>
      </c>
      <c r="I641" s="2">
        <f>AVERAGE(Table16[[#This Row],[Estimated costs 1]:[Estimated costs 20]])</f>
        <v>0</v>
      </c>
      <c r="J641" s="2">
        <f>_xlfn.STDEV.P(Table16[[#This Row],[Estimated costs 1]:[Estimated costs 20]])</f>
        <v>0</v>
      </c>
      <c r="K641" s="2" t="e">
        <f>Table16[[#This Row],[Dev]]/Table16[[#This Row],[Mean]]*100</f>
        <v>#DIV/0!</v>
      </c>
      <c r="L641" s="2">
        <f>Table16[[#This Row],[Estimated costs 1]]-Table16[[#This Row],[Actual cost]]</f>
        <v>0</v>
      </c>
      <c r="M641" s="2" t="e">
        <f>Table16[[#This Row],[Diff 1]]/Table16[[#This Row],[Actual cost]]*100</f>
        <v>#DIV/0!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</row>
    <row r="642" spans="1:33" hidden="1" x14ac:dyDescent="0.3">
      <c r="A642" t="s">
        <v>666</v>
      </c>
      <c r="B642">
        <v>640</v>
      </c>
      <c r="C642" t="str">
        <f>LEFT(Table16[[#This Row],[Contingency id]])</f>
        <v>C</v>
      </c>
      <c r="D642" s="1">
        <v>0</v>
      </c>
      <c r="E642" s="1">
        <v>1.8947368421052599</v>
      </c>
      <c r="F642">
        <v>108</v>
      </c>
      <c r="G642">
        <v>57</v>
      </c>
      <c r="H642" s="1">
        <v>0</v>
      </c>
      <c r="I642" s="2">
        <f>AVERAGE(Table16[[#This Row],[Estimated costs 1]:[Estimated costs 20]])</f>
        <v>0</v>
      </c>
      <c r="J642" s="2">
        <f>_xlfn.STDEV.P(Table16[[#This Row],[Estimated costs 1]:[Estimated costs 20]])</f>
        <v>0</v>
      </c>
      <c r="K642" s="2" t="e">
        <f>Table16[[#This Row],[Dev]]/Table16[[#This Row],[Mean]]*100</f>
        <v>#DIV/0!</v>
      </c>
      <c r="L642" s="2">
        <f>Table16[[#This Row],[Estimated costs 1]]-Table16[[#This Row],[Actual cost]]</f>
        <v>0</v>
      </c>
      <c r="M642" s="2" t="e">
        <f>Table16[[#This Row],[Diff 1]]/Table16[[#This Row],[Actual cost]]*100</f>
        <v>#DIV/0!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</row>
    <row r="643" spans="1:33" hidden="1" x14ac:dyDescent="0.3">
      <c r="A643" t="s">
        <v>667</v>
      </c>
      <c r="B643">
        <v>641</v>
      </c>
      <c r="C643" t="str">
        <f>LEFT(Table16[[#This Row],[Contingency id]])</f>
        <v>C</v>
      </c>
      <c r="D643" s="1">
        <v>0</v>
      </c>
      <c r="E643" s="1">
        <v>1.5641025641025601</v>
      </c>
      <c r="F643">
        <v>122</v>
      </c>
      <c r="G643">
        <v>78</v>
      </c>
      <c r="H643" s="1">
        <v>0</v>
      </c>
      <c r="I643" s="2">
        <f>AVERAGE(Table16[[#This Row],[Estimated costs 1]:[Estimated costs 20]])</f>
        <v>0</v>
      </c>
      <c r="J643" s="2">
        <f>_xlfn.STDEV.P(Table16[[#This Row],[Estimated costs 1]:[Estimated costs 20]])</f>
        <v>0</v>
      </c>
      <c r="K643" s="2" t="e">
        <f>Table16[[#This Row],[Dev]]/Table16[[#This Row],[Mean]]*100</f>
        <v>#DIV/0!</v>
      </c>
      <c r="L643" s="2">
        <f>Table16[[#This Row],[Estimated costs 1]]-Table16[[#This Row],[Actual cost]]</f>
        <v>0</v>
      </c>
      <c r="M643" s="2" t="e">
        <f>Table16[[#This Row],[Diff 1]]/Table16[[#This Row],[Actual cost]]*100</f>
        <v>#DIV/0!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</row>
    <row r="644" spans="1:33" hidden="1" x14ac:dyDescent="0.3">
      <c r="A644" t="s">
        <v>668</v>
      </c>
      <c r="B644">
        <v>642</v>
      </c>
      <c r="C644" t="str">
        <f>LEFT(Table16[[#This Row],[Contingency id]])</f>
        <v>C</v>
      </c>
      <c r="D644" s="1">
        <v>0</v>
      </c>
      <c r="E644" s="1">
        <v>1.62666666666666</v>
      </c>
      <c r="F644">
        <v>122</v>
      </c>
      <c r="G644">
        <v>75</v>
      </c>
      <c r="H644" s="1">
        <v>0</v>
      </c>
      <c r="I644" s="2">
        <f>AVERAGE(Table16[[#This Row],[Estimated costs 1]:[Estimated costs 20]])</f>
        <v>0</v>
      </c>
      <c r="J644" s="2">
        <f>_xlfn.STDEV.P(Table16[[#This Row],[Estimated costs 1]:[Estimated costs 20]])</f>
        <v>0</v>
      </c>
      <c r="K644" s="2" t="e">
        <f>Table16[[#This Row],[Dev]]/Table16[[#This Row],[Mean]]*100</f>
        <v>#DIV/0!</v>
      </c>
      <c r="L644" s="2">
        <f>Table16[[#This Row],[Estimated costs 1]]-Table16[[#This Row],[Actual cost]]</f>
        <v>0</v>
      </c>
      <c r="M644" s="2" t="e">
        <f>Table16[[#This Row],[Diff 1]]/Table16[[#This Row],[Actual cost]]*100</f>
        <v>#DIV/0!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</row>
    <row r="645" spans="1:33" hidden="1" x14ac:dyDescent="0.3">
      <c r="A645" t="s">
        <v>669</v>
      </c>
      <c r="B645">
        <v>643</v>
      </c>
      <c r="C645" t="str">
        <f>LEFT(Table16[[#This Row],[Contingency id]])</f>
        <v>C</v>
      </c>
      <c r="D645" s="1">
        <v>0</v>
      </c>
      <c r="E645" s="1">
        <v>1.74285714285714</v>
      </c>
      <c r="F645">
        <v>122</v>
      </c>
      <c r="G645">
        <v>70</v>
      </c>
      <c r="H645" s="1">
        <v>0</v>
      </c>
      <c r="I645" s="2">
        <f>AVERAGE(Table16[[#This Row],[Estimated costs 1]:[Estimated costs 20]])</f>
        <v>0</v>
      </c>
      <c r="J645" s="2">
        <f>_xlfn.STDEV.P(Table16[[#This Row],[Estimated costs 1]:[Estimated costs 20]])</f>
        <v>0</v>
      </c>
      <c r="K645" s="2" t="e">
        <f>Table16[[#This Row],[Dev]]/Table16[[#This Row],[Mean]]*100</f>
        <v>#DIV/0!</v>
      </c>
      <c r="L645" s="2">
        <f>Table16[[#This Row],[Estimated costs 1]]-Table16[[#This Row],[Actual cost]]</f>
        <v>0</v>
      </c>
      <c r="M645" s="2" t="e">
        <f>Table16[[#This Row],[Diff 1]]/Table16[[#This Row],[Actual cost]]*100</f>
        <v>#DIV/0!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</row>
    <row r="646" spans="1:33" hidden="1" x14ac:dyDescent="0.3">
      <c r="A646" t="s">
        <v>670</v>
      </c>
      <c r="B646">
        <v>644</v>
      </c>
      <c r="C646" t="str">
        <f>LEFT(Table16[[#This Row],[Contingency id]])</f>
        <v>C</v>
      </c>
      <c r="D646" s="1">
        <v>0</v>
      </c>
      <c r="E646" s="1">
        <v>1.8208955223880501</v>
      </c>
      <c r="F646">
        <v>122</v>
      </c>
      <c r="G646">
        <v>67</v>
      </c>
      <c r="H646" s="1">
        <v>0</v>
      </c>
      <c r="I646" s="2">
        <f>AVERAGE(Table16[[#This Row],[Estimated costs 1]:[Estimated costs 20]])</f>
        <v>0</v>
      </c>
      <c r="J646" s="2">
        <f>_xlfn.STDEV.P(Table16[[#This Row],[Estimated costs 1]:[Estimated costs 20]])</f>
        <v>0</v>
      </c>
      <c r="K646" s="2" t="e">
        <f>Table16[[#This Row],[Dev]]/Table16[[#This Row],[Mean]]*100</f>
        <v>#DIV/0!</v>
      </c>
      <c r="L646" s="2">
        <f>Table16[[#This Row],[Estimated costs 1]]-Table16[[#This Row],[Actual cost]]</f>
        <v>0</v>
      </c>
      <c r="M646" s="2" t="e">
        <f>Table16[[#This Row],[Diff 1]]/Table16[[#This Row],[Actual cost]]*100</f>
        <v>#DIV/0!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</row>
    <row r="647" spans="1:33" hidden="1" x14ac:dyDescent="0.3">
      <c r="A647" t="s">
        <v>671</v>
      </c>
      <c r="B647">
        <v>645</v>
      </c>
      <c r="C647" t="str">
        <f>LEFT(Table16[[#This Row],[Contingency id]])</f>
        <v>C</v>
      </c>
      <c r="D647" s="1">
        <v>0</v>
      </c>
      <c r="E647" s="1">
        <v>1.71830985915492</v>
      </c>
      <c r="F647">
        <v>122</v>
      </c>
      <c r="G647">
        <v>71</v>
      </c>
      <c r="H647" s="1">
        <v>0</v>
      </c>
      <c r="I647" s="2">
        <f>AVERAGE(Table16[[#This Row],[Estimated costs 1]:[Estimated costs 20]])</f>
        <v>0</v>
      </c>
      <c r="J647" s="2">
        <f>_xlfn.STDEV.P(Table16[[#This Row],[Estimated costs 1]:[Estimated costs 20]])</f>
        <v>0</v>
      </c>
      <c r="K647" s="2" t="e">
        <f>Table16[[#This Row],[Dev]]/Table16[[#This Row],[Mean]]*100</f>
        <v>#DIV/0!</v>
      </c>
      <c r="L647" s="2">
        <f>Table16[[#This Row],[Estimated costs 1]]-Table16[[#This Row],[Actual cost]]</f>
        <v>0</v>
      </c>
      <c r="M647" s="2" t="e">
        <f>Table16[[#This Row],[Diff 1]]/Table16[[#This Row],[Actual cost]]*100</f>
        <v>#DIV/0!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</row>
    <row r="648" spans="1:33" hidden="1" x14ac:dyDescent="0.3">
      <c r="A648" t="s">
        <v>672</v>
      </c>
      <c r="B648">
        <v>646</v>
      </c>
      <c r="C648" t="str">
        <f>LEFT(Table16[[#This Row],[Contingency id]])</f>
        <v>C</v>
      </c>
      <c r="D648" s="1">
        <v>0</v>
      </c>
      <c r="E648" s="1">
        <v>1.5249999999999999</v>
      </c>
      <c r="F648">
        <v>122</v>
      </c>
      <c r="G648">
        <v>80</v>
      </c>
      <c r="H648" s="1">
        <v>0</v>
      </c>
      <c r="I648" s="2">
        <f>AVERAGE(Table16[[#This Row],[Estimated costs 1]:[Estimated costs 20]])</f>
        <v>0</v>
      </c>
      <c r="J648" s="2">
        <f>_xlfn.STDEV.P(Table16[[#This Row],[Estimated costs 1]:[Estimated costs 20]])</f>
        <v>0</v>
      </c>
      <c r="K648" s="2" t="e">
        <f>Table16[[#This Row],[Dev]]/Table16[[#This Row],[Mean]]*100</f>
        <v>#DIV/0!</v>
      </c>
      <c r="L648" s="2">
        <f>Table16[[#This Row],[Estimated costs 1]]-Table16[[#This Row],[Actual cost]]</f>
        <v>0</v>
      </c>
      <c r="M648" s="2" t="e">
        <f>Table16[[#This Row],[Diff 1]]/Table16[[#This Row],[Actual cost]]*100</f>
        <v>#DIV/0!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</row>
    <row r="649" spans="1:33" hidden="1" x14ac:dyDescent="0.3">
      <c r="A649" t="s">
        <v>673</v>
      </c>
      <c r="B649">
        <v>647</v>
      </c>
      <c r="C649" t="str">
        <f>LEFT(Table16[[#This Row],[Contingency id]])</f>
        <v>C</v>
      </c>
      <c r="D649" s="1">
        <v>0</v>
      </c>
      <c r="E649" s="1">
        <v>1.62121212121212</v>
      </c>
      <c r="F649">
        <v>107</v>
      </c>
      <c r="G649">
        <v>66</v>
      </c>
      <c r="H649" s="1">
        <v>0</v>
      </c>
      <c r="I649" s="2">
        <f>AVERAGE(Table16[[#This Row],[Estimated costs 1]:[Estimated costs 20]])</f>
        <v>0</v>
      </c>
      <c r="J649" s="2">
        <f>_xlfn.STDEV.P(Table16[[#This Row],[Estimated costs 1]:[Estimated costs 20]])</f>
        <v>0</v>
      </c>
      <c r="K649" s="2" t="e">
        <f>Table16[[#This Row],[Dev]]/Table16[[#This Row],[Mean]]*100</f>
        <v>#DIV/0!</v>
      </c>
      <c r="L649" s="2">
        <f>Table16[[#This Row],[Estimated costs 1]]-Table16[[#This Row],[Actual cost]]</f>
        <v>0</v>
      </c>
      <c r="M649" s="2" t="e">
        <f>Table16[[#This Row],[Diff 1]]/Table16[[#This Row],[Actual cost]]*100</f>
        <v>#DIV/0!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</row>
    <row r="650" spans="1:33" hidden="1" x14ac:dyDescent="0.3">
      <c r="A650" t="s">
        <v>674</v>
      </c>
      <c r="B650">
        <v>648</v>
      </c>
      <c r="C650" t="str">
        <f>LEFT(Table16[[#This Row],[Contingency id]])</f>
        <v>C</v>
      </c>
      <c r="D650" s="1">
        <v>0</v>
      </c>
      <c r="E650" s="1">
        <v>1.5507246376811501</v>
      </c>
      <c r="F650">
        <v>107</v>
      </c>
      <c r="G650">
        <v>69</v>
      </c>
      <c r="H650" s="1">
        <v>0</v>
      </c>
      <c r="I650" s="2">
        <f>AVERAGE(Table16[[#This Row],[Estimated costs 1]:[Estimated costs 20]])</f>
        <v>0</v>
      </c>
      <c r="J650" s="2">
        <f>_xlfn.STDEV.P(Table16[[#This Row],[Estimated costs 1]:[Estimated costs 20]])</f>
        <v>0</v>
      </c>
      <c r="K650" s="2" t="e">
        <f>Table16[[#This Row],[Dev]]/Table16[[#This Row],[Mean]]*100</f>
        <v>#DIV/0!</v>
      </c>
      <c r="L650" s="2">
        <f>Table16[[#This Row],[Estimated costs 1]]-Table16[[#This Row],[Actual cost]]</f>
        <v>0</v>
      </c>
      <c r="M650" s="2" t="e">
        <f>Table16[[#This Row],[Diff 1]]/Table16[[#This Row],[Actual cost]]*100</f>
        <v>#DIV/0!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</row>
    <row r="651" spans="1:33" hidden="1" x14ac:dyDescent="0.3">
      <c r="A651" t="s">
        <v>675</v>
      </c>
      <c r="B651">
        <v>649</v>
      </c>
      <c r="C651" t="str">
        <f>LEFT(Table16[[#This Row],[Contingency id]])</f>
        <v>C</v>
      </c>
      <c r="D651" s="1">
        <v>0</v>
      </c>
      <c r="E651" s="1">
        <v>1.31914893617021</v>
      </c>
      <c r="F651">
        <v>62</v>
      </c>
      <c r="G651">
        <v>47</v>
      </c>
      <c r="H651" s="1">
        <v>0</v>
      </c>
      <c r="I651" s="2">
        <f>AVERAGE(Table16[[#This Row],[Estimated costs 1]:[Estimated costs 20]])</f>
        <v>0</v>
      </c>
      <c r="J651" s="2">
        <f>_xlfn.STDEV.P(Table16[[#This Row],[Estimated costs 1]:[Estimated costs 20]])</f>
        <v>0</v>
      </c>
      <c r="K651" s="2" t="e">
        <f>Table16[[#This Row],[Dev]]/Table16[[#This Row],[Mean]]*100</f>
        <v>#DIV/0!</v>
      </c>
      <c r="L651" s="2">
        <f>Table16[[#This Row],[Estimated costs 1]]-Table16[[#This Row],[Actual cost]]</f>
        <v>0</v>
      </c>
      <c r="M651" s="2" t="e">
        <f>Table16[[#This Row],[Diff 1]]/Table16[[#This Row],[Actual cost]]*100</f>
        <v>#DIV/0!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</row>
    <row r="652" spans="1:33" hidden="1" x14ac:dyDescent="0.3">
      <c r="A652" t="s">
        <v>676</v>
      </c>
      <c r="B652">
        <v>650</v>
      </c>
      <c r="C652" t="str">
        <f>LEFT(Table16[[#This Row],[Contingency id]])</f>
        <v>C</v>
      </c>
      <c r="D652" s="1">
        <v>0</v>
      </c>
      <c r="E652" s="1">
        <v>1.37777777777777</v>
      </c>
      <c r="F652">
        <v>62</v>
      </c>
      <c r="G652">
        <v>45</v>
      </c>
      <c r="H652" s="1">
        <v>0</v>
      </c>
      <c r="I652" s="2">
        <f>AVERAGE(Table16[[#This Row],[Estimated costs 1]:[Estimated costs 20]])</f>
        <v>0</v>
      </c>
      <c r="J652" s="2">
        <f>_xlfn.STDEV.P(Table16[[#This Row],[Estimated costs 1]:[Estimated costs 20]])</f>
        <v>0</v>
      </c>
      <c r="K652" s="2" t="e">
        <f>Table16[[#This Row],[Dev]]/Table16[[#This Row],[Mean]]*100</f>
        <v>#DIV/0!</v>
      </c>
      <c r="L652" s="2">
        <f>Table16[[#This Row],[Estimated costs 1]]-Table16[[#This Row],[Actual cost]]</f>
        <v>0</v>
      </c>
      <c r="M652" s="2" t="e">
        <f>Table16[[#This Row],[Diff 1]]/Table16[[#This Row],[Actual cost]]*100</f>
        <v>#DIV/0!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</row>
    <row r="653" spans="1:33" hidden="1" x14ac:dyDescent="0.3">
      <c r="A653" t="s">
        <v>677</v>
      </c>
      <c r="B653">
        <v>651</v>
      </c>
      <c r="C653" t="str">
        <f>LEFT(Table16[[#This Row],[Contingency id]])</f>
        <v>C</v>
      </c>
      <c r="D653" s="1">
        <v>0</v>
      </c>
      <c r="E653" s="1">
        <v>1.2916666666666601</v>
      </c>
      <c r="F653">
        <v>62</v>
      </c>
      <c r="G653">
        <v>48</v>
      </c>
      <c r="H653" s="1">
        <v>0</v>
      </c>
      <c r="I653" s="2">
        <f>AVERAGE(Table16[[#This Row],[Estimated costs 1]:[Estimated costs 20]])</f>
        <v>0</v>
      </c>
      <c r="J653" s="2">
        <f>_xlfn.STDEV.P(Table16[[#This Row],[Estimated costs 1]:[Estimated costs 20]])</f>
        <v>0</v>
      </c>
      <c r="K653" s="2" t="e">
        <f>Table16[[#This Row],[Dev]]/Table16[[#This Row],[Mean]]*100</f>
        <v>#DIV/0!</v>
      </c>
      <c r="L653" s="2">
        <f>Table16[[#This Row],[Estimated costs 1]]-Table16[[#This Row],[Actual cost]]</f>
        <v>0</v>
      </c>
      <c r="M653" s="2" t="e">
        <f>Table16[[#This Row],[Diff 1]]/Table16[[#This Row],[Actual cost]]*100</f>
        <v>#DIV/0!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</row>
    <row r="654" spans="1:33" hidden="1" x14ac:dyDescent="0.3">
      <c r="A654" t="s">
        <v>678</v>
      </c>
      <c r="B654">
        <v>652</v>
      </c>
      <c r="C654" t="str">
        <f>LEFT(Table16[[#This Row],[Contingency id]])</f>
        <v>C</v>
      </c>
      <c r="D654" s="1">
        <v>0</v>
      </c>
      <c r="E654" s="1">
        <v>1.5</v>
      </c>
      <c r="F654">
        <v>93</v>
      </c>
      <c r="G654">
        <v>62</v>
      </c>
      <c r="H654" s="1">
        <v>0</v>
      </c>
      <c r="I654" s="2">
        <f>AVERAGE(Table16[[#This Row],[Estimated costs 1]:[Estimated costs 20]])</f>
        <v>0</v>
      </c>
      <c r="J654" s="2">
        <f>_xlfn.STDEV.P(Table16[[#This Row],[Estimated costs 1]:[Estimated costs 20]])</f>
        <v>0</v>
      </c>
      <c r="K654" s="2" t="e">
        <f>Table16[[#This Row],[Dev]]/Table16[[#This Row],[Mean]]*100</f>
        <v>#DIV/0!</v>
      </c>
      <c r="L654" s="2">
        <f>Table16[[#This Row],[Estimated costs 1]]-Table16[[#This Row],[Actual cost]]</f>
        <v>0</v>
      </c>
      <c r="M654" s="2" t="e">
        <f>Table16[[#This Row],[Diff 1]]/Table16[[#This Row],[Actual cost]]*100</f>
        <v>#DIV/0!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</row>
    <row r="655" spans="1:33" hidden="1" x14ac:dyDescent="0.3">
      <c r="A655" t="s">
        <v>679</v>
      </c>
      <c r="B655">
        <v>653</v>
      </c>
      <c r="C655" t="str">
        <f>LEFT(Table16[[#This Row],[Contingency id]])</f>
        <v>C</v>
      </c>
      <c r="D655" s="1">
        <v>0</v>
      </c>
      <c r="E655" s="1">
        <v>1.4090909090909001</v>
      </c>
      <c r="F655">
        <v>62</v>
      </c>
      <c r="G655">
        <v>44</v>
      </c>
      <c r="H655" s="1">
        <v>0</v>
      </c>
      <c r="I655" s="2">
        <f>AVERAGE(Table16[[#This Row],[Estimated costs 1]:[Estimated costs 20]])</f>
        <v>0</v>
      </c>
      <c r="J655" s="2">
        <f>_xlfn.STDEV.P(Table16[[#This Row],[Estimated costs 1]:[Estimated costs 20]])</f>
        <v>0</v>
      </c>
      <c r="K655" s="2" t="e">
        <f>Table16[[#This Row],[Dev]]/Table16[[#This Row],[Mean]]*100</f>
        <v>#DIV/0!</v>
      </c>
      <c r="L655" s="2">
        <f>Table16[[#This Row],[Estimated costs 1]]-Table16[[#This Row],[Actual cost]]</f>
        <v>0</v>
      </c>
      <c r="M655" s="2" t="e">
        <f>Table16[[#This Row],[Diff 1]]/Table16[[#This Row],[Actual cost]]*100</f>
        <v>#DIV/0!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</row>
    <row r="656" spans="1:33" hidden="1" x14ac:dyDescent="0.3">
      <c r="A656" t="s">
        <v>680</v>
      </c>
      <c r="B656">
        <v>654</v>
      </c>
      <c r="C656" t="str">
        <f>LEFT(Table16[[#This Row],[Contingency id]])</f>
        <v>C</v>
      </c>
      <c r="D656" s="1">
        <v>0</v>
      </c>
      <c r="E656" s="1">
        <v>1.2156862745098</v>
      </c>
      <c r="F656">
        <v>62</v>
      </c>
      <c r="G656">
        <v>51</v>
      </c>
      <c r="H656" s="1">
        <v>0</v>
      </c>
      <c r="I656" s="2">
        <f>AVERAGE(Table16[[#This Row],[Estimated costs 1]:[Estimated costs 20]])</f>
        <v>0</v>
      </c>
      <c r="J656" s="2">
        <f>_xlfn.STDEV.P(Table16[[#This Row],[Estimated costs 1]:[Estimated costs 20]])</f>
        <v>0</v>
      </c>
      <c r="K656" s="2" t="e">
        <f>Table16[[#This Row],[Dev]]/Table16[[#This Row],[Mean]]*100</f>
        <v>#DIV/0!</v>
      </c>
      <c r="L656" s="2">
        <f>Table16[[#This Row],[Estimated costs 1]]-Table16[[#This Row],[Actual cost]]</f>
        <v>0</v>
      </c>
      <c r="M656" s="2" t="e">
        <f>Table16[[#This Row],[Diff 1]]/Table16[[#This Row],[Actual cost]]*100</f>
        <v>#DIV/0!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</row>
    <row r="657" spans="1:33" hidden="1" x14ac:dyDescent="0.3">
      <c r="A657" t="s">
        <v>681</v>
      </c>
      <c r="B657">
        <v>655</v>
      </c>
      <c r="C657" t="str">
        <f>LEFT(Table16[[#This Row],[Contingency id]])</f>
        <v>C</v>
      </c>
      <c r="D657" s="1">
        <v>0</v>
      </c>
      <c r="E657" s="1">
        <v>1.55</v>
      </c>
      <c r="F657">
        <v>62</v>
      </c>
      <c r="G657">
        <v>40</v>
      </c>
      <c r="H657" s="1">
        <v>0</v>
      </c>
      <c r="I657" s="2">
        <f>AVERAGE(Table16[[#This Row],[Estimated costs 1]:[Estimated costs 20]])</f>
        <v>0</v>
      </c>
      <c r="J657" s="2">
        <f>_xlfn.STDEV.P(Table16[[#This Row],[Estimated costs 1]:[Estimated costs 20]])</f>
        <v>0</v>
      </c>
      <c r="K657" s="2" t="e">
        <f>Table16[[#This Row],[Dev]]/Table16[[#This Row],[Mean]]*100</f>
        <v>#DIV/0!</v>
      </c>
      <c r="L657" s="2">
        <f>Table16[[#This Row],[Estimated costs 1]]-Table16[[#This Row],[Actual cost]]</f>
        <v>0</v>
      </c>
      <c r="M657" s="2" t="e">
        <f>Table16[[#This Row],[Diff 1]]/Table16[[#This Row],[Actual cost]]*100</f>
        <v>#DIV/0!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</row>
    <row r="658" spans="1:33" hidden="1" x14ac:dyDescent="0.3">
      <c r="A658" t="s">
        <v>682</v>
      </c>
      <c r="B658">
        <v>656</v>
      </c>
      <c r="C658" t="str">
        <f>LEFT(Table16[[#This Row],[Contingency id]])</f>
        <v>C</v>
      </c>
      <c r="D658" s="1">
        <v>0</v>
      </c>
      <c r="E658" s="1">
        <v>1.5897435897435801</v>
      </c>
      <c r="F658">
        <v>62</v>
      </c>
      <c r="G658">
        <v>39</v>
      </c>
      <c r="H658" s="1">
        <v>0</v>
      </c>
      <c r="I658" s="2">
        <f>AVERAGE(Table16[[#This Row],[Estimated costs 1]:[Estimated costs 20]])</f>
        <v>0</v>
      </c>
      <c r="J658" s="2">
        <f>_xlfn.STDEV.P(Table16[[#This Row],[Estimated costs 1]:[Estimated costs 20]])</f>
        <v>0</v>
      </c>
      <c r="K658" s="2" t="e">
        <f>Table16[[#This Row],[Dev]]/Table16[[#This Row],[Mean]]*100</f>
        <v>#DIV/0!</v>
      </c>
      <c r="L658" s="2">
        <f>Table16[[#This Row],[Estimated costs 1]]-Table16[[#This Row],[Actual cost]]</f>
        <v>0</v>
      </c>
      <c r="M658" s="2" t="e">
        <f>Table16[[#This Row],[Diff 1]]/Table16[[#This Row],[Actual cost]]*100</f>
        <v>#DIV/0!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</row>
    <row r="659" spans="1:33" hidden="1" x14ac:dyDescent="0.3">
      <c r="A659" t="s">
        <v>683</v>
      </c>
      <c r="B659">
        <v>657</v>
      </c>
      <c r="C659" t="str">
        <f>LEFT(Table16[[#This Row],[Contingency id]])</f>
        <v>C</v>
      </c>
      <c r="D659" s="1">
        <v>0</v>
      </c>
      <c r="E659" s="1">
        <v>1.24</v>
      </c>
      <c r="F659">
        <v>62</v>
      </c>
      <c r="G659">
        <v>50</v>
      </c>
      <c r="H659" s="1">
        <v>0</v>
      </c>
      <c r="I659" s="2">
        <f>AVERAGE(Table16[[#This Row],[Estimated costs 1]:[Estimated costs 20]])</f>
        <v>0</v>
      </c>
      <c r="J659" s="2">
        <f>_xlfn.STDEV.P(Table16[[#This Row],[Estimated costs 1]:[Estimated costs 20]])</f>
        <v>0</v>
      </c>
      <c r="K659" s="2" t="e">
        <f>Table16[[#This Row],[Dev]]/Table16[[#This Row],[Mean]]*100</f>
        <v>#DIV/0!</v>
      </c>
      <c r="L659" s="2">
        <f>Table16[[#This Row],[Estimated costs 1]]-Table16[[#This Row],[Actual cost]]</f>
        <v>0</v>
      </c>
      <c r="M659" s="2" t="e">
        <f>Table16[[#This Row],[Diff 1]]/Table16[[#This Row],[Actual cost]]*100</f>
        <v>#DIV/0!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</row>
    <row r="660" spans="1:33" hidden="1" x14ac:dyDescent="0.3">
      <c r="A660" t="s">
        <v>684</v>
      </c>
      <c r="B660">
        <v>658</v>
      </c>
      <c r="C660" t="str">
        <f>LEFT(Table16[[#This Row],[Contingency id]])</f>
        <v>C</v>
      </c>
      <c r="D660" s="1">
        <v>0</v>
      </c>
      <c r="E660" s="1">
        <v>1.34782608695652</v>
      </c>
      <c r="F660">
        <v>62</v>
      </c>
      <c r="G660">
        <v>46</v>
      </c>
      <c r="H660" s="1">
        <v>0</v>
      </c>
      <c r="I660" s="2">
        <f>AVERAGE(Table16[[#This Row],[Estimated costs 1]:[Estimated costs 20]])</f>
        <v>0</v>
      </c>
      <c r="J660" s="2">
        <f>_xlfn.STDEV.P(Table16[[#This Row],[Estimated costs 1]:[Estimated costs 20]])</f>
        <v>0</v>
      </c>
      <c r="K660" s="2" t="e">
        <f>Table16[[#This Row],[Dev]]/Table16[[#This Row],[Mean]]*100</f>
        <v>#DIV/0!</v>
      </c>
      <c r="L660" s="2">
        <f>Table16[[#This Row],[Estimated costs 1]]-Table16[[#This Row],[Actual cost]]</f>
        <v>0</v>
      </c>
      <c r="M660" s="2" t="e">
        <f>Table16[[#This Row],[Diff 1]]/Table16[[#This Row],[Actual cost]]*100</f>
        <v>#DIV/0!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</row>
    <row r="661" spans="1:33" hidden="1" x14ac:dyDescent="0.3">
      <c r="A661" t="s">
        <v>685</v>
      </c>
      <c r="B661">
        <v>659</v>
      </c>
      <c r="C661" t="str">
        <f>LEFT(Table16[[#This Row],[Contingency id]])</f>
        <v>C</v>
      </c>
      <c r="D661" s="1">
        <v>0</v>
      </c>
      <c r="E661" s="1">
        <v>1.31914893617021</v>
      </c>
      <c r="F661">
        <v>62</v>
      </c>
      <c r="G661">
        <v>47</v>
      </c>
      <c r="H661" s="1">
        <v>0</v>
      </c>
      <c r="I661" s="2">
        <f>AVERAGE(Table16[[#This Row],[Estimated costs 1]:[Estimated costs 20]])</f>
        <v>0</v>
      </c>
      <c r="J661" s="2">
        <f>_xlfn.STDEV.P(Table16[[#This Row],[Estimated costs 1]:[Estimated costs 20]])</f>
        <v>0</v>
      </c>
      <c r="K661" s="2" t="e">
        <f>Table16[[#This Row],[Dev]]/Table16[[#This Row],[Mean]]*100</f>
        <v>#DIV/0!</v>
      </c>
      <c r="L661" s="2">
        <f>Table16[[#This Row],[Estimated costs 1]]-Table16[[#This Row],[Actual cost]]</f>
        <v>0</v>
      </c>
      <c r="M661" s="2" t="e">
        <f>Table16[[#This Row],[Diff 1]]/Table16[[#This Row],[Actual cost]]*100</f>
        <v>#DIV/0!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</row>
    <row r="662" spans="1:33" hidden="1" x14ac:dyDescent="0.3">
      <c r="A662" t="s">
        <v>686</v>
      </c>
      <c r="B662">
        <v>660</v>
      </c>
      <c r="C662" t="str">
        <f>LEFT(Table16[[#This Row],[Contingency id]])</f>
        <v>C</v>
      </c>
      <c r="D662" s="1">
        <v>0</v>
      </c>
      <c r="E662" s="1">
        <v>1.24</v>
      </c>
      <c r="F662">
        <v>62</v>
      </c>
      <c r="G662">
        <v>50</v>
      </c>
      <c r="H662" s="1">
        <v>0</v>
      </c>
      <c r="I662" s="2">
        <f>AVERAGE(Table16[[#This Row],[Estimated costs 1]:[Estimated costs 20]])</f>
        <v>0</v>
      </c>
      <c r="J662" s="2">
        <f>_xlfn.STDEV.P(Table16[[#This Row],[Estimated costs 1]:[Estimated costs 20]])</f>
        <v>0</v>
      </c>
      <c r="K662" s="2" t="e">
        <f>Table16[[#This Row],[Dev]]/Table16[[#This Row],[Mean]]*100</f>
        <v>#DIV/0!</v>
      </c>
      <c r="L662" s="2">
        <f>Table16[[#This Row],[Estimated costs 1]]-Table16[[#This Row],[Actual cost]]</f>
        <v>0</v>
      </c>
      <c r="M662" s="2" t="e">
        <f>Table16[[#This Row],[Diff 1]]/Table16[[#This Row],[Actual cost]]*100</f>
        <v>#DIV/0!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</row>
    <row r="663" spans="1:33" hidden="1" x14ac:dyDescent="0.3">
      <c r="A663" t="s">
        <v>687</v>
      </c>
      <c r="B663">
        <v>661</v>
      </c>
      <c r="C663" t="str">
        <f>LEFT(Table16[[#This Row],[Contingency id]])</f>
        <v>C</v>
      </c>
      <c r="D663" s="1">
        <v>0</v>
      </c>
      <c r="E663" s="1">
        <v>1.37777777777777</v>
      </c>
      <c r="F663">
        <v>62</v>
      </c>
      <c r="G663">
        <v>45</v>
      </c>
      <c r="H663" s="1">
        <v>0</v>
      </c>
      <c r="I663" s="2">
        <f>AVERAGE(Table16[[#This Row],[Estimated costs 1]:[Estimated costs 20]])</f>
        <v>0</v>
      </c>
      <c r="J663" s="2">
        <f>_xlfn.STDEV.P(Table16[[#This Row],[Estimated costs 1]:[Estimated costs 20]])</f>
        <v>0</v>
      </c>
      <c r="K663" s="2" t="e">
        <f>Table16[[#This Row],[Dev]]/Table16[[#This Row],[Mean]]*100</f>
        <v>#DIV/0!</v>
      </c>
      <c r="L663" s="2">
        <f>Table16[[#This Row],[Estimated costs 1]]-Table16[[#This Row],[Actual cost]]</f>
        <v>0</v>
      </c>
      <c r="M663" s="2" t="e">
        <f>Table16[[#This Row],[Diff 1]]/Table16[[#This Row],[Actual cost]]*100</f>
        <v>#DIV/0!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</row>
    <row r="664" spans="1:33" hidden="1" x14ac:dyDescent="0.3">
      <c r="A664" t="s">
        <v>688</v>
      </c>
      <c r="B664">
        <v>662</v>
      </c>
      <c r="C664" t="str">
        <f>LEFT(Table16[[#This Row],[Contingency id]])</f>
        <v>C</v>
      </c>
      <c r="D664" s="1">
        <v>0</v>
      </c>
      <c r="E664" s="1">
        <v>1.5423728813559301</v>
      </c>
      <c r="F664">
        <v>91</v>
      </c>
      <c r="G664">
        <v>59</v>
      </c>
      <c r="H664" s="1">
        <v>0</v>
      </c>
      <c r="I664" s="2">
        <f>AVERAGE(Table16[[#This Row],[Estimated costs 1]:[Estimated costs 20]])</f>
        <v>0</v>
      </c>
      <c r="J664" s="2">
        <f>_xlfn.STDEV.P(Table16[[#This Row],[Estimated costs 1]:[Estimated costs 20]])</f>
        <v>0</v>
      </c>
      <c r="K664" s="2" t="e">
        <f>Table16[[#This Row],[Dev]]/Table16[[#This Row],[Mean]]*100</f>
        <v>#DIV/0!</v>
      </c>
      <c r="L664" s="2">
        <f>Table16[[#This Row],[Estimated costs 1]]-Table16[[#This Row],[Actual cost]]</f>
        <v>0</v>
      </c>
      <c r="M664" s="2" t="e">
        <f>Table16[[#This Row],[Diff 1]]/Table16[[#This Row],[Actual cost]]*100</f>
        <v>#DIV/0!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</row>
    <row r="665" spans="1:33" hidden="1" x14ac:dyDescent="0.3">
      <c r="A665" t="s">
        <v>689</v>
      </c>
      <c r="B665">
        <v>663</v>
      </c>
      <c r="C665" t="str">
        <f>LEFT(Table16[[#This Row],[Contingency id]])</f>
        <v>C</v>
      </c>
      <c r="D665" s="1">
        <v>0</v>
      </c>
      <c r="E665" s="1">
        <v>1.5409836065573701</v>
      </c>
      <c r="F665">
        <v>94</v>
      </c>
      <c r="G665">
        <v>61</v>
      </c>
      <c r="H665" s="1">
        <v>0</v>
      </c>
      <c r="I665" s="2">
        <f>AVERAGE(Table16[[#This Row],[Estimated costs 1]:[Estimated costs 20]])</f>
        <v>0</v>
      </c>
      <c r="J665" s="2">
        <f>_xlfn.STDEV.P(Table16[[#This Row],[Estimated costs 1]:[Estimated costs 20]])</f>
        <v>0</v>
      </c>
      <c r="K665" s="2" t="e">
        <f>Table16[[#This Row],[Dev]]/Table16[[#This Row],[Mean]]*100</f>
        <v>#DIV/0!</v>
      </c>
      <c r="L665" s="2">
        <f>Table16[[#This Row],[Estimated costs 1]]-Table16[[#This Row],[Actual cost]]</f>
        <v>0</v>
      </c>
      <c r="M665" s="2" t="e">
        <f>Table16[[#This Row],[Diff 1]]/Table16[[#This Row],[Actual cost]]*100</f>
        <v>#DIV/0!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</row>
    <row r="666" spans="1:33" hidden="1" x14ac:dyDescent="0.3">
      <c r="A666" t="s">
        <v>690</v>
      </c>
      <c r="B666">
        <v>664</v>
      </c>
      <c r="C666" t="str">
        <f>LEFT(Table16[[#This Row],[Contingency id]])</f>
        <v>C</v>
      </c>
      <c r="D666" s="1">
        <v>0</v>
      </c>
      <c r="E666" s="1">
        <v>1.5932203389830499</v>
      </c>
      <c r="F666">
        <v>94</v>
      </c>
      <c r="G666">
        <v>59</v>
      </c>
      <c r="H666" s="1">
        <v>0</v>
      </c>
      <c r="I666" s="2">
        <f>AVERAGE(Table16[[#This Row],[Estimated costs 1]:[Estimated costs 20]])</f>
        <v>0</v>
      </c>
      <c r="J666" s="2">
        <f>_xlfn.STDEV.P(Table16[[#This Row],[Estimated costs 1]:[Estimated costs 20]])</f>
        <v>0</v>
      </c>
      <c r="K666" s="2" t="e">
        <f>Table16[[#This Row],[Dev]]/Table16[[#This Row],[Mean]]*100</f>
        <v>#DIV/0!</v>
      </c>
      <c r="L666" s="2">
        <f>Table16[[#This Row],[Estimated costs 1]]-Table16[[#This Row],[Actual cost]]</f>
        <v>0</v>
      </c>
      <c r="M666" s="2" t="e">
        <f>Table16[[#This Row],[Diff 1]]/Table16[[#This Row],[Actual cost]]*100</f>
        <v>#DIV/0!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</row>
    <row r="667" spans="1:33" hidden="1" x14ac:dyDescent="0.3">
      <c r="A667" t="s">
        <v>691</v>
      </c>
      <c r="B667">
        <v>665</v>
      </c>
      <c r="C667" t="str">
        <f>LEFT(Table16[[#This Row],[Contingency id]])</f>
        <v>C</v>
      </c>
      <c r="D667" s="1">
        <v>0</v>
      </c>
      <c r="E667" s="1">
        <v>1.49180327868852</v>
      </c>
      <c r="F667">
        <v>91</v>
      </c>
      <c r="G667">
        <v>61</v>
      </c>
      <c r="H667" s="1">
        <v>0</v>
      </c>
      <c r="I667" s="2">
        <f>AVERAGE(Table16[[#This Row],[Estimated costs 1]:[Estimated costs 20]])</f>
        <v>0</v>
      </c>
      <c r="J667" s="2">
        <f>_xlfn.STDEV.P(Table16[[#This Row],[Estimated costs 1]:[Estimated costs 20]])</f>
        <v>0</v>
      </c>
      <c r="K667" s="2" t="e">
        <f>Table16[[#This Row],[Dev]]/Table16[[#This Row],[Mean]]*100</f>
        <v>#DIV/0!</v>
      </c>
      <c r="L667" s="2">
        <f>Table16[[#This Row],[Estimated costs 1]]-Table16[[#This Row],[Actual cost]]</f>
        <v>0</v>
      </c>
      <c r="M667" s="2" t="e">
        <f>Table16[[#This Row],[Diff 1]]/Table16[[#This Row],[Actual cost]]*100</f>
        <v>#DIV/0!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</row>
    <row r="668" spans="1:33" hidden="1" x14ac:dyDescent="0.3">
      <c r="A668" t="s">
        <v>692</v>
      </c>
      <c r="B668">
        <v>666</v>
      </c>
      <c r="C668" t="str">
        <f>LEFT(Table16[[#This Row],[Contingency id]])</f>
        <v>C</v>
      </c>
      <c r="D668" s="1">
        <v>0</v>
      </c>
      <c r="E668" s="1">
        <v>1.68518518518518</v>
      </c>
      <c r="F668">
        <v>91</v>
      </c>
      <c r="G668">
        <v>54</v>
      </c>
      <c r="H668" s="1">
        <v>0</v>
      </c>
      <c r="I668" s="2">
        <f>AVERAGE(Table16[[#This Row],[Estimated costs 1]:[Estimated costs 20]])</f>
        <v>0</v>
      </c>
      <c r="J668" s="2">
        <f>_xlfn.STDEV.P(Table16[[#This Row],[Estimated costs 1]:[Estimated costs 20]])</f>
        <v>0</v>
      </c>
      <c r="K668" s="2" t="e">
        <f>Table16[[#This Row],[Dev]]/Table16[[#This Row],[Mean]]*100</f>
        <v>#DIV/0!</v>
      </c>
      <c r="L668" s="2">
        <f>Table16[[#This Row],[Estimated costs 1]]-Table16[[#This Row],[Actual cost]]</f>
        <v>0</v>
      </c>
      <c r="M668" s="2" t="e">
        <f>Table16[[#This Row],[Diff 1]]/Table16[[#This Row],[Actual cost]]*100</f>
        <v>#DIV/0!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</row>
    <row r="669" spans="1:33" hidden="1" x14ac:dyDescent="0.3">
      <c r="A669" t="s">
        <v>693</v>
      </c>
      <c r="B669">
        <v>667</v>
      </c>
      <c r="C669" t="str">
        <f>LEFT(Table16[[#This Row],[Contingency id]])</f>
        <v>C</v>
      </c>
      <c r="D669" s="1">
        <v>0</v>
      </c>
      <c r="E669" s="1">
        <v>1.4920634920634901</v>
      </c>
      <c r="F669">
        <v>94</v>
      </c>
      <c r="G669">
        <v>63</v>
      </c>
      <c r="H669" s="1">
        <v>0</v>
      </c>
      <c r="I669" s="2">
        <f>AVERAGE(Table16[[#This Row],[Estimated costs 1]:[Estimated costs 20]])</f>
        <v>0</v>
      </c>
      <c r="J669" s="2">
        <f>_xlfn.STDEV.P(Table16[[#This Row],[Estimated costs 1]:[Estimated costs 20]])</f>
        <v>0</v>
      </c>
      <c r="K669" s="2" t="e">
        <f>Table16[[#This Row],[Dev]]/Table16[[#This Row],[Mean]]*100</f>
        <v>#DIV/0!</v>
      </c>
      <c r="L669" s="2">
        <f>Table16[[#This Row],[Estimated costs 1]]-Table16[[#This Row],[Actual cost]]</f>
        <v>0</v>
      </c>
      <c r="M669" s="2" t="e">
        <f>Table16[[#This Row],[Diff 1]]/Table16[[#This Row],[Actual cost]]*100</f>
        <v>#DIV/0!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</row>
    <row r="670" spans="1:33" hidden="1" x14ac:dyDescent="0.3">
      <c r="A670" t="s">
        <v>694</v>
      </c>
      <c r="B670">
        <v>668</v>
      </c>
      <c r="C670" t="str">
        <f>LEFT(Table16[[#This Row],[Contingency id]])</f>
        <v>C</v>
      </c>
      <c r="D670" s="1">
        <v>0</v>
      </c>
      <c r="E670" s="1">
        <v>1.37878787878787</v>
      </c>
      <c r="F670">
        <v>91</v>
      </c>
      <c r="G670">
        <v>66</v>
      </c>
      <c r="H670" s="1">
        <v>0</v>
      </c>
      <c r="I670" s="2">
        <f>AVERAGE(Table16[[#This Row],[Estimated costs 1]:[Estimated costs 20]])</f>
        <v>0</v>
      </c>
      <c r="J670" s="2">
        <f>_xlfn.STDEV.P(Table16[[#This Row],[Estimated costs 1]:[Estimated costs 20]])</f>
        <v>0</v>
      </c>
      <c r="K670" s="2" t="e">
        <f>Table16[[#This Row],[Dev]]/Table16[[#This Row],[Mean]]*100</f>
        <v>#DIV/0!</v>
      </c>
      <c r="L670" s="2">
        <f>Table16[[#This Row],[Estimated costs 1]]-Table16[[#This Row],[Actual cost]]</f>
        <v>0</v>
      </c>
      <c r="M670" s="2" t="e">
        <f>Table16[[#This Row],[Diff 1]]/Table16[[#This Row],[Actual cost]]*100</f>
        <v>#DIV/0!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</row>
    <row r="671" spans="1:33" hidden="1" x14ac:dyDescent="0.3">
      <c r="A671" t="s">
        <v>695</v>
      </c>
      <c r="B671">
        <v>669</v>
      </c>
      <c r="C671" t="str">
        <f>LEFT(Table16[[#This Row],[Contingency id]])</f>
        <v>C</v>
      </c>
      <c r="D671" s="1">
        <v>0</v>
      </c>
      <c r="E671" s="1">
        <v>1.56666666666666</v>
      </c>
      <c r="F671">
        <v>94</v>
      </c>
      <c r="G671">
        <v>60</v>
      </c>
      <c r="H671" s="1">
        <v>0</v>
      </c>
      <c r="I671" s="2">
        <f>AVERAGE(Table16[[#This Row],[Estimated costs 1]:[Estimated costs 20]])</f>
        <v>0</v>
      </c>
      <c r="J671" s="2">
        <f>_xlfn.STDEV.P(Table16[[#This Row],[Estimated costs 1]:[Estimated costs 20]])</f>
        <v>0</v>
      </c>
      <c r="K671" s="2" t="e">
        <f>Table16[[#This Row],[Dev]]/Table16[[#This Row],[Mean]]*100</f>
        <v>#DIV/0!</v>
      </c>
      <c r="L671" s="2">
        <f>Table16[[#This Row],[Estimated costs 1]]-Table16[[#This Row],[Actual cost]]</f>
        <v>0</v>
      </c>
      <c r="M671" s="2" t="e">
        <f>Table16[[#This Row],[Diff 1]]/Table16[[#This Row],[Actual cost]]*100</f>
        <v>#DIV/0!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</row>
    <row r="672" spans="1:33" hidden="1" x14ac:dyDescent="0.3">
      <c r="A672" t="s">
        <v>696</v>
      </c>
      <c r="B672">
        <v>670</v>
      </c>
      <c r="C672" t="str">
        <f>LEFT(Table16[[#This Row],[Contingency id]])</f>
        <v>C</v>
      </c>
      <c r="D672" s="1">
        <v>0</v>
      </c>
      <c r="E672" s="1">
        <v>1.5689655172413699</v>
      </c>
      <c r="F672">
        <v>91</v>
      </c>
      <c r="G672">
        <v>58</v>
      </c>
      <c r="H672" s="1">
        <v>0</v>
      </c>
      <c r="I672" s="2">
        <f>AVERAGE(Table16[[#This Row],[Estimated costs 1]:[Estimated costs 20]])</f>
        <v>0</v>
      </c>
      <c r="J672" s="2">
        <f>_xlfn.STDEV.P(Table16[[#This Row],[Estimated costs 1]:[Estimated costs 20]])</f>
        <v>0</v>
      </c>
      <c r="K672" s="2" t="e">
        <f>Table16[[#This Row],[Dev]]/Table16[[#This Row],[Mean]]*100</f>
        <v>#DIV/0!</v>
      </c>
      <c r="L672" s="2">
        <f>Table16[[#This Row],[Estimated costs 1]]-Table16[[#This Row],[Actual cost]]</f>
        <v>0</v>
      </c>
      <c r="M672" s="2" t="e">
        <f>Table16[[#This Row],[Diff 1]]/Table16[[#This Row],[Actual cost]]*100</f>
        <v>#DIV/0!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</row>
    <row r="673" spans="1:33" hidden="1" x14ac:dyDescent="0.3">
      <c r="A673" t="s">
        <v>697</v>
      </c>
      <c r="B673">
        <v>671</v>
      </c>
      <c r="C673" t="str">
        <f>LEFT(Table16[[#This Row],[Contingency id]])</f>
        <v>C</v>
      </c>
      <c r="D673" s="1">
        <v>0</v>
      </c>
      <c r="E673" s="1">
        <v>1.56666666666666</v>
      </c>
      <c r="F673">
        <v>94</v>
      </c>
      <c r="G673">
        <v>60</v>
      </c>
      <c r="H673" s="1">
        <v>0</v>
      </c>
      <c r="I673" s="2">
        <f>AVERAGE(Table16[[#This Row],[Estimated costs 1]:[Estimated costs 20]])</f>
        <v>0</v>
      </c>
      <c r="J673" s="2">
        <f>_xlfn.STDEV.P(Table16[[#This Row],[Estimated costs 1]:[Estimated costs 20]])</f>
        <v>0</v>
      </c>
      <c r="K673" s="2" t="e">
        <f>Table16[[#This Row],[Dev]]/Table16[[#This Row],[Mean]]*100</f>
        <v>#DIV/0!</v>
      </c>
      <c r="L673" s="2">
        <f>Table16[[#This Row],[Estimated costs 1]]-Table16[[#This Row],[Actual cost]]</f>
        <v>0</v>
      </c>
      <c r="M673" s="2" t="e">
        <f>Table16[[#This Row],[Diff 1]]/Table16[[#This Row],[Actual cost]]*100</f>
        <v>#DIV/0!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</row>
    <row r="674" spans="1:33" hidden="1" x14ac:dyDescent="0.3">
      <c r="A674" t="s">
        <v>698</v>
      </c>
      <c r="B674">
        <v>672</v>
      </c>
      <c r="C674" t="str">
        <f>LEFT(Table16[[#This Row],[Contingency id]])</f>
        <v>C</v>
      </c>
      <c r="D674" s="1">
        <v>0</v>
      </c>
      <c r="E674" s="1">
        <v>1.7945205479452</v>
      </c>
      <c r="F674">
        <v>131</v>
      </c>
      <c r="G674">
        <v>73</v>
      </c>
      <c r="H674" s="1">
        <v>0</v>
      </c>
      <c r="I674" s="2">
        <f>AVERAGE(Table16[[#This Row],[Estimated costs 1]:[Estimated costs 20]])</f>
        <v>0</v>
      </c>
      <c r="J674" s="2">
        <f>_xlfn.STDEV.P(Table16[[#This Row],[Estimated costs 1]:[Estimated costs 20]])</f>
        <v>0</v>
      </c>
      <c r="K674" s="2" t="e">
        <f>Table16[[#This Row],[Dev]]/Table16[[#This Row],[Mean]]*100</f>
        <v>#DIV/0!</v>
      </c>
      <c r="L674" s="2">
        <f>Table16[[#This Row],[Estimated costs 1]]-Table16[[#This Row],[Actual cost]]</f>
        <v>0</v>
      </c>
      <c r="M674" s="2" t="e">
        <f>Table16[[#This Row],[Diff 1]]/Table16[[#This Row],[Actual cost]]*100</f>
        <v>#DIV/0!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</row>
    <row r="675" spans="1:33" hidden="1" x14ac:dyDescent="0.3">
      <c r="A675" t="s">
        <v>699</v>
      </c>
      <c r="B675">
        <v>673</v>
      </c>
      <c r="C675" t="str">
        <f>LEFT(Table16[[#This Row],[Contingency id]])</f>
        <v>C</v>
      </c>
      <c r="D675" s="1">
        <v>0</v>
      </c>
      <c r="E675" s="1">
        <v>1.67948717948717</v>
      </c>
      <c r="F675">
        <v>131</v>
      </c>
      <c r="G675">
        <v>78</v>
      </c>
      <c r="H675" s="1">
        <v>0</v>
      </c>
      <c r="I675" s="2">
        <f>AVERAGE(Table16[[#This Row],[Estimated costs 1]:[Estimated costs 20]])</f>
        <v>0</v>
      </c>
      <c r="J675" s="2">
        <f>_xlfn.STDEV.P(Table16[[#This Row],[Estimated costs 1]:[Estimated costs 20]])</f>
        <v>0</v>
      </c>
      <c r="K675" s="2" t="e">
        <f>Table16[[#This Row],[Dev]]/Table16[[#This Row],[Mean]]*100</f>
        <v>#DIV/0!</v>
      </c>
      <c r="L675" s="2">
        <f>Table16[[#This Row],[Estimated costs 1]]-Table16[[#This Row],[Actual cost]]</f>
        <v>0</v>
      </c>
      <c r="M675" s="2" t="e">
        <f>Table16[[#This Row],[Diff 1]]/Table16[[#This Row],[Actual cost]]*100</f>
        <v>#DIV/0!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</row>
    <row r="676" spans="1:33" hidden="1" x14ac:dyDescent="0.3">
      <c r="A676" t="s">
        <v>700</v>
      </c>
      <c r="B676">
        <v>674</v>
      </c>
      <c r="C676" t="str">
        <f>LEFT(Table16[[#This Row],[Contingency id]])</f>
        <v>C</v>
      </c>
      <c r="D676" s="1">
        <v>0</v>
      </c>
      <c r="E676" s="1">
        <v>1.9047619047619</v>
      </c>
      <c r="F676">
        <v>160</v>
      </c>
      <c r="G676">
        <v>84</v>
      </c>
      <c r="H676" s="1">
        <v>0</v>
      </c>
      <c r="I676" s="2">
        <f>AVERAGE(Table16[[#This Row],[Estimated costs 1]:[Estimated costs 20]])</f>
        <v>0</v>
      </c>
      <c r="J676" s="2">
        <f>_xlfn.STDEV.P(Table16[[#This Row],[Estimated costs 1]:[Estimated costs 20]])</f>
        <v>0</v>
      </c>
      <c r="K676" s="2" t="e">
        <f>Table16[[#This Row],[Dev]]/Table16[[#This Row],[Mean]]*100</f>
        <v>#DIV/0!</v>
      </c>
      <c r="L676" s="2">
        <f>Table16[[#This Row],[Estimated costs 1]]-Table16[[#This Row],[Actual cost]]</f>
        <v>0</v>
      </c>
      <c r="M676" s="2" t="e">
        <f>Table16[[#This Row],[Diff 1]]/Table16[[#This Row],[Actual cost]]*100</f>
        <v>#DIV/0!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</row>
    <row r="677" spans="1:33" hidden="1" x14ac:dyDescent="0.3">
      <c r="A677" t="s">
        <v>701</v>
      </c>
      <c r="B677">
        <v>675</v>
      </c>
      <c r="C677" t="str">
        <f>LEFT(Table16[[#This Row],[Contingency id]])</f>
        <v>C</v>
      </c>
      <c r="D677" s="1">
        <v>0</v>
      </c>
      <c r="E677" s="1">
        <v>1.7236842105263099</v>
      </c>
      <c r="F677">
        <v>131</v>
      </c>
      <c r="G677">
        <v>76</v>
      </c>
      <c r="H677" s="1">
        <v>0</v>
      </c>
      <c r="I677" s="2">
        <f>AVERAGE(Table16[[#This Row],[Estimated costs 1]:[Estimated costs 20]])</f>
        <v>0</v>
      </c>
      <c r="J677" s="2">
        <f>_xlfn.STDEV.P(Table16[[#This Row],[Estimated costs 1]:[Estimated costs 20]])</f>
        <v>0</v>
      </c>
      <c r="K677" s="2" t="e">
        <f>Table16[[#This Row],[Dev]]/Table16[[#This Row],[Mean]]*100</f>
        <v>#DIV/0!</v>
      </c>
      <c r="L677" s="2">
        <f>Table16[[#This Row],[Estimated costs 1]]-Table16[[#This Row],[Actual cost]]</f>
        <v>0</v>
      </c>
      <c r="M677" s="2" t="e">
        <f>Table16[[#This Row],[Diff 1]]/Table16[[#This Row],[Actual cost]]*100</f>
        <v>#DIV/0!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</row>
    <row r="678" spans="1:33" hidden="1" x14ac:dyDescent="0.3">
      <c r="A678" t="s">
        <v>702</v>
      </c>
      <c r="B678">
        <v>676</v>
      </c>
      <c r="C678" t="str">
        <f>LEFT(Table16[[#This Row],[Contingency id]])</f>
        <v>C</v>
      </c>
      <c r="D678" s="1">
        <v>0</v>
      </c>
      <c r="E678" s="1">
        <v>1.67948717948717</v>
      </c>
      <c r="F678">
        <v>131</v>
      </c>
      <c r="G678">
        <v>78</v>
      </c>
      <c r="H678" s="1">
        <v>0</v>
      </c>
      <c r="I678" s="2">
        <f>AVERAGE(Table16[[#This Row],[Estimated costs 1]:[Estimated costs 20]])</f>
        <v>0</v>
      </c>
      <c r="J678" s="2">
        <f>_xlfn.STDEV.P(Table16[[#This Row],[Estimated costs 1]:[Estimated costs 20]])</f>
        <v>0</v>
      </c>
      <c r="K678" s="2" t="e">
        <f>Table16[[#This Row],[Dev]]/Table16[[#This Row],[Mean]]*100</f>
        <v>#DIV/0!</v>
      </c>
      <c r="L678" s="2">
        <f>Table16[[#This Row],[Estimated costs 1]]-Table16[[#This Row],[Actual cost]]</f>
        <v>0</v>
      </c>
      <c r="M678" s="2" t="e">
        <f>Table16[[#This Row],[Diff 1]]/Table16[[#This Row],[Actual cost]]*100</f>
        <v>#DIV/0!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</row>
    <row r="679" spans="1:33" hidden="1" x14ac:dyDescent="0.3">
      <c r="A679" t="s">
        <v>703</v>
      </c>
      <c r="B679">
        <v>677</v>
      </c>
      <c r="C679" t="str">
        <f>LEFT(Table16[[#This Row],[Contingency id]])</f>
        <v>C</v>
      </c>
      <c r="D679" s="1">
        <v>0</v>
      </c>
      <c r="E679" s="1">
        <v>1.59756097560975</v>
      </c>
      <c r="F679">
        <v>131</v>
      </c>
      <c r="G679">
        <v>82</v>
      </c>
      <c r="H679" s="1">
        <v>0</v>
      </c>
      <c r="I679" s="2">
        <f>AVERAGE(Table16[[#This Row],[Estimated costs 1]:[Estimated costs 20]])</f>
        <v>0</v>
      </c>
      <c r="J679" s="2">
        <f>_xlfn.STDEV.P(Table16[[#This Row],[Estimated costs 1]:[Estimated costs 20]])</f>
        <v>0</v>
      </c>
      <c r="K679" s="2" t="e">
        <f>Table16[[#This Row],[Dev]]/Table16[[#This Row],[Mean]]*100</f>
        <v>#DIV/0!</v>
      </c>
      <c r="L679" s="2">
        <f>Table16[[#This Row],[Estimated costs 1]]-Table16[[#This Row],[Actual cost]]</f>
        <v>0</v>
      </c>
      <c r="M679" s="2" t="e">
        <f>Table16[[#This Row],[Diff 1]]/Table16[[#This Row],[Actual cost]]*100</f>
        <v>#DIV/0!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</row>
    <row r="680" spans="1:33" hidden="1" x14ac:dyDescent="0.3">
      <c r="A680" t="s">
        <v>704</v>
      </c>
      <c r="B680">
        <v>678</v>
      </c>
      <c r="C680" t="str">
        <f>LEFT(Table16[[#This Row],[Contingency id]])</f>
        <v>C</v>
      </c>
      <c r="D680" s="1">
        <v>0</v>
      </c>
      <c r="E680" s="1">
        <v>1.81944444444444</v>
      </c>
      <c r="F680">
        <v>131</v>
      </c>
      <c r="G680">
        <v>72</v>
      </c>
      <c r="H680" s="1">
        <v>0</v>
      </c>
      <c r="I680" s="2">
        <f>AVERAGE(Table16[[#This Row],[Estimated costs 1]:[Estimated costs 20]])</f>
        <v>0</v>
      </c>
      <c r="J680" s="2">
        <f>_xlfn.STDEV.P(Table16[[#This Row],[Estimated costs 1]:[Estimated costs 20]])</f>
        <v>0</v>
      </c>
      <c r="K680" s="2" t="e">
        <f>Table16[[#This Row],[Dev]]/Table16[[#This Row],[Mean]]*100</f>
        <v>#DIV/0!</v>
      </c>
      <c r="L680" s="2">
        <f>Table16[[#This Row],[Estimated costs 1]]-Table16[[#This Row],[Actual cost]]</f>
        <v>0</v>
      </c>
      <c r="M680" s="2" t="e">
        <f>Table16[[#This Row],[Diff 1]]/Table16[[#This Row],[Actual cost]]*100</f>
        <v>#DIV/0!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</row>
    <row r="681" spans="1:33" hidden="1" x14ac:dyDescent="0.3">
      <c r="A681" t="s">
        <v>705</v>
      </c>
      <c r="B681">
        <v>679</v>
      </c>
      <c r="C681" t="str">
        <f>LEFT(Table16[[#This Row],[Contingency id]])</f>
        <v>C</v>
      </c>
      <c r="D681" s="1">
        <v>0</v>
      </c>
      <c r="E681" s="1">
        <v>1.8181818181818099</v>
      </c>
      <c r="F681">
        <v>160</v>
      </c>
      <c r="G681">
        <v>88</v>
      </c>
      <c r="H681" s="1">
        <v>0</v>
      </c>
      <c r="I681" s="2">
        <f>AVERAGE(Table16[[#This Row],[Estimated costs 1]:[Estimated costs 20]])</f>
        <v>0</v>
      </c>
      <c r="J681" s="2">
        <f>_xlfn.STDEV.P(Table16[[#This Row],[Estimated costs 1]:[Estimated costs 20]])</f>
        <v>0</v>
      </c>
      <c r="K681" s="2" t="e">
        <f>Table16[[#This Row],[Dev]]/Table16[[#This Row],[Mean]]*100</f>
        <v>#DIV/0!</v>
      </c>
      <c r="L681" s="2">
        <f>Table16[[#This Row],[Estimated costs 1]]-Table16[[#This Row],[Actual cost]]</f>
        <v>0</v>
      </c>
      <c r="M681" s="2" t="e">
        <f>Table16[[#This Row],[Diff 1]]/Table16[[#This Row],[Actual cost]]*100</f>
        <v>#DIV/0!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</row>
    <row r="682" spans="1:33" hidden="1" x14ac:dyDescent="0.3">
      <c r="A682" t="s">
        <v>706</v>
      </c>
      <c r="B682">
        <v>680</v>
      </c>
      <c r="C682" t="str">
        <f>LEFT(Table16[[#This Row],[Contingency id]])</f>
        <v>C</v>
      </c>
      <c r="D682" s="1">
        <v>0</v>
      </c>
      <c r="E682" s="1">
        <v>1.625</v>
      </c>
      <c r="F682">
        <v>130</v>
      </c>
      <c r="G682">
        <v>80</v>
      </c>
      <c r="H682" s="1">
        <v>0</v>
      </c>
      <c r="I682" s="2">
        <f>AVERAGE(Table16[[#This Row],[Estimated costs 1]:[Estimated costs 20]])</f>
        <v>0</v>
      </c>
      <c r="J682" s="2">
        <f>_xlfn.STDEV.P(Table16[[#This Row],[Estimated costs 1]:[Estimated costs 20]])</f>
        <v>0</v>
      </c>
      <c r="K682" s="2" t="e">
        <f>Table16[[#This Row],[Dev]]/Table16[[#This Row],[Mean]]*100</f>
        <v>#DIV/0!</v>
      </c>
      <c r="L682" s="2">
        <f>Table16[[#This Row],[Estimated costs 1]]-Table16[[#This Row],[Actual cost]]</f>
        <v>0</v>
      </c>
      <c r="M682" s="2" t="e">
        <f>Table16[[#This Row],[Diff 1]]/Table16[[#This Row],[Actual cost]]*100</f>
        <v>#DIV/0!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</row>
    <row r="683" spans="1:33" hidden="1" x14ac:dyDescent="0.3">
      <c r="A683" t="s">
        <v>707</v>
      </c>
      <c r="B683">
        <v>681</v>
      </c>
      <c r="C683" t="str">
        <f>LEFT(Table16[[#This Row],[Contingency id]])</f>
        <v>C</v>
      </c>
      <c r="D683" s="1">
        <v>0</v>
      </c>
      <c r="E683" s="1">
        <v>1.56626506024096</v>
      </c>
      <c r="F683">
        <v>130</v>
      </c>
      <c r="G683">
        <v>83</v>
      </c>
      <c r="H683" s="1">
        <v>0</v>
      </c>
      <c r="I683" s="2">
        <f>AVERAGE(Table16[[#This Row],[Estimated costs 1]:[Estimated costs 20]])</f>
        <v>0</v>
      </c>
      <c r="J683" s="2">
        <f>_xlfn.STDEV.P(Table16[[#This Row],[Estimated costs 1]:[Estimated costs 20]])</f>
        <v>0</v>
      </c>
      <c r="K683" s="2" t="e">
        <f>Table16[[#This Row],[Dev]]/Table16[[#This Row],[Mean]]*100</f>
        <v>#DIV/0!</v>
      </c>
      <c r="L683" s="2">
        <f>Table16[[#This Row],[Estimated costs 1]]-Table16[[#This Row],[Actual cost]]</f>
        <v>0</v>
      </c>
      <c r="M683" s="2" t="e">
        <f>Table16[[#This Row],[Diff 1]]/Table16[[#This Row],[Actual cost]]*100</f>
        <v>#DIV/0!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</row>
    <row r="684" spans="1:33" hidden="1" x14ac:dyDescent="0.3">
      <c r="A684" t="s">
        <v>708</v>
      </c>
      <c r="B684">
        <v>682</v>
      </c>
      <c r="C684" t="str">
        <f>LEFT(Table16[[#This Row],[Contingency id]])</f>
        <v>C</v>
      </c>
      <c r="D684" s="1">
        <v>0</v>
      </c>
      <c r="E684" s="1">
        <v>1.8181818181818099</v>
      </c>
      <c r="F684">
        <v>160</v>
      </c>
      <c r="G684">
        <v>88</v>
      </c>
      <c r="H684" s="1">
        <v>0</v>
      </c>
      <c r="I684" s="2">
        <f>AVERAGE(Table16[[#This Row],[Estimated costs 1]:[Estimated costs 20]])</f>
        <v>0</v>
      </c>
      <c r="J684" s="2">
        <f>_xlfn.STDEV.P(Table16[[#This Row],[Estimated costs 1]:[Estimated costs 20]])</f>
        <v>0</v>
      </c>
      <c r="K684" s="2" t="e">
        <f>Table16[[#This Row],[Dev]]/Table16[[#This Row],[Mean]]*100</f>
        <v>#DIV/0!</v>
      </c>
      <c r="L684" s="2">
        <f>Table16[[#This Row],[Estimated costs 1]]-Table16[[#This Row],[Actual cost]]</f>
        <v>0</v>
      </c>
      <c r="M684" s="2" t="e">
        <f>Table16[[#This Row],[Diff 1]]/Table16[[#This Row],[Actual cost]]*100</f>
        <v>#DIV/0!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</row>
    <row r="685" spans="1:33" hidden="1" x14ac:dyDescent="0.3">
      <c r="A685" t="s">
        <v>709</v>
      </c>
      <c r="B685">
        <v>683</v>
      </c>
      <c r="C685" t="str">
        <f>LEFT(Table16[[#This Row],[Contingency id]])</f>
        <v>C</v>
      </c>
      <c r="D685" s="1">
        <v>0</v>
      </c>
      <c r="E685" s="1">
        <v>1.7236842105263099</v>
      </c>
      <c r="F685">
        <v>131</v>
      </c>
      <c r="G685">
        <v>76</v>
      </c>
      <c r="H685" s="1">
        <v>0</v>
      </c>
      <c r="I685" s="2">
        <f>AVERAGE(Table16[[#This Row],[Estimated costs 1]:[Estimated costs 20]])</f>
        <v>0</v>
      </c>
      <c r="J685" s="2">
        <f>_xlfn.STDEV.P(Table16[[#This Row],[Estimated costs 1]:[Estimated costs 20]])</f>
        <v>0</v>
      </c>
      <c r="K685" s="2" t="e">
        <f>Table16[[#This Row],[Dev]]/Table16[[#This Row],[Mean]]*100</f>
        <v>#DIV/0!</v>
      </c>
      <c r="L685" s="2">
        <f>Table16[[#This Row],[Estimated costs 1]]-Table16[[#This Row],[Actual cost]]</f>
        <v>0</v>
      </c>
      <c r="M685" s="2" t="e">
        <f>Table16[[#This Row],[Diff 1]]/Table16[[#This Row],[Actual cost]]*100</f>
        <v>#DIV/0!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</row>
    <row r="686" spans="1:33" hidden="1" x14ac:dyDescent="0.3">
      <c r="A686" t="s">
        <v>710</v>
      </c>
      <c r="B686">
        <v>684</v>
      </c>
      <c r="C686" t="str">
        <f>LEFT(Table16[[#This Row],[Contingency id]])</f>
        <v>C</v>
      </c>
      <c r="D686" s="1">
        <v>0</v>
      </c>
      <c r="E686" s="1">
        <v>1.65822784810126</v>
      </c>
      <c r="F686">
        <v>131</v>
      </c>
      <c r="G686">
        <v>79</v>
      </c>
      <c r="H686" s="1">
        <v>0</v>
      </c>
      <c r="I686" s="2">
        <f>AVERAGE(Table16[[#This Row],[Estimated costs 1]:[Estimated costs 20]])</f>
        <v>0</v>
      </c>
      <c r="J686" s="2">
        <f>_xlfn.STDEV.P(Table16[[#This Row],[Estimated costs 1]:[Estimated costs 20]])</f>
        <v>0</v>
      </c>
      <c r="K686" s="2" t="e">
        <f>Table16[[#This Row],[Dev]]/Table16[[#This Row],[Mean]]*100</f>
        <v>#DIV/0!</v>
      </c>
      <c r="L686" s="2">
        <f>Table16[[#This Row],[Estimated costs 1]]-Table16[[#This Row],[Actual cost]]</f>
        <v>0</v>
      </c>
      <c r="M686" s="2" t="e">
        <f>Table16[[#This Row],[Diff 1]]/Table16[[#This Row],[Actual cost]]*100</f>
        <v>#DIV/0!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</row>
    <row r="687" spans="1:33" hidden="1" x14ac:dyDescent="0.3">
      <c r="A687" t="s">
        <v>711</v>
      </c>
      <c r="B687">
        <v>685</v>
      </c>
      <c r="C687" t="str">
        <f>LEFT(Table16[[#This Row],[Contingency id]])</f>
        <v>C</v>
      </c>
      <c r="D687" s="1">
        <v>0</v>
      </c>
      <c r="E687" s="1">
        <v>1.67948717948717</v>
      </c>
      <c r="F687">
        <v>131</v>
      </c>
      <c r="G687">
        <v>78</v>
      </c>
      <c r="H687" s="1">
        <v>0</v>
      </c>
      <c r="I687" s="2">
        <f>AVERAGE(Table16[[#This Row],[Estimated costs 1]:[Estimated costs 20]])</f>
        <v>0</v>
      </c>
      <c r="J687" s="2">
        <f>_xlfn.STDEV.P(Table16[[#This Row],[Estimated costs 1]:[Estimated costs 20]])</f>
        <v>0</v>
      </c>
      <c r="K687" s="2" t="e">
        <f>Table16[[#This Row],[Dev]]/Table16[[#This Row],[Mean]]*100</f>
        <v>#DIV/0!</v>
      </c>
      <c r="L687" s="2">
        <f>Table16[[#This Row],[Estimated costs 1]]-Table16[[#This Row],[Actual cost]]</f>
        <v>0</v>
      </c>
      <c r="M687" s="2" t="e">
        <f>Table16[[#This Row],[Diff 1]]/Table16[[#This Row],[Actual cost]]*100</f>
        <v>#DIV/0!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</row>
    <row r="688" spans="1:33" hidden="1" x14ac:dyDescent="0.3">
      <c r="A688" t="s">
        <v>712</v>
      </c>
      <c r="B688">
        <v>686</v>
      </c>
      <c r="C688" t="str">
        <f>LEFT(Table16[[#This Row],[Contingency id]])</f>
        <v>C</v>
      </c>
      <c r="D688" s="1">
        <v>0</v>
      </c>
      <c r="E688" s="1">
        <v>1.625</v>
      </c>
      <c r="F688">
        <v>130</v>
      </c>
      <c r="G688">
        <v>80</v>
      </c>
      <c r="H688" s="1">
        <v>0</v>
      </c>
      <c r="I688" s="2">
        <f>AVERAGE(Table16[[#This Row],[Estimated costs 1]:[Estimated costs 20]])</f>
        <v>0</v>
      </c>
      <c r="J688" s="2">
        <f>_xlfn.STDEV.P(Table16[[#This Row],[Estimated costs 1]:[Estimated costs 20]])</f>
        <v>0</v>
      </c>
      <c r="K688" s="2" t="e">
        <f>Table16[[#This Row],[Dev]]/Table16[[#This Row],[Mean]]*100</f>
        <v>#DIV/0!</v>
      </c>
      <c r="L688" s="2">
        <f>Table16[[#This Row],[Estimated costs 1]]-Table16[[#This Row],[Actual cost]]</f>
        <v>0</v>
      </c>
      <c r="M688" s="2" t="e">
        <f>Table16[[#This Row],[Diff 1]]/Table16[[#This Row],[Actual cost]]*100</f>
        <v>#DIV/0!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</row>
    <row r="689" spans="1:33" hidden="1" x14ac:dyDescent="0.3">
      <c r="A689" t="s">
        <v>713</v>
      </c>
      <c r="B689">
        <v>687</v>
      </c>
      <c r="C689" t="str">
        <f>LEFT(Table16[[#This Row],[Contingency id]])</f>
        <v>C</v>
      </c>
      <c r="D689" s="1">
        <v>0</v>
      </c>
      <c r="E689" s="1">
        <v>1.8181818181818099</v>
      </c>
      <c r="F689">
        <v>160</v>
      </c>
      <c r="G689">
        <v>88</v>
      </c>
      <c r="H689" s="1">
        <v>0</v>
      </c>
      <c r="I689" s="2">
        <f>AVERAGE(Table16[[#This Row],[Estimated costs 1]:[Estimated costs 20]])</f>
        <v>0</v>
      </c>
      <c r="J689" s="2">
        <f>_xlfn.STDEV.P(Table16[[#This Row],[Estimated costs 1]:[Estimated costs 20]])</f>
        <v>0</v>
      </c>
      <c r="K689" s="2" t="e">
        <f>Table16[[#This Row],[Dev]]/Table16[[#This Row],[Mean]]*100</f>
        <v>#DIV/0!</v>
      </c>
      <c r="L689" s="2">
        <f>Table16[[#This Row],[Estimated costs 1]]-Table16[[#This Row],[Actual cost]]</f>
        <v>0</v>
      </c>
      <c r="M689" s="2" t="e">
        <f>Table16[[#This Row],[Diff 1]]/Table16[[#This Row],[Actual cost]]*100</f>
        <v>#DIV/0!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</row>
    <row r="690" spans="1:33" hidden="1" x14ac:dyDescent="0.3">
      <c r="A690" t="s">
        <v>714</v>
      </c>
      <c r="B690">
        <v>688</v>
      </c>
      <c r="C690" t="str">
        <f>LEFT(Table16[[#This Row],[Contingency id]])</f>
        <v>C</v>
      </c>
      <c r="D690" s="1">
        <v>0</v>
      </c>
      <c r="E690" s="1">
        <v>1.8048780487804801</v>
      </c>
      <c r="F690">
        <v>148</v>
      </c>
      <c r="G690">
        <v>82</v>
      </c>
      <c r="H690" s="1">
        <v>0</v>
      </c>
      <c r="I690" s="2">
        <f>AVERAGE(Table16[[#This Row],[Estimated costs 1]:[Estimated costs 20]])</f>
        <v>0</v>
      </c>
      <c r="J690" s="2">
        <f>_xlfn.STDEV.P(Table16[[#This Row],[Estimated costs 1]:[Estimated costs 20]])</f>
        <v>0</v>
      </c>
      <c r="K690" s="2" t="e">
        <f>Table16[[#This Row],[Dev]]/Table16[[#This Row],[Mean]]*100</f>
        <v>#DIV/0!</v>
      </c>
      <c r="L690" s="2">
        <f>Table16[[#This Row],[Estimated costs 1]]-Table16[[#This Row],[Actual cost]]</f>
        <v>0</v>
      </c>
      <c r="M690" s="2" t="e">
        <f>Table16[[#This Row],[Diff 1]]/Table16[[#This Row],[Actual cost]]*100</f>
        <v>#DIV/0!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</row>
    <row r="691" spans="1:33" hidden="1" x14ac:dyDescent="0.3">
      <c r="A691" t="s">
        <v>715</v>
      </c>
      <c r="B691">
        <v>689</v>
      </c>
      <c r="C691" t="str">
        <f>LEFT(Table16[[#This Row],[Contingency id]])</f>
        <v>C</v>
      </c>
      <c r="D691" s="1">
        <v>0</v>
      </c>
      <c r="E691" s="1">
        <v>1.84883720930232</v>
      </c>
      <c r="F691">
        <v>159</v>
      </c>
      <c r="G691">
        <v>86</v>
      </c>
      <c r="H691" s="1">
        <v>0</v>
      </c>
      <c r="I691" s="2">
        <f>AVERAGE(Table16[[#This Row],[Estimated costs 1]:[Estimated costs 20]])</f>
        <v>0</v>
      </c>
      <c r="J691" s="2">
        <f>_xlfn.STDEV.P(Table16[[#This Row],[Estimated costs 1]:[Estimated costs 20]])</f>
        <v>0</v>
      </c>
      <c r="K691" s="2" t="e">
        <f>Table16[[#This Row],[Dev]]/Table16[[#This Row],[Mean]]*100</f>
        <v>#DIV/0!</v>
      </c>
      <c r="L691" s="2">
        <f>Table16[[#This Row],[Estimated costs 1]]-Table16[[#This Row],[Actual cost]]</f>
        <v>0</v>
      </c>
      <c r="M691" s="2" t="e">
        <f>Table16[[#This Row],[Diff 1]]/Table16[[#This Row],[Actual cost]]*100</f>
        <v>#DIV/0!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</row>
    <row r="692" spans="1:33" hidden="1" x14ac:dyDescent="0.3">
      <c r="A692" t="s">
        <v>716</v>
      </c>
      <c r="B692">
        <v>690</v>
      </c>
      <c r="C692" t="str">
        <f>LEFT(Table16[[#This Row],[Contingency id]])</f>
        <v>C</v>
      </c>
      <c r="D692" s="1">
        <v>0</v>
      </c>
      <c r="E692" s="1">
        <v>1.8068181818181801</v>
      </c>
      <c r="F692">
        <v>159</v>
      </c>
      <c r="G692">
        <v>88</v>
      </c>
      <c r="H692" s="1">
        <v>0</v>
      </c>
      <c r="I692" s="2">
        <f>AVERAGE(Table16[[#This Row],[Estimated costs 1]:[Estimated costs 20]])</f>
        <v>0</v>
      </c>
      <c r="J692" s="2">
        <f>_xlfn.STDEV.P(Table16[[#This Row],[Estimated costs 1]:[Estimated costs 20]])</f>
        <v>0</v>
      </c>
      <c r="K692" s="2" t="e">
        <f>Table16[[#This Row],[Dev]]/Table16[[#This Row],[Mean]]*100</f>
        <v>#DIV/0!</v>
      </c>
      <c r="L692" s="2">
        <f>Table16[[#This Row],[Estimated costs 1]]-Table16[[#This Row],[Actual cost]]</f>
        <v>0</v>
      </c>
      <c r="M692" s="2" t="e">
        <f>Table16[[#This Row],[Diff 1]]/Table16[[#This Row],[Actual cost]]*100</f>
        <v>#DIV/0!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</row>
    <row r="693" spans="1:33" hidden="1" x14ac:dyDescent="0.3">
      <c r="A693" t="s">
        <v>717</v>
      </c>
      <c r="B693">
        <v>691</v>
      </c>
      <c r="C693" t="str">
        <f>LEFT(Table16[[#This Row],[Contingency id]])</f>
        <v>C</v>
      </c>
      <c r="D693" s="1">
        <v>0</v>
      </c>
      <c r="E693" s="1">
        <v>2.1145833333333299</v>
      </c>
      <c r="F693">
        <v>203</v>
      </c>
      <c r="G693">
        <v>96</v>
      </c>
      <c r="H693" s="1">
        <v>0</v>
      </c>
      <c r="I693" s="2">
        <f>AVERAGE(Table16[[#This Row],[Estimated costs 1]:[Estimated costs 20]])</f>
        <v>0</v>
      </c>
      <c r="J693" s="2">
        <f>_xlfn.STDEV.P(Table16[[#This Row],[Estimated costs 1]:[Estimated costs 20]])</f>
        <v>0</v>
      </c>
      <c r="K693" s="2" t="e">
        <f>Table16[[#This Row],[Dev]]/Table16[[#This Row],[Mean]]*100</f>
        <v>#DIV/0!</v>
      </c>
      <c r="L693" s="2">
        <f>Table16[[#This Row],[Estimated costs 1]]-Table16[[#This Row],[Actual cost]]</f>
        <v>0</v>
      </c>
      <c r="M693" s="2" t="e">
        <f>Table16[[#This Row],[Diff 1]]/Table16[[#This Row],[Actual cost]]*100</f>
        <v>#DIV/0!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</row>
    <row r="694" spans="1:33" hidden="1" x14ac:dyDescent="0.3">
      <c r="A694" t="s">
        <v>718</v>
      </c>
      <c r="B694">
        <v>692</v>
      </c>
      <c r="C694" t="str">
        <f>LEFT(Table16[[#This Row],[Contingency id]])</f>
        <v>C</v>
      </c>
      <c r="D694" s="1">
        <v>0</v>
      </c>
      <c r="E694" s="1">
        <v>1.9220779220779201</v>
      </c>
      <c r="F694">
        <v>148</v>
      </c>
      <c r="G694">
        <v>77</v>
      </c>
      <c r="H694" s="1">
        <v>0</v>
      </c>
      <c r="I694" s="2">
        <f>AVERAGE(Table16[[#This Row],[Estimated costs 1]:[Estimated costs 20]])</f>
        <v>0</v>
      </c>
      <c r="J694" s="2">
        <f>_xlfn.STDEV.P(Table16[[#This Row],[Estimated costs 1]:[Estimated costs 20]])</f>
        <v>0</v>
      </c>
      <c r="K694" s="2" t="e">
        <f>Table16[[#This Row],[Dev]]/Table16[[#This Row],[Mean]]*100</f>
        <v>#DIV/0!</v>
      </c>
      <c r="L694" s="2">
        <f>Table16[[#This Row],[Estimated costs 1]]-Table16[[#This Row],[Actual cost]]</f>
        <v>0</v>
      </c>
      <c r="M694" s="2" t="e">
        <f>Table16[[#This Row],[Diff 1]]/Table16[[#This Row],[Actual cost]]*100</f>
        <v>#DIV/0!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</row>
    <row r="695" spans="1:33" hidden="1" x14ac:dyDescent="0.3">
      <c r="A695" t="s">
        <v>719</v>
      </c>
      <c r="B695">
        <v>693</v>
      </c>
      <c r="C695" t="str">
        <f>LEFT(Table16[[#This Row],[Contingency id]])</f>
        <v>C</v>
      </c>
      <c r="D695" s="1">
        <v>0</v>
      </c>
      <c r="E695" s="1">
        <v>1.9875</v>
      </c>
      <c r="F695">
        <v>159</v>
      </c>
      <c r="G695">
        <v>80</v>
      </c>
      <c r="H695" s="1">
        <v>0</v>
      </c>
      <c r="I695" s="2">
        <f>AVERAGE(Table16[[#This Row],[Estimated costs 1]:[Estimated costs 20]])</f>
        <v>0</v>
      </c>
      <c r="J695" s="2">
        <f>_xlfn.STDEV.P(Table16[[#This Row],[Estimated costs 1]:[Estimated costs 20]])</f>
        <v>0</v>
      </c>
      <c r="K695" s="2" t="e">
        <f>Table16[[#This Row],[Dev]]/Table16[[#This Row],[Mean]]*100</f>
        <v>#DIV/0!</v>
      </c>
      <c r="L695" s="2">
        <f>Table16[[#This Row],[Estimated costs 1]]-Table16[[#This Row],[Actual cost]]</f>
        <v>0</v>
      </c>
      <c r="M695" s="2" t="e">
        <f>Table16[[#This Row],[Diff 1]]/Table16[[#This Row],[Actual cost]]*100</f>
        <v>#DIV/0!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</row>
    <row r="696" spans="1:33" hidden="1" x14ac:dyDescent="0.3">
      <c r="A696" t="s">
        <v>720</v>
      </c>
      <c r="B696">
        <v>694</v>
      </c>
      <c r="C696" t="str">
        <f>LEFT(Table16[[#This Row],[Contingency id]])</f>
        <v>C</v>
      </c>
      <c r="D696" s="1">
        <v>0</v>
      </c>
      <c r="E696" s="1">
        <v>1.8048780487804801</v>
      </c>
      <c r="F696">
        <v>148</v>
      </c>
      <c r="G696">
        <v>82</v>
      </c>
      <c r="H696" s="1">
        <v>0</v>
      </c>
      <c r="I696" s="2">
        <f>AVERAGE(Table16[[#This Row],[Estimated costs 1]:[Estimated costs 20]])</f>
        <v>0</v>
      </c>
      <c r="J696" s="2">
        <f>_xlfn.STDEV.P(Table16[[#This Row],[Estimated costs 1]:[Estimated costs 20]])</f>
        <v>0</v>
      </c>
      <c r="K696" s="2" t="e">
        <f>Table16[[#This Row],[Dev]]/Table16[[#This Row],[Mean]]*100</f>
        <v>#DIV/0!</v>
      </c>
      <c r="L696" s="2">
        <f>Table16[[#This Row],[Estimated costs 1]]-Table16[[#This Row],[Actual cost]]</f>
        <v>0</v>
      </c>
      <c r="M696" s="2" t="e">
        <f>Table16[[#This Row],[Diff 1]]/Table16[[#This Row],[Actual cost]]*100</f>
        <v>#DIV/0!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</row>
    <row r="697" spans="1:33" hidden="1" x14ac:dyDescent="0.3">
      <c r="A697" t="s">
        <v>721</v>
      </c>
      <c r="B697">
        <v>695</v>
      </c>
      <c r="C697" t="str">
        <f>LEFT(Table16[[#This Row],[Contingency id]])</f>
        <v>C</v>
      </c>
      <c r="D697" s="1">
        <v>0</v>
      </c>
      <c r="E697" s="1">
        <v>1.9156626506023999</v>
      </c>
      <c r="F697">
        <v>159</v>
      </c>
      <c r="G697">
        <v>83</v>
      </c>
      <c r="H697" s="1">
        <v>0</v>
      </c>
      <c r="I697" s="2">
        <f>AVERAGE(Table16[[#This Row],[Estimated costs 1]:[Estimated costs 20]])</f>
        <v>0</v>
      </c>
      <c r="J697" s="2">
        <f>_xlfn.STDEV.P(Table16[[#This Row],[Estimated costs 1]:[Estimated costs 20]])</f>
        <v>0</v>
      </c>
      <c r="K697" s="2" t="e">
        <f>Table16[[#This Row],[Dev]]/Table16[[#This Row],[Mean]]*100</f>
        <v>#DIV/0!</v>
      </c>
      <c r="L697" s="2">
        <f>Table16[[#This Row],[Estimated costs 1]]-Table16[[#This Row],[Actual cost]]</f>
        <v>0</v>
      </c>
      <c r="M697" s="2" t="e">
        <f>Table16[[#This Row],[Diff 1]]/Table16[[#This Row],[Actual cost]]*100</f>
        <v>#DIV/0!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</row>
    <row r="698" spans="1:33" hidden="1" x14ac:dyDescent="0.3">
      <c r="A698" t="s">
        <v>722</v>
      </c>
      <c r="B698">
        <v>696</v>
      </c>
      <c r="C698" t="str">
        <f>LEFT(Table16[[#This Row],[Contingency id]])</f>
        <v>C</v>
      </c>
      <c r="D698" s="1">
        <v>0</v>
      </c>
      <c r="E698" s="1">
        <v>2.1595744680851001</v>
      </c>
      <c r="F698">
        <v>203</v>
      </c>
      <c r="G698">
        <v>94</v>
      </c>
      <c r="H698" s="1">
        <v>0</v>
      </c>
      <c r="I698" s="2">
        <f>AVERAGE(Table16[[#This Row],[Estimated costs 1]:[Estimated costs 20]])</f>
        <v>0</v>
      </c>
      <c r="J698" s="2">
        <f>_xlfn.STDEV.P(Table16[[#This Row],[Estimated costs 1]:[Estimated costs 20]])</f>
        <v>0</v>
      </c>
      <c r="K698" s="2" t="e">
        <f>Table16[[#This Row],[Dev]]/Table16[[#This Row],[Mean]]*100</f>
        <v>#DIV/0!</v>
      </c>
      <c r="L698" s="2">
        <f>Table16[[#This Row],[Estimated costs 1]]-Table16[[#This Row],[Actual cost]]</f>
        <v>0</v>
      </c>
      <c r="M698" s="2" t="e">
        <f>Table16[[#This Row],[Diff 1]]/Table16[[#This Row],[Actual cost]]*100</f>
        <v>#DIV/0!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</row>
    <row r="699" spans="1:33" hidden="1" x14ac:dyDescent="0.3">
      <c r="A699" t="s">
        <v>723</v>
      </c>
      <c r="B699">
        <v>697</v>
      </c>
      <c r="C699" t="str">
        <f>LEFT(Table16[[#This Row],[Contingency id]])</f>
        <v>C</v>
      </c>
      <c r="D699" s="1">
        <v>0</v>
      </c>
      <c r="E699" s="1">
        <v>2.1595744680851001</v>
      </c>
      <c r="F699">
        <v>203</v>
      </c>
      <c r="G699">
        <v>94</v>
      </c>
      <c r="H699" s="1">
        <v>0</v>
      </c>
      <c r="I699" s="2">
        <f>AVERAGE(Table16[[#This Row],[Estimated costs 1]:[Estimated costs 20]])</f>
        <v>0</v>
      </c>
      <c r="J699" s="2">
        <f>_xlfn.STDEV.P(Table16[[#This Row],[Estimated costs 1]:[Estimated costs 20]])</f>
        <v>0</v>
      </c>
      <c r="K699" s="2" t="e">
        <f>Table16[[#This Row],[Dev]]/Table16[[#This Row],[Mean]]*100</f>
        <v>#DIV/0!</v>
      </c>
      <c r="L699" s="2">
        <f>Table16[[#This Row],[Estimated costs 1]]-Table16[[#This Row],[Actual cost]]</f>
        <v>0</v>
      </c>
      <c r="M699" s="2" t="e">
        <f>Table16[[#This Row],[Diff 1]]/Table16[[#This Row],[Actual cost]]*100</f>
        <v>#DIV/0!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</row>
    <row r="700" spans="1:33" hidden="1" x14ac:dyDescent="0.3">
      <c r="A700" t="s">
        <v>724</v>
      </c>
      <c r="B700">
        <v>698</v>
      </c>
      <c r="C700" t="str">
        <f>LEFT(Table16[[#This Row],[Contingency id]])</f>
        <v>C</v>
      </c>
      <c r="D700" s="1">
        <v>0</v>
      </c>
      <c r="E700" s="1">
        <v>2.1827956989247301</v>
      </c>
      <c r="F700">
        <v>203</v>
      </c>
      <c r="G700">
        <v>93</v>
      </c>
      <c r="H700" s="1">
        <v>0</v>
      </c>
      <c r="I700" s="2">
        <f>AVERAGE(Table16[[#This Row],[Estimated costs 1]:[Estimated costs 20]])</f>
        <v>0</v>
      </c>
      <c r="J700" s="2">
        <f>_xlfn.STDEV.P(Table16[[#This Row],[Estimated costs 1]:[Estimated costs 20]])</f>
        <v>0</v>
      </c>
      <c r="K700" s="2" t="e">
        <f>Table16[[#This Row],[Dev]]/Table16[[#This Row],[Mean]]*100</f>
        <v>#DIV/0!</v>
      </c>
      <c r="L700" s="2">
        <f>Table16[[#This Row],[Estimated costs 1]]-Table16[[#This Row],[Actual cost]]</f>
        <v>0</v>
      </c>
      <c r="M700" s="2" t="e">
        <f>Table16[[#This Row],[Diff 1]]/Table16[[#This Row],[Actual cost]]*100</f>
        <v>#DIV/0!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</row>
    <row r="701" spans="1:33" hidden="1" x14ac:dyDescent="0.3">
      <c r="A701" t="s">
        <v>725</v>
      </c>
      <c r="B701">
        <v>699</v>
      </c>
      <c r="C701" t="str">
        <f>LEFT(Table16[[#This Row],[Contingency id]])</f>
        <v>C</v>
      </c>
      <c r="D701" s="1">
        <v>0</v>
      </c>
      <c r="E701" s="1">
        <v>1.84615384615384</v>
      </c>
      <c r="F701">
        <v>168</v>
      </c>
      <c r="G701">
        <v>91</v>
      </c>
      <c r="H701" s="1">
        <v>0</v>
      </c>
      <c r="I701" s="2">
        <f>AVERAGE(Table16[[#This Row],[Estimated costs 1]:[Estimated costs 20]])</f>
        <v>0</v>
      </c>
      <c r="J701" s="2">
        <f>_xlfn.STDEV.P(Table16[[#This Row],[Estimated costs 1]:[Estimated costs 20]])</f>
        <v>0</v>
      </c>
      <c r="K701" s="2" t="e">
        <f>Table16[[#This Row],[Dev]]/Table16[[#This Row],[Mean]]*100</f>
        <v>#DIV/0!</v>
      </c>
      <c r="L701" s="2">
        <f>Table16[[#This Row],[Estimated costs 1]]-Table16[[#This Row],[Actual cost]]</f>
        <v>0</v>
      </c>
      <c r="M701" s="2" t="e">
        <f>Table16[[#This Row],[Diff 1]]/Table16[[#This Row],[Actual cost]]*100</f>
        <v>#DIV/0!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</row>
    <row r="702" spans="1:33" hidden="1" x14ac:dyDescent="0.3">
      <c r="A702" t="s">
        <v>726</v>
      </c>
      <c r="B702">
        <v>700</v>
      </c>
      <c r="C702" t="str">
        <f>LEFT(Table16[[#This Row],[Contingency id]])</f>
        <v>C</v>
      </c>
      <c r="D702" s="1">
        <v>0</v>
      </c>
      <c r="E702" s="1">
        <v>2.2065217391304301</v>
      </c>
      <c r="F702">
        <v>203</v>
      </c>
      <c r="G702">
        <v>92</v>
      </c>
      <c r="H702" s="1">
        <v>0</v>
      </c>
      <c r="I702" s="2">
        <f>AVERAGE(Table16[[#This Row],[Estimated costs 1]:[Estimated costs 20]])</f>
        <v>0</v>
      </c>
      <c r="J702" s="2">
        <f>_xlfn.STDEV.P(Table16[[#This Row],[Estimated costs 1]:[Estimated costs 20]])</f>
        <v>0</v>
      </c>
      <c r="K702" s="2" t="e">
        <f>Table16[[#This Row],[Dev]]/Table16[[#This Row],[Mean]]*100</f>
        <v>#DIV/0!</v>
      </c>
      <c r="L702" s="2">
        <f>Table16[[#This Row],[Estimated costs 1]]-Table16[[#This Row],[Actual cost]]</f>
        <v>0</v>
      </c>
      <c r="M702" s="2" t="e">
        <f>Table16[[#This Row],[Diff 1]]/Table16[[#This Row],[Actual cost]]*100</f>
        <v>#DIV/0!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</row>
    <row r="703" spans="1:33" hidden="1" x14ac:dyDescent="0.3">
      <c r="A703" t="s">
        <v>727</v>
      </c>
      <c r="B703">
        <v>701</v>
      </c>
      <c r="C703" t="str">
        <f>LEFT(Table16[[#This Row],[Contingency id]])</f>
        <v>C</v>
      </c>
      <c r="D703" s="1">
        <v>0</v>
      </c>
      <c r="E703" s="1">
        <v>2.2065217391304301</v>
      </c>
      <c r="F703">
        <v>203</v>
      </c>
      <c r="G703">
        <v>92</v>
      </c>
      <c r="H703" s="1">
        <v>0</v>
      </c>
      <c r="I703" s="2">
        <f>AVERAGE(Table16[[#This Row],[Estimated costs 1]:[Estimated costs 20]])</f>
        <v>0</v>
      </c>
      <c r="J703" s="2">
        <f>_xlfn.STDEV.P(Table16[[#This Row],[Estimated costs 1]:[Estimated costs 20]])</f>
        <v>0</v>
      </c>
      <c r="K703" s="2" t="e">
        <f>Table16[[#This Row],[Dev]]/Table16[[#This Row],[Mean]]*100</f>
        <v>#DIV/0!</v>
      </c>
      <c r="L703" s="2">
        <f>Table16[[#This Row],[Estimated costs 1]]-Table16[[#This Row],[Actual cost]]</f>
        <v>0</v>
      </c>
      <c r="M703" s="2" t="e">
        <f>Table16[[#This Row],[Diff 1]]/Table16[[#This Row],[Actual cost]]*100</f>
        <v>#DIV/0!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</row>
    <row r="704" spans="1:33" hidden="1" x14ac:dyDescent="0.3">
      <c r="A704" t="s">
        <v>728</v>
      </c>
      <c r="B704">
        <v>702</v>
      </c>
      <c r="C704" t="str">
        <f>LEFT(Table16[[#This Row],[Contingency id]])</f>
        <v>C</v>
      </c>
      <c r="D704" s="1">
        <v>0</v>
      </c>
      <c r="E704" s="1">
        <v>2.1368421052631499</v>
      </c>
      <c r="F704">
        <v>203</v>
      </c>
      <c r="G704">
        <v>95</v>
      </c>
      <c r="H704" s="1">
        <v>0</v>
      </c>
      <c r="I704" s="2">
        <f>AVERAGE(Table16[[#This Row],[Estimated costs 1]:[Estimated costs 20]])</f>
        <v>0</v>
      </c>
      <c r="J704" s="2">
        <f>_xlfn.STDEV.P(Table16[[#This Row],[Estimated costs 1]:[Estimated costs 20]])</f>
        <v>0</v>
      </c>
      <c r="K704" s="2" t="e">
        <f>Table16[[#This Row],[Dev]]/Table16[[#This Row],[Mean]]*100</f>
        <v>#DIV/0!</v>
      </c>
      <c r="L704" s="2">
        <f>Table16[[#This Row],[Estimated costs 1]]-Table16[[#This Row],[Actual cost]]</f>
        <v>0</v>
      </c>
      <c r="M704" s="2" t="e">
        <f>Table16[[#This Row],[Diff 1]]/Table16[[#This Row],[Actual cost]]*100</f>
        <v>#DIV/0!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</row>
    <row r="705" spans="1:33" hidden="1" x14ac:dyDescent="0.3">
      <c r="A705" t="s">
        <v>729</v>
      </c>
      <c r="B705">
        <v>703</v>
      </c>
      <c r="C705" t="str">
        <f>LEFT(Table16[[#This Row],[Contingency id]])</f>
        <v>C</v>
      </c>
      <c r="D705" s="1">
        <v>0</v>
      </c>
      <c r="E705" s="1">
        <v>2.0299999999999998</v>
      </c>
      <c r="F705">
        <v>203</v>
      </c>
      <c r="G705">
        <v>100</v>
      </c>
      <c r="H705" s="1">
        <v>0</v>
      </c>
      <c r="I705" s="2">
        <f>AVERAGE(Table16[[#This Row],[Estimated costs 1]:[Estimated costs 20]])</f>
        <v>0</v>
      </c>
      <c r="J705" s="2">
        <f>_xlfn.STDEV.P(Table16[[#This Row],[Estimated costs 1]:[Estimated costs 20]])</f>
        <v>0</v>
      </c>
      <c r="K705" s="2" t="e">
        <f>Table16[[#This Row],[Dev]]/Table16[[#This Row],[Mean]]*100</f>
        <v>#DIV/0!</v>
      </c>
      <c r="L705" s="2">
        <f>Table16[[#This Row],[Estimated costs 1]]-Table16[[#This Row],[Actual cost]]</f>
        <v>0</v>
      </c>
      <c r="M705" s="2" t="e">
        <f>Table16[[#This Row],[Diff 1]]/Table16[[#This Row],[Actual cost]]*100</f>
        <v>#DIV/0!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</row>
    <row r="706" spans="1:33" hidden="1" x14ac:dyDescent="0.3">
      <c r="A706" t="s">
        <v>730</v>
      </c>
      <c r="B706">
        <v>704</v>
      </c>
      <c r="C706" t="str">
        <f>LEFT(Table16[[#This Row],[Contingency id]])</f>
        <v>C</v>
      </c>
      <c r="D706" s="1">
        <v>0</v>
      </c>
      <c r="E706" s="1">
        <v>2.1368421052631499</v>
      </c>
      <c r="F706">
        <v>203</v>
      </c>
      <c r="G706">
        <v>95</v>
      </c>
      <c r="H706" s="1">
        <v>0</v>
      </c>
      <c r="I706" s="2">
        <f>AVERAGE(Table16[[#This Row],[Estimated costs 1]:[Estimated costs 20]])</f>
        <v>0</v>
      </c>
      <c r="J706" s="2">
        <f>_xlfn.STDEV.P(Table16[[#This Row],[Estimated costs 1]:[Estimated costs 20]])</f>
        <v>0</v>
      </c>
      <c r="K706" s="2" t="e">
        <f>Table16[[#This Row],[Dev]]/Table16[[#This Row],[Mean]]*100</f>
        <v>#DIV/0!</v>
      </c>
      <c r="L706" s="2">
        <f>Table16[[#This Row],[Estimated costs 1]]-Table16[[#This Row],[Actual cost]]</f>
        <v>0</v>
      </c>
      <c r="M706" s="2" t="e">
        <f>Table16[[#This Row],[Diff 1]]/Table16[[#This Row],[Actual cost]]*100</f>
        <v>#DIV/0!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</row>
    <row r="707" spans="1:33" hidden="1" x14ac:dyDescent="0.3">
      <c r="A707" t="s">
        <v>731</v>
      </c>
      <c r="B707">
        <v>705</v>
      </c>
      <c r="C707" t="str">
        <f>LEFT(Table16[[#This Row],[Contingency id]])</f>
        <v>C</v>
      </c>
      <c r="D707" s="1">
        <v>0</v>
      </c>
      <c r="E707" s="1">
        <v>2.1368421052631499</v>
      </c>
      <c r="F707">
        <v>203</v>
      </c>
      <c r="G707">
        <v>95</v>
      </c>
      <c r="H707" s="1">
        <v>0</v>
      </c>
      <c r="I707" s="2">
        <f>AVERAGE(Table16[[#This Row],[Estimated costs 1]:[Estimated costs 20]])</f>
        <v>0</v>
      </c>
      <c r="J707" s="2">
        <f>_xlfn.STDEV.P(Table16[[#This Row],[Estimated costs 1]:[Estimated costs 20]])</f>
        <v>0</v>
      </c>
      <c r="K707" s="2" t="e">
        <f>Table16[[#This Row],[Dev]]/Table16[[#This Row],[Mean]]*100</f>
        <v>#DIV/0!</v>
      </c>
      <c r="L707" s="2">
        <f>Table16[[#This Row],[Estimated costs 1]]-Table16[[#This Row],[Actual cost]]</f>
        <v>0</v>
      </c>
      <c r="M707" s="2" t="e">
        <f>Table16[[#This Row],[Diff 1]]/Table16[[#This Row],[Actual cost]]*100</f>
        <v>#DIV/0!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</row>
    <row r="708" spans="1:33" hidden="1" x14ac:dyDescent="0.3">
      <c r="A708" t="s">
        <v>732</v>
      </c>
      <c r="B708">
        <v>706</v>
      </c>
      <c r="C708" t="str">
        <f>LEFT(Table16[[#This Row],[Contingency id]])</f>
        <v>C</v>
      </c>
      <c r="D708" s="1">
        <v>0</v>
      </c>
      <c r="E708" s="1">
        <v>2.1595744680851001</v>
      </c>
      <c r="F708">
        <v>203</v>
      </c>
      <c r="G708">
        <v>94</v>
      </c>
      <c r="H708" s="1">
        <v>0</v>
      </c>
      <c r="I708" s="2">
        <f>AVERAGE(Table16[[#This Row],[Estimated costs 1]:[Estimated costs 20]])</f>
        <v>0</v>
      </c>
      <c r="J708" s="2">
        <f>_xlfn.STDEV.P(Table16[[#This Row],[Estimated costs 1]:[Estimated costs 20]])</f>
        <v>0</v>
      </c>
      <c r="K708" s="2" t="e">
        <f>Table16[[#This Row],[Dev]]/Table16[[#This Row],[Mean]]*100</f>
        <v>#DIV/0!</v>
      </c>
      <c r="L708" s="2">
        <f>Table16[[#This Row],[Estimated costs 1]]-Table16[[#This Row],[Actual cost]]</f>
        <v>0</v>
      </c>
      <c r="M708" s="2" t="e">
        <f>Table16[[#This Row],[Diff 1]]/Table16[[#This Row],[Actual cost]]*100</f>
        <v>#DIV/0!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</row>
    <row r="709" spans="1:33" hidden="1" x14ac:dyDescent="0.3">
      <c r="A709" t="s">
        <v>733</v>
      </c>
      <c r="B709">
        <v>707</v>
      </c>
      <c r="C709" t="str">
        <f>LEFT(Table16[[#This Row],[Contingency id]])</f>
        <v>C</v>
      </c>
      <c r="D709" s="1">
        <v>0</v>
      </c>
      <c r="E709" s="1">
        <v>2.2065217391304301</v>
      </c>
      <c r="F709">
        <v>203</v>
      </c>
      <c r="G709">
        <v>92</v>
      </c>
      <c r="H709" s="1">
        <v>0</v>
      </c>
      <c r="I709" s="2">
        <f>AVERAGE(Table16[[#This Row],[Estimated costs 1]:[Estimated costs 20]])</f>
        <v>0</v>
      </c>
      <c r="J709" s="2">
        <f>_xlfn.STDEV.P(Table16[[#This Row],[Estimated costs 1]:[Estimated costs 20]])</f>
        <v>0</v>
      </c>
      <c r="K709" s="2" t="e">
        <f>Table16[[#This Row],[Dev]]/Table16[[#This Row],[Mean]]*100</f>
        <v>#DIV/0!</v>
      </c>
      <c r="L709" s="2">
        <f>Table16[[#This Row],[Estimated costs 1]]-Table16[[#This Row],[Actual cost]]</f>
        <v>0</v>
      </c>
      <c r="M709" s="2" t="e">
        <f>Table16[[#This Row],[Diff 1]]/Table16[[#This Row],[Actual cost]]*100</f>
        <v>#DIV/0!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</row>
    <row r="710" spans="1:33" hidden="1" x14ac:dyDescent="0.3">
      <c r="A710" t="s">
        <v>734</v>
      </c>
      <c r="B710">
        <v>708</v>
      </c>
      <c r="C710" t="str">
        <f>LEFT(Table16[[#This Row],[Contingency id]])</f>
        <v>C</v>
      </c>
      <c r="D710" s="1">
        <v>0</v>
      </c>
      <c r="E710" s="1">
        <v>2.0099009900990099</v>
      </c>
      <c r="F710">
        <v>203</v>
      </c>
      <c r="G710">
        <v>101</v>
      </c>
      <c r="H710" s="1">
        <v>0</v>
      </c>
      <c r="I710" s="2">
        <f>AVERAGE(Table16[[#This Row],[Estimated costs 1]:[Estimated costs 20]])</f>
        <v>0</v>
      </c>
      <c r="J710" s="2">
        <f>_xlfn.STDEV.P(Table16[[#This Row],[Estimated costs 1]:[Estimated costs 20]])</f>
        <v>0</v>
      </c>
      <c r="K710" s="2" t="e">
        <f>Table16[[#This Row],[Dev]]/Table16[[#This Row],[Mean]]*100</f>
        <v>#DIV/0!</v>
      </c>
      <c r="L710" s="2">
        <f>Table16[[#This Row],[Estimated costs 1]]-Table16[[#This Row],[Actual cost]]</f>
        <v>0</v>
      </c>
      <c r="M710" s="2" t="e">
        <f>Table16[[#This Row],[Diff 1]]/Table16[[#This Row],[Actual cost]]*100</f>
        <v>#DIV/0!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</row>
    <row r="711" spans="1:33" hidden="1" x14ac:dyDescent="0.3">
      <c r="A711" t="s">
        <v>735</v>
      </c>
      <c r="B711">
        <v>709</v>
      </c>
      <c r="C711" t="str">
        <f>LEFT(Table16[[#This Row],[Contingency id]])</f>
        <v>C</v>
      </c>
      <c r="D711" s="1">
        <v>0</v>
      </c>
      <c r="E711" s="1">
        <v>2.0099009900990099</v>
      </c>
      <c r="F711">
        <v>203</v>
      </c>
      <c r="G711">
        <v>101</v>
      </c>
      <c r="H711" s="1">
        <v>0</v>
      </c>
      <c r="I711" s="2">
        <f>AVERAGE(Table16[[#This Row],[Estimated costs 1]:[Estimated costs 20]])</f>
        <v>0</v>
      </c>
      <c r="J711" s="2">
        <f>_xlfn.STDEV.P(Table16[[#This Row],[Estimated costs 1]:[Estimated costs 20]])</f>
        <v>0</v>
      </c>
      <c r="K711" s="2" t="e">
        <f>Table16[[#This Row],[Dev]]/Table16[[#This Row],[Mean]]*100</f>
        <v>#DIV/0!</v>
      </c>
      <c r="L711" s="2">
        <f>Table16[[#This Row],[Estimated costs 1]]-Table16[[#This Row],[Actual cost]]</f>
        <v>0</v>
      </c>
      <c r="M711" s="2" t="e">
        <f>Table16[[#This Row],[Diff 1]]/Table16[[#This Row],[Actual cost]]*100</f>
        <v>#DIV/0!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</row>
  </sheetData>
  <conditionalFormatting sqref="K3:K386">
    <cfRule type="cellIs" dxfId="137" priority="1" operator="greaterThan">
      <formula>20</formula>
    </cfRule>
  </conditionalFormatting>
  <conditionalFormatting sqref="M3:M711">
    <cfRule type="cellIs" dxfId="136" priority="2" operator="lessThan">
      <formula>-20</formula>
    </cfRule>
    <cfRule type="cellIs" dxfId="135" priority="3" operator="greaterThan">
      <formula>20</formula>
    </cfRule>
  </conditionalFormatting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B2F06-2896-4E55-B9EF-D06DFB991473}">
  <dimension ref="A1:AG711"/>
  <sheetViews>
    <sheetView workbookViewId="0">
      <selection activeCell="M4" sqref="M4"/>
    </sheetView>
  </sheetViews>
  <sheetFormatPr defaultRowHeight="14.4" x14ac:dyDescent="0.3"/>
  <cols>
    <col min="1" max="1" width="30" bestFit="1" customWidth="1"/>
    <col min="2" max="2" width="7.44140625" bestFit="1" customWidth="1"/>
    <col min="3" max="3" width="7.109375" bestFit="1" customWidth="1"/>
    <col min="4" max="4" width="22.33203125" customWidth="1"/>
    <col min="5" max="5" width="11.33203125" bestFit="1" customWidth="1"/>
    <col min="6" max="6" width="13.44140625" bestFit="1" customWidth="1"/>
    <col min="7" max="7" width="12.6640625" customWidth="1"/>
    <col min="8" max="13" width="12.5546875" customWidth="1"/>
    <col min="14" max="22" width="18.33203125" customWidth="1"/>
    <col min="23" max="33" width="19.33203125" customWidth="1"/>
  </cols>
  <sheetData>
    <row r="1" spans="1:33" x14ac:dyDescent="0.3">
      <c r="A1" t="s">
        <v>741</v>
      </c>
      <c r="C1">
        <f>60256/31943</f>
        <v>1.8863600788905237</v>
      </c>
    </row>
    <row r="2" spans="1:33" x14ac:dyDescent="0.3">
      <c r="A2" t="s">
        <v>0</v>
      </c>
      <c r="B2" t="s">
        <v>742</v>
      </c>
      <c r="C2" t="s">
        <v>598</v>
      </c>
      <c r="D2" t="s">
        <v>1</v>
      </c>
      <c r="E2" t="s">
        <v>738</v>
      </c>
      <c r="F2" t="s">
        <v>739</v>
      </c>
      <c r="G2" t="s">
        <v>740</v>
      </c>
      <c r="H2" t="s">
        <v>2</v>
      </c>
      <c r="I2" t="s">
        <v>595</v>
      </c>
      <c r="J2" t="s">
        <v>736</v>
      </c>
      <c r="K2" t="s">
        <v>737</v>
      </c>
      <c r="L2" t="s">
        <v>596</v>
      </c>
      <c r="M2" t="s">
        <v>597</v>
      </c>
      <c r="N2" t="s">
        <v>3</v>
      </c>
      <c r="O2" t="s">
        <v>4</v>
      </c>
      <c r="P2" t="s">
        <v>5</v>
      </c>
      <c r="Q2" t="s">
        <v>6</v>
      </c>
      <c r="R2" t="s">
        <v>7</v>
      </c>
      <c r="S2" t="s">
        <v>8</v>
      </c>
      <c r="T2" t="s">
        <v>9</v>
      </c>
      <c r="U2" t="s">
        <v>10</v>
      </c>
      <c r="V2" t="s">
        <v>11</v>
      </c>
      <c r="W2" t="s">
        <v>12</v>
      </c>
      <c r="X2" t="s">
        <v>13</v>
      </c>
      <c r="Y2" t="s">
        <v>14</v>
      </c>
      <c r="Z2" t="s">
        <v>15</v>
      </c>
      <c r="AA2" t="s">
        <v>16</v>
      </c>
      <c r="AB2" t="s">
        <v>17</v>
      </c>
      <c r="AC2" t="s">
        <v>18</v>
      </c>
      <c r="AD2" t="s">
        <v>19</v>
      </c>
      <c r="AE2" t="s">
        <v>20</v>
      </c>
      <c r="AF2" t="s">
        <v>21</v>
      </c>
      <c r="AG2" t="s">
        <v>22</v>
      </c>
    </row>
    <row r="3" spans="1:33" hidden="1" x14ac:dyDescent="0.3">
      <c r="A3" t="s">
        <v>23</v>
      </c>
      <c r="B3">
        <v>1</v>
      </c>
      <c r="C3" t="str">
        <f>LEFT(Table167[[#This Row],[Contingency id]])</f>
        <v>A</v>
      </c>
      <c r="D3">
        <v>20.370370370370299</v>
      </c>
      <c r="E3">
        <v>3.04941176470588</v>
      </c>
      <c r="F3">
        <v>1296</v>
      </c>
      <c r="G3">
        <v>425</v>
      </c>
      <c r="H3" s="2">
        <v>1.3887599537037001</v>
      </c>
      <c r="I3" s="2">
        <f>AVERAGE(Table167[[#This Row],[Estimated costs 1]:[Estimated costs 20]])</f>
        <v>1.3534942129629586</v>
      </c>
      <c r="J3" s="2">
        <f>_xlfn.STDEV.P(Table167[[#This Row],[Estimated costs 1]:[Estimated costs 20]])</f>
        <v>0.16895092615776544</v>
      </c>
      <c r="K3" s="2">
        <f>Table167[[#This Row],[Dev]]/Table167[[#This Row],[Mean]]*100</f>
        <v>12.482574697376203</v>
      </c>
      <c r="L3" s="2">
        <f>Table167[[#This Row],[Estimated costs 1]]-Table167[[#This Row],[Actual cost]]</f>
        <v>8.9073302469129922E-2</v>
      </c>
      <c r="M3" s="2">
        <f>Table167[[#This Row],[Diff 1]]/Table167[[#This Row],[Actual cost]]*100</f>
        <v>6.4138731990060123</v>
      </c>
      <c r="N3" s="2">
        <v>1.47783325617283</v>
      </c>
      <c r="O3" s="2">
        <v>1.14350532407407</v>
      </c>
      <c r="P3" s="2">
        <v>1.1752252314814799</v>
      </c>
      <c r="Q3" s="2">
        <v>1.3392491512345599</v>
      </c>
      <c r="R3" s="2">
        <v>1.6458641203703701</v>
      </c>
      <c r="S3" s="2">
        <v>1.0510400462962901</v>
      </c>
      <c r="T3" s="2">
        <v>1.4435415895061701</v>
      </c>
      <c r="U3" s="2">
        <v>1.4267398919753</v>
      </c>
      <c r="V3" s="2">
        <v>1.42437415123456</v>
      </c>
      <c r="W3" s="2">
        <v>1.7321218364197499</v>
      </c>
      <c r="X3" s="2">
        <v>1.36454236111111</v>
      </c>
      <c r="Y3" s="2">
        <v>1.3380716820987599</v>
      </c>
      <c r="Z3" s="2">
        <v>1.31665733024691</v>
      </c>
      <c r="AA3" s="2">
        <v>1.4873787808641901</v>
      </c>
      <c r="AB3" s="2">
        <v>1.3037761574074</v>
      </c>
      <c r="AC3" s="2">
        <v>1.24748217592592</v>
      </c>
      <c r="AD3" s="2">
        <v>1.42701535493827</v>
      </c>
      <c r="AE3" s="2">
        <v>1.04288649691358</v>
      </c>
      <c r="AF3" s="2">
        <v>1.3913008487654299</v>
      </c>
      <c r="AG3" s="2">
        <v>1.2912784722222199</v>
      </c>
    </row>
    <row r="4" spans="1:33" x14ac:dyDescent="0.3">
      <c r="A4" t="s">
        <v>24</v>
      </c>
      <c r="B4">
        <v>2</v>
      </c>
      <c r="C4" t="str">
        <f>LEFT(Table167[[#This Row],[Contingency id]])</f>
        <v>C</v>
      </c>
      <c r="D4" s="1">
        <v>11.4734299516908</v>
      </c>
      <c r="E4" s="1">
        <v>5.1858037578288103</v>
      </c>
      <c r="F4">
        <v>2484</v>
      </c>
      <c r="G4">
        <v>479</v>
      </c>
      <c r="H4" s="2">
        <v>1.0069047504025701</v>
      </c>
      <c r="I4" s="2">
        <f>AVERAGE(Table167[[#This Row],[Estimated costs 1]:[Estimated costs 20]])</f>
        <v>0.90535269726247836</v>
      </c>
      <c r="J4" s="2">
        <f>_xlfn.STDEV.P(Table167[[#This Row],[Estimated costs 1]:[Estimated costs 20]])</f>
        <v>0.19394380297319089</v>
      </c>
      <c r="K4" s="2">
        <f>Table167[[#This Row],[Dev]]/Table167[[#This Row],[Mean]]*100</f>
        <v>21.42190591132276</v>
      </c>
      <c r="L4" s="2">
        <f>Table167[[#This Row],[Estimated costs 1]]-Table167[[#This Row],[Actual cost]]</f>
        <v>-0.34528639291464813</v>
      </c>
      <c r="M4" s="2">
        <f>Table167[[#This Row],[Diff 1]]/Table167[[#This Row],[Actual cost]]*100</f>
        <v>-34.291862539788333</v>
      </c>
      <c r="N4" s="2">
        <v>0.66161835748792197</v>
      </c>
      <c r="O4" s="2">
        <v>0.93596425120772897</v>
      </c>
      <c r="P4" s="2">
        <v>0.73619146537842095</v>
      </c>
      <c r="Q4" s="2">
        <v>0.91519243156199603</v>
      </c>
      <c r="R4" s="2">
        <v>1.15195716586151</v>
      </c>
      <c r="S4" s="2">
        <v>0.84670933977455698</v>
      </c>
      <c r="T4" s="2">
        <v>1.0617757648953301</v>
      </c>
      <c r="U4" s="2">
        <v>0.63631586151368702</v>
      </c>
      <c r="V4" s="2">
        <v>0.77588913043478203</v>
      </c>
      <c r="W4" s="2">
        <v>1.3504120772946799</v>
      </c>
      <c r="X4" s="2">
        <v>0.95089049919484603</v>
      </c>
      <c r="Y4" s="2">
        <v>0.85474436392914599</v>
      </c>
      <c r="Z4" s="2">
        <v>0.99679991948470203</v>
      </c>
      <c r="AA4" s="2">
        <v>0.60126231884057901</v>
      </c>
      <c r="AB4" s="2">
        <v>0.97891666666666599</v>
      </c>
      <c r="AC4" s="2">
        <v>1.09725483091787</v>
      </c>
      <c r="AD4" s="2">
        <v>0.98478260869565204</v>
      </c>
      <c r="AE4" s="2">
        <v>0.57999420289854997</v>
      </c>
      <c r="AF4" s="2">
        <v>0.92011835748792203</v>
      </c>
      <c r="AG4" s="2">
        <v>1.07026433172302</v>
      </c>
    </row>
    <row r="5" spans="1:33" hidden="1" x14ac:dyDescent="0.3">
      <c r="A5" t="s">
        <v>25</v>
      </c>
      <c r="B5">
        <v>3</v>
      </c>
      <c r="C5" t="str">
        <f>LEFT(Table167[[#This Row],[Contingency id]])</f>
        <v>A</v>
      </c>
      <c r="D5">
        <v>11.911911911911901</v>
      </c>
      <c r="E5">
        <v>2.5484693877550999</v>
      </c>
      <c r="F5">
        <v>999</v>
      </c>
      <c r="G5">
        <v>392</v>
      </c>
      <c r="H5" s="2">
        <v>0.82649249249249201</v>
      </c>
      <c r="I5" s="2">
        <f>AVERAGE(Table167[[#This Row],[Estimated costs 1]:[Estimated costs 20]])</f>
        <v>0.77422467467467437</v>
      </c>
      <c r="J5" s="2">
        <f>_xlfn.STDEV.P(Table167[[#This Row],[Estimated costs 1]:[Estimated costs 20]])</f>
        <v>0.11301170981633785</v>
      </c>
      <c r="K5" s="2">
        <f>Table167[[#This Row],[Dev]]/Table167[[#This Row],[Mean]]*100</f>
        <v>14.596758991674458</v>
      </c>
      <c r="L5" s="2">
        <f>Table167[[#This Row],[Estimated costs 1]]-Table167[[#This Row],[Actual cost]]</f>
        <v>0.11917117117117093</v>
      </c>
      <c r="M5" s="2">
        <f>Table167[[#This Row],[Diff 1]]/Table167[[#This Row],[Actual cost]]*100</f>
        <v>14.418905465406088</v>
      </c>
      <c r="N5" s="2">
        <v>0.94566366366366295</v>
      </c>
      <c r="O5" s="2">
        <v>0.97602602602602595</v>
      </c>
      <c r="P5" s="2">
        <v>0.56309409409409406</v>
      </c>
      <c r="Q5" s="2">
        <v>0.67303503503503503</v>
      </c>
      <c r="R5" s="2">
        <v>0.85281981981981902</v>
      </c>
      <c r="S5" s="2">
        <v>0.67059159159159099</v>
      </c>
      <c r="T5" s="2">
        <v>0.68570170170170097</v>
      </c>
      <c r="U5" s="2">
        <v>0.76849449449449403</v>
      </c>
      <c r="V5" s="2">
        <v>0.75787087087087002</v>
      </c>
      <c r="W5" s="2">
        <v>0.96755255255255201</v>
      </c>
      <c r="X5" s="2">
        <v>0.81414314314314296</v>
      </c>
      <c r="Y5" s="2">
        <v>0.89404304304304305</v>
      </c>
      <c r="Z5" s="2">
        <v>0.76829229229229201</v>
      </c>
      <c r="AA5" s="2">
        <v>0.59686686686686596</v>
      </c>
      <c r="AB5" s="2">
        <v>0.66339439439439396</v>
      </c>
      <c r="AC5" s="2">
        <v>0.77022822822822801</v>
      </c>
      <c r="AD5" s="2">
        <v>0.71538338338338303</v>
      </c>
      <c r="AE5" s="2">
        <v>0.82578278278278205</v>
      </c>
      <c r="AF5" s="2">
        <v>0.75737237237237198</v>
      </c>
      <c r="AG5" s="2">
        <v>0.81813713713713698</v>
      </c>
    </row>
    <row r="6" spans="1:33" x14ac:dyDescent="0.3">
      <c r="A6" t="s">
        <v>26</v>
      </c>
      <c r="B6">
        <v>4</v>
      </c>
      <c r="C6" t="str">
        <f>LEFT(Table167[[#This Row],[Contingency id]])</f>
        <v>C</v>
      </c>
      <c r="D6" s="1">
        <v>8.4701247537754405</v>
      </c>
      <c r="E6" s="1">
        <v>3.4771689497716798</v>
      </c>
      <c r="F6">
        <v>1523</v>
      </c>
      <c r="G6">
        <v>438</v>
      </c>
      <c r="H6" s="2">
        <v>0.43501076822061702</v>
      </c>
      <c r="I6" s="2">
        <f>AVERAGE(Table167[[#This Row],[Estimated costs 1]:[Estimated costs 20]])</f>
        <v>0.42080545305318423</v>
      </c>
      <c r="J6" s="2">
        <f>_xlfn.STDEV.P(Table167[[#This Row],[Estimated costs 1]:[Estimated costs 20]])</f>
        <v>8.4977349718190084E-2</v>
      </c>
      <c r="K6" s="2">
        <f>Table167[[#This Row],[Dev]]/Table167[[#This Row],[Mean]]*100</f>
        <v>20.19397541111476</v>
      </c>
      <c r="L6" s="2">
        <f>Table167[[#This Row],[Estimated costs 1]]-Table167[[#This Row],[Actual cost]]</f>
        <v>-0.13062245567958003</v>
      </c>
      <c r="M6" s="2">
        <f>Table167[[#This Row],[Diff 1]]/Table167[[#This Row],[Actual cost]]*100</f>
        <v>-30.027407416575596</v>
      </c>
      <c r="N6" s="2">
        <v>0.30438831254103699</v>
      </c>
      <c r="O6" s="2">
        <v>0.37489954038082701</v>
      </c>
      <c r="P6" s="2">
        <v>0.50391083388049895</v>
      </c>
      <c r="Q6" s="2">
        <v>0.44440499015101698</v>
      </c>
      <c r="R6" s="2">
        <v>0.62644366382140504</v>
      </c>
      <c r="S6" s="2">
        <v>0.50005778069599405</v>
      </c>
      <c r="T6" s="2">
        <v>0.52102449113591598</v>
      </c>
      <c r="U6" s="2">
        <v>0.464429809586342</v>
      </c>
      <c r="V6" s="2">
        <v>0.39244917925147699</v>
      </c>
      <c r="W6" s="2">
        <v>0.39284333552199602</v>
      </c>
      <c r="X6" s="2">
        <v>0.34319395929087299</v>
      </c>
      <c r="Y6" s="2">
        <v>0.454764281024294</v>
      </c>
      <c r="Z6" s="2">
        <v>0.42596224556795798</v>
      </c>
      <c r="AA6" s="2">
        <v>0.38316217990807599</v>
      </c>
      <c r="AB6" s="2">
        <v>0.49431838476690698</v>
      </c>
      <c r="AC6" s="2">
        <v>0.37513269862114201</v>
      </c>
      <c r="AD6" s="2">
        <v>0.21883690085357799</v>
      </c>
      <c r="AE6" s="2">
        <v>0.41018778726198202</v>
      </c>
      <c r="AF6" s="2">
        <v>0.41046644780039399</v>
      </c>
      <c r="AG6" s="2">
        <v>0.375232239001969</v>
      </c>
    </row>
    <row r="7" spans="1:33" hidden="1" x14ac:dyDescent="0.3">
      <c r="A7" t="s">
        <v>27</v>
      </c>
      <c r="B7">
        <v>5</v>
      </c>
      <c r="C7" t="str">
        <f>LEFT(Table167[[#This Row],[Contingency id]])</f>
        <v>A</v>
      </c>
      <c r="D7">
        <v>15.8158158158158</v>
      </c>
      <c r="E7">
        <v>2.6083550913838098</v>
      </c>
      <c r="F7">
        <v>999</v>
      </c>
      <c r="G7">
        <v>383</v>
      </c>
      <c r="H7" s="2">
        <v>0.40960076076076002</v>
      </c>
      <c r="I7" s="2">
        <f>AVERAGE(Table167[[#This Row],[Estimated costs 1]:[Estimated costs 20]])</f>
        <v>0.37323948448448391</v>
      </c>
      <c r="J7" s="2">
        <f>_xlfn.STDEV.P(Table167[[#This Row],[Estimated costs 1]:[Estimated costs 20]])</f>
        <v>6.8686467842923218E-2</v>
      </c>
      <c r="K7" s="2">
        <f>Table167[[#This Row],[Dev]]/Table167[[#This Row],[Mean]]*100</f>
        <v>18.40278713753786</v>
      </c>
      <c r="L7" s="2">
        <f>Table167[[#This Row],[Estimated costs 1]]-Table167[[#This Row],[Actual cost]]</f>
        <v>-0.15953403403403404</v>
      </c>
      <c r="M7" s="2">
        <f>Table167[[#This Row],[Diff 1]]/Table167[[#This Row],[Actual cost]]*100</f>
        <v>-38.948666437466613</v>
      </c>
      <c r="N7" s="2">
        <v>0.25006672672672597</v>
      </c>
      <c r="O7" s="2">
        <v>0.32638974974974899</v>
      </c>
      <c r="P7" s="2">
        <v>0.38801387387387298</v>
      </c>
      <c r="Q7" s="2">
        <v>0.26572628628628597</v>
      </c>
      <c r="R7" s="2">
        <v>0.42877513513513499</v>
      </c>
      <c r="S7" s="2">
        <v>0.27190666666666602</v>
      </c>
      <c r="T7" s="2">
        <v>0.34709665665665601</v>
      </c>
      <c r="U7" s="2">
        <v>0.43991657657657601</v>
      </c>
      <c r="V7" s="2">
        <v>0.39445861861861797</v>
      </c>
      <c r="W7" s="2">
        <v>0.36397703703703699</v>
      </c>
      <c r="X7" s="2">
        <v>0.38079505505505501</v>
      </c>
      <c r="Y7" s="2">
        <v>0.44238564564564498</v>
      </c>
      <c r="Z7" s="2">
        <v>0.398842702702702</v>
      </c>
      <c r="AA7" s="2">
        <v>0.40667193193193102</v>
      </c>
      <c r="AB7" s="2">
        <v>0.29703669669669602</v>
      </c>
      <c r="AC7" s="2">
        <v>0.39434250250250202</v>
      </c>
      <c r="AD7" s="2">
        <v>0.51506142142142097</v>
      </c>
      <c r="AE7" s="2">
        <v>0.412772032032032</v>
      </c>
      <c r="AF7" s="2">
        <v>0.293996856856856</v>
      </c>
      <c r="AG7" s="2">
        <v>0.44655751751751699</v>
      </c>
    </row>
    <row r="8" spans="1:33" x14ac:dyDescent="0.3">
      <c r="A8" t="s">
        <v>28</v>
      </c>
      <c r="B8">
        <v>6</v>
      </c>
      <c r="C8" t="str">
        <f>LEFT(Table167[[#This Row],[Contingency id]])</f>
        <v>C</v>
      </c>
      <c r="D8" s="1">
        <v>12.2633744855967</v>
      </c>
      <c r="E8" s="1">
        <v>3.0148883374689799</v>
      </c>
      <c r="F8">
        <v>1215</v>
      </c>
      <c r="G8">
        <v>403</v>
      </c>
      <c r="H8" s="2">
        <v>0.37181950617283899</v>
      </c>
      <c r="I8" s="2">
        <f>AVERAGE(Table167[[#This Row],[Estimated costs 1]:[Estimated costs 20]])</f>
        <v>0.38190394238683073</v>
      </c>
      <c r="J8" s="2">
        <f>_xlfn.STDEV.P(Table167[[#This Row],[Estimated costs 1]:[Estimated costs 20]])</f>
        <v>4.031519948270354E-2</v>
      </c>
      <c r="K8" s="2">
        <f>Table167[[#This Row],[Dev]]/Table167[[#This Row],[Mean]]*100</f>
        <v>10.556371644330461</v>
      </c>
      <c r="L8" s="2">
        <f>Table167[[#This Row],[Estimated costs 1]]-Table167[[#This Row],[Actual cost]]</f>
        <v>-1.325456790123497E-2</v>
      </c>
      <c r="M8" s="2">
        <f>Table167[[#This Row],[Diff 1]]/Table167[[#This Row],[Actual cost]]*100</f>
        <v>-3.5647855158716797</v>
      </c>
      <c r="N8" s="2">
        <v>0.35856493827160402</v>
      </c>
      <c r="O8" s="2">
        <v>0.39892222222222201</v>
      </c>
      <c r="P8" s="2">
        <v>0.334620576131687</v>
      </c>
      <c r="Q8" s="2">
        <v>0.424685514403292</v>
      </c>
      <c r="R8" s="2">
        <v>0.41892320987654302</v>
      </c>
      <c r="S8" s="2">
        <v>0.44739720164608998</v>
      </c>
      <c r="T8" s="2">
        <v>0.437387407407407</v>
      </c>
      <c r="U8" s="2">
        <v>0.38922592592592498</v>
      </c>
      <c r="V8" s="2">
        <v>0.35375061728395002</v>
      </c>
      <c r="W8" s="2">
        <v>0.35543390946502001</v>
      </c>
      <c r="X8" s="2">
        <v>0.44199983539094601</v>
      </c>
      <c r="Y8" s="2">
        <v>0.29722320987654299</v>
      </c>
      <c r="Z8" s="2">
        <v>0.36742304526748898</v>
      </c>
      <c r="AA8" s="2">
        <v>0.35938271604938199</v>
      </c>
      <c r="AB8" s="2">
        <v>0.42357604938271598</v>
      </c>
      <c r="AC8" s="2">
        <v>0.37697448559670699</v>
      </c>
      <c r="AD8" s="2">
        <v>0.33480370370370299</v>
      </c>
      <c r="AE8" s="2">
        <v>0.387011522633744</v>
      </c>
      <c r="AF8" s="2">
        <v>0.39059168724279802</v>
      </c>
      <c r="AG8" s="2">
        <v>0.340181069958847</v>
      </c>
    </row>
    <row r="9" spans="1:33" hidden="1" x14ac:dyDescent="0.3">
      <c r="A9" t="s">
        <v>29</v>
      </c>
      <c r="B9">
        <v>7</v>
      </c>
      <c r="C9" t="str">
        <f>LEFT(Table167[[#This Row],[Contingency id]])</f>
        <v>A</v>
      </c>
      <c r="D9">
        <v>6.9510268562401203</v>
      </c>
      <c r="E9">
        <v>3.0579710144927499</v>
      </c>
      <c r="F9">
        <v>1266</v>
      </c>
      <c r="G9">
        <v>414</v>
      </c>
      <c r="H9" s="2">
        <v>0.347965639810426</v>
      </c>
      <c r="I9" s="2">
        <f>AVERAGE(Table167[[#This Row],[Estimated costs 1]:[Estimated costs 20]])</f>
        <v>0.36083114139020489</v>
      </c>
      <c r="J9" s="2">
        <f>_xlfn.STDEV.P(Table167[[#This Row],[Estimated costs 1]:[Estimated costs 20]])</f>
        <v>9.7667086997905175E-2</v>
      </c>
      <c r="K9" s="2">
        <f>Table167[[#This Row],[Dev]]/Table167[[#This Row],[Mean]]*100</f>
        <v>27.067255509492576</v>
      </c>
      <c r="L9" s="2">
        <f>Table167[[#This Row],[Estimated costs 1]]-Table167[[#This Row],[Actual cost]]</f>
        <v>-3.2149289099526024E-2</v>
      </c>
      <c r="M9" s="2">
        <f>Table167[[#This Row],[Diff 1]]/Table167[[#This Row],[Actual cost]]*100</f>
        <v>-9.239213710020671</v>
      </c>
      <c r="N9" s="2">
        <v>0.31581635071089997</v>
      </c>
      <c r="O9" s="2">
        <v>0.22637401263823001</v>
      </c>
      <c r="P9" s="2">
        <v>0.27381477093206902</v>
      </c>
      <c r="Q9" s="2">
        <v>0.37571682464454897</v>
      </c>
      <c r="R9" s="2">
        <v>0.476469194312796</v>
      </c>
      <c r="S9" s="2">
        <v>0.22775118483412299</v>
      </c>
      <c r="T9" s="2">
        <v>0.37964375987361698</v>
      </c>
      <c r="U9" s="2">
        <v>0.53244391785150003</v>
      </c>
      <c r="V9" s="2">
        <v>0.38335071090047301</v>
      </c>
      <c r="W9" s="2">
        <v>0.49086611374407502</v>
      </c>
      <c r="X9" s="2">
        <v>0.48816666666666603</v>
      </c>
      <c r="Y9" s="2">
        <v>0.47264139020537099</v>
      </c>
      <c r="Z9" s="2">
        <v>0.36837756714059999</v>
      </c>
      <c r="AA9" s="2">
        <v>0.30327488151658699</v>
      </c>
      <c r="AB9" s="2">
        <v>0.29567377567140601</v>
      </c>
      <c r="AC9" s="2">
        <v>0.35498183254344301</v>
      </c>
      <c r="AD9" s="2">
        <v>0.30003870458135801</v>
      </c>
      <c r="AE9" s="2">
        <v>0.19845458135860899</v>
      </c>
      <c r="AF9" s="2">
        <v>0.28240363349131098</v>
      </c>
      <c r="AG9" s="2">
        <v>0.470362954186413</v>
      </c>
    </row>
    <row r="10" spans="1:33" hidden="1" x14ac:dyDescent="0.3">
      <c r="A10" t="s">
        <v>30</v>
      </c>
      <c r="B10">
        <v>8</v>
      </c>
      <c r="C10" t="str">
        <f>LEFT(Table167[[#This Row],[Contingency id]])</f>
        <v>A</v>
      </c>
      <c r="D10">
        <v>6.8283343969368202</v>
      </c>
      <c r="E10">
        <v>3.5694760820045501</v>
      </c>
      <c r="F10">
        <v>1567</v>
      </c>
      <c r="G10">
        <v>439</v>
      </c>
      <c r="H10" s="2">
        <v>0.33338034460753002</v>
      </c>
      <c r="I10" s="2">
        <f>AVERAGE(Table167[[#This Row],[Estimated costs 1]:[Estimated costs 20]])</f>
        <v>0.40125105296745323</v>
      </c>
      <c r="J10" s="2">
        <f>_xlfn.STDEV.P(Table167[[#This Row],[Estimated costs 1]:[Estimated costs 20]])</f>
        <v>0.18233080186285414</v>
      </c>
      <c r="K10" s="2">
        <f>Table167[[#This Row],[Dev]]/Table167[[#This Row],[Mean]]*100</f>
        <v>45.440579037594098</v>
      </c>
      <c r="L10" s="2">
        <f>Table167[[#This Row],[Estimated costs 1]]-Table167[[#This Row],[Actual cost]]</f>
        <v>0.21443777919591595</v>
      </c>
      <c r="M10" s="2">
        <f>Table167[[#This Row],[Diff 1]]/Table167[[#This Row],[Actual cost]]*100</f>
        <v>64.322262144266944</v>
      </c>
      <c r="N10" s="2">
        <v>0.54781812380344597</v>
      </c>
      <c r="O10" s="2">
        <v>0.202059349074664</v>
      </c>
      <c r="P10" s="2">
        <v>0.22325973197192001</v>
      </c>
      <c r="Q10" s="2">
        <v>0.76338736439055499</v>
      </c>
      <c r="R10" s="2">
        <v>0.44191831525207398</v>
      </c>
      <c r="S10" s="2">
        <v>0.31084365028717198</v>
      </c>
      <c r="T10" s="2">
        <v>0.54997192086790003</v>
      </c>
      <c r="U10" s="2">
        <v>0.34081557115507299</v>
      </c>
      <c r="V10" s="2">
        <v>0.31361710274409699</v>
      </c>
      <c r="W10" s="2">
        <v>0.17150159540523199</v>
      </c>
      <c r="X10" s="2">
        <v>0.64196298659859596</v>
      </c>
      <c r="Y10" s="2">
        <v>0.113620293554562</v>
      </c>
      <c r="Z10" s="2">
        <v>0.33885130823229098</v>
      </c>
      <c r="AA10" s="2">
        <v>0.64186343331206097</v>
      </c>
      <c r="AB10" s="2">
        <v>0.21121186981493201</v>
      </c>
      <c r="AC10" s="2">
        <v>0.67627568602425003</v>
      </c>
      <c r="AD10" s="2">
        <v>0.343613273771538</v>
      </c>
      <c r="AE10" s="2">
        <v>0.27876451818761899</v>
      </c>
      <c r="AF10" s="2">
        <v>0.51217932354818096</v>
      </c>
      <c r="AG10" s="2">
        <v>0.40148564135290299</v>
      </c>
    </row>
    <row r="11" spans="1:33" hidden="1" x14ac:dyDescent="0.3">
      <c r="A11" t="s">
        <v>31</v>
      </c>
      <c r="B11">
        <v>9</v>
      </c>
      <c r="C11" t="str">
        <f>LEFT(Table167[[#This Row],[Contingency id]])</f>
        <v>A</v>
      </c>
      <c r="D11">
        <v>10.9890109890109</v>
      </c>
      <c r="E11">
        <v>1.1818181818181801</v>
      </c>
      <c r="F11">
        <v>91</v>
      </c>
      <c r="G11">
        <v>77</v>
      </c>
      <c r="H11" s="2">
        <v>0.30554945054944999</v>
      </c>
      <c r="I11" s="2">
        <f>AVERAGE(Table167[[#This Row],[Estimated costs 1]:[Estimated costs 20]])</f>
        <v>0.29256923076923058</v>
      </c>
      <c r="J11" s="2">
        <f>_xlfn.STDEV.P(Table167[[#This Row],[Estimated costs 1]:[Estimated costs 20]])</f>
        <v>4.6348655273597175E-2</v>
      </c>
      <c r="K11" s="2">
        <f>Table167[[#This Row],[Dev]]/Table167[[#This Row],[Mean]]*100</f>
        <v>15.841944537959819</v>
      </c>
      <c r="L11" s="2">
        <f>Table167[[#This Row],[Estimated costs 1]]-Table167[[#This Row],[Actual cost]]</f>
        <v>-3.2450549450548982E-2</v>
      </c>
      <c r="M11" s="2">
        <f>Table167[[#This Row],[Diff 1]]/Table167[[#This Row],[Actual cost]]*100</f>
        <v>-10.620392015824358</v>
      </c>
      <c r="N11" s="2">
        <v>0.273098901098901</v>
      </c>
      <c r="O11" s="2">
        <v>0.40290109890109799</v>
      </c>
      <c r="P11" s="2">
        <v>0.273098901098901</v>
      </c>
      <c r="Q11" s="2">
        <v>0.273098901098901</v>
      </c>
      <c r="R11" s="2">
        <v>0.273098901098901</v>
      </c>
      <c r="S11" s="2">
        <v>0.273098901098901</v>
      </c>
      <c r="T11" s="2">
        <v>0.273098901098901</v>
      </c>
      <c r="U11" s="2">
        <v>0.273098901098901</v>
      </c>
      <c r="V11" s="2">
        <v>0.40290109890109799</v>
      </c>
      <c r="W11" s="2">
        <v>0.273098901098901</v>
      </c>
      <c r="X11" s="2">
        <v>0.273098901098901</v>
      </c>
      <c r="Y11" s="2">
        <v>0.273098901098901</v>
      </c>
      <c r="Z11" s="2">
        <v>0.40290109890109799</v>
      </c>
      <c r="AA11" s="2">
        <v>0.273098901098901</v>
      </c>
      <c r="AB11" s="2">
        <v>0.273098901098901</v>
      </c>
      <c r="AC11" s="2">
        <v>0.273098901098901</v>
      </c>
      <c r="AD11" s="2">
        <v>0.273098901098901</v>
      </c>
      <c r="AE11" s="2">
        <v>0.273098901098901</v>
      </c>
      <c r="AF11" s="2">
        <v>0.273098901098901</v>
      </c>
      <c r="AG11" s="2">
        <v>0.273098901098901</v>
      </c>
    </row>
    <row r="12" spans="1:33" hidden="1" x14ac:dyDescent="0.3">
      <c r="A12" t="s">
        <v>32</v>
      </c>
      <c r="B12">
        <v>10</v>
      </c>
      <c r="C12" t="str">
        <f>LEFT(Table167[[#This Row],[Contingency id]])</f>
        <v>A</v>
      </c>
      <c r="D12">
        <v>37.737737737737703</v>
      </c>
      <c r="E12">
        <v>2.5681233933161902</v>
      </c>
      <c r="F12">
        <v>999</v>
      </c>
      <c r="G12">
        <v>389</v>
      </c>
      <c r="H12" s="2">
        <v>0.28813013013013</v>
      </c>
      <c r="I12" s="2">
        <f>AVERAGE(Table167[[#This Row],[Estimated costs 1]:[Estimated costs 20]])</f>
        <v>0.28428009509509472</v>
      </c>
      <c r="J12" s="2">
        <f>_xlfn.STDEV.P(Table167[[#This Row],[Estimated costs 1]:[Estimated costs 20]])</f>
        <v>1.6677891721009544E-2</v>
      </c>
      <c r="K12" s="2">
        <f>Table167[[#This Row],[Dev]]/Table167[[#This Row],[Mean]]*100</f>
        <v>5.8667110391357555</v>
      </c>
      <c r="L12" s="2">
        <f>Table167[[#This Row],[Estimated costs 1]]-Table167[[#This Row],[Actual cost]]</f>
        <v>-2.8446446446450113E-3</v>
      </c>
      <c r="M12" s="2">
        <f>Table167[[#This Row],[Diff 1]]/Table167[[#This Row],[Actual cost]]*100</f>
        <v>-0.98727774265060952</v>
      </c>
      <c r="N12" s="2">
        <v>0.28528548548548499</v>
      </c>
      <c r="O12" s="2">
        <v>0.27347417417417402</v>
      </c>
      <c r="P12" s="2">
        <v>0.28458898898898899</v>
      </c>
      <c r="Q12" s="2">
        <v>0.29383303303303299</v>
      </c>
      <c r="R12" s="2">
        <v>0.27501511511511501</v>
      </c>
      <c r="S12" s="2">
        <v>0.25954494494494401</v>
      </c>
      <c r="T12" s="2">
        <v>0.27970440440440397</v>
      </c>
      <c r="U12" s="2">
        <v>0.32881871871871798</v>
      </c>
      <c r="V12" s="2">
        <v>0.28111821821821797</v>
      </c>
      <c r="W12" s="2">
        <v>0.302774274274274</v>
      </c>
      <c r="X12" s="2">
        <v>0.27119959959959899</v>
      </c>
      <c r="Y12" s="2">
        <v>0.28816026026025998</v>
      </c>
      <c r="Z12" s="2">
        <v>0.27771991991991901</v>
      </c>
      <c r="AA12" s="2">
        <v>0.291648048048048</v>
      </c>
      <c r="AB12" s="2">
        <v>0.25452022022021997</v>
      </c>
      <c r="AC12" s="2">
        <v>0.29224364364364303</v>
      </c>
      <c r="AD12" s="2">
        <v>0.28111371371371302</v>
      </c>
      <c r="AE12" s="2">
        <v>0.27555225225225199</v>
      </c>
      <c r="AF12" s="2">
        <v>0.27507257257257201</v>
      </c>
      <c r="AG12" s="2">
        <v>0.31421431431431401</v>
      </c>
    </row>
    <row r="13" spans="1:33" x14ac:dyDescent="0.3">
      <c r="A13" t="s">
        <v>33</v>
      </c>
      <c r="B13">
        <v>11</v>
      </c>
      <c r="C13" t="str">
        <f>LEFT(Table167[[#This Row],[Contingency id]])</f>
        <v>C</v>
      </c>
      <c r="D13" s="1">
        <v>29.870129870129801</v>
      </c>
      <c r="E13" s="1">
        <v>1.2833333333333301</v>
      </c>
      <c r="F13">
        <v>154</v>
      </c>
      <c r="G13">
        <v>120</v>
      </c>
      <c r="H13" s="2">
        <v>0.25110064935064902</v>
      </c>
      <c r="I13" s="2">
        <f>AVERAGE(Table167[[#This Row],[Estimated costs 1]:[Estimated costs 20]])</f>
        <v>0.23642087662337624</v>
      </c>
      <c r="J13" s="2">
        <f>_xlfn.STDEV.P(Table167[[#This Row],[Estimated costs 1]:[Estimated costs 20]])</f>
        <v>1.9393195504836473E-2</v>
      </c>
      <c r="K13" s="2">
        <f>Table167[[#This Row],[Dev]]/Table167[[#This Row],[Mean]]*100</f>
        <v>8.2028270014962636</v>
      </c>
      <c r="L13" s="2">
        <f>Table167[[#This Row],[Estimated costs 1]]-Table167[[#This Row],[Actual cost]]</f>
        <v>-4.6924675324675008E-2</v>
      </c>
      <c r="M13" s="2">
        <f>Table167[[#This Row],[Diff 1]]/Table167[[#This Row],[Actual cost]]*100</f>
        <v>-18.687596167522106</v>
      </c>
      <c r="N13" s="2">
        <v>0.20417597402597401</v>
      </c>
      <c r="O13" s="2">
        <v>0.23980454545454499</v>
      </c>
      <c r="P13" s="2">
        <v>0.228153896103896</v>
      </c>
      <c r="Q13" s="2">
        <v>0.23511103896103799</v>
      </c>
      <c r="R13" s="2">
        <v>0.23069935064934999</v>
      </c>
      <c r="S13" s="2">
        <v>0.231816233766233</v>
      </c>
      <c r="T13" s="2">
        <v>0.22430844155844101</v>
      </c>
      <c r="U13" s="2">
        <v>0.26847987012987001</v>
      </c>
      <c r="V13" s="2">
        <v>0.22341233766233701</v>
      </c>
      <c r="W13" s="2">
        <v>0.27021233766233699</v>
      </c>
      <c r="X13" s="2">
        <v>0.23116363636363599</v>
      </c>
      <c r="Y13" s="2">
        <v>0.26263571428571397</v>
      </c>
      <c r="Z13" s="2">
        <v>0.21483571428571399</v>
      </c>
      <c r="AA13" s="2">
        <v>0.20858116883116801</v>
      </c>
      <c r="AB13" s="2">
        <v>0.22225649350649301</v>
      </c>
      <c r="AC13" s="2">
        <v>0.26496168831168798</v>
      </c>
      <c r="AD13" s="2">
        <v>0.25718246753246699</v>
      </c>
      <c r="AE13" s="2">
        <v>0.25410454545454503</v>
      </c>
      <c r="AF13" s="2">
        <v>0.225690909090909</v>
      </c>
      <c r="AG13" s="2">
        <v>0.230831168831168</v>
      </c>
    </row>
    <row r="14" spans="1:33" hidden="1" x14ac:dyDescent="0.3">
      <c r="A14" t="s">
        <v>34</v>
      </c>
      <c r="B14">
        <v>12</v>
      </c>
      <c r="C14" t="str">
        <f>LEFT(Table167[[#This Row],[Contingency id]])</f>
        <v>A</v>
      </c>
      <c r="D14">
        <v>15</v>
      </c>
      <c r="E14">
        <v>1.0526315789473599</v>
      </c>
      <c r="F14">
        <v>40</v>
      </c>
      <c r="G14">
        <v>38</v>
      </c>
      <c r="H14" s="2">
        <v>0.2282575</v>
      </c>
      <c r="I14" s="2">
        <f>AVERAGE(Table167[[#This Row],[Estimated costs 1]:[Estimated costs 20]])</f>
        <v>0.22825749999999986</v>
      </c>
      <c r="J14" s="2">
        <f>_xlfn.STDEV.P(Table167[[#This Row],[Estimated costs 1]:[Estimated costs 20]])</f>
        <v>1.3877787807814457E-16</v>
      </c>
      <c r="K14" s="2">
        <f>Table167[[#This Row],[Dev]]/Table167[[#This Row],[Mean]]*100</f>
        <v>6.0798825045461657E-14</v>
      </c>
      <c r="L14" s="2">
        <f>Table167[[#This Row],[Estimated costs 1]]-Table167[[#This Row],[Actual cost]]</f>
        <v>0</v>
      </c>
      <c r="M14" s="2">
        <f>Table167[[#This Row],[Diff 1]]/Table167[[#This Row],[Actual cost]]*100</f>
        <v>0</v>
      </c>
      <c r="N14" s="2">
        <v>0.2282575</v>
      </c>
      <c r="O14" s="2">
        <v>0.2282575</v>
      </c>
      <c r="P14" s="2">
        <v>0.2282575</v>
      </c>
      <c r="Q14" s="2">
        <v>0.2282575</v>
      </c>
      <c r="R14" s="2">
        <v>0.2282575</v>
      </c>
      <c r="S14" s="2">
        <v>0.2282575</v>
      </c>
      <c r="T14" s="2">
        <v>0.2282575</v>
      </c>
      <c r="U14" s="2">
        <v>0.2282575</v>
      </c>
      <c r="V14" s="2">
        <v>0.2282575</v>
      </c>
      <c r="W14" s="2">
        <v>0.2282575</v>
      </c>
      <c r="X14" s="2">
        <v>0.2282575</v>
      </c>
      <c r="Y14" s="2">
        <v>0.2282575</v>
      </c>
      <c r="Z14" s="2">
        <v>0.2282575</v>
      </c>
      <c r="AA14" s="2">
        <v>0.2282575</v>
      </c>
      <c r="AB14" s="2">
        <v>0.2282575</v>
      </c>
      <c r="AC14" s="2">
        <v>0.2282575</v>
      </c>
      <c r="AD14" s="2">
        <v>0.2282575</v>
      </c>
      <c r="AE14" s="2">
        <v>0.2282575</v>
      </c>
      <c r="AF14" s="2">
        <v>0.2282575</v>
      </c>
      <c r="AG14" s="2">
        <v>0.2282575</v>
      </c>
    </row>
    <row r="15" spans="1:33" hidden="1" x14ac:dyDescent="0.3">
      <c r="A15" t="s">
        <v>35</v>
      </c>
      <c r="B15">
        <v>13</v>
      </c>
      <c r="C15" t="str">
        <f>LEFT(Table167[[#This Row],[Contingency id]])</f>
        <v>A</v>
      </c>
      <c r="D15">
        <v>10.6382978723404</v>
      </c>
      <c r="E15">
        <v>1.11904761904761</v>
      </c>
      <c r="F15">
        <v>47</v>
      </c>
      <c r="G15">
        <v>42</v>
      </c>
      <c r="H15" s="2">
        <v>0.226617021276595</v>
      </c>
      <c r="I15" s="2">
        <f>AVERAGE(Table167[[#This Row],[Estimated costs 1]:[Estimated costs 20]])</f>
        <v>0.24153404255319066</v>
      </c>
      <c r="J15" s="2">
        <f>_xlfn.STDEV.P(Table167[[#This Row],[Estimated costs 1]:[Estimated costs 20]])</f>
        <v>4.7433104547051345E-2</v>
      </c>
      <c r="K15" s="2">
        <f>Table167[[#This Row],[Dev]]/Table167[[#This Row],[Mean]]*100</f>
        <v>19.638268811157591</v>
      </c>
      <c r="L15" s="2">
        <f>Table167[[#This Row],[Estimated costs 1]]-Table167[[#This Row],[Actual cost]]</f>
        <v>4.9723404255319015E-2</v>
      </c>
      <c r="M15" s="2">
        <f>Table167[[#This Row],[Diff 1]]/Table167[[#This Row],[Actual cost]]*100</f>
        <v>21.941601727537332</v>
      </c>
      <c r="N15" s="2">
        <v>0.27634042553191401</v>
      </c>
      <c r="O15" s="2">
        <v>0.27634042553191401</v>
      </c>
      <c r="P15" s="2">
        <v>0.17689361702127601</v>
      </c>
      <c r="Q15" s="2">
        <v>0.27634042553191401</v>
      </c>
      <c r="R15" s="2">
        <v>0.27634042553191401</v>
      </c>
      <c r="S15" s="2">
        <v>0.27634042553191401</v>
      </c>
      <c r="T15" s="2">
        <v>0.27634042553191401</v>
      </c>
      <c r="U15" s="2">
        <v>0.27634042553191401</v>
      </c>
      <c r="V15" s="2">
        <v>0.17689361702127601</v>
      </c>
      <c r="W15" s="2">
        <v>0.27634042553191401</v>
      </c>
      <c r="X15" s="2">
        <v>0.27634042553191401</v>
      </c>
      <c r="Y15" s="2">
        <v>0.17689361702127601</v>
      </c>
      <c r="Z15" s="2">
        <v>0.27634042553191401</v>
      </c>
      <c r="AA15" s="2">
        <v>0.17689361702127601</v>
      </c>
      <c r="AB15" s="2">
        <v>0.27634042553191401</v>
      </c>
      <c r="AC15" s="2">
        <v>0.27634042553191401</v>
      </c>
      <c r="AD15" s="2">
        <v>0.27634042553191401</v>
      </c>
      <c r="AE15" s="2">
        <v>0.17689361702127601</v>
      </c>
      <c r="AF15" s="2">
        <v>0.17689361702127601</v>
      </c>
      <c r="AG15" s="2">
        <v>0.17689361702127601</v>
      </c>
    </row>
    <row r="16" spans="1:33" hidden="1" x14ac:dyDescent="0.3">
      <c r="A16" t="s">
        <v>36</v>
      </c>
      <c r="B16">
        <v>14</v>
      </c>
      <c r="C16" t="str">
        <f>LEFT(Table167[[#This Row],[Contingency id]])</f>
        <v>A</v>
      </c>
      <c r="D16">
        <v>11.864406779661</v>
      </c>
      <c r="E16">
        <v>1.2040816326530599</v>
      </c>
      <c r="F16">
        <v>59</v>
      </c>
      <c r="G16">
        <v>49</v>
      </c>
      <c r="H16" s="2">
        <v>0.224203389830508</v>
      </c>
      <c r="I16" s="2">
        <f>AVERAGE(Table167[[#This Row],[Estimated costs 1]:[Estimated costs 20]])</f>
        <v>0.214796610169491</v>
      </c>
      <c r="J16" s="2">
        <f>_xlfn.STDEV.P(Table167[[#This Row],[Estimated costs 1]:[Estimated costs 20]])</f>
        <v>3.231314481413667E-2</v>
      </c>
      <c r="K16" s="2">
        <f>Table167[[#This Row],[Dev]]/Table167[[#This Row],[Mean]]*100</f>
        <v>15.043600915600633</v>
      </c>
      <c r="L16" s="2">
        <f>Table167[[#This Row],[Estimated costs 1]]-Table167[[#This Row],[Actual cost]]</f>
        <v>3.7288135593199767E-4</v>
      </c>
      <c r="M16" s="2">
        <f>Table167[[#This Row],[Diff 1]]/Table167[[#This Row],[Actual cost]]*100</f>
        <v>0.16631387964913749</v>
      </c>
      <c r="N16" s="2">
        <v>0.22457627118644</v>
      </c>
      <c r="O16" s="2">
        <v>0.176610169491525</v>
      </c>
      <c r="P16" s="2">
        <v>0.22457627118644</v>
      </c>
      <c r="Q16" s="2">
        <v>0.22457627118644</v>
      </c>
      <c r="R16" s="2">
        <v>0.22457627118644</v>
      </c>
      <c r="S16" s="2">
        <v>0.176610169491525</v>
      </c>
      <c r="T16" s="2">
        <v>0.223830508474576</v>
      </c>
      <c r="U16" s="2">
        <v>0.27179661016949103</v>
      </c>
      <c r="V16" s="2">
        <v>0.27179661016949103</v>
      </c>
      <c r="W16" s="2">
        <v>0.22457627118644</v>
      </c>
      <c r="X16" s="2">
        <v>0.27179661016949103</v>
      </c>
      <c r="Y16" s="2">
        <v>0.176610169491525</v>
      </c>
      <c r="Z16" s="2">
        <v>0.176610169491525</v>
      </c>
      <c r="AA16" s="2">
        <v>0.176610169491525</v>
      </c>
      <c r="AB16" s="2">
        <v>0.176610169491525</v>
      </c>
      <c r="AC16" s="2">
        <v>0.22457627118644</v>
      </c>
      <c r="AD16" s="2">
        <v>0.176610169491525</v>
      </c>
      <c r="AE16" s="2">
        <v>0.22457627118644</v>
      </c>
      <c r="AF16" s="2">
        <v>0.223830508474576</v>
      </c>
      <c r="AG16" s="2">
        <v>0.22457627118644</v>
      </c>
    </row>
    <row r="17" spans="1:33" x14ac:dyDescent="0.3">
      <c r="A17" t="s">
        <v>37</v>
      </c>
      <c r="B17">
        <v>15</v>
      </c>
      <c r="C17" t="str">
        <f>LEFT(Table167[[#This Row],[Contingency id]])</f>
        <v>C</v>
      </c>
      <c r="D17" s="1">
        <v>0.51993067590987796</v>
      </c>
      <c r="E17" s="1">
        <v>3.8296460176991101</v>
      </c>
      <c r="F17">
        <v>1731</v>
      </c>
      <c r="G17">
        <v>452</v>
      </c>
      <c r="H17" s="2">
        <v>0.21645291738879199</v>
      </c>
      <c r="I17" s="2">
        <f>AVERAGE(Table167[[#This Row],[Estimated costs 1]:[Estimated costs 20]])</f>
        <v>0.28013056036972805</v>
      </c>
      <c r="J17" s="2">
        <f>_xlfn.STDEV.P(Table167[[#This Row],[Estimated costs 1]:[Estimated costs 20]])</f>
        <v>0.30348558164773753</v>
      </c>
      <c r="K17" s="2">
        <f>Table167[[#This Row],[Dev]]/Table167[[#This Row],[Mean]]*100</f>
        <v>108.33719150355626</v>
      </c>
      <c r="L17" s="2">
        <f>Table167[[#This Row],[Estimated costs 1]]-Table167[[#This Row],[Actual cost]]</f>
        <v>-0.10924898902368599</v>
      </c>
      <c r="M17" s="2">
        <f>Table167[[#This Row],[Diff 1]]/Table167[[#This Row],[Actual cost]]*100</f>
        <v>-50.472403117327048</v>
      </c>
      <c r="N17" s="2">
        <v>0.107203928365106</v>
      </c>
      <c r="O17" s="2">
        <v>2.85384170999422E-2</v>
      </c>
      <c r="P17" s="2">
        <v>0.13168688619295199</v>
      </c>
      <c r="Q17" s="2">
        <v>7.9780473714615802E-2</v>
      </c>
      <c r="R17" s="2">
        <v>8.0444829578278407E-2</v>
      </c>
      <c r="S17" s="2">
        <v>0.453945696129404</v>
      </c>
      <c r="T17" s="2">
        <v>2.85384170999422E-2</v>
      </c>
      <c r="U17" s="2">
        <v>0.24716926632004599</v>
      </c>
      <c r="V17" s="2">
        <v>1.0837435008665499</v>
      </c>
      <c r="W17" s="2">
        <v>0.35552859618717503</v>
      </c>
      <c r="X17" s="2">
        <v>1.0837435008665499</v>
      </c>
      <c r="Y17" s="2">
        <v>0.453945696129404</v>
      </c>
      <c r="Z17" s="2">
        <v>8.0444829578278407E-2</v>
      </c>
      <c r="AA17" s="2">
        <v>2.85384170999422E-2</v>
      </c>
      <c r="AB17" s="2">
        <v>0.121328711727325</v>
      </c>
      <c r="AC17" s="2">
        <v>7.0086655112651594E-2</v>
      </c>
      <c r="AD17" s="2">
        <v>0.35262276140958898</v>
      </c>
      <c r="AE17" s="2">
        <v>0.33846331600231</v>
      </c>
      <c r="AF17" s="2">
        <v>9.6845753899479997E-2</v>
      </c>
      <c r="AG17" s="2">
        <v>0.38001155401502001</v>
      </c>
    </row>
    <row r="18" spans="1:33" hidden="1" x14ac:dyDescent="0.3">
      <c r="A18" t="s">
        <v>38</v>
      </c>
      <c r="B18">
        <v>16</v>
      </c>
      <c r="C18" t="str">
        <f>LEFT(Table167[[#This Row],[Contingency id]])</f>
        <v>A</v>
      </c>
      <c r="D18">
        <v>14.965986394557801</v>
      </c>
      <c r="E18">
        <v>1.3243243243243199</v>
      </c>
      <c r="F18">
        <v>147</v>
      </c>
      <c r="G18">
        <v>111</v>
      </c>
      <c r="H18" s="2">
        <v>0.20538027210884299</v>
      </c>
      <c r="I18" s="2">
        <f>AVERAGE(Table167[[#This Row],[Estimated costs 1]:[Estimated costs 20]])</f>
        <v>0.21968874149659809</v>
      </c>
      <c r="J18" s="2">
        <f>_xlfn.STDEV.P(Table167[[#This Row],[Estimated costs 1]:[Estimated costs 20]])</f>
        <v>4.7608394125811346E-2</v>
      </c>
      <c r="K18" s="2">
        <f>Table167[[#This Row],[Dev]]/Table167[[#This Row],[Mean]]*100</f>
        <v>21.6708392981297</v>
      </c>
      <c r="L18" s="2">
        <f>Table167[[#This Row],[Estimated costs 1]]-Table167[[#This Row],[Actual cost]]</f>
        <v>3.8055782312925002E-2</v>
      </c>
      <c r="M18" s="2">
        <f>Table167[[#This Row],[Diff 1]]/Table167[[#This Row],[Actual cost]]*100</f>
        <v>18.529424429215393</v>
      </c>
      <c r="N18" s="2">
        <v>0.24343605442176799</v>
      </c>
      <c r="O18" s="2">
        <v>0.26378095238095201</v>
      </c>
      <c r="P18" s="2">
        <v>0.13906122448979499</v>
      </c>
      <c r="Q18" s="2">
        <v>0.220063265306122</v>
      </c>
      <c r="R18" s="2">
        <v>0.214640136054421</v>
      </c>
      <c r="S18" s="2">
        <v>0.16385918367346899</v>
      </c>
      <c r="T18" s="2">
        <v>0.17324693877551001</v>
      </c>
      <c r="U18" s="2">
        <v>0.23487959183673399</v>
      </c>
      <c r="V18" s="2">
        <v>0.18420408163265301</v>
      </c>
      <c r="W18" s="2">
        <v>0.144489795918367</v>
      </c>
      <c r="X18" s="2">
        <v>0.140486394557823</v>
      </c>
      <c r="Y18" s="2">
        <v>0.22406122448979501</v>
      </c>
      <c r="Z18" s="2">
        <v>0.27859727891156399</v>
      </c>
      <c r="AA18" s="2">
        <v>0.25824693877551003</v>
      </c>
      <c r="AB18" s="2">
        <v>0.27859727891156399</v>
      </c>
      <c r="AC18" s="2">
        <v>0.19902040816326499</v>
      </c>
      <c r="AD18" s="2">
        <v>0.22406122448979501</v>
      </c>
      <c r="AE18" s="2">
        <v>0.29796666666666599</v>
      </c>
      <c r="AF18" s="2">
        <v>0.25282380952380901</v>
      </c>
      <c r="AG18" s="2">
        <v>0.25825238095238001</v>
      </c>
    </row>
    <row r="19" spans="1:33" hidden="1" x14ac:dyDescent="0.3">
      <c r="A19" t="s">
        <v>39</v>
      </c>
      <c r="B19">
        <v>17</v>
      </c>
      <c r="C19" t="str">
        <f>LEFT(Table167[[#This Row],[Contingency id]])</f>
        <v>B</v>
      </c>
      <c r="D19">
        <v>5.3914327917282101</v>
      </c>
      <c r="E19">
        <v>3.2392344497607599</v>
      </c>
      <c r="F19">
        <v>1354</v>
      </c>
      <c r="G19">
        <v>418</v>
      </c>
      <c r="H19" s="2">
        <v>0.201785745937961</v>
      </c>
      <c r="I19" s="2">
        <f>AVERAGE(Table167[[#This Row],[Estimated costs 1]:[Estimated costs 20]])</f>
        <v>0.1940316580502211</v>
      </c>
      <c r="J19" s="2">
        <f>_xlfn.STDEV.P(Table167[[#This Row],[Estimated costs 1]:[Estimated costs 20]])</f>
        <v>6.6005758807428067E-2</v>
      </c>
      <c r="K19" s="2">
        <f>Table167[[#This Row],[Dev]]/Table167[[#This Row],[Mean]]*100</f>
        <v>34.018035752878959</v>
      </c>
      <c r="L19" s="2">
        <f>Table167[[#This Row],[Estimated costs 1]]-Table167[[#This Row],[Actual cost]]</f>
        <v>3.5627843426882994E-2</v>
      </c>
      <c r="M19" s="2">
        <f>Table167[[#This Row],[Diff 1]]/Table167[[#This Row],[Actual cost]]*100</f>
        <v>17.656273618968491</v>
      </c>
      <c r="N19" s="2">
        <v>0.237413589364844</v>
      </c>
      <c r="O19" s="2">
        <v>0.173070014771048</v>
      </c>
      <c r="P19" s="2">
        <v>0.182693353028065</v>
      </c>
      <c r="Q19" s="2">
        <v>0.16546787296898</v>
      </c>
      <c r="R19" s="2">
        <v>0.13482200886262899</v>
      </c>
      <c r="S19" s="2">
        <v>0.12866454948301301</v>
      </c>
      <c r="T19" s="2">
        <v>0.24910251107828599</v>
      </c>
      <c r="U19" s="2">
        <v>0.31068168389955603</v>
      </c>
      <c r="V19" s="2">
        <v>0.16457296898079701</v>
      </c>
      <c r="W19" s="2">
        <v>0.19177917282126999</v>
      </c>
      <c r="X19" s="2">
        <v>0.108694091580502</v>
      </c>
      <c r="Y19" s="2">
        <v>0.30907075332348599</v>
      </c>
      <c r="Z19" s="2">
        <v>0.26920332348596698</v>
      </c>
      <c r="AA19" s="2">
        <v>0.287613737075332</v>
      </c>
      <c r="AB19" s="2">
        <v>0.155428212703101</v>
      </c>
      <c r="AC19" s="2">
        <v>0.11506203840472599</v>
      </c>
      <c r="AD19" s="2">
        <v>0.186900295420974</v>
      </c>
      <c r="AE19" s="2">
        <v>0.25916048744460801</v>
      </c>
      <c r="AF19" s="2">
        <v>0.15932496307237801</v>
      </c>
      <c r="AG19" s="2">
        <v>9.1907533234859604E-2</v>
      </c>
    </row>
    <row r="20" spans="1:33" hidden="1" x14ac:dyDescent="0.3">
      <c r="A20" t="s">
        <v>40</v>
      </c>
      <c r="B20">
        <v>18</v>
      </c>
      <c r="C20" t="str">
        <f>LEFT(Table167[[#This Row],[Contingency id]])</f>
        <v>A</v>
      </c>
      <c r="D20">
        <v>25.525525525525499</v>
      </c>
      <c r="E20">
        <v>2.6015625</v>
      </c>
      <c r="F20">
        <v>999</v>
      </c>
      <c r="G20">
        <v>384</v>
      </c>
      <c r="H20" s="2">
        <v>0.19569049049049</v>
      </c>
      <c r="I20" s="2">
        <f>AVERAGE(Table167[[#This Row],[Estimated costs 1]:[Estimated costs 20]])</f>
        <v>0.19785298298298257</v>
      </c>
      <c r="J20" s="2">
        <f>_xlfn.STDEV.P(Table167[[#This Row],[Estimated costs 1]:[Estimated costs 20]])</f>
        <v>2.3990208628376704E-2</v>
      </c>
      <c r="K20" s="2">
        <f>Table167[[#This Row],[Dev]]/Table167[[#This Row],[Mean]]*100</f>
        <v>12.125270120612795</v>
      </c>
      <c r="L20" s="2">
        <f>Table167[[#This Row],[Estimated costs 1]]-Table167[[#This Row],[Actual cost]]</f>
        <v>1.8665465465464992E-2</v>
      </c>
      <c r="M20" s="2">
        <f>Table167[[#This Row],[Diff 1]]/Table167[[#This Row],[Actual cost]]*100</f>
        <v>9.5382588181371428</v>
      </c>
      <c r="N20" s="2">
        <v>0.214355955955955</v>
      </c>
      <c r="O20" s="2">
        <v>0.19480660660660601</v>
      </c>
      <c r="P20" s="2">
        <v>0.18437227227227199</v>
      </c>
      <c r="Q20" s="2">
        <v>0.17429309309309299</v>
      </c>
      <c r="R20" s="2">
        <v>0.188017517517517</v>
      </c>
      <c r="S20" s="2">
        <v>0.21034024024024001</v>
      </c>
      <c r="T20" s="2">
        <v>0.198216116116116</v>
      </c>
      <c r="U20" s="2">
        <v>0.155059559559559</v>
      </c>
      <c r="V20" s="2">
        <v>0.184698598598598</v>
      </c>
      <c r="W20" s="2">
        <v>0.20047247247247199</v>
      </c>
      <c r="X20" s="2">
        <v>0.19912862862862801</v>
      </c>
      <c r="Y20" s="2">
        <v>0.19210980980980899</v>
      </c>
      <c r="Z20" s="2">
        <v>0.191090990990991</v>
      </c>
      <c r="AA20" s="2">
        <v>0.20517657657657601</v>
      </c>
      <c r="AB20" s="2">
        <v>0.16367807807807799</v>
      </c>
      <c r="AC20" s="2">
        <v>0.20818068068067999</v>
      </c>
      <c r="AD20" s="2">
        <v>0.19334484484484399</v>
      </c>
      <c r="AE20" s="2">
        <v>0.19423723723723699</v>
      </c>
      <c r="AF20" s="2">
        <v>0.272247047047047</v>
      </c>
      <c r="AG20" s="2">
        <v>0.23323333333333299</v>
      </c>
    </row>
    <row r="21" spans="1:33" hidden="1" x14ac:dyDescent="0.3">
      <c r="A21" t="s">
        <v>41</v>
      </c>
      <c r="B21">
        <v>19</v>
      </c>
      <c r="C21" t="str">
        <f>LEFT(Table167[[#This Row],[Contingency id]])</f>
        <v>A</v>
      </c>
      <c r="D21">
        <v>21.830985915492899</v>
      </c>
      <c r="E21">
        <v>1.27927927927927</v>
      </c>
      <c r="F21">
        <v>142</v>
      </c>
      <c r="G21">
        <v>111</v>
      </c>
      <c r="H21" s="2">
        <v>0.19332183098591499</v>
      </c>
      <c r="I21" s="2">
        <f>AVERAGE(Table167[[#This Row],[Estimated costs 1]:[Estimated costs 20]])</f>
        <v>0.19690429577464735</v>
      </c>
      <c r="J21" s="2">
        <f>_xlfn.STDEV.P(Table167[[#This Row],[Estimated costs 1]:[Estimated costs 20]])</f>
        <v>1.5147362562036895E-2</v>
      </c>
      <c r="K21" s="2">
        <f>Table167[[#This Row],[Dev]]/Table167[[#This Row],[Mean]]*100</f>
        <v>7.6927537321850608</v>
      </c>
      <c r="L21" s="2">
        <f>Table167[[#This Row],[Estimated costs 1]]-Table167[[#This Row],[Actual cost]]</f>
        <v>-1.9161971830989888E-3</v>
      </c>
      <c r="M21" s="2">
        <f>Table167[[#This Row],[Diff 1]]/Table167[[#This Row],[Actual cost]]*100</f>
        <v>-0.99119544509104029</v>
      </c>
      <c r="N21" s="2">
        <v>0.191405633802816</v>
      </c>
      <c r="O21" s="2">
        <v>0.203509859154929</v>
      </c>
      <c r="P21" s="2">
        <v>0.15475915492957701</v>
      </c>
      <c r="Q21" s="2">
        <v>0.189249295774647</v>
      </c>
      <c r="R21" s="2">
        <v>0.21396267605633801</v>
      </c>
      <c r="S21" s="2">
        <v>0.21396267605633801</v>
      </c>
      <c r="T21" s="2">
        <v>0.192233802816901</v>
      </c>
      <c r="U21" s="2">
        <v>0.203111267605633</v>
      </c>
      <c r="V21" s="2">
        <v>0.191612676056338</v>
      </c>
      <c r="W21" s="2">
        <v>0.19338450704225299</v>
      </c>
      <c r="X21" s="2">
        <v>0.194354929577464</v>
      </c>
      <c r="Y21" s="2">
        <v>0.21419295774647801</v>
      </c>
      <c r="Z21" s="2">
        <v>0.20231267605633799</v>
      </c>
      <c r="AA21" s="2">
        <v>0.17763309859154899</v>
      </c>
      <c r="AB21" s="2">
        <v>0.191233802816901</v>
      </c>
      <c r="AC21" s="2">
        <v>0.18989154929577401</v>
      </c>
      <c r="AD21" s="2">
        <v>0.22196971830985901</v>
      </c>
      <c r="AE21" s="2">
        <v>0.218124647887323</v>
      </c>
      <c r="AF21" s="2">
        <v>0.19567957746478801</v>
      </c>
      <c r="AG21" s="2">
        <v>0.18550140845070401</v>
      </c>
    </row>
    <row r="22" spans="1:33" x14ac:dyDescent="0.3">
      <c r="A22" t="s">
        <v>42</v>
      </c>
      <c r="B22">
        <v>20</v>
      </c>
      <c r="C22" t="str">
        <f>LEFT(Table167[[#This Row],[Contingency id]])</f>
        <v>C</v>
      </c>
      <c r="D22" s="1">
        <v>11.3464447806354</v>
      </c>
      <c r="E22" s="1">
        <v>2.0527950310559002</v>
      </c>
      <c r="F22">
        <v>661</v>
      </c>
      <c r="G22">
        <v>322</v>
      </c>
      <c r="H22" s="2">
        <v>0.17749909228441699</v>
      </c>
      <c r="I22" s="2">
        <f>AVERAGE(Table167[[#This Row],[Estimated costs 1]:[Estimated costs 20]])</f>
        <v>0.17124381996974231</v>
      </c>
      <c r="J22" s="2">
        <f>_xlfn.STDEV.P(Table167[[#This Row],[Estimated costs 1]:[Estimated costs 20]])</f>
        <v>1.6291475294986753E-2</v>
      </c>
      <c r="K22" s="2">
        <f>Table167[[#This Row],[Dev]]/Table167[[#This Row],[Mean]]*100</f>
        <v>9.5136135703264237</v>
      </c>
      <c r="L22" s="2">
        <f>Table167[[#This Row],[Estimated costs 1]]-Table167[[#This Row],[Actual cost]]</f>
        <v>-1.969878971255698E-2</v>
      </c>
      <c r="M22" s="2">
        <f>Table167[[#This Row],[Diff 1]]/Table167[[#This Row],[Actual cost]]*100</f>
        <v>-11.097966451001607</v>
      </c>
      <c r="N22" s="2">
        <v>0.15780030257186001</v>
      </c>
      <c r="O22" s="2">
        <v>0.18990015128592999</v>
      </c>
      <c r="P22" s="2">
        <v>0.152220423600605</v>
      </c>
      <c r="Q22" s="2">
        <v>0.15553101361573299</v>
      </c>
      <c r="R22" s="2">
        <v>0.19217049924356999</v>
      </c>
      <c r="S22" s="2">
        <v>0.163093797276853</v>
      </c>
      <c r="T22" s="2">
        <v>0.14949122541603599</v>
      </c>
      <c r="U22" s="2">
        <v>0.16324160363086199</v>
      </c>
      <c r="V22" s="2">
        <v>0.189486686838124</v>
      </c>
      <c r="W22" s="2">
        <v>0.18436157337367601</v>
      </c>
      <c r="X22" s="2">
        <v>0.19917957639939399</v>
      </c>
      <c r="Y22" s="2">
        <v>0.17299349470499201</v>
      </c>
      <c r="Z22" s="2">
        <v>0.17367322239031699</v>
      </c>
      <c r="AA22" s="2">
        <v>0.18109984871406901</v>
      </c>
      <c r="AB22" s="2">
        <v>0.19265763993948501</v>
      </c>
      <c r="AC22" s="2">
        <v>0.159336913767019</v>
      </c>
      <c r="AD22" s="2">
        <v>0.14065204236005999</v>
      </c>
      <c r="AE22" s="2">
        <v>0.17676248108925799</v>
      </c>
      <c r="AF22" s="2">
        <v>0.172948562783661</v>
      </c>
      <c r="AG22" s="2">
        <v>0.15827534039334301</v>
      </c>
    </row>
    <row r="23" spans="1:33" hidden="1" x14ac:dyDescent="0.3">
      <c r="A23" t="s">
        <v>43</v>
      </c>
      <c r="B23">
        <v>21</v>
      </c>
      <c r="C23" t="str">
        <f>LEFT(Table167[[#This Row],[Contingency id]])</f>
        <v>A</v>
      </c>
      <c r="D23">
        <v>9.7826086956521703</v>
      </c>
      <c r="E23">
        <v>1.3237410071942399</v>
      </c>
      <c r="F23">
        <v>184</v>
      </c>
      <c r="G23">
        <v>139</v>
      </c>
      <c r="H23" s="2">
        <v>0.17723749999999999</v>
      </c>
      <c r="I23" s="2">
        <f>AVERAGE(Table167[[#This Row],[Estimated costs 1]:[Estimated costs 20]])</f>
        <v>0.16383002717391246</v>
      </c>
      <c r="J23" s="2">
        <f>_xlfn.STDEV.P(Table167[[#This Row],[Estimated costs 1]:[Estimated costs 20]])</f>
        <v>5.2155530403987307E-2</v>
      </c>
      <c r="K23" s="2">
        <f>Table167[[#This Row],[Dev]]/Table167[[#This Row],[Mean]]*100</f>
        <v>31.835147258214164</v>
      </c>
      <c r="L23" s="2">
        <f>Table167[[#This Row],[Estimated costs 1]]-Table167[[#This Row],[Actual cost]]</f>
        <v>-4.2777173913050026E-3</v>
      </c>
      <c r="M23" s="2">
        <f>Table167[[#This Row],[Diff 1]]/Table167[[#This Row],[Actual cost]]*100</f>
        <v>-2.4135509648381426</v>
      </c>
      <c r="N23" s="2">
        <v>0.17295978260869499</v>
      </c>
      <c r="O23" s="2">
        <v>0.106183695652173</v>
      </c>
      <c r="P23" s="2">
        <v>0.17752934782608601</v>
      </c>
      <c r="Q23" s="2">
        <v>0.189292934782608</v>
      </c>
      <c r="R23" s="2">
        <v>0.11020271739130399</v>
      </c>
      <c r="S23" s="2">
        <v>0.171791847826086</v>
      </c>
      <c r="T23" s="2">
        <v>0.114421195652173</v>
      </c>
      <c r="U23" s="2">
        <v>0.107265760869565</v>
      </c>
      <c r="V23" s="2">
        <v>0.11132228260869501</v>
      </c>
      <c r="W23" s="2">
        <v>0.11033749999999901</v>
      </c>
      <c r="X23" s="2">
        <v>0.16158586956521701</v>
      </c>
      <c r="Y23" s="2">
        <v>0.24361304347825999</v>
      </c>
      <c r="Z23" s="2">
        <v>0.17570706521739099</v>
      </c>
      <c r="AA23" s="2">
        <v>0.24482989130434701</v>
      </c>
      <c r="AB23" s="2">
        <v>0.25354293478260798</v>
      </c>
      <c r="AC23" s="2">
        <v>0.24627391304347801</v>
      </c>
      <c r="AD23" s="2">
        <v>0.10435</v>
      </c>
      <c r="AE23" s="2">
        <v>0.181747826086956</v>
      </c>
      <c r="AF23" s="2">
        <v>0.189292934782608</v>
      </c>
      <c r="AG23" s="2">
        <v>0.10435</v>
      </c>
    </row>
    <row r="24" spans="1:33" hidden="1" x14ac:dyDescent="0.3">
      <c r="A24" t="s">
        <v>44</v>
      </c>
      <c r="B24">
        <v>22</v>
      </c>
      <c r="C24" t="str">
        <f>LEFT(Table167[[#This Row],[Contingency id]])</f>
        <v>A</v>
      </c>
      <c r="D24">
        <v>6.4516129032257998</v>
      </c>
      <c r="E24">
        <v>1.1341463414634101</v>
      </c>
      <c r="F24">
        <v>93</v>
      </c>
      <c r="G24">
        <v>82</v>
      </c>
      <c r="H24" s="2">
        <v>0.175393548387096</v>
      </c>
      <c r="I24" s="2">
        <f>AVERAGE(Table167[[#This Row],[Estimated costs 1]:[Estimated costs 20]])</f>
        <v>0.16703440860215002</v>
      </c>
      <c r="J24" s="2">
        <f>_xlfn.STDEV.P(Table167[[#This Row],[Estimated costs 1]:[Estimated costs 20]])</f>
        <v>3.5540400133134156E-2</v>
      </c>
      <c r="K24" s="2">
        <f>Table167[[#This Row],[Dev]]/Table167[[#This Row],[Mean]]*100</f>
        <v>21.277292762945542</v>
      </c>
      <c r="L24" s="2">
        <f>Table167[[#This Row],[Estimated costs 1]]-Table167[[#This Row],[Actual cost]]</f>
        <v>2.5526881720429995E-2</v>
      </c>
      <c r="M24" s="2">
        <f>Table167[[#This Row],[Diff 1]]/Table167[[#This Row],[Actual cost]]*100</f>
        <v>14.554059687584294</v>
      </c>
      <c r="N24" s="2">
        <v>0.200920430107526</v>
      </c>
      <c r="O24" s="2">
        <v>0.220275268817204</v>
      </c>
      <c r="P24" s="2">
        <v>0.14986666666666601</v>
      </c>
      <c r="Q24" s="2">
        <v>0.13051182795698901</v>
      </c>
      <c r="R24" s="2">
        <v>0.200920430107526</v>
      </c>
      <c r="S24" s="2">
        <v>0.13051182795698901</v>
      </c>
      <c r="T24" s="2">
        <v>0.14986666666666601</v>
      </c>
      <c r="U24" s="2">
        <v>0.13051182795698901</v>
      </c>
      <c r="V24" s="2">
        <v>0.13051182795698901</v>
      </c>
      <c r="W24" s="2">
        <v>0.13051182795698901</v>
      </c>
      <c r="X24" s="2">
        <v>0.200920430107526</v>
      </c>
      <c r="Y24" s="2">
        <v>0.200920430107526</v>
      </c>
      <c r="Z24" s="2">
        <v>0.13051182795698901</v>
      </c>
      <c r="AA24" s="2">
        <v>0.14986666666666601</v>
      </c>
      <c r="AB24" s="2">
        <v>0.200920430107526</v>
      </c>
      <c r="AC24" s="2">
        <v>0.13051182795698901</v>
      </c>
      <c r="AD24" s="2">
        <v>0.200920430107526</v>
      </c>
      <c r="AE24" s="2">
        <v>0.200920430107526</v>
      </c>
      <c r="AF24" s="2">
        <v>0.220275268817204</v>
      </c>
      <c r="AG24" s="2">
        <v>0.13051182795698901</v>
      </c>
    </row>
    <row r="25" spans="1:33" x14ac:dyDescent="0.3">
      <c r="A25" t="s">
        <v>45</v>
      </c>
      <c r="B25">
        <v>23</v>
      </c>
      <c r="C25" t="str">
        <f>LEFT(Table167[[#This Row],[Contingency id]])</f>
        <v>C</v>
      </c>
      <c r="D25" s="1">
        <v>11.1280487804878</v>
      </c>
      <c r="E25" s="1">
        <v>2.0436137071650999</v>
      </c>
      <c r="F25">
        <v>656</v>
      </c>
      <c r="G25">
        <v>321</v>
      </c>
      <c r="H25" s="2">
        <v>0.16903201219512101</v>
      </c>
      <c r="I25" s="2">
        <f>AVERAGE(Table167[[#This Row],[Estimated costs 1]:[Estimated costs 20]])</f>
        <v>0.16579588414634105</v>
      </c>
      <c r="J25" s="2">
        <f>_xlfn.STDEV.P(Table167[[#This Row],[Estimated costs 1]:[Estimated costs 20]])</f>
        <v>1.9160483291574985E-2</v>
      </c>
      <c r="K25" s="2">
        <f>Table167[[#This Row],[Dev]]/Table167[[#This Row],[Mean]]*100</f>
        <v>11.556670052594811</v>
      </c>
      <c r="L25" s="2">
        <f>Table167[[#This Row],[Estimated costs 1]]-Table167[[#This Row],[Actual cost]]</f>
        <v>2.0528963414634976E-2</v>
      </c>
      <c r="M25" s="2">
        <f>Table167[[#This Row],[Diff 1]]/Table167[[#This Row],[Actual cost]]*100</f>
        <v>12.14501510574074</v>
      </c>
      <c r="N25" s="2">
        <v>0.18956097560975599</v>
      </c>
      <c r="O25" s="2">
        <v>0.14756402439024299</v>
      </c>
      <c r="P25" s="2">
        <v>0.204899390243902</v>
      </c>
      <c r="Q25" s="2">
        <v>0.14770426829268199</v>
      </c>
      <c r="R25" s="2">
        <v>0.146783536585365</v>
      </c>
      <c r="S25" s="2">
        <v>0.157826219512195</v>
      </c>
      <c r="T25" s="2">
        <v>0.156378048780487</v>
      </c>
      <c r="U25" s="2">
        <v>0.173439024390243</v>
      </c>
      <c r="V25" s="2">
        <v>0.15760518292682901</v>
      </c>
      <c r="W25" s="2">
        <v>0.157108231707317</v>
      </c>
      <c r="X25" s="2">
        <v>0.127243902439024</v>
      </c>
      <c r="Y25" s="2">
        <v>0.19523780487804801</v>
      </c>
      <c r="Z25" s="2">
        <v>0.183795731707317</v>
      </c>
      <c r="AA25" s="2">
        <v>0.19111890243902399</v>
      </c>
      <c r="AB25" s="2">
        <v>0.14856097560975601</v>
      </c>
      <c r="AC25" s="2">
        <v>0.167208841463414</v>
      </c>
      <c r="AD25" s="2">
        <v>0.174233231707317</v>
      </c>
      <c r="AE25" s="2">
        <v>0.16130945121951201</v>
      </c>
      <c r="AF25" s="2">
        <v>0.17312195121951199</v>
      </c>
      <c r="AG25" s="2">
        <v>0.155217987804878</v>
      </c>
    </row>
    <row r="26" spans="1:33" hidden="1" x14ac:dyDescent="0.3">
      <c r="A26" t="s">
        <v>46</v>
      </c>
      <c r="B26">
        <v>24</v>
      </c>
      <c r="C26" t="str">
        <f>LEFT(Table167[[#This Row],[Contingency id]])</f>
        <v>A</v>
      </c>
      <c r="D26">
        <v>16.2162162162162</v>
      </c>
      <c r="E26">
        <v>1.0882352941176401</v>
      </c>
      <c r="F26">
        <v>37</v>
      </c>
      <c r="G26">
        <v>34</v>
      </c>
      <c r="H26" s="2">
        <v>0.16483513513513501</v>
      </c>
      <c r="I26" s="2">
        <f>AVERAGE(Table167[[#This Row],[Estimated costs 1]:[Estimated costs 20]])</f>
        <v>0.16483513513513451</v>
      </c>
      <c r="J26" s="2">
        <f>_xlfn.STDEV.P(Table167[[#This Row],[Estimated costs 1]:[Estimated costs 20]])</f>
        <v>1.1297297297297506E-2</v>
      </c>
      <c r="K26" s="2">
        <f>Table167[[#This Row],[Dev]]/Table167[[#This Row],[Mean]]*100</f>
        <v>6.8536949285938329</v>
      </c>
      <c r="L26" s="2">
        <f>Table167[[#This Row],[Estimated costs 1]]-Table167[[#This Row],[Actual cost]]</f>
        <v>1.1297297297297004E-2</v>
      </c>
      <c r="M26" s="2">
        <f>Table167[[#This Row],[Diff 1]]/Table167[[#This Row],[Actual cost]]*100</f>
        <v>6.8536949285935078</v>
      </c>
      <c r="N26" s="2">
        <v>0.17613243243243201</v>
      </c>
      <c r="O26" s="2">
        <v>0.153537837837837</v>
      </c>
      <c r="P26" s="2">
        <v>0.17613243243243201</v>
      </c>
      <c r="Q26" s="2">
        <v>0.153537837837837</v>
      </c>
      <c r="R26" s="2">
        <v>0.153537837837837</v>
      </c>
      <c r="S26" s="2">
        <v>0.17613243243243201</v>
      </c>
      <c r="T26" s="2">
        <v>0.153537837837837</v>
      </c>
      <c r="U26" s="2">
        <v>0.17613243243243201</v>
      </c>
      <c r="V26" s="2">
        <v>0.153537837837837</v>
      </c>
      <c r="W26" s="2">
        <v>0.153537837837837</v>
      </c>
      <c r="X26" s="2">
        <v>0.153537837837837</v>
      </c>
      <c r="Y26" s="2">
        <v>0.153537837837837</v>
      </c>
      <c r="Z26" s="2">
        <v>0.153537837837837</v>
      </c>
      <c r="AA26" s="2">
        <v>0.17613243243243201</v>
      </c>
      <c r="AB26" s="2">
        <v>0.17613243243243201</v>
      </c>
      <c r="AC26" s="2">
        <v>0.153537837837837</v>
      </c>
      <c r="AD26" s="2">
        <v>0.17613243243243201</v>
      </c>
      <c r="AE26" s="2">
        <v>0.17613243243243201</v>
      </c>
      <c r="AF26" s="2">
        <v>0.17613243243243201</v>
      </c>
      <c r="AG26" s="2">
        <v>0.17613243243243201</v>
      </c>
    </row>
    <row r="27" spans="1:33" hidden="1" x14ac:dyDescent="0.3">
      <c r="A27" t="s">
        <v>47</v>
      </c>
      <c r="B27">
        <v>25</v>
      </c>
      <c r="C27" t="str">
        <f>LEFT(Table167[[#This Row],[Contingency id]])</f>
        <v>A</v>
      </c>
      <c r="D27">
        <v>26.595744680850999</v>
      </c>
      <c r="E27">
        <v>1.2051282051282</v>
      </c>
      <c r="F27">
        <v>94</v>
      </c>
      <c r="G27">
        <v>78</v>
      </c>
      <c r="H27" s="2">
        <v>0.15831808510638201</v>
      </c>
      <c r="I27" s="2">
        <f>AVERAGE(Table167[[#This Row],[Estimated costs 1]:[Estimated costs 20]])</f>
        <v>0.15970909574468045</v>
      </c>
      <c r="J27" s="2">
        <f>_xlfn.STDEV.P(Table167[[#This Row],[Estimated costs 1]:[Estimated costs 20]])</f>
        <v>1.6584694177847494E-2</v>
      </c>
      <c r="K27" s="2">
        <f>Table167[[#This Row],[Dev]]/Table167[[#This Row],[Mean]]*100</f>
        <v>10.384314118439866</v>
      </c>
      <c r="L27" s="2">
        <f>Table167[[#This Row],[Estimated costs 1]]-Table167[[#This Row],[Actual cost]]</f>
        <v>8.0117021276599754E-3</v>
      </c>
      <c r="M27" s="2">
        <f>Table167[[#This Row],[Diff 1]]/Table167[[#This Row],[Actual cost]]*100</f>
        <v>5.0605097467396121</v>
      </c>
      <c r="N27" s="2">
        <v>0.16632978723404199</v>
      </c>
      <c r="O27" s="2">
        <v>0.16754574468085101</v>
      </c>
      <c r="P27" s="2">
        <v>0.14981170212765901</v>
      </c>
      <c r="Q27" s="2">
        <v>0.18319680851063799</v>
      </c>
      <c r="R27" s="2">
        <v>0.14806914893616999</v>
      </c>
      <c r="S27" s="2">
        <v>0.136296808510638</v>
      </c>
      <c r="T27" s="2">
        <v>0.17629255319148901</v>
      </c>
      <c r="U27" s="2">
        <v>0.13009042553191399</v>
      </c>
      <c r="V27" s="2">
        <v>0.15382659574467999</v>
      </c>
      <c r="W27" s="2">
        <v>0.16754574468085101</v>
      </c>
      <c r="X27" s="2">
        <v>0.17389574468085101</v>
      </c>
      <c r="Y27" s="2">
        <v>0.16985</v>
      </c>
      <c r="Z27" s="2">
        <v>0.147695744680851</v>
      </c>
      <c r="AA27" s="2">
        <v>0.15880638297872299</v>
      </c>
      <c r="AB27" s="2">
        <v>0.18023829787234</v>
      </c>
      <c r="AC27" s="2">
        <v>0.137443617021276</v>
      </c>
      <c r="AD27" s="2">
        <v>0.19194361702127599</v>
      </c>
      <c r="AE27" s="2">
        <v>0.158244680851063</v>
      </c>
      <c r="AF27" s="2">
        <v>0.13967978723404201</v>
      </c>
      <c r="AG27" s="2">
        <v>0.15737872340425499</v>
      </c>
    </row>
    <row r="28" spans="1:33" hidden="1" x14ac:dyDescent="0.3">
      <c r="A28" t="s">
        <v>48</v>
      </c>
      <c r="B28">
        <v>26</v>
      </c>
      <c r="C28" t="str">
        <f>LEFT(Table167[[#This Row],[Contingency id]])</f>
        <v>A</v>
      </c>
      <c r="D28">
        <v>23.655913978494599</v>
      </c>
      <c r="E28">
        <v>1.1071428571428501</v>
      </c>
      <c r="F28">
        <v>93</v>
      </c>
      <c r="G28">
        <v>84</v>
      </c>
      <c r="H28" s="2">
        <v>0.15088064516128999</v>
      </c>
      <c r="I28" s="2">
        <f>AVERAGE(Table167[[#This Row],[Estimated costs 1]:[Estimated costs 20]])</f>
        <v>0.15162247311827903</v>
      </c>
      <c r="J28" s="2">
        <f>_xlfn.STDEV.P(Table167[[#This Row],[Estimated costs 1]:[Estimated costs 20]])</f>
        <v>7.9555195816541878E-3</v>
      </c>
      <c r="K28" s="2">
        <f>Table167[[#This Row],[Dev]]/Table167[[#This Row],[Mean]]*100</f>
        <v>5.2469264074384103</v>
      </c>
      <c r="L28" s="2">
        <f>Table167[[#This Row],[Estimated costs 1]]-Table167[[#This Row],[Actual cost]]</f>
        <v>-6.7301075268819954E-3</v>
      </c>
      <c r="M28" s="2">
        <f>Table167[[#This Row],[Diff 1]]/Table167[[#This Row],[Actual cost]]*100</f>
        <v>-4.4605506025557977</v>
      </c>
      <c r="N28" s="2">
        <v>0.14415053763440799</v>
      </c>
      <c r="O28" s="2">
        <v>0.15761075268817201</v>
      </c>
      <c r="P28" s="2">
        <v>0.15838064516129</v>
      </c>
      <c r="Q28" s="2">
        <v>0.14338064516129001</v>
      </c>
      <c r="R28" s="2">
        <v>0.14200430107526801</v>
      </c>
      <c r="S28" s="2">
        <v>0.15898709677419301</v>
      </c>
      <c r="T28" s="2">
        <v>0.15838064516129</v>
      </c>
      <c r="U28" s="2">
        <v>0.15898709677419301</v>
      </c>
      <c r="V28" s="2">
        <v>0.14415053763440799</v>
      </c>
      <c r="W28" s="2">
        <v>0.15838064516129</v>
      </c>
      <c r="X28" s="2">
        <v>0.14200430107526801</v>
      </c>
      <c r="Y28" s="2">
        <v>0.14338064516129001</v>
      </c>
      <c r="Z28" s="2">
        <v>0.15761075268817201</v>
      </c>
      <c r="AA28" s="2">
        <v>0.15975698924731099</v>
      </c>
      <c r="AB28" s="2">
        <v>0.14200430107526801</v>
      </c>
      <c r="AC28" s="2">
        <v>0.15898709677419301</v>
      </c>
      <c r="AD28" s="2">
        <v>0.15975698924731099</v>
      </c>
      <c r="AE28" s="2">
        <v>0.14200430107526801</v>
      </c>
      <c r="AF28" s="2">
        <v>0.142774193548387</v>
      </c>
      <c r="AG28" s="2">
        <v>0.15975698924731099</v>
      </c>
    </row>
    <row r="29" spans="1:33" x14ac:dyDescent="0.3">
      <c r="A29" t="s">
        <v>49</v>
      </c>
      <c r="B29">
        <v>27</v>
      </c>
      <c r="C29" t="str">
        <f>LEFT(Table167[[#This Row],[Contingency id]])</f>
        <v>C</v>
      </c>
      <c r="D29" s="1">
        <v>18.934911242603501</v>
      </c>
      <c r="E29" s="1">
        <v>1.33070866141732</v>
      </c>
      <c r="F29">
        <v>169</v>
      </c>
      <c r="G29">
        <v>127</v>
      </c>
      <c r="H29" s="2">
        <v>0.15031834319526599</v>
      </c>
      <c r="I29" s="2">
        <f>AVERAGE(Table167[[#This Row],[Estimated costs 1]:[Estimated costs 20]])</f>
        <v>0.14509633136094635</v>
      </c>
      <c r="J29" s="2">
        <f>_xlfn.STDEV.P(Table167[[#This Row],[Estimated costs 1]:[Estimated costs 20]])</f>
        <v>3.8430567233228685E-2</v>
      </c>
      <c r="K29" s="2">
        <f>Table167[[#This Row],[Dev]]/Table167[[#This Row],[Mean]]*100</f>
        <v>26.486243223908644</v>
      </c>
      <c r="L29" s="2">
        <f>Table167[[#This Row],[Estimated costs 1]]-Table167[[#This Row],[Actual cost]]</f>
        <v>2.2197633136094019E-2</v>
      </c>
      <c r="M29" s="2">
        <f>Table167[[#This Row],[Diff 1]]/Table167[[#This Row],[Actual cost]]*100</f>
        <v>14.767082090080603</v>
      </c>
      <c r="N29" s="2">
        <v>0.17251597633136001</v>
      </c>
      <c r="O29" s="2">
        <v>0.20413195266272099</v>
      </c>
      <c r="P29" s="2">
        <v>0.114308875739644</v>
      </c>
      <c r="Q29" s="2">
        <v>0.17361124260354999</v>
      </c>
      <c r="R29" s="2">
        <v>9.3445562130177504E-2</v>
      </c>
      <c r="S29" s="2">
        <v>0.118460946745562</v>
      </c>
      <c r="T29" s="2">
        <v>0.143402958579881</v>
      </c>
      <c r="U29" s="2">
        <v>0.179095266272189</v>
      </c>
      <c r="V29" s="2">
        <v>0.11999704142011799</v>
      </c>
      <c r="W29" s="2">
        <v>0.20522011834319501</v>
      </c>
      <c r="X29" s="2">
        <v>0.116695266272189</v>
      </c>
      <c r="Y29" s="2">
        <v>0.18559053254437799</v>
      </c>
      <c r="Z29" s="2">
        <v>0.17533431952662701</v>
      </c>
      <c r="AA29" s="2">
        <v>0.12813846153846101</v>
      </c>
      <c r="AB29" s="2">
        <v>0.160954437869822</v>
      </c>
      <c r="AC29" s="2">
        <v>0.133899408284023</v>
      </c>
      <c r="AD29" s="2">
        <v>9.5486982248520702E-2</v>
      </c>
      <c r="AE29" s="2">
        <v>0.196698224852071</v>
      </c>
      <c r="AF29" s="2">
        <v>9.8432544378698195E-2</v>
      </c>
      <c r="AG29" s="2">
        <v>8.6506508875739602E-2</v>
      </c>
    </row>
    <row r="30" spans="1:33" x14ac:dyDescent="0.3">
      <c r="A30" t="s">
        <v>50</v>
      </c>
      <c r="B30">
        <v>28</v>
      </c>
      <c r="C30" t="str">
        <f>LEFT(Table167[[#This Row],[Contingency id]])</f>
        <v>C</v>
      </c>
      <c r="D30" s="1">
        <v>19.871794871794801</v>
      </c>
      <c r="E30" s="1">
        <v>1.2380952380952299</v>
      </c>
      <c r="F30">
        <v>156</v>
      </c>
      <c r="G30">
        <v>126</v>
      </c>
      <c r="H30" s="2">
        <v>0.149808974358974</v>
      </c>
      <c r="I30" s="2">
        <f>AVERAGE(Table167[[#This Row],[Estimated costs 1]:[Estimated costs 20]])</f>
        <v>0.15169951923076863</v>
      </c>
      <c r="J30" s="2">
        <f>_xlfn.STDEV.P(Table167[[#This Row],[Estimated costs 1]:[Estimated costs 20]])</f>
        <v>5.6111072376927126E-2</v>
      </c>
      <c r="K30" s="2">
        <f>Table167[[#This Row],[Dev]]/Table167[[#This Row],[Mean]]*100</f>
        <v>36.988299410210871</v>
      </c>
      <c r="L30" s="2">
        <f>Table167[[#This Row],[Estimated costs 1]]-Table167[[#This Row],[Actual cost]]</f>
        <v>-3.1516666666666998E-2</v>
      </c>
      <c r="M30" s="2">
        <f>Table167[[#This Row],[Diff 1]]/Table167[[#This Row],[Actual cost]]*100</f>
        <v>-21.037902970449817</v>
      </c>
      <c r="N30" s="2">
        <v>0.118292307692307</v>
      </c>
      <c r="O30" s="2">
        <v>0.12054807692307599</v>
      </c>
      <c r="P30" s="2">
        <v>0.118292307692307</v>
      </c>
      <c r="Q30" s="2">
        <v>0.118240384615384</v>
      </c>
      <c r="R30" s="2">
        <v>0.108508333333333</v>
      </c>
      <c r="S30" s="2">
        <v>0.10272628205128199</v>
      </c>
      <c r="T30" s="2">
        <v>0.163339102564102</v>
      </c>
      <c r="U30" s="2">
        <v>0.163339102564102</v>
      </c>
      <c r="V30" s="2">
        <v>0.176172435897435</v>
      </c>
      <c r="W30" s="2">
        <v>0.118660897435897</v>
      </c>
      <c r="X30" s="2">
        <v>0.131816666666666</v>
      </c>
      <c r="Y30" s="2">
        <v>0.25106217948717902</v>
      </c>
      <c r="Z30" s="2">
        <v>0.131668589743589</v>
      </c>
      <c r="AA30" s="2">
        <v>0.30838525641025599</v>
      </c>
      <c r="AB30" s="2">
        <v>0.25355448717948698</v>
      </c>
      <c r="AC30" s="2">
        <v>0.13412051282051199</v>
      </c>
      <c r="AD30" s="2">
        <v>0.108319871794871</v>
      </c>
      <c r="AE30" s="2">
        <v>0.18603846153846099</v>
      </c>
      <c r="AF30" s="2">
        <v>0.105218589743589</v>
      </c>
      <c r="AG30" s="2">
        <v>0.11568653846153799</v>
      </c>
    </row>
    <row r="31" spans="1:33" x14ac:dyDescent="0.3">
      <c r="A31" t="s">
        <v>51</v>
      </c>
      <c r="B31">
        <v>29</v>
      </c>
      <c r="C31" t="str">
        <f>LEFT(Table167[[#This Row],[Contingency id]])</f>
        <v>C</v>
      </c>
      <c r="D31" s="1">
        <v>18.681318681318601</v>
      </c>
      <c r="E31" s="1">
        <v>1.3188405797101399</v>
      </c>
      <c r="F31">
        <v>182</v>
      </c>
      <c r="G31">
        <v>138</v>
      </c>
      <c r="H31" s="2">
        <v>0.14589175824175801</v>
      </c>
      <c r="I31" s="2">
        <f>AVERAGE(Table167[[#This Row],[Estimated costs 1]:[Estimated costs 20]])</f>
        <v>0.14473939560439514</v>
      </c>
      <c r="J31" s="2">
        <f>_xlfn.STDEV.P(Table167[[#This Row],[Estimated costs 1]:[Estimated costs 20]])</f>
        <v>2.2490085097636892E-2</v>
      </c>
      <c r="K31" s="2">
        <f>Table167[[#This Row],[Dev]]/Table167[[#This Row],[Mean]]*100</f>
        <v>15.538330116499369</v>
      </c>
      <c r="L31" s="2">
        <f>Table167[[#This Row],[Estimated costs 1]]-Table167[[#This Row],[Actual cost]]</f>
        <v>2.338021978021998E-2</v>
      </c>
      <c r="M31" s="2">
        <f>Table167[[#This Row],[Diff 1]]/Table167[[#This Row],[Actual cost]]*100</f>
        <v>16.025730351043197</v>
      </c>
      <c r="N31" s="2">
        <v>0.16927197802197799</v>
      </c>
      <c r="O31" s="2">
        <v>0.123754395604395</v>
      </c>
      <c r="P31" s="2">
        <v>0.13002582417582401</v>
      </c>
      <c r="Q31" s="2">
        <v>0.121998351648351</v>
      </c>
      <c r="R31" s="2">
        <v>0.119437912087912</v>
      </c>
      <c r="S31" s="2">
        <v>0.16394999999999901</v>
      </c>
      <c r="T31" s="2">
        <v>0.176098351648351</v>
      </c>
      <c r="U31" s="2">
        <v>0.15926098901098901</v>
      </c>
      <c r="V31" s="2">
        <v>0.158830219780219</v>
      </c>
      <c r="W31" s="2">
        <v>0.120992857142857</v>
      </c>
      <c r="X31" s="2">
        <v>0.15838626373626299</v>
      </c>
      <c r="Y31" s="2">
        <v>0.129514835164835</v>
      </c>
      <c r="Z31" s="2">
        <v>0.17649505494505399</v>
      </c>
      <c r="AA31" s="2">
        <v>0.116198351648351</v>
      </c>
      <c r="AB31" s="2">
        <v>0.12207087912087899</v>
      </c>
      <c r="AC31" s="2">
        <v>0.166411538461538</v>
      </c>
      <c r="AD31" s="2">
        <v>0.12138956043955999</v>
      </c>
      <c r="AE31" s="2">
        <v>0.17336868131868099</v>
      </c>
      <c r="AF31" s="2">
        <v>0.123885164835164</v>
      </c>
      <c r="AG31" s="2">
        <v>0.16344670329670299</v>
      </c>
    </row>
    <row r="32" spans="1:33" x14ac:dyDescent="0.3">
      <c r="A32" t="s">
        <v>52</v>
      </c>
      <c r="B32">
        <v>30</v>
      </c>
      <c r="C32" t="str">
        <f>LEFT(Table167[[#This Row],[Contingency id]])</f>
        <v>C</v>
      </c>
      <c r="D32" s="1">
        <v>16.470588235294102</v>
      </c>
      <c r="E32" s="1">
        <v>1.3178294573643401</v>
      </c>
      <c r="F32">
        <v>170</v>
      </c>
      <c r="G32">
        <v>129</v>
      </c>
      <c r="H32" s="2">
        <v>0.13615764705882299</v>
      </c>
      <c r="I32" s="2">
        <f>AVERAGE(Table167[[#This Row],[Estimated costs 1]:[Estimated costs 20]])</f>
        <v>0.13893349999999949</v>
      </c>
      <c r="J32" s="2">
        <f>_xlfn.STDEV.P(Table167[[#This Row],[Estimated costs 1]:[Estimated costs 20]])</f>
        <v>3.0650214165485652E-2</v>
      </c>
      <c r="K32" s="2">
        <f>Table167[[#This Row],[Dev]]/Table167[[#This Row],[Mean]]*100</f>
        <v>22.061068184049034</v>
      </c>
      <c r="L32" s="2">
        <f>Table167[[#This Row],[Estimated costs 1]]-Table167[[#This Row],[Actual cost]]</f>
        <v>-1.7384705882352997E-2</v>
      </c>
      <c r="M32" s="2">
        <f>Table167[[#This Row],[Diff 1]]/Table167[[#This Row],[Actual cost]]*100</f>
        <v>-12.768071612490802</v>
      </c>
      <c r="N32" s="2">
        <v>0.11877294117647</v>
      </c>
      <c r="O32" s="2">
        <v>0.134814117647058</v>
      </c>
      <c r="P32" s="2">
        <v>0.102097647058823</v>
      </c>
      <c r="Q32" s="2">
        <v>0.22064058823529401</v>
      </c>
      <c r="R32" s="2">
        <v>0.15760470588235201</v>
      </c>
      <c r="S32" s="2">
        <v>0.126293529411764</v>
      </c>
      <c r="T32" s="2">
        <v>0.10487411764705799</v>
      </c>
      <c r="U32" s="2">
        <v>0.13938352941176399</v>
      </c>
      <c r="V32" s="2">
        <v>9.6695294117647004E-2</v>
      </c>
      <c r="W32" s="2">
        <v>0.12717235294117599</v>
      </c>
      <c r="X32" s="2">
        <v>0.12472588235294101</v>
      </c>
      <c r="Y32" s="2">
        <v>0.13168705882352899</v>
      </c>
      <c r="Z32" s="2">
        <v>0.123287647058823</v>
      </c>
      <c r="AA32" s="2">
        <v>0.16321411764705801</v>
      </c>
      <c r="AB32" s="2">
        <v>0.15905647058823499</v>
      </c>
      <c r="AC32" s="2">
        <v>0.10406176470588201</v>
      </c>
      <c r="AD32" s="2">
        <v>0.14752999999999999</v>
      </c>
      <c r="AE32" s="2">
        <v>0.194109411764705</v>
      </c>
      <c r="AF32" s="2">
        <v>0.16873588235294101</v>
      </c>
      <c r="AG32" s="2">
        <v>0.13391294117647001</v>
      </c>
    </row>
    <row r="33" spans="1:33" hidden="1" x14ac:dyDescent="0.3">
      <c r="A33" t="s">
        <v>53</v>
      </c>
      <c r="B33">
        <v>31</v>
      </c>
      <c r="C33" t="str">
        <f>LEFT(Table167[[#This Row],[Contingency id]])</f>
        <v>A</v>
      </c>
      <c r="D33">
        <v>25.274725274725199</v>
      </c>
      <c r="E33">
        <v>1.24657534246575</v>
      </c>
      <c r="F33">
        <v>91</v>
      </c>
      <c r="G33">
        <v>73</v>
      </c>
      <c r="H33" s="2">
        <v>0.130953846153846</v>
      </c>
      <c r="I33" s="2">
        <f>AVERAGE(Table167[[#This Row],[Estimated costs 1]:[Estimated costs 20]])</f>
        <v>0.12130686813186782</v>
      </c>
      <c r="J33" s="2">
        <f>_xlfn.STDEV.P(Table167[[#This Row],[Estimated costs 1]:[Estimated costs 20]])</f>
        <v>2.4493203870668591E-2</v>
      </c>
      <c r="K33" s="2">
        <f>Table167[[#This Row],[Dev]]/Table167[[#This Row],[Mean]]*100</f>
        <v>20.191110567658061</v>
      </c>
      <c r="L33" s="2">
        <f>Table167[[#This Row],[Estimated costs 1]]-Table167[[#This Row],[Actual cost]]</f>
        <v>1.265274725274701E-2</v>
      </c>
      <c r="M33" s="2">
        <f>Table167[[#This Row],[Diff 1]]/Table167[[#This Row],[Actual cost]]*100</f>
        <v>9.661989795918192</v>
      </c>
      <c r="N33" s="2">
        <v>0.14360659340659301</v>
      </c>
      <c r="O33" s="2">
        <v>9.9586813186813103E-2</v>
      </c>
      <c r="P33" s="2">
        <v>0.14144725274725201</v>
      </c>
      <c r="Q33" s="2">
        <v>0.16260769230769201</v>
      </c>
      <c r="R33" s="2">
        <v>0.10380989010989</v>
      </c>
      <c r="S33" s="2">
        <v>0.101283516483516</v>
      </c>
      <c r="T33" s="2">
        <v>9.9586813186813103E-2</v>
      </c>
      <c r="U33" s="2">
        <v>0.13938351648351599</v>
      </c>
      <c r="V33" s="2">
        <v>0.16469560439560399</v>
      </c>
      <c r="W33" s="2">
        <v>0.14356043956043901</v>
      </c>
      <c r="X33" s="2">
        <v>0.101283516483516</v>
      </c>
      <c r="Y33" s="2">
        <v>0.10380989010989</v>
      </c>
      <c r="Z33" s="2">
        <v>9.9586813186813103E-2</v>
      </c>
      <c r="AA33" s="2">
        <v>0.103396703296703</v>
      </c>
      <c r="AB33" s="2">
        <v>0.103396703296703</v>
      </c>
      <c r="AC33" s="2">
        <v>0.14319340659340599</v>
      </c>
      <c r="AD33" s="2">
        <v>0.10577472527472501</v>
      </c>
      <c r="AE33" s="2">
        <v>9.9586813186813103E-2</v>
      </c>
      <c r="AF33" s="2">
        <v>0.10380989010989</v>
      </c>
      <c r="AG33" s="2">
        <v>0.16273076923076901</v>
      </c>
    </row>
    <row r="34" spans="1:33" hidden="1" x14ac:dyDescent="0.3">
      <c r="A34" t="s">
        <v>54</v>
      </c>
      <c r="B34">
        <v>32</v>
      </c>
      <c r="C34" t="str">
        <f>LEFT(Table167[[#This Row],[Contingency id]])</f>
        <v>B</v>
      </c>
      <c r="D34">
        <v>4.6666666666666599</v>
      </c>
      <c r="E34">
        <v>3.0150753768844201</v>
      </c>
      <c r="F34">
        <v>1200</v>
      </c>
      <c r="G34">
        <v>398</v>
      </c>
      <c r="H34" s="2">
        <v>0.124539916666666</v>
      </c>
      <c r="I34" s="2">
        <f>AVERAGE(Table167[[#This Row],[Estimated costs 1]:[Estimated costs 20]])</f>
        <v>0.13844945833333291</v>
      </c>
      <c r="J34" s="2">
        <f>_xlfn.STDEV.P(Table167[[#This Row],[Estimated costs 1]:[Estimated costs 20]])</f>
        <v>4.6335817696580538E-2</v>
      </c>
      <c r="K34" s="2">
        <f>Table167[[#This Row],[Dev]]/Table167[[#This Row],[Mean]]*100</f>
        <v>33.467677125194491</v>
      </c>
      <c r="L34" s="2">
        <f>Table167[[#This Row],[Estimated costs 1]]-Table167[[#This Row],[Actual cost]]</f>
        <v>1.3643083333333E-2</v>
      </c>
      <c r="M34" s="2">
        <f>Table167[[#This Row],[Diff 1]]/Table167[[#This Row],[Actual cost]]*100</f>
        <v>10.954787588182697</v>
      </c>
      <c r="N34" s="2">
        <v>0.138182999999999</v>
      </c>
      <c r="O34" s="2">
        <v>7.6226166666666595E-2</v>
      </c>
      <c r="P34" s="2">
        <v>0.155930333333333</v>
      </c>
      <c r="Q34" s="2">
        <v>0.111808</v>
      </c>
      <c r="R34" s="2">
        <v>6.8885166666666595E-2</v>
      </c>
      <c r="S34" s="2">
        <v>0.22221616666666599</v>
      </c>
      <c r="T34" s="2">
        <v>0.19185966666666601</v>
      </c>
      <c r="U34" s="2">
        <v>0.13919541666666599</v>
      </c>
      <c r="V34" s="2">
        <v>8.4025916666666603E-2</v>
      </c>
      <c r="W34" s="2">
        <v>0.111836083333333</v>
      </c>
      <c r="X34" s="2">
        <v>0.13610366666666601</v>
      </c>
      <c r="Y34" s="2">
        <v>0.15859024999999999</v>
      </c>
      <c r="Z34" s="2">
        <v>9.9709833333333303E-2</v>
      </c>
      <c r="AA34" s="2">
        <v>0.20567491666666601</v>
      </c>
      <c r="AB34" s="2">
        <v>0.124394333333333</v>
      </c>
      <c r="AC34" s="2">
        <v>0.14661616666666599</v>
      </c>
      <c r="AD34" s="2">
        <v>7.1729249999999994E-2</v>
      </c>
      <c r="AE34" s="2">
        <v>0.218269249999999</v>
      </c>
      <c r="AF34" s="2">
        <v>0.124885916666666</v>
      </c>
      <c r="AG34" s="2">
        <v>0.18284966666666599</v>
      </c>
    </row>
    <row r="35" spans="1:33" hidden="1" x14ac:dyDescent="0.3">
      <c r="A35" t="s">
        <v>55</v>
      </c>
      <c r="B35">
        <v>33</v>
      </c>
      <c r="C35" t="str">
        <f>LEFT(Table167[[#This Row],[Contingency id]])</f>
        <v>A</v>
      </c>
      <c r="D35">
        <v>1.02827763496143</v>
      </c>
      <c r="E35">
        <v>1.67672413793103</v>
      </c>
      <c r="F35">
        <v>389</v>
      </c>
      <c r="G35">
        <v>232</v>
      </c>
      <c r="H35" s="2">
        <v>0.121043701799485</v>
      </c>
      <c r="I35" s="2">
        <f>AVERAGE(Table167[[#This Row],[Estimated costs 1]:[Estimated costs 20]])</f>
        <v>0.11367840616966493</v>
      </c>
      <c r="J35" s="2">
        <f>_xlfn.STDEV.P(Table167[[#This Row],[Estimated costs 1]:[Estimated costs 20]])</f>
        <v>9.4696658097687021E-3</v>
      </c>
      <c r="K35" s="2">
        <f>Table167[[#This Row],[Dev]]/Table167[[#This Row],[Mean]]*100</f>
        <v>8.3302239438818599</v>
      </c>
      <c r="L35" s="2">
        <f>Table167[[#This Row],[Estimated costs 1]]-Table167[[#This Row],[Actual cost]]</f>
        <v>-1.0521850899743002E-2</v>
      </c>
      <c r="M35" s="2">
        <f>Table167[[#This Row],[Diff 1]]/Table167[[#This Row],[Actual cost]]*100</f>
        <v>-8.692605020600725</v>
      </c>
      <c r="N35" s="2">
        <v>0.11052185089974199</v>
      </c>
      <c r="O35" s="2">
        <v>0.11052185089974199</v>
      </c>
      <c r="P35" s="2">
        <v>0.14208740359897101</v>
      </c>
      <c r="Q35" s="2">
        <v>0.11052185089974199</v>
      </c>
      <c r="R35" s="2">
        <v>0.11052185089974199</v>
      </c>
      <c r="S35" s="2">
        <v>0.11052185089974199</v>
      </c>
      <c r="T35" s="2">
        <v>0.11052185089974199</v>
      </c>
      <c r="U35" s="2">
        <v>0.11052185089974199</v>
      </c>
      <c r="V35" s="2">
        <v>0.11052185089974199</v>
      </c>
      <c r="W35" s="2">
        <v>0.11052185089974199</v>
      </c>
      <c r="X35" s="2">
        <v>0.14208740359897101</v>
      </c>
      <c r="Y35" s="2">
        <v>0.11052185089974199</v>
      </c>
      <c r="Z35" s="2">
        <v>0.11052185089974199</v>
      </c>
      <c r="AA35" s="2">
        <v>0.11052185089974199</v>
      </c>
      <c r="AB35" s="2">
        <v>0.11052185089974199</v>
      </c>
      <c r="AC35" s="2">
        <v>0.11052185089974199</v>
      </c>
      <c r="AD35" s="2">
        <v>0.11052185089974199</v>
      </c>
      <c r="AE35" s="2">
        <v>0.11052185089974199</v>
      </c>
      <c r="AF35" s="2">
        <v>0.11052185089974199</v>
      </c>
      <c r="AG35" s="2">
        <v>0.11052185089974199</v>
      </c>
    </row>
    <row r="36" spans="1:33" hidden="1" x14ac:dyDescent="0.3">
      <c r="A36" t="s">
        <v>56</v>
      </c>
      <c r="B36">
        <v>34</v>
      </c>
      <c r="C36" t="str">
        <f>LEFT(Table167[[#This Row],[Contingency id]])</f>
        <v>A</v>
      </c>
      <c r="D36">
        <v>18.348623853210999</v>
      </c>
      <c r="E36">
        <v>1.19780219780219</v>
      </c>
      <c r="F36">
        <v>109</v>
      </c>
      <c r="G36">
        <v>91</v>
      </c>
      <c r="H36" s="2">
        <v>0.11618954128440299</v>
      </c>
      <c r="I36" s="2">
        <f>AVERAGE(Table167[[#This Row],[Estimated costs 1]:[Estimated costs 20]])</f>
        <v>0.12829073394495377</v>
      </c>
      <c r="J36" s="2">
        <f>_xlfn.STDEV.P(Table167[[#This Row],[Estimated costs 1]:[Estimated costs 20]])</f>
        <v>3.6572960890788611E-2</v>
      </c>
      <c r="K36" s="2">
        <f>Table167[[#This Row],[Dev]]/Table167[[#This Row],[Mean]]*100</f>
        <v>28.507874081132872</v>
      </c>
      <c r="L36" s="2">
        <f>Table167[[#This Row],[Estimated costs 1]]-Table167[[#This Row],[Actual cost]]</f>
        <v>3.6456880733944999E-2</v>
      </c>
      <c r="M36" s="2">
        <f>Table167[[#This Row],[Diff 1]]/Table167[[#This Row],[Actual cost]]*100</f>
        <v>31.377076052574864</v>
      </c>
      <c r="N36" s="2">
        <v>0.15264642201834799</v>
      </c>
      <c r="O36" s="2">
        <v>0.155705137614678</v>
      </c>
      <c r="P36" s="2">
        <v>7.9732660550458703E-2</v>
      </c>
      <c r="Q36" s="2">
        <v>0.15624458715596301</v>
      </c>
      <c r="R36" s="2">
        <v>0.15145009174311899</v>
      </c>
      <c r="S36" s="2">
        <v>8.2332660550458694E-2</v>
      </c>
      <c r="T36" s="2">
        <v>8.2479449541284403E-2</v>
      </c>
      <c r="U36" s="2">
        <v>0.14989963302752199</v>
      </c>
      <c r="V36" s="2">
        <v>0.15946293577981599</v>
      </c>
      <c r="W36" s="2">
        <v>0.15640422018348599</v>
      </c>
      <c r="X36" s="2">
        <v>7.2376697247706401E-2</v>
      </c>
      <c r="Y36" s="2">
        <v>7.8574862385321104E-2</v>
      </c>
      <c r="Z36" s="2">
        <v>0.158451926605504</v>
      </c>
      <c r="AA36" s="2">
        <v>0.14783908256880701</v>
      </c>
      <c r="AB36" s="2">
        <v>0.14783908256880701</v>
      </c>
      <c r="AC36" s="2">
        <v>7.51234862385321E-2</v>
      </c>
      <c r="AD36" s="2">
        <v>8.0782201834862302E-2</v>
      </c>
      <c r="AE36" s="2">
        <v>0.15985559633027499</v>
      </c>
      <c r="AF36" s="2">
        <v>0.156551009174311</v>
      </c>
      <c r="AG36" s="2">
        <v>0.16206293577981601</v>
      </c>
    </row>
    <row r="37" spans="1:33" hidden="1" x14ac:dyDescent="0.3">
      <c r="A37" t="s">
        <v>57</v>
      </c>
      <c r="B37">
        <v>35</v>
      </c>
      <c r="C37" t="str">
        <f>LEFT(Table167[[#This Row],[Contingency id]])</f>
        <v>A</v>
      </c>
      <c r="D37">
        <v>4.9450549450549399</v>
      </c>
      <c r="E37">
        <v>2.1731343283581999</v>
      </c>
      <c r="F37">
        <v>728</v>
      </c>
      <c r="G37">
        <v>335</v>
      </c>
      <c r="H37" s="2">
        <v>0.10609876373626299</v>
      </c>
      <c r="I37" s="2">
        <f>AVERAGE(Table167[[#This Row],[Estimated costs 1]:[Estimated costs 20]])</f>
        <v>0.11400568681318649</v>
      </c>
      <c r="J37" s="2">
        <f>_xlfn.STDEV.P(Table167[[#This Row],[Estimated costs 1]:[Estimated costs 20]])</f>
        <v>5.0095250997571769E-2</v>
      </c>
      <c r="K37" s="2">
        <f>Table167[[#This Row],[Dev]]/Table167[[#This Row],[Mean]]*100</f>
        <v>43.941010661739632</v>
      </c>
      <c r="L37" s="2">
        <f>Table167[[#This Row],[Estimated costs 1]]-Table167[[#This Row],[Actual cost]]</f>
        <v>-4.0003983516482794E-2</v>
      </c>
      <c r="M37" s="2">
        <f>Table167[[#This Row],[Diff 1]]/Table167[[#This Row],[Actual cost]]*100</f>
        <v>-37.704476572341079</v>
      </c>
      <c r="N37" s="2">
        <v>6.60947802197802E-2</v>
      </c>
      <c r="O37" s="2">
        <v>7.7448901098901096E-2</v>
      </c>
      <c r="P37" s="2">
        <v>0.11503846153846101</v>
      </c>
      <c r="Q37" s="2">
        <v>0.17410137362637301</v>
      </c>
      <c r="R37" s="2">
        <v>0.13242829670329601</v>
      </c>
      <c r="S37" s="2">
        <v>8.7923626373626301E-2</v>
      </c>
      <c r="T37" s="2">
        <v>6.5814010989010893E-2</v>
      </c>
      <c r="U37" s="2">
        <v>3.8239010989010898E-2</v>
      </c>
      <c r="V37" s="2">
        <v>0.13280164835164801</v>
      </c>
      <c r="W37" s="2">
        <v>0.14696291208791201</v>
      </c>
      <c r="X37" s="2">
        <v>0.16310673076922999</v>
      </c>
      <c r="Y37" s="2">
        <v>0.146241758241758</v>
      </c>
      <c r="Z37" s="2">
        <v>3.10741758241758E-2</v>
      </c>
      <c r="AA37" s="2">
        <v>0.110145054945054</v>
      </c>
      <c r="AB37" s="2">
        <v>0.206216208791208</v>
      </c>
      <c r="AC37" s="2">
        <v>8.0583516483516401E-2</v>
      </c>
      <c r="AD37" s="2">
        <v>0.161458516483516</v>
      </c>
      <c r="AE37" s="2">
        <v>7.6305082417582396E-2</v>
      </c>
      <c r="AF37" s="2">
        <v>7.0883241758241705E-2</v>
      </c>
      <c r="AG37" s="2">
        <v>0.19724642857142799</v>
      </c>
    </row>
    <row r="38" spans="1:33" hidden="1" x14ac:dyDescent="0.3">
      <c r="A38" t="s">
        <v>58</v>
      </c>
      <c r="B38">
        <v>36</v>
      </c>
      <c r="C38" t="str">
        <f>LEFT(Table167[[#This Row],[Contingency id]])</f>
        <v>A</v>
      </c>
      <c r="D38">
        <v>11.363636363636299</v>
      </c>
      <c r="E38">
        <v>1.21100917431192</v>
      </c>
      <c r="F38">
        <v>132</v>
      </c>
      <c r="G38">
        <v>109</v>
      </c>
      <c r="H38" s="2">
        <v>0.10439924242424201</v>
      </c>
      <c r="I38" s="2">
        <f>AVERAGE(Table167[[#This Row],[Estimated costs 1]:[Estimated costs 20]])</f>
        <v>0.10379666666666618</v>
      </c>
      <c r="J38" s="2">
        <f>_xlfn.STDEV.P(Table167[[#This Row],[Estimated costs 1]:[Estimated costs 20]])</f>
        <v>2.5030981537505393E-3</v>
      </c>
      <c r="K38" s="2">
        <f>Table167[[#This Row],[Dev]]/Table167[[#This Row],[Mean]]*100</f>
        <v>2.4115400177435542</v>
      </c>
      <c r="L38" s="2">
        <f>Table167[[#This Row],[Estimated costs 1]]-Table167[[#This Row],[Actual cost]]</f>
        <v>-2.8234848484850056E-3</v>
      </c>
      <c r="M38" s="2">
        <f>Table167[[#This Row],[Diff 1]]/Table167[[#This Row],[Actual cost]]*100</f>
        <v>-2.7045070279450409</v>
      </c>
      <c r="N38" s="2">
        <v>0.101575757575757</v>
      </c>
      <c r="O38" s="2">
        <v>0.106465151515151</v>
      </c>
      <c r="P38" s="2">
        <v>0.102333333333333</v>
      </c>
      <c r="Q38" s="2">
        <v>0.107204545454545</v>
      </c>
      <c r="R38" s="2">
        <v>0.107222727272727</v>
      </c>
      <c r="S38" s="2">
        <v>0.101575757575757</v>
      </c>
      <c r="T38" s="2">
        <v>0.101575757575757</v>
      </c>
      <c r="U38" s="2">
        <v>0.102333333333333</v>
      </c>
      <c r="V38" s="2">
        <v>0.106446969696969</v>
      </c>
      <c r="W38" s="2">
        <v>0.101593939393939</v>
      </c>
      <c r="X38" s="2">
        <v>0.101593939393939</v>
      </c>
      <c r="Y38" s="2">
        <v>0.102333333333333</v>
      </c>
      <c r="Z38" s="2">
        <v>0.106446969696969</v>
      </c>
      <c r="AA38" s="2">
        <v>0.101593939393939</v>
      </c>
      <c r="AB38" s="2">
        <v>0.101593939393939</v>
      </c>
      <c r="AC38" s="2">
        <v>0.101593939393939</v>
      </c>
      <c r="AD38" s="2">
        <v>0.107222727272727</v>
      </c>
      <c r="AE38" s="2">
        <v>0.101575757575757</v>
      </c>
      <c r="AF38" s="2">
        <v>0.107204545454545</v>
      </c>
      <c r="AG38" s="2">
        <v>0.106446969696969</v>
      </c>
    </row>
    <row r="39" spans="1:33" hidden="1" x14ac:dyDescent="0.3">
      <c r="A39" t="s">
        <v>59</v>
      </c>
      <c r="B39">
        <v>37</v>
      </c>
      <c r="C39" t="str">
        <f>LEFT(Table167[[#This Row],[Contingency id]])</f>
        <v>B</v>
      </c>
      <c r="D39">
        <v>28.378378378378301</v>
      </c>
      <c r="E39">
        <v>1.26495726495726</v>
      </c>
      <c r="F39">
        <v>148</v>
      </c>
      <c r="G39">
        <v>117</v>
      </c>
      <c r="H39" s="2">
        <v>9.41722972972973E-2</v>
      </c>
      <c r="I39" s="2">
        <f>AVERAGE(Table167[[#This Row],[Estimated costs 1]:[Estimated costs 20]])</f>
        <v>9.6293804054053925E-2</v>
      </c>
      <c r="J39" s="2">
        <f>_xlfn.STDEV.P(Table167[[#This Row],[Estimated costs 1]:[Estimated costs 20]])</f>
        <v>7.5367689572740188E-3</v>
      </c>
      <c r="K39" s="2">
        <f>Table167[[#This Row],[Dev]]/Table167[[#This Row],[Mean]]*100</f>
        <v>7.8268472528547113</v>
      </c>
      <c r="L39" s="2">
        <f>Table167[[#This Row],[Estimated costs 1]]-Table167[[#This Row],[Actual cost]]</f>
        <v>-8.5708108108109027E-3</v>
      </c>
      <c r="M39" s="2">
        <f>Table167[[#This Row],[Diff 1]]/Table167[[#This Row],[Actual cost]]*100</f>
        <v>-9.1012017937220708</v>
      </c>
      <c r="N39" s="2">
        <v>8.5601486486486397E-2</v>
      </c>
      <c r="O39" s="2">
        <v>9.4713378378378399E-2</v>
      </c>
      <c r="P39" s="2">
        <v>0.10248513513513501</v>
      </c>
      <c r="Q39" s="2">
        <v>9.5058243243243204E-2</v>
      </c>
      <c r="R39" s="2">
        <v>9.1921756756756706E-2</v>
      </c>
      <c r="S39" s="2">
        <v>9.5673513513513497E-2</v>
      </c>
      <c r="T39" s="2">
        <v>0.105069594594594</v>
      </c>
      <c r="U39" s="2">
        <v>0.10256554054054</v>
      </c>
      <c r="V39" s="2">
        <v>0.107912162162162</v>
      </c>
      <c r="W39" s="2">
        <v>9.9137162162162104E-2</v>
      </c>
      <c r="X39" s="2">
        <v>9.2929729729729696E-2</v>
      </c>
      <c r="Y39" s="2">
        <v>8.6782297297297195E-2</v>
      </c>
      <c r="Z39" s="2">
        <v>9.5143378378378302E-2</v>
      </c>
      <c r="AA39" s="2">
        <v>0.10274310810810799</v>
      </c>
      <c r="AB39" s="2">
        <v>7.7847972972972898E-2</v>
      </c>
      <c r="AC39" s="2">
        <v>0.105314054054054</v>
      </c>
      <c r="AD39" s="2">
        <v>9.5514189189189094E-2</v>
      </c>
      <c r="AE39" s="2">
        <v>9.9489729729729706E-2</v>
      </c>
      <c r="AF39" s="2">
        <v>8.7244054054053999E-2</v>
      </c>
      <c r="AG39" s="2">
        <v>0.10272959459459401</v>
      </c>
    </row>
    <row r="40" spans="1:33" hidden="1" x14ac:dyDescent="0.3">
      <c r="A40" t="s">
        <v>60</v>
      </c>
      <c r="B40">
        <v>38</v>
      </c>
      <c r="C40" t="str">
        <f>LEFT(Table167[[#This Row],[Contingency id]])</f>
        <v>A</v>
      </c>
      <c r="D40">
        <v>3.9562289562289501</v>
      </c>
      <c r="E40">
        <v>2.8905109489051002</v>
      </c>
      <c r="F40">
        <v>1188</v>
      </c>
      <c r="G40">
        <v>411</v>
      </c>
      <c r="H40" s="2">
        <v>9.2878787878787797E-2</v>
      </c>
      <c r="I40" s="2">
        <f>AVERAGE(Table167[[#This Row],[Estimated costs 1]:[Estimated costs 20]])</f>
        <v>8.8055850168349964E-2</v>
      </c>
      <c r="J40" s="2">
        <f>_xlfn.STDEV.P(Table167[[#This Row],[Estimated costs 1]:[Estimated costs 20]])</f>
        <v>3.1309100240688573E-2</v>
      </c>
      <c r="K40" s="2">
        <f>Table167[[#This Row],[Dev]]/Table167[[#This Row],[Mean]]*100</f>
        <v>35.555957021401909</v>
      </c>
      <c r="L40" s="2">
        <f>Table167[[#This Row],[Estimated costs 1]]-Table167[[#This Row],[Actual cost]]</f>
        <v>6.0311447811448038E-3</v>
      </c>
      <c r="M40" s="2">
        <f>Table167[[#This Row],[Diff 1]]/Table167[[#This Row],[Actual cost]]*100</f>
        <v>6.4935653434838079</v>
      </c>
      <c r="N40" s="2">
        <v>9.8909932659932601E-2</v>
      </c>
      <c r="O40" s="2">
        <v>7.1039562289562194E-2</v>
      </c>
      <c r="P40" s="2">
        <v>9.2683501683501604E-2</v>
      </c>
      <c r="Q40" s="2">
        <v>3.2882996632996597E-2</v>
      </c>
      <c r="R40" s="2">
        <v>6.2097643097643103E-2</v>
      </c>
      <c r="S40" s="2">
        <v>0.149968013468013</v>
      </c>
      <c r="T40" s="2">
        <v>5.4732323232323202E-2</v>
      </c>
      <c r="U40" s="2">
        <v>4.4300505050505E-2</v>
      </c>
      <c r="V40" s="2">
        <v>6.4205387205387196E-2</v>
      </c>
      <c r="W40" s="2">
        <v>7.9509259259259196E-2</v>
      </c>
      <c r="X40" s="2">
        <v>9.5303030303030306E-2</v>
      </c>
      <c r="Y40" s="2">
        <v>8.0069865319865305E-2</v>
      </c>
      <c r="Z40" s="2">
        <v>0.10443602693602599</v>
      </c>
      <c r="AA40" s="2">
        <v>9.0851010101010099E-2</v>
      </c>
      <c r="AB40" s="2">
        <v>0.12439646464646401</v>
      </c>
      <c r="AC40" s="2">
        <v>9.6989898989899001E-2</v>
      </c>
      <c r="AD40" s="2">
        <v>0.112112794612794</v>
      </c>
      <c r="AE40" s="2">
        <v>0.159031986531986</v>
      </c>
      <c r="AF40" s="2">
        <v>8.2247474747474694E-2</v>
      </c>
      <c r="AG40" s="2">
        <v>6.5349326599326601E-2</v>
      </c>
    </row>
    <row r="41" spans="1:33" x14ac:dyDescent="0.3">
      <c r="A41" t="s">
        <v>61</v>
      </c>
      <c r="B41">
        <v>39</v>
      </c>
      <c r="C41" t="str">
        <f>LEFT(Table167[[#This Row],[Contingency id]])</f>
        <v>C</v>
      </c>
      <c r="D41" s="1">
        <v>20</v>
      </c>
      <c r="E41" s="1">
        <v>1.2173913043478199</v>
      </c>
      <c r="F41">
        <v>140</v>
      </c>
      <c r="G41">
        <v>115</v>
      </c>
      <c r="H41" s="2">
        <v>8.9756142857142798E-2</v>
      </c>
      <c r="I41" s="2">
        <f>AVERAGE(Table167[[#This Row],[Estimated costs 1]:[Estimated costs 20]])</f>
        <v>8.7556285714285559E-2</v>
      </c>
      <c r="J41" s="2">
        <f>_xlfn.STDEV.P(Table167[[#This Row],[Estimated costs 1]:[Estimated costs 20]])</f>
        <v>8.3264487603768606E-3</v>
      </c>
      <c r="K41" s="2">
        <f>Table167[[#This Row],[Dev]]/Table167[[#This Row],[Mean]]*100</f>
        <v>9.5098241005195234</v>
      </c>
      <c r="L41" s="2">
        <f>Table167[[#This Row],[Estimated costs 1]]-Table167[[#This Row],[Actual cost]]</f>
        <v>-6.3957142857142962E-3</v>
      </c>
      <c r="M41" s="2">
        <f>Table167[[#This Row],[Diff 1]]/Table167[[#This Row],[Actual cost]]*100</f>
        <v>-7.1256563418659935</v>
      </c>
      <c r="N41" s="2">
        <v>8.3360428571428502E-2</v>
      </c>
      <c r="O41" s="2">
        <v>9.2323285714285705E-2</v>
      </c>
      <c r="P41" s="2">
        <v>0.103566142857142</v>
      </c>
      <c r="Q41" s="2">
        <v>9.5908999999999994E-2</v>
      </c>
      <c r="R41" s="2">
        <v>9.2323285714285705E-2</v>
      </c>
      <c r="S41" s="2">
        <v>8.3360428571428502E-2</v>
      </c>
      <c r="T41" s="2">
        <v>7.9774714285714296E-2</v>
      </c>
      <c r="U41" s="2">
        <v>7.9774714285714199E-2</v>
      </c>
      <c r="V41" s="2">
        <v>7.9774714285714199E-2</v>
      </c>
      <c r="W41" s="2">
        <v>9.9980428571428498E-2</v>
      </c>
      <c r="X41" s="2">
        <v>7.9774714285714199E-2</v>
      </c>
      <c r="Y41" s="2">
        <v>8.3360428571428502E-2</v>
      </c>
      <c r="Z41" s="2">
        <v>8.3360428571428502E-2</v>
      </c>
      <c r="AA41" s="2">
        <v>0.103566142857142</v>
      </c>
      <c r="AB41" s="2">
        <v>9.2323285714285705E-2</v>
      </c>
      <c r="AC41" s="2">
        <v>8.3360428571428502E-2</v>
      </c>
      <c r="AD41" s="2">
        <v>9.5908999999999994E-2</v>
      </c>
      <c r="AE41" s="2">
        <v>7.9774714285714199E-2</v>
      </c>
      <c r="AF41" s="2">
        <v>7.9774714285714199E-2</v>
      </c>
      <c r="AG41" s="2">
        <v>7.9774714285714199E-2</v>
      </c>
    </row>
    <row r="42" spans="1:33" hidden="1" x14ac:dyDescent="0.3">
      <c r="A42" t="s">
        <v>62</v>
      </c>
      <c r="B42">
        <v>40</v>
      </c>
      <c r="C42" t="str">
        <f>LEFT(Table167[[#This Row],[Contingency id]])</f>
        <v>A</v>
      </c>
      <c r="D42">
        <v>3.1555221637866202</v>
      </c>
      <c r="E42">
        <v>3.16904761904761</v>
      </c>
      <c r="F42">
        <v>1331</v>
      </c>
      <c r="G42">
        <v>420</v>
      </c>
      <c r="H42" s="2">
        <v>8.5193839218632605E-2</v>
      </c>
      <c r="I42" s="2">
        <f>AVERAGE(Table167[[#This Row],[Estimated costs 1]:[Estimated costs 20]])</f>
        <v>8.6921299774605304E-2</v>
      </c>
      <c r="J42" s="2">
        <f>_xlfn.STDEV.P(Table167[[#This Row],[Estimated costs 1]:[Estimated costs 20]])</f>
        <v>2.3393408554190805E-2</v>
      </c>
      <c r="K42" s="2">
        <f>Table167[[#This Row],[Dev]]/Table167[[#This Row],[Mean]]*100</f>
        <v>26.913321147810727</v>
      </c>
      <c r="L42" s="2">
        <f>Table167[[#This Row],[Estimated costs 1]]-Table167[[#This Row],[Actual cost]]</f>
        <v>-1.7753568745304302E-2</v>
      </c>
      <c r="M42" s="2">
        <f>Table167[[#This Row],[Diff 1]]/Table167[[#This Row],[Actual cost]]*100</f>
        <v>-20.839028864215628</v>
      </c>
      <c r="N42" s="2">
        <v>6.7440270473328304E-2</v>
      </c>
      <c r="O42" s="2">
        <v>3.7613824192336498E-2</v>
      </c>
      <c r="P42" s="2">
        <v>0.12002329075882701</v>
      </c>
      <c r="Q42" s="2">
        <v>0.102867768595041</v>
      </c>
      <c r="R42" s="2">
        <v>0.110032306536438</v>
      </c>
      <c r="S42" s="2">
        <v>6.8245679939894804E-2</v>
      </c>
      <c r="T42" s="2">
        <v>6.1540946656649102E-2</v>
      </c>
      <c r="U42" s="2">
        <v>7.7759579263711395E-2</v>
      </c>
      <c r="V42" s="2">
        <v>0.11165063861758</v>
      </c>
      <c r="W42" s="2">
        <v>5.2868519909842197E-2</v>
      </c>
      <c r="X42" s="2">
        <v>0.113646130728775</v>
      </c>
      <c r="Y42" s="2">
        <v>0.100429000751314</v>
      </c>
      <c r="Z42" s="2">
        <v>9.2992486851990894E-2</v>
      </c>
      <c r="AA42" s="2">
        <v>8.2668670172802397E-2</v>
      </c>
      <c r="AB42" s="2">
        <v>8.9656649135987906E-2</v>
      </c>
      <c r="AC42" s="2">
        <v>8.5415477084898495E-2</v>
      </c>
      <c r="AD42" s="2">
        <v>7.1161532682193801E-2</v>
      </c>
      <c r="AE42" s="2">
        <v>9.8735537190082601E-2</v>
      </c>
      <c r="AF42" s="2">
        <v>6.6374906085649804E-2</v>
      </c>
      <c r="AG42" s="2">
        <v>0.12730277986476299</v>
      </c>
    </row>
    <row r="43" spans="1:33" hidden="1" x14ac:dyDescent="0.3">
      <c r="A43" t="s">
        <v>63</v>
      </c>
      <c r="B43">
        <v>41</v>
      </c>
      <c r="C43" t="str">
        <f>LEFT(Table167[[#This Row],[Contingency id]])</f>
        <v>B</v>
      </c>
      <c r="D43">
        <v>3.5593220338983</v>
      </c>
      <c r="E43">
        <v>2.0701754385964901</v>
      </c>
      <c r="F43">
        <v>590</v>
      </c>
      <c r="G43">
        <v>285</v>
      </c>
      <c r="H43" s="2">
        <v>8.0925593220338904E-2</v>
      </c>
      <c r="I43" s="2">
        <f>AVERAGE(Table167[[#This Row],[Estimated costs 1]:[Estimated costs 20]])</f>
        <v>8.1735796610169414E-2</v>
      </c>
      <c r="J43" s="2">
        <f>_xlfn.STDEV.P(Table167[[#This Row],[Estimated costs 1]:[Estimated costs 20]])</f>
        <v>2.2617484233498821E-2</v>
      </c>
      <c r="K43" s="2">
        <f>Table167[[#This Row],[Dev]]/Table167[[#This Row],[Mean]]*100</f>
        <v>27.671455068053742</v>
      </c>
      <c r="L43" s="2">
        <f>Table167[[#This Row],[Estimated costs 1]]-Table167[[#This Row],[Actual cost]]</f>
        <v>3.4391355932203091E-2</v>
      </c>
      <c r="M43" s="2">
        <f>Table167[[#This Row],[Diff 1]]/Table167[[#This Row],[Actual cost]]*100</f>
        <v>42.497502413809386</v>
      </c>
      <c r="N43" s="2">
        <v>0.11531694915254199</v>
      </c>
      <c r="O43" s="2">
        <v>7.2235932203389794E-2</v>
      </c>
      <c r="P43" s="2">
        <v>9.8744067796610102E-2</v>
      </c>
      <c r="Q43" s="2">
        <v>9.7847457627118606E-2</v>
      </c>
      <c r="R43" s="2">
        <v>8.6289830508474497E-2</v>
      </c>
      <c r="S43" s="2">
        <v>8.5038305084745705E-2</v>
      </c>
      <c r="T43" s="2">
        <v>9.6167796610169498E-2</v>
      </c>
      <c r="U43" s="2">
        <v>7.1406779661016898E-2</v>
      </c>
      <c r="V43" s="2">
        <v>2.49949152542372E-2</v>
      </c>
      <c r="W43" s="2">
        <v>8.1067796610169399E-2</v>
      </c>
      <c r="X43" s="2">
        <v>9.5672881355932202E-2</v>
      </c>
      <c r="Y43" s="2">
        <v>3.7152881355932199E-2</v>
      </c>
      <c r="Z43" s="2">
        <v>0.10975423728813501</v>
      </c>
      <c r="AA43" s="2">
        <v>7.7515932203389801E-2</v>
      </c>
      <c r="AB43" s="2">
        <v>5.3040677966101603E-2</v>
      </c>
      <c r="AC43" s="2">
        <v>9.1032203389830493E-2</v>
      </c>
      <c r="AD43" s="2">
        <v>9.4997627118643999E-2</v>
      </c>
      <c r="AE43" s="2">
        <v>8.6635593220338897E-2</v>
      </c>
      <c r="AF43" s="2">
        <v>5.9946440677966097E-2</v>
      </c>
      <c r="AG43" s="2">
        <v>9.9857627118644002E-2</v>
      </c>
    </row>
    <row r="44" spans="1:33" hidden="1" x14ac:dyDescent="0.3">
      <c r="A44" t="s">
        <v>64</v>
      </c>
      <c r="B44">
        <v>42</v>
      </c>
      <c r="C44" t="str">
        <f>LEFT(Table167[[#This Row],[Contingency id]])</f>
        <v>B</v>
      </c>
      <c r="D44">
        <v>11.5702479338842</v>
      </c>
      <c r="E44">
        <v>1.24742268041237</v>
      </c>
      <c r="F44">
        <v>121</v>
      </c>
      <c r="G44">
        <v>97</v>
      </c>
      <c r="H44" s="2">
        <v>7.8087355371900799E-2</v>
      </c>
      <c r="I44" s="2">
        <f>AVERAGE(Table167[[#This Row],[Estimated costs 1]:[Estimated costs 20]])</f>
        <v>5.7817355371900726E-2</v>
      </c>
      <c r="J44" s="2">
        <f>_xlfn.STDEV.P(Table167[[#This Row],[Estimated costs 1]:[Estimated costs 20]])</f>
        <v>5.9431325792249266E-2</v>
      </c>
      <c r="K44" s="2">
        <f>Table167[[#This Row],[Dev]]/Table167[[#This Row],[Mean]]*100</f>
        <v>102.79149817553386</v>
      </c>
      <c r="L44" s="2">
        <f>Table167[[#This Row],[Estimated costs 1]]-Table167[[#This Row],[Actual cost]]</f>
        <v>-3.87545454545455E-2</v>
      </c>
      <c r="M44" s="2">
        <f>Table167[[#This Row],[Diff 1]]/Table167[[#This Row],[Actual cost]]*100</f>
        <v>-49.629732329865867</v>
      </c>
      <c r="N44" s="2">
        <v>3.9332809917355299E-2</v>
      </c>
      <c r="O44" s="2">
        <v>5.6622066115702398E-2</v>
      </c>
      <c r="P44" s="2">
        <v>4.9073305785123901E-2</v>
      </c>
      <c r="Q44" s="2">
        <v>0.31489148760330499</v>
      </c>
      <c r="R44" s="2">
        <v>3.3536115702479302E-2</v>
      </c>
      <c r="S44" s="2">
        <v>3.9332809917355299E-2</v>
      </c>
      <c r="T44" s="2">
        <v>4.1084876033057799E-2</v>
      </c>
      <c r="U44" s="2">
        <v>5.6622066115702398E-2</v>
      </c>
      <c r="V44" s="2">
        <v>3.3536115702479302E-2</v>
      </c>
      <c r="W44" s="2">
        <v>4.3276611570247897E-2</v>
      </c>
      <c r="X44" s="2">
        <v>4.1084876033057799E-2</v>
      </c>
      <c r="Y44" s="2">
        <v>4.3276611570247897E-2</v>
      </c>
      <c r="Z44" s="2">
        <v>3.9332809917355299E-2</v>
      </c>
      <c r="AA44" s="2">
        <v>4.3276611570247897E-2</v>
      </c>
      <c r="AB44" s="2">
        <v>3.9332809917355299E-2</v>
      </c>
      <c r="AC44" s="2">
        <v>3.9332809917355299E-2</v>
      </c>
      <c r="AD44" s="2">
        <v>5.6622066115702398E-2</v>
      </c>
      <c r="AE44" s="2">
        <v>3.9332809917355299E-2</v>
      </c>
      <c r="AF44" s="2">
        <v>5.0825371900826401E-2</v>
      </c>
      <c r="AG44" s="2">
        <v>5.6622066115702398E-2</v>
      </c>
    </row>
    <row r="45" spans="1:33" hidden="1" x14ac:dyDescent="0.3">
      <c r="A45" t="s">
        <v>65</v>
      </c>
      <c r="B45">
        <v>43</v>
      </c>
      <c r="C45" t="str">
        <f>LEFT(Table167[[#This Row],[Contingency id]])</f>
        <v>A</v>
      </c>
      <c r="D45">
        <v>26.950354609929001</v>
      </c>
      <c r="E45">
        <v>1.2589285714285701</v>
      </c>
      <c r="F45">
        <v>141</v>
      </c>
      <c r="G45">
        <v>112</v>
      </c>
      <c r="H45" s="2">
        <v>7.5466666666666599E-2</v>
      </c>
      <c r="I45" s="2">
        <f>AVERAGE(Table167[[#This Row],[Estimated costs 1]:[Estimated costs 20]])</f>
        <v>7.7277836879432585E-2</v>
      </c>
      <c r="J45" s="2">
        <f>_xlfn.STDEV.P(Table167[[#This Row],[Estimated costs 1]:[Estimated costs 20]])</f>
        <v>4.6505712640046055E-3</v>
      </c>
      <c r="K45" s="2">
        <f>Table167[[#This Row],[Dev]]/Table167[[#This Row],[Mean]]*100</f>
        <v>6.0179884062494384</v>
      </c>
      <c r="L45" s="2">
        <f>Table167[[#This Row],[Estimated costs 1]]-Table167[[#This Row],[Actual cost]]</f>
        <v>4.336879432624105E-3</v>
      </c>
      <c r="M45" s="2">
        <f>Table167[[#This Row],[Diff 1]]/Table167[[#This Row],[Actual cost]]*100</f>
        <v>5.7467483647845965</v>
      </c>
      <c r="N45" s="2">
        <v>7.9803546099290704E-2</v>
      </c>
      <c r="O45" s="2">
        <v>8.0087234042553093E-2</v>
      </c>
      <c r="P45" s="2">
        <v>8.2563829787234005E-2</v>
      </c>
      <c r="Q45" s="2">
        <v>8.0617021276595702E-2</v>
      </c>
      <c r="R45" s="2">
        <v>7.6550354609928997E-2</v>
      </c>
      <c r="S45" s="2">
        <v>8.4095744680851001E-2</v>
      </c>
      <c r="T45" s="2">
        <v>7.9609219858156E-2</v>
      </c>
      <c r="U45" s="2">
        <v>6.7690780141843904E-2</v>
      </c>
      <c r="V45" s="2">
        <v>7.9512765957446802E-2</v>
      </c>
      <c r="W45" s="2">
        <v>7.9812765957446796E-2</v>
      </c>
      <c r="X45" s="2">
        <v>7.0438297872340405E-2</v>
      </c>
      <c r="Y45" s="2">
        <v>7.6071631205673701E-2</v>
      </c>
      <c r="Z45" s="2">
        <v>7.7990780141843893E-2</v>
      </c>
      <c r="AA45" s="2">
        <v>7.4185106382978705E-2</v>
      </c>
      <c r="AB45" s="2">
        <v>7.1657446808510605E-2</v>
      </c>
      <c r="AC45" s="2">
        <v>7.5670921985815598E-2</v>
      </c>
      <c r="AD45" s="2">
        <v>8.5702836879432601E-2</v>
      </c>
      <c r="AE45" s="2">
        <v>7.5010638297872301E-2</v>
      </c>
      <c r="AF45" s="2">
        <v>6.9977304964538994E-2</v>
      </c>
      <c r="AG45" s="2">
        <v>7.8508510638297793E-2</v>
      </c>
    </row>
    <row r="46" spans="1:33" x14ac:dyDescent="0.3">
      <c r="A46" t="s">
        <v>66</v>
      </c>
      <c r="B46">
        <v>44</v>
      </c>
      <c r="C46" t="str">
        <f>LEFT(Table167[[#This Row],[Contingency id]])</f>
        <v>C</v>
      </c>
      <c r="D46" s="1">
        <v>0.70422535211267601</v>
      </c>
      <c r="E46" s="1">
        <v>1.22413793103448</v>
      </c>
      <c r="F46">
        <v>142</v>
      </c>
      <c r="G46">
        <v>116</v>
      </c>
      <c r="H46" s="2">
        <v>7.4014084507042194E-2</v>
      </c>
      <c r="I46" s="2">
        <f>AVERAGE(Table167[[#This Row],[Estimated costs 1]:[Estimated costs 20]])</f>
        <v>8.1415492957746222E-2</v>
      </c>
      <c r="J46" s="2">
        <f>_xlfn.STDEV.P(Table167[[#This Row],[Estimated costs 1]:[Estimated costs 20]])</f>
        <v>7.3643084253454491E-2</v>
      </c>
      <c r="K46" s="2">
        <f>Table167[[#This Row],[Dev]]/Table167[[#This Row],[Mean]]*100</f>
        <v>90.453403373329039</v>
      </c>
      <c r="L46" s="2">
        <f>Table167[[#This Row],[Estimated costs 1]]-Table167[[#This Row],[Actual cost]]</f>
        <v>7.4014084507041805E-2</v>
      </c>
      <c r="M46" s="2">
        <f>Table167[[#This Row],[Diff 1]]/Table167[[#This Row],[Actual cost]]*100</f>
        <v>99.999999999999474</v>
      </c>
      <c r="N46" s="2">
        <v>0.148028169014084</v>
      </c>
      <c r="O46" s="2">
        <v>0</v>
      </c>
      <c r="P46" s="2">
        <v>0.148028169014084</v>
      </c>
      <c r="Q46" s="2">
        <v>0</v>
      </c>
      <c r="R46" s="2">
        <v>0</v>
      </c>
      <c r="S46" s="2">
        <v>0</v>
      </c>
      <c r="T46" s="2">
        <v>0.148028169014084</v>
      </c>
      <c r="U46" s="2">
        <v>0.148028169014084</v>
      </c>
      <c r="V46" s="2">
        <v>0</v>
      </c>
      <c r="W46" s="2">
        <v>0</v>
      </c>
      <c r="X46" s="2">
        <v>0.148028169014084</v>
      </c>
      <c r="Y46" s="2">
        <v>0.148028169014084</v>
      </c>
      <c r="Z46" s="2">
        <v>0</v>
      </c>
      <c r="AA46" s="2">
        <v>0</v>
      </c>
      <c r="AB46" s="2">
        <v>0.148028169014084</v>
      </c>
      <c r="AC46" s="2">
        <v>0.148028169014084</v>
      </c>
      <c r="AD46" s="2">
        <v>0.148028169014084</v>
      </c>
      <c r="AE46" s="2">
        <v>0.148028169014084</v>
      </c>
      <c r="AF46" s="2">
        <v>0</v>
      </c>
      <c r="AG46" s="2">
        <v>0.148028169014084</v>
      </c>
    </row>
    <row r="47" spans="1:33" hidden="1" x14ac:dyDescent="0.3">
      <c r="A47" t="s">
        <v>67</v>
      </c>
      <c r="B47">
        <v>45</v>
      </c>
      <c r="C47" t="str">
        <f>LEFT(Table167[[#This Row],[Contingency id]])</f>
        <v>B</v>
      </c>
      <c r="D47">
        <v>20.8955223880597</v>
      </c>
      <c r="E47">
        <v>1.21818181818181</v>
      </c>
      <c r="F47">
        <v>134</v>
      </c>
      <c r="G47">
        <v>110</v>
      </c>
      <c r="H47" s="2">
        <v>7.0814626865671595E-2</v>
      </c>
      <c r="I47" s="2">
        <f>AVERAGE(Table167[[#This Row],[Estimated costs 1]:[Estimated costs 20]])</f>
        <v>7.178735074626863E-2</v>
      </c>
      <c r="J47" s="2">
        <f>_xlfn.STDEV.P(Table167[[#This Row],[Estimated costs 1]:[Estimated costs 20]])</f>
        <v>5.3890354486883698E-3</v>
      </c>
      <c r="K47" s="2">
        <f>Table167[[#This Row],[Dev]]/Table167[[#This Row],[Mean]]*100</f>
        <v>7.506942926109418</v>
      </c>
      <c r="L47" s="2">
        <f>Table167[[#This Row],[Estimated costs 1]]-Table167[[#This Row],[Actual cost]]</f>
        <v>-6.5777611940298908E-3</v>
      </c>
      <c r="M47" s="2">
        <f>Table167[[#This Row],[Diff 1]]/Table167[[#This Row],[Actual cost]]*100</f>
        <v>-9.2887041634876635</v>
      </c>
      <c r="N47" s="2">
        <v>6.4236865671641705E-2</v>
      </c>
      <c r="O47" s="2">
        <v>7.6934179104477599E-2</v>
      </c>
      <c r="P47" s="2">
        <v>7.8940895522388005E-2</v>
      </c>
      <c r="Q47" s="2">
        <v>6.7402835820895499E-2</v>
      </c>
      <c r="R47" s="2">
        <v>6.3990149253731296E-2</v>
      </c>
      <c r="S47" s="2">
        <v>7.0187611940298503E-2</v>
      </c>
      <c r="T47" s="2">
        <v>7.0992089552238805E-2</v>
      </c>
      <c r="U47" s="2">
        <v>6.7365970149253704E-2</v>
      </c>
      <c r="V47" s="2">
        <v>7.1925223880596995E-2</v>
      </c>
      <c r="W47" s="2">
        <v>6.4904029850746198E-2</v>
      </c>
      <c r="X47" s="2">
        <v>6.7402835820895499E-2</v>
      </c>
      <c r="Y47" s="2">
        <v>7.8680447761193997E-2</v>
      </c>
      <c r="Z47" s="2">
        <v>6.9723731343283593E-2</v>
      </c>
      <c r="AA47" s="2">
        <v>7.2194328358208895E-2</v>
      </c>
      <c r="AB47" s="2">
        <v>7.5120447761194004E-2</v>
      </c>
      <c r="AC47" s="2">
        <v>7.7194626865671606E-2</v>
      </c>
      <c r="AD47" s="2">
        <v>8.1331641791044698E-2</v>
      </c>
      <c r="AE47" s="2">
        <v>6.7365970149253704E-2</v>
      </c>
      <c r="AF47" s="2">
        <v>8.0129402985074594E-2</v>
      </c>
      <c r="AG47" s="2">
        <v>6.9723731343283593E-2</v>
      </c>
    </row>
    <row r="48" spans="1:33" hidden="1" x14ac:dyDescent="0.3">
      <c r="A48" t="s">
        <v>68</v>
      </c>
      <c r="B48">
        <v>46</v>
      </c>
      <c r="C48" t="str">
        <f>LEFT(Table167[[#This Row],[Contingency id]])</f>
        <v>A</v>
      </c>
      <c r="D48">
        <v>3.2733224222585902</v>
      </c>
      <c r="E48">
        <v>2.0299003322259099</v>
      </c>
      <c r="F48">
        <v>611</v>
      </c>
      <c r="G48">
        <v>301</v>
      </c>
      <c r="H48" s="2">
        <v>6.76204582651391E-2</v>
      </c>
      <c r="I48" s="2">
        <f>AVERAGE(Table167[[#This Row],[Estimated costs 1]:[Estimated costs 20]])</f>
        <v>6.5702258592471321E-2</v>
      </c>
      <c r="J48" s="2">
        <f>_xlfn.STDEV.P(Table167[[#This Row],[Estimated costs 1]:[Estimated costs 20]])</f>
        <v>1.0133956669493753E-2</v>
      </c>
      <c r="K48" s="2">
        <f>Table167[[#This Row],[Dev]]/Table167[[#This Row],[Mean]]*100</f>
        <v>15.424061343691738</v>
      </c>
      <c r="L48" s="2">
        <f>Table167[[#This Row],[Estimated costs 1]]-Table167[[#This Row],[Actual cost]]</f>
        <v>-1.89497545008184E-2</v>
      </c>
      <c r="M48" s="2">
        <f>Table167[[#This Row],[Diff 1]]/Table167[[#This Row],[Actual cost]]*100</f>
        <v>-28.023700204036793</v>
      </c>
      <c r="N48" s="2">
        <v>4.86707037643207E-2</v>
      </c>
      <c r="O48" s="2">
        <v>8.7606546644844505E-2</v>
      </c>
      <c r="P48" s="2">
        <v>7.3202291325695501E-2</v>
      </c>
      <c r="Q48" s="2">
        <v>5.9314238952536798E-2</v>
      </c>
      <c r="R48" s="2">
        <v>5.8623240589198003E-2</v>
      </c>
      <c r="S48" s="2">
        <v>7.4328314238952503E-2</v>
      </c>
      <c r="T48" s="2">
        <v>5.6364648117839602E-2</v>
      </c>
      <c r="U48" s="2">
        <v>8.2265793780687393E-2</v>
      </c>
      <c r="V48" s="2">
        <v>6.2138788870703697E-2</v>
      </c>
      <c r="W48" s="2">
        <v>6.2169558101473003E-2</v>
      </c>
      <c r="X48" s="2">
        <v>5.1402618657937799E-2</v>
      </c>
      <c r="Y48" s="2">
        <v>7.7948936170212701E-2</v>
      </c>
      <c r="Z48" s="2">
        <v>6.3965302782323999E-2</v>
      </c>
      <c r="AA48" s="2">
        <v>5.7550900163666097E-2</v>
      </c>
      <c r="AB48" s="2">
        <v>5.4849099836333799E-2</v>
      </c>
      <c r="AC48" s="2">
        <v>7.0985924713584198E-2</v>
      </c>
      <c r="AD48" s="2">
        <v>6.5550900163666104E-2</v>
      </c>
      <c r="AE48" s="2">
        <v>6.5183633387888698E-2</v>
      </c>
      <c r="AF48" s="2">
        <v>7.5987888707037599E-2</v>
      </c>
      <c r="AG48" s="2">
        <v>6.5935842880523704E-2</v>
      </c>
    </row>
    <row r="49" spans="1:33" hidden="1" x14ac:dyDescent="0.3">
      <c r="A49" t="s">
        <v>69</v>
      </c>
      <c r="B49">
        <v>47</v>
      </c>
      <c r="C49" t="str">
        <f>LEFT(Table167[[#This Row],[Contingency id]])</f>
        <v>A</v>
      </c>
      <c r="D49">
        <v>13.1944444444444</v>
      </c>
      <c r="E49">
        <v>1.2307692307692299</v>
      </c>
      <c r="F49">
        <v>144</v>
      </c>
      <c r="G49">
        <v>117</v>
      </c>
      <c r="H49" s="2">
        <v>6.24097222222222E-2</v>
      </c>
      <c r="I49" s="2">
        <f>AVERAGE(Table167[[#This Row],[Estimated costs 1]:[Estimated costs 20]])</f>
        <v>6.3174166666666629E-2</v>
      </c>
      <c r="J49" s="2">
        <f>_xlfn.STDEV.P(Table167[[#This Row],[Estimated costs 1]:[Estimated costs 20]])</f>
        <v>1.8405784608392522E-2</v>
      </c>
      <c r="K49" s="2">
        <f>Table167[[#This Row],[Dev]]/Table167[[#This Row],[Mean]]*100</f>
        <v>29.134985991202946</v>
      </c>
      <c r="L49" s="2">
        <f>Table167[[#This Row],[Estimated costs 1]]-Table167[[#This Row],[Actual cost]]</f>
        <v>-2.4424305555555602E-2</v>
      </c>
      <c r="M49" s="2">
        <f>Table167[[#This Row],[Diff 1]]/Table167[[#This Row],[Actual cost]]*100</f>
        <v>-39.135417825748391</v>
      </c>
      <c r="N49" s="2">
        <v>3.7985416666666598E-2</v>
      </c>
      <c r="O49" s="2">
        <v>7.2488888888888797E-2</v>
      </c>
      <c r="P49" s="2">
        <v>6.6945833333333302E-2</v>
      </c>
      <c r="Q49" s="2">
        <v>4.5194444444444398E-2</v>
      </c>
      <c r="R49" s="2">
        <v>8.480625E-2</v>
      </c>
      <c r="S49" s="2">
        <v>8.5461111111111099E-2</v>
      </c>
      <c r="T49" s="2">
        <v>8.5383333333333297E-2</v>
      </c>
      <c r="U49" s="2">
        <v>8.5820833333333305E-2</v>
      </c>
      <c r="V49" s="2">
        <v>8.1534027777777698E-2</v>
      </c>
      <c r="W49" s="2">
        <v>5.7155555555555501E-2</v>
      </c>
      <c r="X49" s="2">
        <v>6.6941666666666594E-2</v>
      </c>
      <c r="Y49" s="2">
        <v>5.6500694444444402E-2</v>
      </c>
      <c r="Z49" s="2">
        <v>6.9958333333333303E-2</v>
      </c>
      <c r="AA49" s="2">
        <v>5.0961805555555503E-2</v>
      </c>
      <c r="AB49" s="2">
        <v>7.3759722222222199E-2</v>
      </c>
      <c r="AC49" s="2">
        <v>5.4069444444444399E-2</v>
      </c>
      <c r="AD49" s="2">
        <v>2.66749999999999E-2</v>
      </c>
      <c r="AE49" s="2">
        <v>2.66749999999999E-2</v>
      </c>
      <c r="AF49" s="2">
        <v>5.70819444444444E-2</v>
      </c>
      <c r="AG49" s="2">
        <v>7.8084027777777704E-2</v>
      </c>
    </row>
    <row r="50" spans="1:33" x14ac:dyDescent="0.3">
      <c r="A50" t="s">
        <v>70</v>
      </c>
      <c r="B50">
        <v>48</v>
      </c>
      <c r="C50" t="str">
        <f>LEFT(Table167[[#This Row],[Contingency id]])</f>
        <v>C</v>
      </c>
      <c r="D50" s="1">
        <v>17.948717948717899</v>
      </c>
      <c r="E50" s="1">
        <v>1.1584158415841499</v>
      </c>
      <c r="F50">
        <v>117</v>
      </c>
      <c r="G50">
        <v>101</v>
      </c>
      <c r="H50" s="2">
        <v>6.1565042735042701E-2</v>
      </c>
      <c r="I50" s="2">
        <f>AVERAGE(Table167[[#This Row],[Estimated costs 1]:[Estimated costs 20]])</f>
        <v>6.1686085470085417E-2</v>
      </c>
      <c r="J50" s="2">
        <f>_xlfn.STDEV.P(Table167[[#This Row],[Estimated costs 1]:[Estimated costs 20]])</f>
        <v>6.5501190606708322E-3</v>
      </c>
      <c r="K50" s="2">
        <f>Table167[[#This Row],[Dev]]/Table167[[#This Row],[Mean]]*100</f>
        <v>10.618470941631243</v>
      </c>
      <c r="L50" s="2">
        <f>Table167[[#This Row],[Estimated costs 1]]-Table167[[#This Row],[Actual cost]]</f>
        <v>-3.0475213675213997E-3</v>
      </c>
      <c r="M50" s="2">
        <f>Table167[[#This Row],[Diff 1]]/Table167[[#This Row],[Actual cost]]*100</f>
        <v>-4.9500840609126326</v>
      </c>
      <c r="N50" s="2">
        <v>5.8517521367521301E-2</v>
      </c>
      <c r="O50" s="2">
        <v>5.8517521367521301E-2</v>
      </c>
      <c r="P50" s="2">
        <v>5.5530512820512801E-2</v>
      </c>
      <c r="Q50" s="2">
        <v>6.1099743589743502E-2</v>
      </c>
      <c r="R50" s="2">
        <v>7.3909999999999906E-2</v>
      </c>
      <c r="S50" s="2">
        <v>5.5530512820512801E-2</v>
      </c>
      <c r="T50" s="2">
        <v>5.11766666666666E-2</v>
      </c>
      <c r="U50" s="2">
        <v>5.7997179487179397E-2</v>
      </c>
      <c r="V50" s="2">
        <v>6.5338034188034105E-2</v>
      </c>
      <c r="W50" s="2">
        <v>6.6973931623931601E-2</v>
      </c>
      <c r="X50" s="2">
        <v>6.3986923076922997E-2</v>
      </c>
      <c r="Y50" s="2">
        <v>6.3986923076922997E-2</v>
      </c>
      <c r="Z50" s="2">
        <v>7.6897008547008497E-2</v>
      </c>
      <c r="AA50" s="2">
        <v>6.0984188034188001E-2</v>
      </c>
      <c r="AB50" s="2">
        <v>6.7089487179487095E-2</v>
      </c>
      <c r="AC50" s="2">
        <v>5.5530512820512801E-2</v>
      </c>
      <c r="AD50" s="2">
        <v>5.2527777777777701E-2</v>
      </c>
      <c r="AE50" s="2">
        <v>5.7166410256410199E-2</v>
      </c>
      <c r="AF50" s="2">
        <v>6.6973931623931601E-2</v>
      </c>
      <c r="AG50" s="2">
        <v>6.3986923076922997E-2</v>
      </c>
    </row>
    <row r="51" spans="1:33" hidden="1" x14ac:dyDescent="0.3">
      <c r="A51" t="s">
        <v>71</v>
      </c>
      <c r="B51">
        <v>49</v>
      </c>
      <c r="C51" t="str">
        <f>LEFT(Table167[[#This Row],[Contingency id]])</f>
        <v>A</v>
      </c>
      <c r="D51">
        <v>23.239436619718301</v>
      </c>
      <c r="E51">
        <v>1.2909090909090899</v>
      </c>
      <c r="F51">
        <v>142</v>
      </c>
      <c r="G51">
        <v>110</v>
      </c>
      <c r="H51" s="2">
        <v>6.1104929577464703E-2</v>
      </c>
      <c r="I51" s="2">
        <f>AVERAGE(Table167[[#This Row],[Estimated costs 1]:[Estimated costs 20]])</f>
        <v>5.9553521126760531E-2</v>
      </c>
      <c r="J51" s="2">
        <f>_xlfn.STDEV.P(Table167[[#This Row],[Estimated costs 1]:[Estimated costs 20]])</f>
        <v>5.4319299173003982E-3</v>
      </c>
      <c r="K51" s="2">
        <f>Table167[[#This Row],[Dev]]/Table167[[#This Row],[Mean]]*100</f>
        <v>9.121089424315409</v>
      </c>
      <c r="L51" s="2">
        <f>Table167[[#This Row],[Estimated costs 1]]-Table167[[#This Row],[Actual cost]]</f>
        <v>4.6288732394366983E-3</v>
      </c>
      <c r="M51" s="2">
        <f>Table167[[#This Row],[Diff 1]]/Table167[[#This Row],[Actual cost]]*100</f>
        <v>7.5752861044844595</v>
      </c>
      <c r="N51" s="2">
        <v>6.5733802816901402E-2</v>
      </c>
      <c r="O51" s="2">
        <v>6.1328873239436602E-2</v>
      </c>
      <c r="P51" s="2">
        <v>5.5640845070422502E-2</v>
      </c>
      <c r="Q51" s="2">
        <v>5.6090140845070399E-2</v>
      </c>
      <c r="R51" s="2">
        <v>6.2505633802816901E-2</v>
      </c>
      <c r="S51" s="2">
        <v>5.3283098591549199E-2</v>
      </c>
      <c r="T51" s="2">
        <v>6.4251408450704206E-2</v>
      </c>
      <c r="U51" s="2">
        <v>6.4919718309859098E-2</v>
      </c>
      <c r="V51" s="2">
        <v>5.6640845070422503E-2</v>
      </c>
      <c r="W51" s="2">
        <v>5.3432394366197102E-2</v>
      </c>
      <c r="X51" s="2">
        <v>5.8549295774647798E-2</v>
      </c>
      <c r="Y51" s="2">
        <v>5.7528169014084501E-2</v>
      </c>
      <c r="Z51" s="2">
        <v>6.2661971830985902E-2</v>
      </c>
      <c r="AA51" s="2">
        <v>5.9145070422535202E-2</v>
      </c>
      <c r="AB51" s="2">
        <v>6.5006338028169006E-2</v>
      </c>
      <c r="AC51" s="2">
        <v>5.4899999999999997E-2</v>
      </c>
      <c r="AD51" s="2">
        <v>5.2750704225352101E-2</v>
      </c>
      <c r="AE51" s="2">
        <v>5.3801408450704198E-2</v>
      </c>
      <c r="AF51" s="2">
        <v>7.4690140845070405E-2</v>
      </c>
      <c r="AG51" s="2">
        <v>5.8210563380281598E-2</v>
      </c>
    </row>
    <row r="52" spans="1:33" x14ac:dyDescent="0.3">
      <c r="A52" t="s">
        <v>72</v>
      </c>
      <c r="B52">
        <v>50</v>
      </c>
      <c r="C52" t="str">
        <f>LEFT(Table167[[#This Row],[Contingency id]])</f>
        <v>C</v>
      </c>
      <c r="D52" s="1">
        <v>13.5416666666666</v>
      </c>
      <c r="E52" s="1">
        <v>1.36170212765957</v>
      </c>
      <c r="F52">
        <v>192</v>
      </c>
      <c r="G52">
        <v>141</v>
      </c>
      <c r="H52" s="2">
        <v>5.7525468750000003E-2</v>
      </c>
      <c r="I52" s="2">
        <f>AVERAGE(Table167[[#This Row],[Estimated costs 1]:[Estimated costs 20]])</f>
        <v>5.9322473958333274E-2</v>
      </c>
      <c r="J52" s="2">
        <f>_xlfn.STDEV.P(Table167[[#This Row],[Estimated costs 1]:[Estimated costs 20]])</f>
        <v>4.8595019853088089E-3</v>
      </c>
      <c r="K52" s="2">
        <f>Table167[[#This Row],[Dev]]/Table167[[#This Row],[Mean]]*100</f>
        <v>8.1916711510076432</v>
      </c>
      <c r="L52" s="2">
        <f>Table167[[#This Row],[Estimated costs 1]]-Table167[[#This Row],[Actual cost]]</f>
        <v>8.6057291666666036E-3</v>
      </c>
      <c r="M52" s="2">
        <f>Table167[[#This Row],[Diff 1]]/Table167[[#This Row],[Actual cost]]*100</f>
        <v>14.959859265234762</v>
      </c>
      <c r="N52" s="2">
        <v>6.6131197916666606E-2</v>
      </c>
      <c r="O52" s="2">
        <v>5.855671875E-2</v>
      </c>
      <c r="P52" s="2">
        <v>6.6469739583333298E-2</v>
      </c>
      <c r="Q52" s="2">
        <v>5.7222343749999897E-2</v>
      </c>
      <c r="R52" s="2">
        <v>6.1432239583333298E-2</v>
      </c>
      <c r="S52" s="2">
        <v>5.6962447916666603E-2</v>
      </c>
      <c r="T52" s="2">
        <v>5.5941614583333299E-2</v>
      </c>
      <c r="U52" s="2">
        <v>6.4509322916666598E-2</v>
      </c>
      <c r="V52" s="2">
        <v>5.9355156249999999E-2</v>
      </c>
      <c r="W52" s="2">
        <v>5.64515104166666E-2</v>
      </c>
      <c r="X52" s="2">
        <v>6.04400520833333E-2</v>
      </c>
      <c r="Y52" s="2">
        <v>6.6469739583333298E-2</v>
      </c>
      <c r="Z52" s="2">
        <v>5.9067656249999899E-2</v>
      </c>
      <c r="AA52" s="2">
        <v>6.1184843750000002E-2</v>
      </c>
      <c r="AB52" s="2">
        <v>4.6549427083333303E-2</v>
      </c>
      <c r="AC52" s="2">
        <v>5.3691614583333297E-2</v>
      </c>
      <c r="AD52" s="2">
        <v>6.3290052083333298E-2</v>
      </c>
      <c r="AE52" s="2">
        <v>5.2579114583333302E-2</v>
      </c>
      <c r="AF52" s="2">
        <v>5.97593229166666E-2</v>
      </c>
      <c r="AG52" s="2">
        <v>6.0385364583333302E-2</v>
      </c>
    </row>
    <row r="53" spans="1:33" hidden="1" x14ac:dyDescent="0.3">
      <c r="A53" t="s">
        <v>73</v>
      </c>
      <c r="B53">
        <v>51</v>
      </c>
      <c r="C53" t="str">
        <f>LEFT(Table167[[#This Row],[Contingency id]])</f>
        <v>A</v>
      </c>
      <c r="D53">
        <v>16.438356164383499</v>
      </c>
      <c r="E53">
        <v>1.140625</v>
      </c>
      <c r="F53">
        <v>73</v>
      </c>
      <c r="G53">
        <v>64</v>
      </c>
      <c r="H53" s="2">
        <v>5.3174657534246501E-2</v>
      </c>
      <c r="I53" s="2">
        <f>AVERAGE(Table167[[#This Row],[Estimated costs 1]:[Estimated costs 20]])</f>
        <v>5.3173383561643806E-2</v>
      </c>
      <c r="J53" s="2">
        <f>_xlfn.STDEV.P(Table167[[#This Row],[Estimated costs 1]:[Estimated costs 20]])</f>
        <v>4.050974690930509E-6</v>
      </c>
      <c r="K53" s="2">
        <f>Table167[[#This Row],[Dev]]/Table167[[#This Row],[Mean]]*100</f>
        <v>7.6184256475501913E-3</v>
      </c>
      <c r="L53" s="2">
        <f>Table167[[#This Row],[Estimated costs 1]]-Table167[[#This Row],[Actual cost]]</f>
        <v>-4.2465753423981401E-6</v>
      </c>
      <c r="M53" s="2">
        <f>Table167[[#This Row],[Diff 1]]/Table167[[#This Row],[Actual cost]]*100</f>
        <v>-7.9860887485042747E-3</v>
      </c>
      <c r="N53" s="2">
        <v>5.3170410958904103E-2</v>
      </c>
      <c r="O53" s="2">
        <v>5.3178904109588997E-2</v>
      </c>
      <c r="P53" s="2">
        <v>5.3178904109588997E-2</v>
      </c>
      <c r="Q53" s="2">
        <v>5.3170410958904103E-2</v>
      </c>
      <c r="R53" s="2">
        <v>5.3170410958904103E-2</v>
      </c>
      <c r="S53" s="2">
        <v>5.3170410958904103E-2</v>
      </c>
      <c r="T53" s="2">
        <v>5.3170410958904103E-2</v>
      </c>
      <c r="U53" s="2">
        <v>5.3178904109588997E-2</v>
      </c>
      <c r="V53" s="2">
        <v>5.3170410958904103E-2</v>
      </c>
      <c r="W53" s="2">
        <v>5.3170410958904103E-2</v>
      </c>
      <c r="X53" s="2">
        <v>5.3170410958904103E-2</v>
      </c>
      <c r="Y53" s="2">
        <v>5.3170410958904103E-2</v>
      </c>
      <c r="Z53" s="2">
        <v>5.3170410958904103E-2</v>
      </c>
      <c r="AA53" s="2">
        <v>5.3170410958904103E-2</v>
      </c>
      <c r="AB53" s="2">
        <v>5.3178904109588997E-2</v>
      </c>
      <c r="AC53" s="2">
        <v>5.3170410958904103E-2</v>
      </c>
      <c r="AD53" s="2">
        <v>5.3178904109588997E-2</v>
      </c>
      <c r="AE53" s="2">
        <v>5.3170410958904103E-2</v>
      </c>
      <c r="AF53" s="2">
        <v>5.3178904109588997E-2</v>
      </c>
      <c r="AG53" s="2">
        <v>5.3178904109588997E-2</v>
      </c>
    </row>
    <row r="54" spans="1:33" hidden="1" x14ac:dyDescent="0.3">
      <c r="A54" t="s">
        <v>74</v>
      </c>
      <c r="B54">
        <v>52</v>
      </c>
      <c r="C54" t="str">
        <f>LEFT(Table167[[#This Row],[Contingency id]])</f>
        <v>B</v>
      </c>
      <c r="D54">
        <v>26.6666666666666</v>
      </c>
      <c r="E54">
        <v>1.0909090909090899</v>
      </c>
      <c r="F54">
        <v>60</v>
      </c>
      <c r="G54">
        <v>55</v>
      </c>
      <c r="H54" s="2">
        <v>5.2759E-2</v>
      </c>
      <c r="I54" s="2">
        <f>AVERAGE(Table167[[#This Row],[Estimated costs 1]:[Estimated costs 20]])</f>
        <v>5.367233333333328E-2</v>
      </c>
      <c r="J54" s="2">
        <f>_xlfn.STDEV.P(Table167[[#This Row],[Estimated costs 1]:[Estimated costs 20]])</f>
        <v>4.7426179479270565E-3</v>
      </c>
      <c r="K54" s="2">
        <f>Table167[[#This Row],[Dev]]/Table167[[#This Row],[Mean]]*100</f>
        <v>8.8362432810083309</v>
      </c>
      <c r="L54" s="2">
        <f>Table167[[#This Row],[Estimated costs 1]]-Table167[[#This Row],[Actual cost]]</f>
        <v>-5.471666666666701E-3</v>
      </c>
      <c r="M54" s="2">
        <f>Table167[[#This Row],[Diff 1]]/Table167[[#This Row],[Actual cost]]*100</f>
        <v>-10.371058334439056</v>
      </c>
      <c r="N54" s="2">
        <v>4.7287333333333299E-2</v>
      </c>
      <c r="O54" s="2">
        <v>5.6420666666666598E-2</v>
      </c>
      <c r="P54" s="2">
        <v>4.7287333333333299E-2</v>
      </c>
      <c r="Q54" s="2">
        <v>5.8230666666666597E-2</v>
      </c>
      <c r="R54" s="2">
        <v>4.9097333333333298E-2</v>
      </c>
      <c r="S54" s="2">
        <v>5.8230666666666597E-2</v>
      </c>
      <c r="T54" s="2">
        <v>4.7287333333333299E-2</v>
      </c>
      <c r="U54" s="2">
        <v>5.6420666666666598E-2</v>
      </c>
      <c r="V54" s="2">
        <v>5.8230666666666597E-2</v>
      </c>
      <c r="W54" s="2">
        <v>5.8230666666666597E-2</v>
      </c>
      <c r="X54" s="2">
        <v>5.6420666666666598E-2</v>
      </c>
      <c r="Y54" s="2">
        <v>4.7287333333333299E-2</v>
      </c>
      <c r="Z54" s="2">
        <v>5.8230666666666597E-2</v>
      </c>
      <c r="AA54" s="2">
        <v>5.6420666666666598E-2</v>
      </c>
      <c r="AB54" s="2">
        <v>4.7287333333333299E-2</v>
      </c>
      <c r="AC54" s="2">
        <v>5.6420666666666598E-2</v>
      </c>
      <c r="AD54" s="2">
        <v>5.8230666666666597E-2</v>
      </c>
      <c r="AE54" s="2">
        <v>5.8230666666666597E-2</v>
      </c>
      <c r="AF54" s="2">
        <v>4.9097333333333298E-2</v>
      </c>
      <c r="AG54" s="2">
        <v>4.9097333333333298E-2</v>
      </c>
    </row>
    <row r="55" spans="1:33" hidden="1" x14ac:dyDescent="0.3">
      <c r="A55" t="s">
        <v>75</v>
      </c>
      <c r="B55">
        <v>53</v>
      </c>
      <c r="C55" t="str">
        <f>LEFT(Table167[[#This Row],[Contingency id]])</f>
        <v>B</v>
      </c>
      <c r="D55">
        <v>3.5714285714285698</v>
      </c>
      <c r="E55">
        <v>1.0980392156862699</v>
      </c>
      <c r="F55">
        <v>56</v>
      </c>
      <c r="G55">
        <v>51</v>
      </c>
      <c r="H55" s="2">
        <v>5.2726249999999898E-2</v>
      </c>
      <c r="I55" s="2">
        <f>AVERAGE(Table167[[#This Row],[Estimated costs 1]:[Estimated costs 20]])</f>
        <v>5.2726249999999884E-2</v>
      </c>
      <c r="J55" s="2">
        <f>_xlfn.STDEV.P(Table167[[#This Row],[Estimated costs 1]:[Estimated costs 20]])</f>
        <v>1.3877787807814457E-17</v>
      </c>
      <c r="K55" s="2">
        <f>Table167[[#This Row],[Dev]]/Table167[[#This Row],[Mean]]*100</f>
        <v>2.6320452920157396E-14</v>
      </c>
      <c r="L55" s="2">
        <f>Table167[[#This Row],[Estimated costs 1]]-Table167[[#This Row],[Actual cost]]</f>
        <v>0</v>
      </c>
      <c r="M55" s="2">
        <f>Table167[[#This Row],[Diff 1]]/Table167[[#This Row],[Actual cost]]*100</f>
        <v>0</v>
      </c>
      <c r="N55" s="2">
        <v>5.2726249999999898E-2</v>
      </c>
      <c r="O55" s="2">
        <v>5.2726249999999898E-2</v>
      </c>
      <c r="P55" s="2">
        <v>5.2726249999999898E-2</v>
      </c>
      <c r="Q55" s="2">
        <v>5.2726249999999898E-2</v>
      </c>
      <c r="R55" s="2">
        <v>5.2726249999999898E-2</v>
      </c>
      <c r="S55" s="2">
        <v>5.2726249999999898E-2</v>
      </c>
      <c r="T55" s="2">
        <v>5.2726249999999898E-2</v>
      </c>
      <c r="U55" s="2">
        <v>5.2726249999999898E-2</v>
      </c>
      <c r="V55" s="2">
        <v>5.2726249999999898E-2</v>
      </c>
      <c r="W55" s="2">
        <v>5.2726249999999898E-2</v>
      </c>
      <c r="X55" s="2">
        <v>5.2726249999999898E-2</v>
      </c>
      <c r="Y55" s="2">
        <v>5.2726249999999898E-2</v>
      </c>
      <c r="Z55" s="2">
        <v>5.2726249999999898E-2</v>
      </c>
      <c r="AA55" s="2">
        <v>5.2726249999999898E-2</v>
      </c>
      <c r="AB55" s="2">
        <v>5.2726249999999898E-2</v>
      </c>
      <c r="AC55" s="2">
        <v>5.2726249999999898E-2</v>
      </c>
      <c r="AD55" s="2">
        <v>5.2726249999999898E-2</v>
      </c>
      <c r="AE55" s="2">
        <v>5.2726249999999898E-2</v>
      </c>
      <c r="AF55" s="2">
        <v>5.2726249999999898E-2</v>
      </c>
      <c r="AG55" s="2">
        <v>5.2726249999999898E-2</v>
      </c>
    </row>
    <row r="56" spans="1:33" hidden="1" x14ac:dyDescent="0.3">
      <c r="A56" t="s">
        <v>76</v>
      </c>
      <c r="B56">
        <v>54</v>
      </c>
      <c r="C56" t="str">
        <f>LEFT(Table167[[#This Row],[Contingency id]])</f>
        <v>A</v>
      </c>
      <c r="D56">
        <v>4</v>
      </c>
      <c r="E56">
        <v>1.0869565217391299</v>
      </c>
      <c r="F56">
        <v>25</v>
      </c>
      <c r="G56">
        <v>23</v>
      </c>
      <c r="H56" s="2">
        <v>5.0160000000000003E-2</v>
      </c>
      <c r="I56" s="2">
        <f>AVERAGE(Table167[[#This Row],[Estimated costs 1]:[Estimated costs 20]])</f>
        <v>5.0159999999999996E-2</v>
      </c>
      <c r="J56" s="2">
        <f>_xlfn.STDEV.P(Table167[[#This Row],[Estimated costs 1]:[Estimated costs 20]])</f>
        <v>6.9388939039072284E-18</v>
      </c>
      <c r="K56" s="2">
        <f>Table167[[#This Row],[Dev]]/Table167[[#This Row],[Mean]]*100</f>
        <v>1.3833520542079803E-14</v>
      </c>
      <c r="L56" s="2">
        <f>Table167[[#This Row],[Estimated costs 1]]-Table167[[#This Row],[Actual cost]]</f>
        <v>0</v>
      </c>
      <c r="M56" s="2">
        <f>Table167[[#This Row],[Diff 1]]/Table167[[#This Row],[Actual cost]]*100</f>
        <v>0</v>
      </c>
      <c r="N56" s="2">
        <v>5.0160000000000003E-2</v>
      </c>
      <c r="O56" s="2">
        <v>5.0160000000000003E-2</v>
      </c>
      <c r="P56" s="2">
        <v>5.0160000000000003E-2</v>
      </c>
      <c r="Q56" s="2">
        <v>5.0160000000000003E-2</v>
      </c>
      <c r="R56" s="2">
        <v>5.0160000000000003E-2</v>
      </c>
      <c r="S56" s="2">
        <v>5.0160000000000003E-2</v>
      </c>
      <c r="T56" s="2">
        <v>5.0160000000000003E-2</v>
      </c>
      <c r="U56" s="2">
        <v>5.0160000000000003E-2</v>
      </c>
      <c r="V56" s="2">
        <v>5.0160000000000003E-2</v>
      </c>
      <c r="W56" s="2">
        <v>5.0160000000000003E-2</v>
      </c>
      <c r="X56" s="2">
        <v>5.0160000000000003E-2</v>
      </c>
      <c r="Y56" s="2">
        <v>5.0160000000000003E-2</v>
      </c>
      <c r="Z56" s="2">
        <v>5.0160000000000003E-2</v>
      </c>
      <c r="AA56" s="2">
        <v>5.0160000000000003E-2</v>
      </c>
      <c r="AB56" s="2">
        <v>5.0160000000000003E-2</v>
      </c>
      <c r="AC56" s="2">
        <v>5.0160000000000003E-2</v>
      </c>
      <c r="AD56" s="2">
        <v>5.0160000000000003E-2</v>
      </c>
      <c r="AE56" s="2">
        <v>5.0160000000000003E-2</v>
      </c>
      <c r="AF56" s="2">
        <v>5.0160000000000003E-2</v>
      </c>
      <c r="AG56" s="2">
        <v>5.0160000000000003E-2</v>
      </c>
    </row>
    <row r="57" spans="1:33" x14ac:dyDescent="0.3">
      <c r="A57" t="s">
        <v>77</v>
      </c>
      <c r="B57">
        <v>55</v>
      </c>
      <c r="C57" t="str">
        <f>LEFT(Table167[[#This Row],[Contingency id]])</f>
        <v>C</v>
      </c>
      <c r="D57" s="1">
        <v>14.0625</v>
      </c>
      <c r="E57" s="1">
        <v>1.3714285714285701</v>
      </c>
      <c r="F57">
        <v>192</v>
      </c>
      <c r="G57">
        <v>140</v>
      </c>
      <c r="H57" s="2">
        <v>4.9992708333333302E-2</v>
      </c>
      <c r="I57" s="2">
        <f>AVERAGE(Table167[[#This Row],[Estimated costs 1]:[Estimated costs 20]])</f>
        <v>4.9374609374999948E-2</v>
      </c>
      <c r="J57" s="2">
        <f>_xlfn.STDEV.P(Table167[[#This Row],[Estimated costs 1]:[Estimated costs 20]])</f>
        <v>7.8396428885838948E-3</v>
      </c>
      <c r="K57" s="2">
        <f>Table167[[#This Row],[Dev]]/Table167[[#This Row],[Mean]]*100</f>
        <v>15.877883365196555</v>
      </c>
      <c r="L57" s="2">
        <f>Table167[[#This Row],[Estimated costs 1]]-Table167[[#This Row],[Actual cost]]</f>
        <v>-6.0026041666667029E-3</v>
      </c>
      <c r="M57" s="2">
        <f>Table167[[#This Row],[Diff 1]]/Table167[[#This Row],[Actual cost]]*100</f>
        <v>-12.006959348238365</v>
      </c>
      <c r="N57" s="2">
        <v>4.3990104166666599E-2</v>
      </c>
      <c r="O57" s="2">
        <v>5.98067708333333E-2</v>
      </c>
      <c r="P57" s="2">
        <v>5.4795312499999999E-2</v>
      </c>
      <c r="Q57" s="2">
        <v>5.7978124999999998E-2</v>
      </c>
      <c r="R57" s="2">
        <v>5.4895312499999897E-2</v>
      </c>
      <c r="S57" s="2">
        <v>5.23755208333333E-2</v>
      </c>
      <c r="T57" s="2">
        <v>4.8285937499999897E-2</v>
      </c>
      <c r="U57" s="2">
        <v>5.4046874999999897E-2</v>
      </c>
      <c r="V57" s="2">
        <v>4.83932291666666E-2</v>
      </c>
      <c r="W57" s="2">
        <v>5.0968229166666601E-2</v>
      </c>
      <c r="X57" s="2">
        <v>4.08369791666666E-2</v>
      </c>
      <c r="Y57" s="2">
        <v>5.5141666666666603E-2</v>
      </c>
      <c r="Z57" s="2">
        <v>4.0738020833333298E-2</v>
      </c>
      <c r="AA57" s="2">
        <v>5.3327083333333303E-2</v>
      </c>
      <c r="AB57" s="2">
        <v>4.9424999999999997E-2</v>
      </c>
      <c r="AC57" s="2">
        <v>5.6695833333333299E-2</v>
      </c>
      <c r="AD57" s="2">
        <v>2.9866145833333298E-2</v>
      </c>
      <c r="AE57" s="2">
        <v>3.9192187499999899E-2</v>
      </c>
      <c r="AF57" s="2">
        <v>3.8730729166666603E-2</v>
      </c>
      <c r="AG57" s="2">
        <v>5.8003124999999899E-2</v>
      </c>
    </row>
    <row r="58" spans="1:33" x14ac:dyDescent="0.3">
      <c r="A58" t="s">
        <v>78</v>
      </c>
      <c r="B58">
        <v>56</v>
      </c>
      <c r="C58" t="str">
        <f>LEFT(Table167[[#This Row],[Contingency id]])</f>
        <v>C</v>
      </c>
      <c r="D58" s="1">
        <v>13.9896373056994</v>
      </c>
      <c r="E58" s="1">
        <v>1.4087591240875901</v>
      </c>
      <c r="F58">
        <v>193</v>
      </c>
      <c r="G58">
        <v>137</v>
      </c>
      <c r="H58" s="2">
        <v>4.9483730569948099E-2</v>
      </c>
      <c r="I58" s="2">
        <f>AVERAGE(Table167[[#This Row],[Estimated costs 1]:[Estimated costs 20]])</f>
        <v>4.7385777202072502E-2</v>
      </c>
      <c r="J58" s="2">
        <f>_xlfn.STDEV.P(Table167[[#This Row],[Estimated costs 1]:[Estimated costs 20]])</f>
        <v>5.7945246638785985E-3</v>
      </c>
      <c r="K58" s="2">
        <f>Table167[[#This Row],[Dev]]/Table167[[#This Row],[Mean]]*100</f>
        <v>12.228404821067627</v>
      </c>
      <c r="L58" s="2">
        <f>Table167[[#This Row],[Estimated costs 1]]-Table167[[#This Row],[Actual cost]]</f>
        <v>6.5424870466321977E-3</v>
      </c>
      <c r="M58" s="2">
        <f>Table167[[#This Row],[Diff 1]]/Table167[[#This Row],[Actual cost]]*100</f>
        <v>13.22149112703622</v>
      </c>
      <c r="N58" s="2">
        <v>5.6026217616580297E-2</v>
      </c>
      <c r="O58" s="2">
        <v>4.0052642487046597E-2</v>
      </c>
      <c r="P58" s="2">
        <v>4.5313264248704598E-2</v>
      </c>
      <c r="Q58" s="2">
        <v>4.9707046632124302E-2</v>
      </c>
      <c r="R58" s="2">
        <v>5.0513264248704601E-2</v>
      </c>
      <c r="S58" s="2">
        <v>4.2830362694300503E-2</v>
      </c>
      <c r="T58" s="2">
        <v>5.1323108808290101E-2</v>
      </c>
      <c r="U58" s="2">
        <v>4.5761450777201999E-2</v>
      </c>
      <c r="V58" s="2">
        <v>4.3278549222797898E-2</v>
      </c>
      <c r="W58" s="2">
        <v>4.85982383419689E-2</v>
      </c>
      <c r="X58" s="2">
        <v>4.9896683937823802E-2</v>
      </c>
      <c r="Y58" s="2">
        <v>5.43573056994818E-2</v>
      </c>
      <c r="Z58" s="2">
        <v>5.2129326424870399E-2</v>
      </c>
      <c r="AA58" s="2">
        <v>4.0172331606217603E-2</v>
      </c>
      <c r="AB58" s="2">
        <v>4.28894300518134E-2</v>
      </c>
      <c r="AC58" s="2">
        <v>3.8436580310880798E-2</v>
      </c>
      <c r="AD58" s="2">
        <v>4.9587357512953303E-2</v>
      </c>
      <c r="AE58" s="2">
        <v>3.7268704663212401E-2</v>
      </c>
      <c r="AF58" s="2">
        <v>5.7941243523315998E-2</v>
      </c>
      <c r="AG58" s="2">
        <v>5.1632435233160599E-2</v>
      </c>
    </row>
    <row r="59" spans="1:33" hidden="1" x14ac:dyDescent="0.3">
      <c r="A59" t="s">
        <v>79</v>
      </c>
      <c r="B59">
        <v>57</v>
      </c>
      <c r="C59" t="str">
        <f>LEFT(Table167[[#This Row],[Contingency id]])</f>
        <v>A</v>
      </c>
      <c r="D59">
        <v>24.7524752475247</v>
      </c>
      <c r="E59">
        <v>1.24691358024691</v>
      </c>
      <c r="F59">
        <v>101</v>
      </c>
      <c r="G59">
        <v>81</v>
      </c>
      <c r="H59" s="2">
        <v>4.5050495049504903E-2</v>
      </c>
      <c r="I59" s="2">
        <f>AVERAGE(Table167[[#This Row],[Estimated costs 1]:[Estimated costs 20]])</f>
        <v>4.5463613861386074E-2</v>
      </c>
      <c r="J59" s="2">
        <f>_xlfn.STDEV.P(Table167[[#This Row],[Estimated costs 1]:[Estimated costs 20]])</f>
        <v>2.4632763162652817E-3</v>
      </c>
      <c r="K59" s="2">
        <f>Table167[[#This Row],[Dev]]/Table167[[#This Row],[Mean]]*100</f>
        <v>5.4181269526341662</v>
      </c>
      <c r="L59" s="2">
        <f>Table167[[#This Row],[Estimated costs 1]]-Table167[[#This Row],[Actual cost]]</f>
        <v>-2.9207920792079026E-3</v>
      </c>
      <c r="M59" s="2">
        <f>Table167[[#This Row],[Diff 1]]/Table167[[#This Row],[Actual cost]]*100</f>
        <v>-6.4833739917803666</v>
      </c>
      <c r="N59" s="2">
        <v>4.2129702970297001E-2</v>
      </c>
      <c r="O59" s="2">
        <v>4.0865346534653402E-2</v>
      </c>
      <c r="P59" s="2">
        <v>4.6743564356435598E-2</v>
      </c>
      <c r="Q59" s="2">
        <v>4.6570297029702903E-2</v>
      </c>
      <c r="R59" s="2">
        <v>4.7671287128712797E-2</v>
      </c>
      <c r="S59" s="2">
        <v>4.3298019801980198E-2</v>
      </c>
      <c r="T59" s="2">
        <v>4.5575247524752401E-2</v>
      </c>
      <c r="U59" s="2">
        <v>4.60920792079208E-2</v>
      </c>
      <c r="V59" s="2">
        <v>4.5575247524752401E-2</v>
      </c>
      <c r="W59" s="2">
        <v>4.9178217821782097E-2</v>
      </c>
      <c r="X59" s="2">
        <v>4.3747524752475203E-2</v>
      </c>
      <c r="Y59" s="2">
        <v>4.9360396039603897E-2</v>
      </c>
      <c r="Z59" s="2">
        <v>4.1520792079207898E-2</v>
      </c>
      <c r="AA59" s="2">
        <v>4.6743564356435598E-2</v>
      </c>
      <c r="AB59" s="2">
        <v>4.3480198019801901E-2</v>
      </c>
      <c r="AC59" s="2">
        <v>4.4881188118811803E-2</v>
      </c>
      <c r="AD59" s="2">
        <v>4.5757425742574201E-2</v>
      </c>
      <c r="AE59" s="2">
        <v>4.6925742574257398E-2</v>
      </c>
      <c r="AF59" s="2">
        <v>4.3565346534653403E-2</v>
      </c>
      <c r="AG59" s="2">
        <v>4.9591089108910802E-2</v>
      </c>
    </row>
    <row r="60" spans="1:33" hidden="1" x14ac:dyDescent="0.3">
      <c r="A60" t="s">
        <v>80</v>
      </c>
      <c r="B60">
        <v>58</v>
      </c>
      <c r="C60" t="str">
        <f>LEFT(Table167[[#This Row],[Contingency id]])</f>
        <v>A</v>
      </c>
      <c r="D60">
        <v>7.6433121019108201</v>
      </c>
      <c r="E60">
        <v>1.1893939393939299</v>
      </c>
      <c r="F60">
        <v>157</v>
      </c>
      <c r="G60">
        <v>132</v>
      </c>
      <c r="H60" s="2">
        <v>4.4094904458598698E-2</v>
      </c>
      <c r="I60" s="2">
        <f>AVERAGE(Table167[[#This Row],[Estimated costs 1]:[Estimated costs 20]])</f>
        <v>4.4494649681528615E-2</v>
      </c>
      <c r="J60" s="2">
        <f>_xlfn.STDEV.P(Table167[[#This Row],[Estimated costs 1]:[Estimated costs 20]])</f>
        <v>2.8746097559029064E-3</v>
      </c>
      <c r="K60" s="2">
        <f>Table167[[#This Row],[Dev]]/Table167[[#This Row],[Mean]]*100</f>
        <v>6.4605739712032468</v>
      </c>
      <c r="L60" s="2">
        <f>Table167[[#This Row],[Estimated costs 1]]-Table167[[#This Row],[Actual cost]]</f>
        <v>-5.6363057324840954E-3</v>
      </c>
      <c r="M60" s="2">
        <f>Table167[[#This Row],[Diff 1]]/Table167[[#This Row],[Actual cost]]*100</f>
        <v>-12.782215545508436</v>
      </c>
      <c r="N60" s="2">
        <v>3.8458598726114603E-2</v>
      </c>
      <c r="O60" s="2">
        <v>4.2045222929936302E-2</v>
      </c>
      <c r="P60" s="2">
        <v>3.8458598726114603E-2</v>
      </c>
      <c r="Q60" s="2">
        <v>4.5419108280254701E-2</v>
      </c>
      <c r="R60" s="2">
        <v>4.6449044585987198E-2</v>
      </c>
      <c r="S60" s="2">
        <v>4.2161783439490397E-2</v>
      </c>
      <c r="T60" s="2">
        <v>4.90057324840764E-2</v>
      </c>
      <c r="U60" s="2">
        <v>4.5419108280254701E-2</v>
      </c>
      <c r="V60" s="2">
        <v>4.6449044585987198E-2</v>
      </c>
      <c r="W60" s="2">
        <v>4.5419108280254701E-2</v>
      </c>
      <c r="X60" s="2">
        <v>4.6449044585987198E-2</v>
      </c>
      <c r="Y60" s="2">
        <v>4.90057324840764E-2</v>
      </c>
      <c r="Z60" s="2">
        <v>4.2045222929936302E-2</v>
      </c>
      <c r="AA60" s="2">
        <v>4.5419108280254701E-2</v>
      </c>
      <c r="AB60" s="2">
        <v>4.6778343949044503E-2</v>
      </c>
      <c r="AC60" s="2">
        <v>4.5748407643312103E-2</v>
      </c>
      <c r="AD60" s="2">
        <v>4.5419108280254701E-2</v>
      </c>
      <c r="AE60" s="2">
        <v>4.2161783439490397E-2</v>
      </c>
      <c r="AF60" s="2">
        <v>4.5419108280254701E-2</v>
      </c>
      <c r="AG60" s="2">
        <v>4.2161783439490397E-2</v>
      </c>
    </row>
    <row r="61" spans="1:33" hidden="1" x14ac:dyDescent="0.3">
      <c r="A61" t="s">
        <v>81</v>
      </c>
      <c r="B61">
        <v>59</v>
      </c>
      <c r="C61" t="str">
        <f>LEFT(Table167[[#This Row],[Contingency id]])</f>
        <v>A</v>
      </c>
      <c r="D61">
        <v>12.030075187969899</v>
      </c>
      <c r="E61">
        <v>1.1875</v>
      </c>
      <c r="F61">
        <v>133</v>
      </c>
      <c r="G61">
        <v>112</v>
      </c>
      <c r="H61" s="2">
        <v>4.3963909774435997E-2</v>
      </c>
      <c r="I61" s="2">
        <f>AVERAGE(Table167[[#This Row],[Estimated costs 1]:[Estimated costs 20]])</f>
        <v>4.7660037593984919E-2</v>
      </c>
      <c r="J61" s="2">
        <f>_xlfn.STDEV.P(Table167[[#This Row],[Estimated costs 1]:[Estimated costs 20]])</f>
        <v>1.9115786920408651E-2</v>
      </c>
      <c r="K61" s="2">
        <f>Table167[[#This Row],[Dev]]/Table167[[#This Row],[Mean]]*100</f>
        <v>40.108627448546571</v>
      </c>
      <c r="L61" s="2">
        <f>Table167[[#This Row],[Estimated costs 1]]-Table167[[#This Row],[Actual cost]]</f>
        <v>-2.4163909774436096E-2</v>
      </c>
      <c r="M61" s="2">
        <f>Table167[[#This Row],[Diff 1]]/Table167[[#This Row],[Actual cost]]*100</f>
        <v>-54.963059242030496</v>
      </c>
      <c r="N61" s="2">
        <v>1.9799999999999901E-2</v>
      </c>
      <c r="O61" s="2">
        <v>2.6195488721804501E-2</v>
      </c>
      <c r="P61" s="2">
        <v>2.7528571428571399E-2</v>
      </c>
      <c r="Q61" s="2">
        <v>6.5007518796992403E-2</v>
      </c>
      <c r="R61" s="2">
        <v>6.2351879699248103E-2</v>
      </c>
      <c r="S61" s="2">
        <v>2.63097744360902E-2</v>
      </c>
      <c r="T61" s="2">
        <v>6.5081954887218005E-2</v>
      </c>
      <c r="U61" s="2">
        <v>6.6444360902255598E-2</v>
      </c>
      <c r="V61" s="2">
        <v>5.8987218045112699E-2</v>
      </c>
      <c r="W61" s="2">
        <v>2.3010526315789401E-2</v>
      </c>
      <c r="X61" s="2">
        <v>2.2984962406015001E-2</v>
      </c>
      <c r="Y61" s="2">
        <v>2.7094736842105199E-2</v>
      </c>
      <c r="Z61" s="2">
        <v>6.6999248120300697E-2</v>
      </c>
      <c r="AA61" s="2">
        <v>6.6895488721804494E-2</v>
      </c>
      <c r="AB61" s="2">
        <v>2.31248120300751E-2</v>
      </c>
      <c r="AC61" s="2">
        <v>6.3062406015037598E-2</v>
      </c>
      <c r="AD61" s="2">
        <v>5.8375187969924802E-2</v>
      </c>
      <c r="AE61" s="2">
        <v>6.3259398496240599E-2</v>
      </c>
      <c r="AF61" s="2">
        <v>6.2115037593984901E-2</v>
      </c>
      <c r="AG61" s="2">
        <v>5.8572180451127803E-2</v>
      </c>
    </row>
    <row r="62" spans="1:33" hidden="1" x14ac:dyDescent="0.3">
      <c r="A62" t="s">
        <v>82</v>
      </c>
      <c r="B62">
        <v>60</v>
      </c>
      <c r="C62" t="str">
        <f>LEFT(Table167[[#This Row],[Contingency id]])</f>
        <v>A</v>
      </c>
      <c r="D62">
        <v>25.4901960784313</v>
      </c>
      <c r="E62">
        <v>1.1590909090909001</v>
      </c>
      <c r="F62">
        <v>102</v>
      </c>
      <c r="G62">
        <v>88</v>
      </c>
      <c r="H62" s="2">
        <v>4.3907843137254897E-2</v>
      </c>
      <c r="I62" s="2">
        <f>AVERAGE(Table167[[#This Row],[Estimated costs 1]:[Estimated costs 20]])</f>
        <v>4.3907058823529362E-2</v>
      </c>
      <c r="J62" s="2">
        <f>_xlfn.STDEV.P(Table167[[#This Row],[Estimated costs 1]:[Estimated costs 20]])</f>
        <v>2.1421636290107184E-3</v>
      </c>
      <c r="K62" s="2">
        <f>Table167[[#This Row],[Dev]]/Table167[[#This Row],[Mean]]*100</f>
        <v>4.8788593142174985</v>
      </c>
      <c r="L62" s="2">
        <f>Table167[[#This Row],[Estimated costs 1]]-Table167[[#This Row],[Actual cost]]</f>
        <v>-1.5480392156862963E-3</v>
      </c>
      <c r="M62" s="2">
        <f>Table167[[#This Row],[Diff 1]]/Table167[[#This Row],[Actual cost]]*100</f>
        <v>-3.5256553387219718</v>
      </c>
      <c r="N62" s="2">
        <v>4.2359803921568601E-2</v>
      </c>
      <c r="O62" s="2">
        <v>4.5265686274509803E-2</v>
      </c>
      <c r="P62" s="2">
        <v>4.2359803921568601E-2</v>
      </c>
      <c r="Q62" s="2">
        <v>4.3999019607843103E-2</v>
      </c>
      <c r="R62" s="2">
        <v>4.5265686274509803E-2</v>
      </c>
      <c r="S62" s="2">
        <v>4.1599019607843103E-2</v>
      </c>
      <c r="T62" s="2">
        <v>4.0924509803921497E-2</v>
      </c>
      <c r="U62" s="2">
        <v>4.83480392156862E-2</v>
      </c>
      <c r="V62" s="2">
        <v>4.3999019607843103E-2</v>
      </c>
      <c r="W62" s="2">
        <v>4.7587254901960703E-2</v>
      </c>
      <c r="X62" s="2">
        <v>4.5179411764705801E-2</v>
      </c>
      <c r="Y62" s="2">
        <v>4.47598039215686E-2</v>
      </c>
      <c r="Z62" s="2">
        <v>4.47598039215686E-2</v>
      </c>
      <c r="AA62" s="2">
        <v>4.04186274509803E-2</v>
      </c>
      <c r="AB62" s="2">
        <v>4.5179411764705801E-2</v>
      </c>
      <c r="AC62" s="2">
        <v>4.1179411764705798E-2</v>
      </c>
      <c r="AD62" s="2">
        <v>4.4767647058823502E-2</v>
      </c>
      <c r="AE62" s="2">
        <v>4.5265686274509699E-2</v>
      </c>
      <c r="AF62" s="2">
        <v>4.3999019607843103E-2</v>
      </c>
      <c r="AG62" s="2">
        <v>4.0924509803921497E-2</v>
      </c>
    </row>
    <row r="63" spans="1:33" hidden="1" x14ac:dyDescent="0.3">
      <c r="A63" t="s">
        <v>83</v>
      </c>
      <c r="B63">
        <v>61</v>
      </c>
      <c r="C63" t="str">
        <f>LEFT(Table167[[#This Row],[Contingency id]])</f>
        <v>A</v>
      </c>
      <c r="D63">
        <v>4.3478260869565197</v>
      </c>
      <c r="E63">
        <v>1.0454545454545401</v>
      </c>
      <c r="F63">
        <v>23</v>
      </c>
      <c r="G63">
        <v>22</v>
      </c>
      <c r="H63" s="2">
        <v>4.3469565217391301E-2</v>
      </c>
      <c r="I63" s="2">
        <f>AVERAGE(Table167[[#This Row],[Estimated costs 1]:[Estimated costs 20]])</f>
        <v>4.3469565217391308E-2</v>
      </c>
      <c r="J63" s="2">
        <f>_xlfn.STDEV.P(Table167[[#This Row],[Estimated costs 1]:[Estimated costs 20]])</f>
        <v>6.9388939039072284E-18</v>
      </c>
      <c r="K63" s="2">
        <f>Table167[[#This Row],[Dev]]/Table167[[#This Row],[Mean]]*100</f>
        <v>1.5962648508688361E-14</v>
      </c>
      <c r="L63" s="2">
        <f>Table167[[#This Row],[Estimated costs 1]]-Table167[[#This Row],[Actual cost]]</f>
        <v>0</v>
      </c>
      <c r="M63" s="2">
        <f>Table167[[#This Row],[Diff 1]]/Table167[[#This Row],[Actual cost]]*100</f>
        <v>0</v>
      </c>
      <c r="N63" s="2">
        <v>4.3469565217391301E-2</v>
      </c>
      <c r="O63" s="2">
        <v>4.3469565217391301E-2</v>
      </c>
      <c r="P63" s="2">
        <v>4.3469565217391301E-2</v>
      </c>
      <c r="Q63" s="2">
        <v>4.3469565217391301E-2</v>
      </c>
      <c r="R63" s="2">
        <v>4.3469565217391301E-2</v>
      </c>
      <c r="S63" s="2">
        <v>4.3469565217391301E-2</v>
      </c>
      <c r="T63" s="2">
        <v>4.3469565217391301E-2</v>
      </c>
      <c r="U63" s="2">
        <v>4.3469565217391301E-2</v>
      </c>
      <c r="V63" s="2">
        <v>4.3469565217391301E-2</v>
      </c>
      <c r="W63" s="2">
        <v>4.3469565217391301E-2</v>
      </c>
      <c r="X63" s="2">
        <v>4.3469565217391301E-2</v>
      </c>
      <c r="Y63" s="2">
        <v>4.3469565217391301E-2</v>
      </c>
      <c r="Z63" s="2">
        <v>4.3469565217391301E-2</v>
      </c>
      <c r="AA63" s="2">
        <v>4.3469565217391301E-2</v>
      </c>
      <c r="AB63" s="2">
        <v>4.3469565217391301E-2</v>
      </c>
      <c r="AC63" s="2">
        <v>4.3469565217391301E-2</v>
      </c>
      <c r="AD63" s="2">
        <v>4.3469565217391301E-2</v>
      </c>
      <c r="AE63" s="2">
        <v>4.3469565217391301E-2</v>
      </c>
      <c r="AF63" s="2">
        <v>4.3469565217391301E-2</v>
      </c>
      <c r="AG63" s="2">
        <v>4.3469565217391301E-2</v>
      </c>
    </row>
    <row r="64" spans="1:33" hidden="1" x14ac:dyDescent="0.3">
      <c r="A64" t="s">
        <v>84</v>
      </c>
      <c r="B64">
        <v>62</v>
      </c>
      <c r="C64" t="str">
        <f>LEFT(Table167[[#This Row],[Contingency id]])</f>
        <v>A</v>
      </c>
      <c r="D64">
        <v>2.8571428571428501</v>
      </c>
      <c r="E64">
        <v>1.12903225806451</v>
      </c>
      <c r="F64">
        <v>35</v>
      </c>
      <c r="G64">
        <v>31</v>
      </c>
      <c r="H64" s="2">
        <v>4.1342857142857098E-2</v>
      </c>
      <c r="I64" s="2">
        <f>AVERAGE(Table167[[#This Row],[Estimated costs 1]:[Estimated costs 20]])</f>
        <v>4.1342857142857112E-2</v>
      </c>
      <c r="J64" s="2">
        <f>_xlfn.STDEV.P(Table167[[#This Row],[Estimated costs 1]:[Estimated costs 20]])</f>
        <v>1.3877787807814457E-17</v>
      </c>
      <c r="K64" s="2">
        <f>Table167[[#This Row],[Dev]]/Table167[[#This Row],[Mean]]*100</f>
        <v>3.3567558622909903E-14</v>
      </c>
      <c r="L64" s="2">
        <f>Table167[[#This Row],[Estimated costs 1]]-Table167[[#This Row],[Actual cost]]</f>
        <v>0</v>
      </c>
      <c r="M64" s="2">
        <f>Table167[[#This Row],[Diff 1]]/Table167[[#This Row],[Actual cost]]*100</f>
        <v>0</v>
      </c>
      <c r="N64" s="2">
        <v>4.1342857142857098E-2</v>
      </c>
      <c r="O64" s="2">
        <v>4.1342857142857098E-2</v>
      </c>
      <c r="P64" s="2">
        <v>4.1342857142857098E-2</v>
      </c>
      <c r="Q64" s="2">
        <v>4.1342857142857098E-2</v>
      </c>
      <c r="R64" s="2">
        <v>4.1342857142857098E-2</v>
      </c>
      <c r="S64" s="2">
        <v>4.1342857142857098E-2</v>
      </c>
      <c r="T64" s="2">
        <v>4.1342857142857098E-2</v>
      </c>
      <c r="U64" s="2">
        <v>4.1342857142857098E-2</v>
      </c>
      <c r="V64" s="2">
        <v>4.1342857142857098E-2</v>
      </c>
      <c r="W64" s="2">
        <v>4.1342857142857098E-2</v>
      </c>
      <c r="X64" s="2">
        <v>4.1342857142857098E-2</v>
      </c>
      <c r="Y64" s="2">
        <v>4.1342857142857098E-2</v>
      </c>
      <c r="Z64" s="2">
        <v>4.1342857142857098E-2</v>
      </c>
      <c r="AA64" s="2">
        <v>4.1342857142857098E-2</v>
      </c>
      <c r="AB64" s="2">
        <v>4.1342857142857098E-2</v>
      </c>
      <c r="AC64" s="2">
        <v>4.1342857142857098E-2</v>
      </c>
      <c r="AD64" s="2">
        <v>4.1342857142857098E-2</v>
      </c>
      <c r="AE64" s="2">
        <v>4.1342857142857098E-2</v>
      </c>
      <c r="AF64" s="2">
        <v>4.1342857142857098E-2</v>
      </c>
      <c r="AG64" s="2">
        <v>4.1342857142857098E-2</v>
      </c>
    </row>
    <row r="65" spans="1:33" x14ac:dyDescent="0.3">
      <c r="A65" t="s">
        <v>85</v>
      </c>
      <c r="B65">
        <v>63</v>
      </c>
      <c r="C65" t="str">
        <f>LEFT(Table167[[#This Row],[Contingency id]])</f>
        <v>C</v>
      </c>
      <c r="D65" s="1">
        <v>17.647058823529399</v>
      </c>
      <c r="E65" s="1">
        <v>1.19</v>
      </c>
      <c r="F65">
        <v>119</v>
      </c>
      <c r="G65">
        <v>100</v>
      </c>
      <c r="H65" s="2">
        <v>4.0037058823529398E-2</v>
      </c>
      <c r="I65" s="2">
        <f>AVERAGE(Table167[[#This Row],[Estimated costs 1]:[Estimated costs 20]])</f>
        <v>4.0087067226890705E-2</v>
      </c>
      <c r="J65" s="2">
        <f>_xlfn.STDEV.P(Table167[[#This Row],[Estimated costs 1]:[Estimated costs 20]])</f>
        <v>7.7850869783156263E-4</v>
      </c>
      <c r="K65" s="2">
        <f>Table167[[#This Row],[Dev]]/Table167[[#This Row],[Mean]]*100</f>
        <v>1.94204453377755</v>
      </c>
      <c r="L65" s="2">
        <f>Table167[[#This Row],[Estimated costs 1]]-Table167[[#This Row],[Actual cost]]</f>
        <v>9.6731092436970478E-4</v>
      </c>
      <c r="M65" s="2">
        <f>Table167[[#This Row],[Diff 1]]/Table167[[#This Row],[Actual cost]]*100</f>
        <v>2.4160389219230693</v>
      </c>
      <c r="N65" s="2">
        <v>4.1004369747899103E-2</v>
      </c>
      <c r="O65" s="2">
        <v>4.0004201680672202E-2</v>
      </c>
      <c r="P65" s="2">
        <v>4.1004369747899103E-2</v>
      </c>
      <c r="Q65" s="2">
        <v>3.9069747899159603E-2</v>
      </c>
      <c r="R65" s="2">
        <v>4.1004369747899103E-2</v>
      </c>
      <c r="S65" s="2">
        <v>4.0069915966386503E-2</v>
      </c>
      <c r="T65" s="2">
        <v>3.9069747899159603E-2</v>
      </c>
      <c r="U65" s="2">
        <v>4.1004369747899103E-2</v>
      </c>
      <c r="V65" s="2">
        <v>3.9069747899159603E-2</v>
      </c>
      <c r="W65" s="2">
        <v>3.9069747899159603E-2</v>
      </c>
      <c r="X65" s="2">
        <v>4.0004201680672202E-2</v>
      </c>
      <c r="Y65" s="2">
        <v>4.0069915966386503E-2</v>
      </c>
      <c r="Z65" s="2">
        <v>4.0069915966386503E-2</v>
      </c>
      <c r="AA65" s="2">
        <v>4.0004201680672202E-2</v>
      </c>
      <c r="AB65" s="2">
        <v>4.1004369747899103E-2</v>
      </c>
      <c r="AC65" s="2">
        <v>4.0069915966386503E-2</v>
      </c>
      <c r="AD65" s="2">
        <v>4.1004369747899103E-2</v>
      </c>
      <c r="AE65" s="2">
        <v>3.9069747899159603E-2</v>
      </c>
      <c r="AF65" s="2">
        <v>3.9069747899159603E-2</v>
      </c>
      <c r="AG65" s="2">
        <v>4.1004369747899103E-2</v>
      </c>
    </row>
    <row r="66" spans="1:33" x14ac:dyDescent="0.3">
      <c r="A66" t="s">
        <v>86</v>
      </c>
      <c r="B66">
        <v>64</v>
      </c>
      <c r="C66" t="str">
        <f>LEFT(Table167[[#This Row],[Contingency id]])</f>
        <v>C</v>
      </c>
      <c r="D66" s="1">
        <v>4.6783625730994096</v>
      </c>
      <c r="E66" s="1">
        <v>1.5405405405405399</v>
      </c>
      <c r="F66">
        <v>171</v>
      </c>
      <c r="G66">
        <v>111</v>
      </c>
      <c r="H66" s="2">
        <v>3.9396491228070103E-2</v>
      </c>
      <c r="I66" s="2">
        <f>AVERAGE(Table167[[#This Row],[Estimated costs 1]:[Estimated costs 20]])</f>
        <v>3.7576198830409316E-2</v>
      </c>
      <c r="J66" s="2">
        <f>_xlfn.STDEV.P(Table167[[#This Row],[Estimated costs 1]:[Estimated costs 20]])</f>
        <v>3.1002001621643849E-2</v>
      </c>
      <c r="K66" s="2">
        <f>Table167[[#This Row],[Dev]]/Table167[[#This Row],[Mean]]*100</f>
        <v>82.504358042077513</v>
      </c>
      <c r="L66" s="2">
        <f>Table167[[#This Row],[Estimated costs 1]]-Table167[[#This Row],[Actual cost]]</f>
        <v>-3.7321637426900034E-3</v>
      </c>
      <c r="M66" s="2">
        <f>Table167[[#This Row],[Diff 1]]/Table167[[#This Row],[Actual cost]]*100</f>
        <v>-9.4733404583777414</v>
      </c>
      <c r="N66" s="2">
        <v>3.56643274853801E-2</v>
      </c>
      <c r="O66" s="2">
        <v>3.2578947368420999E-2</v>
      </c>
      <c r="P66" s="2">
        <v>9.8625730994152006E-2</v>
      </c>
      <c r="Q66" s="2">
        <v>9.5540350877192898E-2</v>
      </c>
      <c r="R66" s="2">
        <v>4.0001169590643197E-2</v>
      </c>
      <c r="S66" s="2">
        <v>1.0046783625730899E-2</v>
      </c>
      <c r="T66" s="2">
        <v>1.0046783625730899E-2</v>
      </c>
      <c r="U66" s="2">
        <v>3.4776608187134503E-2</v>
      </c>
      <c r="V66" s="2">
        <v>3.1691228070175402E-2</v>
      </c>
      <c r="W66" s="2">
        <v>6.9614035087719297E-3</v>
      </c>
      <c r="X66" s="2">
        <v>6.9614035087719297E-3</v>
      </c>
      <c r="Y66" s="2">
        <v>3.4776608187134503E-2</v>
      </c>
      <c r="Z66" s="2">
        <v>3.56643274853801E-2</v>
      </c>
      <c r="AA66" s="2">
        <v>6.9614035087719297E-3</v>
      </c>
      <c r="AB66" s="2">
        <v>9.5540350877192898E-2</v>
      </c>
      <c r="AC66" s="2">
        <v>9.0435087719298202E-2</v>
      </c>
      <c r="AD66" s="2">
        <v>3.2578947368420999E-2</v>
      </c>
      <c r="AE66" s="2">
        <v>1.0046783625730899E-2</v>
      </c>
      <c r="AF66" s="2">
        <v>1.0046783625730899E-2</v>
      </c>
      <c r="AG66" s="2">
        <v>3.2578947368420999E-2</v>
      </c>
    </row>
    <row r="67" spans="1:33" hidden="1" x14ac:dyDescent="0.3">
      <c r="A67" t="s">
        <v>87</v>
      </c>
      <c r="B67">
        <v>65</v>
      </c>
      <c r="C67" t="str">
        <f>LEFT(Table167[[#This Row],[Contingency id]])</f>
        <v>A</v>
      </c>
      <c r="D67">
        <v>4.1666666666666599</v>
      </c>
      <c r="E67">
        <v>1.0434782608695601</v>
      </c>
      <c r="F67">
        <v>24</v>
      </c>
      <c r="G67">
        <v>23</v>
      </c>
      <c r="H67" s="2">
        <v>3.9308333333333299E-2</v>
      </c>
      <c r="I67" s="2">
        <f>AVERAGE(Table167[[#This Row],[Estimated costs 1]:[Estimated costs 20]])</f>
        <v>3.9308333333333292E-2</v>
      </c>
      <c r="J67" s="2">
        <f>_xlfn.STDEV.P(Table167[[#This Row],[Estimated costs 1]:[Estimated costs 20]])</f>
        <v>6.9388939039072284E-18</v>
      </c>
      <c r="K67" s="2">
        <f>Table167[[#This Row],[Dev]]/Table167[[#This Row],[Mean]]*100</f>
        <v>1.7652475481638081E-14</v>
      </c>
      <c r="L67" s="2">
        <f>Table167[[#This Row],[Estimated costs 1]]-Table167[[#This Row],[Actual cost]]</f>
        <v>0</v>
      </c>
      <c r="M67" s="2">
        <f>Table167[[#This Row],[Diff 1]]/Table167[[#This Row],[Actual cost]]*100</f>
        <v>0</v>
      </c>
      <c r="N67" s="2">
        <v>3.9308333333333299E-2</v>
      </c>
      <c r="O67" s="2">
        <v>3.9308333333333299E-2</v>
      </c>
      <c r="P67" s="2">
        <v>3.9308333333333299E-2</v>
      </c>
      <c r="Q67" s="2">
        <v>3.9308333333333299E-2</v>
      </c>
      <c r="R67" s="2">
        <v>3.9308333333333299E-2</v>
      </c>
      <c r="S67" s="2">
        <v>3.9308333333333299E-2</v>
      </c>
      <c r="T67" s="2">
        <v>3.9308333333333299E-2</v>
      </c>
      <c r="U67" s="2">
        <v>3.9308333333333299E-2</v>
      </c>
      <c r="V67" s="2">
        <v>3.9308333333333299E-2</v>
      </c>
      <c r="W67" s="2">
        <v>3.9308333333333299E-2</v>
      </c>
      <c r="X67" s="2">
        <v>3.9308333333333299E-2</v>
      </c>
      <c r="Y67" s="2">
        <v>3.9308333333333299E-2</v>
      </c>
      <c r="Z67" s="2">
        <v>3.9308333333333299E-2</v>
      </c>
      <c r="AA67" s="2">
        <v>3.9308333333333299E-2</v>
      </c>
      <c r="AB67" s="2">
        <v>3.9308333333333299E-2</v>
      </c>
      <c r="AC67" s="2">
        <v>3.9308333333333299E-2</v>
      </c>
      <c r="AD67" s="2">
        <v>3.9308333333333299E-2</v>
      </c>
      <c r="AE67" s="2">
        <v>3.9308333333333299E-2</v>
      </c>
      <c r="AF67" s="2">
        <v>3.9308333333333299E-2</v>
      </c>
      <c r="AG67" s="2">
        <v>3.9308333333333299E-2</v>
      </c>
    </row>
    <row r="68" spans="1:33" hidden="1" x14ac:dyDescent="0.3">
      <c r="A68" t="s">
        <v>88</v>
      </c>
      <c r="B68">
        <v>66</v>
      </c>
      <c r="C68" t="str">
        <f>LEFT(Table167[[#This Row],[Contingency id]])</f>
        <v>B</v>
      </c>
      <c r="D68">
        <v>14.6551724137931</v>
      </c>
      <c r="E68">
        <v>1.2083333333333299</v>
      </c>
      <c r="F68">
        <v>116</v>
      </c>
      <c r="G68">
        <v>96</v>
      </c>
      <c r="H68" s="2">
        <v>3.83236206896551E-2</v>
      </c>
      <c r="I68" s="2">
        <f>AVERAGE(Table167[[#This Row],[Estimated costs 1]:[Estimated costs 20]])</f>
        <v>3.8473103448275807E-2</v>
      </c>
      <c r="J68" s="2">
        <f>_xlfn.STDEV.P(Table167[[#This Row],[Estimated costs 1]:[Estimated costs 20]])</f>
        <v>7.8020077410826966E-3</v>
      </c>
      <c r="K68" s="2">
        <f>Table167[[#This Row],[Dev]]/Table167[[#This Row],[Mean]]*100</f>
        <v>20.279122404492036</v>
      </c>
      <c r="L68" s="2">
        <f>Table167[[#This Row],[Estimated costs 1]]-Table167[[#This Row],[Actual cost]]</f>
        <v>-3.6246551724138029E-3</v>
      </c>
      <c r="M68" s="2">
        <f>Table167[[#This Row],[Diff 1]]/Table167[[#This Row],[Actual cost]]*100</f>
        <v>-9.4580185984155332</v>
      </c>
      <c r="N68" s="2">
        <v>3.4698965517241297E-2</v>
      </c>
      <c r="O68" s="2">
        <v>3.5968965517241297E-2</v>
      </c>
      <c r="P68" s="2">
        <v>3.60965517241379E-2</v>
      </c>
      <c r="Q68" s="2">
        <v>3.5968965517241297E-2</v>
      </c>
      <c r="R68" s="2">
        <v>5.7024137931034398E-2</v>
      </c>
      <c r="S68" s="2">
        <v>3.4571379310344798E-2</v>
      </c>
      <c r="T68" s="2">
        <v>3.60965517241379E-2</v>
      </c>
      <c r="U68" s="2">
        <v>3.4698965517241297E-2</v>
      </c>
      <c r="V68" s="2">
        <v>5.7024137931034398E-2</v>
      </c>
      <c r="W68" s="2">
        <v>5.6896551724137899E-2</v>
      </c>
      <c r="X68" s="2">
        <v>3.4571379310344798E-2</v>
      </c>
      <c r="Y68" s="2">
        <v>3.60965517241379E-2</v>
      </c>
      <c r="Z68" s="2">
        <v>3.4571379310344798E-2</v>
      </c>
      <c r="AA68" s="2">
        <v>3.4698965517241297E-2</v>
      </c>
      <c r="AB68" s="2">
        <v>3.4571379310344798E-2</v>
      </c>
      <c r="AC68" s="2">
        <v>3.4571379310344798E-2</v>
      </c>
      <c r="AD68" s="2">
        <v>3.5968965517241297E-2</v>
      </c>
      <c r="AE68" s="2">
        <v>3.60965517241379E-2</v>
      </c>
      <c r="AF68" s="2">
        <v>3.4698965517241297E-2</v>
      </c>
      <c r="AG68" s="2">
        <v>3.4571379310344798E-2</v>
      </c>
    </row>
    <row r="69" spans="1:33" x14ac:dyDescent="0.3">
      <c r="A69" t="s">
        <v>89</v>
      </c>
      <c r="B69">
        <v>67</v>
      </c>
      <c r="C69" t="str">
        <f>LEFT(Table167[[#This Row],[Contingency id]])</f>
        <v>C</v>
      </c>
      <c r="D69" s="1">
        <v>17.1875</v>
      </c>
      <c r="E69" s="1">
        <v>1.1428571428571399</v>
      </c>
      <c r="F69">
        <v>64</v>
      </c>
      <c r="G69">
        <v>56</v>
      </c>
      <c r="H69" s="2">
        <v>3.7750937499999998E-2</v>
      </c>
      <c r="I69" s="2">
        <f>AVERAGE(Table167[[#This Row],[Estimated costs 1]:[Estimated costs 20]])</f>
        <v>3.7754062499999942E-2</v>
      </c>
      <c r="J69" s="2">
        <f>_xlfn.STDEV.P(Table167[[#This Row],[Estimated costs 1]:[Estimated costs 20]])</f>
        <v>3.1093357409566212E-5</v>
      </c>
      <c r="K69" s="2">
        <f>Table167[[#This Row],[Dev]]/Table167[[#This Row],[Mean]]*100</f>
        <v>8.2357646702434367E-2</v>
      </c>
      <c r="L69" s="2">
        <f>Table167[[#This Row],[Estimated costs 1]]-Table167[[#This Row],[Actual cost]]</f>
        <v>-3.1249999999996558E-5</v>
      </c>
      <c r="M69" s="2">
        <f>Table167[[#This Row],[Diff 1]]/Table167[[#This Row],[Actual cost]]*100</f>
        <v>-8.2779401173802794E-2</v>
      </c>
      <c r="N69" s="2">
        <v>3.7719687500000001E-2</v>
      </c>
      <c r="O69" s="2">
        <v>3.7782187499999897E-2</v>
      </c>
      <c r="P69" s="2">
        <v>3.7782187499999897E-2</v>
      </c>
      <c r="Q69" s="2">
        <v>3.7782187500000002E-2</v>
      </c>
      <c r="R69" s="2">
        <v>3.7782187499999897E-2</v>
      </c>
      <c r="S69" s="2">
        <v>3.7782187500000002E-2</v>
      </c>
      <c r="T69" s="2">
        <v>3.7719687499999897E-2</v>
      </c>
      <c r="U69" s="2">
        <v>3.7782187499999897E-2</v>
      </c>
      <c r="V69" s="2">
        <v>3.7782187499999897E-2</v>
      </c>
      <c r="W69" s="2">
        <v>3.7782187500000002E-2</v>
      </c>
      <c r="X69" s="2">
        <v>3.7782187500000002E-2</v>
      </c>
      <c r="Y69" s="2">
        <v>3.7719687500000001E-2</v>
      </c>
      <c r="Z69" s="2">
        <v>3.7782187499999897E-2</v>
      </c>
      <c r="AA69" s="2">
        <v>3.7719687500000001E-2</v>
      </c>
      <c r="AB69" s="2">
        <v>3.7719687500000001E-2</v>
      </c>
      <c r="AC69" s="2">
        <v>3.7782187499999897E-2</v>
      </c>
      <c r="AD69" s="2">
        <v>3.7719687499999897E-2</v>
      </c>
      <c r="AE69" s="2">
        <v>3.7719687500000001E-2</v>
      </c>
      <c r="AF69" s="2">
        <v>3.7719687499999897E-2</v>
      </c>
      <c r="AG69" s="2">
        <v>3.7719687500000001E-2</v>
      </c>
    </row>
    <row r="70" spans="1:33" x14ac:dyDescent="0.3">
      <c r="A70" t="s">
        <v>90</v>
      </c>
      <c r="B70">
        <v>68</v>
      </c>
      <c r="C70" t="str">
        <f>LEFT(Table167[[#This Row],[Contingency id]])</f>
        <v>C</v>
      </c>
      <c r="D70" s="1">
        <v>9.3220338983050794</v>
      </c>
      <c r="E70" s="1">
        <v>1.2553191489361699</v>
      </c>
      <c r="F70">
        <v>118</v>
      </c>
      <c r="G70">
        <v>94</v>
      </c>
      <c r="H70" s="2">
        <v>3.6800847457627101E-2</v>
      </c>
      <c r="I70" s="2">
        <f>AVERAGE(Table167[[#This Row],[Estimated costs 1]:[Estimated costs 20]])</f>
        <v>3.6433559322033862E-2</v>
      </c>
      <c r="J70" s="2">
        <f>_xlfn.STDEV.P(Table167[[#This Row],[Estimated costs 1]:[Estimated costs 20]])</f>
        <v>3.3614837064890901E-3</v>
      </c>
      <c r="K70" s="2">
        <f>Table167[[#This Row],[Dev]]/Table167[[#This Row],[Mean]]*100</f>
        <v>9.2263390375262375</v>
      </c>
      <c r="L70" s="2">
        <f>Table167[[#This Row],[Estimated costs 1]]-Table167[[#This Row],[Actual cost]]</f>
        <v>3.0872881355931969E-3</v>
      </c>
      <c r="M70" s="2">
        <f>Table167[[#This Row],[Diff 1]]/Table167[[#This Row],[Actual cost]]*100</f>
        <v>8.3891767415082885</v>
      </c>
      <c r="N70" s="2">
        <v>3.9888135593220297E-2</v>
      </c>
      <c r="O70" s="2">
        <v>3.4845762711864403E-2</v>
      </c>
      <c r="P70" s="2">
        <v>3.3713559322033897E-2</v>
      </c>
      <c r="Q70" s="2">
        <v>3.3713559322033897E-2</v>
      </c>
      <c r="R70" s="2">
        <v>3.5381355932203297E-2</v>
      </c>
      <c r="S70" s="2">
        <v>3.82203389830508E-2</v>
      </c>
      <c r="T70" s="2">
        <v>3.5381355932203297E-2</v>
      </c>
      <c r="U70" s="2">
        <v>3.0338983050847399E-2</v>
      </c>
      <c r="V70" s="2">
        <v>3.8755932203389798E-2</v>
      </c>
      <c r="W70" s="2">
        <v>4.3262711864406701E-2</v>
      </c>
      <c r="X70" s="2">
        <v>3.3713559322033897E-2</v>
      </c>
      <c r="Y70" s="2">
        <v>3.9888135593220297E-2</v>
      </c>
      <c r="Z70" s="2">
        <v>3.8755932203389798E-2</v>
      </c>
      <c r="AA70" s="2">
        <v>3.4845762711864403E-2</v>
      </c>
      <c r="AB70" s="2">
        <v>3.9888135593220297E-2</v>
      </c>
      <c r="AC70" s="2">
        <v>3.9888135593220297E-2</v>
      </c>
      <c r="AD70" s="2">
        <v>3.3713559322033897E-2</v>
      </c>
      <c r="AE70" s="2">
        <v>3.0338983050847399E-2</v>
      </c>
      <c r="AF70" s="2">
        <v>3.5381355932203297E-2</v>
      </c>
      <c r="AG70" s="2">
        <v>3.8755932203389798E-2</v>
      </c>
    </row>
    <row r="71" spans="1:33" hidden="1" x14ac:dyDescent="0.3">
      <c r="A71" t="s">
        <v>91</v>
      </c>
      <c r="B71">
        <v>69</v>
      </c>
      <c r="C71" t="str">
        <f>LEFT(Table167[[#This Row],[Contingency id]])</f>
        <v>B</v>
      </c>
      <c r="D71">
        <v>9.9236641221373993</v>
      </c>
      <c r="E71">
        <v>1.19090909090909</v>
      </c>
      <c r="F71">
        <v>131</v>
      </c>
      <c r="G71">
        <v>110</v>
      </c>
      <c r="H71" s="2">
        <v>3.64779389312977E-2</v>
      </c>
      <c r="I71" s="2">
        <f>AVERAGE(Table167[[#This Row],[Estimated costs 1]:[Estimated costs 20]])</f>
        <v>3.5963282442748032E-2</v>
      </c>
      <c r="J71" s="2">
        <f>_xlfn.STDEV.P(Table167[[#This Row],[Estimated costs 1]:[Estimated costs 20]])</f>
        <v>5.516974196857761E-3</v>
      </c>
      <c r="K71" s="2">
        <f>Table167[[#This Row],[Dev]]/Table167[[#This Row],[Mean]]*100</f>
        <v>15.340574669847065</v>
      </c>
      <c r="L71" s="2">
        <f>Table167[[#This Row],[Estimated costs 1]]-Table167[[#This Row],[Actual cost]]</f>
        <v>2.7816793893128966E-3</v>
      </c>
      <c r="M71" s="2">
        <f>Table167[[#This Row],[Diff 1]]/Table167[[#This Row],[Actual cost]]*100</f>
        <v>7.6256484626280345</v>
      </c>
      <c r="N71" s="2">
        <v>3.9259618320610597E-2</v>
      </c>
      <c r="O71" s="2">
        <v>2.8406946564885401E-2</v>
      </c>
      <c r="P71" s="2">
        <v>2.8370305343511398E-2</v>
      </c>
      <c r="Q71" s="2">
        <v>3.5226793893129701E-2</v>
      </c>
      <c r="R71" s="2">
        <v>3.9259618320610597E-2</v>
      </c>
      <c r="S71" s="2">
        <v>3.4741297709923603E-2</v>
      </c>
      <c r="T71" s="2">
        <v>4.15611450381679E-2</v>
      </c>
      <c r="U71" s="2">
        <v>2.8406946564885401E-2</v>
      </c>
      <c r="V71" s="2">
        <v>3.5226793893129701E-2</v>
      </c>
      <c r="W71" s="2">
        <v>3.4741297709923603E-2</v>
      </c>
      <c r="X71" s="2">
        <v>3.5190152671755702E-2</v>
      </c>
      <c r="Y71" s="2">
        <v>4.60794656488549E-2</v>
      </c>
      <c r="Z71" s="2">
        <v>3.9745114503816702E-2</v>
      </c>
      <c r="AA71" s="2">
        <v>2.8370305343511398E-2</v>
      </c>
      <c r="AB71" s="2">
        <v>4.60794656488549E-2</v>
      </c>
      <c r="AC71" s="2">
        <v>3.4741297709923603E-2</v>
      </c>
      <c r="AD71" s="2">
        <v>4.1524503816793797E-2</v>
      </c>
      <c r="AE71" s="2">
        <v>3.9259618320610597E-2</v>
      </c>
      <c r="AF71" s="2">
        <v>2.8370305343511398E-2</v>
      </c>
      <c r="AG71" s="2">
        <v>3.4704656488549597E-2</v>
      </c>
    </row>
    <row r="72" spans="1:33" hidden="1" x14ac:dyDescent="0.3">
      <c r="A72" t="s">
        <v>92</v>
      </c>
      <c r="B72">
        <v>70</v>
      </c>
      <c r="C72" t="str">
        <f>LEFT(Table167[[#This Row],[Contingency id]])</f>
        <v>A</v>
      </c>
      <c r="D72">
        <v>9.0909090909090899</v>
      </c>
      <c r="E72">
        <v>1.25316455696202</v>
      </c>
      <c r="F72">
        <v>99</v>
      </c>
      <c r="G72">
        <v>79</v>
      </c>
      <c r="H72" s="2">
        <v>3.6110101010101002E-2</v>
      </c>
      <c r="I72" s="2">
        <f>AVERAGE(Table167[[#This Row],[Estimated costs 1]:[Estimated costs 20]])</f>
        <v>3.6160202020201967E-2</v>
      </c>
      <c r="J72" s="2">
        <f>_xlfn.STDEV.P(Table167[[#This Row],[Estimated costs 1]:[Estimated costs 20]])</f>
        <v>1.4598336949447964E-3</v>
      </c>
      <c r="K72" s="2">
        <f>Table167[[#This Row],[Dev]]/Table167[[#This Row],[Mean]]*100</f>
        <v>4.0371281502498721</v>
      </c>
      <c r="L72" s="2">
        <f>Table167[[#This Row],[Estimated costs 1]]-Table167[[#This Row],[Actual cost]]</f>
        <v>-1.667676767676804E-3</v>
      </c>
      <c r="M72" s="2">
        <f>Table167[[#This Row],[Diff 1]]/Table167[[#This Row],[Actual cost]]*100</f>
        <v>-4.6183110017064433</v>
      </c>
      <c r="N72" s="2">
        <v>3.4442424242424198E-2</v>
      </c>
      <c r="O72" s="2">
        <v>3.4442424242424198E-2</v>
      </c>
      <c r="P72" s="2">
        <v>3.5006060606060603E-2</v>
      </c>
      <c r="Q72" s="2">
        <v>3.7292929292929197E-2</v>
      </c>
      <c r="R72" s="2">
        <v>3.4442424242424198E-2</v>
      </c>
      <c r="S72" s="2">
        <v>3.4442424242424198E-2</v>
      </c>
      <c r="T72" s="2">
        <v>3.7292929292929197E-2</v>
      </c>
      <c r="U72" s="2">
        <v>3.4606060606060599E-2</v>
      </c>
      <c r="V72" s="2">
        <v>3.7292929292929197E-2</v>
      </c>
      <c r="W72" s="2">
        <v>3.7456565656565598E-2</v>
      </c>
      <c r="X72" s="2">
        <v>3.4606060606060599E-2</v>
      </c>
      <c r="Y72" s="2">
        <v>3.7856565656565602E-2</v>
      </c>
      <c r="Z72" s="2">
        <v>3.7292929292929197E-2</v>
      </c>
      <c r="AA72" s="2">
        <v>3.4606060606060599E-2</v>
      </c>
      <c r="AB72" s="2">
        <v>3.7456565656565598E-2</v>
      </c>
      <c r="AC72" s="2">
        <v>3.7456565656565598E-2</v>
      </c>
      <c r="AD72" s="2">
        <v>3.4442424242424198E-2</v>
      </c>
      <c r="AE72" s="2">
        <v>3.7856565656565602E-2</v>
      </c>
      <c r="AF72" s="2">
        <v>3.7456565656565598E-2</v>
      </c>
      <c r="AG72" s="2">
        <v>3.7456565656565598E-2</v>
      </c>
    </row>
    <row r="73" spans="1:33" hidden="1" x14ac:dyDescent="0.3">
      <c r="A73" t="s">
        <v>93</v>
      </c>
      <c r="B73">
        <v>71</v>
      </c>
      <c r="C73" t="str">
        <f>LEFT(Table167[[#This Row],[Contingency id]])</f>
        <v>B</v>
      </c>
      <c r="D73">
        <v>9.1549295774647899</v>
      </c>
      <c r="E73">
        <v>1.2347826086956499</v>
      </c>
      <c r="F73">
        <v>142</v>
      </c>
      <c r="G73">
        <v>115</v>
      </c>
      <c r="H73" s="2">
        <v>3.5788873239436601E-2</v>
      </c>
      <c r="I73" s="2">
        <f>AVERAGE(Table167[[#This Row],[Estimated costs 1]:[Estimated costs 20]])</f>
        <v>3.6382852112676042E-2</v>
      </c>
      <c r="J73" s="2">
        <f>_xlfn.STDEV.P(Table167[[#This Row],[Estimated costs 1]:[Estimated costs 20]])</f>
        <v>4.779254770279997E-3</v>
      </c>
      <c r="K73" s="2">
        <f>Table167[[#This Row],[Dev]]/Table167[[#This Row],[Mean]]*100</f>
        <v>13.136009116269559</v>
      </c>
      <c r="L73" s="2">
        <f>Table167[[#This Row],[Estimated costs 1]]-Table167[[#This Row],[Actual cost]]</f>
        <v>-3.6781690140844994E-3</v>
      </c>
      <c r="M73" s="2">
        <f>Table167[[#This Row],[Diff 1]]/Table167[[#This Row],[Actual cost]]*100</f>
        <v>-10.277409376586458</v>
      </c>
      <c r="N73" s="2">
        <v>3.2110704225352102E-2</v>
      </c>
      <c r="O73" s="2">
        <v>4.31452112676056E-2</v>
      </c>
      <c r="P73" s="2">
        <v>3.2110704225352102E-2</v>
      </c>
      <c r="Q73" s="2">
        <v>3.2110704225352102E-2</v>
      </c>
      <c r="R73" s="2">
        <v>3.2110704225352102E-2</v>
      </c>
      <c r="S73" s="2">
        <v>4.0833943661971801E-2</v>
      </c>
      <c r="T73" s="2">
        <v>3.2110704225352102E-2</v>
      </c>
      <c r="U73" s="2">
        <v>3.2110704225352102E-2</v>
      </c>
      <c r="V73" s="2">
        <v>4.0833943661971801E-2</v>
      </c>
      <c r="W73" s="2">
        <v>3.2110704225352102E-2</v>
      </c>
      <c r="X73" s="2">
        <v>3.2110704225352102E-2</v>
      </c>
      <c r="Y73" s="2">
        <v>3.2110704225352102E-2</v>
      </c>
      <c r="Z73" s="2">
        <v>3.2110704225352102E-2</v>
      </c>
      <c r="AA73" s="2">
        <v>4.0833943661971801E-2</v>
      </c>
      <c r="AB73" s="2">
        <v>4.0833943661971801E-2</v>
      </c>
      <c r="AC73" s="2">
        <v>4.0833943661971801E-2</v>
      </c>
      <c r="AD73" s="2">
        <v>4.31452112676056E-2</v>
      </c>
      <c r="AE73" s="2">
        <v>3.2110704225352102E-2</v>
      </c>
      <c r="AF73" s="2">
        <v>4.31452112676056E-2</v>
      </c>
      <c r="AG73" s="2">
        <v>4.0833943661971801E-2</v>
      </c>
    </row>
    <row r="74" spans="1:33" hidden="1" x14ac:dyDescent="0.3">
      <c r="A74" t="s">
        <v>94</v>
      </c>
      <c r="B74">
        <v>72</v>
      </c>
      <c r="C74" t="str">
        <f>LEFT(Table167[[#This Row],[Contingency id]])</f>
        <v>B</v>
      </c>
      <c r="D74">
        <v>9.3220338983050794</v>
      </c>
      <c r="E74">
        <v>1.2688172043010699</v>
      </c>
      <c r="F74">
        <v>118</v>
      </c>
      <c r="G74">
        <v>93</v>
      </c>
      <c r="H74" s="2">
        <v>3.5615593220338901E-2</v>
      </c>
      <c r="I74" s="2">
        <f>AVERAGE(Table167[[#This Row],[Estimated costs 1]:[Estimated costs 20]])</f>
        <v>3.2112118644067759E-2</v>
      </c>
      <c r="J74" s="2">
        <f>_xlfn.STDEV.P(Table167[[#This Row],[Estimated costs 1]:[Estimated costs 20]])</f>
        <v>3.938815068145661E-3</v>
      </c>
      <c r="K74" s="2">
        <f>Table167[[#This Row],[Dev]]/Table167[[#This Row],[Mean]]*100</f>
        <v>12.26582123653588</v>
      </c>
      <c r="L74" s="2">
        <f>Table167[[#This Row],[Estimated costs 1]]-Table167[[#This Row],[Actual cost]]</f>
        <v>-5.7296610169491023E-3</v>
      </c>
      <c r="M74" s="2">
        <f>Table167[[#This Row],[Diff 1]]/Table167[[#This Row],[Actual cost]]*100</f>
        <v>-16.08750690042439</v>
      </c>
      <c r="N74" s="2">
        <v>2.9885932203389799E-2</v>
      </c>
      <c r="O74" s="2">
        <v>2.9885932203389799E-2</v>
      </c>
      <c r="P74" s="2">
        <v>2.9885932203389799E-2</v>
      </c>
      <c r="Q74" s="2">
        <v>2.9885932203389799E-2</v>
      </c>
      <c r="R74" s="2">
        <v>2.9885932203389799E-2</v>
      </c>
      <c r="S74" s="2">
        <v>2.9885932203389799E-2</v>
      </c>
      <c r="T74" s="2">
        <v>2.9885932203389799E-2</v>
      </c>
      <c r="U74" s="2">
        <v>2.9885932203389799E-2</v>
      </c>
      <c r="V74" s="2">
        <v>2.9885932203389799E-2</v>
      </c>
      <c r="W74" s="2">
        <v>2.9885932203389799E-2</v>
      </c>
      <c r="X74" s="2">
        <v>2.9885932203389799E-2</v>
      </c>
      <c r="Y74" s="2">
        <v>2.9885932203389799E-2</v>
      </c>
      <c r="Z74" s="2">
        <v>3.94655932203389E-2</v>
      </c>
      <c r="AA74" s="2">
        <v>3.4958813559321997E-2</v>
      </c>
      <c r="AB74" s="2">
        <v>3.4958813559321997E-2</v>
      </c>
      <c r="AC74" s="2">
        <v>2.9885932203389799E-2</v>
      </c>
      <c r="AD74" s="2">
        <v>3.4958813559321997E-2</v>
      </c>
      <c r="AE74" s="2">
        <v>3.4958813559321997E-2</v>
      </c>
      <c r="AF74" s="2">
        <v>2.9885932203389799E-2</v>
      </c>
      <c r="AG74" s="2">
        <v>4.4538474576271102E-2</v>
      </c>
    </row>
    <row r="75" spans="1:33" hidden="1" x14ac:dyDescent="0.3">
      <c r="A75" t="s">
        <v>95</v>
      </c>
      <c r="B75">
        <v>73</v>
      </c>
      <c r="C75" t="str">
        <f>LEFT(Table167[[#This Row],[Contingency id]])</f>
        <v>B</v>
      </c>
      <c r="D75">
        <v>1.03780578206078</v>
      </c>
      <c r="E75">
        <v>3.2584541062801899</v>
      </c>
      <c r="F75">
        <v>1349</v>
      </c>
      <c r="G75">
        <v>414</v>
      </c>
      <c r="H75" s="2">
        <v>3.5133432171979201E-2</v>
      </c>
      <c r="I75" s="2">
        <f>AVERAGE(Table167[[#This Row],[Estimated costs 1]:[Estimated costs 20]])</f>
        <v>4.0698257968865774E-2</v>
      </c>
      <c r="J75" s="2">
        <f>_xlfn.STDEV.P(Table167[[#This Row],[Estimated costs 1]:[Estimated costs 20]])</f>
        <v>1.8999406767221505E-2</v>
      </c>
      <c r="K75" s="2">
        <f>Table167[[#This Row],[Dev]]/Table167[[#This Row],[Mean]]*100</f>
        <v>46.683587247778711</v>
      </c>
      <c r="L75" s="2">
        <f>Table167[[#This Row],[Estimated costs 1]]-Table167[[#This Row],[Actual cost]]</f>
        <v>-1.5349888806523399E-2</v>
      </c>
      <c r="M75" s="2">
        <f>Table167[[#This Row],[Diff 1]]/Table167[[#This Row],[Actual cost]]*100</f>
        <v>-43.690262685937526</v>
      </c>
      <c r="N75" s="2">
        <v>1.9783543365455802E-2</v>
      </c>
      <c r="O75" s="2">
        <v>3.90007412898443E-2</v>
      </c>
      <c r="P75" s="2">
        <v>6.6564121571534393E-2</v>
      </c>
      <c r="Q75" s="2">
        <v>2.4521126760563301E-2</v>
      </c>
      <c r="R75" s="2">
        <v>1.77071905114899E-2</v>
      </c>
      <c r="S75" s="2">
        <v>3.2798369162342397E-2</v>
      </c>
      <c r="T75" s="2">
        <v>6.2123795404002903E-2</v>
      </c>
      <c r="U75" s="2">
        <v>3.3563380281690099E-2</v>
      </c>
      <c r="V75" s="2">
        <v>5.2462564862861299E-2</v>
      </c>
      <c r="W75" s="2">
        <v>4.1664195700518901E-2</v>
      </c>
      <c r="X75" s="2">
        <v>5.5892512972572202E-2</v>
      </c>
      <c r="Y75" s="2">
        <v>7.13936249073387E-3</v>
      </c>
      <c r="Z75" s="2">
        <v>3.1268346923647099E-2</v>
      </c>
      <c r="AA75" s="2">
        <v>1.9054855448480301E-2</v>
      </c>
      <c r="AB75" s="2">
        <v>3.4192735359525502E-2</v>
      </c>
      <c r="AC75" s="2">
        <v>5.5842105263157797E-2</v>
      </c>
      <c r="AD75" s="2">
        <v>8.6943661971830996E-2</v>
      </c>
      <c r="AE75" s="2">
        <v>5.6543365455893203E-2</v>
      </c>
      <c r="AF75" s="2">
        <v>3.5109710896960702E-2</v>
      </c>
      <c r="AG75" s="2">
        <v>4.1789473684210501E-2</v>
      </c>
    </row>
    <row r="76" spans="1:33" x14ac:dyDescent="0.3">
      <c r="A76" t="s">
        <v>96</v>
      </c>
      <c r="B76">
        <v>74</v>
      </c>
      <c r="C76" t="str">
        <f>LEFT(Table167[[#This Row],[Contingency id]])</f>
        <v>C</v>
      </c>
      <c r="D76" s="1">
        <v>16.417910447761098</v>
      </c>
      <c r="E76" s="1">
        <v>1.1551724137931001</v>
      </c>
      <c r="F76">
        <v>67</v>
      </c>
      <c r="G76">
        <v>58</v>
      </c>
      <c r="H76" s="2">
        <v>3.3334328358208903E-2</v>
      </c>
      <c r="I76" s="2">
        <f>AVERAGE(Table167[[#This Row],[Estimated costs 1]:[Estimated costs 20]])</f>
        <v>3.3042985074626829E-2</v>
      </c>
      <c r="J76" s="2">
        <f>_xlfn.STDEV.P(Table167[[#This Row],[Estimated costs 1]:[Estimated costs 20]])</f>
        <v>1.5953150110264718E-3</v>
      </c>
      <c r="K76" s="2">
        <f>Table167[[#This Row],[Dev]]/Table167[[#This Row],[Mean]]*100</f>
        <v>4.8279990667413646</v>
      </c>
      <c r="L76" s="2">
        <f>Table167[[#This Row],[Estimated costs 1]]-Table167[[#This Row],[Actual cost]]</f>
        <v>-2.2582089552239046E-3</v>
      </c>
      <c r="M76" s="2">
        <f>Table167[[#This Row],[Diff 1]]/Table167[[#This Row],[Actual cost]]*100</f>
        <v>-6.7744246440405593</v>
      </c>
      <c r="N76" s="2">
        <v>3.1076119402984999E-2</v>
      </c>
      <c r="O76" s="2">
        <v>3.4114925373134299E-2</v>
      </c>
      <c r="P76" s="2">
        <v>3.4114925373134299E-2</v>
      </c>
      <c r="Q76" s="2">
        <v>3.1076119402984999E-2</v>
      </c>
      <c r="R76" s="2">
        <v>3.5592537313432801E-2</v>
      </c>
      <c r="S76" s="2">
        <v>3.4114925373134299E-2</v>
      </c>
      <c r="T76" s="2">
        <v>3.1076119402984999E-2</v>
      </c>
      <c r="U76" s="2">
        <v>3.4114925373134299E-2</v>
      </c>
      <c r="V76" s="2">
        <v>3.4114925373134299E-2</v>
      </c>
      <c r="W76" s="2">
        <v>3.2553731343283501E-2</v>
      </c>
      <c r="X76" s="2">
        <v>3.4114925373134299E-2</v>
      </c>
      <c r="Y76" s="2">
        <v>3.4114925373134299E-2</v>
      </c>
      <c r="Z76" s="2">
        <v>3.5592537313432801E-2</v>
      </c>
      <c r="AA76" s="2">
        <v>3.4114925373134299E-2</v>
      </c>
      <c r="AB76" s="2">
        <v>3.4114925373134299E-2</v>
      </c>
      <c r="AC76" s="2">
        <v>3.2553731343283501E-2</v>
      </c>
      <c r="AD76" s="2">
        <v>3.1076119402984999E-2</v>
      </c>
      <c r="AE76" s="2">
        <v>3.1076119402984999E-2</v>
      </c>
      <c r="AF76" s="2">
        <v>3.1076119402984999E-2</v>
      </c>
      <c r="AG76" s="2">
        <v>3.1076119402984999E-2</v>
      </c>
    </row>
    <row r="77" spans="1:33" x14ac:dyDescent="0.3">
      <c r="A77" t="s">
        <v>97</v>
      </c>
      <c r="B77">
        <v>75</v>
      </c>
      <c r="C77" t="str">
        <f>LEFT(Table167[[#This Row],[Contingency id]])</f>
        <v>C</v>
      </c>
      <c r="D77" s="1">
        <v>1.0869565217391299</v>
      </c>
      <c r="E77" s="1">
        <v>1.3142857142857101</v>
      </c>
      <c r="F77">
        <v>184</v>
      </c>
      <c r="G77">
        <v>140</v>
      </c>
      <c r="H77" s="2">
        <v>3.1554347826086897E-2</v>
      </c>
      <c r="I77" s="2">
        <f>AVERAGE(Table167[[#This Row],[Estimated costs 1]:[Estimated costs 20]])</f>
        <v>3.3605978260869508E-2</v>
      </c>
      <c r="J77" s="2">
        <f>_xlfn.STDEV.P(Table167[[#This Row],[Estimated costs 1]:[Estimated costs 20]])</f>
        <v>2.0413465081942903E-2</v>
      </c>
      <c r="K77" s="2">
        <f>Table167[[#This Row],[Dev]]/Table167[[#This Row],[Mean]]*100</f>
        <v>60.743552600913731</v>
      </c>
      <c r="L77" s="2">
        <f>Table167[[#This Row],[Estimated costs 1]]-Table167[[#This Row],[Actual cost]]</f>
        <v>-2.0516304347826097E-2</v>
      </c>
      <c r="M77" s="2">
        <f>Table167[[#This Row],[Diff 1]]/Table167[[#This Row],[Actual cost]]*100</f>
        <v>-65.018945918016001</v>
      </c>
      <c r="N77" s="2">
        <v>1.10380434782608E-2</v>
      </c>
      <c r="O77" s="2">
        <v>5.2070652173912997E-2</v>
      </c>
      <c r="P77" s="2">
        <v>5.2070652173912997E-2</v>
      </c>
      <c r="Q77" s="2">
        <v>1.10380434782608E-2</v>
      </c>
      <c r="R77" s="2">
        <v>1.10380434782608E-2</v>
      </c>
      <c r="S77" s="2">
        <v>5.2070652173912997E-2</v>
      </c>
      <c r="T77" s="2">
        <v>5.2070652173912997E-2</v>
      </c>
      <c r="U77" s="2">
        <v>5.2070652173912997E-2</v>
      </c>
      <c r="V77" s="2">
        <v>1.10380434782608E-2</v>
      </c>
      <c r="W77" s="2">
        <v>5.2070652173912997E-2</v>
      </c>
      <c r="X77" s="2">
        <v>1.10380434782608E-2</v>
      </c>
      <c r="Y77" s="2">
        <v>5.2070652173912997E-2</v>
      </c>
      <c r="Z77" s="2">
        <v>5.2070652173912997E-2</v>
      </c>
      <c r="AA77" s="2">
        <v>1.10380434782608E-2</v>
      </c>
      <c r="AB77" s="2">
        <v>5.2070652173912997E-2</v>
      </c>
      <c r="AC77" s="2">
        <v>5.2070652173912997E-2</v>
      </c>
      <c r="AD77" s="2">
        <v>5.2070652173912997E-2</v>
      </c>
      <c r="AE77" s="2">
        <v>1.10380434782608E-2</v>
      </c>
      <c r="AF77" s="2">
        <v>1.10380434782608E-2</v>
      </c>
      <c r="AG77" s="2">
        <v>1.10380434782608E-2</v>
      </c>
    </row>
    <row r="78" spans="1:33" hidden="1" x14ac:dyDescent="0.3">
      <c r="A78" t="s">
        <v>98</v>
      </c>
      <c r="B78">
        <v>76</v>
      </c>
      <c r="C78" t="str">
        <f>LEFT(Table167[[#This Row],[Contingency id]])</f>
        <v>B</v>
      </c>
      <c r="D78">
        <v>3.125</v>
      </c>
      <c r="E78">
        <v>1.06666666666666</v>
      </c>
      <c r="F78">
        <v>32</v>
      </c>
      <c r="G78">
        <v>30</v>
      </c>
      <c r="H78" s="2">
        <v>2.9578125E-2</v>
      </c>
      <c r="I78" s="2">
        <f>AVERAGE(Table167[[#This Row],[Estimated costs 1]:[Estimated costs 20]])</f>
        <v>2.9578125000000004E-2</v>
      </c>
      <c r="J78" s="2">
        <f>_xlfn.STDEV.P(Table167[[#This Row],[Estimated costs 1]:[Estimated costs 20]])</f>
        <v>3.4694469519536142E-18</v>
      </c>
      <c r="K78" s="2">
        <f>Table167[[#This Row],[Dev]]/Table167[[#This Row],[Mean]]*100</f>
        <v>1.1729773107502974E-14</v>
      </c>
      <c r="L78" s="2">
        <f>Table167[[#This Row],[Estimated costs 1]]-Table167[[#This Row],[Actual cost]]</f>
        <v>0</v>
      </c>
      <c r="M78" s="2">
        <f>Table167[[#This Row],[Diff 1]]/Table167[[#This Row],[Actual cost]]*100</f>
        <v>0</v>
      </c>
      <c r="N78" s="2">
        <v>2.9578125E-2</v>
      </c>
      <c r="O78" s="2">
        <v>2.9578125E-2</v>
      </c>
      <c r="P78" s="2">
        <v>2.9578125E-2</v>
      </c>
      <c r="Q78" s="2">
        <v>2.9578125E-2</v>
      </c>
      <c r="R78" s="2">
        <v>2.9578125E-2</v>
      </c>
      <c r="S78" s="2">
        <v>2.9578125E-2</v>
      </c>
      <c r="T78" s="2">
        <v>2.9578125E-2</v>
      </c>
      <c r="U78" s="2">
        <v>2.9578125E-2</v>
      </c>
      <c r="V78" s="2">
        <v>2.9578125E-2</v>
      </c>
      <c r="W78" s="2">
        <v>2.9578125E-2</v>
      </c>
      <c r="X78" s="2">
        <v>2.9578125E-2</v>
      </c>
      <c r="Y78" s="2">
        <v>2.9578125E-2</v>
      </c>
      <c r="Z78" s="2">
        <v>2.9578125E-2</v>
      </c>
      <c r="AA78" s="2">
        <v>2.9578125E-2</v>
      </c>
      <c r="AB78" s="2">
        <v>2.9578125E-2</v>
      </c>
      <c r="AC78" s="2">
        <v>2.9578125E-2</v>
      </c>
      <c r="AD78" s="2">
        <v>2.9578125E-2</v>
      </c>
      <c r="AE78" s="2">
        <v>2.9578125E-2</v>
      </c>
      <c r="AF78" s="2">
        <v>2.9578125E-2</v>
      </c>
      <c r="AG78" s="2">
        <v>2.9578125E-2</v>
      </c>
    </row>
    <row r="79" spans="1:33" hidden="1" x14ac:dyDescent="0.3">
      <c r="A79" t="s">
        <v>99</v>
      </c>
      <c r="B79">
        <v>77</v>
      </c>
      <c r="C79" t="str">
        <f>LEFT(Table167[[#This Row],[Contingency id]])</f>
        <v>A</v>
      </c>
      <c r="D79">
        <v>12.9629629629629</v>
      </c>
      <c r="E79">
        <v>1.1868131868131799</v>
      </c>
      <c r="F79">
        <v>108</v>
      </c>
      <c r="G79">
        <v>91</v>
      </c>
      <c r="H79" s="2">
        <v>2.93074074074074E-2</v>
      </c>
      <c r="I79" s="2">
        <f>AVERAGE(Table167[[#This Row],[Estimated costs 1]:[Estimated costs 20]])</f>
        <v>2.8684351851851801E-2</v>
      </c>
      <c r="J79" s="2">
        <f>_xlfn.STDEV.P(Table167[[#This Row],[Estimated costs 1]:[Estimated costs 20]])</f>
        <v>3.6344756823976235E-3</v>
      </c>
      <c r="K79" s="2">
        <f>Table167[[#This Row],[Dev]]/Table167[[#This Row],[Mean]]*100</f>
        <v>12.670586740704023</v>
      </c>
      <c r="L79" s="2">
        <f>Table167[[#This Row],[Estimated costs 1]]-Table167[[#This Row],[Actual cost]]</f>
        <v>3.8009259259259021E-3</v>
      </c>
      <c r="M79" s="2">
        <f>Table167[[#This Row],[Diff 1]]/Table167[[#This Row],[Actual cost]]*100</f>
        <v>12.969164665739843</v>
      </c>
      <c r="N79" s="2">
        <v>3.3108333333333302E-2</v>
      </c>
      <c r="O79" s="2">
        <v>2.96583333333333E-2</v>
      </c>
      <c r="P79" s="2">
        <v>2.9195370370370299E-2</v>
      </c>
      <c r="Q79" s="2">
        <v>3.0113888888888801E-2</v>
      </c>
      <c r="R79" s="2">
        <v>3.12537037037037E-2</v>
      </c>
      <c r="S79" s="2">
        <v>2.7342592592592498E-2</v>
      </c>
      <c r="T79" s="2">
        <v>3.07925925925925E-2</v>
      </c>
      <c r="U79" s="2">
        <v>3.0798148148148099E-2</v>
      </c>
      <c r="V79" s="2">
        <v>2.57453703703703E-2</v>
      </c>
      <c r="W79" s="2">
        <v>2.9197222222222201E-2</v>
      </c>
      <c r="X79" s="2">
        <v>2.1834259259259199E-2</v>
      </c>
      <c r="Y79" s="2">
        <v>3.17111111111111E-2</v>
      </c>
      <c r="Z79" s="2">
        <v>2.7342592592592498E-2</v>
      </c>
      <c r="AA79" s="2">
        <v>2.57453703703703E-2</v>
      </c>
      <c r="AB79" s="2">
        <v>3.1255555555555502E-2</v>
      </c>
      <c r="AC79" s="2">
        <v>2.1834259259259199E-2</v>
      </c>
      <c r="AD79" s="2">
        <v>2.1378703703703698E-2</v>
      </c>
      <c r="AE79" s="2">
        <v>3.0337037037036999E-2</v>
      </c>
      <c r="AF79" s="2">
        <v>3.0337037037036999E-2</v>
      </c>
      <c r="AG79" s="2">
        <v>3.4705555555555503E-2</v>
      </c>
    </row>
    <row r="80" spans="1:33" hidden="1" x14ac:dyDescent="0.3">
      <c r="A80" t="s">
        <v>100</v>
      </c>
      <c r="B80">
        <v>78</v>
      </c>
      <c r="C80" t="str">
        <f>LEFT(Table167[[#This Row],[Contingency id]])</f>
        <v>A</v>
      </c>
      <c r="D80">
        <v>1.40845070422535</v>
      </c>
      <c r="E80">
        <v>1.1269841269841201</v>
      </c>
      <c r="F80">
        <v>71</v>
      </c>
      <c r="G80">
        <v>63</v>
      </c>
      <c r="H80" s="2">
        <v>2.9112676056338001E-2</v>
      </c>
      <c r="I80" s="2">
        <f>AVERAGE(Table167[[#This Row],[Estimated costs 1]:[Estimated costs 20]])</f>
        <v>2.9112676056338004E-2</v>
      </c>
      <c r="J80" s="2">
        <f>_xlfn.STDEV.P(Table167[[#This Row],[Estimated costs 1]:[Estimated costs 20]])</f>
        <v>3.4694469519536142E-18</v>
      </c>
      <c r="K80" s="2">
        <f>Table167[[#This Row],[Dev]]/Table167[[#This Row],[Mean]]*100</f>
        <v>1.1917306898340918E-14</v>
      </c>
      <c r="L80" s="2">
        <f>Table167[[#This Row],[Estimated costs 1]]-Table167[[#This Row],[Actual cost]]</f>
        <v>0</v>
      </c>
      <c r="M80" s="2">
        <f>Table167[[#This Row],[Diff 1]]/Table167[[#This Row],[Actual cost]]*100</f>
        <v>0</v>
      </c>
      <c r="N80" s="2">
        <v>2.9112676056338001E-2</v>
      </c>
      <c r="O80" s="2">
        <v>2.9112676056338001E-2</v>
      </c>
      <c r="P80" s="2">
        <v>2.9112676056338001E-2</v>
      </c>
      <c r="Q80" s="2">
        <v>2.9112676056338001E-2</v>
      </c>
      <c r="R80" s="2">
        <v>2.9112676056338001E-2</v>
      </c>
      <c r="S80" s="2">
        <v>2.9112676056338001E-2</v>
      </c>
      <c r="T80" s="2">
        <v>2.9112676056338001E-2</v>
      </c>
      <c r="U80" s="2">
        <v>2.9112676056338001E-2</v>
      </c>
      <c r="V80" s="2">
        <v>2.9112676056338001E-2</v>
      </c>
      <c r="W80" s="2">
        <v>2.9112676056338001E-2</v>
      </c>
      <c r="X80" s="2">
        <v>2.9112676056338001E-2</v>
      </c>
      <c r="Y80" s="2">
        <v>2.9112676056338001E-2</v>
      </c>
      <c r="Z80" s="2">
        <v>2.9112676056338001E-2</v>
      </c>
      <c r="AA80" s="2">
        <v>2.9112676056338001E-2</v>
      </c>
      <c r="AB80" s="2">
        <v>2.9112676056338001E-2</v>
      </c>
      <c r="AC80" s="2">
        <v>2.9112676056338001E-2</v>
      </c>
      <c r="AD80" s="2">
        <v>2.9112676056338001E-2</v>
      </c>
      <c r="AE80" s="2">
        <v>2.9112676056338001E-2</v>
      </c>
      <c r="AF80" s="2">
        <v>2.9112676056338001E-2</v>
      </c>
      <c r="AG80" s="2">
        <v>2.9112676056338001E-2</v>
      </c>
    </row>
    <row r="81" spans="1:33" x14ac:dyDescent="0.3">
      <c r="A81" t="s">
        <v>101</v>
      </c>
      <c r="B81">
        <v>79</v>
      </c>
      <c r="C81" t="str">
        <f>LEFT(Table167[[#This Row],[Contingency id]])</f>
        <v>C</v>
      </c>
      <c r="D81" s="1">
        <v>12.5</v>
      </c>
      <c r="E81" s="1">
        <v>1.06666666666666</v>
      </c>
      <c r="F81">
        <v>64</v>
      </c>
      <c r="G81">
        <v>60</v>
      </c>
      <c r="H81" s="2">
        <v>2.7507812499999999E-2</v>
      </c>
      <c r="I81" s="2">
        <f>AVERAGE(Table167[[#This Row],[Estimated costs 1]:[Estimated costs 20]])</f>
        <v>2.7346374999999999E-2</v>
      </c>
      <c r="J81" s="2">
        <f>_xlfn.STDEV.P(Table167[[#This Row],[Estimated costs 1]:[Estimated costs 20]])</f>
        <v>5.1333853276249429E-4</v>
      </c>
      <c r="K81" s="2">
        <f>Table167[[#This Row],[Dev]]/Table167[[#This Row],[Mean]]*100</f>
        <v>1.8771721398631238</v>
      </c>
      <c r="L81" s="2">
        <f>Table167[[#This Row],[Estimated costs 1]]-Table167[[#This Row],[Actual cost]]</f>
        <v>-5.3812500000000041E-4</v>
      </c>
      <c r="M81" s="2">
        <f>Table167[[#This Row],[Diff 1]]/Table167[[#This Row],[Actual cost]]*100</f>
        <v>-1.9562624254473175</v>
      </c>
      <c r="N81" s="2">
        <v>2.6969687499999999E-2</v>
      </c>
      <c r="O81" s="2">
        <v>2.6969687499999999E-2</v>
      </c>
      <c r="P81" s="2">
        <v>2.6969687499999999E-2</v>
      </c>
      <c r="Q81" s="2">
        <v>2.6969687499999999E-2</v>
      </c>
      <c r="R81" s="2">
        <v>2.80459375E-2</v>
      </c>
      <c r="S81" s="2">
        <v>2.6969687499999999E-2</v>
      </c>
      <c r="T81" s="2">
        <v>2.80459375E-2</v>
      </c>
      <c r="U81" s="2">
        <v>2.6969687499999999E-2</v>
      </c>
      <c r="V81" s="2">
        <v>2.80459375E-2</v>
      </c>
      <c r="W81" s="2">
        <v>2.6969687499999999E-2</v>
      </c>
      <c r="X81" s="2">
        <v>2.6969687499999999E-2</v>
      </c>
      <c r="Y81" s="2">
        <v>2.6969687499999999E-2</v>
      </c>
      <c r="Z81" s="2">
        <v>2.80459375E-2</v>
      </c>
      <c r="AA81" s="2">
        <v>2.80459375E-2</v>
      </c>
      <c r="AB81" s="2">
        <v>2.6969687499999999E-2</v>
      </c>
      <c r="AC81" s="2">
        <v>2.80459375E-2</v>
      </c>
      <c r="AD81" s="2">
        <v>2.6969687499999999E-2</v>
      </c>
      <c r="AE81" s="2">
        <v>2.80459375E-2</v>
      </c>
      <c r="AF81" s="2">
        <v>2.6969687499999999E-2</v>
      </c>
      <c r="AG81" s="2">
        <v>2.6969687499999999E-2</v>
      </c>
    </row>
    <row r="82" spans="1:33" hidden="1" x14ac:dyDescent="0.3">
      <c r="A82" t="s">
        <v>102</v>
      </c>
      <c r="B82">
        <v>80</v>
      </c>
      <c r="C82" t="str">
        <f>LEFT(Table167[[#This Row],[Contingency id]])</f>
        <v>A</v>
      </c>
      <c r="D82">
        <v>9.6491228070175392</v>
      </c>
      <c r="E82">
        <v>1.2258064516128999</v>
      </c>
      <c r="F82">
        <v>114</v>
      </c>
      <c r="G82">
        <v>93</v>
      </c>
      <c r="H82" s="2">
        <v>2.5331578947368399E-2</v>
      </c>
      <c r="I82" s="2">
        <f>AVERAGE(Table167[[#This Row],[Estimated costs 1]:[Estimated costs 20]])</f>
        <v>2.5566666666666599E-2</v>
      </c>
      <c r="J82" s="2">
        <f>_xlfn.STDEV.P(Table167[[#This Row],[Estimated costs 1]:[Estimated costs 20]])</f>
        <v>2.6147555818559856E-3</v>
      </c>
      <c r="K82" s="2">
        <f>Table167[[#This Row],[Dev]]/Table167[[#This Row],[Mean]]*100</f>
        <v>10.22720566566881</v>
      </c>
      <c r="L82" s="2">
        <f>Table167[[#This Row],[Estimated costs 1]]-Table167[[#This Row],[Actual cost]]</f>
        <v>-2.8070175438599937E-4</v>
      </c>
      <c r="M82" s="2">
        <f>Table167[[#This Row],[Diff 1]]/Table167[[#This Row],[Actual cost]]*100</f>
        <v>-1.1081099799156435</v>
      </c>
      <c r="N82" s="2">
        <v>2.50508771929824E-2</v>
      </c>
      <c r="O82" s="2">
        <v>2.09105263157894E-2</v>
      </c>
      <c r="P82" s="2">
        <v>2.50508771929824E-2</v>
      </c>
      <c r="Q82" s="2">
        <v>2.09105263157894E-2</v>
      </c>
      <c r="R82" s="2">
        <v>2.9752631578947301E-2</v>
      </c>
      <c r="S82" s="2">
        <v>2.50508771929824E-2</v>
      </c>
      <c r="T82" s="2">
        <v>2.9752631578947301E-2</v>
      </c>
      <c r="U82" s="2">
        <v>2.5612280701754302E-2</v>
      </c>
      <c r="V82" s="2">
        <v>2.9752631578947301E-2</v>
      </c>
      <c r="W82" s="2">
        <v>2.5612280701754302E-2</v>
      </c>
      <c r="X82" s="2">
        <v>2.50508771929824E-2</v>
      </c>
      <c r="Y82" s="2">
        <v>2.5612280701754302E-2</v>
      </c>
      <c r="Z82" s="2">
        <v>2.9752631578947301E-2</v>
      </c>
      <c r="AA82" s="2">
        <v>2.5612280701754302E-2</v>
      </c>
      <c r="AB82" s="2">
        <v>2.50508771929824E-2</v>
      </c>
      <c r="AC82" s="2">
        <v>2.50508771929824E-2</v>
      </c>
      <c r="AD82" s="2">
        <v>2.5612280701754302E-2</v>
      </c>
      <c r="AE82" s="2">
        <v>2.5612280701754302E-2</v>
      </c>
      <c r="AF82" s="2">
        <v>2.5612280701754302E-2</v>
      </c>
      <c r="AG82" s="2">
        <v>2.09105263157894E-2</v>
      </c>
    </row>
    <row r="83" spans="1:33" x14ac:dyDescent="0.3">
      <c r="A83" t="s">
        <v>103</v>
      </c>
      <c r="B83">
        <v>81</v>
      </c>
      <c r="C83" t="str">
        <f>LEFT(Table167[[#This Row],[Contingency id]])</f>
        <v>C</v>
      </c>
      <c r="D83" s="1">
        <v>100</v>
      </c>
      <c r="E83" s="1">
        <v>1.0754716981132</v>
      </c>
      <c r="F83">
        <v>57</v>
      </c>
      <c r="G83">
        <v>53</v>
      </c>
      <c r="H83" s="2">
        <v>2.4998771929824502E-2</v>
      </c>
      <c r="I83" s="2">
        <f>AVERAGE(Table167[[#This Row],[Estimated costs 1]:[Estimated costs 20]])</f>
        <v>2.4992631578947322E-2</v>
      </c>
      <c r="J83" s="2">
        <f>_xlfn.STDEV.P(Table167[[#This Row],[Estimated costs 1]:[Estimated costs 20]])</f>
        <v>2.5902446197037591E-4</v>
      </c>
      <c r="K83" s="2">
        <f>Table167[[#This Row],[Dev]]/Table167[[#This Row],[Mean]]*100</f>
        <v>1.036403314121457</v>
      </c>
      <c r="L83" s="2">
        <f>Table167[[#This Row],[Estimated costs 1]]-Table167[[#This Row],[Actual cost]]</f>
        <v>-5.0666666666660323E-4</v>
      </c>
      <c r="M83" s="2">
        <f>Table167[[#This Row],[Diff 1]]/Table167[[#This Row],[Actual cost]]*100</f>
        <v>-2.0267662271126619</v>
      </c>
      <c r="N83" s="2">
        <v>2.4492105263157898E-2</v>
      </c>
      <c r="O83" s="2">
        <v>2.5017719298245599E-2</v>
      </c>
      <c r="P83" s="2">
        <v>2.5302631578947299E-2</v>
      </c>
      <c r="Q83" s="2">
        <v>2.4492105263157801E-2</v>
      </c>
      <c r="R83" s="2">
        <v>2.5009298245614001E-2</v>
      </c>
      <c r="S83" s="2">
        <v>2.5009298245614001E-2</v>
      </c>
      <c r="T83" s="2">
        <v>2.5191052631578899E-2</v>
      </c>
      <c r="U83" s="2">
        <v>2.4979824561403501E-2</v>
      </c>
      <c r="V83" s="2">
        <v>2.4988245614034999E-2</v>
      </c>
      <c r="W83" s="2">
        <v>2.5009298245614001E-2</v>
      </c>
      <c r="X83" s="2">
        <v>2.4979824561403501E-2</v>
      </c>
      <c r="Y83" s="2">
        <v>2.5302631578947299E-2</v>
      </c>
      <c r="Z83" s="2">
        <v>2.5220526315789402E-2</v>
      </c>
      <c r="AA83" s="2">
        <v>2.5273157894736799E-2</v>
      </c>
      <c r="AB83" s="2">
        <v>2.47243859649122E-2</v>
      </c>
      <c r="AC83" s="2">
        <v>2.5009298245614001E-2</v>
      </c>
      <c r="AD83" s="2">
        <v>2.5302631578947299E-2</v>
      </c>
      <c r="AE83" s="2">
        <v>2.4806491228070101E-2</v>
      </c>
      <c r="AF83" s="2">
        <v>2.4521578947368401E-2</v>
      </c>
      <c r="AG83" s="2">
        <v>2.5220526315789402E-2</v>
      </c>
    </row>
    <row r="84" spans="1:33" hidden="1" x14ac:dyDescent="0.3">
      <c r="A84" t="s">
        <v>104</v>
      </c>
      <c r="B84">
        <v>82</v>
      </c>
      <c r="C84" t="str">
        <f>LEFT(Table167[[#This Row],[Contingency id]])</f>
        <v>A</v>
      </c>
      <c r="D84">
        <v>1.0152284263959299</v>
      </c>
      <c r="E84">
        <v>1.3046357615894</v>
      </c>
      <c r="F84">
        <v>197</v>
      </c>
      <c r="G84">
        <v>151</v>
      </c>
      <c r="H84" s="2">
        <v>2.4329949238578601E-2</v>
      </c>
      <c r="I84" s="2">
        <f>AVERAGE(Table167[[#This Row],[Estimated costs 1]:[Estimated costs 20]])</f>
        <v>2.9393401015228367E-2</v>
      </c>
      <c r="J84" s="2">
        <f>_xlfn.STDEV.P(Table167[[#This Row],[Estimated costs 1]:[Estimated costs 20]])</f>
        <v>1.6100750480768245E-2</v>
      </c>
      <c r="K84" s="2">
        <f>Table167[[#This Row],[Dev]]/Table167[[#This Row],[Mean]]*100</f>
        <v>54.776752348007093</v>
      </c>
      <c r="L84" s="2">
        <f>Table167[[#This Row],[Estimated costs 1]]-Table167[[#This Row],[Actual cost]]</f>
        <v>1.6878172588832497E-2</v>
      </c>
      <c r="M84" s="2">
        <f>Table167[[#This Row],[Diff 1]]/Table167[[#This Row],[Actual cost]]*100</f>
        <v>69.372000834550647</v>
      </c>
      <c r="N84" s="2">
        <v>4.1208121827411098E-2</v>
      </c>
      <c r="O84" s="2">
        <v>4.1208121827411098E-2</v>
      </c>
      <c r="P84" s="2">
        <v>7.4517766497461902E-3</v>
      </c>
      <c r="Q84" s="2">
        <v>7.4517766497461902E-3</v>
      </c>
      <c r="R84" s="2">
        <v>4.1208121827411098E-2</v>
      </c>
      <c r="S84" s="2">
        <v>7.4517766497461902E-3</v>
      </c>
      <c r="T84" s="2">
        <v>4.1208121827411098E-2</v>
      </c>
      <c r="U84" s="2">
        <v>4.1208121827411098E-2</v>
      </c>
      <c r="V84" s="2">
        <v>4.1208121827411098E-2</v>
      </c>
      <c r="W84" s="2">
        <v>4.1208121827411098E-2</v>
      </c>
      <c r="X84" s="2">
        <v>7.4517766497461902E-3</v>
      </c>
      <c r="Y84" s="2">
        <v>7.4517766497461902E-3</v>
      </c>
      <c r="Z84" s="2">
        <v>4.1208121827411098E-2</v>
      </c>
      <c r="AA84" s="2">
        <v>4.1208121827411098E-2</v>
      </c>
      <c r="AB84" s="2">
        <v>7.4517766497461902E-3</v>
      </c>
      <c r="AC84" s="2">
        <v>4.1208121827411098E-2</v>
      </c>
      <c r="AD84" s="2">
        <v>7.4517766497461902E-3</v>
      </c>
      <c r="AE84" s="2">
        <v>4.1208121827411098E-2</v>
      </c>
      <c r="AF84" s="2">
        <v>4.1208121827411098E-2</v>
      </c>
      <c r="AG84" s="2">
        <v>4.1208121827411098E-2</v>
      </c>
    </row>
    <row r="85" spans="1:33" x14ac:dyDescent="0.3">
      <c r="A85" t="s">
        <v>105</v>
      </c>
      <c r="B85">
        <v>83</v>
      </c>
      <c r="C85" t="str">
        <f>LEFT(Table167[[#This Row],[Contingency id]])</f>
        <v>C</v>
      </c>
      <c r="D85" s="1">
        <v>100</v>
      </c>
      <c r="E85" s="1">
        <v>1.0754716981132</v>
      </c>
      <c r="F85">
        <v>57</v>
      </c>
      <c r="G85">
        <v>53</v>
      </c>
      <c r="H85" s="2">
        <v>2.4305964912280702E-2</v>
      </c>
      <c r="I85" s="2">
        <f>AVERAGE(Table167[[#This Row],[Estimated costs 1]:[Estimated costs 20]])</f>
        <v>2.4316175438596443E-2</v>
      </c>
      <c r="J85" s="2">
        <f>_xlfn.STDEV.P(Table167[[#This Row],[Estimated costs 1]:[Estimated costs 20]])</f>
        <v>1.0398675839655998E-4</v>
      </c>
      <c r="K85" s="2">
        <f>Table167[[#This Row],[Dev]]/Table167[[#This Row],[Mean]]*100</f>
        <v>0.42764438288886691</v>
      </c>
      <c r="L85" s="2">
        <f>Table167[[#This Row],[Estimated costs 1]]-Table167[[#This Row],[Actual cost]]</f>
        <v>-1.8491228070180096E-4</v>
      </c>
      <c r="M85" s="2">
        <f>Table167[[#This Row],[Diff 1]]/Table167[[#This Row],[Actual cost]]*100</f>
        <v>-0.76076914193344025</v>
      </c>
      <c r="N85" s="2">
        <v>2.4121052631578901E-2</v>
      </c>
      <c r="O85" s="2">
        <v>2.4121052631578901E-2</v>
      </c>
      <c r="P85" s="2">
        <v>2.43680701754386E-2</v>
      </c>
      <c r="Q85" s="2">
        <v>2.4262807017543801E-2</v>
      </c>
      <c r="R85" s="2">
        <v>2.4375789473684201E-2</v>
      </c>
      <c r="S85" s="2">
        <v>2.4349122807017499E-2</v>
      </c>
      <c r="T85" s="2">
        <v>2.43856140350877E-2</v>
      </c>
      <c r="U85" s="2">
        <v>2.4226315789473599E-2</v>
      </c>
      <c r="V85" s="2">
        <v>2.4252982456140298E-2</v>
      </c>
      <c r="W85" s="2">
        <v>2.43856140350877E-2</v>
      </c>
      <c r="X85" s="2">
        <v>2.43856140350877E-2</v>
      </c>
      <c r="Y85" s="2">
        <v>2.43856140350877E-2</v>
      </c>
      <c r="Z85" s="2">
        <v>2.43856140350877E-2</v>
      </c>
      <c r="AA85" s="2">
        <v>2.4252982456140298E-2</v>
      </c>
      <c r="AB85" s="2">
        <v>2.4490877192982399E-2</v>
      </c>
      <c r="AC85" s="2">
        <v>2.4490877192982399E-2</v>
      </c>
      <c r="AD85" s="2">
        <v>2.4394736842105198E-2</v>
      </c>
      <c r="AE85" s="2">
        <v>2.4226315789473599E-2</v>
      </c>
      <c r="AF85" s="2">
        <v>2.4236140350877101E-2</v>
      </c>
      <c r="AG85" s="2">
        <v>2.4226315789473599E-2</v>
      </c>
    </row>
    <row r="86" spans="1:33" hidden="1" x14ac:dyDescent="0.3">
      <c r="A86" t="s">
        <v>106</v>
      </c>
      <c r="B86">
        <v>84</v>
      </c>
      <c r="C86" t="str">
        <f>LEFT(Table167[[#This Row],[Contingency id]])</f>
        <v>B</v>
      </c>
      <c r="D86">
        <v>7.4380165289256199</v>
      </c>
      <c r="E86">
        <v>1.18627450980392</v>
      </c>
      <c r="F86">
        <v>121</v>
      </c>
      <c r="G86">
        <v>102</v>
      </c>
      <c r="H86" s="2">
        <v>2.3538099173553699E-2</v>
      </c>
      <c r="I86" s="2">
        <f>AVERAGE(Table167[[#This Row],[Estimated costs 1]:[Estimated costs 20]])</f>
        <v>2.3497603305785073E-2</v>
      </c>
      <c r="J86" s="2">
        <f>_xlfn.STDEV.P(Table167[[#This Row],[Estimated costs 1]:[Estimated costs 20]])</f>
        <v>1.3563796394759295E-3</v>
      </c>
      <c r="K86" s="2">
        <f>Table167[[#This Row],[Dev]]/Table167[[#This Row],[Mean]]*100</f>
        <v>5.7724169645079968</v>
      </c>
      <c r="L86" s="2">
        <f>Table167[[#This Row],[Estimated costs 1]]-Table167[[#This Row],[Actual cost]]</f>
        <v>-8.09917355371996E-5</v>
      </c>
      <c r="M86" s="2">
        <f>Table167[[#This Row],[Diff 1]]/Table167[[#This Row],[Actual cost]]*100</f>
        <v>-0.34408783368623963</v>
      </c>
      <c r="N86" s="2">
        <v>2.3457107438016499E-2</v>
      </c>
      <c r="O86" s="2">
        <v>2.3457107438016499E-2</v>
      </c>
      <c r="P86" s="2">
        <v>2.3457107438016499E-2</v>
      </c>
      <c r="Q86" s="2">
        <v>2.1620743801652801E-2</v>
      </c>
      <c r="R86" s="2">
        <v>2.54554545454545E-2</v>
      </c>
      <c r="S86" s="2">
        <v>2.3457107438016499E-2</v>
      </c>
      <c r="T86" s="2">
        <v>2.54554545454545E-2</v>
      </c>
      <c r="U86" s="2">
        <v>2.1620743801652801E-2</v>
      </c>
      <c r="V86" s="2">
        <v>2.54554545454545E-2</v>
      </c>
      <c r="W86" s="2">
        <v>2.54554545454545E-2</v>
      </c>
      <c r="X86" s="2">
        <v>2.3457107438016499E-2</v>
      </c>
      <c r="Y86" s="2">
        <v>2.3457107438016499E-2</v>
      </c>
      <c r="Z86" s="2">
        <v>2.3457107438016499E-2</v>
      </c>
      <c r="AA86" s="2">
        <v>2.3457107438016499E-2</v>
      </c>
      <c r="AB86" s="2">
        <v>2.3457107438016499E-2</v>
      </c>
      <c r="AC86" s="2">
        <v>2.3457107438016499E-2</v>
      </c>
      <c r="AD86" s="2">
        <v>2.1620743801652801E-2</v>
      </c>
      <c r="AE86" s="2">
        <v>2.1620743801652801E-2</v>
      </c>
      <c r="AF86" s="2">
        <v>2.54554545454545E-2</v>
      </c>
      <c r="AG86" s="2">
        <v>2.1620743801652801E-2</v>
      </c>
    </row>
    <row r="87" spans="1:33" x14ac:dyDescent="0.3">
      <c r="A87" t="s">
        <v>107</v>
      </c>
      <c r="B87">
        <v>85</v>
      </c>
      <c r="C87" t="str">
        <f>LEFT(Table167[[#This Row],[Contingency id]])</f>
        <v>C</v>
      </c>
      <c r="D87" s="1">
        <v>100</v>
      </c>
      <c r="E87" s="1">
        <v>1.15384615384615</v>
      </c>
      <c r="F87">
        <v>75</v>
      </c>
      <c r="G87">
        <v>65</v>
      </c>
      <c r="H87" s="2">
        <v>2.33634666666666E-2</v>
      </c>
      <c r="I87" s="2">
        <f>AVERAGE(Table167[[#This Row],[Estimated costs 1]:[Estimated costs 20]])</f>
        <v>2.3368859999999977E-2</v>
      </c>
      <c r="J87" s="2">
        <f>_xlfn.STDEV.P(Table167[[#This Row],[Estimated costs 1]:[Estimated costs 20]])</f>
        <v>1.9864331171445926E-4</v>
      </c>
      <c r="K87" s="2">
        <f>Table167[[#This Row],[Dev]]/Table167[[#This Row],[Mean]]*100</f>
        <v>0.85003424092771085</v>
      </c>
      <c r="L87" s="2">
        <f>Table167[[#This Row],[Estimated costs 1]]-Table167[[#This Row],[Actual cost]]</f>
        <v>-3.2000000000000778E-5</v>
      </c>
      <c r="M87" s="2">
        <f>Table167[[#This Row],[Diff 1]]/Table167[[#This Row],[Actual cost]]*100</f>
        <v>-0.1369659753689558</v>
      </c>
      <c r="N87" s="2">
        <v>2.3331466666666599E-2</v>
      </c>
      <c r="O87" s="2">
        <v>2.3027200000000001E-2</v>
      </c>
      <c r="P87" s="2">
        <v>2.33224E-2</v>
      </c>
      <c r="Q87" s="2">
        <v>2.31986666666666E-2</v>
      </c>
      <c r="R87" s="2">
        <v>2.3369066666666601E-2</v>
      </c>
      <c r="S87" s="2">
        <v>2.3398933333333299E-2</v>
      </c>
      <c r="T87" s="2">
        <v>2.3188266666666599E-2</v>
      </c>
      <c r="U87" s="2">
        <v>2.3395599999999999E-2</v>
      </c>
      <c r="V87" s="2">
        <v>2.3592800000000001E-2</v>
      </c>
      <c r="W87" s="2">
        <v>2.3647466666666599E-2</v>
      </c>
      <c r="X87" s="2">
        <v>2.35833333333333E-2</v>
      </c>
      <c r="Y87" s="2">
        <v>2.31056E-2</v>
      </c>
      <c r="Z87" s="2">
        <v>2.3393333333333301E-2</v>
      </c>
      <c r="AA87" s="2">
        <v>2.36505333333333E-2</v>
      </c>
      <c r="AB87" s="2">
        <v>2.30168E-2</v>
      </c>
      <c r="AC87" s="2">
        <v>2.3725199999999998E-2</v>
      </c>
      <c r="AD87" s="2">
        <v>2.3389199999999999E-2</v>
      </c>
      <c r="AE87" s="2">
        <v>2.3240799999999999E-2</v>
      </c>
      <c r="AF87" s="2">
        <v>2.3319733333333301E-2</v>
      </c>
      <c r="AG87" s="2">
        <v>2.34808E-2</v>
      </c>
    </row>
    <row r="88" spans="1:33" x14ac:dyDescent="0.3">
      <c r="A88" t="s">
        <v>108</v>
      </c>
      <c r="B88">
        <v>86</v>
      </c>
      <c r="C88" t="str">
        <f>LEFT(Table167[[#This Row],[Contingency id]])</f>
        <v>C</v>
      </c>
      <c r="D88" s="1">
        <v>100</v>
      </c>
      <c r="E88" s="1">
        <v>1.1000000000000001</v>
      </c>
      <c r="F88">
        <v>55</v>
      </c>
      <c r="G88">
        <v>50</v>
      </c>
      <c r="H88" s="2">
        <v>2.3251636363636301E-2</v>
      </c>
      <c r="I88" s="2">
        <f>AVERAGE(Table167[[#This Row],[Estimated costs 1]:[Estimated costs 20]])</f>
        <v>2.326598181818177E-2</v>
      </c>
      <c r="J88" s="2">
        <f>_xlfn.STDEV.P(Table167[[#This Row],[Estimated costs 1]:[Estimated costs 20]])</f>
        <v>1.3933278909037384E-4</v>
      </c>
      <c r="K88" s="2">
        <f>Table167[[#This Row],[Dev]]/Table167[[#This Row],[Mean]]*100</f>
        <v>0.59886915660481099</v>
      </c>
      <c r="L88" s="2">
        <f>Table167[[#This Row],[Estimated costs 1]]-Table167[[#This Row],[Actual cost]]</f>
        <v>2.1399999999999891E-4</v>
      </c>
      <c r="M88" s="2">
        <f>Table167[[#This Row],[Diff 1]]/Table167[[#This Row],[Actual cost]]*100</f>
        <v>0.92036533108129026</v>
      </c>
      <c r="N88" s="2">
        <v>2.34656363636363E-2</v>
      </c>
      <c r="O88" s="2">
        <v>2.3460545454545401E-2</v>
      </c>
      <c r="P88" s="2">
        <v>2.30605454545454E-2</v>
      </c>
      <c r="Q88" s="2">
        <v>2.3042727272727201E-2</v>
      </c>
      <c r="R88" s="2">
        <v>2.3347090909090901E-2</v>
      </c>
      <c r="S88" s="2">
        <v>2.3179090909090899E-2</v>
      </c>
      <c r="T88" s="2">
        <v>2.3220909090909E-2</v>
      </c>
      <c r="U88" s="2">
        <v>2.3277272727272699E-2</v>
      </c>
      <c r="V88" s="2">
        <v>2.31125454545454E-2</v>
      </c>
      <c r="W88" s="2">
        <v>2.30605454545454E-2</v>
      </c>
      <c r="X88" s="2">
        <v>2.3107454545454501E-2</v>
      </c>
      <c r="Y88" s="2">
        <v>2.3282363636363601E-2</v>
      </c>
      <c r="Z88" s="2">
        <v>2.3347090909090901E-2</v>
      </c>
      <c r="AA88" s="2">
        <v>2.34136363636363E-2</v>
      </c>
      <c r="AB88" s="2">
        <v>2.34136363636363E-2</v>
      </c>
      <c r="AC88" s="2">
        <v>2.31125454545454E-2</v>
      </c>
      <c r="AD88" s="2">
        <v>2.3305272727272699E-2</v>
      </c>
      <c r="AE88" s="2">
        <v>2.3324181818181799E-2</v>
      </c>
      <c r="AF88" s="2">
        <v>2.3390727272727199E-2</v>
      </c>
      <c r="AG88" s="2">
        <v>2.3395818181818101E-2</v>
      </c>
    </row>
    <row r="89" spans="1:33" hidden="1" x14ac:dyDescent="0.3">
      <c r="A89" t="s">
        <v>109</v>
      </c>
      <c r="B89">
        <v>87</v>
      </c>
      <c r="C89" t="str">
        <f>LEFT(Table167[[#This Row],[Contingency id]])</f>
        <v>B</v>
      </c>
      <c r="D89">
        <v>13.559322033898299</v>
      </c>
      <c r="E89">
        <v>1.1346153846153799</v>
      </c>
      <c r="F89">
        <v>59</v>
      </c>
      <c r="G89">
        <v>52</v>
      </c>
      <c r="H89" s="2">
        <v>2.2837457627118599E-2</v>
      </c>
      <c r="I89" s="2">
        <f>AVERAGE(Table167[[#This Row],[Estimated costs 1]:[Estimated costs 20]])</f>
        <v>2.2837457627118574E-2</v>
      </c>
      <c r="J89" s="2">
        <f>_xlfn.STDEV.P(Table167[[#This Row],[Estimated costs 1]:[Estimated costs 20]])</f>
        <v>4.8556136198625996E-3</v>
      </c>
      <c r="K89" s="2">
        <f>Table167[[#This Row],[Dev]]/Table167[[#This Row],[Mean]]*100</f>
        <v>21.261620707275014</v>
      </c>
      <c r="L89" s="2">
        <f>Table167[[#This Row],[Estimated costs 1]]-Table167[[#This Row],[Actual cost]]</f>
        <v>8.4101694915254023E-3</v>
      </c>
      <c r="M89" s="2">
        <f>Table167[[#This Row],[Diff 1]]/Table167[[#This Row],[Actual cost]]*100</f>
        <v>36.826207316258582</v>
      </c>
      <c r="N89" s="2">
        <v>3.1247627118644001E-2</v>
      </c>
      <c r="O89" s="2">
        <v>3.1247627118644001E-2</v>
      </c>
      <c r="P89" s="2">
        <v>2.00340677966101E-2</v>
      </c>
      <c r="Q89" s="2">
        <v>2.00340677966101E-2</v>
      </c>
      <c r="R89" s="2">
        <v>3.1247627118644001E-2</v>
      </c>
      <c r="S89" s="2">
        <v>2.00340677966101E-2</v>
      </c>
      <c r="T89" s="2">
        <v>2.00340677966101E-2</v>
      </c>
      <c r="U89" s="2">
        <v>2.00340677966101E-2</v>
      </c>
      <c r="V89" s="2">
        <v>2.00340677966101E-2</v>
      </c>
      <c r="W89" s="2">
        <v>2.00340677966101E-2</v>
      </c>
      <c r="X89" s="2">
        <v>2.00340677966101E-2</v>
      </c>
      <c r="Y89" s="2">
        <v>2.00340677966101E-2</v>
      </c>
      <c r="Z89" s="2">
        <v>2.00340677966101E-2</v>
      </c>
      <c r="AA89" s="2">
        <v>2.00340677966101E-2</v>
      </c>
      <c r="AB89" s="2">
        <v>3.1247627118644001E-2</v>
      </c>
      <c r="AC89" s="2">
        <v>2.00340677966101E-2</v>
      </c>
      <c r="AD89" s="2">
        <v>2.00340677966101E-2</v>
      </c>
      <c r="AE89" s="2">
        <v>2.00340677966101E-2</v>
      </c>
      <c r="AF89" s="2">
        <v>2.00340677966101E-2</v>
      </c>
      <c r="AG89" s="2">
        <v>3.1247627118644001E-2</v>
      </c>
    </row>
    <row r="90" spans="1:33" hidden="1" x14ac:dyDescent="0.3">
      <c r="A90" t="s">
        <v>110</v>
      </c>
      <c r="B90">
        <v>88</v>
      </c>
      <c r="C90" t="str">
        <f>LEFT(Table167[[#This Row],[Contingency id]])</f>
        <v>B</v>
      </c>
      <c r="D90">
        <v>100</v>
      </c>
      <c r="E90">
        <v>1.1864406779661001</v>
      </c>
      <c r="F90">
        <v>70</v>
      </c>
      <c r="G90">
        <v>59</v>
      </c>
      <c r="H90" s="2">
        <v>2.2575857142857099E-2</v>
      </c>
      <c r="I90" s="2">
        <f>AVERAGE(Table167[[#This Row],[Estimated costs 1]:[Estimated costs 20]])</f>
        <v>2.2561085714285663E-2</v>
      </c>
      <c r="J90" s="2">
        <f>_xlfn.STDEV.P(Table167[[#This Row],[Estimated costs 1]:[Estimated costs 20]])</f>
        <v>1.1488040276207555E-4</v>
      </c>
      <c r="K90" s="2">
        <f>Table167[[#This Row],[Dev]]/Table167[[#This Row],[Mean]]*100</f>
        <v>0.50919713801421074</v>
      </c>
      <c r="L90" s="2">
        <f>Table167[[#This Row],[Estimated costs 1]]-Table167[[#This Row],[Actual cost]]</f>
        <v>2.2642857142859962E-4</v>
      </c>
      <c r="M90" s="2">
        <f>Table167[[#This Row],[Diff 1]]/Table167[[#This Row],[Actual cost]]*100</f>
        <v>1.0029677721460981</v>
      </c>
      <c r="N90" s="2">
        <v>2.2802285714285699E-2</v>
      </c>
      <c r="O90" s="2">
        <v>2.27582857142857E-2</v>
      </c>
      <c r="P90" s="2">
        <v>2.2639428571428501E-2</v>
      </c>
      <c r="Q90" s="2">
        <v>2.26331428571428E-2</v>
      </c>
      <c r="R90" s="2">
        <v>2.24294285714285E-2</v>
      </c>
      <c r="S90" s="2">
        <v>2.2440000000000002E-2</v>
      </c>
      <c r="T90" s="2">
        <v>2.25808571428571E-2</v>
      </c>
      <c r="U90" s="2">
        <v>2.2491428571428499E-2</v>
      </c>
      <c r="V90" s="2">
        <v>2.2605142857142799E-2</v>
      </c>
      <c r="W90" s="2">
        <v>2.2438E-2</v>
      </c>
      <c r="X90" s="2">
        <v>2.2507428571428501E-2</v>
      </c>
      <c r="Y90" s="2">
        <v>2.2439714285714198E-2</v>
      </c>
      <c r="Z90" s="2">
        <v>2.27031428571428E-2</v>
      </c>
      <c r="AA90" s="2">
        <v>2.2373428571428499E-2</v>
      </c>
      <c r="AB90" s="2">
        <v>2.2553714285714201E-2</v>
      </c>
      <c r="AC90" s="2">
        <v>2.2668857142857098E-2</v>
      </c>
      <c r="AD90" s="2">
        <v>2.2464285714285701E-2</v>
      </c>
      <c r="AE90" s="2">
        <v>2.2522571428571399E-2</v>
      </c>
      <c r="AF90" s="2">
        <v>2.26328571428571E-2</v>
      </c>
      <c r="AG90" s="2">
        <v>2.2537714285714199E-2</v>
      </c>
    </row>
    <row r="91" spans="1:33" hidden="1" x14ac:dyDescent="0.3">
      <c r="A91" t="s">
        <v>111</v>
      </c>
      <c r="B91">
        <v>89</v>
      </c>
      <c r="C91" t="str">
        <f>LEFT(Table167[[#This Row],[Contingency id]])</f>
        <v>A</v>
      </c>
      <c r="D91">
        <v>10.8108108108108</v>
      </c>
      <c r="E91">
        <v>1.17460317460317</v>
      </c>
      <c r="F91">
        <v>74</v>
      </c>
      <c r="G91">
        <v>63</v>
      </c>
      <c r="H91" s="2">
        <v>2.2090135135135101E-2</v>
      </c>
      <c r="I91" s="2">
        <f>AVERAGE(Table167[[#This Row],[Estimated costs 1]:[Estimated costs 20]])</f>
        <v>2.2603270270270232E-2</v>
      </c>
      <c r="J91" s="2">
        <f>_xlfn.STDEV.P(Table167[[#This Row],[Estimated costs 1]:[Estimated costs 20]])</f>
        <v>8.798510383792417E-3</v>
      </c>
      <c r="K91" s="2">
        <f>Table167[[#This Row],[Dev]]/Table167[[#This Row],[Mean]]*100</f>
        <v>38.925829221114853</v>
      </c>
      <c r="L91" s="2">
        <f>Table167[[#This Row],[Estimated costs 1]]-Table167[[#This Row],[Actual cost]]</f>
        <v>-6.469324324324302E-3</v>
      </c>
      <c r="M91" s="2">
        <f>Table167[[#This Row],[Diff 1]]/Table167[[#This Row],[Actual cost]]*100</f>
        <v>-29.286033266653149</v>
      </c>
      <c r="N91" s="2">
        <v>1.5620810810810799E-2</v>
      </c>
      <c r="O91" s="2">
        <v>1.7032432432432399E-2</v>
      </c>
      <c r="P91" s="2">
        <v>1.0845945945945901E-2</v>
      </c>
      <c r="Q91" s="2">
        <v>9.43432432432432E-3</v>
      </c>
      <c r="R91" s="2">
        <v>7.7729729729729699E-3</v>
      </c>
      <c r="S91" s="2">
        <v>2.85594594594594E-2</v>
      </c>
      <c r="T91" s="2">
        <v>2.5486486486486399E-2</v>
      </c>
      <c r="U91" s="2">
        <v>1.5620810810810799E-2</v>
      </c>
      <c r="V91" s="2">
        <v>2.5486486486486399E-2</v>
      </c>
      <c r="W91" s="2">
        <v>3.1672972972972897E-2</v>
      </c>
      <c r="X91" s="2">
        <v>2.5486486486486399E-2</v>
      </c>
      <c r="Y91" s="2">
        <v>3.4745945945945898E-2</v>
      </c>
      <c r="Z91" s="2">
        <v>3.1672972972972897E-2</v>
      </c>
      <c r="AA91" s="2">
        <v>7.7729729729729699E-3</v>
      </c>
      <c r="AB91" s="2">
        <v>2.85594594594594E-2</v>
      </c>
      <c r="AC91" s="2">
        <v>3.0220810810810801E-2</v>
      </c>
      <c r="AD91" s="2">
        <v>3.3334324324324302E-2</v>
      </c>
      <c r="AE91" s="2">
        <v>2.85594594594594E-2</v>
      </c>
      <c r="AF91" s="2">
        <v>2.71478378378378E-2</v>
      </c>
      <c r="AG91" s="2">
        <v>1.7032432432432399E-2</v>
      </c>
    </row>
    <row r="92" spans="1:33" hidden="1" x14ac:dyDescent="0.3">
      <c r="A92" t="s">
        <v>112</v>
      </c>
      <c r="B92">
        <v>90</v>
      </c>
      <c r="C92" t="str">
        <f>LEFT(Table167[[#This Row],[Contingency id]])</f>
        <v>A</v>
      </c>
      <c r="D92">
        <v>100</v>
      </c>
      <c r="E92">
        <v>1.1967213114754001</v>
      </c>
      <c r="F92">
        <v>73</v>
      </c>
      <c r="G92">
        <v>61</v>
      </c>
      <c r="H92" s="2">
        <v>2.1432328767123199E-2</v>
      </c>
      <c r="I92" s="2">
        <f>AVERAGE(Table167[[#This Row],[Estimated costs 1]:[Estimated costs 20]])</f>
        <v>2.142994520547941E-2</v>
      </c>
      <c r="J92" s="2">
        <f>_xlfn.STDEV.P(Table167[[#This Row],[Estimated costs 1]:[Estimated costs 20]])</f>
        <v>1.6887168971934619E-4</v>
      </c>
      <c r="K92" s="2">
        <f>Table167[[#This Row],[Dev]]/Table167[[#This Row],[Mean]]*100</f>
        <v>0.78801736588746607</v>
      </c>
      <c r="L92" s="2">
        <f>Table167[[#This Row],[Estimated costs 1]]-Table167[[#This Row],[Actual cost]]</f>
        <v>5.7534246576014525E-6</v>
      </c>
      <c r="M92" s="2">
        <f>Table167[[#This Row],[Diff 1]]/Table167[[#This Row],[Actual cost]]*100</f>
        <v>2.684460806903588E-2</v>
      </c>
      <c r="N92" s="2">
        <v>2.14380821917808E-2</v>
      </c>
      <c r="O92" s="2">
        <v>2.14579452054794E-2</v>
      </c>
      <c r="P92" s="2">
        <v>2.15539726027397E-2</v>
      </c>
      <c r="Q92" s="2">
        <v>2.13613698630137E-2</v>
      </c>
      <c r="R92" s="2">
        <v>2.1370410958904101E-2</v>
      </c>
      <c r="S92" s="2">
        <v>2.1412465753424599E-2</v>
      </c>
      <c r="T92" s="2">
        <v>2.13606849315068E-2</v>
      </c>
      <c r="U92" s="2">
        <v>2.1574657534246498E-2</v>
      </c>
      <c r="V92" s="2">
        <v>2.1677945205479401E-2</v>
      </c>
      <c r="W92" s="2">
        <v>2.1182876712328699E-2</v>
      </c>
      <c r="X92" s="2">
        <v>2.1470273972602701E-2</v>
      </c>
      <c r="Y92" s="2">
        <v>2.1795890410958901E-2</v>
      </c>
      <c r="Z92" s="2">
        <v>2.1362739726027299E-2</v>
      </c>
      <c r="AA92" s="2">
        <v>2.1545205479452E-2</v>
      </c>
      <c r="AB92" s="2">
        <v>2.1114931506849299E-2</v>
      </c>
      <c r="AC92" s="2">
        <v>2.1439178082191701E-2</v>
      </c>
      <c r="AD92" s="2">
        <v>2.1100547945205401E-2</v>
      </c>
      <c r="AE92" s="2">
        <v>2.1317260273972599E-2</v>
      </c>
      <c r="AF92" s="2">
        <v>2.1493150684931499E-2</v>
      </c>
      <c r="AG92" s="2">
        <v>2.1569315068493099E-2</v>
      </c>
    </row>
    <row r="93" spans="1:33" hidden="1" x14ac:dyDescent="0.3">
      <c r="A93" t="s">
        <v>113</v>
      </c>
      <c r="B93">
        <v>91</v>
      </c>
      <c r="C93" t="str">
        <f>LEFT(Table167[[#This Row],[Contingency id]])</f>
        <v>A</v>
      </c>
      <c r="D93">
        <v>100</v>
      </c>
      <c r="E93">
        <v>1.1176470588235199</v>
      </c>
      <c r="F93">
        <v>57</v>
      </c>
      <c r="G93">
        <v>51</v>
      </c>
      <c r="H93" s="2">
        <v>2.1411929824561401E-2</v>
      </c>
      <c r="I93" s="2">
        <f>AVERAGE(Table167[[#This Row],[Estimated costs 1]:[Estimated costs 20]])</f>
        <v>2.1442456140350813E-2</v>
      </c>
      <c r="J93" s="2">
        <f>_xlfn.STDEV.P(Table167[[#This Row],[Estimated costs 1]:[Estimated costs 20]])</f>
        <v>3.2781205719828373E-4</v>
      </c>
      <c r="K93" s="2">
        <f>Table167[[#This Row],[Dev]]/Table167[[#This Row],[Mean]]*100</f>
        <v>1.5287990100229278</v>
      </c>
      <c r="L93" s="2">
        <f>Table167[[#This Row],[Estimated costs 1]]-Table167[[#This Row],[Actual cost]]</f>
        <v>3.908771929823987E-4</v>
      </c>
      <c r="M93" s="2">
        <f>Table167[[#This Row],[Diff 1]]/Table167[[#This Row],[Actual cost]]*100</f>
        <v>1.825511274252485</v>
      </c>
      <c r="N93" s="2">
        <v>2.18028070175438E-2</v>
      </c>
      <c r="O93" s="2">
        <v>2.15245614035087E-2</v>
      </c>
      <c r="P93" s="2">
        <v>2.15245614035087E-2</v>
      </c>
      <c r="Q93" s="2">
        <v>2.14628070175438E-2</v>
      </c>
      <c r="R93" s="2">
        <v>2.18343859649122E-2</v>
      </c>
      <c r="S93" s="2">
        <v>2.18859649122807E-2</v>
      </c>
      <c r="T93" s="2">
        <v>2.15070175438596E-2</v>
      </c>
      <c r="U93" s="2">
        <v>2.0908771929824502E-2</v>
      </c>
      <c r="V93" s="2">
        <v>2.14452631578947E-2</v>
      </c>
      <c r="W93" s="2">
        <v>2.13143859649122E-2</v>
      </c>
      <c r="X93" s="2">
        <v>2.0891228070175401E-2</v>
      </c>
      <c r="Y93" s="2">
        <v>2.10361403508771E-2</v>
      </c>
      <c r="Z93" s="2">
        <v>2.15070175438596E-2</v>
      </c>
      <c r="AA93" s="2">
        <v>2.18168421052631E-2</v>
      </c>
      <c r="AB93" s="2">
        <v>2.18168421052631E-2</v>
      </c>
      <c r="AC93" s="2">
        <v>2.18168421052631E-2</v>
      </c>
      <c r="AD93" s="2">
        <v>2.1363508771929801E-2</v>
      </c>
      <c r="AE93" s="2">
        <v>2.0908771929824502E-2</v>
      </c>
      <c r="AF93" s="2">
        <v>2.14452631578947E-2</v>
      </c>
      <c r="AG93" s="2">
        <v>2.10361403508771E-2</v>
      </c>
    </row>
    <row r="94" spans="1:33" hidden="1" x14ac:dyDescent="0.3">
      <c r="A94" t="s">
        <v>114</v>
      </c>
      <c r="B94">
        <v>92</v>
      </c>
      <c r="C94" t="str">
        <f>LEFT(Table167[[#This Row],[Contingency id]])</f>
        <v>A</v>
      </c>
      <c r="D94">
        <v>12.5</v>
      </c>
      <c r="E94">
        <v>1.1076923076923</v>
      </c>
      <c r="F94">
        <v>72</v>
      </c>
      <c r="G94">
        <v>65</v>
      </c>
      <c r="H94" s="2">
        <v>2.1278611111111099E-2</v>
      </c>
      <c r="I94" s="2">
        <f>AVERAGE(Table167[[#This Row],[Estimated costs 1]:[Estimated costs 20]])</f>
        <v>2.124319444444437E-2</v>
      </c>
      <c r="J94" s="2">
        <f>_xlfn.STDEV.P(Table167[[#This Row],[Estimated costs 1]:[Estimated costs 20]])</f>
        <v>1.7350552344715835E-4</v>
      </c>
      <c r="K94" s="2">
        <f>Table167[[#This Row],[Dev]]/Table167[[#This Row],[Mean]]*100</f>
        <v>0.81675815706961341</v>
      </c>
      <c r="L94" s="2">
        <f>Table167[[#This Row],[Estimated costs 1]]-Table167[[#This Row],[Actual cost]]</f>
        <v>1.7708333333329995E-4</v>
      </c>
      <c r="M94" s="2">
        <f>Table167[[#This Row],[Diff 1]]/Table167[[#This Row],[Actual cost]]*100</f>
        <v>0.83221283761716924</v>
      </c>
      <c r="N94" s="2">
        <v>2.1455694444444399E-2</v>
      </c>
      <c r="O94" s="2">
        <v>2.1101527777777698E-2</v>
      </c>
      <c r="P94" s="2">
        <v>2.1101527777777698E-2</v>
      </c>
      <c r="Q94" s="2">
        <v>2.1101527777777698E-2</v>
      </c>
      <c r="R94" s="2">
        <v>2.1101527777777698E-2</v>
      </c>
      <c r="S94" s="2">
        <v>2.1101527777777698E-2</v>
      </c>
      <c r="T94" s="2">
        <v>2.1455694444444399E-2</v>
      </c>
      <c r="U94" s="2">
        <v>2.1455694444444399E-2</v>
      </c>
      <c r="V94" s="2">
        <v>2.1455694444444399E-2</v>
      </c>
      <c r="W94" s="2">
        <v>2.1101527777777698E-2</v>
      </c>
      <c r="X94" s="2">
        <v>2.1455694444444399E-2</v>
      </c>
      <c r="Y94" s="2">
        <v>2.1101527777777698E-2</v>
      </c>
      <c r="Z94" s="2">
        <v>2.1101527777777698E-2</v>
      </c>
      <c r="AA94" s="2">
        <v>2.1101527777777698E-2</v>
      </c>
      <c r="AB94" s="2">
        <v>2.1101527777777698E-2</v>
      </c>
      <c r="AC94" s="2">
        <v>2.1101527777777698E-2</v>
      </c>
      <c r="AD94" s="2">
        <v>2.1455694444444399E-2</v>
      </c>
      <c r="AE94" s="2">
        <v>2.1101527777777698E-2</v>
      </c>
      <c r="AF94" s="2">
        <v>2.1455694444444399E-2</v>
      </c>
      <c r="AG94" s="2">
        <v>2.1455694444444399E-2</v>
      </c>
    </row>
    <row r="95" spans="1:33" hidden="1" x14ac:dyDescent="0.3">
      <c r="A95" t="s">
        <v>115</v>
      </c>
      <c r="B95">
        <v>93</v>
      </c>
      <c r="C95" t="str">
        <f>LEFT(Table167[[#This Row],[Contingency id]])</f>
        <v>B</v>
      </c>
      <c r="D95">
        <v>100</v>
      </c>
      <c r="E95">
        <v>1.07462686567164</v>
      </c>
      <c r="F95">
        <v>72</v>
      </c>
      <c r="G95">
        <v>67</v>
      </c>
      <c r="H95" s="2">
        <v>2.10063888888888E-2</v>
      </c>
      <c r="I95" s="2">
        <f>AVERAGE(Table167[[#This Row],[Estimated costs 1]:[Estimated costs 20]])</f>
        <v>2.0991124999999951E-2</v>
      </c>
      <c r="J95" s="2">
        <f>_xlfn.STDEV.P(Table167[[#This Row],[Estimated costs 1]:[Estimated costs 20]])</f>
        <v>7.2608447785477663E-5</v>
      </c>
      <c r="K95" s="2">
        <f>Table167[[#This Row],[Dev]]/Table167[[#This Row],[Mean]]*100</f>
        <v>0.34590069748752311</v>
      </c>
      <c r="L95" s="2">
        <f>Table167[[#This Row],[Estimated costs 1]]-Table167[[#This Row],[Actual cost]]</f>
        <v>-8.5000000000001741E-5</v>
      </c>
      <c r="M95" s="2">
        <f>Table167[[#This Row],[Diff 1]]/Table167[[#This Row],[Actual cost]]*100</f>
        <v>-0.40463880036497835</v>
      </c>
      <c r="N95" s="2">
        <v>2.0921388888888798E-2</v>
      </c>
      <c r="O95" s="2">
        <v>2.0958333333333301E-2</v>
      </c>
      <c r="P95" s="2">
        <v>2.0965416666666601E-2</v>
      </c>
      <c r="Q95" s="2">
        <v>2.0879722222222199E-2</v>
      </c>
      <c r="R95" s="2">
        <v>2.1104722222222198E-2</v>
      </c>
      <c r="S95" s="2">
        <v>2.10023611111111E-2</v>
      </c>
      <c r="T95" s="2">
        <v>2.0902777777777701E-2</v>
      </c>
      <c r="U95" s="2">
        <v>2.1049166666666601E-2</v>
      </c>
      <c r="V95" s="2">
        <v>2.10579166666666E-2</v>
      </c>
      <c r="W95" s="2">
        <v>2.10023611111111E-2</v>
      </c>
      <c r="X95" s="2">
        <v>2.0888888888888801E-2</v>
      </c>
      <c r="Y95" s="2">
        <v>2.1020972222222201E-2</v>
      </c>
      <c r="Z95" s="2">
        <v>2.10023611111111E-2</v>
      </c>
      <c r="AA95" s="2">
        <v>2.11416666666666E-2</v>
      </c>
      <c r="AB95" s="2">
        <v>2.1072222222222201E-2</v>
      </c>
      <c r="AC95" s="2">
        <v>2.0944444444444401E-2</v>
      </c>
      <c r="AD95" s="2">
        <v>2.0902777777777701E-2</v>
      </c>
      <c r="AE95" s="2">
        <v>2.1034861111111101E-2</v>
      </c>
      <c r="AF95" s="2">
        <v>2.0935277777777699E-2</v>
      </c>
      <c r="AG95" s="2">
        <v>2.1034861111111101E-2</v>
      </c>
    </row>
    <row r="96" spans="1:33" hidden="1" x14ac:dyDescent="0.3">
      <c r="A96" t="s">
        <v>116</v>
      </c>
      <c r="B96">
        <v>94</v>
      </c>
      <c r="C96" t="str">
        <f>LEFT(Table167[[#This Row],[Contingency id]])</f>
        <v>B</v>
      </c>
      <c r="D96">
        <v>100</v>
      </c>
      <c r="E96">
        <v>1.1555555555555499</v>
      </c>
      <c r="F96">
        <v>52</v>
      </c>
      <c r="G96">
        <v>45</v>
      </c>
      <c r="H96" s="2">
        <v>2.10080769230769E-2</v>
      </c>
      <c r="I96" s="2">
        <f>AVERAGE(Table167[[#This Row],[Estimated costs 1]:[Estimated costs 20]])</f>
        <v>2.1010211538461492E-2</v>
      </c>
      <c r="J96" s="2">
        <f>_xlfn.STDEV.P(Table167[[#This Row],[Estimated costs 1]:[Estimated costs 20]])</f>
        <v>2.0180195909669739E-4</v>
      </c>
      <c r="K96" s="2">
        <f>Table167[[#This Row],[Dev]]/Table167[[#This Row],[Mean]]*100</f>
        <v>0.96049465626405917</v>
      </c>
      <c r="L96" s="2">
        <f>Table167[[#This Row],[Estimated costs 1]]-Table167[[#This Row],[Actual cost]]</f>
        <v>-5.7115384615398501E-5</v>
      </c>
      <c r="M96" s="2">
        <f>Table167[[#This Row],[Diff 1]]/Table167[[#This Row],[Actual cost]]*100</f>
        <v>-0.27187345526452511</v>
      </c>
      <c r="N96" s="2">
        <v>2.0950961538461502E-2</v>
      </c>
      <c r="O96" s="2">
        <v>2.08213461538461E-2</v>
      </c>
      <c r="P96" s="2">
        <v>2.13090384615384E-2</v>
      </c>
      <c r="Q96" s="2">
        <v>2.11955769230769E-2</v>
      </c>
      <c r="R96" s="2">
        <v>2.0793269230769199E-2</v>
      </c>
      <c r="S96" s="2">
        <v>2.0796730769230699E-2</v>
      </c>
      <c r="T96" s="2">
        <v>2.1339807692307599E-2</v>
      </c>
      <c r="U96" s="2">
        <v>2.07625E-2</v>
      </c>
      <c r="V96" s="2">
        <v>2.13425E-2</v>
      </c>
      <c r="W96" s="2">
        <v>2.1167499999999999E-2</v>
      </c>
      <c r="X96" s="2">
        <v>2.0858653846153801E-2</v>
      </c>
      <c r="Y96" s="2">
        <v>2.1012499999999899E-2</v>
      </c>
      <c r="Z96" s="2">
        <v>2.1098653846153798E-2</v>
      </c>
      <c r="AA96" s="2">
        <v>2.0948269230769201E-2</v>
      </c>
      <c r="AB96" s="2">
        <v>2.08213461538461E-2</v>
      </c>
      <c r="AC96" s="2">
        <v>2.11948076923076E-2</v>
      </c>
      <c r="AD96" s="2">
        <v>2.1190961538461499E-2</v>
      </c>
      <c r="AE96" s="2">
        <v>2.0765961538461501E-2</v>
      </c>
      <c r="AF96" s="2">
        <v>2.07759615384615E-2</v>
      </c>
      <c r="AG96" s="2">
        <v>2.10578846153846E-2</v>
      </c>
    </row>
    <row r="97" spans="1:33" hidden="1" x14ac:dyDescent="0.3">
      <c r="A97" t="s">
        <v>117</v>
      </c>
      <c r="B97">
        <v>95</v>
      </c>
      <c r="C97" t="str">
        <f>LEFT(Table167[[#This Row],[Contingency id]])</f>
        <v>B</v>
      </c>
      <c r="D97">
        <v>0.91743119266054995</v>
      </c>
      <c r="E97">
        <v>1.2247191011235901</v>
      </c>
      <c r="F97">
        <v>109</v>
      </c>
      <c r="G97">
        <v>89</v>
      </c>
      <c r="H97" s="2">
        <v>2.0944954128440298E-2</v>
      </c>
      <c r="I97" s="2">
        <f>AVERAGE(Table167[[#This Row],[Estimated costs 1]:[Estimated costs 20]])</f>
        <v>2.0944954128440288E-2</v>
      </c>
      <c r="J97" s="2">
        <f>_xlfn.STDEV.P(Table167[[#This Row],[Estimated costs 1]:[Estimated costs 20]])</f>
        <v>1.0408340855860843E-17</v>
      </c>
      <c r="K97" s="2">
        <f>Table167[[#This Row],[Dev]]/Table167[[#This Row],[Mean]]*100</f>
        <v>4.9693786828245127E-14</v>
      </c>
      <c r="L97" s="2">
        <f>Table167[[#This Row],[Estimated costs 1]]-Table167[[#This Row],[Actual cost]]</f>
        <v>0</v>
      </c>
      <c r="M97" s="2">
        <f>Table167[[#This Row],[Diff 1]]/Table167[[#This Row],[Actual cost]]*100</f>
        <v>0</v>
      </c>
      <c r="N97" s="2">
        <v>2.0944954128440298E-2</v>
      </c>
      <c r="O97" s="2">
        <v>2.0944954128440298E-2</v>
      </c>
      <c r="P97" s="2">
        <v>2.0944954128440298E-2</v>
      </c>
      <c r="Q97" s="2">
        <v>2.0944954128440298E-2</v>
      </c>
      <c r="R97" s="2">
        <v>2.0944954128440298E-2</v>
      </c>
      <c r="S97" s="2">
        <v>2.0944954128440298E-2</v>
      </c>
      <c r="T97" s="2">
        <v>2.0944954128440298E-2</v>
      </c>
      <c r="U97" s="2">
        <v>2.0944954128440298E-2</v>
      </c>
      <c r="V97" s="2">
        <v>2.0944954128440298E-2</v>
      </c>
      <c r="W97" s="2">
        <v>2.0944954128440298E-2</v>
      </c>
      <c r="X97" s="2">
        <v>2.0944954128440298E-2</v>
      </c>
      <c r="Y97" s="2">
        <v>2.0944954128440298E-2</v>
      </c>
      <c r="Z97" s="2">
        <v>2.0944954128440298E-2</v>
      </c>
      <c r="AA97" s="2">
        <v>2.0944954128440298E-2</v>
      </c>
      <c r="AB97" s="2">
        <v>2.0944954128440298E-2</v>
      </c>
      <c r="AC97" s="2">
        <v>2.0944954128440298E-2</v>
      </c>
      <c r="AD97" s="2">
        <v>2.0944954128440298E-2</v>
      </c>
      <c r="AE97" s="2">
        <v>2.0944954128440298E-2</v>
      </c>
      <c r="AF97" s="2">
        <v>2.0944954128440298E-2</v>
      </c>
      <c r="AG97" s="2">
        <v>2.0944954128440298E-2</v>
      </c>
    </row>
    <row r="98" spans="1:33" x14ac:dyDescent="0.3">
      <c r="A98" t="s">
        <v>118</v>
      </c>
      <c r="B98">
        <v>96</v>
      </c>
      <c r="C98" t="str">
        <f>LEFT(Table167[[#This Row],[Contingency id]])</f>
        <v>C</v>
      </c>
      <c r="D98" s="1">
        <v>18.75</v>
      </c>
      <c r="E98" s="1">
        <v>1.16363636363636</v>
      </c>
      <c r="F98">
        <v>64</v>
      </c>
      <c r="G98">
        <v>55</v>
      </c>
      <c r="H98" s="2">
        <v>2.092140625E-2</v>
      </c>
      <c r="I98" s="2">
        <f>AVERAGE(Table167[[#This Row],[Estimated costs 1]:[Estimated costs 20]])</f>
        <v>2.1028187499999986E-2</v>
      </c>
      <c r="J98" s="2">
        <f>_xlfn.STDEV.P(Table167[[#This Row],[Estimated costs 1]:[Estimated costs 20]])</f>
        <v>9.8452204308502908E-4</v>
      </c>
      <c r="K98" s="2">
        <f>Table167[[#This Row],[Dev]]/Table167[[#This Row],[Mean]]*100</f>
        <v>4.6819158478828937</v>
      </c>
      <c r="L98" s="2">
        <f>Table167[[#This Row],[Estimated costs 1]]-Table167[[#This Row],[Actual cost]]</f>
        <v>1.745E-3</v>
      </c>
      <c r="M98" s="2">
        <f>Table167[[#This Row],[Diff 1]]/Table167[[#This Row],[Actual cost]]*100</f>
        <v>8.3407395236637125</v>
      </c>
      <c r="N98" s="2">
        <v>2.266640625E-2</v>
      </c>
      <c r="O98" s="2">
        <v>2.1557656249999901E-2</v>
      </c>
      <c r="P98" s="2">
        <v>2.0880468749999999E-2</v>
      </c>
      <c r="Q98" s="2">
        <v>2.0880468749999999E-2</v>
      </c>
      <c r="R98" s="2">
        <v>1.977171875E-2</v>
      </c>
      <c r="S98" s="2">
        <v>2.0880468749999999E-2</v>
      </c>
      <c r="T98" s="2">
        <v>1.97717187499999E-2</v>
      </c>
      <c r="U98" s="2">
        <v>2.266640625E-2</v>
      </c>
      <c r="V98" s="2">
        <v>2.0880468749999999E-2</v>
      </c>
      <c r="W98" s="2">
        <v>2.0880468749999999E-2</v>
      </c>
      <c r="X98" s="2">
        <v>2.266640625E-2</v>
      </c>
      <c r="Y98" s="2">
        <v>2.0880468749999999E-2</v>
      </c>
      <c r="Z98" s="2">
        <v>1.977171875E-2</v>
      </c>
      <c r="AA98" s="2">
        <v>1.977171875E-2</v>
      </c>
      <c r="AB98" s="2">
        <v>2.1557656250000001E-2</v>
      </c>
      <c r="AC98" s="2">
        <v>2.0880468749999999E-2</v>
      </c>
      <c r="AD98" s="2">
        <v>1.977171875E-2</v>
      </c>
      <c r="AE98" s="2">
        <v>2.0880468749999999E-2</v>
      </c>
      <c r="AF98" s="2">
        <v>2.0880468749999999E-2</v>
      </c>
      <c r="AG98" s="2">
        <v>2.266640625E-2</v>
      </c>
    </row>
    <row r="99" spans="1:33" x14ac:dyDescent="0.3">
      <c r="A99" t="s">
        <v>119</v>
      </c>
      <c r="B99">
        <v>97</v>
      </c>
      <c r="C99" t="str">
        <f>LEFT(Table167[[#This Row],[Contingency id]])</f>
        <v>C</v>
      </c>
      <c r="D99" s="1">
        <v>16.438356164383499</v>
      </c>
      <c r="E99" s="1">
        <v>1.0735294117647001</v>
      </c>
      <c r="F99">
        <v>73</v>
      </c>
      <c r="G99">
        <v>68</v>
      </c>
      <c r="H99" s="2">
        <v>2.0826438356164299E-2</v>
      </c>
      <c r="I99" s="2">
        <f>AVERAGE(Table167[[#This Row],[Estimated costs 1]:[Estimated costs 20]])</f>
        <v>2.1105068493150598E-2</v>
      </c>
      <c r="J99" s="2">
        <f>_xlfn.STDEV.P(Table167[[#This Row],[Estimated costs 1]:[Estimated costs 20]])</f>
        <v>1.365003325156427E-3</v>
      </c>
      <c r="K99" s="2">
        <f>Table167[[#This Row],[Dev]]/Table167[[#This Row],[Mean]]*100</f>
        <v>6.4676564570232156</v>
      </c>
      <c r="L99" s="2">
        <f>Table167[[#This Row],[Estimated costs 1]]-Table167[[#This Row],[Actual cost]]</f>
        <v>1.3931506849314997E-3</v>
      </c>
      <c r="M99" s="2">
        <f>Table167[[#This Row],[Diff 1]]/Table167[[#This Row],[Actual cost]]*100</f>
        <v>6.6893371833746551</v>
      </c>
      <c r="N99" s="2">
        <v>2.2219589041095798E-2</v>
      </c>
      <c r="O99" s="2">
        <v>1.9433287671232799E-2</v>
      </c>
      <c r="P99" s="2">
        <v>1.9433287671232799E-2</v>
      </c>
      <c r="Q99" s="2">
        <v>2.2219589041095798E-2</v>
      </c>
      <c r="R99" s="2">
        <v>1.9433287671232799E-2</v>
      </c>
      <c r="S99" s="2">
        <v>1.9433287671232799E-2</v>
      </c>
      <c r="T99" s="2">
        <v>1.9433287671232799E-2</v>
      </c>
      <c r="U99" s="2">
        <v>2.2219589041095798E-2</v>
      </c>
      <c r="V99" s="2">
        <v>2.2219589041095798E-2</v>
      </c>
      <c r="W99" s="2">
        <v>2.2219589041095798E-2</v>
      </c>
      <c r="X99" s="2">
        <v>2.2219589041095798E-2</v>
      </c>
      <c r="Y99" s="2">
        <v>2.2219589041095798E-2</v>
      </c>
      <c r="Z99" s="2">
        <v>2.2219589041095798E-2</v>
      </c>
      <c r="AA99" s="2">
        <v>2.2219589041095798E-2</v>
      </c>
      <c r="AB99" s="2">
        <v>1.9433287671232799E-2</v>
      </c>
      <c r="AC99" s="2">
        <v>2.2219589041095798E-2</v>
      </c>
      <c r="AD99" s="2">
        <v>2.2219589041095798E-2</v>
      </c>
      <c r="AE99" s="2">
        <v>1.9433287671232799E-2</v>
      </c>
      <c r="AF99" s="2">
        <v>1.9433287671232799E-2</v>
      </c>
      <c r="AG99" s="2">
        <v>2.2219589041095798E-2</v>
      </c>
    </row>
    <row r="100" spans="1:33" hidden="1" x14ac:dyDescent="0.3">
      <c r="A100" t="s">
        <v>120</v>
      </c>
      <c r="B100">
        <v>98</v>
      </c>
      <c r="C100" t="str">
        <f>LEFT(Table167[[#This Row],[Contingency id]])</f>
        <v>B</v>
      </c>
      <c r="D100">
        <v>100</v>
      </c>
      <c r="E100">
        <v>1.1063829787234001</v>
      </c>
      <c r="F100">
        <v>52</v>
      </c>
      <c r="G100">
        <v>47</v>
      </c>
      <c r="H100" s="2">
        <v>2.0707692307692298E-2</v>
      </c>
      <c r="I100" s="2">
        <f>AVERAGE(Table167[[#This Row],[Estimated costs 1]:[Estimated costs 20]])</f>
        <v>2.0710326923076863E-2</v>
      </c>
      <c r="J100" s="2">
        <f>_xlfn.STDEV.P(Table167[[#This Row],[Estimated costs 1]:[Estimated costs 20]])</f>
        <v>2.0955663520390571E-4</v>
      </c>
      <c r="K100" s="2">
        <f>Table167[[#This Row],[Dev]]/Table167[[#This Row],[Mean]]*100</f>
        <v>1.0118460996885732</v>
      </c>
      <c r="L100" s="2">
        <f>Table167[[#This Row],[Estimated costs 1]]-Table167[[#This Row],[Actual cost]]</f>
        <v>2.0134615384610061E-4</v>
      </c>
      <c r="M100" s="2">
        <f>Table167[[#This Row],[Diff 1]]/Table167[[#This Row],[Actual cost]]*100</f>
        <v>0.97232540861787109</v>
      </c>
      <c r="N100" s="2">
        <v>2.0909038461538399E-2</v>
      </c>
      <c r="O100" s="2">
        <v>2.08667307692307E-2</v>
      </c>
      <c r="P100" s="2">
        <v>2.1011730769230699E-2</v>
      </c>
      <c r="Q100" s="2">
        <v>2.05486538461538E-2</v>
      </c>
      <c r="R100" s="2">
        <v>2.04809615384615E-2</v>
      </c>
      <c r="S100" s="2">
        <v>2.0626346153846099E-2</v>
      </c>
      <c r="T100" s="2">
        <v>2.1011730769230699E-2</v>
      </c>
      <c r="U100" s="2">
        <v>2.0601346153846099E-2</v>
      </c>
      <c r="V100" s="2">
        <v>2.1012115384615299E-2</v>
      </c>
      <c r="W100" s="2">
        <v>2.0506346153846101E-2</v>
      </c>
      <c r="X100" s="2">
        <v>2.0891730769230701E-2</v>
      </c>
      <c r="Y100" s="2">
        <v>2.0403269230769201E-2</v>
      </c>
      <c r="Z100" s="2">
        <v>2.0892115384615301E-2</v>
      </c>
      <c r="AA100" s="2">
        <v>2.0506346153846101E-2</v>
      </c>
      <c r="AB100" s="2">
        <v>2.08667307692307E-2</v>
      </c>
      <c r="AC100" s="2">
        <v>2.0626346153846099E-2</v>
      </c>
      <c r="AD100" s="2">
        <v>2.0891730769230701E-2</v>
      </c>
      <c r="AE100" s="2">
        <v>2.0625961538461499E-2</v>
      </c>
      <c r="AF100" s="2">
        <v>2.0403653846153801E-2</v>
      </c>
      <c r="AG100" s="2">
        <v>2.0523653846153799E-2</v>
      </c>
    </row>
    <row r="101" spans="1:33" hidden="1" x14ac:dyDescent="0.3">
      <c r="A101" t="s">
        <v>121</v>
      </c>
      <c r="B101">
        <v>99</v>
      </c>
      <c r="C101" t="str">
        <f>LEFT(Table167[[#This Row],[Contingency id]])</f>
        <v>A</v>
      </c>
      <c r="D101">
        <v>100</v>
      </c>
      <c r="E101">
        <v>1.04</v>
      </c>
      <c r="F101">
        <v>52</v>
      </c>
      <c r="G101">
        <v>50</v>
      </c>
      <c r="H101" s="2">
        <v>2.0585192307692301E-2</v>
      </c>
      <c r="I101" s="2">
        <f>AVERAGE(Table167[[#This Row],[Estimated costs 1]:[Estimated costs 20]])</f>
        <v>2.0564653846153816E-2</v>
      </c>
      <c r="J101" s="2">
        <f>_xlfn.STDEV.P(Table167[[#This Row],[Estimated costs 1]:[Estimated costs 20]])</f>
        <v>2.1002764329189699E-4</v>
      </c>
      <c r="K101" s="2">
        <f>Table167[[#This Row],[Dev]]/Table167[[#This Row],[Mean]]*100</f>
        <v>1.0213040533681448</v>
      </c>
      <c r="L101" s="2">
        <f>Table167[[#This Row],[Estimated costs 1]]-Table167[[#This Row],[Actual cost]]</f>
        <v>-2.375000000000016E-4</v>
      </c>
      <c r="M101" s="2">
        <f>Table167[[#This Row],[Diff 1]]/Table167[[#This Row],[Actual cost]]*100</f>
        <v>-1.1537419541679594</v>
      </c>
      <c r="N101" s="2">
        <v>2.0347692307692299E-2</v>
      </c>
      <c r="O101" s="2">
        <v>2.07584615384615E-2</v>
      </c>
      <c r="P101" s="2">
        <v>2.0347692307692299E-2</v>
      </c>
      <c r="Q101" s="2">
        <v>2.07584615384615E-2</v>
      </c>
      <c r="R101" s="2">
        <v>2.0347692307692299E-2</v>
      </c>
      <c r="S101" s="2">
        <v>2.0411923076923001E-2</v>
      </c>
      <c r="T101" s="2">
        <v>2.07584615384615E-2</v>
      </c>
      <c r="U101" s="2">
        <v>2.0347692307692299E-2</v>
      </c>
      <c r="V101" s="2">
        <v>2.0822692307692299E-2</v>
      </c>
      <c r="W101" s="2">
        <v>2.0822692307692299E-2</v>
      </c>
      <c r="X101" s="2">
        <v>2.0822692307692299E-2</v>
      </c>
      <c r="Y101" s="2">
        <v>2.0822692307692299E-2</v>
      </c>
      <c r="Z101" s="2">
        <v>2.0411923076923001E-2</v>
      </c>
      <c r="AA101" s="2">
        <v>2.0347692307692299E-2</v>
      </c>
      <c r="AB101" s="2">
        <v>2.0411923076923001E-2</v>
      </c>
      <c r="AC101" s="2">
        <v>2.0411923076923001E-2</v>
      </c>
      <c r="AD101" s="2">
        <v>2.0411923076923001E-2</v>
      </c>
      <c r="AE101" s="2">
        <v>2.0347692307692299E-2</v>
      </c>
      <c r="AF101" s="2">
        <v>2.0822692307692299E-2</v>
      </c>
      <c r="AG101" s="2">
        <v>2.07584615384615E-2</v>
      </c>
    </row>
    <row r="102" spans="1:33" x14ac:dyDescent="0.3">
      <c r="A102" t="s">
        <v>122</v>
      </c>
      <c r="B102">
        <v>100</v>
      </c>
      <c r="C102" t="str">
        <f>LEFT(Table167[[#This Row],[Contingency id]])</f>
        <v>C</v>
      </c>
      <c r="D102" s="1">
        <v>0.33698399326032002</v>
      </c>
      <c r="E102" s="1">
        <v>2.9308641975308598</v>
      </c>
      <c r="F102">
        <v>1187</v>
      </c>
      <c r="G102">
        <v>405</v>
      </c>
      <c r="H102" s="2">
        <v>2.02881213142375E-2</v>
      </c>
      <c r="I102" s="2">
        <f>AVERAGE(Table167[[#This Row],[Estimated costs 1]:[Estimated costs 20]])</f>
        <v>1.9953159224936744E-2</v>
      </c>
      <c r="J102" s="2">
        <f>_xlfn.STDEV.P(Table167[[#This Row],[Estimated costs 1]:[Estimated costs 20]])</f>
        <v>7.0311638242437722E-3</v>
      </c>
      <c r="K102" s="2">
        <f>Table167[[#This Row],[Dev]]/Table167[[#This Row],[Mean]]*100</f>
        <v>35.238348699470485</v>
      </c>
      <c r="L102" s="2">
        <f>Table167[[#This Row],[Estimated costs 1]]-Table167[[#This Row],[Actual cost]]</f>
        <v>-4.8357203032855997E-3</v>
      </c>
      <c r="M102" s="2">
        <f>Table167[[#This Row],[Diff 1]]/Table167[[#This Row],[Actual cost]]*100</f>
        <v>-23.835229632090474</v>
      </c>
      <c r="N102" s="2">
        <v>1.54524010109519E-2</v>
      </c>
      <c r="O102" s="2">
        <v>1.6195450716090899E-2</v>
      </c>
      <c r="P102" s="2">
        <v>3.09250210614995E-2</v>
      </c>
      <c r="Q102" s="2">
        <v>1.54524010109519E-2</v>
      </c>
      <c r="R102" s="2">
        <v>1.6195450716090899E-2</v>
      </c>
      <c r="S102" s="2">
        <v>1.4486941870261101E-2</v>
      </c>
      <c r="T102" s="2">
        <v>1.6195450716090899E-2</v>
      </c>
      <c r="U102" s="2">
        <v>1.54524010109519E-2</v>
      </c>
      <c r="V102" s="2">
        <v>1.54524010109519E-2</v>
      </c>
      <c r="W102" s="2">
        <v>1.4486941870261101E-2</v>
      </c>
      <c r="X102" s="2">
        <v>1.6195450716090899E-2</v>
      </c>
      <c r="Y102" s="2">
        <v>3.09250210614995E-2</v>
      </c>
      <c r="Z102" s="2">
        <v>1.4486941870261101E-2</v>
      </c>
      <c r="AA102" s="2">
        <v>2.9216512215669701E-2</v>
      </c>
      <c r="AB102" s="2">
        <v>3.09250210614995E-2</v>
      </c>
      <c r="AC102" s="2">
        <v>1.6195450716090899E-2</v>
      </c>
      <c r="AD102" s="2">
        <v>3.09250210614995E-2</v>
      </c>
      <c r="AE102" s="2">
        <v>1.4486941870261101E-2</v>
      </c>
      <c r="AF102" s="2">
        <v>1.4486941870261101E-2</v>
      </c>
      <c r="AG102" s="2">
        <v>3.09250210614995E-2</v>
      </c>
    </row>
    <row r="103" spans="1:33" hidden="1" x14ac:dyDescent="0.3">
      <c r="A103" t="s">
        <v>123</v>
      </c>
      <c r="B103">
        <v>101</v>
      </c>
      <c r="C103" t="str">
        <f>LEFT(Table167[[#This Row],[Contingency id]])</f>
        <v>A</v>
      </c>
      <c r="D103">
        <v>100</v>
      </c>
      <c r="E103">
        <v>1.04</v>
      </c>
      <c r="F103">
        <v>52</v>
      </c>
      <c r="G103">
        <v>50</v>
      </c>
      <c r="H103" s="2">
        <v>2.0132692307692299E-2</v>
      </c>
      <c r="I103" s="2">
        <f>AVERAGE(Table167[[#This Row],[Estimated costs 1]:[Estimated costs 20]])</f>
        <v>2.0135076923076894E-2</v>
      </c>
      <c r="J103" s="2">
        <f>_xlfn.STDEV.P(Table167[[#This Row],[Estimated costs 1]:[Estimated costs 20]])</f>
        <v>2.2811162013931475E-5</v>
      </c>
      <c r="K103" s="2">
        <f>Table167[[#This Row],[Dev]]/Table167[[#This Row],[Mean]]*100</f>
        <v>0.11329066236537447</v>
      </c>
      <c r="L103" s="2">
        <f>Table167[[#This Row],[Estimated costs 1]]-Table167[[#This Row],[Actual cost]]</f>
        <v>2.2307692307699939E-5</v>
      </c>
      <c r="M103" s="2">
        <f>Table167[[#This Row],[Diff 1]]/Table167[[#This Row],[Actual cost]]*100</f>
        <v>0.11080332409976094</v>
      </c>
      <c r="N103" s="2">
        <v>2.0154999999999999E-2</v>
      </c>
      <c r="O103" s="2">
        <v>2.0156538461538399E-2</v>
      </c>
      <c r="P103" s="2">
        <v>2.0154999999999999E-2</v>
      </c>
      <c r="Q103" s="2">
        <v>2.0154999999999999E-2</v>
      </c>
      <c r="R103" s="2">
        <v>2.0154999999999999E-2</v>
      </c>
      <c r="S103" s="2">
        <v>2.0108846153846099E-2</v>
      </c>
      <c r="T103" s="2">
        <v>2.0154999999999999E-2</v>
      </c>
      <c r="U103" s="2">
        <v>2.0154999999999899E-2</v>
      </c>
      <c r="V103" s="2">
        <v>2.0156538461538399E-2</v>
      </c>
      <c r="W103" s="2">
        <v>2.0110384615384599E-2</v>
      </c>
      <c r="X103" s="2">
        <v>2.0156538461538399E-2</v>
      </c>
      <c r="Y103" s="2">
        <v>2.0108846153846099E-2</v>
      </c>
      <c r="Z103" s="2">
        <v>2.0110384615384599E-2</v>
      </c>
      <c r="AA103" s="2">
        <v>2.0110384615384599E-2</v>
      </c>
      <c r="AB103" s="2">
        <v>2.0156538461538399E-2</v>
      </c>
      <c r="AC103" s="2">
        <v>2.0110384615384599E-2</v>
      </c>
      <c r="AD103" s="2">
        <v>2.0108846153846099E-2</v>
      </c>
      <c r="AE103" s="2">
        <v>2.0156538461538399E-2</v>
      </c>
      <c r="AF103" s="2">
        <v>2.0110384615384599E-2</v>
      </c>
      <c r="AG103" s="2">
        <v>2.0110384615384599E-2</v>
      </c>
    </row>
    <row r="104" spans="1:33" hidden="1" x14ac:dyDescent="0.3">
      <c r="A104" t="s">
        <v>124</v>
      </c>
      <c r="B104">
        <v>102</v>
      </c>
      <c r="C104" t="str">
        <f>LEFT(Table167[[#This Row],[Contingency id]])</f>
        <v>A</v>
      </c>
      <c r="D104">
        <v>8.3333333333333304</v>
      </c>
      <c r="E104">
        <v>1.1881188118811801</v>
      </c>
      <c r="F104">
        <v>120</v>
      </c>
      <c r="G104">
        <v>101</v>
      </c>
      <c r="H104" s="2">
        <v>1.91083333333333E-2</v>
      </c>
      <c r="I104" s="2">
        <f>AVERAGE(Table167[[#This Row],[Estimated costs 1]:[Estimated costs 20]])</f>
        <v>1.8551333333333288E-2</v>
      </c>
      <c r="J104" s="2">
        <f>_xlfn.STDEV.P(Table167[[#This Row],[Estimated costs 1]:[Estimated costs 20]])</f>
        <v>1.7711471172974817E-3</v>
      </c>
      <c r="K104" s="2">
        <f>Table167[[#This Row],[Dev]]/Table167[[#This Row],[Mean]]*100</f>
        <v>9.547276659166382</v>
      </c>
      <c r="L104" s="2">
        <f>Table167[[#This Row],[Estimated costs 1]]-Table167[[#This Row],[Actual cost]]</f>
        <v>1.8566666666667009E-3</v>
      </c>
      <c r="M104" s="2">
        <f>Table167[[#This Row],[Diff 1]]/Table167[[#This Row],[Actual cost]]*100</f>
        <v>9.716528565198626</v>
      </c>
      <c r="N104" s="2">
        <v>2.0965000000000001E-2</v>
      </c>
      <c r="O104" s="2">
        <v>1.7251666666666599E-2</v>
      </c>
      <c r="P104" s="2">
        <v>2.0965000000000001E-2</v>
      </c>
      <c r="Q104" s="2">
        <v>2.09649999999999E-2</v>
      </c>
      <c r="R104" s="2">
        <v>2.09649999999999E-2</v>
      </c>
      <c r="S104" s="2">
        <v>1.7251666666666599E-2</v>
      </c>
      <c r="T104" s="2">
        <v>1.7251666666666599E-2</v>
      </c>
      <c r="U104" s="2">
        <v>2.0965000000000001E-2</v>
      </c>
      <c r="V104" s="2">
        <v>1.7251666666666599E-2</v>
      </c>
      <c r="W104" s="2">
        <v>1.7251666666666599E-2</v>
      </c>
      <c r="X104" s="2">
        <v>1.7251666666666599E-2</v>
      </c>
      <c r="Y104" s="2">
        <v>1.7251666666666599E-2</v>
      </c>
      <c r="Z104" s="2">
        <v>1.7251666666666599E-2</v>
      </c>
      <c r="AA104" s="2">
        <v>2.0965000000000001E-2</v>
      </c>
      <c r="AB104" s="2">
        <v>1.7251666666666599E-2</v>
      </c>
      <c r="AC104" s="2">
        <v>1.7251666666666599E-2</v>
      </c>
      <c r="AD104" s="2">
        <v>1.7251666666666599E-2</v>
      </c>
      <c r="AE104" s="2">
        <v>1.7251666666666599E-2</v>
      </c>
      <c r="AF104" s="2">
        <v>2.0965000000000001E-2</v>
      </c>
      <c r="AG104" s="2">
        <v>1.7251666666666599E-2</v>
      </c>
    </row>
    <row r="105" spans="1:33" hidden="1" x14ac:dyDescent="0.3">
      <c r="A105" t="s">
        <v>125</v>
      </c>
      <c r="B105">
        <v>103</v>
      </c>
      <c r="C105" t="str">
        <f>LEFT(Table167[[#This Row],[Contingency id]])</f>
        <v>A</v>
      </c>
      <c r="D105">
        <v>8.4507042253521103</v>
      </c>
      <c r="E105">
        <v>1.109375</v>
      </c>
      <c r="F105">
        <v>71</v>
      </c>
      <c r="G105">
        <v>64</v>
      </c>
      <c r="H105" s="2">
        <v>1.8184507042253498E-2</v>
      </c>
      <c r="I105" s="2">
        <f>AVERAGE(Table167[[#This Row],[Estimated costs 1]:[Estimated costs 20]])</f>
        <v>2.3866408450704205E-2</v>
      </c>
      <c r="J105" s="2">
        <f>_xlfn.STDEV.P(Table167[[#This Row],[Estimated costs 1]:[Estimated costs 20]])</f>
        <v>1.5709774572369245E-2</v>
      </c>
      <c r="K105" s="2">
        <f>Table167[[#This Row],[Dev]]/Table167[[#This Row],[Mean]]*100</f>
        <v>65.823789971656637</v>
      </c>
      <c r="L105" s="2">
        <f>Table167[[#This Row],[Estimated costs 1]]-Table167[[#This Row],[Actual cost]]</f>
        <v>1.7940845070422502E-2</v>
      </c>
      <c r="M105" s="2">
        <f>Table167[[#This Row],[Diff 1]]/Table167[[#This Row],[Actual cost]]*100</f>
        <v>98.66005731546737</v>
      </c>
      <c r="N105" s="2">
        <v>3.6125352112676E-2</v>
      </c>
      <c r="O105" s="2">
        <v>3.6125352112676E-2</v>
      </c>
      <c r="P105" s="2">
        <v>4.8661971830985902E-3</v>
      </c>
      <c r="Q105" s="2">
        <v>3.9001408450704197E-2</v>
      </c>
      <c r="R105" s="2">
        <v>4.8661971830985902E-3</v>
      </c>
      <c r="S105" s="2">
        <v>1.21239436619718E-2</v>
      </c>
      <c r="T105" s="2">
        <v>3.9001408450704197E-2</v>
      </c>
      <c r="U105" s="2">
        <v>4.8661971830985902E-3</v>
      </c>
      <c r="V105" s="2">
        <v>4.8661971830985902E-3</v>
      </c>
      <c r="W105" s="2">
        <v>3.9001408450704197E-2</v>
      </c>
      <c r="X105" s="2">
        <v>3.9001408450704197E-2</v>
      </c>
      <c r="Y105" s="2">
        <v>9.2478873239436599E-3</v>
      </c>
      <c r="Z105" s="2">
        <v>3.9001408450704197E-2</v>
      </c>
      <c r="AA105" s="2">
        <v>3.6125352112676E-2</v>
      </c>
      <c r="AB105" s="2">
        <v>3.6125352112676E-2</v>
      </c>
      <c r="AC105" s="2">
        <v>3.9001408450704197E-2</v>
      </c>
      <c r="AD105" s="2">
        <v>3.9001408450704197E-2</v>
      </c>
      <c r="AE105" s="2">
        <v>4.8661971830985902E-3</v>
      </c>
      <c r="AF105" s="2">
        <v>9.2478873239436599E-3</v>
      </c>
      <c r="AG105" s="2">
        <v>4.8661971830985902E-3</v>
      </c>
    </row>
    <row r="106" spans="1:33" hidden="1" x14ac:dyDescent="0.3">
      <c r="A106" t="s">
        <v>126</v>
      </c>
      <c r="B106">
        <v>104</v>
      </c>
      <c r="C106" t="str">
        <f>LEFT(Table167[[#This Row],[Contingency id]])</f>
        <v>A</v>
      </c>
      <c r="D106">
        <v>0.14044943820224701</v>
      </c>
      <c r="E106">
        <v>2.1445783132530098</v>
      </c>
      <c r="F106">
        <v>712</v>
      </c>
      <c r="G106">
        <v>332</v>
      </c>
      <c r="H106" s="2">
        <v>1.7022471910112299E-2</v>
      </c>
      <c r="I106" s="2">
        <f>AVERAGE(Table167[[#This Row],[Estimated costs 1]:[Estimated costs 20]])</f>
        <v>1.702247191011234E-2</v>
      </c>
      <c r="J106" s="2">
        <f>_xlfn.STDEV.P(Table167[[#This Row],[Estimated costs 1]:[Estimated costs 20]])</f>
        <v>3.4044943820224681E-2</v>
      </c>
      <c r="K106" s="2">
        <f>Table167[[#This Row],[Dev]]/Table167[[#This Row],[Mean]]*100</f>
        <v>200</v>
      </c>
      <c r="L106" s="2">
        <f>Table167[[#This Row],[Estimated costs 1]]-Table167[[#This Row],[Actual cost]]</f>
        <v>-1.7022471910112299E-2</v>
      </c>
      <c r="M106" s="2">
        <f>Table167[[#This Row],[Diff 1]]/Table167[[#This Row],[Actual cost]]*100</f>
        <v>-100</v>
      </c>
      <c r="N106" s="2">
        <v>0</v>
      </c>
      <c r="O106" s="2">
        <v>0</v>
      </c>
      <c r="P106" s="2">
        <v>0</v>
      </c>
      <c r="Q106" s="2">
        <v>0</v>
      </c>
      <c r="R106" s="2">
        <v>8.5112359550561706E-2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8.5112359550561706E-2</v>
      </c>
      <c r="AB106" s="2">
        <v>0</v>
      </c>
      <c r="AC106" s="2">
        <v>0</v>
      </c>
      <c r="AD106" s="2">
        <v>8.5112359550561706E-2</v>
      </c>
      <c r="AE106" s="2">
        <v>0</v>
      </c>
      <c r="AF106" s="2">
        <v>8.5112359550561706E-2</v>
      </c>
      <c r="AG106" s="2">
        <v>0</v>
      </c>
    </row>
    <row r="107" spans="1:33" hidden="1" x14ac:dyDescent="0.3">
      <c r="A107" t="s">
        <v>127</v>
      </c>
      <c r="B107">
        <v>105</v>
      </c>
      <c r="C107" t="str">
        <f>LEFT(Table167[[#This Row],[Contingency id]])</f>
        <v>B</v>
      </c>
      <c r="D107">
        <v>0.86767895878524903</v>
      </c>
      <c r="E107">
        <v>2.4986449864498601</v>
      </c>
      <c r="F107">
        <v>922</v>
      </c>
      <c r="G107">
        <v>369</v>
      </c>
      <c r="H107" s="2">
        <v>1.6908893709327501E-2</v>
      </c>
      <c r="I107" s="2">
        <f>AVERAGE(Table167[[#This Row],[Estimated costs 1]:[Estimated costs 20]])</f>
        <v>1.9785249457700615E-2</v>
      </c>
      <c r="J107" s="2">
        <f>_xlfn.STDEV.P(Table167[[#This Row],[Estimated costs 1]:[Estimated costs 20]])</f>
        <v>9.8361874878023104E-3</v>
      </c>
      <c r="K107" s="2">
        <f>Table167[[#This Row],[Dev]]/Table167[[#This Row],[Mean]]*100</f>
        <v>49.714750925083578</v>
      </c>
      <c r="L107" s="2">
        <f>Table167[[#This Row],[Estimated costs 1]]-Table167[[#This Row],[Actual cost]]</f>
        <v>1.9325379609544502E-2</v>
      </c>
      <c r="M107" s="2">
        <f>Table167[[#This Row],[Diff 1]]/Table167[[#This Row],[Actual cost]]*100</f>
        <v>114.29121231558743</v>
      </c>
      <c r="N107" s="2">
        <v>3.6234273318872003E-2</v>
      </c>
      <c r="O107" s="2">
        <v>1.2716919739696299E-2</v>
      </c>
      <c r="P107" s="2">
        <v>2.3942516268980401E-2</v>
      </c>
      <c r="Q107" s="2">
        <v>3.1706073752711499E-2</v>
      </c>
      <c r="R107" s="2">
        <v>2.1069414316702801E-2</v>
      </c>
      <c r="S107" s="2">
        <v>8.9295010845986903E-3</v>
      </c>
      <c r="T107" s="2">
        <v>1.32212581344902E-2</v>
      </c>
      <c r="U107" s="2">
        <v>1.0710412147505399E-2</v>
      </c>
      <c r="V107" s="2">
        <v>2.4924078091106201E-2</v>
      </c>
      <c r="W107" s="2">
        <v>1.0710412147505399E-2</v>
      </c>
      <c r="X107" s="2">
        <v>3.6638828633405597E-2</v>
      </c>
      <c r="Y107" s="2">
        <v>2.9468546637744001E-3</v>
      </c>
      <c r="Z107" s="2">
        <v>2.8386117136659401E-2</v>
      </c>
      <c r="AA107" s="2">
        <v>5.8622559652928398E-3</v>
      </c>
      <c r="AB107" s="2">
        <v>2.9925162689804701E-2</v>
      </c>
      <c r="AC107" s="2">
        <v>2.00759219088937E-2</v>
      </c>
      <c r="AD107" s="2">
        <v>8.9295010845986903E-3</v>
      </c>
      <c r="AE107" s="2">
        <v>2.45412147505422E-2</v>
      </c>
      <c r="AF107" s="2">
        <v>2.45412147505422E-2</v>
      </c>
      <c r="AG107" s="2">
        <v>1.9693058568329699E-2</v>
      </c>
    </row>
    <row r="108" spans="1:33" hidden="1" x14ac:dyDescent="0.3">
      <c r="A108" t="s">
        <v>128</v>
      </c>
      <c r="B108">
        <v>106</v>
      </c>
      <c r="C108" t="str">
        <f>LEFT(Table167[[#This Row],[Contingency id]])</f>
        <v>B</v>
      </c>
      <c r="D108">
        <v>11.6666666666666</v>
      </c>
      <c r="E108">
        <v>1.0909090909090899</v>
      </c>
      <c r="F108">
        <v>60</v>
      </c>
      <c r="G108">
        <v>55</v>
      </c>
      <c r="H108" s="2">
        <v>1.6268666666666601E-2</v>
      </c>
      <c r="I108" s="2">
        <f>AVERAGE(Table167[[#This Row],[Estimated costs 1]:[Estimated costs 20]])</f>
        <v>1.5942333333333308E-2</v>
      </c>
      <c r="J108" s="2">
        <f>_xlfn.STDEV.P(Table167[[#This Row],[Estimated costs 1]:[Estimated costs 20]])</f>
        <v>3.2469756697579432E-3</v>
      </c>
      <c r="K108" s="2">
        <f>Table167[[#This Row],[Dev]]/Table167[[#This Row],[Mean]]*100</f>
        <v>20.367004012950517</v>
      </c>
      <c r="L108" s="2">
        <f>Table167[[#This Row],[Estimated costs 1]]-Table167[[#This Row],[Actual cost]]</f>
        <v>3.2633333333332987E-3</v>
      </c>
      <c r="M108" s="2">
        <f>Table167[[#This Row],[Diff 1]]/Table167[[#This Row],[Actual cost]]*100</f>
        <v>20.059009138220578</v>
      </c>
      <c r="N108" s="2">
        <v>1.95319999999999E-2</v>
      </c>
      <c r="O108" s="2">
        <v>1.9532000000000001E-2</v>
      </c>
      <c r="P108" s="2">
        <v>1.9532000000000001E-2</v>
      </c>
      <c r="Q108" s="2">
        <v>1.9532000000000001E-2</v>
      </c>
      <c r="R108" s="2">
        <v>1.3005333333333299E-2</v>
      </c>
      <c r="S108" s="2">
        <v>1.3005333333333299E-2</v>
      </c>
      <c r="T108" s="2">
        <v>1.3005333333333299E-2</v>
      </c>
      <c r="U108" s="2">
        <v>1.95319999999999E-2</v>
      </c>
      <c r="V108" s="2">
        <v>1.9532000000000001E-2</v>
      </c>
      <c r="W108" s="2">
        <v>1.3005333333333299E-2</v>
      </c>
      <c r="X108" s="2">
        <v>1.9532000000000001E-2</v>
      </c>
      <c r="Y108" s="2">
        <v>1.9532000000000001E-2</v>
      </c>
      <c r="Z108" s="2">
        <v>1.3005333333333299E-2</v>
      </c>
      <c r="AA108" s="2">
        <v>1.9532000000000001E-2</v>
      </c>
      <c r="AB108" s="2">
        <v>1.3005333333333299E-2</v>
      </c>
      <c r="AC108" s="2">
        <v>1.3005333333333299E-2</v>
      </c>
      <c r="AD108" s="2">
        <v>1.3005333333333299E-2</v>
      </c>
      <c r="AE108" s="2">
        <v>1.3005333333333299E-2</v>
      </c>
      <c r="AF108" s="2">
        <v>1.3005333333333299E-2</v>
      </c>
      <c r="AG108" s="2">
        <v>1.3005333333333299E-2</v>
      </c>
    </row>
    <row r="109" spans="1:33" hidden="1" x14ac:dyDescent="0.3">
      <c r="A109" t="s">
        <v>129</v>
      </c>
      <c r="B109">
        <v>107</v>
      </c>
      <c r="C109" t="str">
        <f>LEFT(Table167[[#This Row],[Contingency id]])</f>
        <v>B</v>
      </c>
      <c r="D109">
        <v>1.89035916824196</v>
      </c>
      <c r="E109">
        <v>1.8432055749128899</v>
      </c>
      <c r="F109">
        <v>529</v>
      </c>
      <c r="G109">
        <v>287</v>
      </c>
      <c r="H109" s="2">
        <v>1.5856332703213599E-2</v>
      </c>
      <c r="I109" s="2">
        <f>AVERAGE(Table167[[#This Row],[Estimated costs 1]:[Estimated costs 20]])</f>
        <v>1.6521625708884637E-2</v>
      </c>
      <c r="J109" s="2">
        <f>_xlfn.STDEV.P(Table167[[#This Row],[Estimated costs 1]:[Estimated costs 20]])</f>
        <v>6.9681161669789384E-3</v>
      </c>
      <c r="K109" s="2">
        <f>Table167[[#This Row],[Dev]]/Table167[[#This Row],[Mean]]*100</f>
        <v>42.175729493930966</v>
      </c>
      <c r="L109" s="2">
        <f>Table167[[#This Row],[Estimated costs 1]]-Table167[[#This Row],[Actual cost]]</f>
        <v>8.2310018903591006E-3</v>
      </c>
      <c r="M109" s="2">
        <f>Table167[[#This Row],[Diff 1]]/Table167[[#This Row],[Actual cost]]*100</f>
        <v>51.909871244634807</v>
      </c>
      <c r="N109" s="2">
        <v>2.40873345935727E-2</v>
      </c>
      <c r="O109" s="2">
        <v>1.8589413988657801E-2</v>
      </c>
      <c r="P109" s="2">
        <v>5.7879017013232502E-3</v>
      </c>
      <c r="Q109" s="2">
        <v>1.0065406427221099E-2</v>
      </c>
      <c r="R109" s="2">
        <v>2.43633270321361E-2</v>
      </c>
      <c r="S109" s="2">
        <v>6.43629489603024E-3</v>
      </c>
      <c r="T109" s="2">
        <v>1.6366729678638899E-2</v>
      </c>
      <c r="U109" s="2">
        <v>1.8001512287334501E-2</v>
      </c>
      <c r="V109" s="2">
        <v>1.5075236294896001E-2</v>
      </c>
      <c r="W109" s="2">
        <v>2.8297542533081199E-2</v>
      </c>
      <c r="X109" s="2">
        <v>2.8172022684309999E-2</v>
      </c>
      <c r="Y109" s="2">
        <v>1.9453686200378E-2</v>
      </c>
      <c r="Z109" s="2">
        <v>1.60616257088846E-2</v>
      </c>
      <c r="AA109" s="2">
        <v>2.0066918714555699E-2</v>
      </c>
      <c r="AB109" s="2">
        <v>9.4880907372400704E-3</v>
      </c>
      <c r="AC109" s="2">
        <v>1.8127032136105801E-2</v>
      </c>
      <c r="AD109" s="2">
        <v>1.85368620037807E-3</v>
      </c>
      <c r="AE109" s="2">
        <v>2.0066918714555699E-2</v>
      </c>
      <c r="AF109" s="2">
        <v>1.66495274102079E-2</v>
      </c>
      <c r="AG109" s="2">
        <v>1.3422306238185199E-2</v>
      </c>
    </row>
    <row r="110" spans="1:33" x14ac:dyDescent="0.3">
      <c r="A110" t="s">
        <v>130</v>
      </c>
      <c r="B110">
        <v>108</v>
      </c>
      <c r="C110" t="str">
        <f>LEFT(Table167[[#This Row],[Contingency id]])</f>
        <v>C</v>
      </c>
      <c r="D110" s="1">
        <v>7.5075075075075007E-2</v>
      </c>
      <c r="E110" s="1">
        <v>3.1489361702127598</v>
      </c>
      <c r="F110">
        <v>1332</v>
      </c>
      <c r="G110">
        <v>423</v>
      </c>
      <c r="H110" s="2">
        <v>1.47522522522522E-2</v>
      </c>
      <c r="I110" s="2">
        <f>AVERAGE(Table167[[#This Row],[Estimated costs 1]:[Estimated costs 20]])</f>
        <v>1.4752252252252202E-2</v>
      </c>
      <c r="J110" s="2">
        <f>_xlfn.STDEV.P(Table167[[#This Row],[Estimated costs 1]:[Estimated costs 20]])</f>
        <v>1.7347234759768071E-18</v>
      </c>
      <c r="K110" s="2">
        <f>Table167[[#This Row],[Dev]]/Table167[[#This Row],[Mean]]*100</f>
        <v>1.1759041577613816E-14</v>
      </c>
      <c r="L110" s="2">
        <f>Table167[[#This Row],[Estimated costs 1]]-Table167[[#This Row],[Actual cost]]</f>
        <v>0</v>
      </c>
      <c r="M110" s="2">
        <f>Table167[[#This Row],[Diff 1]]/Table167[[#This Row],[Actual cost]]*100</f>
        <v>0</v>
      </c>
      <c r="N110" s="2">
        <v>1.47522522522522E-2</v>
      </c>
      <c r="O110" s="2">
        <v>1.47522522522522E-2</v>
      </c>
      <c r="P110" s="2">
        <v>1.47522522522522E-2</v>
      </c>
      <c r="Q110" s="2">
        <v>1.47522522522522E-2</v>
      </c>
      <c r="R110" s="2">
        <v>1.47522522522522E-2</v>
      </c>
      <c r="S110" s="2">
        <v>1.47522522522522E-2</v>
      </c>
      <c r="T110" s="2">
        <v>1.47522522522522E-2</v>
      </c>
      <c r="U110" s="2">
        <v>1.47522522522522E-2</v>
      </c>
      <c r="V110" s="2">
        <v>1.47522522522522E-2</v>
      </c>
      <c r="W110" s="2">
        <v>1.47522522522522E-2</v>
      </c>
      <c r="X110" s="2">
        <v>1.47522522522522E-2</v>
      </c>
      <c r="Y110" s="2">
        <v>1.47522522522522E-2</v>
      </c>
      <c r="Z110" s="2">
        <v>1.47522522522522E-2</v>
      </c>
      <c r="AA110" s="2">
        <v>1.47522522522522E-2</v>
      </c>
      <c r="AB110" s="2">
        <v>1.47522522522522E-2</v>
      </c>
      <c r="AC110" s="2">
        <v>1.47522522522522E-2</v>
      </c>
      <c r="AD110" s="2">
        <v>1.47522522522522E-2</v>
      </c>
      <c r="AE110" s="2">
        <v>1.47522522522522E-2</v>
      </c>
      <c r="AF110" s="2">
        <v>1.47522522522522E-2</v>
      </c>
      <c r="AG110" s="2">
        <v>1.47522522522522E-2</v>
      </c>
    </row>
    <row r="111" spans="1:33" x14ac:dyDescent="0.3">
      <c r="A111" t="s">
        <v>131</v>
      </c>
      <c r="B111">
        <v>109</v>
      </c>
      <c r="C111" t="str">
        <f>LEFT(Table167[[#This Row],[Contingency id]])</f>
        <v>C</v>
      </c>
      <c r="D111" s="1">
        <v>1.8518518518518501</v>
      </c>
      <c r="E111" s="1">
        <v>1.35</v>
      </c>
      <c r="F111">
        <v>162</v>
      </c>
      <c r="G111">
        <v>120</v>
      </c>
      <c r="H111" s="2">
        <v>1.4377160493827101E-2</v>
      </c>
      <c r="I111" s="2">
        <f>AVERAGE(Table167[[#This Row],[Estimated costs 1]:[Estimated costs 20]])</f>
        <v>1.754111111111108E-2</v>
      </c>
      <c r="J111" s="2">
        <f>_xlfn.STDEV.P(Table167[[#This Row],[Estimated costs 1]:[Estimated costs 20]])</f>
        <v>7.5617352390999299E-3</v>
      </c>
      <c r="K111" s="2">
        <f>Table167[[#This Row],[Dev]]/Table167[[#This Row],[Mean]]*100</f>
        <v>43.108644550515926</v>
      </c>
      <c r="L111" s="2">
        <f>Table167[[#This Row],[Estimated costs 1]]-Table167[[#This Row],[Actual cost]]</f>
        <v>7.4808641975308982E-3</v>
      </c>
      <c r="M111" s="2">
        <f>Table167[[#This Row],[Diff 1]]/Table167[[#This Row],[Actual cost]]*100</f>
        <v>52.032974110171757</v>
      </c>
      <c r="N111" s="2">
        <v>2.1858024691357999E-2</v>
      </c>
      <c r="O111" s="2">
        <v>6.0382716049382701E-3</v>
      </c>
      <c r="P111" s="2">
        <v>2.1858024691357999E-2</v>
      </c>
      <c r="Q111" s="2">
        <v>6.0382716049382701E-3</v>
      </c>
      <c r="R111" s="2">
        <v>2.3574074074074001E-2</v>
      </c>
      <c r="S111" s="2">
        <v>6.0382716049382701E-3</v>
      </c>
      <c r="T111" s="2">
        <v>2.1858024691357999E-2</v>
      </c>
      <c r="U111" s="2">
        <v>2.1858024691357999E-2</v>
      </c>
      <c r="V111" s="2">
        <v>2.1858024691357999E-2</v>
      </c>
      <c r="W111" s="2">
        <v>2.3574074074074001E-2</v>
      </c>
      <c r="X111" s="2">
        <v>2.3574074074074001E-2</v>
      </c>
      <c r="Y111" s="2">
        <v>6.0382716049382701E-3</v>
      </c>
      <c r="Z111" s="2">
        <v>2.3574074074074001E-2</v>
      </c>
      <c r="AA111" s="2">
        <v>2.1858024691357999E-2</v>
      </c>
      <c r="AB111" s="2">
        <v>2.1858024691357999E-2</v>
      </c>
      <c r="AC111" s="2">
        <v>2.3574074074074001E-2</v>
      </c>
      <c r="AD111" s="2">
        <v>2.1858024691357999E-2</v>
      </c>
      <c r="AE111" s="2">
        <v>2.1858024691357999E-2</v>
      </c>
      <c r="AF111" s="2">
        <v>6.0382716049382701E-3</v>
      </c>
      <c r="AG111" s="2">
        <v>6.0382716049382701E-3</v>
      </c>
    </row>
    <row r="112" spans="1:33" x14ac:dyDescent="0.3">
      <c r="A112" t="s">
        <v>132</v>
      </c>
      <c r="B112">
        <v>110</v>
      </c>
      <c r="C112" t="str">
        <f>LEFT(Table167[[#This Row],[Contingency id]])</f>
        <v>C</v>
      </c>
      <c r="D112" s="1">
        <v>15.625</v>
      </c>
      <c r="E112" s="1">
        <v>1.06666666666666</v>
      </c>
      <c r="F112">
        <v>64</v>
      </c>
      <c r="G112">
        <v>60</v>
      </c>
      <c r="H112" s="2">
        <v>1.4233906249999999E-2</v>
      </c>
      <c r="I112" s="2">
        <f>AVERAGE(Table167[[#This Row],[Estimated costs 1]:[Estimated costs 20]])</f>
        <v>1.4550468749999995E-2</v>
      </c>
      <c r="J112" s="2">
        <f>_xlfn.STDEV.P(Table167[[#This Row],[Estimated costs 1]:[Estimated costs 20]])</f>
        <v>1.5508331933996122E-3</v>
      </c>
      <c r="K112" s="2">
        <f>Table167[[#This Row],[Dev]]/Table167[[#This Row],[Mean]]*100</f>
        <v>10.658304004120918</v>
      </c>
      <c r="L112" s="2">
        <f>Table167[[#This Row],[Estimated costs 1]]-Table167[[#This Row],[Actual cost]]</f>
        <v>-1.5828124999999992E-3</v>
      </c>
      <c r="M112" s="2">
        <f>Table167[[#This Row],[Diff 1]]/Table167[[#This Row],[Actual cost]]*100</f>
        <v>-11.12001492914146</v>
      </c>
      <c r="N112" s="2">
        <v>1.265109375E-2</v>
      </c>
      <c r="O112" s="2">
        <v>1.581671875E-2</v>
      </c>
      <c r="P112" s="2">
        <v>1.265109375E-2</v>
      </c>
      <c r="Q112" s="2">
        <v>1.581671875E-2</v>
      </c>
      <c r="R112" s="2">
        <v>1.581671875E-2</v>
      </c>
      <c r="S112" s="2">
        <v>1.265109375E-2</v>
      </c>
      <c r="T112" s="2">
        <v>1.2651093749999899E-2</v>
      </c>
      <c r="U112" s="2">
        <v>1.581671875E-2</v>
      </c>
      <c r="V112" s="2">
        <v>1.2651093749999899E-2</v>
      </c>
      <c r="W112" s="2">
        <v>1.581671875E-2</v>
      </c>
      <c r="X112" s="2">
        <v>1.581671875E-2</v>
      </c>
      <c r="Y112" s="2">
        <v>1.581671875E-2</v>
      </c>
      <c r="Z112" s="2">
        <v>1.581671875E-2</v>
      </c>
      <c r="AA112" s="2">
        <v>1.581671875E-2</v>
      </c>
      <c r="AB112" s="2">
        <v>1.581671875E-2</v>
      </c>
      <c r="AC112" s="2">
        <v>1.265109375E-2</v>
      </c>
      <c r="AD112" s="2">
        <v>1.265109375E-2</v>
      </c>
      <c r="AE112" s="2">
        <v>1.581671875E-2</v>
      </c>
      <c r="AF112" s="2">
        <v>1.581671875E-2</v>
      </c>
      <c r="AG112" s="2">
        <v>1.265109375E-2</v>
      </c>
    </row>
    <row r="113" spans="1:33" hidden="1" x14ac:dyDescent="0.3">
      <c r="A113" t="s">
        <v>133</v>
      </c>
      <c r="B113">
        <v>111</v>
      </c>
      <c r="C113" t="str">
        <f>LEFT(Table167[[#This Row],[Contingency id]])</f>
        <v>A</v>
      </c>
      <c r="D113">
        <v>11.6666666666666</v>
      </c>
      <c r="E113">
        <v>1.1320754716981101</v>
      </c>
      <c r="F113">
        <v>60</v>
      </c>
      <c r="G113">
        <v>53</v>
      </c>
      <c r="H113" s="2">
        <v>1.30108333333333E-2</v>
      </c>
      <c r="I113" s="2">
        <f>AVERAGE(Table167[[#This Row],[Estimated costs 1]:[Estimated costs 20]])</f>
        <v>1.3154183333333302E-2</v>
      </c>
      <c r="J113" s="2">
        <f>_xlfn.STDEV.P(Table167[[#This Row],[Estimated costs 1]:[Estimated costs 20]])</f>
        <v>1.4263144910923395E-3</v>
      </c>
      <c r="K113" s="2">
        <f>Table167[[#This Row],[Dev]]/Table167[[#This Row],[Mean]]*100</f>
        <v>10.843048594875466</v>
      </c>
      <c r="L113" s="2">
        <f>Table167[[#This Row],[Estimated costs 1]]-Table167[[#This Row],[Actual cost]]</f>
        <v>-1.433499999999999E-3</v>
      </c>
      <c r="M113" s="2">
        <f>Table167[[#This Row],[Diff 1]]/Table167[[#This Row],[Actual cost]]*100</f>
        <v>-11.017741625568457</v>
      </c>
      <c r="N113" s="2">
        <v>1.1577333333333301E-2</v>
      </c>
      <c r="O113" s="2">
        <v>1.44443333333333E-2</v>
      </c>
      <c r="P113" s="2">
        <v>1.44443333333333E-2</v>
      </c>
      <c r="Q113" s="2">
        <v>1.44443333333333E-2</v>
      </c>
      <c r="R113" s="2">
        <v>1.44443333333333E-2</v>
      </c>
      <c r="S113" s="2">
        <v>1.44443333333333E-2</v>
      </c>
      <c r="T113" s="2">
        <v>1.1577333333333301E-2</v>
      </c>
      <c r="U113" s="2">
        <v>1.1577333333333301E-2</v>
      </c>
      <c r="V113" s="2">
        <v>1.1577333333333301E-2</v>
      </c>
      <c r="W113" s="2">
        <v>1.1577333333333301E-2</v>
      </c>
      <c r="X113" s="2">
        <v>1.44443333333333E-2</v>
      </c>
      <c r="Y113" s="2">
        <v>1.1577333333333301E-2</v>
      </c>
      <c r="Z113" s="2">
        <v>1.44443333333333E-2</v>
      </c>
      <c r="AA113" s="2">
        <v>1.44443333333333E-2</v>
      </c>
      <c r="AB113" s="2">
        <v>1.1577333333333301E-2</v>
      </c>
      <c r="AC113" s="2">
        <v>1.44443333333333E-2</v>
      </c>
      <c r="AD113" s="2">
        <v>1.44443333333333E-2</v>
      </c>
      <c r="AE113" s="2">
        <v>1.1577333333333301E-2</v>
      </c>
      <c r="AF113" s="2">
        <v>1.44443333333333E-2</v>
      </c>
      <c r="AG113" s="2">
        <v>1.1577333333333301E-2</v>
      </c>
    </row>
    <row r="114" spans="1:33" x14ac:dyDescent="0.3">
      <c r="A114" t="s">
        <v>134</v>
      </c>
      <c r="B114">
        <v>112</v>
      </c>
      <c r="C114" t="str">
        <f>LEFT(Table167[[#This Row],[Contingency id]])</f>
        <v>C</v>
      </c>
      <c r="D114" s="1">
        <v>0.71942446043165398</v>
      </c>
      <c r="E114" s="1">
        <v>1.21929824561403</v>
      </c>
      <c r="F114">
        <v>139</v>
      </c>
      <c r="G114">
        <v>114</v>
      </c>
      <c r="H114" s="2">
        <v>1.29424460431654E-2</v>
      </c>
      <c r="I114" s="2">
        <f>AVERAGE(Table167[[#This Row],[Estimated costs 1]:[Estimated costs 20]])</f>
        <v>1.2942446043165407E-2</v>
      </c>
      <c r="J114" s="2">
        <f>_xlfn.STDEV.P(Table167[[#This Row],[Estimated costs 1]:[Estimated costs 20]])</f>
        <v>6.9388939039072284E-18</v>
      </c>
      <c r="K114" s="2">
        <f>Table167[[#This Row],[Dev]]/Table167[[#This Row],[Mean]]*100</f>
        <v>5.3613465961262328E-14</v>
      </c>
      <c r="L114" s="2">
        <f>Table167[[#This Row],[Estimated costs 1]]-Table167[[#This Row],[Actual cost]]</f>
        <v>0</v>
      </c>
      <c r="M114" s="2">
        <f>Table167[[#This Row],[Diff 1]]/Table167[[#This Row],[Actual cost]]*100</f>
        <v>0</v>
      </c>
      <c r="N114" s="2">
        <v>1.29424460431654E-2</v>
      </c>
      <c r="O114" s="2">
        <v>1.29424460431654E-2</v>
      </c>
      <c r="P114" s="2">
        <v>1.29424460431654E-2</v>
      </c>
      <c r="Q114" s="2">
        <v>1.29424460431654E-2</v>
      </c>
      <c r="R114" s="2">
        <v>1.29424460431654E-2</v>
      </c>
      <c r="S114" s="2">
        <v>1.29424460431654E-2</v>
      </c>
      <c r="T114" s="2">
        <v>1.29424460431654E-2</v>
      </c>
      <c r="U114" s="2">
        <v>1.29424460431654E-2</v>
      </c>
      <c r="V114" s="2">
        <v>1.29424460431654E-2</v>
      </c>
      <c r="W114" s="2">
        <v>1.29424460431654E-2</v>
      </c>
      <c r="X114" s="2">
        <v>1.29424460431654E-2</v>
      </c>
      <c r="Y114" s="2">
        <v>1.29424460431654E-2</v>
      </c>
      <c r="Z114" s="2">
        <v>1.29424460431654E-2</v>
      </c>
      <c r="AA114" s="2">
        <v>1.29424460431654E-2</v>
      </c>
      <c r="AB114" s="2">
        <v>1.29424460431654E-2</v>
      </c>
      <c r="AC114" s="2">
        <v>1.29424460431654E-2</v>
      </c>
      <c r="AD114" s="2">
        <v>1.29424460431654E-2</v>
      </c>
      <c r="AE114" s="2">
        <v>1.29424460431654E-2</v>
      </c>
      <c r="AF114" s="2">
        <v>1.29424460431654E-2</v>
      </c>
      <c r="AG114" s="2">
        <v>1.29424460431654E-2</v>
      </c>
    </row>
    <row r="115" spans="1:33" hidden="1" x14ac:dyDescent="0.3">
      <c r="A115" t="s">
        <v>135</v>
      </c>
      <c r="B115">
        <v>113</v>
      </c>
      <c r="C115" t="str">
        <f>LEFT(Table167[[#This Row],[Contingency id]])</f>
        <v>A</v>
      </c>
      <c r="D115">
        <v>5.3846153846153797</v>
      </c>
      <c r="E115">
        <v>1.2745098039215601</v>
      </c>
      <c r="F115">
        <v>130</v>
      </c>
      <c r="G115">
        <v>102</v>
      </c>
      <c r="H115" s="2">
        <v>1.28207692307692E-2</v>
      </c>
      <c r="I115" s="2">
        <f>AVERAGE(Table167[[#This Row],[Estimated costs 1]:[Estimated costs 20]])</f>
        <v>1.3403461538461513E-2</v>
      </c>
      <c r="J115" s="2">
        <f>_xlfn.STDEV.P(Table167[[#This Row],[Estimated costs 1]:[Estimated costs 20]])</f>
        <v>1.8528434489059979E-3</v>
      </c>
      <c r="K115" s="2">
        <f>Table167[[#This Row],[Dev]]/Table167[[#This Row],[Mean]]*100</f>
        <v>13.823618947905548</v>
      </c>
      <c r="L115" s="2">
        <f>Table167[[#This Row],[Estimated costs 1]]-Table167[[#This Row],[Actual cost]]</f>
        <v>1.9423076923076998E-3</v>
      </c>
      <c r="M115" s="2">
        <f>Table167[[#This Row],[Diff 1]]/Table167[[#This Row],[Actual cost]]*100</f>
        <v>15.149697006059974</v>
      </c>
      <c r="N115" s="2">
        <v>1.47630769230769E-2</v>
      </c>
      <c r="O115" s="2">
        <v>1.08784615384615E-2</v>
      </c>
      <c r="P115" s="2">
        <v>1.47630769230769E-2</v>
      </c>
      <c r="Q115" s="2">
        <v>1.47630769230769E-2</v>
      </c>
      <c r="R115" s="2">
        <v>1.08784615384615E-2</v>
      </c>
      <c r="S115" s="2">
        <v>1.47630769230769E-2</v>
      </c>
      <c r="T115" s="2">
        <v>1.47630769230769E-2</v>
      </c>
      <c r="U115" s="2">
        <v>1.08784615384615E-2</v>
      </c>
      <c r="V115" s="2">
        <v>1.47630769230769E-2</v>
      </c>
      <c r="W115" s="2">
        <v>1.47630769230769E-2</v>
      </c>
      <c r="X115" s="2">
        <v>1.08784615384615E-2</v>
      </c>
      <c r="Y115" s="2">
        <v>1.47630769230769E-2</v>
      </c>
      <c r="Z115" s="2">
        <v>1.08784615384615E-2</v>
      </c>
      <c r="AA115" s="2">
        <v>1.47630769230769E-2</v>
      </c>
      <c r="AB115" s="2">
        <v>1.08784615384615E-2</v>
      </c>
      <c r="AC115" s="2">
        <v>1.47630769230769E-2</v>
      </c>
      <c r="AD115" s="2">
        <v>1.47630769230769E-2</v>
      </c>
      <c r="AE115" s="2">
        <v>1.47630769230769E-2</v>
      </c>
      <c r="AF115" s="2">
        <v>1.47630769230769E-2</v>
      </c>
      <c r="AG115" s="2">
        <v>1.08784615384615E-2</v>
      </c>
    </row>
    <row r="116" spans="1:33" hidden="1" x14ac:dyDescent="0.3">
      <c r="A116" t="s">
        <v>136</v>
      </c>
      <c r="B116">
        <v>114</v>
      </c>
      <c r="C116" t="str">
        <f>LEFT(Table167[[#This Row],[Contingency id]])</f>
        <v>A</v>
      </c>
      <c r="D116">
        <v>11.6666666666666</v>
      </c>
      <c r="E116">
        <v>1.1111111111111101</v>
      </c>
      <c r="F116">
        <v>60</v>
      </c>
      <c r="G116">
        <v>54</v>
      </c>
      <c r="H116" s="2">
        <v>1.27318333333333E-2</v>
      </c>
      <c r="I116" s="2">
        <f>AVERAGE(Table167[[#This Row],[Estimated costs 1]:[Estimated costs 20]])</f>
        <v>1.2587449999999939E-2</v>
      </c>
      <c r="J116" s="2">
        <f>_xlfn.STDEV.P(Table167[[#This Row],[Estimated costs 1]:[Estimated costs 20]])</f>
        <v>1.4365960279424355E-3</v>
      </c>
      <c r="K116" s="2">
        <f>Table167[[#This Row],[Dev]]/Table167[[#This Row],[Mean]]*100</f>
        <v>11.412923411353709</v>
      </c>
      <c r="L116" s="2">
        <f>Table167[[#This Row],[Estimated costs 1]]-Table167[[#This Row],[Actual cost]]</f>
        <v>1.4438333333333005E-3</v>
      </c>
      <c r="M116" s="2">
        <f>Table167[[#This Row],[Diff 1]]/Table167[[#This Row],[Actual cost]]*100</f>
        <v>11.34034113966282</v>
      </c>
      <c r="N116" s="2">
        <v>1.41756666666666E-2</v>
      </c>
      <c r="O116" s="2">
        <v>1.41756666666666E-2</v>
      </c>
      <c r="P116" s="2">
        <v>1.1287999999999901E-2</v>
      </c>
      <c r="Q116" s="2">
        <v>1.1287999999999999E-2</v>
      </c>
      <c r="R116" s="2">
        <v>1.1287999999999901E-2</v>
      </c>
      <c r="S116" s="2">
        <v>1.41756666666666E-2</v>
      </c>
      <c r="T116" s="2">
        <v>1.41756666666666E-2</v>
      </c>
      <c r="U116" s="2">
        <v>1.1287999999999999E-2</v>
      </c>
      <c r="V116" s="2">
        <v>1.41756666666666E-2</v>
      </c>
      <c r="W116" s="2">
        <v>1.1287999999999901E-2</v>
      </c>
      <c r="X116" s="2">
        <v>1.41756666666666E-2</v>
      </c>
      <c r="Y116" s="2">
        <v>1.1287999999999901E-2</v>
      </c>
      <c r="Z116" s="2">
        <v>1.1287999999999999E-2</v>
      </c>
      <c r="AA116" s="2">
        <v>1.1287999999999901E-2</v>
      </c>
      <c r="AB116" s="2">
        <v>1.41756666666666E-2</v>
      </c>
      <c r="AC116" s="2">
        <v>1.41756666666666E-2</v>
      </c>
      <c r="AD116" s="2">
        <v>1.1287999999999999E-2</v>
      </c>
      <c r="AE116" s="2">
        <v>1.1287999999999999E-2</v>
      </c>
      <c r="AF116" s="2">
        <v>1.41756666666666E-2</v>
      </c>
      <c r="AG116" s="2">
        <v>1.1287999999999901E-2</v>
      </c>
    </row>
    <row r="117" spans="1:33" x14ac:dyDescent="0.3">
      <c r="A117" t="s">
        <v>137</v>
      </c>
      <c r="B117">
        <v>115</v>
      </c>
      <c r="C117" t="str">
        <f>LEFT(Table167[[#This Row],[Contingency id]])</f>
        <v>C</v>
      </c>
      <c r="D117" s="1">
        <v>0.30143180105501099</v>
      </c>
      <c r="E117" s="1">
        <v>3.2208737864077599</v>
      </c>
      <c r="F117">
        <v>1327</v>
      </c>
      <c r="G117">
        <v>412</v>
      </c>
      <c r="H117" s="2">
        <v>1.2458176337603599E-2</v>
      </c>
      <c r="I117" s="2">
        <f>AVERAGE(Table167[[#This Row],[Estimated costs 1]:[Estimated costs 20]])</f>
        <v>1.9093217784476247E-2</v>
      </c>
      <c r="J117" s="2">
        <f>_xlfn.STDEV.P(Table167[[#This Row],[Estimated costs 1]:[Estimated costs 20]])</f>
        <v>2.1788240457541509E-2</v>
      </c>
      <c r="K117" s="2">
        <f>Table167[[#This Row],[Dev]]/Table167[[#This Row],[Mean]]*100</f>
        <v>114.11507847177258</v>
      </c>
      <c r="L117" s="2">
        <f>Table167[[#This Row],[Estimated costs 1]]-Table167[[#This Row],[Actual cost]]</f>
        <v>-7.3443858327053389E-3</v>
      </c>
      <c r="M117" s="2">
        <f>Table167[[#This Row],[Diff 1]]/Table167[[#This Row],[Actual cost]]*100</f>
        <v>-58.952334865714974</v>
      </c>
      <c r="N117" s="2">
        <v>5.1137905048982604E-3</v>
      </c>
      <c r="O117" s="2">
        <v>9.6473247927656297E-3</v>
      </c>
      <c r="P117" s="2">
        <v>1.47611152976639E-2</v>
      </c>
      <c r="Q117" s="2">
        <v>2.0291635267520699E-2</v>
      </c>
      <c r="R117" s="2">
        <v>5.1137905048982604E-3</v>
      </c>
      <c r="S117" s="2">
        <v>0</v>
      </c>
      <c r="T117" s="2">
        <v>0</v>
      </c>
      <c r="U117" s="2">
        <v>9.6473247927656297E-3</v>
      </c>
      <c r="V117" s="2">
        <v>6.9779201205727198E-2</v>
      </c>
      <c r="W117" s="2">
        <v>9.6473247927656297E-3</v>
      </c>
      <c r="X117" s="2">
        <v>9.6473247927656297E-3</v>
      </c>
      <c r="Y117" s="2">
        <v>1.51778447626224E-2</v>
      </c>
      <c r="Z117" s="2">
        <v>6.4248681235870297E-2</v>
      </c>
      <c r="AA117" s="2">
        <v>5.4601356443104702E-2</v>
      </c>
      <c r="AB117" s="2">
        <v>0</v>
      </c>
      <c r="AC117" s="2">
        <v>1.47611152976639E-2</v>
      </c>
      <c r="AD117" s="2">
        <v>1.51778447626224E-2</v>
      </c>
      <c r="AE117" s="2">
        <v>9.6473247927656297E-3</v>
      </c>
      <c r="AF117" s="2">
        <v>5.4601356443104702E-2</v>
      </c>
      <c r="AG117" s="2">
        <v>0</v>
      </c>
    </row>
    <row r="118" spans="1:33" x14ac:dyDescent="0.3">
      <c r="A118" t="s">
        <v>138</v>
      </c>
      <c r="B118">
        <v>116</v>
      </c>
      <c r="C118" t="str">
        <f>LEFT(Table167[[#This Row],[Contingency id]])</f>
        <v>C</v>
      </c>
      <c r="D118" s="1">
        <v>14.0625</v>
      </c>
      <c r="E118" s="1">
        <v>1.16363636363636</v>
      </c>
      <c r="F118">
        <v>64</v>
      </c>
      <c r="G118">
        <v>55</v>
      </c>
      <c r="H118" s="2">
        <v>1.229546875E-2</v>
      </c>
      <c r="I118" s="2">
        <f>AVERAGE(Table167[[#This Row],[Estimated costs 1]:[Estimated costs 20]])</f>
        <v>1.2650468749999999E-2</v>
      </c>
      <c r="J118" s="2">
        <f>_xlfn.STDEV.P(Table167[[#This Row],[Estimated costs 1]:[Estimated costs 20]])</f>
        <v>1.0256918396867546E-3</v>
      </c>
      <c r="K118" s="2">
        <f>Table167[[#This Row],[Dev]]/Table167[[#This Row],[Mean]]*100</f>
        <v>8.1079354445799066</v>
      </c>
      <c r="L118" s="2">
        <f>Table167[[#This Row],[Estimated costs 1]]-Table167[[#This Row],[Actual cost]]</f>
        <v>1.2174999999999998E-3</v>
      </c>
      <c r="M118" s="2">
        <f>Table167[[#This Row],[Diff 1]]/Table167[[#This Row],[Actual cost]]*100</f>
        <v>9.9020218322298597</v>
      </c>
      <c r="N118" s="2">
        <v>1.351296875E-2</v>
      </c>
      <c r="O118" s="2">
        <v>1.151796875E-2</v>
      </c>
      <c r="P118" s="2">
        <v>1.1742968750000001E-2</v>
      </c>
      <c r="Q118" s="2">
        <v>1.3737968749999999E-2</v>
      </c>
      <c r="R118" s="2">
        <v>1.3737968749999999E-2</v>
      </c>
      <c r="S118" s="2">
        <v>1.1742968750000001E-2</v>
      </c>
      <c r="T118" s="2">
        <v>1.1742968750000001E-2</v>
      </c>
      <c r="U118" s="2">
        <v>1.1742968750000001E-2</v>
      </c>
      <c r="V118" s="2">
        <v>1.1742968750000001E-2</v>
      </c>
      <c r="W118" s="2">
        <v>1.151796875E-2</v>
      </c>
      <c r="X118" s="2">
        <v>1.151796875E-2</v>
      </c>
      <c r="Y118" s="2">
        <v>1.351296875E-2</v>
      </c>
      <c r="Z118" s="2">
        <v>1.3737968749999999E-2</v>
      </c>
      <c r="AA118" s="2">
        <v>1.351296875E-2</v>
      </c>
      <c r="AB118" s="2">
        <v>1.3737968749999999E-2</v>
      </c>
      <c r="AC118" s="2">
        <v>1.3737968749999999E-2</v>
      </c>
      <c r="AD118" s="2">
        <v>1.3737968749999999E-2</v>
      </c>
      <c r="AE118" s="2">
        <v>1.151796875E-2</v>
      </c>
      <c r="AF118" s="2">
        <v>1.151796875E-2</v>
      </c>
      <c r="AG118" s="2">
        <v>1.3737968749999999E-2</v>
      </c>
    </row>
    <row r="119" spans="1:33" x14ac:dyDescent="0.3">
      <c r="A119" t="s">
        <v>139</v>
      </c>
      <c r="B119">
        <v>117</v>
      </c>
      <c r="C119" t="str">
        <f>LEFT(Table167[[#This Row],[Contingency id]])</f>
        <v>C</v>
      </c>
      <c r="D119" s="1">
        <v>0.625</v>
      </c>
      <c r="E119" s="1">
        <v>1.3333333333333299</v>
      </c>
      <c r="F119">
        <v>160</v>
      </c>
      <c r="G119">
        <v>120</v>
      </c>
      <c r="H119" s="2">
        <v>1.19875E-2</v>
      </c>
      <c r="I119" s="2">
        <f>AVERAGE(Table167[[#This Row],[Estimated costs 1]:[Estimated costs 20]])</f>
        <v>1.1987500000000005E-2</v>
      </c>
      <c r="J119" s="2">
        <f>_xlfn.STDEV.P(Table167[[#This Row],[Estimated costs 1]:[Estimated costs 20]])</f>
        <v>5.2041704279304213E-18</v>
      </c>
      <c r="K119" s="2">
        <f>Table167[[#This Row],[Dev]]/Table167[[#This Row],[Mean]]*100</f>
        <v>4.3413309096395577E-14</v>
      </c>
      <c r="L119" s="2">
        <f>Table167[[#This Row],[Estimated costs 1]]-Table167[[#This Row],[Actual cost]]</f>
        <v>0</v>
      </c>
      <c r="M119" s="2">
        <f>Table167[[#This Row],[Diff 1]]/Table167[[#This Row],[Actual cost]]*100</f>
        <v>0</v>
      </c>
      <c r="N119" s="2">
        <v>1.19875E-2</v>
      </c>
      <c r="O119" s="2">
        <v>1.19875E-2</v>
      </c>
      <c r="P119" s="2">
        <v>1.19875E-2</v>
      </c>
      <c r="Q119" s="2">
        <v>1.19875E-2</v>
      </c>
      <c r="R119" s="2">
        <v>1.19875E-2</v>
      </c>
      <c r="S119" s="2">
        <v>1.19875E-2</v>
      </c>
      <c r="T119" s="2">
        <v>1.19875E-2</v>
      </c>
      <c r="U119" s="2">
        <v>1.19875E-2</v>
      </c>
      <c r="V119" s="2">
        <v>1.19875E-2</v>
      </c>
      <c r="W119" s="2">
        <v>1.19875E-2</v>
      </c>
      <c r="X119" s="2">
        <v>1.19875E-2</v>
      </c>
      <c r="Y119" s="2">
        <v>1.19875E-2</v>
      </c>
      <c r="Z119" s="2">
        <v>1.19875E-2</v>
      </c>
      <c r="AA119" s="2">
        <v>1.19875E-2</v>
      </c>
      <c r="AB119" s="2">
        <v>1.19875E-2</v>
      </c>
      <c r="AC119" s="2">
        <v>1.19875E-2</v>
      </c>
      <c r="AD119" s="2">
        <v>1.19875E-2</v>
      </c>
      <c r="AE119" s="2">
        <v>1.19875E-2</v>
      </c>
      <c r="AF119" s="2">
        <v>1.19875E-2</v>
      </c>
      <c r="AG119" s="2">
        <v>1.19875E-2</v>
      </c>
    </row>
    <row r="120" spans="1:33" x14ac:dyDescent="0.3">
      <c r="A120" t="s">
        <v>140</v>
      </c>
      <c r="B120">
        <v>118</v>
      </c>
      <c r="C120" t="str">
        <f>LEFT(Table167[[#This Row],[Contingency id]])</f>
        <v>C</v>
      </c>
      <c r="D120" s="1">
        <v>3.3898305084745699</v>
      </c>
      <c r="E120" s="1">
        <v>1.2291666666666601</v>
      </c>
      <c r="F120">
        <v>118</v>
      </c>
      <c r="G120">
        <v>96</v>
      </c>
      <c r="H120" s="2">
        <v>1.1790677966101599E-2</v>
      </c>
      <c r="I120" s="2">
        <f>AVERAGE(Table167[[#This Row],[Estimated costs 1]:[Estimated costs 20]])</f>
        <v>1.1995593220338939E-2</v>
      </c>
      <c r="J120" s="2">
        <f>_xlfn.STDEV.P(Table167[[#This Row],[Estimated costs 1]:[Estimated costs 20]])</f>
        <v>2.0388810363760712E-3</v>
      </c>
      <c r="K120" s="2">
        <f>Table167[[#This Row],[Dev]]/Table167[[#This Row],[Mean]]*100</f>
        <v>16.996917108851932</v>
      </c>
      <c r="L120" s="2">
        <f>Table167[[#This Row],[Estimated costs 1]]-Table167[[#This Row],[Actual cost]]</f>
        <v>2.0491525423729003E-3</v>
      </c>
      <c r="M120" s="2">
        <f>Table167[[#This Row],[Diff 1]]/Table167[[#This Row],[Actual cost]]*100</f>
        <v>17.379429310716898</v>
      </c>
      <c r="N120" s="2">
        <v>1.3839830508474499E-2</v>
      </c>
      <c r="O120" s="2">
        <v>9.7415254237288099E-3</v>
      </c>
      <c r="P120" s="2">
        <v>1.3839830508474499E-2</v>
      </c>
      <c r="Q120" s="2">
        <v>1.3839830508474499E-2</v>
      </c>
      <c r="R120" s="2">
        <v>9.7415254237288099E-3</v>
      </c>
      <c r="S120" s="2">
        <v>1.3839830508474499E-2</v>
      </c>
      <c r="T120" s="2">
        <v>1.3839830508474499E-2</v>
      </c>
      <c r="U120" s="2">
        <v>1.3839830508474499E-2</v>
      </c>
      <c r="V120" s="2">
        <v>1.3839830508474499E-2</v>
      </c>
      <c r="W120" s="2">
        <v>9.7415254237288099E-3</v>
      </c>
      <c r="X120" s="2">
        <v>1.3839830508474499E-2</v>
      </c>
      <c r="Y120" s="2">
        <v>1.3839830508474499E-2</v>
      </c>
      <c r="Z120" s="2">
        <v>9.7415254237288099E-3</v>
      </c>
      <c r="AA120" s="2">
        <v>1.3839830508474499E-2</v>
      </c>
      <c r="AB120" s="2">
        <v>9.7415254237288099E-3</v>
      </c>
      <c r="AC120" s="2">
        <v>1.3839830508474499E-2</v>
      </c>
      <c r="AD120" s="2">
        <v>9.7415254237288099E-3</v>
      </c>
      <c r="AE120" s="2">
        <v>9.7415254237288099E-3</v>
      </c>
      <c r="AF120" s="2">
        <v>9.7415254237288099E-3</v>
      </c>
      <c r="AG120" s="2">
        <v>9.7415254237288099E-3</v>
      </c>
    </row>
    <row r="121" spans="1:33" hidden="1" x14ac:dyDescent="0.3">
      <c r="A121" t="s">
        <v>141</v>
      </c>
      <c r="B121">
        <v>119</v>
      </c>
      <c r="C121" t="str">
        <f>LEFT(Table167[[#This Row],[Contingency id]])</f>
        <v>B</v>
      </c>
      <c r="D121">
        <v>3.84615384615384</v>
      </c>
      <c r="E121">
        <v>1.1711711711711701</v>
      </c>
      <c r="F121">
        <v>130</v>
      </c>
      <c r="G121">
        <v>111</v>
      </c>
      <c r="H121" s="2">
        <v>1.1764615384615301E-2</v>
      </c>
      <c r="I121" s="2">
        <f>AVERAGE(Table167[[#This Row],[Estimated costs 1]:[Estimated costs 20]])</f>
        <v>1.3187076923076895E-2</v>
      </c>
      <c r="J121" s="2">
        <f>_xlfn.STDEV.P(Table167[[#This Row],[Estimated costs 1]:[Estimated costs 20]])</f>
        <v>5.2338606792182909E-3</v>
      </c>
      <c r="K121" s="2">
        <f>Table167[[#This Row],[Dev]]/Table167[[#This Row],[Mean]]*100</f>
        <v>39.689316364411503</v>
      </c>
      <c r="L121" s="2">
        <f>Table167[[#This Row],[Estimated costs 1]]-Table167[[#This Row],[Actual cost]]</f>
        <v>6.9430769230769997E-3</v>
      </c>
      <c r="M121" s="2">
        <f>Table167[[#This Row],[Diff 1]]/Table167[[#This Row],[Actual cost]]*100</f>
        <v>59.016607820061232</v>
      </c>
      <c r="N121" s="2">
        <v>1.87076923076923E-2</v>
      </c>
      <c r="O121" s="2">
        <v>9.2246153846153797E-3</v>
      </c>
      <c r="P121" s="2">
        <v>9.2246153846153797E-3</v>
      </c>
      <c r="Q121" s="2">
        <v>1.4304615384615299E-2</v>
      </c>
      <c r="R121" s="2">
        <v>1.4304615384615299E-2</v>
      </c>
      <c r="S121" s="2">
        <v>4.8215384615384596E-3</v>
      </c>
      <c r="T121" s="2">
        <v>1.87076923076923E-2</v>
      </c>
      <c r="U121" s="2">
        <v>4.8215384615384596E-3</v>
      </c>
      <c r="V121" s="2">
        <v>1.87076923076923E-2</v>
      </c>
      <c r="W121" s="2">
        <v>4.8215384615384596E-3</v>
      </c>
      <c r="X121" s="2">
        <v>1.4304615384615299E-2</v>
      </c>
      <c r="Y121" s="2">
        <v>4.8215384615384596E-3</v>
      </c>
      <c r="Z121" s="2">
        <v>1.87076923076923E-2</v>
      </c>
      <c r="AA121" s="2">
        <v>1.87076923076923E-2</v>
      </c>
      <c r="AB121" s="2">
        <v>1.4304615384615299E-2</v>
      </c>
      <c r="AC121" s="2">
        <v>1.4304615384615299E-2</v>
      </c>
      <c r="AD121" s="2">
        <v>1.87076923076923E-2</v>
      </c>
      <c r="AE121" s="2">
        <v>9.2246153846153797E-3</v>
      </c>
      <c r="AF121" s="2">
        <v>1.4304615384615299E-2</v>
      </c>
      <c r="AG121" s="2">
        <v>1.87076923076923E-2</v>
      </c>
    </row>
    <row r="122" spans="1:33" hidden="1" x14ac:dyDescent="0.3">
      <c r="A122" t="s">
        <v>142</v>
      </c>
      <c r="B122">
        <v>120</v>
      </c>
      <c r="C122" t="str">
        <f>LEFT(Table167[[#This Row],[Contingency id]])</f>
        <v>A</v>
      </c>
      <c r="D122">
        <v>4.6153846153846096</v>
      </c>
      <c r="E122">
        <v>1.1818181818181801</v>
      </c>
      <c r="F122">
        <v>130</v>
      </c>
      <c r="G122">
        <v>110</v>
      </c>
      <c r="H122" s="2">
        <v>1.17015384615384E-2</v>
      </c>
      <c r="I122" s="2">
        <f>AVERAGE(Table167[[#This Row],[Estimated costs 1]:[Estimated costs 20]])</f>
        <v>1.1701538461538456E-2</v>
      </c>
      <c r="J122" s="2">
        <f>_xlfn.STDEV.P(Table167[[#This Row],[Estimated costs 1]:[Estimated costs 20]])</f>
        <v>2.0861538461538444E-3</v>
      </c>
      <c r="K122" s="2">
        <f>Table167[[#This Row],[Dev]]/Table167[[#This Row],[Mean]]*100</f>
        <v>17.82803050223507</v>
      </c>
      <c r="L122" s="2">
        <f>Table167[[#This Row],[Estimated costs 1]]-Table167[[#This Row],[Actual cost]]</f>
        <v>-2.0861538461537897E-3</v>
      </c>
      <c r="M122" s="2">
        <f>Table167[[#This Row],[Diff 1]]/Table167[[#This Row],[Actual cost]]*100</f>
        <v>-17.828030502234686</v>
      </c>
      <c r="N122" s="2">
        <v>9.6153846153846107E-3</v>
      </c>
      <c r="O122" s="2">
        <v>1.3787692307692299E-2</v>
      </c>
      <c r="P122" s="2">
        <v>9.6153846153846107E-3</v>
      </c>
      <c r="Q122" s="2">
        <v>9.6153846153846107E-3</v>
      </c>
      <c r="R122" s="2">
        <v>9.6153846153846107E-3</v>
      </c>
      <c r="S122" s="2">
        <v>1.3787692307692299E-2</v>
      </c>
      <c r="T122" s="2">
        <v>9.6153846153846107E-3</v>
      </c>
      <c r="U122" s="2">
        <v>1.3787692307692299E-2</v>
      </c>
      <c r="V122" s="2">
        <v>1.3787692307692299E-2</v>
      </c>
      <c r="W122" s="2">
        <v>9.6153846153846107E-3</v>
      </c>
      <c r="X122" s="2">
        <v>9.6153846153846107E-3</v>
      </c>
      <c r="Y122" s="2">
        <v>9.6153846153846107E-3</v>
      </c>
      <c r="Z122" s="2">
        <v>1.3787692307692299E-2</v>
      </c>
      <c r="AA122" s="2">
        <v>9.6153846153846107E-3</v>
      </c>
      <c r="AB122" s="2">
        <v>9.6153846153846107E-3</v>
      </c>
      <c r="AC122" s="2">
        <v>1.3787692307692299E-2</v>
      </c>
      <c r="AD122" s="2">
        <v>1.3787692307692299E-2</v>
      </c>
      <c r="AE122" s="2">
        <v>1.3787692307692299E-2</v>
      </c>
      <c r="AF122" s="2">
        <v>1.3787692307692299E-2</v>
      </c>
      <c r="AG122" s="2">
        <v>1.3787692307692299E-2</v>
      </c>
    </row>
    <row r="123" spans="1:33" hidden="1" x14ac:dyDescent="0.3">
      <c r="A123" t="s">
        <v>143</v>
      </c>
      <c r="B123">
        <v>121</v>
      </c>
      <c r="C123" t="str">
        <f>LEFT(Table167[[#This Row],[Contingency id]])</f>
        <v>A</v>
      </c>
      <c r="D123">
        <v>4.2735042735042699</v>
      </c>
      <c r="E123">
        <v>1.21875</v>
      </c>
      <c r="F123">
        <v>117</v>
      </c>
      <c r="G123">
        <v>96</v>
      </c>
      <c r="H123" s="2">
        <v>1.0690598290598201E-2</v>
      </c>
      <c r="I123" s="2">
        <f>AVERAGE(Table167[[#This Row],[Estimated costs 1]:[Estimated costs 20]])</f>
        <v>1.0690598290598204E-2</v>
      </c>
      <c r="J123" s="2">
        <f>_xlfn.STDEV.P(Table167[[#This Row],[Estimated costs 1]:[Estimated costs 20]])</f>
        <v>3.4694469519536142E-18</v>
      </c>
      <c r="K123" s="2">
        <f>Table167[[#This Row],[Dev]]/Table167[[#This Row],[Mean]]*100</f>
        <v>3.2453253388117695E-14</v>
      </c>
      <c r="L123" s="2">
        <f>Table167[[#This Row],[Estimated costs 1]]-Table167[[#This Row],[Actual cost]]</f>
        <v>0</v>
      </c>
      <c r="M123" s="2">
        <f>Table167[[#This Row],[Diff 1]]/Table167[[#This Row],[Actual cost]]*100</f>
        <v>0</v>
      </c>
      <c r="N123" s="2">
        <v>1.0690598290598201E-2</v>
      </c>
      <c r="O123" s="2">
        <v>1.0690598290598201E-2</v>
      </c>
      <c r="P123" s="2">
        <v>1.0690598290598201E-2</v>
      </c>
      <c r="Q123" s="2">
        <v>1.0690598290598201E-2</v>
      </c>
      <c r="R123" s="2">
        <v>1.0690598290598201E-2</v>
      </c>
      <c r="S123" s="2">
        <v>1.0690598290598201E-2</v>
      </c>
      <c r="T123" s="2">
        <v>1.0690598290598201E-2</v>
      </c>
      <c r="U123" s="2">
        <v>1.0690598290598201E-2</v>
      </c>
      <c r="V123" s="2">
        <v>1.0690598290598201E-2</v>
      </c>
      <c r="W123" s="2">
        <v>1.0690598290598201E-2</v>
      </c>
      <c r="X123" s="2">
        <v>1.0690598290598201E-2</v>
      </c>
      <c r="Y123" s="2">
        <v>1.0690598290598201E-2</v>
      </c>
      <c r="Z123" s="2">
        <v>1.0690598290598201E-2</v>
      </c>
      <c r="AA123" s="2">
        <v>1.0690598290598201E-2</v>
      </c>
      <c r="AB123" s="2">
        <v>1.0690598290598201E-2</v>
      </c>
      <c r="AC123" s="2">
        <v>1.0690598290598201E-2</v>
      </c>
      <c r="AD123" s="2">
        <v>1.0690598290598201E-2</v>
      </c>
      <c r="AE123" s="2">
        <v>1.0690598290598201E-2</v>
      </c>
      <c r="AF123" s="2">
        <v>1.0690598290598201E-2</v>
      </c>
      <c r="AG123" s="2">
        <v>1.0690598290598201E-2</v>
      </c>
    </row>
    <row r="124" spans="1:33" hidden="1" x14ac:dyDescent="0.3">
      <c r="A124" t="s">
        <v>144</v>
      </c>
      <c r="B124">
        <v>122</v>
      </c>
      <c r="C124" t="str">
        <f>LEFT(Table167[[#This Row],[Contingency id]])</f>
        <v>B</v>
      </c>
      <c r="D124">
        <v>3.3898305084745699</v>
      </c>
      <c r="E124">
        <v>1.19191919191919</v>
      </c>
      <c r="F124">
        <v>118</v>
      </c>
      <c r="G124">
        <v>99</v>
      </c>
      <c r="H124" s="2">
        <v>1.03923728813559E-2</v>
      </c>
      <c r="I124" s="2">
        <f>AVERAGE(Table167[[#This Row],[Estimated costs 1]:[Estimated costs 20]])</f>
        <v>1.0392372881355897E-2</v>
      </c>
      <c r="J124" s="2">
        <f>_xlfn.STDEV.P(Table167[[#This Row],[Estimated costs 1]:[Estimated costs 20]])</f>
        <v>3.4694469519536142E-18</v>
      </c>
      <c r="K124" s="2">
        <f>Table167[[#This Row],[Dev]]/Table167[[#This Row],[Mean]]*100</f>
        <v>3.3384550300132746E-14</v>
      </c>
      <c r="L124" s="2">
        <f>Table167[[#This Row],[Estimated costs 1]]-Table167[[#This Row],[Actual cost]]</f>
        <v>0</v>
      </c>
      <c r="M124" s="2">
        <f>Table167[[#This Row],[Diff 1]]/Table167[[#This Row],[Actual cost]]*100</f>
        <v>0</v>
      </c>
      <c r="N124" s="2">
        <v>1.03923728813559E-2</v>
      </c>
      <c r="O124" s="2">
        <v>1.03923728813559E-2</v>
      </c>
      <c r="P124" s="2">
        <v>1.03923728813559E-2</v>
      </c>
      <c r="Q124" s="2">
        <v>1.03923728813559E-2</v>
      </c>
      <c r="R124" s="2">
        <v>1.03923728813559E-2</v>
      </c>
      <c r="S124" s="2">
        <v>1.03923728813559E-2</v>
      </c>
      <c r="T124" s="2">
        <v>1.03923728813559E-2</v>
      </c>
      <c r="U124" s="2">
        <v>1.03923728813559E-2</v>
      </c>
      <c r="V124" s="2">
        <v>1.03923728813559E-2</v>
      </c>
      <c r="W124" s="2">
        <v>1.03923728813559E-2</v>
      </c>
      <c r="X124" s="2">
        <v>1.03923728813559E-2</v>
      </c>
      <c r="Y124" s="2">
        <v>1.03923728813559E-2</v>
      </c>
      <c r="Z124" s="2">
        <v>1.03923728813559E-2</v>
      </c>
      <c r="AA124" s="2">
        <v>1.03923728813559E-2</v>
      </c>
      <c r="AB124" s="2">
        <v>1.03923728813559E-2</v>
      </c>
      <c r="AC124" s="2">
        <v>1.03923728813559E-2</v>
      </c>
      <c r="AD124" s="2">
        <v>1.03923728813559E-2</v>
      </c>
      <c r="AE124" s="2">
        <v>1.03923728813559E-2</v>
      </c>
      <c r="AF124" s="2">
        <v>1.03923728813559E-2</v>
      </c>
      <c r="AG124" s="2">
        <v>1.03923728813559E-2</v>
      </c>
    </row>
    <row r="125" spans="1:33" hidden="1" x14ac:dyDescent="0.3">
      <c r="A125" t="s">
        <v>145</v>
      </c>
      <c r="B125">
        <v>123</v>
      </c>
      <c r="C125" t="str">
        <f>LEFT(Table167[[#This Row],[Contingency id]])</f>
        <v>B</v>
      </c>
      <c r="D125">
        <v>1.5037593984962401</v>
      </c>
      <c r="E125">
        <v>1.29126213592233</v>
      </c>
      <c r="F125">
        <v>133</v>
      </c>
      <c r="G125">
        <v>103</v>
      </c>
      <c r="H125" s="2">
        <v>8.9992481203007499E-3</v>
      </c>
      <c r="I125" s="2">
        <f>AVERAGE(Table167[[#This Row],[Estimated costs 1]:[Estimated costs 20]])</f>
        <v>9.7601503759398335E-3</v>
      </c>
      <c r="J125" s="2">
        <f>_xlfn.STDEV.P(Table167[[#This Row],[Estimated costs 1]:[Estimated costs 20]])</f>
        <v>7.5708818522699029E-3</v>
      </c>
      <c r="K125" s="2">
        <f>Table167[[#This Row],[Dev]]/Table167[[#This Row],[Mean]]*100</f>
        <v>77.56931564223855</v>
      </c>
      <c r="L125" s="2">
        <f>Table167[[#This Row],[Estimated costs 1]]-Table167[[#This Row],[Actual cost]]</f>
        <v>7.6090225563909507E-3</v>
      </c>
      <c r="M125" s="2">
        <f>Table167[[#This Row],[Diff 1]]/Table167[[#This Row],[Actual cost]]*100</f>
        <v>84.551758710000556</v>
      </c>
      <c r="N125" s="2">
        <v>1.6608270676691701E-2</v>
      </c>
      <c r="O125" s="2">
        <v>1.6608270676691701E-2</v>
      </c>
      <c r="P125" s="2">
        <v>1.3902255639097699E-3</v>
      </c>
      <c r="Q125" s="2">
        <v>1.6608270676691701E-2</v>
      </c>
      <c r="R125" s="2">
        <v>1.3902255639097699E-3</v>
      </c>
      <c r="S125" s="2">
        <v>1.6608270676691701E-2</v>
      </c>
      <c r="T125" s="2">
        <v>1.6608270676691701E-2</v>
      </c>
      <c r="U125" s="2">
        <v>1.6608270676691701E-2</v>
      </c>
      <c r="V125" s="2">
        <v>1.6608270676691701E-2</v>
      </c>
      <c r="W125" s="2">
        <v>1.6608270676691701E-2</v>
      </c>
      <c r="X125" s="2">
        <v>1.6608270676691701E-2</v>
      </c>
      <c r="Y125" s="2">
        <v>1.6608270676691701E-2</v>
      </c>
      <c r="Z125" s="2">
        <v>1.3902255639097699E-3</v>
      </c>
      <c r="AA125" s="2">
        <v>1.3902255639097699E-3</v>
      </c>
      <c r="AB125" s="2">
        <v>1.3902255639097699E-3</v>
      </c>
      <c r="AC125" s="2">
        <v>1.6608270676691701E-2</v>
      </c>
      <c r="AD125" s="2">
        <v>1.3902255639097699E-3</v>
      </c>
      <c r="AE125" s="2">
        <v>1.3902255639097699E-3</v>
      </c>
      <c r="AF125" s="2">
        <v>1.3902255639097699E-3</v>
      </c>
      <c r="AG125" s="2">
        <v>1.3902255639097699E-3</v>
      </c>
    </row>
    <row r="126" spans="1:33" hidden="1" x14ac:dyDescent="0.3">
      <c r="A126" t="s">
        <v>146</v>
      </c>
      <c r="B126">
        <v>124</v>
      </c>
      <c r="C126" t="str">
        <f>LEFT(Table167[[#This Row],[Contingency id]])</f>
        <v>B</v>
      </c>
      <c r="D126">
        <v>5.0847457627118597</v>
      </c>
      <c r="E126">
        <v>1.1346153846153799</v>
      </c>
      <c r="F126">
        <v>59</v>
      </c>
      <c r="G126">
        <v>52</v>
      </c>
      <c r="H126" s="2">
        <v>8.85084745762711E-3</v>
      </c>
      <c r="I126" s="2">
        <f>AVERAGE(Table167[[#This Row],[Estimated costs 1]:[Estimated costs 20]])</f>
        <v>8.8508474576271083E-3</v>
      </c>
      <c r="J126" s="2">
        <f>_xlfn.STDEV.P(Table167[[#This Row],[Estimated costs 1]:[Estimated costs 20]])</f>
        <v>1.7347234759768071E-18</v>
      </c>
      <c r="K126" s="2">
        <f>Table167[[#This Row],[Dev]]/Table167[[#This Row],[Mean]]*100</f>
        <v>1.9599518399584786E-14</v>
      </c>
      <c r="L126" s="2">
        <f>Table167[[#This Row],[Estimated costs 1]]-Table167[[#This Row],[Actual cost]]</f>
        <v>0</v>
      </c>
      <c r="M126" s="2">
        <f>Table167[[#This Row],[Diff 1]]/Table167[[#This Row],[Actual cost]]*100</f>
        <v>0</v>
      </c>
      <c r="N126" s="2">
        <v>8.85084745762711E-3</v>
      </c>
      <c r="O126" s="2">
        <v>8.85084745762711E-3</v>
      </c>
      <c r="P126" s="2">
        <v>8.85084745762711E-3</v>
      </c>
      <c r="Q126" s="2">
        <v>8.85084745762711E-3</v>
      </c>
      <c r="R126" s="2">
        <v>8.85084745762711E-3</v>
      </c>
      <c r="S126" s="2">
        <v>8.85084745762711E-3</v>
      </c>
      <c r="T126" s="2">
        <v>8.85084745762711E-3</v>
      </c>
      <c r="U126" s="2">
        <v>8.85084745762711E-3</v>
      </c>
      <c r="V126" s="2">
        <v>8.85084745762711E-3</v>
      </c>
      <c r="W126" s="2">
        <v>8.85084745762711E-3</v>
      </c>
      <c r="X126" s="2">
        <v>8.85084745762711E-3</v>
      </c>
      <c r="Y126" s="2">
        <v>8.85084745762711E-3</v>
      </c>
      <c r="Z126" s="2">
        <v>8.85084745762711E-3</v>
      </c>
      <c r="AA126" s="2">
        <v>8.85084745762711E-3</v>
      </c>
      <c r="AB126" s="2">
        <v>8.85084745762711E-3</v>
      </c>
      <c r="AC126" s="2">
        <v>8.85084745762711E-3</v>
      </c>
      <c r="AD126" s="2">
        <v>8.85084745762711E-3</v>
      </c>
      <c r="AE126" s="2">
        <v>8.85084745762711E-3</v>
      </c>
      <c r="AF126" s="2">
        <v>8.85084745762711E-3</v>
      </c>
      <c r="AG126" s="2">
        <v>8.85084745762711E-3</v>
      </c>
    </row>
    <row r="127" spans="1:33" hidden="1" x14ac:dyDescent="0.3">
      <c r="A127" t="s">
        <v>147</v>
      </c>
      <c r="B127">
        <v>125</v>
      </c>
      <c r="C127" t="str">
        <f>LEFT(Table167[[#This Row],[Contingency id]])</f>
        <v>B</v>
      </c>
      <c r="D127">
        <v>0.56577086280056499</v>
      </c>
      <c r="E127">
        <v>2.2232704402515702</v>
      </c>
      <c r="F127">
        <v>707</v>
      </c>
      <c r="G127">
        <v>318</v>
      </c>
      <c r="H127" s="2">
        <v>8.3927864214992896E-3</v>
      </c>
      <c r="I127" s="2">
        <f>AVERAGE(Table167[[#This Row],[Estimated costs 1]:[Estimated costs 20]])</f>
        <v>7.8042432814709921E-3</v>
      </c>
      <c r="J127" s="2">
        <f>_xlfn.STDEV.P(Table167[[#This Row],[Estimated costs 1]:[Estimated costs 20]])</f>
        <v>5.2988694304735061E-3</v>
      </c>
      <c r="K127" s="2">
        <f>Table167[[#This Row],[Dev]]/Table167[[#This Row],[Mean]]*100</f>
        <v>67.897286634492801</v>
      </c>
      <c r="L127" s="2">
        <f>Table167[[#This Row],[Estimated costs 1]]-Table167[[#This Row],[Actual cost]]</f>
        <v>-9.118811881188094E-4</v>
      </c>
      <c r="M127" s="2">
        <f>Table167[[#This Row],[Diff 1]]/Table167[[#This Row],[Actual cost]]*100</f>
        <v>-10.865058900854416</v>
      </c>
      <c r="N127" s="2">
        <v>7.4809052333804802E-3</v>
      </c>
      <c r="O127" s="2">
        <v>1.26492220650636E-2</v>
      </c>
      <c r="P127" s="2">
        <v>1.6739745403111701E-2</v>
      </c>
      <c r="Q127" s="2">
        <v>7.4809052333804802E-3</v>
      </c>
      <c r="R127" s="2">
        <v>1.26492220650636E-2</v>
      </c>
      <c r="S127" s="2">
        <v>3.3903818953323899E-3</v>
      </c>
      <c r="T127" s="2">
        <v>3.3903818953323899E-3</v>
      </c>
      <c r="U127" s="2">
        <v>3.3903818953323899E-3</v>
      </c>
      <c r="V127" s="2">
        <v>1.6739745403111701E-2</v>
      </c>
      <c r="W127" s="2">
        <v>1.6739745403111701E-2</v>
      </c>
      <c r="X127" s="2">
        <v>3.3903818953323899E-3</v>
      </c>
      <c r="Y127" s="2">
        <v>3.3903818953323899E-3</v>
      </c>
      <c r="Z127" s="2">
        <v>7.4809052333804802E-3</v>
      </c>
      <c r="AA127" s="2">
        <v>3.3903818953323899E-3</v>
      </c>
      <c r="AB127" s="2">
        <v>7.4809052333804802E-3</v>
      </c>
      <c r="AC127" s="2">
        <v>3.3903818953323899E-3</v>
      </c>
      <c r="AD127" s="2">
        <v>3.3903818953323899E-3</v>
      </c>
      <c r="AE127" s="2">
        <v>3.3903818953323899E-3</v>
      </c>
      <c r="AF127" s="2">
        <v>1.6739745403111701E-2</v>
      </c>
      <c r="AG127" s="2">
        <v>3.3903818953323899E-3</v>
      </c>
    </row>
    <row r="128" spans="1:33" x14ac:dyDescent="0.3">
      <c r="A128" t="s">
        <v>148</v>
      </c>
      <c r="B128">
        <v>126</v>
      </c>
      <c r="C128" t="str">
        <f>LEFT(Table167[[#This Row],[Contingency id]])</f>
        <v>C</v>
      </c>
      <c r="D128" s="1">
        <v>3.3333333333333299</v>
      </c>
      <c r="E128" s="1">
        <v>1.1320754716981101</v>
      </c>
      <c r="F128">
        <v>60</v>
      </c>
      <c r="G128">
        <v>53</v>
      </c>
      <c r="H128" s="2">
        <v>7.2416666666666601E-3</v>
      </c>
      <c r="I128" s="2">
        <f>AVERAGE(Table167[[#This Row],[Estimated costs 1]:[Estimated costs 20]])</f>
        <v>6.8513333333333325E-3</v>
      </c>
      <c r="J128" s="2">
        <f>_xlfn.STDEV.P(Table167[[#This Row],[Estimated costs 1]:[Estimated costs 20]])</f>
        <v>1.9122349925327321E-3</v>
      </c>
      <c r="K128" s="2">
        <f>Table167[[#This Row],[Dev]]/Table167[[#This Row],[Mean]]*100</f>
        <v>27.910406624492541</v>
      </c>
      <c r="L128" s="2">
        <f>Table167[[#This Row],[Estimated costs 1]]-Table167[[#This Row],[Actual cost]]</f>
        <v>1.9516666666666693E-3</v>
      </c>
      <c r="M128" s="2">
        <f>Table167[[#This Row],[Diff 1]]/Table167[[#This Row],[Actual cost]]*100</f>
        <v>26.950517836593846</v>
      </c>
      <c r="N128" s="2">
        <v>9.1933333333333294E-3</v>
      </c>
      <c r="O128" s="2">
        <v>5.2900000000000004E-3</v>
      </c>
      <c r="P128" s="2">
        <v>5.2900000000000004E-3</v>
      </c>
      <c r="Q128" s="2">
        <v>5.2900000000000004E-3</v>
      </c>
      <c r="R128" s="2">
        <v>9.1933333333333294E-3</v>
      </c>
      <c r="S128" s="2">
        <v>5.2900000000000004E-3</v>
      </c>
      <c r="T128" s="2">
        <v>9.1933333333333294E-3</v>
      </c>
      <c r="U128" s="2">
        <v>9.1933333333333294E-3</v>
      </c>
      <c r="V128" s="2">
        <v>5.2900000000000004E-3</v>
      </c>
      <c r="W128" s="2">
        <v>5.2900000000000004E-3</v>
      </c>
      <c r="X128" s="2">
        <v>9.1933333333333294E-3</v>
      </c>
      <c r="Y128" s="2">
        <v>9.1933333333333294E-3</v>
      </c>
      <c r="Z128" s="2">
        <v>5.2900000000000004E-3</v>
      </c>
      <c r="AA128" s="2">
        <v>5.2900000000000004E-3</v>
      </c>
      <c r="AB128" s="2">
        <v>5.2900000000000004E-3</v>
      </c>
      <c r="AC128" s="2">
        <v>9.1933333333333294E-3</v>
      </c>
      <c r="AD128" s="2">
        <v>5.2900000000000004E-3</v>
      </c>
      <c r="AE128" s="2">
        <v>5.2900000000000004E-3</v>
      </c>
      <c r="AF128" s="2">
        <v>5.2900000000000004E-3</v>
      </c>
      <c r="AG128" s="2">
        <v>9.1933333333333294E-3</v>
      </c>
    </row>
    <row r="129" spans="1:33" x14ac:dyDescent="0.3">
      <c r="A129" t="s">
        <v>149</v>
      </c>
      <c r="B129">
        <v>127</v>
      </c>
      <c r="C129" t="str">
        <f>LEFT(Table167[[#This Row],[Contingency id]])</f>
        <v>C</v>
      </c>
      <c r="D129" s="1">
        <v>0.18903591682419599</v>
      </c>
      <c r="E129" s="1">
        <v>1.8758865248226899</v>
      </c>
      <c r="F129">
        <v>529</v>
      </c>
      <c r="G129">
        <v>282</v>
      </c>
      <c r="H129" s="2">
        <v>6.4234404536861996E-3</v>
      </c>
      <c r="I129" s="2">
        <f>AVERAGE(Table167[[#This Row],[Estimated costs 1]:[Estimated costs 20]])</f>
        <v>8.9928166351606817E-3</v>
      </c>
      <c r="J129" s="2">
        <f>_xlfn.STDEV.P(Table167[[#This Row],[Estimated costs 1]:[Estimated costs 20]])</f>
        <v>5.8871804202116915E-3</v>
      </c>
      <c r="K129" s="2">
        <f>Table167[[#This Row],[Dev]]/Table167[[#This Row],[Mean]]*100</f>
        <v>65.465367070797626</v>
      </c>
      <c r="L129" s="2">
        <f>Table167[[#This Row],[Estimated costs 1]]-Table167[[#This Row],[Actual cost]]</f>
        <v>-6.4234404536861996E-3</v>
      </c>
      <c r="M129" s="2">
        <f>Table167[[#This Row],[Diff 1]]/Table167[[#This Row],[Actual cost]]*100</f>
        <v>-100</v>
      </c>
      <c r="N129" s="2">
        <v>0</v>
      </c>
      <c r="O129" s="2">
        <v>1.2846880907372399E-2</v>
      </c>
      <c r="P129" s="2">
        <v>1.2846880907372399E-2</v>
      </c>
      <c r="Q129" s="2">
        <v>0</v>
      </c>
      <c r="R129" s="2">
        <v>1.2846880907372399E-2</v>
      </c>
      <c r="S129" s="2">
        <v>1.2846880907372399E-2</v>
      </c>
      <c r="T129" s="2">
        <v>0</v>
      </c>
      <c r="U129" s="2">
        <v>1.2846880907372399E-2</v>
      </c>
      <c r="V129" s="2">
        <v>1.2846880907372399E-2</v>
      </c>
      <c r="W129" s="2">
        <v>1.2846880907372399E-2</v>
      </c>
      <c r="X129" s="2">
        <v>1.2846880907372399E-2</v>
      </c>
      <c r="Y129" s="2">
        <v>0</v>
      </c>
      <c r="Z129" s="2">
        <v>0</v>
      </c>
      <c r="AA129" s="2">
        <v>1.2846880907372399E-2</v>
      </c>
      <c r="AB129" s="2">
        <v>1.2846880907372399E-2</v>
      </c>
      <c r="AC129" s="2">
        <v>1.2846880907372399E-2</v>
      </c>
      <c r="AD129" s="2">
        <v>1.2846880907372399E-2</v>
      </c>
      <c r="AE129" s="2">
        <v>0</v>
      </c>
      <c r="AF129" s="2">
        <v>1.2846880907372399E-2</v>
      </c>
      <c r="AG129" s="2">
        <v>1.2846880907372399E-2</v>
      </c>
    </row>
    <row r="130" spans="1:33" hidden="1" x14ac:dyDescent="0.3">
      <c r="A130" t="s">
        <v>150</v>
      </c>
      <c r="B130">
        <v>128</v>
      </c>
      <c r="C130" t="str">
        <f>LEFT(Table167[[#This Row],[Contingency id]])</f>
        <v>B</v>
      </c>
      <c r="D130">
        <v>0.59021922428330498</v>
      </c>
      <c r="E130">
        <v>2.9576059850374001</v>
      </c>
      <c r="F130">
        <v>1186</v>
      </c>
      <c r="G130">
        <v>401</v>
      </c>
      <c r="H130" s="2">
        <v>6.3080101180438396E-3</v>
      </c>
      <c r="I130" s="2">
        <f>AVERAGE(Table167[[#This Row],[Estimated costs 1]:[Estimated costs 20]])</f>
        <v>9.3549367622259572E-3</v>
      </c>
      <c r="J130" s="2">
        <f>_xlfn.STDEV.P(Table167[[#This Row],[Estimated costs 1]:[Estimated costs 20]])</f>
        <v>7.285971072570529E-3</v>
      </c>
      <c r="K130" s="2">
        <f>Table167[[#This Row],[Dev]]/Table167[[#This Row],[Mean]]*100</f>
        <v>77.883702025548175</v>
      </c>
      <c r="L130" s="2">
        <f>Table167[[#This Row],[Estimated costs 1]]-Table167[[#This Row],[Actual cost]]</f>
        <v>1.5165008431703162E-2</v>
      </c>
      <c r="M130" s="2">
        <f>Table167[[#This Row],[Diff 1]]/Table167[[#This Row],[Actual cost]]*100</f>
        <v>240.40875248954009</v>
      </c>
      <c r="N130" s="2">
        <v>2.1473018549747001E-2</v>
      </c>
      <c r="O130" s="2">
        <v>3.0075885328836398E-3</v>
      </c>
      <c r="P130" s="2">
        <v>3.0075885328836398E-3</v>
      </c>
      <c r="Q130" s="2">
        <v>6.2074198988195601E-3</v>
      </c>
      <c r="R130" s="2">
        <v>2.1473018549747001E-2</v>
      </c>
      <c r="S130" s="2">
        <v>9.2150084317031995E-3</v>
      </c>
      <c r="T130" s="2">
        <v>9.2150084317031995E-3</v>
      </c>
      <c r="U130" s="2">
        <v>1.5265598650927401E-2</v>
      </c>
      <c r="V130" s="2">
        <v>9.2150084317031995E-3</v>
      </c>
      <c r="W130" s="2">
        <v>0</v>
      </c>
      <c r="X130" s="2">
        <v>9.2150084317031995E-3</v>
      </c>
      <c r="Y130" s="2">
        <v>8.91998313659359E-3</v>
      </c>
      <c r="Z130" s="2">
        <v>9.0278246205733499E-3</v>
      </c>
      <c r="AA130" s="2">
        <v>2.4910623946037099E-2</v>
      </c>
      <c r="AB130" s="2">
        <v>0</v>
      </c>
      <c r="AC130" s="2">
        <v>0</v>
      </c>
      <c r="AD130" s="2">
        <v>9.0278246205733499E-3</v>
      </c>
      <c r="AE130" s="2">
        <v>3.0075885328836398E-3</v>
      </c>
      <c r="AF130" s="2">
        <v>1.8703204047217498E-2</v>
      </c>
      <c r="AG130" s="2">
        <v>6.2074198988195601E-3</v>
      </c>
    </row>
    <row r="131" spans="1:33" hidden="1" x14ac:dyDescent="0.3">
      <c r="A131" t="s">
        <v>151</v>
      </c>
      <c r="B131">
        <v>129</v>
      </c>
      <c r="C131" t="str">
        <f>LEFT(Table167[[#This Row],[Contingency id]])</f>
        <v>A</v>
      </c>
      <c r="D131">
        <v>2.52100840336134</v>
      </c>
      <c r="E131">
        <v>1.27956989247311</v>
      </c>
      <c r="F131">
        <v>119</v>
      </c>
      <c r="G131">
        <v>93</v>
      </c>
      <c r="H131" s="2">
        <v>5.72605042016806E-3</v>
      </c>
      <c r="I131" s="2">
        <f>AVERAGE(Table167[[#This Row],[Estimated costs 1]:[Estimated costs 20]])</f>
        <v>6.683865546218473E-3</v>
      </c>
      <c r="J131" s="2">
        <f>_xlfn.STDEV.P(Table167[[#This Row],[Estimated costs 1]:[Estimated costs 20]])</f>
        <v>2.7500232019101799E-3</v>
      </c>
      <c r="K131" s="2">
        <f>Table167[[#This Row],[Dev]]/Table167[[#This Row],[Mean]]*100</f>
        <v>41.144202900162455</v>
      </c>
      <c r="L131" s="2">
        <f>Table167[[#This Row],[Estimated costs 1]]-Table167[[#This Row],[Actual cost]]</f>
        <v>-6.3949579831933025E-4</v>
      </c>
      <c r="M131" s="2">
        <f>Table167[[#This Row],[Diff 1]]/Table167[[#This Row],[Actual cost]]*100</f>
        <v>-11.168183152333491</v>
      </c>
      <c r="N131" s="2">
        <v>5.0865546218487297E-3</v>
      </c>
      <c r="O131" s="2">
        <v>8.6361344537815108E-3</v>
      </c>
      <c r="P131" s="2">
        <v>8.6361344537815108E-3</v>
      </c>
      <c r="Q131" s="2">
        <v>1.1898319327731E-2</v>
      </c>
      <c r="R131" s="2">
        <v>5.0865546218487297E-3</v>
      </c>
      <c r="S131" s="2">
        <v>1.1898319327731E-2</v>
      </c>
      <c r="T131" s="2">
        <v>8.6361344537815108E-3</v>
      </c>
      <c r="U131" s="2">
        <v>8.6361344537815108E-3</v>
      </c>
      <c r="V131" s="2">
        <v>5.0865546218487297E-3</v>
      </c>
      <c r="W131" s="2">
        <v>1.8243697478991499E-3</v>
      </c>
      <c r="X131" s="2">
        <v>1.8243697478991499E-3</v>
      </c>
      <c r="Y131" s="2">
        <v>5.0865546218487297E-3</v>
      </c>
      <c r="Z131" s="2">
        <v>5.0865546218487297E-3</v>
      </c>
      <c r="AA131" s="2">
        <v>8.6361344537815108E-3</v>
      </c>
      <c r="AB131" s="2">
        <v>8.6361344537815108E-3</v>
      </c>
      <c r="AC131" s="2">
        <v>5.0865546218487297E-3</v>
      </c>
      <c r="AD131" s="2">
        <v>8.6361344537815108E-3</v>
      </c>
      <c r="AE131" s="2">
        <v>5.0865546218487297E-3</v>
      </c>
      <c r="AF131" s="2">
        <v>5.0865546218487297E-3</v>
      </c>
      <c r="AG131" s="2">
        <v>5.0865546218487297E-3</v>
      </c>
    </row>
    <row r="132" spans="1:33" x14ac:dyDescent="0.3">
      <c r="A132" t="s">
        <v>152</v>
      </c>
      <c r="B132">
        <v>130</v>
      </c>
      <c r="C132" t="str">
        <f>LEFT(Table167[[#This Row],[Contingency id]])</f>
        <v>C</v>
      </c>
      <c r="D132" s="1">
        <v>0.75757575757575701</v>
      </c>
      <c r="E132" s="1">
        <v>1.23364485981308</v>
      </c>
      <c r="F132">
        <v>132</v>
      </c>
      <c r="G132">
        <v>107</v>
      </c>
      <c r="H132" s="2">
        <v>5.4204545454545399E-3</v>
      </c>
      <c r="I132" s="2">
        <f>AVERAGE(Table167[[#This Row],[Estimated costs 1]:[Estimated costs 20]])</f>
        <v>5.4204545454545373E-3</v>
      </c>
      <c r="J132" s="2">
        <f>_xlfn.STDEV.P(Table167[[#This Row],[Estimated costs 1]:[Estimated costs 20]])</f>
        <v>2.6020852139652106E-18</v>
      </c>
      <c r="K132" s="2">
        <f>Table167[[#This Row],[Dev]]/Table167[[#This Row],[Mean]]*100</f>
        <v>4.8004926379232467E-14</v>
      </c>
      <c r="L132" s="2">
        <f>Table167[[#This Row],[Estimated costs 1]]-Table167[[#This Row],[Actual cost]]</f>
        <v>0</v>
      </c>
      <c r="M132" s="2">
        <f>Table167[[#This Row],[Diff 1]]/Table167[[#This Row],[Actual cost]]*100</f>
        <v>0</v>
      </c>
      <c r="N132" s="2">
        <v>5.4204545454545399E-3</v>
      </c>
      <c r="O132" s="2">
        <v>5.4204545454545399E-3</v>
      </c>
      <c r="P132" s="2">
        <v>5.4204545454545399E-3</v>
      </c>
      <c r="Q132" s="2">
        <v>5.4204545454545399E-3</v>
      </c>
      <c r="R132" s="2">
        <v>5.4204545454545399E-3</v>
      </c>
      <c r="S132" s="2">
        <v>5.4204545454545399E-3</v>
      </c>
      <c r="T132" s="2">
        <v>5.4204545454545399E-3</v>
      </c>
      <c r="U132" s="2">
        <v>5.4204545454545399E-3</v>
      </c>
      <c r="V132" s="2">
        <v>5.4204545454545399E-3</v>
      </c>
      <c r="W132" s="2">
        <v>5.4204545454545399E-3</v>
      </c>
      <c r="X132" s="2">
        <v>5.4204545454545399E-3</v>
      </c>
      <c r="Y132" s="2">
        <v>5.4204545454545399E-3</v>
      </c>
      <c r="Z132" s="2">
        <v>5.4204545454545399E-3</v>
      </c>
      <c r="AA132" s="2">
        <v>5.4204545454545399E-3</v>
      </c>
      <c r="AB132" s="2">
        <v>5.4204545454545399E-3</v>
      </c>
      <c r="AC132" s="2">
        <v>5.4204545454545399E-3</v>
      </c>
      <c r="AD132" s="2">
        <v>5.4204545454545399E-3</v>
      </c>
      <c r="AE132" s="2">
        <v>5.4204545454545399E-3</v>
      </c>
      <c r="AF132" s="2">
        <v>5.4204545454545399E-3</v>
      </c>
      <c r="AG132" s="2">
        <v>5.4204545454545399E-3</v>
      </c>
    </row>
    <row r="133" spans="1:33" x14ac:dyDescent="0.3">
      <c r="A133" t="s">
        <v>153</v>
      </c>
      <c r="B133">
        <v>131</v>
      </c>
      <c r="C133" t="str">
        <f>LEFT(Table167[[#This Row],[Contingency id]])</f>
        <v>C</v>
      </c>
      <c r="D133" s="1">
        <v>2.29885057471264</v>
      </c>
      <c r="E133" s="1">
        <v>1.22535211267605</v>
      </c>
      <c r="F133">
        <v>87</v>
      </c>
      <c r="G133">
        <v>71</v>
      </c>
      <c r="H133" s="2">
        <v>5.3586206896551703E-3</v>
      </c>
      <c r="I133" s="2">
        <f>AVERAGE(Table167[[#This Row],[Estimated costs 1]:[Estimated costs 20]])</f>
        <v>6.1243678160919504E-3</v>
      </c>
      <c r="J133" s="2">
        <f>_xlfn.STDEV.P(Table167[[#This Row],[Estimated costs 1]:[Estimated costs 20]])</f>
        <v>3.751379463545187E-3</v>
      </c>
      <c r="K133" s="2">
        <f>Table167[[#This Row],[Dev]]/Table167[[#This Row],[Mean]]*100</f>
        <v>61.253333832895066</v>
      </c>
      <c r="L133" s="2">
        <f>Table167[[#This Row],[Estimated costs 1]]-Table167[[#This Row],[Actual cost]]</f>
        <v>3.82873563218391E-3</v>
      </c>
      <c r="M133" s="2">
        <f>Table167[[#This Row],[Diff 1]]/Table167[[#This Row],[Actual cost]]*100</f>
        <v>71.450021450021524</v>
      </c>
      <c r="N133" s="2">
        <v>9.1873563218390804E-3</v>
      </c>
      <c r="O133" s="2">
        <v>9.1873563218390804E-3</v>
      </c>
      <c r="P133" s="2">
        <v>1.5298850574712601E-3</v>
      </c>
      <c r="Q133" s="2">
        <v>9.1873563218390804E-3</v>
      </c>
      <c r="R133" s="2">
        <v>1.5298850574712601E-3</v>
      </c>
      <c r="S133" s="2">
        <v>9.1873563218390804E-3</v>
      </c>
      <c r="T133" s="2">
        <v>9.1873563218390804E-3</v>
      </c>
      <c r="U133" s="2">
        <v>1.5298850574712601E-3</v>
      </c>
      <c r="V133" s="2">
        <v>9.1873563218390804E-3</v>
      </c>
      <c r="W133" s="2">
        <v>9.1873563218390804E-3</v>
      </c>
      <c r="X133" s="2">
        <v>9.1873563218390804E-3</v>
      </c>
      <c r="Y133" s="2">
        <v>1.5298850574712601E-3</v>
      </c>
      <c r="Z133" s="2">
        <v>9.1873563218390804E-3</v>
      </c>
      <c r="AA133" s="2">
        <v>9.1873563218390804E-3</v>
      </c>
      <c r="AB133" s="2">
        <v>1.5298850574712601E-3</v>
      </c>
      <c r="AC133" s="2">
        <v>1.5298850574712601E-3</v>
      </c>
      <c r="AD133" s="2">
        <v>9.1873563218390804E-3</v>
      </c>
      <c r="AE133" s="2">
        <v>1.5298850574712601E-3</v>
      </c>
      <c r="AF133" s="2">
        <v>9.1873563218390804E-3</v>
      </c>
      <c r="AG133" s="2">
        <v>1.5298850574712601E-3</v>
      </c>
    </row>
    <row r="134" spans="1:33" hidden="1" x14ac:dyDescent="0.3">
      <c r="A134" t="s">
        <v>154</v>
      </c>
      <c r="B134">
        <v>132</v>
      </c>
      <c r="C134" t="str">
        <f>LEFT(Table167[[#This Row],[Contingency id]])</f>
        <v>B</v>
      </c>
      <c r="D134">
        <v>0.138121546961325</v>
      </c>
      <c r="E134">
        <v>3.3752913752913698</v>
      </c>
      <c r="F134">
        <v>1448</v>
      </c>
      <c r="G134">
        <v>429</v>
      </c>
      <c r="H134" s="2">
        <v>5.1691988950276196E-3</v>
      </c>
      <c r="I134" s="2">
        <f>AVERAGE(Table167[[#This Row],[Estimated costs 1]:[Estimated costs 20]])</f>
        <v>2.5566298342541405E-3</v>
      </c>
      <c r="J134" s="2">
        <f>_xlfn.STDEV.P(Table167[[#This Row],[Estimated costs 1]:[Estimated costs 20]])</f>
        <v>4.3368086899420177E-19</v>
      </c>
      <c r="K134" s="2">
        <f>Table167[[#This Row],[Dev]]/Table167[[#This Row],[Mean]]*100</f>
        <v>1.6962990229702995E-14</v>
      </c>
      <c r="L134" s="2">
        <f>Table167[[#This Row],[Estimated costs 1]]-Table167[[#This Row],[Actual cost]]</f>
        <v>-2.6125690607734795E-3</v>
      </c>
      <c r="M134" s="2">
        <f>Table167[[#This Row],[Diff 1]]/Table167[[#This Row],[Actual cost]]*100</f>
        <v>-50.541082164328678</v>
      </c>
      <c r="N134" s="2">
        <v>2.5566298342541401E-3</v>
      </c>
      <c r="O134" s="2">
        <v>2.5566298342541401E-3</v>
      </c>
      <c r="P134" s="2">
        <v>2.5566298342541401E-3</v>
      </c>
      <c r="Q134" s="2">
        <v>2.5566298342541401E-3</v>
      </c>
      <c r="R134" s="2">
        <v>2.5566298342541401E-3</v>
      </c>
      <c r="S134" s="2">
        <v>2.5566298342541401E-3</v>
      </c>
      <c r="T134" s="2">
        <v>2.5566298342541401E-3</v>
      </c>
      <c r="U134" s="2">
        <v>2.5566298342541401E-3</v>
      </c>
      <c r="V134" s="2">
        <v>2.5566298342541401E-3</v>
      </c>
      <c r="W134" s="2">
        <v>2.5566298342541401E-3</v>
      </c>
      <c r="X134" s="2">
        <v>2.5566298342541401E-3</v>
      </c>
      <c r="Y134" s="2">
        <v>2.5566298342541401E-3</v>
      </c>
      <c r="Z134" s="2">
        <v>2.5566298342541401E-3</v>
      </c>
      <c r="AA134" s="2">
        <v>2.5566298342541401E-3</v>
      </c>
      <c r="AB134" s="2">
        <v>2.5566298342541401E-3</v>
      </c>
      <c r="AC134" s="2">
        <v>2.5566298342541401E-3</v>
      </c>
      <c r="AD134" s="2">
        <v>2.5566298342541401E-3</v>
      </c>
      <c r="AE134" s="2">
        <v>2.5566298342541401E-3</v>
      </c>
      <c r="AF134" s="2">
        <v>2.5566298342541401E-3</v>
      </c>
      <c r="AG134" s="2">
        <v>2.5566298342541401E-3</v>
      </c>
    </row>
    <row r="135" spans="1:33" x14ac:dyDescent="0.3">
      <c r="A135" t="s">
        <v>155</v>
      </c>
      <c r="B135">
        <v>133</v>
      </c>
      <c r="C135" t="str">
        <f>LEFT(Table167[[#This Row],[Contingency id]])</f>
        <v>C</v>
      </c>
      <c r="D135" s="1">
        <v>2.9411764705882302</v>
      </c>
      <c r="E135" s="1">
        <v>1.13333333333333</v>
      </c>
      <c r="F135">
        <v>34</v>
      </c>
      <c r="G135">
        <v>30</v>
      </c>
      <c r="H135" s="2">
        <v>5.0470588235294097E-3</v>
      </c>
      <c r="I135" s="2">
        <f>AVERAGE(Table167[[#This Row],[Estimated costs 1]:[Estimated costs 20]])</f>
        <v>4.5423529411764601E-3</v>
      </c>
      <c r="J135" s="2">
        <f>_xlfn.STDEV.P(Table167[[#This Row],[Estimated costs 1]:[Estimated costs 20]])</f>
        <v>5.0217601237498707E-3</v>
      </c>
      <c r="K135" s="2">
        <f>Table167[[#This Row],[Dev]]/Table167[[#This Row],[Mean]]*100</f>
        <v>110.55415967851334</v>
      </c>
      <c r="L135" s="2">
        <f>Table167[[#This Row],[Estimated costs 1]]-Table167[[#This Row],[Actual cost]]</f>
        <v>-5.0470588235294097E-3</v>
      </c>
      <c r="M135" s="2">
        <f>Table167[[#This Row],[Diff 1]]/Table167[[#This Row],[Actual cost]]*100</f>
        <v>-100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1.00941176470588E-2</v>
      </c>
      <c r="V135" s="2">
        <v>1.00941176470588E-2</v>
      </c>
      <c r="W135" s="2">
        <v>0</v>
      </c>
      <c r="X135" s="2">
        <v>1.00941176470588E-2</v>
      </c>
      <c r="Y135" s="2">
        <v>1.00941176470588E-2</v>
      </c>
      <c r="Z135" s="2">
        <v>1.00941176470588E-2</v>
      </c>
      <c r="AA135" s="2">
        <v>1.00941176470588E-2</v>
      </c>
      <c r="AB135" s="2">
        <v>0</v>
      </c>
      <c r="AC135" s="2">
        <v>1.00941176470588E-2</v>
      </c>
      <c r="AD135" s="2">
        <v>1.00941176470588E-2</v>
      </c>
      <c r="AE135" s="2">
        <v>1.00941176470588E-2</v>
      </c>
      <c r="AF135" s="2">
        <v>0</v>
      </c>
      <c r="AG135" s="2">
        <v>0</v>
      </c>
    </row>
    <row r="136" spans="1:33" hidden="1" x14ac:dyDescent="0.3">
      <c r="A136" t="s">
        <v>156</v>
      </c>
      <c r="B136">
        <v>134</v>
      </c>
      <c r="C136" t="str">
        <f>LEFT(Table167[[#This Row],[Contingency id]])</f>
        <v>B</v>
      </c>
      <c r="D136">
        <v>2.19780219780219</v>
      </c>
      <c r="E136">
        <v>1.1097560975609699</v>
      </c>
      <c r="F136">
        <v>91</v>
      </c>
      <c r="G136">
        <v>82</v>
      </c>
      <c r="H136" s="2">
        <v>5.0362637362637297E-3</v>
      </c>
      <c r="I136" s="2">
        <f>AVERAGE(Table167[[#This Row],[Estimated costs 1]:[Estimated costs 20]])</f>
        <v>4.8710989010988942E-3</v>
      </c>
      <c r="J136" s="2">
        <f>_xlfn.STDEV.P(Table167[[#This Row],[Estimated costs 1]:[Estimated costs 20]])</f>
        <v>1.6433693604079652E-3</v>
      </c>
      <c r="K136" s="2">
        <f>Table167[[#This Row],[Dev]]/Table167[[#This Row],[Mean]]*100</f>
        <v>33.737138041628143</v>
      </c>
      <c r="L136" s="2">
        <f>Table167[[#This Row],[Estimated costs 1]]-Table167[[#This Row],[Actual cost]]</f>
        <v>-1.6516483516483497E-3</v>
      </c>
      <c r="M136" s="2">
        <f>Table167[[#This Row],[Diff 1]]/Table167[[#This Row],[Actual cost]]*100</f>
        <v>-32.795112371808862</v>
      </c>
      <c r="N136" s="2">
        <v>3.38461538461538E-3</v>
      </c>
      <c r="O136" s="2">
        <v>3.38461538461538E-3</v>
      </c>
      <c r="P136" s="2">
        <v>3.38461538461538E-3</v>
      </c>
      <c r="Q136" s="2">
        <v>6.6879120879120802E-3</v>
      </c>
      <c r="R136" s="2">
        <v>3.38461538461538E-3</v>
      </c>
      <c r="S136" s="2">
        <v>3.38461538461538E-3</v>
      </c>
      <c r="T136" s="2">
        <v>3.38461538461538E-3</v>
      </c>
      <c r="U136" s="2">
        <v>6.6879120879120802E-3</v>
      </c>
      <c r="V136" s="2">
        <v>6.6879120879120802E-3</v>
      </c>
      <c r="W136" s="2">
        <v>6.6879120879120802E-3</v>
      </c>
      <c r="X136" s="2">
        <v>3.38461538461538E-3</v>
      </c>
      <c r="Y136" s="2">
        <v>6.6879120879120802E-3</v>
      </c>
      <c r="Z136" s="2">
        <v>6.6879120879120802E-3</v>
      </c>
      <c r="AA136" s="2">
        <v>3.38461538461538E-3</v>
      </c>
      <c r="AB136" s="2">
        <v>6.6879120879120802E-3</v>
      </c>
      <c r="AC136" s="2">
        <v>6.6879120879120802E-3</v>
      </c>
      <c r="AD136" s="2">
        <v>3.38461538461538E-3</v>
      </c>
      <c r="AE136" s="2">
        <v>3.38461538461538E-3</v>
      </c>
      <c r="AF136" s="2">
        <v>3.38461538461538E-3</v>
      </c>
      <c r="AG136" s="2">
        <v>6.6879120879120802E-3</v>
      </c>
    </row>
    <row r="137" spans="1:33" hidden="1" x14ac:dyDescent="0.3">
      <c r="A137" t="s">
        <v>157</v>
      </c>
      <c r="B137">
        <v>135</v>
      </c>
      <c r="C137" t="str">
        <f>LEFT(Table167[[#This Row],[Contingency id]])</f>
        <v>B</v>
      </c>
      <c r="D137">
        <v>1.5037593984962401</v>
      </c>
      <c r="E137">
        <v>1.2666666666666599</v>
      </c>
      <c r="F137">
        <v>133</v>
      </c>
      <c r="G137">
        <v>105</v>
      </c>
      <c r="H137" s="2">
        <v>4.9278195488721803E-3</v>
      </c>
      <c r="I137" s="2">
        <f>AVERAGE(Table167[[#This Row],[Estimated costs 1]:[Estimated costs 20]])</f>
        <v>4.927819548872182E-3</v>
      </c>
      <c r="J137" s="2">
        <f>_xlfn.STDEV.P(Table167[[#This Row],[Estimated costs 1]:[Estimated costs 20]])</f>
        <v>1.7347234759768071E-18</v>
      </c>
      <c r="K137" s="2">
        <f>Table167[[#This Row],[Dev]]/Table167[[#This Row],[Mean]]*100</f>
        <v>3.5202658270508891E-14</v>
      </c>
      <c r="L137" s="2">
        <f>Table167[[#This Row],[Estimated costs 1]]-Table167[[#This Row],[Actual cost]]</f>
        <v>0</v>
      </c>
      <c r="M137" s="2">
        <f>Table167[[#This Row],[Diff 1]]/Table167[[#This Row],[Actual cost]]*100</f>
        <v>0</v>
      </c>
      <c r="N137" s="2">
        <v>4.9278195488721803E-3</v>
      </c>
      <c r="O137" s="2">
        <v>4.9278195488721803E-3</v>
      </c>
      <c r="P137" s="2">
        <v>4.9278195488721803E-3</v>
      </c>
      <c r="Q137" s="2">
        <v>4.9278195488721803E-3</v>
      </c>
      <c r="R137" s="2">
        <v>4.9278195488721803E-3</v>
      </c>
      <c r="S137" s="2">
        <v>4.9278195488721803E-3</v>
      </c>
      <c r="T137" s="2">
        <v>4.9278195488721803E-3</v>
      </c>
      <c r="U137" s="2">
        <v>4.9278195488721803E-3</v>
      </c>
      <c r="V137" s="2">
        <v>4.9278195488721803E-3</v>
      </c>
      <c r="W137" s="2">
        <v>4.9278195488721803E-3</v>
      </c>
      <c r="X137" s="2">
        <v>4.9278195488721803E-3</v>
      </c>
      <c r="Y137" s="2">
        <v>4.9278195488721803E-3</v>
      </c>
      <c r="Z137" s="2">
        <v>4.9278195488721803E-3</v>
      </c>
      <c r="AA137" s="2">
        <v>4.9278195488721803E-3</v>
      </c>
      <c r="AB137" s="2">
        <v>4.9278195488721803E-3</v>
      </c>
      <c r="AC137" s="2">
        <v>4.9278195488721803E-3</v>
      </c>
      <c r="AD137" s="2">
        <v>4.9278195488721803E-3</v>
      </c>
      <c r="AE137" s="2">
        <v>4.9278195488721803E-3</v>
      </c>
      <c r="AF137" s="2">
        <v>4.9278195488721803E-3</v>
      </c>
      <c r="AG137" s="2">
        <v>4.9278195488721803E-3</v>
      </c>
    </row>
    <row r="138" spans="1:33" hidden="1" x14ac:dyDescent="0.3">
      <c r="A138" t="s">
        <v>158</v>
      </c>
      <c r="B138">
        <v>136</v>
      </c>
      <c r="C138" t="str">
        <f>LEFT(Table167[[#This Row],[Contingency id]])</f>
        <v>A</v>
      </c>
      <c r="D138">
        <v>4.2857142857142803</v>
      </c>
      <c r="E138">
        <v>1.12903225806451</v>
      </c>
      <c r="F138">
        <v>70</v>
      </c>
      <c r="G138">
        <v>62</v>
      </c>
      <c r="H138" s="2">
        <v>4.7452857142857097E-3</v>
      </c>
      <c r="I138" s="2">
        <f>AVERAGE(Table167[[#This Row],[Estimated costs 1]:[Estimated costs 20]])</f>
        <v>4.7452857142857114E-3</v>
      </c>
      <c r="J138" s="2">
        <f>_xlfn.STDEV.P(Table167[[#This Row],[Estimated costs 1]:[Estimated costs 20]])</f>
        <v>1.7347234759768071E-18</v>
      </c>
      <c r="K138" s="2">
        <f>Table167[[#This Row],[Dev]]/Table167[[#This Row],[Mean]]*100</f>
        <v>3.6556776144256423E-14</v>
      </c>
      <c r="L138" s="2">
        <f>Table167[[#This Row],[Estimated costs 1]]-Table167[[#This Row],[Actual cost]]</f>
        <v>0</v>
      </c>
      <c r="M138" s="2">
        <f>Table167[[#This Row],[Diff 1]]/Table167[[#This Row],[Actual cost]]*100</f>
        <v>0</v>
      </c>
      <c r="N138" s="2">
        <v>4.7452857142857097E-3</v>
      </c>
      <c r="O138" s="2">
        <v>4.7452857142857097E-3</v>
      </c>
      <c r="P138" s="2">
        <v>4.7452857142857097E-3</v>
      </c>
      <c r="Q138" s="2">
        <v>4.7452857142857097E-3</v>
      </c>
      <c r="R138" s="2">
        <v>4.7452857142857097E-3</v>
      </c>
      <c r="S138" s="2">
        <v>4.7452857142857097E-3</v>
      </c>
      <c r="T138" s="2">
        <v>4.7452857142857097E-3</v>
      </c>
      <c r="U138" s="2">
        <v>4.7452857142857097E-3</v>
      </c>
      <c r="V138" s="2">
        <v>4.7452857142857097E-3</v>
      </c>
      <c r="W138" s="2">
        <v>4.7452857142857097E-3</v>
      </c>
      <c r="X138" s="2">
        <v>4.7452857142857097E-3</v>
      </c>
      <c r="Y138" s="2">
        <v>4.7452857142857097E-3</v>
      </c>
      <c r="Z138" s="2">
        <v>4.7452857142857097E-3</v>
      </c>
      <c r="AA138" s="2">
        <v>4.7452857142857097E-3</v>
      </c>
      <c r="AB138" s="2">
        <v>4.7452857142857097E-3</v>
      </c>
      <c r="AC138" s="2">
        <v>4.7452857142857097E-3</v>
      </c>
      <c r="AD138" s="2">
        <v>4.7452857142857097E-3</v>
      </c>
      <c r="AE138" s="2">
        <v>4.7452857142857097E-3</v>
      </c>
      <c r="AF138" s="2">
        <v>4.7452857142857097E-3</v>
      </c>
      <c r="AG138" s="2">
        <v>4.7452857142857097E-3</v>
      </c>
    </row>
    <row r="139" spans="1:33" hidden="1" x14ac:dyDescent="0.3">
      <c r="A139" t="s">
        <v>159</v>
      </c>
      <c r="B139">
        <v>137</v>
      </c>
      <c r="C139" t="str">
        <f>LEFT(Table167[[#This Row],[Contingency id]])</f>
        <v>B</v>
      </c>
      <c r="D139">
        <v>1.5037593984962401</v>
      </c>
      <c r="E139">
        <v>1.1875</v>
      </c>
      <c r="F139">
        <v>133</v>
      </c>
      <c r="G139">
        <v>112</v>
      </c>
      <c r="H139" s="2">
        <v>4.7000000000000002E-3</v>
      </c>
      <c r="I139" s="2">
        <f>AVERAGE(Table167[[#This Row],[Estimated costs 1]:[Estimated costs 20]])</f>
        <v>4.6999999999999993E-3</v>
      </c>
      <c r="J139" s="2">
        <f>_xlfn.STDEV.P(Table167[[#This Row],[Estimated costs 1]:[Estimated costs 20]])</f>
        <v>8.6736173798840355E-19</v>
      </c>
      <c r="K139" s="2">
        <f>Table167[[#This Row],[Dev]]/Table167[[#This Row],[Mean]]*100</f>
        <v>1.8454505063583056E-14</v>
      </c>
      <c r="L139" s="2">
        <f>Table167[[#This Row],[Estimated costs 1]]-Table167[[#This Row],[Actual cost]]</f>
        <v>0</v>
      </c>
      <c r="M139" s="2">
        <f>Table167[[#This Row],[Diff 1]]/Table167[[#This Row],[Actual cost]]*100</f>
        <v>0</v>
      </c>
      <c r="N139" s="2">
        <v>4.7000000000000002E-3</v>
      </c>
      <c r="O139" s="2">
        <v>4.7000000000000002E-3</v>
      </c>
      <c r="P139" s="2">
        <v>4.7000000000000002E-3</v>
      </c>
      <c r="Q139" s="2">
        <v>4.7000000000000002E-3</v>
      </c>
      <c r="R139" s="2">
        <v>4.7000000000000002E-3</v>
      </c>
      <c r="S139" s="2">
        <v>4.7000000000000002E-3</v>
      </c>
      <c r="T139" s="2">
        <v>4.7000000000000002E-3</v>
      </c>
      <c r="U139" s="2">
        <v>4.7000000000000002E-3</v>
      </c>
      <c r="V139" s="2">
        <v>4.7000000000000002E-3</v>
      </c>
      <c r="W139" s="2">
        <v>4.7000000000000002E-3</v>
      </c>
      <c r="X139" s="2">
        <v>4.7000000000000002E-3</v>
      </c>
      <c r="Y139" s="2">
        <v>4.7000000000000002E-3</v>
      </c>
      <c r="Z139" s="2">
        <v>4.7000000000000002E-3</v>
      </c>
      <c r="AA139" s="2">
        <v>4.7000000000000002E-3</v>
      </c>
      <c r="AB139" s="2">
        <v>4.7000000000000002E-3</v>
      </c>
      <c r="AC139" s="2">
        <v>4.7000000000000002E-3</v>
      </c>
      <c r="AD139" s="2">
        <v>4.7000000000000002E-3</v>
      </c>
      <c r="AE139" s="2">
        <v>4.7000000000000002E-3</v>
      </c>
      <c r="AF139" s="2">
        <v>4.7000000000000002E-3</v>
      </c>
      <c r="AG139" s="2">
        <v>4.7000000000000002E-3</v>
      </c>
    </row>
    <row r="140" spans="1:33" hidden="1" x14ac:dyDescent="0.3">
      <c r="A140" t="s">
        <v>160</v>
      </c>
      <c r="B140">
        <v>138</v>
      </c>
      <c r="C140" t="str">
        <f>LEFT(Table167[[#This Row],[Contingency id]])</f>
        <v>B</v>
      </c>
      <c r="D140">
        <v>1.5037593984962401</v>
      </c>
      <c r="E140">
        <v>1.1875</v>
      </c>
      <c r="F140">
        <v>133</v>
      </c>
      <c r="G140">
        <v>112</v>
      </c>
      <c r="H140" s="2">
        <v>4.6330827067669099E-3</v>
      </c>
      <c r="I140" s="2">
        <f>AVERAGE(Table167[[#This Row],[Estimated costs 1]:[Estimated costs 20]])</f>
        <v>4.6330827067669091E-3</v>
      </c>
      <c r="J140" s="2">
        <f>_xlfn.STDEV.P(Table167[[#This Row],[Estimated costs 1]:[Estimated costs 20]])</f>
        <v>8.6736173798840355E-19</v>
      </c>
      <c r="K140" s="2">
        <f>Table167[[#This Row],[Dev]]/Table167[[#This Row],[Mean]]*100</f>
        <v>1.87210501707981E-14</v>
      </c>
      <c r="L140" s="2">
        <f>Table167[[#This Row],[Estimated costs 1]]-Table167[[#This Row],[Actual cost]]</f>
        <v>0</v>
      </c>
      <c r="M140" s="2">
        <f>Table167[[#This Row],[Diff 1]]/Table167[[#This Row],[Actual cost]]*100</f>
        <v>0</v>
      </c>
      <c r="N140" s="2">
        <v>4.6330827067669099E-3</v>
      </c>
      <c r="O140" s="2">
        <v>4.6330827067669099E-3</v>
      </c>
      <c r="P140" s="2">
        <v>4.6330827067669099E-3</v>
      </c>
      <c r="Q140" s="2">
        <v>4.6330827067669099E-3</v>
      </c>
      <c r="R140" s="2">
        <v>4.6330827067669099E-3</v>
      </c>
      <c r="S140" s="2">
        <v>4.6330827067669099E-3</v>
      </c>
      <c r="T140" s="2">
        <v>4.6330827067669099E-3</v>
      </c>
      <c r="U140" s="2">
        <v>4.6330827067669099E-3</v>
      </c>
      <c r="V140" s="2">
        <v>4.6330827067669099E-3</v>
      </c>
      <c r="W140" s="2">
        <v>4.6330827067669099E-3</v>
      </c>
      <c r="X140" s="2">
        <v>4.6330827067669099E-3</v>
      </c>
      <c r="Y140" s="2">
        <v>4.6330827067669099E-3</v>
      </c>
      <c r="Z140" s="2">
        <v>4.6330827067669099E-3</v>
      </c>
      <c r="AA140" s="2">
        <v>4.6330827067669099E-3</v>
      </c>
      <c r="AB140" s="2">
        <v>4.6330827067669099E-3</v>
      </c>
      <c r="AC140" s="2">
        <v>4.6330827067669099E-3</v>
      </c>
      <c r="AD140" s="2">
        <v>4.6330827067669099E-3</v>
      </c>
      <c r="AE140" s="2">
        <v>4.6330827067669099E-3</v>
      </c>
      <c r="AF140" s="2">
        <v>4.6330827067669099E-3</v>
      </c>
      <c r="AG140" s="2">
        <v>4.6330827067669099E-3</v>
      </c>
    </row>
    <row r="141" spans="1:33" hidden="1" x14ac:dyDescent="0.3">
      <c r="A141" t="s">
        <v>161</v>
      </c>
      <c r="B141">
        <v>139</v>
      </c>
      <c r="C141" t="str">
        <f>LEFT(Table167[[#This Row],[Contingency id]])</f>
        <v>A</v>
      </c>
      <c r="D141">
        <v>3.27868852459016</v>
      </c>
      <c r="E141">
        <v>1.0338983050847399</v>
      </c>
      <c r="F141">
        <v>61</v>
      </c>
      <c r="G141">
        <v>59</v>
      </c>
      <c r="H141" s="2">
        <v>3.9114754098360602E-3</v>
      </c>
      <c r="I141" s="2">
        <f>AVERAGE(Table167[[#This Row],[Estimated costs 1]:[Estimated costs 20]])</f>
        <v>3.9114754098360602E-3</v>
      </c>
      <c r="J141" s="2">
        <f>_xlfn.STDEV.P(Table167[[#This Row],[Estimated costs 1]:[Estimated costs 20]])</f>
        <v>0</v>
      </c>
      <c r="K141" s="2">
        <f>Table167[[#This Row],[Dev]]/Table167[[#This Row],[Mean]]*100</f>
        <v>0</v>
      </c>
      <c r="L141" s="2">
        <f>Table167[[#This Row],[Estimated costs 1]]-Table167[[#This Row],[Actual cost]]</f>
        <v>0</v>
      </c>
      <c r="M141" s="2">
        <f>Table167[[#This Row],[Diff 1]]/Table167[[#This Row],[Actual cost]]*100</f>
        <v>0</v>
      </c>
      <c r="N141" s="2">
        <v>3.9114754098360602E-3</v>
      </c>
      <c r="O141" s="2">
        <v>3.9114754098360602E-3</v>
      </c>
      <c r="P141" s="2">
        <v>3.9114754098360602E-3</v>
      </c>
      <c r="Q141" s="2">
        <v>3.9114754098360602E-3</v>
      </c>
      <c r="R141" s="2">
        <v>3.9114754098360602E-3</v>
      </c>
      <c r="S141" s="2">
        <v>3.9114754098360602E-3</v>
      </c>
      <c r="T141" s="2">
        <v>3.9114754098360602E-3</v>
      </c>
      <c r="U141" s="2">
        <v>3.9114754098360602E-3</v>
      </c>
      <c r="V141" s="2">
        <v>3.9114754098360602E-3</v>
      </c>
      <c r="W141" s="2">
        <v>3.9114754098360602E-3</v>
      </c>
      <c r="X141" s="2">
        <v>3.9114754098360602E-3</v>
      </c>
      <c r="Y141" s="2">
        <v>3.9114754098360602E-3</v>
      </c>
      <c r="Z141" s="2">
        <v>3.9114754098360602E-3</v>
      </c>
      <c r="AA141" s="2">
        <v>3.9114754098360602E-3</v>
      </c>
      <c r="AB141" s="2">
        <v>3.9114754098360602E-3</v>
      </c>
      <c r="AC141" s="2">
        <v>3.9114754098360602E-3</v>
      </c>
      <c r="AD141" s="2">
        <v>3.9114754098360602E-3</v>
      </c>
      <c r="AE141" s="2">
        <v>3.9114754098360602E-3</v>
      </c>
      <c r="AF141" s="2">
        <v>3.9114754098360602E-3</v>
      </c>
      <c r="AG141" s="2">
        <v>3.9114754098360602E-3</v>
      </c>
    </row>
    <row r="142" spans="1:33" hidden="1" x14ac:dyDescent="0.3">
      <c r="A142" t="s">
        <v>162</v>
      </c>
      <c r="B142">
        <v>140</v>
      </c>
      <c r="C142" t="str">
        <f>LEFT(Table167[[#This Row],[Contingency id]])</f>
        <v>A</v>
      </c>
      <c r="D142">
        <v>1.5267175572519001</v>
      </c>
      <c r="E142">
        <v>1.2358490566037701</v>
      </c>
      <c r="F142">
        <v>131</v>
      </c>
      <c r="G142">
        <v>106</v>
      </c>
      <c r="H142" s="2">
        <v>3.5931297709923598E-3</v>
      </c>
      <c r="I142" s="2">
        <f>AVERAGE(Table167[[#This Row],[Estimated costs 1]:[Estimated costs 20]])</f>
        <v>3.5931297709923594E-3</v>
      </c>
      <c r="J142" s="2">
        <f>_xlfn.STDEV.P(Table167[[#This Row],[Estimated costs 1]:[Estimated costs 20]])</f>
        <v>4.3368086899420177E-19</v>
      </c>
      <c r="K142" s="2">
        <f>Table167[[#This Row],[Dev]]/Table167[[#This Row],[Mean]]*100</f>
        <v>1.2069724631026246E-14</v>
      </c>
      <c r="L142" s="2">
        <f>Table167[[#This Row],[Estimated costs 1]]-Table167[[#This Row],[Actual cost]]</f>
        <v>0</v>
      </c>
      <c r="M142" s="2">
        <f>Table167[[#This Row],[Diff 1]]/Table167[[#This Row],[Actual cost]]*100</f>
        <v>0</v>
      </c>
      <c r="N142" s="2">
        <v>3.5931297709923598E-3</v>
      </c>
      <c r="O142" s="2">
        <v>3.5931297709923598E-3</v>
      </c>
      <c r="P142" s="2">
        <v>3.5931297709923598E-3</v>
      </c>
      <c r="Q142" s="2">
        <v>3.5931297709923598E-3</v>
      </c>
      <c r="R142" s="2">
        <v>3.5931297709923598E-3</v>
      </c>
      <c r="S142" s="2">
        <v>3.5931297709923598E-3</v>
      </c>
      <c r="T142" s="2">
        <v>3.5931297709923598E-3</v>
      </c>
      <c r="U142" s="2">
        <v>3.5931297709923598E-3</v>
      </c>
      <c r="V142" s="2">
        <v>3.5931297709923598E-3</v>
      </c>
      <c r="W142" s="2">
        <v>3.5931297709923598E-3</v>
      </c>
      <c r="X142" s="2">
        <v>3.5931297709923598E-3</v>
      </c>
      <c r="Y142" s="2">
        <v>3.5931297709923598E-3</v>
      </c>
      <c r="Z142" s="2">
        <v>3.5931297709923598E-3</v>
      </c>
      <c r="AA142" s="2">
        <v>3.5931297709923598E-3</v>
      </c>
      <c r="AB142" s="2">
        <v>3.5931297709923598E-3</v>
      </c>
      <c r="AC142" s="2">
        <v>3.5931297709923598E-3</v>
      </c>
      <c r="AD142" s="2">
        <v>3.5931297709923598E-3</v>
      </c>
      <c r="AE142" s="2">
        <v>3.5931297709923598E-3</v>
      </c>
      <c r="AF142" s="2">
        <v>3.5931297709923598E-3</v>
      </c>
      <c r="AG142" s="2">
        <v>3.5931297709923598E-3</v>
      </c>
    </row>
    <row r="143" spans="1:33" hidden="1" x14ac:dyDescent="0.3">
      <c r="A143" t="s">
        <v>163</v>
      </c>
      <c r="B143">
        <v>141</v>
      </c>
      <c r="C143" t="str">
        <f>LEFT(Table167[[#This Row],[Contingency id]])</f>
        <v>B</v>
      </c>
      <c r="D143">
        <v>0.1085776330076</v>
      </c>
      <c r="E143">
        <v>2.4758064516128999</v>
      </c>
      <c r="F143">
        <v>921</v>
      </c>
      <c r="G143">
        <v>372</v>
      </c>
      <c r="H143" s="2">
        <v>2.8306188925081399E-3</v>
      </c>
      <c r="I143" s="2">
        <f>AVERAGE(Table167[[#This Row],[Estimated costs 1]:[Estimated costs 20]])</f>
        <v>2.8306188925081386E-3</v>
      </c>
      <c r="J143" s="2">
        <f>_xlfn.STDEV.P(Table167[[#This Row],[Estimated costs 1]:[Estimated costs 20]])</f>
        <v>1.3010426069826053E-18</v>
      </c>
      <c r="K143" s="2">
        <f>Table167[[#This Row],[Dev]]/Table167[[#This Row],[Mean]]*100</f>
        <v>4.5963185309972443E-14</v>
      </c>
      <c r="L143" s="2">
        <f>Table167[[#This Row],[Estimated costs 1]]-Table167[[#This Row],[Actual cost]]</f>
        <v>0</v>
      </c>
      <c r="M143" s="2">
        <f>Table167[[#This Row],[Diff 1]]/Table167[[#This Row],[Actual cost]]*100</f>
        <v>0</v>
      </c>
      <c r="N143" s="2">
        <v>2.8306188925081399E-3</v>
      </c>
      <c r="O143" s="2">
        <v>2.8306188925081399E-3</v>
      </c>
      <c r="P143" s="2">
        <v>2.8306188925081399E-3</v>
      </c>
      <c r="Q143" s="2">
        <v>2.8306188925081399E-3</v>
      </c>
      <c r="R143" s="2">
        <v>2.8306188925081399E-3</v>
      </c>
      <c r="S143" s="2">
        <v>2.8306188925081399E-3</v>
      </c>
      <c r="T143" s="2">
        <v>2.8306188925081399E-3</v>
      </c>
      <c r="U143" s="2">
        <v>2.8306188925081399E-3</v>
      </c>
      <c r="V143" s="2">
        <v>2.8306188925081399E-3</v>
      </c>
      <c r="W143" s="2">
        <v>2.8306188925081399E-3</v>
      </c>
      <c r="X143" s="2">
        <v>2.8306188925081399E-3</v>
      </c>
      <c r="Y143" s="2">
        <v>2.8306188925081399E-3</v>
      </c>
      <c r="Z143" s="2">
        <v>2.8306188925081399E-3</v>
      </c>
      <c r="AA143" s="2">
        <v>2.8306188925081399E-3</v>
      </c>
      <c r="AB143" s="2">
        <v>2.8306188925081399E-3</v>
      </c>
      <c r="AC143" s="2">
        <v>2.8306188925081399E-3</v>
      </c>
      <c r="AD143" s="2">
        <v>2.8306188925081399E-3</v>
      </c>
      <c r="AE143" s="2">
        <v>2.8306188925081399E-3</v>
      </c>
      <c r="AF143" s="2">
        <v>2.8306188925081399E-3</v>
      </c>
      <c r="AG143" s="2">
        <v>2.8306188925081399E-3</v>
      </c>
    </row>
    <row r="144" spans="1:33" hidden="1" x14ac:dyDescent="0.3">
      <c r="A144" t="s">
        <v>164</v>
      </c>
      <c r="B144">
        <v>142</v>
      </c>
      <c r="C144" t="str">
        <f>LEFT(Table167[[#This Row],[Contingency id]])</f>
        <v>A</v>
      </c>
      <c r="D144">
        <v>3.44827586206896</v>
      </c>
      <c r="E144">
        <v>1.1153846153846101</v>
      </c>
      <c r="F144">
        <v>58</v>
      </c>
      <c r="G144">
        <v>52</v>
      </c>
      <c r="H144" s="2">
        <v>2.68931034482758E-3</v>
      </c>
      <c r="I144" s="2">
        <f>AVERAGE(Table167[[#This Row],[Estimated costs 1]:[Estimated costs 20]])</f>
        <v>3.1068965517241352E-3</v>
      </c>
      <c r="J144" s="2">
        <f>_xlfn.STDEV.P(Table167[[#This Row],[Estimated costs 1]:[Estimated costs 20]])</f>
        <v>2.0457462610416724E-3</v>
      </c>
      <c r="K144" s="2">
        <f>Table167[[#This Row],[Dev]]/Table167[[#This Row],[Mean]]*100</f>
        <v>65.845329156724247</v>
      </c>
      <c r="L144" s="2">
        <f>Table167[[#This Row],[Estimated costs 1]]-Table167[[#This Row],[Actual cost]]</f>
        <v>2.0879310344827599E-3</v>
      </c>
      <c r="M144" s="2">
        <f>Table167[[#This Row],[Diff 1]]/Table167[[#This Row],[Actual cost]]*100</f>
        <v>77.638158738300007</v>
      </c>
      <c r="N144" s="2">
        <v>4.7772413793103399E-3</v>
      </c>
      <c r="O144" s="2">
        <v>6.0137931034482696E-4</v>
      </c>
      <c r="P144" s="2">
        <v>4.7772413793103399E-3</v>
      </c>
      <c r="Q144" s="2">
        <v>4.7772413793103399E-3</v>
      </c>
      <c r="R144" s="2">
        <v>6.0137931034482696E-4</v>
      </c>
      <c r="S144" s="2">
        <v>6.0137931034482696E-4</v>
      </c>
      <c r="T144" s="2">
        <v>4.7772413793103399E-3</v>
      </c>
      <c r="U144" s="2">
        <v>4.7772413793103399E-3</v>
      </c>
      <c r="V144" s="2">
        <v>4.7772413793103399E-3</v>
      </c>
      <c r="W144" s="2">
        <v>4.7772413793103399E-3</v>
      </c>
      <c r="X144" s="2">
        <v>6.0137931034482696E-4</v>
      </c>
      <c r="Y144" s="2">
        <v>4.7772413793103399E-3</v>
      </c>
      <c r="Z144" s="2">
        <v>6.0137931034482696E-4</v>
      </c>
      <c r="AA144" s="2">
        <v>4.7772413793103399E-3</v>
      </c>
      <c r="AB144" s="2">
        <v>6.0137931034482696E-4</v>
      </c>
      <c r="AC144" s="2">
        <v>6.0137931034482696E-4</v>
      </c>
      <c r="AD144" s="2">
        <v>4.7772413793103399E-3</v>
      </c>
      <c r="AE144" s="2">
        <v>6.0137931034482696E-4</v>
      </c>
      <c r="AF144" s="2">
        <v>4.7772413793103399E-3</v>
      </c>
      <c r="AG144" s="2">
        <v>4.7772413793103399E-3</v>
      </c>
    </row>
    <row r="145" spans="1:33" hidden="1" x14ac:dyDescent="0.3">
      <c r="A145" t="s">
        <v>165</v>
      </c>
      <c r="B145">
        <v>143</v>
      </c>
      <c r="C145" t="str">
        <f>LEFT(Table167[[#This Row],[Contingency id]])</f>
        <v>B</v>
      </c>
      <c r="D145">
        <v>6.9300069300069295E-2</v>
      </c>
      <c r="E145">
        <v>3.3172413793103401</v>
      </c>
      <c r="F145">
        <v>1443</v>
      </c>
      <c r="G145">
        <v>435</v>
      </c>
      <c r="H145" s="2">
        <v>1.9556479556479501E-3</v>
      </c>
      <c r="I145" s="2">
        <f>AVERAGE(Table167[[#This Row],[Estimated costs 1]:[Estimated costs 20]])</f>
        <v>3.52016632016632E-3</v>
      </c>
      <c r="J145" s="2">
        <f>_xlfn.STDEV.P(Table167[[#This Row],[Estimated costs 1]:[Estimated costs 20]])</f>
        <v>7.0403326403326401E-3</v>
      </c>
      <c r="K145" s="2">
        <f>Table167[[#This Row],[Dev]]/Table167[[#This Row],[Mean]]*100</f>
        <v>200</v>
      </c>
      <c r="L145" s="2">
        <f>Table167[[#This Row],[Estimated costs 1]]-Table167[[#This Row],[Actual cost]]</f>
        <v>1.564518364518365E-2</v>
      </c>
      <c r="M145" s="2">
        <f>Table167[[#This Row],[Diff 1]]/Table167[[#This Row],[Actual cost]]*100</f>
        <v>800.0000000000025</v>
      </c>
      <c r="N145" s="2">
        <v>1.7600831600831601E-2</v>
      </c>
      <c r="O145" s="2">
        <v>0</v>
      </c>
      <c r="P145" s="2">
        <v>1.7600831600831601E-2</v>
      </c>
      <c r="Q145" s="2">
        <v>0</v>
      </c>
      <c r="R145" s="2">
        <v>0</v>
      </c>
      <c r="S145" s="2">
        <v>0</v>
      </c>
      <c r="T145" s="2">
        <v>1.7600831600831601E-2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1.7600831600831601E-2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</row>
    <row r="146" spans="1:33" hidden="1" x14ac:dyDescent="0.3">
      <c r="A146" t="s">
        <v>166</v>
      </c>
      <c r="B146">
        <v>144</v>
      </c>
      <c r="C146" t="str">
        <f>LEFT(Table167[[#This Row],[Contingency id]])</f>
        <v>B</v>
      </c>
      <c r="D146">
        <v>3.27868852459016</v>
      </c>
      <c r="E146">
        <v>1.1960784313725401</v>
      </c>
      <c r="F146">
        <v>61</v>
      </c>
      <c r="G146">
        <v>51</v>
      </c>
      <c r="H146" s="2">
        <v>1.88081967213114E-3</v>
      </c>
      <c r="I146" s="2">
        <f>AVERAGE(Table167[[#This Row],[Estimated costs 1]:[Estimated costs 20]])</f>
        <v>1.8808196721311402E-3</v>
      </c>
      <c r="J146" s="2">
        <f>_xlfn.STDEV.P(Table167[[#This Row],[Estimated costs 1]:[Estimated costs 20]])</f>
        <v>8.2639344262295004E-4</v>
      </c>
      <c r="K146" s="2">
        <f>Table167[[#This Row],[Dev]]/Table167[[#This Row],[Mean]]*100</f>
        <v>43.93794125337763</v>
      </c>
      <c r="L146" s="2">
        <f>Table167[[#This Row],[Estimated costs 1]]-Table167[[#This Row],[Actual cost]]</f>
        <v>8.2639344262294993E-4</v>
      </c>
      <c r="M146" s="2">
        <f>Table167[[#This Row],[Diff 1]]/Table167[[#This Row],[Actual cost]]*100</f>
        <v>43.93794125337763</v>
      </c>
      <c r="N146" s="2">
        <v>2.7072131147540899E-3</v>
      </c>
      <c r="O146" s="2">
        <v>1.05442622950819E-3</v>
      </c>
      <c r="P146" s="2">
        <v>1.05442622950819E-3</v>
      </c>
      <c r="Q146" s="2">
        <v>2.7072131147540899E-3</v>
      </c>
      <c r="R146" s="2">
        <v>2.7072131147540899E-3</v>
      </c>
      <c r="S146" s="2">
        <v>1.05442622950819E-3</v>
      </c>
      <c r="T146" s="2">
        <v>2.7072131147540899E-3</v>
      </c>
      <c r="U146" s="2">
        <v>2.7072131147540899E-3</v>
      </c>
      <c r="V146" s="2">
        <v>1.05442622950819E-3</v>
      </c>
      <c r="W146" s="2">
        <v>2.7072131147540899E-3</v>
      </c>
      <c r="X146" s="2">
        <v>1.05442622950819E-3</v>
      </c>
      <c r="Y146" s="2">
        <v>2.7072131147540899E-3</v>
      </c>
      <c r="Z146" s="2">
        <v>1.05442622950819E-3</v>
      </c>
      <c r="AA146" s="2">
        <v>1.05442622950819E-3</v>
      </c>
      <c r="AB146" s="2">
        <v>1.05442622950819E-3</v>
      </c>
      <c r="AC146" s="2">
        <v>1.05442622950819E-3</v>
      </c>
      <c r="AD146" s="2">
        <v>1.05442622950819E-3</v>
      </c>
      <c r="AE146" s="2">
        <v>2.7072131147540899E-3</v>
      </c>
      <c r="AF146" s="2">
        <v>2.7072131147540899E-3</v>
      </c>
      <c r="AG146" s="2">
        <v>2.7072131147540899E-3</v>
      </c>
    </row>
    <row r="147" spans="1:33" hidden="1" x14ac:dyDescent="0.3">
      <c r="A147" t="s">
        <v>167</v>
      </c>
      <c r="B147">
        <v>145</v>
      </c>
      <c r="C147" t="str">
        <f>LEFT(Table167[[#This Row],[Contingency id]])</f>
        <v>B</v>
      </c>
      <c r="D147">
        <v>1.6949152542372801</v>
      </c>
      <c r="E147">
        <v>1.18</v>
      </c>
      <c r="F147">
        <v>118</v>
      </c>
      <c r="G147">
        <v>100</v>
      </c>
      <c r="H147" s="2">
        <v>1.86101694915254E-3</v>
      </c>
      <c r="I147" s="2">
        <f>AVERAGE(Table167[[#This Row],[Estimated costs 1]:[Estimated costs 20]])</f>
        <v>1.8610169491525407E-3</v>
      </c>
      <c r="J147" s="2">
        <f>_xlfn.STDEV.P(Table167[[#This Row],[Estimated costs 1]:[Estimated costs 20]])</f>
        <v>6.5052130349130266E-19</v>
      </c>
      <c r="K147" s="2">
        <f>Table167[[#This Row],[Dev]]/Table167[[#This Row],[Mean]]*100</f>
        <v>3.4955152009095534E-14</v>
      </c>
      <c r="L147" s="2">
        <f>Table167[[#This Row],[Estimated costs 1]]-Table167[[#This Row],[Actual cost]]</f>
        <v>0</v>
      </c>
      <c r="M147" s="2">
        <f>Table167[[#This Row],[Diff 1]]/Table167[[#This Row],[Actual cost]]*100</f>
        <v>0</v>
      </c>
      <c r="N147" s="2">
        <v>1.86101694915254E-3</v>
      </c>
      <c r="O147" s="2">
        <v>1.86101694915254E-3</v>
      </c>
      <c r="P147" s="2">
        <v>1.86101694915254E-3</v>
      </c>
      <c r="Q147" s="2">
        <v>1.86101694915254E-3</v>
      </c>
      <c r="R147" s="2">
        <v>1.86101694915254E-3</v>
      </c>
      <c r="S147" s="2">
        <v>1.86101694915254E-3</v>
      </c>
      <c r="T147" s="2">
        <v>1.86101694915254E-3</v>
      </c>
      <c r="U147" s="2">
        <v>1.86101694915254E-3</v>
      </c>
      <c r="V147" s="2">
        <v>1.86101694915254E-3</v>
      </c>
      <c r="W147" s="2">
        <v>1.86101694915254E-3</v>
      </c>
      <c r="X147" s="2">
        <v>1.86101694915254E-3</v>
      </c>
      <c r="Y147" s="2">
        <v>1.86101694915254E-3</v>
      </c>
      <c r="Z147" s="2">
        <v>1.86101694915254E-3</v>
      </c>
      <c r="AA147" s="2">
        <v>1.86101694915254E-3</v>
      </c>
      <c r="AB147" s="2">
        <v>1.86101694915254E-3</v>
      </c>
      <c r="AC147" s="2">
        <v>1.86101694915254E-3</v>
      </c>
      <c r="AD147" s="2">
        <v>1.86101694915254E-3</v>
      </c>
      <c r="AE147" s="2">
        <v>1.86101694915254E-3</v>
      </c>
      <c r="AF147" s="2">
        <v>1.86101694915254E-3</v>
      </c>
      <c r="AG147" s="2">
        <v>1.86101694915254E-3</v>
      </c>
    </row>
    <row r="148" spans="1:33" hidden="1" x14ac:dyDescent="0.3">
      <c r="A148" t="s">
        <v>168</v>
      </c>
      <c r="B148">
        <v>146</v>
      </c>
      <c r="C148" t="str">
        <f>LEFT(Table167[[#This Row],[Contingency id]])</f>
        <v>B</v>
      </c>
      <c r="D148">
        <v>2.7777777777777701</v>
      </c>
      <c r="E148">
        <v>1.0588235294117601</v>
      </c>
      <c r="F148">
        <v>36</v>
      </c>
      <c r="G148">
        <v>34</v>
      </c>
      <c r="H148" s="2">
        <v>9.2666666666666603E-4</v>
      </c>
      <c r="I148" s="2">
        <f>AVERAGE(Table167[[#This Row],[Estimated costs 1]:[Estimated costs 20]])</f>
        <v>9.2666666666666613E-4</v>
      </c>
      <c r="J148" s="2">
        <f>_xlfn.STDEV.P(Table167[[#This Row],[Estimated costs 1]:[Estimated costs 20]])</f>
        <v>1.0842021724855044E-19</v>
      </c>
      <c r="K148" s="2">
        <f>Table167[[#This Row],[Dev]]/Table167[[#This Row],[Mean]]*100</f>
        <v>1.1700023444088185E-14</v>
      </c>
      <c r="L148" s="2">
        <f>Table167[[#This Row],[Estimated costs 1]]-Table167[[#This Row],[Actual cost]]</f>
        <v>0</v>
      </c>
      <c r="M148" s="2">
        <f>Table167[[#This Row],[Diff 1]]/Table167[[#This Row],[Actual cost]]*100</f>
        <v>0</v>
      </c>
      <c r="N148" s="2">
        <v>9.2666666666666603E-4</v>
      </c>
      <c r="O148" s="2">
        <v>9.2666666666666603E-4</v>
      </c>
      <c r="P148" s="2">
        <v>9.2666666666666603E-4</v>
      </c>
      <c r="Q148" s="2">
        <v>9.2666666666666603E-4</v>
      </c>
      <c r="R148" s="2">
        <v>9.2666666666666603E-4</v>
      </c>
      <c r="S148" s="2">
        <v>9.2666666666666603E-4</v>
      </c>
      <c r="T148" s="2">
        <v>9.2666666666666603E-4</v>
      </c>
      <c r="U148" s="2">
        <v>9.2666666666666603E-4</v>
      </c>
      <c r="V148" s="2">
        <v>9.2666666666666603E-4</v>
      </c>
      <c r="W148" s="2">
        <v>9.2666666666666603E-4</v>
      </c>
      <c r="X148" s="2">
        <v>9.2666666666666603E-4</v>
      </c>
      <c r="Y148" s="2">
        <v>9.2666666666666603E-4</v>
      </c>
      <c r="Z148" s="2">
        <v>9.2666666666666603E-4</v>
      </c>
      <c r="AA148" s="2">
        <v>9.2666666666666603E-4</v>
      </c>
      <c r="AB148" s="2">
        <v>9.2666666666666603E-4</v>
      </c>
      <c r="AC148" s="2">
        <v>9.2666666666666603E-4</v>
      </c>
      <c r="AD148" s="2">
        <v>9.2666666666666603E-4</v>
      </c>
      <c r="AE148" s="2">
        <v>9.2666666666666603E-4</v>
      </c>
      <c r="AF148" s="2">
        <v>9.2666666666666603E-4</v>
      </c>
      <c r="AG148" s="2">
        <v>9.2666666666666603E-4</v>
      </c>
    </row>
    <row r="149" spans="1:33" hidden="1" x14ac:dyDescent="0.3">
      <c r="A149" t="s">
        <v>169</v>
      </c>
      <c r="B149">
        <v>147</v>
      </c>
      <c r="C149" t="str">
        <f>LEFT(Table167[[#This Row],[Contingency id]])</f>
        <v>B</v>
      </c>
      <c r="D149">
        <v>0.28089887640449401</v>
      </c>
      <c r="E149">
        <v>1.55458515283842</v>
      </c>
      <c r="F149">
        <v>356</v>
      </c>
      <c r="G149">
        <v>229</v>
      </c>
      <c r="H149" s="2">
        <v>8.8764044943820202E-4</v>
      </c>
      <c r="I149" s="2">
        <f>AVERAGE(Table167[[#This Row],[Estimated costs 1]:[Estimated costs 20]])</f>
        <v>8.8764044943820191E-4</v>
      </c>
      <c r="J149" s="2">
        <f>_xlfn.STDEV.P(Table167[[#This Row],[Estimated costs 1]:[Estimated costs 20]])</f>
        <v>1.0842021724855044E-19</v>
      </c>
      <c r="K149" s="2">
        <f>Table167[[#This Row],[Dev]]/Table167[[#This Row],[Mean]]*100</f>
        <v>1.2214429538127841E-14</v>
      </c>
      <c r="L149" s="2">
        <f>Table167[[#This Row],[Estimated costs 1]]-Table167[[#This Row],[Actual cost]]</f>
        <v>0</v>
      </c>
      <c r="M149" s="2">
        <f>Table167[[#This Row],[Diff 1]]/Table167[[#This Row],[Actual cost]]*100</f>
        <v>0</v>
      </c>
      <c r="N149" s="2">
        <v>8.8764044943820202E-4</v>
      </c>
      <c r="O149" s="2">
        <v>8.8764044943820202E-4</v>
      </c>
      <c r="P149" s="2">
        <v>8.8764044943820202E-4</v>
      </c>
      <c r="Q149" s="2">
        <v>8.8764044943820202E-4</v>
      </c>
      <c r="R149" s="2">
        <v>8.8764044943820202E-4</v>
      </c>
      <c r="S149" s="2">
        <v>8.8764044943820202E-4</v>
      </c>
      <c r="T149" s="2">
        <v>8.8764044943820202E-4</v>
      </c>
      <c r="U149" s="2">
        <v>8.8764044943820202E-4</v>
      </c>
      <c r="V149" s="2">
        <v>8.8764044943820202E-4</v>
      </c>
      <c r="W149" s="2">
        <v>8.8764044943820202E-4</v>
      </c>
      <c r="X149" s="2">
        <v>8.8764044943820202E-4</v>
      </c>
      <c r="Y149" s="2">
        <v>8.8764044943820202E-4</v>
      </c>
      <c r="Z149" s="2">
        <v>8.8764044943820202E-4</v>
      </c>
      <c r="AA149" s="2">
        <v>8.8764044943820202E-4</v>
      </c>
      <c r="AB149" s="2">
        <v>8.8764044943820202E-4</v>
      </c>
      <c r="AC149" s="2">
        <v>8.8764044943820202E-4</v>
      </c>
      <c r="AD149" s="2">
        <v>8.8764044943820202E-4</v>
      </c>
      <c r="AE149" s="2">
        <v>8.8764044943820202E-4</v>
      </c>
      <c r="AF149" s="2">
        <v>8.8764044943820202E-4</v>
      </c>
      <c r="AG149" s="2">
        <v>8.8764044943820202E-4</v>
      </c>
    </row>
    <row r="150" spans="1:33" hidden="1" x14ac:dyDescent="0.3">
      <c r="A150" t="s">
        <v>170</v>
      </c>
      <c r="B150">
        <v>148</v>
      </c>
      <c r="C150" t="str">
        <f>LEFT(Table167[[#This Row],[Contingency id]])</f>
        <v>B</v>
      </c>
      <c r="D150">
        <v>1.2048192771084301</v>
      </c>
      <c r="E150">
        <v>1.2028985507246299</v>
      </c>
      <c r="F150">
        <v>83</v>
      </c>
      <c r="G150">
        <v>69</v>
      </c>
      <c r="H150" s="2">
        <v>7.5397590361445696E-4</v>
      </c>
      <c r="I150" s="2">
        <f>AVERAGE(Table167[[#This Row],[Estimated costs 1]:[Estimated costs 20]])</f>
        <v>7.5397590361445674E-4</v>
      </c>
      <c r="J150" s="2">
        <f>_xlfn.STDEV.P(Table167[[#This Row],[Estimated costs 1]:[Estimated costs 20]])</f>
        <v>2.1684043449710089E-19</v>
      </c>
      <c r="K150" s="2">
        <f>Table167[[#This Row],[Dev]]/Table167[[#This Row],[Mean]]*100</f>
        <v>2.8759597416521895E-14</v>
      </c>
      <c r="L150" s="2">
        <f>Table167[[#This Row],[Estimated costs 1]]-Table167[[#This Row],[Actual cost]]</f>
        <v>0</v>
      </c>
      <c r="M150" s="2">
        <f>Table167[[#This Row],[Diff 1]]/Table167[[#This Row],[Actual cost]]*100</f>
        <v>0</v>
      </c>
      <c r="N150" s="2">
        <v>7.5397590361445696E-4</v>
      </c>
      <c r="O150" s="2">
        <v>7.5397590361445696E-4</v>
      </c>
      <c r="P150" s="2">
        <v>7.5397590361445696E-4</v>
      </c>
      <c r="Q150" s="2">
        <v>7.5397590361445696E-4</v>
      </c>
      <c r="R150" s="2">
        <v>7.5397590361445696E-4</v>
      </c>
      <c r="S150" s="2">
        <v>7.5397590361445696E-4</v>
      </c>
      <c r="T150" s="2">
        <v>7.5397590361445696E-4</v>
      </c>
      <c r="U150" s="2">
        <v>7.5397590361445696E-4</v>
      </c>
      <c r="V150" s="2">
        <v>7.5397590361445696E-4</v>
      </c>
      <c r="W150" s="2">
        <v>7.5397590361445696E-4</v>
      </c>
      <c r="X150" s="2">
        <v>7.5397590361445696E-4</v>
      </c>
      <c r="Y150" s="2">
        <v>7.5397590361445696E-4</v>
      </c>
      <c r="Z150" s="2">
        <v>7.5397590361445696E-4</v>
      </c>
      <c r="AA150" s="2">
        <v>7.5397590361445696E-4</v>
      </c>
      <c r="AB150" s="2">
        <v>7.5397590361445696E-4</v>
      </c>
      <c r="AC150" s="2">
        <v>7.5397590361445696E-4</v>
      </c>
      <c r="AD150" s="2">
        <v>7.5397590361445696E-4</v>
      </c>
      <c r="AE150" s="2">
        <v>7.5397590361445696E-4</v>
      </c>
      <c r="AF150" s="2">
        <v>7.5397590361445696E-4</v>
      </c>
      <c r="AG150" s="2">
        <v>7.5397590361445696E-4</v>
      </c>
    </row>
    <row r="151" spans="1:33" hidden="1" x14ac:dyDescent="0.3">
      <c r="A151" t="s">
        <v>171</v>
      </c>
      <c r="B151">
        <v>149</v>
      </c>
      <c r="C151" t="str">
        <f>LEFT(Table167[[#This Row],[Contingency id]])</f>
        <v>B</v>
      </c>
      <c r="D151">
        <v>1.5384615384615301</v>
      </c>
      <c r="E151">
        <v>1.1206896551724099</v>
      </c>
      <c r="F151">
        <v>65</v>
      </c>
      <c r="G151">
        <v>58</v>
      </c>
      <c r="H151" s="2">
        <v>6.9153846153846099E-4</v>
      </c>
      <c r="I151" s="2">
        <f>AVERAGE(Table167[[#This Row],[Estimated costs 1]:[Estimated costs 20]])</f>
        <v>6.9153846153846088E-4</v>
      </c>
      <c r="J151" s="2">
        <f>_xlfn.STDEV.P(Table167[[#This Row],[Estimated costs 1]:[Estimated costs 20]])</f>
        <v>1.0842021724855044E-19</v>
      </c>
      <c r="K151" s="2">
        <f>Table167[[#This Row],[Dev]]/Table167[[#This Row],[Mean]]*100</f>
        <v>1.5678118178322103E-14</v>
      </c>
      <c r="L151" s="2">
        <f>Table167[[#This Row],[Estimated costs 1]]-Table167[[#This Row],[Actual cost]]</f>
        <v>0</v>
      </c>
      <c r="M151" s="2">
        <f>Table167[[#This Row],[Diff 1]]/Table167[[#This Row],[Actual cost]]*100</f>
        <v>0</v>
      </c>
      <c r="N151" s="2">
        <v>6.9153846153846099E-4</v>
      </c>
      <c r="O151" s="2">
        <v>6.9153846153846099E-4</v>
      </c>
      <c r="P151" s="2">
        <v>6.9153846153846099E-4</v>
      </c>
      <c r="Q151" s="2">
        <v>6.9153846153846099E-4</v>
      </c>
      <c r="R151" s="2">
        <v>6.9153846153846099E-4</v>
      </c>
      <c r="S151" s="2">
        <v>6.9153846153846099E-4</v>
      </c>
      <c r="T151" s="2">
        <v>6.9153846153846099E-4</v>
      </c>
      <c r="U151" s="2">
        <v>6.9153846153846099E-4</v>
      </c>
      <c r="V151" s="2">
        <v>6.9153846153846099E-4</v>
      </c>
      <c r="W151" s="2">
        <v>6.9153846153846099E-4</v>
      </c>
      <c r="X151" s="2">
        <v>6.9153846153846099E-4</v>
      </c>
      <c r="Y151" s="2">
        <v>6.9153846153846099E-4</v>
      </c>
      <c r="Z151" s="2">
        <v>6.9153846153846099E-4</v>
      </c>
      <c r="AA151" s="2">
        <v>6.9153846153846099E-4</v>
      </c>
      <c r="AB151" s="2">
        <v>6.9153846153846099E-4</v>
      </c>
      <c r="AC151" s="2">
        <v>6.9153846153846099E-4</v>
      </c>
      <c r="AD151" s="2">
        <v>6.9153846153846099E-4</v>
      </c>
      <c r="AE151" s="2">
        <v>6.9153846153846099E-4</v>
      </c>
      <c r="AF151" s="2">
        <v>6.9153846153846099E-4</v>
      </c>
      <c r="AG151" s="2">
        <v>6.9153846153846099E-4</v>
      </c>
    </row>
    <row r="152" spans="1:33" hidden="1" x14ac:dyDescent="0.3">
      <c r="A152" t="s">
        <v>172</v>
      </c>
      <c r="B152">
        <v>150</v>
      </c>
      <c r="C152" t="str">
        <f>LEFT(Table167[[#This Row],[Contingency id]])</f>
        <v>B</v>
      </c>
      <c r="D152">
        <v>1.5384615384615301</v>
      </c>
      <c r="E152">
        <v>1.1206896551724099</v>
      </c>
      <c r="F152">
        <v>65</v>
      </c>
      <c r="G152">
        <v>58</v>
      </c>
      <c r="H152" s="2">
        <v>6.6338461538461495E-4</v>
      </c>
      <c r="I152" s="2">
        <f>AVERAGE(Table167[[#This Row],[Estimated costs 1]:[Estimated costs 20]])</f>
        <v>6.6338461538461473E-4</v>
      </c>
      <c r="J152" s="2">
        <f>_xlfn.STDEV.P(Table167[[#This Row],[Estimated costs 1]:[Estimated costs 20]])</f>
        <v>2.1684043449710089E-19</v>
      </c>
      <c r="K152" s="2">
        <f>Table167[[#This Row],[Dev]]/Table167[[#This Row],[Mean]]*100</f>
        <v>3.2686985719646499E-14</v>
      </c>
      <c r="L152" s="2">
        <f>Table167[[#This Row],[Estimated costs 1]]-Table167[[#This Row],[Actual cost]]</f>
        <v>0</v>
      </c>
      <c r="M152" s="2">
        <f>Table167[[#This Row],[Diff 1]]/Table167[[#This Row],[Actual cost]]*100</f>
        <v>0</v>
      </c>
      <c r="N152" s="2">
        <v>6.6338461538461495E-4</v>
      </c>
      <c r="O152" s="2">
        <v>6.6338461538461495E-4</v>
      </c>
      <c r="P152" s="2">
        <v>6.6338461538461495E-4</v>
      </c>
      <c r="Q152" s="2">
        <v>6.6338461538461495E-4</v>
      </c>
      <c r="R152" s="2">
        <v>6.6338461538461495E-4</v>
      </c>
      <c r="S152" s="2">
        <v>6.6338461538461495E-4</v>
      </c>
      <c r="T152" s="2">
        <v>6.6338461538461495E-4</v>
      </c>
      <c r="U152" s="2">
        <v>6.6338461538461495E-4</v>
      </c>
      <c r="V152" s="2">
        <v>6.6338461538461495E-4</v>
      </c>
      <c r="W152" s="2">
        <v>6.6338461538461495E-4</v>
      </c>
      <c r="X152" s="2">
        <v>6.6338461538461495E-4</v>
      </c>
      <c r="Y152" s="2">
        <v>6.6338461538461495E-4</v>
      </c>
      <c r="Z152" s="2">
        <v>6.6338461538461495E-4</v>
      </c>
      <c r="AA152" s="2">
        <v>6.6338461538461495E-4</v>
      </c>
      <c r="AB152" s="2">
        <v>6.6338461538461495E-4</v>
      </c>
      <c r="AC152" s="2">
        <v>6.6338461538461495E-4</v>
      </c>
      <c r="AD152" s="2">
        <v>6.6338461538461495E-4</v>
      </c>
      <c r="AE152" s="2">
        <v>6.6338461538461495E-4</v>
      </c>
      <c r="AF152" s="2">
        <v>6.6338461538461495E-4</v>
      </c>
      <c r="AG152" s="2">
        <v>6.6338461538461495E-4</v>
      </c>
    </row>
    <row r="153" spans="1:33" hidden="1" x14ac:dyDescent="0.3">
      <c r="A153" t="s">
        <v>173</v>
      </c>
      <c r="B153">
        <v>151</v>
      </c>
      <c r="C153" t="str">
        <f>LEFT(Table167[[#This Row],[Contingency id]])</f>
        <v>B</v>
      </c>
      <c r="D153">
        <v>1.61290322580645</v>
      </c>
      <c r="E153">
        <v>1.1071428571428501</v>
      </c>
      <c r="F153">
        <v>62</v>
      </c>
      <c r="G153">
        <v>56</v>
      </c>
      <c r="H153" s="2">
        <v>4.1741935483870902E-4</v>
      </c>
      <c r="I153" s="2">
        <f>AVERAGE(Table167[[#This Row],[Estimated costs 1]:[Estimated costs 20]])</f>
        <v>4.1741935483870912E-4</v>
      </c>
      <c r="J153" s="2">
        <f>_xlfn.STDEV.P(Table167[[#This Row],[Estimated costs 1]:[Estimated costs 20]])</f>
        <v>1.0842021724855044E-19</v>
      </c>
      <c r="K153" s="2">
        <f>Table167[[#This Row],[Dev]]/Table167[[#This Row],[Mean]]*100</f>
        <v>2.5973931489220002E-14</v>
      </c>
      <c r="L153" s="2">
        <f>Table167[[#This Row],[Estimated costs 1]]-Table167[[#This Row],[Actual cost]]</f>
        <v>0</v>
      </c>
      <c r="M153" s="2">
        <f>Table167[[#This Row],[Diff 1]]/Table167[[#This Row],[Actual cost]]*100</f>
        <v>0</v>
      </c>
      <c r="N153" s="2">
        <v>4.1741935483870902E-4</v>
      </c>
      <c r="O153" s="2">
        <v>4.1741935483870902E-4</v>
      </c>
      <c r="P153" s="2">
        <v>4.1741935483870902E-4</v>
      </c>
      <c r="Q153" s="2">
        <v>4.1741935483870902E-4</v>
      </c>
      <c r="R153" s="2">
        <v>4.1741935483870902E-4</v>
      </c>
      <c r="S153" s="2">
        <v>4.1741935483870902E-4</v>
      </c>
      <c r="T153" s="2">
        <v>4.1741935483870902E-4</v>
      </c>
      <c r="U153" s="2">
        <v>4.1741935483870902E-4</v>
      </c>
      <c r="V153" s="2">
        <v>4.1741935483870902E-4</v>
      </c>
      <c r="W153" s="2">
        <v>4.1741935483870902E-4</v>
      </c>
      <c r="X153" s="2">
        <v>4.1741935483870902E-4</v>
      </c>
      <c r="Y153" s="2">
        <v>4.1741935483870902E-4</v>
      </c>
      <c r="Z153" s="2">
        <v>4.1741935483870902E-4</v>
      </c>
      <c r="AA153" s="2">
        <v>4.1741935483870902E-4</v>
      </c>
      <c r="AB153" s="2">
        <v>4.1741935483870902E-4</v>
      </c>
      <c r="AC153" s="2">
        <v>4.1741935483870902E-4</v>
      </c>
      <c r="AD153" s="2">
        <v>4.1741935483870902E-4</v>
      </c>
      <c r="AE153" s="2">
        <v>4.1741935483870902E-4</v>
      </c>
      <c r="AF153" s="2">
        <v>4.1741935483870902E-4</v>
      </c>
      <c r="AG153" s="2">
        <v>4.1741935483870902E-4</v>
      </c>
    </row>
    <row r="154" spans="1:33" hidden="1" x14ac:dyDescent="0.3">
      <c r="A154" t="s">
        <v>174</v>
      </c>
      <c r="B154">
        <v>152</v>
      </c>
      <c r="C154" t="str">
        <f>LEFT(Table167[[#This Row],[Contingency id]])</f>
        <v>B</v>
      </c>
      <c r="D154">
        <v>0</v>
      </c>
      <c r="E154">
        <v>1.3541666666666601</v>
      </c>
      <c r="F154">
        <v>195</v>
      </c>
      <c r="G154">
        <v>144</v>
      </c>
      <c r="H154" s="2">
        <v>0</v>
      </c>
      <c r="I154" s="2">
        <f>AVERAGE(Table167[[#This Row],[Estimated costs 1]:[Estimated costs 20]])</f>
        <v>0</v>
      </c>
      <c r="J154" s="2">
        <f>_xlfn.STDEV.P(Table167[[#This Row],[Estimated costs 1]:[Estimated costs 20]])</f>
        <v>0</v>
      </c>
      <c r="K154" s="2" t="e">
        <f>Table167[[#This Row],[Dev]]/Table167[[#This Row],[Mean]]*100</f>
        <v>#DIV/0!</v>
      </c>
      <c r="L154" s="2">
        <f>Table167[[#This Row],[Estimated costs 1]]-Table167[[#This Row],[Actual cost]]</f>
        <v>0</v>
      </c>
      <c r="M154" s="2" t="e">
        <f>Table167[[#This Row],[Diff 1]]/Table167[[#This Row],[Actual cost]]*100</f>
        <v>#DIV/0!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</row>
    <row r="155" spans="1:33" hidden="1" x14ac:dyDescent="0.3">
      <c r="A155" t="s">
        <v>175</v>
      </c>
      <c r="B155">
        <v>153</v>
      </c>
      <c r="C155" t="str">
        <f>LEFT(Table167[[#This Row],[Contingency id]])</f>
        <v>A</v>
      </c>
      <c r="D155">
        <v>0</v>
      </c>
      <c r="E155">
        <v>2.1035598705501601</v>
      </c>
      <c r="F155">
        <v>650</v>
      </c>
      <c r="G155">
        <v>309</v>
      </c>
      <c r="H155" s="2">
        <v>0</v>
      </c>
      <c r="I155" s="2">
        <f>AVERAGE(Table167[[#This Row],[Estimated costs 1]:[Estimated costs 20]])</f>
        <v>0</v>
      </c>
      <c r="J155" s="2">
        <f>_xlfn.STDEV.P(Table167[[#This Row],[Estimated costs 1]:[Estimated costs 20]])</f>
        <v>0</v>
      </c>
      <c r="K155" s="2" t="e">
        <f>Table167[[#This Row],[Dev]]/Table167[[#This Row],[Mean]]*100</f>
        <v>#DIV/0!</v>
      </c>
      <c r="L155" s="2">
        <f>Table167[[#This Row],[Estimated costs 1]]-Table167[[#This Row],[Actual cost]]</f>
        <v>0</v>
      </c>
      <c r="M155" s="2" t="e">
        <f>Table167[[#This Row],[Diff 1]]/Table167[[#This Row],[Actual cost]]*100</f>
        <v>#DIV/0!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</row>
    <row r="156" spans="1:33" hidden="1" x14ac:dyDescent="0.3">
      <c r="A156" t="s">
        <v>176</v>
      </c>
      <c r="B156">
        <v>154</v>
      </c>
      <c r="C156" t="str">
        <f>LEFT(Table167[[#This Row],[Contingency id]])</f>
        <v>A</v>
      </c>
      <c r="D156">
        <v>0</v>
      </c>
      <c r="E156">
        <v>2.03125</v>
      </c>
      <c r="F156">
        <v>650</v>
      </c>
      <c r="G156">
        <v>320</v>
      </c>
      <c r="H156" s="2">
        <v>0</v>
      </c>
      <c r="I156" s="2">
        <f>AVERAGE(Table167[[#This Row],[Estimated costs 1]:[Estimated costs 20]])</f>
        <v>0</v>
      </c>
      <c r="J156" s="2">
        <f>_xlfn.STDEV.P(Table167[[#This Row],[Estimated costs 1]:[Estimated costs 20]])</f>
        <v>0</v>
      </c>
      <c r="K156" s="2" t="e">
        <f>Table167[[#This Row],[Dev]]/Table167[[#This Row],[Mean]]*100</f>
        <v>#DIV/0!</v>
      </c>
      <c r="L156" s="2">
        <f>Table167[[#This Row],[Estimated costs 1]]-Table167[[#This Row],[Actual cost]]</f>
        <v>0</v>
      </c>
      <c r="M156" s="2" t="e">
        <f>Table167[[#This Row],[Diff 1]]/Table167[[#This Row],[Actual cost]]*100</f>
        <v>#DIV/0!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</row>
    <row r="157" spans="1:33" hidden="1" x14ac:dyDescent="0.3">
      <c r="A157" t="s">
        <v>177</v>
      </c>
      <c r="B157">
        <v>155</v>
      </c>
      <c r="C157" t="str">
        <f>LEFT(Table167[[#This Row],[Contingency id]])</f>
        <v>A</v>
      </c>
      <c r="D157">
        <v>0</v>
      </c>
      <c r="E157">
        <v>1.96539792387543</v>
      </c>
      <c r="F157">
        <v>568</v>
      </c>
      <c r="G157">
        <v>289</v>
      </c>
      <c r="H157" s="2">
        <v>0</v>
      </c>
      <c r="I157" s="2">
        <f>AVERAGE(Table167[[#This Row],[Estimated costs 1]:[Estimated costs 20]])</f>
        <v>0</v>
      </c>
      <c r="J157" s="2">
        <f>_xlfn.STDEV.P(Table167[[#This Row],[Estimated costs 1]:[Estimated costs 20]])</f>
        <v>0</v>
      </c>
      <c r="K157" s="2" t="e">
        <f>Table167[[#This Row],[Dev]]/Table167[[#This Row],[Mean]]*100</f>
        <v>#DIV/0!</v>
      </c>
      <c r="L157" s="2">
        <f>Table167[[#This Row],[Estimated costs 1]]-Table167[[#This Row],[Actual cost]]</f>
        <v>0</v>
      </c>
      <c r="M157" s="2" t="e">
        <f>Table167[[#This Row],[Diff 1]]/Table167[[#This Row],[Actual cost]]*100</f>
        <v>#DIV/0!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</row>
    <row r="158" spans="1:33" hidden="1" x14ac:dyDescent="0.3">
      <c r="A158" t="s">
        <v>178</v>
      </c>
      <c r="B158">
        <v>156</v>
      </c>
      <c r="C158" t="str">
        <f>LEFT(Table167[[#This Row],[Contingency id]])</f>
        <v>A</v>
      </c>
      <c r="D158">
        <v>0</v>
      </c>
      <c r="E158">
        <v>1.87458745874587</v>
      </c>
      <c r="F158">
        <v>568</v>
      </c>
      <c r="G158">
        <v>303</v>
      </c>
      <c r="H158" s="2">
        <v>0</v>
      </c>
      <c r="I158" s="2">
        <f>AVERAGE(Table167[[#This Row],[Estimated costs 1]:[Estimated costs 20]])</f>
        <v>0</v>
      </c>
      <c r="J158" s="2">
        <f>_xlfn.STDEV.P(Table167[[#This Row],[Estimated costs 1]:[Estimated costs 20]])</f>
        <v>0</v>
      </c>
      <c r="K158" s="2" t="e">
        <f>Table167[[#This Row],[Dev]]/Table167[[#This Row],[Mean]]*100</f>
        <v>#DIV/0!</v>
      </c>
      <c r="L158" s="2">
        <f>Table167[[#This Row],[Estimated costs 1]]-Table167[[#This Row],[Actual cost]]</f>
        <v>0</v>
      </c>
      <c r="M158" s="2" t="e">
        <f>Table167[[#This Row],[Diff 1]]/Table167[[#This Row],[Actual cost]]*100</f>
        <v>#DIV/0!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</row>
    <row r="159" spans="1:33" hidden="1" x14ac:dyDescent="0.3">
      <c r="A159" t="s">
        <v>179</v>
      </c>
      <c r="B159">
        <v>157</v>
      </c>
      <c r="C159" t="str">
        <f>LEFT(Table167[[#This Row],[Contingency id]])</f>
        <v>A</v>
      </c>
      <c r="D159">
        <v>0</v>
      </c>
      <c r="E159">
        <v>2.0967741935483799</v>
      </c>
      <c r="F159">
        <v>650</v>
      </c>
      <c r="G159">
        <v>310</v>
      </c>
      <c r="H159" s="2">
        <v>0</v>
      </c>
      <c r="I159" s="2">
        <f>AVERAGE(Table167[[#This Row],[Estimated costs 1]:[Estimated costs 20]])</f>
        <v>0</v>
      </c>
      <c r="J159" s="2">
        <f>_xlfn.STDEV.P(Table167[[#This Row],[Estimated costs 1]:[Estimated costs 20]])</f>
        <v>0</v>
      </c>
      <c r="K159" s="2" t="e">
        <f>Table167[[#This Row],[Dev]]/Table167[[#This Row],[Mean]]*100</f>
        <v>#DIV/0!</v>
      </c>
      <c r="L159" s="2">
        <f>Table167[[#This Row],[Estimated costs 1]]-Table167[[#This Row],[Actual cost]]</f>
        <v>0</v>
      </c>
      <c r="M159" s="2" t="e">
        <f>Table167[[#This Row],[Diff 1]]/Table167[[#This Row],[Actual cost]]*100</f>
        <v>#DIV/0!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</row>
    <row r="160" spans="1:33" hidden="1" x14ac:dyDescent="0.3">
      <c r="A160" t="s">
        <v>180</v>
      </c>
      <c r="B160">
        <v>158</v>
      </c>
      <c r="C160" t="str">
        <f>LEFT(Table167[[#This Row],[Contingency id]])</f>
        <v>A</v>
      </c>
      <c r="D160">
        <v>0</v>
      </c>
      <c r="E160">
        <v>2.0900321543408298</v>
      </c>
      <c r="F160">
        <v>650</v>
      </c>
      <c r="G160">
        <v>311</v>
      </c>
      <c r="H160" s="2">
        <v>0</v>
      </c>
      <c r="I160" s="2">
        <f>AVERAGE(Table167[[#This Row],[Estimated costs 1]:[Estimated costs 20]])</f>
        <v>0</v>
      </c>
      <c r="J160" s="2">
        <f>_xlfn.STDEV.P(Table167[[#This Row],[Estimated costs 1]:[Estimated costs 20]])</f>
        <v>0</v>
      </c>
      <c r="K160" s="2" t="e">
        <f>Table167[[#This Row],[Dev]]/Table167[[#This Row],[Mean]]*100</f>
        <v>#DIV/0!</v>
      </c>
      <c r="L160" s="2">
        <f>Table167[[#This Row],[Estimated costs 1]]-Table167[[#This Row],[Actual cost]]</f>
        <v>0</v>
      </c>
      <c r="M160" s="2" t="e">
        <f>Table167[[#This Row],[Diff 1]]/Table167[[#This Row],[Actual cost]]*100</f>
        <v>#DIV/0!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</row>
    <row r="161" spans="1:33" hidden="1" x14ac:dyDescent="0.3">
      <c r="A161" t="s">
        <v>181</v>
      </c>
      <c r="B161">
        <v>159</v>
      </c>
      <c r="C161" t="str">
        <f>LEFT(Table167[[#This Row],[Contingency id]])</f>
        <v>A</v>
      </c>
      <c r="D161">
        <v>0</v>
      </c>
      <c r="E161">
        <v>3.1903614457831302</v>
      </c>
      <c r="F161">
        <v>1324</v>
      </c>
      <c r="G161">
        <v>415</v>
      </c>
      <c r="H161" s="2">
        <v>0</v>
      </c>
      <c r="I161" s="2">
        <f>AVERAGE(Table167[[#This Row],[Estimated costs 1]:[Estimated costs 20]])</f>
        <v>0</v>
      </c>
      <c r="J161" s="2">
        <f>_xlfn.STDEV.P(Table167[[#This Row],[Estimated costs 1]:[Estimated costs 20]])</f>
        <v>0</v>
      </c>
      <c r="K161" s="2" t="e">
        <f>Table167[[#This Row],[Dev]]/Table167[[#This Row],[Mean]]*100</f>
        <v>#DIV/0!</v>
      </c>
      <c r="L161" s="2">
        <f>Table167[[#This Row],[Estimated costs 1]]-Table167[[#This Row],[Actual cost]]</f>
        <v>0</v>
      </c>
      <c r="M161" s="2" t="e">
        <f>Table167[[#This Row],[Diff 1]]/Table167[[#This Row],[Actual cost]]*100</f>
        <v>#DIV/0!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</row>
    <row r="162" spans="1:33" hidden="1" x14ac:dyDescent="0.3">
      <c r="A162" t="s">
        <v>182</v>
      </c>
      <c r="B162">
        <v>160</v>
      </c>
      <c r="C162" t="str">
        <f>LEFT(Table167[[#This Row],[Contingency id]])</f>
        <v>A</v>
      </c>
      <c r="D162">
        <v>0</v>
      </c>
      <c r="E162">
        <v>2.8807785888077801</v>
      </c>
      <c r="F162">
        <v>1184</v>
      </c>
      <c r="G162">
        <v>411</v>
      </c>
      <c r="H162" s="2">
        <v>0</v>
      </c>
      <c r="I162" s="2">
        <f>AVERAGE(Table167[[#This Row],[Estimated costs 1]:[Estimated costs 20]])</f>
        <v>0</v>
      </c>
      <c r="J162" s="2">
        <f>_xlfn.STDEV.P(Table167[[#This Row],[Estimated costs 1]:[Estimated costs 20]])</f>
        <v>0</v>
      </c>
      <c r="K162" s="2" t="e">
        <f>Table167[[#This Row],[Dev]]/Table167[[#This Row],[Mean]]*100</f>
        <v>#DIV/0!</v>
      </c>
      <c r="L162" s="2">
        <f>Table167[[#This Row],[Estimated costs 1]]-Table167[[#This Row],[Actual cost]]</f>
        <v>0</v>
      </c>
      <c r="M162" s="2" t="e">
        <f>Table167[[#This Row],[Diff 1]]/Table167[[#This Row],[Actual cost]]*100</f>
        <v>#DIV/0!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</row>
    <row r="163" spans="1:33" hidden="1" x14ac:dyDescent="0.3">
      <c r="A163" t="s">
        <v>183</v>
      </c>
      <c r="B163">
        <v>161</v>
      </c>
      <c r="C163" t="str">
        <f>LEFT(Table167[[#This Row],[Contingency id]])</f>
        <v>A</v>
      </c>
      <c r="D163">
        <v>0</v>
      </c>
      <c r="E163">
        <v>2.6921052631578899</v>
      </c>
      <c r="F163">
        <v>1023</v>
      </c>
      <c r="G163">
        <v>380</v>
      </c>
      <c r="H163" s="2">
        <v>0</v>
      </c>
      <c r="I163" s="2">
        <f>AVERAGE(Table167[[#This Row],[Estimated costs 1]:[Estimated costs 20]])</f>
        <v>0</v>
      </c>
      <c r="J163" s="2">
        <f>_xlfn.STDEV.P(Table167[[#This Row],[Estimated costs 1]:[Estimated costs 20]])</f>
        <v>0</v>
      </c>
      <c r="K163" s="2" t="e">
        <f>Table167[[#This Row],[Dev]]/Table167[[#This Row],[Mean]]*100</f>
        <v>#DIV/0!</v>
      </c>
      <c r="L163" s="2">
        <f>Table167[[#This Row],[Estimated costs 1]]-Table167[[#This Row],[Actual cost]]</f>
        <v>0</v>
      </c>
      <c r="M163" s="2" t="e">
        <f>Table167[[#This Row],[Diff 1]]/Table167[[#This Row],[Actual cost]]*100</f>
        <v>#DIV/0!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</row>
    <row r="164" spans="1:33" hidden="1" x14ac:dyDescent="0.3">
      <c r="A164" t="s">
        <v>184</v>
      </c>
      <c r="B164">
        <v>162</v>
      </c>
      <c r="C164" t="str">
        <f>LEFT(Table167[[#This Row],[Contingency id]])</f>
        <v>A</v>
      </c>
      <c r="D164">
        <v>0</v>
      </c>
      <c r="E164">
        <v>2.7723577235772301</v>
      </c>
      <c r="F164">
        <v>1023</v>
      </c>
      <c r="G164">
        <v>369</v>
      </c>
      <c r="H164" s="2">
        <v>0</v>
      </c>
      <c r="I164" s="2">
        <f>AVERAGE(Table167[[#This Row],[Estimated costs 1]:[Estimated costs 20]])</f>
        <v>0</v>
      </c>
      <c r="J164" s="2">
        <f>_xlfn.STDEV.P(Table167[[#This Row],[Estimated costs 1]:[Estimated costs 20]])</f>
        <v>0</v>
      </c>
      <c r="K164" s="2" t="e">
        <f>Table167[[#This Row],[Dev]]/Table167[[#This Row],[Mean]]*100</f>
        <v>#DIV/0!</v>
      </c>
      <c r="L164" s="2">
        <f>Table167[[#This Row],[Estimated costs 1]]-Table167[[#This Row],[Actual cost]]</f>
        <v>0</v>
      </c>
      <c r="M164" s="2" t="e">
        <f>Table167[[#This Row],[Diff 1]]/Table167[[#This Row],[Actual cost]]*100</f>
        <v>#DIV/0!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</row>
    <row r="165" spans="1:33" hidden="1" x14ac:dyDescent="0.3">
      <c r="A165" t="s">
        <v>185</v>
      </c>
      <c r="B165">
        <v>163</v>
      </c>
      <c r="C165" t="str">
        <f>LEFT(Table167[[#This Row],[Contingency id]])</f>
        <v>A</v>
      </c>
      <c r="D165">
        <v>0</v>
      </c>
      <c r="E165">
        <v>1.8466898954703801</v>
      </c>
      <c r="F165">
        <v>530</v>
      </c>
      <c r="G165">
        <v>287</v>
      </c>
      <c r="H165" s="2">
        <v>0</v>
      </c>
      <c r="I165" s="2">
        <f>AVERAGE(Table167[[#This Row],[Estimated costs 1]:[Estimated costs 20]])</f>
        <v>0</v>
      </c>
      <c r="J165" s="2">
        <f>_xlfn.STDEV.P(Table167[[#This Row],[Estimated costs 1]:[Estimated costs 20]])</f>
        <v>0</v>
      </c>
      <c r="K165" s="2" t="e">
        <f>Table167[[#This Row],[Dev]]/Table167[[#This Row],[Mean]]*100</f>
        <v>#DIV/0!</v>
      </c>
      <c r="L165" s="2">
        <f>Table167[[#This Row],[Estimated costs 1]]-Table167[[#This Row],[Actual cost]]</f>
        <v>0</v>
      </c>
      <c r="M165" s="2" t="e">
        <f>Table167[[#This Row],[Diff 1]]/Table167[[#This Row],[Actual cost]]*100</f>
        <v>#DIV/0!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</row>
    <row r="166" spans="1:33" hidden="1" x14ac:dyDescent="0.3">
      <c r="A166" t="s">
        <v>186</v>
      </c>
      <c r="B166">
        <v>164</v>
      </c>
      <c r="C166" t="str">
        <f>LEFT(Table167[[#This Row],[Contingency id]])</f>
        <v>A</v>
      </c>
      <c r="D166">
        <v>0</v>
      </c>
      <c r="E166">
        <v>1.85964912280701</v>
      </c>
      <c r="F166">
        <v>530</v>
      </c>
      <c r="G166">
        <v>285</v>
      </c>
      <c r="H166" s="2">
        <v>0</v>
      </c>
      <c r="I166" s="2">
        <f>AVERAGE(Table167[[#This Row],[Estimated costs 1]:[Estimated costs 20]])</f>
        <v>0</v>
      </c>
      <c r="J166" s="2">
        <f>_xlfn.STDEV.P(Table167[[#This Row],[Estimated costs 1]:[Estimated costs 20]])</f>
        <v>0</v>
      </c>
      <c r="K166" s="2" t="e">
        <f>Table167[[#This Row],[Dev]]/Table167[[#This Row],[Mean]]*100</f>
        <v>#DIV/0!</v>
      </c>
      <c r="L166" s="2">
        <f>Table167[[#This Row],[Estimated costs 1]]-Table167[[#This Row],[Actual cost]]</f>
        <v>0</v>
      </c>
      <c r="M166" s="2" t="e">
        <f>Table167[[#This Row],[Diff 1]]/Table167[[#This Row],[Actual cost]]*100</f>
        <v>#DIV/0!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</row>
    <row r="167" spans="1:33" hidden="1" x14ac:dyDescent="0.3">
      <c r="A167" t="s">
        <v>187</v>
      </c>
      <c r="B167">
        <v>165</v>
      </c>
      <c r="C167" t="str">
        <f>LEFT(Table167[[#This Row],[Contingency id]])</f>
        <v>A</v>
      </c>
      <c r="D167">
        <v>0</v>
      </c>
      <c r="E167">
        <v>1.38505747126436</v>
      </c>
      <c r="F167">
        <v>241</v>
      </c>
      <c r="G167">
        <v>174</v>
      </c>
      <c r="H167" s="2">
        <v>0</v>
      </c>
      <c r="I167" s="2">
        <f>AVERAGE(Table167[[#This Row],[Estimated costs 1]:[Estimated costs 20]])</f>
        <v>0</v>
      </c>
      <c r="J167" s="2">
        <f>_xlfn.STDEV.P(Table167[[#This Row],[Estimated costs 1]:[Estimated costs 20]])</f>
        <v>0</v>
      </c>
      <c r="K167" s="2" t="e">
        <f>Table167[[#This Row],[Dev]]/Table167[[#This Row],[Mean]]*100</f>
        <v>#DIV/0!</v>
      </c>
      <c r="L167" s="2">
        <f>Table167[[#This Row],[Estimated costs 1]]-Table167[[#This Row],[Actual cost]]</f>
        <v>0</v>
      </c>
      <c r="M167" s="2" t="e">
        <f>Table167[[#This Row],[Diff 1]]/Table167[[#This Row],[Actual cost]]*100</f>
        <v>#DIV/0!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</row>
    <row r="168" spans="1:33" hidden="1" x14ac:dyDescent="0.3">
      <c r="A168" t="s">
        <v>188</v>
      </c>
      <c r="B168">
        <v>166</v>
      </c>
      <c r="C168" t="str">
        <f>LEFT(Table167[[#This Row],[Contingency id]])</f>
        <v>A</v>
      </c>
      <c r="D168">
        <v>0</v>
      </c>
      <c r="E168">
        <v>1.3771428571428499</v>
      </c>
      <c r="F168">
        <v>241</v>
      </c>
      <c r="G168">
        <v>175</v>
      </c>
      <c r="H168" s="2">
        <v>0</v>
      </c>
      <c r="I168" s="2">
        <f>AVERAGE(Table167[[#This Row],[Estimated costs 1]:[Estimated costs 20]])</f>
        <v>0</v>
      </c>
      <c r="J168" s="2">
        <f>_xlfn.STDEV.P(Table167[[#This Row],[Estimated costs 1]:[Estimated costs 20]])</f>
        <v>0</v>
      </c>
      <c r="K168" s="2" t="e">
        <f>Table167[[#This Row],[Dev]]/Table167[[#This Row],[Mean]]*100</f>
        <v>#DIV/0!</v>
      </c>
      <c r="L168" s="2">
        <f>Table167[[#This Row],[Estimated costs 1]]-Table167[[#This Row],[Actual cost]]</f>
        <v>0</v>
      </c>
      <c r="M168" s="2" t="e">
        <f>Table167[[#This Row],[Diff 1]]/Table167[[#This Row],[Actual cost]]*100</f>
        <v>#DIV/0!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</row>
    <row r="169" spans="1:33" hidden="1" x14ac:dyDescent="0.3">
      <c r="A169" t="s">
        <v>189</v>
      </c>
      <c r="B169">
        <v>167</v>
      </c>
      <c r="C169" t="str">
        <f>LEFT(Table167[[#This Row],[Contingency id]])</f>
        <v>A</v>
      </c>
      <c r="D169">
        <v>0</v>
      </c>
      <c r="E169">
        <v>3.2283653846153801</v>
      </c>
      <c r="F169">
        <v>1343</v>
      </c>
      <c r="G169">
        <v>416</v>
      </c>
      <c r="H169" s="2">
        <v>0</v>
      </c>
      <c r="I169" s="2">
        <f>AVERAGE(Table167[[#This Row],[Estimated costs 1]:[Estimated costs 20]])</f>
        <v>0</v>
      </c>
      <c r="J169" s="2">
        <f>_xlfn.STDEV.P(Table167[[#This Row],[Estimated costs 1]:[Estimated costs 20]])</f>
        <v>0</v>
      </c>
      <c r="K169" s="2" t="e">
        <f>Table167[[#This Row],[Dev]]/Table167[[#This Row],[Mean]]*100</f>
        <v>#DIV/0!</v>
      </c>
      <c r="L169" s="2">
        <f>Table167[[#This Row],[Estimated costs 1]]-Table167[[#This Row],[Actual cost]]</f>
        <v>0</v>
      </c>
      <c r="M169" s="2" t="e">
        <f>Table167[[#This Row],[Diff 1]]/Table167[[#This Row],[Actual cost]]*100</f>
        <v>#DIV/0!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</row>
    <row r="170" spans="1:33" hidden="1" x14ac:dyDescent="0.3">
      <c r="A170" t="s">
        <v>190</v>
      </c>
      <c r="B170">
        <v>168</v>
      </c>
      <c r="C170" t="str">
        <f>LEFT(Table167[[#This Row],[Contingency id]])</f>
        <v>A</v>
      </c>
      <c r="D170">
        <v>0</v>
      </c>
      <c r="E170">
        <v>2.1707317073170702</v>
      </c>
      <c r="F170">
        <v>712</v>
      </c>
      <c r="G170">
        <v>328</v>
      </c>
      <c r="H170" s="2">
        <v>0</v>
      </c>
      <c r="I170" s="2">
        <f>AVERAGE(Table167[[#This Row],[Estimated costs 1]:[Estimated costs 20]])</f>
        <v>0</v>
      </c>
      <c r="J170" s="2">
        <f>_xlfn.STDEV.P(Table167[[#This Row],[Estimated costs 1]:[Estimated costs 20]])</f>
        <v>0</v>
      </c>
      <c r="K170" s="2" t="e">
        <f>Table167[[#This Row],[Dev]]/Table167[[#This Row],[Mean]]*100</f>
        <v>#DIV/0!</v>
      </c>
      <c r="L170" s="2">
        <f>Table167[[#This Row],[Estimated costs 1]]-Table167[[#This Row],[Actual cost]]</f>
        <v>0</v>
      </c>
      <c r="M170" s="2" t="e">
        <f>Table167[[#This Row],[Diff 1]]/Table167[[#This Row],[Actual cost]]*100</f>
        <v>#DIV/0!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</row>
    <row r="171" spans="1:33" hidden="1" x14ac:dyDescent="0.3">
      <c r="A171" t="s">
        <v>191</v>
      </c>
      <c r="B171">
        <v>169</v>
      </c>
      <c r="C171" t="str">
        <f>LEFT(Table167[[#This Row],[Contingency id]])</f>
        <v>A</v>
      </c>
      <c r="D171">
        <v>0</v>
      </c>
      <c r="E171">
        <v>2.1445783132530098</v>
      </c>
      <c r="F171">
        <v>712</v>
      </c>
      <c r="G171">
        <v>332</v>
      </c>
      <c r="H171" s="2">
        <v>0</v>
      </c>
      <c r="I171" s="2">
        <f>AVERAGE(Table167[[#This Row],[Estimated costs 1]:[Estimated costs 20]])</f>
        <v>0</v>
      </c>
      <c r="J171" s="2">
        <f>_xlfn.STDEV.P(Table167[[#This Row],[Estimated costs 1]:[Estimated costs 20]])</f>
        <v>0</v>
      </c>
      <c r="K171" s="2" t="e">
        <f>Table167[[#This Row],[Dev]]/Table167[[#This Row],[Mean]]*100</f>
        <v>#DIV/0!</v>
      </c>
      <c r="L171" s="2">
        <f>Table167[[#This Row],[Estimated costs 1]]-Table167[[#This Row],[Actual cost]]</f>
        <v>0</v>
      </c>
      <c r="M171" s="2" t="e">
        <f>Table167[[#This Row],[Diff 1]]/Table167[[#This Row],[Actual cost]]*100</f>
        <v>#DIV/0!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</row>
    <row r="172" spans="1:33" hidden="1" x14ac:dyDescent="0.3">
      <c r="A172" t="s">
        <v>192</v>
      </c>
      <c r="B172">
        <v>170</v>
      </c>
      <c r="C172" t="str">
        <f>LEFT(Table167[[#This Row],[Contingency id]])</f>
        <v>A</v>
      </c>
      <c r="D172">
        <v>0</v>
      </c>
      <c r="E172">
        <v>1.6073059360730499</v>
      </c>
      <c r="F172">
        <v>352</v>
      </c>
      <c r="G172">
        <v>219</v>
      </c>
      <c r="H172" s="2">
        <v>0</v>
      </c>
      <c r="I172" s="2">
        <f>AVERAGE(Table167[[#This Row],[Estimated costs 1]:[Estimated costs 20]])</f>
        <v>0</v>
      </c>
      <c r="J172" s="2">
        <f>_xlfn.STDEV.P(Table167[[#This Row],[Estimated costs 1]:[Estimated costs 20]])</f>
        <v>0</v>
      </c>
      <c r="K172" s="2" t="e">
        <f>Table167[[#This Row],[Dev]]/Table167[[#This Row],[Mean]]*100</f>
        <v>#DIV/0!</v>
      </c>
      <c r="L172" s="2">
        <f>Table167[[#This Row],[Estimated costs 1]]-Table167[[#This Row],[Actual cost]]</f>
        <v>0</v>
      </c>
      <c r="M172" s="2" t="e">
        <f>Table167[[#This Row],[Diff 1]]/Table167[[#This Row],[Actual cost]]*100</f>
        <v>#DIV/0!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</row>
    <row r="173" spans="1:33" hidden="1" x14ac:dyDescent="0.3">
      <c r="A173" t="s">
        <v>193</v>
      </c>
      <c r="B173">
        <v>171</v>
      </c>
      <c r="C173" t="str">
        <f>LEFT(Table167[[#This Row],[Contingency id]])</f>
        <v>A</v>
      </c>
      <c r="D173">
        <v>0</v>
      </c>
      <c r="E173">
        <v>1.63720930232558</v>
      </c>
      <c r="F173">
        <v>352</v>
      </c>
      <c r="G173">
        <v>215</v>
      </c>
      <c r="H173" s="2">
        <v>0</v>
      </c>
      <c r="I173" s="2">
        <f>AVERAGE(Table167[[#This Row],[Estimated costs 1]:[Estimated costs 20]])</f>
        <v>0</v>
      </c>
      <c r="J173" s="2">
        <f>_xlfn.STDEV.P(Table167[[#This Row],[Estimated costs 1]:[Estimated costs 20]])</f>
        <v>0</v>
      </c>
      <c r="K173" s="2" t="e">
        <f>Table167[[#This Row],[Dev]]/Table167[[#This Row],[Mean]]*100</f>
        <v>#DIV/0!</v>
      </c>
      <c r="L173" s="2">
        <f>Table167[[#This Row],[Estimated costs 1]]-Table167[[#This Row],[Actual cost]]</f>
        <v>0</v>
      </c>
      <c r="M173" s="2" t="e">
        <f>Table167[[#This Row],[Diff 1]]/Table167[[#This Row],[Actual cost]]*100</f>
        <v>#DIV/0!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</row>
    <row r="174" spans="1:33" hidden="1" x14ac:dyDescent="0.3">
      <c r="A174" t="s">
        <v>194</v>
      </c>
      <c r="B174">
        <v>172</v>
      </c>
      <c r="C174" t="str">
        <f>LEFT(Table167[[#This Row],[Contingency id]])</f>
        <v>A</v>
      </c>
      <c r="D174">
        <v>0</v>
      </c>
      <c r="E174">
        <v>1.59390862944162</v>
      </c>
      <c r="F174">
        <v>314</v>
      </c>
      <c r="G174">
        <v>197</v>
      </c>
      <c r="H174" s="2">
        <v>0</v>
      </c>
      <c r="I174" s="2">
        <f>AVERAGE(Table167[[#This Row],[Estimated costs 1]:[Estimated costs 20]])</f>
        <v>0</v>
      </c>
      <c r="J174" s="2">
        <f>_xlfn.STDEV.P(Table167[[#This Row],[Estimated costs 1]:[Estimated costs 20]])</f>
        <v>0</v>
      </c>
      <c r="K174" s="2" t="e">
        <f>Table167[[#This Row],[Dev]]/Table167[[#This Row],[Mean]]*100</f>
        <v>#DIV/0!</v>
      </c>
      <c r="L174" s="2">
        <f>Table167[[#This Row],[Estimated costs 1]]-Table167[[#This Row],[Actual cost]]</f>
        <v>0</v>
      </c>
      <c r="M174" s="2" t="e">
        <f>Table167[[#This Row],[Diff 1]]/Table167[[#This Row],[Actual cost]]*100</f>
        <v>#DIV/0!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</row>
    <row r="175" spans="1:33" hidden="1" x14ac:dyDescent="0.3">
      <c r="A175" t="s">
        <v>195</v>
      </c>
      <c r="B175">
        <v>173</v>
      </c>
      <c r="C175" t="str">
        <f>LEFT(Table167[[#This Row],[Contingency id]])</f>
        <v>A</v>
      </c>
      <c r="D175">
        <v>0</v>
      </c>
      <c r="E175">
        <v>1.33561643835616</v>
      </c>
      <c r="F175">
        <v>195</v>
      </c>
      <c r="G175">
        <v>146</v>
      </c>
      <c r="H175" s="2">
        <v>0</v>
      </c>
      <c r="I175" s="2">
        <f>AVERAGE(Table167[[#This Row],[Estimated costs 1]:[Estimated costs 20]])</f>
        <v>0</v>
      </c>
      <c r="J175" s="2">
        <f>_xlfn.STDEV.P(Table167[[#This Row],[Estimated costs 1]:[Estimated costs 20]])</f>
        <v>0</v>
      </c>
      <c r="K175" s="2" t="e">
        <f>Table167[[#This Row],[Dev]]/Table167[[#This Row],[Mean]]*100</f>
        <v>#DIV/0!</v>
      </c>
      <c r="L175" s="2">
        <f>Table167[[#This Row],[Estimated costs 1]]-Table167[[#This Row],[Actual cost]]</f>
        <v>0</v>
      </c>
      <c r="M175" s="2" t="e">
        <f>Table167[[#This Row],[Diff 1]]/Table167[[#This Row],[Actual cost]]*100</f>
        <v>#DIV/0!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</row>
    <row r="176" spans="1:33" hidden="1" x14ac:dyDescent="0.3">
      <c r="A176" t="s">
        <v>196</v>
      </c>
      <c r="B176">
        <v>174</v>
      </c>
      <c r="C176" t="str">
        <f>LEFT(Table167[[#This Row],[Contingency id]])</f>
        <v>A</v>
      </c>
      <c r="D176">
        <v>0</v>
      </c>
      <c r="E176">
        <v>3.2772727272727198</v>
      </c>
      <c r="F176">
        <v>1442</v>
      </c>
      <c r="G176">
        <v>440</v>
      </c>
      <c r="H176" s="2">
        <v>0</v>
      </c>
      <c r="I176" s="2">
        <f>AVERAGE(Table167[[#This Row],[Estimated costs 1]:[Estimated costs 20]])</f>
        <v>0</v>
      </c>
      <c r="J176" s="2">
        <f>_xlfn.STDEV.P(Table167[[#This Row],[Estimated costs 1]:[Estimated costs 20]])</f>
        <v>0</v>
      </c>
      <c r="K176" s="2" t="e">
        <f>Table167[[#This Row],[Dev]]/Table167[[#This Row],[Mean]]*100</f>
        <v>#DIV/0!</v>
      </c>
      <c r="L176" s="2">
        <f>Table167[[#This Row],[Estimated costs 1]]-Table167[[#This Row],[Actual cost]]</f>
        <v>0</v>
      </c>
      <c r="M176" s="2" t="e">
        <f>Table167[[#This Row],[Diff 1]]/Table167[[#This Row],[Actual cost]]*100</f>
        <v>#DIV/0!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</row>
    <row r="177" spans="1:33" hidden="1" x14ac:dyDescent="0.3">
      <c r="A177" t="s">
        <v>197</v>
      </c>
      <c r="B177">
        <v>175</v>
      </c>
      <c r="C177" t="str">
        <f>LEFT(Table167[[#This Row],[Contingency id]])</f>
        <v>A</v>
      </c>
      <c r="D177">
        <v>0</v>
      </c>
      <c r="E177">
        <v>3.3457076566125199</v>
      </c>
      <c r="F177">
        <v>1442</v>
      </c>
      <c r="G177">
        <v>431</v>
      </c>
      <c r="H177" s="2">
        <v>0</v>
      </c>
      <c r="I177" s="2">
        <f>AVERAGE(Table167[[#This Row],[Estimated costs 1]:[Estimated costs 20]])</f>
        <v>0</v>
      </c>
      <c r="J177" s="2">
        <f>_xlfn.STDEV.P(Table167[[#This Row],[Estimated costs 1]:[Estimated costs 20]])</f>
        <v>0</v>
      </c>
      <c r="K177" s="2" t="e">
        <f>Table167[[#This Row],[Dev]]/Table167[[#This Row],[Mean]]*100</f>
        <v>#DIV/0!</v>
      </c>
      <c r="L177" s="2">
        <f>Table167[[#This Row],[Estimated costs 1]]-Table167[[#This Row],[Actual cost]]</f>
        <v>0</v>
      </c>
      <c r="M177" s="2" t="e">
        <f>Table167[[#This Row],[Diff 1]]/Table167[[#This Row],[Actual cost]]*100</f>
        <v>#DIV/0!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</row>
    <row r="178" spans="1:33" hidden="1" x14ac:dyDescent="0.3">
      <c r="A178" t="s">
        <v>198</v>
      </c>
      <c r="B178">
        <v>176</v>
      </c>
      <c r="C178" t="str">
        <f>LEFT(Table167[[#This Row],[Contingency id]])</f>
        <v>A</v>
      </c>
      <c r="D178">
        <v>0</v>
      </c>
      <c r="E178">
        <v>2.71</v>
      </c>
      <c r="F178">
        <v>1084</v>
      </c>
      <c r="G178">
        <v>400</v>
      </c>
      <c r="H178" s="2">
        <v>0</v>
      </c>
      <c r="I178" s="2">
        <f>AVERAGE(Table167[[#This Row],[Estimated costs 1]:[Estimated costs 20]])</f>
        <v>0</v>
      </c>
      <c r="J178" s="2">
        <f>_xlfn.STDEV.P(Table167[[#This Row],[Estimated costs 1]:[Estimated costs 20]])</f>
        <v>0</v>
      </c>
      <c r="K178" s="2" t="e">
        <f>Table167[[#This Row],[Dev]]/Table167[[#This Row],[Mean]]*100</f>
        <v>#DIV/0!</v>
      </c>
      <c r="L178" s="2">
        <f>Table167[[#This Row],[Estimated costs 1]]-Table167[[#This Row],[Actual cost]]</f>
        <v>0</v>
      </c>
      <c r="M178" s="2" t="e">
        <f>Table167[[#This Row],[Diff 1]]/Table167[[#This Row],[Actual cost]]*100</f>
        <v>#DIV/0!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</row>
    <row r="179" spans="1:33" hidden="1" x14ac:dyDescent="0.3">
      <c r="A179" t="s">
        <v>199</v>
      </c>
      <c r="B179">
        <v>177</v>
      </c>
      <c r="C179" t="str">
        <f>LEFT(Table167[[#This Row],[Contingency id]])</f>
        <v>A</v>
      </c>
      <c r="D179">
        <v>0</v>
      </c>
      <c r="E179">
        <v>2.7304785894206498</v>
      </c>
      <c r="F179">
        <v>1084</v>
      </c>
      <c r="G179">
        <v>397</v>
      </c>
      <c r="H179" s="2">
        <v>0</v>
      </c>
      <c r="I179" s="2">
        <f>AVERAGE(Table167[[#This Row],[Estimated costs 1]:[Estimated costs 20]])</f>
        <v>0</v>
      </c>
      <c r="J179" s="2">
        <f>_xlfn.STDEV.P(Table167[[#This Row],[Estimated costs 1]:[Estimated costs 20]])</f>
        <v>0</v>
      </c>
      <c r="K179" s="2" t="e">
        <f>Table167[[#This Row],[Dev]]/Table167[[#This Row],[Mean]]*100</f>
        <v>#DIV/0!</v>
      </c>
      <c r="L179" s="2">
        <f>Table167[[#This Row],[Estimated costs 1]]-Table167[[#This Row],[Actual cost]]</f>
        <v>0</v>
      </c>
      <c r="M179" s="2" t="e">
        <f>Table167[[#This Row],[Diff 1]]/Table167[[#This Row],[Actual cost]]*100</f>
        <v>#DIV/0!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</row>
    <row r="180" spans="1:33" hidden="1" x14ac:dyDescent="0.3">
      <c r="A180" t="s">
        <v>200</v>
      </c>
      <c r="B180">
        <v>178</v>
      </c>
      <c r="C180" t="str">
        <f>LEFT(Table167[[#This Row],[Contingency id]])</f>
        <v>A</v>
      </c>
      <c r="D180">
        <v>0</v>
      </c>
      <c r="E180">
        <v>1.9664429530201299</v>
      </c>
      <c r="F180">
        <v>586</v>
      </c>
      <c r="G180">
        <v>298</v>
      </c>
      <c r="H180" s="2">
        <v>0</v>
      </c>
      <c r="I180" s="2">
        <f>AVERAGE(Table167[[#This Row],[Estimated costs 1]:[Estimated costs 20]])</f>
        <v>0</v>
      </c>
      <c r="J180" s="2">
        <f>_xlfn.STDEV.P(Table167[[#This Row],[Estimated costs 1]:[Estimated costs 20]])</f>
        <v>0</v>
      </c>
      <c r="K180" s="2" t="e">
        <f>Table167[[#This Row],[Dev]]/Table167[[#This Row],[Mean]]*100</f>
        <v>#DIV/0!</v>
      </c>
      <c r="L180" s="2">
        <f>Table167[[#This Row],[Estimated costs 1]]-Table167[[#This Row],[Actual cost]]</f>
        <v>0</v>
      </c>
      <c r="M180" s="2" t="e">
        <f>Table167[[#This Row],[Diff 1]]/Table167[[#This Row],[Actual cost]]*100</f>
        <v>#DIV/0!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</row>
    <row r="181" spans="1:33" hidden="1" x14ac:dyDescent="0.3">
      <c r="A181" t="s">
        <v>201</v>
      </c>
      <c r="B181">
        <v>179</v>
      </c>
      <c r="C181" t="str">
        <f>LEFT(Table167[[#This Row],[Contingency id]])</f>
        <v>A</v>
      </c>
      <c r="D181">
        <v>0</v>
      </c>
      <c r="E181">
        <v>2.4391534391534302</v>
      </c>
      <c r="F181">
        <v>922</v>
      </c>
      <c r="G181">
        <v>378</v>
      </c>
      <c r="H181" s="2">
        <v>0</v>
      </c>
      <c r="I181" s="2">
        <f>AVERAGE(Table167[[#This Row],[Estimated costs 1]:[Estimated costs 20]])</f>
        <v>0</v>
      </c>
      <c r="J181" s="2">
        <f>_xlfn.STDEV.P(Table167[[#This Row],[Estimated costs 1]:[Estimated costs 20]])</f>
        <v>0</v>
      </c>
      <c r="K181" s="2" t="e">
        <f>Table167[[#This Row],[Dev]]/Table167[[#This Row],[Mean]]*100</f>
        <v>#DIV/0!</v>
      </c>
      <c r="L181" s="2">
        <f>Table167[[#This Row],[Estimated costs 1]]-Table167[[#This Row],[Actual cost]]</f>
        <v>0</v>
      </c>
      <c r="M181" s="2" t="e">
        <f>Table167[[#This Row],[Diff 1]]/Table167[[#This Row],[Actual cost]]*100</f>
        <v>#DIV/0!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</row>
    <row r="182" spans="1:33" hidden="1" x14ac:dyDescent="0.3">
      <c r="A182" t="s">
        <v>202</v>
      </c>
      <c r="B182">
        <v>180</v>
      </c>
      <c r="C182" t="str">
        <f>LEFT(Table167[[#This Row],[Contingency id]])</f>
        <v>A</v>
      </c>
      <c r="D182">
        <v>0</v>
      </c>
      <c r="E182">
        <v>2.6534391534391499</v>
      </c>
      <c r="F182">
        <v>1003</v>
      </c>
      <c r="G182">
        <v>378</v>
      </c>
      <c r="H182" s="2">
        <v>0</v>
      </c>
      <c r="I182" s="2">
        <f>AVERAGE(Table167[[#This Row],[Estimated costs 1]:[Estimated costs 20]])</f>
        <v>0</v>
      </c>
      <c r="J182" s="2">
        <f>_xlfn.STDEV.P(Table167[[#This Row],[Estimated costs 1]:[Estimated costs 20]])</f>
        <v>0</v>
      </c>
      <c r="K182" s="2" t="e">
        <f>Table167[[#This Row],[Dev]]/Table167[[#This Row],[Mean]]*100</f>
        <v>#DIV/0!</v>
      </c>
      <c r="L182" s="2">
        <f>Table167[[#This Row],[Estimated costs 1]]-Table167[[#This Row],[Actual cost]]</f>
        <v>0</v>
      </c>
      <c r="M182" s="2" t="e">
        <f>Table167[[#This Row],[Diff 1]]/Table167[[#This Row],[Actual cost]]*100</f>
        <v>#DIV/0!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</row>
    <row r="183" spans="1:33" hidden="1" x14ac:dyDescent="0.3">
      <c r="A183" t="s">
        <v>203</v>
      </c>
      <c r="B183">
        <v>181</v>
      </c>
      <c r="C183" t="str">
        <f>LEFT(Table167[[#This Row],[Contingency id]])</f>
        <v>B</v>
      </c>
      <c r="D183">
        <v>0</v>
      </c>
      <c r="E183">
        <v>1.9287833827893099</v>
      </c>
      <c r="F183">
        <v>650</v>
      </c>
      <c r="G183">
        <v>337</v>
      </c>
      <c r="H183" s="2">
        <v>0</v>
      </c>
      <c r="I183" s="2">
        <f>AVERAGE(Table167[[#This Row],[Estimated costs 1]:[Estimated costs 20]])</f>
        <v>0</v>
      </c>
      <c r="J183" s="2">
        <f>_xlfn.STDEV.P(Table167[[#This Row],[Estimated costs 1]:[Estimated costs 20]])</f>
        <v>0</v>
      </c>
      <c r="K183" s="2" t="e">
        <f>Table167[[#This Row],[Dev]]/Table167[[#This Row],[Mean]]*100</f>
        <v>#DIV/0!</v>
      </c>
      <c r="L183" s="2">
        <f>Table167[[#This Row],[Estimated costs 1]]-Table167[[#This Row],[Actual cost]]</f>
        <v>0</v>
      </c>
      <c r="M183" s="2" t="e">
        <f>Table167[[#This Row],[Diff 1]]/Table167[[#This Row],[Actual cost]]*100</f>
        <v>#DIV/0!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</row>
    <row r="184" spans="1:33" hidden="1" x14ac:dyDescent="0.3">
      <c r="A184" t="s">
        <v>204</v>
      </c>
      <c r="B184">
        <v>182</v>
      </c>
      <c r="C184" t="str">
        <f>LEFT(Table167[[#This Row],[Contingency id]])</f>
        <v>B</v>
      </c>
      <c r="D184">
        <v>0</v>
      </c>
      <c r="E184">
        <v>2.1035598705501601</v>
      </c>
      <c r="F184">
        <v>650</v>
      </c>
      <c r="G184">
        <v>309</v>
      </c>
      <c r="H184" s="2">
        <v>0</v>
      </c>
      <c r="I184" s="2">
        <f>AVERAGE(Table167[[#This Row],[Estimated costs 1]:[Estimated costs 20]])</f>
        <v>0</v>
      </c>
      <c r="J184" s="2">
        <f>_xlfn.STDEV.P(Table167[[#This Row],[Estimated costs 1]:[Estimated costs 20]])</f>
        <v>0</v>
      </c>
      <c r="K184" s="2" t="e">
        <f>Table167[[#This Row],[Dev]]/Table167[[#This Row],[Mean]]*100</f>
        <v>#DIV/0!</v>
      </c>
      <c r="L184" s="2">
        <f>Table167[[#This Row],[Estimated costs 1]]-Table167[[#This Row],[Actual cost]]</f>
        <v>0</v>
      </c>
      <c r="M184" s="2" t="e">
        <f>Table167[[#This Row],[Diff 1]]/Table167[[#This Row],[Actual cost]]*100</f>
        <v>#DIV/0!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</row>
    <row r="185" spans="1:33" hidden="1" x14ac:dyDescent="0.3">
      <c r="A185" t="s">
        <v>205</v>
      </c>
      <c r="B185">
        <v>183</v>
      </c>
      <c r="C185" t="str">
        <f>LEFT(Table167[[#This Row],[Contingency id]])</f>
        <v>B</v>
      </c>
      <c r="D185">
        <v>0</v>
      </c>
      <c r="E185">
        <v>1.96539792387543</v>
      </c>
      <c r="F185">
        <v>568</v>
      </c>
      <c r="G185">
        <v>289</v>
      </c>
      <c r="H185" s="2">
        <v>0</v>
      </c>
      <c r="I185" s="2">
        <f>AVERAGE(Table167[[#This Row],[Estimated costs 1]:[Estimated costs 20]])</f>
        <v>0</v>
      </c>
      <c r="J185" s="2">
        <f>_xlfn.STDEV.P(Table167[[#This Row],[Estimated costs 1]:[Estimated costs 20]])</f>
        <v>0</v>
      </c>
      <c r="K185" s="2" t="e">
        <f>Table167[[#This Row],[Dev]]/Table167[[#This Row],[Mean]]*100</f>
        <v>#DIV/0!</v>
      </c>
      <c r="L185" s="2">
        <f>Table167[[#This Row],[Estimated costs 1]]-Table167[[#This Row],[Actual cost]]</f>
        <v>0</v>
      </c>
      <c r="M185" s="2" t="e">
        <f>Table167[[#This Row],[Diff 1]]/Table167[[#This Row],[Actual cost]]*100</f>
        <v>#DIV/0!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</row>
    <row r="186" spans="1:33" hidden="1" x14ac:dyDescent="0.3">
      <c r="A186" t="s">
        <v>206</v>
      </c>
      <c r="B186">
        <v>184</v>
      </c>
      <c r="C186" t="str">
        <f>LEFT(Table167[[#This Row],[Contingency id]])</f>
        <v>B</v>
      </c>
      <c r="D186">
        <v>0</v>
      </c>
      <c r="E186">
        <v>1.91245791245791</v>
      </c>
      <c r="F186">
        <v>568</v>
      </c>
      <c r="G186">
        <v>297</v>
      </c>
      <c r="H186" s="2">
        <v>0</v>
      </c>
      <c r="I186" s="2">
        <f>AVERAGE(Table167[[#This Row],[Estimated costs 1]:[Estimated costs 20]])</f>
        <v>0</v>
      </c>
      <c r="J186" s="2">
        <f>_xlfn.STDEV.P(Table167[[#This Row],[Estimated costs 1]:[Estimated costs 20]])</f>
        <v>0</v>
      </c>
      <c r="K186" s="2" t="e">
        <f>Table167[[#This Row],[Dev]]/Table167[[#This Row],[Mean]]*100</f>
        <v>#DIV/0!</v>
      </c>
      <c r="L186" s="2">
        <f>Table167[[#This Row],[Estimated costs 1]]-Table167[[#This Row],[Actual cost]]</f>
        <v>0</v>
      </c>
      <c r="M186" s="2" t="e">
        <f>Table167[[#This Row],[Diff 1]]/Table167[[#This Row],[Actual cost]]*100</f>
        <v>#DIV/0!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</row>
    <row r="187" spans="1:33" hidden="1" x14ac:dyDescent="0.3">
      <c r="A187" t="s">
        <v>207</v>
      </c>
      <c r="B187">
        <v>185</v>
      </c>
      <c r="C187" t="str">
        <f>LEFT(Table167[[#This Row],[Contingency id]])</f>
        <v>B</v>
      </c>
      <c r="D187">
        <v>0</v>
      </c>
      <c r="E187">
        <v>2.0967741935483799</v>
      </c>
      <c r="F187">
        <v>650</v>
      </c>
      <c r="G187">
        <v>310</v>
      </c>
      <c r="H187" s="2">
        <v>0</v>
      </c>
      <c r="I187" s="2">
        <f>AVERAGE(Table167[[#This Row],[Estimated costs 1]:[Estimated costs 20]])</f>
        <v>0</v>
      </c>
      <c r="J187" s="2">
        <f>_xlfn.STDEV.P(Table167[[#This Row],[Estimated costs 1]:[Estimated costs 20]])</f>
        <v>0</v>
      </c>
      <c r="K187" s="2" t="e">
        <f>Table167[[#This Row],[Dev]]/Table167[[#This Row],[Mean]]*100</f>
        <v>#DIV/0!</v>
      </c>
      <c r="L187" s="2">
        <f>Table167[[#This Row],[Estimated costs 1]]-Table167[[#This Row],[Actual cost]]</f>
        <v>0</v>
      </c>
      <c r="M187" s="2" t="e">
        <f>Table167[[#This Row],[Diff 1]]/Table167[[#This Row],[Actual cost]]*100</f>
        <v>#DIV/0!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</row>
    <row r="188" spans="1:33" hidden="1" x14ac:dyDescent="0.3">
      <c r="A188" t="s">
        <v>208</v>
      </c>
      <c r="B188">
        <v>186</v>
      </c>
      <c r="C188" t="str">
        <f>LEFT(Table167[[#This Row],[Contingency id]])</f>
        <v>B</v>
      </c>
      <c r="D188">
        <v>0</v>
      </c>
      <c r="E188">
        <v>1.9877675840978499</v>
      </c>
      <c r="F188">
        <v>650</v>
      </c>
      <c r="G188">
        <v>327</v>
      </c>
      <c r="H188" s="2">
        <v>0</v>
      </c>
      <c r="I188" s="2">
        <f>AVERAGE(Table167[[#This Row],[Estimated costs 1]:[Estimated costs 20]])</f>
        <v>0</v>
      </c>
      <c r="J188" s="2">
        <f>_xlfn.STDEV.P(Table167[[#This Row],[Estimated costs 1]:[Estimated costs 20]])</f>
        <v>0</v>
      </c>
      <c r="K188" s="2" t="e">
        <f>Table167[[#This Row],[Dev]]/Table167[[#This Row],[Mean]]*100</f>
        <v>#DIV/0!</v>
      </c>
      <c r="L188" s="2">
        <f>Table167[[#This Row],[Estimated costs 1]]-Table167[[#This Row],[Actual cost]]</f>
        <v>0</v>
      </c>
      <c r="M188" s="2" t="e">
        <f>Table167[[#This Row],[Diff 1]]/Table167[[#This Row],[Actual cost]]*100</f>
        <v>#DIV/0!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</row>
    <row r="189" spans="1:33" hidden="1" x14ac:dyDescent="0.3">
      <c r="A189" t="s">
        <v>209</v>
      </c>
      <c r="B189">
        <v>187</v>
      </c>
      <c r="C189" t="str">
        <f>LEFT(Table167[[#This Row],[Contingency id]])</f>
        <v>B</v>
      </c>
      <c r="D189">
        <v>0</v>
      </c>
      <c r="E189">
        <v>3.0577367205542698</v>
      </c>
      <c r="F189">
        <v>1324</v>
      </c>
      <c r="G189">
        <v>433</v>
      </c>
      <c r="H189" s="2">
        <v>0</v>
      </c>
      <c r="I189" s="2">
        <f>AVERAGE(Table167[[#This Row],[Estimated costs 1]:[Estimated costs 20]])</f>
        <v>0</v>
      </c>
      <c r="J189" s="2">
        <f>_xlfn.STDEV.P(Table167[[#This Row],[Estimated costs 1]:[Estimated costs 20]])</f>
        <v>0</v>
      </c>
      <c r="K189" s="2" t="e">
        <f>Table167[[#This Row],[Dev]]/Table167[[#This Row],[Mean]]*100</f>
        <v>#DIV/0!</v>
      </c>
      <c r="L189" s="2">
        <f>Table167[[#This Row],[Estimated costs 1]]-Table167[[#This Row],[Actual cost]]</f>
        <v>0</v>
      </c>
      <c r="M189" s="2" t="e">
        <f>Table167[[#This Row],[Diff 1]]/Table167[[#This Row],[Actual cost]]*100</f>
        <v>#DIV/0!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</row>
    <row r="190" spans="1:33" hidden="1" x14ac:dyDescent="0.3">
      <c r="A190" t="s">
        <v>210</v>
      </c>
      <c r="B190">
        <v>188</v>
      </c>
      <c r="C190" t="str">
        <f>LEFT(Table167[[#This Row],[Contingency id]])</f>
        <v>B</v>
      </c>
      <c r="D190">
        <v>0</v>
      </c>
      <c r="E190">
        <v>1.9557195571955699</v>
      </c>
      <c r="F190">
        <v>530</v>
      </c>
      <c r="G190">
        <v>271</v>
      </c>
      <c r="H190" s="2">
        <v>0</v>
      </c>
      <c r="I190" s="2">
        <f>AVERAGE(Table167[[#This Row],[Estimated costs 1]:[Estimated costs 20]])</f>
        <v>0</v>
      </c>
      <c r="J190" s="2">
        <f>_xlfn.STDEV.P(Table167[[#This Row],[Estimated costs 1]:[Estimated costs 20]])</f>
        <v>0</v>
      </c>
      <c r="K190" s="2" t="e">
        <f>Table167[[#This Row],[Dev]]/Table167[[#This Row],[Mean]]*100</f>
        <v>#DIV/0!</v>
      </c>
      <c r="L190" s="2">
        <f>Table167[[#This Row],[Estimated costs 1]]-Table167[[#This Row],[Actual cost]]</f>
        <v>0</v>
      </c>
      <c r="M190" s="2" t="e">
        <f>Table167[[#This Row],[Diff 1]]/Table167[[#This Row],[Actual cost]]*100</f>
        <v>#DIV/0!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</row>
    <row r="191" spans="1:33" hidden="1" x14ac:dyDescent="0.3">
      <c r="A191" t="s">
        <v>211</v>
      </c>
      <c r="B191">
        <v>189</v>
      </c>
      <c r="C191" t="str">
        <f>LEFT(Table167[[#This Row],[Contingency id]])</f>
        <v>B</v>
      </c>
      <c r="D191">
        <v>0</v>
      </c>
      <c r="E191">
        <v>1.3693181818181801</v>
      </c>
      <c r="F191">
        <v>241</v>
      </c>
      <c r="G191">
        <v>176</v>
      </c>
      <c r="H191" s="2">
        <v>0</v>
      </c>
      <c r="I191" s="2">
        <f>AVERAGE(Table167[[#This Row],[Estimated costs 1]:[Estimated costs 20]])</f>
        <v>0</v>
      </c>
      <c r="J191" s="2">
        <f>_xlfn.STDEV.P(Table167[[#This Row],[Estimated costs 1]:[Estimated costs 20]])</f>
        <v>0</v>
      </c>
      <c r="K191" s="2" t="e">
        <f>Table167[[#This Row],[Dev]]/Table167[[#This Row],[Mean]]*100</f>
        <v>#DIV/0!</v>
      </c>
      <c r="L191" s="2">
        <f>Table167[[#This Row],[Estimated costs 1]]-Table167[[#This Row],[Actual cost]]</f>
        <v>0</v>
      </c>
      <c r="M191" s="2" t="e">
        <f>Table167[[#This Row],[Diff 1]]/Table167[[#This Row],[Actual cost]]*100</f>
        <v>#DIV/0!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</row>
    <row r="192" spans="1:33" hidden="1" x14ac:dyDescent="0.3">
      <c r="A192" t="s">
        <v>212</v>
      </c>
      <c r="B192">
        <v>190</v>
      </c>
      <c r="C192" t="str">
        <f>LEFT(Table167[[#This Row],[Contingency id]])</f>
        <v>B</v>
      </c>
      <c r="D192">
        <v>0</v>
      </c>
      <c r="E192">
        <v>1.4176470588235199</v>
      </c>
      <c r="F192">
        <v>241</v>
      </c>
      <c r="G192">
        <v>170</v>
      </c>
      <c r="H192" s="2">
        <v>0</v>
      </c>
      <c r="I192" s="2">
        <f>AVERAGE(Table167[[#This Row],[Estimated costs 1]:[Estimated costs 20]])</f>
        <v>0</v>
      </c>
      <c r="J192" s="2">
        <f>_xlfn.STDEV.P(Table167[[#This Row],[Estimated costs 1]:[Estimated costs 20]])</f>
        <v>0</v>
      </c>
      <c r="K192" s="2" t="e">
        <f>Table167[[#This Row],[Dev]]/Table167[[#This Row],[Mean]]*100</f>
        <v>#DIV/0!</v>
      </c>
      <c r="L192" s="2">
        <f>Table167[[#This Row],[Estimated costs 1]]-Table167[[#This Row],[Actual cost]]</f>
        <v>0</v>
      </c>
      <c r="M192" s="2" t="e">
        <f>Table167[[#This Row],[Diff 1]]/Table167[[#This Row],[Actual cost]]*100</f>
        <v>#DIV/0!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</row>
    <row r="193" spans="1:33" hidden="1" x14ac:dyDescent="0.3">
      <c r="A193" t="s">
        <v>213</v>
      </c>
      <c r="B193">
        <v>191</v>
      </c>
      <c r="C193" t="str">
        <f>LEFT(Table167[[#This Row],[Contingency id]])</f>
        <v>B</v>
      </c>
      <c r="D193">
        <v>0</v>
      </c>
      <c r="E193">
        <v>3.2052505966587099</v>
      </c>
      <c r="F193">
        <v>1343</v>
      </c>
      <c r="G193">
        <v>419</v>
      </c>
      <c r="H193" s="2">
        <v>0</v>
      </c>
      <c r="I193" s="2">
        <f>AVERAGE(Table167[[#This Row],[Estimated costs 1]:[Estimated costs 20]])</f>
        <v>0</v>
      </c>
      <c r="J193" s="2">
        <f>_xlfn.STDEV.P(Table167[[#This Row],[Estimated costs 1]:[Estimated costs 20]])</f>
        <v>0</v>
      </c>
      <c r="K193" s="2" t="e">
        <f>Table167[[#This Row],[Dev]]/Table167[[#This Row],[Mean]]*100</f>
        <v>#DIV/0!</v>
      </c>
      <c r="L193" s="2">
        <f>Table167[[#This Row],[Estimated costs 1]]-Table167[[#This Row],[Actual cost]]</f>
        <v>0</v>
      </c>
      <c r="M193" s="2" t="e">
        <f>Table167[[#This Row],[Diff 1]]/Table167[[#This Row],[Actual cost]]*100</f>
        <v>#DIV/0!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</row>
    <row r="194" spans="1:33" hidden="1" x14ac:dyDescent="0.3">
      <c r="A194" t="s">
        <v>214</v>
      </c>
      <c r="B194">
        <v>192</v>
      </c>
      <c r="C194" t="str">
        <f>LEFT(Table167[[#This Row],[Contingency id]])</f>
        <v>B</v>
      </c>
      <c r="D194">
        <v>0</v>
      </c>
      <c r="E194">
        <v>2.1575757575757502</v>
      </c>
      <c r="F194">
        <v>712</v>
      </c>
      <c r="G194">
        <v>330</v>
      </c>
      <c r="H194" s="2">
        <v>0</v>
      </c>
      <c r="I194" s="2">
        <f>AVERAGE(Table167[[#This Row],[Estimated costs 1]:[Estimated costs 20]])</f>
        <v>0</v>
      </c>
      <c r="J194" s="2">
        <f>_xlfn.STDEV.P(Table167[[#This Row],[Estimated costs 1]:[Estimated costs 20]])</f>
        <v>0</v>
      </c>
      <c r="K194" s="2" t="e">
        <f>Table167[[#This Row],[Dev]]/Table167[[#This Row],[Mean]]*100</f>
        <v>#DIV/0!</v>
      </c>
      <c r="L194" s="2">
        <f>Table167[[#This Row],[Estimated costs 1]]-Table167[[#This Row],[Actual cost]]</f>
        <v>0</v>
      </c>
      <c r="M194" s="2" t="e">
        <f>Table167[[#This Row],[Diff 1]]/Table167[[#This Row],[Actual cost]]*100</f>
        <v>#DIV/0!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</row>
    <row r="195" spans="1:33" hidden="1" x14ac:dyDescent="0.3">
      <c r="A195" t="s">
        <v>215</v>
      </c>
      <c r="B195">
        <v>193</v>
      </c>
      <c r="C195" t="str">
        <f>LEFT(Table167[[#This Row],[Contingency id]])</f>
        <v>B</v>
      </c>
      <c r="D195">
        <v>0</v>
      </c>
      <c r="E195">
        <v>2.2319749216300901</v>
      </c>
      <c r="F195">
        <v>712</v>
      </c>
      <c r="G195">
        <v>319</v>
      </c>
      <c r="H195" s="2">
        <v>0</v>
      </c>
      <c r="I195" s="2">
        <f>AVERAGE(Table167[[#This Row],[Estimated costs 1]:[Estimated costs 20]])</f>
        <v>0</v>
      </c>
      <c r="J195" s="2">
        <f>_xlfn.STDEV.P(Table167[[#This Row],[Estimated costs 1]:[Estimated costs 20]])</f>
        <v>0</v>
      </c>
      <c r="K195" s="2" t="e">
        <f>Table167[[#This Row],[Dev]]/Table167[[#This Row],[Mean]]*100</f>
        <v>#DIV/0!</v>
      </c>
      <c r="L195" s="2">
        <f>Table167[[#This Row],[Estimated costs 1]]-Table167[[#This Row],[Actual cost]]</f>
        <v>0</v>
      </c>
      <c r="M195" s="2" t="e">
        <f>Table167[[#This Row],[Diff 1]]/Table167[[#This Row],[Actual cost]]*100</f>
        <v>#DIV/0!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</row>
    <row r="196" spans="1:33" hidden="1" x14ac:dyDescent="0.3">
      <c r="A196" t="s">
        <v>216</v>
      </c>
      <c r="B196">
        <v>194</v>
      </c>
      <c r="C196" t="str">
        <f>LEFT(Table167[[#This Row],[Contingency id]])</f>
        <v>B</v>
      </c>
      <c r="D196">
        <v>0</v>
      </c>
      <c r="E196">
        <v>1.5575221238938</v>
      </c>
      <c r="F196">
        <v>352</v>
      </c>
      <c r="G196">
        <v>226</v>
      </c>
      <c r="H196" s="2">
        <v>0</v>
      </c>
      <c r="I196" s="2">
        <f>AVERAGE(Table167[[#This Row],[Estimated costs 1]:[Estimated costs 20]])</f>
        <v>0</v>
      </c>
      <c r="J196" s="2">
        <f>_xlfn.STDEV.P(Table167[[#This Row],[Estimated costs 1]:[Estimated costs 20]])</f>
        <v>0</v>
      </c>
      <c r="K196" s="2" t="e">
        <f>Table167[[#This Row],[Dev]]/Table167[[#This Row],[Mean]]*100</f>
        <v>#DIV/0!</v>
      </c>
      <c r="L196" s="2">
        <f>Table167[[#This Row],[Estimated costs 1]]-Table167[[#This Row],[Actual cost]]</f>
        <v>0</v>
      </c>
      <c r="M196" s="2" t="e">
        <f>Table167[[#This Row],[Diff 1]]/Table167[[#This Row],[Actual cost]]*100</f>
        <v>#DIV/0!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</row>
    <row r="197" spans="1:33" hidden="1" x14ac:dyDescent="0.3">
      <c r="A197" t="s">
        <v>217</v>
      </c>
      <c r="B197">
        <v>195</v>
      </c>
      <c r="C197" t="str">
        <f>LEFT(Table167[[#This Row],[Contingency id]])</f>
        <v>B</v>
      </c>
      <c r="D197">
        <v>0</v>
      </c>
      <c r="E197">
        <v>1.5169082125603801</v>
      </c>
      <c r="F197">
        <v>314</v>
      </c>
      <c r="G197">
        <v>207</v>
      </c>
      <c r="H197" s="2">
        <v>0</v>
      </c>
      <c r="I197" s="2">
        <f>AVERAGE(Table167[[#This Row],[Estimated costs 1]:[Estimated costs 20]])</f>
        <v>0</v>
      </c>
      <c r="J197" s="2">
        <f>_xlfn.STDEV.P(Table167[[#This Row],[Estimated costs 1]:[Estimated costs 20]])</f>
        <v>0</v>
      </c>
      <c r="K197" s="2" t="e">
        <f>Table167[[#This Row],[Dev]]/Table167[[#This Row],[Mean]]*100</f>
        <v>#DIV/0!</v>
      </c>
      <c r="L197" s="2">
        <f>Table167[[#This Row],[Estimated costs 1]]-Table167[[#This Row],[Actual cost]]</f>
        <v>0</v>
      </c>
      <c r="M197" s="2" t="e">
        <f>Table167[[#This Row],[Diff 1]]/Table167[[#This Row],[Actual cost]]*100</f>
        <v>#DIV/0!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</row>
    <row r="198" spans="1:33" hidden="1" x14ac:dyDescent="0.3">
      <c r="A198" t="s">
        <v>218</v>
      </c>
      <c r="B198">
        <v>196</v>
      </c>
      <c r="C198" t="str">
        <f>LEFT(Table167[[#This Row],[Contingency id]])</f>
        <v>B</v>
      </c>
      <c r="D198">
        <v>0</v>
      </c>
      <c r="E198">
        <v>1.4537037037036999</v>
      </c>
      <c r="F198">
        <v>314</v>
      </c>
      <c r="G198">
        <v>216</v>
      </c>
      <c r="H198" s="2">
        <v>0</v>
      </c>
      <c r="I198" s="2">
        <f>AVERAGE(Table167[[#This Row],[Estimated costs 1]:[Estimated costs 20]])</f>
        <v>0</v>
      </c>
      <c r="J198" s="2">
        <f>_xlfn.STDEV.P(Table167[[#This Row],[Estimated costs 1]:[Estimated costs 20]])</f>
        <v>0</v>
      </c>
      <c r="K198" s="2" t="e">
        <f>Table167[[#This Row],[Dev]]/Table167[[#This Row],[Mean]]*100</f>
        <v>#DIV/0!</v>
      </c>
      <c r="L198" s="2">
        <f>Table167[[#This Row],[Estimated costs 1]]-Table167[[#This Row],[Actual cost]]</f>
        <v>0</v>
      </c>
      <c r="M198" s="2" t="e">
        <f>Table167[[#This Row],[Diff 1]]/Table167[[#This Row],[Actual cost]]*100</f>
        <v>#DIV/0!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</row>
    <row r="199" spans="1:33" hidden="1" x14ac:dyDescent="0.3">
      <c r="A199" t="s">
        <v>219</v>
      </c>
      <c r="B199">
        <v>197</v>
      </c>
      <c r="C199" t="str">
        <f>LEFT(Table167[[#This Row],[Contingency id]])</f>
        <v>B</v>
      </c>
      <c r="D199">
        <v>0</v>
      </c>
      <c r="E199">
        <v>1.2662337662337599</v>
      </c>
      <c r="F199">
        <v>195</v>
      </c>
      <c r="G199">
        <v>154</v>
      </c>
      <c r="H199" s="2">
        <v>0</v>
      </c>
      <c r="I199" s="2">
        <f>AVERAGE(Table167[[#This Row],[Estimated costs 1]:[Estimated costs 20]])</f>
        <v>0</v>
      </c>
      <c r="J199" s="2">
        <f>_xlfn.STDEV.P(Table167[[#This Row],[Estimated costs 1]:[Estimated costs 20]])</f>
        <v>0</v>
      </c>
      <c r="K199" s="2" t="e">
        <f>Table167[[#This Row],[Dev]]/Table167[[#This Row],[Mean]]*100</f>
        <v>#DIV/0!</v>
      </c>
      <c r="L199" s="2">
        <f>Table167[[#This Row],[Estimated costs 1]]-Table167[[#This Row],[Actual cost]]</f>
        <v>0</v>
      </c>
      <c r="M199" s="2" t="e">
        <f>Table167[[#This Row],[Diff 1]]/Table167[[#This Row],[Actual cost]]*100</f>
        <v>#DIV/0!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</row>
    <row r="200" spans="1:33" hidden="1" x14ac:dyDescent="0.3">
      <c r="A200" t="s">
        <v>220</v>
      </c>
      <c r="B200">
        <v>198</v>
      </c>
      <c r="C200" t="str">
        <f>LEFT(Table167[[#This Row],[Contingency id]])</f>
        <v>B</v>
      </c>
      <c r="D200">
        <v>0</v>
      </c>
      <c r="E200">
        <v>1.25806451612903</v>
      </c>
      <c r="F200">
        <v>195</v>
      </c>
      <c r="G200">
        <v>155</v>
      </c>
      <c r="H200" s="2">
        <v>0</v>
      </c>
      <c r="I200" s="2">
        <f>AVERAGE(Table167[[#This Row],[Estimated costs 1]:[Estimated costs 20]])</f>
        <v>0</v>
      </c>
      <c r="J200" s="2">
        <f>_xlfn.STDEV.P(Table167[[#This Row],[Estimated costs 1]:[Estimated costs 20]])</f>
        <v>0</v>
      </c>
      <c r="K200" s="2" t="e">
        <f>Table167[[#This Row],[Dev]]/Table167[[#This Row],[Mean]]*100</f>
        <v>#DIV/0!</v>
      </c>
      <c r="L200" s="2">
        <f>Table167[[#This Row],[Estimated costs 1]]-Table167[[#This Row],[Actual cost]]</f>
        <v>0</v>
      </c>
      <c r="M200" s="2" t="e">
        <f>Table167[[#This Row],[Diff 1]]/Table167[[#This Row],[Actual cost]]*100</f>
        <v>#DIV/0!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</row>
    <row r="201" spans="1:33" hidden="1" x14ac:dyDescent="0.3">
      <c r="A201" t="s">
        <v>221</v>
      </c>
      <c r="B201">
        <v>199</v>
      </c>
      <c r="C201" t="str">
        <f>LEFT(Table167[[#This Row],[Contingency id]])</f>
        <v>B</v>
      </c>
      <c r="D201">
        <v>0</v>
      </c>
      <c r="E201">
        <v>2.1840490797546002</v>
      </c>
      <c r="F201">
        <v>712</v>
      </c>
      <c r="G201">
        <v>326</v>
      </c>
      <c r="H201" s="2">
        <v>0</v>
      </c>
      <c r="I201" s="2">
        <f>AVERAGE(Table167[[#This Row],[Estimated costs 1]:[Estimated costs 20]])</f>
        <v>0</v>
      </c>
      <c r="J201" s="2">
        <f>_xlfn.STDEV.P(Table167[[#This Row],[Estimated costs 1]:[Estimated costs 20]])</f>
        <v>0</v>
      </c>
      <c r="K201" s="2" t="e">
        <f>Table167[[#This Row],[Dev]]/Table167[[#This Row],[Mean]]*100</f>
        <v>#DIV/0!</v>
      </c>
      <c r="L201" s="2">
        <f>Table167[[#This Row],[Estimated costs 1]]-Table167[[#This Row],[Actual cost]]</f>
        <v>0</v>
      </c>
      <c r="M201" s="2" t="e">
        <f>Table167[[#This Row],[Diff 1]]/Table167[[#This Row],[Actual cost]]*100</f>
        <v>#DIV/0!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</row>
    <row r="202" spans="1:33" hidden="1" x14ac:dyDescent="0.3">
      <c r="A202" t="s">
        <v>222</v>
      </c>
      <c r="B202">
        <v>200</v>
      </c>
      <c r="C202" t="str">
        <f>LEFT(Table167[[#This Row],[Contingency id]])</f>
        <v>B</v>
      </c>
      <c r="D202">
        <v>0</v>
      </c>
      <c r="E202">
        <v>2.83028720626631</v>
      </c>
      <c r="F202">
        <v>1084</v>
      </c>
      <c r="G202">
        <v>383</v>
      </c>
      <c r="H202" s="2">
        <v>0</v>
      </c>
      <c r="I202" s="2">
        <f>AVERAGE(Table167[[#This Row],[Estimated costs 1]:[Estimated costs 20]])</f>
        <v>0</v>
      </c>
      <c r="J202" s="2">
        <f>_xlfn.STDEV.P(Table167[[#This Row],[Estimated costs 1]:[Estimated costs 20]])</f>
        <v>0</v>
      </c>
      <c r="K202" s="2" t="e">
        <f>Table167[[#This Row],[Dev]]/Table167[[#This Row],[Mean]]*100</f>
        <v>#DIV/0!</v>
      </c>
      <c r="L202" s="2">
        <f>Table167[[#This Row],[Estimated costs 1]]-Table167[[#This Row],[Actual cost]]</f>
        <v>0</v>
      </c>
      <c r="M202" s="2" t="e">
        <f>Table167[[#This Row],[Diff 1]]/Table167[[#This Row],[Actual cost]]*100</f>
        <v>#DIV/0!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</row>
    <row r="203" spans="1:33" hidden="1" x14ac:dyDescent="0.3">
      <c r="A203" t="s">
        <v>223</v>
      </c>
      <c r="B203">
        <v>201</v>
      </c>
      <c r="C203" t="str">
        <f>LEFT(Table167[[#This Row],[Contingency id]])</f>
        <v>B</v>
      </c>
      <c r="D203">
        <v>0</v>
      </c>
      <c r="E203">
        <v>2.7938144329896901</v>
      </c>
      <c r="F203">
        <v>1084</v>
      </c>
      <c r="G203">
        <v>388</v>
      </c>
      <c r="H203" s="2">
        <v>0</v>
      </c>
      <c r="I203" s="2">
        <f>AVERAGE(Table167[[#This Row],[Estimated costs 1]:[Estimated costs 20]])</f>
        <v>0</v>
      </c>
      <c r="J203" s="2">
        <f>_xlfn.STDEV.P(Table167[[#This Row],[Estimated costs 1]:[Estimated costs 20]])</f>
        <v>0</v>
      </c>
      <c r="K203" s="2" t="e">
        <f>Table167[[#This Row],[Dev]]/Table167[[#This Row],[Mean]]*100</f>
        <v>#DIV/0!</v>
      </c>
      <c r="L203" s="2">
        <f>Table167[[#This Row],[Estimated costs 1]]-Table167[[#This Row],[Actual cost]]</f>
        <v>0</v>
      </c>
      <c r="M203" s="2" t="e">
        <f>Table167[[#This Row],[Diff 1]]/Table167[[#This Row],[Actual cost]]*100</f>
        <v>#DIV/0!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</row>
    <row r="204" spans="1:33" hidden="1" x14ac:dyDescent="0.3">
      <c r="A204" t="s">
        <v>224</v>
      </c>
      <c r="B204">
        <v>202</v>
      </c>
      <c r="C204" t="str">
        <f>LEFT(Table167[[#This Row],[Contingency id]])</f>
        <v>B</v>
      </c>
      <c r="D204">
        <v>0</v>
      </c>
      <c r="E204">
        <v>1.8603174603174599</v>
      </c>
      <c r="F204">
        <v>586</v>
      </c>
      <c r="G204">
        <v>315</v>
      </c>
      <c r="H204" s="2">
        <v>0</v>
      </c>
      <c r="I204" s="2">
        <f>AVERAGE(Table167[[#This Row],[Estimated costs 1]:[Estimated costs 20]])</f>
        <v>0</v>
      </c>
      <c r="J204" s="2">
        <f>_xlfn.STDEV.P(Table167[[#This Row],[Estimated costs 1]:[Estimated costs 20]])</f>
        <v>0</v>
      </c>
      <c r="K204" s="2" t="e">
        <f>Table167[[#This Row],[Dev]]/Table167[[#This Row],[Mean]]*100</f>
        <v>#DIV/0!</v>
      </c>
      <c r="L204" s="2">
        <f>Table167[[#This Row],[Estimated costs 1]]-Table167[[#This Row],[Actual cost]]</f>
        <v>0</v>
      </c>
      <c r="M204" s="2" t="e">
        <f>Table167[[#This Row],[Diff 1]]/Table167[[#This Row],[Actual cost]]*100</f>
        <v>#DIV/0!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</row>
    <row r="205" spans="1:33" x14ac:dyDescent="0.3">
      <c r="A205" t="s">
        <v>225</v>
      </c>
      <c r="B205">
        <v>203</v>
      </c>
      <c r="C205" t="str">
        <f>LEFT(Table167[[#This Row],[Contingency id]])</f>
        <v>C</v>
      </c>
      <c r="D205" s="1">
        <v>0</v>
      </c>
      <c r="E205" s="1">
        <v>2.01238390092879</v>
      </c>
      <c r="F205">
        <v>650</v>
      </c>
      <c r="G205">
        <v>323</v>
      </c>
      <c r="H205" s="2">
        <v>0</v>
      </c>
      <c r="I205" s="2">
        <f>AVERAGE(Table167[[#This Row],[Estimated costs 1]:[Estimated costs 20]])</f>
        <v>0</v>
      </c>
      <c r="J205" s="2">
        <f>_xlfn.STDEV.P(Table167[[#This Row],[Estimated costs 1]:[Estimated costs 20]])</f>
        <v>0</v>
      </c>
      <c r="K205" s="2" t="e">
        <f>Table167[[#This Row],[Dev]]/Table167[[#This Row],[Mean]]*100</f>
        <v>#DIV/0!</v>
      </c>
      <c r="L205" s="2">
        <f>Table167[[#This Row],[Estimated costs 1]]-Table167[[#This Row],[Actual cost]]</f>
        <v>0</v>
      </c>
      <c r="M205" s="2" t="e">
        <f>Table167[[#This Row],[Diff 1]]/Table167[[#This Row],[Actual cost]]*100</f>
        <v>#DIV/0!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</row>
    <row r="206" spans="1:33" x14ac:dyDescent="0.3">
      <c r="A206" t="s">
        <v>226</v>
      </c>
      <c r="B206">
        <v>204</v>
      </c>
      <c r="C206" t="str">
        <f>LEFT(Table167[[#This Row],[Contingency id]])</f>
        <v>C</v>
      </c>
      <c r="D206" s="1">
        <v>0</v>
      </c>
      <c r="E206" s="1">
        <v>1.99298245614035</v>
      </c>
      <c r="F206">
        <v>568</v>
      </c>
      <c r="G206">
        <v>285</v>
      </c>
      <c r="H206" s="2">
        <v>0</v>
      </c>
      <c r="I206" s="2">
        <f>AVERAGE(Table167[[#This Row],[Estimated costs 1]:[Estimated costs 20]])</f>
        <v>0</v>
      </c>
      <c r="J206" s="2">
        <f>_xlfn.STDEV.P(Table167[[#This Row],[Estimated costs 1]:[Estimated costs 20]])</f>
        <v>0</v>
      </c>
      <c r="K206" s="2" t="e">
        <f>Table167[[#This Row],[Dev]]/Table167[[#This Row],[Mean]]*100</f>
        <v>#DIV/0!</v>
      </c>
      <c r="L206" s="2">
        <f>Table167[[#This Row],[Estimated costs 1]]-Table167[[#This Row],[Actual cost]]</f>
        <v>0</v>
      </c>
      <c r="M206" s="2" t="e">
        <f>Table167[[#This Row],[Diff 1]]/Table167[[#This Row],[Actual cost]]*100</f>
        <v>#DIV/0!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</row>
    <row r="207" spans="1:33" x14ac:dyDescent="0.3">
      <c r="A207" t="s">
        <v>227</v>
      </c>
      <c r="B207">
        <v>205</v>
      </c>
      <c r="C207" t="str">
        <f>LEFT(Table167[[#This Row],[Contingency id]])</f>
        <v>C</v>
      </c>
      <c r="D207" s="1">
        <v>0</v>
      </c>
      <c r="E207" s="1">
        <v>2.0070671378091798</v>
      </c>
      <c r="F207">
        <v>568</v>
      </c>
      <c r="G207">
        <v>283</v>
      </c>
      <c r="H207" s="2">
        <v>0</v>
      </c>
      <c r="I207" s="2">
        <f>AVERAGE(Table167[[#This Row],[Estimated costs 1]:[Estimated costs 20]])</f>
        <v>0</v>
      </c>
      <c r="J207" s="2">
        <f>_xlfn.STDEV.P(Table167[[#This Row],[Estimated costs 1]:[Estimated costs 20]])</f>
        <v>0</v>
      </c>
      <c r="K207" s="2" t="e">
        <f>Table167[[#This Row],[Dev]]/Table167[[#This Row],[Mean]]*100</f>
        <v>#DIV/0!</v>
      </c>
      <c r="L207" s="2">
        <f>Table167[[#This Row],[Estimated costs 1]]-Table167[[#This Row],[Actual cost]]</f>
        <v>0</v>
      </c>
      <c r="M207" s="2" t="e">
        <f>Table167[[#This Row],[Diff 1]]/Table167[[#This Row],[Actual cost]]*100</f>
        <v>#DIV/0!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</row>
    <row r="208" spans="1:33" x14ac:dyDescent="0.3">
      <c r="A208" t="s">
        <v>228</v>
      </c>
      <c r="B208">
        <v>206</v>
      </c>
      <c r="C208" t="str">
        <f>LEFT(Table167[[#This Row],[Contingency id]])</f>
        <v>C</v>
      </c>
      <c r="D208" s="1">
        <v>0</v>
      </c>
      <c r="E208" s="1">
        <v>2.11038961038961</v>
      </c>
      <c r="F208">
        <v>650</v>
      </c>
      <c r="G208">
        <v>308</v>
      </c>
      <c r="H208" s="2">
        <v>0</v>
      </c>
      <c r="I208" s="2">
        <f>AVERAGE(Table167[[#This Row],[Estimated costs 1]:[Estimated costs 20]])</f>
        <v>0</v>
      </c>
      <c r="J208" s="2">
        <f>_xlfn.STDEV.P(Table167[[#This Row],[Estimated costs 1]:[Estimated costs 20]])</f>
        <v>0</v>
      </c>
      <c r="K208" s="2" t="e">
        <f>Table167[[#This Row],[Dev]]/Table167[[#This Row],[Mean]]*100</f>
        <v>#DIV/0!</v>
      </c>
      <c r="L208" s="2">
        <f>Table167[[#This Row],[Estimated costs 1]]-Table167[[#This Row],[Actual cost]]</f>
        <v>0</v>
      </c>
      <c r="M208" s="2" t="e">
        <f>Table167[[#This Row],[Diff 1]]/Table167[[#This Row],[Actual cost]]*100</f>
        <v>#DIV/0!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</row>
    <row r="209" spans="1:33" x14ac:dyDescent="0.3">
      <c r="A209" t="s">
        <v>229</v>
      </c>
      <c r="B209">
        <v>207</v>
      </c>
      <c r="C209" t="str">
        <f>LEFT(Table167[[#This Row],[Contingency id]])</f>
        <v>C</v>
      </c>
      <c r="D209" s="1">
        <v>0</v>
      </c>
      <c r="E209" s="1">
        <v>3.2135922330097002</v>
      </c>
      <c r="F209">
        <v>1324</v>
      </c>
      <c r="G209">
        <v>412</v>
      </c>
      <c r="H209" s="2">
        <v>0</v>
      </c>
      <c r="I209" s="2">
        <f>AVERAGE(Table167[[#This Row],[Estimated costs 1]:[Estimated costs 20]])</f>
        <v>0</v>
      </c>
      <c r="J209" s="2">
        <f>_xlfn.STDEV.P(Table167[[#This Row],[Estimated costs 1]:[Estimated costs 20]])</f>
        <v>0</v>
      </c>
      <c r="K209" s="2" t="e">
        <f>Table167[[#This Row],[Dev]]/Table167[[#This Row],[Mean]]*100</f>
        <v>#DIV/0!</v>
      </c>
      <c r="L209" s="2">
        <f>Table167[[#This Row],[Estimated costs 1]]-Table167[[#This Row],[Actual cost]]</f>
        <v>0</v>
      </c>
      <c r="M209" s="2" t="e">
        <f>Table167[[#This Row],[Diff 1]]/Table167[[#This Row],[Actual cost]]*100</f>
        <v>#DIV/0!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</row>
    <row r="210" spans="1:33" x14ac:dyDescent="0.3">
      <c r="A210" t="s">
        <v>230</v>
      </c>
      <c r="B210">
        <v>208</v>
      </c>
      <c r="C210" t="str">
        <f>LEFT(Table167[[#This Row],[Contingency id]])</f>
        <v>C</v>
      </c>
      <c r="D210" s="1">
        <v>0</v>
      </c>
      <c r="E210" s="1">
        <v>1.91335740072202</v>
      </c>
      <c r="F210">
        <v>530</v>
      </c>
      <c r="G210">
        <v>277</v>
      </c>
      <c r="H210" s="2">
        <v>0</v>
      </c>
      <c r="I210" s="2">
        <f>AVERAGE(Table167[[#This Row],[Estimated costs 1]:[Estimated costs 20]])</f>
        <v>0</v>
      </c>
      <c r="J210" s="2">
        <f>_xlfn.STDEV.P(Table167[[#This Row],[Estimated costs 1]:[Estimated costs 20]])</f>
        <v>0</v>
      </c>
      <c r="K210" s="2" t="e">
        <f>Table167[[#This Row],[Dev]]/Table167[[#This Row],[Mean]]*100</f>
        <v>#DIV/0!</v>
      </c>
      <c r="L210" s="2">
        <f>Table167[[#This Row],[Estimated costs 1]]-Table167[[#This Row],[Actual cost]]</f>
        <v>0</v>
      </c>
      <c r="M210" s="2" t="e">
        <f>Table167[[#This Row],[Diff 1]]/Table167[[#This Row],[Actual cost]]*100</f>
        <v>#DIV/0!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</row>
    <row r="211" spans="1:33" x14ac:dyDescent="0.3">
      <c r="A211" t="s">
        <v>231</v>
      </c>
      <c r="B211">
        <v>209</v>
      </c>
      <c r="C211" t="str">
        <f>LEFT(Table167[[#This Row],[Contingency id]])</f>
        <v>C</v>
      </c>
      <c r="D211" s="1">
        <v>0</v>
      </c>
      <c r="E211" s="1">
        <v>1.49689440993788</v>
      </c>
      <c r="F211">
        <v>241</v>
      </c>
      <c r="G211">
        <v>161</v>
      </c>
      <c r="H211" s="2">
        <v>0</v>
      </c>
      <c r="I211" s="2">
        <f>AVERAGE(Table167[[#This Row],[Estimated costs 1]:[Estimated costs 20]])</f>
        <v>0</v>
      </c>
      <c r="J211" s="2">
        <f>_xlfn.STDEV.P(Table167[[#This Row],[Estimated costs 1]:[Estimated costs 20]])</f>
        <v>0</v>
      </c>
      <c r="K211" s="2" t="e">
        <f>Table167[[#This Row],[Dev]]/Table167[[#This Row],[Mean]]*100</f>
        <v>#DIV/0!</v>
      </c>
      <c r="L211" s="2">
        <f>Table167[[#This Row],[Estimated costs 1]]-Table167[[#This Row],[Actual cost]]</f>
        <v>0</v>
      </c>
      <c r="M211" s="2" t="e">
        <f>Table167[[#This Row],[Diff 1]]/Table167[[#This Row],[Actual cost]]*100</f>
        <v>#DIV/0!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</row>
    <row r="212" spans="1:33" x14ac:dyDescent="0.3">
      <c r="A212" t="s">
        <v>232</v>
      </c>
      <c r="B212">
        <v>210</v>
      </c>
      <c r="C212" t="str">
        <f>LEFT(Table167[[#This Row],[Contingency id]])</f>
        <v>C</v>
      </c>
      <c r="D212" s="1">
        <v>0</v>
      </c>
      <c r="E212" s="1">
        <v>1.46060606060606</v>
      </c>
      <c r="F212">
        <v>241</v>
      </c>
      <c r="G212">
        <v>165</v>
      </c>
      <c r="H212" s="2">
        <v>0</v>
      </c>
      <c r="I212" s="2">
        <f>AVERAGE(Table167[[#This Row],[Estimated costs 1]:[Estimated costs 20]])</f>
        <v>0</v>
      </c>
      <c r="J212" s="2">
        <f>_xlfn.STDEV.P(Table167[[#This Row],[Estimated costs 1]:[Estimated costs 20]])</f>
        <v>0</v>
      </c>
      <c r="K212" s="2" t="e">
        <f>Table167[[#This Row],[Dev]]/Table167[[#This Row],[Mean]]*100</f>
        <v>#DIV/0!</v>
      </c>
      <c r="L212" s="2">
        <f>Table167[[#This Row],[Estimated costs 1]]-Table167[[#This Row],[Actual cost]]</f>
        <v>0</v>
      </c>
      <c r="M212" s="2" t="e">
        <f>Table167[[#This Row],[Diff 1]]/Table167[[#This Row],[Actual cost]]*100</f>
        <v>#DIV/0!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</row>
    <row r="213" spans="1:33" x14ac:dyDescent="0.3">
      <c r="A213" t="s">
        <v>233</v>
      </c>
      <c r="B213">
        <v>211</v>
      </c>
      <c r="C213" t="str">
        <f>LEFT(Table167[[#This Row],[Contingency id]])</f>
        <v>C</v>
      </c>
      <c r="D213" s="1">
        <v>0</v>
      </c>
      <c r="E213" s="1">
        <v>3.2756097560975599</v>
      </c>
      <c r="F213">
        <v>1343</v>
      </c>
      <c r="G213">
        <v>410</v>
      </c>
      <c r="H213" s="2">
        <v>0</v>
      </c>
      <c r="I213" s="2">
        <f>AVERAGE(Table167[[#This Row],[Estimated costs 1]:[Estimated costs 20]])</f>
        <v>0</v>
      </c>
      <c r="J213" s="2">
        <f>_xlfn.STDEV.P(Table167[[#This Row],[Estimated costs 1]:[Estimated costs 20]])</f>
        <v>0</v>
      </c>
      <c r="K213" s="2" t="e">
        <f>Table167[[#This Row],[Dev]]/Table167[[#This Row],[Mean]]*100</f>
        <v>#DIV/0!</v>
      </c>
      <c r="L213" s="2">
        <f>Table167[[#This Row],[Estimated costs 1]]-Table167[[#This Row],[Actual cost]]</f>
        <v>0</v>
      </c>
      <c r="M213" s="2" t="e">
        <f>Table167[[#This Row],[Diff 1]]/Table167[[#This Row],[Actual cost]]*100</f>
        <v>#DIV/0!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</row>
    <row r="214" spans="1:33" x14ac:dyDescent="0.3">
      <c r="A214" t="s">
        <v>234</v>
      </c>
      <c r="B214">
        <v>212</v>
      </c>
      <c r="C214" t="str">
        <f>LEFT(Table167[[#This Row],[Contingency id]])</f>
        <v>C</v>
      </c>
      <c r="D214" s="1">
        <v>0</v>
      </c>
      <c r="E214" s="1">
        <v>3.2052505966587099</v>
      </c>
      <c r="F214">
        <v>1343</v>
      </c>
      <c r="G214">
        <v>419</v>
      </c>
      <c r="H214" s="2">
        <v>0</v>
      </c>
      <c r="I214" s="2">
        <f>AVERAGE(Table167[[#This Row],[Estimated costs 1]:[Estimated costs 20]])</f>
        <v>0</v>
      </c>
      <c r="J214" s="2">
        <f>_xlfn.STDEV.P(Table167[[#This Row],[Estimated costs 1]:[Estimated costs 20]])</f>
        <v>0</v>
      </c>
      <c r="K214" s="2" t="e">
        <f>Table167[[#This Row],[Dev]]/Table167[[#This Row],[Mean]]*100</f>
        <v>#DIV/0!</v>
      </c>
      <c r="L214" s="2">
        <f>Table167[[#This Row],[Estimated costs 1]]-Table167[[#This Row],[Actual cost]]</f>
        <v>0</v>
      </c>
      <c r="M214" s="2" t="e">
        <f>Table167[[#This Row],[Diff 1]]/Table167[[#This Row],[Actual cost]]*100</f>
        <v>#DIV/0!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</row>
    <row r="215" spans="1:33" x14ac:dyDescent="0.3">
      <c r="A215" t="s">
        <v>235</v>
      </c>
      <c r="B215">
        <v>213</v>
      </c>
      <c r="C215" t="str">
        <f>LEFT(Table167[[#This Row],[Contingency id]])</f>
        <v>C</v>
      </c>
      <c r="D215" s="1">
        <v>0</v>
      </c>
      <c r="E215" s="1">
        <v>2.1381381381381299</v>
      </c>
      <c r="F215">
        <v>712</v>
      </c>
      <c r="G215">
        <v>333</v>
      </c>
      <c r="H215" s="2">
        <v>0</v>
      </c>
      <c r="I215" s="2">
        <f>AVERAGE(Table167[[#This Row],[Estimated costs 1]:[Estimated costs 20]])</f>
        <v>0</v>
      </c>
      <c r="J215" s="2">
        <f>_xlfn.STDEV.P(Table167[[#This Row],[Estimated costs 1]:[Estimated costs 20]])</f>
        <v>0</v>
      </c>
      <c r="K215" s="2" t="e">
        <f>Table167[[#This Row],[Dev]]/Table167[[#This Row],[Mean]]*100</f>
        <v>#DIV/0!</v>
      </c>
      <c r="L215" s="2">
        <f>Table167[[#This Row],[Estimated costs 1]]-Table167[[#This Row],[Actual cost]]</f>
        <v>0</v>
      </c>
      <c r="M215" s="2" t="e">
        <f>Table167[[#This Row],[Diff 1]]/Table167[[#This Row],[Actual cost]]*100</f>
        <v>#DIV/0!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</row>
    <row r="216" spans="1:33" x14ac:dyDescent="0.3">
      <c r="A216" t="s">
        <v>236</v>
      </c>
      <c r="B216">
        <v>214</v>
      </c>
      <c r="C216" t="str">
        <f>LEFT(Table167[[#This Row],[Contingency id]])</f>
        <v>C</v>
      </c>
      <c r="D216" s="1">
        <v>0</v>
      </c>
      <c r="E216" s="1">
        <v>2.0879765395894401</v>
      </c>
      <c r="F216">
        <v>712</v>
      </c>
      <c r="G216">
        <v>341</v>
      </c>
      <c r="H216" s="2">
        <v>0</v>
      </c>
      <c r="I216" s="2">
        <f>AVERAGE(Table167[[#This Row],[Estimated costs 1]:[Estimated costs 20]])</f>
        <v>0</v>
      </c>
      <c r="J216" s="2">
        <f>_xlfn.STDEV.P(Table167[[#This Row],[Estimated costs 1]:[Estimated costs 20]])</f>
        <v>0</v>
      </c>
      <c r="K216" s="2" t="e">
        <f>Table167[[#This Row],[Dev]]/Table167[[#This Row],[Mean]]*100</f>
        <v>#DIV/0!</v>
      </c>
      <c r="L216" s="2">
        <f>Table167[[#This Row],[Estimated costs 1]]-Table167[[#This Row],[Actual cost]]</f>
        <v>0</v>
      </c>
      <c r="M216" s="2" t="e">
        <f>Table167[[#This Row],[Diff 1]]/Table167[[#This Row],[Actual cost]]*100</f>
        <v>#DIV/0!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</row>
    <row r="217" spans="1:33" x14ac:dyDescent="0.3">
      <c r="A217" t="s">
        <v>237</v>
      </c>
      <c r="B217">
        <v>215</v>
      </c>
      <c r="C217" t="str">
        <f>LEFT(Table167[[#This Row],[Contingency id]])</f>
        <v>C</v>
      </c>
      <c r="D217" s="1">
        <v>0</v>
      </c>
      <c r="E217" s="1">
        <v>1.6221198156682</v>
      </c>
      <c r="F217">
        <v>352</v>
      </c>
      <c r="G217">
        <v>217</v>
      </c>
      <c r="H217" s="2">
        <v>0</v>
      </c>
      <c r="I217" s="2">
        <f>AVERAGE(Table167[[#This Row],[Estimated costs 1]:[Estimated costs 20]])</f>
        <v>0</v>
      </c>
      <c r="J217" s="2">
        <f>_xlfn.STDEV.P(Table167[[#This Row],[Estimated costs 1]:[Estimated costs 20]])</f>
        <v>0</v>
      </c>
      <c r="K217" s="2" t="e">
        <f>Table167[[#This Row],[Dev]]/Table167[[#This Row],[Mean]]*100</f>
        <v>#DIV/0!</v>
      </c>
      <c r="L217" s="2">
        <f>Table167[[#This Row],[Estimated costs 1]]-Table167[[#This Row],[Actual cost]]</f>
        <v>0</v>
      </c>
      <c r="M217" s="2" t="e">
        <f>Table167[[#This Row],[Diff 1]]/Table167[[#This Row],[Actual cost]]*100</f>
        <v>#DIV/0!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</row>
    <row r="218" spans="1:33" x14ac:dyDescent="0.3">
      <c r="A218" t="s">
        <v>238</v>
      </c>
      <c r="B218">
        <v>216</v>
      </c>
      <c r="C218" t="str">
        <f>LEFT(Table167[[#This Row],[Contingency id]])</f>
        <v>C</v>
      </c>
      <c r="D218" s="1">
        <v>0</v>
      </c>
      <c r="E218" s="1">
        <v>1.7004830917874301</v>
      </c>
      <c r="F218">
        <v>352</v>
      </c>
      <c r="G218">
        <v>207</v>
      </c>
      <c r="H218" s="2">
        <v>0</v>
      </c>
      <c r="I218" s="2">
        <f>AVERAGE(Table167[[#This Row],[Estimated costs 1]:[Estimated costs 20]])</f>
        <v>0</v>
      </c>
      <c r="J218" s="2">
        <f>_xlfn.STDEV.P(Table167[[#This Row],[Estimated costs 1]:[Estimated costs 20]])</f>
        <v>0</v>
      </c>
      <c r="K218" s="2" t="e">
        <f>Table167[[#This Row],[Dev]]/Table167[[#This Row],[Mean]]*100</f>
        <v>#DIV/0!</v>
      </c>
      <c r="L218" s="2">
        <f>Table167[[#This Row],[Estimated costs 1]]-Table167[[#This Row],[Actual cost]]</f>
        <v>0</v>
      </c>
      <c r="M218" s="2" t="e">
        <f>Table167[[#This Row],[Diff 1]]/Table167[[#This Row],[Actual cost]]*100</f>
        <v>#DIV/0!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</row>
    <row r="219" spans="1:33" x14ac:dyDescent="0.3">
      <c r="A219" t="s">
        <v>239</v>
      </c>
      <c r="B219">
        <v>217</v>
      </c>
      <c r="C219" t="str">
        <f>LEFT(Table167[[#This Row],[Contingency id]])</f>
        <v>C</v>
      </c>
      <c r="D219" s="1">
        <v>0</v>
      </c>
      <c r="E219" s="1">
        <v>1.4741784037558601</v>
      </c>
      <c r="F219">
        <v>314</v>
      </c>
      <c r="G219">
        <v>213</v>
      </c>
      <c r="H219" s="2">
        <v>0</v>
      </c>
      <c r="I219" s="2">
        <f>AVERAGE(Table167[[#This Row],[Estimated costs 1]:[Estimated costs 20]])</f>
        <v>0</v>
      </c>
      <c r="J219" s="2">
        <f>_xlfn.STDEV.P(Table167[[#This Row],[Estimated costs 1]:[Estimated costs 20]])</f>
        <v>0</v>
      </c>
      <c r="K219" s="2" t="e">
        <f>Table167[[#This Row],[Dev]]/Table167[[#This Row],[Mean]]*100</f>
        <v>#DIV/0!</v>
      </c>
      <c r="L219" s="2">
        <f>Table167[[#This Row],[Estimated costs 1]]-Table167[[#This Row],[Actual cost]]</f>
        <v>0</v>
      </c>
      <c r="M219" s="2" t="e">
        <f>Table167[[#This Row],[Diff 1]]/Table167[[#This Row],[Actual cost]]*100</f>
        <v>#DIV/0!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</row>
    <row r="220" spans="1:33" x14ac:dyDescent="0.3">
      <c r="A220" t="s">
        <v>240</v>
      </c>
      <c r="B220">
        <v>218</v>
      </c>
      <c r="C220" t="str">
        <f>LEFT(Table167[[#This Row],[Contingency id]])</f>
        <v>C</v>
      </c>
      <c r="D220" s="1">
        <v>0</v>
      </c>
      <c r="E220" s="1">
        <v>1.5392156862744999</v>
      </c>
      <c r="F220">
        <v>314</v>
      </c>
      <c r="G220">
        <v>204</v>
      </c>
      <c r="H220" s="2">
        <v>0</v>
      </c>
      <c r="I220" s="2">
        <f>AVERAGE(Table167[[#This Row],[Estimated costs 1]:[Estimated costs 20]])</f>
        <v>0</v>
      </c>
      <c r="J220" s="2">
        <f>_xlfn.STDEV.P(Table167[[#This Row],[Estimated costs 1]:[Estimated costs 20]])</f>
        <v>0</v>
      </c>
      <c r="K220" s="2" t="e">
        <f>Table167[[#This Row],[Dev]]/Table167[[#This Row],[Mean]]*100</f>
        <v>#DIV/0!</v>
      </c>
      <c r="L220" s="2">
        <f>Table167[[#This Row],[Estimated costs 1]]-Table167[[#This Row],[Actual cost]]</f>
        <v>0</v>
      </c>
      <c r="M220" s="2" t="e">
        <f>Table167[[#This Row],[Diff 1]]/Table167[[#This Row],[Actual cost]]*100</f>
        <v>#DIV/0!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</row>
    <row r="221" spans="1:33" x14ac:dyDescent="0.3">
      <c r="A221" t="s">
        <v>241</v>
      </c>
      <c r="B221">
        <v>219</v>
      </c>
      <c r="C221" t="str">
        <f>LEFT(Table167[[#This Row],[Contingency id]])</f>
        <v>C</v>
      </c>
      <c r="D221" s="1">
        <v>0</v>
      </c>
      <c r="E221" s="1">
        <v>1.3265306122448901</v>
      </c>
      <c r="F221">
        <v>195</v>
      </c>
      <c r="G221">
        <v>147</v>
      </c>
      <c r="H221" s="2">
        <v>0</v>
      </c>
      <c r="I221" s="2">
        <f>AVERAGE(Table167[[#This Row],[Estimated costs 1]:[Estimated costs 20]])</f>
        <v>0</v>
      </c>
      <c r="J221" s="2">
        <f>_xlfn.STDEV.P(Table167[[#This Row],[Estimated costs 1]:[Estimated costs 20]])</f>
        <v>0</v>
      </c>
      <c r="K221" s="2" t="e">
        <f>Table167[[#This Row],[Dev]]/Table167[[#This Row],[Mean]]*100</f>
        <v>#DIV/0!</v>
      </c>
      <c r="L221" s="2">
        <f>Table167[[#This Row],[Estimated costs 1]]-Table167[[#This Row],[Actual cost]]</f>
        <v>0</v>
      </c>
      <c r="M221" s="2" t="e">
        <f>Table167[[#This Row],[Diff 1]]/Table167[[#This Row],[Actual cost]]*100</f>
        <v>#DIV/0!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</row>
    <row r="222" spans="1:33" x14ac:dyDescent="0.3">
      <c r="A222" t="s">
        <v>242</v>
      </c>
      <c r="B222">
        <v>220</v>
      </c>
      <c r="C222" t="str">
        <f>LEFT(Table167[[#This Row],[Contingency id]])</f>
        <v>C</v>
      </c>
      <c r="D222" s="1">
        <v>0</v>
      </c>
      <c r="E222" s="1">
        <v>1.29139072847682</v>
      </c>
      <c r="F222">
        <v>195</v>
      </c>
      <c r="G222">
        <v>151</v>
      </c>
      <c r="H222" s="2">
        <v>0</v>
      </c>
      <c r="I222" s="2">
        <f>AVERAGE(Table167[[#This Row],[Estimated costs 1]:[Estimated costs 20]])</f>
        <v>0</v>
      </c>
      <c r="J222" s="2">
        <f>_xlfn.STDEV.P(Table167[[#This Row],[Estimated costs 1]:[Estimated costs 20]])</f>
        <v>0</v>
      </c>
      <c r="K222" s="2" t="e">
        <f>Table167[[#This Row],[Dev]]/Table167[[#This Row],[Mean]]*100</f>
        <v>#DIV/0!</v>
      </c>
      <c r="L222" s="2">
        <f>Table167[[#This Row],[Estimated costs 1]]-Table167[[#This Row],[Actual cost]]</f>
        <v>0</v>
      </c>
      <c r="M222" s="2" t="e">
        <f>Table167[[#This Row],[Diff 1]]/Table167[[#This Row],[Actual cost]]*100</f>
        <v>#DIV/0!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</row>
    <row r="223" spans="1:33" x14ac:dyDescent="0.3">
      <c r="A223" t="s">
        <v>243</v>
      </c>
      <c r="B223">
        <v>221</v>
      </c>
      <c r="C223" t="str">
        <f>LEFT(Table167[[#This Row],[Contingency id]])</f>
        <v>C</v>
      </c>
      <c r="D223" s="1">
        <v>0</v>
      </c>
      <c r="E223" s="1">
        <v>3.4009433962264102</v>
      </c>
      <c r="F223">
        <v>1442</v>
      </c>
      <c r="G223">
        <v>424</v>
      </c>
      <c r="H223" s="2">
        <v>0</v>
      </c>
      <c r="I223" s="2">
        <f>AVERAGE(Table167[[#This Row],[Estimated costs 1]:[Estimated costs 20]])</f>
        <v>0</v>
      </c>
      <c r="J223" s="2">
        <f>_xlfn.STDEV.P(Table167[[#This Row],[Estimated costs 1]:[Estimated costs 20]])</f>
        <v>0</v>
      </c>
      <c r="K223" s="2" t="e">
        <f>Table167[[#This Row],[Dev]]/Table167[[#This Row],[Mean]]*100</f>
        <v>#DIV/0!</v>
      </c>
      <c r="L223" s="2">
        <f>Table167[[#This Row],[Estimated costs 1]]-Table167[[#This Row],[Actual cost]]</f>
        <v>0</v>
      </c>
      <c r="M223" s="2" t="e">
        <f>Table167[[#This Row],[Diff 1]]/Table167[[#This Row],[Actual cost]]*100</f>
        <v>#DIV/0!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</row>
    <row r="224" spans="1:33" x14ac:dyDescent="0.3">
      <c r="A224" t="s">
        <v>244</v>
      </c>
      <c r="B224">
        <v>222</v>
      </c>
      <c r="C224" t="str">
        <f>LEFT(Table167[[#This Row],[Contingency id]])</f>
        <v>C</v>
      </c>
      <c r="D224" s="1">
        <v>0</v>
      </c>
      <c r="E224" s="1">
        <v>3.2974828375285998</v>
      </c>
      <c r="F224">
        <v>1441</v>
      </c>
      <c r="G224">
        <v>437</v>
      </c>
      <c r="H224" s="2">
        <v>0</v>
      </c>
      <c r="I224" s="2">
        <f>AVERAGE(Table167[[#This Row],[Estimated costs 1]:[Estimated costs 20]])</f>
        <v>0</v>
      </c>
      <c r="J224" s="2">
        <f>_xlfn.STDEV.P(Table167[[#This Row],[Estimated costs 1]:[Estimated costs 20]])</f>
        <v>0</v>
      </c>
      <c r="K224" s="2" t="e">
        <f>Table167[[#This Row],[Dev]]/Table167[[#This Row],[Mean]]*100</f>
        <v>#DIV/0!</v>
      </c>
      <c r="L224" s="2">
        <f>Table167[[#This Row],[Estimated costs 1]]-Table167[[#This Row],[Actual cost]]</f>
        <v>0</v>
      </c>
      <c r="M224" s="2" t="e">
        <f>Table167[[#This Row],[Diff 1]]/Table167[[#This Row],[Actual cost]]*100</f>
        <v>#DIV/0!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</row>
    <row r="225" spans="1:33" x14ac:dyDescent="0.3">
      <c r="A225" t="s">
        <v>245</v>
      </c>
      <c r="B225">
        <v>223</v>
      </c>
      <c r="C225" t="str">
        <f>LEFT(Table167[[#This Row],[Contingency id]])</f>
        <v>C</v>
      </c>
      <c r="D225" s="1">
        <v>0</v>
      </c>
      <c r="E225" s="1">
        <v>2.1707317073170702</v>
      </c>
      <c r="F225">
        <v>712</v>
      </c>
      <c r="G225">
        <v>328</v>
      </c>
      <c r="H225" s="2">
        <v>0</v>
      </c>
      <c r="I225" s="2">
        <f>AVERAGE(Table167[[#This Row],[Estimated costs 1]:[Estimated costs 20]])</f>
        <v>0</v>
      </c>
      <c r="J225" s="2">
        <f>_xlfn.STDEV.P(Table167[[#This Row],[Estimated costs 1]:[Estimated costs 20]])</f>
        <v>0</v>
      </c>
      <c r="K225" s="2" t="e">
        <f>Table167[[#This Row],[Dev]]/Table167[[#This Row],[Mean]]*100</f>
        <v>#DIV/0!</v>
      </c>
      <c r="L225" s="2">
        <f>Table167[[#This Row],[Estimated costs 1]]-Table167[[#This Row],[Actual cost]]</f>
        <v>0</v>
      </c>
      <c r="M225" s="2" t="e">
        <f>Table167[[#This Row],[Diff 1]]/Table167[[#This Row],[Actual cost]]*100</f>
        <v>#DIV/0!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</row>
    <row r="226" spans="1:33" x14ac:dyDescent="0.3">
      <c r="A226" t="s">
        <v>246</v>
      </c>
      <c r="B226">
        <v>224</v>
      </c>
      <c r="C226" t="str">
        <f>LEFT(Table167[[#This Row],[Contingency id]])</f>
        <v>C</v>
      </c>
      <c r="D226" s="1">
        <v>0</v>
      </c>
      <c r="E226" s="1">
        <v>2.0941176470588201</v>
      </c>
      <c r="F226">
        <v>712</v>
      </c>
      <c r="G226">
        <v>340</v>
      </c>
      <c r="H226" s="2">
        <v>0</v>
      </c>
      <c r="I226" s="2">
        <f>AVERAGE(Table167[[#This Row],[Estimated costs 1]:[Estimated costs 20]])</f>
        <v>0</v>
      </c>
      <c r="J226" s="2">
        <f>_xlfn.STDEV.P(Table167[[#This Row],[Estimated costs 1]:[Estimated costs 20]])</f>
        <v>0</v>
      </c>
      <c r="K226" s="2" t="e">
        <f>Table167[[#This Row],[Dev]]/Table167[[#This Row],[Mean]]*100</f>
        <v>#DIV/0!</v>
      </c>
      <c r="L226" s="2">
        <f>Table167[[#This Row],[Estimated costs 1]]-Table167[[#This Row],[Actual cost]]</f>
        <v>0</v>
      </c>
      <c r="M226" s="2" t="e">
        <f>Table167[[#This Row],[Diff 1]]/Table167[[#This Row],[Actual cost]]*100</f>
        <v>#DIV/0!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</row>
    <row r="227" spans="1:33" x14ac:dyDescent="0.3">
      <c r="A227" t="s">
        <v>247</v>
      </c>
      <c r="B227">
        <v>225</v>
      </c>
      <c r="C227" t="str">
        <f>LEFT(Table167[[#This Row],[Contingency id]])</f>
        <v>C</v>
      </c>
      <c r="D227" s="1">
        <v>0</v>
      </c>
      <c r="E227" s="1">
        <v>2.6965174129353202</v>
      </c>
      <c r="F227">
        <v>1084</v>
      </c>
      <c r="G227">
        <v>402</v>
      </c>
      <c r="H227" s="2">
        <v>0</v>
      </c>
      <c r="I227" s="2">
        <f>AVERAGE(Table167[[#This Row],[Estimated costs 1]:[Estimated costs 20]])</f>
        <v>0</v>
      </c>
      <c r="J227" s="2">
        <f>_xlfn.STDEV.P(Table167[[#This Row],[Estimated costs 1]:[Estimated costs 20]])</f>
        <v>0</v>
      </c>
      <c r="K227" s="2" t="e">
        <f>Table167[[#This Row],[Dev]]/Table167[[#This Row],[Mean]]*100</f>
        <v>#DIV/0!</v>
      </c>
      <c r="L227" s="2">
        <f>Table167[[#This Row],[Estimated costs 1]]-Table167[[#This Row],[Actual cost]]</f>
        <v>0</v>
      </c>
      <c r="M227" s="2" t="e">
        <f>Table167[[#This Row],[Diff 1]]/Table167[[#This Row],[Actual cost]]*100</f>
        <v>#DIV/0!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</row>
    <row r="228" spans="1:33" x14ac:dyDescent="0.3">
      <c r="A228" t="s">
        <v>248</v>
      </c>
      <c r="B228">
        <v>226</v>
      </c>
      <c r="C228" t="str">
        <f>LEFT(Table167[[#This Row],[Contingency id]])</f>
        <v>C</v>
      </c>
      <c r="D228" s="1">
        <v>0</v>
      </c>
      <c r="E228" s="1">
        <v>2.72361809045226</v>
      </c>
      <c r="F228">
        <v>1084</v>
      </c>
      <c r="G228">
        <v>398</v>
      </c>
      <c r="H228" s="2">
        <v>0</v>
      </c>
      <c r="I228" s="2">
        <f>AVERAGE(Table167[[#This Row],[Estimated costs 1]:[Estimated costs 20]])</f>
        <v>0</v>
      </c>
      <c r="J228" s="2">
        <f>_xlfn.STDEV.P(Table167[[#This Row],[Estimated costs 1]:[Estimated costs 20]])</f>
        <v>0</v>
      </c>
      <c r="K228" s="2" t="e">
        <f>Table167[[#This Row],[Dev]]/Table167[[#This Row],[Mean]]*100</f>
        <v>#DIV/0!</v>
      </c>
      <c r="L228" s="2">
        <f>Table167[[#This Row],[Estimated costs 1]]-Table167[[#This Row],[Actual cost]]</f>
        <v>0</v>
      </c>
      <c r="M228" s="2" t="e">
        <f>Table167[[#This Row],[Diff 1]]/Table167[[#This Row],[Actual cost]]*100</f>
        <v>#DIV/0!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</row>
    <row r="229" spans="1:33" x14ac:dyDescent="0.3">
      <c r="A229" t="s">
        <v>249</v>
      </c>
      <c r="B229">
        <v>227</v>
      </c>
      <c r="C229" t="str">
        <f>LEFT(Table167[[#This Row],[Contingency id]])</f>
        <v>C</v>
      </c>
      <c r="D229" s="1">
        <v>0</v>
      </c>
      <c r="E229" s="1">
        <v>1.8662420382165601</v>
      </c>
      <c r="F229">
        <v>586</v>
      </c>
      <c r="G229">
        <v>314</v>
      </c>
      <c r="H229" s="2">
        <v>0</v>
      </c>
      <c r="I229" s="2">
        <f>AVERAGE(Table167[[#This Row],[Estimated costs 1]:[Estimated costs 20]])</f>
        <v>0</v>
      </c>
      <c r="J229" s="2">
        <f>_xlfn.STDEV.P(Table167[[#This Row],[Estimated costs 1]:[Estimated costs 20]])</f>
        <v>0</v>
      </c>
      <c r="K229" s="2" t="e">
        <f>Table167[[#This Row],[Dev]]/Table167[[#This Row],[Mean]]*100</f>
        <v>#DIV/0!</v>
      </c>
      <c r="L229" s="2">
        <f>Table167[[#This Row],[Estimated costs 1]]-Table167[[#This Row],[Actual cost]]</f>
        <v>0</v>
      </c>
      <c r="M229" s="2" t="e">
        <f>Table167[[#This Row],[Diff 1]]/Table167[[#This Row],[Actual cost]]*100</f>
        <v>#DIV/0!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</row>
    <row r="230" spans="1:33" x14ac:dyDescent="0.3">
      <c r="A230" t="s">
        <v>250</v>
      </c>
      <c r="B230">
        <v>228</v>
      </c>
      <c r="C230" t="str">
        <f>LEFT(Table167[[#This Row],[Contingency id]])</f>
        <v>C</v>
      </c>
      <c r="D230" s="1">
        <v>0</v>
      </c>
      <c r="E230" s="1">
        <v>1.95986622073578</v>
      </c>
      <c r="F230">
        <v>586</v>
      </c>
      <c r="G230">
        <v>299</v>
      </c>
      <c r="H230" s="2">
        <v>0</v>
      </c>
      <c r="I230" s="2">
        <f>AVERAGE(Table167[[#This Row],[Estimated costs 1]:[Estimated costs 20]])</f>
        <v>0</v>
      </c>
      <c r="J230" s="2">
        <f>_xlfn.STDEV.P(Table167[[#This Row],[Estimated costs 1]:[Estimated costs 20]])</f>
        <v>0</v>
      </c>
      <c r="K230" s="2" t="e">
        <f>Table167[[#This Row],[Dev]]/Table167[[#This Row],[Mean]]*100</f>
        <v>#DIV/0!</v>
      </c>
      <c r="L230" s="2">
        <f>Table167[[#This Row],[Estimated costs 1]]-Table167[[#This Row],[Actual cost]]</f>
        <v>0</v>
      </c>
      <c r="M230" s="2" t="e">
        <f>Table167[[#This Row],[Diff 1]]/Table167[[#This Row],[Actual cost]]*100</f>
        <v>#DIV/0!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</row>
    <row r="231" spans="1:33" x14ac:dyDescent="0.3">
      <c r="A231" t="s">
        <v>251</v>
      </c>
      <c r="B231">
        <v>229</v>
      </c>
      <c r="C231" t="str">
        <f>LEFT(Table167[[#This Row],[Contingency id]])</f>
        <v>C</v>
      </c>
      <c r="D231" s="1">
        <v>0</v>
      </c>
      <c r="E231" s="1">
        <v>2.4718498659517398</v>
      </c>
      <c r="F231">
        <v>922</v>
      </c>
      <c r="G231">
        <v>373</v>
      </c>
      <c r="H231" s="2">
        <v>0</v>
      </c>
      <c r="I231" s="2">
        <f>AVERAGE(Table167[[#This Row],[Estimated costs 1]:[Estimated costs 20]])</f>
        <v>0</v>
      </c>
      <c r="J231" s="2">
        <f>_xlfn.STDEV.P(Table167[[#This Row],[Estimated costs 1]:[Estimated costs 20]])</f>
        <v>0</v>
      </c>
      <c r="K231" s="2" t="e">
        <f>Table167[[#This Row],[Dev]]/Table167[[#This Row],[Mean]]*100</f>
        <v>#DIV/0!</v>
      </c>
      <c r="L231" s="2">
        <f>Table167[[#This Row],[Estimated costs 1]]-Table167[[#This Row],[Actual cost]]</f>
        <v>0</v>
      </c>
      <c r="M231" s="2" t="e">
        <f>Table167[[#This Row],[Diff 1]]/Table167[[#This Row],[Actual cost]]*100</f>
        <v>#DIV/0!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</row>
    <row r="232" spans="1:33" x14ac:dyDescent="0.3">
      <c r="A232" t="s">
        <v>252</v>
      </c>
      <c r="B232">
        <v>230</v>
      </c>
      <c r="C232" t="str">
        <f>LEFT(Table167[[#This Row],[Contingency id]])</f>
        <v>C</v>
      </c>
      <c r="D232" s="1">
        <v>0</v>
      </c>
      <c r="E232" s="1">
        <v>2.54696132596685</v>
      </c>
      <c r="F232">
        <v>922</v>
      </c>
      <c r="G232">
        <v>362</v>
      </c>
      <c r="H232" s="2">
        <v>0</v>
      </c>
      <c r="I232" s="2">
        <f>AVERAGE(Table167[[#This Row],[Estimated costs 1]:[Estimated costs 20]])</f>
        <v>0</v>
      </c>
      <c r="J232" s="2">
        <f>_xlfn.STDEV.P(Table167[[#This Row],[Estimated costs 1]:[Estimated costs 20]])</f>
        <v>0</v>
      </c>
      <c r="K232" s="2" t="e">
        <f>Table167[[#This Row],[Dev]]/Table167[[#This Row],[Mean]]*100</f>
        <v>#DIV/0!</v>
      </c>
      <c r="L232" s="2">
        <f>Table167[[#This Row],[Estimated costs 1]]-Table167[[#This Row],[Actual cost]]</f>
        <v>0</v>
      </c>
      <c r="M232" s="2" t="e">
        <f>Table167[[#This Row],[Diff 1]]/Table167[[#This Row],[Actual cost]]*100</f>
        <v>#DIV/0!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</row>
    <row r="233" spans="1:33" x14ac:dyDescent="0.3">
      <c r="A233" t="s">
        <v>253</v>
      </c>
      <c r="B233">
        <v>231</v>
      </c>
      <c r="C233" t="str">
        <f>LEFT(Table167[[#This Row],[Contingency id]])</f>
        <v>C</v>
      </c>
      <c r="D233" s="1">
        <v>0</v>
      </c>
      <c r="E233" s="1">
        <v>3.1774580335731399</v>
      </c>
      <c r="F233">
        <v>1325</v>
      </c>
      <c r="G233">
        <v>417</v>
      </c>
      <c r="H233" s="2">
        <v>0</v>
      </c>
      <c r="I233" s="2">
        <f>AVERAGE(Table167[[#This Row],[Estimated costs 1]:[Estimated costs 20]])</f>
        <v>0</v>
      </c>
      <c r="J233" s="2">
        <f>_xlfn.STDEV.P(Table167[[#This Row],[Estimated costs 1]:[Estimated costs 20]])</f>
        <v>0</v>
      </c>
      <c r="K233" s="2" t="e">
        <f>Table167[[#This Row],[Dev]]/Table167[[#This Row],[Mean]]*100</f>
        <v>#DIV/0!</v>
      </c>
      <c r="L233" s="2">
        <f>Table167[[#This Row],[Estimated costs 1]]-Table167[[#This Row],[Actual cost]]</f>
        <v>0</v>
      </c>
      <c r="M233" s="2" t="e">
        <f>Table167[[#This Row],[Diff 1]]/Table167[[#This Row],[Actual cost]]*100</f>
        <v>#DIV/0!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</row>
    <row r="234" spans="1:33" x14ac:dyDescent="0.3">
      <c r="A234" t="s">
        <v>254</v>
      </c>
      <c r="B234">
        <v>232</v>
      </c>
      <c r="C234" t="str">
        <f>LEFT(Table167[[#This Row],[Contingency id]])</f>
        <v>C</v>
      </c>
      <c r="D234" s="1">
        <v>0</v>
      </c>
      <c r="E234" s="1">
        <v>3.2522727272727199</v>
      </c>
      <c r="F234">
        <v>1431</v>
      </c>
      <c r="G234">
        <v>440</v>
      </c>
      <c r="H234" s="2">
        <v>0</v>
      </c>
      <c r="I234" s="2">
        <f>AVERAGE(Table167[[#This Row],[Estimated costs 1]:[Estimated costs 20]])</f>
        <v>0</v>
      </c>
      <c r="J234" s="2">
        <f>_xlfn.STDEV.P(Table167[[#This Row],[Estimated costs 1]:[Estimated costs 20]])</f>
        <v>0</v>
      </c>
      <c r="K234" s="2" t="e">
        <f>Table167[[#This Row],[Dev]]/Table167[[#This Row],[Mean]]*100</f>
        <v>#DIV/0!</v>
      </c>
      <c r="L234" s="2">
        <f>Table167[[#This Row],[Estimated costs 1]]-Table167[[#This Row],[Actual cost]]</f>
        <v>0</v>
      </c>
      <c r="M234" s="2" t="e">
        <f>Table167[[#This Row],[Diff 1]]/Table167[[#This Row],[Actual cost]]*100</f>
        <v>#DIV/0!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</row>
    <row r="235" spans="1:33" x14ac:dyDescent="0.3">
      <c r="A235" t="s">
        <v>255</v>
      </c>
      <c r="B235">
        <v>233</v>
      </c>
      <c r="C235" t="str">
        <f>LEFT(Table167[[#This Row],[Contingency id]])</f>
        <v>C</v>
      </c>
      <c r="D235" s="1">
        <v>0</v>
      </c>
      <c r="E235" s="1">
        <v>3.3619909502262399</v>
      </c>
      <c r="F235">
        <v>1486</v>
      </c>
      <c r="G235">
        <v>442</v>
      </c>
      <c r="H235" s="2">
        <v>0</v>
      </c>
      <c r="I235" s="2">
        <f>AVERAGE(Table167[[#This Row],[Estimated costs 1]:[Estimated costs 20]])</f>
        <v>0</v>
      </c>
      <c r="J235" s="2">
        <f>_xlfn.STDEV.P(Table167[[#This Row],[Estimated costs 1]:[Estimated costs 20]])</f>
        <v>0</v>
      </c>
      <c r="K235" s="2" t="e">
        <f>Table167[[#This Row],[Dev]]/Table167[[#This Row],[Mean]]*100</f>
        <v>#DIV/0!</v>
      </c>
      <c r="L235" s="2">
        <f>Table167[[#This Row],[Estimated costs 1]]-Table167[[#This Row],[Actual cost]]</f>
        <v>0</v>
      </c>
      <c r="M235" s="2" t="e">
        <f>Table167[[#This Row],[Diff 1]]/Table167[[#This Row],[Actual cost]]*100</f>
        <v>#DIV/0!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</row>
    <row r="236" spans="1:33" x14ac:dyDescent="0.3">
      <c r="A236" t="s">
        <v>256</v>
      </c>
      <c r="B236">
        <v>234</v>
      </c>
      <c r="C236" t="str">
        <f>LEFT(Table167[[#This Row],[Contingency id]])</f>
        <v>C</v>
      </c>
      <c r="D236" s="1">
        <v>0</v>
      </c>
      <c r="E236" s="1">
        <v>3.48780487804878</v>
      </c>
      <c r="F236">
        <v>1573</v>
      </c>
      <c r="G236">
        <v>451</v>
      </c>
      <c r="H236" s="2">
        <v>0</v>
      </c>
      <c r="I236" s="2">
        <f>AVERAGE(Table167[[#This Row],[Estimated costs 1]:[Estimated costs 20]])</f>
        <v>0</v>
      </c>
      <c r="J236" s="2">
        <f>_xlfn.STDEV.P(Table167[[#This Row],[Estimated costs 1]:[Estimated costs 20]])</f>
        <v>0</v>
      </c>
      <c r="K236" s="2" t="e">
        <f>Table167[[#This Row],[Dev]]/Table167[[#This Row],[Mean]]*100</f>
        <v>#DIV/0!</v>
      </c>
      <c r="L236" s="2">
        <f>Table167[[#This Row],[Estimated costs 1]]-Table167[[#This Row],[Actual cost]]</f>
        <v>0</v>
      </c>
      <c r="M236" s="2" t="e">
        <f>Table167[[#This Row],[Diff 1]]/Table167[[#This Row],[Actual cost]]*100</f>
        <v>#DIV/0!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</row>
    <row r="237" spans="1:33" hidden="1" x14ac:dyDescent="0.3">
      <c r="A237" t="s">
        <v>257</v>
      </c>
      <c r="B237">
        <v>235</v>
      </c>
      <c r="C237" t="str">
        <f>LEFT(Table167[[#This Row],[Contingency id]])</f>
        <v>A</v>
      </c>
      <c r="D237">
        <v>0</v>
      </c>
      <c r="E237">
        <v>1.13924050632911</v>
      </c>
      <c r="F237">
        <v>90</v>
      </c>
      <c r="G237">
        <v>79</v>
      </c>
      <c r="H237" s="2">
        <v>0</v>
      </c>
      <c r="I237" s="2">
        <f>AVERAGE(Table167[[#This Row],[Estimated costs 1]:[Estimated costs 20]])</f>
        <v>0</v>
      </c>
      <c r="J237" s="2">
        <f>_xlfn.STDEV.P(Table167[[#This Row],[Estimated costs 1]:[Estimated costs 20]])</f>
        <v>0</v>
      </c>
      <c r="K237" s="2" t="e">
        <f>Table167[[#This Row],[Dev]]/Table167[[#This Row],[Mean]]*100</f>
        <v>#DIV/0!</v>
      </c>
      <c r="L237" s="2">
        <f>Table167[[#This Row],[Estimated costs 1]]-Table167[[#This Row],[Actual cost]]</f>
        <v>0</v>
      </c>
      <c r="M237" s="2" t="e">
        <f>Table167[[#This Row],[Diff 1]]/Table167[[#This Row],[Actual cost]]*100</f>
        <v>#DIV/0!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</row>
    <row r="238" spans="1:33" hidden="1" x14ac:dyDescent="0.3">
      <c r="A238" t="s">
        <v>258</v>
      </c>
      <c r="B238">
        <v>236</v>
      </c>
      <c r="C238" t="str">
        <f>LEFT(Table167[[#This Row],[Contingency id]])</f>
        <v>A</v>
      </c>
      <c r="D238">
        <v>0</v>
      </c>
      <c r="E238">
        <v>1.1842105263157801</v>
      </c>
      <c r="F238">
        <v>90</v>
      </c>
      <c r="G238">
        <v>76</v>
      </c>
      <c r="H238" s="2">
        <v>0</v>
      </c>
      <c r="I238" s="2">
        <f>AVERAGE(Table167[[#This Row],[Estimated costs 1]:[Estimated costs 20]])</f>
        <v>0</v>
      </c>
      <c r="J238" s="2">
        <f>_xlfn.STDEV.P(Table167[[#This Row],[Estimated costs 1]:[Estimated costs 20]])</f>
        <v>0</v>
      </c>
      <c r="K238" s="2" t="e">
        <f>Table167[[#This Row],[Dev]]/Table167[[#This Row],[Mean]]*100</f>
        <v>#DIV/0!</v>
      </c>
      <c r="L238" s="2">
        <f>Table167[[#This Row],[Estimated costs 1]]-Table167[[#This Row],[Actual cost]]</f>
        <v>0</v>
      </c>
      <c r="M238" s="2" t="e">
        <f>Table167[[#This Row],[Diff 1]]/Table167[[#This Row],[Actual cost]]*100</f>
        <v>#DIV/0!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</row>
    <row r="239" spans="1:33" hidden="1" x14ac:dyDescent="0.3">
      <c r="A239" t="s">
        <v>259</v>
      </c>
      <c r="B239">
        <v>237</v>
      </c>
      <c r="C239" t="str">
        <f>LEFT(Table167[[#This Row],[Contingency id]])</f>
        <v>A</v>
      </c>
      <c r="D239">
        <v>0</v>
      </c>
      <c r="E239">
        <v>1.125</v>
      </c>
      <c r="F239">
        <v>90</v>
      </c>
      <c r="G239">
        <v>80</v>
      </c>
      <c r="H239" s="2">
        <v>0</v>
      </c>
      <c r="I239" s="2">
        <f>AVERAGE(Table167[[#This Row],[Estimated costs 1]:[Estimated costs 20]])</f>
        <v>0</v>
      </c>
      <c r="J239" s="2">
        <f>_xlfn.STDEV.P(Table167[[#This Row],[Estimated costs 1]:[Estimated costs 20]])</f>
        <v>0</v>
      </c>
      <c r="K239" s="2" t="e">
        <f>Table167[[#This Row],[Dev]]/Table167[[#This Row],[Mean]]*100</f>
        <v>#DIV/0!</v>
      </c>
      <c r="L239" s="2">
        <f>Table167[[#This Row],[Estimated costs 1]]-Table167[[#This Row],[Actual cost]]</f>
        <v>0</v>
      </c>
      <c r="M239" s="2" t="e">
        <f>Table167[[#This Row],[Diff 1]]/Table167[[#This Row],[Actual cost]]*100</f>
        <v>#DIV/0!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</row>
    <row r="240" spans="1:33" hidden="1" x14ac:dyDescent="0.3">
      <c r="A240" t="s">
        <v>260</v>
      </c>
      <c r="B240">
        <v>238</v>
      </c>
      <c r="C240" t="str">
        <f>LEFT(Table167[[#This Row],[Contingency id]])</f>
        <v>A</v>
      </c>
      <c r="D240">
        <v>0</v>
      </c>
      <c r="E240">
        <v>1.13924050632911</v>
      </c>
      <c r="F240">
        <v>90</v>
      </c>
      <c r="G240">
        <v>79</v>
      </c>
      <c r="H240" s="2">
        <v>0</v>
      </c>
      <c r="I240" s="2">
        <f>AVERAGE(Table167[[#This Row],[Estimated costs 1]:[Estimated costs 20]])</f>
        <v>0</v>
      </c>
      <c r="J240" s="2">
        <f>_xlfn.STDEV.P(Table167[[#This Row],[Estimated costs 1]:[Estimated costs 20]])</f>
        <v>0</v>
      </c>
      <c r="K240" s="2" t="e">
        <f>Table167[[#This Row],[Dev]]/Table167[[#This Row],[Mean]]*100</f>
        <v>#DIV/0!</v>
      </c>
      <c r="L240" s="2">
        <f>Table167[[#This Row],[Estimated costs 1]]-Table167[[#This Row],[Actual cost]]</f>
        <v>0</v>
      </c>
      <c r="M240" s="2" t="e">
        <f>Table167[[#This Row],[Diff 1]]/Table167[[#This Row],[Actual cost]]*100</f>
        <v>#DIV/0!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</row>
    <row r="241" spans="1:33" hidden="1" x14ac:dyDescent="0.3">
      <c r="A241" t="s">
        <v>261</v>
      </c>
      <c r="B241">
        <v>239</v>
      </c>
      <c r="C241" t="str">
        <f>LEFT(Table167[[#This Row],[Contingency id]])</f>
        <v>A</v>
      </c>
      <c r="D241">
        <v>0</v>
      </c>
      <c r="E241">
        <v>1.25</v>
      </c>
      <c r="F241">
        <v>90</v>
      </c>
      <c r="G241">
        <v>72</v>
      </c>
      <c r="H241" s="2">
        <v>0</v>
      </c>
      <c r="I241" s="2">
        <f>AVERAGE(Table167[[#This Row],[Estimated costs 1]:[Estimated costs 20]])</f>
        <v>0</v>
      </c>
      <c r="J241" s="2">
        <f>_xlfn.STDEV.P(Table167[[#This Row],[Estimated costs 1]:[Estimated costs 20]])</f>
        <v>0</v>
      </c>
      <c r="K241" s="2" t="e">
        <f>Table167[[#This Row],[Dev]]/Table167[[#This Row],[Mean]]*100</f>
        <v>#DIV/0!</v>
      </c>
      <c r="L241" s="2">
        <f>Table167[[#This Row],[Estimated costs 1]]-Table167[[#This Row],[Actual cost]]</f>
        <v>0</v>
      </c>
      <c r="M241" s="2" t="e">
        <f>Table167[[#This Row],[Diff 1]]/Table167[[#This Row],[Actual cost]]*100</f>
        <v>#DIV/0!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</row>
    <row r="242" spans="1:33" hidden="1" x14ac:dyDescent="0.3">
      <c r="A242" t="s">
        <v>262</v>
      </c>
      <c r="B242">
        <v>240</v>
      </c>
      <c r="C242" t="str">
        <f>LEFT(Table167[[#This Row],[Contingency id]])</f>
        <v>A</v>
      </c>
      <c r="D242">
        <v>0</v>
      </c>
      <c r="E242">
        <v>1.1842105263157801</v>
      </c>
      <c r="F242">
        <v>90</v>
      </c>
      <c r="G242">
        <v>76</v>
      </c>
      <c r="H242" s="2">
        <v>0</v>
      </c>
      <c r="I242" s="2">
        <f>AVERAGE(Table167[[#This Row],[Estimated costs 1]:[Estimated costs 20]])</f>
        <v>0</v>
      </c>
      <c r="J242" s="2">
        <f>_xlfn.STDEV.P(Table167[[#This Row],[Estimated costs 1]:[Estimated costs 20]])</f>
        <v>0</v>
      </c>
      <c r="K242" s="2" t="e">
        <f>Table167[[#This Row],[Dev]]/Table167[[#This Row],[Mean]]*100</f>
        <v>#DIV/0!</v>
      </c>
      <c r="L242" s="2">
        <f>Table167[[#This Row],[Estimated costs 1]]-Table167[[#This Row],[Actual cost]]</f>
        <v>0</v>
      </c>
      <c r="M242" s="2" t="e">
        <f>Table167[[#This Row],[Diff 1]]/Table167[[#This Row],[Actual cost]]*100</f>
        <v>#DIV/0!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</row>
    <row r="243" spans="1:33" hidden="1" x14ac:dyDescent="0.3">
      <c r="A243" t="s">
        <v>263</v>
      </c>
      <c r="B243">
        <v>241</v>
      </c>
      <c r="C243" t="str">
        <f>LEFT(Table167[[#This Row],[Contingency id]])</f>
        <v>A</v>
      </c>
      <c r="D243">
        <v>0</v>
      </c>
      <c r="E243">
        <v>1.2191780821917799</v>
      </c>
      <c r="F243">
        <v>89</v>
      </c>
      <c r="G243">
        <v>73</v>
      </c>
      <c r="H243" s="2">
        <v>0</v>
      </c>
      <c r="I243" s="2">
        <f>AVERAGE(Table167[[#This Row],[Estimated costs 1]:[Estimated costs 20]])</f>
        <v>0</v>
      </c>
      <c r="J243" s="2">
        <f>_xlfn.STDEV.P(Table167[[#This Row],[Estimated costs 1]:[Estimated costs 20]])</f>
        <v>0</v>
      </c>
      <c r="K243" s="2" t="e">
        <f>Table167[[#This Row],[Dev]]/Table167[[#This Row],[Mean]]*100</f>
        <v>#DIV/0!</v>
      </c>
      <c r="L243" s="2">
        <f>Table167[[#This Row],[Estimated costs 1]]-Table167[[#This Row],[Actual cost]]</f>
        <v>0</v>
      </c>
      <c r="M243" s="2" t="e">
        <f>Table167[[#This Row],[Diff 1]]/Table167[[#This Row],[Actual cost]]*100</f>
        <v>#DIV/0!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</row>
    <row r="244" spans="1:33" hidden="1" x14ac:dyDescent="0.3">
      <c r="A244" t="s">
        <v>264</v>
      </c>
      <c r="B244">
        <v>242</v>
      </c>
      <c r="C244" t="str">
        <f>LEFT(Table167[[#This Row],[Contingency id]])</f>
        <v>A</v>
      </c>
      <c r="D244">
        <v>0</v>
      </c>
      <c r="E244">
        <v>1.1016949152542299</v>
      </c>
      <c r="F244">
        <v>65</v>
      </c>
      <c r="G244">
        <v>59</v>
      </c>
      <c r="H244" s="2">
        <v>0</v>
      </c>
      <c r="I244" s="2">
        <f>AVERAGE(Table167[[#This Row],[Estimated costs 1]:[Estimated costs 20]])</f>
        <v>0</v>
      </c>
      <c r="J244" s="2">
        <f>_xlfn.STDEV.P(Table167[[#This Row],[Estimated costs 1]:[Estimated costs 20]])</f>
        <v>0</v>
      </c>
      <c r="K244" s="2" t="e">
        <f>Table167[[#This Row],[Dev]]/Table167[[#This Row],[Mean]]*100</f>
        <v>#DIV/0!</v>
      </c>
      <c r="L244" s="2">
        <f>Table167[[#This Row],[Estimated costs 1]]-Table167[[#This Row],[Actual cost]]</f>
        <v>0</v>
      </c>
      <c r="M244" s="2" t="e">
        <f>Table167[[#This Row],[Diff 1]]/Table167[[#This Row],[Actual cost]]*100</f>
        <v>#DIV/0!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</row>
    <row r="245" spans="1:33" hidden="1" x14ac:dyDescent="0.3">
      <c r="A245" t="s">
        <v>265</v>
      </c>
      <c r="B245">
        <v>243</v>
      </c>
      <c r="C245" t="str">
        <f>LEFT(Table167[[#This Row],[Contingency id]])</f>
        <v>A</v>
      </c>
      <c r="D245">
        <v>0</v>
      </c>
      <c r="E245">
        <v>1.1071428571428501</v>
      </c>
      <c r="F245">
        <v>62</v>
      </c>
      <c r="G245">
        <v>56</v>
      </c>
      <c r="H245" s="2">
        <v>0</v>
      </c>
      <c r="I245" s="2">
        <f>AVERAGE(Table167[[#This Row],[Estimated costs 1]:[Estimated costs 20]])</f>
        <v>0</v>
      </c>
      <c r="J245" s="2">
        <f>_xlfn.STDEV.P(Table167[[#This Row],[Estimated costs 1]:[Estimated costs 20]])</f>
        <v>0</v>
      </c>
      <c r="K245" s="2" t="e">
        <f>Table167[[#This Row],[Dev]]/Table167[[#This Row],[Mean]]*100</f>
        <v>#DIV/0!</v>
      </c>
      <c r="L245" s="2">
        <f>Table167[[#This Row],[Estimated costs 1]]-Table167[[#This Row],[Actual cost]]</f>
        <v>0</v>
      </c>
      <c r="M245" s="2" t="e">
        <f>Table167[[#This Row],[Diff 1]]/Table167[[#This Row],[Actual cost]]*100</f>
        <v>#DIV/0!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</row>
    <row r="246" spans="1:33" hidden="1" x14ac:dyDescent="0.3">
      <c r="A246" t="s">
        <v>266</v>
      </c>
      <c r="B246">
        <v>244</v>
      </c>
      <c r="C246" t="str">
        <f>LEFT(Table167[[#This Row],[Contingency id]])</f>
        <v>A</v>
      </c>
      <c r="D246">
        <v>0</v>
      </c>
      <c r="E246">
        <v>1.1698113207547101</v>
      </c>
      <c r="F246">
        <v>62</v>
      </c>
      <c r="G246">
        <v>53</v>
      </c>
      <c r="H246" s="2">
        <v>0</v>
      </c>
      <c r="I246" s="2">
        <f>AVERAGE(Table167[[#This Row],[Estimated costs 1]:[Estimated costs 20]])</f>
        <v>0</v>
      </c>
      <c r="J246" s="2">
        <f>_xlfn.STDEV.P(Table167[[#This Row],[Estimated costs 1]:[Estimated costs 20]])</f>
        <v>0</v>
      </c>
      <c r="K246" s="2" t="e">
        <f>Table167[[#This Row],[Dev]]/Table167[[#This Row],[Mean]]*100</f>
        <v>#DIV/0!</v>
      </c>
      <c r="L246" s="2">
        <f>Table167[[#This Row],[Estimated costs 1]]-Table167[[#This Row],[Actual cost]]</f>
        <v>0</v>
      </c>
      <c r="M246" s="2" t="e">
        <f>Table167[[#This Row],[Diff 1]]/Table167[[#This Row],[Actual cost]]*100</f>
        <v>#DIV/0!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</row>
    <row r="247" spans="1:33" hidden="1" x14ac:dyDescent="0.3">
      <c r="A247" t="s">
        <v>267</v>
      </c>
      <c r="B247">
        <v>245</v>
      </c>
      <c r="C247" t="str">
        <f>LEFT(Table167[[#This Row],[Contingency id]])</f>
        <v>A</v>
      </c>
      <c r="D247">
        <v>0</v>
      </c>
      <c r="E247">
        <v>1.2535211267605599</v>
      </c>
      <c r="F247">
        <v>89</v>
      </c>
      <c r="G247">
        <v>71</v>
      </c>
      <c r="H247" s="2">
        <v>0</v>
      </c>
      <c r="I247" s="2">
        <f>AVERAGE(Table167[[#This Row],[Estimated costs 1]:[Estimated costs 20]])</f>
        <v>0</v>
      </c>
      <c r="J247" s="2">
        <f>_xlfn.STDEV.P(Table167[[#This Row],[Estimated costs 1]:[Estimated costs 20]])</f>
        <v>0</v>
      </c>
      <c r="K247" s="2" t="e">
        <f>Table167[[#This Row],[Dev]]/Table167[[#This Row],[Mean]]*100</f>
        <v>#DIV/0!</v>
      </c>
      <c r="L247" s="2">
        <f>Table167[[#This Row],[Estimated costs 1]]-Table167[[#This Row],[Actual cost]]</f>
        <v>0</v>
      </c>
      <c r="M247" s="2" t="e">
        <f>Table167[[#This Row],[Diff 1]]/Table167[[#This Row],[Actual cost]]*100</f>
        <v>#DIV/0!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</row>
    <row r="248" spans="1:33" hidden="1" x14ac:dyDescent="0.3">
      <c r="A248" t="s">
        <v>268</v>
      </c>
      <c r="B248">
        <v>246</v>
      </c>
      <c r="C248" t="str">
        <f>LEFT(Table167[[#This Row],[Contingency id]])</f>
        <v>A</v>
      </c>
      <c r="D248">
        <v>0</v>
      </c>
      <c r="E248">
        <v>1.2361111111111101</v>
      </c>
      <c r="F248">
        <v>89</v>
      </c>
      <c r="G248">
        <v>72</v>
      </c>
      <c r="H248" s="2">
        <v>0</v>
      </c>
      <c r="I248" s="2">
        <f>AVERAGE(Table167[[#This Row],[Estimated costs 1]:[Estimated costs 20]])</f>
        <v>0</v>
      </c>
      <c r="J248" s="2">
        <f>_xlfn.STDEV.P(Table167[[#This Row],[Estimated costs 1]:[Estimated costs 20]])</f>
        <v>0</v>
      </c>
      <c r="K248" s="2" t="e">
        <f>Table167[[#This Row],[Dev]]/Table167[[#This Row],[Mean]]*100</f>
        <v>#DIV/0!</v>
      </c>
      <c r="L248" s="2">
        <f>Table167[[#This Row],[Estimated costs 1]]-Table167[[#This Row],[Actual cost]]</f>
        <v>0</v>
      </c>
      <c r="M248" s="2" t="e">
        <f>Table167[[#This Row],[Diff 1]]/Table167[[#This Row],[Actual cost]]*100</f>
        <v>#DIV/0!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</row>
    <row r="249" spans="1:33" hidden="1" x14ac:dyDescent="0.3">
      <c r="A249" t="s">
        <v>269</v>
      </c>
      <c r="B249">
        <v>247</v>
      </c>
      <c r="C249" t="str">
        <f>LEFT(Table167[[#This Row],[Contingency id]])</f>
        <v>A</v>
      </c>
      <c r="D249">
        <v>0</v>
      </c>
      <c r="E249">
        <v>1.1866666666666601</v>
      </c>
      <c r="F249">
        <v>89</v>
      </c>
      <c r="G249">
        <v>75</v>
      </c>
      <c r="H249" s="2">
        <v>0</v>
      </c>
      <c r="I249" s="2">
        <f>AVERAGE(Table167[[#This Row],[Estimated costs 1]:[Estimated costs 20]])</f>
        <v>0</v>
      </c>
      <c r="J249" s="2">
        <f>_xlfn.STDEV.P(Table167[[#This Row],[Estimated costs 1]:[Estimated costs 20]])</f>
        <v>0</v>
      </c>
      <c r="K249" s="2" t="e">
        <f>Table167[[#This Row],[Dev]]/Table167[[#This Row],[Mean]]*100</f>
        <v>#DIV/0!</v>
      </c>
      <c r="L249" s="2">
        <f>Table167[[#This Row],[Estimated costs 1]]-Table167[[#This Row],[Actual cost]]</f>
        <v>0</v>
      </c>
      <c r="M249" s="2" t="e">
        <f>Table167[[#This Row],[Diff 1]]/Table167[[#This Row],[Actual cost]]*100</f>
        <v>#DIV/0!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</row>
    <row r="250" spans="1:33" hidden="1" x14ac:dyDescent="0.3">
      <c r="A250" t="s">
        <v>270</v>
      </c>
      <c r="B250">
        <v>248</v>
      </c>
      <c r="C250" t="str">
        <f>LEFT(Table167[[#This Row],[Contingency id]])</f>
        <v>A</v>
      </c>
      <c r="D250">
        <v>0</v>
      </c>
      <c r="E250">
        <v>1.015625</v>
      </c>
      <c r="F250">
        <v>65</v>
      </c>
      <c r="G250">
        <v>64</v>
      </c>
      <c r="H250" s="2">
        <v>0</v>
      </c>
      <c r="I250" s="2">
        <f>AVERAGE(Table167[[#This Row],[Estimated costs 1]:[Estimated costs 20]])</f>
        <v>0</v>
      </c>
      <c r="J250" s="2">
        <f>_xlfn.STDEV.P(Table167[[#This Row],[Estimated costs 1]:[Estimated costs 20]])</f>
        <v>0</v>
      </c>
      <c r="K250" s="2" t="e">
        <f>Table167[[#This Row],[Dev]]/Table167[[#This Row],[Mean]]*100</f>
        <v>#DIV/0!</v>
      </c>
      <c r="L250" s="2">
        <f>Table167[[#This Row],[Estimated costs 1]]-Table167[[#This Row],[Actual cost]]</f>
        <v>0</v>
      </c>
      <c r="M250" s="2" t="e">
        <f>Table167[[#This Row],[Diff 1]]/Table167[[#This Row],[Actual cost]]*100</f>
        <v>#DIV/0!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</row>
    <row r="251" spans="1:33" hidden="1" x14ac:dyDescent="0.3">
      <c r="A251" t="s">
        <v>271</v>
      </c>
      <c r="B251">
        <v>249</v>
      </c>
      <c r="C251" t="str">
        <f>LEFT(Table167[[#This Row],[Contingency id]])</f>
        <v>A</v>
      </c>
      <c r="D251">
        <v>0</v>
      </c>
      <c r="E251">
        <v>1.17105263157894</v>
      </c>
      <c r="F251">
        <v>89</v>
      </c>
      <c r="G251">
        <v>76</v>
      </c>
      <c r="H251" s="2">
        <v>0</v>
      </c>
      <c r="I251" s="2">
        <f>AVERAGE(Table167[[#This Row],[Estimated costs 1]:[Estimated costs 20]])</f>
        <v>0</v>
      </c>
      <c r="J251" s="2">
        <f>_xlfn.STDEV.P(Table167[[#This Row],[Estimated costs 1]:[Estimated costs 20]])</f>
        <v>0</v>
      </c>
      <c r="K251" s="2" t="e">
        <f>Table167[[#This Row],[Dev]]/Table167[[#This Row],[Mean]]*100</f>
        <v>#DIV/0!</v>
      </c>
      <c r="L251" s="2">
        <f>Table167[[#This Row],[Estimated costs 1]]-Table167[[#This Row],[Actual cost]]</f>
        <v>0</v>
      </c>
      <c r="M251" s="2" t="e">
        <f>Table167[[#This Row],[Diff 1]]/Table167[[#This Row],[Actual cost]]*100</f>
        <v>#DIV/0!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</row>
    <row r="252" spans="1:33" hidden="1" x14ac:dyDescent="0.3">
      <c r="A252" t="s">
        <v>272</v>
      </c>
      <c r="B252">
        <v>250</v>
      </c>
      <c r="C252" t="str">
        <f>LEFT(Table167[[#This Row],[Contingency id]])</f>
        <v>A</v>
      </c>
      <c r="D252">
        <v>0</v>
      </c>
      <c r="E252">
        <v>1.0655737704918</v>
      </c>
      <c r="F252">
        <v>65</v>
      </c>
      <c r="G252">
        <v>61</v>
      </c>
      <c r="H252" s="2">
        <v>0</v>
      </c>
      <c r="I252" s="2">
        <f>AVERAGE(Table167[[#This Row],[Estimated costs 1]:[Estimated costs 20]])</f>
        <v>0</v>
      </c>
      <c r="J252" s="2">
        <f>_xlfn.STDEV.P(Table167[[#This Row],[Estimated costs 1]:[Estimated costs 20]])</f>
        <v>0</v>
      </c>
      <c r="K252" s="2" t="e">
        <f>Table167[[#This Row],[Dev]]/Table167[[#This Row],[Mean]]*100</f>
        <v>#DIV/0!</v>
      </c>
      <c r="L252" s="2">
        <f>Table167[[#This Row],[Estimated costs 1]]-Table167[[#This Row],[Actual cost]]</f>
        <v>0</v>
      </c>
      <c r="M252" s="2" t="e">
        <f>Table167[[#This Row],[Diff 1]]/Table167[[#This Row],[Actual cost]]*100</f>
        <v>#DIV/0!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</row>
    <row r="253" spans="1:33" hidden="1" x14ac:dyDescent="0.3">
      <c r="A253" t="s">
        <v>273</v>
      </c>
      <c r="B253">
        <v>251</v>
      </c>
      <c r="C253" t="str">
        <f>LEFT(Table167[[#This Row],[Contingency id]])</f>
        <v>A</v>
      </c>
      <c r="D253">
        <v>0</v>
      </c>
      <c r="E253">
        <v>1.1866666666666601</v>
      </c>
      <c r="F253">
        <v>89</v>
      </c>
      <c r="G253">
        <v>75</v>
      </c>
      <c r="H253" s="2">
        <v>0</v>
      </c>
      <c r="I253" s="2">
        <f>AVERAGE(Table167[[#This Row],[Estimated costs 1]:[Estimated costs 20]])</f>
        <v>0</v>
      </c>
      <c r="J253" s="2">
        <f>_xlfn.STDEV.P(Table167[[#This Row],[Estimated costs 1]:[Estimated costs 20]])</f>
        <v>0</v>
      </c>
      <c r="K253" s="2" t="e">
        <f>Table167[[#This Row],[Dev]]/Table167[[#This Row],[Mean]]*100</f>
        <v>#DIV/0!</v>
      </c>
      <c r="L253" s="2">
        <f>Table167[[#This Row],[Estimated costs 1]]-Table167[[#This Row],[Actual cost]]</f>
        <v>0</v>
      </c>
      <c r="M253" s="2" t="e">
        <f>Table167[[#This Row],[Diff 1]]/Table167[[#This Row],[Actual cost]]*100</f>
        <v>#DIV/0!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</row>
    <row r="254" spans="1:33" hidden="1" x14ac:dyDescent="0.3">
      <c r="A254" t="s">
        <v>274</v>
      </c>
      <c r="B254">
        <v>252</v>
      </c>
      <c r="C254" t="str">
        <f>LEFT(Table167[[#This Row],[Contingency id]])</f>
        <v>A</v>
      </c>
      <c r="D254">
        <v>0</v>
      </c>
      <c r="E254">
        <v>1.1410256410256401</v>
      </c>
      <c r="F254">
        <v>89</v>
      </c>
      <c r="G254">
        <v>78</v>
      </c>
      <c r="H254" s="2">
        <v>0</v>
      </c>
      <c r="I254" s="2">
        <f>AVERAGE(Table167[[#This Row],[Estimated costs 1]:[Estimated costs 20]])</f>
        <v>0</v>
      </c>
      <c r="J254" s="2">
        <f>_xlfn.STDEV.P(Table167[[#This Row],[Estimated costs 1]:[Estimated costs 20]])</f>
        <v>0</v>
      </c>
      <c r="K254" s="2" t="e">
        <f>Table167[[#This Row],[Dev]]/Table167[[#This Row],[Mean]]*100</f>
        <v>#DIV/0!</v>
      </c>
      <c r="L254" s="2">
        <f>Table167[[#This Row],[Estimated costs 1]]-Table167[[#This Row],[Actual cost]]</f>
        <v>0</v>
      </c>
      <c r="M254" s="2" t="e">
        <f>Table167[[#This Row],[Diff 1]]/Table167[[#This Row],[Actual cost]]*100</f>
        <v>#DIV/0!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</row>
    <row r="255" spans="1:33" hidden="1" x14ac:dyDescent="0.3">
      <c r="A255" t="s">
        <v>275</v>
      </c>
      <c r="B255">
        <v>253</v>
      </c>
      <c r="C255" t="str">
        <f>LEFT(Table167[[#This Row],[Contingency id]])</f>
        <v>A</v>
      </c>
      <c r="D255">
        <v>0</v>
      </c>
      <c r="E255">
        <v>1.25</v>
      </c>
      <c r="F255">
        <v>130</v>
      </c>
      <c r="G255">
        <v>104</v>
      </c>
      <c r="H255" s="2">
        <v>0</v>
      </c>
      <c r="I255" s="2">
        <f>AVERAGE(Table167[[#This Row],[Estimated costs 1]:[Estimated costs 20]])</f>
        <v>0</v>
      </c>
      <c r="J255" s="2">
        <f>_xlfn.STDEV.P(Table167[[#This Row],[Estimated costs 1]:[Estimated costs 20]])</f>
        <v>0</v>
      </c>
      <c r="K255" s="2" t="e">
        <f>Table167[[#This Row],[Dev]]/Table167[[#This Row],[Mean]]*100</f>
        <v>#DIV/0!</v>
      </c>
      <c r="L255" s="2">
        <f>Table167[[#This Row],[Estimated costs 1]]-Table167[[#This Row],[Actual cost]]</f>
        <v>0</v>
      </c>
      <c r="M255" s="2" t="e">
        <f>Table167[[#This Row],[Diff 1]]/Table167[[#This Row],[Actual cost]]*100</f>
        <v>#DIV/0!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</row>
    <row r="256" spans="1:33" hidden="1" x14ac:dyDescent="0.3">
      <c r="A256" t="s">
        <v>276</v>
      </c>
      <c r="B256">
        <v>254</v>
      </c>
      <c r="C256" t="str">
        <f>LEFT(Table167[[#This Row],[Contingency id]])</f>
        <v>A</v>
      </c>
      <c r="D256">
        <v>0</v>
      </c>
      <c r="E256">
        <v>1.1504424778761</v>
      </c>
      <c r="F256">
        <v>130</v>
      </c>
      <c r="G256">
        <v>113</v>
      </c>
      <c r="H256" s="2">
        <v>0</v>
      </c>
      <c r="I256" s="2">
        <f>AVERAGE(Table167[[#This Row],[Estimated costs 1]:[Estimated costs 20]])</f>
        <v>0</v>
      </c>
      <c r="J256" s="2">
        <f>_xlfn.STDEV.P(Table167[[#This Row],[Estimated costs 1]:[Estimated costs 20]])</f>
        <v>0</v>
      </c>
      <c r="K256" s="2" t="e">
        <f>Table167[[#This Row],[Dev]]/Table167[[#This Row],[Mean]]*100</f>
        <v>#DIV/0!</v>
      </c>
      <c r="L256" s="2">
        <f>Table167[[#This Row],[Estimated costs 1]]-Table167[[#This Row],[Actual cost]]</f>
        <v>0</v>
      </c>
      <c r="M256" s="2" t="e">
        <f>Table167[[#This Row],[Diff 1]]/Table167[[#This Row],[Actual cost]]*100</f>
        <v>#DIV/0!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</row>
    <row r="257" spans="1:33" hidden="1" x14ac:dyDescent="0.3">
      <c r="A257" t="s">
        <v>277</v>
      </c>
      <c r="B257">
        <v>255</v>
      </c>
      <c r="C257" t="str">
        <f>LEFT(Table167[[#This Row],[Contingency id]])</f>
        <v>A</v>
      </c>
      <c r="D257">
        <v>0</v>
      </c>
      <c r="E257">
        <v>1.2745098039215601</v>
      </c>
      <c r="F257">
        <v>130</v>
      </c>
      <c r="G257">
        <v>102</v>
      </c>
      <c r="H257" s="2">
        <v>0</v>
      </c>
      <c r="I257" s="2">
        <f>AVERAGE(Table167[[#This Row],[Estimated costs 1]:[Estimated costs 20]])</f>
        <v>0</v>
      </c>
      <c r="J257" s="2">
        <f>_xlfn.STDEV.P(Table167[[#This Row],[Estimated costs 1]:[Estimated costs 20]])</f>
        <v>0</v>
      </c>
      <c r="K257" s="2" t="e">
        <f>Table167[[#This Row],[Dev]]/Table167[[#This Row],[Mean]]*100</f>
        <v>#DIV/0!</v>
      </c>
      <c r="L257" s="2">
        <f>Table167[[#This Row],[Estimated costs 1]]-Table167[[#This Row],[Actual cost]]</f>
        <v>0</v>
      </c>
      <c r="M257" s="2" t="e">
        <f>Table167[[#This Row],[Diff 1]]/Table167[[#This Row],[Actual cost]]*100</f>
        <v>#DIV/0!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</row>
    <row r="258" spans="1:33" hidden="1" x14ac:dyDescent="0.3">
      <c r="A258" t="s">
        <v>278</v>
      </c>
      <c r="B258">
        <v>256</v>
      </c>
      <c r="C258" t="str">
        <f>LEFT(Table167[[#This Row],[Contingency id]])</f>
        <v>A</v>
      </c>
      <c r="D258">
        <v>0</v>
      </c>
      <c r="E258">
        <v>1.3265306122448901</v>
      </c>
      <c r="F258">
        <v>130</v>
      </c>
      <c r="G258">
        <v>98</v>
      </c>
      <c r="H258" s="2">
        <v>0</v>
      </c>
      <c r="I258" s="2">
        <f>AVERAGE(Table167[[#This Row],[Estimated costs 1]:[Estimated costs 20]])</f>
        <v>0</v>
      </c>
      <c r="J258" s="2">
        <f>_xlfn.STDEV.P(Table167[[#This Row],[Estimated costs 1]:[Estimated costs 20]])</f>
        <v>0</v>
      </c>
      <c r="K258" s="2" t="e">
        <f>Table167[[#This Row],[Dev]]/Table167[[#This Row],[Mean]]*100</f>
        <v>#DIV/0!</v>
      </c>
      <c r="L258" s="2">
        <f>Table167[[#This Row],[Estimated costs 1]]-Table167[[#This Row],[Actual cost]]</f>
        <v>0</v>
      </c>
      <c r="M258" s="2" t="e">
        <f>Table167[[#This Row],[Diff 1]]/Table167[[#This Row],[Actual cost]]*100</f>
        <v>#DIV/0!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</row>
    <row r="259" spans="1:33" hidden="1" x14ac:dyDescent="0.3">
      <c r="A259" t="s">
        <v>279</v>
      </c>
      <c r="B259">
        <v>257</v>
      </c>
      <c r="C259" t="str">
        <f>LEFT(Table167[[#This Row],[Contingency id]])</f>
        <v>A</v>
      </c>
      <c r="D259">
        <v>0</v>
      </c>
      <c r="E259">
        <v>1.25</v>
      </c>
      <c r="F259">
        <v>130</v>
      </c>
      <c r="G259">
        <v>104</v>
      </c>
      <c r="H259" s="2">
        <v>0</v>
      </c>
      <c r="I259" s="2">
        <f>AVERAGE(Table167[[#This Row],[Estimated costs 1]:[Estimated costs 20]])</f>
        <v>0</v>
      </c>
      <c r="J259" s="2">
        <f>_xlfn.STDEV.P(Table167[[#This Row],[Estimated costs 1]:[Estimated costs 20]])</f>
        <v>0</v>
      </c>
      <c r="K259" s="2" t="e">
        <f>Table167[[#This Row],[Dev]]/Table167[[#This Row],[Mean]]*100</f>
        <v>#DIV/0!</v>
      </c>
      <c r="L259" s="2">
        <f>Table167[[#This Row],[Estimated costs 1]]-Table167[[#This Row],[Actual cost]]</f>
        <v>0</v>
      </c>
      <c r="M259" s="2" t="e">
        <f>Table167[[#This Row],[Diff 1]]/Table167[[#This Row],[Actual cost]]*100</f>
        <v>#DIV/0!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</row>
    <row r="260" spans="1:33" hidden="1" x14ac:dyDescent="0.3">
      <c r="A260" t="s">
        <v>280</v>
      </c>
      <c r="B260">
        <v>258</v>
      </c>
      <c r="C260" t="str">
        <f>LEFT(Table167[[#This Row],[Contingency id]])</f>
        <v>A</v>
      </c>
      <c r="D260">
        <v>0</v>
      </c>
      <c r="E260">
        <v>1.1818181818181801</v>
      </c>
      <c r="F260">
        <v>130</v>
      </c>
      <c r="G260">
        <v>110</v>
      </c>
      <c r="H260" s="2">
        <v>0</v>
      </c>
      <c r="I260" s="2">
        <f>AVERAGE(Table167[[#This Row],[Estimated costs 1]:[Estimated costs 20]])</f>
        <v>0</v>
      </c>
      <c r="J260" s="2">
        <f>_xlfn.STDEV.P(Table167[[#This Row],[Estimated costs 1]:[Estimated costs 20]])</f>
        <v>0</v>
      </c>
      <c r="K260" s="2" t="e">
        <f>Table167[[#This Row],[Dev]]/Table167[[#This Row],[Mean]]*100</f>
        <v>#DIV/0!</v>
      </c>
      <c r="L260" s="2">
        <f>Table167[[#This Row],[Estimated costs 1]]-Table167[[#This Row],[Actual cost]]</f>
        <v>0</v>
      </c>
      <c r="M260" s="2" t="e">
        <f>Table167[[#This Row],[Diff 1]]/Table167[[#This Row],[Actual cost]]*100</f>
        <v>#DIV/0!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</row>
    <row r="261" spans="1:33" hidden="1" x14ac:dyDescent="0.3">
      <c r="A261" t="s">
        <v>281</v>
      </c>
      <c r="B261">
        <v>259</v>
      </c>
      <c r="C261" t="str">
        <f>LEFT(Table167[[#This Row],[Contingency id]])</f>
        <v>A</v>
      </c>
      <c r="D261">
        <v>0</v>
      </c>
      <c r="E261">
        <v>1.18627450980392</v>
      </c>
      <c r="F261">
        <v>121</v>
      </c>
      <c r="G261">
        <v>102</v>
      </c>
      <c r="H261" s="2">
        <v>0</v>
      </c>
      <c r="I261" s="2">
        <f>AVERAGE(Table167[[#This Row],[Estimated costs 1]:[Estimated costs 20]])</f>
        <v>0</v>
      </c>
      <c r="J261" s="2">
        <f>_xlfn.STDEV.P(Table167[[#This Row],[Estimated costs 1]:[Estimated costs 20]])</f>
        <v>0</v>
      </c>
      <c r="K261" s="2" t="e">
        <f>Table167[[#This Row],[Dev]]/Table167[[#This Row],[Mean]]*100</f>
        <v>#DIV/0!</v>
      </c>
      <c r="L261" s="2">
        <f>Table167[[#This Row],[Estimated costs 1]]-Table167[[#This Row],[Actual cost]]</f>
        <v>0</v>
      </c>
      <c r="M261" s="2" t="e">
        <f>Table167[[#This Row],[Diff 1]]/Table167[[#This Row],[Actual cost]]*100</f>
        <v>#DIV/0!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</row>
    <row r="262" spans="1:33" hidden="1" x14ac:dyDescent="0.3">
      <c r="A262" t="s">
        <v>282</v>
      </c>
      <c r="B262">
        <v>260</v>
      </c>
      <c r="C262" t="str">
        <f>LEFT(Table167[[#This Row],[Contingency id]])</f>
        <v>A</v>
      </c>
      <c r="D262">
        <v>0</v>
      </c>
      <c r="E262">
        <v>1.17307692307692</v>
      </c>
      <c r="F262">
        <v>122</v>
      </c>
      <c r="G262">
        <v>104</v>
      </c>
      <c r="H262" s="2">
        <v>0</v>
      </c>
      <c r="I262" s="2">
        <f>AVERAGE(Table167[[#This Row],[Estimated costs 1]:[Estimated costs 20]])</f>
        <v>0</v>
      </c>
      <c r="J262" s="2">
        <f>_xlfn.STDEV.P(Table167[[#This Row],[Estimated costs 1]:[Estimated costs 20]])</f>
        <v>0</v>
      </c>
      <c r="K262" s="2" t="e">
        <f>Table167[[#This Row],[Dev]]/Table167[[#This Row],[Mean]]*100</f>
        <v>#DIV/0!</v>
      </c>
      <c r="L262" s="2">
        <f>Table167[[#This Row],[Estimated costs 1]]-Table167[[#This Row],[Actual cost]]</f>
        <v>0</v>
      </c>
      <c r="M262" s="2" t="e">
        <f>Table167[[#This Row],[Diff 1]]/Table167[[#This Row],[Actual cost]]*100</f>
        <v>#DIV/0!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</row>
    <row r="263" spans="1:33" hidden="1" x14ac:dyDescent="0.3">
      <c r="A263" t="s">
        <v>283</v>
      </c>
      <c r="B263">
        <v>261</v>
      </c>
      <c r="C263" t="str">
        <f>LEFT(Table167[[#This Row],[Contingency id]])</f>
        <v>A</v>
      </c>
      <c r="D263">
        <v>0</v>
      </c>
      <c r="E263">
        <v>1.16190476190476</v>
      </c>
      <c r="F263">
        <v>122</v>
      </c>
      <c r="G263">
        <v>105</v>
      </c>
      <c r="H263" s="2">
        <v>0</v>
      </c>
      <c r="I263" s="2">
        <f>AVERAGE(Table167[[#This Row],[Estimated costs 1]:[Estimated costs 20]])</f>
        <v>0</v>
      </c>
      <c r="J263" s="2">
        <f>_xlfn.STDEV.P(Table167[[#This Row],[Estimated costs 1]:[Estimated costs 20]])</f>
        <v>0</v>
      </c>
      <c r="K263" s="2" t="e">
        <f>Table167[[#This Row],[Dev]]/Table167[[#This Row],[Mean]]*100</f>
        <v>#DIV/0!</v>
      </c>
      <c r="L263" s="2">
        <f>Table167[[#This Row],[Estimated costs 1]]-Table167[[#This Row],[Actual cost]]</f>
        <v>0</v>
      </c>
      <c r="M263" s="2" t="e">
        <f>Table167[[#This Row],[Diff 1]]/Table167[[#This Row],[Actual cost]]*100</f>
        <v>#DIV/0!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</row>
    <row r="264" spans="1:33" hidden="1" x14ac:dyDescent="0.3">
      <c r="A264" t="s">
        <v>284</v>
      </c>
      <c r="B264">
        <v>262</v>
      </c>
      <c r="C264" t="str">
        <f>LEFT(Table167[[#This Row],[Contingency id]])</f>
        <v>A</v>
      </c>
      <c r="D264">
        <v>0</v>
      </c>
      <c r="E264">
        <v>1.24742268041237</v>
      </c>
      <c r="F264">
        <v>121</v>
      </c>
      <c r="G264">
        <v>97</v>
      </c>
      <c r="H264" s="2">
        <v>0</v>
      </c>
      <c r="I264" s="2">
        <f>AVERAGE(Table167[[#This Row],[Estimated costs 1]:[Estimated costs 20]])</f>
        <v>0</v>
      </c>
      <c r="J264" s="2">
        <f>_xlfn.STDEV.P(Table167[[#This Row],[Estimated costs 1]:[Estimated costs 20]])</f>
        <v>0</v>
      </c>
      <c r="K264" s="2" t="e">
        <f>Table167[[#This Row],[Dev]]/Table167[[#This Row],[Mean]]*100</f>
        <v>#DIV/0!</v>
      </c>
      <c r="L264" s="2">
        <f>Table167[[#This Row],[Estimated costs 1]]-Table167[[#This Row],[Actual cost]]</f>
        <v>0</v>
      </c>
      <c r="M264" s="2" t="e">
        <f>Table167[[#This Row],[Diff 1]]/Table167[[#This Row],[Actual cost]]*100</f>
        <v>#DIV/0!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</row>
    <row r="265" spans="1:33" hidden="1" x14ac:dyDescent="0.3">
      <c r="A265" t="s">
        <v>285</v>
      </c>
      <c r="B265">
        <v>263</v>
      </c>
      <c r="C265" t="str">
        <f>LEFT(Table167[[#This Row],[Contingency id]])</f>
        <v>A</v>
      </c>
      <c r="D265">
        <v>0</v>
      </c>
      <c r="E265">
        <v>1.23232323232323</v>
      </c>
      <c r="F265">
        <v>122</v>
      </c>
      <c r="G265">
        <v>99</v>
      </c>
      <c r="H265" s="2">
        <v>0</v>
      </c>
      <c r="I265" s="2">
        <f>AVERAGE(Table167[[#This Row],[Estimated costs 1]:[Estimated costs 20]])</f>
        <v>0</v>
      </c>
      <c r="J265" s="2">
        <f>_xlfn.STDEV.P(Table167[[#This Row],[Estimated costs 1]:[Estimated costs 20]])</f>
        <v>0</v>
      </c>
      <c r="K265" s="2" t="e">
        <f>Table167[[#This Row],[Dev]]/Table167[[#This Row],[Mean]]*100</f>
        <v>#DIV/0!</v>
      </c>
      <c r="L265" s="2">
        <f>Table167[[#This Row],[Estimated costs 1]]-Table167[[#This Row],[Actual cost]]</f>
        <v>0</v>
      </c>
      <c r="M265" s="2" t="e">
        <f>Table167[[#This Row],[Diff 1]]/Table167[[#This Row],[Actual cost]]*100</f>
        <v>#DIV/0!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</row>
    <row r="266" spans="1:33" hidden="1" x14ac:dyDescent="0.3">
      <c r="A266" t="s">
        <v>286</v>
      </c>
      <c r="B266">
        <v>264</v>
      </c>
      <c r="C266" t="str">
        <f>LEFT(Table167[[#This Row],[Contingency id]])</f>
        <v>A</v>
      </c>
      <c r="D266">
        <v>0</v>
      </c>
      <c r="E266">
        <v>1.17475728155339</v>
      </c>
      <c r="F266">
        <v>121</v>
      </c>
      <c r="G266">
        <v>103</v>
      </c>
      <c r="H266" s="2">
        <v>0</v>
      </c>
      <c r="I266" s="2">
        <f>AVERAGE(Table167[[#This Row],[Estimated costs 1]:[Estimated costs 20]])</f>
        <v>0</v>
      </c>
      <c r="J266" s="2">
        <f>_xlfn.STDEV.P(Table167[[#This Row],[Estimated costs 1]:[Estimated costs 20]])</f>
        <v>0</v>
      </c>
      <c r="K266" s="2" t="e">
        <f>Table167[[#This Row],[Dev]]/Table167[[#This Row],[Mean]]*100</f>
        <v>#DIV/0!</v>
      </c>
      <c r="L266" s="2">
        <f>Table167[[#This Row],[Estimated costs 1]]-Table167[[#This Row],[Actual cost]]</f>
        <v>0</v>
      </c>
      <c r="M266" s="2" t="e">
        <f>Table167[[#This Row],[Diff 1]]/Table167[[#This Row],[Actual cost]]*100</f>
        <v>#DIV/0!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</row>
    <row r="267" spans="1:33" hidden="1" x14ac:dyDescent="0.3">
      <c r="A267" t="s">
        <v>287</v>
      </c>
      <c r="B267">
        <v>265</v>
      </c>
      <c r="C267" t="str">
        <f>LEFT(Table167[[#This Row],[Contingency id]])</f>
        <v>A</v>
      </c>
      <c r="D267">
        <v>0</v>
      </c>
      <c r="E267">
        <v>1.17307692307692</v>
      </c>
      <c r="F267">
        <v>122</v>
      </c>
      <c r="G267">
        <v>104</v>
      </c>
      <c r="H267" s="2">
        <v>0</v>
      </c>
      <c r="I267" s="2">
        <f>AVERAGE(Table167[[#This Row],[Estimated costs 1]:[Estimated costs 20]])</f>
        <v>0</v>
      </c>
      <c r="J267" s="2">
        <f>_xlfn.STDEV.P(Table167[[#This Row],[Estimated costs 1]:[Estimated costs 20]])</f>
        <v>0</v>
      </c>
      <c r="K267" s="2" t="e">
        <f>Table167[[#This Row],[Dev]]/Table167[[#This Row],[Mean]]*100</f>
        <v>#DIV/0!</v>
      </c>
      <c r="L267" s="2">
        <f>Table167[[#This Row],[Estimated costs 1]]-Table167[[#This Row],[Actual cost]]</f>
        <v>0</v>
      </c>
      <c r="M267" s="2" t="e">
        <f>Table167[[#This Row],[Diff 1]]/Table167[[#This Row],[Actual cost]]*100</f>
        <v>#DIV/0!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</row>
    <row r="268" spans="1:33" hidden="1" x14ac:dyDescent="0.3">
      <c r="A268" t="s">
        <v>288</v>
      </c>
      <c r="B268">
        <v>266</v>
      </c>
      <c r="C268" t="str">
        <f>LEFT(Table167[[#This Row],[Contingency id]])</f>
        <v>A</v>
      </c>
      <c r="D268">
        <v>0</v>
      </c>
      <c r="E268">
        <v>1.2978723404255299</v>
      </c>
      <c r="F268">
        <v>122</v>
      </c>
      <c r="G268">
        <v>94</v>
      </c>
      <c r="H268" s="2">
        <v>0</v>
      </c>
      <c r="I268" s="2">
        <f>AVERAGE(Table167[[#This Row],[Estimated costs 1]:[Estimated costs 20]])</f>
        <v>0</v>
      </c>
      <c r="J268" s="2">
        <f>_xlfn.STDEV.P(Table167[[#This Row],[Estimated costs 1]:[Estimated costs 20]])</f>
        <v>0</v>
      </c>
      <c r="K268" s="2" t="e">
        <f>Table167[[#This Row],[Dev]]/Table167[[#This Row],[Mean]]*100</f>
        <v>#DIV/0!</v>
      </c>
      <c r="L268" s="2">
        <f>Table167[[#This Row],[Estimated costs 1]]-Table167[[#This Row],[Actual cost]]</f>
        <v>0</v>
      </c>
      <c r="M268" s="2" t="e">
        <f>Table167[[#This Row],[Diff 1]]/Table167[[#This Row],[Actual cost]]*100</f>
        <v>#DIV/0!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</row>
    <row r="269" spans="1:33" hidden="1" x14ac:dyDescent="0.3">
      <c r="A269" t="s">
        <v>289</v>
      </c>
      <c r="B269">
        <v>267</v>
      </c>
      <c r="C269" t="str">
        <f>LEFT(Table167[[#This Row],[Contingency id]])</f>
        <v>A</v>
      </c>
      <c r="D269">
        <v>0</v>
      </c>
      <c r="E269">
        <v>1.2079207920791999</v>
      </c>
      <c r="F269">
        <v>122</v>
      </c>
      <c r="G269">
        <v>101</v>
      </c>
      <c r="H269" s="2">
        <v>0</v>
      </c>
      <c r="I269" s="2">
        <f>AVERAGE(Table167[[#This Row],[Estimated costs 1]:[Estimated costs 20]])</f>
        <v>0</v>
      </c>
      <c r="J269" s="2">
        <f>_xlfn.STDEV.P(Table167[[#This Row],[Estimated costs 1]:[Estimated costs 20]])</f>
        <v>0</v>
      </c>
      <c r="K269" s="2" t="e">
        <f>Table167[[#This Row],[Dev]]/Table167[[#This Row],[Mean]]*100</f>
        <v>#DIV/0!</v>
      </c>
      <c r="L269" s="2">
        <f>Table167[[#This Row],[Estimated costs 1]]-Table167[[#This Row],[Actual cost]]</f>
        <v>0</v>
      </c>
      <c r="M269" s="2" t="e">
        <f>Table167[[#This Row],[Diff 1]]/Table167[[#This Row],[Actual cost]]*100</f>
        <v>#DIV/0!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</row>
    <row r="270" spans="1:33" hidden="1" x14ac:dyDescent="0.3">
      <c r="A270" t="s">
        <v>290</v>
      </c>
      <c r="B270">
        <v>268</v>
      </c>
      <c r="C270" t="str">
        <f>LEFT(Table167[[#This Row],[Contingency id]])</f>
        <v>A</v>
      </c>
      <c r="D270">
        <v>0</v>
      </c>
      <c r="E270">
        <v>1.3260869565217299</v>
      </c>
      <c r="F270">
        <v>122</v>
      </c>
      <c r="G270">
        <v>92</v>
      </c>
      <c r="H270" s="2">
        <v>0</v>
      </c>
      <c r="I270" s="2">
        <f>AVERAGE(Table167[[#This Row],[Estimated costs 1]:[Estimated costs 20]])</f>
        <v>0</v>
      </c>
      <c r="J270" s="2">
        <f>_xlfn.STDEV.P(Table167[[#This Row],[Estimated costs 1]:[Estimated costs 20]])</f>
        <v>0</v>
      </c>
      <c r="K270" s="2" t="e">
        <f>Table167[[#This Row],[Dev]]/Table167[[#This Row],[Mean]]*100</f>
        <v>#DIV/0!</v>
      </c>
      <c r="L270" s="2">
        <f>Table167[[#This Row],[Estimated costs 1]]-Table167[[#This Row],[Actual cost]]</f>
        <v>0</v>
      </c>
      <c r="M270" s="2" t="e">
        <f>Table167[[#This Row],[Diff 1]]/Table167[[#This Row],[Actual cost]]*100</f>
        <v>#DIV/0!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</row>
    <row r="271" spans="1:33" hidden="1" x14ac:dyDescent="0.3">
      <c r="A271" t="s">
        <v>291</v>
      </c>
      <c r="B271">
        <v>269</v>
      </c>
      <c r="C271" t="str">
        <f>LEFT(Table167[[#This Row],[Contingency id]])</f>
        <v>A</v>
      </c>
      <c r="D271">
        <v>0</v>
      </c>
      <c r="E271">
        <v>1.2038834951456301</v>
      </c>
      <c r="F271">
        <v>124</v>
      </c>
      <c r="G271">
        <v>103</v>
      </c>
      <c r="H271" s="2">
        <v>0</v>
      </c>
      <c r="I271" s="2">
        <f>AVERAGE(Table167[[#This Row],[Estimated costs 1]:[Estimated costs 20]])</f>
        <v>0</v>
      </c>
      <c r="J271" s="2">
        <f>_xlfn.STDEV.P(Table167[[#This Row],[Estimated costs 1]:[Estimated costs 20]])</f>
        <v>0</v>
      </c>
      <c r="K271" s="2" t="e">
        <f>Table167[[#This Row],[Dev]]/Table167[[#This Row],[Mean]]*100</f>
        <v>#DIV/0!</v>
      </c>
      <c r="L271" s="2">
        <f>Table167[[#This Row],[Estimated costs 1]]-Table167[[#This Row],[Actual cost]]</f>
        <v>0</v>
      </c>
      <c r="M271" s="2" t="e">
        <f>Table167[[#This Row],[Diff 1]]/Table167[[#This Row],[Actual cost]]*100</f>
        <v>#DIV/0!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</row>
    <row r="272" spans="1:33" hidden="1" x14ac:dyDescent="0.3">
      <c r="A272" t="s">
        <v>292</v>
      </c>
      <c r="B272">
        <v>270</v>
      </c>
      <c r="C272" t="str">
        <f>LEFT(Table167[[#This Row],[Contingency id]])</f>
        <v>A</v>
      </c>
      <c r="D272">
        <v>0</v>
      </c>
      <c r="E272">
        <v>1.15887850467289</v>
      </c>
      <c r="F272">
        <v>124</v>
      </c>
      <c r="G272">
        <v>107</v>
      </c>
      <c r="H272" s="2">
        <v>0</v>
      </c>
      <c r="I272" s="2">
        <f>AVERAGE(Table167[[#This Row],[Estimated costs 1]:[Estimated costs 20]])</f>
        <v>0</v>
      </c>
      <c r="J272" s="2">
        <f>_xlfn.STDEV.P(Table167[[#This Row],[Estimated costs 1]:[Estimated costs 20]])</f>
        <v>0</v>
      </c>
      <c r="K272" s="2" t="e">
        <f>Table167[[#This Row],[Dev]]/Table167[[#This Row],[Mean]]*100</f>
        <v>#DIV/0!</v>
      </c>
      <c r="L272" s="2">
        <f>Table167[[#This Row],[Estimated costs 1]]-Table167[[#This Row],[Actual cost]]</f>
        <v>0</v>
      </c>
      <c r="M272" s="2" t="e">
        <f>Table167[[#This Row],[Diff 1]]/Table167[[#This Row],[Actual cost]]*100</f>
        <v>#DIV/0!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</row>
    <row r="273" spans="1:33" hidden="1" x14ac:dyDescent="0.3">
      <c r="A273" t="s">
        <v>293</v>
      </c>
      <c r="B273">
        <v>271</v>
      </c>
      <c r="C273" t="str">
        <f>LEFT(Table167[[#This Row],[Contingency id]])</f>
        <v>A</v>
      </c>
      <c r="D273">
        <v>0</v>
      </c>
      <c r="E273">
        <v>1.2525252525252499</v>
      </c>
      <c r="F273">
        <v>124</v>
      </c>
      <c r="G273">
        <v>99</v>
      </c>
      <c r="H273" s="2">
        <v>0</v>
      </c>
      <c r="I273" s="2">
        <f>AVERAGE(Table167[[#This Row],[Estimated costs 1]:[Estimated costs 20]])</f>
        <v>0</v>
      </c>
      <c r="J273" s="2">
        <f>_xlfn.STDEV.P(Table167[[#This Row],[Estimated costs 1]:[Estimated costs 20]])</f>
        <v>0</v>
      </c>
      <c r="K273" s="2" t="e">
        <f>Table167[[#This Row],[Dev]]/Table167[[#This Row],[Mean]]*100</f>
        <v>#DIV/0!</v>
      </c>
      <c r="L273" s="2">
        <f>Table167[[#This Row],[Estimated costs 1]]-Table167[[#This Row],[Actual cost]]</f>
        <v>0</v>
      </c>
      <c r="M273" s="2" t="e">
        <f>Table167[[#This Row],[Diff 1]]/Table167[[#This Row],[Actual cost]]*100</f>
        <v>#DIV/0!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</row>
    <row r="274" spans="1:33" hidden="1" x14ac:dyDescent="0.3">
      <c r="A274" t="s">
        <v>294</v>
      </c>
      <c r="B274">
        <v>272</v>
      </c>
      <c r="C274" t="str">
        <f>LEFT(Table167[[#This Row],[Contingency id]])</f>
        <v>A</v>
      </c>
      <c r="D274">
        <v>0</v>
      </c>
      <c r="E274">
        <v>1.36263736263736</v>
      </c>
      <c r="F274">
        <v>124</v>
      </c>
      <c r="G274">
        <v>91</v>
      </c>
      <c r="H274" s="2">
        <v>0</v>
      </c>
      <c r="I274" s="2">
        <f>AVERAGE(Table167[[#This Row],[Estimated costs 1]:[Estimated costs 20]])</f>
        <v>0</v>
      </c>
      <c r="J274" s="2">
        <f>_xlfn.STDEV.P(Table167[[#This Row],[Estimated costs 1]:[Estimated costs 20]])</f>
        <v>0</v>
      </c>
      <c r="K274" s="2" t="e">
        <f>Table167[[#This Row],[Dev]]/Table167[[#This Row],[Mean]]*100</f>
        <v>#DIV/0!</v>
      </c>
      <c r="L274" s="2">
        <f>Table167[[#This Row],[Estimated costs 1]]-Table167[[#This Row],[Actual cost]]</f>
        <v>0</v>
      </c>
      <c r="M274" s="2" t="e">
        <f>Table167[[#This Row],[Diff 1]]/Table167[[#This Row],[Actual cost]]*100</f>
        <v>#DIV/0!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</row>
    <row r="275" spans="1:33" hidden="1" x14ac:dyDescent="0.3">
      <c r="A275" t="s">
        <v>295</v>
      </c>
      <c r="B275">
        <v>273</v>
      </c>
      <c r="C275" t="str">
        <f>LEFT(Table167[[#This Row],[Contingency id]])</f>
        <v>A</v>
      </c>
      <c r="D275">
        <v>0</v>
      </c>
      <c r="E275">
        <v>1.2783505154639101</v>
      </c>
      <c r="F275">
        <v>124</v>
      </c>
      <c r="G275">
        <v>97</v>
      </c>
      <c r="H275" s="2">
        <v>0</v>
      </c>
      <c r="I275" s="2">
        <f>AVERAGE(Table167[[#This Row],[Estimated costs 1]:[Estimated costs 20]])</f>
        <v>0</v>
      </c>
      <c r="J275" s="2">
        <f>_xlfn.STDEV.P(Table167[[#This Row],[Estimated costs 1]:[Estimated costs 20]])</f>
        <v>0</v>
      </c>
      <c r="K275" s="2" t="e">
        <f>Table167[[#This Row],[Dev]]/Table167[[#This Row],[Mean]]*100</f>
        <v>#DIV/0!</v>
      </c>
      <c r="L275" s="2">
        <f>Table167[[#This Row],[Estimated costs 1]]-Table167[[#This Row],[Actual cost]]</f>
        <v>0</v>
      </c>
      <c r="M275" s="2" t="e">
        <f>Table167[[#This Row],[Diff 1]]/Table167[[#This Row],[Actual cost]]*100</f>
        <v>#DIV/0!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</row>
    <row r="276" spans="1:33" hidden="1" x14ac:dyDescent="0.3">
      <c r="A276" t="s">
        <v>296</v>
      </c>
      <c r="B276">
        <v>274</v>
      </c>
      <c r="C276" t="str">
        <f>LEFT(Table167[[#This Row],[Contingency id]])</f>
        <v>A</v>
      </c>
      <c r="D276">
        <v>0</v>
      </c>
      <c r="E276">
        <v>1.1698113207547101</v>
      </c>
      <c r="F276">
        <v>124</v>
      </c>
      <c r="G276">
        <v>106</v>
      </c>
      <c r="H276" s="2">
        <v>0</v>
      </c>
      <c r="I276" s="2">
        <f>AVERAGE(Table167[[#This Row],[Estimated costs 1]:[Estimated costs 20]])</f>
        <v>0</v>
      </c>
      <c r="J276" s="2">
        <f>_xlfn.STDEV.P(Table167[[#This Row],[Estimated costs 1]:[Estimated costs 20]])</f>
        <v>0</v>
      </c>
      <c r="K276" s="2" t="e">
        <f>Table167[[#This Row],[Dev]]/Table167[[#This Row],[Mean]]*100</f>
        <v>#DIV/0!</v>
      </c>
      <c r="L276" s="2">
        <f>Table167[[#This Row],[Estimated costs 1]]-Table167[[#This Row],[Actual cost]]</f>
        <v>0</v>
      </c>
      <c r="M276" s="2" t="e">
        <f>Table167[[#This Row],[Diff 1]]/Table167[[#This Row],[Actual cost]]*100</f>
        <v>#DIV/0!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</row>
    <row r="277" spans="1:33" hidden="1" x14ac:dyDescent="0.3">
      <c r="A277" t="s">
        <v>297</v>
      </c>
      <c r="B277">
        <v>275</v>
      </c>
      <c r="C277" t="str">
        <f>LEFT(Table167[[#This Row],[Contingency id]])</f>
        <v>A</v>
      </c>
      <c r="D277">
        <v>0</v>
      </c>
      <c r="E277">
        <v>1.2525252525252499</v>
      </c>
      <c r="F277">
        <v>124</v>
      </c>
      <c r="G277">
        <v>99</v>
      </c>
      <c r="H277" s="2">
        <v>0</v>
      </c>
      <c r="I277" s="2">
        <f>AVERAGE(Table167[[#This Row],[Estimated costs 1]:[Estimated costs 20]])</f>
        <v>0</v>
      </c>
      <c r="J277" s="2">
        <f>_xlfn.STDEV.P(Table167[[#This Row],[Estimated costs 1]:[Estimated costs 20]])</f>
        <v>0</v>
      </c>
      <c r="K277" s="2" t="e">
        <f>Table167[[#This Row],[Dev]]/Table167[[#This Row],[Mean]]*100</f>
        <v>#DIV/0!</v>
      </c>
      <c r="L277" s="2">
        <f>Table167[[#This Row],[Estimated costs 1]]-Table167[[#This Row],[Actual cost]]</f>
        <v>0</v>
      </c>
      <c r="M277" s="2" t="e">
        <f>Table167[[#This Row],[Diff 1]]/Table167[[#This Row],[Actual cost]]*100</f>
        <v>#DIV/0!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</row>
    <row r="278" spans="1:33" hidden="1" x14ac:dyDescent="0.3">
      <c r="A278" t="s">
        <v>298</v>
      </c>
      <c r="B278">
        <v>276</v>
      </c>
      <c r="C278" t="str">
        <f>LEFT(Table167[[#This Row],[Contingency id]])</f>
        <v>A</v>
      </c>
      <c r="D278">
        <v>0</v>
      </c>
      <c r="E278">
        <v>1.24</v>
      </c>
      <c r="F278">
        <v>124</v>
      </c>
      <c r="G278">
        <v>100</v>
      </c>
      <c r="H278" s="2">
        <v>0</v>
      </c>
      <c r="I278" s="2">
        <f>AVERAGE(Table167[[#This Row],[Estimated costs 1]:[Estimated costs 20]])</f>
        <v>0</v>
      </c>
      <c r="J278" s="2">
        <f>_xlfn.STDEV.P(Table167[[#This Row],[Estimated costs 1]:[Estimated costs 20]])</f>
        <v>0</v>
      </c>
      <c r="K278" s="2" t="e">
        <f>Table167[[#This Row],[Dev]]/Table167[[#This Row],[Mean]]*100</f>
        <v>#DIV/0!</v>
      </c>
      <c r="L278" s="2">
        <f>Table167[[#This Row],[Estimated costs 1]]-Table167[[#This Row],[Actual cost]]</f>
        <v>0</v>
      </c>
      <c r="M278" s="2" t="e">
        <f>Table167[[#This Row],[Diff 1]]/Table167[[#This Row],[Actual cost]]*100</f>
        <v>#DIV/0!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</row>
    <row r="279" spans="1:33" hidden="1" x14ac:dyDescent="0.3">
      <c r="A279" t="s">
        <v>299</v>
      </c>
      <c r="B279">
        <v>277</v>
      </c>
      <c r="C279" t="str">
        <f>LEFT(Table167[[#This Row],[Contingency id]])</f>
        <v>A</v>
      </c>
      <c r="D279">
        <v>0</v>
      </c>
      <c r="E279">
        <v>1.2916666666666601</v>
      </c>
      <c r="F279">
        <v>124</v>
      </c>
      <c r="G279">
        <v>96</v>
      </c>
      <c r="H279" s="2">
        <v>0</v>
      </c>
      <c r="I279" s="2">
        <f>AVERAGE(Table167[[#This Row],[Estimated costs 1]:[Estimated costs 20]])</f>
        <v>0</v>
      </c>
      <c r="J279" s="2">
        <f>_xlfn.STDEV.P(Table167[[#This Row],[Estimated costs 1]:[Estimated costs 20]])</f>
        <v>0</v>
      </c>
      <c r="K279" s="2" t="e">
        <f>Table167[[#This Row],[Dev]]/Table167[[#This Row],[Mean]]*100</f>
        <v>#DIV/0!</v>
      </c>
      <c r="L279" s="2">
        <f>Table167[[#This Row],[Estimated costs 1]]-Table167[[#This Row],[Actual cost]]</f>
        <v>0</v>
      </c>
      <c r="M279" s="2" t="e">
        <f>Table167[[#This Row],[Diff 1]]/Table167[[#This Row],[Actual cost]]*100</f>
        <v>#DIV/0!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</row>
    <row r="280" spans="1:33" hidden="1" x14ac:dyDescent="0.3">
      <c r="A280" t="s">
        <v>300</v>
      </c>
      <c r="B280">
        <v>278</v>
      </c>
      <c r="C280" t="str">
        <f>LEFT(Table167[[#This Row],[Contingency id]])</f>
        <v>A</v>
      </c>
      <c r="D280">
        <v>0</v>
      </c>
      <c r="E280">
        <v>1.2653061224489699</v>
      </c>
      <c r="F280">
        <v>124</v>
      </c>
      <c r="G280">
        <v>98</v>
      </c>
      <c r="H280" s="2">
        <v>0</v>
      </c>
      <c r="I280" s="2">
        <f>AVERAGE(Table167[[#This Row],[Estimated costs 1]:[Estimated costs 20]])</f>
        <v>0</v>
      </c>
      <c r="J280" s="2">
        <f>_xlfn.STDEV.P(Table167[[#This Row],[Estimated costs 1]:[Estimated costs 20]])</f>
        <v>0</v>
      </c>
      <c r="K280" s="2" t="e">
        <f>Table167[[#This Row],[Dev]]/Table167[[#This Row],[Mean]]*100</f>
        <v>#DIV/0!</v>
      </c>
      <c r="L280" s="2">
        <f>Table167[[#This Row],[Estimated costs 1]]-Table167[[#This Row],[Actual cost]]</f>
        <v>0</v>
      </c>
      <c r="M280" s="2" t="e">
        <f>Table167[[#This Row],[Diff 1]]/Table167[[#This Row],[Actual cost]]*100</f>
        <v>#DIV/0!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</row>
    <row r="281" spans="1:33" hidden="1" x14ac:dyDescent="0.3">
      <c r="A281" t="s">
        <v>301</v>
      </c>
      <c r="B281">
        <v>279</v>
      </c>
      <c r="C281" t="str">
        <f>LEFT(Table167[[#This Row],[Contingency id]])</f>
        <v>A</v>
      </c>
      <c r="D281">
        <v>0</v>
      </c>
      <c r="E281">
        <v>1.1444444444444399</v>
      </c>
      <c r="F281">
        <v>103</v>
      </c>
      <c r="G281">
        <v>90</v>
      </c>
      <c r="H281" s="2">
        <v>0</v>
      </c>
      <c r="I281" s="2">
        <f>AVERAGE(Table167[[#This Row],[Estimated costs 1]:[Estimated costs 20]])</f>
        <v>0</v>
      </c>
      <c r="J281" s="2">
        <f>_xlfn.STDEV.P(Table167[[#This Row],[Estimated costs 1]:[Estimated costs 20]])</f>
        <v>0</v>
      </c>
      <c r="K281" s="2" t="e">
        <f>Table167[[#This Row],[Dev]]/Table167[[#This Row],[Mean]]*100</f>
        <v>#DIV/0!</v>
      </c>
      <c r="L281" s="2">
        <f>Table167[[#This Row],[Estimated costs 1]]-Table167[[#This Row],[Actual cost]]</f>
        <v>0</v>
      </c>
      <c r="M281" s="2" t="e">
        <f>Table167[[#This Row],[Diff 1]]/Table167[[#This Row],[Actual cost]]*100</f>
        <v>#DIV/0!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</row>
    <row r="282" spans="1:33" hidden="1" x14ac:dyDescent="0.3">
      <c r="A282" t="s">
        <v>302</v>
      </c>
      <c r="B282">
        <v>280</v>
      </c>
      <c r="C282" t="str">
        <f>LEFT(Table167[[#This Row],[Contingency id]])</f>
        <v>A</v>
      </c>
      <c r="D282">
        <v>0</v>
      </c>
      <c r="E282">
        <v>1.24</v>
      </c>
      <c r="F282">
        <v>124</v>
      </c>
      <c r="G282">
        <v>100</v>
      </c>
      <c r="H282" s="2">
        <v>0</v>
      </c>
      <c r="I282" s="2">
        <f>AVERAGE(Table167[[#This Row],[Estimated costs 1]:[Estimated costs 20]])</f>
        <v>0</v>
      </c>
      <c r="J282" s="2">
        <f>_xlfn.STDEV.P(Table167[[#This Row],[Estimated costs 1]:[Estimated costs 20]])</f>
        <v>0</v>
      </c>
      <c r="K282" s="2" t="e">
        <f>Table167[[#This Row],[Dev]]/Table167[[#This Row],[Mean]]*100</f>
        <v>#DIV/0!</v>
      </c>
      <c r="L282" s="2">
        <f>Table167[[#This Row],[Estimated costs 1]]-Table167[[#This Row],[Actual cost]]</f>
        <v>0</v>
      </c>
      <c r="M282" s="2" t="e">
        <f>Table167[[#This Row],[Diff 1]]/Table167[[#This Row],[Actual cost]]*100</f>
        <v>#DIV/0!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</row>
    <row r="283" spans="1:33" hidden="1" x14ac:dyDescent="0.3">
      <c r="A283" t="s">
        <v>303</v>
      </c>
      <c r="B283">
        <v>281</v>
      </c>
      <c r="C283" t="str">
        <f>LEFT(Table167[[#This Row],[Contingency id]])</f>
        <v>A</v>
      </c>
      <c r="D283">
        <v>0</v>
      </c>
      <c r="E283">
        <v>1.1923076923076901</v>
      </c>
      <c r="F283">
        <v>124</v>
      </c>
      <c r="G283">
        <v>104</v>
      </c>
      <c r="H283" s="2">
        <v>0</v>
      </c>
      <c r="I283" s="2">
        <f>AVERAGE(Table167[[#This Row],[Estimated costs 1]:[Estimated costs 20]])</f>
        <v>0</v>
      </c>
      <c r="J283" s="2">
        <f>_xlfn.STDEV.P(Table167[[#This Row],[Estimated costs 1]:[Estimated costs 20]])</f>
        <v>0</v>
      </c>
      <c r="K283" s="2" t="e">
        <f>Table167[[#This Row],[Dev]]/Table167[[#This Row],[Mean]]*100</f>
        <v>#DIV/0!</v>
      </c>
      <c r="L283" s="2">
        <f>Table167[[#This Row],[Estimated costs 1]]-Table167[[#This Row],[Actual cost]]</f>
        <v>0</v>
      </c>
      <c r="M283" s="2" t="e">
        <f>Table167[[#This Row],[Diff 1]]/Table167[[#This Row],[Actual cost]]*100</f>
        <v>#DIV/0!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</row>
    <row r="284" spans="1:33" hidden="1" x14ac:dyDescent="0.3">
      <c r="A284" t="s">
        <v>304</v>
      </c>
      <c r="B284">
        <v>282</v>
      </c>
      <c r="C284" t="str">
        <f>LEFT(Table167[[#This Row],[Contingency id]])</f>
        <v>A</v>
      </c>
      <c r="D284">
        <v>0</v>
      </c>
      <c r="E284">
        <v>1.2277227722772199</v>
      </c>
      <c r="F284">
        <v>124</v>
      </c>
      <c r="G284">
        <v>101</v>
      </c>
      <c r="H284" s="2">
        <v>0</v>
      </c>
      <c r="I284" s="2">
        <f>AVERAGE(Table167[[#This Row],[Estimated costs 1]:[Estimated costs 20]])</f>
        <v>0</v>
      </c>
      <c r="J284" s="2">
        <f>_xlfn.STDEV.P(Table167[[#This Row],[Estimated costs 1]:[Estimated costs 20]])</f>
        <v>0</v>
      </c>
      <c r="K284" s="2" t="e">
        <f>Table167[[#This Row],[Dev]]/Table167[[#This Row],[Mean]]*100</f>
        <v>#DIV/0!</v>
      </c>
      <c r="L284" s="2">
        <f>Table167[[#This Row],[Estimated costs 1]]-Table167[[#This Row],[Actual cost]]</f>
        <v>0</v>
      </c>
      <c r="M284" s="2" t="e">
        <f>Table167[[#This Row],[Diff 1]]/Table167[[#This Row],[Actual cost]]*100</f>
        <v>#DIV/0!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</row>
    <row r="285" spans="1:33" hidden="1" x14ac:dyDescent="0.3">
      <c r="A285" t="s">
        <v>305</v>
      </c>
      <c r="B285">
        <v>283</v>
      </c>
      <c r="C285" t="str">
        <f>LEFT(Table167[[#This Row],[Contingency id]])</f>
        <v>A</v>
      </c>
      <c r="D285">
        <v>0</v>
      </c>
      <c r="E285">
        <v>1.1272727272727201</v>
      </c>
      <c r="F285">
        <v>62</v>
      </c>
      <c r="G285">
        <v>55</v>
      </c>
      <c r="H285" s="2">
        <v>0</v>
      </c>
      <c r="I285" s="2">
        <f>AVERAGE(Table167[[#This Row],[Estimated costs 1]:[Estimated costs 20]])</f>
        <v>0</v>
      </c>
      <c r="J285" s="2">
        <f>_xlfn.STDEV.P(Table167[[#This Row],[Estimated costs 1]:[Estimated costs 20]])</f>
        <v>0</v>
      </c>
      <c r="K285" s="2" t="e">
        <f>Table167[[#This Row],[Dev]]/Table167[[#This Row],[Mean]]*100</f>
        <v>#DIV/0!</v>
      </c>
      <c r="L285" s="2">
        <f>Table167[[#This Row],[Estimated costs 1]]-Table167[[#This Row],[Actual cost]]</f>
        <v>0</v>
      </c>
      <c r="M285" s="2" t="e">
        <f>Table167[[#This Row],[Diff 1]]/Table167[[#This Row],[Actual cost]]*100</f>
        <v>#DIV/0!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</row>
    <row r="286" spans="1:33" hidden="1" x14ac:dyDescent="0.3">
      <c r="A286" t="s">
        <v>306</v>
      </c>
      <c r="B286">
        <v>284</v>
      </c>
      <c r="C286" t="str">
        <f>LEFT(Table167[[#This Row],[Contingency id]])</f>
        <v>A</v>
      </c>
      <c r="D286">
        <v>0</v>
      </c>
      <c r="E286">
        <v>1.1481481481481399</v>
      </c>
      <c r="F286">
        <v>62</v>
      </c>
      <c r="G286">
        <v>54</v>
      </c>
      <c r="H286" s="2">
        <v>0</v>
      </c>
      <c r="I286" s="2">
        <f>AVERAGE(Table167[[#This Row],[Estimated costs 1]:[Estimated costs 20]])</f>
        <v>0</v>
      </c>
      <c r="J286" s="2">
        <f>_xlfn.STDEV.P(Table167[[#This Row],[Estimated costs 1]:[Estimated costs 20]])</f>
        <v>0</v>
      </c>
      <c r="K286" s="2" t="e">
        <f>Table167[[#This Row],[Dev]]/Table167[[#This Row],[Mean]]*100</f>
        <v>#DIV/0!</v>
      </c>
      <c r="L286" s="2">
        <f>Table167[[#This Row],[Estimated costs 1]]-Table167[[#This Row],[Actual cost]]</f>
        <v>0</v>
      </c>
      <c r="M286" s="2" t="e">
        <f>Table167[[#This Row],[Diff 1]]/Table167[[#This Row],[Actual cost]]*100</f>
        <v>#DIV/0!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</row>
    <row r="287" spans="1:33" hidden="1" x14ac:dyDescent="0.3">
      <c r="A287" t="s">
        <v>307</v>
      </c>
      <c r="B287">
        <v>285</v>
      </c>
      <c r="C287" t="str">
        <f>LEFT(Table167[[#This Row],[Contingency id]])</f>
        <v>A</v>
      </c>
      <c r="D287">
        <v>0</v>
      </c>
      <c r="E287">
        <v>1.0508474576271101</v>
      </c>
      <c r="F287">
        <v>62</v>
      </c>
      <c r="G287">
        <v>59</v>
      </c>
      <c r="H287" s="2">
        <v>0</v>
      </c>
      <c r="I287" s="2">
        <f>AVERAGE(Table167[[#This Row],[Estimated costs 1]:[Estimated costs 20]])</f>
        <v>0</v>
      </c>
      <c r="J287" s="2">
        <f>_xlfn.STDEV.P(Table167[[#This Row],[Estimated costs 1]:[Estimated costs 20]])</f>
        <v>0</v>
      </c>
      <c r="K287" s="2" t="e">
        <f>Table167[[#This Row],[Dev]]/Table167[[#This Row],[Mean]]*100</f>
        <v>#DIV/0!</v>
      </c>
      <c r="L287" s="2">
        <f>Table167[[#This Row],[Estimated costs 1]]-Table167[[#This Row],[Actual cost]]</f>
        <v>0</v>
      </c>
      <c r="M287" s="2" t="e">
        <f>Table167[[#This Row],[Diff 1]]/Table167[[#This Row],[Actual cost]]*100</f>
        <v>#DIV/0!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</row>
    <row r="288" spans="1:33" hidden="1" x14ac:dyDescent="0.3">
      <c r="A288" t="s">
        <v>308</v>
      </c>
      <c r="B288">
        <v>286</v>
      </c>
      <c r="C288" t="str">
        <f>LEFT(Table167[[#This Row],[Contingency id]])</f>
        <v>A</v>
      </c>
      <c r="D288">
        <v>0</v>
      </c>
      <c r="E288">
        <v>1.1481481481481399</v>
      </c>
      <c r="F288">
        <v>62</v>
      </c>
      <c r="G288">
        <v>54</v>
      </c>
      <c r="H288" s="2">
        <v>0</v>
      </c>
      <c r="I288" s="2">
        <f>AVERAGE(Table167[[#This Row],[Estimated costs 1]:[Estimated costs 20]])</f>
        <v>0</v>
      </c>
      <c r="J288" s="2">
        <f>_xlfn.STDEV.P(Table167[[#This Row],[Estimated costs 1]:[Estimated costs 20]])</f>
        <v>0</v>
      </c>
      <c r="K288" s="2" t="e">
        <f>Table167[[#This Row],[Dev]]/Table167[[#This Row],[Mean]]*100</f>
        <v>#DIV/0!</v>
      </c>
      <c r="L288" s="2">
        <f>Table167[[#This Row],[Estimated costs 1]]-Table167[[#This Row],[Actual cost]]</f>
        <v>0</v>
      </c>
      <c r="M288" s="2" t="e">
        <f>Table167[[#This Row],[Diff 1]]/Table167[[#This Row],[Actual cost]]*100</f>
        <v>#DIV/0!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</row>
    <row r="289" spans="1:33" hidden="1" x14ac:dyDescent="0.3">
      <c r="A289" t="s">
        <v>309</v>
      </c>
      <c r="B289">
        <v>287</v>
      </c>
      <c r="C289" t="str">
        <f>LEFT(Table167[[#This Row],[Contingency id]])</f>
        <v>A</v>
      </c>
      <c r="D289">
        <v>0</v>
      </c>
      <c r="E289">
        <v>1.0454545454545401</v>
      </c>
      <c r="F289">
        <v>23</v>
      </c>
      <c r="G289">
        <v>22</v>
      </c>
      <c r="H289" s="2">
        <v>0</v>
      </c>
      <c r="I289" s="2">
        <f>AVERAGE(Table167[[#This Row],[Estimated costs 1]:[Estimated costs 20]])</f>
        <v>0</v>
      </c>
      <c r="J289" s="2">
        <f>_xlfn.STDEV.P(Table167[[#This Row],[Estimated costs 1]:[Estimated costs 20]])</f>
        <v>0</v>
      </c>
      <c r="K289" s="2" t="e">
        <f>Table167[[#This Row],[Dev]]/Table167[[#This Row],[Mean]]*100</f>
        <v>#DIV/0!</v>
      </c>
      <c r="L289" s="2">
        <f>Table167[[#This Row],[Estimated costs 1]]-Table167[[#This Row],[Actual cost]]</f>
        <v>0</v>
      </c>
      <c r="M289" s="2" t="e">
        <f>Table167[[#This Row],[Diff 1]]/Table167[[#This Row],[Actual cost]]*100</f>
        <v>#DIV/0!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</row>
    <row r="290" spans="1:33" hidden="1" x14ac:dyDescent="0.3">
      <c r="A290" t="s">
        <v>310</v>
      </c>
      <c r="B290">
        <v>288</v>
      </c>
      <c r="C290" t="str">
        <f>LEFT(Table167[[#This Row],[Contingency id]])</f>
        <v>A</v>
      </c>
      <c r="D290">
        <v>0</v>
      </c>
      <c r="E290">
        <v>1</v>
      </c>
      <c r="F290">
        <v>23</v>
      </c>
      <c r="G290">
        <v>23</v>
      </c>
      <c r="H290" s="2">
        <v>0</v>
      </c>
      <c r="I290" s="2">
        <f>AVERAGE(Table167[[#This Row],[Estimated costs 1]:[Estimated costs 20]])</f>
        <v>0</v>
      </c>
      <c r="J290" s="2">
        <f>_xlfn.STDEV.P(Table167[[#This Row],[Estimated costs 1]:[Estimated costs 20]])</f>
        <v>0</v>
      </c>
      <c r="K290" s="2" t="e">
        <f>Table167[[#This Row],[Dev]]/Table167[[#This Row],[Mean]]*100</f>
        <v>#DIV/0!</v>
      </c>
      <c r="L290" s="2">
        <f>Table167[[#This Row],[Estimated costs 1]]-Table167[[#This Row],[Actual cost]]</f>
        <v>0</v>
      </c>
      <c r="M290" s="2" t="e">
        <f>Table167[[#This Row],[Diff 1]]/Table167[[#This Row],[Actual cost]]*100</f>
        <v>#DIV/0!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</row>
    <row r="291" spans="1:33" hidden="1" x14ac:dyDescent="0.3">
      <c r="A291" t="s">
        <v>311</v>
      </c>
      <c r="B291">
        <v>289</v>
      </c>
      <c r="C291" t="str">
        <f>LEFT(Table167[[#This Row],[Contingency id]])</f>
        <v>A</v>
      </c>
      <c r="D291">
        <v>0</v>
      </c>
      <c r="E291">
        <v>1.09523809523809</v>
      </c>
      <c r="F291">
        <v>23</v>
      </c>
      <c r="G291">
        <v>21</v>
      </c>
      <c r="H291" s="2">
        <v>0</v>
      </c>
      <c r="I291" s="2">
        <f>AVERAGE(Table167[[#This Row],[Estimated costs 1]:[Estimated costs 20]])</f>
        <v>0</v>
      </c>
      <c r="J291" s="2">
        <f>_xlfn.STDEV.P(Table167[[#This Row],[Estimated costs 1]:[Estimated costs 20]])</f>
        <v>0</v>
      </c>
      <c r="K291" s="2" t="e">
        <f>Table167[[#This Row],[Dev]]/Table167[[#This Row],[Mean]]*100</f>
        <v>#DIV/0!</v>
      </c>
      <c r="L291" s="2">
        <f>Table167[[#This Row],[Estimated costs 1]]-Table167[[#This Row],[Actual cost]]</f>
        <v>0</v>
      </c>
      <c r="M291" s="2" t="e">
        <f>Table167[[#This Row],[Diff 1]]/Table167[[#This Row],[Actual cost]]*100</f>
        <v>#DIV/0!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</row>
    <row r="292" spans="1:33" hidden="1" x14ac:dyDescent="0.3">
      <c r="A292" t="s">
        <v>312</v>
      </c>
      <c r="B292">
        <v>290</v>
      </c>
      <c r="C292" t="str">
        <f>LEFT(Table167[[#This Row],[Contingency id]])</f>
        <v>A</v>
      </c>
      <c r="D292">
        <v>0</v>
      </c>
      <c r="E292">
        <v>1.0454545454545401</v>
      </c>
      <c r="F292">
        <v>23</v>
      </c>
      <c r="G292">
        <v>22</v>
      </c>
      <c r="H292" s="2">
        <v>0</v>
      </c>
      <c r="I292" s="2">
        <f>AVERAGE(Table167[[#This Row],[Estimated costs 1]:[Estimated costs 20]])</f>
        <v>0</v>
      </c>
      <c r="J292" s="2">
        <f>_xlfn.STDEV.P(Table167[[#This Row],[Estimated costs 1]:[Estimated costs 20]])</f>
        <v>0</v>
      </c>
      <c r="K292" s="2" t="e">
        <f>Table167[[#This Row],[Dev]]/Table167[[#This Row],[Mean]]*100</f>
        <v>#DIV/0!</v>
      </c>
      <c r="L292" s="2">
        <f>Table167[[#This Row],[Estimated costs 1]]-Table167[[#This Row],[Actual cost]]</f>
        <v>0</v>
      </c>
      <c r="M292" s="2" t="e">
        <f>Table167[[#This Row],[Diff 1]]/Table167[[#This Row],[Actual cost]]*100</f>
        <v>#DIV/0!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</row>
    <row r="293" spans="1:33" hidden="1" x14ac:dyDescent="0.3">
      <c r="A293" t="s">
        <v>313</v>
      </c>
      <c r="B293">
        <v>291</v>
      </c>
      <c r="C293" t="str">
        <f>LEFT(Table167[[#This Row],[Contingency id]])</f>
        <v>A</v>
      </c>
      <c r="D293">
        <v>0</v>
      </c>
      <c r="E293">
        <v>1.0454545454545401</v>
      </c>
      <c r="F293">
        <v>23</v>
      </c>
      <c r="G293">
        <v>22</v>
      </c>
      <c r="H293" s="2">
        <v>0</v>
      </c>
      <c r="I293" s="2">
        <f>AVERAGE(Table167[[#This Row],[Estimated costs 1]:[Estimated costs 20]])</f>
        <v>0</v>
      </c>
      <c r="J293" s="2">
        <f>_xlfn.STDEV.P(Table167[[#This Row],[Estimated costs 1]:[Estimated costs 20]])</f>
        <v>0</v>
      </c>
      <c r="K293" s="2" t="e">
        <f>Table167[[#This Row],[Dev]]/Table167[[#This Row],[Mean]]*100</f>
        <v>#DIV/0!</v>
      </c>
      <c r="L293" s="2">
        <f>Table167[[#This Row],[Estimated costs 1]]-Table167[[#This Row],[Actual cost]]</f>
        <v>0</v>
      </c>
      <c r="M293" s="2" t="e">
        <f>Table167[[#This Row],[Diff 1]]/Table167[[#This Row],[Actual cost]]*100</f>
        <v>#DIV/0!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</row>
    <row r="294" spans="1:33" hidden="1" x14ac:dyDescent="0.3">
      <c r="A294" t="s">
        <v>314</v>
      </c>
      <c r="B294">
        <v>292</v>
      </c>
      <c r="C294" t="str">
        <f>LEFT(Table167[[#This Row],[Contingency id]])</f>
        <v>A</v>
      </c>
      <c r="D294">
        <v>0</v>
      </c>
      <c r="E294">
        <v>1.1499999999999999</v>
      </c>
      <c r="F294">
        <v>23</v>
      </c>
      <c r="G294">
        <v>20</v>
      </c>
      <c r="H294" s="2">
        <v>0</v>
      </c>
      <c r="I294" s="2">
        <f>AVERAGE(Table167[[#This Row],[Estimated costs 1]:[Estimated costs 20]])</f>
        <v>0</v>
      </c>
      <c r="J294" s="2">
        <f>_xlfn.STDEV.P(Table167[[#This Row],[Estimated costs 1]:[Estimated costs 20]])</f>
        <v>0</v>
      </c>
      <c r="K294" s="2" t="e">
        <f>Table167[[#This Row],[Dev]]/Table167[[#This Row],[Mean]]*100</f>
        <v>#DIV/0!</v>
      </c>
      <c r="L294" s="2">
        <f>Table167[[#This Row],[Estimated costs 1]]-Table167[[#This Row],[Actual cost]]</f>
        <v>0</v>
      </c>
      <c r="M294" s="2" t="e">
        <f>Table167[[#This Row],[Diff 1]]/Table167[[#This Row],[Actual cost]]*100</f>
        <v>#DIV/0!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</row>
    <row r="295" spans="1:33" hidden="1" x14ac:dyDescent="0.3">
      <c r="A295" t="s">
        <v>315</v>
      </c>
      <c r="B295">
        <v>293</v>
      </c>
      <c r="C295" t="str">
        <f>LEFT(Table167[[#This Row],[Contingency id]])</f>
        <v>A</v>
      </c>
      <c r="D295">
        <v>0</v>
      </c>
      <c r="E295">
        <v>1.2105263157894699</v>
      </c>
      <c r="F295">
        <v>23</v>
      </c>
      <c r="G295">
        <v>19</v>
      </c>
      <c r="H295" s="2">
        <v>0</v>
      </c>
      <c r="I295" s="2">
        <f>AVERAGE(Table167[[#This Row],[Estimated costs 1]:[Estimated costs 20]])</f>
        <v>0</v>
      </c>
      <c r="J295" s="2">
        <f>_xlfn.STDEV.P(Table167[[#This Row],[Estimated costs 1]:[Estimated costs 20]])</f>
        <v>0</v>
      </c>
      <c r="K295" s="2" t="e">
        <f>Table167[[#This Row],[Dev]]/Table167[[#This Row],[Mean]]*100</f>
        <v>#DIV/0!</v>
      </c>
      <c r="L295" s="2">
        <f>Table167[[#This Row],[Estimated costs 1]]-Table167[[#This Row],[Actual cost]]</f>
        <v>0</v>
      </c>
      <c r="M295" s="2" t="e">
        <f>Table167[[#This Row],[Diff 1]]/Table167[[#This Row],[Actual cost]]*100</f>
        <v>#DIV/0!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</row>
    <row r="296" spans="1:33" hidden="1" x14ac:dyDescent="0.3">
      <c r="A296" t="s">
        <v>316</v>
      </c>
      <c r="B296">
        <v>294</v>
      </c>
      <c r="C296" t="str">
        <f>LEFT(Table167[[#This Row],[Contingency id]])</f>
        <v>A</v>
      </c>
      <c r="D296">
        <v>0</v>
      </c>
      <c r="E296">
        <v>1.0454545454545401</v>
      </c>
      <c r="F296">
        <v>23</v>
      </c>
      <c r="G296">
        <v>22</v>
      </c>
      <c r="H296" s="2">
        <v>0</v>
      </c>
      <c r="I296" s="2">
        <f>AVERAGE(Table167[[#This Row],[Estimated costs 1]:[Estimated costs 20]])</f>
        <v>0</v>
      </c>
      <c r="J296" s="2">
        <f>_xlfn.STDEV.P(Table167[[#This Row],[Estimated costs 1]:[Estimated costs 20]])</f>
        <v>0</v>
      </c>
      <c r="K296" s="2" t="e">
        <f>Table167[[#This Row],[Dev]]/Table167[[#This Row],[Mean]]*100</f>
        <v>#DIV/0!</v>
      </c>
      <c r="L296" s="2">
        <f>Table167[[#This Row],[Estimated costs 1]]-Table167[[#This Row],[Actual cost]]</f>
        <v>0</v>
      </c>
      <c r="M296" s="2" t="e">
        <f>Table167[[#This Row],[Diff 1]]/Table167[[#This Row],[Actual cost]]*100</f>
        <v>#DIV/0!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</row>
    <row r="297" spans="1:33" hidden="1" x14ac:dyDescent="0.3">
      <c r="A297" t="s">
        <v>317</v>
      </c>
      <c r="B297">
        <v>295</v>
      </c>
      <c r="C297" t="str">
        <f>LEFT(Table167[[#This Row],[Contingency id]])</f>
        <v>A</v>
      </c>
      <c r="D297">
        <v>0</v>
      </c>
      <c r="E297">
        <v>1.0454545454545401</v>
      </c>
      <c r="F297">
        <v>23</v>
      </c>
      <c r="G297">
        <v>22</v>
      </c>
      <c r="H297" s="2">
        <v>0</v>
      </c>
      <c r="I297" s="2">
        <f>AVERAGE(Table167[[#This Row],[Estimated costs 1]:[Estimated costs 20]])</f>
        <v>0</v>
      </c>
      <c r="J297" s="2">
        <f>_xlfn.STDEV.P(Table167[[#This Row],[Estimated costs 1]:[Estimated costs 20]])</f>
        <v>0</v>
      </c>
      <c r="K297" s="2" t="e">
        <f>Table167[[#This Row],[Dev]]/Table167[[#This Row],[Mean]]*100</f>
        <v>#DIV/0!</v>
      </c>
      <c r="L297" s="2">
        <f>Table167[[#This Row],[Estimated costs 1]]-Table167[[#This Row],[Actual cost]]</f>
        <v>0</v>
      </c>
      <c r="M297" s="2" t="e">
        <f>Table167[[#This Row],[Diff 1]]/Table167[[#This Row],[Actual cost]]*100</f>
        <v>#DIV/0!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</row>
    <row r="298" spans="1:33" hidden="1" x14ac:dyDescent="0.3">
      <c r="A298" t="s">
        <v>318</v>
      </c>
      <c r="B298">
        <v>296</v>
      </c>
      <c r="C298" t="str">
        <f>LEFT(Table167[[#This Row],[Contingency id]])</f>
        <v>A</v>
      </c>
      <c r="D298">
        <v>0</v>
      </c>
      <c r="E298">
        <v>1.24528301886792</v>
      </c>
      <c r="F298">
        <v>132</v>
      </c>
      <c r="G298">
        <v>106</v>
      </c>
      <c r="H298" s="2">
        <v>0</v>
      </c>
      <c r="I298" s="2">
        <f>AVERAGE(Table167[[#This Row],[Estimated costs 1]:[Estimated costs 20]])</f>
        <v>0</v>
      </c>
      <c r="J298" s="2">
        <f>_xlfn.STDEV.P(Table167[[#This Row],[Estimated costs 1]:[Estimated costs 20]])</f>
        <v>0</v>
      </c>
      <c r="K298" s="2" t="e">
        <f>Table167[[#This Row],[Dev]]/Table167[[#This Row],[Mean]]*100</f>
        <v>#DIV/0!</v>
      </c>
      <c r="L298" s="2">
        <f>Table167[[#This Row],[Estimated costs 1]]-Table167[[#This Row],[Actual cost]]</f>
        <v>0</v>
      </c>
      <c r="M298" s="2" t="e">
        <f>Table167[[#This Row],[Diff 1]]/Table167[[#This Row],[Actual cost]]*100</f>
        <v>#DIV/0!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</row>
    <row r="299" spans="1:33" hidden="1" x14ac:dyDescent="0.3">
      <c r="A299" t="s">
        <v>319</v>
      </c>
      <c r="B299">
        <v>297</v>
      </c>
      <c r="C299" t="str">
        <f>LEFT(Table167[[#This Row],[Contingency id]])</f>
        <v>A</v>
      </c>
      <c r="D299">
        <v>0</v>
      </c>
      <c r="E299">
        <v>1.29411764705882</v>
      </c>
      <c r="F299">
        <v>132</v>
      </c>
      <c r="G299">
        <v>102</v>
      </c>
      <c r="H299" s="2">
        <v>0</v>
      </c>
      <c r="I299" s="2">
        <f>AVERAGE(Table167[[#This Row],[Estimated costs 1]:[Estimated costs 20]])</f>
        <v>0</v>
      </c>
      <c r="J299" s="2">
        <f>_xlfn.STDEV.P(Table167[[#This Row],[Estimated costs 1]:[Estimated costs 20]])</f>
        <v>0</v>
      </c>
      <c r="K299" s="2" t="e">
        <f>Table167[[#This Row],[Dev]]/Table167[[#This Row],[Mean]]*100</f>
        <v>#DIV/0!</v>
      </c>
      <c r="L299" s="2">
        <f>Table167[[#This Row],[Estimated costs 1]]-Table167[[#This Row],[Actual cost]]</f>
        <v>0</v>
      </c>
      <c r="M299" s="2" t="e">
        <f>Table167[[#This Row],[Diff 1]]/Table167[[#This Row],[Actual cost]]*100</f>
        <v>#DIV/0!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</row>
    <row r="300" spans="1:33" hidden="1" x14ac:dyDescent="0.3">
      <c r="A300" t="s">
        <v>320</v>
      </c>
      <c r="B300">
        <v>298</v>
      </c>
      <c r="C300" t="str">
        <f>LEFT(Table167[[#This Row],[Contingency id]])</f>
        <v>A</v>
      </c>
      <c r="D300">
        <v>0</v>
      </c>
      <c r="E300">
        <v>1.19819819819819</v>
      </c>
      <c r="F300">
        <v>133</v>
      </c>
      <c r="G300">
        <v>111</v>
      </c>
      <c r="H300" s="2">
        <v>0</v>
      </c>
      <c r="I300" s="2">
        <f>AVERAGE(Table167[[#This Row],[Estimated costs 1]:[Estimated costs 20]])</f>
        <v>0</v>
      </c>
      <c r="J300" s="2">
        <f>_xlfn.STDEV.P(Table167[[#This Row],[Estimated costs 1]:[Estimated costs 20]])</f>
        <v>0</v>
      </c>
      <c r="K300" s="2" t="e">
        <f>Table167[[#This Row],[Dev]]/Table167[[#This Row],[Mean]]*100</f>
        <v>#DIV/0!</v>
      </c>
      <c r="L300" s="2">
        <f>Table167[[#This Row],[Estimated costs 1]]-Table167[[#This Row],[Actual cost]]</f>
        <v>0</v>
      </c>
      <c r="M300" s="2" t="e">
        <f>Table167[[#This Row],[Diff 1]]/Table167[[#This Row],[Actual cost]]*100</f>
        <v>#DIV/0!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</row>
    <row r="301" spans="1:33" hidden="1" x14ac:dyDescent="0.3">
      <c r="A301" t="s">
        <v>321</v>
      </c>
      <c r="B301">
        <v>299</v>
      </c>
      <c r="C301" t="str">
        <f>LEFT(Table167[[#This Row],[Contingency id]])</f>
        <v>A</v>
      </c>
      <c r="D301">
        <v>0</v>
      </c>
      <c r="E301">
        <v>1.29411764705882</v>
      </c>
      <c r="F301">
        <v>132</v>
      </c>
      <c r="G301">
        <v>102</v>
      </c>
      <c r="H301" s="2">
        <v>0</v>
      </c>
      <c r="I301" s="2">
        <f>AVERAGE(Table167[[#This Row],[Estimated costs 1]:[Estimated costs 20]])</f>
        <v>0</v>
      </c>
      <c r="J301" s="2">
        <f>_xlfn.STDEV.P(Table167[[#This Row],[Estimated costs 1]:[Estimated costs 20]])</f>
        <v>0</v>
      </c>
      <c r="K301" s="2" t="e">
        <f>Table167[[#This Row],[Dev]]/Table167[[#This Row],[Mean]]*100</f>
        <v>#DIV/0!</v>
      </c>
      <c r="L301" s="2">
        <f>Table167[[#This Row],[Estimated costs 1]]-Table167[[#This Row],[Actual cost]]</f>
        <v>0</v>
      </c>
      <c r="M301" s="2" t="e">
        <f>Table167[[#This Row],[Diff 1]]/Table167[[#This Row],[Actual cost]]*100</f>
        <v>#DIV/0!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</row>
    <row r="302" spans="1:33" hidden="1" x14ac:dyDescent="0.3">
      <c r="A302" t="s">
        <v>322</v>
      </c>
      <c r="B302">
        <v>300</v>
      </c>
      <c r="C302" t="str">
        <f>LEFT(Table167[[#This Row],[Contingency id]])</f>
        <v>A</v>
      </c>
      <c r="D302">
        <v>0</v>
      </c>
      <c r="E302">
        <v>1.19819819819819</v>
      </c>
      <c r="F302">
        <v>133</v>
      </c>
      <c r="G302">
        <v>111</v>
      </c>
      <c r="H302" s="2">
        <v>0</v>
      </c>
      <c r="I302" s="2">
        <f>AVERAGE(Table167[[#This Row],[Estimated costs 1]:[Estimated costs 20]])</f>
        <v>0</v>
      </c>
      <c r="J302" s="2">
        <f>_xlfn.STDEV.P(Table167[[#This Row],[Estimated costs 1]:[Estimated costs 20]])</f>
        <v>0</v>
      </c>
      <c r="K302" s="2" t="e">
        <f>Table167[[#This Row],[Dev]]/Table167[[#This Row],[Mean]]*100</f>
        <v>#DIV/0!</v>
      </c>
      <c r="L302" s="2">
        <f>Table167[[#This Row],[Estimated costs 1]]-Table167[[#This Row],[Actual cost]]</f>
        <v>0</v>
      </c>
      <c r="M302" s="2" t="e">
        <f>Table167[[#This Row],[Diff 1]]/Table167[[#This Row],[Actual cost]]*100</f>
        <v>#DIV/0!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</row>
    <row r="303" spans="1:33" hidden="1" x14ac:dyDescent="0.3">
      <c r="A303" t="s">
        <v>323</v>
      </c>
      <c r="B303">
        <v>301</v>
      </c>
      <c r="C303" t="str">
        <f>LEFT(Table167[[#This Row],[Contingency id]])</f>
        <v>A</v>
      </c>
      <c r="D303">
        <v>0</v>
      </c>
      <c r="E303">
        <v>1.13793103448275</v>
      </c>
      <c r="F303">
        <v>132</v>
      </c>
      <c r="G303">
        <v>116</v>
      </c>
      <c r="H303" s="2">
        <v>0</v>
      </c>
      <c r="I303" s="2">
        <f>AVERAGE(Table167[[#This Row],[Estimated costs 1]:[Estimated costs 20]])</f>
        <v>0</v>
      </c>
      <c r="J303" s="2">
        <f>_xlfn.STDEV.P(Table167[[#This Row],[Estimated costs 1]:[Estimated costs 20]])</f>
        <v>0</v>
      </c>
      <c r="K303" s="2" t="e">
        <f>Table167[[#This Row],[Dev]]/Table167[[#This Row],[Mean]]*100</f>
        <v>#DIV/0!</v>
      </c>
      <c r="L303" s="2">
        <f>Table167[[#This Row],[Estimated costs 1]]-Table167[[#This Row],[Actual cost]]</f>
        <v>0</v>
      </c>
      <c r="M303" s="2" t="e">
        <f>Table167[[#This Row],[Diff 1]]/Table167[[#This Row],[Actual cost]]*100</f>
        <v>#DIV/0!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</row>
    <row r="304" spans="1:33" hidden="1" x14ac:dyDescent="0.3">
      <c r="A304" t="s">
        <v>324</v>
      </c>
      <c r="B304">
        <v>302</v>
      </c>
      <c r="C304" t="str">
        <f>LEFT(Table167[[#This Row],[Contingency id]])</f>
        <v>A</v>
      </c>
      <c r="D304">
        <v>0</v>
      </c>
      <c r="E304">
        <v>1.2692307692307601</v>
      </c>
      <c r="F304">
        <v>132</v>
      </c>
      <c r="G304">
        <v>104</v>
      </c>
      <c r="H304" s="2">
        <v>0</v>
      </c>
      <c r="I304" s="2">
        <f>AVERAGE(Table167[[#This Row],[Estimated costs 1]:[Estimated costs 20]])</f>
        <v>0</v>
      </c>
      <c r="J304" s="2">
        <f>_xlfn.STDEV.P(Table167[[#This Row],[Estimated costs 1]:[Estimated costs 20]])</f>
        <v>0</v>
      </c>
      <c r="K304" s="2" t="e">
        <f>Table167[[#This Row],[Dev]]/Table167[[#This Row],[Mean]]*100</f>
        <v>#DIV/0!</v>
      </c>
      <c r="L304" s="2">
        <f>Table167[[#This Row],[Estimated costs 1]]-Table167[[#This Row],[Actual cost]]</f>
        <v>0</v>
      </c>
      <c r="M304" s="2" t="e">
        <f>Table167[[#This Row],[Diff 1]]/Table167[[#This Row],[Actual cost]]*100</f>
        <v>#DIV/0!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</row>
    <row r="305" spans="1:33" hidden="1" x14ac:dyDescent="0.3">
      <c r="A305" t="s">
        <v>325</v>
      </c>
      <c r="B305">
        <v>303</v>
      </c>
      <c r="C305" t="str">
        <f>LEFT(Table167[[#This Row],[Contingency id]])</f>
        <v>A</v>
      </c>
      <c r="D305">
        <v>0</v>
      </c>
      <c r="E305">
        <v>1.27884615384615</v>
      </c>
      <c r="F305">
        <v>133</v>
      </c>
      <c r="G305">
        <v>104</v>
      </c>
      <c r="H305" s="2">
        <v>0</v>
      </c>
      <c r="I305" s="2">
        <f>AVERAGE(Table167[[#This Row],[Estimated costs 1]:[Estimated costs 20]])</f>
        <v>0</v>
      </c>
      <c r="J305" s="2">
        <f>_xlfn.STDEV.P(Table167[[#This Row],[Estimated costs 1]:[Estimated costs 20]])</f>
        <v>0</v>
      </c>
      <c r="K305" s="2" t="e">
        <f>Table167[[#This Row],[Dev]]/Table167[[#This Row],[Mean]]*100</f>
        <v>#DIV/0!</v>
      </c>
      <c r="L305" s="2">
        <f>Table167[[#This Row],[Estimated costs 1]]-Table167[[#This Row],[Actual cost]]</f>
        <v>0</v>
      </c>
      <c r="M305" s="2" t="e">
        <f>Table167[[#This Row],[Diff 1]]/Table167[[#This Row],[Actual cost]]*100</f>
        <v>#DIV/0!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</row>
    <row r="306" spans="1:33" hidden="1" x14ac:dyDescent="0.3">
      <c r="A306" t="s">
        <v>326</v>
      </c>
      <c r="B306">
        <v>304</v>
      </c>
      <c r="C306" t="str">
        <f>LEFT(Table167[[#This Row],[Contingency id]])</f>
        <v>A</v>
      </c>
      <c r="D306">
        <v>0</v>
      </c>
      <c r="E306">
        <v>1.29411764705882</v>
      </c>
      <c r="F306">
        <v>132</v>
      </c>
      <c r="G306">
        <v>102</v>
      </c>
      <c r="H306" s="2">
        <v>0</v>
      </c>
      <c r="I306" s="2">
        <f>AVERAGE(Table167[[#This Row],[Estimated costs 1]:[Estimated costs 20]])</f>
        <v>0</v>
      </c>
      <c r="J306" s="2">
        <f>_xlfn.STDEV.P(Table167[[#This Row],[Estimated costs 1]:[Estimated costs 20]])</f>
        <v>0</v>
      </c>
      <c r="K306" s="2" t="e">
        <f>Table167[[#This Row],[Dev]]/Table167[[#This Row],[Mean]]*100</f>
        <v>#DIV/0!</v>
      </c>
      <c r="L306" s="2">
        <f>Table167[[#This Row],[Estimated costs 1]]-Table167[[#This Row],[Actual cost]]</f>
        <v>0</v>
      </c>
      <c r="M306" s="2" t="e">
        <f>Table167[[#This Row],[Diff 1]]/Table167[[#This Row],[Actual cost]]*100</f>
        <v>#DIV/0!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</row>
    <row r="307" spans="1:33" hidden="1" x14ac:dyDescent="0.3">
      <c r="A307" t="s">
        <v>327</v>
      </c>
      <c r="B307">
        <v>305</v>
      </c>
      <c r="C307" t="str">
        <f>LEFT(Table167[[#This Row],[Contingency id]])</f>
        <v>A</v>
      </c>
      <c r="D307">
        <v>0</v>
      </c>
      <c r="E307">
        <v>1.23364485981308</v>
      </c>
      <c r="F307">
        <v>132</v>
      </c>
      <c r="G307">
        <v>107</v>
      </c>
      <c r="H307" s="2">
        <v>0</v>
      </c>
      <c r="I307" s="2">
        <f>AVERAGE(Table167[[#This Row],[Estimated costs 1]:[Estimated costs 20]])</f>
        <v>0</v>
      </c>
      <c r="J307" s="2">
        <f>_xlfn.STDEV.P(Table167[[#This Row],[Estimated costs 1]:[Estimated costs 20]])</f>
        <v>0</v>
      </c>
      <c r="K307" s="2" t="e">
        <f>Table167[[#This Row],[Dev]]/Table167[[#This Row],[Mean]]*100</f>
        <v>#DIV/0!</v>
      </c>
      <c r="L307" s="2">
        <f>Table167[[#This Row],[Estimated costs 1]]-Table167[[#This Row],[Actual cost]]</f>
        <v>0</v>
      </c>
      <c r="M307" s="2" t="e">
        <f>Table167[[#This Row],[Diff 1]]/Table167[[#This Row],[Actual cost]]*100</f>
        <v>#DIV/0!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</row>
    <row r="308" spans="1:33" hidden="1" x14ac:dyDescent="0.3">
      <c r="A308" t="s">
        <v>328</v>
      </c>
      <c r="B308">
        <v>306</v>
      </c>
      <c r="C308" t="str">
        <f>LEFT(Table167[[#This Row],[Contingency id]])</f>
        <v>A</v>
      </c>
      <c r="D308">
        <v>0</v>
      </c>
      <c r="E308">
        <v>1.1506849315068399</v>
      </c>
      <c r="F308">
        <v>84</v>
      </c>
      <c r="G308">
        <v>73</v>
      </c>
      <c r="H308" s="2">
        <v>0</v>
      </c>
      <c r="I308" s="2">
        <f>AVERAGE(Table167[[#This Row],[Estimated costs 1]:[Estimated costs 20]])</f>
        <v>0</v>
      </c>
      <c r="J308" s="2">
        <f>_xlfn.STDEV.P(Table167[[#This Row],[Estimated costs 1]:[Estimated costs 20]])</f>
        <v>0</v>
      </c>
      <c r="K308" s="2" t="e">
        <f>Table167[[#This Row],[Dev]]/Table167[[#This Row],[Mean]]*100</f>
        <v>#DIV/0!</v>
      </c>
      <c r="L308" s="2">
        <f>Table167[[#This Row],[Estimated costs 1]]-Table167[[#This Row],[Actual cost]]</f>
        <v>0</v>
      </c>
      <c r="M308" s="2" t="e">
        <f>Table167[[#This Row],[Diff 1]]/Table167[[#This Row],[Actual cost]]*100</f>
        <v>#DIV/0!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</row>
    <row r="309" spans="1:33" hidden="1" x14ac:dyDescent="0.3">
      <c r="A309" t="s">
        <v>329</v>
      </c>
      <c r="B309">
        <v>307</v>
      </c>
      <c r="C309" t="str">
        <f>LEFT(Table167[[#This Row],[Contingency id]])</f>
        <v>A</v>
      </c>
      <c r="D309">
        <v>0</v>
      </c>
      <c r="E309">
        <v>1.1666666666666601</v>
      </c>
      <c r="F309">
        <v>84</v>
      </c>
      <c r="G309">
        <v>72</v>
      </c>
      <c r="H309" s="2">
        <v>0</v>
      </c>
      <c r="I309" s="2">
        <f>AVERAGE(Table167[[#This Row],[Estimated costs 1]:[Estimated costs 20]])</f>
        <v>0</v>
      </c>
      <c r="J309" s="2">
        <f>_xlfn.STDEV.P(Table167[[#This Row],[Estimated costs 1]:[Estimated costs 20]])</f>
        <v>0</v>
      </c>
      <c r="K309" s="2" t="e">
        <f>Table167[[#This Row],[Dev]]/Table167[[#This Row],[Mean]]*100</f>
        <v>#DIV/0!</v>
      </c>
      <c r="L309" s="2">
        <f>Table167[[#This Row],[Estimated costs 1]]-Table167[[#This Row],[Actual cost]]</f>
        <v>0</v>
      </c>
      <c r="M309" s="2" t="e">
        <f>Table167[[#This Row],[Diff 1]]/Table167[[#This Row],[Actual cost]]*100</f>
        <v>#DIV/0!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</row>
    <row r="310" spans="1:33" hidden="1" x14ac:dyDescent="0.3">
      <c r="A310" t="s">
        <v>330</v>
      </c>
      <c r="B310">
        <v>308</v>
      </c>
      <c r="C310" t="str">
        <f>LEFT(Table167[[#This Row],[Contingency id]])</f>
        <v>A</v>
      </c>
      <c r="D310">
        <v>0</v>
      </c>
      <c r="E310">
        <v>1.2</v>
      </c>
      <c r="F310">
        <v>84</v>
      </c>
      <c r="G310">
        <v>70</v>
      </c>
      <c r="H310" s="2">
        <v>0</v>
      </c>
      <c r="I310" s="2">
        <f>AVERAGE(Table167[[#This Row],[Estimated costs 1]:[Estimated costs 20]])</f>
        <v>0</v>
      </c>
      <c r="J310" s="2">
        <f>_xlfn.STDEV.P(Table167[[#This Row],[Estimated costs 1]:[Estimated costs 20]])</f>
        <v>0</v>
      </c>
      <c r="K310" s="2" t="e">
        <f>Table167[[#This Row],[Dev]]/Table167[[#This Row],[Mean]]*100</f>
        <v>#DIV/0!</v>
      </c>
      <c r="L310" s="2">
        <f>Table167[[#This Row],[Estimated costs 1]]-Table167[[#This Row],[Actual cost]]</f>
        <v>0</v>
      </c>
      <c r="M310" s="2" t="e">
        <f>Table167[[#This Row],[Diff 1]]/Table167[[#This Row],[Actual cost]]*100</f>
        <v>#DIV/0!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</row>
    <row r="311" spans="1:33" hidden="1" x14ac:dyDescent="0.3">
      <c r="A311" t="s">
        <v>331</v>
      </c>
      <c r="B311">
        <v>309</v>
      </c>
      <c r="C311" t="str">
        <f>LEFT(Table167[[#This Row],[Contingency id]])</f>
        <v>A</v>
      </c>
      <c r="D311">
        <v>0</v>
      </c>
      <c r="E311">
        <v>1.1666666666666601</v>
      </c>
      <c r="F311">
        <v>84</v>
      </c>
      <c r="G311">
        <v>72</v>
      </c>
      <c r="H311" s="2">
        <v>0</v>
      </c>
      <c r="I311" s="2">
        <f>AVERAGE(Table167[[#This Row],[Estimated costs 1]:[Estimated costs 20]])</f>
        <v>0</v>
      </c>
      <c r="J311" s="2">
        <f>_xlfn.STDEV.P(Table167[[#This Row],[Estimated costs 1]:[Estimated costs 20]])</f>
        <v>0</v>
      </c>
      <c r="K311" s="2" t="e">
        <f>Table167[[#This Row],[Dev]]/Table167[[#This Row],[Mean]]*100</f>
        <v>#DIV/0!</v>
      </c>
      <c r="L311" s="2">
        <f>Table167[[#This Row],[Estimated costs 1]]-Table167[[#This Row],[Actual cost]]</f>
        <v>0</v>
      </c>
      <c r="M311" s="2" t="e">
        <f>Table167[[#This Row],[Diff 1]]/Table167[[#This Row],[Actual cost]]*100</f>
        <v>#DIV/0!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</row>
    <row r="312" spans="1:33" hidden="1" x14ac:dyDescent="0.3">
      <c r="A312" t="s">
        <v>332</v>
      </c>
      <c r="B312">
        <v>310</v>
      </c>
      <c r="C312" t="str">
        <f>LEFT(Table167[[#This Row],[Contingency id]])</f>
        <v>A</v>
      </c>
      <c r="D312">
        <v>0</v>
      </c>
      <c r="E312">
        <v>1.1506849315068399</v>
      </c>
      <c r="F312">
        <v>84</v>
      </c>
      <c r="G312">
        <v>73</v>
      </c>
      <c r="H312" s="2">
        <v>0</v>
      </c>
      <c r="I312" s="2">
        <f>AVERAGE(Table167[[#This Row],[Estimated costs 1]:[Estimated costs 20]])</f>
        <v>0</v>
      </c>
      <c r="J312" s="2">
        <f>_xlfn.STDEV.P(Table167[[#This Row],[Estimated costs 1]:[Estimated costs 20]])</f>
        <v>0</v>
      </c>
      <c r="K312" s="2" t="e">
        <f>Table167[[#This Row],[Dev]]/Table167[[#This Row],[Mean]]*100</f>
        <v>#DIV/0!</v>
      </c>
      <c r="L312" s="2">
        <f>Table167[[#This Row],[Estimated costs 1]]-Table167[[#This Row],[Actual cost]]</f>
        <v>0</v>
      </c>
      <c r="M312" s="2" t="e">
        <f>Table167[[#This Row],[Diff 1]]/Table167[[#This Row],[Actual cost]]*100</f>
        <v>#DIV/0!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</row>
    <row r="313" spans="1:33" hidden="1" x14ac:dyDescent="0.3">
      <c r="A313" t="s">
        <v>333</v>
      </c>
      <c r="B313">
        <v>311</v>
      </c>
      <c r="C313" t="str">
        <f>LEFT(Table167[[#This Row],[Contingency id]])</f>
        <v>A</v>
      </c>
      <c r="D313">
        <v>0</v>
      </c>
      <c r="E313">
        <v>1.0857142857142801</v>
      </c>
      <c r="F313">
        <v>38</v>
      </c>
      <c r="G313">
        <v>35</v>
      </c>
      <c r="H313" s="2">
        <v>0</v>
      </c>
      <c r="I313" s="2">
        <f>AVERAGE(Table167[[#This Row],[Estimated costs 1]:[Estimated costs 20]])</f>
        <v>0</v>
      </c>
      <c r="J313" s="2">
        <f>_xlfn.STDEV.P(Table167[[#This Row],[Estimated costs 1]:[Estimated costs 20]])</f>
        <v>0</v>
      </c>
      <c r="K313" s="2" t="e">
        <f>Table167[[#This Row],[Dev]]/Table167[[#This Row],[Mean]]*100</f>
        <v>#DIV/0!</v>
      </c>
      <c r="L313" s="2">
        <f>Table167[[#This Row],[Estimated costs 1]]-Table167[[#This Row],[Actual cost]]</f>
        <v>0</v>
      </c>
      <c r="M313" s="2" t="e">
        <f>Table167[[#This Row],[Diff 1]]/Table167[[#This Row],[Actual cost]]*100</f>
        <v>#DIV/0!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</row>
    <row r="314" spans="1:33" hidden="1" x14ac:dyDescent="0.3">
      <c r="A314" t="s">
        <v>334</v>
      </c>
      <c r="B314">
        <v>312</v>
      </c>
      <c r="C314" t="str">
        <f>LEFT(Table167[[#This Row],[Contingency id]])</f>
        <v>A</v>
      </c>
      <c r="D314">
        <v>0</v>
      </c>
      <c r="E314">
        <v>1.05555555555555</v>
      </c>
      <c r="F314">
        <v>38</v>
      </c>
      <c r="G314">
        <v>36</v>
      </c>
      <c r="H314" s="2">
        <v>0</v>
      </c>
      <c r="I314" s="2">
        <f>AVERAGE(Table167[[#This Row],[Estimated costs 1]:[Estimated costs 20]])</f>
        <v>0</v>
      </c>
      <c r="J314" s="2">
        <f>_xlfn.STDEV.P(Table167[[#This Row],[Estimated costs 1]:[Estimated costs 20]])</f>
        <v>0</v>
      </c>
      <c r="K314" s="2" t="e">
        <f>Table167[[#This Row],[Dev]]/Table167[[#This Row],[Mean]]*100</f>
        <v>#DIV/0!</v>
      </c>
      <c r="L314" s="2">
        <f>Table167[[#This Row],[Estimated costs 1]]-Table167[[#This Row],[Actual cost]]</f>
        <v>0</v>
      </c>
      <c r="M314" s="2" t="e">
        <f>Table167[[#This Row],[Diff 1]]/Table167[[#This Row],[Actual cost]]*100</f>
        <v>#DIV/0!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</row>
    <row r="315" spans="1:33" hidden="1" x14ac:dyDescent="0.3">
      <c r="A315" t="s">
        <v>335</v>
      </c>
      <c r="B315">
        <v>313</v>
      </c>
      <c r="C315" t="str">
        <f>LEFT(Table167[[#This Row],[Contingency id]])</f>
        <v>A</v>
      </c>
      <c r="D315">
        <v>0</v>
      </c>
      <c r="E315">
        <v>1.0270270270270201</v>
      </c>
      <c r="F315">
        <v>38</v>
      </c>
      <c r="G315">
        <v>37</v>
      </c>
      <c r="H315" s="2">
        <v>0</v>
      </c>
      <c r="I315" s="2">
        <f>AVERAGE(Table167[[#This Row],[Estimated costs 1]:[Estimated costs 20]])</f>
        <v>0</v>
      </c>
      <c r="J315" s="2">
        <f>_xlfn.STDEV.P(Table167[[#This Row],[Estimated costs 1]:[Estimated costs 20]])</f>
        <v>0</v>
      </c>
      <c r="K315" s="2" t="e">
        <f>Table167[[#This Row],[Dev]]/Table167[[#This Row],[Mean]]*100</f>
        <v>#DIV/0!</v>
      </c>
      <c r="L315" s="2">
        <f>Table167[[#This Row],[Estimated costs 1]]-Table167[[#This Row],[Actual cost]]</f>
        <v>0</v>
      </c>
      <c r="M315" s="2" t="e">
        <f>Table167[[#This Row],[Diff 1]]/Table167[[#This Row],[Actual cost]]*100</f>
        <v>#DIV/0!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</row>
    <row r="316" spans="1:33" hidden="1" x14ac:dyDescent="0.3">
      <c r="A316" t="s">
        <v>336</v>
      </c>
      <c r="B316">
        <v>314</v>
      </c>
      <c r="C316" t="str">
        <f>LEFT(Table167[[#This Row],[Contingency id]])</f>
        <v>A</v>
      </c>
      <c r="D316">
        <v>0</v>
      </c>
      <c r="E316">
        <v>1.1176470588235199</v>
      </c>
      <c r="F316">
        <v>38</v>
      </c>
      <c r="G316">
        <v>34</v>
      </c>
      <c r="H316" s="2">
        <v>0</v>
      </c>
      <c r="I316" s="2">
        <f>AVERAGE(Table167[[#This Row],[Estimated costs 1]:[Estimated costs 20]])</f>
        <v>0</v>
      </c>
      <c r="J316" s="2">
        <f>_xlfn.STDEV.P(Table167[[#This Row],[Estimated costs 1]:[Estimated costs 20]])</f>
        <v>0</v>
      </c>
      <c r="K316" s="2" t="e">
        <f>Table167[[#This Row],[Dev]]/Table167[[#This Row],[Mean]]*100</f>
        <v>#DIV/0!</v>
      </c>
      <c r="L316" s="2">
        <f>Table167[[#This Row],[Estimated costs 1]]-Table167[[#This Row],[Actual cost]]</f>
        <v>0</v>
      </c>
      <c r="M316" s="2" t="e">
        <f>Table167[[#This Row],[Diff 1]]/Table167[[#This Row],[Actual cost]]*100</f>
        <v>#DIV/0!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</row>
    <row r="317" spans="1:33" hidden="1" x14ac:dyDescent="0.3">
      <c r="A317" t="s">
        <v>337</v>
      </c>
      <c r="B317">
        <v>315</v>
      </c>
      <c r="C317" t="str">
        <f>LEFT(Table167[[#This Row],[Contingency id]])</f>
        <v>A</v>
      </c>
      <c r="D317">
        <v>0</v>
      </c>
      <c r="E317">
        <v>1.0857142857142801</v>
      </c>
      <c r="F317">
        <v>38</v>
      </c>
      <c r="G317">
        <v>35</v>
      </c>
      <c r="H317" s="2">
        <v>0</v>
      </c>
      <c r="I317" s="2">
        <f>AVERAGE(Table167[[#This Row],[Estimated costs 1]:[Estimated costs 20]])</f>
        <v>0</v>
      </c>
      <c r="J317" s="2">
        <f>_xlfn.STDEV.P(Table167[[#This Row],[Estimated costs 1]:[Estimated costs 20]])</f>
        <v>0</v>
      </c>
      <c r="K317" s="2" t="e">
        <f>Table167[[#This Row],[Dev]]/Table167[[#This Row],[Mean]]*100</f>
        <v>#DIV/0!</v>
      </c>
      <c r="L317" s="2">
        <f>Table167[[#This Row],[Estimated costs 1]]-Table167[[#This Row],[Actual cost]]</f>
        <v>0</v>
      </c>
      <c r="M317" s="2" t="e">
        <f>Table167[[#This Row],[Diff 1]]/Table167[[#This Row],[Actual cost]]*100</f>
        <v>#DIV/0!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</row>
    <row r="318" spans="1:33" hidden="1" x14ac:dyDescent="0.3">
      <c r="A318" t="s">
        <v>338</v>
      </c>
      <c r="B318">
        <v>316</v>
      </c>
      <c r="C318" t="str">
        <f>LEFT(Table167[[#This Row],[Contingency id]])</f>
        <v>A</v>
      </c>
      <c r="D318">
        <v>0</v>
      </c>
      <c r="E318">
        <v>1.0857142857142801</v>
      </c>
      <c r="F318">
        <v>38</v>
      </c>
      <c r="G318">
        <v>35</v>
      </c>
      <c r="H318" s="2">
        <v>0</v>
      </c>
      <c r="I318" s="2">
        <f>AVERAGE(Table167[[#This Row],[Estimated costs 1]:[Estimated costs 20]])</f>
        <v>0</v>
      </c>
      <c r="J318" s="2">
        <f>_xlfn.STDEV.P(Table167[[#This Row],[Estimated costs 1]:[Estimated costs 20]])</f>
        <v>0</v>
      </c>
      <c r="K318" s="2" t="e">
        <f>Table167[[#This Row],[Dev]]/Table167[[#This Row],[Mean]]*100</f>
        <v>#DIV/0!</v>
      </c>
      <c r="L318" s="2">
        <f>Table167[[#This Row],[Estimated costs 1]]-Table167[[#This Row],[Actual cost]]</f>
        <v>0</v>
      </c>
      <c r="M318" s="2" t="e">
        <f>Table167[[#This Row],[Diff 1]]/Table167[[#This Row],[Actual cost]]*100</f>
        <v>#DIV/0!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</row>
    <row r="319" spans="1:33" hidden="1" x14ac:dyDescent="0.3">
      <c r="A319" t="s">
        <v>339</v>
      </c>
      <c r="B319">
        <v>317</v>
      </c>
      <c r="C319" t="str">
        <f>LEFT(Table167[[#This Row],[Contingency id]])</f>
        <v>A</v>
      </c>
      <c r="D319">
        <v>0</v>
      </c>
      <c r="E319">
        <v>1.05555555555555</v>
      </c>
      <c r="F319">
        <v>38</v>
      </c>
      <c r="G319">
        <v>36</v>
      </c>
      <c r="H319" s="2">
        <v>0</v>
      </c>
      <c r="I319" s="2">
        <f>AVERAGE(Table167[[#This Row],[Estimated costs 1]:[Estimated costs 20]])</f>
        <v>0</v>
      </c>
      <c r="J319" s="2">
        <f>_xlfn.STDEV.P(Table167[[#This Row],[Estimated costs 1]:[Estimated costs 20]])</f>
        <v>0</v>
      </c>
      <c r="K319" s="2" t="e">
        <f>Table167[[#This Row],[Dev]]/Table167[[#This Row],[Mean]]*100</f>
        <v>#DIV/0!</v>
      </c>
      <c r="L319" s="2">
        <f>Table167[[#This Row],[Estimated costs 1]]-Table167[[#This Row],[Actual cost]]</f>
        <v>0</v>
      </c>
      <c r="M319" s="2" t="e">
        <f>Table167[[#This Row],[Diff 1]]/Table167[[#This Row],[Actual cost]]*100</f>
        <v>#DIV/0!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</row>
    <row r="320" spans="1:33" hidden="1" x14ac:dyDescent="0.3">
      <c r="A320" t="s">
        <v>340</v>
      </c>
      <c r="B320">
        <v>318</v>
      </c>
      <c r="C320" t="str">
        <f>LEFT(Table167[[#This Row],[Contingency id]])</f>
        <v>A</v>
      </c>
      <c r="D320">
        <v>0</v>
      </c>
      <c r="E320">
        <v>1.15151515151515</v>
      </c>
      <c r="F320">
        <v>38</v>
      </c>
      <c r="G320">
        <v>33</v>
      </c>
      <c r="H320" s="2">
        <v>0</v>
      </c>
      <c r="I320" s="2">
        <f>AVERAGE(Table167[[#This Row],[Estimated costs 1]:[Estimated costs 20]])</f>
        <v>0</v>
      </c>
      <c r="J320" s="2">
        <f>_xlfn.STDEV.P(Table167[[#This Row],[Estimated costs 1]:[Estimated costs 20]])</f>
        <v>0</v>
      </c>
      <c r="K320" s="2" t="e">
        <f>Table167[[#This Row],[Dev]]/Table167[[#This Row],[Mean]]*100</f>
        <v>#DIV/0!</v>
      </c>
      <c r="L320" s="2">
        <f>Table167[[#This Row],[Estimated costs 1]]-Table167[[#This Row],[Actual cost]]</f>
        <v>0</v>
      </c>
      <c r="M320" s="2" t="e">
        <f>Table167[[#This Row],[Diff 1]]/Table167[[#This Row],[Actual cost]]*100</f>
        <v>#DIV/0!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</row>
    <row r="321" spans="1:33" hidden="1" x14ac:dyDescent="0.3">
      <c r="A321" t="s">
        <v>341</v>
      </c>
      <c r="B321">
        <v>319</v>
      </c>
      <c r="C321" t="str">
        <f>LEFT(Table167[[#This Row],[Contingency id]])</f>
        <v>A</v>
      </c>
      <c r="D321">
        <v>0</v>
      </c>
      <c r="E321">
        <v>1.0465116279069699</v>
      </c>
      <c r="F321">
        <v>45</v>
      </c>
      <c r="G321">
        <v>43</v>
      </c>
      <c r="H321" s="2">
        <v>0</v>
      </c>
      <c r="I321" s="2">
        <f>AVERAGE(Table167[[#This Row],[Estimated costs 1]:[Estimated costs 20]])</f>
        <v>0</v>
      </c>
      <c r="J321" s="2">
        <f>_xlfn.STDEV.P(Table167[[#This Row],[Estimated costs 1]:[Estimated costs 20]])</f>
        <v>0</v>
      </c>
      <c r="K321" s="2" t="e">
        <f>Table167[[#This Row],[Dev]]/Table167[[#This Row],[Mean]]*100</f>
        <v>#DIV/0!</v>
      </c>
      <c r="L321" s="2">
        <f>Table167[[#This Row],[Estimated costs 1]]-Table167[[#This Row],[Actual cost]]</f>
        <v>0</v>
      </c>
      <c r="M321" s="2" t="e">
        <f>Table167[[#This Row],[Diff 1]]/Table167[[#This Row],[Actual cost]]*100</f>
        <v>#DIV/0!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</row>
    <row r="322" spans="1:33" hidden="1" x14ac:dyDescent="0.3">
      <c r="A322" t="s">
        <v>342</v>
      </c>
      <c r="B322">
        <v>320</v>
      </c>
      <c r="C322" t="str">
        <f>LEFT(Table167[[#This Row],[Contingency id]])</f>
        <v>A</v>
      </c>
      <c r="D322">
        <v>0</v>
      </c>
      <c r="E322">
        <v>1.0714285714285701</v>
      </c>
      <c r="F322">
        <v>45</v>
      </c>
      <c r="G322">
        <v>42</v>
      </c>
      <c r="H322" s="2">
        <v>0</v>
      </c>
      <c r="I322" s="2">
        <f>AVERAGE(Table167[[#This Row],[Estimated costs 1]:[Estimated costs 20]])</f>
        <v>0</v>
      </c>
      <c r="J322" s="2">
        <f>_xlfn.STDEV.P(Table167[[#This Row],[Estimated costs 1]:[Estimated costs 20]])</f>
        <v>0</v>
      </c>
      <c r="K322" s="2" t="e">
        <f>Table167[[#This Row],[Dev]]/Table167[[#This Row],[Mean]]*100</f>
        <v>#DIV/0!</v>
      </c>
      <c r="L322" s="2">
        <f>Table167[[#This Row],[Estimated costs 1]]-Table167[[#This Row],[Actual cost]]</f>
        <v>0</v>
      </c>
      <c r="M322" s="2" t="e">
        <f>Table167[[#This Row],[Diff 1]]/Table167[[#This Row],[Actual cost]]*100</f>
        <v>#DIV/0!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</row>
    <row r="323" spans="1:33" hidden="1" x14ac:dyDescent="0.3">
      <c r="A323" t="s">
        <v>343</v>
      </c>
      <c r="B323">
        <v>321</v>
      </c>
      <c r="C323" t="str">
        <f>LEFT(Table167[[#This Row],[Contingency id]])</f>
        <v>A</v>
      </c>
      <c r="D323">
        <v>0</v>
      </c>
      <c r="E323">
        <v>1.0714285714285701</v>
      </c>
      <c r="F323">
        <v>45</v>
      </c>
      <c r="G323">
        <v>42</v>
      </c>
      <c r="H323" s="2">
        <v>0</v>
      </c>
      <c r="I323" s="2">
        <f>AVERAGE(Table167[[#This Row],[Estimated costs 1]:[Estimated costs 20]])</f>
        <v>0</v>
      </c>
      <c r="J323" s="2">
        <f>_xlfn.STDEV.P(Table167[[#This Row],[Estimated costs 1]:[Estimated costs 20]])</f>
        <v>0</v>
      </c>
      <c r="K323" s="2" t="e">
        <f>Table167[[#This Row],[Dev]]/Table167[[#This Row],[Mean]]*100</f>
        <v>#DIV/0!</v>
      </c>
      <c r="L323" s="2">
        <f>Table167[[#This Row],[Estimated costs 1]]-Table167[[#This Row],[Actual cost]]</f>
        <v>0</v>
      </c>
      <c r="M323" s="2" t="e">
        <f>Table167[[#This Row],[Diff 1]]/Table167[[#This Row],[Actual cost]]*100</f>
        <v>#DIV/0!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</row>
    <row r="324" spans="1:33" hidden="1" x14ac:dyDescent="0.3">
      <c r="A324" t="s">
        <v>344</v>
      </c>
      <c r="B324">
        <v>322</v>
      </c>
      <c r="C324" t="str">
        <f>LEFT(Table167[[#This Row],[Contingency id]])</f>
        <v>A</v>
      </c>
      <c r="D324">
        <v>0</v>
      </c>
      <c r="E324">
        <v>1.02272727272727</v>
      </c>
      <c r="F324">
        <v>45</v>
      </c>
      <c r="G324">
        <v>44</v>
      </c>
      <c r="H324" s="2">
        <v>0</v>
      </c>
      <c r="I324" s="2">
        <f>AVERAGE(Table167[[#This Row],[Estimated costs 1]:[Estimated costs 20]])</f>
        <v>0</v>
      </c>
      <c r="J324" s="2">
        <f>_xlfn.STDEV.P(Table167[[#This Row],[Estimated costs 1]:[Estimated costs 20]])</f>
        <v>0</v>
      </c>
      <c r="K324" s="2" t="e">
        <f>Table167[[#This Row],[Dev]]/Table167[[#This Row],[Mean]]*100</f>
        <v>#DIV/0!</v>
      </c>
      <c r="L324" s="2">
        <f>Table167[[#This Row],[Estimated costs 1]]-Table167[[#This Row],[Actual cost]]</f>
        <v>0</v>
      </c>
      <c r="M324" s="2" t="e">
        <f>Table167[[#This Row],[Diff 1]]/Table167[[#This Row],[Actual cost]]*100</f>
        <v>#DIV/0!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</row>
    <row r="325" spans="1:33" hidden="1" x14ac:dyDescent="0.3">
      <c r="A325" t="s">
        <v>345</v>
      </c>
      <c r="B325">
        <v>323</v>
      </c>
      <c r="C325" t="str">
        <f>LEFT(Table167[[#This Row],[Contingency id]])</f>
        <v>A</v>
      </c>
      <c r="D325">
        <v>0</v>
      </c>
      <c r="E325">
        <v>1.0465116279069699</v>
      </c>
      <c r="F325">
        <v>45</v>
      </c>
      <c r="G325">
        <v>43</v>
      </c>
      <c r="H325" s="2">
        <v>0</v>
      </c>
      <c r="I325" s="2">
        <f>AVERAGE(Table167[[#This Row],[Estimated costs 1]:[Estimated costs 20]])</f>
        <v>0</v>
      </c>
      <c r="J325" s="2">
        <f>_xlfn.STDEV.P(Table167[[#This Row],[Estimated costs 1]:[Estimated costs 20]])</f>
        <v>0</v>
      </c>
      <c r="K325" s="2" t="e">
        <f>Table167[[#This Row],[Dev]]/Table167[[#This Row],[Mean]]*100</f>
        <v>#DIV/0!</v>
      </c>
      <c r="L325" s="2">
        <f>Table167[[#This Row],[Estimated costs 1]]-Table167[[#This Row],[Actual cost]]</f>
        <v>0</v>
      </c>
      <c r="M325" s="2" t="e">
        <f>Table167[[#This Row],[Diff 1]]/Table167[[#This Row],[Actual cost]]*100</f>
        <v>#DIV/0!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</row>
    <row r="326" spans="1:33" hidden="1" x14ac:dyDescent="0.3">
      <c r="A326" t="s">
        <v>346</v>
      </c>
      <c r="B326">
        <v>324</v>
      </c>
      <c r="C326" t="str">
        <f>LEFT(Table167[[#This Row],[Contingency id]])</f>
        <v>A</v>
      </c>
      <c r="D326">
        <v>0</v>
      </c>
      <c r="E326">
        <v>1.15384615384615</v>
      </c>
      <c r="F326">
        <v>45</v>
      </c>
      <c r="G326">
        <v>39</v>
      </c>
      <c r="H326" s="2">
        <v>0</v>
      </c>
      <c r="I326" s="2">
        <f>AVERAGE(Table167[[#This Row],[Estimated costs 1]:[Estimated costs 20]])</f>
        <v>0</v>
      </c>
      <c r="J326" s="2">
        <f>_xlfn.STDEV.P(Table167[[#This Row],[Estimated costs 1]:[Estimated costs 20]])</f>
        <v>0</v>
      </c>
      <c r="K326" s="2" t="e">
        <f>Table167[[#This Row],[Dev]]/Table167[[#This Row],[Mean]]*100</f>
        <v>#DIV/0!</v>
      </c>
      <c r="L326" s="2">
        <f>Table167[[#This Row],[Estimated costs 1]]-Table167[[#This Row],[Actual cost]]</f>
        <v>0</v>
      </c>
      <c r="M326" s="2" t="e">
        <f>Table167[[#This Row],[Diff 1]]/Table167[[#This Row],[Actual cost]]*100</f>
        <v>#DIV/0!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</row>
    <row r="327" spans="1:33" hidden="1" x14ac:dyDescent="0.3">
      <c r="A327" t="s">
        <v>347</v>
      </c>
      <c r="B327">
        <v>325</v>
      </c>
      <c r="C327" t="str">
        <f>LEFT(Table167[[#This Row],[Contingency id]])</f>
        <v>A</v>
      </c>
      <c r="D327">
        <v>0</v>
      </c>
      <c r="E327">
        <v>1.02272727272727</v>
      </c>
      <c r="F327">
        <v>45</v>
      </c>
      <c r="G327">
        <v>44</v>
      </c>
      <c r="H327" s="2">
        <v>0</v>
      </c>
      <c r="I327" s="2">
        <f>AVERAGE(Table167[[#This Row],[Estimated costs 1]:[Estimated costs 20]])</f>
        <v>0</v>
      </c>
      <c r="J327" s="2">
        <f>_xlfn.STDEV.P(Table167[[#This Row],[Estimated costs 1]:[Estimated costs 20]])</f>
        <v>0</v>
      </c>
      <c r="K327" s="2" t="e">
        <f>Table167[[#This Row],[Dev]]/Table167[[#This Row],[Mean]]*100</f>
        <v>#DIV/0!</v>
      </c>
      <c r="L327" s="2">
        <f>Table167[[#This Row],[Estimated costs 1]]-Table167[[#This Row],[Actual cost]]</f>
        <v>0</v>
      </c>
      <c r="M327" s="2" t="e">
        <f>Table167[[#This Row],[Diff 1]]/Table167[[#This Row],[Actual cost]]*100</f>
        <v>#DIV/0!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</row>
    <row r="328" spans="1:33" hidden="1" x14ac:dyDescent="0.3">
      <c r="A328" t="s">
        <v>348</v>
      </c>
      <c r="B328">
        <v>326</v>
      </c>
      <c r="C328" t="str">
        <f>LEFT(Table167[[#This Row],[Contingency id]])</f>
        <v>A</v>
      </c>
      <c r="D328">
        <v>0</v>
      </c>
      <c r="E328">
        <v>1.28571428571428</v>
      </c>
      <c r="F328">
        <v>45</v>
      </c>
      <c r="G328">
        <v>35</v>
      </c>
      <c r="H328" s="2">
        <v>0</v>
      </c>
      <c r="I328" s="2">
        <f>AVERAGE(Table167[[#This Row],[Estimated costs 1]:[Estimated costs 20]])</f>
        <v>0</v>
      </c>
      <c r="J328" s="2">
        <f>_xlfn.STDEV.P(Table167[[#This Row],[Estimated costs 1]:[Estimated costs 20]])</f>
        <v>0</v>
      </c>
      <c r="K328" s="2" t="e">
        <f>Table167[[#This Row],[Dev]]/Table167[[#This Row],[Mean]]*100</f>
        <v>#DIV/0!</v>
      </c>
      <c r="L328" s="2">
        <f>Table167[[#This Row],[Estimated costs 1]]-Table167[[#This Row],[Actual cost]]</f>
        <v>0</v>
      </c>
      <c r="M328" s="2" t="e">
        <f>Table167[[#This Row],[Diff 1]]/Table167[[#This Row],[Actual cost]]*100</f>
        <v>#DIV/0!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</row>
    <row r="329" spans="1:33" hidden="1" x14ac:dyDescent="0.3">
      <c r="A329" t="s">
        <v>349</v>
      </c>
      <c r="B329">
        <v>327</v>
      </c>
      <c r="C329" t="str">
        <f>LEFT(Table167[[#This Row],[Contingency id]])</f>
        <v>A</v>
      </c>
      <c r="D329">
        <v>0</v>
      </c>
      <c r="E329">
        <v>1.05555555555555</v>
      </c>
      <c r="F329">
        <v>19</v>
      </c>
      <c r="G329">
        <v>18</v>
      </c>
      <c r="H329" s="2">
        <v>0</v>
      </c>
      <c r="I329" s="2">
        <f>AVERAGE(Table167[[#This Row],[Estimated costs 1]:[Estimated costs 20]])</f>
        <v>0</v>
      </c>
      <c r="J329" s="2">
        <f>_xlfn.STDEV.P(Table167[[#This Row],[Estimated costs 1]:[Estimated costs 20]])</f>
        <v>0</v>
      </c>
      <c r="K329" s="2" t="e">
        <f>Table167[[#This Row],[Dev]]/Table167[[#This Row],[Mean]]*100</f>
        <v>#DIV/0!</v>
      </c>
      <c r="L329" s="2">
        <f>Table167[[#This Row],[Estimated costs 1]]-Table167[[#This Row],[Actual cost]]</f>
        <v>0</v>
      </c>
      <c r="M329" s="2" t="e">
        <f>Table167[[#This Row],[Diff 1]]/Table167[[#This Row],[Actual cost]]*100</f>
        <v>#DIV/0!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</row>
    <row r="330" spans="1:33" hidden="1" x14ac:dyDescent="0.3">
      <c r="A330" t="s">
        <v>350</v>
      </c>
      <c r="B330">
        <v>328</v>
      </c>
      <c r="C330" t="str">
        <f>LEFT(Table167[[#This Row],[Contingency id]])</f>
        <v>A</v>
      </c>
      <c r="D330">
        <v>0</v>
      </c>
      <c r="E330">
        <v>1.1176470588235199</v>
      </c>
      <c r="F330">
        <v>19</v>
      </c>
      <c r="G330">
        <v>17</v>
      </c>
      <c r="H330" s="2">
        <v>0</v>
      </c>
      <c r="I330" s="2">
        <f>AVERAGE(Table167[[#This Row],[Estimated costs 1]:[Estimated costs 20]])</f>
        <v>0</v>
      </c>
      <c r="J330" s="2">
        <f>_xlfn.STDEV.P(Table167[[#This Row],[Estimated costs 1]:[Estimated costs 20]])</f>
        <v>0</v>
      </c>
      <c r="K330" s="2" t="e">
        <f>Table167[[#This Row],[Dev]]/Table167[[#This Row],[Mean]]*100</f>
        <v>#DIV/0!</v>
      </c>
      <c r="L330" s="2">
        <f>Table167[[#This Row],[Estimated costs 1]]-Table167[[#This Row],[Actual cost]]</f>
        <v>0</v>
      </c>
      <c r="M330" s="2" t="e">
        <f>Table167[[#This Row],[Diff 1]]/Table167[[#This Row],[Actual cost]]*100</f>
        <v>#DIV/0!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</row>
    <row r="331" spans="1:33" hidden="1" x14ac:dyDescent="0.3">
      <c r="A331" t="s">
        <v>351</v>
      </c>
      <c r="B331">
        <v>329</v>
      </c>
      <c r="C331" t="str">
        <f>LEFT(Table167[[#This Row],[Contingency id]])</f>
        <v>A</v>
      </c>
      <c r="D331">
        <v>0</v>
      </c>
      <c r="E331">
        <v>1</v>
      </c>
      <c r="F331">
        <v>19</v>
      </c>
      <c r="G331">
        <v>19</v>
      </c>
      <c r="H331" s="2">
        <v>0</v>
      </c>
      <c r="I331" s="2">
        <f>AVERAGE(Table167[[#This Row],[Estimated costs 1]:[Estimated costs 20]])</f>
        <v>0</v>
      </c>
      <c r="J331" s="2">
        <f>_xlfn.STDEV.P(Table167[[#This Row],[Estimated costs 1]:[Estimated costs 20]])</f>
        <v>0</v>
      </c>
      <c r="K331" s="2" t="e">
        <f>Table167[[#This Row],[Dev]]/Table167[[#This Row],[Mean]]*100</f>
        <v>#DIV/0!</v>
      </c>
      <c r="L331" s="2">
        <f>Table167[[#This Row],[Estimated costs 1]]-Table167[[#This Row],[Actual cost]]</f>
        <v>0</v>
      </c>
      <c r="M331" s="2" t="e">
        <f>Table167[[#This Row],[Diff 1]]/Table167[[#This Row],[Actual cost]]*100</f>
        <v>#DIV/0!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</row>
    <row r="332" spans="1:33" hidden="1" x14ac:dyDescent="0.3">
      <c r="A332" t="s">
        <v>352</v>
      </c>
      <c r="B332">
        <v>330</v>
      </c>
      <c r="C332" t="str">
        <f>LEFT(Table167[[#This Row],[Contingency id]])</f>
        <v>A</v>
      </c>
      <c r="D332">
        <v>0</v>
      </c>
      <c r="E332">
        <v>1.05555555555555</v>
      </c>
      <c r="F332">
        <v>19</v>
      </c>
      <c r="G332">
        <v>18</v>
      </c>
      <c r="H332" s="2">
        <v>0</v>
      </c>
      <c r="I332" s="2">
        <f>AVERAGE(Table167[[#This Row],[Estimated costs 1]:[Estimated costs 20]])</f>
        <v>0</v>
      </c>
      <c r="J332" s="2">
        <f>_xlfn.STDEV.P(Table167[[#This Row],[Estimated costs 1]:[Estimated costs 20]])</f>
        <v>0</v>
      </c>
      <c r="K332" s="2" t="e">
        <f>Table167[[#This Row],[Dev]]/Table167[[#This Row],[Mean]]*100</f>
        <v>#DIV/0!</v>
      </c>
      <c r="L332" s="2">
        <f>Table167[[#This Row],[Estimated costs 1]]-Table167[[#This Row],[Actual cost]]</f>
        <v>0</v>
      </c>
      <c r="M332" s="2" t="e">
        <f>Table167[[#This Row],[Diff 1]]/Table167[[#This Row],[Actual cost]]*100</f>
        <v>#DIV/0!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</row>
    <row r="333" spans="1:33" hidden="1" x14ac:dyDescent="0.3">
      <c r="A333" t="s">
        <v>353</v>
      </c>
      <c r="B333">
        <v>331</v>
      </c>
      <c r="C333" t="str">
        <f>LEFT(Table167[[#This Row],[Contingency id]])</f>
        <v>A</v>
      </c>
      <c r="D333">
        <v>0</v>
      </c>
      <c r="E333">
        <v>1.05555555555555</v>
      </c>
      <c r="F333">
        <v>19</v>
      </c>
      <c r="G333">
        <v>18</v>
      </c>
      <c r="H333" s="2">
        <v>0</v>
      </c>
      <c r="I333" s="2">
        <f>AVERAGE(Table167[[#This Row],[Estimated costs 1]:[Estimated costs 20]])</f>
        <v>0</v>
      </c>
      <c r="J333" s="2">
        <f>_xlfn.STDEV.P(Table167[[#This Row],[Estimated costs 1]:[Estimated costs 20]])</f>
        <v>0</v>
      </c>
      <c r="K333" s="2" t="e">
        <f>Table167[[#This Row],[Dev]]/Table167[[#This Row],[Mean]]*100</f>
        <v>#DIV/0!</v>
      </c>
      <c r="L333" s="2">
        <f>Table167[[#This Row],[Estimated costs 1]]-Table167[[#This Row],[Actual cost]]</f>
        <v>0</v>
      </c>
      <c r="M333" s="2" t="e">
        <f>Table167[[#This Row],[Diff 1]]/Table167[[#This Row],[Actual cost]]*100</f>
        <v>#DIV/0!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</row>
    <row r="334" spans="1:33" hidden="1" x14ac:dyDescent="0.3">
      <c r="A334" t="s">
        <v>354</v>
      </c>
      <c r="B334">
        <v>332</v>
      </c>
      <c r="C334" t="str">
        <f>LEFT(Table167[[#This Row],[Contingency id]])</f>
        <v>A</v>
      </c>
      <c r="D334">
        <v>0</v>
      </c>
      <c r="E334">
        <v>1</v>
      </c>
      <c r="F334">
        <v>19</v>
      </c>
      <c r="G334">
        <v>19</v>
      </c>
      <c r="H334" s="2">
        <v>0</v>
      </c>
      <c r="I334" s="2">
        <f>AVERAGE(Table167[[#This Row],[Estimated costs 1]:[Estimated costs 20]])</f>
        <v>0</v>
      </c>
      <c r="J334" s="2">
        <f>_xlfn.STDEV.P(Table167[[#This Row],[Estimated costs 1]:[Estimated costs 20]])</f>
        <v>0</v>
      </c>
      <c r="K334" s="2" t="e">
        <f>Table167[[#This Row],[Dev]]/Table167[[#This Row],[Mean]]*100</f>
        <v>#DIV/0!</v>
      </c>
      <c r="L334" s="2">
        <f>Table167[[#This Row],[Estimated costs 1]]-Table167[[#This Row],[Actual cost]]</f>
        <v>0</v>
      </c>
      <c r="M334" s="2" t="e">
        <f>Table167[[#This Row],[Diff 1]]/Table167[[#This Row],[Actual cost]]*100</f>
        <v>#DIV/0!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</row>
    <row r="335" spans="1:33" hidden="1" x14ac:dyDescent="0.3">
      <c r="A335" t="s">
        <v>355</v>
      </c>
      <c r="B335">
        <v>333</v>
      </c>
      <c r="C335" t="str">
        <f>LEFT(Table167[[#This Row],[Contingency id]])</f>
        <v>A</v>
      </c>
      <c r="D335">
        <v>0</v>
      </c>
      <c r="E335">
        <v>1</v>
      </c>
      <c r="F335">
        <v>20</v>
      </c>
      <c r="G335">
        <v>20</v>
      </c>
      <c r="H335" s="2">
        <v>0</v>
      </c>
      <c r="I335" s="2">
        <f>AVERAGE(Table167[[#This Row],[Estimated costs 1]:[Estimated costs 20]])</f>
        <v>0</v>
      </c>
      <c r="J335" s="2">
        <f>_xlfn.STDEV.P(Table167[[#This Row],[Estimated costs 1]:[Estimated costs 20]])</f>
        <v>0</v>
      </c>
      <c r="K335" s="2" t="e">
        <f>Table167[[#This Row],[Dev]]/Table167[[#This Row],[Mean]]*100</f>
        <v>#DIV/0!</v>
      </c>
      <c r="L335" s="2">
        <f>Table167[[#This Row],[Estimated costs 1]]-Table167[[#This Row],[Actual cost]]</f>
        <v>0</v>
      </c>
      <c r="M335" s="2" t="e">
        <f>Table167[[#This Row],[Diff 1]]/Table167[[#This Row],[Actual cost]]*100</f>
        <v>#DIV/0!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</row>
    <row r="336" spans="1:33" hidden="1" x14ac:dyDescent="0.3">
      <c r="A336" t="s">
        <v>356</v>
      </c>
      <c r="B336">
        <v>334</v>
      </c>
      <c r="C336" t="str">
        <f>LEFT(Table167[[#This Row],[Contingency id]])</f>
        <v>A</v>
      </c>
      <c r="D336">
        <v>0</v>
      </c>
      <c r="E336">
        <v>1.0526315789473599</v>
      </c>
      <c r="F336">
        <v>20</v>
      </c>
      <c r="G336">
        <v>19</v>
      </c>
      <c r="H336" s="2">
        <v>0</v>
      </c>
      <c r="I336" s="2">
        <f>AVERAGE(Table167[[#This Row],[Estimated costs 1]:[Estimated costs 20]])</f>
        <v>0</v>
      </c>
      <c r="J336" s="2">
        <f>_xlfn.STDEV.P(Table167[[#This Row],[Estimated costs 1]:[Estimated costs 20]])</f>
        <v>0</v>
      </c>
      <c r="K336" s="2" t="e">
        <f>Table167[[#This Row],[Dev]]/Table167[[#This Row],[Mean]]*100</f>
        <v>#DIV/0!</v>
      </c>
      <c r="L336" s="2">
        <f>Table167[[#This Row],[Estimated costs 1]]-Table167[[#This Row],[Actual cost]]</f>
        <v>0</v>
      </c>
      <c r="M336" s="2" t="e">
        <f>Table167[[#This Row],[Diff 1]]/Table167[[#This Row],[Actual cost]]*100</f>
        <v>#DIV/0!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</row>
    <row r="337" spans="1:33" hidden="1" x14ac:dyDescent="0.3">
      <c r="A337" t="s">
        <v>357</v>
      </c>
      <c r="B337">
        <v>335</v>
      </c>
      <c r="C337" t="str">
        <f>LEFT(Table167[[#This Row],[Contingency id]])</f>
        <v>A</v>
      </c>
      <c r="D337">
        <v>0</v>
      </c>
      <c r="E337">
        <v>1.0526315789473599</v>
      </c>
      <c r="F337">
        <v>20</v>
      </c>
      <c r="G337">
        <v>19</v>
      </c>
      <c r="H337" s="2">
        <v>0</v>
      </c>
      <c r="I337" s="2">
        <f>AVERAGE(Table167[[#This Row],[Estimated costs 1]:[Estimated costs 20]])</f>
        <v>0</v>
      </c>
      <c r="J337" s="2">
        <f>_xlfn.STDEV.P(Table167[[#This Row],[Estimated costs 1]:[Estimated costs 20]])</f>
        <v>0</v>
      </c>
      <c r="K337" s="2" t="e">
        <f>Table167[[#This Row],[Dev]]/Table167[[#This Row],[Mean]]*100</f>
        <v>#DIV/0!</v>
      </c>
      <c r="L337" s="2">
        <f>Table167[[#This Row],[Estimated costs 1]]-Table167[[#This Row],[Actual cost]]</f>
        <v>0</v>
      </c>
      <c r="M337" s="2" t="e">
        <f>Table167[[#This Row],[Diff 1]]/Table167[[#This Row],[Actual cost]]*100</f>
        <v>#DIV/0!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</row>
    <row r="338" spans="1:33" hidden="1" x14ac:dyDescent="0.3">
      <c r="A338" t="s">
        <v>358</v>
      </c>
      <c r="B338">
        <v>336</v>
      </c>
      <c r="C338" t="str">
        <f>LEFT(Table167[[#This Row],[Contingency id]])</f>
        <v>A</v>
      </c>
      <c r="D338">
        <v>0</v>
      </c>
      <c r="E338">
        <v>1.2926829268292599</v>
      </c>
      <c r="F338">
        <v>159</v>
      </c>
      <c r="G338">
        <v>123</v>
      </c>
      <c r="H338" s="2">
        <v>0</v>
      </c>
      <c r="I338" s="2">
        <f>AVERAGE(Table167[[#This Row],[Estimated costs 1]:[Estimated costs 20]])</f>
        <v>0</v>
      </c>
      <c r="J338" s="2">
        <f>_xlfn.STDEV.P(Table167[[#This Row],[Estimated costs 1]:[Estimated costs 20]])</f>
        <v>0</v>
      </c>
      <c r="K338" s="2" t="e">
        <f>Table167[[#This Row],[Dev]]/Table167[[#This Row],[Mean]]*100</f>
        <v>#DIV/0!</v>
      </c>
      <c r="L338" s="2">
        <f>Table167[[#This Row],[Estimated costs 1]]-Table167[[#This Row],[Actual cost]]</f>
        <v>0</v>
      </c>
      <c r="M338" s="2" t="e">
        <f>Table167[[#This Row],[Diff 1]]/Table167[[#This Row],[Actual cost]]*100</f>
        <v>#DIV/0!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</row>
    <row r="339" spans="1:33" hidden="1" x14ac:dyDescent="0.3">
      <c r="A339" t="s">
        <v>359</v>
      </c>
      <c r="B339">
        <v>337</v>
      </c>
      <c r="C339" t="str">
        <f>LEFT(Table167[[#This Row],[Contingency id]])</f>
        <v>A</v>
      </c>
      <c r="D339">
        <v>0</v>
      </c>
      <c r="E339">
        <v>1.1865671641791</v>
      </c>
      <c r="F339">
        <v>159</v>
      </c>
      <c r="G339">
        <v>134</v>
      </c>
      <c r="H339" s="2">
        <v>0</v>
      </c>
      <c r="I339" s="2">
        <f>AVERAGE(Table167[[#This Row],[Estimated costs 1]:[Estimated costs 20]])</f>
        <v>0</v>
      </c>
      <c r="J339" s="2">
        <f>_xlfn.STDEV.P(Table167[[#This Row],[Estimated costs 1]:[Estimated costs 20]])</f>
        <v>0</v>
      </c>
      <c r="K339" s="2" t="e">
        <f>Table167[[#This Row],[Dev]]/Table167[[#This Row],[Mean]]*100</f>
        <v>#DIV/0!</v>
      </c>
      <c r="L339" s="2">
        <f>Table167[[#This Row],[Estimated costs 1]]-Table167[[#This Row],[Actual cost]]</f>
        <v>0</v>
      </c>
      <c r="M339" s="2" t="e">
        <f>Table167[[#This Row],[Diff 1]]/Table167[[#This Row],[Actual cost]]*100</f>
        <v>#DIV/0!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</row>
    <row r="340" spans="1:33" hidden="1" x14ac:dyDescent="0.3">
      <c r="A340" t="s">
        <v>360</v>
      </c>
      <c r="B340">
        <v>338</v>
      </c>
      <c r="C340" t="str">
        <f>LEFT(Table167[[#This Row],[Contingency id]])</f>
        <v>A</v>
      </c>
      <c r="D340">
        <v>0</v>
      </c>
      <c r="E340">
        <v>1.2822580645161199</v>
      </c>
      <c r="F340">
        <v>159</v>
      </c>
      <c r="G340">
        <v>124</v>
      </c>
      <c r="H340" s="2">
        <v>0</v>
      </c>
      <c r="I340" s="2">
        <f>AVERAGE(Table167[[#This Row],[Estimated costs 1]:[Estimated costs 20]])</f>
        <v>0</v>
      </c>
      <c r="J340" s="2">
        <f>_xlfn.STDEV.P(Table167[[#This Row],[Estimated costs 1]:[Estimated costs 20]])</f>
        <v>0</v>
      </c>
      <c r="K340" s="2" t="e">
        <f>Table167[[#This Row],[Dev]]/Table167[[#This Row],[Mean]]*100</f>
        <v>#DIV/0!</v>
      </c>
      <c r="L340" s="2">
        <f>Table167[[#This Row],[Estimated costs 1]]-Table167[[#This Row],[Actual cost]]</f>
        <v>0</v>
      </c>
      <c r="M340" s="2" t="e">
        <f>Table167[[#This Row],[Diff 1]]/Table167[[#This Row],[Actual cost]]*100</f>
        <v>#DIV/0!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</row>
    <row r="341" spans="1:33" hidden="1" x14ac:dyDescent="0.3">
      <c r="A341" t="s">
        <v>361</v>
      </c>
      <c r="B341">
        <v>339</v>
      </c>
      <c r="C341" t="str">
        <f>LEFT(Table167[[#This Row],[Contingency id]])</f>
        <v>A</v>
      </c>
      <c r="D341">
        <v>0</v>
      </c>
      <c r="E341">
        <v>1.2822580645161199</v>
      </c>
      <c r="F341">
        <v>159</v>
      </c>
      <c r="G341">
        <v>124</v>
      </c>
      <c r="H341" s="2">
        <v>0</v>
      </c>
      <c r="I341" s="2">
        <f>AVERAGE(Table167[[#This Row],[Estimated costs 1]:[Estimated costs 20]])</f>
        <v>0</v>
      </c>
      <c r="J341" s="2">
        <f>_xlfn.STDEV.P(Table167[[#This Row],[Estimated costs 1]:[Estimated costs 20]])</f>
        <v>0</v>
      </c>
      <c r="K341" s="2" t="e">
        <f>Table167[[#This Row],[Dev]]/Table167[[#This Row],[Mean]]*100</f>
        <v>#DIV/0!</v>
      </c>
      <c r="L341" s="2">
        <f>Table167[[#This Row],[Estimated costs 1]]-Table167[[#This Row],[Actual cost]]</f>
        <v>0</v>
      </c>
      <c r="M341" s="2" t="e">
        <f>Table167[[#This Row],[Diff 1]]/Table167[[#This Row],[Actual cost]]*100</f>
        <v>#DIV/0!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</row>
    <row r="342" spans="1:33" hidden="1" x14ac:dyDescent="0.3">
      <c r="A342" t="s">
        <v>362</v>
      </c>
      <c r="B342">
        <v>340</v>
      </c>
      <c r="C342" t="str">
        <f>LEFT(Table167[[#This Row],[Contingency id]])</f>
        <v>A</v>
      </c>
      <c r="D342">
        <v>0</v>
      </c>
      <c r="E342">
        <v>1.12903225806451</v>
      </c>
      <c r="F342">
        <v>70</v>
      </c>
      <c r="G342">
        <v>62</v>
      </c>
      <c r="H342" s="2">
        <v>0</v>
      </c>
      <c r="I342" s="2">
        <f>AVERAGE(Table167[[#This Row],[Estimated costs 1]:[Estimated costs 20]])</f>
        <v>0</v>
      </c>
      <c r="J342" s="2">
        <f>_xlfn.STDEV.P(Table167[[#This Row],[Estimated costs 1]:[Estimated costs 20]])</f>
        <v>0</v>
      </c>
      <c r="K342" s="2" t="e">
        <f>Table167[[#This Row],[Dev]]/Table167[[#This Row],[Mean]]*100</f>
        <v>#DIV/0!</v>
      </c>
      <c r="L342" s="2">
        <f>Table167[[#This Row],[Estimated costs 1]]-Table167[[#This Row],[Actual cost]]</f>
        <v>0</v>
      </c>
      <c r="M342" s="2" t="e">
        <f>Table167[[#This Row],[Diff 1]]/Table167[[#This Row],[Actual cost]]*100</f>
        <v>#DIV/0!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</row>
    <row r="343" spans="1:33" hidden="1" x14ac:dyDescent="0.3">
      <c r="A343" t="s">
        <v>363</v>
      </c>
      <c r="B343">
        <v>341</v>
      </c>
      <c r="C343" t="str">
        <f>LEFT(Table167[[#This Row],[Contingency id]])</f>
        <v>A</v>
      </c>
      <c r="D343">
        <v>0</v>
      </c>
      <c r="E343">
        <v>1.14754098360655</v>
      </c>
      <c r="F343">
        <v>70</v>
      </c>
      <c r="G343">
        <v>61</v>
      </c>
      <c r="H343" s="2">
        <v>0</v>
      </c>
      <c r="I343" s="2">
        <f>AVERAGE(Table167[[#This Row],[Estimated costs 1]:[Estimated costs 20]])</f>
        <v>0</v>
      </c>
      <c r="J343" s="2">
        <f>_xlfn.STDEV.P(Table167[[#This Row],[Estimated costs 1]:[Estimated costs 20]])</f>
        <v>0</v>
      </c>
      <c r="K343" s="2" t="e">
        <f>Table167[[#This Row],[Dev]]/Table167[[#This Row],[Mean]]*100</f>
        <v>#DIV/0!</v>
      </c>
      <c r="L343" s="2">
        <f>Table167[[#This Row],[Estimated costs 1]]-Table167[[#This Row],[Actual cost]]</f>
        <v>0</v>
      </c>
      <c r="M343" s="2" t="e">
        <f>Table167[[#This Row],[Diff 1]]/Table167[[#This Row],[Actual cost]]*100</f>
        <v>#DIV/0!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</row>
    <row r="344" spans="1:33" hidden="1" x14ac:dyDescent="0.3">
      <c r="A344" t="s">
        <v>364</v>
      </c>
      <c r="B344">
        <v>342</v>
      </c>
      <c r="C344" t="str">
        <f>LEFT(Table167[[#This Row],[Contingency id]])</f>
        <v>A</v>
      </c>
      <c r="D344">
        <v>0</v>
      </c>
      <c r="E344">
        <v>1.1506849315068399</v>
      </c>
      <c r="F344">
        <v>84</v>
      </c>
      <c r="G344">
        <v>73</v>
      </c>
      <c r="H344" s="2">
        <v>0</v>
      </c>
      <c r="I344" s="2">
        <f>AVERAGE(Table167[[#This Row],[Estimated costs 1]:[Estimated costs 20]])</f>
        <v>0</v>
      </c>
      <c r="J344" s="2">
        <f>_xlfn.STDEV.P(Table167[[#This Row],[Estimated costs 1]:[Estimated costs 20]])</f>
        <v>0</v>
      </c>
      <c r="K344" s="2" t="e">
        <f>Table167[[#This Row],[Dev]]/Table167[[#This Row],[Mean]]*100</f>
        <v>#DIV/0!</v>
      </c>
      <c r="L344" s="2">
        <f>Table167[[#This Row],[Estimated costs 1]]-Table167[[#This Row],[Actual cost]]</f>
        <v>0</v>
      </c>
      <c r="M344" s="2" t="e">
        <f>Table167[[#This Row],[Diff 1]]/Table167[[#This Row],[Actual cost]]*100</f>
        <v>#DIV/0!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</row>
    <row r="345" spans="1:33" hidden="1" x14ac:dyDescent="0.3">
      <c r="A345" t="s">
        <v>365</v>
      </c>
      <c r="B345">
        <v>343</v>
      </c>
      <c r="C345" t="str">
        <f>LEFT(Table167[[#This Row],[Contingency id]])</f>
        <v>A</v>
      </c>
      <c r="D345">
        <v>0</v>
      </c>
      <c r="E345">
        <v>1.1200000000000001</v>
      </c>
      <c r="F345">
        <v>84</v>
      </c>
      <c r="G345">
        <v>75</v>
      </c>
      <c r="H345" s="2">
        <v>0</v>
      </c>
      <c r="I345" s="2">
        <f>AVERAGE(Table167[[#This Row],[Estimated costs 1]:[Estimated costs 20]])</f>
        <v>0</v>
      </c>
      <c r="J345" s="2">
        <f>_xlfn.STDEV.P(Table167[[#This Row],[Estimated costs 1]:[Estimated costs 20]])</f>
        <v>0</v>
      </c>
      <c r="K345" s="2" t="e">
        <f>Table167[[#This Row],[Dev]]/Table167[[#This Row],[Mean]]*100</f>
        <v>#DIV/0!</v>
      </c>
      <c r="L345" s="2">
        <f>Table167[[#This Row],[Estimated costs 1]]-Table167[[#This Row],[Actual cost]]</f>
        <v>0</v>
      </c>
      <c r="M345" s="2" t="e">
        <f>Table167[[#This Row],[Diff 1]]/Table167[[#This Row],[Actual cost]]*100</f>
        <v>#DIV/0!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</row>
    <row r="346" spans="1:33" hidden="1" x14ac:dyDescent="0.3">
      <c r="A346" t="s">
        <v>366</v>
      </c>
      <c r="B346">
        <v>344</v>
      </c>
      <c r="C346" t="str">
        <f>LEFT(Table167[[#This Row],[Contingency id]])</f>
        <v>A</v>
      </c>
      <c r="D346">
        <v>0</v>
      </c>
      <c r="E346">
        <v>1.1506849315068399</v>
      </c>
      <c r="F346">
        <v>84</v>
      </c>
      <c r="G346">
        <v>73</v>
      </c>
      <c r="H346" s="2">
        <v>0</v>
      </c>
      <c r="I346" s="2">
        <f>AVERAGE(Table167[[#This Row],[Estimated costs 1]:[Estimated costs 20]])</f>
        <v>0</v>
      </c>
      <c r="J346" s="2">
        <f>_xlfn.STDEV.P(Table167[[#This Row],[Estimated costs 1]:[Estimated costs 20]])</f>
        <v>0</v>
      </c>
      <c r="K346" s="2" t="e">
        <f>Table167[[#This Row],[Dev]]/Table167[[#This Row],[Mean]]*100</f>
        <v>#DIV/0!</v>
      </c>
      <c r="L346" s="2">
        <f>Table167[[#This Row],[Estimated costs 1]]-Table167[[#This Row],[Actual cost]]</f>
        <v>0</v>
      </c>
      <c r="M346" s="2" t="e">
        <f>Table167[[#This Row],[Diff 1]]/Table167[[#This Row],[Actual cost]]*100</f>
        <v>#DIV/0!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</row>
    <row r="347" spans="1:33" hidden="1" x14ac:dyDescent="0.3">
      <c r="A347" t="s">
        <v>367</v>
      </c>
      <c r="B347">
        <v>345</v>
      </c>
      <c r="C347" t="str">
        <f>LEFT(Table167[[#This Row],[Contingency id]])</f>
        <v>A</v>
      </c>
      <c r="D347">
        <v>0</v>
      </c>
      <c r="E347">
        <v>1.1864406779661001</v>
      </c>
      <c r="F347">
        <v>70</v>
      </c>
      <c r="G347">
        <v>59</v>
      </c>
      <c r="H347" s="2">
        <v>0</v>
      </c>
      <c r="I347" s="2">
        <f>AVERAGE(Table167[[#This Row],[Estimated costs 1]:[Estimated costs 20]])</f>
        <v>0</v>
      </c>
      <c r="J347" s="2">
        <f>_xlfn.STDEV.P(Table167[[#This Row],[Estimated costs 1]:[Estimated costs 20]])</f>
        <v>0</v>
      </c>
      <c r="K347" s="2" t="e">
        <f>Table167[[#This Row],[Dev]]/Table167[[#This Row],[Mean]]*100</f>
        <v>#DIV/0!</v>
      </c>
      <c r="L347" s="2">
        <f>Table167[[#This Row],[Estimated costs 1]]-Table167[[#This Row],[Actual cost]]</f>
        <v>0</v>
      </c>
      <c r="M347" s="2" t="e">
        <f>Table167[[#This Row],[Diff 1]]/Table167[[#This Row],[Actual cost]]*100</f>
        <v>#DIV/0!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</row>
    <row r="348" spans="1:33" hidden="1" x14ac:dyDescent="0.3">
      <c r="A348" t="s">
        <v>368</v>
      </c>
      <c r="B348">
        <v>346</v>
      </c>
      <c r="C348" t="str">
        <f>LEFT(Table167[[#This Row],[Contingency id]])</f>
        <v>A</v>
      </c>
      <c r="D348">
        <v>0</v>
      </c>
      <c r="E348">
        <v>1.1111111111111101</v>
      </c>
      <c r="F348">
        <v>70</v>
      </c>
      <c r="G348">
        <v>63</v>
      </c>
      <c r="H348" s="2">
        <v>0</v>
      </c>
      <c r="I348" s="2">
        <f>AVERAGE(Table167[[#This Row],[Estimated costs 1]:[Estimated costs 20]])</f>
        <v>0</v>
      </c>
      <c r="J348" s="2">
        <f>_xlfn.STDEV.P(Table167[[#This Row],[Estimated costs 1]:[Estimated costs 20]])</f>
        <v>0</v>
      </c>
      <c r="K348" s="2" t="e">
        <f>Table167[[#This Row],[Dev]]/Table167[[#This Row],[Mean]]*100</f>
        <v>#DIV/0!</v>
      </c>
      <c r="L348" s="2">
        <f>Table167[[#This Row],[Estimated costs 1]]-Table167[[#This Row],[Actual cost]]</f>
        <v>0</v>
      </c>
      <c r="M348" s="2" t="e">
        <f>Table167[[#This Row],[Diff 1]]/Table167[[#This Row],[Actual cost]]*100</f>
        <v>#DIV/0!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</row>
    <row r="349" spans="1:33" hidden="1" x14ac:dyDescent="0.3">
      <c r="A349" t="s">
        <v>369</v>
      </c>
      <c r="B349">
        <v>347</v>
      </c>
      <c r="C349" t="str">
        <f>LEFT(Table167[[#This Row],[Contingency id]])</f>
        <v>A</v>
      </c>
      <c r="D349">
        <v>0</v>
      </c>
      <c r="E349">
        <v>1.12903225806451</v>
      </c>
      <c r="F349">
        <v>70</v>
      </c>
      <c r="G349">
        <v>62</v>
      </c>
      <c r="H349" s="2">
        <v>0</v>
      </c>
      <c r="I349" s="2">
        <f>AVERAGE(Table167[[#This Row],[Estimated costs 1]:[Estimated costs 20]])</f>
        <v>0</v>
      </c>
      <c r="J349" s="2">
        <f>_xlfn.STDEV.P(Table167[[#This Row],[Estimated costs 1]:[Estimated costs 20]])</f>
        <v>0</v>
      </c>
      <c r="K349" s="2" t="e">
        <f>Table167[[#This Row],[Dev]]/Table167[[#This Row],[Mean]]*100</f>
        <v>#DIV/0!</v>
      </c>
      <c r="L349" s="2">
        <f>Table167[[#This Row],[Estimated costs 1]]-Table167[[#This Row],[Actual cost]]</f>
        <v>0</v>
      </c>
      <c r="M349" s="2" t="e">
        <f>Table167[[#This Row],[Diff 1]]/Table167[[#This Row],[Actual cost]]*100</f>
        <v>#DIV/0!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</row>
    <row r="350" spans="1:33" hidden="1" x14ac:dyDescent="0.3">
      <c r="A350" t="s">
        <v>370</v>
      </c>
      <c r="B350">
        <v>348</v>
      </c>
      <c r="C350" t="str">
        <f>LEFT(Table167[[#This Row],[Contingency id]])</f>
        <v>A</v>
      </c>
      <c r="D350">
        <v>0</v>
      </c>
      <c r="E350">
        <v>1.2173913043478199</v>
      </c>
      <c r="F350">
        <v>84</v>
      </c>
      <c r="G350">
        <v>69</v>
      </c>
      <c r="H350" s="2">
        <v>0</v>
      </c>
      <c r="I350" s="2">
        <f>AVERAGE(Table167[[#This Row],[Estimated costs 1]:[Estimated costs 20]])</f>
        <v>0</v>
      </c>
      <c r="J350" s="2">
        <f>_xlfn.STDEV.P(Table167[[#This Row],[Estimated costs 1]:[Estimated costs 20]])</f>
        <v>0</v>
      </c>
      <c r="K350" s="2" t="e">
        <f>Table167[[#This Row],[Dev]]/Table167[[#This Row],[Mean]]*100</f>
        <v>#DIV/0!</v>
      </c>
      <c r="L350" s="2">
        <f>Table167[[#This Row],[Estimated costs 1]]-Table167[[#This Row],[Actual cost]]</f>
        <v>0</v>
      </c>
      <c r="M350" s="2" t="e">
        <f>Table167[[#This Row],[Diff 1]]/Table167[[#This Row],[Actual cost]]*100</f>
        <v>#DIV/0!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</row>
    <row r="351" spans="1:33" hidden="1" x14ac:dyDescent="0.3">
      <c r="A351" t="s">
        <v>371</v>
      </c>
      <c r="B351">
        <v>349</v>
      </c>
      <c r="C351" t="str">
        <f>LEFT(Table167[[#This Row],[Contingency id]])</f>
        <v>A</v>
      </c>
      <c r="D351">
        <v>0</v>
      </c>
      <c r="E351">
        <v>1.2923076923076899</v>
      </c>
      <c r="F351">
        <v>84</v>
      </c>
      <c r="G351">
        <v>65</v>
      </c>
      <c r="H351" s="2">
        <v>0</v>
      </c>
      <c r="I351" s="2">
        <f>AVERAGE(Table167[[#This Row],[Estimated costs 1]:[Estimated costs 20]])</f>
        <v>0</v>
      </c>
      <c r="J351" s="2">
        <f>_xlfn.STDEV.P(Table167[[#This Row],[Estimated costs 1]:[Estimated costs 20]])</f>
        <v>0</v>
      </c>
      <c r="K351" s="2" t="e">
        <f>Table167[[#This Row],[Dev]]/Table167[[#This Row],[Mean]]*100</f>
        <v>#DIV/0!</v>
      </c>
      <c r="L351" s="2">
        <f>Table167[[#This Row],[Estimated costs 1]]-Table167[[#This Row],[Actual cost]]</f>
        <v>0</v>
      </c>
      <c r="M351" s="2" t="e">
        <f>Table167[[#This Row],[Diff 1]]/Table167[[#This Row],[Actual cost]]*100</f>
        <v>#DIV/0!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</row>
    <row r="352" spans="1:33" hidden="1" x14ac:dyDescent="0.3">
      <c r="A352" t="s">
        <v>372</v>
      </c>
      <c r="B352">
        <v>350</v>
      </c>
      <c r="C352" t="str">
        <f>LEFT(Table167[[#This Row],[Contingency id]])</f>
        <v>A</v>
      </c>
      <c r="D352">
        <v>0</v>
      </c>
      <c r="E352">
        <v>1.2577319587628799</v>
      </c>
      <c r="F352">
        <v>122</v>
      </c>
      <c r="G352">
        <v>97</v>
      </c>
      <c r="H352" s="2">
        <v>0</v>
      </c>
      <c r="I352" s="2">
        <f>AVERAGE(Table167[[#This Row],[Estimated costs 1]:[Estimated costs 20]])</f>
        <v>0</v>
      </c>
      <c r="J352" s="2">
        <f>_xlfn.STDEV.P(Table167[[#This Row],[Estimated costs 1]:[Estimated costs 20]])</f>
        <v>0</v>
      </c>
      <c r="K352" s="2" t="e">
        <f>Table167[[#This Row],[Dev]]/Table167[[#This Row],[Mean]]*100</f>
        <v>#DIV/0!</v>
      </c>
      <c r="L352" s="2">
        <f>Table167[[#This Row],[Estimated costs 1]]-Table167[[#This Row],[Actual cost]]</f>
        <v>0</v>
      </c>
      <c r="M352" s="2" t="e">
        <f>Table167[[#This Row],[Diff 1]]/Table167[[#This Row],[Actual cost]]*100</f>
        <v>#DIV/0!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</row>
    <row r="353" spans="1:33" hidden="1" x14ac:dyDescent="0.3">
      <c r="A353" t="s">
        <v>373</v>
      </c>
      <c r="B353">
        <v>351</v>
      </c>
      <c r="C353" t="str">
        <f>LEFT(Table167[[#This Row],[Contingency id]])</f>
        <v>A</v>
      </c>
      <c r="D353">
        <v>0</v>
      </c>
      <c r="E353">
        <v>1.1489361702127601</v>
      </c>
      <c r="F353">
        <v>108</v>
      </c>
      <c r="G353">
        <v>94</v>
      </c>
      <c r="H353" s="2">
        <v>0</v>
      </c>
      <c r="I353" s="2">
        <f>AVERAGE(Table167[[#This Row],[Estimated costs 1]:[Estimated costs 20]])</f>
        <v>0</v>
      </c>
      <c r="J353" s="2">
        <f>_xlfn.STDEV.P(Table167[[#This Row],[Estimated costs 1]:[Estimated costs 20]])</f>
        <v>0</v>
      </c>
      <c r="K353" s="2" t="e">
        <f>Table167[[#This Row],[Dev]]/Table167[[#This Row],[Mean]]*100</f>
        <v>#DIV/0!</v>
      </c>
      <c r="L353" s="2">
        <f>Table167[[#This Row],[Estimated costs 1]]-Table167[[#This Row],[Actual cost]]</f>
        <v>0</v>
      </c>
      <c r="M353" s="2" t="e">
        <f>Table167[[#This Row],[Diff 1]]/Table167[[#This Row],[Actual cost]]*100</f>
        <v>#DIV/0!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</row>
    <row r="354" spans="1:33" hidden="1" x14ac:dyDescent="0.3">
      <c r="A354" t="s">
        <v>374</v>
      </c>
      <c r="B354">
        <v>352</v>
      </c>
      <c r="C354" t="str">
        <f>LEFT(Table167[[#This Row],[Contingency id]])</f>
        <v>A</v>
      </c>
      <c r="D354">
        <v>0</v>
      </c>
      <c r="E354">
        <v>1.22</v>
      </c>
      <c r="F354">
        <v>122</v>
      </c>
      <c r="G354">
        <v>100</v>
      </c>
      <c r="H354" s="2">
        <v>0</v>
      </c>
      <c r="I354" s="2">
        <f>AVERAGE(Table167[[#This Row],[Estimated costs 1]:[Estimated costs 20]])</f>
        <v>0</v>
      </c>
      <c r="J354" s="2">
        <f>_xlfn.STDEV.P(Table167[[#This Row],[Estimated costs 1]:[Estimated costs 20]])</f>
        <v>0</v>
      </c>
      <c r="K354" s="2" t="e">
        <f>Table167[[#This Row],[Dev]]/Table167[[#This Row],[Mean]]*100</f>
        <v>#DIV/0!</v>
      </c>
      <c r="L354" s="2">
        <f>Table167[[#This Row],[Estimated costs 1]]-Table167[[#This Row],[Actual cost]]</f>
        <v>0</v>
      </c>
      <c r="M354" s="2" t="e">
        <f>Table167[[#This Row],[Diff 1]]/Table167[[#This Row],[Actual cost]]*100</f>
        <v>#DIV/0!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</row>
    <row r="355" spans="1:33" hidden="1" x14ac:dyDescent="0.3">
      <c r="A355" t="s">
        <v>375</v>
      </c>
      <c r="B355">
        <v>353</v>
      </c>
      <c r="C355" t="str">
        <f>LEFT(Table167[[#This Row],[Contingency id]])</f>
        <v>A</v>
      </c>
      <c r="D355">
        <v>0</v>
      </c>
      <c r="E355">
        <v>1.2978723404255299</v>
      </c>
      <c r="F355">
        <v>122</v>
      </c>
      <c r="G355">
        <v>94</v>
      </c>
      <c r="H355" s="2">
        <v>0</v>
      </c>
      <c r="I355" s="2">
        <f>AVERAGE(Table167[[#This Row],[Estimated costs 1]:[Estimated costs 20]])</f>
        <v>0</v>
      </c>
      <c r="J355" s="2">
        <f>_xlfn.STDEV.P(Table167[[#This Row],[Estimated costs 1]:[Estimated costs 20]])</f>
        <v>0</v>
      </c>
      <c r="K355" s="2" t="e">
        <f>Table167[[#This Row],[Dev]]/Table167[[#This Row],[Mean]]*100</f>
        <v>#DIV/0!</v>
      </c>
      <c r="L355" s="2">
        <f>Table167[[#This Row],[Estimated costs 1]]-Table167[[#This Row],[Actual cost]]</f>
        <v>0</v>
      </c>
      <c r="M355" s="2" t="e">
        <f>Table167[[#This Row],[Diff 1]]/Table167[[#This Row],[Actual cost]]*100</f>
        <v>#DIV/0!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</row>
    <row r="356" spans="1:33" hidden="1" x14ac:dyDescent="0.3">
      <c r="A356" t="s">
        <v>376</v>
      </c>
      <c r="B356">
        <v>354</v>
      </c>
      <c r="C356" t="str">
        <f>LEFT(Table167[[#This Row],[Contingency id]])</f>
        <v>A</v>
      </c>
      <c r="D356">
        <v>0</v>
      </c>
      <c r="E356">
        <v>1.17307692307692</v>
      </c>
      <c r="F356">
        <v>122</v>
      </c>
      <c r="G356">
        <v>104</v>
      </c>
      <c r="H356" s="2">
        <v>0</v>
      </c>
      <c r="I356" s="2">
        <f>AVERAGE(Table167[[#This Row],[Estimated costs 1]:[Estimated costs 20]])</f>
        <v>0</v>
      </c>
      <c r="J356" s="2">
        <f>_xlfn.STDEV.P(Table167[[#This Row],[Estimated costs 1]:[Estimated costs 20]])</f>
        <v>0</v>
      </c>
      <c r="K356" s="2" t="e">
        <f>Table167[[#This Row],[Dev]]/Table167[[#This Row],[Mean]]*100</f>
        <v>#DIV/0!</v>
      </c>
      <c r="L356" s="2">
        <f>Table167[[#This Row],[Estimated costs 1]]-Table167[[#This Row],[Actual cost]]</f>
        <v>0</v>
      </c>
      <c r="M356" s="2" t="e">
        <f>Table167[[#This Row],[Diff 1]]/Table167[[#This Row],[Actual cost]]*100</f>
        <v>#DIV/0!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</row>
    <row r="357" spans="1:33" hidden="1" x14ac:dyDescent="0.3">
      <c r="A357" t="s">
        <v>377</v>
      </c>
      <c r="B357">
        <v>355</v>
      </c>
      <c r="C357" t="str">
        <f>LEFT(Table167[[#This Row],[Contingency id]])</f>
        <v>A</v>
      </c>
      <c r="D357">
        <v>0</v>
      </c>
      <c r="E357">
        <v>1.2978723404255299</v>
      </c>
      <c r="F357">
        <v>122</v>
      </c>
      <c r="G357">
        <v>94</v>
      </c>
      <c r="H357" s="2">
        <v>0</v>
      </c>
      <c r="I357" s="2">
        <f>AVERAGE(Table167[[#This Row],[Estimated costs 1]:[Estimated costs 20]])</f>
        <v>0</v>
      </c>
      <c r="J357" s="2">
        <f>_xlfn.STDEV.P(Table167[[#This Row],[Estimated costs 1]:[Estimated costs 20]])</f>
        <v>0</v>
      </c>
      <c r="K357" s="2" t="e">
        <f>Table167[[#This Row],[Dev]]/Table167[[#This Row],[Mean]]*100</f>
        <v>#DIV/0!</v>
      </c>
      <c r="L357" s="2">
        <f>Table167[[#This Row],[Estimated costs 1]]-Table167[[#This Row],[Actual cost]]</f>
        <v>0</v>
      </c>
      <c r="M357" s="2" t="e">
        <f>Table167[[#This Row],[Diff 1]]/Table167[[#This Row],[Actual cost]]*100</f>
        <v>#DIV/0!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</row>
    <row r="358" spans="1:33" hidden="1" x14ac:dyDescent="0.3">
      <c r="A358" t="s">
        <v>378</v>
      </c>
      <c r="B358">
        <v>356</v>
      </c>
      <c r="C358" t="str">
        <f>LEFT(Table167[[#This Row],[Contingency id]])</f>
        <v>A</v>
      </c>
      <c r="D358">
        <v>0</v>
      </c>
      <c r="E358">
        <v>1.11926605504587</v>
      </c>
      <c r="F358">
        <v>122</v>
      </c>
      <c r="G358">
        <v>109</v>
      </c>
      <c r="H358" s="2">
        <v>0</v>
      </c>
      <c r="I358" s="2">
        <f>AVERAGE(Table167[[#This Row],[Estimated costs 1]:[Estimated costs 20]])</f>
        <v>0</v>
      </c>
      <c r="J358" s="2">
        <f>_xlfn.STDEV.P(Table167[[#This Row],[Estimated costs 1]:[Estimated costs 20]])</f>
        <v>0</v>
      </c>
      <c r="K358" s="2" t="e">
        <f>Table167[[#This Row],[Dev]]/Table167[[#This Row],[Mean]]*100</f>
        <v>#DIV/0!</v>
      </c>
      <c r="L358" s="2">
        <f>Table167[[#This Row],[Estimated costs 1]]-Table167[[#This Row],[Actual cost]]</f>
        <v>0</v>
      </c>
      <c r="M358" s="2" t="e">
        <f>Table167[[#This Row],[Diff 1]]/Table167[[#This Row],[Actual cost]]*100</f>
        <v>#DIV/0!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</row>
    <row r="359" spans="1:33" hidden="1" x14ac:dyDescent="0.3">
      <c r="A359" t="s">
        <v>379</v>
      </c>
      <c r="B359">
        <v>357</v>
      </c>
      <c r="C359" t="str">
        <f>LEFT(Table167[[#This Row],[Contingency id]])</f>
        <v>A</v>
      </c>
      <c r="D359">
        <v>0</v>
      </c>
      <c r="E359">
        <v>1.1401869158878499</v>
      </c>
      <c r="F359">
        <v>122</v>
      </c>
      <c r="G359">
        <v>107</v>
      </c>
      <c r="H359" s="2">
        <v>0</v>
      </c>
      <c r="I359" s="2">
        <f>AVERAGE(Table167[[#This Row],[Estimated costs 1]:[Estimated costs 20]])</f>
        <v>0</v>
      </c>
      <c r="J359" s="2">
        <f>_xlfn.STDEV.P(Table167[[#This Row],[Estimated costs 1]:[Estimated costs 20]])</f>
        <v>0</v>
      </c>
      <c r="K359" s="2" t="e">
        <f>Table167[[#This Row],[Dev]]/Table167[[#This Row],[Mean]]*100</f>
        <v>#DIV/0!</v>
      </c>
      <c r="L359" s="2">
        <f>Table167[[#This Row],[Estimated costs 1]]-Table167[[#This Row],[Actual cost]]</f>
        <v>0</v>
      </c>
      <c r="M359" s="2" t="e">
        <f>Table167[[#This Row],[Diff 1]]/Table167[[#This Row],[Actual cost]]*100</f>
        <v>#DIV/0!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</row>
    <row r="360" spans="1:33" hidden="1" x14ac:dyDescent="0.3">
      <c r="A360" t="s">
        <v>380</v>
      </c>
      <c r="B360">
        <v>358</v>
      </c>
      <c r="C360" t="str">
        <f>LEFT(Table167[[#This Row],[Contingency id]])</f>
        <v>A</v>
      </c>
      <c r="D360">
        <v>0</v>
      </c>
      <c r="E360">
        <v>1.2413793103448201</v>
      </c>
      <c r="F360">
        <v>108</v>
      </c>
      <c r="G360">
        <v>87</v>
      </c>
      <c r="H360" s="2">
        <v>0</v>
      </c>
      <c r="I360" s="2">
        <f>AVERAGE(Table167[[#This Row],[Estimated costs 1]:[Estimated costs 20]])</f>
        <v>0</v>
      </c>
      <c r="J360" s="2">
        <f>_xlfn.STDEV.P(Table167[[#This Row],[Estimated costs 1]:[Estimated costs 20]])</f>
        <v>0</v>
      </c>
      <c r="K360" s="2" t="e">
        <f>Table167[[#This Row],[Dev]]/Table167[[#This Row],[Mean]]*100</f>
        <v>#DIV/0!</v>
      </c>
      <c r="L360" s="2">
        <f>Table167[[#This Row],[Estimated costs 1]]-Table167[[#This Row],[Actual cost]]</f>
        <v>0</v>
      </c>
      <c r="M360" s="2" t="e">
        <f>Table167[[#This Row],[Diff 1]]/Table167[[#This Row],[Actual cost]]*100</f>
        <v>#DIV/0!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</row>
    <row r="361" spans="1:33" hidden="1" x14ac:dyDescent="0.3">
      <c r="A361" t="s">
        <v>381</v>
      </c>
      <c r="B361">
        <v>359</v>
      </c>
      <c r="C361" t="str">
        <f>LEFT(Table167[[#This Row],[Contingency id]])</f>
        <v>A</v>
      </c>
      <c r="D361">
        <v>0</v>
      </c>
      <c r="E361">
        <v>1.24489795918367</v>
      </c>
      <c r="F361">
        <v>122</v>
      </c>
      <c r="G361">
        <v>98</v>
      </c>
      <c r="H361" s="2">
        <v>0</v>
      </c>
      <c r="I361" s="2">
        <f>AVERAGE(Table167[[#This Row],[Estimated costs 1]:[Estimated costs 20]])</f>
        <v>0</v>
      </c>
      <c r="J361" s="2">
        <f>_xlfn.STDEV.P(Table167[[#This Row],[Estimated costs 1]:[Estimated costs 20]])</f>
        <v>0</v>
      </c>
      <c r="K361" s="2" t="e">
        <f>Table167[[#This Row],[Dev]]/Table167[[#This Row],[Mean]]*100</f>
        <v>#DIV/0!</v>
      </c>
      <c r="L361" s="2">
        <f>Table167[[#This Row],[Estimated costs 1]]-Table167[[#This Row],[Actual cost]]</f>
        <v>0</v>
      </c>
      <c r="M361" s="2" t="e">
        <f>Table167[[#This Row],[Diff 1]]/Table167[[#This Row],[Actual cost]]*100</f>
        <v>#DIV/0!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</row>
    <row r="362" spans="1:33" hidden="1" x14ac:dyDescent="0.3">
      <c r="A362" t="s">
        <v>382</v>
      </c>
      <c r="B362">
        <v>360</v>
      </c>
      <c r="C362" t="str">
        <f>LEFT(Table167[[#This Row],[Contingency id]])</f>
        <v>A</v>
      </c>
      <c r="D362">
        <v>0</v>
      </c>
      <c r="E362">
        <v>1.1071428571428501</v>
      </c>
      <c r="F362">
        <v>62</v>
      </c>
      <c r="G362">
        <v>56</v>
      </c>
      <c r="H362" s="2">
        <v>0</v>
      </c>
      <c r="I362" s="2">
        <f>AVERAGE(Table167[[#This Row],[Estimated costs 1]:[Estimated costs 20]])</f>
        <v>0</v>
      </c>
      <c r="J362" s="2">
        <f>_xlfn.STDEV.P(Table167[[#This Row],[Estimated costs 1]:[Estimated costs 20]])</f>
        <v>0</v>
      </c>
      <c r="K362" s="2" t="e">
        <f>Table167[[#This Row],[Dev]]/Table167[[#This Row],[Mean]]*100</f>
        <v>#DIV/0!</v>
      </c>
      <c r="L362" s="2">
        <f>Table167[[#This Row],[Estimated costs 1]]-Table167[[#This Row],[Actual cost]]</f>
        <v>0</v>
      </c>
      <c r="M362" s="2" t="e">
        <f>Table167[[#This Row],[Diff 1]]/Table167[[#This Row],[Actual cost]]*100</f>
        <v>#DIV/0!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</row>
    <row r="363" spans="1:33" hidden="1" x14ac:dyDescent="0.3">
      <c r="A363" t="s">
        <v>383</v>
      </c>
      <c r="B363">
        <v>361</v>
      </c>
      <c r="C363" t="str">
        <f>LEFT(Table167[[#This Row],[Contingency id]])</f>
        <v>A</v>
      </c>
      <c r="D363">
        <v>0</v>
      </c>
      <c r="E363">
        <v>1.1071428571428501</v>
      </c>
      <c r="F363">
        <v>62</v>
      </c>
      <c r="G363">
        <v>56</v>
      </c>
      <c r="H363" s="2">
        <v>0</v>
      </c>
      <c r="I363" s="2">
        <f>AVERAGE(Table167[[#This Row],[Estimated costs 1]:[Estimated costs 20]])</f>
        <v>0</v>
      </c>
      <c r="J363" s="2">
        <f>_xlfn.STDEV.P(Table167[[#This Row],[Estimated costs 1]:[Estimated costs 20]])</f>
        <v>0</v>
      </c>
      <c r="K363" s="2" t="e">
        <f>Table167[[#This Row],[Dev]]/Table167[[#This Row],[Mean]]*100</f>
        <v>#DIV/0!</v>
      </c>
      <c r="L363" s="2">
        <f>Table167[[#This Row],[Estimated costs 1]]-Table167[[#This Row],[Actual cost]]</f>
        <v>0</v>
      </c>
      <c r="M363" s="2" t="e">
        <f>Table167[[#This Row],[Diff 1]]/Table167[[#This Row],[Actual cost]]*100</f>
        <v>#DIV/0!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</row>
    <row r="364" spans="1:33" hidden="1" x14ac:dyDescent="0.3">
      <c r="A364" t="s">
        <v>384</v>
      </c>
      <c r="B364">
        <v>362</v>
      </c>
      <c r="C364" t="str">
        <f>LEFT(Table167[[#This Row],[Contingency id]])</f>
        <v>A</v>
      </c>
      <c r="D364">
        <v>0</v>
      </c>
      <c r="E364">
        <v>1.0877192982456101</v>
      </c>
      <c r="F364">
        <v>62</v>
      </c>
      <c r="G364">
        <v>57</v>
      </c>
      <c r="H364" s="2">
        <v>0</v>
      </c>
      <c r="I364" s="2">
        <f>AVERAGE(Table167[[#This Row],[Estimated costs 1]:[Estimated costs 20]])</f>
        <v>0</v>
      </c>
      <c r="J364" s="2">
        <f>_xlfn.STDEV.P(Table167[[#This Row],[Estimated costs 1]:[Estimated costs 20]])</f>
        <v>0</v>
      </c>
      <c r="K364" s="2" t="e">
        <f>Table167[[#This Row],[Dev]]/Table167[[#This Row],[Mean]]*100</f>
        <v>#DIV/0!</v>
      </c>
      <c r="L364" s="2">
        <f>Table167[[#This Row],[Estimated costs 1]]-Table167[[#This Row],[Actual cost]]</f>
        <v>0</v>
      </c>
      <c r="M364" s="2" t="e">
        <f>Table167[[#This Row],[Diff 1]]/Table167[[#This Row],[Actual cost]]*100</f>
        <v>#DIV/0!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</row>
    <row r="365" spans="1:33" hidden="1" x14ac:dyDescent="0.3">
      <c r="A365" t="s">
        <v>385</v>
      </c>
      <c r="B365">
        <v>363</v>
      </c>
      <c r="C365" t="str">
        <f>LEFT(Table167[[#This Row],[Contingency id]])</f>
        <v>A</v>
      </c>
      <c r="D365">
        <v>0</v>
      </c>
      <c r="E365">
        <v>1.1272727272727201</v>
      </c>
      <c r="F365">
        <v>62</v>
      </c>
      <c r="G365">
        <v>55</v>
      </c>
      <c r="H365" s="2">
        <v>0</v>
      </c>
      <c r="I365" s="2">
        <f>AVERAGE(Table167[[#This Row],[Estimated costs 1]:[Estimated costs 20]])</f>
        <v>0</v>
      </c>
      <c r="J365" s="2">
        <f>_xlfn.STDEV.P(Table167[[#This Row],[Estimated costs 1]:[Estimated costs 20]])</f>
        <v>0</v>
      </c>
      <c r="K365" s="2" t="e">
        <f>Table167[[#This Row],[Dev]]/Table167[[#This Row],[Mean]]*100</f>
        <v>#DIV/0!</v>
      </c>
      <c r="L365" s="2">
        <f>Table167[[#This Row],[Estimated costs 1]]-Table167[[#This Row],[Actual cost]]</f>
        <v>0</v>
      </c>
      <c r="M365" s="2" t="e">
        <f>Table167[[#This Row],[Diff 1]]/Table167[[#This Row],[Actual cost]]*100</f>
        <v>#DIV/0!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</row>
    <row r="366" spans="1:33" hidden="1" x14ac:dyDescent="0.3">
      <c r="A366" t="s">
        <v>386</v>
      </c>
      <c r="B366">
        <v>364</v>
      </c>
      <c r="C366" t="str">
        <f>LEFT(Table167[[#This Row],[Contingency id]])</f>
        <v>A</v>
      </c>
      <c r="D366">
        <v>0</v>
      </c>
      <c r="E366">
        <v>1.1481481481481399</v>
      </c>
      <c r="F366">
        <v>62</v>
      </c>
      <c r="G366">
        <v>54</v>
      </c>
      <c r="H366" s="2">
        <v>0</v>
      </c>
      <c r="I366" s="2">
        <f>AVERAGE(Table167[[#This Row],[Estimated costs 1]:[Estimated costs 20]])</f>
        <v>0</v>
      </c>
      <c r="J366" s="2">
        <f>_xlfn.STDEV.P(Table167[[#This Row],[Estimated costs 1]:[Estimated costs 20]])</f>
        <v>0</v>
      </c>
      <c r="K366" s="2" t="e">
        <f>Table167[[#This Row],[Dev]]/Table167[[#This Row],[Mean]]*100</f>
        <v>#DIV/0!</v>
      </c>
      <c r="L366" s="2">
        <f>Table167[[#This Row],[Estimated costs 1]]-Table167[[#This Row],[Actual cost]]</f>
        <v>0</v>
      </c>
      <c r="M366" s="2" t="e">
        <f>Table167[[#This Row],[Diff 1]]/Table167[[#This Row],[Actual cost]]*100</f>
        <v>#DIV/0!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</row>
    <row r="367" spans="1:33" hidden="1" x14ac:dyDescent="0.3">
      <c r="A367" t="s">
        <v>387</v>
      </c>
      <c r="B367">
        <v>365</v>
      </c>
      <c r="C367" t="str">
        <f>LEFT(Table167[[#This Row],[Contingency id]])</f>
        <v>A</v>
      </c>
      <c r="D367">
        <v>0</v>
      </c>
      <c r="E367">
        <v>1.0508474576271101</v>
      </c>
      <c r="F367">
        <v>62</v>
      </c>
      <c r="G367">
        <v>59</v>
      </c>
      <c r="H367" s="2">
        <v>0</v>
      </c>
      <c r="I367" s="2">
        <f>AVERAGE(Table167[[#This Row],[Estimated costs 1]:[Estimated costs 20]])</f>
        <v>0</v>
      </c>
      <c r="J367" s="2">
        <f>_xlfn.STDEV.P(Table167[[#This Row],[Estimated costs 1]:[Estimated costs 20]])</f>
        <v>0</v>
      </c>
      <c r="K367" s="2" t="e">
        <f>Table167[[#This Row],[Dev]]/Table167[[#This Row],[Mean]]*100</f>
        <v>#DIV/0!</v>
      </c>
      <c r="L367" s="2">
        <f>Table167[[#This Row],[Estimated costs 1]]-Table167[[#This Row],[Actual cost]]</f>
        <v>0</v>
      </c>
      <c r="M367" s="2" t="e">
        <f>Table167[[#This Row],[Diff 1]]/Table167[[#This Row],[Actual cost]]*100</f>
        <v>#DIV/0!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</row>
    <row r="368" spans="1:33" hidden="1" x14ac:dyDescent="0.3">
      <c r="A368" t="s">
        <v>388</v>
      </c>
      <c r="B368">
        <v>366</v>
      </c>
      <c r="C368" t="str">
        <f>LEFT(Table167[[#This Row],[Contingency id]])</f>
        <v>A</v>
      </c>
      <c r="D368">
        <v>0</v>
      </c>
      <c r="E368">
        <v>1.0689655172413699</v>
      </c>
      <c r="F368">
        <v>62</v>
      </c>
      <c r="G368">
        <v>58</v>
      </c>
      <c r="H368" s="2">
        <v>0</v>
      </c>
      <c r="I368" s="2">
        <f>AVERAGE(Table167[[#This Row],[Estimated costs 1]:[Estimated costs 20]])</f>
        <v>0</v>
      </c>
      <c r="J368" s="2">
        <f>_xlfn.STDEV.P(Table167[[#This Row],[Estimated costs 1]:[Estimated costs 20]])</f>
        <v>0</v>
      </c>
      <c r="K368" s="2" t="e">
        <f>Table167[[#This Row],[Dev]]/Table167[[#This Row],[Mean]]*100</f>
        <v>#DIV/0!</v>
      </c>
      <c r="L368" s="2">
        <f>Table167[[#This Row],[Estimated costs 1]]-Table167[[#This Row],[Actual cost]]</f>
        <v>0</v>
      </c>
      <c r="M368" s="2" t="e">
        <f>Table167[[#This Row],[Diff 1]]/Table167[[#This Row],[Actual cost]]*100</f>
        <v>#DIV/0!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</row>
    <row r="369" spans="1:33" hidden="1" x14ac:dyDescent="0.3">
      <c r="A369" t="s">
        <v>389</v>
      </c>
      <c r="B369">
        <v>367</v>
      </c>
      <c r="C369" t="str">
        <f>LEFT(Table167[[#This Row],[Contingency id]])</f>
        <v>A</v>
      </c>
      <c r="D369">
        <v>0</v>
      </c>
      <c r="E369">
        <v>1.0877192982456101</v>
      </c>
      <c r="F369">
        <v>62</v>
      </c>
      <c r="G369">
        <v>57</v>
      </c>
      <c r="H369" s="2">
        <v>0</v>
      </c>
      <c r="I369" s="2">
        <f>AVERAGE(Table167[[#This Row],[Estimated costs 1]:[Estimated costs 20]])</f>
        <v>0</v>
      </c>
      <c r="J369" s="2">
        <f>_xlfn.STDEV.P(Table167[[#This Row],[Estimated costs 1]:[Estimated costs 20]])</f>
        <v>0</v>
      </c>
      <c r="K369" s="2" t="e">
        <f>Table167[[#This Row],[Dev]]/Table167[[#This Row],[Mean]]*100</f>
        <v>#DIV/0!</v>
      </c>
      <c r="L369" s="2">
        <f>Table167[[#This Row],[Estimated costs 1]]-Table167[[#This Row],[Actual cost]]</f>
        <v>0</v>
      </c>
      <c r="M369" s="2" t="e">
        <f>Table167[[#This Row],[Diff 1]]/Table167[[#This Row],[Actual cost]]*100</f>
        <v>#DIV/0!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</row>
    <row r="370" spans="1:33" hidden="1" x14ac:dyDescent="0.3">
      <c r="A370" t="s">
        <v>390</v>
      </c>
      <c r="B370">
        <v>368</v>
      </c>
      <c r="C370" t="str">
        <f>LEFT(Table167[[#This Row],[Contingency id]])</f>
        <v>A</v>
      </c>
      <c r="D370">
        <v>0</v>
      </c>
      <c r="E370">
        <v>1.0877192982456101</v>
      </c>
      <c r="F370">
        <v>62</v>
      </c>
      <c r="G370">
        <v>57</v>
      </c>
      <c r="H370" s="2">
        <v>0</v>
      </c>
      <c r="I370" s="2">
        <f>AVERAGE(Table167[[#This Row],[Estimated costs 1]:[Estimated costs 20]])</f>
        <v>0</v>
      </c>
      <c r="J370" s="2">
        <f>_xlfn.STDEV.P(Table167[[#This Row],[Estimated costs 1]:[Estimated costs 20]])</f>
        <v>0</v>
      </c>
      <c r="K370" s="2" t="e">
        <f>Table167[[#This Row],[Dev]]/Table167[[#This Row],[Mean]]*100</f>
        <v>#DIV/0!</v>
      </c>
      <c r="L370" s="2">
        <f>Table167[[#This Row],[Estimated costs 1]]-Table167[[#This Row],[Actual cost]]</f>
        <v>0</v>
      </c>
      <c r="M370" s="2" t="e">
        <f>Table167[[#This Row],[Diff 1]]/Table167[[#This Row],[Actual cost]]*100</f>
        <v>#DIV/0!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</row>
    <row r="371" spans="1:33" hidden="1" x14ac:dyDescent="0.3">
      <c r="A371" t="s">
        <v>391</v>
      </c>
      <c r="B371">
        <v>369</v>
      </c>
      <c r="C371" t="str">
        <f>LEFT(Table167[[#This Row],[Contingency id]])</f>
        <v>A</v>
      </c>
      <c r="D371">
        <v>0</v>
      </c>
      <c r="E371">
        <v>1.1272727272727201</v>
      </c>
      <c r="F371">
        <v>62</v>
      </c>
      <c r="G371">
        <v>55</v>
      </c>
      <c r="H371" s="2">
        <v>0</v>
      </c>
      <c r="I371" s="2">
        <f>AVERAGE(Table167[[#This Row],[Estimated costs 1]:[Estimated costs 20]])</f>
        <v>0</v>
      </c>
      <c r="J371" s="2">
        <f>_xlfn.STDEV.P(Table167[[#This Row],[Estimated costs 1]:[Estimated costs 20]])</f>
        <v>0</v>
      </c>
      <c r="K371" s="2" t="e">
        <f>Table167[[#This Row],[Dev]]/Table167[[#This Row],[Mean]]*100</f>
        <v>#DIV/0!</v>
      </c>
      <c r="L371" s="2">
        <f>Table167[[#This Row],[Estimated costs 1]]-Table167[[#This Row],[Actual cost]]</f>
        <v>0</v>
      </c>
      <c r="M371" s="2" t="e">
        <f>Table167[[#This Row],[Diff 1]]/Table167[[#This Row],[Actual cost]]*100</f>
        <v>#DIV/0!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</row>
    <row r="372" spans="1:33" hidden="1" x14ac:dyDescent="0.3">
      <c r="A372" t="s">
        <v>392</v>
      </c>
      <c r="B372">
        <v>370</v>
      </c>
      <c r="C372" t="str">
        <f>LEFT(Table167[[#This Row],[Contingency id]])</f>
        <v>A</v>
      </c>
      <c r="D372">
        <v>0</v>
      </c>
      <c r="E372">
        <v>1.1463414634146301</v>
      </c>
      <c r="F372">
        <v>94</v>
      </c>
      <c r="G372">
        <v>82</v>
      </c>
      <c r="H372" s="2">
        <v>0</v>
      </c>
      <c r="I372" s="2">
        <f>AVERAGE(Table167[[#This Row],[Estimated costs 1]:[Estimated costs 20]])</f>
        <v>0</v>
      </c>
      <c r="J372" s="2">
        <f>_xlfn.STDEV.P(Table167[[#This Row],[Estimated costs 1]:[Estimated costs 20]])</f>
        <v>0</v>
      </c>
      <c r="K372" s="2" t="e">
        <f>Table167[[#This Row],[Dev]]/Table167[[#This Row],[Mean]]*100</f>
        <v>#DIV/0!</v>
      </c>
      <c r="L372" s="2">
        <f>Table167[[#This Row],[Estimated costs 1]]-Table167[[#This Row],[Actual cost]]</f>
        <v>0</v>
      </c>
      <c r="M372" s="2" t="e">
        <f>Table167[[#This Row],[Diff 1]]/Table167[[#This Row],[Actual cost]]*100</f>
        <v>#DIV/0!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</row>
    <row r="373" spans="1:33" hidden="1" x14ac:dyDescent="0.3">
      <c r="A373" t="s">
        <v>393</v>
      </c>
      <c r="B373">
        <v>371</v>
      </c>
      <c r="C373" t="str">
        <f>LEFT(Table167[[#This Row],[Contingency id]])</f>
        <v>A</v>
      </c>
      <c r="D373">
        <v>0</v>
      </c>
      <c r="E373">
        <v>1.2297297297297201</v>
      </c>
      <c r="F373">
        <v>91</v>
      </c>
      <c r="G373">
        <v>74</v>
      </c>
      <c r="H373" s="2">
        <v>0</v>
      </c>
      <c r="I373" s="2">
        <f>AVERAGE(Table167[[#This Row],[Estimated costs 1]:[Estimated costs 20]])</f>
        <v>0</v>
      </c>
      <c r="J373" s="2">
        <f>_xlfn.STDEV.P(Table167[[#This Row],[Estimated costs 1]:[Estimated costs 20]])</f>
        <v>0</v>
      </c>
      <c r="K373" s="2" t="e">
        <f>Table167[[#This Row],[Dev]]/Table167[[#This Row],[Mean]]*100</f>
        <v>#DIV/0!</v>
      </c>
      <c r="L373" s="2">
        <f>Table167[[#This Row],[Estimated costs 1]]-Table167[[#This Row],[Actual cost]]</f>
        <v>0</v>
      </c>
      <c r="M373" s="2" t="e">
        <f>Table167[[#This Row],[Diff 1]]/Table167[[#This Row],[Actual cost]]*100</f>
        <v>#DIV/0!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</row>
    <row r="374" spans="1:33" hidden="1" x14ac:dyDescent="0.3">
      <c r="A374" t="s">
        <v>394</v>
      </c>
      <c r="B374">
        <v>372</v>
      </c>
      <c r="C374" t="str">
        <f>LEFT(Table167[[#This Row],[Contingency id]])</f>
        <v>A</v>
      </c>
      <c r="D374">
        <v>0</v>
      </c>
      <c r="E374">
        <v>1.2207792207792201</v>
      </c>
      <c r="F374">
        <v>94</v>
      </c>
      <c r="G374">
        <v>77</v>
      </c>
      <c r="H374" s="2">
        <v>0</v>
      </c>
      <c r="I374" s="2">
        <f>AVERAGE(Table167[[#This Row],[Estimated costs 1]:[Estimated costs 20]])</f>
        <v>0</v>
      </c>
      <c r="J374" s="2">
        <f>_xlfn.STDEV.P(Table167[[#This Row],[Estimated costs 1]:[Estimated costs 20]])</f>
        <v>0</v>
      </c>
      <c r="K374" s="2" t="e">
        <f>Table167[[#This Row],[Dev]]/Table167[[#This Row],[Mean]]*100</f>
        <v>#DIV/0!</v>
      </c>
      <c r="L374" s="2">
        <f>Table167[[#This Row],[Estimated costs 1]]-Table167[[#This Row],[Actual cost]]</f>
        <v>0</v>
      </c>
      <c r="M374" s="2" t="e">
        <f>Table167[[#This Row],[Diff 1]]/Table167[[#This Row],[Actual cost]]*100</f>
        <v>#DIV/0!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</row>
    <row r="375" spans="1:33" hidden="1" x14ac:dyDescent="0.3">
      <c r="A375" t="s">
        <v>395</v>
      </c>
      <c r="B375">
        <v>373</v>
      </c>
      <c r="C375" t="str">
        <f>LEFT(Table167[[#This Row],[Contingency id]])</f>
        <v>A</v>
      </c>
      <c r="D375">
        <v>0</v>
      </c>
      <c r="E375">
        <v>1.2533333333333301</v>
      </c>
      <c r="F375">
        <v>94</v>
      </c>
      <c r="G375">
        <v>75</v>
      </c>
      <c r="H375" s="2">
        <v>0</v>
      </c>
      <c r="I375" s="2">
        <f>AVERAGE(Table167[[#This Row],[Estimated costs 1]:[Estimated costs 20]])</f>
        <v>0</v>
      </c>
      <c r="J375" s="2">
        <f>_xlfn.STDEV.P(Table167[[#This Row],[Estimated costs 1]:[Estimated costs 20]])</f>
        <v>0</v>
      </c>
      <c r="K375" s="2" t="e">
        <f>Table167[[#This Row],[Dev]]/Table167[[#This Row],[Mean]]*100</f>
        <v>#DIV/0!</v>
      </c>
      <c r="L375" s="2">
        <f>Table167[[#This Row],[Estimated costs 1]]-Table167[[#This Row],[Actual cost]]</f>
        <v>0</v>
      </c>
      <c r="M375" s="2" t="e">
        <f>Table167[[#This Row],[Diff 1]]/Table167[[#This Row],[Actual cost]]*100</f>
        <v>#DIV/0!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</row>
    <row r="376" spans="1:33" hidden="1" x14ac:dyDescent="0.3">
      <c r="A376" t="s">
        <v>396</v>
      </c>
      <c r="B376">
        <v>374</v>
      </c>
      <c r="C376" t="str">
        <f>LEFT(Table167[[#This Row],[Contingency id]])</f>
        <v>A</v>
      </c>
      <c r="D376">
        <v>0</v>
      </c>
      <c r="E376">
        <v>1.2207792207792201</v>
      </c>
      <c r="F376">
        <v>94</v>
      </c>
      <c r="G376">
        <v>77</v>
      </c>
      <c r="H376" s="2">
        <v>0</v>
      </c>
      <c r="I376" s="2">
        <f>AVERAGE(Table167[[#This Row],[Estimated costs 1]:[Estimated costs 20]])</f>
        <v>0</v>
      </c>
      <c r="J376" s="2">
        <f>_xlfn.STDEV.P(Table167[[#This Row],[Estimated costs 1]:[Estimated costs 20]])</f>
        <v>0</v>
      </c>
      <c r="K376" s="2" t="e">
        <f>Table167[[#This Row],[Dev]]/Table167[[#This Row],[Mean]]*100</f>
        <v>#DIV/0!</v>
      </c>
      <c r="L376" s="2">
        <f>Table167[[#This Row],[Estimated costs 1]]-Table167[[#This Row],[Actual cost]]</f>
        <v>0</v>
      </c>
      <c r="M376" s="2" t="e">
        <f>Table167[[#This Row],[Diff 1]]/Table167[[#This Row],[Actual cost]]*100</f>
        <v>#DIV/0!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</row>
    <row r="377" spans="1:33" hidden="1" x14ac:dyDescent="0.3">
      <c r="A377" t="s">
        <v>397</v>
      </c>
      <c r="B377">
        <v>375</v>
      </c>
      <c r="C377" t="str">
        <f>LEFT(Table167[[#This Row],[Contingency id]])</f>
        <v>A</v>
      </c>
      <c r="D377">
        <v>0</v>
      </c>
      <c r="E377">
        <v>1.10869565217391</v>
      </c>
      <c r="F377">
        <v>102</v>
      </c>
      <c r="G377">
        <v>92</v>
      </c>
      <c r="H377" s="2">
        <v>0</v>
      </c>
      <c r="I377" s="2">
        <f>AVERAGE(Table167[[#This Row],[Estimated costs 1]:[Estimated costs 20]])</f>
        <v>0</v>
      </c>
      <c r="J377" s="2">
        <f>_xlfn.STDEV.P(Table167[[#This Row],[Estimated costs 1]:[Estimated costs 20]])</f>
        <v>0</v>
      </c>
      <c r="K377" s="2" t="e">
        <f>Table167[[#This Row],[Dev]]/Table167[[#This Row],[Mean]]*100</f>
        <v>#DIV/0!</v>
      </c>
      <c r="L377" s="2">
        <f>Table167[[#This Row],[Estimated costs 1]]-Table167[[#This Row],[Actual cost]]</f>
        <v>0</v>
      </c>
      <c r="M377" s="2" t="e">
        <f>Table167[[#This Row],[Diff 1]]/Table167[[#This Row],[Actual cost]]*100</f>
        <v>#DIV/0!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</row>
    <row r="378" spans="1:33" hidden="1" x14ac:dyDescent="0.3">
      <c r="A378" t="s">
        <v>398</v>
      </c>
      <c r="B378">
        <v>376</v>
      </c>
      <c r="C378" t="str">
        <f>LEFT(Table167[[#This Row],[Contingency id]])</f>
        <v>A</v>
      </c>
      <c r="D378">
        <v>0</v>
      </c>
      <c r="E378">
        <v>1.1348314606741501</v>
      </c>
      <c r="F378">
        <v>101</v>
      </c>
      <c r="G378">
        <v>89</v>
      </c>
      <c r="H378" s="2">
        <v>0</v>
      </c>
      <c r="I378" s="2">
        <f>AVERAGE(Table167[[#This Row],[Estimated costs 1]:[Estimated costs 20]])</f>
        <v>0</v>
      </c>
      <c r="J378" s="2">
        <f>_xlfn.STDEV.P(Table167[[#This Row],[Estimated costs 1]:[Estimated costs 20]])</f>
        <v>0</v>
      </c>
      <c r="K378" s="2" t="e">
        <f>Table167[[#This Row],[Dev]]/Table167[[#This Row],[Mean]]*100</f>
        <v>#DIV/0!</v>
      </c>
      <c r="L378" s="2">
        <f>Table167[[#This Row],[Estimated costs 1]]-Table167[[#This Row],[Actual cost]]</f>
        <v>0</v>
      </c>
      <c r="M378" s="2" t="e">
        <f>Table167[[#This Row],[Diff 1]]/Table167[[#This Row],[Actual cost]]*100</f>
        <v>#DIV/0!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</row>
    <row r="379" spans="1:33" hidden="1" x14ac:dyDescent="0.3">
      <c r="A379" t="s">
        <v>399</v>
      </c>
      <c r="B379">
        <v>377</v>
      </c>
      <c r="C379" t="str">
        <f>LEFT(Table167[[#This Row],[Contingency id]])</f>
        <v>A</v>
      </c>
      <c r="D379">
        <v>0</v>
      </c>
      <c r="E379">
        <v>1.1460674157303301</v>
      </c>
      <c r="F379">
        <v>102</v>
      </c>
      <c r="G379">
        <v>89</v>
      </c>
      <c r="H379" s="2">
        <v>0</v>
      </c>
      <c r="I379" s="2">
        <f>AVERAGE(Table167[[#This Row],[Estimated costs 1]:[Estimated costs 20]])</f>
        <v>0</v>
      </c>
      <c r="J379" s="2">
        <f>_xlfn.STDEV.P(Table167[[#This Row],[Estimated costs 1]:[Estimated costs 20]])</f>
        <v>0</v>
      </c>
      <c r="K379" s="2" t="e">
        <f>Table167[[#This Row],[Dev]]/Table167[[#This Row],[Mean]]*100</f>
        <v>#DIV/0!</v>
      </c>
      <c r="L379" s="2">
        <f>Table167[[#This Row],[Estimated costs 1]]-Table167[[#This Row],[Actual cost]]</f>
        <v>0</v>
      </c>
      <c r="M379" s="2" t="e">
        <f>Table167[[#This Row],[Diff 1]]/Table167[[#This Row],[Actual cost]]*100</f>
        <v>#DIV/0!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</row>
    <row r="380" spans="1:33" hidden="1" x14ac:dyDescent="0.3">
      <c r="A380" t="s">
        <v>400</v>
      </c>
      <c r="B380">
        <v>378</v>
      </c>
      <c r="C380" t="str">
        <f>LEFT(Table167[[#This Row],[Contingency id]])</f>
        <v>A</v>
      </c>
      <c r="D380">
        <v>0</v>
      </c>
      <c r="E380">
        <v>1.2783505154639101</v>
      </c>
      <c r="F380">
        <v>124</v>
      </c>
      <c r="G380">
        <v>97</v>
      </c>
      <c r="H380" s="2">
        <v>0</v>
      </c>
      <c r="I380" s="2">
        <f>AVERAGE(Table167[[#This Row],[Estimated costs 1]:[Estimated costs 20]])</f>
        <v>0</v>
      </c>
      <c r="J380" s="2">
        <f>_xlfn.STDEV.P(Table167[[#This Row],[Estimated costs 1]:[Estimated costs 20]])</f>
        <v>0</v>
      </c>
      <c r="K380" s="2" t="e">
        <f>Table167[[#This Row],[Dev]]/Table167[[#This Row],[Mean]]*100</f>
        <v>#DIV/0!</v>
      </c>
      <c r="L380" s="2">
        <f>Table167[[#This Row],[Estimated costs 1]]-Table167[[#This Row],[Actual cost]]</f>
        <v>0</v>
      </c>
      <c r="M380" s="2" t="e">
        <f>Table167[[#This Row],[Diff 1]]/Table167[[#This Row],[Actual cost]]*100</f>
        <v>#DIV/0!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</row>
    <row r="381" spans="1:33" hidden="1" x14ac:dyDescent="0.3">
      <c r="A381" t="s">
        <v>401</v>
      </c>
      <c r="B381">
        <v>379</v>
      </c>
      <c r="C381" t="str">
        <f>LEFT(Table167[[#This Row],[Contingency id]])</f>
        <v>A</v>
      </c>
      <c r="D381">
        <v>0</v>
      </c>
      <c r="E381">
        <v>1.2156862745098</v>
      </c>
      <c r="F381">
        <v>124</v>
      </c>
      <c r="G381">
        <v>102</v>
      </c>
      <c r="H381" s="2">
        <v>0</v>
      </c>
      <c r="I381" s="2">
        <f>AVERAGE(Table167[[#This Row],[Estimated costs 1]:[Estimated costs 20]])</f>
        <v>0</v>
      </c>
      <c r="J381" s="2">
        <f>_xlfn.STDEV.P(Table167[[#This Row],[Estimated costs 1]:[Estimated costs 20]])</f>
        <v>0</v>
      </c>
      <c r="K381" s="2" t="e">
        <f>Table167[[#This Row],[Dev]]/Table167[[#This Row],[Mean]]*100</f>
        <v>#DIV/0!</v>
      </c>
      <c r="L381" s="2">
        <f>Table167[[#This Row],[Estimated costs 1]]-Table167[[#This Row],[Actual cost]]</f>
        <v>0</v>
      </c>
      <c r="M381" s="2" t="e">
        <f>Table167[[#This Row],[Diff 1]]/Table167[[#This Row],[Actual cost]]*100</f>
        <v>#DIV/0!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</row>
    <row r="382" spans="1:33" hidden="1" x14ac:dyDescent="0.3">
      <c r="A382" t="s">
        <v>402</v>
      </c>
      <c r="B382">
        <v>380</v>
      </c>
      <c r="C382" t="str">
        <f>LEFT(Table167[[#This Row],[Contingency id]])</f>
        <v>A</v>
      </c>
      <c r="D382">
        <v>0</v>
      </c>
      <c r="E382">
        <v>1.2653061224489699</v>
      </c>
      <c r="F382">
        <v>124</v>
      </c>
      <c r="G382">
        <v>98</v>
      </c>
      <c r="H382" s="2">
        <v>0</v>
      </c>
      <c r="I382" s="2">
        <f>AVERAGE(Table167[[#This Row],[Estimated costs 1]:[Estimated costs 20]])</f>
        <v>0</v>
      </c>
      <c r="J382" s="2">
        <f>_xlfn.STDEV.P(Table167[[#This Row],[Estimated costs 1]:[Estimated costs 20]])</f>
        <v>0</v>
      </c>
      <c r="K382" s="2" t="e">
        <f>Table167[[#This Row],[Dev]]/Table167[[#This Row],[Mean]]*100</f>
        <v>#DIV/0!</v>
      </c>
      <c r="L382" s="2">
        <f>Table167[[#This Row],[Estimated costs 1]]-Table167[[#This Row],[Actual cost]]</f>
        <v>0</v>
      </c>
      <c r="M382" s="2" t="e">
        <f>Table167[[#This Row],[Diff 1]]/Table167[[#This Row],[Actual cost]]*100</f>
        <v>#DIV/0!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</row>
    <row r="383" spans="1:33" hidden="1" x14ac:dyDescent="0.3">
      <c r="A383" t="s">
        <v>403</v>
      </c>
      <c r="B383">
        <v>381</v>
      </c>
      <c r="C383" t="str">
        <f>LEFT(Table167[[#This Row],[Contingency id]])</f>
        <v>A</v>
      </c>
      <c r="D383">
        <v>0</v>
      </c>
      <c r="E383">
        <v>1.2156862745098</v>
      </c>
      <c r="F383">
        <v>124</v>
      </c>
      <c r="G383">
        <v>102</v>
      </c>
      <c r="H383" s="2">
        <v>0</v>
      </c>
      <c r="I383" s="2">
        <f>AVERAGE(Table167[[#This Row],[Estimated costs 1]:[Estimated costs 20]])</f>
        <v>0</v>
      </c>
      <c r="J383" s="2">
        <f>_xlfn.STDEV.P(Table167[[#This Row],[Estimated costs 1]:[Estimated costs 20]])</f>
        <v>0</v>
      </c>
      <c r="K383" s="2" t="e">
        <f>Table167[[#This Row],[Dev]]/Table167[[#This Row],[Mean]]*100</f>
        <v>#DIV/0!</v>
      </c>
      <c r="L383" s="2">
        <f>Table167[[#This Row],[Estimated costs 1]]-Table167[[#This Row],[Actual cost]]</f>
        <v>0</v>
      </c>
      <c r="M383" s="2" t="e">
        <f>Table167[[#This Row],[Diff 1]]/Table167[[#This Row],[Actual cost]]*100</f>
        <v>#DIV/0!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</row>
    <row r="384" spans="1:33" hidden="1" x14ac:dyDescent="0.3">
      <c r="A384" t="s">
        <v>404</v>
      </c>
      <c r="B384">
        <v>382</v>
      </c>
      <c r="C384" t="str">
        <f>LEFT(Table167[[#This Row],[Contingency id]])</f>
        <v>A</v>
      </c>
      <c r="D384">
        <v>0</v>
      </c>
      <c r="E384">
        <v>1.2156862745098</v>
      </c>
      <c r="F384">
        <v>124</v>
      </c>
      <c r="G384">
        <v>102</v>
      </c>
      <c r="H384" s="2">
        <v>0</v>
      </c>
      <c r="I384" s="2">
        <f>AVERAGE(Table167[[#This Row],[Estimated costs 1]:[Estimated costs 20]])</f>
        <v>0</v>
      </c>
      <c r="J384" s="2">
        <f>_xlfn.STDEV.P(Table167[[#This Row],[Estimated costs 1]:[Estimated costs 20]])</f>
        <v>0</v>
      </c>
      <c r="K384" s="2" t="e">
        <f>Table167[[#This Row],[Dev]]/Table167[[#This Row],[Mean]]*100</f>
        <v>#DIV/0!</v>
      </c>
      <c r="L384" s="2">
        <f>Table167[[#This Row],[Estimated costs 1]]-Table167[[#This Row],[Actual cost]]</f>
        <v>0</v>
      </c>
      <c r="M384" s="2" t="e">
        <f>Table167[[#This Row],[Diff 1]]/Table167[[#This Row],[Actual cost]]*100</f>
        <v>#DIV/0!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</row>
    <row r="385" spans="1:33" hidden="1" x14ac:dyDescent="0.3">
      <c r="A385" t="s">
        <v>405</v>
      </c>
      <c r="B385">
        <v>383</v>
      </c>
      <c r="C385" t="str">
        <f>LEFT(Table167[[#This Row],[Contingency id]])</f>
        <v>A</v>
      </c>
      <c r="D385">
        <v>0</v>
      </c>
      <c r="E385">
        <v>1.1923076923076901</v>
      </c>
      <c r="F385">
        <v>124</v>
      </c>
      <c r="G385">
        <v>104</v>
      </c>
      <c r="H385" s="2">
        <v>0</v>
      </c>
      <c r="I385" s="2">
        <f>AVERAGE(Table167[[#This Row],[Estimated costs 1]:[Estimated costs 20]])</f>
        <v>0</v>
      </c>
      <c r="J385" s="2">
        <f>_xlfn.STDEV.P(Table167[[#This Row],[Estimated costs 1]:[Estimated costs 20]])</f>
        <v>0</v>
      </c>
      <c r="K385" s="2" t="e">
        <f>Table167[[#This Row],[Dev]]/Table167[[#This Row],[Mean]]*100</f>
        <v>#DIV/0!</v>
      </c>
      <c r="L385" s="2">
        <f>Table167[[#This Row],[Estimated costs 1]]-Table167[[#This Row],[Actual cost]]</f>
        <v>0</v>
      </c>
      <c r="M385" s="2" t="e">
        <f>Table167[[#This Row],[Diff 1]]/Table167[[#This Row],[Actual cost]]*100</f>
        <v>#DIV/0!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</row>
    <row r="386" spans="1:33" hidden="1" x14ac:dyDescent="0.3">
      <c r="A386" t="s">
        <v>406</v>
      </c>
      <c r="B386">
        <v>384</v>
      </c>
      <c r="C386" t="str">
        <f>LEFT(Table167[[#This Row],[Contingency id]])</f>
        <v>A</v>
      </c>
      <c r="D386">
        <v>0</v>
      </c>
      <c r="E386">
        <v>1.34782608695652</v>
      </c>
      <c r="F386">
        <v>124</v>
      </c>
      <c r="G386">
        <v>92</v>
      </c>
      <c r="H386" s="2">
        <v>0</v>
      </c>
      <c r="I386" s="2">
        <f>AVERAGE(Table167[[#This Row],[Estimated costs 1]:[Estimated costs 20]])</f>
        <v>0</v>
      </c>
      <c r="J386" s="2">
        <f>_xlfn.STDEV.P(Table167[[#This Row],[Estimated costs 1]:[Estimated costs 20]])</f>
        <v>0</v>
      </c>
      <c r="K386" s="2" t="e">
        <f>Table167[[#This Row],[Dev]]/Table167[[#This Row],[Mean]]*100</f>
        <v>#DIV/0!</v>
      </c>
      <c r="L386" s="2">
        <f>Table167[[#This Row],[Estimated costs 1]]-Table167[[#This Row],[Actual cost]]</f>
        <v>0</v>
      </c>
      <c r="M386" s="2" t="e">
        <f>Table167[[#This Row],[Diff 1]]/Table167[[#This Row],[Actual cost]]*100</f>
        <v>#DIV/0!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</row>
    <row r="387" spans="1:33" hidden="1" x14ac:dyDescent="0.3">
      <c r="A387" t="s">
        <v>407</v>
      </c>
      <c r="B387">
        <v>385</v>
      </c>
      <c r="C387" t="str">
        <f>LEFT(Table167[[#This Row],[Contingency id]])</f>
        <v>B</v>
      </c>
      <c r="D387">
        <v>0</v>
      </c>
      <c r="E387">
        <v>1.1125</v>
      </c>
      <c r="F387">
        <v>89</v>
      </c>
      <c r="G387">
        <v>80</v>
      </c>
      <c r="H387" s="2">
        <v>0</v>
      </c>
      <c r="I387" s="2">
        <f>AVERAGE(Table167[[#This Row],[Estimated costs 1]:[Estimated costs 20]])</f>
        <v>0</v>
      </c>
      <c r="J387" s="2">
        <f>_xlfn.STDEV.P(Table167[[#This Row],[Estimated costs 1]:[Estimated costs 20]])</f>
        <v>0</v>
      </c>
      <c r="K387" s="2" t="e">
        <f>Table167[[#This Row],[Dev]]/Table167[[#This Row],[Mean]]*100</f>
        <v>#DIV/0!</v>
      </c>
      <c r="L387" s="2">
        <f>Table167[[#This Row],[Estimated costs 1]]-Table167[[#This Row],[Actual cost]]</f>
        <v>0</v>
      </c>
      <c r="M387" s="2" t="e">
        <f>Table167[[#This Row],[Diff 1]]/Table167[[#This Row],[Actual cost]]*100</f>
        <v>#DIV/0!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</row>
    <row r="388" spans="1:33" hidden="1" x14ac:dyDescent="0.3">
      <c r="A388" t="s">
        <v>408</v>
      </c>
      <c r="B388">
        <v>386</v>
      </c>
      <c r="C388" t="str">
        <f>LEFT(Table167[[#This Row],[Contingency id]])</f>
        <v>B</v>
      </c>
      <c r="D388">
        <v>0</v>
      </c>
      <c r="E388">
        <v>1.1206896551724099</v>
      </c>
      <c r="F388">
        <v>65</v>
      </c>
      <c r="G388">
        <v>58</v>
      </c>
      <c r="H388" s="2">
        <v>0</v>
      </c>
      <c r="I388" s="2">
        <f>AVERAGE(Table167[[#This Row],[Estimated costs 1]:[Estimated costs 20]])</f>
        <v>0</v>
      </c>
      <c r="J388" s="2">
        <f>_xlfn.STDEV.P(Table167[[#This Row],[Estimated costs 1]:[Estimated costs 20]])</f>
        <v>0</v>
      </c>
      <c r="K388" s="2" t="e">
        <f>Table167[[#This Row],[Dev]]/Table167[[#This Row],[Mean]]*100</f>
        <v>#DIV/0!</v>
      </c>
      <c r="L388" s="2">
        <f>Table167[[#This Row],[Estimated costs 1]]-Table167[[#This Row],[Actual cost]]</f>
        <v>0</v>
      </c>
      <c r="M388" s="2" t="e">
        <f>Table167[[#This Row],[Diff 1]]/Table167[[#This Row],[Actual cost]]*100</f>
        <v>#DIV/0!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</row>
    <row r="389" spans="1:33" hidden="1" x14ac:dyDescent="0.3">
      <c r="A389" t="s">
        <v>409</v>
      </c>
      <c r="B389">
        <v>387</v>
      </c>
      <c r="C389" t="str">
        <f>LEFT(Table167[[#This Row],[Contingency id]])</f>
        <v>B</v>
      </c>
      <c r="D389">
        <v>0</v>
      </c>
      <c r="E389">
        <v>1.1818181818181801</v>
      </c>
      <c r="F389">
        <v>65</v>
      </c>
      <c r="G389">
        <v>55</v>
      </c>
      <c r="H389" s="2">
        <v>0</v>
      </c>
      <c r="I389" s="2">
        <f>AVERAGE(Table167[[#This Row],[Estimated costs 1]:[Estimated costs 20]])</f>
        <v>0</v>
      </c>
      <c r="J389" s="2">
        <f>_xlfn.STDEV.P(Table167[[#This Row],[Estimated costs 1]:[Estimated costs 20]])</f>
        <v>0</v>
      </c>
      <c r="K389" s="2" t="e">
        <f>Table167[[#This Row],[Dev]]/Table167[[#This Row],[Mean]]*100</f>
        <v>#DIV/0!</v>
      </c>
      <c r="L389" s="2">
        <f>Table167[[#This Row],[Estimated costs 1]]-Table167[[#This Row],[Actual cost]]</f>
        <v>0</v>
      </c>
      <c r="M389" s="2" t="e">
        <f>Table167[[#This Row],[Diff 1]]/Table167[[#This Row],[Actual cost]]*100</f>
        <v>#DIV/0!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</row>
    <row r="390" spans="1:33" hidden="1" x14ac:dyDescent="0.3">
      <c r="A390" t="s">
        <v>410</v>
      </c>
      <c r="B390">
        <v>388</v>
      </c>
      <c r="C390" t="str">
        <f>LEFT(Table167[[#This Row],[Contingency id]])</f>
        <v>B</v>
      </c>
      <c r="D390">
        <v>0</v>
      </c>
      <c r="E390">
        <v>1.1558441558441499</v>
      </c>
      <c r="F390">
        <v>89</v>
      </c>
      <c r="G390">
        <v>77</v>
      </c>
      <c r="H390" s="2">
        <v>0</v>
      </c>
      <c r="I390" s="2">
        <f>AVERAGE(Table167[[#This Row],[Estimated costs 1]:[Estimated costs 20]])</f>
        <v>0</v>
      </c>
      <c r="J390" s="2">
        <f>_xlfn.STDEV.P(Table167[[#This Row],[Estimated costs 1]:[Estimated costs 20]])</f>
        <v>0</v>
      </c>
      <c r="K390" s="2" t="e">
        <f>Table167[[#This Row],[Dev]]/Table167[[#This Row],[Mean]]*100</f>
        <v>#DIV/0!</v>
      </c>
      <c r="L390" s="2">
        <f>Table167[[#This Row],[Estimated costs 1]]-Table167[[#This Row],[Actual cost]]</f>
        <v>0</v>
      </c>
      <c r="M390" s="2" t="e">
        <f>Table167[[#This Row],[Diff 1]]/Table167[[#This Row],[Actual cost]]*100</f>
        <v>#DIV/0!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</row>
    <row r="391" spans="1:33" hidden="1" x14ac:dyDescent="0.3">
      <c r="A391" t="s">
        <v>411</v>
      </c>
      <c r="B391">
        <v>389</v>
      </c>
      <c r="C391" t="str">
        <f>LEFT(Table167[[#This Row],[Contingency id]])</f>
        <v>B</v>
      </c>
      <c r="D391">
        <v>0</v>
      </c>
      <c r="E391">
        <v>1.2191780821917799</v>
      </c>
      <c r="F391">
        <v>89</v>
      </c>
      <c r="G391">
        <v>73</v>
      </c>
      <c r="H391" s="2">
        <v>0</v>
      </c>
      <c r="I391" s="2">
        <f>AVERAGE(Table167[[#This Row],[Estimated costs 1]:[Estimated costs 20]])</f>
        <v>0</v>
      </c>
      <c r="J391" s="2">
        <f>_xlfn.STDEV.P(Table167[[#This Row],[Estimated costs 1]:[Estimated costs 20]])</f>
        <v>0</v>
      </c>
      <c r="K391" s="2" t="e">
        <f>Table167[[#This Row],[Dev]]/Table167[[#This Row],[Mean]]*100</f>
        <v>#DIV/0!</v>
      </c>
      <c r="L391" s="2">
        <f>Table167[[#This Row],[Estimated costs 1]]-Table167[[#This Row],[Actual cost]]</f>
        <v>0</v>
      </c>
      <c r="M391" s="2" t="e">
        <f>Table167[[#This Row],[Diff 1]]/Table167[[#This Row],[Actual cost]]*100</f>
        <v>#DIV/0!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</row>
    <row r="392" spans="1:33" hidden="1" x14ac:dyDescent="0.3">
      <c r="A392" t="s">
        <v>412</v>
      </c>
      <c r="B392">
        <v>390</v>
      </c>
      <c r="C392" t="str">
        <f>LEFT(Table167[[#This Row],[Contingency id]])</f>
        <v>B</v>
      </c>
      <c r="D392">
        <v>0</v>
      </c>
      <c r="E392">
        <v>1.0987654320987601</v>
      </c>
      <c r="F392">
        <v>89</v>
      </c>
      <c r="G392">
        <v>81</v>
      </c>
      <c r="H392" s="2">
        <v>0</v>
      </c>
      <c r="I392" s="2">
        <f>AVERAGE(Table167[[#This Row],[Estimated costs 1]:[Estimated costs 20]])</f>
        <v>0</v>
      </c>
      <c r="J392" s="2">
        <f>_xlfn.STDEV.P(Table167[[#This Row],[Estimated costs 1]:[Estimated costs 20]])</f>
        <v>0</v>
      </c>
      <c r="K392" s="2" t="e">
        <f>Table167[[#This Row],[Dev]]/Table167[[#This Row],[Mean]]*100</f>
        <v>#DIV/0!</v>
      </c>
      <c r="L392" s="2">
        <f>Table167[[#This Row],[Estimated costs 1]]-Table167[[#This Row],[Actual cost]]</f>
        <v>0</v>
      </c>
      <c r="M392" s="2" t="e">
        <f>Table167[[#This Row],[Diff 1]]/Table167[[#This Row],[Actual cost]]*100</f>
        <v>#DIV/0!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</row>
    <row r="393" spans="1:33" hidden="1" x14ac:dyDescent="0.3">
      <c r="A393" t="s">
        <v>413</v>
      </c>
      <c r="B393">
        <v>391</v>
      </c>
      <c r="C393" t="str">
        <f>LEFT(Table167[[#This Row],[Contingency id]])</f>
        <v>B</v>
      </c>
      <c r="D393">
        <v>0</v>
      </c>
      <c r="E393">
        <v>1.1071428571428501</v>
      </c>
      <c r="F393">
        <v>62</v>
      </c>
      <c r="G393">
        <v>56</v>
      </c>
      <c r="H393" s="2">
        <v>0</v>
      </c>
      <c r="I393" s="2">
        <f>AVERAGE(Table167[[#This Row],[Estimated costs 1]:[Estimated costs 20]])</f>
        <v>0</v>
      </c>
      <c r="J393" s="2">
        <f>_xlfn.STDEV.P(Table167[[#This Row],[Estimated costs 1]:[Estimated costs 20]])</f>
        <v>0</v>
      </c>
      <c r="K393" s="2" t="e">
        <f>Table167[[#This Row],[Dev]]/Table167[[#This Row],[Mean]]*100</f>
        <v>#DIV/0!</v>
      </c>
      <c r="L393" s="2">
        <f>Table167[[#This Row],[Estimated costs 1]]-Table167[[#This Row],[Actual cost]]</f>
        <v>0</v>
      </c>
      <c r="M393" s="2" t="e">
        <f>Table167[[#This Row],[Diff 1]]/Table167[[#This Row],[Actual cost]]*100</f>
        <v>#DIV/0!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</row>
    <row r="394" spans="1:33" hidden="1" x14ac:dyDescent="0.3">
      <c r="A394" t="s">
        <v>414</v>
      </c>
      <c r="B394">
        <v>392</v>
      </c>
      <c r="C394" t="str">
        <f>LEFT(Table167[[#This Row],[Contingency id]])</f>
        <v>B</v>
      </c>
      <c r="D394">
        <v>0</v>
      </c>
      <c r="E394">
        <v>1.1071428571428501</v>
      </c>
      <c r="F394">
        <v>62</v>
      </c>
      <c r="G394">
        <v>56</v>
      </c>
      <c r="H394" s="2">
        <v>0</v>
      </c>
      <c r="I394" s="2">
        <f>AVERAGE(Table167[[#This Row],[Estimated costs 1]:[Estimated costs 20]])</f>
        <v>0</v>
      </c>
      <c r="J394" s="2">
        <f>_xlfn.STDEV.P(Table167[[#This Row],[Estimated costs 1]:[Estimated costs 20]])</f>
        <v>0</v>
      </c>
      <c r="K394" s="2" t="e">
        <f>Table167[[#This Row],[Dev]]/Table167[[#This Row],[Mean]]*100</f>
        <v>#DIV/0!</v>
      </c>
      <c r="L394" s="2">
        <f>Table167[[#This Row],[Estimated costs 1]]-Table167[[#This Row],[Actual cost]]</f>
        <v>0</v>
      </c>
      <c r="M394" s="2" t="e">
        <f>Table167[[#This Row],[Diff 1]]/Table167[[#This Row],[Actual cost]]*100</f>
        <v>#DIV/0!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</row>
    <row r="395" spans="1:33" hidden="1" x14ac:dyDescent="0.3">
      <c r="A395" t="s">
        <v>415</v>
      </c>
      <c r="B395">
        <v>393</v>
      </c>
      <c r="C395" t="str">
        <f>LEFT(Table167[[#This Row],[Contingency id]])</f>
        <v>B</v>
      </c>
      <c r="D395">
        <v>0</v>
      </c>
      <c r="E395">
        <v>1.17105263157894</v>
      </c>
      <c r="F395">
        <v>89</v>
      </c>
      <c r="G395">
        <v>76</v>
      </c>
      <c r="H395" s="2">
        <v>0</v>
      </c>
      <c r="I395" s="2">
        <f>AVERAGE(Table167[[#This Row],[Estimated costs 1]:[Estimated costs 20]])</f>
        <v>0</v>
      </c>
      <c r="J395" s="2">
        <f>_xlfn.STDEV.P(Table167[[#This Row],[Estimated costs 1]:[Estimated costs 20]])</f>
        <v>0</v>
      </c>
      <c r="K395" s="2" t="e">
        <f>Table167[[#This Row],[Dev]]/Table167[[#This Row],[Mean]]*100</f>
        <v>#DIV/0!</v>
      </c>
      <c r="L395" s="2">
        <f>Table167[[#This Row],[Estimated costs 1]]-Table167[[#This Row],[Actual cost]]</f>
        <v>0</v>
      </c>
      <c r="M395" s="2" t="e">
        <f>Table167[[#This Row],[Diff 1]]/Table167[[#This Row],[Actual cost]]*100</f>
        <v>#DIV/0!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</row>
    <row r="396" spans="1:33" hidden="1" x14ac:dyDescent="0.3">
      <c r="A396" t="s">
        <v>416</v>
      </c>
      <c r="B396">
        <v>394</v>
      </c>
      <c r="C396" t="str">
        <f>LEFT(Table167[[#This Row],[Contingency id]])</f>
        <v>B</v>
      </c>
      <c r="D396">
        <v>0</v>
      </c>
      <c r="E396">
        <v>1.12658227848101</v>
      </c>
      <c r="F396">
        <v>89</v>
      </c>
      <c r="G396">
        <v>79</v>
      </c>
      <c r="H396" s="2">
        <v>0</v>
      </c>
      <c r="I396" s="2">
        <f>AVERAGE(Table167[[#This Row],[Estimated costs 1]:[Estimated costs 20]])</f>
        <v>0</v>
      </c>
      <c r="J396" s="2">
        <f>_xlfn.STDEV.P(Table167[[#This Row],[Estimated costs 1]:[Estimated costs 20]])</f>
        <v>0</v>
      </c>
      <c r="K396" s="2" t="e">
        <f>Table167[[#This Row],[Dev]]/Table167[[#This Row],[Mean]]*100</f>
        <v>#DIV/0!</v>
      </c>
      <c r="L396" s="2">
        <f>Table167[[#This Row],[Estimated costs 1]]-Table167[[#This Row],[Actual cost]]</f>
        <v>0</v>
      </c>
      <c r="M396" s="2" t="e">
        <f>Table167[[#This Row],[Diff 1]]/Table167[[#This Row],[Actual cost]]*100</f>
        <v>#DIV/0!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</row>
    <row r="397" spans="1:33" hidden="1" x14ac:dyDescent="0.3">
      <c r="A397" t="s">
        <v>417</v>
      </c>
      <c r="B397">
        <v>395</v>
      </c>
      <c r="C397" t="str">
        <f>LEFT(Table167[[#This Row],[Contingency id]])</f>
        <v>B</v>
      </c>
      <c r="D397">
        <v>0</v>
      </c>
      <c r="E397">
        <v>1.2361111111111101</v>
      </c>
      <c r="F397">
        <v>89</v>
      </c>
      <c r="G397">
        <v>72</v>
      </c>
      <c r="H397" s="2">
        <v>0</v>
      </c>
      <c r="I397" s="2">
        <f>AVERAGE(Table167[[#This Row],[Estimated costs 1]:[Estimated costs 20]])</f>
        <v>0</v>
      </c>
      <c r="J397" s="2">
        <f>_xlfn.STDEV.P(Table167[[#This Row],[Estimated costs 1]:[Estimated costs 20]])</f>
        <v>0</v>
      </c>
      <c r="K397" s="2" t="e">
        <f>Table167[[#This Row],[Dev]]/Table167[[#This Row],[Mean]]*100</f>
        <v>#DIV/0!</v>
      </c>
      <c r="L397" s="2">
        <f>Table167[[#This Row],[Estimated costs 1]]-Table167[[#This Row],[Actual cost]]</f>
        <v>0</v>
      </c>
      <c r="M397" s="2" t="e">
        <f>Table167[[#This Row],[Diff 1]]/Table167[[#This Row],[Actual cost]]*100</f>
        <v>#DIV/0!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</row>
    <row r="398" spans="1:33" hidden="1" x14ac:dyDescent="0.3">
      <c r="A398" t="s">
        <v>418</v>
      </c>
      <c r="B398">
        <v>396</v>
      </c>
      <c r="C398" t="str">
        <f>LEFT(Table167[[#This Row],[Contingency id]])</f>
        <v>B</v>
      </c>
      <c r="D398">
        <v>0</v>
      </c>
      <c r="E398">
        <v>1.1410256410256401</v>
      </c>
      <c r="F398">
        <v>89</v>
      </c>
      <c r="G398">
        <v>78</v>
      </c>
      <c r="H398" s="2">
        <v>0</v>
      </c>
      <c r="I398" s="2">
        <f>AVERAGE(Table167[[#This Row],[Estimated costs 1]:[Estimated costs 20]])</f>
        <v>0</v>
      </c>
      <c r="J398" s="2">
        <f>_xlfn.STDEV.P(Table167[[#This Row],[Estimated costs 1]:[Estimated costs 20]])</f>
        <v>0</v>
      </c>
      <c r="K398" s="2" t="e">
        <f>Table167[[#This Row],[Dev]]/Table167[[#This Row],[Mean]]*100</f>
        <v>#DIV/0!</v>
      </c>
      <c r="L398" s="2">
        <f>Table167[[#This Row],[Estimated costs 1]]-Table167[[#This Row],[Actual cost]]</f>
        <v>0</v>
      </c>
      <c r="M398" s="2" t="e">
        <f>Table167[[#This Row],[Diff 1]]/Table167[[#This Row],[Actual cost]]*100</f>
        <v>#DIV/0!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</row>
    <row r="399" spans="1:33" hidden="1" x14ac:dyDescent="0.3">
      <c r="A399" t="s">
        <v>419</v>
      </c>
      <c r="B399">
        <v>397</v>
      </c>
      <c r="C399" t="str">
        <f>LEFT(Table167[[#This Row],[Contingency id]])</f>
        <v>B</v>
      </c>
      <c r="D399">
        <v>0</v>
      </c>
      <c r="E399">
        <v>1.1711711711711701</v>
      </c>
      <c r="F399">
        <v>130</v>
      </c>
      <c r="G399">
        <v>111</v>
      </c>
      <c r="H399" s="2">
        <v>0</v>
      </c>
      <c r="I399" s="2">
        <f>AVERAGE(Table167[[#This Row],[Estimated costs 1]:[Estimated costs 20]])</f>
        <v>0</v>
      </c>
      <c r="J399" s="2">
        <f>_xlfn.STDEV.P(Table167[[#This Row],[Estimated costs 1]:[Estimated costs 20]])</f>
        <v>0</v>
      </c>
      <c r="K399" s="2" t="e">
        <f>Table167[[#This Row],[Dev]]/Table167[[#This Row],[Mean]]*100</f>
        <v>#DIV/0!</v>
      </c>
      <c r="L399" s="2">
        <f>Table167[[#This Row],[Estimated costs 1]]-Table167[[#This Row],[Actual cost]]</f>
        <v>0</v>
      </c>
      <c r="M399" s="2" t="e">
        <f>Table167[[#This Row],[Diff 1]]/Table167[[#This Row],[Actual cost]]*100</f>
        <v>#DIV/0!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</row>
    <row r="400" spans="1:33" hidden="1" x14ac:dyDescent="0.3">
      <c r="A400" t="s">
        <v>420</v>
      </c>
      <c r="B400">
        <v>398</v>
      </c>
      <c r="C400" t="str">
        <f>LEFT(Table167[[#This Row],[Contingency id]])</f>
        <v>B</v>
      </c>
      <c r="D400">
        <v>0</v>
      </c>
      <c r="E400">
        <v>1.19266055045871</v>
      </c>
      <c r="F400">
        <v>130</v>
      </c>
      <c r="G400">
        <v>109</v>
      </c>
      <c r="H400" s="2">
        <v>0</v>
      </c>
      <c r="I400" s="2">
        <f>AVERAGE(Table167[[#This Row],[Estimated costs 1]:[Estimated costs 20]])</f>
        <v>0</v>
      </c>
      <c r="J400" s="2">
        <f>_xlfn.STDEV.P(Table167[[#This Row],[Estimated costs 1]:[Estimated costs 20]])</f>
        <v>0</v>
      </c>
      <c r="K400" s="2" t="e">
        <f>Table167[[#This Row],[Dev]]/Table167[[#This Row],[Mean]]*100</f>
        <v>#DIV/0!</v>
      </c>
      <c r="L400" s="2">
        <f>Table167[[#This Row],[Estimated costs 1]]-Table167[[#This Row],[Actual cost]]</f>
        <v>0</v>
      </c>
      <c r="M400" s="2" t="e">
        <f>Table167[[#This Row],[Diff 1]]/Table167[[#This Row],[Actual cost]]*100</f>
        <v>#DIV/0!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</row>
    <row r="401" spans="1:33" hidden="1" x14ac:dyDescent="0.3">
      <c r="A401" t="s">
        <v>421</v>
      </c>
      <c r="B401">
        <v>399</v>
      </c>
      <c r="C401" t="str">
        <f>LEFT(Table167[[#This Row],[Contingency id]])</f>
        <v>B</v>
      </c>
      <c r="D401">
        <v>0</v>
      </c>
      <c r="E401">
        <v>1.25</v>
      </c>
      <c r="F401">
        <v>130</v>
      </c>
      <c r="G401">
        <v>104</v>
      </c>
      <c r="H401" s="2">
        <v>0</v>
      </c>
      <c r="I401" s="2">
        <f>AVERAGE(Table167[[#This Row],[Estimated costs 1]:[Estimated costs 20]])</f>
        <v>0</v>
      </c>
      <c r="J401" s="2">
        <f>_xlfn.STDEV.P(Table167[[#This Row],[Estimated costs 1]:[Estimated costs 20]])</f>
        <v>0</v>
      </c>
      <c r="K401" s="2" t="e">
        <f>Table167[[#This Row],[Dev]]/Table167[[#This Row],[Mean]]*100</f>
        <v>#DIV/0!</v>
      </c>
      <c r="L401" s="2">
        <f>Table167[[#This Row],[Estimated costs 1]]-Table167[[#This Row],[Actual cost]]</f>
        <v>0</v>
      </c>
      <c r="M401" s="2" t="e">
        <f>Table167[[#This Row],[Diff 1]]/Table167[[#This Row],[Actual cost]]*100</f>
        <v>#DIV/0!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</row>
    <row r="402" spans="1:33" hidden="1" x14ac:dyDescent="0.3">
      <c r="A402" t="s">
        <v>422</v>
      </c>
      <c r="B402">
        <v>400</v>
      </c>
      <c r="C402" t="str">
        <f>LEFT(Table167[[#This Row],[Contingency id]])</f>
        <v>B</v>
      </c>
      <c r="D402">
        <v>0</v>
      </c>
      <c r="E402">
        <v>1.2264150943396199</v>
      </c>
      <c r="F402">
        <v>130</v>
      </c>
      <c r="G402">
        <v>106</v>
      </c>
      <c r="H402" s="2">
        <v>0</v>
      </c>
      <c r="I402" s="2">
        <f>AVERAGE(Table167[[#This Row],[Estimated costs 1]:[Estimated costs 20]])</f>
        <v>0</v>
      </c>
      <c r="J402" s="2">
        <f>_xlfn.STDEV.P(Table167[[#This Row],[Estimated costs 1]:[Estimated costs 20]])</f>
        <v>0</v>
      </c>
      <c r="K402" s="2" t="e">
        <f>Table167[[#This Row],[Dev]]/Table167[[#This Row],[Mean]]*100</f>
        <v>#DIV/0!</v>
      </c>
      <c r="L402" s="2">
        <f>Table167[[#This Row],[Estimated costs 1]]-Table167[[#This Row],[Actual cost]]</f>
        <v>0</v>
      </c>
      <c r="M402" s="2" t="e">
        <f>Table167[[#This Row],[Diff 1]]/Table167[[#This Row],[Actual cost]]*100</f>
        <v>#DIV/0!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</row>
    <row r="403" spans="1:33" hidden="1" x14ac:dyDescent="0.3">
      <c r="A403" t="s">
        <v>423</v>
      </c>
      <c r="B403">
        <v>401</v>
      </c>
      <c r="C403" t="str">
        <f>LEFT(Table167[[#This Row],[Contingency id]])</f>
        <v>B</v>
      </c>
      <c r="D403">
        <v>0</v>
      </c>
      <c r="E403">
        <v>1.3</v>
      </c>
      <c r="F403">
        <v>130</v>
      </c>
      <c r="G403">
        <v>100</v>
      </c>
      <c r="H403" s="2">
        <v>0</v>
      </c>
      <c r="I403" s="2">
        <f>AVERAGE(Table167[[#This Row],[Estimated costs 1]:[Estimated costs 20]])</f>
        <v>0</v>
      </c>
      <c r="J403" s="2">
        <f>_xlfn.STDEV.P(Table167[[#This Row],[Estimated costs 1]:[Estimated costs 20]])</f>
        <v>0</v>
      </c>
      <c r="K403" s="2" t="e">
        <f>Table167[[#This Row],[Dev]]/Table167[[#This Row],[Mean]]*100</f>
        <v>#DIV/0!</v>
      </c>
      <c r="L403" s="2">
        <f>Table167[[#This Row],[Estimated costs 1]]-Table167[[#This Row],[Actual cost]]</f>
        <v>0</v>
      </c>
      <c r="M403" s="2" t="e">
        <f>Table167[[#This Row],[Diff 1]]/Table167[[#This Row],[Actual cost]]*100</f>
        <v>#DIV/0!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</row>
    <row r="404" spans="1:33" hidden="1" x14ac:dyDescent="0.3">
      <c r="A404" t="s">
        <v>424</v>
      </c>
      <c r="B404">
        <v>402</v>
      </c>
      <c r="C404" t="str">
        <f>LEFT(Table167[[#This Row],[Contingency id]])</f>
        <v>B</v>
      </c>
      <c r="D404">
        <v>0</v>
      </c>
      <c r="E404">
        <v>1.2708333333333299</v>
      </c>
      <c r="F404">
        <v>122</v>
      </c>
      <c r="G404">
        <v>96</v>
      </c>
      <c r="H404" s="2">
        <v>0</v>
      </c>
      <c r="I404" s="2">
        <f>AVERAGE(Table167[[#This Row],[Estimated costs 1]:[Estimated costs 20]])</f>
        <v>0</v>
      </c>
      <c r="J404" s="2">
        <f>_xlfn.STDEV.P(Table167[[#This Row],[Estimated costs 1]:[Estimated costs 20]])</f>
        <v>0</v>
      </c>
      <c r="K404" s="2" t="e">
        <f>Table167[[#This Row],[Dev]]/Table167[[#This Row],[Mean]]*100</f>
        <v>#DIV/0!</v>
      </c>
      <c r="L404" s="2">
        <f>Table167[[#This Row],[Estimated costs 1]]-Table167[[#This Row],[Actual cost]]</f>
        <v>0</v>
      </c>
      <c r="M404" s="2" t="e">
        <f>Table167[[#This Row],[Diff 1]]/Table167[[#This Row],[Actual cost]]*100</f>
        <v>#DIV/0!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</row>
    <row r="405" spans="1:33" hidden="1" x14ac:dyDescent="0.3">
      <c r="A405" t="s">
        <v>425</v>
      </c>
      <c r="B405">
        <v>403</v>
      </c>
      <c r="C405" t="str">
        <f>LEFT(Table167[[#This Row],[Contingency id]])</f>
        <v>B</v>
      </c>
      <c r="D405">
        <v>0</v>
      </c>
      <c r="E405">
        <v>1.2872340425531901</v>
      </c>
      <c r="F405">
        <v>121</v>
      </c>
      <c r="G405">
        <v>94</v>
      </c>
      <c r="H405" s="2">
        <v>0</v>
      </c>
      <c r="I405" s="2">
        <f>AVERAGE(Table167[[#This Row],[Estimated costs 1]:[Estimated costs 20]])</f>
        <v>0</v>
      </c>
      <c r="J405" s="2">
        <f>_xlfn.STDEV.P(Table167[[#This Row],[Estimated costs 1]:[Estimated costs 20]])</f>
        <v>0</v>
      </c>
      <c r="K405" s="2" t="e">
        <f>Table167[[#This Row],[Dev]]/Table167[[#This Row],[Mean]]*100</f>
        <v>#DIV/0!</v>
      </c>
      <c r="L405" s="2">
        <f>Table167[[#This Row],[Estimated costs 1]]-Table167[[#This Row],[Actual cost]]</f>
        <v>0</v>
      </c>
      <c r="M405" s="2" t="e">
        <f>Table167[[#This Row],[Diff 1]]/Table167[[#This Row],[Actual cost]]*100</f>
        <v>#DIV/0!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</row>
    <row r="406" spans="1:33" hidden="1" x14ac:dyDescent="0.3">
      <c r="A406" t="s">
        <v>426</v>
      </c>
      <c r="B406">
        <v>404</v>
      </c>
      <c r="C406" t="str">
        <f>LEFT(Table167[[#This Row],[Contingency id]])</f>
        <v>B</v>
      </c>
      <c r="D406">
        <v>0</v>
      </c>
      <c r="E406">
        <v>1.2978723404255299</v>
      </c>
      <c r="F406">
        <v>122</v>
      </c>
      <c r="G406">
        <v>94</v>
      </c>
      <c r="H406" s="2">
        <v>0</v>
      </c>
      <c r="I406" s="2">
        <f>AVERAGE(Table167[[#This Row],[Estimated costs 1]:[Estimated costs 20]])</f>
        <v>0</v>
      </c>
      <c r="J406" s="2">
        <f>_xlfn.STDEV.P(Table167[[#This Row],[Estimated costs 1]:[Estimated costs 20]])</f>
        <v>0</v>
      </c>
      <c r="K406" s="2" t="e">
        <f>Table167[[#This Row],[Dev]]/Table167[[#This Row],[Mean]]*100</f>
        <v>#DIV/0!</v>
      </c>
      <c r="L406" s="2">
        <f>Table167[[#This Row],[Estimated costs 1]]-Table167[[#This Row],[Actual cost]]</f>
        <v>0</v>
      </c>
      <c r="M406" s="2" t="e">
        <f>Table167[[#This Row],[Diff 1]]/Table167[[#This Row],[Actual cost]]*100</f>
        <v>#DIV/0!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</row>
    <row r="407" spans="1:33" hidden="1" x14ac:dyDescent="0.3">
      <c r="A407" t="s">
        <v>427</v>
      </c>
      <c r="B407">
        <v>405</v>
      </c>
      <c r="C407" t="str">
        <f>LEFT(Table167[[#This Row],[Contingency id]])</f>
        <v>B</v>
      </c>
      <c r="D407">
        <v>0</v>
      </c>
      <c r="E407">
        <v>1.21649484536082</v>
      </c>
      <c r="F407">
        <v>118</v>
      </c>
      <c r="G407">
        <v>97</v>
      </c>
      <c r="H407" s="2">
        <v>0</v>
      </c>
      <c r="I407" s="2">
        <f>AVERAGE(Table167[[#This Row],[Estimated costs 1]:[Estimated costs 20]])</f>
        <v>0</v>
      </c>
      <c r="J407" s="2">
        <f>_xlfn.STDEV.P(Table167[[#This Row],[Estimated costs 1]:[Estimated costs 20]])</f>
        <v>0</v>
      </c>
      <c r="K407" s="2" t="e">
        <f>Table167[[#This Row],[Dev]]/Table167[[#This Row],[Mean]]*100</f>
        <v>#DIV/0!</v>
      </c>
      <c r="L407" s="2">
        <f>Table167[[#This Row],[Estimated costs 1]]-Table167[[#This Row],[Actual cost]]</f>
        <v>0</v>
      </c>
      <c r="M407" s="2" t="e">
        <f>Table167[[#This Row],[Diff 1]]/Table167[[#This Row],[Actual cost]]*100</f>
        <v>#DIV/0!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</row>
    <row r="408" spans="1:33" hidden="1" x14ac:dyDescent="0.3">
      <c r="A408" t="s">
        <v>428</v>
      </c>
      <c r="B408">
        <v>406</v>
      </c>
      <c r="C408" t="str">
        <f>LEFT(Table167[[#This Row],[Contingency id]])</f>
        <v>B</v>
      </c>
      <c r="D408">
        <v>0</v>
      </c>
      <c r="E408">
        <v>1.2688172043010699</v>
      </c>
      <c r="F408">
        <v>118</v>
      </c>
      <c r="G408">
        <v>93</v>
      </c>
      <c r="H408" s="2">
        <v>0</v>
      </c>
      <c r="I408" s="2">
        <f>AVERAGE(Table167[[#This Row],[Estimated costs 1]:[Estimated costs 20]])</f>
        <v>0</v>
      </c>
      <c r="J408" s="2">
        <f>_xlfn.STDEV.P(Table167[[#This Row],[Estimated costs 1]:[Estimated costs 20]])</f>
        <v>0</v>
      </c>
      <c r="K408" s="2" t="e">
        <f>Table167[[#This Row],[Dev]]/Table167[[#This Row],[Mean]]*100</f>
        <v>#DIV/0!</v>
      </c>
      <c r="L408" s="2">
        <f>Table167[[#This Row],[Estimated costs 1]]-Table167[[#This Row],[Actual cost]]</f>
        <v>0</v>
      </c>
      <c r="M408" s="2" t="e">
        <f>Table167[[#This Row],[Diff 1]]/Table167[[#This Row],[Actual cost]]*100</f>
        <v>#DIV/0!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</row>
    <row r="409" spans="1:33" hidden="1" x14ac:dyDescent="0.3">
      <c r="A409" t="s">
        <v>429</v>
      </c>
      <c r="B409">
        <v>407</v>
      </c>
      <c r="C409" t="str">
        <f>LEFT(Table167[[#This Row],[Contingency id]])</f>
        <v>B</v>
      </c>
      <c r="D409">
        <v>0</v>
      </c>
      <c r="E409">
        <v>1.2577319587628799</v>
      </c>
      <c r="F409">
        <v>122</v>
      </c>
      <c r="G409">
        <v>97</v>
      </c>
      <c r="H409" s="2">
        <v>0</v>
      </c>
      <c r="I409" s="2">
        <f>AVERAGE(Table167[[#This Row],[Estimated costs 1]:[Estimated costs 20]])</f>
        <v>0</v>
      </c>
      <c r="J409" s="2">
        <f>_xlfn.STDEV.P(Table167[[#This Row],[Estimated costs 1]:[Estimated costs 20]])</f>
        <v>0</v>
      </c>
      <c r="K409" s="2" t="e">
        <f>Table167[[#This Row],[Dev]]/Table167[[#This Row],[Mean]]*100</f>
        <v>#DIV/0!</v>
      </c>
      <c r="L409" s="2">
        <f>Table167[[#This Row],[Estimated costs 1]]-Table167[[#This Row],[Actual cost]]</f>
        <v>0</v>
      </c>
      <c r="M409" s="2" t="e">
        <f>Table167[[#This Row],[Diff 1]]/Table167[[#This Row],[Actual cost]]*100</f>
        <v>#DIV/0!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</row>
    <row r="410" spans="1:33" hidden="1" x14ac:dyDescent="0.3">
      <c r="A410" t="s">
        <v>430</v>
      </c>
      <c r="B410">
        <v>408</v>
      </c>
      <c r="C410" t="str">
        <f>LEFT(Table167[[#This Row],[Contingency id]])</f>
        <v>B</v>
      </c>
      <c r="D410">
        <v>0</v>
      </c>
      <c r="E410">
        <v>1.1071428571428501</v>
      </c>
      <c r="F410">
        <v>62</v>
      </c>
      <c r="G410">
        <v>56</v>
      </c>
      <c r="H410" s="2">
        <v>0</v>
      </c>
      <c r="I410" s="2">
        <f>AVERAGE(Table167[[#This Row],[Estimated costs 1]:[Estimated costs 20]])</f>
        <v>0</v>
      </c>
      <c r="J410" s="2">
        <f>_xlfn.STDEV.P(Table167[[#This Row],[Estimated costs 1]:[Estimated costs 20]])</f>
        <v>0</v>
      </c>
      <c r="K410" s="2" t="e">
        <f>Table167[[#This Row],[Dev]]/Table167[[#This Row],[Mean]]*100</f>
        <v>#DIV/0!</v>
      </c>
      <c r="L410" s="2">
        <f>Table167[[#This Row],[Estimated costs 1]]-Table167[[#This Row],[Actual cost]]</f>
        <v>0</v>
      </c>
      <c r="M410" s="2" t="e">
        <f>Table167[[#This Row],[Diff 1]]/Table167[[#This Row],[Actual cost]]*100</f>
        <v>#DIV/0!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</row>
    <row r="411" spans="1:33" hidden="1" x14ac:dyDescent="0.3">
      <c r="A411" t="s">
        <v>431</v>
      </c>
      <c r="B411">
        <v>409</v>
      </c>
      <c r="C411" t="str">
        <f>LEFT(Table167[[#This Row],[Contingency id]])</f>
        <v>B</v>
      </c>
      <c r="D411">
        <v>0</v>
      </c>
      <c r="E411">
        <v>1.0877192982456101</v>
      </c>
      <c r="F411">
        <v>62</v>
      </c>
      <c r="G411">
        <v>57</v>
      </c>
      <c r="H411" s="2">
        <v>0</v>
      </c>
      <c r="I411" s="2">
        <f>AVERAGE(Table167[[#This Row],[Estimated costs 1]:[Estimated costs 20]])</f>
        <v>0</v>
      </c>
      <c r="J411" s="2">
        <f>_xlfn.STDEV.P(Table167[[#This Row],[Estimated costs 1]:[Estimated costs 20]])</f>
        <v>0</v>
      </c>
      <c r="K411" s="2" t="e">
        <f>Table167[[#This Row],[Dev]]/Table167[[#This Row],[Mean]]*100</f>
        <v>#DIV/0!</v>
      </c>
      <c r="L411" s="2">
        <f>Table167[[#This Row],[Estimated costs 1]]-Table167[[#This Row],[Actual cost]]</f>
        <v>0</v>
      </c>
      <c r="M411" s="2" t="e">
        <f>Table167[[#This Row],[Diff 1]]/Table167[[#This Row],[Actual cost]]*100</f>
        <v>#DIV/0!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</row>
    <row r="412" spans="1:33" hidden="1" x14ac:dyDescent="0.3">
      <c r="A412" t="s">
        <v>432</v>
      </c>
      <c r="B412">
        <v>410</v>
      </c>
      <c r="C412" t="str">
        <f>LEFT(Table167[[#This Row],[Contingency id]])</f>
        <v>B</v>
      </c>
      <c r="D412">
        <v>0</v>
      </c>
      <c r="E412">
        <v>1.1272727272727201</v>
      </c>
      <c r="F412">
        <v>62</v>
      </c>
      <c r="G412">
        <v>55</v>
      </c>
      <c r="H412" s="2">
        <v>0</v>
      </c>
      <c r="I412" s="2">
        <f>AVERAGE(Table167[[#This Row],[Estimated costs 1]:[Estimated costs 20]])</f>
        <v>0</v>
      </c>
      <c r="J412" s="2">
        <f>_xlfn.STDEV.P(Table167[[#This Row],[Estimated costs 1]:[Estimated costs 20]])</f>
        <v>0</v>
      </c>
      <c r="K412" s="2" t="e">
        <f>Table167[[#This Row],[Dev]]/Table167[[#This Row],[Mean]]*100</f>
        <v>#DIV/0!</v>
      </c>
      <c r="L412" s="2">
        <f>Table167[[#This Row],[Estimated costs 1]]-Table167[[#This Row],[Actual cost]]</f>
        <v>0</v>
      </c>
      <c r="M412" s="2" t="e">
        <f>Table167[[#This Row],[Diff 1]]/Table167[[#This Row],[Actual cost]]*100</f>
        <v>#DIV/0!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</row>
    <row r="413" spans="1:33" hidden="1" x14ac:dyDescent="0.3">
      <c r="A413" t="s">
        <v>433</v>
      </c>
      <c r="B413">
        <v>411</v>
      </c>
      <c r="C413" t="str">
        <f>LEFT(Table167[[#This Row],[Contingency id]])</f>
        <v>B</v>
      </c>
      <c r="D413">
        <v>0</v>
      </c>
      <c r="E413">
        <v>1.09523809523809</v>
      </c>
      <c r="F413">
        <v>23</v>
      </c>
      <c r="G413">
        <v>21</v>
      </c>
      <c r="H413" s="2">
        <v>0</v>
      </c>
      <c r="I413" s="2">
        <f>AVERAGE(Table167[[#This Row],[Estimated costs 1]:[Estimated costs 20]])</f>
        <v>0</v>
      </c>
      <c r="J413" s="2">
        <f>_xlfn.STDEV.P(Table167[[#This Row],[Estimated costs 1]:[Estimated costs 20]])</f>
        <v>0</v>
      </c>
      <c r="K413" s="2" t="e">
        <f>Table167[[#This Row],[Dev]]/Table167[[#This Row],[Mean]]*100</f>
        <v>#DIV/0!</v>
      </c>
      <c r="L413" s="2">
        <f>Table167[[#This Row],[Estimated costs 1]]-Table167[[#This Row],[Actual cost]]</f>
        <v>0</v>
      </c>
      <c r="M413" s="2" t="e">
        <f>Table167[[#This Row],[Diff 1]]/Table167[[#This Row],[Actual cost]]*100</f>
        <v>#DIV/0!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</row>
    <row r="414" spans="1:33" hidden="1" x14ac:dyDescent="0.3">
      <c r="A414" t="s">
        <v>434</v>
      </c>
      <c r="B414">
        <v>412</v>
      </c>
      <c r="C414" t="str">
        <f>LEFT(Table167[[#This Row],[Contingency id]])</f>
        <v>B</v>
      </c>
      <c r="D414">
        <v>0</v>
      </c>
      <c r="E414">
        <v>1</v>
      </c>
      <c r="F414">
        <v>23</v>
      </c>
      <c r="G414">
        <v>23</v>
      </c>
      <c r="H414" s="2">
        <v>0</v>
      </c>
      <c r="I414" s="2">
        <f>AVERAGE(Table167[[#This Row],[Estimated costs 1]:[Estimated costs 20]])</f>
        <v>0</v>
      </c>
      <c r="J414" s="2">
        <f>_xlfn.STDEV.P(Table167[[#This Row],[Estimated costs 1]:[Estimated costs 20]])</f>
        <v>0</v>
      </c>
      <c r="K414" s="2" t="e">
        <f>Table167[[#This Row],[Dev]]/Table167[[#This Row],[Mean]]*100</f>
        <v>#DIV/0!</v>
      </c>
      <c r="L414" s="2">
        <f>Table167[[#This Row],[Estimated costs 1]]-Table167[[#This Row],[Actual cost]]</f>
        <v>0</v>
      </c>
      <c r="M414" s="2" t="e">
        <f>Table167[[#This Row],[Diff 1]]/Table167[[#This Row],[Actual cost]]*100</f>
        <v>#DIV/0!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</row>
    <row r="415" spans="1:33" hidden="1" x14ac:dyDescent="0.3">
      <c r="A415" t="s">
        <v>435</v>
      </c>
      <c r="B415">
        <v>413</v>
      </c>
      <c r="C415" t="str">
        <f>LEFT(Table167[[#This Row],[Contingency id]])</f>
        <v>B</v>
      </c>
      <c r="D415">
        <v>0</v>
      </c>
      <c r="E415">
        <v>1.0454545454545401</v>
      </c>
      <c r="F415">
        <v>23</v>
      </c>
      <c r="G415">
        <v>22</v>
      </c>
      <c r="H415" s="2">
        <v>0</v>
      </c>
      <c r="I415" s="2">
        <f>AVERAGE(Table167[[#This Row],[Estimated costs 1]:[Estimated costs 20]])</f>
        <v>0</v>
      </c>
      <c r="J415" s="2">
        <f>_xlfn.STDEV.P(Table167[[#This Row],[Estimated costs 1]:[Estimated costs 20]])</f>
        <v>0</v>
      </c>
      <c r="K415" s="2" t="e">
        <f>Table167[[#This Row],[Dev]]/Table167[[#This Row],[Mean]]*100</f>
        <v>#DIV/0!</v>
      </c>
      <c r="L415" s="2">
        <f>Table167[[#This Row],[Estimated costs 1]]-Table167[[#This Row],[Actual cost]]</f>
        <v>0</v>
      </c>
      <c r="M415" s="2" t="e">
        <f>Table167[[#This Row],[Diff 1]]/Table167[[#This Row],[Actual cost]]*100</f>
        <v>#DIV/0!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</row>
    <row r="416" spans="1:33" hidden="1" x14ac:dyDescent="0.3">
      <c r="A416" t="s">
        <v>436</v>
      </c>
      <c r="B416">
        <v>414</v>
      </c>
      <c r="C416" t="str">
        <f>LEFT(Table167[[#This Row],[Contingency id]])</f>
        <v>B</v>
      </c>
      <c r="D416">
        <v>0</v>
      </c>
      <c r="E416">
        <v>1</v>
      </c>
      <c r="F416">
        <v>23</v>
      </c>
      <c r="G416">
        <v>23</v>
      </c>
      <c r="H416" s="2">
        <v>0</v>
      </c>
      <c r="I416" s="2">
        <f>AVERAGE(Table167[[#This Row],[Estimated costs 1]:[Estimated costs 20]])</f>
        <v>0</v>
      </c>
      <c r="J416" s="2">
        <f>_xlfn.STDEV.P(Table167[[#This Row],[Estimated costs 1]:[Estimated costs 20]])</f>
        <v>0</v>
      </c>
      <c r="K416" s="2" t="e">
        <f>Table167[[#This Row],[Dev]]/Table167[[#This Row],[Mean]]*100</f>
        <v>#DIV/0!</v>
      </c>
      <c r="L416" s="2">
        <f>Table167[[#This Row],[Estimated costs 1]]-Table167[[#This Row],[Actual cost]]</f>
        <v>0</v>
      </c>
      <c r="M416" s="2" t="e">
        <f>Table167[[#This Row],[Diff 1]]/Table167[[#This Row],[Actual cost]]*100</f>
        <v>#DIV/0!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</row>
    <row r="417" spans="1:33" hidden="1" x14ac:dyDescent="0.3">
      <c r="A417" t="s">
        <v>437</v>
      </c>
      <c r="B417">
        <v>415</v>
      </c>
      <c r="C417" t="str">
        <f>LEFT(Table167[[#This Row],[Contingency id]])</f>
        <v>B</v>
      </c>
      <c r="D417">
        <v>0</v>
      </c>
      <c r="E417">
        <v>1.0454545454545401</v>
      </c>
      <c r="F417">
        <v>23</v>
      </c>
      <c r="G417">
        <v>22</v>
      </c>
      <c r="H417" s="2">
        <v>0</v>
      </c>
      <c r="I417" s="2">
        <f>AVERAGE(Table167[[#This Row],[Estimated costs 1]:[Estimated costs 20]])</f>
        <v>0</v>
      </c>
      <c r="J417" s="2">
        <f>_xlfn.STDEV.P(Table167[[#This Row],[Estimated costs 1]:[Estimated costs 20]])</f>
        <v>0</v>
      </c>
      <c r="K417" s="2" t="e">
        <f>Table167[[#This Row],[Dev]]/Table167[[#This Row],[Mean]]*100</f>
        <v>#DIV/0!</v>
      </c>
      <c r="L417" s="2">
        <f>Table167[[#This Row],[Estimated costs 1]]-Table167[[#This Row],[Actual cost]]</f>
        <v>0</v>
      </c>
      <c r="M417" s="2" t="e">
        <f>Table167[[#This Row],[Diff 1]]/Table167[[#This Row],[Actual cost]]*100</f>
        <v>#DIV/0!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</row>
    <row r="418" spans="1:33" hidden="1" x14ac:dyDescent="0.3">
      <c r="A418" t="s">
        <v>438</v>
      </c>
      <c r="B418">
        <v>416</v>
      </c>
      <c r="C418" t="str">
        <f>LEFT(Table167[[#This Row],[Contingency id]])</f>
        <v>B</v>
      </c>
      <c r="D418">
        <v>0</v>
      </c>
      <c r="E418">
        <v>1.0454545454545401</v>
      </c>
      <c r="F418">
        <v>23</v>
      </c>
      <c r="G418">
        <v>22</v>
      </c>
      <c r="H418" s="2">
        <v>0</v>
      </c>
      <c r="I418" s="2">
        <f>AVERAGE(Table167[[#This Row],[Estimated costs 1]:[Estimated costs 20]])</f>
        <v>0</v>
      </c>
      <c r="J418" s="2">
        <f>_xlfn.STDEV.P(Table167[[#This Row],[Estimated costs 1]:[Estimated costs 20]])</f>
        <v>0</v>
      </c>
      <c r="K418" s="2" t="e">
        <f>Table167[[#This Row],[Dev]]/Table167[[#This Row],[Mean]]*100</f>
        <v>#DIV/0!</v>
      </c>
      <c r="L418" s="2">
        <f>Table167[[#This Row],[Estimated costs 1]]-Table167[[#This Row],[Actual cost]]</f>
        <v>0</v>
      </c>
      <c r="M418" s="2" t="e">
        <f>Table167[[#This Row],[Diff 1]]/Table167[[#This Row],[Actual cost]]*100</f>
        <v>#DIV/0!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</row>
    <row r="419" spans="1:33" hidden="1" x14ac:dyDescent="0.3">
      <c r="A419" t="s">
        <v>439</v>
      </c>
      <c r="B419">
        <v>417</v>
      </c>
      <c r="C419" t="str">
        <f>LEFT(Table167[[#This Row],[Contingency id]])</f>
        <v>B</v>
      </c>
      <c r="D419">
        <v>0</v>
      </c>
      <c r="E419">
        <v>1</v>
      </c>
      <c r="F419">
        <v>23</v>
      </c>
      <c r="G419">
        <v>23</v>
      </c>
      <c r="H419" s="2">
        <v>0</v>
      </c>
      <c r="I419" s="2">
        <f>AVERAGE(Table167[[#This Row],[Estimated costs 1]:[Estimated costs 20]])</f>
        <v>0</v>
      </c>
      <c r="J419" s="2">
        <f>_xlfn.STDEV.P(Table167[[#This Row],[Estimated costs 1]:[Estimated costs 20]])</f>
        <v>0</v>
      </c>
      <c r="K419" s="2" t="e">
        <f>Table167[[#This Row],[Dev]]/Table167[[#This Row],[Mean]]*100</f>
        <v>#DIV/0!</v>
      </c>
      <c r="L419" s="2">
        <f>Table167[[#This Row],[Estimated costs 1]]-Table167[[#This Row],[Actual cost]]</f>
        <v>0</v>
      </c>
      <c r="M419" s="2" t="e">
        <f>Table167[[#This Row],[Diff 1]]/Table167[[#This Row],[Actual cost]]*100</f>
        <v>#DIV/0!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</row>
    <row r="420" spans="1:33" hidden="1" x14ac:dyDescent="0.3">
      <c r="A420" t="s">
        <v>440</v>
      </c>
      <c r="B420">
        <v>418</v>
      </c>
      <c r="C420" t="str">
        <f>LEFT(Table167[[#This Row],[Contingency id]])</f>
        <v>B</v>
      </c>
      <c r="D420">
        <v>0</v>
      </c>
      <c r="E420">
        <v>1.0454545454545401</v>
      </c>
      <c r="F420">
        <v>23</v>
      </c>
      <c r="G420">
        <v>22</v>
      </c>
      <c r="H420" s="2">
        <v>0</v>
      </c>
      <c r="I420" s="2">
        <f>AVERAGE(Table167[[#This Row],[Estimated costs 1]:[Estimated costs 20]])</f>
        <v>0</v>
      </c>
      <c r="J420" s="2">
        <f>_xlfn.STDEV.P(Table167[[#This Row],[Estimated costs 1]:[Estimated costs 20]])</f>
        <v>0</v>
      </c>
      <c r="K420" s="2" t="e">
        <f>Table167[[#This Row],[Dev]]/Table167[[#This Row],[Mean]]*100</f>
        <v>#DIV/0!</v>
      </c>
      <c r="L420" s="2">
        <f>Table167[[#This Row],[Estimated costs 1]]-Table167[[#This Row],[Actual cost]]</f>
        <v>0</v>
      </c>
      <c r="M420" s="2" t="e">
        <f>Table167[[#This Row],[Diff 1]]/Table167[[#This Row],[Actual cost]]*100</f>
        <v>#DIV/0!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</row>
    <row r="421" spans="1:33" hidden="1" x14ac:dyDescent="0.3">
      <c r="A421" t="s">
        <v>441</v>
      </c>
      <c r="B421">
        <v>419</v>
      </c>
      <c r="C421" t="str">
        <f>LEFT(Table167[[#This Row],[Contingency id]])</f>
        <v>B</v>
      </c>
      <c r="D421">
        <v>0</v>
      </c>
      <c r="E421">
        <v>1.0454545454545401</v>
      </c>
      <c r="F421">
        <v>23</v>
      </c>
      <c r="G421">
        <v>22</v>
      </c>
      <c r="H421" s="2">
        <v>0</v>
      </c>
      <c r="I421" s="2">
        <f>AVERAGE(Table167[[#This Row],[Estimated costs 1]:[Estimated costs 20]])</f>
        <v>0</v>
      </c>
      <c r="J421" s="2">
        <f>_xlfn.STDEV.P(Table167[[#This Row],[Estimated costs 1]:[Estimated costs 20]])</f>
        <v>0</v>
      </c>
      <c r="K421" s="2" t="e">
        <f>Table167[[#This Row],[Dev]]/Table167[[#This Row],[Mean]]*100</f>
        <v>#DIV/0!</v>
      </c>
      <c r="L421" s="2">
        <f>Table167[[#This Row],[Estimated costs 1]]-Table167[[#This Row],[Actual cost]]</f>
        <v>0</v>
      </c>
      <c r="M421" s="2" t="e">
        <f>Table167[[#This Row],[Diff 1]]/Table167[[#This Row],[Actual cost]]*100</f>
        <v>#DIV/0!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</row>
    <row r="422" spans="1:33" hidden="1" x14ac:dyDescent="0.3">
      <c r="A422" t="s">
        <v>442</v>
      </c>
      <c r="B422">
        <v>420</v>
      </c>
      <c r="C422" t="str">
        <f>LEFT(Table167[[#This Row],[Contingency id]])</f>
        <v>B</v>
      </c>
      <c r="D422">
        <v>0</v>
      </c>
      <c r="E422">
        <v>1.1499999999999999</v>
      </c>
      <c r="F422">
        <v>23</v>
      </c>
      <c r="G422">
        <v>20</v>
      </c>
      <c r="H422" s="2">
        <v>0</v>
      </c>
      <c r="I422" s="2">
        <f>AVERAGE(Table167[[#This Row],[Estimated costs 1]:[Estimated costs 20]])</f>
        <v>0</v>
      </c>
      <c r="J422" s="2">
        <f>_xlfn.STDEV.P(Table167[[#This Row],[Estimated costs 1]:[Estimated costs 20]])</f>
        <v>0</v>
      </c>
      <c r="K422" s="2" t="e">
        <f>Table167[[#This Row],[Dev]]/Table167[[#This Row],[Mean]]*100</f>
        <v>#DIV/0!</v>
      </c>
      <c r="L422" s="2">
        <f>Table167[[#This Row],[Estimated costs 1]]-Table167[[#This Row],[Actual cost]]</f>
        <v>0</v>
      </c>
      <c r="M422" s="2" t="e">
        <f>Table167[[#This Row],[Diff 1]]/Table167[[#This Row],[Actual cost]]*100</f>
        <v>#DIV/0!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</row>
    <row r="423" spans="1:33" hidden="1" x14ac:dyDescent="0.3">
      <c r="A423" t="s">
        <v>443</v>
      </c>
      <c r="B423">
        <v>421</v>
      </c>
      <c r="C423" t="str">
        <f>LEFT(Table167[[#This Row],[Contingency id]])</f>
        <v>B</v>
      </c>
      <c r="D423">
        <v>0</v>
      </c>
      <c r="E423">
        <v>1.0454545454545401</v>
      </c>
      <c r="F423">
        <v>23</v>
      </c>
      <c r="G423">
        <v>22</v>
      </c>
      <c r="H423" s="2">
        <v>0</v>
      </c>
      <c r="I423" s="2">
        <f>AVERAGE(Table167[[#This Row],[Estimated costs 1]:[Estimated costs 20]])</f>
        <v>0</v>
      </c>
      <c r="J423" s="2">
        <f>_xlfn.STDEV.P(Table167[[#This Row],[Estimated costs 1]:[Estimated costs 20]])</f>
        <v>0</v>
      </c>
      <c r="K423" s="2" t="e">
        <f>Table167[[#This Row],[Dev]]/Table167[[#This Row],[Mean]]*100</f>
        <v>#DIV/0!</v>
      </c>
      <c r="L423" s="2">
        <f>Table167[[#This Row],[Estimated costs 1]]-Table167[[#This Row],[Actual cost]]</f>
        <v>0</v>
      </c>
      <c r="M423" s="2" t="e">
        <f>Table167[[#This Row],[Diff 1]]/Table167[[#This Row],[Actual cost]]*100</f>
        <v>#DIV/0!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</row>
    <row r="424" spans="1:33" hidden="1" x14ac:dyDescent="0.3">
      <c r="A424" t="s">
        <v>444</v>
      </c>
      <c r="B424">
        <v>422</v>
      </c>
      <c r="C424" t="str">
        <f>LEFT(Table167[[#This Row],[Contingency id]])</f>
        <v>B</v>
      </c>
      <c r="D424">
        <v>0</v>
      </c>
      <c r="E424">
        <v>1.0454545454545401</v>
      </c>
      <c r="F424">
        <v>23</v>
      </c>
      <c r="G424">
        <v>22</v>
      </c>
      <c r="H424" s="2">
        <v>0</v>
      </c>
      <c r="I424" s="2">
        <f>AVERAGE(Table167[[#This Row],[Estimated costs 1]:[Estimated costs 20]])</f>
        <v>0</v>
      </c>
      <c r="J424" s="2">
        <f>_xlfn.STDEV.P(Table167[[#This Row],[Estimated costs 1]:[Estimated costs 20]])</f>
        <v>0</v>
      </c>
      <c r="K424" s="2" t="e">
        <f>Table167[[#This Row],[Dev]]/Table167[[#This Row],[Mean]]*100</f>
        <v>#DIV/0!</v>
      </c>
      <c r="L424" s="2">
        <f>Table167[[#This Row],[Estimated costs 1]]-Table167[[#This Row],[Actual cost]]</f>
        <v>0</v>
      </c>
      <c r="M424" s="2" t="e">
        <f>Table167[[#This Row],[Diff 1]]/Table167[[#This Row],[Actual cost]]*100</f>
        <v>#DIV/0!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</row>
    <row r="425" spans="1:33" hidden="1" x14ac:dyDescent="0.3">
      <c r="A425" t="s">
        <v>445</v>
      </c>
      <c r="B425">
        <v>423</v>
      </c>
      <c r="C425" t="str">
        <f>LEFT(Table167[[#This Row],[Contingency id]])</f>
        <v>B</v>
      </c>
      <c r="D425">
        <v>0</v>
      </c>
      <c r="E425">
        <v>1.0454545454545401</v>
      </c>
      <c r="F425">
        <v>23</v>
      </c>
      <c r="G425">
        <v>22</v>
      </c>
      <c r="H425" s="2">
        <v>0</v>
      </c>
      <c r="I425" s="2">
        <f>AVERAGE(Table167[[#This Row],[Estimated costs 1]:[Estimated costs 20]])</f>
        <v>0</v>
      </c>
      <c r="J425" s="2">
        <f>_xlfn.STDEV.P(Table167[[#This Row],[Estimated costs 1]:[Estimated costs 20]])</f>
        <v>0</v>
      </c>
      <c r="K425" s="2" t="e">
        <f>Table167[[#This Row],[Dev]]/Table167[[#This Row],[Mean]]*100</f>
        <v>#DIV/0!</v>
      </c>
      <c r="L425" s="2">
        <f>Table167[[#This Row],[Estimated costs 1]]-Table167[[#This Row],[Actual cost]]</f>
        <v>0</v>
      </c>
      <c r="M425" s="2" t="e">
        <f>Table167[[#This Row],[Diff 1]]/Table167[[#This Row],[Actual cost]]*100</f>
        <v>#DIV/0!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</row>
    <row r="426" spans="1:33" hidden="1" x14ac:dyDescent="0.3">
      <c r="A426" t="s">
        <v>446</v>
      </c>
      <c r="B426">
        <v>424</v>
      </c>
      <c r="C426" t="str">
        <f>LEFT(Table167[[#This Row],[Contingency id]])</f>
        <v>B</v>
      </c>
      <c r="D426">
        <v>0</v>
      </c>
      <c r="E426">
        <v>1.0454545454545401</v>
      </c>
      <c r="F426">
        <v>23</v>
      </c>
      <c r="G426">
        <v>22</v>
      </c>
      <c r="H426" s="2">
        <v>0</v>
      </c>
      <c r="I426" s="2">
        <f>AVERAGE(Table167[[#This Row],[Estimated costs 1]:[Estimated costs 20]])</f>
        <v>0</v>
      </c>
      <c r="J426" s="2">
        <f>_xlfn.STDEV.P(Table167[[#This Row],[Estimated costs 1]:[Estimated costs 20]])</f>
        <v>0</v>
      </c>
      <c r="K426" s="2" t="e">
        <f>Table167[[#This Row],[Dev]]/Table167[[#This Row],[Mean]]*100</f>
        <v>#DIV/0!</v>
      </c>
      <c r="L426" s="2">
        <f>Table167[[#This Row],[Estimated costs 1]]-Table167[[#This Row],[Actual cost]]</f>
        <v>0</v>
      </c>
      <c r="M426" s="2" t="e">
        <f>Table167[[#This Row],[Diff 1]]/Table167[[#This Row],[Actual cost]]*100</f>
        <v>#DIV/0!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</row>
    <row r="427" spans="1:33" hidden="1" x14ac:dyDescent="0.3">
      <c r="A427" t="s">
        <v>447</v>
      </c>
      <c r="B427">
        <v>425</v>
      </c>
      <c r="C427" t="str">
        <f>LEFT(Table167[[#This Row],[Contingency id]])</f>
        <v>B</v>
      </c>
      <c r="D427">
        <v>0</v>
      </c>
      <c r="E427">
        <v>1.2666666666666599</v>
      </c>
      <c r="F427">
        <v>133</v>
      </c>
      <c r="G427">
        <v>105</v>
      </c>
      <c r="H427" s="2">
        <v>0</v>
      </c>
      <c r="I427" s="2">
        <f>AVERAGE(Table167[[#This Row],[Estimated costs 1]:[Estimated costs 20]])</f>
        <v>0</v>
      </c>
      <c r="J427" s="2">
        <f>_xlfn.STDEV.P(Table167[[#This Row],[Estimated costs 1]:[Estimated costs 20]])</f>
        <v>0</v>
      </c>
      <c r="K427" s="2" t="e">
        <f>Table167[[#This Row],[Dev]]/Table167[[#This Row],[Mean]]*100</f>
        <v>#DIV/0!</v>
      </c>
      <c r="L427" s="2">
        <f>Table167[[#This Row],[Estimated costs 1]]-Table167[[#This Row],[Actual cost]]</f>
        <v>0</v>
      </c>
      <c r="M427" s="2" t="e">
        <f>Table167[[#This Row],[Diff 1]]/Table167[[#This Row],[Actual cost]]*100</f>
        <v>#DIV/0!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</row>
    <row r="428" spans="1:33" hidden="1" x14ac:dyDescent="0.3">
      <c r="A428" t="s">
        <v>448</v>
      </c>
      <c r="B428">
        <v>426</v>
      </c>
      <c r="C428" t="str">
        <f>LEFT(Table167[[#This Row],[Contingency id]])</f>
        <v>B</v>
      </c>
      <c r="D428">
        <v>0</v>
      </c>
      <c r="E428">
        <v>1.25471698113207</v>
      </c>
      <c r="F428">
        <v>133</v>
      </c>
      <c r="G428">
        <v>106</v>
      </c>
      <c r="H428" s="2">
        <v>0</v>
      </c>
      <c r="I428" s="2">
        <f>AVERAGE(Table167[[#This Row],[Estimated costs 1]:[Estimated costs 20]])</f>
        <v>0</v>
      </c>
      <c r="J428" s="2">
        <f>_xlfn.STDEV.P(Table167[[#This Row],[Estimated costs 1]:[Estimated costs 20]])</f>
        <v>0</v>
      </c>
      <c r="K428" s="2" t="e">
        <f>Table167[[#This Row],[Dev]]/Table167[[#This Row],[Mean]]*100</f>
        <v>#DIV/0!</v>
      </c>
      <c r="L428" s="2">
        <f>Table167[[#This Row],[Estimated costs 1]]-Table167[[#This Row],[Actual cost]]</f>
        <v>0</v>
      </c>
      <c r="M428" s="2" t="e">
        <f>Table167[[#This Row],[Diff 1]]/Table167[[#This Row],[Actual cost]]*100</f>
        <v>#DIV/0!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</row>
    <row r="429" spans="1:33" hidden="1" x14ac:dyDescent="0.3">
      <c r="A429" t="s">
        <v>449</v>
      </c>
      <c r="B429">
        <v>427</v>
      </c>
      <c r="C429" t="str">
        <f>LEFT(Table167[[#This Row],[Contingency id]])</f>
        <v>B</v>
      </c>
      <c r="D429">
        <v>0</v>
      </c>
      <c r="E429">
        <v>1.2222222222222201</v>
      </c>
      <c r="F429">
        <v>132</v>
      </c>
      <c r="G429">
        <v>108</v>
      </c>
      <c r="H429" s="2">
        <v>0</v>
      </c>
      <c r="I429" s="2">
        <f>AVERAGE(Table167[[#This Row],[Estimated costs 1]:[Estimated costs 20]])</f>
        <v>0</v>
      </c>
      <c r="J429" s="2">
        <f>_xlfn.STDEV.P(Table167[[#This Row],[Estimated costs 1]:[Estimated costs 20]])</f>
        <v>0</v>
      </c>
      <c r="K429" s="2" t="e">
        <f>Table167[[#This Row],[Dev]]/Table167[[#This Row],[Mean]]*100</f>
        <v>#DIV/0!</v>
      </c>
      <c r="L429" s="2">
        <f>Table167[[#This Row],[Estimated costs 1]]-Table167[[#This Row],[Actual cost]]</f>
        <v>0</v>
      </c>
      <c r="M429" s="2" t="e">
        <f>Table167[[#This Row],[Diff 1]]/Table167[[#This Row],[Actual cost]]*100</f>
        <v>#DIV/0!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</row>
    <row r="430" spans="1:33" hidden="1" x14ac:dyDescent="0.3">
      <c r="A430" t="s">
        <v>450</v>
      </c>
      <c r="B430">
        <v>428</v>
      </c>
      <c r="C430" t="str">
        <f>LEFT(Table167[[#This Row],[Contingency id]])</f>
        <v>B</v>
      </c>
      <c r="D430">
        <v>0</v>
      </c>
      <c r="E430">
        <v>1.27884615384615</v>
      </c>
      <c r="F430">
        <v>133</v>
      </c>
      <c r="G430">
        <v>104</v>
      </c>
      <c r="H430" s="2">
        <v>0</v>
      </c>
      <c r="I430" s="2">
        <f>AVERAGE(Table167[[#This Row],[Estimated costs 1]:[Estimated costs 20]])</f>
        <v>0</v>
      </c>
      <c r="J430" s="2">
        <f>_xlfn.STDEV.P(Table167[[#This Row],[Estimated costs 1]:[Estimated costs 20]])</f>
        <v>0</v>
      </c>
      <c r="K430" s="2" t="e">
        <f>Table167[[#This Row],[Dev]]/Table167[[#This Row],[Mean]]*100</f>
        <v>#DIV/0!</v>
      </c>
      <c r="L430" s="2">
        <f>Table167[[#This Row],[Estimated costs 1]]-Table167[[#This Row],[Actual cost]]</f>
        <v>0</v>
      </c>
      <c r="M430" s="2" t="e">
        <f>Table167[[#This Row],[Diff 1]]/Table167[[#This Row],[Actual cost]]*100</f>
        <v>#DIV/0!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</row>
    <row r="431" spans="1:33" hidden="1" x14ac:dyDescent="0.3">
      <c r="A431" t="s">
        <v>451</v>
      </c>
      <c r="B431">
        <v>429</v>
      </c>
      <c r="C431" t="str">
        <f>LEFT(Table167[[#This Row],[Contingency id]])</f>
        <v>B</v>
      </c>
      <c r="D431">
        <v>0</v>
      </c>
      <c r="E431">
        <v>1.2</v>
      </c>
      <c r="F431">
        <v>132</v>
      </c>
      <c r="G431">
        <v>110</v>
      </c>
      <c r="H431" s="2">
        <v>0</v>
      </c>
      <c r="I431" s="2">
        <f>AVERAGE(Table167[[#This Row],[Estimated costs 1]:[Estimated costs 20]])</f>
        <v>0</v>
      </c>
      <c r="J431" s="2">
        <f>_xlfn.STDEV.P(Table167[[#This Row],[Estimated costs 1]:[Estimated costs 20]])</f>
        <v>0</v>
      </c>
      <c r="K431" s="2" t="e">
        <f>Table167[[#This Row],[Dev]]/Table167[[#This Row],[Mean]]*100</f>
        <v>#DIV/0!</v>
      </c>
      <c r="L431" s="2">
        <f>Table167[[#This Row],[Estimated costs 1]]-Table167[[#This Row],[Actual cost]]</f>
        <v>0</v>
      </c>
      <c r="M431" s="2" t="e">
        <f>Table167[[#This Row],[Diff 1]]/Table167[[#This Row],[Actual cost]]*100</f>
        <v>#DIV/0!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</row>
    <row r="432" spans="1:33" hidden="1" x14ac:dyDescent="0.3">
      <c r="A432" t="s">
        <v>452</v>
      </c>
      <c r="B432">
        <v>430</v>
      </c>
      <c r="C432" t="str">
        <f>LEFT(Table167[[#This Row],[Contingency id]])</f>
        <v>B</v>
      </c>
      <c r="D432">
        <v>0</v>
      </c>
      <c r="E432">
        <v>1.24528301886792</v>
      </c>
      <c r="F432">
        <v>132</v>
      </c>
      <c r="G432">
        <v>106</v>
      </c>
      <c r="H432" s="2">
        <v>0</v>
      </c>
      <c r="I432" s="2">
        <f>AVERAGE(Table167[[#This Row],[Estimated costs 1]:[Estimated costs 20]])</f>
        <v>0</v>
      </c>
      <c r="J432" s="2">
        <f>_xlfn.STDEV.P(Table167[[#This Row],[Estimated costs 1]:[Estimated costs 20]])</f>
        <v>0</v>
      </c>
      <c r="K432" s="2" t="e">
        <f>Table167[[#This Row],[Dev]]/Table167[[#This Row],[Mean]]*100</f>
        <v>#DIV/0!</v>
      </c>
      <c r="L432" s="2">
        <f>Table167[[#This Row],[Estimated costs 1]]-Table167[[#This Row],[Actual cost]]</f>
        <v>0</v>
      </c>
      <c r="M432" s="2" t="e">
        <f>Table167[[#This Row],[Diff 1]]/Table167[[#This Row],[Actual cost]]*100</f>
        <v>#DIV/0!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</row>
    <row r="433" spans="1:33" hidden="1" x14ac:dyDescent="0.3">
      <c r="A433" t="s">
        <v>453</v>
      </c>
      <c r="B433">
        <v>431</v>
      </c>
      <c r="C433" t="str">
        <f>LEFT(Table167[[#This Row],[Contingency id]])</f>
        <v>B</v>
      </c>
      <c r="D433">
        <v>0</v>
      </c>
      <c r="E433">
        <v>1.21100917431192</v>
      </c>
      <c r="F433">
        <v>132</v>
      </c>
      <c r="G433">
        <v>109</v>
      </c>
      <c r="H433" s="2">
        <v>0</v>
      </c>
      <c r="I433" s="2">
        <f>AVERAGE(Table167[[#This Row],[Estimated costs 1]:[Estimated costs 20]])</f>
        <v>0</v>
      </c>
      <c r="J433" s="2">
        <f>_xlfn.STDEV.P(Table167[[#This Row],[Estimated costs 1]:[Estimated costs 20]])</f>
        <v>0</v>
      </c>
      <c r="K433" s="2" t="e">
        <f>Table167[[#This Row],[Dev]]/Table167[[#This Row],[Mean]]*100</f>
        <v>#DIV/0!</v>
      </c>
      <c r="L433" s="2">
        <f>Table167[[#This Row],[Estimated costs 1]]-Table167[[#This Row],[Actual cost]]</f>
        <v>0</v>
      </c>
      <c r="M433" s="2" t="e">
        <f>Table167[[#This Row],[Diff 1]]/Table167[[#This Row],[Actual cost]]*100</f>
        <v>#DIV/0!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</row>
    <row r="434" spans="1:33" hidden="1" x14ac:dyDescent="0.3">
      <c r="A434" t="s">
        <v>454</v>
      </c>
      <c r="B434">
        <v>432</v>
      </c>
      <c r="C434" t="str">
        <f>LEFT(Table167[[#This Row],[Contingency id]])</f>
        <v>B</v>
      </c>
      <c r="D434">
        <v>0</v>
      </c>
      <c r="E434">
        <v>1.29411764705882</v>
      </c>
      <c r="F434">
        <v>132</v>
      </c>
      <c r="G434">
        <v>102</v>
      </c>
      <c r="H434" s="2">
        <v>0</v>
      </c>
      <c r="I434" s="2">
        <f>AVERAGE(Table167[[#This Row],[Estimated costs 1]:[Estimated costs 20]])</f>
        <v>0</v>
      </c>
      <c r="J434" s="2">
        <f>_xlfn.STDEV.P(Table167[[#This Row],[Estimated costs 1]:[Estimated costs 20]])</f>
        <v>0</v>
      </c>
      <c r="K434" s="2" t="e">
        <f>Table167[[#This Row],[Dev]]/Table167[[#This Row],[Mean]]*100</f>
        <v>#DIV/0!</v>
      </c>
      <c r="L434" s="2">
        <f>Table167[[#This Row],[Estimated costs 1]]-Table167[[#This Row],[Actual cost]]</f>
        <v>0</v>
      </c>
      <c r="M434" s="2" t="e">
        <f>Table167[[#This Row],[Diff 1]]/Table167[[#This Row],[Actual cost]]*100</f>
        <v>#DIV/0!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</row>
    <row r="435" spans="1:33" hidden="1" x14ac:dyDescent="0.3">
      <c r="A435" t="s">
        <v>455</v>
      </c>
      <c r="B435">
        <v>433</v>
      </c>
      <c r="C435" t="str">
        <f>LEFT(Table167[[#This Row],[Contingency id]])</f>
        <v>B</v>
      </c>
      <c r="D435">
        <v>0</v>
      </c>
      <c r="E435">
        <v>1.3069306930693001</v>
      </c>
      <c r="F435">
        <v>132</v>
      </c>
      <c r="G435">
        <v>101</v>
      </c>
      <c r="H435" s="2">
        <v>0</v>
      </c>
      <c r="I435" s="2">
        <f>AVERAGE(Table167[[#This Row],[Estimated costs 1]:[Estimated costs 20]])</f>
        <v>0</v>
      </c>
      <c r="J435" s="2">
        <f>_xlfn.STDEV.P(Table167[[#This Row],[Estimated costs 1]:[Estimated costs 20]])</f>
        <v>0</v>
      </c>
      <c r="K435" s="2" t="e">
        <f>Table167[[#This Row],[Dev]]/Table167[[#This Row],[Mean]]*100</f>
        <v>#DIV/0!</v>
      </c>
      <c r="L435" s="2">
        <f>Table167[[#This Row],[Estimated costs 1]]-Table167[[#This Row],[Actual cost]]</f>
        <v>0</v>
      </c>
      <c r="M435" s="2" t="e">
        <f>Table167[[#This Row],[Diff 1]]/Table167[[#This Row],[Actual cost]]*100</f>
        <v>#DIV/0!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</row>
    <row r="436" spans="1:33" hidden="1" x14ac:dyDescent="0.3">
      <c r="A436" t="s">
        <v>456</v>
      </c>
      <c r="B436">
        <v>434</v>
      </c>
      <c r="C436" t="str">
        <f>LEFT(Table167[[#This Row],[Contingency id]])</f>
        <v>B</v>
      </c>
      <c r="D436">
        <v>0</v>
      </c>
      <c r="E436">
        <v>1.2222222222222201</v>
      </c>
      <c r="F436">
        <v>132</v>
      </c>
      <c r="G436">
        <v>108</v>
      </c>
      <c r="H436" s="2">
        <v>0</v>
      </c>
      <c r="I436" s="2">
        <f>AVERAGE(Table167[[#This Row],[Estimated costs 1]:[Estimated costs 20]])</f>
        <v>0</v>
      </c>
      <c r="J436" s="2">
        <f>_xlfn.STDEV.P(Table167[[#This Row],[Estimated costs 1]:[Estimated costs 20]])</f>
        <v>0</v>
      </c>
      <c r="K436" s="2" t="e">
        <f>Table167[[#This Row],[Dev]]/Table167[[#This Row],[Mean]]*100</f>
        <v>#DIV/0!</v>
      </c>
      <c r="L436" s="2">
        <f>Table167[[#This Row],[Estimated costs 1]]-Table167[[#This Row],[Actual cost]]</f>
        <v>0</v>
      </c>
      <c r="M436" s="2" t="e">
        <f>Table167[[#This Row],[Diff 1]]/Table167[[#This Row],[Actual cost]]*100</f>
        <v>#DIV/0!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</row>
    <row r="437" spans="1:33" hidden="1" x14ac:dyDescent="0.3">
      <c r="A437" t="s">
        <v>457</v>
      </c>
      <c r="B437">
        <v>435</v>
      </c>
      <c r="C437" t="str">
        <f>LEFT(Table167[[#This Row],[Contingency id]])</f>
        <v>B</v>
      </c>
      <c r="D437">
        <v>0</v>
      </c>
      <c r="E437">
        <v>1.32</v>
      </c>
      <c r="F437">
        <v>132</v>
      </c>
      <c r="G437">
        <v>100</v>
      </c>
      <c r="H437" s="2">
        <v>0</v>
      </c>
      <c r="I437" s="2">
        <f>AVERAGE(Table167[[#This Row],[Estimated costs 1]:[Estimated costs 20]])</f>
        <v>0</v>
      </c>
      <c r="J437" s="2">
        <f>_xlfn.STDEV.P(Table167[[#This Row],[Estimated costs 1]:[Estimated costs 20]])</f>
        <v>0</v>
      </c>
      <c r="K437" s="2" t="e">
        <f>Table167[[#This Row],[Dev]]/Table167[[#This Row],[Mean]]*100</f>
        <v>#DIV/0!</v>
      </c>
      <c r="L437" s="2">
        <f>Table167[[#This Row],[Estimated costs 1]]-Table167[[#This Row],[Actual cost]]</f>
        <v>0</v>
      </c>
      <c r="M437" s="2" t="e">
        <f>Table167[[#This Row],[Diff 1]]/Table167[[#This Row],[Actual cost]]*100</f>
        <v>#DIV/0!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</row>
    <row r="438" spans="1:33" hidden="1" x14ac:dyDescent="0.3">
      <c r="A438" t="s">
        <v>458</v>
      </c>
      <c r="B438">
        <v>436</v>
      </c>
      <c r="C438" t="str">
        <f>LEFT(Table167[[#This Row],[Contingency id]])</f>
        <v>B</v>
      </c>
      <c r="D438">
        <v>0</v>
      </c>
      <c r="E438">
        <v>1.1891891891891799</v>
      </c>
      <c r="F438">
        <v>132</v>
      </c>
      <c r="G438">
        <v>111</v>
      </c>
      <c r="H438" s="2">
        <v>0</v>
      </c>
      <c r="I438" s="2">
        <f>AVERAGE(Table167[[#This Row],[Estimated costs 1]:[Estimated costs 20]])</f>
        <v>0</v>
      </c>
      <c r="J438" s="2">
        <f>_xlfn.STDEV.P(Table167[[#This Row],[Estimated costs 1]:[Estimated costs 20]])</f>
        <v>0</v>
      </c>
      <c r="K438" s="2" t="e">
        <f>Table167[[#This Row],[Dev]]/Table167[[#This Row],[Mean]]*100</f>
        <v>#DIV/0!</v>
      </c>
      <c r="L438" s="2">
        <f>Table167[[#This Row],[Estimated costs 1]]-Table167[[#This Row],[Actual cost]]</f>
        <v>0</v>
      </c>
      <c r="M438" s="2" t="e">
        <f>Table167[[#This Row],[Diff 1]]/Table167[[#This Row],[Actual cost]]*100</f>
        <v>#DIV/0!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</row>
    <row r="439" spans="1:33" hidden="1" x14ac:dyDescent="0.3">
      <c r="A439" t="s">
        <v>459</v>
      </c>
      <c r="B439">
        <v>437</v>
      </c>
      <c r="C439" t="str">
        <f>LEFT(Table167[[#This Row],[Contingency id]])</f>
        <v>B</v>
      </c>
      <c r="D439">
        <v>0</v>
      </c>
      <c r="E439">
        <v>1.12903225806451</v>
      </c>
      <c r="F439">
        <v>70</v>
      </c>
      <c r="G439">
        <v>62</v>
      </c>
      <c r="H439" s="2">
        <v>0</v>
      </c>
      <c r="I439" s="2">
        <f>AVERAGE(Table167[[#This Row],[Estimated costs 1]:[Estimated costs 20]])</f>
        <v>0</v>
      </c>
      <c r="J439" s="2">
        <f>_xlfn.STDEV.P(Table167[[#This Row],[Estimated costs 1]:[Estimated costs 20]])</f>
        <v>0</v>
      </c>
      <c r="K439" s="2" t="e">
        <f>Table167[[#This Row],[Dev]]/Table167[[#This Row],[Mean]]*100</f>
        <v>#DIV/0!</v>
      </c>
      <c r="L439" s="2">
        <f>Table167[[#This Row],[Estimated costs 1]]-Table167[[#This Row],[Actual cost]]</f>
        <v>0</v>
      </c>
      <c r="M439" s="2" t="e">
        <f>Table167[[#This Row],[Diff 1]]/Table167[[#This Row],[Actual cost]]*100</f>
        <v>#DIV/0!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</row>
    <row r="440" spans="1:33" hidden="1" x14ac:dyDescent="0.3">
      <c r="A440" t="s">
        <v>460</v>
      </c>
      <c r="B440">
        <v>438</v>
      </c>
      <c r="C440" t="str">
        <f>LEFT(Table167[[#This Row],[Contingency id]])</f>
        <v>B</v>
      </c>
      <c r="D440">
        <v>0</v>
      </c>
      <c r="E440">
        <v>1.1864406779661001</v>
      </c>
      <c r="F440">
        <v>70</v>
      </c>
      <c r="G440">
        <v>59</v>
      </c>
      <c r="H440" s="2">
        <v>0</v>
      </c>
      <c r="I440" s="2">
        <f>AVERAGE(Table167[[#This Row],[Estimated costs 1]:[Estimated costs 20]])</f>
        <v>0</v>
      </c>
      <c r="J440" s="2">
        <f>_xlfn.STDEV.P(Table167[[#This Row],[Estimated costs 1]:[Estimated costs 20]])</f>
        <v>0</v>
      </c>
      <c r="K440" s="2" t="e">
        <f>Table167[[#This Row],[Dev]]/Table167[[#This Row],[Mean]]*100</f>
        <v>#DIV/0!</v>
      </c>
      <c r="L440" s="2">
        <f>Table167[[#This Row],[Estimated costs 1]]-Table167[[#This Row],[Actual cost]]</f>
        <v>0</v>
      </c>
      <c r="M440" s="2" t="e">
        <f>Table167[[#This Row],[Diff 1]]/Table167[[#This Row],[Actual cost]]*100</f>
        <v>#DIV/0!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</row>
    <row r="441" spans="1:33" hidden="1" x14ac:dyDescent="0.3">
      <c r="A441" t="s">
        <v>461</v>
      </c>
      <c r="B441">
        <v>439</v>
      </c>
      <c r="C441" t="str">
        <f>LEFT(Table167[[#This Row],[Contingency id]])</f>
        <v>B</v>
      </c>
      <c r="D441">
        <v>0</v>
      </c>
      <c r="E441">
        <v>1.09375</v>
      </c>
      <c r="F441">
        <v>70</v>
      </c>
      <c r="G441">
        <v>64</v>
      </c>
      <c r="H441" s="2">
        <v>0</v>
      </c>
      <c r="I441" s="2">
        <f>AVERAGE(Table167[[#This Row],[Estimated costs 1]:[Estimated costs 20]])</f>
        <v>0</v>
      </c>
      <c r="J441" s="2">
        <f>_xlfn.STDEV.P(Table167[[#This Row],[Estimated costs 1]:[Estimated costs 20]])</f>
        <v>0</v>
      </c>
      <c r="K441" s="2" t="e">
        <f>Table167[[#This Row],[Dev]]/Table167[[#This Row],[Mean]]*100</f>
        <v>#DIV/0!</v>
      </c>
      <c r="L441" s="2">
        <f>Table167[[#This Row],[Estimated costs 1]]-Table167[[#This Row],[Actual cost]]</f>
        <v>0</v>
      </c>
      <c r="M441" s="2" t="e">
        <f>Table167[[#This Row],[Diff 1]]/Table167[[#This Row],[Actual cost]]*100</f>
        <v>#DIV/0!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</row>
    <row r="442" spans="1:33" hidden="1" x14ac:dyDescent="0.3">
      <c r="A442" t="s">
        <v>462</v>
      </c>
      <c r="B442">
        <v>440</v>
      </c>
      <c r="C442" t="str">
        <f>LEFT(Table167[[#This Row],[Contingency id]])</f>
        <v>B</v>
      </c>
      <c r="D442">
        <v>0</v>
      </c>
      <c r="E442">
        <v>1.1666666666666601</v>
      </c>
      <c r="F442">
        <v>70</v>
      </c>
      <c r="G442">
        <v>60</v>
      </c>
      <c r="H442" s="2">
        <v>0</v>
      </c>
      <c r="I442" s="2">
        <f>AVERAGE(Table167[[#This Row],[Estimated costs 1]:[Estimated costs 20]])</f>
        <v>0</v>
      </c>
      <c r="J442" s="2">
        <f>_xlfn.STDEV.P(Table167[[#This Row],[Estimated costs 1]:[Estimated costs 20]])</f>
        <v>0</v>
      </c>
      <c r="K442" s="2" t="e">
        <f>Table167[[#This Row],[Dev]]/Table167[[#This Row],[Mean]]*100</f>
        <v>#DIV/0!</v>
      </c>
      <c r="L442" s="2">
        <f>Table167[[#This Row],[Estimated costs 1]]-Table167[[#This Row],[Actual cost]]</f>
        <v>0</v>
      </c>
      <c r="M442" s="2" t="e">
        <f>Table167[[#This Row],[Diff 1]]/Table167[[#This Row],[Actual cost]]*100</f>
        <v>#DIV/0!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</row>
    <row r="443" spans="1:33" hidden="1" x14ac:dyDescent="0.3">
      <c r="A443" t="s">
        <v>463</v>
      </c>
      <c r="B443">
        <v>441</v>
      </c>
      <c r="C443" t="str">
        <f>LEFT(Table167[[#This Row],[Contingency id]])</f>
        <v>B</v>
      </c>
      <c r="D443">
        <v>0</v>
      </c>
      <c r="E443">
        <v>1.1666666666666601</v>
      </c>
      <c r="F443">
        <v>70</v>
      </c>
      <c r="G443">
        <v>60</v>
      </c>
      <c r="H443" s="2">
        <v>0</v>
      </c>
      <c r="I443" s="2">
        <f>AVERAGE(Table167[[#This Row],[Estimated costs 1]:[Estimated costs 20]])</f>
        <v>0</v>
      </c>
      <c r="J443" s="2">
        <f>_xlfn.STDEV.P(Table167[[#This Row],[Estimated costs 1]:[Estimated costs 20]])</f>
        <v>0</v>
      </c>
      <c r="K443" s="2" t="e">
        <f>Table167[[#This Row],[Dev]]/Table167[[#This Row],[Mean]]*100</f>
        <v>#DIV/0!</v>
      </c>
      <c r="L443" s="2">
        <f>Table167[[#This Row],[Estimated costs 1]]-Table167[[#This Row],[Actual cost]]</f>
        <v>0</v>
      </c>
      <c r="M443" s="2" t="e">
        <f>Table167[[#This Row],[Diff 1]]/Table167[[#This Row],[Actual cost]]*100</f>
        <v>#DIV/0!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</row>
    <row r="444" spans="1:33" hidden="1" x14ac:dyDescent="0.3">
      <c r="A444" t="s">
        <v>464</v>
      </c>
      <c r="B444">
        <v>442</v>
      </c>
      <c r="C444" t="str">
        <f>LEFT(Table167[[#This Row],[Contingency id]])</f>
        <v>B</v>
      </c>
      <c r="D444">
        <v>0</v>
      </c>
      <c r="E444">
        <v>1.1666666666666601</v>
      </c>
      <c r="F444">
        <v>70</v>
      </c>
      <c r="G444">
        <v>60</v>
      </c>
      <c r="H444" s="2">
        <v>0</v>
      </c>
      <c r="I444" s="2">
        <f>AVERAGE(Table167[[#This Row],[Estimated costs 1]:[Estimated costs 20]])</f>
        <v>0</v>
      </c>
      <c r="J444" s="2">
        <f>_xlfn.STDEV.P(Table167[[#This Row],[Estimated costs 1]:[Estimated costs 20]])</f>
        <v>0</v>
      </c>
      <c r="K444" s="2" t="e">
        <f>Table167[[#This Row],[Dev]]/Table167[[#This Row],[Mean]]*100</f>
        <v>#DIV/0!</v>
      </c>
      <c r="L444" s="2">
        <f>Table167[[#This Row],[Estimated costs 1]]-Table167[[#This Row],[Actual cost]]</f>
        <v>0</v>
      </c>
      <c r="M444" s="2" t="e">
        <f>Table167[[#This Row],[Diff 1]]/Table167[[#This Row],[Actual cost]]*100</f>
        <v>#DIV/0!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</row>
    <row r="445" spans="1:33" hidden="1" x14ac:dyDescent="0.3">
      <c r="A445" t="s">
        <v>465</v>
      </c>
      <c r="B445">
        <v>443</v>
      </c>
      <c r="C445" t="str">
        <f>LEFT(Table167[[#This Row],[Contingency id]])</f>
        <v>B</v>
      </c>
      <c r="D445">
        <v>0</v>
      </c>
      <c r="E445">
        <v>1.2280701754385901</v>
      </c>
      <c r="F445">
        <v>70</v>
      </c>
      <c r="G445">
        <v>57</v>
      </c>
      <c r="H445" s="2">
        <v>0</v>
      </c>
      <c r="I445" s="2">
        <f>AVERAGE(Table167[[#This Row],[Estimated costs 1]:[Estimated costs 20]])</f>
        <v>0</v>
      </c>
      <c r="J445" s="2">
        <f>_xlfn.STDEV.P(Table167[[#This Row],[Estimated costs 1]:[Estimated costs 20]])</f>
        <v>0</v>
      </c>
      <c r="K445" s="2" t="e">
        <f>Table167[[#This Row],[Dev]]/Table167[[#This Row],[Mean]]*100</f>
        <v>#DIV/0!</v>
      </c>
      <c r="L445" s="2">
        <f>Table167[[#This Row],[Estimated costs 1]]-Table167[[#This Row],[Actual cost]]</f>
        <v>0</v>
      </c>
      <c r="M445" s="2" t="e">
        <f>Table167[[#This Row],[Diff 1]]/Table167[[#This Row],[Actual cost]]*100</f>
        <v>#DIV/0!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</row>
    <row r="446" spans="1:33" hidden="1" x14ac:dyDescent="0.3">
      <c r="A446" t="s">
        <v>466</v>
      </c>
      <c r="B446">
        <v>444</v>
      </c>
      <c r="C446" t="str">
        <f>LEFT(Table167[[#This Row],[Contingency id]])</f>
        <v>B</v>
      </c>
      <c r="D446">
        <v>0</v>
      </c>
      <c r="E446">
        <v>1</v>
      </c>
      <c r="F446">
        <v>38</v>
      </c>
      <c r="G446">
        <v>38</v>
      </c>
      <c r="H446" s="2">
        <v>0</v>
      </c>
      <c r="I446" s="2">
        <f>AVERAGE(Table167[[#This Row],[Estimated costs 1]:[Estimated costs 20]])</f>
        <v>0</v>
      </c>
      <c r="J446" s="2">
        <f>_xlfn.STDEV.P(Table167[[#This Row],[Estimated costs 1]:[Estimated costs 20]])</f>
        <v>0</v>
      </c>
      <c r="K446" s="2" t="e">
        <f>Table167[[#This Row],[Dev]]/Table167[[#This Row],[Mean]]*100</f>
        <v>#DIV/0!</v>
      </c>
      <c r="L446" s="2">
        <f>Table167[[#This Row],[Estimated costs 1]]-Table167[[#This Row],[Actual cost]]</f>
        <v>0</v>
      </c>
      <c r="M446" s="2" t="e">
        <f>Table167[[#This Row],[Diff 1]]/Table167[[#This Row],[Actual cost]]*100</f>
        <v>#DIV/0!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</row>
    <row r="447" spans="1:33" hidden="1" x14ac:dyDescent="0.3">
      <c r="A447" t="s">
        <v>467</v>
      </c>
      <c r="B447">
        <v>445</v>
      </c>
      <c r="C447" t="str">
        <f>LEFT(Table167[[#This Row],[Contingency id]])</f>
        <v>B</v>
      </c>
      <c r="D447">
        <v>0</v>
      </c>
      <c r="E447">
        <v>1.0857142857142801</v>
      </c>
      <c r="F447">
        <v>38</v>
      </c>
      <c r="G447">
        <v>35</v>
      </c>
      <c r="H447" s="2">
        <v>0</v>
      </c>
      <c r="I447" s="2">
        <f>AVERAGE(Table167[[#This Row],[Estimated costs 1]:[Estimated costs 20]])</f>
        <v>0</v>
      </c>
      <c r="J447" s="2">
        <f>_xlfn.STDEV.P(Table167[[#This Row],[Estimated costs 1]:[Estimated costs 20]])</f>
        <v>0</v>
      </c>
      <c r="K447" s="2" t="e">
        <f>Table167[[#This Row],[Dev]]/Table167[[#This Row],[Mean]]*100</f>
        <v>#DIV/0!</v>
      </c>
      <c r="L447" s="2">
        <f>Table167[[#This Row],[Estimated costs 1]]-Table167[[#This Row],[Actual cost]]</f>
        <v>0</v>
      </c>
      <c r="M447" s="2" t="e">
        <f>Table167[[#This Row],[Diff 1]]/Table167[[#This Row],[Actual cost]]*100</f>
        <v>#DIV/0!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</row>
    <row r="448" spans="1:33" hidden="1" x14ac:dyDescent="0.3">
      <c r="A448" t="s">
        <v>468</v>
      </c>
      <c r="B448">
        <v>446</v>
      </c>
      <c r="C448" t="str">
        <f>LEFT(Table167[[#This Row],[Contingency id]])</f>
        <v>B</v>
      </c>
      <c r="D448">
        <v>0</v>
      </c>
      <c r="E448">
        <v>1.05555555555555</v>
      </c>
      <c r="F448">
        <v>38</v>
      </c>
      <c r="G448">
        <v>36</v>
      </c>
      <c r="H448" s="2">
        <v>0</v>
      </c>
      <c r="I448" s="2">
        <f>AVERAGE(Table167[[#This Row],[Estimated costs 1]:[Estimated costs 20]])</f>
        <v>0</v>
      </c>
      <c r="J448" s="2">
        <f>_xlfn.STDEV.P(Table167[[#This Row],[Estimated costs 1]:[Estimated costs 20]])</f>
        <v>0</v>
      </c>
      <c r="K448" s="2" t="e">
        <f>Table167[[#This Row],[Dev]]/Table167[[#This Row],[Mean]]*100</f>
        <v>#DIV/0!</v>
      </c>
      <c r="L448" s="2">
        <f>Table167[[#This Row],[Estimated costs 1]]-Table167[[#This Row],[Actual cost]]</f>
        <v>0</v>
      </c>
      <c r="M448" s="2" t="e">
        <f>Table167[[#This Row],[Diff 1]]/Table167[[#This Row],[Actual cost]]*100</f>
        <v>#DIV/0!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</row>
    <row r="449" spans="1:33" hidden="1" x14ac:dyDescent="0.3">
      <c r="A449" t="s">
        <v>469</v>
      </c>
      <c r="B449">
        <v>447</v>
      </c>
      <c r="C449" t="str">
        <f>LEFT(Table167[[#This Row],[Contingency id]])</f>
        <v>B</v>
      </c>
      <c r="D449">
        <v>0</v>
      </c>
      <c r="E449">
        <v>1.0606060606060601</v>
      </c>
      <c r="F449">
        <v>35</v>
      </c>
      <c r="G449">
        <v>33</v>
      </c>
      <c r="H449" s="2">
        <v>0</v>
      </c>
      <c r="I449" s="2">
        <f>AVERAGE(Table167[[#This Row],[Estimated costs 1]:[Estimated costs 20]])</f>
        <v>0</v>
      </c>
      <c r="J449" s="2">
        <f>_xlfn.STDEV.P(Table167[[#This Row],[Estimated costs 1]:[Estimated costs 20]])</f>
        <v>0</v>
      </c>
      <c r="K449" s="2" t="e">
        <f>Table167[[#This Row],[Dev]]/Table167[[#This Row],[Mean]]*100</f>
        <v>#DIV/0!</v>
      </c>
      <c r="L449" s="2">
        <f>Table167[[#This Row],[Estimated costs 1]]-Table167[[#This Row],[Actual cost]]</f>
        <v>0</v>
      </c>
      <c r="M449" s="2" t="e">
        <f>Table167[[#This Row],[Diff 1]]/Table167[[#This Row],[Actual cost]]*100</f>
        <v>#DIV/0!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</row>
    <row r="450" spans="1:33" hidden="1" x14ac:dyDescent="0.3">
      <c r="A450" t="s">
        <v>470</v>
      </c>
      <c r="B450">
        <v>448</v>
      </c>
      <c r="C450" t="str">
        <f>LEFT(Table167[[#This Row],[Contingency id]])</f>
        <v>B</v>
      </c>
      <c r="D450">
        <v>0</v>
      </c>
      <c r="E450">
        <v>1.1176470588235199</v>
      </c>
      <c r="F450">
        <v>38</v>
      </c>
      <c r="G450">
        <v>34</v>
      </c>
      <c r="H450" s="2">
        <v>0</v>
      </c>
      <c r="I450" s="2">
        <f>AVERAGE(Table167[[#This Row],[Estimated costs 1]:[Estimated costs 20]])</f>
        <v>0</v>
      </c>
      <c r="J450" s="2">
        <f>_xlfn.STDEV.P(Table167[[#This Row],[Estimated costs 1]:[Estimated costs 20]])</f>
        <v>0</v>
      </c>
      <c r="K450" s="2" t="e">
        <f>Table167[[#This Row],[Dev]]/Table167[[#This Row],[Mean]]*100</f>
        <v>#DIV/0!</v>
      </c>
      <c r="L450" s="2">
        <f>Table167[[#This Row],[Estimated costs 1]]-Table167[[#This Row],[Actual cost]]</f>
        <v>0</v>
      </c>
      <c r="M450" s="2" t="e">
        <f>Table167[[#This Row],[Diff 1]]/Table167[[#This Row],[Actual cost]]*100</f>
        <v>#DIV/0!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</row>
    <row r="451" spans="1:33" hidden="1" x14ac:dyDescent="0.3">
      <c r="A451" t="s">
        <v>471</v>
      </c>
      <c r="B451">
        <v>449</v>
      </c>
      <c r="C451" t="str">
        <f>LEFT(Table167[[#This Row],[Contingency id]])</f>
        <v>B</v>
      </c>
      <c r="D451">
        <v>0</v>
      </c>
      <c r="E451">
        <v>1.0857142857142801</v>
      </c>
      <c r="F451">
        <v>38</v>
      </c>
      <c r="G451">
        <v>35</v>
      </c>
      <c r="H451" s="2">
        <v>0</v>
      </c>
      <c r="I451" s="2">
        <f>AVERAGE(Table167[[#This Row],[Estimated costs 1]:[Estimated costs 20]])</f>
        <v>0</v>
      </c>
      <c r="J451" s="2">
        <f>_xlfn.STDEV.P(Table167[[#This Row],[Estimated costs 1]:[Estimated costs 20]])</f>
        <v>0</v>
      </c>
      <c r="K451" s="2" t="e">
        <f>Table167[[#This Row],[Dev]]/Table167[[#This Row],[Mean]]*100</f>
        <v>#DIV/0!</v>
      </c>
      <c r="L451" s="2">
        <f>Table167[[#This Row],[Estimated costs 1]]-Table167[[#This Row],[Actual cost]]</f>
        <v>0</v>
      </c>
      <c r="M451" s="2" t="e">
        <f>Table167[[#This Row],[Diff 1]]/Table167[[#This Row],[Actual cost]]*100</f>
        <v>#DIV/0!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</row>
    <row r="452" spans="1:33" hidden="1" x14ac:dyDescent="0.3">
      <c r="A452" t="s">
        <v>472</v>
      </c>
      <c r="B452">
        <v>450</v>
      </c>
      <c r="C452" t="str">
        <f>LEFT(Table167[[#This Row],[Contingency id]])</f>
        <v>B</v>
      </c>
      <c r="D452">
        <v>0</v>
      </c>
      <c r="E452">
        <v>1</v>
      </c>
      <c r="F452">
        <v>38</v>
      </c>
      <c r="G452">
        <v>38</v>
      </c>
      <c r="H452" s="2">
        <v>0</v>
      </c>
      <c r="I452" s="2">
        <f>AVERAGE(Table167[[#This Row],[Estimated costs 1]:[Estimated costs 20]])</f>
        <v>0</v>
      </c>
      <c r="J452" s="2">
        <f>_xlfn.STDEV.P(Table167[[#This Row],[Estimated costs 1]:[Estimated costs 20]])</f>
        <v>0</v>
      </c>
      <c r="K452" s="2" t="e">
        <f>Table167[[#This Row],[Dev]]/Table167[[#This Row],[Mean]]*100</f>
        <v>#DIV/0!</v>
      </c>
      <c r="L452" s="2">
        <f>Table167[[#This Row],[Estimated costs 1]]-Table167[[#This Row],[Actual cost]]</f>
        <v>0</v>
      </c>
      <c r="M452" s="2" t="e">
        <f>Table167[[#This Row],[Diff 1]]/Table167[[#This Row],[Actual cost]]*100</f>
        <v>#DIV/0!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</row>
    <row r="453" spans="1:33" hidden="1" x14ac:dyDescent="0.3">
      <c r="A453" t="s">
        <v>473</v>
      </c>
      <c r="B453">
        <v>451</v>
      </c>
      <c r="C453" t="str">
        <f>LEFT(Table167[[#This Row],[Contingency id]])</f>
        <v>B</v>
      </c>
      <c r="D453">
        <v>0</v>
      </c>
      <c r="E453">
        <v>1.05555555555555</v>
      </c>
      <c r="F453">
        <v>38</v>
      </c>
      <c r="G453">
        <v>36</v>
      </c>
      <c r="H453" s="2">
        <v>0</v>
      </c>
      <c r="I453" s="2">
        <f>AVERAGE(Table167[[#This Row],[Estimated costs 1]:[Estimated costs 20]])</f>
        <v>0</v>
      </c>
      <c r="J453" s="2">
        <f>_xlfn.STDEV.P(Table167[[#This Row],[Estimated costs 1]:[Estimated costs 20]])</f>
        <v>0</v>
      </c>
      <c r="K453" s="2" t="e">
        <f>Table167[[#This Row],[Dev]]/Table167[[#This Row],[Mean]]*100</f>
        <v>#DIV/0!</v>
      </c>
      <c r="L453" s="2">
        <f>Table167[[#This Row],[Estimated costs 1]]-Table167[[#This Row],[Actual cost]]</f>
        <v>0</v>
      </c>
      <c r="M453" s="2" t="e">
        <f>Table167[[#This Row],[Diff 1]]/Table167[[#This Row],[Actual cost]]*100</f>
        <v>#DIV/0!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</row>
    <row r="454" spans="1:33" hidden="1" x14ac:dyDescent="0.3">
      <c r="A454" t="s">
        <v>474</v>
      </c>
      <c r="B454">
        <v>452</v>
      </c>
      <c r="C454" t="str">
        <f>LEFT(Table167[[#This Row],[Contingency id]])</f>
        <v>B</v>
      </c>
      <c r="D454">
        <v>0</v>
      </c>
      <c r="E454">
        <v>1.05555555555555</v>
      </c>
      <c r="F454">
        <v>38</v>
      </c>
      <c r="G454">
        <v>36</v>
      </c>
      <c r="H454" s="2">
        <v>0</v>
      </c>
      <c r="I454" s="2">
        <f>AVERAGE(Table167[[#This Row],[Estimated costs 1]:[Estimated costs 20]])</f>
        <v>0</v>
      </c>
      <c r="J454" s="2">
        <f>_xlfn.STDEV.P(Table167[[#This Row],[Estimated costs 1]:[Estimated costs 20]])</f>
        <v>0</v>
      </c>
      <c r="K454" s="2" t="e">
        <f>Table167[[#This Row],[Dev]]/Table167[[#This Row],[Mean]]*100</f>
        <v>#DIV/0!</v>
      </c>
      <c r="L454" s="2">
        <f>Table167[[#This Row],[Estimated costs 1]]-Table167[[#This Row],[Actual cost]]</f>
        <v>0</v>
      </c>
      <c r="M454" s="2" t="e">
        <f>Table167[[#This Row],[Diff 1]]/Table167[[#This Row],[Actual cost]]*100</f>
        <v>#DIV/0!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</row>
    <row r="455" spans="1:33" hidden="1" x14ac:dyDescent="0.3">
      <c r="A455" t="s">
        <v>475</v>
      </c>
      <c r="B455">
        <v>453</v>
      </c>
      <c r="C455" t="str">
        <f>LEFT(Table167[[#This Row],[Contingency id]])</f>
        <v>B</v>
      </c>
      <c r="D455">
        <v>0</v>
      </c>
      <c r="E455">
        <v>1.0857142857142801</v>
      </c>
      <c r="F455">
        <v>38</v>
      </c>
      <c r="G455">
        <v>35</v>
      </c>
      <c r="H455" s="2">
        <v>0</v>
      </c>
      <c r="I455" s="2">
        <f>AVERAGE(Table167[[#This Row],[Estimated costs 1]:[Estimated costs 20]])</f>
        <v>0</v>
      </c>
      <c r="J455" s="2">
        <f>_xlfn.STDEV.P(Table167[[#This Row],[Estimated costs 1]:[Estimated costs 20]])</f>
        <v>0</v>
      </c>
      <c r="K455" s="2" t="e">
        <f>Table167[[#This Row],[Dev]]/Table167[[#This Row],[Mean]]*100</f>
        <v>#DIV/0!</v>
      </c>
      <c r="L455" s="2">
        <f>Table167[[#This Row],[Estimated costs 1]]-Table167[[#This Row],[Actual cost]]</f>
        <v>0</v>
      </c>
      <c r="M455" s="2" t="e">
        <f>Table167[[#This Row],[Diff 1]]/Table167[[#This Row],[Actual cost]]*100</f>
        <v>#DIV/0!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</row>
    <row r="456" spans="1:33" hidden="1" x14ac:dyDescent="0.3">
      <c r="A456" t="s">
        <v>476</v>
      </c>
      <c r="B456">
        <v>454</v>
      </c>
      <c r="C456" t="str">
        <f>LEFT(Table167[[#This Row],[Contingency id]])</f>
        <v>B</v>
      </c>
      <c r="D456">
        <v>0</v>
      </c>
      <c r="E456">
        <v>1.05555555555555</v>
      </c>
      <c r="F456">
        <v>38</v>
      </c>
      <c r="G456">
        <v>36</v>
      </c>
      <c r="H456" s="2">
        <v>0</v>
      </c>
      <c r="I456" s="2">
        <f>AVERAGE(Table167[[#This Row],[Estimated costs 1]:[Estimated costs 20]])</f>
        <v>0</v>
      </c>
      <c r="J456" s="2">
        <f>_xlfn.STDEV.P(Table167[[#This Row],[Estimated costs 1]:[Estimated costs 20]])</f>
        <v>0</v>
      </c>
      <c r="K456" s="2" t="e">
        <f>Table167[[#This Row],[Dev]]/Table167[[#This Row],[Mean]]*100</f>
        <v>#DIV/0!</v>
      </c>
      <c r="L456" s="2">
        <f>Table167[[#This Row],[Estimated costs 1]]-Table167[[#This Row],[Actual cost]]</f>
        <v>0</v>
      </c>
      <c r="M456" s="2" t="e">
        <f>Table167[[#This Row],[Diff 1]]/Table167[[#This Row],[Actual cost]]*100</f>
        <v>#DIV/0!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</row>
    <row r="457" spans="1:33" hidden="1" x14ac:dyDescent="0.3">
      <c r="A457" t="s">
        <v>477</v>
      </c>
      <c r="B457">
        <v>455</v>
      </c>
      <c r="C457" t="str">
        <f>LEFT(Table167[[#This Row],[Contingency id]])</f>
        <v>B</v>
      </c>
      <c r="D457">
        <v>0</v>
      </c>
      <c r="E457">
        <v>1.09756097560975</v>
      </c>
      <c r="F457">
        <v>45</v>
      </c>
      <c r="G457">
        <v>41</v>
      </c>
      <c r="H457" s="2">
        <v>0</v>
      </c>
      <c r="I457" s="2">
        <f>AVERAGE(Table167[[#This Row],[Estimated costs 1]:[Estimated costs 20]])</f>
        <v>0</v>
      </c>
      <c r="J457" s="2">
        <f>_xlfn.STDEV.P(Table167[[#This Row],[Estimated costs 1]:[Estimated costs 20]])</f>
        <v>0</v>
      </c>
      <c r="K457" s="2" t="e">
        <f>Table167[[#This Row],[Dev]]/Table167[[#This Row],[Mean]]*100</f>
        <v>#DIV/0!</v>
      </c>
      <c r="L457" s="2">
        <f>Table167[[#This Row],[Estimated costs 1]]-Table167[[#This Row],[Actual cost]]</f>
        <v>0</v>
      </c>
      <c r="M457" s="2" t="e">
        <f>Table167[[#This Row],[Diff 1]]/Table167[[#This Row],[Actual cost]]*100</f>
        <v>#DIV/0!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</row>
    <row r="458" spans="1:33" hidden="1" x14ac:dyDescent="0.3">
      <c r="A458" t="s">
        <v>478</v>
      </c>
      <c r="B458">
        <v>456</v>
      </c>
      <c r="C458" t="str">
        <f>LEFT(Table167[[#This Row],[Contingency id]])</f>
        <v>B</v>
      </c>
      <c r="D458">
        <v>0</v>
      </c>
      <c r="E458">
        <v>1.15384615384615</v>
      </c>
      <c r="F458">
        <v>45</v>
      </c>
      <c r="G458">
        <v>39</v>
      </c>
      <c r="H458" s="2">
        <v>0</v>
      </c>
      <c r="I458" s="2">
        <f>AVERAGE(Table167[[#This Row],[Estimated costs 1]:[Estimated costs 20]])</f>
        <v>0</v>
      </c>
      <c r="J458" s="2">
        <f>_xlfn.STDEV.P(Table167[[#This Row],[Estimated costs 1]:[Estimated costs 20]])</f>
        <v>0</v>
      </c>
      <c r="K458" s="2" t="e">
        <f>Table167[[#This Row],[Dev]]/Table167[[#This Row],[Mean]]*100</f>
        <v>#DIV/0!</v>
      </c>
      <c r="L458" s="2">
        <f>Table167[[#This Row],[Estimated costs 1]]-Table167[[#This Row],[Actual cost]]</f>
        <v>0</v>
      </c>
      <c r="M458" s="2" t="e">
        <f>Table167[[#This Row],[Diff 1]]/Table167[[#This Row],[Actual cost]]*100</f>
        <v>#DIV/0!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</row>
    <row r="459" spans="1:33" hidden="1" x14ac:dyDescent="0.3">
      <c r="A459" t="s">
        <v>479</v>
      </c>
      <c r="B459">
        <v>457</v>
      </c>
      <c r="C459" t="str">
        <f>LEFT(Table167[[#This Row],[Contingency id]])</f>
        <v>B</v>
      </c>
      <c r="D459">
        <v>0</v>
      </c>
      <c r="E459">
        <v>1.0465116279069699</v>
      </c>
      <c r="F459">
        <v>45</v>
      </c>
      <c r="G459">
        <v>43</v>
      </c>
      <c r="H459" s="2">
        <v>0</v>
      </c>
      <c r="I459" s="2">
        <f>AVERAGE(Table167[[#This Row],[Estimated costs 1]:[Estimated costs 20]])</f>
        <v>0</v>
      </c>
      <c r="J459" s="2">
        <f>_xlfn.STDEV.P(Table167[[#This Row],[Estimated costs 1]:[Estimated costs 20]])</f>
        <v>0</v>
      </c>
      <c r="K459" s="2" t="e">
        <f>Table167[[#This Row],[Dev]]/Table167[[#This Row],[Mean]]*100</f>
        <v>#DIV/0!</v>
      </c>
      <c r="L459" s="2">
        <f>Table167[[#This Row],[Estimated costs 1]]-Table167[[#This Row],[Actual cost]]</f>
        <v>0</v>
      </c>
      <c r="M459" s="2" t="e">
        <f>Table167[[#This Row],[Diff 1]]/Table167[[#This Row],[Actual cost]]*100</f>
        <v>#DIV/0!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</row>
    <row r="460" spans="1:33" hidden="1" x14ac:dyDescent="0.3">
      <c r="A460" t="s">
        <v>480</v>
      </c>
      <c r="B460">
        <v>458</v>
      </c>
      <c r="C460" t="str">
        <f>LEFT(Table167[[#This Row],[Contingency id]])</f>
        <v>B</v>
      </c>
      <c r="D460">
        <v>0</v>
      </c>
      <c r="E460">
        <v>1.125</v>
      </c>
      <c r="F460">
        <v>45</v>
      </c>
      <c r="G460">
        <v>40</v>
      </c>
      <c r="H460" s="2">
        <v>0</v>
      </c>
      <c r="I460" s="2">
        <f>AVERAGE(Table167[[#This Row],[Estimated costs 1]:[Estimated costs 20]])</f>
        <v>0</v>
      </c>
      <c r="J460" s="2">
        <f>_xlfn.STDEV.P(Table167[[#This Row],[Estimated costs 1]:[Estimated costs 20]])</f>
        <v>0</v>
      </c>
      <c r="K460" s="2" t="e">
        <f>Table167[[#This Row],[Dev]]/Table167[[#This Row],[Mean]]*100</f>
        <v>#DIV/0!</v>
      </c>
      <c r="L460" s="2">
        <f>Table167[[#This Row],[Estimated costs 1]]-Table167[[#This Row],[Actual cost]]</f>
        <v>0</v>
      </c>
      <c r="M460" s="2" t="e">
        <f>Table167[[#This Row],[Diff 1]]/Table167[[#This Row],[Actual cost]]*100</f>
        <v>#DIV/0!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</row>
    <row r="461" spans="1:33" hidden="1" x14ac:dyDescent="0.3">
      <c r="A461" t="s">
        <v>481</v>
      </c>
      <c r="B461">
        <v>459</v>
      </c>
      <c r="C461" t="str">
        <f>LEFT(Table167[[#This Row],[Contingency id]])</f>
        <v>B</v>
      </c>
      <c r="D461">
        <v>0</v>
      </c>
      <c r="E461">
        <v>1.09756097560975</v>
      </c>
      <c r="F461">
        <v>45</v>
      </c>
      <c r="G461">
        <v>41</v>
      </c>
      <c r="H461" s="2">
        <v>0</v>
      </c>
      <c r="I461" s="2">
        <f>AVERAGE(Table167[[#This Row],[Estimated costs 1]:[Estimated costs 20]])</f>
        <v>0</v>
      </c>
      <c r="J461" s="2">
        <f>_xlfn.STDEV.P(Table167[[#This Row],[Estimated costs 1]:[Estimated costs 20]])</f>
        <v>0</v>
      </c>
      <c r="K461" s="2" t="e">
        <f>Table167[[#This Row],[Dev]]/Table167[[#This Row],[Mean]]*100</f>
        <v>#DIV/0!</v>
      </c>
      <c r="L461" s="2">
        <f>Table167[[#This Row],[Estimated costs 1]]-Table167[[#This Row],[Actual cost]]</f>
        <v>0</v>
      </c>
      <c r="M461" s="2" t="e">
        <f>Table167[[#This Row],[Diff 1]]/Table167[[#This Row],[Actual cost]]*100</f>
        <v>#DIV/0!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</row>
    <row r="462" spans="1:33" hidden="1" x14ac:dyDescent="0.3">
      <c r="A462" t="s">
        <v>482</v>
      </c>
      <c r="B462">
        <v>460</v>
      </c>
      <c r="C462" t="str">
        <f>LEFT(Table167[[#This Row],[Contingency id]])</f>
        <v>B</v>
      </c>
      <c r="D462">
        <v>0</v>
      </c>
      <c r="E462">
        <v>1.15384615384615</v>
      </c>
      <c r="F462">
        <v>45</v>
      </c>
      <c r="G462">
        <v>39</v>
      </c>
      <c r="H462" s="2">
        <v>0</v>
      </c>
      <c r="I462" s="2">
        <f>AVERAGE(Table167[[#This Row],[Estimated costs 1]:[Estimated costs 20]])</f>
        <v>0</v>
      </c>
      <c r="J462" s="2">
        <f>_xlfn.STDEV.P(Table167[[#This Row],[Estimated costs 1]:[Estimated costs 20]])</f>
        <v>0</v>
      </c>
      <c r="K462" s="2" t="e">
        <f>Table167[[#This Row],[Dev]]/Table167[[#This Row],[Mean]]*100</f>
        <v>#DIV/0!</v>
      </c>
      <c r="L462" s="2">
        <f>Table167[[#This Row],[Estimated costs 1]]-Table167[[#This Row],[Actual cost]]</f>
        <v>0</v>
      </c>
      <c r="M462" s="2" t="e">
        <f>Table167[[#This Row],[Diff 1]]/Table167[[#This Row],[Actual cost]]*100</f>
        <v>#DIV/0!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</row>
    <row r="463" spans="1:33" hidden="1" x14ac:dyDescent="0.3">
      <c r="A463" t="s">
        <v>483</v>
      </c>
      <c r="B463">
        <v>461</v>
      </c>
      <c r="C463" t="str">
        <f>LEFT(Table167[[#This Row],[Contingency id]])</f>
        <v>B</v>
      </c>
      <c r="D463">
        <v>0</v>
      </c>
      <c r="E463">
        <v>1.125</v>
      </c>
      <c r="F463">
        <v>45</v>
      </c>
      <c r="G463">
        <v>40</v>
      </c>
      <c r="H463" s="2">
        <v>0</v>
      </c>
      <c r="I463" s="2">
        <f>AVERAGE(Table167[[#This Row],[Estimated costs 1]:[Estimated costs 20]])</f>
        <v>0</v>
      </c>
      <c r="J463" s="2">
        <f>_xlfn.STDEV.P(Table167[[#This Row],[Estimated costs 1]:[Estimated costs 20]])</f>
        <v>0</v>
      </c>
      <c r="K463" s="2" t="e">
        <f>Table167[[#This Row],[Dev]]/Table167[[#This Row],[Mean]]*100</f>
        <v>#DIV/0!</v>
      </c>
      <c r="L463" s="2">
        <f>Table167[[#This Row],[Estimated costs 1]]-Table167[[#This Row],[Actual cost]]</f>
        <v>0</v>
      </c>
      <c r="M463" s="2" t="e">
        <f>Table167[[#This Row],[Diff 1]]/Table167[[#This Row],[Actual cost]]*100</f>
        <v>#DIV/0!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</row>
    <row r="464" spans="1:33" hidden="1" x14ac:dyDescent="0.3">
      <c r="A464" t="s">
        <v>484</v>
      </c>
      <c r="B464">
        <v>462</v>
      </c>
      <c r="C464" t="str">
        <f>LEFT(Table167[[#This Row],[Contingency id]])</f>
        <v>B</v>
      </c>
      <c r="D464">
        <v>0</v>
      </c>
      <c r="E464">
        <v>1.09756097560975</v>
      </c>
      <c r="F464">
        <v>45</v>
      </c>
      <c r="G464">
        <v>41</v>
      </c>
      <c r="H464" s="2">
        <v>0</v>
      </c>
      <c r="I464" s="2">
        <f>AVERAGE(Table167[[#This Row],[Estimated costs 1]:[Estimated costs 20]])</f>
        <v>0</v>
      </c>
      <c r="J464" s="2">
        <f>_xlfn.STDEV.P(Table167[[#This Row],[Estimated costs 1]:[Estimated costs 20]])</f>
        <v>0</v>
      </c>
      <c r="K464" s="2" t="e">
        <f>Table167[[#This Row],[Dev]]/Table167[[#This Row],[Mean]]*100</f>
        <v>#DIV/0!</v>
      </c>
      <c r="L464" s="2">
        <f>Table167[[#This Row],[Estimated costs 1]]-Table167[[#This Row],[Actual cost]]</f>
        <v>0</v>
      </c>
      <c r="M464" s="2" t="e">
        <f>Table167[[#This Row],[Diff 1]]/Table167[[#This Row],[Actual cost]]*100</f>
        <v>#DIV/0!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</row>
    <row r="465" spans="1:33" hidden="1" x14ac:dyDescent="0.3">
      <c r="A465" t="s">
        <v>485</v>
      </c>
      <c r="B465">
        <v>463</v>
      </c>
      <c r="C465" t="str">
        <f>LEFT(Table167[[#This Row],[Contingency id]])</f>
        <v>B</v>
      </c>
      <c r="D465">
        <v>0</v>
      </c>
      <c r="E465">
        <v>1.15384615384615</v>
      </c>
      <c r="F465">
        <v>45</v>
      </c>
      <c r="G465">
        <v>39</v>
      </c>
      <c r="H465" s="2">
        <v>0</v>
      </c>
      <c r="I465" s="2">
        <f>AVERAGE(Table167[[#This Row],[Estimated costs 1]:[Estimated costs 20]])</f>
        <v>0</v>
      </c>
      <c r="J465" s="2">
        <f>_xlfn.STDEV.P(Table167[[#This Row],[Estimated costs 1]:[Estimated costs 20]])</f>
        <v>0</v>
      </c>
      <c r="K465" s="2" t="e">
        <f>Table167[[#This Row],[Dev]]/Table167[[#This Row],[Mean]]*100</f>
        <v>#DIV/0!</v>
      </c>
      <c r="L465" s="2">
        <f>Table167[[#This Row],[Estimated costs 1]]-Table167[[#This Row],[Actual cost]]</f>
        <v>0</v>
      </c>
      <c r="M465" s="2" t="e">
        <f>Table167[[#This Row],[Diff 1]]/Table167[[#This Row],[Actual cost]]*100</f>
        <v>#DIV/0!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</row>
    <row r="466" spans="1:33" hidden="1" x14ac:dyDescent="0.3">
      <c r="A466" t="s">
        <v>486</v>
      </c>
      <c r="B466">
        <v>464</v>
      </c>
      <c r="C466" t="str">
        <f>LEFT(Table167[[#This Row],[Contingency id]])</f>
        <v>B</v>
      </c>
      <c r="D466">
        <v>0</v>
      </c>
      <c r="E466">
        <v>1.0526315789473599</v>
      </c>
      <c r="F466">
        <v>20</v>
      </c>
      <c r="G466">
        <v>19</v>
      </c>
      <c r="H466" s="2">
        <v>0</v>
      </c>
      <c r="I466" s="2">
        <f>AVERAGE(Table167[[#This Row],[Estimated costs 1]:[Estimated costs 20]])</f>
        <v>0</v>
      </c>
      <c r="J466" s="2">
        <f>_xlfn.STDEV.P(Table167[[#This Row],[Estimated costs 1]:[Estimated costs 20]])</f>
        <v>0</v>
      </c>
      <c r="K466" s="2" t="e">
        <f>Table167[[#This Row],[Dev]]/Table167[[#This Row],[Mean]]*100</f>
        <v>#DIV/0!</v>
      </c>
      <c r="L466" s="2">
        <f>Table167[[#This Row],[Estimated costs 1]]-Table167[[#This Row],[Actual cost]]</f>
        <v>0</v>
      </c>
      <c r="M466" s="2" t="e">
        <f>Table167[[#This Row],[Diff 1]]/Table167[[#This Row],[Actual cost]]*100</f>
        <v>#DIV/0!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</row>
    <row r="467" spans="1:33" hidden="1" x14ac:dyDescent="0.3">
      <c r="A467" t="s">
        <v>487</v>
      </c>
      <c r="B467">
        <v>465</v>
      </c>
      <c r="C467" t="str">
        <f>LEFT(Table167[[#This Row],[Contingency id]])</f>
        <v>B</v>
      </c>
      <c r="D467">
        <v>0</v>
      </c>
      <c r="E467">
        <v>1.1111111111111101</v>
      </c>
      <c r="F467">
        <v>20</v>
      </c>
      <c r="G467">
        <v>18</v>
      </c>
      <c r="H467" s="2">
        <v>0</v>
      </c>
      <c r="I467" s="2">
        <f>AVERAGE(Table167[[#This Row],[Estimated costs 1]:[Estimated costs 20]])</f>
        <v>0</v>
      </c>
      <c r="J467" s="2">
        <f>_xlfn.STDEV.P(Table167[[#This Row],[Estimated costs 1]:[Estimated costs 20]])</f>
        <v>0</v>
      </c>
      <c r="K467" s="2" t="e">
        <f>Table167[[#This Row],[Dev]]/Table167[[#This Row],[Mean]]*100</f>
        <v>#DIV/0!</v>
      </c>
      <c r="L467" s="2">
        <f>Table167[[#This Row],[Estimated costs 1]]-Table167[[#This Row],[Actual cost]]</f>
        <v>0</v>
      </c>
      <c r="M467" s="2" t="e">
        <f>Table167[[#This Row],[Diff 1]]/Table167[[#This Row],[Actual cost]]*100</f>
        <v>#DIV/0!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</row>
    <row r="468" spans="1:33" hidden="1" x14ac:dyDescent="0.3">
      <c r="A468" t="s">
        <v>488</v>
      </c>
      <c r="B468">
        <v>466</v>
      </c>
      <c r="C468" t="str">
        <f>LEFT(Table167[[#This Row],[Contingency id]])</f>
        <v>B</v>
      </c>
      <c r="D468">
        <v>0</v>
      </c>
      <c r="E468">
        <v>1.0526315789473599</v>
      </c>
      <c r="F468">
        <v>20</v>
      </c>
      <c r="G468">
        <v>19</v>
      </c>
      <c r="H468" s="2">
        <v>0</v>
      </c>
      <c r="I468" s="2">
        <f>AVERAGE(Table167[[#This Row],[Estimated costs 1]:[Estimated costs 20]])</f>
        <v>0</v>
      </c>
      <c r="J468" s="2">
        <f>_xlfn.STDEV.P(Table167[[#This Row],[Estimated costs 1]:[Estimated costs 20]])</f>
        <v>0</v>
      </c>
      <c r="K468" s="2" t="e">
        <f>Table167[[#This Row],[Dev]]/Table167[[#This Row],[Mean]]*100</f>
        <v>#DIV/0!</v>
      </c>
      <c r="L468" s="2">
        <f>Table167[[#This Row],[Estimated costs 1]]-Table167[[#This Row],[Actual cost]]</f>
        <v>0</v>
      </c>
      <c r="M468" s="2" t="e">
        <f>Table167[[#This Row],[Diff 1]]/Table167[[#This Row],[Actual cost]]*100</f>
        <v>#DIV/0!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</row>
    <row r="469" spans="1:33" hidden="1" x14ac:dyDescent="0.3">
      <c r="A469" t="s">
        <v>489</v>
      </c>
      <c r="B469">
        <v>467</v>
      </c>
      <c r="C469" t="str">
        <f>LEFT(Table167[[#This Row],[Contingency id]])</f>
        <v>B</v>
      </c>
      <c r="D469">
        <v>0</v>
      </c>
      <c r="E469">
        <v>1.1111111111111101</v>
      </c>
      <c r="F469">
        <v>20</v>
      </c>
      <c r="G469">
        <v>18</v>
      </c>
      <c r="H469" s="2">
        <v>0</v>
      </c>
      <c r="I469" s="2">
        <f>AVERAGE(Table167[[#This Row],[Estimated costs 1]:[Estimated costs 20]])</f>
        <v>0</v>
      </c>
      <c r="J469" s="2">
        <f>_xlfn.STDEV.P(Table167[[#This Row],[Estimated costs 1]:[Estimated costs 20]])</f>
        <v>0</v>
      </c>
      <c r="K469" s="2" t="e">
        <f>Table167[[#This Row],[Dev]]/Table167[[#This Row],[Mean]]*100</f>
        <v>#DIV/0!</v>
      </c>
      <c r="L469" s="2">
        <f>Table167[[#This Row],[Estimated costs 1]]-Table167[[#This Row],[Actual cost]]</f>
        <v>0</v>
      </c>
      <c r="M469" s="2" t="e">
        <f>Table167[[#This Row],[Diff 1]]/Table167[[#This Row],[Actual cost]]*100</f>
        <v>#DIV/0!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</row>
    <row r="470" spans="1:33" hidden="1" x14ac:dyDescent="0.3">
      <c r="A470" t="s">
        <v>490</v>
      </c>
      <c r="B470">
        <v>468</v>
      </c>
      <c r="C470" t="str">
        <f>LEFT(Table167[[#This Row],[Contingency id]])</f>
        <v>B</v>
      </c>
      <c r="D470">
        <v>0</v>
      </c>
      <c r="E470">
        <v>1</v>
      </c>
      <c r="F470">
        <v>20</v>
      </c>
      <c r="G470">
        <v>20</v>
      </c>
      <c r="H470" s="2">
        <v>0</v>
      </c>
      <c r="I470" s="2">
        <f>AVERAGE(Table167[[#This Row],[Estimated costs 1]:[Estimated costs 20]])</f>
        <v>0</v>
      </c>
      <c r="J470" s="2">
        <f>_xlfn.STDEV.P(Table167[[#This Row],[Estimated costs 1]:[Estimated costs 20]])</f>
        <v>0</v>
      </c>
      <c r="K470" s="2" t="e">
        <f>Table167[[#This Row],[Dev]]/Table167[[#This Row],[Mean]]*100</f>
        <v>#DIV/0!</v>
      </c>
      <c r="L470" s="2">
        <f>Table167[[#This Row],[Estimated costs 1]]-Table167[[#This Row],[Actual cost]]</f>
        <v>0</v>
      </c>
      <c r="M470" s="2" t="e">
        <f>Table167[[#This Row],[Diff 1]]/Table167[[#This Row],[Actual cost]]*100</f>
        <v>#DIV/0!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</row>
    <row r="471" spans="1:33" hidden="1" x14ac:dyDescent="0.3">
      <c r="A471" t="s">
        <v>491</v>
      </c>
      <c r="B471">
        <v>469</v>
      </c>
      <c r="C471" t="str">
        <f>LEFT(Table167[[#This Row],[Contingency id]])</f>
        <v>B</v>
      </c>
      <c r="D471">
        <v>0</v>
      </c>
      <c r="E471">
        <v>1.0526315789473599</v>
      </c>
      <c r="F471">
        <v>20</v>
      </c>
      <c r="G471">
        <v>19</v>
      </c>
      <c r="H471" s="2">
        <v>0</v>
      </c>
      <c r="I471" s="2">
        <f>AVERAGE(Table167[[#This Row],[Estimated costs 1]:[Estimated costs 20]])</f>
        <v>0</v>
      </c>
      <c r="J471" s="2">
        <f>_xlfn.STDEV.P(Table167[[#This Row],[Estimated costs 1]:[Estimated costs 20]])</f>
        <v>0</v>
      </c>
      <c r="K471" s="2" t="e">
        <f>Table167[[#This Row],[Dev]]/Table167[[#This Row],[Mean]]*100</f>
        <v>#DIV/0!</v>
      </c>
      <c r="L471" s="2">
        <f>Table167[[#This Row],[Estimated costs 1]]-Table167[[#This Row],[Actual cost]]</f>
        <v>0</v>
      </c>
      <c r="M471" s="2" t="e">
        <f>Table167[[#This Row],[Diff 1]]/Table167[[#This Row],[Actual cost]]*100</f>
        <v>#DIV/0!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</row>
    <row r="472" spans="1:33" hidden="1" x14ac:dyDescent="0.3">
      <c r="A472" t="s">
        <v>492</v>
      </c>
      <c r="B472">
        <v>470</v>
      </c>
      <c r="C472" t="str">
        <f>LEFT(Table167[[#This Row],[Contingency id]])</f>
        <v>B</v>
      </c>
      <c r="D472">
        <v>0</v>
      </c>
      <c r="E472">
        <v>1</v>
      </c>
      <c r="F472">
        <v>20</v>
      </c>
      <c r="G472">
        <v>20</v>
      </c>
      <c r="H472" s="2">
        <v>0</v>
      </c>
      <c r="I472" s="2">
        <f>AVERAGE(Table167[[#This Row],[Estimated costs 1]:[Estimated costs 20]])</f>
        <v>0</v>
      </c>
      <c r="J472" s="2">
        <f>_xlfn.STDEV.P(Table167[[#This Row],[Estimated costs 1]:[Estimated costs 20]])</f>
        <v>0</v>
      </c>
      <c r="K472" s="2" t="e">
        <f>Table167[[#This Row],[Dev]]/Table167[[#This Row],[Mean]]*100</f>
        <v>#DIV/0!</v>
      </c>
      <c r="L472" s="2">
        <f>Table167[[#This Row],[Estimated costs 1]]-Table167[[#This Row],[Actual cost]]</f>
        <v>0</v>
      </c>
      <c r="M472" s="2" t="e">
        <f>Table167[[#This Row],[Diff 1]]/Table167[[#This Row],[Actual cost]]*100</f>
        <v>#DIV/0!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</row>
    <row r="473" spans="1:33" hidden="1" x14ac:dyDescent="0.3">
      <c r="A473" t="s">
        <v>493</v>
      </c>
      <c r="B473">
        <v>471</v>
      </c>
      <c r="C473" t="str">
        <f>LEFT(Table167[[#This Row],[Contingency id]])</f>
        <v>B</v>
      </c>
      <c r="D473">
        <v>0</v>
      </c>
      <c r="E473">
        <v>1.1111111111111101</v>
      </c>
      <c r="F473">
        <v>20</v>
      </c>
      <c r="G473">
        <v>18</v>
      </c>
      <c r="H473" s="2">
        <v>0</v>
      </c>
      <c r="I473" s="2">
        <f>AVERAGE(Table167[[#This Row],[Estimated costs 1]:[Estimated costs 20]])</f>
        <v>0</v>
      </c>
      <c r="J473" s="2">
        <f>_xlfn.STDEV.P(Table167[[#This Row],[Estimated costs 1]:[Estimated costs 20]])</f>
        <v>0</v>
      </c>
      <c r="K473" s="2" t="e">
        <f>Table167[[#This Row],[Dev]]/Table167[[#This Row],[Mean]]*100</f>
        <v>#DIV/0!</v>
      </c>
      <c r="L473" s="2">
        <f>Table167[[#This Row],[Estimated costs 1]]-Table167[[#This Row],[Actual cost]]</f>
        <v>0</v>
      </c>
      <c r="M473" s="2" t="e">
        <f>Table167[[#This Row],[Diff 1]]/Table167[[#This Row],[Actual cost]]*100</f>
        <v>#DIV/0!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</row>
    <row r="474" spans="1:33" hidden="1" x14ac:dyDescent="0.3">
      <c r="A474" t="s">
        <v>494</v>
      </c>
      <c r="B474">
        <v>472</v>
      </c>
      <c r="C474" t="str">
        <f>LEFT(Table167[[#This Row],[Contingency id]])</f>
        <v>B</v>
      </c>
      <c r="D474">
        <v>0</v>
      </c>
      <c r="E474">
        <v>1</v>
      </c>
      <c r="F474">
        <v>20</v>
      </c>
      <c r="G474">
        <v>20</v>
      </c>
      <c r="H474" s="2">
        <v>0</v>
      </c>
      <c r="I474" s="2">
        <f>AVERAGE(Table167[[#This Row],[Estimated costs 1]:[Estimated costs 20]])</f>
        <v>0</v>
      </c>
      <c r="J474" s="2">
        <f>_xlfn.STDEV.P(Table167[[#This Row],[Estimated costs 1]:[Estimated costs 20]])</f>
        <v>0</v>
      </c>
      <c r="K474" s="2" t="e">
        <f>Table167[[#This Row],[Dev]]/Table167[[#This Row],[Mean]]*100</f>
        <v>#DIV/0!</v>
      </c>
      <c r="L474" s="2">
        <f>Table167[[#This Row],[Estimated costs 1]]-Table167[[#This Row],[Actual cost]]</f>
        <v>0</v>
      </c>
      <c r="M474" s="2" t="e">
        <f>Table167[[#This Row],[Diff 1]]/Table167[[#This Row],[Actual cost]]*100</f>
        <v>#DIV/0!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</row>
    <row r="475" spans="1:33" hidden="1" x14ac:dyDescent="0.3">
      <c r="A475" t="s">
        <v>495</v>
      </c>
      <c r="B475">
        <v>473</v>
      </c>
      <c r="C475" t="str">
        <f>LEFT(Table167[[#This Row],[Contingency id]])</f>
        <v>B</v>
      </c>
      <c r="D475">
        <v>0</v>
      </c>
      <c r="E475">
        <v>1</v>
      </c>
      <c r="F475">
        <v>20</v>
      </c>
      <c r="G475">
        <v>20</v>
      </c>
      <c r="H475" s="2">
        <v>0</v>
      </c>
      <c r="I475" s="2">
        <f>AVERAGE(Table167[[#This Row],[Estimated costs 1]:[Estimated costs 20]])</f>
        <v>0</v>
      </c>
      <c r="J475" s="2">
        <f>_xlfn.STDEV.P(Table167[[#This Row],[Estimated costs 1]:[Estimated costs 20]])</f>
        <v>0</v>
      </c>
      <c r="K475" s="2" t="e">
        <f>Table167[[#This Row],[Dev]]/Table167[[#This Row],[Mean]]*100</f>
        <v>#DIV/0!</v>
      </c>
      <c r="L475" s="2">
        <f>Table167[[#This Row],[Estimated costs 1]]-Table167[[#This Row],[Actual cost]]</f>
        <v>0</v>
      </c>
      <c r="M475" s="2" t="e">
        <f>Table167[[#This Row],[Diff 1]]/Table167[[#This Row],[Actual cost]]*100</f>
        <v>#DIV/0!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</row>
    <row r="476" spans="1:33" hidden="1" x14ac:dyDescent="0.3">
      <c r="A476" t="s">
        <v>496</v>
      </c>
      <c r="B476">
        <v>474</v>
      </c>
      <c r="C476" t="str">
        <f>LEFT(Table167[[#This Row],[Contingency id]])</f>
        <v>B</v>
      </c>
      <c r="D476">
        <v>0</v>
      </c>
      <c r="E476">
        <v>1.22413793103448</v>
      </c>
      <c r="F476">
        <v>142</v>
      </c>
      <c r="G476">
        <v>116</v>
      </c>
      <c r="H476" s="2">
        <v>0</v>
      </c>
      <c r="I476" s="2">
        <f>AVERAGE(Table167[[#This Row],[Estimated costs 1]:[Estimated costs 20]])</f>
        <v>0</v>
      </c>
      <c r="J476" s="2">
        <f>_xlfn.STDEV.P(Table167[[#This Row],[Estimated costs 1]:[Estimated costs 20]])</f>
        <v>0</v>
      </c>
      <c r="K476" s="2" t="e">
        <f>Table167[[#This Row],[Dev]]/Table167[[#This Row],[Mean]]*100</f>
        <v>#DIV/0!</v>
      </c>
      <c r="L476" s="2">
        <f>Table167[[#This Row],[Estimated costs 1]]-Table167[[#This Row],[Actual cost]]</f>
        <v>0</v>
      </c>
      <c r="M476" s="2" t="e">
        <f>Table167[[#This Row],[Diff 1]]/Table167[[#This Row],[Actual cost]]*100</f>
        <v>#DIV/0!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</row>
    <row r="477" spans="1:33" hidden="1" x14ac:dyDescent="0.3">
      <c r="A477" t="s">
        <v>497</v>
      </c>
      <c r="B477">
        <v>475</v>
      </c>
      <c r="C477" t="str">
        <f>LEFT(Table167[[#This Row],[Contingency id]])</f>
        <v>B</v>
      </c>
      <c r="D477">
        <v>0</v>
      </c>
      <c r="E477">
        <v>1.3826086956521699</v>
      </c>
      <c r="F477">
        <v>159</v>
      </c>
      <c r="G477">
        <v>115</v>
      </c>
      <c r="H477" s="2">
        <v>0</v>
      </c>
      <c r="I477" s="2">
        <f>AVERAGE(Table167[[#This Row],[Estimated costs 1]:[Estimated costs 20]])</f>
        <v>0</v>
      </c>
      <c r="J477" s="2">
        <f>_xlfn.STDEV.P(Table167[[#This Row],[Estimated costs 1]:[Estimated costs 20]])</f>
        <v>0</v>
      </c>
      <c r="K477" s="2" t="e">
        <f>Table167[[#This Row],[Dev]]/Table167[[#This Row],[Mean]]*100</f>
        <v>#DIV/0!</v>
      </c>
      <c r="L477" s="2">
        <f>Table167[[#This Row],[Estimated costs 1]]-Table167[[#This Row],[Actual cost]]</f>
        <v>0</v>
      </c>
      <c r="M477" s="2" t="e">
        <f>Table167[[#This Row],[Diff 1]]/Table167[[#This Row],[Actual cost]]*100</f>
        <v>#DIV/0!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</row>
    <row r="478" spans="1:33" hidden="1" x14ac:dyDescent="0.3">
      <c r="A478" t="s">
        <v>498</v>
      </c>
      <c r="B478">
        <v>476</v>
      </c>
      <c r="C478" t="str">
        <f>LEFT(Table167[[#This Row],[Contingency id]])</f>
        <v>B</v>
      </c>
      <c r="D478">
        <v>0</v>
      </c>
      <c r="E478">
        <v>1.20338983050847</v>
      </c>
      <c r="F478">
        <v>142</v>
      </c>
      <c r="G478">
        <v>118</v>
      </c>
      <c r="H478" s="2">
        <v>0</v>
      </c>
      <c r="I478" s="2">
        <f>AVERAGE(Table167[[#This Row],[Estimated costs 1]:[Estimated costs 20]])</f>
        <v>0</v>
      </c>
      <c r="J478" s="2">
        <f>_xlfn.STDEV.P(Table167[[#This Row],[Estimated costs 1]:[Estimated costs 20]])</f>
        <v>0</v>
      </c>
      <c r="K478" s="2" t="e">
        <f>Table167[[#This Row],[Dev]]/Table167[[#This Row],[Mean]]*100</f>
        <v>#DIV/0!</v>
      </c>
      <c r="L478" s="2">
        <f>Table167[[#This Row],[Estimated costs 1]]-Table167[[#This Row],[Actual cost]]</f>
        <v>0</v>
      </c>
      <c r="M478" s="2" t="e">
        <f>Table167[[#This Row],[Diff 1]]/Table167[[#This Row],[Actual cost]]*100</f>
        <v>#DIV/0!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</row>
    <row r="479" spans="1:33" hidden="1" x14ac:dyDescent="0.3">
      <c r="A479" t="s">
        <v>499</v>
      </c>
      <c r="B479">
        <v>477</v>
      </c>
      <c r="C479" t="str">
        <f>LEFT(Table167[[#This Row],[Contingency id]])</f>
        <v>B</v>
      </c>
      <c r="D479">
        <v>0</v>
      </c>
      <c r="E479">
        <v>1.2619047619047601</v>
      </c>
      <c r="F479">
        <v>159</v>
      </c>
      <c r="G479">
        <v>126</v>
      </c>
      <c r="H479" s="2">
        <v>0</v>
      </c>
      <c r="I479" s="2">
        <f>AVERAGE(Table167[[#This Row],[Estimated costs 1]:[Estimated costs 20]])</f>
        <v>0</v>
      </c>
      <c r="J479" s="2">
        <f>_xlfn.STDEV.P(Table167[[#This Row],[Estimated costs 1]:[Estimated costs 20]])</f>
        <v>0</v>
      </c>
      <c r="K479" s="2" t="e">
        <f>Table167[[#This Row],[Dev]]/Table167[[#This Row],[Mean]]*100</f>
        <v>#DIV/0!</v>
      </c>
      <c r="L479" s="2">
        <f>Table167[[#This Row],[Estimated costs 1]]-Table167[[#This Row],[Actual cost]]</f>
        <v>0</v>
      </c>
      <c r="M479" s="2" t="e">
        <f>Table167[[#This Row],[Diff 1]]/Table167[[#This Row],[Actual cost]]*100</f>
        <v>#DIV/0!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</row>
    <row r="480" spans="1:33" hidden="1" x14ac:dyDescent="0.3">
      <c r="A480" t="s">
        <v>500</v>
      </c>
      <c r="B480">
        <v>478</v>
      </c>
      <c r="C480" t="str">
        <f>LEFT(Table167[[#This Row],[Contingency id]])</f>
        <v>B</v>
      </c>
      <c r="D480">
        <v>0</v>
      </c>
      <c r="E480">
        <v>1.272</v>
      </c>
      <c r="F480">
        <v>159</v>
      </c>
      <c r="G480">
        <v>125</v>
      </c>
      <c r="H480" s="2">
        <v>0</v>
      </c>
      <c r="I480" s="2">
        <f>AVERAGE(Table167[[#This Row],[Estimated costs 1]:[Estimated costs 20]])</f>
        <v>0</v>
      </c>
      <c r="J480" s="2">
        <f>_xlfn.STDEV.P(Table167[[#This Row],[Estimated costs 1]:[Estimated costs 20]])</f>
        <v>0</v>
      </c>
      <c r="K480" s="2" t="e">
        <f>Table167[[#This Row],[Dev]]/Table167[[#This Row],[Mean]]*100</f>
        <v>#DIV/0!</v>
      </c>
      <c r="L480" s="2">
        <f>Table167[[#This Row],[Estimated costs 1]]-Table167[[#This Row],[Actual cost]]</f>
        <v>0</v>
      </c>
      <c r="M480" s="2" t="e">
        <f>Table167[[#This Row],[Diff 1]]/Table167[[#This Row],[Actual cost]]*100</f>
        <v>#DIV/0!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</row>
    <row r="481" spans="1:33" hidden="1" x14ac:dyDescent="0.3">
      <c r="A481" t="s">
        <v>501</v>
      </c>
      <c r="B481">
        <v>479</v>
      </c>
      <c r="C481" t="str">
        <f>LEFT(Table167[[#This Row],[Contingency id]])</f>
        <v>B</v>
      </c>
      <c r="D481">
        <v>0</v>
      </c>
      <c r="E481">
        <v>1.3032786885245899</v>
      </c>
      <c r="F481">
        <v>159</v>
      </c>
      <c r="G481">
        <v>122</v>
      </c>
      <c r="H481" s="2">
        <v>0</v>
      </c>
      <c r="I481" s="2">
        <f>AVERAGE(Table167[[#This Row],[Estimated costs 1]:[Estimated costs 20]])</f>
        <v>0</v>
      </c>
      <c r="J481" s="2">
        <f>_xlfn.STDEV.P(Table167[[#This Row],[Estimated costs 1]:[Estimated costs 20]])</f>
        <v>0</v>
      </c>
      <c r="K481" s="2" t="e">
        <f>Table167[[#This Row],[Dev]]/Table167[[#This Row],[Mean]]*100</f>
        <v>#DIV/0!</v>
      </c>
      <c r="L481" s="2">
        <f>Table167[[#This Row],[Estimated costs 1]]-Table167[[#This Row],[Actual cost]]</f>
        <v>0</v>
      </c>
      <c r="M481" s="2" t="e">
        <f>Table167[[#This Row],[Diff 1]]/Table167[[#This Row],[Actual cost]]*100</f>
        <v>#DIV/0!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</row>
    <row r="482" spans="1:33" hidden="1" x14ac:dyDescent="0.3">
      <c r="A482" t="s">
        <v>502</v>
      </c>
      <c r="B482">
        <v>480</v>
      </c>
      <c r="C482" t="str">
        <f>LEFT(Table167[[#This Row],[Contingency id]])</f>
        <v>B</v>
      </c>
      <c r="D482">
        <v>0</v>
      </c>
      <c r="E482">
        <v>1.2347826086956499</v>
      </c>
      <c r="F482">
        <v>142</v>
      </c>
      <c r="G482">
        <v>115</v>
      </c>
      <c r="H482" s="2">
        <v>0</v>
      </c>
      <c r="I482" s="2">
        <f>AVERAGE(Table167[[#This Row],[Estimated costs 1]:[Estimated costs 20]])</f>
        <v>0</v>
      </c>
      <c r="J482" s="2">
        <f>_xlfn.STDEV.P(Table167[[#This Row],[Estimated costs 1]:[Estimated costs 20]])</f>
        <v>0</v>
      </c>
      <c r="K482" s="2" t="e">
        <f>Table167[[#This Row],[Dev]]/Table167[[#This Row],[Mean]]*100</f>
        <v>#DIV/0!</v>
      </c>
      <c r="L482" s="2">
        <f>Table167[[#This Row],[Estimated costs 1]]-Table167[[#This Row],[Actual cost]]</f>
        <v>0</v>
      </c>
      <c r="M482" s="2" t="e">
        <f>Table167[[#This Row],[Diff 1]]/Table167[[#This Row],[Actual cost]]*100</f>
        <v>#DIV/0!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</row>
    <row r="483" spans="1:33" hidden="1" x14ac:dyDescent="0.3">
      <c r="A483" t="s">
        <v>503</v>
      </c>
      <c r="B483">
        <v>481</v>
      </c>
      <c r="C483" t="str">
        <f>LEFT(Table167[[#This Row],[Contingency id]])</f>
        <v>B</v>
      </c>
      <c r="D483">
        <v>0</v>
      </c>
      <c r="E483">
        <v>1.2325581395348799</v>
      </c>
      <c r="F483">
        <v>159</v>
      </c>
      <c r="G483">
        <v>129</v>
      </c>
      <c r="H483" s="2">
        <v>0</v>
      </c>
      <c r="I483" s="2">
        <f>AVERAGE(Table167[[#This Row],[Estimated costs 1]:[Estimated costs 20]])</f>
        <v>0</v>
      </c>
      <c r="J483" s="2">
        <f>_xlfn.STDEV.P(Table167[[#This Row],[Estimated costs 1]:[Estimated costs 20]])</f>
        <v>0</v>
      </c>
      <c r="K483" s="2" t="e">
        <f>Table167[[#This Row],[Dev]]/Table167[[#This Row],[Mean]]*100</f>
        <v>#DIV/0!</v>
      </c>
      <c r="L483" s="2">
        <f>Table167[[#This Row],[Estimated costs 1]]-Table167[[#This Row],[Actual cost]]</f>
        <v>0</v>
      </c>
      <c r="M483" s="2" t="e">
        <f>Table167[[#This Row],[Diff 1]]/Table167[[#This Row],[Actual cost]]*100</f>
        <v>#DIV/0!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</row>
    <row r="484" spans="1:33" hidden="1" x14ac:dyDescent="0.3">
      <c r="A484" t="s">
        <v>504</v>
      </c>
      <c r="B484">
        <v>482</v>
      </c>
      <c r="C484" t="str">
        <f>LEFT(Table167[[#This Row],[Contingency id]])</f>
        <v>B</v>
      </c>
      <c r="D484">
        <v>0</v>
      </c>
      <c r="E484">
        <v>1.14754098360655</v>
      </c>
      <c r="F484">
        <v>70</v>
      </c>
      <c r="G484">
        <v>61</v>
      </c>
      <c r="H484" s="2">
        <v>0</v>
      </c>
      <c r="I484" s="2">
        <f>AVERAGE(Table167[[#This Row],[Estimated costs 1]:[Estimated costs 20]])</f>
        <v>0</v>
      </c>
      <c r="J484" s="2">
        <f>_xlfn.STDEV.P(Table167[[#This Row],[Estimated costs 1]:[Estimated costs 20]])</f>
        <v>0</v>
      </c>
      <c r="K484" s="2" t="e">
        <f>Table167[[#This Row],[Dev]]/Table167[[#This Row],[Mean]]*100</f>
        <v>#DIV/0!</v>
      </c>
      <c r="L484" s="2">
        <f>Table167[[#This Row],[Estimated costs 1]]-Table167[[#This Row],[Actual cost]]</f>
        <v>0</v>
      </c>
      <c r="M484" s="2" t="e">
        <f>Table167[[#This Row],[Diff 1]]/Table167[[#This Row],[Actual cost]]*100</f>
        <v>#DIV/0!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</row>
    <row r="485" spans="1:33" hidden="1" x14ac:dyDescent="0.3">
      <c r="A485" t="s">
        <v>505</v>
      </c>
      <c r="B485">
        <v>483</v>
      </c>
      <c r="C485" t="str">
        <f>LEFT(Table167[[#This Row],[Contingency id]])</f>
        <v>B</v>
      </c>
      <c r="D485">
        <v>0</v>
      </c>
      <c r="E485">
        <v>1.0606060606060601</v>
      </c>
      <c r="F485">
        <v>70</v>
      </c>
      <c r="G485">
        <v>66</v>
      </c>
      <c r="H485" s="2">
        <v>0</v>
      </c>
      <c r="I485" s="2">
        <f>AVERAGE(Table167[[#This Row],[Estimated costs 1]:[Estimated costs 20]])</f>
        <v>0</v>
      </c>
      <c r="J485" s="2">
        <f>_xlfn.STDEV.P(Table167[[#This Row],[Estimated costs 1]:[Estimated costs 20]])</f>
        <v>0</v>
      </c>
      <c r="K485" s="2" t="e">
        <f>Table167[[#This Row],[Dev]]/Table167[[#This Row],[Mean]]*100</f>
        <v>#DIV/0!</v>
      </c>
      <c r="L485" s="2">
        <f>Table167[[#This Row],[Estimated costs 1]]-Table167[[#This Row],[Actual cost]]</f>
        <v>0</v>
      </c>
      <c r="M485" s="2" t="e">
        <f>Table167[[#This Row],[Diff 1]]/Table167[[#This Row],[Actual cost]]*100</f>
        <v>#DIV/0!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</row>
    <row r="486" spans="1:33" hidden="1" x14ac:dyDescent="0.3">
      <c r="A486" t="s">
        <v>506</v>
      </c>
      <c r="B486">
        <v>484</v>
      </c>
      <c r="C486" t="str">
        <f>LEFT(Table167[[#This Row],[Contingency id]])</f>
        <v>B</v>
      </c>
      <c r="D486">
        <v>0</v>
      </c>
      <c r="E486">
        <v>1.1666666666666601</v>
      </c>
      <c r="F486">
        <v>84</v>
      </c>
      <c r="G486">
        <v>72</v>
      </c>
      <c r="H486" s="2">
        <v>0</v>
      </c>
      <c r="I486" s="2">
        <f>AVERAGE(Table167[[#This Row],[Estimated costs 1]:[Estimated costs 20]])</f>
        <v>0</v>
      </c>
      <c r="J486" s="2">
        <f>_xlfn.STDEV.P(Table167[[#This Row],[Estimated costs 1]:[Estimated costs 20]])</f>
        <v>0</v>
      </c>
      <c r="K486" s="2" t="e">
        <f>Table167[[#This Row],[Dev]]/Table167[[#This Row],[Mean]]*100</f>
        <v>#DIV/0!</v>
      </c>
      <c r="L486" s="2">
        <f>Table167[[#This Row],[Estimated costs 1]]-Table167[[#This Row],[Actual cost]]</f>
        <v>0</v>
      </c>
      <c r="M486" s="2" t="e">
        <f>Table167[[#This Row],[Diff 1]]/Table167[[#This Row],[Actual cost]]*100</f>
        <v>#DIV/0!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</row>
    <row r="487" spans="1:33" hidden="1" x14ac:dyDescent="0.3">
      <c r="A487" t="s">
        <v>507</v>
      </c>
      <c r="B487">
        <v>485</v>
      </c>
      <c r="C487" t="str">
        <f>LEFT(Table167[[#This Row],[Contingency id]])</f>
        <v>B</v>
      </c>
      <c r="D487">
        <v>0</v>
      </c>
      <c r="E487">
        <v>1.2068965517241299</v>
      </c>
      <c r="F487">
        <v>70</v>
      </c>
      <c r="G487">
        <v>58</v>
      </c>
      <c r="H487" s="2">
        <v>0</v>
      </c>
      <c r="I487" s="2">
        <f>AVERAGE(Table167[[#This Row],[Estimated costs 1]:[Estimated costs 20]])</f>
        <v>0</v>
      </c>
      <c r="J487" s="2">
        <f>_xlfn.STDEV.P(Table167[[#This Row],[Estimated costs 1]:[Estimated costs 20]])</f>
        <v>0</v>
      </c>
      <c r="K487" s="2" t="e">
        <f>Table167[[#This Row],[Dev]]/Table167[[#This Row],[Mean]]*100</f>
        <v>#DIV/0!</v>
      </c>
      <c r="L487" s="2">
        <f>Table167[[#This Row],[Estimated costs 1]]-Table167[[#This Row],[Actual cost]]</f>
        <v>0</v>
      </c>
      <c r="M487" s="2" t="e">
        <f>Table167[[#This Row],[Diff 1]]/Table167[[#This Row],[Actual cost]]*100</f>
        <v>#DIV/0!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</row>
    <row r="488" spans="1:33" hidden="1" x14ac:dyDescent="0.3">
      <c r="A488" t="s">
        <v>508</v>
      </c>
      <c r="B488">
        <v>486</v>
      </c>
      <c r="C488" t="str">
        <f>LEFT(Table167[[#This Row],[Contingency id]])</f>
        <v>B</v>
      </c>
      <c r="D488">
        <v>0</v>
      </c>
      <c r="E488">
        <v>1.1666666666666601</v>
      </c>
      <c r="F488">
        <v>84</v>
      </c>
      <c r="G488">
        <v>72</v>
      </c>
      <c r="H488" s="2">
        <v>0</v>
      </c>
      <c r="I488" s="2">
        <f>AVERAGE(Table167[[#This Row],[Estimated costs 1]:[Estimated costs 20]])</f>
        <v>0</v>
      </c>
      <c r="J488" s="2">
        <f>_xlfn.STDEV.P(Table167[[#This Row],[Estimated costs 1]:[Estimated costs 20]])</f>
        <v>0</v>
      </c>
      <c r="K488" s="2" t="e">
        <f>Table167[[#This Row],[Dev]]/Table167[[#This Row],[Mean]]*100</f>
        <v>#DIV/0!</v>
      </c>
      <c r="L488" s="2">
        <f>Table167[[#This Row],[Estimated costs 1]]-Table167[[#This Row],[Actual cost]]</f>
        <v>0</v>
      </c>
      <c r="M488" s="2" t="e">
        <f>Table167[[#This Row],[Diff 1]]/Table167[[#This Row],[Actual cost]]*100</f>
        <v>#DIV/0!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</row>
    <row r="489" spans="1:33" hidden="1" x14ac:dyDescent="0.3">
      <c r="A489" t="s">
        <v>509</v>
      </c>
      <c r="B489">
        <v>487</v>
      </c>
      <c r="C489" t="str">
        <f>LEFT(Table167[[#This Row],[Contingency id]])</f>
        <v>B</v>
      </c>
      <c r="D489">
        <v>0</v>
      </c>
      <c r="E489">
        <v>1.1111111111111101</v>
      </c>
      <c r="F489">
        <v>70</v>
      </c>
      <c r="G489">
        <v>63</v>
      </c>
      <c r="H489" s="2">
        <v>0</v>
      </c>
      <c r="I489" s="2">
        <f>AVERAGE(Table167[[#This Row],[Estimated costs 1]:[Estimated costs 20]])</f>
        <v>0</v>
      </c>
      <c r="J489" s="2">
        <f>_xlfn.STDEV.P(Table167[[#This Row],[Estimated costs 1]:[Estimated costs 20]])</f>
        <v>0</v>
      </c>
      <c r="K489" s="2" t="e">
        <f>Table167[[#This Row],[Dev]]/Table167[[#This Row],[Mean]]*100</f>
        <v>#DIV/0!</v>
      </c>
      <c r="L489" s="2">
        <f>Table167[[#This Row],[Estimated costs 1]]-Table167[[#This Row],[Actual cost]]</f>
        <v>0</v>
      </c>
      <c r="M489" s="2" t="e">
        <f>Table167[[#This Row],[Diff 1]]/Table167[[#This Row],[Actual cost]]*100</f>
        <v>#DIV/0!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</row>
    <row r="490" spans="1:33" hidden="1" x14ac:dyDescent="0.3">
      <c r="A490" t="s">
        <v>510</v>
      </c>
      <c r="B490">
        <v>488</v>
      </c>
      <c r="C490" t="str">
        <f>LEFT(Table167[[#This Row],[Contingency id]])</f>
        <v>B</v>
      </c>
      <c r="D490">
        <v>0</v>
      </c>
      <c r="E490">
        <v>1.12903225806451</v>
      </c>
      <c r="F490">
        <v>70</v>
      </c>
      <c r="G490">
        <v>62</v>
      </c>
      <c r="H490" s="2">
        <v>0</v>
      </c>
      <c r="I490" s="2">
        <f>AVERAGE(Table167[[#This Row],[Estimated costs 1]:[Estimated costs 20]])</f>
        <v>0</v>
      </c>
      <c r="J490" s="2">
        <f>_xlfn.STDEV.P(Table167[[#This Row],[Estimated costs 1]:[Estimated costs 20]])</f>
        <v>0</v>
      </c>
      <c r="K490" s="2" t="e">
        <f>Table167[[#This Row],[Dev]]/Table167[[#This Row],[Mean]]*100</f>
        <v>#DIV/0!</v>
      </c>
      <c r="L490" s="2">
        <f>Table167[[#This Row],[Estimated costs 1]]-Table167[[#This Row],[Actual cost]]</f>
        <v>0</v>
      </c>
      <c r="M490" s="2" t="e">
        <f>Table167[[#This Row],[Diff 1]]/Table167[[#This Row],[Actual cost]]*100</f>
        <v>#DIV/0!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</row>
    <row r="491" spans="1:33" hidden="1" x14ac:dyDescent="0.3">
      <c r="A491" t="s">
        <v>511</v>
      </c>
      <c r="B491">
        <v>489</v>
      </c>
      <c r="C491" t="str">
        <f>LEFT(Table167[[#This Row],[Contingency id]])</f>
        <v>B</v>
      </c>
      <c r="D491">
        <v>0</v>
      </c>
      <c r="E491">
        <v>1.0447761194029801</v>
      </c>
      <c r="F491">
        <v>70</v>
      </c>
      <c r="G491">
        <v>67</v>
      </c>
      <c r="H491" s="2">
        <v>0</v>
      </c>
      <c r="I491" s="2">
        <f>AVERAGE(Table167[[#This Row],[Estimated costs 1]:[Estimated costs 20]])</f>
        <v>0</v>
      </c>
      <c r="J491" s="2">
        <f>_xlfn.STDEV.P(Table167[[#This Row],[Estimated costs 1]:[Estimated costs 20]])</f>
        <v>0</v>
      </c>
      <c r="K491" s="2" t="e">
        <f>Table167[[#This Row],[Dev]]/Table167[[#This Row],[Mean]]*100</f>
        <v>#DIV/0!</v>
      </c>
      <c r="L491" s="2">
        <f>Table167[[#This Row],[Estimated costs 1]]-Table167[[#This Row],[Actual cost]]</f>
        <v>0</v>
      </c>
      <c r="M491" s="2" t="e">
        <f>Table167[[#This Row],[Diff 1]]/Table167[[#This Row],[Actual cost]]*100</f>
        <v>#DIV/0!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</row>
    <row r="492" spans="1:33" hidden="1" x14ac:dyDescent="0.3">
      <c r="A492" t="s">
        <v>512</v>
      </c>
      <c r="B492">
        <v>490</v>
      </c>
      <c r="C492" t="str">
        <f>LEFT(Table167[[#This Row],[Contingency id]])</f>
        <v>B</v>
      </c>
      <c r="D492">
        <v>0</v>
      </c>
      <c r="E492">
        <v>1.09375</v>
      </c>
      <c r="F492">
        <v>70</v>
      </c>
      <c r="G492">
        <v>64</v>
      </c>
      <c r="H492" s="2">
        <v>0</v>
      </c>
      <c r="I492" s="2">
        <f>AVERAGE(Table167[[#This Row],[Estimated costs 1]:[Estimated costs 20]])</f>
        <v>0</v>
      </c>
      <c r="J492" s="2">
        <f>_xlfn.STDEV.P(Table167[[#This Row],[Estimated costs 1]:[Estimated costs 20]])</f>
        <v>0</v>
      </c>
      <c r="K492" s="2" t="e">
        <f>Table167[[#This Row],[Dev]]/Table167[[#This Row],[Mean]]*100</f>
        <v>#DIV/0!</v>
      </c>
      <c r="L492" s="2">
        <f>Table167[[#This Row],[Estimated costs 1]]-Table167[[#This Row],[Actual cost]]</f>
        <v>0</v>
      </c>
      <c r="M492" s="2" t="e">
        <f>Table167[[#This Row],[Diff 1]]/Table167[[#This Row],[Actual cost]]*100</f>
        <v>#DIV/0!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</row>
    <row r="493" spans="1:33" hidden="1" x14ac:dyDescent="0.3">
      <c r="A493" t="s">
        <v>513</v>
      </c>
      <c r="B493">
        <v>491</v>
      </c>
      <c r="C493" t="str">
        <f>LEFT(Table167[[#This Row],[Contingency id]])</f>
        <v>B</v>
      </c>
      <c r="D493">
        <v>0</v>
      </c>
      <c r="E493">
        <v>1.1666666666666601</v>
      </c>
      <c r="F493">
        <v>70</v>
      </c>
      <c r="G493">
        <v>60</v>
      </c>
      <c r="H493" s="2">
        <v>0</v>
      </c>
      <c r="I493" s="2">
        <f>AVERAGE(Table167[[#This Row],[Estimated costs 1]:[Estimated costs 20]])</f>
        <v>0</v>
      </c>
      <c r="J493" s="2">
        <f>_xlfn.STDEV.P(Table167[[#This Row],[Estimated costs 1]:[Estimated costs 20]])</f>
        <v>0</v>
      </c>
      <c r="K493" s="2" t="e">
        <f>Table167[[#This Row],[Dev]]/Table167[[#This Row],[Mean]]*100</f>
        <v>#DIV/0!</v>
      </c>
      <c r="L493" s="2">
        <f>Table167[[#This Row],[Estimated costs 1]]-Table167[[#This Row],[Actual cost]]</f>
        <v>0</v>
      </c>
      <c r="M493" s="2" t="e">
        <f>Table167[[#This Row],[Diff 1]]/Table167[[#This Row],[Actual cost]]*100</f>
        <v>#DIV/0!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</row>
    <row r="494" spans="1:33" hidden="1" x14ac:dyDescent="0.3">
      <c r="A494" t="s">
        <v>514</v>
      </c>
      <c r="B494">
        <v>492</v>
      </c>
      <c r="C494" t="str">
        <f>LEFT(Table167[[#This Row],[Contingency id]])</f>
        <v>B</v>
      </c>
      <c r="D494">
        <v>0</v>
      </c>
      <c r="E494">
        <v>1.1506849315068399</v>
      </c>
      <c r="F494">
        <v>84</v>
      </c>
      <c r="G494">
        <v>73</v>
      </c>
      <c r="H494" s="2">
        <v>0</v>
      </c>
      <c r="I494" s="2">
        <f>AVERAGE(Table167[[#This Row],[Estimated costs 1]:[Estimated costs 20]])</f>
        <v>0</v>
      </c>
      <c r="J494" s="2">
        <f>_xlfn.STDEV.P(Table167[[#This Row],[Estimated costs 1]:[Estimated costs 20]])</f>
        <v>0</v>
      </c>
      <c r="K494" s="2" t="e">
        <f>Table167[[#This Row],[Dev]]/Table167[[#This Row],[Mean]]*100</f>
        <v>#DIV/0!</v>
      </c>
      <c r="L494" s="2">
        <f>Table167[[#This Row],[Estimated costs 1]]-Table167[[#This Row],[Actual cost]]</f>
        <v>0</v>
      </c>
      <c r="M494" s="2" t="e">
        <f>Table167[[#This Row],[Diff 1]]/Table167[[#This Row],[Actual cost]]*100</f>
        <v>#DIV/0!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</row>
    <row r="495" spans="1:33" hidden="1" x14ac:dyDescent="0.3">
      <c r="A495" t="s">
        <v>515</v>
      </c>
      <c r="B495">
        <v>493</v>
      </c>
      <c r="C495" t="str">
        <f>LEFT(Table167[[#This Row],[Contingency id]])</f>
        <v>B</v>
      </c>
      <c r="D495">
        <v>0</v>
      </c>
      <c r="E495">
        <v>1.2173913043478199</v>
      </c>
      <c r="F495">
        <v>84</v>
      </c>
      <c r="G495">
        <v>69</v>
      </c>
      <c r="H495" s="2">
        <v>0</v>
      </c>
      <c r="I495" s="2">
        <f>AVERAGE(Table167[[#This Row],[Estimated costs 1]:[Estimated costs 20]])</f>
        <v>0</v>
      </c>
      <c r="J495" s="2">
        <f>_xlfn.STDEV.P(Table167[[#This Row],[Estimated costs 1]:[Estimated costs 20]])</f>
        <v>0</v>
      </c>
      <c r="K495" s="2" t="e">
        <f>Table167[[#This Row],[Dev]]/Table167[[#This Row],[Mean]]*100</f>
        <v>#DIV/0!</v>
      </c>
      <c r="L495" s="2">
        <f>Table167[[#This Row],[Estimated costs 1]]-Table167[[#This Row],[Actual cost]]</f>
        <v>0</v>
      </c>
      <c r="M495" s="2" t="e">
        <f>Table167[[#This Row],[Diff 1]]/Table167[[#This Row],[Actual cost]]*100</f>
        <v>#DIV/0!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</row>
    <row r="496" spans="1:33" hidden="1" x14ac:dyDescent="0.3">
      <c r="A496" t="s">
        <v>516</v>
      </c>
      <c r="B496">
        <v>494</v>
      </c>
      <c r="C496" t="str">
        <f>LEFT(Table167[[#This Row],[Contingency id]])</f>
        <v>B</v>
      </c>
      <c r="D496">
        <v>0</v>
      </c>
      <c r="E496">
        <v>1.1489361702127601</v>
      </c>
      <c r="F496">
        <v>108</v>
      </c>
      <c r="G496">
        <v>94</v>
      </c>
      <c r="H496" s="2">
        <v>0</v>
      </c>
      <c r="I496" s="2">
        <f>AVERAGE(Table167[[#This Row],[Estimated costs 1]:[Estimated costs 20]])</f>
        <v>0</v>
      </c>
      <c r="J496" s="2">
        <f>_xlfn.STDEV.P(Table167[[#This Row],[Estimated costs 1]:[Estimated costs 20]])</f>
        <v>0</v>
      </c>
      <c r="K496" s="2" t="e">
        <f>Table167[[#This Row],[Dev]]/Table167[[#This Row],[Mean]]*100</f>
        <v>#DIV/0!</v>
      </c>
      <c r="L496" s="2">
        <f>Table167[[#This Row],[Estimated costs 1]]-Table167[[#This Row],[Actual cost]]</f>
        <v>0</v>
      </c>
      <c r="M496" s="2" t="e">
        <f>Table167[[#This Row],[Diff 1]]/Table167[[#This Row],[Actual cost]]*100</f>
        <v>#DIV/0!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</row>
    <row r="497" spans="1:33" hidden="1" x14ac:dyDescent="0.3">
      <c r="A497" t="s">
        <v>517</v>
      </c>
      <c r="B497">
        <v>495</v>
      </c>
      <c r="C497" t="str">
        <f>LEFT(Table167[[#This Row],[Contingency id]])</f>
        <v>B</v>
      </c>
      <c r="D497">
        <v>0</v>
      </c>
      <c r="E497">
        <v>1.2</v>
      </c>
      <c r="F497">
        <v>108</v>
      </c>
      <c r="G497">
        <v>90</v>
      </c>
      <c r="H497" s="2">
        <v>0</v>
      </c>
      <c r="I497" s="2">
        <f>AVERAGE(Table167[[#This Row],[Estimated costs 1]:[Estimated costs 20]])</f>
        <v>0</v>
      </c>
      <c r="J497" s="2">
        <f>_xlfn.STDEV.P(Table167[[#This Row],[Estimated costs 1]:[Estimated costs 20]])</f>
        <v>0</v>
      </c>
      <c r="K497" s="2" t="e">
        <f>Table167[[#This Row],[Dev]]/Table167[[#This Row],[Mean]]*100</f>
        <v>#DIV/0!</v>
      </c>
      <c r="L497" s="2">
        <f>Table167[[#This Row],[Estimated costs 1]]-Table167[[#This Row],[Actual cost]]</f>
        <v>0</v>
      </c>
      <c r="M497" s="2" t="e">
        <f>Table167[[#This Row],[Diff 1]]/Table167[[#This Row],[Actual cost]]*100</f>
        <v>#DIV/0!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</row>
    <row r="498" spans="1:33" hidden="1" x14ac:dyDescent="0.3">
      <c r="A498" t="s">
        <v>518</v>
      </c>
      <c r="B498">
        <v>496</v>
      </c>
      <c r="C498" t="str">
        <f>LEFT(Table167[[#This Row],[Contingency id]])</f>
        <v>B</v>
      </c>
      <c r="D498">
        <v>0</v>
      </c>
      <c r="E498">
        <v>1.21348314606741</v>
      </c>
      <c r="F498">
        <v>108</v>
      </c>
      <c r="G498">
        <v>89</v>
      </c>
      <c r="H498" s="2">
        <v>0</v>
      </c>
      <c r="I498" s="2">
        <f>AVERAGE(Table167[[#This Row],[Estimated costs 1]:[Estimated costs 20]])</f>
        <v>0</v>
      </c>
      <c r="J498" s="2">
        <f>_xlfn.STDEV.P(Table167[[#This Row],[Estimated costs 1]:[Estimated costs 20]])</f>
        <v>0</v>
      </c>
      <c r="K498" s="2" t="e">
        <f>Table167[[#This Row],[Dev]]/Table167[[#This Row],[Mean]]*100</f>
        <v>#DIV/0!</v>
      </c>
      <c r="L498" s="2">
        <f>Table167[[#This Row],[Estimated costs 1]]-Table167[[#This Row],[Actual cost]]</f>
        <v>0</v>
      </c>
      <c r="M498" s="2" t="e">
        <f>Table167[[#This Row],[Diff 1]]/Table167[[#This Row],[Actual cost]]*100</f>
        <v>#DIV/0!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</row>
    <row r="499" spans="1:33" hidden="1" x14ac:dyDescent="0.3">
      <c r="A499" t="s">
        <v>519</v>
      </c>
      <c r="B499">
        <v>497</v>
      </c>
      <c r="C499" t="str">
        <f>LEFT(Table167[[#This Row],[Contingency id]])</f>
        <v>B</v>
      </c>
      <c r="D499">
        <v>0</v>
      </c>
      <c r="E499">
        <v>1.1368421052631501</v>
      </c>
      <c r="F499">
        <v>108</v>
      </c>
      <c r="G499">
        <v>95</v>
      </c>
      <c r="H499" s="2">
        <v>0</v>
      </c>
      <c r="I499" s="2">
        <f>AVERAGE(Table167[[#This Row],[Estimated costs 1]:[Estimated costs 20]])</f>
        <v>0</v>
      </c>
      <c r="J499" s="2">
        <f>_xlfn.STDEV.P(Table167[[#This Row],[Estimated costs 1]:[Estimated costs 20]])</f>
        <v>0</v>
      </c>
      <c r="K499" s="2" t="e">
        <f>Table167[[#This Row],[Dev]]/Table167[[#This Row],[Mean]]*100</f>
        <v>#DIV/0!</v>
      </c>
      <c r="L499" s="2">
        <f>Table167[[#This Row],[Estimated costs 1]]-Table167[[#This Row],[Actual cost]]</f>
        <v>0</v>
      </c>
      <c r="M499" s="2" t="e">
        <f>Table167[[#This Row],[Diff 1]]/Table167[[#This Row],[Actual cost]]*100</f>
        <v>#DIV/0!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</row>
    <row r="500" spans="1:33" hidden="1" x14ac:dyDescent="0.3">
      <c r="A500" t="s">
        <v>520</v>
      </c>
      <c r="B500">
        <v>498</v>
      </c>
      <c r="C500" t="str">
        <f>LEFT(Table167[[#This Row],[Contingency id]])</f>
        <v>B</v>
      </c>
      <c r="D500">
        <v>0</v>
      </c>
      <c r="E500">
        <v>1.15094339622641</v>
      </c>
      <c r="F500">
        <v>122</v>
      </c>
      <c r="G500">
        <v>106</v>
      </c>
      <c r="H500" s="2">
        <v>0</v>
      </c>
      <c r="I500" s="2">
        <f>AVERAGE(Table167[[#This Row],[Estimated costs 1]:[Estimated costs 20]])</f>
        <v>0</v>
      </c>
      <c r="J500" s="2">
        <f>_xlfn.STDEV.P(Table167[[#This Row],[Estimated costs 1]:[Estimated costs 20]])</f>
        <v>0</v>
      </c>
      <c r="K500" s="2" t="e">
        <f>Table167[[#This Row],[Dev]]/Table167[[#This Row],[Mean]]*100</f>
        <v>#DIV/0!</v>
      </c>
      <c r="L500" s="2">
        <f>Table167[[#This Row],[Estimated costs 1]]-Table167[[#This Row],[Actual cost]]</f>
        <v>0</v>
      </c>
      <c r="M500" s="2" t="e">
        <f>Table167[[#This Row],[Diff 1]]/Table167[[#This Row],[Actual cost]]*100</f>
        <v>#DIV/0!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</row>
    <row r="501" spans="1:33" hidden="1" x14ac:dyDescent="0.3">
      <c r="A501" t="s">
        <v>521</v>
      </c>
      <c r="B501">
        <v>499</v>
      </c>
      <c r="C501" t="str">
        <f>LEFT(Table167[[#This Row],[Contingency id]])</f>
        <v>B</v>
      </c>
      <c r="D501">
        <v>0</v>
      </c>
      <c r="E501">
        <v>1.1134020618556699</v>
      </c>
      <c r="F501">
        <v>108</v>
      </c>
      <c r="G501">
        <v>97</v>
      </c>
      <c r="H501" s="2">
        <v>0</v>
      </c>
      <c r="I501" s="2">
        <f>AVERAGE(Table167[[#This Row],[Estimated costs 1]:[Estimated costs 20]])</f>
        <v>0</v>
      </c>
      <c r="J501" s="2">
        <f>_xlfn.STDEV.P(Table167[[#This Row],[Estimated costs 1]:[Estimated costs 20]])</f>
        <v>0</v>
      </c>
      <c r="K501" s="2" t="e">
        <f>Table167[[#This Row],[Dev]]/Table167[[#This Row],[Mean]]*100</f>
        <v>#DIV/0!</v>
      </c>
      <c r="L501" s="2">
        <f>Table167[[#This Row],[Estimated costs 1]]-Table167[[#This Row],[Actual cost]]</f>
        <v>0</v>
      </c>
      <c r="M501" s="2" t="e">
        <f>Table167[[#This Row],[Diff 1]]/Table167[[#This Row],[Actual cost]]*100</f>
        <v>#DIV/0!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</row>
    <row r="502" spans="1:33" hidden="1" x14ac:dyDescent="0.3">
      <c r="A502" t="s">
        <v>522</v>
      </c>
      <c r="B502">
        <v>500</v>
      </c>
      <c r="C502" t="str">
        <f>LEFT(Table167[[#This Row],[Contingency id]])</f>
        <v>B</v>
      </c>
      <c r="D502">
        <v>0</v>
      </c>
      <c r="E502">
        <v>1.2</v>
      </c>
      <c r="F502">
        <v>108</v>
      </c>
      <c r="G502">
        <v>90</v>
      </c>
      <c r="H502" s="2">
        <v>0</v>
      </c>
      <c r="I502" s="2">
        <f>AVERAGE(Table167[[#This Row],[Estimated costs 1]:[Estimated costs 20]])</f>
        <v>0</v>
      </c>
      <c r="J502" s="2">
        <f>_xlfn.STDEV.P(Table167[[#This Row],[Estimated costs 1]:[Estimated costs 20]])</f>
        <v>0</v>
      </c>
      <c r="K502" s="2" t="e">
        <f>Table167[[#This Row],[Dev]]/Table167[[#This Row],[Mean]]*100</f>
        <v>#DIV/0!</v>
      </c>
      <c r="L502" s="2">
        <f>Table167[[#This Row],[Estimated costs 1]]-Table167[[#This Row],[Actual cost]]</f>
        <v>0</v>
      </c>
      <c r="M502" s="2" t="e">
        <f>Table167[[#This Row],[Diff 1]]/Table167[[#This Row],[Actual cost]]*100</f>
        <v>#DIV/0!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</row>
    <row r="503" spans="1:33" hidden="1" x14ac:dyDescent="0.3">
      <c r="A503" t="s">
        <v>523</v>
      </c>
      <c r="B503">
        <v>501</v>
      </c>
      <c r="C503" t="str">
        <f>LEFT(Table167[[#This Row],[Contingency id]])</f>
        <v>B</v>
      </c>
      <c r="D503">
        <v>0</v>
      </c>
      <c r="E503">
        <v>1.21348314606741</v>
      </c>
      <c r="F503">
        <v>108</v>
      </c>
      <c r="G503">
        <v>89</v>
      </c>
      <c r="H503" s="2">
        <v>0</v>
      </c>
      <c r="I503" s="2">
        <f>AVERAGE(Table167[[#This Row],[Estimated costs 1]:[Estimated costs 20]])</f>
        <v>0</v>
      </c>
      <c r="J503" s="2">
        <f>_xlfn.STDEV.P(Table167[[#This Row],[Estimated costs 1]:[Estimated costs 20]])</f>
        <v>0</v>
      </c>
      <c r="K503" s="2" t="e">
        <f>Table167[[#This Row],[Dev]]/Table167[[#This Row],[Mean]]*100</f>
        <v>#DIV/0!</v>
      </c>
      <c r="L503" s="2">
        <f>Table167[[#This Row],[Estimated costs 1]]-Table167[[#This Row],[Actual cost]]</f>
        <v>0</v>
      </c>
      <c r="M503" s="2" t="e">
        <f>Table167[[#This Row],[Diff 1]]/Table167[[#This Row],[Actual cost]]*100</f>
        <v>#DIV/0!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</row>
    <row r="504" spans="1:33" hidden="1" x14ac:dyDescent="0.3">
      <c r="A504" t="s">
        <v>524</v>
      </c>
      <c r="B504">
        <v>502</v>
      </c>
      <c r="C504" t="str">
        <f>LEFT(Table167[[#This Row],[Contingency id]])</f>
        <v>B</v>
      </c>
      <c r="D504">
        <v>0</v>
      </c>
      <c r="E504">
        <v>1.2558139534883701</v>
      </c>
      <c r="F504">
        <v>108</v>
      </c>
      <c r="G504">
        <v>86</v>
      </c>
      <c r="H504" s="2">
        <v>0</v>
      </c>
      <c r="I504" s="2">
        <f>AVERAGE(Table167[[#This Row],[Estimated costs 1]:[Estimated costs 20]])</f>
        <v>0</v>
      </c>
      <c r="J504" s="2">
        <f>_xlfn.STDEV.P(Table167[[#This Row],[Estimated costs 1]:[Estimated costs 20]])</f>
        <v>0</v>
      </c>
      <c r="K504" s="2" t="e">
        <f>Table167[[#This Row],[Dev]]/Table167[[#This Row],[Mean]]*100</f>
        <v>#DIV/0!</v>
      </c>
      <c r="L504" s="2">
        <f>Table167[[#This Row],[Estimated costs 1]]-Table167[[#This Row],[Actual cost]]</f>
        <v>0</v>
      </c>
      <c r="M504" s="2" t="e">
        <f>Table167[[#This Row],[Diff 1]]/Table167[[#This Row],[Actual cost]]*100</f>
        <v>#DIV/0!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</row>
    <row r="505" spans="1:33" hidden="1" x14ac:dyDescent="0.3">
      <c r="A505" t="s">
        <v>525</v>
      </c>
      <c r="B505">
        <v>503</v>
      </c>
      <c r="C505" t="str">
        <f>LEFT(Table167[[#This Row],[Contingency id]])</f>
        <v>B</v>
      </c>
      <c r="D505">
        <v>0</v>
      </c>
      <c r="E505">
        <v>1.1368421052631501</v>
      </c>
      <c r="F505">
        <v>108</v>
      </c>
      <c r="G505">
        <v>95</v>
      </c>
      <c r="H505" s="2">
        <v>0</v>
      </c>
      <c r="I505" s="2">
        <f>AVERAGE(Table167[[#This Row],[Estimated costs 1]:[Estimated costs 20]])</f>
        <v>0</v>
      </c>
      <c r="J505" s="2">
        <f>_xlfn.STDEV.P(Table167[[#This Row],[Estimated costs 1]:[Estimated costs 20]])</f>
        <v>0</v>
      </c>
      <c r="K505" s="2" t="e">
        <f>Table167[[#This Row],[Dev]]/Table167[[#This Row],[Mean]]*100</f>
        <v>#DIV/0!</v>
      </c>
      <c r="L505" s="2">
        <f>Table167[[#This Row],[Estimated costs 1]]-Table167[[#This Row],[Actual cost]]</f>
        <v>0</v>
      </c>
      <c r="M505" s="2" t="e">
        <f>Table167[[#This Row],[Diff 1]]/Table167[[#This Row],[Actual cost]]*100</f>
        <v>#DIV/0!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</row>
    <row r="506" spans="1:33" hidden="1" x14ac:dyDescent="0.3">
      <c r="A506" t="s">
        <v>526</v>
      </c>
      <c r="B506">
        <v>504</v>
      </c>
      <c r="C506" t="str">
        <f>LEFT(Table167[[#This Row],[Contingency id]])</f>
        <v>B</v>
      </c>
      <c r="D506">
        <v>0</v>
      </c>
      <c r="E506">
        <v>1.1020408163265301</v>
      </c>
      <c r="F506">
        <v>108</v>
      </c>
      <c r="G506">
        <v>98</v>
      </c>
      <c r="H506" s="2">
        <v>0</v>
      </c>
      <c r="I506" s="2">
        <f>AVERAGE(Table167[[#This Row],[Estimated costs 1]:[Estimated costs 20]])</f>
        <v>0</v>
      </c>
      <c r="J506" s="2">
        <f>_xlfn.STDEV.P(Table167[[#This Row],[Estimated costs 1]:[Estimated costs 20]])</f>
        <v>0</v>
      </c>
      <c r="K506" s="2" t="e">
        <f>Table167[[#This Row],[Dev]]/Table167[[#This Row],[Mean]]*100</f>
        <v>#DIV/0!</v>
      </c>
      <c r="L506" s="2">
        <f>Table167[[#This Row],[Estimated costs 1]]-Table167[[#This Row],[Actual cost]]</f>
        <v>0</v>
      </c>
      <c r="M506" s="2" t="e">
        <f>Table167[[#This Row],[Diff 1]]/Table167[[#This Row],[Actual cost]]*100</f>
        <v>#DIV/0!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</row>
    <row r="507" spans="1:33" hidden="1" x14ac:dyDescent="0.3">
      <c r="A507" t="s">
        <v>527</v>
      </c>
      <c r="B507">
        <v>505</v>
      </c>
      <c r="C507" t="str">
        <f>LEFT(Table167[[#This Row],[Contingency id]])</f>
        <v>B</v>
      </c>
      <c r="D507">
        <v>0</v>
      </c>
      <c r="E507">
        <v>1.0877192982456101</v>
      </c>
      <c r="F507">
        <v>62</v>
      </c>
      <c r="G507">
        <v>57</v>
      </c>
      <c r="H507" s="2">
        <v>0</v>
      </c>
      <c r="I507" s="2">
        <f>AVERAGE(Table167[[#This Row],[Estimated costs 1]:[Estimated costs 20]])</f>
        <v>0</v>
      </c>
      <c r="J507" s="2">
        <f>_xlfn.STDEV.P(Table167[[#This Row],[Estimated costs 1]:[Estimated costs 20]])</f>
        <v>0</v>
      </c>
      <c r="K507" s="2" t="e">
        <f>Table167[[#This Row],[Dev]]/Table167[[#This Row],[Mean]]*100</f>
        <v>#DIV/0!</v>
      </c>
      <c r="L507" s="2">
        <f>Table167[[#This Row],[Estimated costs 1]]-Table167[[#This Row],[Actual cost]]</f>
        <v>0</v>
      </c>
      <c r="M507" s="2" t="e">
        <f>Table167[[#This Row],[Diff 1]]/Table167[[#This Row],[Actual cost]]*100</f>
        <v>#DIV/0!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</row>
    <row r="508" spans="1:33" hidden="1" x14ac:dyDescent="0.3">
      <c r="A508" t="s">
        <v>528</v>
      </c>
      <c r="B508">
        <v>506</v>
      </c>
      <c r="C508" t="str">
        <f>LEFT(Table167[[#This Row],[Contingency id]])</f>
        <v>B</v>
      </c>
      <c r="D508">
        <v>0</v>
      </c>
      <c r="E508">
        <v>1.1481481481481399</v>
      </c>
      <c r="F508">
        <v>62</v>
      </c>
      <c r="G508">
        <v>54</v>
      </c>
      <c r="H508" s="2">
        <v>0</v>
      </c>
      <c r="I508" s="2">
        <f>AVERAGE(Table167[[#This Row],[Estimated costs 1]:[Estimated costs 20]])</f>
        <v>0</v>
      </c>
      <c r="J508" s="2">
        <f>_xlfn.STDEV.P(Table167[[#This Row],[Estimated costs 1]:[Estimated costs 20]])</f>
        <v>0</v>
      </c>
      <c r="K508" s="2" t="e">
        <f>Table167[[#This Row],[Dev]]/Table167[[#This Row],[Mean]]*100</f>
        <v>#DIV/0!</v>
      </c>
      <c r="L508" s="2">
        <f>Table167[[#This Row],[Estimated costs 1]]-Table167[[#This Row],[Actual cost]]</f>
        <v>0</v>
      </c>
      <c r="M508" s="2" t="e">
        <f>Table167[[#This Row],[Diff 1]]/Table167[[#This Row],[Actual cost]]*100</f>
        <v>#DIV/0!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</row>
    <row r="509" spans="1:33" hidden="1" x14ac:dyDescent="0.3">
      <c r="A509" t="s">
        <v>529</v>
      </c>
      <c r="B509">
        <v>507</v>
      </c>
      <c r="C509" t="str">
        <f>LEFT(Table167[[#This Row],[Contingency id]])</f>
        <v>B</v>
      </c>
      <c r="D509">
        <v>0</v>
      </c>
      <c r="E509">
        <v>1.0689655172413699</v>
      </c>
      <c r="F509">
        <v>62</v>
      </c>
      <c r="G509">
        <v>58</v>
      </c>
      <c r="H509" s="2">
        <v>0</v>
      </c>
      <c r="I509" s="2">
        <f>AVERAGE(Table167[[#This Row],[Estimated costs 1]:[Estimated costs 20]])</f>
        <v>0</v>
      </c>
      <c r="J509" s="2">
        <f>_xlfn.STDEV.P(Table167[[#This Row],[Estimated costs 1]:[Estimated costs 20]])</f>
        <v>0</v>
      </c>
      <c r="K509" s="2" t="e">
        <f>Table167[[#This Row],[Dev]]/Table167[[#This Row],[Mean]]*100</f>
        <v>#DIV/0!</v>
      </c>
      <c r="L509" s="2">
        <f>Table167[[#This Row],[Estimated costs 1]]-Table167[[#This Row],[Actual cost]]</f>
        <v>0</v>
      </c>
      <c r="M509" s="2" t="e">
        <f>Table167[[#This Row],[Diff 1]]/Table167[[#This Row],[Actual cost]]*100</f>
        <v>#DIV/0!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</row>
    <row r="510" spans="1:33" hidden="1" x14ac:dyDescent="0.3">
      <c r="A510" t="s">
        <v>530</v>
      </c>
      <c r="B510">
        <v>508</v>
      </c>
      <c r="C510" t="str">
        <f>LEFT(Table167[[#This Row],[Contingency id]])</f>
        <v>B</v>
      </c>
      <c r="D510">
        <v>0</v>
      </c>
      <c r="E510">
        <v>1.0508474576271101</v>
      </c>
      <c r="F510">
        <v>62</v>
      </c>
      <c r="G510">
        <v>59</v>
      </c>
      <c r="H510" s="2">
        <v>0</v>
      </c>
      <c r="I510" s="2">
        <f>AVERAGE(Table167[[#This Row],[Estimated costs 1]:[Estimated costs 20]])</f>
        <v>0</v>
      </c>
      <c r="J510" s="2">
        <f>_xlfn.STDEV.P(Table167[[#This Row],[Estimated costs 1]:[Estimated costs 20]])</f>
        <v>0</v>
      </c>
      <c r="K510" s="2" t="e">
        <f>Table167[[#This Row],[Dev]]/Table167[[#This Row],[Mean]]*100</f>
        <v>#DIV/0!</v>
      </c>
      <c r="L510" s="2">
        <f>Table167[[#This Row],[Estimated costs 1]]-Table167[[#This Row],[Actual cost]]</f>
        <v>0</v>
      </c>
      <c r="M510" s="2" t="e">
        <f>Table167[[#This Row],[Diff 1]]/Table167[[#This Row],[Actual cost]]*100</f>
        <v>#DIV/0!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</row>
    <row r="511" spans="1:33" hidden="1" x14ac:dyDescent="0.3">
      <c r="A511" t="s">
        <v>531</v>
      </c>
      <c r="B511">
        <v>509</v>
      </c>
      <c r="C511" t="str">
        <f>LEFT(Table167[[#This Row],[Contingency id]])</f>
        <v>B</v>
      </c>
      <c r="D511">
        <v>0</v>
      </c>
      <c r="E511">
        <v>1.1071428571428501</v>
      </c>
      <c r="F511">
        <v>62</v>
      </c>
      <c r="G511">
        <v>56</v>
      </c>
      <c r="H511" s="2">
        <v>0</v>
      </c>
      <c r="I511" s="2">
        <f>AVERAGE(Table167[[#This Row],[Estimated costs 1]:[Estimated costs 20]])</f>
        <v>0</v>
      </c>
      <c r="J511" s="2">
        <f>_xlfn.STDEV.P(Table167[[#This Row],[Estimated costs 1]:[Estimated costs 20]])</f>
        <v>0</v>
      </c>
      <c r="K511" s="2" t="e">
        <f>Table167[[#This Row],[Dev]]/Table167[[#This Row],[Mean]]*100</f>
        <v>#DIV/0!</v>
      </c>
      <c r="L511" s="2">
        <f>Table167[[#This Row],[Estimated costs 1]]-Table167[[#This Row],[Actual cost]]</f>
        <v>0</v>
      </c>
      <c r="M511" s="2" t="e">
        <f>Table167[[#This Row],[Diff 1]]/Table167[[#This Row],[Actual cost]]*100</f>
        <v>#DIV/0!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</row>
    <row r="512" spans="1:33" hidden="1" x14ac:dyDescent="0.3">
      <c r="A512" t="s">
        <v>532</v>
      </c>
      <c r="B512">
        <v>510</v>
      </c>
      <c r="C512" t="str">
        <f>LEFT(Table167[[#This Row],[Contingency id]])</f>
        <v>B</v>
      </c>
      <c r="D512">
        <v>0</v>
      </c>
      <c r="E512">
        <v>1.2156862745098</v>
      </c>
      <c r="F512">
        <v>62</v>
      </c>
      <c r="G512">
        <v>51</v>
      </c>
      <c r="H512" s="2">
        <v>0</v>
      </c>
      <c r="I512" s="2">
        <f>AVERAGE(Table167[[#This Row],[Estimated costs 1]:[Estimated costs 20]])</f>
        <v>0</v>
      </c>
      <c r="J512" s="2">
        <f>_xlfn.STDEV.P(Table167[[#This Row],[Estimated costs 1]:[Estimated costs 20]])</f>
        <v>0</v>
      </c>
      <c r="K512" s="2" t="e">
        <f>Table167[[#This Row],[Dev]]/Table167[[#This Row],[Mean]]*100</f>
        <v>#DIV/0!</v>
      </c>
      <c r="L512" s="2">
        <f>Table167[[#This Row],[Estimated costs 1]]-Table167[[#This Row],[Actual cost]]</f>
        <v>0</v>
      </c>
      <c r="M512" s="2" t="e">
        <f>Table167[[#This Row],[Diff 1]]/Table167[[#This Row],[Actual cost]]*100</f>
        <v>#DIV/0!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</row>
    <row r="513" spans="1:33" hidden="1" x14ac:dyDescent="0.3">
      <c r="A513" t="s">
        <v>533</v>
      </c>
      <c r="B513">
        <v>511</v>
      </c>
      <c r="C513" t="str">
        <f>LEFT(Table167[[#This Row],[Contingency id]])</f>
        <v>B</v>
      </c>
      <c r="D513">
        <v>0</v>
      </c>
      <c r="E513">
        <v>1.2156862745098</v>
      </c>
      <c r="F513">
        <v>62</v>
      </c>
      <c r="G513">
        <v>51</v>
      </c>
      <c r="H513" s="2">
        <v>0</v>
      </c>
      <c r="I513" s="2">
        <f>AVERAGE(Table167[[#This Row],[Estimated costs 1]:[Estimated costs 20]])</f>
        <v>0</v>
      </c>
      <c r="J513" s="2">
        <f>_xlfn.STDEV.P(Table167[[#This Row],[Estimated costs 1]:[Estimated costs 20]])</f>
        <v>0</v>
      </c>
      <c r="K513" s="2" t="e">
        <f>Table167[[#This Row],[Dev]]/Table167[[#This Row],[Mean]]*100</f>
        <v>#DIV/0!</v>
      </c>
      <c r="L513" s="2">
        <f>Table167[[#This Row],[Estimated costs 1]]-Table167[[#This Row],[Actual cost]]</f>
        <v>0</v>
      </c>
      <c r="M513" s="2" t="e">
        <f>Table167[[#This Row],[Diff 1]]/Table167[[#This Row],[Actual cost]]*100</f>
        <v>#DIV/0!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</row>
    <row r="514" spans="1:33" hidden="1" x14ac:dyDescent="0.3">
      <c r="A514" t="s">
        <v>534</v>
      </c>
      <c r="B514">
        <v>512</v>
      </c>
      <c r="C514" t="str">
        <f>LEFT(Table167[[#This Row],[Contingency id]])</f>
        <v>B</v>
      </c>
      <c r="D514">
        <v>0</v>
      </c>
      <c r="E514">
        <v>1.0877192982456101</v>
      </c>
      <c r="F514">
        <v>62</v>
      </c>
      <c r="G514">
        <v>57</v>
      </c>
      <c r="H514" s="2">
        <v>0</v>
      </c>
      <c r="I514" s="2">
        <f>AVERAGE(Table167[[#This Row],[Estimated costs 1]:[Estimated costs 20]])</f>
        <v>0</v>
      </c>
      <c r="J514" s="2">
        <f>_xlfn.STDEV.P(Table167[[#This Row],[Estimated costs 1]:[Estimated costs 20]])</f>
        <v>0</v>
      </c>
      <c r="K514" s="2" t="e">
        <f>Table167[[#This Row],[Dev]]/Table167[[#This Row],[Mean]]*100</f>
        <v>#DIV/0!</v>
      </c>
      <c r="L514" s="2">
        <f>Table167[[#This Row],[Estimated costs 1]]-Table167[[#This Row],[Actual cost]]</f>
        <v>0</v>
      </c>
      <c r="M514" s="2" t="e">
        <f>Table167[[#This Row],[Diff 1]]/Table167[[#This Row],[Actual cost]]*100</f>
        <v>#DIV/0!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</row>
    <row r="515" spans="1:33" hidden="1" x14ac:dyDescent="0.3">
      <c r="A515" t="s">
        <v>535</v>
      </c>
      <c r="B515">
        <v>513</v>
      </c>
      <c r="C515" t="str">
        <f>LEFT(Table167[[#This Row],[Contingency id]])</f>
        <v>B</v>
      </c>
      <c r="D515">
        <v>0</v>
      </c>
      <c r="E515">
        <v>1.0508474576271101</v>
      </c>
      <c r="F515">
        <v>62</v>
      </c>
      <c r="G515">
        <v>59</v>
      </c>
      <c r="H515" s="2">
        <v>0</v>
      </c>
      <c r="I515" s="2">
        <f>AVERAGE(Table167[[#This Row],[Estimated costs 1]:[Estimated costs 20]])</f>
        <v>0</v>
      </c>
      <c r="J515" s="2">
        <f>_xlfn.STDEV.P(Table167[[#This Row],[Estimated costs 1]:[Estimated costs 20]])</f>
        <v>0</v>
      </c>
      <c r="K515" s="2" t="e">
        <f>Table167[[#This Row],[Dev]]/Table167[[#This Row],[Mean]]*100</f>
        <v>#DIV/0!</v>
      </c>
      <c r="L515" s="2">
        <f>Table167[[#This Row],[Estimated costs 1]]-Table167[[#This Row],[Actual cost]]</f>
        <v>0</v>
      </c>
      <c r="M515" s="2" t="e">
        <f>Table167[[#This Row],[Diff 1]]/Table167[[#This Row],[Actual cost]]*100</f>
        <v>#DIV/0!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</row>
    <row r="516" spans="1:33" hidden="1" x14ac:dyDescent="0.3">
      <c r="A516" t="s">
        <v>536</v>
      </c>
      <c r="B516">
        <v>514</v>
      </c>
      <c r="C516" t="str">
        <f>LEFT(Table167[[#This Row],[Contingency id]])</f>
        <v>B</v>
      </c>
      <c r="D516">
        <v>0</v>
      </c>
      <c r="E516">
        <v>1.0877192982456101</v>
      </c>
      <c r="F516">
        <v>62</v>
      </c>
      <c r="G516">
        <v>57</v>
      </c>
      <c r="H516" s="2">
        <v>0</v>
      </c>
      <c r="I516" s="2">
        <f>AVERAGE(Table167[[#This Row],[Estimated costs 1]:[Estimated costs 20]])</f>
        <v>0</v>
      </c>
      <c r="J516" s="2">
        <f>_xlfn.STDEV.P(Table167[[#This Row],[Estimated costs 1]:[Estimated costs 20]])</f>
        <v>0</v>
      </c>
      <c r="K516" s="2" t="e">
        <f>Table167[[#This Row],[Dev]]/Table167[[#This Row],[Mean]]*100</f>
        <v>#DIV/0!</v>
      </c>
      <c r="L516" s="2">
        <f>Table167[[#This Row],[Estimated costs 1]]-Table167[[#This Row],[Actual cost]]</f>
        <v>0</v>
      </c>
      <c r="M516" s="2" t="e">
        <f>Table167[[#This Row],[Diff 1]]/Table167[[#This Row],[Actual cost]]*100</f>
        <v>#DIV/0!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</row>
    <row r="517" spans="1:33" hidden="1" x14ac:dyDescent="0.3">
      <c r="A517" t="s">
        <v>537</v>
      </c>
      <c r="B517">
        <v>515</v>
      </c>
      <c r="C517" t="str">
        <f>LEFT(Table167[[#This Row],[Contingency id]])</f>
        <v>B</v>
      </c>
      <c r="D517">
        <v>0</v>
      </c>
      <c r="E517">
        <v>1.0877192982456101</v>
      </c>
      <c r="F517">
        <v>62</v>
      </c>
      <c r="G517">
        <v>57</v>
      </c>
      <c r="H517" s="2">
        <v>0</v>
      </c>
      <c r="I517" s="2">
        <f>AVERAGE(Table167[[#This Row],[Estimated costs 1]:[Estimated costs 20]])</f>
        <v>0</v>
      </c>
      <c r="J517" s="2">
        <f>_xlfn.STDEV.P(Table167[[#This Row],[Estimated costs 1]:[Estimated costs 20]])</f>
        <v>0</v>
      </c>
      <c r="K517" s="2" t="e">
        <f>Table167[[#This Row],[Dev]]/Table167[[#This Row],[Mean]]*100</f>
        <v>#DIV/0!</v>
      </c>
      <c r="L517" s="2">
        <f>Table167[[#This Row],[Estimated costs 1]]-Table167[[#This Row],[Actual cost]]</f>
        <v>0</v>
      </c>
      <c r="M517" s="2" t="e">
        <f>Table167[[#This Row],[Diff 1]]/Table167[[#This Row],[Actual cost]]*100</f>
        <v>#DIV/0!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</row>
    <row r="518" spans="1:33" hidden="1" x14ac:dyDescent="0.3">
      <c r="A518" t="s">
        <v>538</v>
      </c>
      <c r="B518">
        <v>516</v>
      </c>
      <c r="C518" t="str">
        <f>LEFT(Table167[[#This Row],[Contingency id]])</f>
        <v>B</v>
      </c>
      <c r="D518">
        <v>0</v>
      </c>
      <c r="E518">
        <v>1.1481481481481399</v>
      </c>
      <c r="F518">
        <v>62</v>
      </c>
      <c r="G518">
        <v>54</v>
      </c>
      <c r="H518" s="2">
        <v>0</v>
      </c>
      <c r="I518" s="2">
        <f>AVERAGE(Table167[[#This Row],[Estimated costs 1]:[Estimated costs 20]])</f>
        <v>0</v>
      </c>
      <c r="J518" s="2">
        <f>_xlfn.STDEV.P(Table167[[#This Row],[Estimated costs 1]:[Estimated costs 20]])</f>
        <v>0</v>
      </c>
      <c r="K518" s="2" t="e">
        <f>Table167[[#This Row],[Dev]]/Table167[[#This Row],[Mean]]*100</f>
        <v>#DIV/0!</v>
      </c>
      <c r="L518" s="2">
        <f>Table167[[#This Row],[Estimated costs 1]]-Table167[[#This Row],[Actual cost]]</f>
        <v>0</v>
      </c>
      <c r="M518" s="2" t="e">
        <f>Table167[[#This Row],[Diff 1]]/Table167[[#This Row],[Actual cost]]*100</f>
        <v>#DIV/0!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</row>
    <row r="519" spans="1:33" hidden="1" x14ac:dyDescent="0.3">
      <c r="A519" t="s">
        <v>539</v>
      </c>
      <c r="B519">
        <v>517</v>
      </c>
      <c r="C519" t="str">
        <f>LEFT(Table167[[#This Row],[Contingency id]])</f>
        <v>B</v>
      </c>
      <c r="D519">
        <v>0</v>
      </c>
      <c r="E519">
        <v>1.1375</v>
      </c>
      <c r="F519">
        <v>91</v>
      </c>
      <c r="G519">
        <v>80</v>
      </c>
      <c r="H519" s="2">
        <v>0</v>
      </c>
      <c r="I519" s="2">
        <f>AVERAGE(Table167[[#This Row],[Estimated costs 1]:[Estimated costs 20]])</f>
        <v>0</v>
      </c>
      <c r="J519" s="2">
        <f>_xlfn.STDEV.P(Table167[[#This Row],[Estimated costs 1]:[Estimated costs 20]])</f>
        <v>0</v>
      </c>
      <c r="K519" s="2" t="e">
        <f>Table167[[#This Row],[Dev]]/Table167[[#This Row],[Mean]]*100</f>
        <v>#DIV/0!</v>
      </c>
      <c r="L519" s="2">
        <f>Table167[[#This Row],[Estimated costs 1]]-Table167[[#This Row],[Actual cost]]</f>
        <v>0</v>
      </c>
      <c r="M519" s="2" t="e">
        <f>Table167[[#This Row],[Diff 1]]/Table167[[#This Row],[Actual cost]]*100</f>
        <v>#DIV/0!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</row>
    <row r="520" spans="1:33" hidden="1" x14ac:dyDescent="0.3">
      <c r="A520" t="s">
        <v>540</v>
      </c>
      <c r="B520">
        <v>518</v>
      </c>
      <c r="C520" t="str">
        <f>LEFT(Table167[[#This Row],[Contingency id]])</f>
        <v>B</v>
      </c>
      <c r="D520">
        <v>0</v>
      </c>
      <c r="E520">
        <v>1.175</v>
      </c>
      <c r="F520">
        <v>94</v>
      </c>
      <c r="G520">
        <v>80</v>
      </c>
      <c r="H520" s="2">
        <v>0</v>
      </c>
      <c r="I520" s="2">
        <f>AVERAGE(Table167[[#This Row],[Estimated costs 1]:[Estimated costs 20]])</f>
        <v>0</v>
      </c>
      <c r="J520" s="2">
        <f>_xlfn.STDEV.P(Table167[[#This Row],[Estimated costs 1]:[Estimated costs 20]])</f>
        <v>0</v>
      </c>
      <c r="K520" s="2" t="e">
        <f>Table167[[#This Row],[Dev]]/Table167[[#This Row],[Mean]]*100</f>
        <v>#DIV/0!</v>
      </c>
      <c r="L520" s="2">
        <f>Table167[[#This Row],[Estimated costs 1]]-Table167[[#This Row],[Actual cost]]</f>
        <v>0</v>
      </c>
      <c r="M520" s="2" t="e">
        <f>Table167[[#This Row],[Diff 1]]/Table167[[#This Row],[Actual cost]]*100</f>
        <v>#DIV/0!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</row>
    <row r="521" spans="1:33" hidden="1" x14ac:dyDescent="0.3">
      <c r="A521" t="s">
        <v>541</v>
      </c>
      <c r="B521">
        <v>519</v>
      </c>
      <c r="C521" t="str">
        <f>LEFT(Table167[[#This Row],[Contingency id]])</f>
        <v>B</v>
      </c>
      <c r="D521">
        <v>0</v>
      </c>
      <c r="E521">
        <v>1.13253012048192</v>
      </c>
      <c r="F521">
        <v>94</v>
      </c>
      <c r="G521">
        <v>83</v>
      </c>
      <c r="H521" s="2">
        <v>0</v>
      </c>
      <c r="I521" s="2">
        <f>AVERAGE(Table167[[#This Row],[Estimated costs 1]:[Estimated costs 20]])</f>
        <v>0</v>
      </c>
      <c r="J521" s="2">
        <f>_xlfn.STDEV.P(Table167[[#This Row],[Estimated costs 1]:[Estimated costs 20]])</f>
        <v>0</v>
      </c>
      <c r="K521" s="2" t="e">
        <f>Table167[[#This Row],[Dev]]/Table167[[#This Row],[Mean]]*100</f>
        <v>#DIV/0!</v>
      </c>
      <c r="L521" s="2">
        <f>Table167[[#This Row],[Estimated costs 1]]-Table167[[#This Row],[Actual cost]]</f>
        <v>0</v>
      </c>
      <c r="M521" s="2" t="e">
        <f>Table167[[#This Row],[Diff 1]]/Table167[[#This Row],[Actual cost]]*100</f>
        <v>#DIV/0!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</row>
    <row r="522" spans="1:33" hidden="1" x14ac:dyDescent="0.3">
      <c r="A522" t="s">
        <v>542</v>
      </c>
      <c r="B522">
        <v>520</v>
      </c>
      <c r="C522" t="str">
        <f>LEFT(Table167[[#This Row],[Contingency id]])</f>
        <v>B</v>
      </c>
      <c r="D522">
        <v>0</v>
      </c>
      <c r="E522">
        <v>1.1375</v>
      </c>
      <c r="F522">
        <v>91</v>
      </c>
      <c r="G522">
        <v>80</v>
      </c>
      <c r="H522" s="2">
        <v>0</v>
      </c>
      <c r="I522" s="2">
        <f>AVERAGE(Table167[[#This Row],[Estimated costs 1]:[Estimated costs 20]])</f>
        <v>0</v>
      </c>
      <c r="J522" s="2">
        <f>_xlfn.STDEV.P(Table167[[#This Row],[Estimated costs 1]:[Estimated costs 20]])</f>
        <v>0</v>
      </c>
      <c r="K522" s="2" t="e">
        <f>Table167[[#This Row],[Dev]]/Table167[[#This Row],[Mean]]*100</f>
        <v>#DIV/0!</v>
      </c>
      <c r="L522" s="2">
        <f>Table167[[#This Row],[Estimated costs 1]]-Table167[[#This Row],[Actual cost]]</f>
        <v>0</v>
      </c>
      <c r="M522" s="2" t="e">
        <f>Table167[[#This Row],[Diff 1]]/Table167[[#This Row],[Actual cost]]*100</f>
        <v>#DIV/0!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</row>
    <row r="523" spans="1:33" hidden="1" x14ac:dyDescent="0.3">
      <c r="A523" t="s">
        <v>543</v>
      </c>
      <c r="B523">
        <v>521</v>
      </c>
      <c r="C523" t="str">
        <f>LEFT(Table167[[#This Row],[Contingency id]])</f>
        <v>B</v>
      </c>
      <c r="D523">
        <v>0</v>
      </c>
      <c r="E523">
        <v>1.1973684210526301</v>
      </c>
      <c r="F523">
        <v>91</v>
      </c>
      <c r="G523">
        <v>76</v>
      </c>
      <c r="H523" s="2">
        <v>0</v>
      </c>
      <c r="I523" s="2">
        <f>AVERAGE(Table167[[#This Row],[Estimated costs 1]:[Estimated costs 20]])</f>
        <v>0</v>
      </c>
      <c r="J523" s="2">
        <f>_xlfn.STDEV.P(Table167[[#This Row],[Estimated costs 1]:[Estimated costs 20]])</f>
        <v>0</v>
      </c>
      <c r="K523" s="2" t="e">
        <f>Table167[[#This Row],[Dev]]/Table167[[#This Row],[Mean]]*100</f>
        <v>#DIV/0!</v>
      </c>
      <c r="L523" s="2">
        <f>Table167[[#This Row],[Estimated costs 1]]-Table167[[#This Row],[Actual cost]]</f>
        <v>0</v>
      </c>
      <c r="M523" s="2" t="e">
        <f>Table167[[#This Row],[Diff 1]]/Table167[[#This Row],[Actual cost]]*100</f>
        <v>#DIV/0!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</row>
    <row r="524" spans="1:33" hidden="1" x14ac:dyDescent="0.3">
      <c r="A524" t="s">
        <v>544</v>
      </c>
      <c r="B524">
        <v>522</v>
      </c>
      <c r="C524" t="str">
        <f>LEFT(Table167[[#This Row],[Contingency id]])</f>
        <v>B</v>
      </c>
      <c r="D524">
        <v>0</v>
      </c>
      <c r="E524">
        <v>1.21333333333333</v>
      </c>
      <c r="F524">
        <v>91</v>
      </c>
      <c r="G524">
        <v>75</v>
      </c>
      <c r="H524" s="2">
        <v>0</v>
      </c>
      <c r="I524" s="2">
        <f>AVERAGE(Table167[[#This Row],[Estimated costs 1]:[Estimated costs 20]])</f>
        <v>0</v>
      </c>
      <c r="J524" s="2">
        <f>_xlfn.STDEV.P(Table167[[#This Row],[Estimated costs 1]:[Estimated costs 20]])</f>
        <v>0</v>
      </c>
      <c r="K524" s="2" t="e">
        <f>Table167[[#This Row],[Dev]]/Table167[[#This Row],[Mean]]*100</f>
        <v>#DIV/0!</v>
      </c>
      <c r="L524" s="2">
        <f>Table167[[#This Row],[Estimated costs 1]]-Table167[[#This Row],[Actual cost]]</f>
        <v>0</v>
      </c>
      <c r="M524" s="2" t="e">
        <f>Table167[[#This Row],[Diff 1]]/Table167[[#This Row],[Actual cost]]*100</f>
        <v>#DIV/0!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</row>
    <row r="525" spans="1:33" hidden="1" x14ac:dyDescent="0.3">
      <c r="A525" t="s">
        <v>545</v>
      </c>
      <c r="B525">
        <v>523</v>
      </c>
      <c r="C525" t="str">
        <f>LEFT(Table167[[#This Row],[Contingency id]])</f>
        <v>B</v>
      </c>
      <c r="D525">
        <v>0</v>
      </c>
      <c r="E525">
        <v>1.1097560975609699</v>
      </c>
      <c r="F525">
        <v>91</v>
      </c>
      <c r="G525">
        <v>82</v>
      </c>
      <c r="H525" s="2">
        <v>0</v>
      </c>
      <c r="I525" s="2">
        <f>AVERAGE(Table167[[#This Row],[Estimated costs 1]:[Estimated costs 20]])</f>
        <v>0</v>
      </c>
      <c r="J525" s="2">
        <f>_xlfn.STDEV.P(Table167[[#This Row],[Estimated costs 1]:[Estimated costs 20]])</f>
        <v>0</v>
      </c>
      <c r="K525" s="2" t="e">
        <f>Table167[[#This Row],[Dev]]/Table167[[#This Row],[Mean]]*100</f>
        <v>#DIV/0!</v>
      </c>
      <c r="L525" s="2">
        <f>Table167[[#This Row],[Estimated costs 1]]-Table167[[#This Row],[Actual cost]]</f>
        <v>0</v>
      </c>
      <c r="M525" s="2" t="e">
        <f>Table167[[#This Row],[Diff 1]]/Table167[[#This Row],[Actual cost]]*100</f>
        <v>#DIV/0!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</row>
    <row r="526" spans="1:33" hidden="1" x14ac:dyDescent="0.3">
      <c r="A526" t="s">
        <v>546</v>
      </c>
      <c r="B526">
        <v>524</v>
      </c>
      <c r="C526" t="str">
        <f>LEFT(Table167[[#This Row],[Contingency id]])</f>
        <v>B</v>
      </c>
      <c r="D526">
        <v>0</v>
      </c>
      <c r="E526">
        <v>1.1666666666666601</v>
      </c>
      <c r="F526">
        <v>91</v>
      </c>
      <c r="G526">
        <v>78</v>
      </c>
      <c r="H526" s="2">
        <v>0</v>
      </c>
      <c r="I526" s="2">
        <f>AVERAGE(Table167[[#This Row],[Estimated costs 1]:[Estimated costs 20]])</f>
        <v>0</v>
      </c>
      <c r="J526" s="2">
        <f>_xlfn.STDEV.P(Table167[[#This Row],[Estimated costs 1]:[Estimated costs 20]])</f>
        <v>0</v>
      </c>
      <c r="K526" s="2" t="e">
        <f>Table167[[#This Row],[Dev]]/Table167[[#This Row],[Mean]]*100</f>
        <v>#DIV/0!</v>
      </c>
      <c r="L526" s="2">
        <f>Table167[[#This Row],[Estimated costs 1]]-Table167[[#This Row],[Actual cost]]</f>
        <v>0</v>
      </c>
      <c r="M526" s="2" t="e">
        <f>Table167[[#This Row],[Diff 1]]/Table167[[#This Row],[Actual cost]]*100</f>
        <v>#DIV/0!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</row>
    <row r="527" spans="1:33" hidden="1" x14ac:dyDescent="0.3">
      <c r="A527" t="s">
        <v>547</v>
      </c>
      <c r="B527">
        <v>525</v>
      </c>
      <c r="C527" t="str">
        <f>LEFT(Table167[[#This Row],[Contingency id]])</f>
        <v>B</v>
      </c>
      <c r="D527">
        <v>0</v>
      </c>
      <c r="E527">
        <v>1.0963855421686699</v>
      </c>
      <c r="F527">
        <v>91</v>
      </c>
      <c r="G527">
        <v>83</v>
      </c>
      <c r="H527" s="2">
        <v>0</v>
      </c>
      <c r="I527" s="2">
        <f>AVERAGE(Table167[[#This Row],[Estimated costs 1]:[Estimated costs 20]])</f>
        <v>0</v>
      </c>
      <c r="J527" s="2">
        <f>_xlfn.STDEV.P(Table167[[#This Row],[Estimated costs 1]:[Estimated costs 20]])</f>
        <v>0</v>
      </c>
      <c r="K527" s="2" t="e">
        <f>Table167[[#This Row],[Dev]]/Table167[[#This Row],[Mean]]*100</f>
        <v>#DIV/0!</v>
      </c>
      <c r="L527" s="2">
        <f>Table167[[#This Row],[Estimated costs 1]]-Table167[[#This Row],[Actual cost]]</f>
        <v>0</v>
      </c>
      <c r="M527" s="2" t="e">
        <f>Table167[[#This Row],[Diff 1]]/Table167[[#This Row],[Actual cost]]*100</f>
        <v>#DIV/0!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</row>
    <row r="528" spans="1:33" x14ac:dyDescent="0.3">
      <c r="A528" t="s">
        <v>548</v>
      </c>
      <c r="B528">
        <v>526</v>
      </c>
      <c r="C528" t="str">
        <f>LEFT(Table167[[#This Row],[Contingency id]])</f>
        <v>C</v>
      </c>
      <c r="D528" s="1">
        <v>0</v>
      </c>
      <c r="E528" s="1">
        <v>1.0317460317460301</v>
      </c>
      <c r="F528">
        <v>65</v>
      </c>
      <c r="G528">
        <v>63</v>
      </c>
      <c r="H528" s="2">
        <v>0</v>
      </c>
      <c r="I528" s="2">
        <f>AVERAGE(Table167[[#This Row],[Estimated costs 1]:[Estimated costs 20]])</f>
        <v>0</v>
      </c>
      <c r="J528" s="2">
        <f>_xlfn.STDEV.P(Table167[[#This Row],[Estimated costs 1]:[Estimated costs 20]])</f>
        <v>0</v>
      </c>
      <c r="K528" s="2" t="e">
        <f>Table167[[#This Row],[Dev]]/Table167[[#This Row],[Mean]]*100</f>
        <v>#DIV/0!</v>
      </c>
      <c r="L528" s="2">
        <f>Table167[[#This Row],[Estimated costs 1]]-Table167[[#This Row],[Actual cost]]</f>
        <v>0</v>
      </c>
      <c r="M528" s="2" t="e">
        <f>Table167[[#This Row],[Diff 1]]/Table167[[#This Row],[Actual cost]]*100</f>
        <v>#DIV/0!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</row>
    <row r="529" spans="1:33" x14ac:dyDescent="0.3">
      <c r="A529" t="s">
        <v>549</v>
      </c>
      <c r="B529">
        <v>527</v>
      </c>
      <c r="C529" t="str">
        <f>LEFT(Table167[[#This Row],[Contingency id]])</f>
        <v>C</v>
      </c>
      <c r="D529" s="1">
        <v>0</v>
      </c>
      <c r="E529" s="1">
        <v>1.0655737704918</v>
      </c>
      <c r="F529">
        <v>65</v>
      </c>
      <c r="G529">
        <v>61</v>
      </c>
      <c r="H529" s="2">
        <v>0</v>
      </c>
      <c r="I529" s="2">
        <f>AVERAGE(Table167[[#This Row],[Estimated costs 1]:[Estimated costs 20]])</f>
        <v>0</v>
      </c>
      <c r="J529" s="2">
        <f>_xlfn.STDEV.P(Table167[[#This Row],[Estimated costs 1]:[Estimated costs 20]])</f>
        <v>0</v>
      </c>
      <c r="K529" s="2" t="e">
        <f>Table167[[#This Row],[Dev]]/Table167[[#This Row],[Mean]]*100</f>
        <v>#DIV/0!</v>
      </c>
      <c r="L529" s="2">
        <f>Table167[[#This Row],[Estimated costs 1]]-Table167[[#This Row],[Actual cost]]</f>
        <v>0</v>
      </c>
      <c r="M529" s="2" t="e">
        <f>Table167[[#This Row],[Diff 1]]/Table167[[#This Row],[Actual cost]]*100</f>
        <v>#DIV/0!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</row>
    <row r="530" spans="1:33" x14ac:dyDescent="0.3">
      <c r="A530" t="s">
        <v>550</v>
      </c>
      <c r="B530">
        <v>528</v>
      </c>
      <c r="C530" t="str">
        <f>LEFT(Table167[[#This Row],[Contingency id]])</f>
        <v>C</v>
      </c>
      <c r="D530" s="1">
        <v>0</v>
      </c>
      <c r="E530" s="1">
        <v>1.0689655172413699</v>
      </c>
      <c r="F530">
        <v>62</v>
      </c>
      <c r="G530">
        <v>58</v>
      </c>
      <c r="H530" s="2">
        <v>0</v>
      </c>
      <c r="I530" s="2">
        <f>AVERAGE(Table167[[#This Row],[Estimated costs 1]:[Estimated costs 20]])</f>
        <v>0</v>
      </c>
      <c r="J530" s="2">
        <f>_xlfn.STDEV.P(Table167[[#This Row],[Estimated costs 1]:[Estimated costs 20]])</f>
        <v>0</v>
      </c>
      <c r="K530" s="2" t="e">
        <f>Table167[[#This Row],[Dev]]/Table167[[#This Row],[Mean]]*100</f>
        <v>#DIV/0!</v>
      </c>
      <c r="L530" s="2">
        <f>Table167[[#This Row],[Estimated costs 1]]-Table167[[#This Row],[Actual cost]]</f>
        <v>0</v>
      </c>
      <c r="M530" s="2" t="e">
        <f>Table167[[#This Row],[Diff 1]]/Table167[[#This Row],[Actual cost]]*100</f>
        <v>#DIV/0!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</row>
    <row r="531" spans="1:33" x14ac:dyDescent="0.3">
      <c r="A531" t="s">
        <v>551</v>
      </c>
      <c r="B531">
        <v>529</v>
      </c>
      <c r="C531" t="str">
        <f>LEFT(Table167[[#This Row],[Contingency id]])</f>
        <v>C</v>
      </c>
      <c r="D531" s="1">
        <v>0</v>
      </c>
      <c r="E531" s="1">
        <v>1.1481481481481399</v>
      </c>
      <c r="F531">
        <v>62</v>
      </c>
      <c r="G531">
        <v>54</v>
      </c>
      <c r="H531" s="2">
        <v>0</v>
      </c>
      <c r="I531" s="2">
        <f>AVERAGE(Table167[[#This Row],[Estimated costs 1]:[Estimated costs 20]])</f>
        <v>0</v>
      </c>
      <c r="J531" s="2">
        <f>_xlfn.STDEV.P(Table167[[#This Row],[Estimated costs 1]:[Estimated costs 20]])</f>
        <v>0</v>
      </c>
      <c r="K531" s="2" t="e">
        <f>Table167[[#This Row],[Dev]]/Table167[[#This Row],[Mean]]*100</f>
        <v>#DIV/0!</v>
      </c>
      <c r="L531" s="2">
        <f>Table167[[#This Row],[Estimated costs 1]]-Table167[[#This Row],[Actual cost]]</f>
        <v>0</v>
      </c>
      <c r="M531" s="2" t="e">
        <f>Table167[[#This Row],[Diff 1]]/Table167[[#This Row],[Actual cost]]*100</f>
        <v>#DIV/0!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</row>
    <row r="532" spans="1:33" x14ac:dyDescent="0.3">
      <c r="A532" t="s">
        <v>552</v>
      </c>
      <c r="B532">
        <v>530</v>
      </c>
      <c r="C532" t="str">
        <f>LEFT(Table167[[#This Row],[Contingency id]])</f>
        <v>C</v>
      </c>
      <c r="D532" s="1">
        <v>0</v>
      </c>
      <c r="E532" s="1">
        <v>1.12658227848101</v>
      </c>
      <c r="F532">
        <v>89</v>
      </c>
      <c r="G532">
        <v>79</v>
      </c>
      <c r="H532" s="2">
        <v>0</v>
      </c>
      <c r="I532" s="2">
        <f>AVERAGE(Table167[[#This Row],[Estimated costs 1]:[Estimated costs 20]])</f>
        <v>0</v>
      </c>
      <c r="J532" s="2">
        <f>_xlfn.STDEV.P(Table167[[#This Row],[Estimated costs 1]:[Estimated costs 20]])</f>
        <v>0</v>
      </c>
      <c r="K532" s="2" t="e">
        <f>Table167[[#This Row],[Dev]]/Table167[[#This Row],[Mean]]*100</f>
        <v>#DIV/0!</v>
      </c>
      <c r="L532" s="2">
        <f>Table167[[#This Row],[Estimated costs 1]]-Table167[[#This Row],[Actual cost]]</f>
        <v>0</v>
      </c>
      <c r="M532" s="2" t="e">
        <f>Table167[[#This Row],[Diff 1]]/Table167[[#This Row],[Actual cost]]*100</f>
        <v>#DIV/0!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</row>
    <row r="533" spans="1:33" x14ac:dyDescent="0.3">
      <c r="A533" t="s">
        <v>553</v>
      </c>
      <c r="B533">
        <v>531</v>
      </c>
      <c r="C533" t="str">
        <f>LEFT(Table167[[#This Row],[Contingency id]])</f>
        <v>C</v>
      </c>
      <c r="D533" s="1">
        <v>0</v>
      </c>
      <c r="E533" s="1">
        <v>1.04838709677419</v>
      </c>
      <c r="F533">
        <v>65</v>
      </c>
      <c r="G533">
        <v>62</v>
      </c>
      <c r="H533" s="2">
        <v>0</v>
      </c>
      <c r="I533" s="2">
        <f>AVERAGE(Table167[[#This Row],[Estimated costs 1]:[Estimated costs 20]])</f>
        <v>0</v>
      </c>
      <c r="J533" s="2">
        <f>_xlfn.STDEV.P(Table167[[#This Row],[Estimated costs 1]:[Estimated costs 20]])</f>
        <v>0</v>
      </c>
      <c r="K533" s="2" t="e">
        <f>Table167[[#This Row],[Dev]]/Table167[[#This Row],[Mean]]*100</f>
        <v>#DIV/0!</v>
      </c>
      <c r="L533" s="2">
        <f>Table167[[#This Row],[Estimated costs 1]]-Table167[[#This Row],[Actual cost]]</f>
        <v>0</v>
      </c>
      <c r="M533" s="2" t="e">
        <f>Table167[[#This Row],[Diff 1]]/Table167[[#This Row],[Actual cost]]*100</f>
        <v>#DIV/0!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</row>
    <row r="534" spans="1:33" x14ac:dyDescent="0.3">
      <c r="A534" t="s">
        <v>554</v>
      </c>
      <c r="B534">
        <v>532</v>
      </c>
      <c r="C534" t="str">
        <f>LEFT(Table167[[#This Row],[Contingency id]])</f>
        <v>C</v>
      </c>
      <c r="D534" s="1">
        <v>0</v>
      </c>
      <c r="E534" s="1">
        <v>1.2222222222222201</v>
      </c>
      <c r="F534">
        <v>132</v>
      </c>
      <c r="G534">
        <v>108</v>
      </c>
      <c r="H534" s="2">
        <v>0</v>
      </c>
      <c r="I534" s="2">
        <f>AVERAGE(Table167[[#This Row],[Estimated costs 1]:[Estimated costs 20]])</f>
        <v>0</v>
      </c>
      <c r="J534" s="2">
        <f>_xlfn.STDEV.P(Table167[[#This Row],[Estimated costs 1]:[Estimated costs 20]])</f>
        <v>0</v>
      </c>
      <c r="K534" s="2" t="e">
        <f>Table167[[#This Row],[Dev]]/Table167[[#This Row],[Mean]]*100</f>
        <v>#DIV/0!</v>
      </c>
      <c r="L534" s="2">
        <f>Table167[[#This Row],[Estimated costs 1]]-Table167[[#This Row],[Actual cost]]</f>
        <v>0</v>
      </c>
      <c r="M534" s="2" t="e">
        <f>Table167[[#This Row],[Diff 1]]/Table167[[#This Row],[Actual cost]]*100</f>
        <v>#DIV/0!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</row>
    <row r="535" spans="1:33" x14ac:dyDescent="0.3">
      <c r="A535" t="s">
        <v>555</v>
      </c>
      <c r="B535">
        <v>533</v>
      </c>
      <c r="C535" t="str">
        <f>LEFT(Table167[[#This Row],[Contingency id]])</f>
        <v>C</v>
      </c>
      <c r="D535" s="1">
        <v>0</v>
      </c>
      <c r="E535" s="1">
        <v>1.29702970297029</v>
      </c>
      <c r="F535">
        <v>131</v>
      </c>
      <c r="G535">
        <v>101</v>
      </c>
      <c r="H535" s="2">
        <v>0</v>
      </c>
      <c r="I535" s="2">
        <f>AVERAGE(Table167[[#This Row],[Estimated costs 1]:[Estimated costs 20]])</f>
        <v>0</v>
      </c>
      <c r="J535" s="2">
        <f>_xlfn.STDEV.P(Table167[[#This Row],[Estimated costs 1]:[Estimated costs 20]])</f>
        <v>0</v>
      </c>
      <c r="K535" s="2" t="e">
        <f>Table167[[#This Row],[Dev]]/Table167[[#This Row],[Mean]]*100</f>
        <v>#DIV/0!</v>
      </c>
      <c r="L535" s="2">
        <f>Table167[[#This Row],[Estimated costs 1]]-Table167[[#This Row],[Actual cost]]</f>
        <v>0</v>
      </c>
      <c r="M535" s="2" t="e">
        <f>Table167[[#This Row],[Diff 1]]/Table167[[#This Row],[Actual cost]]*100</f>
        <v>#DIV/0!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</row>
    <row r="536" spans="1:33" x14ac:dyDescent="0.3">
      <c r="A536" t="s">
        <v>556</v>
      </c>
      <c r="B536">
        <v>534</v>
      </c>
      <c r="C536" t="str">
        <f>LEFT(Table167[[#This Row],[Contingency id]])</f>
        <v>C</v>
      </c>
      <c r="D536" s="1">
        <v>0</v>
      </c>
      <c r="E536" s="1">
        <v>1.2129629629629599</v>
      </c>
      <c r="F536">
        <v>131</v>
      </c>
      <c r="G536">
        <v>108</v>
      </c>
      <c r="H536" s="2">
        <v>0</v>
      </c>
      <c r="I536" s="2">
        <f>AVERAGE(Table167[[#This Row],[Estimated costs 1]:[Estimated costs 20]])</f>
        <v>0</v>
      </c>
      <c r="J536" s="2">
        <f>_xlfn.STDEV.P(Table167[[#This Row],[Estimated costs 1]:[Estimated costs 20]])</f>
        <v>0</v>
      </c>
      <c r="K536" s="2" t="e">
        <f>Table167[[#This Row],[Dev]]/Table167[[#This Row],[Mean]]*100</f>
        <v>#DIV/0!</v>
      </c>
      <c r="L536" s="2">
        <f>Table167[[#This Row],[Estimated costs 1]]-Table167[[#This Row],[Actual cost]]</f>
        <v>0</v>
      </c>
      <c r="M536" s="2" t="e">
        <f>Table167[[#This Row],[Diff 1]]/Table167[[#This Row],[Actual cost]]*100</f>
        <v>#DIV/0!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</row>
    <row r="537" spans="1:33" x14ac:dyDescent="0.3">
      <c r="A537" t="s">
        <v>557</v>
      </c>
      <c r="B537">
        <v>535</v>
      </c>
      <c r="C537" t="str">
        <f>LEFT(Table167[[#This Row],[Contingency id]])</f>
        <v>C</v>
      </c>
      <c r="D537" s="1">
        <v>0</v>
      </c>
      <c r="E537" s="1">
        <v>1.29702970297029</v>
      </c>
      <c r="F537">
        <v>131</v>
      </c>
      <c r="G537">
        <v>101</v>
      </c>
      <c r="H537" s="2">
        <v>0</v>
      </c>
      <c r="I537" s="2">
        <f>AVERAGE(Table167[[#This Row],[Estimated costs 1]:[Estimated costs 20]])</f>
        <v>0</v>
      </c>
      <c r="J537" s="2">
        <f>_xlfn.STDEV.P(Table167[[#This Row],[Estimated costs 1]:[Estimated costs 20]])</f>
        <v>0</v>
      </c>
      <c r="K537" s="2" t="e">
        <f>Table167[[#This Row],[Dev]]/Table167[[#This Row],[Mean]]*100</f>
        <v>#DIV/0!</v>
      </c>
      <c r="L537" s="2">
        <f>Table167[[#This Row],[Estimated costs 1]]-Table167[[#This Row],[Actual cost]]</f>
        <v>0</v>
      </c>
      <c r="M537" s="2" t="e">
        <f>Table167[[#This Row],[Diff 1]]/Table167[[#This Row],[Actual cost]]*100</f>
        <v>#DIV/0!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</row>
    <row r="538" spans="1:33" x14ac:dyDescent="0.3">
      <c r="A538" t="s">
        <v>558</v>
      </c>
      <c r="B538">
        <v>536</v>
      </c>
      <c r="C538" t="str">
        <f>LEFT(Table167[[#This Row],[Contingency id]])</f>
        <v>C</v>
      </c>
      <c r="D538" s="1">
        <v>0</v>
      </c>
      <c r="E538" s="1">
        <v>1.2476190476190401</v>
      </c>
      <c r="F538">
        <v>131</v>
      </c>
      <c r="G538">
        <v>105</v>
      </c>
      <c r="H538" s="2">
        <v>0</v>
      </c>
      <c r="I538" s="2">
        <f>AVERAGE(Table167[[#This Row],[Estimated costs 1]:[Estimated costs 20]])</f>
        <v>0</v>
      </c>
      <c r="J538" s="2">
        <f>_xlfn.STDEV.P(Table167[[#This Row],[Estimated costs 1]:[Estimated costs 20]])</f>
        <v>0</v>
      </c>
      <c r="K538" s="2" t="e">
        <f>Table167[[#This Row],[Dev]]/Table167[[#This Row],[Mean]]*100</f>
        <v>#DIV/0!</v>
      </c>
      <c r="L538" s="2">
        <f>Table167[[#This Row],[Estimated costs 1]]-Table167[[#This Row],[Actual cost]]</f>
        <v>0</v>
      </c>
      <c r="M538" s="2" t="e">
        <f>Table167[[#This Row],[Diff 1]]/Table167[[#This Row],[Actual cost]]*100</f>
        <v>#DIV/0!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</row>
    <row r="539" spans="1:33" x14ac:dyDescent="0.3">
      <c r="A539" t="s">
        <v>559</v>
      </c>
      <c r="B539">
        <v>537</v>
      </c>
      <c r="C539" t="str">
        <f>LEFT(Table167[[#This Row],[Contingency id]])</f>
        <v>C</v>
      </c>
      <c r="D539" s="1">
        <v>0</v>
      </c>
      <c r="E539" s="1">
        <v>1.19090909090909</v>
      </c>
      <c r="F539">
        <v>131</v>
      </c>
      <c r="G539">
        <v>110</v>
      </c>
      <c r="H539" s="2">
        <v>0</v>
      </c>
      <c r="I539" s="2">
        <f>AVERAGE(Table167[[#This Row],[Estimated costs 1]:[Estimated costs 20]])</f>
        <v>0</v>
      </c>
      <c r="J539" s="2">
        <f>_xlfn.STDEV.P(Table167[[#This Row],[Estimated costs 1]:[Estimated costs 20]])</f>
        <v>0</v>
      </c>
      <c r="K539" s="2" t="e">
        <f>Table167[[#This Row],[Dev]]/Table167[[#This Row],[Mean]]*100</f>
        <v>#DIV/0!</v>
      </c>
      <c r="L539" s="2">
        <f>Table167[[#This Row],[Estimated costs 1]]-Table167[[#This Row],[Actual cost]]</f>
        <v>0</v>
      </c>
      <c r="M539" s="2" t="e">
        <f>Table167[[#This Row],[Diff 1]]/Table167[[#This Row],[Actual cost]]*100</f>
        <v>#DIV/0!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</row>
    <row r="540" spans="1:33" x14ac:dyDescent="0.3">
      <c r="A540" t="s">
        <v>560</v>
      </c>
      <c r="B540">
        <v>538</v>
      </c>
      <c r="C540" t="str">
        <f>LEFT(Table167[[#This Row],[Contingency id]])</f>
        <v>C</v>
      </c>
      <c r="D540" s="1">
        <v>0</v>
      </c>
      <c r="E540" s="1">
        <v>1.2358490566037701</v>
      </c>
      <c r="F540">
        <v>131</v>
      </c>
      <c r="G540">
        <v>106</v>
      </c>
      <c r="H540" s="2">
        <v>0</v>
      </c>
      <c r="I540" s="2">
        <f>AVERAGE(Table167[[#This Row],[Estimated costs 1]:[Estimated costs 20]])</f>
        <v>0</v>
      </c>
      <c r="J540" s="2">
        <f>_xlfn.STDEV.P(Table167[[#This Row],[Estimated costs 1]:[Estimated costs 20]])</f>
        <v>0</v>
      </c>
      <c r="K540" s="2" t="e">
        <f>Table167[[#This Row],[Dev]]/Table167[[#This Row],[Mean]]*100</f>
        <v>#DIV/0!</v>
      </c>
      <c r="L540" s="2">
        <f>Table167[[#This Row],[Estimated costs 1]]-Table167[[#This Row],[Actual cost]]</f>
        <v>0</v>
      </c>
      <c r="M540" s="2" t="e">
        <f>Table167[[#This Row],[Diff 1]]/Table167[[#This Row],[Actual cost]]*100</f>
        <v>#DIV/0!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</row>
    <row r="541" spans="1:33" x14ac:dyDescent="0.3">
      <c r="A541" t="s">
        <v>561</v>
      </c>
      <c r="B541">
        <v>539</v>
      </c>
      <c r="C541" t="str">
        <f>LEFT(Table167[[#This Row],[Contingency id]])</f>
        <v>C</v>
      </c>
      <c r="D541" s="1">
        <v>0</v>
      </c>
      <c r="E541" s="1">
        <v>1.18627450980392</v>
      </c>
      <c r="F541">
        <v>121</v>
      </c>
      <c r="G541">
        <v>102</v>
      </c>
      <c r="H541" s="2">
        <v>0</v>
      </c>
      <c r="I541" s="2">
        <f>AVERAGE(Table167[[#This Row],[Estimated costs 1]:[Estimated costs 20]])</f>
        <v>0</v>
      </c>
      <c r="J541" s="2">
        <f>_xlfn.STDEV.P(Table167[[#This Row],[Estimated costs 1]:[Estimated costs 20]])</f>
        <v>0</v>
      </c>
      <c r="K541" s="2" t="e">
        <f>Table167[[#This Row],[Dev]]/Table167[[#This Row],[Mean]]*100</f>
        <v>#DIV/0!</v>
      </c>
      <c r="L541" s="2">
        <f>Table167[[#This Row],[Estimated costs 1]]-Table167[[#This Row],[Actual cost]]</f>
        <v>0</v>
      </c>
      <c r="M541" s="2" t="e">
        <f>Table167[[#This Row],[Diff 1]]/Table167[[#This Row],[Actual cost]]*100</f>
        <v>#DIV/0!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</row>
    <row r="542" spans="1:33" x14ac:dyDescent="0.3">
      <c r="A542" t="s">
        <v>562</v>
      </c>
      <c r="B542">
        <v>540</v>
      </c>
      <c r="C542" t="str">
        <f>LEFT(Table167[[#This Row],[Contingency id]])</f>
        <v>C</v>
      </c>
      <c r="D542" s="1">
        <v>0</v>
      </c>
      <c r="E542" s="1">
        <v>1.2222222222222201</v>
      </c>
      <c r="F542">
        <v>121</v>
      </c>
      <c r="G542">
        <v>99</v>
      </c>
      <c r="H542" s="2">
        <v>0</v>
      </c>
      <c r="I542" s="2">
        <f>AVERAGE(Table167[[#This Row],[Estimated costs 1]:[Estimated costs 20]])</f>
        <v>0</v>
      </c>
      <c r="J542" s="2">
        <f>_xlfn.STDEV.P(Table167[[#This Row],[Estimated costs 1]:[Estimated costs 20]])</f>
        <v>0</v>
      </c>
      <c r="K542" s="2" t="e">
        <f>Table167[[#This Row],[Dev]]/Table167[[#This Row],[Mean]]*100</f>
        <v>#DIV/0!</v>
      </c>
      <c r="L542" s="2">
        <f>Table167[[#This Row],[Estimated costs 1]]-Table167[[#This Row],[Actual cost]]</f>
        <v>0</v>
      </c>
      <c r="M542" s="2" t="e">
        <f>Table167[[#This Row],[Diff 1]]/Table167[[#This Row],[Actual cost]]*100</f>
        <v>#DIV/0!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</row>
    <row r="543" spans="1:33" x14ac:dyDescent="0.3">
      <c r="A543" t="s">
        <v>563</v>
      </c>
      <c r="B543">
        <v>541</v>
      </c>
      <c r="C543" t="str">
        <f>LEFT(Table167[[#This Row],[Contingency id]])</f>
        <v>C</v>
      </c>
      <c r="D543" s="1">
        <v>0</v>
      </c>
      <c r="E543" s="1">
        <v>1.18627450980392</v>
      </c>
      <c r="F543">
        <v>121</v>
      </c>
      <c r="G543">
        <v>102</v>
      </c>
      <c r="H543" s="2">
        <v>0</v>
      </c>
      <c r="I543" s="2">
        <f>AVERAGE(Table167[[#This Row],[Estimated costs 1]:[Estimated costs 20]])</f>
        <v>0</v>
      </c>
      <c r="J543" s="2">
        <f>_xlfn.STDEV.P(Table167[[#This Row],[Estimated costs 1]:[Estimated costs 20]])</f>
        <v>0</v>
      </c>
      <c r="K543" s="2" t="e">
        <f>Table167[[#This Row],[Dev]]/Table167[[#This Row],[Mean]]*100</f>
        <v>#DIV/0!</v>
      </c>
      <c r="L543" s="2">
        <f>Table167[[#This Row],[Estimated costs 1]]-Table167[[#This Row],[Actual cost]]</f>
        <v>0</v>
      </c>
      <c r="M543" s="2" t="e">
        <f>Table167[[#This Row],[Diff 1]]/Table167[[#This Row],[Actual cost]]*100</f>
        <v>#DIV/0!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</row>
    <row r="544" spans="1:33" x14ac:dyDescent="0.3">
      <c r="A544" t="s">
        <v>564</v>
      </c>
      <c r="B544">
        <v>542</v>
      </c>
      <c r="C544" t="str">
        <f>LEFT(Table167[[#This Row],[Contingency id]])</f>
        <v>C</v>
      </c>
      <c r="D544" s="1">
        <v>0</v>
      </c>
      <c r="E544" s="1">
        <v>1.1844660194174701</v>
      </c>
      <c r="F544">
        <v>122</v>
      </c>
      <c r="G544">
        <v>103</v>
      </c>
      <c r="H544" s="2">
        <v>0</v>
      </c>
      <c r="I544" s="2">
        <f>AVERAGE(Table167[[#This Row],[Estimated costs 1]:[Estimated costs 20]])</f>
        <v>0</v>
      </c>
      <c r="J544" s="2">
        <f>_xlfn.STDEV.P(Table167[[#This Row],[Estimated costs 1]:[Estimated costs 20]])</f>
        <v>0</v>
      </c>
      <c r="K544" s="2" t="e">
        <f>Table167[[#This Row],[Dev]]/Table167[[#This Row],[Mean]]*100</f>
        <v>#DIV/0!</v>
      </c>
      <c r="L544" s="2">
        <f>Table167[[#This Row],[Estimated costs 1]]-Table167[[#This Row],[Actual cost]]</f>
        <v>0</v>
      </c>
      <c r="M544" s="2" t="e">
        <f>Table167[[#This Row],[Diff 1]]/Table167[[#This Row],[Actual cost]]*100</f>
        <v>#DIV/0!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</row>
    <row r="545" spans="1:33" x14ac:dyDescent="0.3">
      <c r="A545" t="s">
        <v>565</v>
      </c>
      <c r="B545">
        <v>543</v>
      </c>
      <c r="C545" t="str">
        <f>LEFT(Table167[[#This Row],[Contingency id]])</f>
        <v>C</v>
      </c>
      <c r="D545" s="1">
        <v>0</v>
      </c>
      <c r="E545" s="1">
        <v>1.1960784313725401</v>
      </c>
      <c r="F545">
        <v>122</v>
      </c>
      <c r="G545">
        <v>102</v>
      </c>
      <c r="H545" s="2">
        <v>0</v>
      </c>
      <c r="I545" s="2">
        <f>AVERAGE(Table167[[#This Row],[Estimated costs 1]:[Estimated costs 20]])</f>
        <v>0</v>
      </c>
      <c r="J545" s="2">
        <f>_xlfn.STDEV.P(Table167[[#This Row],[Estimated costs 1]:[Estimated costs 20]])</f>
        <v>0</v>
      </c>
      <c r="K545" s="2" t="e">
        <f>Table167[[#This Row],[Dev]]/Table167[[#This Row],[Mean]]*100</f>
        <v>#DIV/0!</v>
      </c>
      <c r="L545" s="2">
        <f>Table167[[#This Row],[Estimated costs 1]]-Table167[[#This Row],[Actual cost]]</f>
        <v>0</v>
      </c>
      <c r="M545" s="2" t="e">
        <f>Table167[[#This Row],[Diff 1]]/Table167[[#This Row],[Actual cost]]*100</f>
        <v>#DIV/0!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</row>
    <row r="546" spans="1:33" x14ac:dyDescent="0.3">
      <c r="A546" t="s">
        <v>566</v>
      </c>
      <c r="B546">
        <v>544</v>
      </c>
      <c r="C546" t="str">
        <f>LEFT(Table167[[#This Row],[Contingency id]])</f>
        <v>C</v>
      </c>
      <c r="D546" s="1">
        <v>0</v>
      </c>
      <c r="E546" s="1">
        <v>1.0833333333333299</v>
      </c>
      <c r="F546">
        <v>52</v>
      </c>
      <c r="G546">
        <v>48</v>
      </c>
      <c r="H546" s="2">
        <v>0</v>
      </c>
      <c r="I546" s="2">
        <f>AVERAGE(Table167[[#This Row],[Estimated costs 1]:[Estimated costs 20]])</f>
        <v>0</v>
      </c>
      <c r="J546" s="2">
        <f>_xlfn.STDEV.P(Table167[[#This Row],[Estimated costs 1]:[Estimated costs 20]])</f>
        <v>0</v>
      </c>
      <c r="K546" s="2" t="e">
        <f>Table167[[#This Row],[Dev]]/Table167[[#This Row],[Mean]]*100</f>
        <v>#DIV/0!</v>
      </c>
      <c r="L546" s="2">
        <f>Table167[[#This Row],[Estimated costs 1]]-Table167[[#This Row],[Actual cost]]</f>
        <v>0</v>
      </c>
      <c r="M546" s="2" t="e">
        <f>Table167[[#This Row],[Diff 1]]/Table167[[#This Row],[Actual cost]]*100</f>
        <v>#DIV/0!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</row>
    <row r="547" spans="1:33" x14ac:dyDescent="0.3">
      <c r="A547" t="s">
        <v>567</v>
      </c>
      <c r="B547">
        <v>545</v>
      </c>
      <c r="C547" t="str">
        <f>LEFT(Table167[[#This Row],[Contingency id]])</f>
        <v>C</v>
      </c>
      <c r="D547" s="1">
        <v>0</v>
      </c>
      <c r="E547" s="1">
        <v>1.1071428571428501</v>
      </c>
      <c r="F547">
        <v>62</v>
      </c>
      <c r="G547">
        <v>56</v>
      </c>
      <c r="H547" s="2">
        <v>0</v>
      </c>
      <c r="I547" s="2">
        <f>AVERAGE(Table167[[#This Row],[Estimated costs 1]:[Estimated costs 20]])</f>
        <v>0</v>
      </c>
      <c r="J547" s="2">
        <f>_xlfn.STDEV.P(Table167[[#This Row],[Estimated costs 1]:[Estimated costs 20]])</f>
        <v>0</v>
      </c>
      <c r="K547" s="2" t="e">
        <f>Table167[[#This Row],[Dev]]/Table167[[#This Row],[Mean]]*100</f>
        <v>#DIV/0!</v>
      </c>
      <c r="L547" s="2">
        <f>Table167[[#This Row],[Estimated costs 1]]-Table167[[#This Row],[Actual cost]]</f>
        <v>0</v>
      </c>
      <c r="M547" s="2" t="e">
        <f>Table167[[#This Row],[Diff 1]]/Table167[[#This Row],[Actual cost]]*100</f>
        <v>#DIV/0!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</row>
    <row r="548" spans="1:33" x14ac:dyDescent="0.3">
      <c r="A548" t="s">
        <v>568</v>
      </c>
      <c r="B548">
        <v>546</v>
      </c>
      <c r="C548" t="str">
        <f>LEFT(Table167[[#This Row],[Contingency id]])</f>
        <v>C</v>
      </c>
      <c r="D548" s="1">
        <v>0</v>
      </c>
      <c r="E548" s="1">
        <v>1.1272727272727201</v>
      </c>
      <c r="F548">
        <v>62</v>
      </c>
      <c r="G548">
        <v>55</v>
      </c>
      <c r="H548" s="2">
        <v>0</v>
      </c>
      <c r="I548" s="2">
        <f>AVERAGE(Table167[[#This Row],[Estimated costs 1]:[Estimated costs 20]])</f>
        <v>0</v>
      </c>
      <c r="J548" s="2">
        <f>_xlfn.STDEV.P(Table167[[#This Row],[Estimated costs 1]:[Estimated costs 20]])</f>
        <v>0</v>
      </c>
      <c r="K548" s="2" t="e">
        <f>Table167[[#This Row],[Dev]]/Table167[[#This Row],[Mean]]*100</f>
        <v>#DIV/0!</v>
      </c>
      <c r="L548" s="2">
        <f>Table167[[#This Row],[Estimated costs 1]]-Table167[[#This Row],[Actual cost]]</f>
        <v>0</v>
      </c>
      <c r="M548" s="2" t="e">
        <f>Table167[[#This Row],[Diff 1]]/Table167[[#This Row],[Actual cost]]*100</f>
        <v>#DIV/0!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</row>
    <row r="549" spans="1:33" x14ac:dyDescent="0.3">
      <c r="A549" t="s">
        <v>569</v>
      </c>
      <c r="B549">
        <v>547</v>
      </c>
      <c r="C549" t="str">
        <f>LEFT(Table167[[#This Row],[Contingency id]])</f>
        <v>C</v>
      </c>
      <c r="D549" s="1">
        <v>0</v>
      </c>
      <c r="E549" s="1">
        <v>1.1063829787234001</v>
      </c>
      <c r="F549">
        <v>52</v>
      </c>
      <c r="G549">
        <v>47</v>
      </c>
      <c r="H549" s="2">
        <v>0</v>
      </c>
      <c r="I549" s="2">
        <f>AVERAGE(Table167[[#This Row],[Estimated costs 1]:[Estimated costs 20]])</f>
        <v>0</v>
      </c>
      <c r="J549" s="2">
        <f>_xlfn.STDEV.P(Table167[[#This Row],[Estimated costs 1]:[Estimated costs 20]])</f>
        <v>0</v>
      </c>
      <c r="K549" s="2" t="e">
        <f>Table167[[#This Row],[Dev]]/Table167[[#This Row],[Mean]]*100</f>
        <v>#DIV/0!</v>
      </c>
      <c r="L549" s="2">
        <f>Table167[[#This Row],[Estimated costs 1]]-Table167[[#This Row],[Actual cost]]</f>
        <v>0</v>
      </c>
      <c r="M549" s="2" t="e">
        <f>Table167[[#This Row],[Diff 1]]/Table167[[#This Row],[Actual cost]]*100</f>
        <v>#DIV/0!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</row>
    <row r="550" spans="1:33" x14ac:dyDescent="0.3">
      <c r="A550" t="s">
        <v>570</v>
      </c>
      <c r="B550">
        <v>548</v>
      </c>
      <c r="C550" t="str">
        <f>LEFT(Table167[[#This Row],[Contingency id]])</f>
        <v>C</v>
      </c>
      <c r="D550" s="1">
        <v>0</v>
      </c>
      <c r="E550" s="1">
        <v>1.0508474576271101</v>
      </c>
      <c r="F550">
        <v>62</v>
      </c>
      <c r="G550">
        <v>59</v>
      </c>
      <c r="H550" s="2">
        <v>0</v>
      </c>
      <c r="I550" s="2">
        <f>AVERAGE(Table167[[#This Row],[Estimated costs 1]:[Estimated costs 20]])</f>
        <v>0</v>
      </c>
      <c r="J550" s="2">
        <f>_xlfn.STDEV.P(Table167[[#This Row],[Estimated costs 1]:[Estimated costs 20]])</f>
        <v>0</v>
      </c>
      <c r="K550" s="2" t="e">
        <f>Table167[[#This Row],[Dev]]/Table167[[#This Row],[Mean]]*100</f>
        <v>#DIV/0!</v>
      </c>
      <c r="L550" s="2">
        <f>Table167[[#This Row],[Estimated costs 1]]-Table167[[#This Row],[Actual cost]]</f>
        <v>0</v>
      </c>
      <c r="M550" s="2" t="e">
        <f>Table167[[#This Row],[Diff 1]]/Table167[[#This Row],[Actual cost]]*100</f>
        <v>#DIV/0!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</row>
    <row r="551" spans="1:33" x14ac:dyDescent="0.3">
      <c r="A551" t="s">
        <v>571</v>
      </c>
      <c r="B551">
        <v>549</v>
      </c>
      <c r="C551" t="str">
        <f>LEFT(Table167[[#This Row],[Contingency id]])</f>
        <v>C</v>
      </c>
      <c r="D551" s="1">
        <v>0</v>
      </c>
      <c r="E551" s="1">
        <v>1.1071428571428501</v>
      </c>
      <c r="F551">
        <v>62</v>
      </c>
      <c r="G551">
        <v>56</v>
      </c>
      <c r="H551" s="2">
        <v>0</v>
      </c>
      <c r="I551" s="2">
        <f>AVERAGE(Table167[[#This Row],[Estimated costs 1]:[Estimated costs 20]])</f>
        <v>0</v>
      </c>
      <c r="J551" s="2">
        <f>_xlfn.STDEV.P(Table167[[#This Row],[Estimated costs 1]:[Estimated costs 20]])</f>
        <v>0</v>
      </c>
      <c r="K551" s="2" t="e">
        <f>Table167[[#This Row],[Dev]]/Table167[[#This Row],[Mean]]*100</f>
        <v>#DIV/0!</v>
      </c>
      <c r="L551" s="2">
        <f>Table167[[#This Row],[Estimated costs 1]]-Table167[[#This Row],[Actual cost]]</f>
        <v>0</v>
      </c>
      <c r="M551" s="2" t="e">
        <f>Table167[[#This Row],[Diff 1]]/Table167[[#This Row],[Actual cost]]*100</f>
        <v>#DIV/0!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</row>
    <row r="552" spans="1:33" x14ac:dyDescent="0.3">
      <c r="A552" t="s">
        <v>572</v>
      </c>
      <c r="B552">
        <v>550</v>
      </c>
      <c r="C552" t="str">
        <f>LEFT(Table167[[#This Row],[Contingency id]])</f>
        <v>C</v>
      </c>
      <c r="D552" s="1">
        <v>0</v>
      </c>
      <c r="E552" s="1">
        <v>1</v>
      </c>
      <c r="F552">
        <v>23</v>
      </c>
      <c r="G552">
        <v>23</v>
      </c>
      <c r="H552" s="2">
        <v>0</v>
      </c>
      <c r="I552" s="2">
        <f>AVERAGE(Table167[[#This Row],[Estimated costs 1]:[Estimated costs 20]])</f>
        <v>0</v>
      </c>
      <c r="J552" s="2">
        <f>_xlfn.STDEV.P(Table167[[#This Row],[Estimated costs 1]:[Estimated costs 20]])</f>
        <v>0</v>
      </c>
      <c r="K552" s="2" t="e">
        <f>Table167[[#This Row],[Dev]]/Table167[[#This Row],[Mean]]*100</f>
        <v>#DIV/0!</v>
      </c>
      <c r="L552" s="2">
        <f>Table167[[#This Row],[Estimated costs 1]]-Table167[[#This Row],[Actual cost]]</f>
        <v>0</v>
      </c>
      <c r="M552" s="2" t="e">
        <f>Table167[[#This Row],[Diff 1]]/Table167[[#This Row],[Actual cost]]*100</f>
        <v>#DIV/0!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</row>
    <row r="553" spans="1:33" x14ac:dyDescent="0.3">
      <c r="A553" t="s">
        <v>573</v>
      </c>
      <c r="B553">
        <v>551</v>
      </c>
      <c r="C553" t="str">
        <f>LEFT(Table167[[#This Row],[Contingency id]])</f>
        <v>C</v>
      </c>
      <c r="D553" s="1">
        <v>0</v>
      </c>
      <c r="E553" s="1">
        <v>1</v>
      </c>
      <c r="F553">
        <v>23</v>
      </c>
      <c r="G553">
        <v>23</v>
      </c>
      <c r="H553" s="2">
        <v>0</v>
      </c>
      <c r="I553" s="2">
        <f>AVERAGE(Table167[[#This Row],[Estimated costs 1]:[Estimated costs 20]])</f>
        <v>0</v>
      </c>
      <c r="J553" s="2">
        <f>_xlfn.STDEV.P(Table167[[#This Row],[Estimated costs 1]:[Estimated costs 20]])</f>
        <v>0</v>
      </c>
      <c r="K553" s="2" t="e">
        <f>Table167[[#This Row],[Dev]]/Table167[[#This Row],[Mean]]*100</f>
        <v>#DIV/0!</v>
      </c>
      <c r="L553" s="2">
        <f>Table167[[#This Row],[Estimated costs 1]]-Table167[[#This Row],[Actual cost]]</f>
        <v>0</v>
      </c>
      <c r="M553" s="2" t="e">
        <f>Table167[[#This Row],[Diff 1]]/Table167[[#This Row],[Actual cost]]*100</f>
        <v>#DIV/0!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</row>
    <row r="554" spans="1:33" x14ac:dyDescent="0.3">
      <c r="A554" t="s">
        <v>574</v>
      </c>
      <c r="B554">
        <v>552</v>
      </c>
      <c r="C554" t="str">
        <f>LEFT(Table167[[#This Row],[Contingency id]])</f>
        <v>C</v>
      </c>
      <c r="D554" s="1">
        <v>0</v>
      </c>
      <c r="E554" s="1">
        <v>1.09523809523809</v>
      </c>
      <c r="F554">
        <v>23</v>
      </c>
      <c r="G554">
        <v>21</v>
      </c>
      <c r="H554" s="2">
        <v>0</v>
      </c>
      <c r="I554" s="2">
        <f>AVERAGE(Table167[[#This Row],[Estimated costs 1]:[Estimated costs 20]])</f>
        <v>0</v>
      </c>
      <c r="J554" s="2">
        <f>_xlfn.STDEV.P(Table167[[#This Row],[Estimated costs 1]:[Estimated costs 20]])</f>
        <v>0</v>
      </c>
      <c r="K554" s="2" t="e">
        <f>Table167[[#This Row],[Dev]]/Table167[[#This Row],[Mean]]*100</f>
        <v>#DIV/0!</v>
      </c>
      <c r="L554" s="2">
        <f>Table167[[#This Row],[Estimated costs 1]]-Table167[[#This Row],[Actual cost]]</f>
        <v>0</v>
      </c>
      <c r="M554" s="2" t="e">
        <f>Table167[[#This Row],[Diff 1]]/Table167[[#This Row],[Actual cost]]*100</f>
        <v>#DIV/0!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</row>
    <row r="555" spans="1:33" x14ac:dyDescent="0.3">
      <c r="A555" t="s">
        <v>575</v>
      </c>
      <c r="B555">
        <v>553</v>
      </c>
      <c r="C555" t="str">
        <f>LEFT(Table167[[#This Row],[Contingency id]])</f>
        <v>C</v>
      </c>
      <c r="D555" s="1">
        <v>0</v>
      </c>
      <c r="E555" s="1">
        <v>1</v>
      </c>
      <c r="F555">
        <v>23</v>
      </c>
      <c r="G555">
        <v>23</v>
      </c>
      <c r="H555" s="2">
        <v>0</v>
      </c>
      <c r="I555" s="2">
        <f>AVERAGE(Table167[[#This Row],[Estimated costs 1]:[Estimated costs 20]])</f>
        <v>0</v>
      </c>
      <c r="J555" s="2">
        <f>_xlfn.STDEV.P(Table167[[#This Row],[Estimated costs 1]:[Estimated costs 20]])</f>
        <v>0</v>
      </c>
      <c r="K555" s="2" t="e">
        <f>Table167[[#This Row],[Dev]]/Table167[[#This Row],[Mean]]*100</f>
        <v>#DIV/0!</v>
      </c>
      <c r="L555" s="2">
        <f>Table167[[#This Row],[Estimated costs 1]]-Table167[[#This Row],[Actual cost]]</f>
        <v>0</v>
      </c>
      <c r="M555" s="2" t="e">
        <f>Table167[[#This Row],[Diff 1]]/Table167[[#This Row],[Actual cost]]*100</f>
        <v>#DIV/0!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</row>
    <row r="556" spans="1:33" x14ac:dyDescent="0.3">
      <c r="A556" t="s">
        <v>576</v>
      </c>
      <c r="B556">
        <v>554</v>
      </c>
      <c r="C556" t="str">
        <f>LEFT(Table167[[#This Row],[Contingency id]])</f>
        <v>C</v>
      </c>
      <c r="D556" s="1">
        <v>0</v>
      </c>
      <c r="E556" s="1">
        <v>1</v>
      </c>
      <c r="F556">
        <v>23</v>
      </c>
      <c r="G556">
        <v>23</v>
      </c>
      <c r="H556" s="2">
        <v>0</v>
      </c>
      <c r="I556" s="2">
        <f>AVERAGE(Table167[[#This Row],[Estimated costs 1]:[Estimated costs 20]])</f>
        <v>0</v>
      </c>
      <c r="J556" s="2">
        <f>_xlfn.STDEV.P(Table167[[#This Row],[Estimated costs 1]:[Estimated costs 20]])</f>
        <v>0</v>
      </c>
      <c r="K556" s="2" t="e">
        <f>Table167[[#This Row],[Dev]]/Table167[[#This Row],[Mean]]*100</f>
        <v>#DIV/0!</v>
      </c>
      <c r="L556" s="2">
        <f>Table167[[#This Row],[Estimated costs 1]]-Table167[[#This Row],[Actual cost]]</f>
        <v>0</v>
      </c>
      <c r="M556" s="2" t="e">
        <f>Table167[[#This Row],[Diff 1]]/Table167[[#This Row],[Actual cost]]*100</f>
        <v>#DIV/0!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</row>
    <row r="557" spans="1:33" x14ac:dyDescent="0.3">
      <c r="A557" t="s">
        <v>577</v>
      </c>
      <c r="B557">
        <v>555</v>
      </c>
      <c r="C557" t="str">
        <f>LEFT(Table167[[#This Row],[Contingency id]])</f>
        <v>C</v>
      </c>
      <c r="D557" s="1">
        <v>0</v>
      </c>
      <c r="E557" s="1">
        <v>1.09523809523809</v>
      </c>
      <c r="F557">
        <v>23</v>
      </c>
      <c r="G557">
        <v>21</v>
      </c>
      <c r="H557" s="2">
        <v>0</v>
      </c>
      <c r="I557" s="2">
        <f>AVERAGE(Table167[[#This Row],[Estimated costs 1]:[Estimated costs 20]])</f>
        <v>0</v>
      </c>
      <c r="J557" s="2">
        <f>_xlfn.STDEV.P(Table167[[#This Row],[Estimated costs 1]:[Estimated costs 20]])</f>
        <v>0</v>
      </c>
      <c r="K557" s="2" t="e">
        <f>Table167[[#This Row],[Dev]]/Table167[[#This Row],[Mean]]*100</f>
        <v>#DIV/0!</v>
      </c>
      <c r="L557" s="2">
        <f>Table167[[#This Row],[Estimated costs 1]]-Table167[[#This Row],[Actual cost]]</f>
        <v>0</v>
      </c>
      <c r="M557" s="2" t="e">
        <f>Table167[[#This Row],[Diff 1]]/Table167[[#This Row],[Actual cost]]*100</f>
        <v>#DIV/0!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</row>
    <row r="558" spans="1:33" x14ac:dyDescent="0.3">
      <c r="A558" t="s">
        <v>578</v>
      </c>
      <c r="B558">
        <v>556</v>
      </c>
      <c r="C558" t="str">
        <f>LEFT(Table167[[#This Row],[Contingency id]])</f>
        <v>C</v>
      </c>
      <c r="D558" s="1">
        <v>0</v>
      </c>
      <c r="E558" s="1">
        <v>1.0454545454545401</v>
      </c>
      <c r="F558">
        <v>23</v>
      </c>
      <c r="G558">
        <v>22</v>
      </c>
      <c r="H558" s="2">
        <v>0</v>
      </c>
      <c r="I558" s="2">
        <f>AVERAGE(Table167[[#This Row],[Estimated costs 1]:[Estimated costs 20]])</f>
        <v>0</v>
      </c>
      <c r="J558" s="2">
        <f>_xlfn.STDEV.P(Table167[[#This Row],[Estimated costs 1]:[Estimated costs 20]])</f>
        <v>0</v>
      </c>
      <c r="K558" s="2" t="e">
        <f>Table167[[#This Row],[Dev]]/Table167[[#This Row],[Mean]]*100</f>
        <v>#DIV/0!</v>
      </c>
      <c r="L558" s="2">
        <f>Table167[[#This Row],[Estimated costs 1]]-Table167[[#This Row],[Actual cost]]</f>
        <v>0</v>
      </c>
      <c r="M558" s="2" t="e">
        <f>Table167[[#This Row],[Diff 1]]/Table167[[#This Row],[Actual cost]]*100</f>
        <v>#DIV/0!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</row>
    <row r="559" spans="1:33" x14ac:dyDescent="0.3">
      <c r="A559" t="s">
        <v>579</v>
      </c>
      <c r="B559">
        <v>557</v>
      </c>
      <c r="C559" t="str">
        <f>LEFT(Table167[[#This Row],[Contingency id]])</f>
        <v>C</v>
      </c>
      <c r="D559" s="1">
        <v>0</v>
      </c>
      <c r="E559" s="1">
        <v>1</v>
      </c>
      <c r="F559">
        <v>23</v>
      </c>
      <c r="G559">
        <v>23</v>
      </c>
      <c r="H559" s="2">
        <v>0</v>
      </c>
      <c r="I559" s="2">
        <f>AVERAGE(Table167[[#This Row],[Estimated costs 1]:[Estimated costs 20]])</f>
        <v>0</v>
      </c>
      <c r="J559" s="2">
        <f>_xlfn.STDEV.P(Table167[[#This Row],[Estimated costs 1]:[Estimated costs 20]])</f>
        <v>0</v>
      </c>
      <c r="K559" s="2" t="e">
        <f>Table167[[#This Row],[Dev]]/Table167[[#This Row],[Mean]]*100</f>
        <v>#DIV/0!</v>
      </c>
      <c r="L559" s="2">
        <f>Table167[[#This Row],[Estimated costs 1]]-Table167[[#This Row],[Actual cost]]</f>
        <v>0</v>
      </c>
      <c r="M559" s="2" t="e">
        <f>Table167[[#This Row],[Diff 1]]/Table167[[#This Row],[Actual cost]]*100</f>
        <v>#DIV/0!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</row>
    <row r="560" spans="1:33" x14ac:dyDescent="0.3">
      <c r="A560" t="s">
        <v>580</v>
      </c>
      <c r="B560">
        <v>558</v>
      </c>
      <c r="C560" t="str">
        <f>LEFT(Table167[[#This Row],[Contingency id]])</f>
        <v>C</v>
      </c>
      <c r="D560" s="1">
        <v>0</v>
      </c>
      <c r="E560" s="1">
        <v>1.0454545454545401</v>
      </c>
      <c r="F560">
        <v>23</v>
      </c>
      <c r="G560">
        <v>22</v>
      </c>
      <c r="H560" s="2">
        <v>0</v>
      </c>
      <c r="I560" s="2">
        <f>AVERAGE(Table167[[#This Row],[Estimated costs 1]:[Estimated costs 20]])</f>
        <v>0</v>
      </c>
      <c r="J560" s="2">
        <f>_xlfn.STDEV.P(Table167[[#This Row],[Estimated costs 1]:[Estimated costs 20]])</f>
        <v>0</v>
      </c>
      <c r="K560" s="2" t="e">
        <f>Table167[[#This Row],[Dev]]/Table167[[#This Row],[Mean]]*100</f>
        <v>#DIV/0!</v>
      </c>
      <c r="L560" s="2">
        <f>Table167[[#This Row],[Estimated costs 1]]-Table167[[#This Row],[Actual cost]]</f>
        <v>0</v>
      </c>
      <c r="M560" s="2" t="e">
        <f>Table167[[#This Row],[Diff 1]]/Table167[[#This Row],[Actual cost]]*100</f>
        <v>#DIV/0!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</row>
    <row r="561" spans="1:33" x14ac:dyDescent="0.3">
      <c r="A561" t="s">
        <v>581</v>
      </c>
      <c r="B561">
        <v>559</v>
      </c>
      <c r="C561" t="str">
        <f>LEFT(Table167[[#This Row],[Contingency id]])</f>
        <v>C</v>
      </c>
      <c r="D561" s="1">
        <v>0</v>
      </c>
      <c r="E561" s="1">
        <v>1.0454545454545401</v>
      </c>
      <c r="F561">
        <v>23</v>
      </c>
      <c r="G561">
        <v>22</v>
      </c>
      <c r="H561" s="2">
        <v>0</v>
      </c>
      <c r="I561" s="2">
        <f>AVERAGE(Table167[[#This Row],[Estimated costs 1]:[Estimated costs 20]])</f>
        <v>0</v>
      </c>
      <c r="J561" s="2">
        <f>_xlfn.STDEV.P(Table167[[#This Row],[Estimated costs 1]:[Estimated costs 20]])</f>
        <v>0</v>
      </c>
      <c r="K561" s="2" t="e">
        <f>Table167[[#This Row],[Dev]]/Table167[[#This Row],[Mean]]*100</f>
        <v>#DIV/0!</v>
      </c>
      <c r="L561" s="2">
        <f>Table167[[#This Row],[Estimated costs 1]]-Table167[[#This Row],[Actual cost]]</f>
        <v>0</v>
      </c>
      <c r="M561" s="2" t="e">
        <f>Table167[[#This Row],[Diff 1]]/Table167[[#This Row],[Actual cost]]*100</f>
        <v>#DIV/0!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</row>
    <row r="562" spans="1:33" x14ac:dyDescent="0.3">
      <c r="A562" t="s">
        <v>582</v>
      </c>
      <c r="B562">
        <v>560</v>
      </c>
      <c r="C562" t="str">
        <f>LEFT(Table167[[#This Row],[Contingency id]])</f>
        <v>C</v>
      </c>
      <c r="D562" s="1">
        <v>0</v>
      </c>
      <c r="E562" s="1">
        <v>1.0454545454545401</v>
      </c>
      <c r="F562">
        <v>23</v>
      </c>
      <c r="G562">
        <v>22</v>
      </c>
      <c r="H562" s="2">
        <v>0</v>
      </c>
      <c r="I562" s="2">
        <f>AVERAGE(Table167[[#This Row],[Estimated costs 1]:[Estimated costs 20]])</f>
        <v>0</v>
      </c>
      <c r="J562" s="2">
        <f>_xlfn.STDEV.P(Table167[[#This Row],[Estimated costs 1]:[Estimated costs 20]])</f>
        <v>0</v>
      </c>
      <c r="K562" s="2" t="e">
        <f>Table167[[#This Row],[Dev]]/Table167[[#This Row],[Mean]]*100</f>
        <v>#DIV/0!</v>
      </c>
      <c r="L562" s="2">
        <f>Table167[[#This Row],[Estimated costs 1]]-Table167[[#This Row],[Actual cost]]</f>
        <v>0</v>
      </c>
      <c r="M562" s="2" t="e">
        <f>Table167[[#This Row],[Diff 1]]/Table167[[#This Row],[Actual cost]]*100</f>
        <v>#DIV/0!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</row>
    <row r="563" spans="1:33" x14ac:dyDescent="0.3">
      <c r="A563" t="s">
        <v>583</v>
      </c>
      <c r="B563">
        <v>561</v>
      </c>
      <c r="C563" t="str">
        <f>LEFT(Table167[[#This Row],[Contingency id]])</f>
        <v>C</v>
      </c>
      <c r="D563" s="1">
        <v>0</v>
      </c>
      <c r="E563" s="1">
        <v>1</v>
      </c>
      <c r="F563">
        <v>23</v>
      </c>
      <c r="G563">
        <v>23</v>
      </c>
      <c r="H563" s="2">
        <v>0</v>
      </c>
      <c r="I563" s="2">
        <f>AVERAGE(Table167[[#This Row],[Estimated costs 1]:[Estimated costs 20]])</f>
        <v>0</v>
      </c>
      <c r="J563" s="2">
        <f>_xlfn.STDEV.P(Table167[[#This Row],[Estimated costs 1]:[Estimated costs 20]])</f>
        <v>0</v>
      </c>
      <c r="K563" s="2" t="e">
        <f>Table167[[#This Row],[Dev]]/Table167[[#This Row],[Mean]]*100</f>
        <v>#DIV/0!</v>
      </c>
      <c r="L563" s="2">
        <f>Table167[[#This Row],[Estimated costs 1]]-Table167[[#This Row],[Actual cost]]</f>
        <v>0</v>
      </c>
      <c r="M563" s="2" t="e">
        <f>Table167[[#This Row],[Diff 1]]/Table167[[#This Row],[Actual cost]]*100</f>
        <v>#DIV/0!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</row>
    <row r="564" spans="1:33" x14ac:dyDescent="0.3">
      <c r="A564" t="s">
        <v>584</v>
      </c>
      <c r="B564">
        <v>562</v>
      </c>
      <c r="C564" t="str">
        <f>LEFT(Table167[[#This Row],[Contingency id]])</f>
        <v>C</v>
      </c>
      <c r="D564" s="1">
        <v>0</v>
      </c>
      <c r="E564" s="1">
        <v>1.2201834862385299</v>
      </c>
      <c r="F564">
        <v>133</v>
      </c>
      <c r="G564">
        <v>109</v>
      </c>
      <c r="H564" s="2">
        <v>0</v>
      </c>
      <c r="I564" s="2">
        <f>AVERAGE(Table167[[#This Row],[Estimated costs 1]:[Estimated costs 20]])</f>
        <v>0</v>
      </c>
      <c r="J564" s="2">
        <f>_xlfn.STDEV.P(Table167[[#This Row],[Estimated costs 1]:[Estimated costs 20]])</f>
        <v>0</v>
      </c>
      <c r="K564" s="2" t="e">
        <f>Table167[[#This Row],[Dev]]/Table167[[#This Row],[Mean]]*100</f>
        <v>#DIV/0!</v>
      </c>
      <c r="L564" s="2">
        <f>Table167[[#This Row],[Estimated costs 1]]-Table167[[#This Row],[Actual cost]]</f>
        <v>0</v>
      </c>
      <c r="M564" s="2" t="e">
        <f>Table167[[#This Row],[Diff 1]]/Table167[[#This Row],[Actual cost]]*100</f>
        <v>#DIV/0!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</row>
    <row r="565" spans="1:33" x14ac:dyDescent="0.3">
      <c r="A565" t="s">
        <v>585</v>
      </c>
      <c r="B565">
        <v>563</v>
      </c>
      <c r="C565" t="str">
        <f>LEFT(Table167[[#This Row],[Contingency id]])</f>
        <v>C</v>
      </c>
      <c r="D565" s="1">
        <v>0</v>
      </c>
      <c r="E565" s="1">
        <v>1.1842105263157801</v>
      </c>
      <c r="F565">
        <v>135</v>
      </c>
      <c r="G565">
        <v>114</v>
      </c>
      <c r="H565" s="2">
        <v>0</v>
      </c>
      <c r="I565" s="2">
        <f>AVERAGE(Table167[[#This Row],[Estimated costs 1]:[Estimated costs 20]])</f>
        <v>0</v>
      </c>
      <c r="J565" s="2">
        <f>_xlfn.STDEV.P(Table167[[#This Row],[Estimated costs 1]:[Estimated costs 20]])</f>
        <v>0</v>
      </c>
      <c r="K565" s="2" t="e">
        <f>Table167[[#This Row],[Dev]]/Table167[[#This Row],[Mean]]*100</f>
        <v>#DIV/0!</v>
      </c>
      <c r="L565" s="2">
        <f>Table167[[#This Row],[Estimated costs 1]]-Table167[[#This Row],[Actual cost]]</f>
        <v>0</v>
      </c>
      <c r="M565" s="2" t="e">
        <f>Table167[[#This Row],[Diff 1]]/Table167[[#This Row],[Actual cost]]*100</f>
        <v>#DIV/0!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</row>
    <row r="566" spans="1:33" x14ac:dyDescent="0.3">
      <c r="A566" t="s">
        <v>586</v>
      </c>
      <c r="B566">
        <v>564</v>
      </c>
      <c r="C566" t="str">
        <f>LEFT(Table167[[#This Row],[Contingency id]])</f>
        <v>C</v>
      </c>
      <c r="D566" s="1">
        <v>0</v>
      </c>
      <c r="E566" s="1">
        <v>1.2692307692307601</v>
      </c>
      <c r="F566">
        <v>132</v>
      </c>
      <c r="G566">
        <v>104</v>
      </c>
      <c r="H566" s="2">
        <v>0</v>
      </c>
      <c r="I566" s="2">
        <f>AVERAGE(Table167[[#This Row],[Estimated costs 1]:[Estimated costs 20]])</f>
        <v>0</v>
      </c>
      <c r="J566" s="2">
        <f>_xlfn.STDEV.P(Table167[[#This Row],[Estimated costs 1]:[Estimated costs 20]])</f>
        <v>0</v>
      </c>
      <c r="K566" s="2" t="e">
        <f>Table167[[#This Row],[Dev]]/Table167[[#This Row],[Mean]]*100</f>
        <v>#DIV/0!</v>
      </c>
      <c r="L566" s="2">
        <f>Table167[[#This Row],[Estimated costs 1]]-Table167[[#This Row],[Actual cost]]</f>
        <v>0</v>
      </c>
      <c r="M566" s="2" t="e">
        <f>Table167[[#This Row],[Diff 1]]/Table167[[#This Row],[Actual cost]]*100</f>
        <v>#DIV/0!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</row>
    <row r="567" spans="1:33" x14ac:dyDescent="0.3">
      <c r="A567" t="s">
        <v>587</v>
      </c>
      <c r="B567">
        <v>565</v>
      </c>
      <c r="C567" t="str">
        <f>LEFT(Table167[[#This Row],[Contingency id]])</f>
        <v>C</v>
      </c>
      <c r="D567" s="1">
        <v>0</v>
      </c>
      <c r="E567" s="1">
        <v>1.2201834862385299</v>
      </c>
      <c r="F567">
        <v>133</v>
      </c>
      <c r="G567">
        <v>109</v>
      </c>
      <c r="H567" s="2">
        <v>0</v>
      </c>
      <c r="I567" s="2">
        <f>AVERAGE(Table167[[#This Row],[Estimated costs 1]:[Estimated costs 20]])</f>
        <v>0</v>
      </c>
      <c r="J567" s="2">
        <f>_xlfn.STDEV.P(Table167[[#This Row],[Estimated costs 1]:[Estimated costs 20]])</f>
        <v>0</v>
      </c>
      <c r="K567" s="2" t="e">
        <f>Table167[[#This Row],[Dev]]/Table167[[#This Row],[Mean]]*100</f>
        <v>#DIV/0!</v>
      </c>
      <c r="L567" s="2">
        <f>Table167[[#This Row],[Estimated costs 1]]-Table167[[#This Row],[Actual cost]]</f>
        <v>0</v>
      </c>
      <c r="M567" s="2" t="e">
        <f>Table167[[#This Row],[Diff 1]]/Table167[[#This Row],[Actual cost]]*100</f>
        <v>#DIV/0!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</row>
    <row r="568" spans="1:33" x14ac:dyDescent="0.3">
      <c r="A568" t="s">
        <v>588</v>
      </c>
      <c r="B568">
        <v>566</v>
      </c>
      <c r="C568" t="str">
        <f>LEFT(Table167[[#This Row],[Contingency id]])</f>
        <v>C</v>
      </c>
      <c r="D568" s="1">
        <v>0</v>
      </c>
      <c r="E568" s="1">
        <v>1.29126213592233</v>
      </c>
      <c r="F568">
        <v>133</v>
      </c>
      <c r="G568">
        <v>103</v>
      </c>
      <c r="H568" s="2">
        <v>0</v>
      </c>
      <c r="I568" s="2">
        <f>AVERAGE(Table167[[#This Row],[Estimated costs 1]:[Estimated costs 20]])</f>
        <v>0</v>
      </c>
      <c r="J568" s="2">
        <f>_xlfn.STDEV.P(Table167[[#This Row],[Estimated costs 1]:[Estimated costs 20]])</f>
        <v>0</v>
      </c>
      <c r="K568" s="2" t="e">
        <f>Table167[[#This Row],[Dev]]/Table167[[#This Row],[Mean]]*100</f>
        <v>#DIV/0!</v>
      </c>
      <c r="L568" s="2">
        <f>Table167[[#This Row],[Estimated costs 1]]-Table167[[#This Row],[Actual cost]]</f>
        <v>0</v>
      </c>
      <c r="M568" s="2" t="e">
        <f>Table167[[#This Row],[Diff 1]]/Table167[[#This Row],[Actual cost]]*100</f>
        <v>#DIV/0!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</row>
    <row r="569" spans="1:33" x14ac:dyDescent="0.3">
      <c r="A569" t="s">
        <v>589</v>
      </c>
      <c r="B569">
        <v>567</v>
      </c>
      <c r="C569" t="str">
        <f>LEFT(Table167[[#This Row],[Contingency id]])</f>
        <v>C</v>
      </c>
      <c r="D569" s="1">
        <v>0</v>
      </c>
      <c r="E569" s="1">
        <v>1.1666666666666601</v>
      </c>
      <c r="F569">
        <v>133</v>
      </c>
      <c r="G569">
        <v>114</v>
      </c>
      <c r="H569" s="2">
        <v>0</v>
      </c>
      <c r="I569" s="2">
        <f>AVERAGE(Table167[[#This Row],[Estimated costs 1]:[Estimated costs 20]])</f>
        <v>0</v>
      </c>
      <c r="J569" s="2">
        <f>_xlfn.STDEV.P(Table167[[#This Row],[Estimated costs 1]:[Estimated costs 20]])</f>
        <v>0</v>
      </c>
      <c r="K569" s="2" t="e">
        <f>Table167[[#This Row],[Dev]]/Table167[[#This Row],[Mean]]*100</f>
        <v>#DIV/0!</v>
      </c>
      <c r="L569" s="2">
        <f>Table167[[#This Row],[Estimated costs 1]]-Table167[[#This Row],[Actual cost]]</f>
        <v>0</v>
      </c>
      <c r="M569" s="2" t="e">
        <f>Table167[[#This Row],[Diff 1]]/Table167[[#This Row],[Actual cost]]*100</f>
        <v>#DIV/0!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</row>
    <row r="570" spans="1:33" x14ac:dyDescent="0.3">
      <c r="A570" t="s">
        <v>590</v>
      </c>
      <c r="B570">
        <v>568</v>
      </c>
      <c r="C570" t="str">
        <f>LEFT(Table167[[#This Row],[Contingency id]])</f>
        <v>C</v>
      </c>
      <c r="D570" s="1">
        <v>0</v>
      </c>
      <c r="E570" s="1">
        <v>1.25471698113207</v>
      </c>
      <c r="F570">
        <v>133</v>
      </c>
      <c r="G570">
        <v>106</v>
      </c>
      <c r="H570" s="2">
        <v>0</v>
      </c>
      <c r="I570" s="2">
        <f>AVERAGE(Table167[[#This Row],[Estimated costs 1]:[Estimated costs 20]])</f>
        <v>0</v>
      </c>
      <c r="J570" s="2">
        <f>_xlfn.STDEV.P(Table167[[#This Row],[Estimated costs 1]:[Estimated costs 20]])</f>
        <v>0</v>
      </c>
      <c r="K570" s="2" t="e">
        <f>Table167[[#This Row],[Dev]]/Table167[[#This Row],[Mean]]*100</f>
        <v>#DIV/0!</v>
      </c>
      <c r="L570" s="2">
        <f>Table167[[#This Row],[Estimated costs 1]]-Table167[[#This Row],[Actual cost]]</f>
        <v>0</v>
      </c>
      <c r="M570" s="2" t="e">
        <f>Table167[[#This Row],[Diff 1]]/Table167[[#This Row],[Actual cost]]*100</f>
        <v>#DIV/0!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</row>
    <row r="571" spans="1:33" x14ac:dyDescent="0.3">
      <c r="A571" t="s">
        <v>591</v>
      </c>
      <c r="B571">
        <v>569</v>
      </c>
      <c r="C571" t="str">
        <f>LEFT(Table167[[#This Row],[Contingency id]])</f>
        <v>C</v>
      </c>
      <c r="D571" s="1">
        <v>0</v>
      </c>
      <c r="E571" s="1">
        <v>1.2429906542056</v>
      </c>
      <c r="F571">
        <v>133</v>
      </c>
      <c r="G571">
        <v>107</v>
      </c>
      <c r="H571" s="2">
        <v>0</v>
      </c>
      <c r="I571" s="2">
        <f>AVERAGE(Table167[[#This Row],[Estimated costs 1]:[Estimated costs 20]])</f>
        <v>0</v>
      </c>
      <c r="J571" s="2">
        <f>_xlfn.STDEV.P(Table167[[#This Row],[Estimated costs 1]:[Estimated costs 20]])</f>
        <v>0</v>
      </c>
      <c r="K571" s="2" t="e">
        <f>Table167[[#This Row],[Dev]]/Table167[[#This Row],[Mean]]*100</f>
        <v>#DIV/0!</v>
      </c>
      <c r="L571" s="2">
        <f>Table167[[#This Row],[Estimated costs 1]]-Table167[[#This Row],[Actual cost]]</f>
        <v>0</v>
      </c>
      <c r="M571" s="2" t="e">
        <f>Table167[[#This Row],[Diff 1]]/Table167[[#This Row],[Actual cost]]*100</f>
        <v>#DIV/0!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</row>
    <row r="572" spans="1:33" x14ac:dyDescent="0.3">
      <c r="A572" t="s">
        <v>592</v>
      </c>
      <c r="B572">
        <v>570</v>
      </c>
      <c r="C572" t="str">
        <f>LEFT(Table167[[#This Row],[Contingency id]])</f>
        <v>C</v>
      </c>
      <c r="D572" s="1">
        <v>0</v>
      </c>
      <c r="E572" s="1">
        <v>1.2692307692307601</v>
      </c>
      <c r="F572">
        <v>132</v>
      </c>
      <c r="G572">
        <v>104</v>
      </c>
      <c r="H572" s="2">
        <v>0</v>
      </c>
      <c r="I572" s="2">
        <f>AVERAGE(Table167[[#This Row],[Estimated costs 1]:[Estimated costs 20]])</f>
        <v>0</v>
      </c>
      <c r="J572" s="2">
        <f>_xlfn.STDEV.P(Table167[[#This Row],[Estimated costs 1]:[Estimated costs 20]])</f>
        <v>0</v>
      </c>
      <c r="K572" s="2" t="e">
        <f>Table167[[#This Row],[Dev]]/Table167[[#This Row],[Mean]]*100</f>
        <v>#DIV/0!</v>
      </c>
      <c r="L572" s="2">
        <f>Table167[[#This Row],[Estimated costs 1]]-Table167[[#This Row],[Actual cost]]</f>
        <v>0</v>
      </c>
      <c r="M572" s="2" t="e">
        <f>Table167[[#This Row],[Diff 1]]/Table167[[#This Row],[Actual cost]]*100</f>
        <v>#DIV/0!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</row>
    <row r="573" spans="1:33" x14ac:dyDescent="0.3">
      <c r="A573" t="s">
        <v>593</v>
      </c>
      <c r="B573">
        <v>571</v>
      </c>
      <c r="C573" t="str">
        <f>LEFT(Table167[[#This Row],[Contingency id]])</f>
        <v>C</v>
      </c>
      <c r="D573" s="1">
        <v>0</v>
      </c>
      <c r="E573" s="1">
        <v>1.25471698113207</v>
      </c>
      <c r="F573">
        <v>133</v>
      </c>
      <c r="G573">
        <v>106</v>
      </c>
      <c r="H573" s="2">
        <v>0</v>
      </c>
      <c r="I573" s="2">
        <f>AVERAGE(Table167[[#This Row],[Estimated costs 1]:[Estimated costs 20]])</f>
        <v>0</v>
      </c>
      <c r="J573" s="2">
        <f>_xlfn.STDEV.P(Table167[[#This Row],[Estimated costs 1]:[Estimated costs 20]])</f>
        <v>0</v>
      </c>
      <c r="K573" s="2" t="e">
        <f>Table167[[#This Row],[Dev]]/Table167[[#This Row],[Mean]]*100</f>
        <v>#DIV/0!</v>
      </c>
      <c r="L573" s="2">
        <f>Table167[[#This Row],[Estimated costs 1]]-Table167[[#This Row],[Actual cost]]</f>
        <v>0</v>
      </c>
      <c r="M573" s="2" t="e">
        <f>Table167[[#This Row],[Diff 1]]/Table167[[#This Row],[Actual cost]]*100</f>
        <v>#DIV/0!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</row>
    <row r="574" spans="1:33" x14ac:dyDescent="0.3">
      <c r="A574" t="s">
        <v>594</v>
      </c>
      <c r="B574">
        <v>572</v>
      </c>
      <c r="C574" t="str">
        <f>LEFT(Table167[[#This Row],[Contingency id]])</f>
        <v>C</v>
      </c>
      <c r="D574" s="1">
        <v>0</v>
      </c>
      <c r="E574" s="1">
        <v>1.2619047619047601</v>
      </c>
      <c r="F574">
        <v>159</v>
      </c>
      <c r="G574">
        <v>126</v>
      </c>
      <c r="H574" s="2">
        <v>0</v>
      </c>
      <c r="I574" s="2">
        <f>AVERAGE(Table167[[#This Row],[Estimated costs 1]:[Estimated costs 20]])</f>
        <v>0</v>
      </c>
      <c r="J574" s="2">
        <f>_xlfn.STDEV.P(Table167[[#This Row],[Estimated costs 1]:[Estimated costs 20]])</f>
        <v>0</v>
      </c>
      <c r="K574" s="2" t="e">
        <f>Table167[[#This Row],[Dev]]/Table167[[#This Row],[Mean]]*100</f>
        <v>#DIV/0!</v>
      </c>
      <c r="L574" s="2">
        <f>Table167[[#This Row],[Estimated costs 1]]-Table167[[#This Row],[Actual cost]]</f>
        <v>0</v>
      </c>
      <c r="M574" s="2" t="e">
        <f>Table167[[#This Row],[Diff 1]]/Table167[[#This Row],[Actual cost]]*100</f>
        <v>#DIV/0!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</row>
    <row r="575" spans="1:33" x14ac:dyDescent="0.3">
      <c r="A575" t="s">
        <v>599</v>
      </c>
      <c r="B575">
        <v>573</v>
      </c>
      <c r="C575" t="str">
        <f>LEFT(Table167[[#This Row],[Contingency id]])</f>
        <v>C</v>
      </c>
      <c r="D575" s="1">
        <v>0</v>
      </c>
      <c r="E575" s="1">
        <v>1.1891891891891799</v>
      </c>
      <c r="F575">
        <v>132</v>
      </c>
      <c r="G575">
        <v>111</v>
      </c>
      <c r="H575" s="2">
        <v>0</v>
      </c>
      <c r="I575" s="2">
        <f>AVERAGE(Table167[[#This Row],[Estimated costs 1]:[Estimated costs 20]])</f>
        <v>0</v>
      </c>
      <c r="J575" s="2">
        <f>_xlfn.STDEV.P(Table167[[#This Row],[Estimated costs 1]:[Estimated costs 20]])</f>
        <v>0</v>
      </c>
      <c r="K575" s="2" t="e">
        <f>Table167[[#This Row],[Dev]]/Table167[[#This Row],[Mean]]*100</f>
        <v>#DIV/0!</v>
      </c>
      <c r="L575" s="2">
        <f>Table167[[#This Row],[Estimated costs 1]]-Table167[[#This Row],[Actual cost]]</f>
        <v>0</v>
      </c>
      <c r="M575" s="2" t="e">
        <f>Table167[[#This Row],[Diff 1]]/Table167[[#This Row],[Actual cost]]*100</f>
        <v>#DIV/0!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</row>
    <row r="576" spans="1:33" x14ac:dyDescent="0.3">
      <c r="A576" t="s">
        <v>600</v>
      </c>
      <c r="B576">
        <v>574</v>
      </c>
      <c r="C576" t="str">
        <f>LEFT(Table167[[#This Row],[Contingency id]])</f>
        <v>C</v>
      </c>
      <c r="D576" s="1">
        <v>0</v>
      </c>
      <c r="E576" s="1">
        <v>1.19819819819819</v>
      </c>
      <c r="F576">
        <v>133</v>
      </c>
      <c r="G576">
        <v>111</v>
      </c>
      <c r="H576" s="2">
        <v>0</v>
      </c>
      <c r="I576" s="2">
        <f>AVERAGE(Table167[[#This Row],[Estimated costs 1]:[Estimated costs 20]])</f>
        <v>0</v>
      </c>
      <c r="J576" s="2">
        <f>_xlfn.STDEV.P(Table167[[#This Row],[Estimated costs 1]:[Estimated costs 20]])</f>
        <v>0</v>
      </c>
      <c r="K576" s="2" t="e">
        <f>Table167[[#This Row],[Dev]]/Table167[[#This Row],[Mean]]*100</f>
        <v>#DIV/0!</v>
      </c>
      <c r="L576" s="2">
        <f>Table167[[#This Row],[Estimated costs 1]]-Table167[[#This Row],[Actual cost]]</f>
        <v>0</v>
      </c>
      <c r="M576" s="2" t="e">
        <f>Table167[[#This Row],[Diff 1]]/Table167[[#This Row],[Actual cost]]*100</f>
        <v>#DIV/0!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</row>
    <row r="577" spans="1:33" x14ac:dyDescent="0.3">
      <c r="A577" t="s">
        <v>601</v>
      </c>
      <c r="B577">
        <v>575</v>
      </c>
      <c r="C577" t="str">
        <f>LEFT(Table167[[#This Row],[Contingency id]])</f>
        <v>C</v>
      </c>
      <c r="D577" s="1">
        <v>0</v>
      </c>
      <c r="E577" s="1">
        <v>1.3589743589743499</v>
      </c>
      <c r="F577">
        <v>159</v>
      </c>
      <c r="G577">
        <v>117</v>
      </c>
      <c r="H577" s="2">
        <v>0</v>
      </c>
      <c r="I577" s="2">
        <f>AVERAGE(Table167[[#This Row],[Estimated costs 1]:[Estimated costs 20]])</f>
        <v>0</v>
      </c>
      <c r="J577" s="2">
        <f>_xlfn.STDEV.P(Table167[[#This Row],[Estimated costs 1]:[Estimated costs 20]])</f>
        <v>0</v>
      </c>
      <c r="K577" s="2" t="e">
        <f>Table167[[#This Row],[Dev]]/Table167[[#This Row],[Mean]]*100</f>
        <v>#DIV/0!</v>
      </c>
      <c r="L577" s="2">
        <f>Table167[[#This Row],[Estimated costs 1]]-Table167[[#This Row],[Actual cost]]</f>
        <v>0</v>
      </c>
      <c r="M577" s="2" t="e">
        <f>Table167[[#This Row],[Diff 1]]/Table167[[#This Row],[Actual cost]]*100</f>
        <v>#DIV/0!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</row>
    <row r="578" spans="1:33" x14ac:dyDescent="0.3">
      <c r="A578" t="s">
        <v>602</v>
      </c>
      <c r="B578">
        <v>576</v>
      </c>
      <c r="C578" t="str">
        <f>LEFT(Table167[[#This Row],[Contingency id]])</f>
        <v>C</v>
      </c>
      <c r="D578" s="1">
        <v>0</v>
      </c>
      <c r="E578" s="1">
        <v>1.2923076923076899</v>
      </c>
      <c r="F578">
        <v>84</v>
      </c>
      <c r="G578">
        <v>65</v>
      </c>
      <c r="H578" s="2">
        <v>0</v>
      </c>
      <c r="I578" s="2">
        <f>AVERAGE(Table167[[#This Row],[Estimated costs 1]:[Estimated costs 20]])</f>
        <v>0</v>
      </c>
      <c r="J578" s="2">
        <f>_xlfn.STDEV.P(Table167[[#This Row],[Estimated costs 1]:[Estimated costs 20]])</f>
        <v>0</v>
      </c>
      <c r="K578" s="2" t="e">
        <f>Table167[[#This Row],[Dev]]/Table167[[#This Row],[Mean]]*100</f>
        <v>#DIV/0!</v>
      </c>
      <c r="L578" s="2">
        <f>Table167[[#This Row],[Estimated costs 1]]-Table167[[#This Row],[Actual cost]]</f>
        <v>0</v>
      </c>
      <c r="M578" s="2" t="e">
        <f>Table167[[#This Row],[Diff 1]]/Table167[[#This Row],[Actual cost]]*100</f>
        <v>#DIV/0!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</row>
    <row r="579" spans="1:33" x14ac:dyDescent="0.3">
      <c r="A579" t="s">
        <v>603</v>
      </c>
      <c r="B579">
        <v>577</v>
      </c>
      <c r="C579" t="str">
        <f>LEFT(Table167[[#This Row],[Contingency id]])</f>
        <v>C</v>
      </c>
      <c r="D579" s="1">
        <v>0</v>
      </c>
      <c r="E579" s="1">
        <v>1.14754098360655</v>
      </c>
      <c r="F579">
        <v>70</v>
      </c>
      <c r="G579">
        <v>61</v>
      </c>
      <c r="H579" s="2">
        <v>0</v>
      </c>
      <c r="I579" s="2">
        <f>AVERAGE(Table167[[#This Row],[Estimated costs 1]:[Estimated costs 20]])</f>
        <v>0</v>
      </c>
      <c r="J579" s="2">
        <f>_xlfn.STDEV.P(Table167[[#This Row],[Estimated costs 1]:[Estimated costs 20]])</f>
        <v>0</v>
      </c>
      <c r="K579" s="2" t="e">
        <f>Table167[[#This Row],[Dev]]/Table167[[#This Row],[Mean]]*100</f>
        <v>#DIV/0!</v>
      </c>
      <c r="L579" s="2">
        <f>Table167[[#This Row],[Estimated costs 1]]-Table167[[#This Row],[Actual cost]]</f>
        <v>0</v>
      </c>
      <c r="M579" s="2" t="e">
        <f>Table167[[#This Row],[Diff 1]]/Table167[[#This Row],[Actual cost]]*100</f>
        <v>#DIV/0!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</row>
    <row r="580" spans="1:33" x14ac:dyDescent="0.3">
      <c r="A580" t="s">
        <v>604</v>
      </c>
      <c r="B580">
        <v>578</v>
      </c>
      <c r="C580" t="str">
        <f>LEFT(Table167[[#This Row],[Contingency id]])</f>
        <v>C</v>
      </c>
      <c r="D580" s="1">
        <v>0</v>
      </c>
      <c r="E580" s="1">
        <v>1.1111111111111101</v>
      </c>
      <c r="F580">
        <v>70</v>
      </c>
      <c r="G580">
        <v>63</v>
      </c>
      <c r="H580" s="2">
        <v>0</v>
      </c>
      <c r="I580" s="2">
        <f>AVERAGE(Table167[[#This Row],[Estimated costs 1]:[Estimated costs 20]])</f>
        <v>0</v>
      </c>
      <c r="J580" s="2">
        <f>_xlfn.STDEV.P(Table167[[#This Row],[Estimated costs 1]:[Estimated costs 20]])</f>
        <v>0</v>
      </c>
      <c r="K580" s="2" t="e">
        <f>Table167[[#This Row],[Dev]]/Table167[[#This Row],[Mean]]*100</f>
        <v>#DIV/0!</v>
      </c>
      <c r="L580" s="2">
        <f>Table167[[#This Row],[Estimated costs 1]]-Table167[[#This Row],[Actual cost]]</f>
        <v>0</v>
      </c>
      <c r="M580" s="2" t="e">
        <f>Table167[[#This Row],[Diff 1]]/Table167[[#This Row],[Actual cost]]*100</f>
        <v>#DIV/0!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</row>
    <row r="581" spans="1:33" x14ac:dyDescent="0.3">
      <c r="A581" t="s">
        <v>605</v>
      </c>
      <c r="B581">
        <v>579</v>
      </c>
      <c r="C581" t="str">
        <f>LEFT(Table167[[#This Row],[Contingency id]])</f>
        <v>C</v>
      </c>
      <c r="D581" s="1">
        <v>0</v>
      </c>
      <c r="E581" s="1">
        <v>1.1666666666666601</v>
      </c>
      <c r="F581">
        <v>70</v>
      </c>
      <c r="G581">
        <v>60</v>
      </c>
      <c r="H581" s="2">
        <v>0</v>
      </c>
      <c r="I581" s="2">
        <f>AVERAGE(Table167[[#This Row],[Estimated costs 1]:[Estimated costs 20]])</f>
        <v>0</v>
      </c>
      <c r="J581" s="2">
        <f>_xlfn.STDEV.P(Table167[[#This Row],[Estimated costs 1]:[Estimated costs 20]])</f>
        <v>0</v>
      </c>
      <c r="K581" s="2" t="e">
        <f>Table167[[#This Row],[Dev]]/Table167[[#This Row],[Mean]]*100</f>
        <v>#DIV/0!</v>
      </c>
      <c r="L581" s="2">
        <f>Table167[[#This Row],[Estimated costs 1]]-Table167[[#This Row],[Actual cost]]</f>
        <v>0</v>
      </c>
      <c r="M581" s="2" t="e">
        <f>Table167[[#This Row],[Diff 1]]/Table167[[#This Row],[Actual cost]]*100</f>
        <v>#DIV/0!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</row>
    <row r="582" spans="1:33" x14ac:dyDescent="0.3">
      <c r="A582" t="s">
        <v>606</v>
      </c>
      <c r="B582">
        <v>580</v>
      </c>
      <c r="C582" t="str">
        <f>LEFT(Table167[[#This Row],[Contingency id]])</f>
        <v>C</v>
      </c>
      <c r="D582" s="1">
        <v>0</v>
      </c>
      <c r="E582" s="1">
        <v>1.2068965517241299</v>
      </c>
      <c r="F582">
        <v>70</v>
      </c>
      <c r="G582">
        <v>58</v>
      </c>
      <c r="H582" s="2">
        <v>0</v>
      </c>
      <c r="I582" s="2">
        <f>AVERAGE(Table167[[#This Row],[Estimated costs 1]:[Estimated costs 20]])</f>
        <v>0</v>
      </c>
      <c r="J582" s="2">
        <f>_xlfn.STDEV.P(Table167[[#This Row],[Estimated costs 1]:[Estimated costs 20]])</f>
        <v>0</v>
      </c>
      <c r="K582" s="2" t="e">
        <f>Table167[[#This Row],[Dev]]/Table167[[#This Row],[Mean]]*100</f>
        <v>#DIV/0!</v>
      </c>
      <c r="L582" s="2">
        <f>Table167[[#This Row],[Estimated costs 1]]-Table167[[#This Row],[Actual cost]]</f>
        <v>0</v>
      </c>
      <c r="M582" s="2" t="e">
        <f>Table167[[#This Row],[Diff 1]]/Table167[[#This Row],[Actual cost]]*100</f>
        <v>#DIV/0!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</row>
    <row r="583" spans="1:33" x14ac:dyDescent="0.3">
      <c r="A583" t="s">
        <v>607</v>
      </c>
      <c r="B583">
        <v>581</v>
      </c>
      <c r="C583" t="str">
        <f>LEFT(Table167[[#This Row],[Contingency id]])</f>
        <v>C</v>
      </c>
      <c r="D583" s="1">
        <v>0</v>
      </c>
      <c r="E583" s="1">
        <v>1.27272727272727</v>
      </c>
      <c r="F583">
        <v>84</v>
      </c>
      <c r="G583">
        <v>66</v>
      </c>
      <c r="H583" s="2">
        <v>0</v>
      </c>
      <c r="I583" s="2">
        <f>AVERAGE(Table167[[#This Row],[Estimated costs 1]:[Estimated costs 20]])</f>
        <v>0</v>
      </c>
      <c r="J583" s="2">
        <f>_xlfn.STDEV.P(Table167[[#This Row],[Estimated costs 1]:[Estimated costs 20]])</f>
        <v>0</v>
      </c>
      <c r="K583" s="2" t="e">
        <f>Table167[[#This Row],[Dev]]/Table167[[#This Row],[Mean]]*100</f>
        <v>#DIV/0!</v>
      </c>
      <c r="L583" s="2">
        <f>Table167[[#This Row],[Estimated costs 1]]-Table167[[#This Row],[Actual cost]]</f>
        <v>0</v>
      </c>
      <c r="M583" s="2" t="e">
        <f>Table167[[#This Row],[Diff 1]]/Table167[[#This Row],[Actual cost]]*100</f>
        <v>#DIV/0!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</row>
    <row r="584" spans="1:33" x14ac:dyDescent="0.3">
      <c r="A584" t="s">
        <v>608</v>
      </c>
      <c r="B584">
        <v>582</v>
      </c>
      <c r="C584" t="str">
        <f>LEFT(Table167[[#This Row],[Contingency id]])</f>
        <v>C</v>
      </c>
      <c r="D584" s="1">
        <v>0</v>
      </c>
      <c r="E584" s="1">
        <v>1.09375</v>
      </c>
      <c r="F584">
        <v>35</v>
      </c>
      <c r="G584">
        <v>32</v>
      </c>
      <c r="H584" s="2">
        <v>0</v>
      </c>
      <c r="I584" s="2">
        <f>AVERAGE(Table167[[#This Row],[Estimated costs 1]:[Estimated costs 20]])</f>
        <v>0</v>
      </c>
      <c r="J584" s="2">
        <f>_xlfn.STDEV.P(Table167[[#This Row],[Estimated costs 1]:[Estimated costs 20]])</f>
        <v>0</v>
      </c>
      <c r="K584" s="2" t="e">
        <f>Table167[[#This Row],[Dev]]/Table167[[#This Row],[Mean]]*100</f>
        <v>#DIV/0!</v>
      </c>
      <c r="L584" s="2">
        <f>Table167[[#This Row],[Estimated costs 1]]-Table167[[#This Row],[Actual cost]]</f>
        <v>0</v>
      </c>
      <c r="M584" s="2" t="e">
        <f>Table167[[#This Row],[Diff 1]]/Table167[[#This Row],[Actual cost]]*100</f>
        <v>#DIV/0!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</row>
    <row r="585" spans="1:33" x14ac:dyDescent="0.3">
      <c r="A585" t="s">
        <v>609</v>
      </c>
      <c r="B585">
        <v>583</v>
      </c>
      <c r="C585" t="str">
        <f>LEFT(Table167[[#This Row],[Contingency id]])</f>
        <v>C</v>
      </c>
      <c r="D585" s="1">
        <v>0</v>
      </c>
      <c r="E585" s="1">
        <v>1.0857142857142801</v>
      </c>
      <c r="F585">
        <v>38</v>
      </c>
      <c r="G585">
        <v>35</v>
      </c>
      <c r="H585" s="2">
        <v>0</v>
      </c>
      <c r="I585" s="2">
        <f>AVERAGE(Table167[[#This Row],[Estimated costs 1]:[Estimated costs 20]])</f>
        <v>0</v>
      </c>
      <c r="J585" s="2">
        <f>_xlfn.STDEV.P(Table167[[#This Row],[Estimated costs 1]:[Estimated costs 20]])</f>
        <v>0</v>
      </c>
      <c r="K585" s="2" t="e">
        <f>Table167[[#This Row],[Dev]]/Table167[[#This Row],[Mean]]*100</f>
        <v>#DIV/0!</v>
      </c>
      <c r="L585" s="2">
        <f>Table167[[#This Row],[Estimated costs 1]]-Table167[[#This Row],[Actual cost]]</f>
        <v>0</v>
      </c>
      <c r="M585" s="2" t="e">
        <f>Table167[[#This Row],[Diff 1]]/Table167[[#This Row],[Actual cost]]*100</f>
        <v>#DIV/0!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</row>
    <row r="586" spans="1:33" x14ac:dyDescent="0.3">
      <c r="A586" t="s">
        <v>610</v>
      </c>
      <c r="B586">
        <v>584</v>
      </c>
      <c r="C586" t="str">
        <f>LEFT(Table167[[#This Row],[Contingency id]])</f>
        <v>C</v>
      </c>
      <c r="D586" s="1">
        <v>0</v>
      </c>
      <c r="E586" s="1">
        <v>1.0606060606060601</v>
      </c>
      <c r="F586">
        <v>35</v>
      </c>
      <c r="G586">
        <v>33</v>
      </c>
      <c r="H586" s="2">
        <v>0</v>
      </c>
      <c r="I586" s="2">
        <f>AVERAGE(Table167[[#This Row],[Estimated costs 1]:[Estimated costs 20]])</f>
        <v>0</v>
      </c>
      <c r="J586" s="2">
        <f>_xlfn.STDEV.P(Table167[[#This Row],[Estimated costs 1]:[Estimated costs 20]])</f>
        <v>0</v>
      </c>
      <c r="K586" s="2" t="e">
        <f>Table167[[#This Row],[Dev]]/Table167[[#This Row],[Mean]]*100</f>
        <v>#DIV/0!</v>
      </c>
      <c r="L586" s="2">
        <f>Table167[[#This Row],[Estimated costs 1]]-Table167[[#This Row],[Actual cost]]</f>
        <v>0</v>
      </c>
      <c r="M586" s="2" t="e">
        <f>Table167[[#This Row],[Diff 1]]/Table167[[#This Row],[Actual cost]]*100</f>
        <v>#DIV/0!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</row>
    <row r="587" spans="1:33" x14ac:dyDescent="0.3">
      <c r="A587" t="s">
        <v>611</v>
      </c>
      <c r="B587">
        <v>585</v>
      </c>
      <c r="C587" t="str">
        <f>LEFT(Table167[[#This Row],[Contingency id]])</f>
        <v>C</v>
      </c>
      <c r="D587" s="1">
        <v>0</v>
      </c>
      <c r="E587" s="1">
        <v>1.09375</v>
      </c>
      <c r="F587">
        <v>35</v>
      </c>
      <c r="G587">
        <v>32</v>
      </c>
      <c r="H587" s="2">
        <v>0</v>
      </c>
      <c r="I587" s="2">
        <f>AVERAGE(Table167[[#This Row],[Estimated costs 1]:[Estimated costs 20]])</f>
        <v>0</v>
      </c>
      <c r="J587" s="2">
        <f>_xlfn.STDEV.P(Table167[[#This Row],[Estimated costs 1]:[Estimated costs 20]])</f>
        <v>0</v>
      </c>
      <c r="K587" s="2" t="e">
        <f>Table167[[#This Row],[Dev]]/Table167[[#This Row],[Mean]]*100</f>
        <v>#DIV/0!</v>
      </c>
      <c r="L587" s="2">
        <f>Table167[[#This Row],[Estimated costs 1]]-Table167[[#This Row],[Actual cost]]</f>
        <v>0</v>
      </c>
      <c r="M587" s="2" t="e">
        <f>Table167[[#This Row],[Diff 1]]/Table167[[#This Row],[Actual cost]]*100</f>
        <v>#DIV/0!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</row>
    <row r="588" spans="1:33" x14ac:dyDescent="0.3">
      <c r="A588" t="s">
        <v>612</v>
      </c>
      <c r="B588">
        <v>586</v>
      </c>
      <c r="C588" t="str">
        <f>LEFT(Table167[[#This Row],[Contingency id]])</f>
        <v>C</v>
      </c>
      <c r="D588" s="1">
        <v>0</v>
      </c>
      <c r="E588" s="1">
        <v>1.02941176470588</v>
      </c>
      <c r="F588">
        <v>35</v>
      </c>
      <c r="G588">
        <v>34</v>
      </c>
      <c r="H588" s="2">
        <v>0</v>
      </c>
      <c r="I588" s="2">
        <f>AVERAGE(Table167[[#This Row],[Estimated costs 1]:[Estimated costs 20]])</f>
        <v>0</v>
      </c>
      <c r="J588" s="2">
        <f>_xlfn.STDEV.P(Table167[[#This Row],[Estimated costs 1]:[Estimated costs 20]])</f>
        <v>0</v>
      </c>
      <c r="K588" s="2" t="e">
        <f>Table167[[#This Row],[Dev]]/Table167[[#This Row],[Mean]]*100</f>
        <v>#DIV/0!</v>
      </c>
      <c r="L588" s="2">
        <f>Table167[[#This Row],[Estimated costs 1]]-Table167[[#This Row],[Actual cost]]</f>
        <v>0</v>
      </c>
      <c r="M588" s="2" t="e">
        <f>Table167[[#This Row],[Diff 1]]/Table167[[#This Row],[Actual cost]]*100</f>
        <v>#DIV/0!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</row>
    <row r="589" spans="1:33" x14ac:dyDescent="0.3">
      <c r="A589" t="s">
        <v>613</v>
      </c>
      <c r="B589">
        <v>587</v>
      </c>
      <c r="C589" t="str">
        <f>LEFT(Table167[[#This Row],[Contingency id]])</f>
        <v>C</v>
      </c>
      <c r="D589" s="1">
        <v>0</v>
      </c>
      <c r="E589" s="1">
        <v>1.0857142857142801</v>
      </c>
      <c r="F589">
        <v>38</v>
      </c>
      <c r="G589">
        <v>35</v>
      </c>
      <c r="H589" s="2">
        <v>0</v>
      </c>
      <c r="I589" s="2">
        <f>AVERAGE(Table167[[#This Row],[Estimated costs 1]:[Estimated costs 20]])</f>
        <v>0</v>
      </c>
      <c r="J589" s="2">
        <f>_xlfn.STDEV.P(Table167[[#This Row],[Estimated costs 1]:[Estimated costs 20]])</f>
        <v>0</v>
      </c>
      <c r="K589" s="2" t="e">
        <f>Table167[[#This Row],[Dev]]/Table167[[#This Row],[Mean]]*100</f>
        <v>#DIV/0!</v>
      </c>
      <c r="L589" s="2">
        <f>Table167[[#This Row],[Estimated costs 1]]-Table167[[#This Row],[Actual cost]]</f>
        <v>0</v>
      </c>
      <c r="M589" s="2" t="e">
        <f>Table167[[#This Row],[Diff 1]]/Table167[[#This Row],[Actual cost]]*100</f>
        <v>#DIV/0!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</row>
    <row r="590" spans="1:33" x14ac:dyDescent="0.3">
      <c r="A590" t="s">
        <v>614</v>
      </c>
      <c r="B590">
        <v>588</v>
      </c>
      <c r="C590" t="str">
        <f>LEFT(Table167[[#This Row],[Contingency id]])</f>
        <v>C</v>
      </c>
      <c r="D590" s="1">
        <v>0</v>
      </c>
      <c r="E590" s="1">
        <v>1.0606060606060601</v>
      </c>
      <c r="F590">
        <v>35</v>
      </c>
      <c r="G590">
        <v>33</v>
      </c>
      <c r="H590" s="2">
        <v>0</v>
      </c>
      <c r="I590" s="2">
        <f>AVERAGE(Table167[[#This Row],[Estimated costs 1]:[Estimated costs 20]])</f>
        <v>0</v>
      </c>
      <c r="J590" s="2">
        <f>_xlfn.STDEV.P(Table167[[#This Row],[Estimated costs 1]:[Estimated costs 20]])</f>
        <v>0</v>
      </c>
      <c r="K590" s="2" t="e">
        <f>Table167[[#This Row],[Dev]]/Table167[[#This Row],[Mean]]*100</f>
        <v>#DIV/0!</v>
      </c>
      <c r="L590" s="2">
        <f>Table167[[#This Row],[Estimated costs 1]]-Table167[[#This Row],[Actual cost]]</f>
        <v>0</v>
      </c>
      <c r="M590" s="2" t="e">
        <f>Table167[[#This Row],[Diff 1]]/Table167[[#This Row],[Actual cost]]*100</f>
        <v>#DIV/0!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</row>
    <row r="591" spans="1:33" x14ac:dyDescent="0.3">
      <c r="A591" t="s">
        <v>615</v>
      </c>
      <c r="B591">
        <v>589</v>
      </c>
      <c r="C591" t="str">
        <f>LEFT(Table167[[#This Row],[Contingency id]])</f>
        <v>C</v>
      </c>
      <c r="D591" s="1">
        <v>0</v>
      </c>
      <c r="E591" s="1">
        <v>1.02941176470588</v>
      </c>
      <c r="F591">
        <v>35</v>
      </c>
      <c r="G591">
        <v>34</v>
      </c>
      <c r="H591" s="2">
        <v>0</v>
      </c>
      <c r="I591" s="2">
        <f>AVERAGE(Table167[[#This Row],[Estimated costs 1]:[Estimated costs 20]])</f>
        <v>0</v>
      </c>
      <c r="J591" s="2">
        <f>_xlfn.STDEV.P(Table167[[#This Row],[Estimated costs 1]:[Estimated costs 20]])</f>
        <v>0</v>
      </c>
      <c r="K591" s="2" t="e">
        <f>Table167[[#This Row],[Dev]]/Table167[[#This Row],[Mean]]*100</f>
        <v>#DIV/0!</v>
      </c>
      <c r="L591" s="2">
        <f>Table167[[#This Row],[Estimated costs 1]]-Table167[[#This Row],[Actual cost]]</f>
        <v>0</v>
      </c>
      <c r="M591" s="2" t="e">
        <f>Table167[[#This Row],[Diff 1]]/Table167[[#This Row],[Actual cost]]*100</f>
        <v>#DIV/0!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</row>
    <row r="592" spans="1:33" x14ac:dyDescent="0.3">
      <c r="A592" t="s">
        <v>616</v>
      </c>
      <c r="B592">
        <v>590</v>
      </c>
      <c r="C592" t="str">
        <f>LEFT(Table167[[#This Row],[Contingency id]])</f>
        <v>C</v>
      </c>
      <c r="D592" s="1">
        <v>0</v>
      </c>
      <c r="E592" s="1">
        <v>1.09375</v>
      </c>
      <c r="F592">
        <v>35</v>
      </c>
      <c r="G592">
        <v>32</v>
      </c>
      <c r="H592" s="2">
        <v>0</v>
      </c>
      <c r="I592" s="2">
        <f>AVERAGE(Table167[[#This Row],[Estimated costs 1]:[Estimated costs 20]])</f>
        <v>0</v>
      </c>
      <c r="J592" s="2">
        <f>_xlfn.STDEV.P(Table167[[#This Row],[Estimated costs 1]:[Estimated costs 20]])</f>
        <v>0</v>
      </c>
      <c r="K592" s="2" t="e">
        <f>Table167[[#This Row],[Dev]]/Table167[[#This Row],[Mean]]*100</f>
        <v>#DIV/0!</v>
      </c>
      <c r="L592" s="2">
        <f>Table167[[#This Row],[Estimated costs 1]]-Table167[[#This Row],[Actual cost]]</f>
        <v>0</v>
      </c>
      <c r="M592" s="2" t="e">
        <f>Table167[[#This Row],[Diff 1]]/Table167[[#This Row],[Actual cost]]*100</f>
        <v>#DIV/0!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</row>
    <row r="593" spans="1:33" x14ac:dyDescent="0.3">
      <c r="A593" t="s">
        <v>617</v>
      </c>
      <c r="B593">
        <v>591</v>
      </c>
      <c r="C593" t="str">
        <f>LEFT(Table167[[#This Row],[Contingency id]])</f>
        <v>C</v>
      </c>
      <c r="D593" s="1">
        <v>0</v>
      </c>
      <c r="E593" s="1">
        <v>1.09375</v>
      </c>
      <c r="F593">
        <v>35</v>
      </c>
      <c r="G593">
        <v>32</v>
      </c>
      <c r="H593" s="2">
        <v>0</v>
      </c>
      <c r="I593" s="2">
        <f>AVERAGE(Table167[[#This Row],[Estimated costs 1]:[Estimated costs 20]])</f>
        <v>0</v>
      </c>
      <c r="J593" s="2">
        <f>_xlfn.STDEV.P(Table167[[#This Row],[Estimated costs 1]:[Estimated costs 20]])</f>
        <v>0</v>
      </c>
      <c r="K593" s="2" t="e">
        <f>Table167[[#This Row],[Dev]]/Table167[[#This Row],[Mean]]*100</f>
        <v>#DIV/0!</v>
      </c>
      <c r="L593" s="2">
        <f>Table167[[#This Row],[Estimated costs 1]]-Table167[[#This Row],[Actual cost]]</f>
        <v>0</v>
      </c>
      <c r="M593" s="2" t="e">
        <f>Table167[[#This Row],[Diff 1]]/Table167[[#This Row],[Actual cost]]*100</f>
        <v>#DIV/0!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</row>
    <row r="594" spans="1:33" x14ac:dyDescent="0.3">
      <c r="A594" t="s">
        <v>618</v>
      </c>
      <c r="B594">
        <v>592</v>
      </c>
      <c r="C594" t="str">
        <f>LEFT(Table167[[#This Row],[Contingency id]])</f>
        <v>C</v>
      </c>
      <c r="D594" s="1">
        <v>0</v>
      </c>
      <c r="E594" s="1">
        <v>1.0270270270270201</v>
      </c>
      <c r="F594">
        <v>38</v>
      </c>
      <c r="G594">
        <v>37</v>
      </c>
      <c r="H594" s="2">
        <v>0</v>
      </c>
      <c r="I594" s="2">
        <f>AVERAGE(Table167[[#This Row],[Estimated costs 1]:[Estimated costs 20]])</f>
        <v>0</v>
      </c>
      <c r="J594" s="2">
        <f>_xlfn.STDEV.P(Table167[[#This Row],[Estimated costs 1]:[Estimated costs 20]])</f>
        <v>0</v>
      </c>
      <c r="K594" s="2" t="e">
        <f>Table167[[#This Row],[Dev]]/Table167[[#This Row],[Mean]]*100</f>
        <v>#DIV/0!</v>
      </c>
      <c r="L594" s="2">
        <f>Table167[[#This Row],[Estimated costs 1]]-Table167[[#This Row],[Actual cost]]</f>
        <v>0</v>
      </c>
      <c r="M594" s="2" t="e">
        <f>Table167[[#This Row],[Diff 1]]/Table167[[#This Row],[Actual cost]]*100</f>
        <v>#DIV/0!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</row>
    <row r="595" spans="1:33" x14ac:dyDescent="0.3">
      <c r="A595" t="s">
        <v>619</v>
      </c>
      <c r="B595">
        <v>593</v>
      </c>
      <c r="C595" t="str">
        <f>LEFT(Table167[[#This Row],[Contingency id]])</f>
        <v>C</v>
      </c>
      <c r="D595" s="1">
        <v>0</v>
      </c>
      <c r="E595" s="1">
        <v>1.0465116279069699</v>
      </c>
      <c r="F595">
        <v>45</v>
      </c>
      <c r="G595">
        <v>43</v>
      </c>
      <c r="H595" s="2">
        <v>0</v>
      </c>
      <c r="I595" s="2">
        <f>AVERAGE(Table167[[#This Row],[Estimated costs 1]:[Estimated costs 20]])</f>
        <v>0</v>
      </c>
      <c r="J595" s="2">
        <f>_xlfn.STDEV.P(Table167[[#This Row],[Estimated costs 1]:[Estimated costs 20]])</f>
        <v>0</v>
      </c>
      <c r="K595" s="2" t="e">
        <f>Table167[[#This Row],[Dev]]/Table167[[#This Row],[Mean]]*100</f>
        <v>#DIV/0!</v>
      </c>
      <c r="L595" s="2">
        <f>Table167[[#This Row],[Estimated costs 1]]-Table167[[#This Row],[Actual cost]]</f>
        <v>0</v>
      </c>
      <c r="M595" s="2" t="e">
        <f>Table167[[#This Row],[Diff 1]]/Table167[[#This Row],[Actual cost]]*100</f>
        <v>#DIV/0!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</row>
    <row r="596" spans="1:33" x14ac:dyDescent="0.3">
      <c r="A596" t="s">
        <v>620</v>
      </c>
      <c r="B596">
        <v>594</v>
      </c>
      <c r="C596" t="str">
        <f>LEFT(Table167[[#This Row],[Contingency id]])</f>
        <v>C</v>
      </c>
      <c r="D596" s="1">
        <v>0</v>
      </c>
      <c r="E596" s="1">
        <v>1.0333333333333301</v>
      </c>
      <c r="F596">
        <v>31</v>
      </c>
      <c r="G596">
        <v>30</v>
      </c>
      <c r="H596" s="2">
        <v>0</v>
      </c>
      <c r="I596" s="2">
        <f>AVERAGE(Table167[[#This Row],[Estimated costs 1]:[Estimated costs 20]])</f>
        <v>0</v>
      </c>
      <c r="J596" s="2">
        <f>_xlfn.STDEV.P(Table167[[#This Row],[Estimated costs 1]:[Estimated costs 20]])</f>
        <v>0</v>
      </c>
      <c r="K596" s="2" t="e">
        <f>Table167[[#This Row],[Dev]]/Table167[[#This Row],[Mean]]*100</f>
        <v>#DIV/0!</v>
      </c>
      <c r="L596" s="2">
        <f>Table167[[#This Row],[Estimated costs 1]]-Table167[[#This Row],[Actual cost]]</f>
        <v>0</v>
      </c>
      <c r="M596" s="2" t="e">
        <f>Table167[[#This Row],[Diff 1]]/Table167[[#This Row],[Actual cost]]*100</f>
        <v>#DIV/0!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</row>
    <row r="597" spans="1:33" x14ac:dyDescent="0.3">
      <c r="A597" t="s">
        <v>621</v>
      </c>
      <c r="B597">
        <v>595</v>
      </c>
      <c r="C597" t="str">
        <f>LEFT(Table167[[#This Row],[Contingency id]])</f>
        <v>C</v>
      </c>
      <c r="D597" s="1">
        <v>0</v>
      </c>
      <c r="E597" s="1">
        <v>1</v>
      </c>
      <c r="F597">
        <v>31</v>
      </c>
      <c r="G597">
        <v>31</v>
      </c>
      <c r="H597" s="2">
        <v>0</v>
      </c>
      <c r="I597" s="2">
        <f>AVERAGE(Table167[[#This Row],[Estimated costs 1]:[Estimated costs 20]])</f>
        <v>0</v>
      </c>
      <c r="J597" s="2">
        <f>_xlfn.STDEV.P(Table167[[#This Row],[Estimated costs 1]:[Estimated costs 20]])</f>
        <v>0</v>
      </c>
      <c r="K597" s="2" t="e">
        <f>Table167[[#This Row],[Dev]]/Table167[[#This Row],[Mean]]*100</f>
        <v>#DIV/0!</v>
      </c>
      <c r="L597" s="2">
        <f>Table167[[#This Row],[Estimated costs 1]]-Table167[[#This Row],[Actual cost]]</f>
        <v>0</v>
      </c>
      <c r="M597" s="2" t="e">
        <f>Table167[[#This Row],[Diff 1]]/Table167[[#This Row],[Actual cost]]*100</f>
        <v>#DIV/0!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</row>
    <row r="598" spans="1:33" x14ac:dyDescent="0.3">
      <c r="A598" t="s">
        <v>622</v>
      </c>
      <c r="B598">
        <v>596</v>
      </c>
      <c r="C598" t="str">
        <f>LEFT(Table167[[#This Row],[Contingency id]])</f>
        <v>C</v>
      </c>
      <c r="D598" s="1">
        <v>0</v>
      </c>
      <c r="E598" s="1">
        <v>1.0714285714285701</v>
      </c>
      <c r="F598">
        <v>45</v>
      </c>
      <c r="G598">
        <v>42</v>
      </c>
      <c r="H598" s="2">
        <v>0</v>
      </c>
      <c r="I598" s="2">
        <f>AVERAGE(Table167[[#This Row],[Estimated costs 1]:[Estimated costs 20]])</f>
        <v>0</v>
      </c>
      <c r="J598" s="2">
        <f>_xlfn.STDEV.P(Table167[[#This Row],[Estimated costs 1]:[Estimated costs 20]])</f>
        <v>0</v>
      </c>
      <c r="K598" s="2" t="e">
        <f>Table167[[#This Row],[Dev]]/Table167[[#This Row],[Mean]]*100</f>
        <v>#DIV/0!</v>
      </c>
      <c r="L598" s="2">
        <f>Table167[[#This Row],[Estimated costs 1]]-Table167[[#This Row],[Actual cost]]</f>
        <v>0</v>
      </c>
      <c r="M598" s="2" t="e">
        <f>Table167[[#This Row],[Diff 1]]/Table167[[#This Row],[Actual cost]]*100</f>
        <v>#DIV/0!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</row>
    <row r="599" spans="1:33" x14ac:dyDescent="0.3">
      <c r="A599" t="s">
        <v>623</v>
      </c>
      <c r="B599">
        <v>597</v>
      </c>
      <c r="C599" t="str">
        <f>LEFT(Table167[[#This Row],[Contingency id]])</f>
        <v>C</v>
      </c>
      <c r="D599" s="1">
        <v>0</v>
      </c>
      <c r="E599" s="1">
        <v>1.15384615384615</v>
      </c>
      <c r="F599">
        <v>45</v>
      </c>
      <c r="G599">
        <v>39</v>
      </c>
      <c r="H599" s="2">
        <v>0</v>
      </c>
      <c r="I599" s="2">
        <f>AVERAGE(Table167[[#This Row],[Estimated costs 1]:[Estimated costs 20]])</f>
        <v>0</v>
      </c>
      <c r="J599" s="2">
        <f>_xlfn.STDEV.P(Table167[[#This Row],[Estimated costs 1]:[Estimated costs 20]])</f>
        <v>0</v>
      </c>
      <c r="K599" s="2" t="e">
        <f>Table167[[#This Row],[Dev]]/Table167[[#This Row],[Mean]]*100</f>
        <v>#DIV/0!</v>
      </c>
      <c r="L599" s="2">
        <f>Table167[[#This Row],[Estimated costs 1]]-Table167[[#This Row],[Actual cost]]</f>
        <v>0</v>
      </c>
      <c r="M599" s="2" t="e">
        <f>Table167[[#This Row],[Diff 1]]/Table167[[#This Row],[Actual cost]]*100</f>
        <v>#DIV/0!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</row>
    <row r="600" spans="1:33" x14ac:dyDescent="0.3">
      <c r="A600" t="s">
        <v>624</v>
      </c>
      <c r="B600">
        <v>598</v>
      </c>
      <c r="C600" t="str">
        <f>LEFT(Table167[[#This Row],[Contingency id]])</f>
        <v>C</v>
      </c>
      <c r="D600" s="1">
        <v>0</v>
      </c>
      <c r="E600" s="1">
        <v>1.0465116279069699</v>
      </c>
      <c r="F600">
        <v>45</v>
      </c>
      <c r="G600">
        <v>43</v>
      </c>
      <c r="H600" s="2">
        <v>0</v>
      </c>
      <c r="I600" s="2">
        <f>AVERAGE(Table167[[#This Row],[Estimated costs 1]:[Estimated costs 20]])</f>
        <v>0</v>
      </c>
      <c r="J600" s="2">
        <f>_xlfn.STDEV.P(Table167[[#This Row],[Estimated costs 1]:[Estimated costs 20]])</f>
        <v>0</v>
      </c>
      <c r="K600" s="2" t="e">
        <f>Table167[[#This Row],[Dev]]/Table167[[#This Row],[Mean]]*100</f>
        <v>#DIV/0!</v>
      </c>
      <c r="L600" s="2">
        <f>Table167[[#This Row],[Estimated costs 1]]-Table167[[#This Row],[Actual cost]]</f>
        <v>0</v>
      </c>
      <c r="M600" s="2" t="e">
        <f>Table167[[#This Row],[Diff 1]]/Table167[[#This Row],[Actual cost]]*100</f>
        <v>#DIV/0!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</row>
    <row r="601" spans="1:33" x14ac:dyDescent="0.3">
      <c r="A601" t="s">
        <v>625</v>
      </c>
      <c r="B601">
        <v>599</v>
      </c>
      <c r="C601" t="str">
        <f>LEFT(Table167[[#This Row],[Contingency id]])</f>
        <v>C</v>
      </c>
      <c r="D601" s="1">
        <v>0</v>
      </c>
      <c r="E601" s="1">
        <v>1.0333333333333301</v>
      </c>
      <c r="F601">
        <v>31</v>
      </c>
      <c r="G601">
        <v>30</v>
      </c>
      <c r="H601" s="2">
        <v>0</v>
      </c>
      <c r="I601" s="2">
        <f>AVERAGE(Table167[[#This Row],[Estimated costs 1]:[Estimated costs 20]])</f>
        <v>0</v>
      </c>
      <c r="J601" s="2">
        <f>_xlfn.STDEV.P(Table167[[#This Row],[Estimated costs 1]:[Estimated costs 20]])</f>
        <v>0</v>
      </c>
      <c r="K601" s="2" t="e">
        <f>Table167[[#This Row],[Dev]]/Table167[[#This Row],[Mean]]*100</f>
        <v>#DIV/0!</v>
      </c>
      <c r="L601" s="2">
        <f>Table167[[#This Row],[Estimated costs 1]]-Table167[[#This Row],[Actual cost]]</f>
        <v>0</v>
      </c>
      <c r="M601" s="2" t="e">
        <f>Table167[[#This Row],[Diff 1]]/Table167[[#This Row],[Actual cost]]*100</f>
        <v>#DIV/0!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</row>
    <row r="602" spans="1:33" x14ac:dyDescent="0.3">
      <c r="A602" t="s">
        <v>626</v>
      </c>
      <c r="B602">
        <v>600</v>
      </c>
      <c r="C602" t="str">
        <f>LEFT(Table167[[#This Row],[Contingency id]])</f>
        <v>C</v>
      </c>
      <c r="D602" s="1">
        <v>0</v>
      </c>
      <c r="E602" s="1">
        <v>1.0465116279069699</v>
      </c>
      <c r="F602">
        <v>45</v>
      </c>
      <c r="G602">
        <v>43</v>
      </c>
      <c r="H602" s="2">
        <v>0</v>
      </c>
      <c r="I602" s="2">
        <f>AVERAGE(Table167[[#This Row],[Estimated costs 1]:[Estimated costs 20]])</f>
        <v>0</v>
      </c>
      <c r="J602" s="2">
        <f>_xlfn.STDEV.P(Table167[[#This Row],[Estimated costs 1]:[Estimated costs 20]])</f>
        <v>0</v>
      </c>
      <c r="K602" s="2" t="e">
        <f>Table167[[#This Row],[Dev]]/Table167[[#This Row],[Mean]]*100</f>
        <v>#DIV/0!</v>
      </c>
      <c r="L602" s="2">
        <f>Table167[[#This Row],[Estimated costs 1]]-Table167[[#This Row],[Actual cost]]</f>
        <v>0</v>
      </c>
      <c r="M602" s="2" t="e">
        <f>Table167[[#This Row],[Diff 1]]/Table167[[#This Row],[Actual cost]]*100</f>
        <v>#DIV/0!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</row>
    <row r="603" spans="1:33" x14ac:dyDescent="0.3">
      <c r="A603" t="s">
        <v>627</v>
      </c>
      <c r="B603">
        <v>601</v>
      </c>
      <c r="C603" t="str">
        <f>LEFT(Table167[[#This Row],[Contingency id]])</f>
        <v>C</v>
      </c>
      <c r="D603" s="1">
        <v>0</v>
      </c>
      <c r="E603" s="1">
        <v>1.0714285714285701</v>
      </c>
      <c r="F603">
        <v>45</v>
      </c>
      <c r="G603">
        <v>42</v>
      </c>
      <c r="H603" s="2">
        <v>0</v>
      </c>
      <c r="I603" s="2">
        <f>AVERAGE(Table167[[#This Row],[Estimated costs 1]:[Estimated costs 20]])</f>
        <v>0</v>
      </c>
      <c r="J603" s="2">
        <f>_xlfn.STDEV.P(Table167[[#This Row],[Estimated costs 1]:[Estimated costs 20]])</f>
        <v>0</v>
      </c>
      <c r="K603" s="2" t="e">
        <f>Table167[[#This Row],[Dev]]/Table167[[#This Row],[Mean]]*100</f>
        <v>#DIV/0!</v>
      </c>
      <c r="L603" s="2">
        <f>Table167[[#This Row],[Estimated costs 1]]-Table167[[#This Row],[Actual cost]]</f>
        <v>0</v>
      </c>
      <c r="M603" s="2" t="e">
        <f>Table167[[#This Row],[Diff 1]]/Table167[[#This Row],[Actual cost]]*100</f>
        <v>#DIV/0!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</row>
    <row r="604" spans="1:33" x14ac:dyDescent="0.3">
      <c r="A604" t="s">
        <v>628</v>
      </c>
      <c r="B604">
        <v>602</v>
      </c>
      <c r="C604" t="str">
        <f>LEFT(Table167[[#This Row],[Contingency id]])</f>
        <v>C</v>
      </c>
      <c r="D604" s="1">
        <v>0</v>
      </c>
      <c r="E604" s="1">
        <v>1.0714285714285701</v>
      </c>
      <c r="F604">
        <v>45</v>
      </c>
      <c r="G604">
        <v>42</v>
      </c>
      <c r="H604" s="2">
        <v>0</v>
      </c>
      <c r="I604" s="2">
        <f>AVERAGE(Table167[[#This Row],[Estimated costs 1]:[Estimated costs 20]])</f>
        <v>0</v>
      </c>
      <c r="J604" s="2">
        <f>_xlfn.STDEV.P(Table167[[#This Row],[Estimated costs 1]:[Estimated costs 20]])</f>
        <v>0</v>
      </c>
      <c r="K604" s="2" t="e">
        <f>Table167[[#This Row],[Dev]]/Table167[[#This Row],[Mean]]*100</f>
        <v>#DIV/0!</v>
      </c>
      <c r="L604" s="2">
        <f>Table167[[#This Row],[Estimated costs 1]]-Table167[[#This Row],[Actual cost]]</f>
        <v>0</v>
      </c>
      <c r="M604" s="2" t="e">
        <f>Table167[[#This Row],[Diff 1]]/Table167[[#This Row],[Actual cost]]*100</f>
        <v>#DIV/0!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</row>
    <row r="605" spans="1:33" x14ac:dyDescent="0.3">
      <c r="A605" t="s">
        <v>629</v>
      </c>
      <c r="B605">
        <v>603</v>
      </c>
      <c r="C605" t="str">
        <f>LEFT(Table167[[#This Row],[Contingency id]])</f>
        <v>C</v>
      </c>
      <c r="D605" s="1">
        <v>0</v>
      </c>
      <c r="E605" s="1">
        <v>1</v>
      </c>
      <c r="F605">
        <v>20</v>
      </c>
      <c r="G605">
        <v>20</v>
      </c>
      <c r="H605" s="2">
        <v>0</v>
      </c>
      <c r="I605" s="2">
        <f>AVERAGE(Table167[[#This Row],[Estimated costs 1]:[Estimated costs 20]])</f>
        <v>0</v>
      </c>
      <c r="J605" s="2">
        <f>_xlfn.STDEV.P(Table167[[#This Row],[Estimated costs 1]:[Estimated costs 20]])</f>
        <v>0</v>
      </c>
      <c r="K605" s="2" t="e">
        <f>Table167[[#This Row],[Dev]]/Table167[[#This Row],[Mean]]*100</f>
        <v>#DIV/0!</v>
      </c>
      <c r="L605" s="2">
        <f>Table167[[#This Row],[Estimated costs 1]]-Table167[[#This Row],[Actual cost]]</f>
        <v>0</v>
      </c>
      <c r="M605" s="2" t="e">
        <f>Table167[[#This Row],[Diff 1]]/Table167[[#This Row],[Actual cost]]*100</f>
        <v>#DIV/0!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</row>
    <row r="606" spans="1:33" x14ac:dyDescent="0.3">
      <c r="A606" t="s">
        <v>630</v>
      </c>
      <c r="B606">
        <v>604</v>
      </c>
      <c r="C606" t="str">
        <f>LEFT(Table167[[#This Row],[Contingency id]])</f>
        <v>C</v>
      </c>
      <c r="D606" s="1">
        <v>0</v>
      </c>
      <c r="E606" s="1">
        <v>1</v>
      </c>
      <c r="F606">
        <v>20</v>
      </c>
      <c r="G606">
        <v>20</v>
      </c>
      <c r="H606" s="2">
        <v>0</v>
      </c>
      <c r="I606" s="2">
        <f>AVERAGE(Table167[[#This Row],[Estimated costs 1]:[Estimated costs 20]])</f>
        <v>0</v>
      </c>
      <c r="J606" s="2">
        <f>_xlfn.STDEV.P(Table167[[#This Row],[Estimated costs 1]:[Estimated costs 20]])</f>
        <v>0</v>
      </c>
      <c r="K606" s="2" t="e">
        <f>Table167[[#This Row],[Dev]]/Table167[[#This Row],[Mean]]*100</f>
        <v>#DIV/0!</v>
      </c>
      <c r="L606" s="2">
        <f>Table167[[#This Row],[Estimated costs 1]]-Table167[[#This Row],[Actual cost]]</f>
        <v>0</v>
      </c>
      <c r="M606" s="2" t="e">
        <f>Table167[[#This Row],[Diff 1]]/Table167[[#This Row],[Actual cost]]*100</f>
        <v>#DIV/0!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</row>
    <row r="607" spans="1:33" x14ac:dyDescent="0.3">
      <c r="A607" t="s">
        <v>631</v>
      </c>
      <c r="B607">
        <v>605</v>
      </c>
      <c r="C607" t="str">
        <f>LEFT(Table167[[#This Row],[Contingency id]])</f>
        <v>C</v>
      </c>
      <c r="D607" s="1">
        <v>0</v>
      </c>
      <c r="E607" s="1">
        <v>1</v>
      </c>
      <c r="F607">
        <v>20</v>
      </c>
      <c r="G607">
        <v>20</v>
      </c>
      <c r="H607" s="2">
        <v>0</v>
      </c>
      <c r="I607" s="2">
        <f>AVERAGE(Table167[[#This Row],[Estimated costs 1]:[Estimated costs 20]])</f>
        <v>0</v>
      </c>
      <c r="J607" s="2">
        <f>_xlfn.STDEV.P(Table167[[#This Row],[Estimated costs 1]:[Estimated costs 20]])</f>
        <v>0</v>
      </c>
      <c r="K607" s="2" t="e">
        <f>Table167[[#This Row],[Dev]]/Table167[[#This Row],[Mean]]*100</f>
        <v>#DIV/0!</v>
      </c>
      <c r="L607" s="2">
        <f>Table167[[#This Row],[Estimated costs 1]]-Table167[[#This Row],[Actual cost]]</f>
        <v>0</v>
      </c>
      <c r="M607" s="2" t="e">
        <f>Table167[[#This Row],[Diff 1]]/Table167[[#This Row],[Actual cost]]*100</f>
        <v>#DIV/0!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</row>
    <row r="608" spans="1:33" x14ac:dyDescent="0.3">
      <c r="A608" t="s">
        <v>632</v>
      </c>
      <c r="B608">
        <v>606</v>
      </c>
      <c r="C608" t="str">
        <f>LEFT(Table167[[#This Row],[Contingency id]])</f>
        <v>C</v>
      </c>
      <c r="D608" s="1">
        <v>0</v>
      </c>
      <c r="E608" s="1">
        <v>1</v>
      </c>
      <c r="F608">
        <v>20</v>
      </c>
      <c r="G608">
        <v>20</v>
      </c>
      <c r="H608" s="2">
        <v>0</v>
      </c>
      <c r="I608" s="2">
        <f>AVERAGE(Table167[[#This Row],[Estimated costs 1]:[Estimated costs 20]])</f>
        <v>0</v>
      </c>
      <c r="J608" s="2">
        <f>_xlfn.STDEV.P(Table167[[#This Row],[Estimated costs 1]:[Estimated costs 20]])</f>
        <v>0</v>
      </c>
      <c r="K608" s="2" t="e">
        <f>Table167[[#This Row],[Dev]]/Table167[[#This Row],[Mean]]*100</f>
        <v>#DIV/0!</v>
      </c>
      <c r="L608" s="2">
        <f>Table167[[#This Row],[Estimated costs 1]]-Table167[[#This Row],[Actual cost]]</f>
        <v>0</v>
      </c>
      <c r="M608" s="2" t="e">
        <f>Table167[[#This Row],[Diff 1]]/Table167[[#This Row],[Actual cost]]*100</f>
        <v>#DIV/0!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</row>
    <row r="609" spans="1:33" x14ac:dyDescent="0.3">
      <c r="A609" t="s">
        <v>633</v>
      </c>
      <c r="B609">
        <v>607</v>
      </c>
      <c r="C609" t="str">
        <f>LEFT(Table167[[#This Row],[Contingency id]])</f>
        <v>C</v>
      </c>
      <c r="D609" s="1">
        <v>0</v>
      </c>
      <c r="E609" s="1">
        <v>1.1111111111111101</v>
      </c>
      <c r="F609">
        <v>20</v>
      </c>
      <c r="G609">
        <v>18</v>
      </c>
      <c r="H609" s="2">
        <v>0</v>
      </c>
      <c r="I609" s="2">
        <f>AVERAGE(Table167[[#This Row],[Estimated costs 1]:[Estimated costs 20]])</f>
        <v>0</v>
      </c>
      <c r="J609" s="2">
        <f>_xlfn.STDEV.P(Table167[[#This Row],[Estimated costs 1]:[Estimated costs 20]])</f>
        <v>0</v>
      </c>
      <c r="K609" s="2" t="e">
        <f>Table167[[#This Row],[Dev]]/Table167[[#This Row],[Mean]]*100</f>
        <v>#DIV/0!</v>
      </c>
      <c r="L609" s="2">
        <f>Table167[[#This Row],[Estimated costs 1]]-Table167[[#This Row],[Actual cost]]</f>
        <v>0</v>
      </c>
      <c r="M609" s="2" t="e">
        <f>Table167[[#This Row],[Diff 1]]/Table167[[#This Row],[Actual cost]]*100</f>
        <v>#DIV/0!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</row>
    <row r="610" spans="1:33" x14ac:dyDescent="0.3">
      <c r="A610" t="s">
        <v>634</v>
      </c>
      <c r="B610">
        <v>608</v>
      </c>
      <c r="C610" t="str">
        <f>LEFT(Table167[[#This Row],[Contingency id]])</f>
        <v>C</v>
      </c>
      <c r="D610" s="1">
        <v>0</v>
      </c>
      <c r="E610" s="1">
        <v>1</v>
      </c>
      <c r="F610">
        <v>20</v>
      </c>
      <c r="G610">
        <v>20</v>
      </c>
      <c r="H610" s="2">
        <v>0</v>
      </c>
      <c r="I610" s="2">
        <f>AVERAGE(Table167[[#This Row],[Estimated costs 1]:[Estimated costs 20]])</f>
        <v>0</v>
      </c>
      <c r="J610" s="2">
        <f>_xlfn.STDEV.P(Table167[[#This Row],[Estimated costs 1]:[Estimated costs 20]])</f>
        <v>0</v>
      </c>
      <c r="K610" s="2" t="e">
        <f>Table167[[#This Row],[Dev]]/Table167[[#This Row],[Mean]]*100</f>
        <v>#DIV/0!</v>
      </c>
      <c r="L610" s="2">
        <f>Table167[[#This Row],[Estimated costs 1]]-Table167[[#This Row],[Actual cost]]</f>
        <v>0</v>
      </c>
      <c r="M610" s="2" t="e">
        <f>Table167[[#This Row],[Diff 1]]/Table167[[#This Row],[Actual cost]]*100</f>
        <v>#DIV/0!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</row>
    <row r="611" spans="1:33" x14ac:dyDescent="0.3">
      <c r="A611" t="s">
        <v>635</v>
      </c>
      <c r="B611">
        <v>609</v>
      </c>
      <c r="C611" t="str">
        <f>LEFT(Table167[[#This Row],[Contingency id]])</f>
        <v>C</v>
      </c>
      <c r="D611" s="1">
        <v>0</v>
      </c>
      <c r="E611" s="1">
        <v>1.1111111111111101</v>
      </c>
      <c r="F611">
        <v>20</v>
      </c>
      <c r="G611">
        <v>18</v>
      </c>
      <c r="H611" s="2">
        <v>0</v>
      </c>
      <c r="I611" s="2">
        <f>AVERAGE(Table167[[#This Row],[Estimated costs 1]:[Estimated costs 20]])</f>
        <v>0</v>
      </c>
      <c r="J611" s="2">
        <f>_xlfn.STDEV.P(Table167[[#This Row],[Estimated costs 1]:[Estimated costs 20]])</f>
        <v>0</v>
      </c>
      <c r="K611" s="2" t="e">
        <f>Table167[[#This Row],[Dev]]/Table167[[#This Row],[Mean]]*100</f>
        <v>#DIV/0!</v>
      </c>
      <c r="L611" s="2">
        <f>Table167[[#This Row],[Estimated costs 1]]-Table167[[#This Row],[Actual cost]]</f>
        <v>0</v>
      </c>
      <c r="M611" s="2" t="e">
        <f>Table167[[#This Row],[Diff 1]]/Table167[[#This Row],[Actual cost]]*100</f>
        <v>#DIV/0!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</row>
    <row r="612" spans="1:33" x14ac:dyDescent="0.3">
      <c r="A612" t="s">
        <v>636</v>
      </c>
      <c r="B612">
        <v>610</v>
      </c>
      <c r="C612" t="str">
        <f>LEFT(Table167[[#This Row],[Contingency id]])</f>
        <v>C</v>
      </c>
      <c r="D612" s="1">
        <v>0</v>
      </c>
      <c r="E612" s="1">
        <v>1.0526315789473599</v>
      </c>
      <c r="F612">
        <v>20</v>
      </c>
      <c r="G612">
        <v>19</v>
      </c>
      <c r="H612" s="2">
        <v>0</v>
      </c>
      <c r="I612" s="2">
        <f>AVERAGE(Table167[[#This Row],[Estimated costs 1]:[Estimated costs 20]])</f>
        <v>0</v>
      </c>
      <c r="J612" s="2">
        <f>_xlfn.STDEV.P(Table167[[#This Row],[Estimated costs 1]:[Estimated costs 20]])</f>
        <v>0</v>
      </c>
      <c r="K612" s="2" t="e">
        <f>Table167[[#This Row],[Dev]]/Table167[[#This Row],[Mean]]*100</f>
        <v>#DIV/0!</v>
      </c>
      <c r="L612" s="2">
        <f>Table167[[#This Row],[Estimated costs 1]]-Table167[[#This Row],[Actual cost]]</f>
        <v>0</v>
      </c>
      <c r="M612" s="2" t="e">
        <f>Table167[[#This Row],[Diff 1]]/Table167[[#This Row],[Actual cost]]*100</f>
        <v>#DIV/0!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</row>
    <row r="613" spans="1:33" x14ac:dyDescent="0.3">
      <c r="A613" t="s">
        <v>637</v>
      </c>
      <c r="B613">
        <v>611</v>
      </c>
      <c r="C613" t="str">
        <f>LEFT(Table167[[#This Row],[Contingency id]])</f>
        <v>C</v>
      </c>
      <c r="D613" s="1">
        <v>0</v>
      </c>
      <c r="E613" s="1">
        <v>1</v>
      </c>
      <c r="F613">
        <v>20</v>
      </c>
      <c r="G613">
        <v>20</v>
      </c>
      <c r="H613" s="2">
        <v>0</v>
      </c>
      <c r="I613" s="2">
        <f>AVERAGE(Table167[[#This Row],[Estimated costs 1]:[Estimated costs 20]])</f>
        <v>0</v>
      </c>
      <c r="J613" s="2">
        <f>_xlfn.STDEV.P(Table167[[#This Row],[Estimated costs 1]:[Estimated costs 20]])</f>
        <v>0</v>
      </c>
      <c r="K613" s="2" t="e">
        <f>Table167[[#This Row],[Dev]]/Table167[[#This Row],[Mean]]*100</f>
        <v>#DIV/0!</v>
      </c>
      <c r="L613" s="2">
        <f>Table167[[#This Row],[Estimated costs 1]]-Table167[[#This Row],[Actual cost]]</f>
        <v>0</v>
      </c>
      <c r="M613" s="2" t="e">
        <f>Table167[[#This Row],[Diff 1]]/Table167[[#This Row],[Actual cost]]*100</f>
        <v>#DIV/0!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</row>
    <row r="614" spans="1:33" x14ac:dyDescent="0.3">
      <c r="A614" t="s">
        <v>638</v>
      </c>
      <c r="B614">
        <v>612</v>
      </c>
      <c r="C614" t="str">
        <f>LEFT(Table167[[#This Row],[Contingency id]])</f>
        <v>C</v>
      </c>
      <c r="D614" s="1">
        <v>0</v>
      </c>
      <c r="E614" s="1">
        <v>1.0526315789473599</v>
      </c>
      <c r="F614">
        <v>20</v>
      </c>
      <c r="G614">
        <v>19</v>
      </c>
      <c r="H614" s="2">
        <v>0</v>
      </c>
      <c r="I614" s="2">
        <f>AVERAGE(Table167[[#This Row],[Estimated costs 1]:[Estimated costs 20]])</f>
        <v>0</v>
      </c>
      <c r="J614" s="2">
        <f>_xlfn.STDEV.P(Table167[[#This Row],[Estimated costs 1]:[Estimated costs 20]])</f>
        <v>0</v>
      </c>
      <c r="K614" s="2" t="e">
        <f>Table167[[#This Row],[Dev]]/Table167[[#This Row],[Mean]]*100</f>
        <v>#DIV/0!</v>
      </c>
      <c r="L614" s="2">
        <f>Table167[[#This Row],[Estimated costs 1]]-Table167[[#This Row],[Actual cost]]</f>
        <v>0</v>
      </c>
      <c r="M614" s="2" t="e">
        <f>Table167[[#This Row],[Diff 1]]/Table167[[#This Row],[Actual cost]]*100</f>
        <v>#DIV/0!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</row>
    <row r="615" spans="1:33" x14ac:dyDescent="0.3">
      <c r="A615" t="s">
        <v>639</v>
      </c>
      <c r="B615">
        <v>613</v>
      </c>
      <c r="C615" t="str">
        <f>LEFT(Table167[[#This Row],[Contingency id]])</f>
        <v>C</v>
      </c>
      <c r="D615" s="1">
        <v>0</v>
      </c>
      <c r="E615" s="1">
        <v>1.1111111111111101</v>
      </c>
      <c r="F615">
        <v>20</v>
      </c>
      <c r="G615">
        <v>18</v>
      </c>
      <c r="H615" s="2">
        <v>0</v>
      </c>
      <c r="I615" s="2">
        <f>AVERAGE(Table167[[#This Row],[Estimated costs 1]:[Estimated costs 20]])</f>
        <v>0</v>
      </c>
      <c r="J615" s="2">
        <f>_xlfn.STDEV.P(Table167[[#This Row],[Estimated costs 1]:[Estimated costs 20]])</f>
        <v>0</v>
      </c>
      <c r="K615" s="2" t="e">
        <f>Table167[[#This Row],[Dev]]/Table167[[#This Row],[Mean]]*100</f>
        <v>#DIV/0!</v>
      </c>
      <c r="L615" s="2">
        <f>Table167[[#This Row],[Estimated costs 1]]-Table167[[#This Row],[Actual cost]]</f>
        <v>0</v>
      </c>
      <c r="M615" s="2" t="e">
        <f>Table167[[#This Row],[Diff 1]]/Table167[[#This Row],[Actual cost]]*100</f>
        <v>#DIV/0!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</row>
    <row r="616" spans="1:33" x14ac:dyDescent="0.3">
      <c r="A616" t="s">
        <v>640</v>
      </c>
      <c r="B616">
        <v>614</v>
      </c>
      <c r="C616" t="str">
        <f>LEFT(Table167[[#This Row],[Contingency id]])</f>
        <v>C</v>
      </c>
      <c r="D616" s="1">
        <v>0</v>
      </c>
      <c r="E616" s="1">
        <v>1</v>
      </c>
      <c r="F616">
        <v>19</v>
      </c>
      <c r="G616">
        <v>19</v>
      </c>
      <c r="H616" s="2">
        <v>0</v>
      </c>
      <c r="I616" s="2">
        <f>AVERAGE(Table167[[#This Row],[Estimated costs 1]:[Estimated costs 20]])</f>
        <v>0</v>
      </c>
      <c r="J616" s="2">
        <f>_xlfn.STDEV.P(Table167[[#This Row],[Estimated costs 1]:[Estimated costs 20]])</f>
        <v>0</v>
      </c>
      <c r="K616" s="2" t="e">
        <f>Table167[[#This Row],[Dev]]/Table167[[#This Row],[Mean]]*100</f>
        <v>#DIV/0!</v>
      </c>
      <c r="L616" s="2">
        <f>Table167[[#This Row],[Estimated costs 1]]-Table167[[#This Row],[Actual cost]]</f>
        <v>0</v>
      </c>
      <c r="M616" s="2" t="e">
        <f>Table167[[#This Row],[Diff 1]]/Table167[[#This Row],[Actual cost]]*100</f>
        <v>#DIV/0!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</row>
    <row r="617" spans="1:33" x14ac:dyDescent="0.3">
      <c r="A617" t="s">
        <v>641</v>
      </c>
      <c r="B617">
        <v>615</v>
      </c>
      <c r="C617" t="str">
        <f>LEFT(Table167[[#This Row],[Contingency id]])</f>
        <v>C</v>
      </c>
      <c r="D617" s="1">
        <v>0</v>
      </c>
      <c r="E617" s="1">
        <v>1.2314049586776801</v>
      </c>
      <c r="F617">
        <v>149</v>
      </c>
      <c r="G617">
        <v>121</v>
      </c>
      <c r="H617" s="2">
        <v>0</v>
      </c>
      <c r="I617" s="2">
        <f>AVERAGE(Table167[[#This Row],[Estimated costs 1]:[Estimated costs 20]])</f>
        <v>0</v>
      </c>
      <c r="J617" s="2">
        <f>_xlfn.STDEV.P(Table167[[#This Row],[Estimated costs 1]:[Estimated costs 20]])</f>
        <v>0</v>
      </c>
      <c r="K617" s="2" t="e">
        <f>Table167[[#This Row],[Dev]]/Table167[[#This Row],[Mean]]*100</f>
        <v>#DIV/0!</v>
      </c>
      <c r="L617" s="2">
        <f>Table167[[#This Row],[Estimated costs 1]]-Table167[[#This Row],[Actual cost]]</f>
        <v>0</v>
      </c>
      <c r="M617" s="2" t="e">
        <f>Table167[[#This Row],[Diff 1]]/Table167[[#This Row],[Actual cost]]*100</f>
        <v>#DIV/0!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</row>
    <row r="618" spans="1:33" x14ac:dyDescent="0.3">
      <c r="A618" t="s">
        <v>642</v>
      </c>
      <c r="B618">
        <v>616</v>
      </c>
      <c r="C618" t="str">
        <f>LEFT(Table167[[#This Row],[Contingency id]])</f>
        <v>C</v>
      </c>
      <c r="D618" s="1">
        <v>0</v>
      </c>
      <c r="E618" s="1">
        <v>1.2735042735042701</v>
      </c>
      <c r="F618">
        <v>149</v>
      </c>
      <c r="G618">
        <v>117</v>
      </c>
      <c r="H618" s="2">
        <v>0</v>
      </c>
      <c r="I618" s="2">
        <f>AVERAGE(Table167[[#This Row],[Estimated costs 1]:[Estimated costs 20]])</f>
        <v>0</v>
      </c>
      <c r="J618" s="2">
        <f>_xlfn.STDEV.P(Table167[[#This Row],[Estimated costs 1]:[Estimated costs 20]])</f>
        <v>0</v>
      </c>
      <c r="K618" s="2" t="e">
        <f>Table167[[#This Row],[Dev]]/Table167[[#This Row],[Mean]]*100</f>
        <v>#DIV/0!</v>
      </c>
      <c r="L618" s="2">
        <f>Table167[[#This Row],[Estimated costs 1]]-Table167[[#This Row],[Actual cost]]</f>
        <v>0</v>
      </c>
      <c r="M618" s="2" t="e">
        <f>Table167[[#This Row],[Diff 1]]/Table167[[#This Row],[Actual cost]]*100</f>
        <v>#DIV/0!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</row>
    <row r="619" spans="1:33" x14ac:dyDescent="0.3">
      <c r="A619" t="s">
        <v>643</v>
      </c>
      <c r="B619">
        <v>617</v>
      </c>
      <c r="C619" t="str">
        <f>LEFT(Table167[[#This Row],[Contingency id]])</f>
        <v>C</v>
      </c>
      <c r="D619" s="1">
        <v>0</v>
      </c>
      <c r="E619" s="1">
        <v>1.2016129032258001</v>
      </c>
      <c r="F619">
        <v>149</v>
      </c>
      <c r="G619">
        <v>124</v>
      </c>
      <c r="H619" s="2">
        <v>0</v>
      </c>
      <c r="I619" s="2">
        <f>AVERAGE(Table167[[#This Row],[Estimated costs 1]:[Estimated costs 20]])</f>
        <v>0</v>
      </c>
      <c r="J619" s="2">
        <f>_xlfn.STDEV.P(Table167[[#This Row],[Estimated costs 1]:[Estimated costs 20]])</f>
        <v>0</v>
      </c>
      <c r="K619" s="2" t="e">
        <f>Table167[[#This Row],[Dev]]/Table167[[#This Row],[Mean]]*100</f>
        <v>#DIV/0!</v>
      </c>
      <c r="L619" s="2">
        <f>Table167[[#This Row],[Estimated costs 1]]-Table167[[#This Row],[Actual cost]]</f>
        <v>0</v>
      </c>
      <c r="M619" s="2" t="e">
        <f>Table167[[#This Row],[Diff 1]]/Table167[[#This Row],[Actual cost]]*100</f>
        <v>#DIV/0!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</row>
    <row r="620" spans="1:33" x14ac:dyDescent="0.3">
      <c r="A620" t="s">
        <v>644</v>
      </c>
      <c r="B620">
        <v>618</v>
      </c>
      <c r="C620" t="str">
        <f>LEFT(Table167[[#This Row],[Contingency id]])</f>
        <v>C</v>
      </c>
      <c r="D620" s="1">
        <v>0</v>
      </c>
      <c r="E620" s="1">
        <v>1.2314049586776801</v>
      </c>
      <c r="F620">
        <v>149</v>
      </c>
      <c r="G620">
        <v>121</v>
      </c>
      <c r="H620" s="2">
        <v>0</v>
      </c>
      <c r="I620" s="2">
        <f>AVERAGE(Table167[[#This Row],[Estimated costs 1]:[Estimated costs 20]])</f>
        <v>0</v>
      </c>
      <c r="J620" s="2">
        <f>_xlfn.STDEV.P(Table167[[#This Row],[Estimated costs 1]:[Estimated costs 20]])</f>
        <v>0</v>
      </c>
      <c r="K620" s="2" t="e">
        <f>Table167[[#This Row],[Dev]]/Table167[[#This Row],[Mean]]*100</f>
        <v>#DIV/0!</v>
      </c>
      <c r="L620" s="2">
        <f>Table167[[#This Row],[Estimated costs 1]]-Table167[[#This Row],[Actual cost]]</f>
        <v>0</v>
      </c>
      <c r="M620" s="2" t="e">
        <f>Table167[[#This Row],[Diff 1]]/Table167[[#This Row],[Actual cost]]*100</f>
        <v>#DIV/0!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</row>
    <row r="621" spans="1:33" x14ac:dyDescent="0.3">
      <c r="A621" t="s">
        <v>645</v>
      </c>
      <c r="B621">
        <v>619</v>
      </c>
      <c r="C621" t="str">
        <f>LEFT(Table167[[#This Row],[Contingency id]])</f>
        <v>C</v>
      </c>
      <c r="D621" s="1">
        <v>0</v>
      </c>
      <c r="E621" s="1">
        <v>1.24166666666666</v>
      </c>
      <c r="F621">
        <v>149</v>
      </c>
      <c r="G621">
        <v>120</v>
      </c>
      <c r="H621" s="2">
        <v>0</v>
      </c>
      <c r="I621" s="2">
        <f>AVERAGE(Table167[[#This Row],[Estimated costs 1]:[Estimated costs 20]])</f>
        <v>0</v>
      </c>
      <c r="J621" s="2">
        <f>_xlfn.STDEV.P(Table167[[#This Row],[Estimated costs 1]:[Estimated costs 20]])</f>
        <v>0</v>
      </c>
      <c r="K621" s="2" t="e">
        <f>Table167[[#This Row],[Dev]]/Table167[[#This Row],[Mean]]*100</f>
        <v>#DIV/0!</v>
      </c>
      <c r="L621" s="2">
        <f>Table167[[#This Row],[Estimated costs 1]]-Table167[[#This Row],[Actual cost]]</f>
        <v>0</v>
      </c>
      <c r="M621" s="2" t="e">
        <f>Table167[[#This Row],[Diff 1]]/Table167[[#This Row],[Actual cost]]*100</f>
        <v>#DIV/0!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</row>
    <row r="622" spans="1:33" x14ac:dyDescent="0.3">
      <c r="A622" t="s">
        <v>646</v>
      </c>
      <c r="B622">
        <v>620</v>
      </c>
      <c r="C622" t="str">
        <f>LEFT(Table167[[#This Row],[Contingency id]])</f>
        <v>C</v>
      </c>
      <c r="D622" s="1">
        <v>0</v>
      </c>
      <c r="E622" s="1">
        <v>1.325</v>
      </c>
      <c r="F622">
        <v>159</v>
      </c>
      <c r="G622">
        <v>120</v>
      </c>
      <c r="H622" s="2">
        <v>0</v>
      </c>
      <c r="I622" s="2">
        <f>AVERAGE(Table167[[#This Row],[Estimated costs 1]:[Estimated costs 20]])</f>
        <v>0</v>
      </c>
      <c r="J622" s="2">
        <f>_xlfn.STDEV.P(Table167[[#This Row],[Estimated costs 1]:[Estimated costs 20]])</f>
        <v>0</v>
      </c>
      <c r="K622" s="2" t="e">
        <f>Table167[[#This Row],[Dev]]/Table167[[#This Row],[Mean]]*100</f>
        <v>#DIV/0!</v>
      </c>
      <c r="L622" s="2">
        <f>Table167[[#This Row],[Estimated costs 1]]-Table167[[#This Row],[Actual cost]]</f>
        <v>0</v>
      </c>
      <c r="M622" s="2" t="e">
        <f>Table167[[#This Row],[Diff 1]]/Table167[[#This Row],[Actual cost]]*100</f>
        <v>#DIV/0!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</row>
    <row r="623" spans="1:33" x14ac:dyDescent="0.3">
      <c r="A623" t="s">
        <v>647</v>
      </c>
      <c r="B623">
        <v>621</v>
      </c>
      <c r="C623" t="str">
        <f>LEFT(Table167[[#This Row],[Contingency id]])</f>
        <v>C</v>
      </c>
      <c r="D623" s="1">
        <v>0</v>
      </c>
      <c r="E623" s="1">
        <v>1.22131147540983</v>
      </c>
      <c r="F623">
        <v>149</v>
      </c>
      <c r="G623">
        <v>122</v>
      </c>
      <c r="H623" s="2">
        <v>0</v>
      </c>
      <c r="I623" s="2">
        <f>AVERAGE(Table167[[#This Row],[Estimated costs 1]:[Estimated costs 20]])</f>
        <v>0</v>
      </c>
      <c r="J623" s="2">
        <f>_xlfn.STDEV.P(Table167[[#This Row],[Estimated costs 1]:[Estimated costs 20]])</f>
        <v>0</v>
      </c>
      <c r="K623" s="2" t="e">
        <f>Table167[[#This Row],[Dev]]/Table167[[#This Row],[Mean]]*100</f>
        <v>#DIV/0!</v>
      </c>
      <c r="L623" s="2">
        <f>Table167[[#This Row],[Estimated costs 1]]-Table167[[#This Row],[Actual cost]]</f>
        <v>0</v>
      </c>
      <c r="M623" s="2" t="e">
        <f>Table167[[#This Row],[Diff 1]]/Table167[[#This Row],[Actual cost]]*100</f>
        <v>#DIV/0!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</row>
    <row r="624" spans="1:33" x14ac:dyDescent="0.3">
      <c r="A624" t="s">
        <v>648</v>
      </c>
      <c r="B624">
        <v>622</v>
      </c>
      <c r="C624" t="str">
        <f>LEFT(Table167[[#This Row],[Contingency id]])</f>
        <v>C</v>
      </c>
      <c r="D624" s="1">
        <v>0</v>
      </c>
      <c r="E624" s="1">
        <v>1.2421875</v>
      </c>
      <c r="F624">
        <v>159</v>
      </c>
      <c r="G624">
        <v>128</v>
      </c>
      <c r="H624" s="2">
        <v>0</v>
      </c>
      <c r="I624" s="2">
        <f>AVERAGE(Table167[[#This Row],[Estimated costs 1]:[Estimated costs 20]])</f>
        <v>0</v>
      </c>
      <c r="J624" s="2">
        <f>_xlfn.STDEV.P(Table167[[#This Row],[Estimated costs 1]:[Estimated costs 20]])</f>
        <v>0</v>
      </c>
      <c r="K624" s="2" t="e">
        <f>Table167[[#This Row],[Dev]]/Table167[[#This Row],[Mean]]*100</f>
        <v>#DIV/0!</v>
      </c>
      <c r="L624" s="2">
        <f>Table167[[#This Row],[Estimated costs 1]]-Table167[[#This Row],[Actual cost]]</f>
        <v>0</v>
      </c>
      <c r="M624" s="2" t="e">
        <f>Table167[[#This Row],[Diff 1]]/Table167[[#This Row],[Actual cost]]*100</f>
        <v>#DIV/0!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</row>
    <row r="625" spans="1:33" x14ac:dyDescent="0.3">
      <c r="A625" t="s">
        <v>649</v>
      </c>
      <c r="B625">
        <v>623</v>
      </c>
      <c r="C625" t="str">
        <f>LEFT(Table167[[#This Row],[Contingency id]])</f>
        <v>C</v>
      </c>
      <c r="D625" s="1">
        <v>0</v>
      </c>
      <c r="E625" s="1">
        <v>1.07692307692307</v>
      </c>
      <c r="F625">
        <v>70</v>
      </c>
      <c r="G625">
        <v>65</v>
      </c>
      <c r="H625" s="2">
        <v>0</v>
      </c>
      <c r="I625" s="2">
        <f>AVERAGE(Table167[[#This Row],[Estimated costs 1]:[Estimated costs 20]])</f>
        <v>0</v>
      </c>
      <c r="J625" s="2">
        <f>_xlfn.STDEV.P(Table167[[#This Row],[Estimated costs 1]:[Estimated costs 20]])</f>
        <v>0</v>
      </c>
      <c r="K625" s="2" t="e">
        <f>Table167[[#This Row],[Dev]]/Table167[[#This Row],[Mean]]*100</f>
        <v>#DIV/0!</v>
      </c>
      <c r="L625" s="2">
        <f>Table167[[#This Row],[Estimated costs 1]]-Table167[[#This Row],[Actual cost]]</f>
        <v>0</v>
      </c>
      <c r="M625" s="2" t="e">
        <f>Table167[[#This Row],[Diff 1]]/Table167[[#This Row],[Actual cost]]*100</f>
        <v>#DIV/0!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</row>
    <row r="626" spans="1:33" x14ac:dyDescent="0.3">
      <c r="A626" t="s">
        <v>650</v>
      </c>
      <c r="B626">
        <v>624</v>
      </c>
      <c r="C626" t="str">
        <f>LEFT(Table167[[#This Row],[Contingency id]])</f>
        <v>C</v>
      </c>
      <c r="D626" s="1">
        <v>0</v>
      </c>
      <c r="E626" s="1">
        <v>1.1864406779661001</v>
      </c>
      <c r="F626">
        <v>70</v>
      </c>
      <c r="G626">
        <v>59</v>
      </c>
      <c r="H626" s="2">
        <v>0</v>
      </c>
      <c r="I626" s="2">
        <f>AVERAGE(Table167[[#This Row],[Estimated costs 1]:[Estimated costs 20]])</f>
        <v>0</v>
      </c>
      <c r="J626" s="2">
        <f>_xlfn.STDEV.P(Table167[[#This Row],[Estimated costs 1]:[Estimated costs 20]])</f>
        <v>0</v>
      </c>
      <c r="K626" s="2" t="e">
        <f>Table167[[#This Row],[Dev]]/Table167[[#This Row],[Mean]]*100</f>
        <v>#DIV/0!</v>
      </c>
      <c r="L626" s="2">
        <f>Table167[[#This Row],[Estimated costs 1]]-Table167[[#This Row],[Actual cost]]</f>
        <v>0</v>
      </c>
      <c r="M626" s="2" t="e">
        <f>Table167[[#This Row],[Diff 1]]/Table167[[#This Row],[Actual cost]]*100</f>
        <v>#DIV/0!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</row>
    <row r="627" spans="1:33" x14ac:dyDescent="0.3">
      <c r="A627" t="s">
        <v>651</v>
      </c>
      <c r="B627">
        <v>625</v>
      </c>
      <c r="C627" t="str">
        <f>LEFT(Table167[[#This Row],[Contingency id]])</f>
        <v>C</v>
      </c>
      <c r="D627" s="1">
        <v>0</v>
      </c>
      <c r="E627" s="1">
        <v>1.1111111111111101</v>
      </c>
      <c r="F627">
        <v>70</v>
      </c>
      <c r="G627">
        <v>63</v>
      </c>
      <c r="H627" s="2">
        <v>0</v>
      </c>
      <c r="I627" s="2">
        <f>AVERAGE(Table167[[#This Row],[Estimated costs 1]:[Estimated costs 20]])</f>
        <v>0</v>
      </c>
      <c r="J627" s="2">
        <f>_xlfn.STDEV.P(Table167[[#This Row],[Estimated costs 1]:[Estimated costs 20]])</f>
        <v>0</v>
      </c>
      <c r="K627" s="2" t="e">
        <f>Table167[[#This Row],[Dev]]/Table167[[#This Row],[Mean]]*100</f>
        <v>#DIV/0!</v>
      </c>
      <c r="L627" s="2">
        <f>Table167[[#This Row],[Estimated costs 1]]-Table167[[#This Row],[Actual cost]]</f>
        <v>0</v>
      </c>
      <c r="M627" s="2" t="e">
        <f>Table167[[#This Row],[Diff 1]]/Table167[[#This Row],[Actual cost]]*100</f>
        <v>#DIV/0!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</row>
    <row r="628" spans="1:33" x14ac:dyDescent="0.3">
      <c r="A628" t="s">
        <v>652</v>
      </c>
      <c r="B628">
        <v>626</v>
      </c>
      <c r="C628" t="str">
        <f>LEFT(Table167[[#This Row],[Contingency id]])</f>
        <v>C</v>
      </c>
      <c r="D628" s="1">
        <v>0</v>
      </c>
      <c r="E628" s="1">
        <v>1.1666666666666601</v>
      </c>
      <c r="F628">
        <v>84</v>
      </c>
      <c r="G628">
        <v>72</v>
      </c>
      <c r="H628" s="2">
        <v>0</v>
      </c>
      <c r="I628" s="2">
        <f>AVERAGE(Table167[[#This Row],[Estimated costs 1]:[Estimated costs 20]])</f>
        <v>0</v>
      </c>
      <c r="J628" s="2">
        <f>_xlfn.STDEV.P(Table167[[#This Row],[Estimated costs 1]:[Estimated costs 20]])</f>
        <v>0</v>
      </c>
      <c r="K628" s="2" t="e">
        <f>Table167[[#This Row],[Dev]]/Table167[[#This Row],[Mean]]*100</f>
        <v>#DIV/0!</v>
      </c>
      <c r="L628" s="2">
        <f>Table167[[#This Row],[Estimated costs 1]]-Table167[[#This Row],[Actual cost]]</f>
        <v>0</v>
      </c>
      <c r="M628" s="2" t="e">
        <f>Table167[[#This Row],[Diff 1]]/Table167[[#This Row],[Actual cost]]*100</f>
        <v>#DIV/0!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</row>
    <row r="629" spans="1:33" x14ac:dyDescent="0.3">
      <c r="A629" t="s">
        <v>653</v>
      </c>
      <c r="B629">
        <v>627</v>
      </c>
      <c r="C629" t="str">
        <f>LEFT(Table167[[#This Row],[Contingency id]])</f>
        <v>C</v>
      </c>
      <c r="D629" s="1">
        <v>0</v>
      </c>
      <c r="E629" s="1">
        <v>1.1864406779661001</v>
      </c>
      <c r="F629">
        <v>70</v>
      </c>
      <c r="G629">
        <v>59</v>
      </c>
      <c r="H629" s="2">
        <v>0</v>
      </c>
      <c r="I629" s="2">
        <f>AVERAGE(Table167[[#This Row],[Estimated costs 1]:[Estimated costs 20]])</f>
        <v>0</v>
      </c>
      <c r="J629" s="2">
        <f>_xlfn.STDEV.P(Table167[[#This Row],[Estimated costs 1]:[Estimated costs 20]])</f>
        <v>0</v>
      </c>
      <c r="K629" s="2" t="e">
        <f>Table167[[#This Row],[Dev]]/Table167[[#This Row],[Mean]]*100</f>
        <v>#DIV/0!</v>
      </c>
      <c r="L629" s="2">
        <f>Table167[[#This Row],[Estimated costs 1]]-Table167[[#This Row],[Actual cost]]</f>
        <v>0</v>
      </c>
      <c r="M629" s="2" t="e">
        <f>Table167[[#This Row],[Diff 1]]/Table167[[#This Row],[Actual cost]]*100</f>
        <v>#DIV/0!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</row>
    <row r="630" spans="1:33" x14ac:dyDescent="0.3">
      <c r="A630" t="s">
        <v>654</v>
      </c>
      <c r="B630">
        <v>628</v>
      </c>
      <c r="C630" t="str">
        <f>LEFT(Table167[[#This Row],[Contingency id]])</f>
        <v>C</v>
      </c>
      <c r="D630" s="1">
        <v>0</v>
      </c>
      <c r="E630" s="1">
        <v>1.13513513513513</v>
      </c>
      <c r="F630">
        <v>84</v>
      </c>
      <c r="G630">
        <v>74</v>
      </c>
      <c r="H630" s="2">
        <v>0</v>
      </c>
      <c r="I630" s="2">
        <f>AVERAGE(Table167[[#This Row],[Estimated costs 1]:[Estimated costs 20]])</f>
        <v>0</v>
      </c>
      <c r="J630" s="2">
        <f>_xlfn.STDEV.P(Table167[[#This Row],[Estimated costs 1]:[Estimated costs 20]])</f>
        <v>0</v>
      </c>
      <c r="K630" s="2" t="e">
        <f>Table167[[#This Row],[Dev]]/Table167[[#This Row],[Mean]]*100</f>
        <v>#DIV/0!</v>
      </c>
      <c r="L630" s="2">
        <f>Table167[[#This Row],[Estimated costs 1]]-Table167[[#This Row],[Actual cost]]</f>
        <v>0</v>
      </c>
      <c r="M630" s="2" t="e">
        <f>Table167[[#This Row],[Diff 1]]/Table167[[#This Row],[Actual cost]]*100</f>
        <v>#DIV/0!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</row>
    <row r="631" spans="1:33" x14ac:dyDescent="0.3">
      <c r="A631" t="s">
        <v>655</v>
      </c>
      <c r="B631">
        <v>629</v>
      </c>
      <c r="C631" t="str">
        <f>LEFT(Table167[[#This Row],[Contingency id]])</f>
        <v>C</v>
      </c>
      <c r="D631" s="1">
        <v>0</v>
      </c>
      <c r="E631" s="1">
        <v>1.12903225806451</v>
      </c>
      <c r="F631">
        <v>70</v>
      </c>
      <c r="G631">
        <v>62</v>
      </c>
      <c r="H631" s="2">
        <v>0</v>
      </c>
      <c r="I631" s="2">
        <f>AVERAGE(Table167[[#This Row],[Estimated costs 1]:[Estimated costs 20]])</f>
        <v>0</v>
      </c>
      <c r="J631" s="2">
        <f>_xlfn.STDEV.P(Table167[[#This Row],[Estimated costs 1]:[Estimated costs 20]])</f>
        <v>0</v>
      </c>
      <c r="K631" s="2" t="e">
        <f>Table167[[#This Row],[Dev]]/Table167[[#This Row],[Mean]]*100</f>
        <v>#DIV/0!</v>
      </c>
      <c r="L631" s="2">
        <f>Table167[[#This Row],[Estimated costs 1]]-Table167[[#This Row],[Actual cost]]</f>
        <v>0</v>
      </c>
      <c r="M631" s="2" t="e">
        <f>Table167[[#This Row],[Diff 1]]/Table167[[#This Row],[Actual cost]]*100</f>
        <v>#DIV/0!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</row>
    <row r="632" spans="1:33" x14ac:dyDescent="0.3">
      <c r="A632" t="s">
        <v>656</v>
      </c>
      <c r="B632">
        <v>630</v>
      </c>
      <c r="C632" t="str">
        <f>LEFT(Table167[[#This Row],[Contingency id]])</f>
        <v>C</v>
      </c>
      <c r="D632" s="1">
        <v>0</v>
      </c>
      <c r="E632" s="1">
        <v>1.2068965517241299</v>
      </c>
      <c r="F632">
        <v>70</v>
      </c>
      <c r="G632">
        <v>58</v>
      </c>
      <c r="H632" s="2">
        <v>0</v>
      </c>
      <c r="I632" s="2">
        <f>AVERAGE(Table167[[#This Row],[Estimated costs 1]:[Estimated costs 20]])</f>
        <v>0</v>
      </c>
      <c r="J632" s="2">
        <f>_xlfn.STDEV.P(Table167[[#This Row],[Estimated costs 1]:[Estimated costs 20]])</f>
        <v>0</v>
      </c>
      <c r="K632" s="2" t="e">
        <f>Table167[[#This Row],[Dev]]/Table167[[#This Row],[Mean]]*100</f>
        <v>#DIV/0!</v>
      </c>
      <c r="L632" s="2">
        <f>Table167[[#This Row],[Estimated costs 1]]-Table167[[#This Row],[Actual cost]]</f>
        <v>0</v>
      </c>
      <c r="M632" s="2" t="e">
        <f>Table167[[#This Row],[Diff 1]]/Table167[[#This Row],[Actual cost]]*100</f>
        <v>#DIV/0!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</row>
    <row r="633" spans="1:33" x14ac:dyDescent="0.3">
      <c r="A633" t="s">
        <v>657</v>
      </c>
      <c r="B633">
        <v>631</v>
      </c>
      <c r="C633" t="str">
        <f>LEFT(Table167[[#This Row],[Contingency id]])</f>
        <v>C</v>
      </c>
      <c r="D633" s="1">
        <v>0</v>
      </c>
      <c r="E633" s="1">
        <v>1.14754098360655</v>
      </c>
      <c r="F633">
        <v>70</v>
      </c>
      <c r="G633">
        <v>61</v>
      </c>
      <c r="H633" s="2">
        <v>0</v>
      </c>
      <c r="I633" s="2">
        <f>AVERAGE(Table167[[#This Row],[Estimated costs 1]:[Estimated costs 20]])</f>
        <v>0</v>
      </c>
      <c r="J633" s="2">
        <f>_xlfn.STDEV.P(Table167[[#This Row],[Estimated costs 1]:[Estimated costs 20]])</f>
        <v>0</v>
      </c>
      <c r="K633" s="2" t="e">
        <f>Table167[[#This Row],[Dev]]/Table167[[#This Row],[Mean]]*100</f>
        <v>#DIV/0!</v>
      </c>
      <c r="L633" s="2">
        <f>Table167[[#This Row],[Estimated costs 1]]-Table167[[#This Row],[Actual cost]]</f>
        <v>0</v>
      </c>
      <c r="M633" s="2" t="e">
        <f>Table167[[#This Row],[Diff 1]]/Table167[[#This Row],[Actual cost]]*100</f>
        <v>#DIV/0!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</row>
    <row r="634" spans="1:33" x14ac:dyDescent="0.3">
      <c r="A634" t="s">
        <v>658</v>
      </c>
      <c r="B634">
        <v>632</v>
      </c>
      <c r="C634" t="str">
        <f>LEFT(Table167[[#This Row],[Contingency id]])</f>
        <v>C</v>
      </c>
      <c r="D634" s="1">
        <v>0</v>
      </c>
      <c r="E634" s="1">
        <v>1.18309859154929</v>
      </c>
      <c r="F634">
        <v>84</v>
      </c>
      <c r="G634">
        <v>71</v>
      </c>
      <c r="H634" s="2">
        <v>0</v>
      </c>
      <c r="I634" s="2">
        <f>AVERAGE(Table167[[#This Row],[Estimated costs 1]:[Estimated costs 20]])</f>
        <v>0</v>
      </c>
      <c r="J634" s="2">
        <f>_xlfn.STDEV.P(Table167[[#This Row],[Estimated costs 1]:[Estimated costs 20]])</f>
        <v>0</v>
      </c>
      <c r="K634" s="2" t="e">
        <f>Table167[[#This Row],[Dev]]/Table167[[#This Row],[Mean]]*100</f>
        <v>#DIV/0!</v>
      </c>
      <c r="L634" s="2">
        <f>Table167[[#This Row],[Estimated costs 1]]-Table167[[#This Row],[Actual cost]]</f>
        <v>0</v>
      </c>
      <c r="M634" s="2" t="e">
        <f>Table167[[#This Row],[Diff 1]]/Table167[[#This Row],[Actual cost]]*100</f>
        <v>#DIV/0!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</row>
    <row r="635" spans="1:33" x14ac:dyDescent="0.3">
      <c r="A635" t="s">
        <v>659</v>
      </c>
      <c r="B635">
        <v>633</v>
      </c>
      <c r="C635" t="str">
        <f>LEFT(Table167[[#This Row],[Contingency id]])</f>
        <v>C</v>
      </c>
      <c r="D635" s="1">
        <v>0</v>
      </c>
      <c r="E635" s="1">
        <v>1.1666666666666601</v>
      </c>
      <c r="F635">
        <v>84</v>
      </c>
      <c r="G635">
        <v>72</v>
      </c>
      <c r="H635" s="2">
        <v>0</v>
      </c>
      <c r="I635" s="2">
        <f>AVERAGE(Table167[[#This Row],[Estimated costs 1]:[Estimated costs 20]])</f>
        <v>0</v>
      </c>
      <c r="J635" s="2">
        <f>_xlfn.STDEV.P(Table167[[#This Row],[Estimated costs 1]:[Estimated costs 20]])</f>
        <v>0</v>
      </c>
      <c r="K635" s="2" t="e">
        <f>Table167[[#This Row],[Dev]]/Table167[[#This Row],[Mean]]*100</f>
        <v>#DIV/0!</v>
      </c>
      <c r="L635" s="2">
        <f>Table167[[#This Row],[Estimated costs 1]]-Table167[[#This Row],[Actual cost]]</f>
        <v>0</v>
      </c>
      <c r="M635" s="2" t="e">
        <f>Table167[[#This Row],[Diff 1]]/Table167[[#This Row],[Actual cost]]*100</f>
        <v>#DIV/0!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</row>
    <row r="636" spans="1:33" x14ac:dyDescent="0.3">
      <c r="A636" t="s">
        <v>660</v>
      </c>
      <c r="B636">
        <v>634</v>
      </c>
      <c r="C636" t="str">
        <f>LEFT(Table167[[#This Row],[Contingency id]])</f>
        <v>C</v>
      </c>
      <c r="D636" s="1">
        <v>0</v>
      </c>
      <c r="E636" s="1">
        <v>1.2</v>
      </c>
      <c r="F636">
        <v>84</v>
      </c>
      <c r="G636">
        <v>70</v>
      </c>
      <c r="H636" s="2">
        <v>0</v>
      </c>
      <c r="I636" s="2">
        <f>AVERAGE(Table167[[#This Row],[Estimated costs 1]:[Estimated costs 20]])</f>
        <v>0</v>
      </c>
      <c r="J636" s="2">
        <f>_xlfn.STDEV.P(Table167[[#This Row],[Estimated costs 1]:[Estimated costs 20]])</f>
        <v>0</v>
      </c>
      <c r="K636" s="2" t="e">
        <f>Table167[[#This Row],[Dev]]/Table167[[#This Row],[Mean]]*100</f>
        <v>#DIV/0!</v>
      </c>
      <c r="L636" s="2">
        <f>Table167[[#This Row],[Estimated costs 1]]-Table167[[#This Row],[Actual cost]]</f>
        <v>0</v>
      </c>
      <c r="M636" s="2" t="e">
        <f>Table167[[#This Row],[Diff 1]]/Table167[[#This Row],[Actual cost]]*100</f>
        <v>#DIV/0!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</row>
    <row r="637" spans="1:33" x14ac:dyDescent="0.3">
      <c r="A637" t="s">
        <v>661</v>
      </c>
      <c r="B637">
        <v>635</v>
      </c>
      <c r="C637" t="str">
        <f>LEFT(Table167[[#This Row],[Contingency id]])</f>
        <v>C</v>
      </c>
      <c r="D637" s="1">
        <v>0</v>
      </c>
      <c r="E637" s="1">
        <v>1.09375</v>
      </c>
      <c r="F637">
        <v>70</v>
      </c>
      <c r="G637">
        <v>64</v>
      </c>
      <c r="H637" s="2">
        <v>0</v>
      </c>
      <c r="I637" s="2">
        <f>AVERAGE(Table167[[#This Row],[Estimated costs 1]:[Estimated costs 20]])</f>
        <v>0</v>
      </c>
      <c r="J637" s="2">
        <f>_xlfn.STDEV.P(Table167[[#This Row],[Estimated costs 1]:[Estimated costs 20]])</f>
        <v>0</v>
      </c>
      <c r="K637" s="2" t="e">
        <f>Table167[[#This Row],[Dev]]/Table167[[#This Row],[Mean]]*100</f>
        <v>#DIV/0!</v>
      </c>
      <c r="L637" s="2">
        <f>Table167[[#This Row],[Estimated costs 1]]-Table167[[#This Row],[Actual cost]]</f>
        <v>0</v>
      </c>
      <c r="M637" s="2" t="e">
        <f>Table167[[#This Row],[Diff 1]]/Table167[[#This Row],[Actual cost]]*100</f>
        <v>#DIV/0!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</row>
    <row r="638" spans="1:33" x14ac:dyDescent="0.3">
      <c r="A638" t="s">
        <v>662</v>
      </c>
      <c r="B638">
        <v>636</v>
      </c>
      <c r="C638" t="str">
        <f>LEFT(Table167[[#This Row],[Contingency id]])</f>
        <v>C</v>
      </c>
      <c r="D638" s="1">
        <v>0</v>
      </c>
      <c r="E638" s="1">
        <v>1.2068965517241299</v>
      </c>
      <c r="F638">
        <v>70</v>
      </c>
      <c r="G638">
        <v>58</v>
      </c>
      <c r="H638" s="2">
        <v>0</v>
      </c>
      <c r="I638" s="2">
        <f>AVERAGE(Table167[[#This Row],[Estimated costs 1]:[Estimated costs 20]])</f>
        <v>0</v>
      </c>
      <c r="J638" s="2">
        <f>_xlfn.STDEV.P(Table167[[#This Row],[Estimated costs 1]:[Estimated costs 20]])</f>
        <v>0</v>
      </c>
      <c r="K638" s="2" t="e">
        <f>Table167[[#This Row],[Dev]]/Table167[[#This Row],[Mean]]*100</f>
        <v>#DIV/0!</v>
      </c>
      <c r="L638" s="2">
        <f>Table167[[#This Row],[Estimated costs 1]]-Table167[[#This Row],[Actual cost]]</f>
        <v>0</v>
      </c>
      <c r="M638" s="2" t="e">
        <f>Table167[[#This Row],[Diff 1]]/Table167[[#This Row],[Actual cost]]*100</f>
        <v>#DIV/0!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</row>
    <row r="639" spans="1:33" x14ac:dyDescent="0.3">
      <c r="A639" t="s">
        <v>663</v>
      </c>
      <c r="B639">
        <v>637</v>
      </c>
      <c r="C639" t="str">
        <f>LEFT(Table167[[#This Row],[Contingency id]])</f>
        <v>C</v>
      </c>
      <c r="D639" s="1">
        <v>0</v>
      </c>
      <c r="E639" s="1">
        <v>1.22</v>
      </c>
      <c r="F639">
        <v>122</v>
      </c>
      <c r="G639">
        <v>100</v>
      </c>
      <c r="H639" s="2">
        <v>0</v>
      </c>
      <c r="I639" s="2">
        <f>AVERAGE(Table167[[#This Row],[Estimated costs 1]:[Estimated costs 20]])</f>
        <v>0</v>
      </c>
      <c r="J639" s="2">
        <f>_xlfn.STDEV.P(Table167[[#This Row],[Estimated costs 1]:[Estimated costs 20]])</f>
        <v>0</v>
      </c>
      <c r="K639" s="2" t="e">
        <f>Table167[[#This Row],[Dev]]/Table167[[#This Row],[Mean]]*100</f>
        <v>#DIV/0!</v>
      </c>
      <c r="L639" s="2">
        <f>Table167[[#This Row],[Estimated costs 1]]-Table167[[#This Row],[Actual cost]]</f>
        <v>0</v>
      </c>
      <c r="M639" s="2" t="e">
        <f>Table167[[#This Row],[Diff 1]]/Table167[[#This Row],[Actual cost]]*100</f>
        <v>#DIV/0!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</row>
    <row r="640" spans="1:33" x14ac:dyDescent="0.3">
      <c r="A640" t="s">
        <v>664</v>
      </c>
      <c r="B640">
        <v>638</v>
      </c>
      <c r="C640" t="str">
        <f>LEFT(Table167[[#This Row],[Contingency id]])</f>
        <v>C</v>
      </c>
      <c r="D640" s="1">
        <v>0</v>
      </c>
      <c r="E640" s="1">
        <v>1.1960784313725401</v>
      </c>
      <c r="F640">
        <v>122</v>
      </c>
      <c r="G640">
        <v>102</v>
      </c>
      <c r="H640" s="2">
        <v>0</v>
      </c>
      <c r="I640" s="2">
        <f>AVERAGE(Table167[[#This Row],[Estimated costs 1]:[Estimated costs 20]])</f>
        <v>0</v>
      </c>
      <c r="J640" s="2">
        <f>_xlfn.STDEV.P(Table167[[#This Row],[Estimated costs 1]:[Estimated costs 20]])</f>
        <v>0</v>
      </c>
      <c r="K640" s="2" t="e">
        <f>Table167[[#This Row],[Dev]]/Table167[[#This Row],[Mean]]*100</f>
        <v>#DIV/0!</v>
      </c>
      <c r="L640" s="2">
        <f>Table167[[#This Row],[Estimated costs 1]]-Table167[[#This Row],[Actual cost]]</f>
        <v>0</v>
      </c>
      <c r="M640" s="2" t="e">
        <f>Table167[[#This Row],[Diff 1]]/Table167[[#This Row],[Actual cost]]*100</f>
        <v>#DIV/0!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</row>
    <row r="641" spans="1:33" x14ac:dyDescent="0.3">
      <c r="A641" t="s">
        <v>665</v>
      </c>
      <c r="B641">
        <v>639</v>
      </c>
      <c r="C641" t="str">
        <f>LEFT(Table167[[#This Row],[Contingency id]])</f>
        <v>C</v>
      </c>
      <c r="D641" s="1">
        <v>0</v>
      </c>
      <c r="E641" s="1">
        <v>1.16190476190476</v>
      </c>
      <c r="F641">
        <v>122</v>
      </c>
      <c r="G641">
        <v>105</v>
      </c>
      <c r="H641" s="2">
        <v>0</v>
      </c>
      <c r="I641" s="2">
        <f>AVERAGE(Table167[[#This Row],[Estimated costs 1]:[Estimated costs 20]])</f>
        <v>0</v>
      </c>
      <c r="J641" s="2">
        <f>_xlfn.STDEV.P(Table167[[#This Row],[Estimated costs 1]:[Estimated costs 20]])</f>
        <v>0</v>
      </c>
      <c r="K641" s="2" t="e">
        <f>Table167[[#This Row],[Dev]]/Table167[[#This Row],[Mean]]*100</f>
        <v>#DIV/0!</v>
      </c>
      <c r="L641" s="2">
        <f>Table167[[#This Row],[Estimated costs 1]]-Table167[[#This Row],[Actual cost]]</f>
        <v>0</v>
      </c>
      <c r="M641" s="2" t="e">
        <f>Table167[[#This Row],[Diff 1]]/Table167[[#This Row],[Actual cost]]*100</f>
        <v>#DIV/0!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</row>
    <row r="642" spans="1:33" x14ac:dyDescent="0.3">
      <c r="A642" t="s">
        <v>666</v>
      </c>
      <c r="B642">
        <v>640</v>
      </c>
      <c r="C642" t="str">
        <f>LEFT(Table167[[#This Row],[Contingency id]])</f>
        <v>C</v>
      </c>
      <c r="D642" s="1">
        <v>0</v>
      </c>
      <c r="E642" s="1">
        <v>1.2558139534883701</v>
      </c>
      <c r="F642">
        <v>108</v>
      </c>
      <c r="G642">
        <v>86</v>
      </c>
      <c r="H642" s="2">
        <v>0</v>
      </c>
      <c r="I642" s="2">
        <f>AVERAGE(Table167[[#This Row],[Estimated costs 1]:[Estimated costs 20]])</f>
        <v>0</v>
      </c>
      <c r="J642" s="2">
        <f>_xlfn.STDEV.P(Table167[[#This Row],[Estimated costs 1]:[Estimated costs 20]])</f>
        <v>0</v>
      </c>
      <c r="K642" s="2" t="e">
        <f>Table167[[#This Row],[Dev]]/Table167[[#This Row],[Mean]]*100</f>
        <v>#DIV/0!</v>
      </c>
      <c r="L642" s="2">
        <f>Table167[[#This Row],[Estimated costs 1]]-Table167[[#This Row],[Actual cost]]</f>
        <v>0</v>
      </c>
      <c r="M642" s="2" t="e">
        <f>Table167[[#This Row],[Diff 1]]/Table167[[#This Row],[Actual cost]]*100</f>
        <v>#DIV/0!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</row>
    <row r="643" spans="1:33" x14ac:dyDescent="0.3">
      <c r="A643" t="s">
        <v>667</v>
      </c>
      <c r="B643">
        <v>641</v>
      </c>
      <c r="C643" t="str">
        <f>LEFT(Table167[[#This Row],[Contingency id]])</f>
        <v>C</v>
      </c>
      <c r="D643" s="1">
        <v>0</v>
      </c>
      <c r="E643" s="1">
        <v>1.17307692307692</v>
      </c>
      <c r="F643">
        <v>122</v>
      </c>
      <c r="G643">
        <v>104</v>
      </c>
      <c r="H643" s="2">
        <v>0</v>
      </c>
      <c r="I643" s="2">
        <f>AVERAGE(Table167[[#This Row],[Estimated costs 1]:[Estimated costs 20]])</f>
        <v>0</v>
      </c>
      <c r="J643" s="2">
        <f>_xlfn.STDEV.P(Table167[[#This Row],[Estimated costs 1]:[Estimated costs 20]])</f>
        <v>0</v>
      </c>
      <c r="K643" s="2" t="e">
        <f>Table167[[#This Row],[Dev]]/Table167[[#This Row],[Mean]]*100</f>
        <v>#DIV/0!</v>
      </c>
      <c r="L643" s="2">
        <f>Table167[[#This Row],[Estimated costs 1]]-Table167[[#This Row],[Actual cost]]</f>
        <v>0</v>
      </c>
      <c r="M643" s="2" t="e">
        <f>Table167[[#This Row],[Diff 1]]/Table167[[#This Row],[Actual cost]]*100</f>
        <v>#DIV/0!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</row>
    <row r="644" spans="1:33" x14ac:dyDescent="0.3">
      <c r="A644" t="s">
        <v>668</v>
      </c>
      <c r="B644">
        <v>642</v>
      </c>
      <c r="C644" t="str">
        <f>LEFT(Table167[[#This Row],[Contingency id]])</f>
        <v>C</v>
      </c>
      <c r="D644" s="1">
        <v>0</v>
      </c>
      <c r="E644" s="1">
        <v>1.22</v>
      </c>
      <c r="F644">
        <v>122</v>
      </c>
      <c r="G644">
        <v>100</v>
      </c>
      <c r="H644" s="2">
        <v>0</v>
      </c>
      <c r="I644" s="2">
        <f>AVERAGE(Table167[[#This Row],[Estimated costs 1]:[Estimated costs 20]])</f>
        <v>0</v>
      </c>
      <c r="J644" s="2">
        <f>_xlfn.STDEV.P(Table167[[#This Row],[Estimated costs 1]:[Estimated costs 20]])</f>
        <v>0</v>
      </c>
      <c r="K644" s="2" t="e">
        <f>Table167[[#This Row],[Dev]]/Table167[[#This Row],[Mean]]*100</f>
        <v>#DIV/0!</v>
      </c>
      <c r="L644" s="2">
        <f>Table167[[#This Row],[Estimated costs 1]]-Table167[[#This Row],[Actual cost]]</f>
        <v>0</v>
      </c>
      <c r="M644" s="2" t="e">
        <f>Table167[[#This Row],[Diff 1]]/Table167[[#This Row],[Actual cost]]*100</f>
        <v>#DIV/0!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</row>
    <row r="645" spans="1:33" x14ac:dyDescent="0.3">
      <c r="A645" t="s">
        <v>669</v>
      </c>
      <c r="B645">
        <v>643</v>
      </c>
      <c r="C645" t="str">
        <f>LEFT(Table167[[#This Row],[Contingency id]])</f>
        <v>C</v>
      </c>
      <c r="D645" s="1">
        <v>0</v>
      </c>
      <c r="E645" s="1">
        <v>1.2978723404255299</v>
      </c>
      <c r="F645">
        <v>122</v>
      </c>
      <c r="G645">
        <v>94</v>
      </c>
      <c r="H645" s="2">
        <v>0</v>
      </c>
      <c r="I645" s="2">
        <f>AVERAGE(Table167[[#This Row],[Estimated costs 1]:[Estimated costs 20]])</f>
        <v>0</v>
      </c>
      <c r="J645" s="2">
        <f>_xlfn.STDEV.P(Table167[[#This Row],[Estimated costs 1]:[Estimated costs 20]])</f>
        <v>0</v>
      </c>
      <c r="K645" s="2" t="e">
        <f>Table167[[#This Row],[Dev]]/Table167[[#This Row],[Mean]]*100</f>
        <v>#DIV/0!</v>
      </c>
      <c r="L645" s="2">
        <f>Table167[[#This Row],[Estimated costs 1]]-Table167[[#This Row],[Actual cost]]</f>
        <v>0</v>
      </c>
      <c r="M645" s="2" t="e">
        <f>Table167[[#This Row],[Diff 1]]/Table167[[#This Row],[Actual cost]]*100</f>
        <v>#DIV/0!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</row>
    <row r="646" spans="1:33" x14ac:dyDescent="0.3">
      <c r="A646" t="s">
        <v>670</v>
      </c>
      <c r="B646">
        <v>644</v>
      </c>
      <c r="C646" t="str">
        <f>LEFT(Table167[[#This Row],[Contingency id]])</f>
        <v>C</v>
      </c>
      <c r="D646" s="1">
        <v>0</v>
      </c>
      <c r="E646" s="1">
        <v>1.2577319587628799</v>
      </c>
      <c r="F646">
        <v>122</v>
      </c>
      <c r="G646">
        <v>97</v>
      </c>
      <c r="H646" s="2">
        <v>0</v>
      </c>
      <c r="I646" s="2">
        <f>AVERAGE(Table167[[#This Row],[Estimated costs 1]:[Estimated costs 20]])</f>
        <v>0</v>
      </c>
      <c r="J646" s="2">
        <f>_xlfn.STDEV.P(Table167[[#This Row],[Estimated costs 1]:[Estimated costs 20]])</f>
        <v>0</v>
      </c>
      <c r="K646" s="2" t="e">
        <f>Table167[[#This Row],[Dev]]/Table167[[#This Row],[Mean]]*100</f>
        <v>#DIV/0!</v>
      </c>
      <c r="L646" s="2">
        <f>Table167[[#This Row],[Estimated costs 1]]-Table167[[#This Row],[Actual cost]]</f>
        <v>0</v>
      </c>
      <c r="M646" s="2" t="e">
        <f>Table167[[#This Row],[Diff 1]]/Table167[[#This Row],[Actual cost]]*100</f>
        <v>#DIV/0!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</row>
    <row r="647" spans="1:33" x14ac:dyDescent="0.3">
      <c r="A647" t="s">
        <v>671</v>
      </c>
      <c r="B647">
        <v>645</v>
      </c>
      <c r="C647" t="str">
        <f>LEFT(Table167[[#This Row],[Contingency id]])</f>
        <v>C</v>
      </c>
      <c r="D647" s="1">
        <v>0</v>
      </c>
      <c r="E647" s="1">
        <v>1.2577319587628799</v>
      </c>
      <c r="F647">
        <v>122</v>
      </c>
      <c r="G647">
        <v>97</v>
      </c>
      <c r="H647" s="2">
        <v>0</v>
      </c>
      <c r="I647" s="2">
        <f>AVERAGE(Table167[[#This Row],[Estimated costs 1]:[Estimated costs 20]])</f>
        <v>0</v>
      </c>
      <c r="J647" s="2">
        <f>_xlfn.STDEV.P(Table167[[#This Row],[Estimated costs 1]:[Estimated costs 20]])</f>
        <v>0</v>
      </c>
      <c r="K647" s="2" t="e">
        <f>Table167[[#This Row],[Dev]]/Table167[[#This Row],[Mean]]*100</f>
        <v>#DIV/0!</v>
      </c>
      <c r="L647" s="2">
        <f>Table167[[#This Row],[Estimated costs 1]]-Table167[[#This Row],[Actual cost]]</f>
        <v>0</v>
      </c>
      <c r="M647" s="2" t="e">
        <f>Table167[[#This Row],[Diff 1]]/Table167[[#This Row],[Actual cost]]*100</f>
        <v>#DIV/0!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</row>
    <row r="648" spans="1:33" x14ac:dyDescent="0.3">
      <c r="A648" t="s">
        <v>672</v>
      </c>
      <c r="B648">
        <v>646</v>
      </c>
      <c r="C648" t="str">
        <f>LEFT(Table167[[#This Row],[Contingency id]])</f>
        <v>C</v>
      </c>
      <c r="D648" s="1">
        <v>0</v>
      </c>
      <c r="E648" s="1">
        <v>1.22</v>
      </c>
      <c r="F648">
        <v>122</v>
      </c>
      <c r="G648">
        <v>100</v>
      </c>
      <c r="H648" s="2">
        <v>0</v>
      </c>
      <c r="I648" s="2">
        <f>AVERAGE(Table167[[#This Row],[Estimated costs 1]:[Estimated costs 20]])</f>
        <v>0</v>
      </c>
      <c r="J648" s="2">
        <f>_xlfn.STDEV.P(Table167[[#This Row],[Estimated costs 1]:[Estimated costs 20]])</f>
        <v>0</v>
      </c>
      <c r="K648" s="2" t="e">
        <f>Table167[[#This Row],[Dev]]/Table167[[#This Row],[Mean]]*100</f>
        <v>#DIV/0!</v>
      </c>
      <c r="L648" s="2">
        <f>Table167[[#This Row],[Estimated costs 1]]-Table167[[#This Row],[Actual cost]]</f>
        <v>0</v>
      </c>
      <c r="M648" s="2" t="e">
        <f>Table167[[#This Row],[Diff 1]]/Table167[[#This Row],[Actual cost]]*100</f>
        <v>#DIV/0!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</row>
    <row r="649" spans="1:33" x14ac:dyDescent="0.3">
      <c r="A649" t="s">
        <v>673</v>
      </c>
      <c r="B649">
        <v>647</v>
      </c>
      <c r="C649" t="str">
        <f>LEFT(Table167[[#This Row],[Contingency id]])</f>
        <v>C</v>
      </c>
      <c r="D649" s="1">
        <v>0</v>
      </c>
      <c r="E649" s="1">
        <v>1.27380952380952</v>
      </c>
      <c r="F649">
        <v>107</v>
      </c>
      <c r="G649">
        <v>84</v>
      </c>
      <c r="H649" s="2">
        <v>0</v>
      </c>
      <c r="I649" s="2">
        <f>AVERAGE(Table167[[#This Row],[Estimated costs 1]:[Estimated costs 20]])</f>
        <v>0</v>
      </c>
      <c r="J649" s="2">
        <f>_xlfn.STDEV.P(Table167[[#This Row],[Estimated costs 1]:[Estimated costs 20]])</f>
        <v>0</v>
      </c>
      <c r="K649" s="2" t="e">
        <f>Table167[[#This Row],[Dev]]/Table167[[#This Row],[Mean]]*100</f>
        <v>#DIV/0!</v>
      </c>
      <c r="L649" s="2">
        <f>Table167[[#This Row],[Estimated costs 1]]-Table167[[#This Row],[Actual cost]]</f>
        <v>0</v>
      </c>
      <c r="M649" s="2" t="e">
        <f>Table167[[#This Row],[Diff 1]]/Table167[[#This Row],[Actual cost]]*100</f>
        <v>#DIV/0!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</row>
    <row r="650" spans="1:33" x14ac:dyDescent="0.3">
      <c r="A650" t="s">
        <v>674</v>
      </c>
      <c r="B650">
        <v>648</v>
      </c>
      <c r="C650" t="str">
        <f>LEFT(Table167[[#This Row],[Contingency id]])</f>
        <v>C</v>
      </c>
      <c r="D650" s="1">
        <v>0</v>
      </c>
      <c r="E650" s="1">
        <v>1.2441860465116199</v>
      </c>
      <c r="F650">
        <v>107</v>
      </c>
      <c r="G650">
        <v>86</v>
      </c>
      <c r="H650" s="2">
        <v>0</v>
      </c>
      <c r="I650" s="2">
        <f>AVERAGE(Table167[[#This Row],[Estimated costs 1]:[Estimated costs 20]])</f>
        <v>0</v>
      </c>
      <c r="J650" s="2">
        <f>_xlfn.STDEV.P(Table167[[#This Row],[Estimated costs 1]:[Estimated costs 20]])</f>
        <v>0</v>
      </c>
      <c r="K650" s="2" t="e">
        <f>Table167[[#This Row],[Dev]]/Table167[[#This Row],[Mean]]*100</f>
        <v>#DIV/0!</v>
      </c>
      <c r="L650" s="2">
        <f>Table167[[#This Row],[Estimated costs 1]]-Table167[[#This Row],[Actual cost]]</f>
        <v>0</v>
      </c>
      <c r="M650" s="2" t="e">
        <f>Table167[[#This Row],[Diff 1]]/Table167[[#This Row],[Actual cost]]*100</f>
        <v>#DIV/0!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</row>
    <row r="651" spans="1:33" x14ac:dyDescent="0.3">
      <c r="A651" t="s">
        <v>675</v>
      </c>
      <c r="B651">
        <v>649</v>
      </c>
      <c r="C651" t="str">
        <f>LEFT(Table167[[#This Row],[Contingency id]])</f>
        <v>C</v>
      </c>
      <c r="D651" s="1">
        <v>0</v>
      </c>
      <c r="E651" s="1">
        <v>1.24</v>
      </c>
      <c r="F651">
        <v>62</v>
      </c>
      <c r="G651">
        <v>50</v>
      </c>
      <c r="H651" s="2">
        <v>0</v>
      </c>
      <c r="I651" s="2">
        <f>AVERAGE(Table167[[#This Row],[Estimated costs 1]:[Estimated costs 20]])</f>
        <v>0</v>
      </c>
      <c r="J651" s="2">
        <f>_xlfn.STDEV.P(Table167[[#This Row],[Estimated costs 1]:[Estimated costs 20]])</f>
        <v>0</v>
      </c>
      <c r="K651" s="2" t="e">
        <f>Table167[[#This Row],[Dev]]/Table167[[#This Row],[Mean]]*100</f>
        <v>#DIV/0!</v>
      </c>
      <c r="L651" s="2">
        <f>Table167[[#This Row],[Estimated costs 1]]-Table167[[#This Row],[Actual cost]]</f>
        <v>0</v>
      </c>
      <c r="M651" s="2" t="e">
        <f>Table167[[#This Row],[Diff 1]]/Table167[[#This Row],[Actual cost]]*100</f>
        <v>#DIV/0!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</row>
    <row r="652" spans="1:33" x14ac:dyDescent="0.3">
      <c r="A652" t="s">
        <v>676</v>
      </c>
      <c r="B652">
        <v>650</v>
      </c>
      <c r="C652" t="str">
        <f>LEFT(Table167[[#This Row],[Contingency id]])</f>
        <v>C</v>
      </c>
      <c r="D652" s="1">
        <v>0</v>
      </c>
      <c r="E652" s="1">
        <v>1.1698113207547101</v>
      </c>
      <c r="F652">
        <v>62</v>
      </c>
      <c r="G652">
        <v>53</v>
      </c>
      <c r="H652" s="2">
        <v>0</v>
      </c>
      <c r="I652" s="2">
        <f>AVERAGE(Table167[[#This Row],[Estimated costs 1]:[Estimated costs 20]])</f>
        <v>0</v>
      </c>
      <c r="J652" s="2">
        <f>_xlfn.STDEV.P(Table167[[#This Row],[Estimated costs 1]:[Estimated costs 20]])</f>
        <v>0</v>
      </c>
      <c r="K652" s="2" t="e">
        <f>Table167[[#This Row],[Dev]]/Table167[[#This Row],[Mean]]*100</f>
        <v>#DIV/0!</v>
      </c>
      <c r="L652" s="2">
        <f>Table167[[#This Row],[Estimated costs 1]]-Table167[[#This Row],[Actual cost]]</f>
        <v>0</v>
      </c>
      <c r="M652" s="2" t="e">
        <f>Table167[[#This Row],[Diff 1]]/Table167[[#This Row],[Actual cost]]*100</f>
        <v>#DIV/0!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</row>
    <row r="653" spans="1:33" x14ac:dyDescent="0.3">
      <c r="A653" t="s">
        <v>677</v>
      </c>
      <c r="B653">
        <v>651</v>
      </c>
      <c r="C653" t="str">
        <f>LEFT(Table167[[#This Row],[Contingency id]])</f>
        <v>C</v>
      </c>
      <c r="D653" s="1">
        <v>0</v>
      </c>
      <c r="E653" s="1">
        <v>1.1272727272727201</v>
      </c>
      <c r="F653">
        <v>62</v>
      </c>
      <c r="G653">
        <v>55</v>
      </c>
      <c r="H653" s="2">
        <v>0</v>
      </c>
      <c r="I653" s="2">
        <f>AVERAGE(Table167[[#This Row],[Estimated costs 1]:[Estimated costs 20]])</f>
        <v>0</v>
      </c>
      <c r="J653" s="2">
        <f>_xlfn.STDEV.P(Table167[[#This Row],[Estimated costs 1]:[Estimated costs 20]])</f>
        <v>0</v>
      </c>
      <c r="K653" s="2" t="e">
        <f>Table167[[#This Row],[Dev]]/Table167[[#This Row],[Mean]]*100</f>
        <v>#DIV/0!</v>
      </c>
      <c r="L653" s="2">
        <f>Table167[[#This Row],[Estimated costs 1]]-Table167[[#This Row],[Actual cost]]</f>
        <v>0</v>
      </c>
      <c r="M653" s="2" t="e">
        <f>Table167[[#This Row],[Diff 1]]/Table167[[#This Row],[Actual cost]]*100</f>
        <v>#DIV/0!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</row>
    <row r="654" spans="1:33" x14ac:dyDescent="0.3">
      <c r="A654" t="s">
        <v>678</v>
      </c>
      <c r="B654">
        <v>652</v>
      </c>
      <c r="C654" t="str">
        <f>LEFT(Table167[[#This Row],[Contingency id]])</f>
        <v>C</v>
      </c>
      <c r="D654" s="1">
        <v>0</v>
      </c>
      <c r="E654" s="1">
        <v>1.1341463414634101</v>
      </c>
      <c r="F654">
        <v>93</v>
      </c>
      <c r="G654">
        <v>82</v>
      </c>
      <c r="H654" s="2">
        <v>0</v>
      </c>
      <c r="I654" s="2">
        <f>AVERAGE(Table167[[#This Row],[Estimated costs 1]:[Estimated costs 20]])</f>
        <v>0</v>
      </c>
      <c r="J654" s="2">
        <f>_xlfn.STDEV.P(Table167[[#This Row],[Estimated costs 1]:[Estimated costs 20]])</f>
        <v>0</v>
      </c>
      <c r="K654" s="2" t="e">
        <f>Table167[[#This Row],[Dev]]/Table167[[#This Row],[Mean]]*100</f>
        <v>#DIV/0!</v>
      </c>
      <c r="L654" s="2">
        <f>Table167[[#This Row],[Estimated costs 1]]-Table167[[#This Row],[Actual cost]]</f>
        <v>0</v>
      </c>
      <c r="M654" s="2" t="e">
        <f>Table167[[#This Row],[Diff 1]]/Table167[[#This Row],[Actual cost]]*100</f>
        <v>#DIV/0!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</row>
    <row r="655" spans="1:33" x14ac:dyDescent="0.3">
      <c r="A655" t="s">
        <v>679</v>
      </c>
      <c r="B655">
        <v>653</v>
      </c>
      <c r="C655" t="str">
        <f>LEFT(Table167[[#This Row],[Contingency id]])</f>
        <v>C</v>
      </c>
      <c r="D655" s="1">
        <v>0</v>
      </c>
      <c r="E655" s="1">
        <v>1.2156862745098</v>
      </c>
      <c r="F655">
        <v>62</v>
      </c>
      <c r="G655">
        <v>51</v>
      </c>
      <c r="H655" s="2">
        <v>0</v>
      </c>
      <c r="I655" s="2">
        <f>AVERAGE(Table167[[#This Row],[Estimated costs 1]:[Estimated costs 20]])</f>
        <v>0</v>
      </c>
      <c r="J655" s="2">
        <f>_xlfn.STDEV.P(Table167[[#This Row],[Estimated costs 1]:[Estimated costs 20]])</f>
        <v>0</v>
      </c>
      <c r="K655" s="2" t="e">
        <f>Table167[[#This Row],[Dev]]/Table167[[#This Row],[Mean]]*100</f>
        <v>#DIV/0!</v>
      </c>
      <c r="L655" s="2">
        <f>Table167[[#This Row],[Estimated costs 1]]-Table167[[#This Row],[Actual cost]]</f>
        <v>0</v>
      </c>
      <c r="M655" s="2" t="e">
        <f>Table167[[#This Row],[Diff 1]]/Table167[[#This Row],[Actual cost]]*100</f>
        <v>#DIV/0!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</row>
    <row r="656" spans="1:33" x14ac:dyDescent="0.3">
      <c r="A656" t="s">
        <v>680</v>
      </c>
      <c r="B656">
        <v>654</v>
      </c>
      <c r="C656" t="str">
        <f>LEFT(Table167[[#This Row],[Contingency id]])</f>
        <v>C</v>
      </c>
      <c r="D656" s="1">
        <v>0</v>
      </c>
      <c r="E656" s="1">
        <v>1.0508474576271101</v>
      </c>
      <c r="F656">
        <v>62</v>
      </c>
      <c r="G656">
        <v>59</v>
      </c>
      <c r="H656" s="2">
        <v>0</v>
      </c>
      <c r="I656" s="2">
        <f>AVERAGE(Table167[[#This Row],[Estimated costs 1]:[Estimated costs 20]])</f>
        <v>0</v>
      </c>
      <c r="J656" s="2">
        <f>_xlfn.STDEV.P(Table167[[#This Row],[Estimated costs 1]:[Estimated costs 20]])</f>
        <v>0</v>
      </c>
      <c r="K656" s="2" t="e">
        <f>Table167[[#This Row],[Dev]]/Table167[[#This Row],[Mean]]*100</f>
        <v>#DIV/0!</v>
      </c>
      <c r="L656" s="2">
        <f>Table167[[#This Row],[Estimated costs 1]]-Table167[[#This Row],[Actual cost]]</f>
        <v>0</v>
      </c>
      <c r="M656" s="2" t="e">
        <f>Table167[[#This Row],[Diff 1]]/Table167[[#This Row],[Actual cost]]*100</f>
        <v>#DIV/0!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</row>
    <row r="657" spans="1:33" x14ac:dyDescent="0.3">
      <c r="A657" t="s">
        <v>681</v>
      </c>
      <c r="B657">
        <v>655</v>
      </c>
      <c r="C657" t="str">
        <f>LEFT(Table167[[#This Row],[Contingency id]])</f>
        <v>C</v>
      </c>
      <c r="D657" s="1">
        <v>0</v>
      </c>
      <c r="E657" s="1">
        <v>1.0689655172413699</v>
      </c>
      <c r="F657">
        <v>62</v>
      </c>
      <c r="G657">
        <v>58</v>
      </c>
      <c r="H657" s="2">
        <v>0</v>
      </c>
      <c r="I657" s="2">
        <f>AVERAGE(Table167[[#This Row],[Estimated costs 1]:[Estimated costs 20]])</f>
        <v>0</v>
      </c>
      <c r="J657" s="2">
        <f>_xlfn.STDEV.P(Table167[[#This Row],[Estimated costs 1]:[Estimated costs 20]])</f>
        <v>0</v>
      </c>
      <c r="K657" s="2" t="e">
        <f>Table167[[#This Row],[Dev]]/Table167[[#This Row],[Mean]]*100</f>
        <v>#DIV/0!</v>
      </c>
      <c r="L657" s="2">
        <f>Table167[[#This Row],[Estimated costs 1]]-Table167[[#This Row],[Actual cost]]</f>
        <v>0</v>
      </c>
      <c r="M657" s="2" t="e">
        <f>Table167[[#This Row],[Diff 1]]/Table167[[#This Row],[Actual cost]]*100</f>
        <v>#DIV/0!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</row>
    <row r="658" spans="1:33" x14ac:dyDescent="0.3">
      <c r="A658" t="s">
        <v>682</v>
      </c>
      <c r="B658">
        <v>656</v>
      </c>
      <c r="C658" t="str">
        <f>LEFT(Table167[[#This Row],[Contingency id]])</f>
        <v>C</v>
      </c>
      <c r="D658" s="1">
        <v>0</v>
      </c>
      <c r="E658" s="1">
        <v>1.1923076923076901</v>
      </c>
      <c r="F658">
        <v>62</v>
      </c>
      <c r="G658">
        <v>52</v>
      </c>
      <c r="H658" s="2">
        <v>0</v>
      </c>
      <c r="I658" s="2">
        <f>AVERAGE(Table167[[#This Row],[Estimated costs 1]:[Estimated costs 20]])</f>
        <v>0</v>
      </c>
      <c r="J658" s="2">
        <f>_xlfn.STDEV.P(Table167[[#This Row],[Estimated costs 1]:[Estimated costs 20]])</f>
        <v>0</v>
      </c>
      <c r="K658" s="2" t="e">
        <f>Table167[[#This Row],[Dev]]/Table167[[#This Row],[Mean]]*100</f>
        <v>#DIV/0!</v>
      </c>
      <c r="L658" s="2">
        <f>Table167[[#This Row],[Estimated costs 1]]-Table167[[#This Row],[Actual cost]]</f>
        <v>0</v>
      </c>
      <c r="M658" s="2" t="e">
        <f>Table167[[#This Row],[Diff 1]]/Table167[[#This Row],[Actual cost]]*100</f>
        <v>#DIV/0!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</row>
    <row r="659" spans="1:33" x14ac:dyDescent="0.3">
      <c r="A659" t="s">
        <v>683</v>
      </c>
      <c r="B659">
        <v>657</v>
      </c>
      <c r="C659" t="str">
        <f>LEFT(Table167[[#This Row],[Contingency id]])</f>
        <v>C</v>
      </c>
      <c r="D659" s="1">
        <v>0</v>
      </c>
      <c r="E659" s="1">
        <v>1.1272727272727201</v>
      </c>
      <c r="F659">
        <v>62</v>
      </c>
      <c r="G659">
        <v>55</v>
      </c>
      <c r="H659" s="2">
        <v>0</v>
      </c>
      <c r="I659" s="2">
        <f>AVERAGE(Table167[[#This Row],[Estimated costs 1]:[Estimated costs 20]])</f>
        <v>0</v>
      </c>
      <c r="J659" s="2">
        <f>_xlfn.STDEV.P(Table167[[#This Row],[Estimated costs 1]:[Estimated costs 20]])</f>
        <v>0</v>
      </c>
      <c r="K659" s="2" t="e">
        <f>Table167[[#This Row],[Dev]]/Table167[[#This Row],[Mean]]*100</f>
        <v>#DIV/0!</v>
      </c>
      <c r="L659" s="2">
        <f>Table167[[#This Row],[Estimated costs 1]]-Table167[[#This Row],[Actual cost]]</f>
        <v>0</v>
      </c>
      <c r="M659" s="2" t="e">
        <f>Table167[[#This Row],[Diff 1]]/Table167[[#This Row],[Actual cost]]*100</f>
        <v>#DIV/0!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</row>
    <row r="660" spans="1:33" x14ac:dyDescent="0.3">
      <c r="A660" t="s">
        <v>684</v>
      </c>
      <c r="B660">
        <v>658</v>
      </c>
      <c r="C660" t="str">
        <f>LEFT(Table167[[#This Row],[Contingency id]])</f>
        <v>C</v>
      </c>
      <c r="D660" s="1">
        <v>0</v>
      </c>
      <c r="E660" s="1">
        <v>1.1272727272727201</v>
      </c>
      <c r="F660">
        <v>62</v>
      </c>
      <c r="G660">
        <v>55</v>
      </c>
      <c r="H660" s="2">
        <v>0</v>
      </c>
      <c r="I660" s="2">
        <f>AVERAGE(Table167[[#This Row],[Estimated costs 1]:[Estimated costs 20]])</f>
        <v>0</v>
      </c>
      <c r="J660" s="2">
        <f>_xlfn.STDEV.P(Table167[[#This Row],[Estimated costs 1]:[Estimated costs 20]])</f>
        <v>0</v>
      </c>
      <c r="K660" s="2" t="e">
        <f>Table167[[#This Row],[Dev]]/Table167[[#This Row],[Mean]]*100</f>
        <v>#DIV/0!</v>
      </c>
      <c r="L660" s="2">
        <f>Table167[[#This Row],[Estimated costs 1]]-Table167[[#This Row],[Actual cost]]</f>
        <v>0</v>
      </c>
      <c r="M660" s="2" t="e">
        <f>Table167[[#This Row],[Diff 1]]/Table167[[#This Row],[Actual cost]]*100</f>
        <v>#DIV/0!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</row>
    <row r="661" spans="1:33" x14ac:dyDescent="0.3">
      <c r="A661" t="s">
        <v>685</v>
      </c>
      <c r="B661">
        <v>659</v>
      </c>
      <c r="C661" t="str">
        <f>LEFT(Table167[[#This Row],[Contingency id]])</f>
        <v>C</v>
      </c>
      <c r="D661" s="1">
        <v>0</v>
      </c>
      <c r="E661" s="1">
        <v>1.1071428571428501</v>
      </c>
      <c r="F661">
        <v>62</v>
      </c>
      <c r="G661">
        <v>56</v>
      </c>
      <c r="H661" s="2">
        <v>0</v>
      </c>
      <c r="I661" s="2">
        <f>AVERAGE(Table167[[#This Row],[Estimated costs 1]:[Estimated costs 20]])</f>
        <v>0</v>
      </c>
      <c r="J661" s="2">
        <f>_xlfn.STDEV.P(Table167[[#This Row],[Estimated costs 1]:[Estimated costs 20]])</f>
        <v>0</v>
      </c>
      <c r="K661" s="2" t="e">
        <f>Table167[[#This Row],[Dev]]/Table167[[#This Row],[Mean]]*100</f>
        <v>#DIV/0!</v>
      </c>
      <c r="L661" s="2">
        <f>Table167[[#This Row],[Estimated costs 1]]-Table167[[#This Row],[Actual cost]]</f>
        <v>0</v>
      </c>
      <c r="M661" s="2" t="e">
        <f>Table167[[#This Row],[Diff 1]]/Table167[[#This Row],[Actual cost]]*100</f>
        <v>#DIV/0!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</row>
    <row r="662" spans="1:33" x14ac:dyDescent="0.3">
      <c r="A662" t="s">
        <v>686</v>
      </c>
      <c r="B662">
        <v>660</v>
      </c>
      <c r="C662" t="str">
        <f>LEFT(Table167[[#This Row],[Contingency id]])</f>
        <v>C</v>
      </c>
      <c r="D662" s="1">
        <v>0</v>
      </c>
      <c r="E662" s="1">
        <v>1.0508474576271101</v>
      </c>
      <c r="F662">
        <v>62</v>
      </c>
      <c r="G662">
        <v>59</v>
      </c>
      <c r="H662" s="2">
        <v>0</v>
      </c>
      <c r="I662" s="2">
        <f>AVERAGE(Table167[[#This Row],[Estimated costs 1]:[Estimated costs 20]])</f>
        <v>0</v>
      </c>
      <c r="J662" s="2">
        <f>_xlfn.STDEV.P(Table167[[#This Row],[Estimated costs 1]:[Estimated costs 20]])</f>
        <v>0</v>
      </c>
      <c r="K662" s="2" t="e">
        <f>Table167[[#This Row],[Dev]]/Table167[[#This Row],[Mean]]*100</f>
        <v>#DIV/0!</v>
      </c>
      <c r="L662" s="2">
        <f>Table167[[#This Row],[Estimated costs 1]]-Table167[[#This Row],[Actual cost]]</f>
        <v>0</v>
      </c>
      <c r="M662" s="2" t="e">
        <f>Table167[[#This Row],[Diff 1]]/Table167[[#This Row],[Actual cost]]*100</f>
        <v>#DIV/0!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</row>
    <row r="663" spans="1:33" x14ac:dyDescent="0.3">
      <c r="A663" t="s">
        <v>687</v>
      </c>
      <c r="B663">
        <v>661</v>
      </c>
      <c r="C663" t="str">
        <f>LEFT(Table167[[#This Row],[Contingency id]])</f>
        <v>C</v>
      </c>
      <c r="D663" s="1">
        <v>0</v>
      </c>
      <c r="E663" s="1">
        <v>1.24</v>
      </c>
      <c r="F663">
        <v>62</v>
      </c>
      <c r="G663">
        <v>50</v>
      </c>
      <c r="H663" s="2">
        <v>0</v>
      </c>
      <c r="I663" s="2">
        <f>AVERAGE(Table167[[#This Row],[Estimated costs 1]:[Estimated costs 20]])</f>
        <v>0</v>
      </c>
      <c r="J663" s="2">
        <f>_xlfn.STDEV.P(Table167[[#This Row],[Estimated costs 1]:[Estimated costs 20]])</f>
        <v>0</v>
      </c>
      <c r="K663" s="2" t="e">
        <f>Table167[[#This Row],[Dev]]/Table167[[#This Row],[Mean]]*100</f>
        <v>#DIV/0!</v>
      </c>
      <c r="L663" s="2">
        <f>Table167[[#This Row],[Estimated costs 1]]-Table167[[#This Row],[Actual cost]]</f>
        <v>0</v>
      </c>
      <c r="M663" s="2" t="e">
        <f>Table167[[#This Row],[Diff 1]]/Table167[[#This Row],[Actual cost]]*100</f>
        <v>#DIV/0!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</row>
    <row r="664" spans="1:33" x14ac:dyDescent="0.3">
      <c r="A664" t="s">
        <v>688</v>
      </c>
      <c r="B664">
        <v>662</v>
      </c>
      <c r="C664" t="str">
        <f>LEFT(Table167[[#This Row],[Contingency id]])</f>
        <v>C</v>
      </c>
      <c r="D664" s="1">
        <v>0</v>
      </c>
      <c r="E664" s="1">
        <v>1.2297297297297201</v>
      </c>
      <c r="F664">
        <v>91</v>
      </c>
      <c r="G664">
        <v>74</v>
      </c>
      <c r="H664" s="2">
        <v>0</v>
      </c>
      <c r="I664" s="2">
        <f>AVERAGE(Table167[[#This Row],[Estimated costs 1]:[Estimated costs 20]])</f>
        <v>0</v>
      </c>
      <c r="J664" s="2">
        <f>_xlfn.STDEV.P(Table167[[#This Row],[Estimated costs 1]:[Estimated costs 20]])</f>
        <v>0</v>
      </c>
      <c r="K664" s="2" t="e">
        <f>Table167[[#This Row],[Dev]]/Table167[[#This Row],[Mean]]*100</f>
        <v>#DIV/0!</v>
      </c>
      <c r="L664" s="2">
        <f>Table167[[#This Row],[Estimated costs 1]]-Table167[[#This Row],[Actual cost]]</f>
        <v>0</v>
      </c>
      <c r="M664" s="2" t="e">
        <f>Table167[[#This Row],[Diff 1]]/Table167[[#This Row],[Actual cost]]*100</f>
        <v>#DIV/0!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</row>
    <row r="665" spans="1:33" x14ac:dyDescent="0.3">
      <c r="A665" t="s">
        <v>689</v>
      </c>
      <c r="B665">
        <v>663</v>
      </c>
      <c r="C665" t="str">
        <f>LEFT(Table167[[#This Row],[Contingency id]])</f>
        <v>C</v>
      </c>
      <c r="D665" s="1">
        <v>0</v>
      </c>
      <c r="E665" s="1">
        <v>1.2051282051282</v>
      </c>
      <c r="F665">
        <v>94</v>
      </c>
      <c r="G665">
        <v>78</v>
      </c>
      <c r="H665" s="2">
        <v>0</v>
      </c>
      <c r="I665" s="2">
        <f>AVERAGE(Table167[[#This Row],[Estimated costs 1]:[Estimated costs 20]])</f>
        <v>0</v>
      </c>
      <c r="J665" s="2">
        <f>_xlfn.STDEV.P(Table167[[#This Row],[Estimated costs 1]:[Estimated costs 20]])</f>
        <v>0</v>
      </c>
      <c r="K665" s="2" t="e">
        <f>Table167[[#This Row],[Dev]]/Table167[[#This Row],[Mean]]*100</f>
        <v>#DIV/0!</v>
      </c>
      <c r="L665" s="2">
        <f>Table167[[#This Row],[Estimated costs 1]]-Table167[[#This Row],[Actual cost]]</f>
        <v>0</v>
      </c>
      <c r="M665" s="2" t="e">
        <f>Table167[[#This Row],[Diff 1]]/Table167[[#This Row],[Actual cost]]*100</f>
        <v>#DIV/0!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</row>
    <row r="666" spans="1:33" x14ac:dyDescent="0.3">
      <c r="A666" t="s">
        <v>690</v>
      </c>
      <c r="B666">
        <v>664</v>
      </c>
      <c r="C666" t="str">
        <f>LEFT(Table167[[#This Row],[Contingency id]])</f>
        <v>C</v>
      </c>
      <c r="D666" s="1">
        <v>0</v>
      </c>
      <c r="E666" s="1">
        <v>1.13253012048192</v>
      </c>
      <c r="F666">
        <v>94</v>
      </c>
      <c r="G666">
        <v>83</v>
      </c>
      <c r="H666" s="2">
        <v>0</v>
      </c>
      <c r="I666" s="2">
        <f>AVERAGE(Table167[[#This Row],[Estimated costs 1]:[Estimated costs 20]])</f>
        <v>0</v>
      </c>
      <c r="J666" s="2">
        <f>_xlfn.STDEV.P(Table167[[#This Row],[Estimated costs 1]:[Estimated costs 20]])</f>
        <v>0</v>
      </c>
      <c r="K666" s="2" t="e">
        <f>Table167[[#This Row],[Dev]]/Table167[[#This Row],[Mean]]*100</f>
        <v>#DIV/0!</v>
      </c>
      <c r="L666" s="2">
        <f>Table167[[#This Row],[Estimated costs 1]]-Table167[[#This Row],[Actual cost]]</f>
        <v>0</v>
      </c>
      <c r="M666" s="2" t="e">
        <f>Table167[[#This Row],[Diff 1]]/Table167[[#This Row],[Actual cost]]*100</f>
        <v>#DIV/0!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</row>
    <row r="667" spans="1:33" x14ac:dyDescent="0.3">
      <c r="A667" t="s">
        <v>691</v>
      </c>
      <c r="B667">
        <v>665</v>
      </c>
      <c r="C667" t="str">
        <f>LEFT(Table167[[#This Row],[Contingency id]])</f>
        <v>C</v>
      </c>
      <c r="D667" s="1">
        <v>0</v>
      </c>
      <c r="E667" s="1">
        <v>1.1818181818181801</v>
      </c>
      <c r="F667">
        <v>91</v>
      </c>
      <c r="G667">
        <v>77</v>
      </c>
      <c r="H667" s="2">
        <v>0</v>
      </c>
      <c r="I667" s="2">
        <f>AVERAGE(Table167[[#This Row],[Estimated costs 1]:[Estimated costs 20]])</f>
        <v>0</v>
      </c>
      <c r="J667" s="2">
        <f>_xlfn.STDEV.P(Table167[[#This Row],[Estimated costs 1]:[Estimated costs 20]])</f>
        <v>0</v>
      </c>
      <c r="K667" s="2" t="e">
        <f>Table167[[#This Row],[Dev]]/Table167[[#This Row],[Mean]]*100</f>
        <v>#DIV/0!</v>
      </c>
      <c r="L667" s="2">
        <f>Table167[[#This Row],[Estimated costs 1]]-Table167[[#This Row],[Actual cost]]</f>
        <v>0</v>
      </c>
      <c r="M667" s="2" t="e">
        <f>Table167[[#This Row],[Diff 1]]/Table167[[#This Row],[Actual cost]]*100</f>
        <v>#DIV/0!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</row>
    <row r="668" spans="1:33" x14ac:dyDescent="0.3">
      <c r="A668" t="s">
        <v>692</v>
      </c>
      <c r="B668">
        <v>666</v>
      </c>
      <c r="C668" t="str">
        <f>LEFT(Table167[[#This Row],[Contingency id]])</f>
        <v>C</v>
      </c>
      <c r="D668" s="1">
        <v>0</v>
      </c>
      <c r="E668" s="1">
        <v>1.1666666666666601</v>
      </c>
      <c r="F668">
        <v>91</v>
      </c>
      <c r="G668">
        <v>78</v>
      </c>
      <c r="H668" s="2">
        <v>0</v>
      </c>
      <c r="I668" s="2">
        <f>AVERAGE(Table167[[#This Row],[Estimated costs 1]:[Estimated costs 20]])</f>
        <v>0</v>
      </c>
      <c r="J668" s="2">
        <f>_xlfn.STDEV.P(Table167[[#This Row],[Estimated costs 1]:[Estimated costs 20]])</f>
        <v>0</v>
      </c>
      <c r="K668" s="2" t="e">
        <f>Table167[[#This Row],[Dev]]/Table167[[#This Row],[Mean]]*100</f>
        <v>#DIV/0!</v>
      </c>
      <c r="L668" s="2">
        <f>Table167[[#This Row],[Estimated costs 1]]-Table167[[#This Row],[Actual cost]]</f>
        <v>0</v>
      </c>
      <c r="M668" s="2" t="e">
        <f>Table167[[#This Row],[Diff 1]]/Table167[[#This Row],[Actual cost]]*100</f>
        <v>#DIV/0!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</row>
    <row r="669" spans="1:33" x14ac:dyDescent="0.3">
      <c r="A669" t="s">
        <v>693</v>
      </c>
      <c r="B669">
        <v>667</v>
      </c>
      <c r="C669" t="str">
        <f>LEFT(Table167[[#This Row],[Contingency id]])</f>
        <v>C</v>
      </c>
      <c r="D669" s="1">
        <v>0</v>
      </c>
      <c r="E669" s="1">
        <v>1.18987341772151</v>
      </c>
      <c r="F669">
        <v>94</v>
      </c>
      <c r="G669">
        <v>79</v>
      </c>
      <c r="H669" s="2">
        <v>0</v>
      </c>
      <c r="I669" s="2">
        <f>AVERAGE(Table167[[#This Row],[Estimated costs 1]:[Estimated costs 20]])</f>
        <v>0</v>
      </c>
      <c r="J669" s="2">
        <f>_xlfn.STDEV.P(Table167[[#This Row],[Estimated costs 1]:[Estimated costs 20]])</f>
        <v>0</v>
      </c>
      <c r="K669" s="2" t="e">
        <f>Table167[[#This Row],[Dev]]/Table167[[#This Row],[Mean]]*100</f>
        <v>#DIV/0!</v>
      </c>
      <c r="L669" s="2">
        <f>Table167[[#This Row],[Estimated costs 1]]-Table167[[#This Row],[Actual cost]]</f>
        <v>0</v>
      </c>
      <c r="M669" s="2" t="e">
        <f>Table167[[#This Row],[Diff 1]]/Table167[[#This Row],[Actual cost]]*100</f>
        <v>#DIV/0!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</row>
    <row r="670" spans="1:33" x14ac:dyDescent="0.3">
      <c r="A670" t="s">
        <v>694</v>
      </c>
      <c r="B670">
        <v>668</v>
      </c>
      <c r="C670" t="str">
        <f>LEFT(Table167[[#This Row],[Contingency id]])</f>
        <v>C</v>
      </c>
      <c r="D670" s="1">
        <v>0</v>
      </c>
      <c r="E670" s="1">
        <v>1.15189873417721</v>
      </c>
      <c r="F670">
        <v>91</v>
      </c>
      <c r="G670">
        <v>79</v>
      </c>
      <c r="H670" s="2">
        <v>0</v>
      </c>
      <c r="I670" s="2">
        <f>AVERAGE(Table167[[#This Row],[Estimated costs 1]:[Estimated costs 20]])</f>
        <v>0</v>
      </c>
      <c r="J670" s="2">
        <f>_xlfn.STDEV.P(Table167[[#This Row],[Estimated costs 1]:[Estimated costs 20]])</f>
        <v>0</v>
      </c>
      <c r="K670" s="2" t="e">
        <f>Table167[[#This Row],[Dev]]/Table167[[#This Row],[Mean]]*100</f>
        <v>#DIV/0!</v>
      </c>
      <c r="L670" s="2">
        <f>Table167[[#This Row],[Estimated costs 1]]-Table167[[#This Row],[Actual cost]]</f>
        <v>0</v>
      </c>
      <c r="M670" s="2" t="e">
        <f>Table167[[#This Row],[Diff 1]]/Table167[[#This Row],[Actual cost]]*100</f>
        <v>#DIV/0!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</row>
    <row r="671" spans="1:33" x14ac:dyDescent="0.3">
      <c r="A671" t="s">
        <v>695</v>
      </c>
      <c r="B671">
        <v>669</v>
      </c>
      <c r="C671" t="str">
        <f>LEFT(Table167[[#This Row],[Contingency id]])</f>
        <v>C</v>
      </c>
      <c r="D671" s="1">
        <v>0</v>
      </c>
      <c r="E671" s="1">
        <v>1.2051282051282</v>
      </c>
      <c r="F671">
        <v>94</v>
      </c>
      <c r="G671">
        <v>78</v>
      </c>
      <c r="H671" s="2">
        <v>0</v>
      </c>
      <c r="I671" s="2">
        <f>AVERAGE(Table167[[#This Row],[Estimated costs 1]:[Estimated costs 20]])</f>
        <v>0</v>
      </c>
      <c r="J671" s="2">
        <f>_xlfn.STDEV.P(Table167[[#This Row],[Estimated costs 1]:[Estimated costs 20]])</f>
        <v>0</v>
      </c>
      <c r="K671" s="2" t="e">
        <f>Table167[[#This Row],[Dev]]/Table167[[#This Row],[Mean]]*100</f>
        <v>#DIV/0!</v>
      </c>
      <c r="L671" s="2">
        <f>Table167[[#This Row],[Estimated costs 1]]-Table167[[#This Row],[Actual cost]]</f>
        <v>0</v>
      </c>
      <c r="M671" s="2" t="e">
        <f>Table167[[#This Row],[Diff 1]]/Table167[[#This Row],[Actual cost]]*100</f>
        <v>#DIV/0!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</row>
    <row r="672" spans="1:33" x14ac:dyDescent="0.3">
      <c r="A672" t="s">
        <v>696</v>
      </c>
      <c r="B672">
        <v>670</v>
      </c>
      <c r="C672" t="str">
        <f>LEFT(Table167[[#This Row],[Contingency id]])</f>
        <v>C</v>
      </c>
      <c r="D672" s="1">
        <v>0</v>
      </c>
      <c r="E672" s="1">
        <v>1.12345679012345</v>
      </c>
      <c r="F672">
        <v>91</v>
      </c>
      <c r="G672">
        <v>81</v>
      </c>
      <c r="H672" s="2">
        <v>0</v>
      </c>
      <c r="I672" s="2">
        <f>AVERAGE(Table167[[#This Row],[Estimated costs 1]:[Estimated costs 20]])</f>
        <v>0</v>
      </c>
      <c r="J672" s="2">
        <f>_xlfn.STDEV.P(Table167[[#This Row],[Estimated costs 1]:[Estimated costs 20]])</f>
        <v>0</v>
      </c>
      <c r="K672" s="2" t="e">
        <f>Table167[[#This Row],[Dev]]/Table167[[#This Row],[Mean]]*100</f>
        <v>#DIV/0!</v>
      </c>
      <c r="L672" s="2">
        <f>Table167[[#This Row],[Estimated costs 1]]-Table167[[#This Row],[Actual cost]]</f>
        <v>0</v>
      </c>
      <c r="M672" s="2" t="e">
        <f>Table167[[#This Row],[Diff 1]]/Table167[[#This Row],[Actual cost]]*100</f>
        <v>#DIV/0!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</row>
    <row r="673" spans="1:33" x14ac:dyDescent="0.3">
      <c r="A673" t="s">
        <v>697</v>
      </c>
      <c r="B673">
        <v>671</v>
      </c>
      <c r="C673" t="str">
        <f>LEFT(Table167[[#This Row],[Contingency id]])</f>
        <v>C</v>
      </c>
      <c r="D673" s="1">
        <v>0</v>
      </c>
      <c r="E673" s="1">
        <v>1.27027027027027</v>
      </c>
      <c r="F673">
        <v>94</v>
      </c>
      <c r="G673">
        <v>74</v>
      </c>
      <c r="H673" s="2">
        <v>0</v>
      </c>
      <c r="I673" s="2">
        <f>AVERAGE(Table167[[#This Row],[Estimated costs 1]:[Estimated costs 20]])</f>
        <v>0</v>
      </c>
      <c r="J673" s="2">
        <f>_xlfn.STDEV.P(Table167[[#This Row],[Estimated costs 1]:[Estimated costs 20]])</f>
        <v>0</v>
      </c>
      <c r="K673" s="2" t="e">
        <f>Table167[[#This Row],[Dev]]/Table167[[#This Row],[Mean]]*100</f>
        <v>#DIV/0!</v>
      </c>
      <c r="L673" s="2">
        <f>Table167[[#This Row],[Estimated costs 1]]-Table167[[#This Row],[Actual cost]]</f>
        <v>0</v>
      </c>
      <c r="M673" s="2" t="e">
        <f>Table167[[#This Row],[Diff 1]]/Table167[[#This Row],[Actual cost]]*100</f>
        <v>#DIV/0!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</row>
    <row r="674" spans="1:33" x14ac:dyDescent="0.3">
      <c r="A674" t="s">
        <v>698</v>
      </c>
      <c r="B674">
        <v>672</v>
      </c>
      <c r="C674" t="str">
        <f>LEFT(Table167[[#This Row],[Contingency id]])</f>
        <v>C</v>
      </c>
      <c r="D674" s="1">
        <v>0</v>
      </c>
      <c r="E674" s="1">
        <v>1.19090909090909</v>
      </c>
      <c r="F674">
        <v>131</v>
      </c>
      <c r="G674">
        <v>110</v>
      </c>
      <c r="H674" s="2">
        <v>0</v>
      </c>
      <c r="I674" s="2">
        <f>AVERAGE(Table167[[#This Row],[Estimated costs 1]:[Estimated costs 20]])</f>
        <v>0</v>
      </c>
      <c r="J674" s="2">
        <f>_xlfn.STDEV.P(Table167[[#This Row],[Estimated costs 1]:[Estimated costs 20]])</f>
        <v>0</v>
      </c>
      <c r="K674" s="2" t="e">
        <f>Table167[[#This Row],[Dev]]/Table167[[#This Row],[Mean]]*100</f>
        <v>#DIV/0!</v>
      </c>
      <c r="L674" s="2">
        <f>Table167[[#This Row],[Estimated costs 1]]-Table167[[#This Row],[Actual cost]]</f>
        <v>0</v>
      </c>
      <c r="M674" s="2" t="e">
        <f>Table167[[#This Row],[Diff 1]]/Table167[[#This Row],[Actual cost]]*100</f>
        <v>#DIV/0!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</row>
    <row r="675" spans="1:33" x14ac:dyDescent="0.3">
      <c r="A675" t="s">
        <v>699</v>
      </c>
      <c r="B675">
        <v>673</v>
      </c>
      <c r="C675" t="str">
        <f>LEFT(Table167[[#This Row],[Contingency id]])</f>
        <v>C</v>
      </c>
      <c r="D675" s="1">
        <v>0</v>
      </c>
      <c r="E675" s="1">
        <v>1.2242990654205601</v>
      </c>
      <c r="F675">
        <v>131</v>
      </c>
      <c r="G675">
        <v>107</v>
      </c>
      <c r="H675" s="2">
        <v>0</v>
      </c>
      <c r="I675" s="2">
        <f>AVERAGE(Table167[[#This Row],[Estimated costs 1]:[Estimated costs 20]])</f>
        <v>0</v>
      </c>
      <c r="J675" s="2">
        <f>_xlfn.STDEV.P(Table167[[#This Row],[Estimated costs 1]:[Estimated costs 20]])</f>
        <v>0</v>
      </c>
      <c r="K675" s="2" t="e">
        <f>Table167[[#This Row],[Dev]]/Table167[[#This Row],[Mean]]*100</f>
        <v>#DIV/0!</v>
      </c>
      <c r="L675" s="2">
        <f>Table167[[#This Row],[Estimated costs 1]]-Table167[[#This Row],[Actual cost]]</f>
        <v>0</v>
      </c>
      <c r="M675" s="2" t="e">
        <f>Table167[[#This Row],[Diff 1]]/Table167[[#This Row],[Actual cost]]*100</f>
        <v>#DIV/0!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</row>
    <row r="676" spans="1:33" x14ac:dyDescent="0.3">
      <c r="A676" t="s">
        <v>700</v>
      </c>
      <c r="B676">
        <v>674</v>
      </c>
      <c r="C676" t="str">
        <f>LEFT(Table167[[#This Row],[Contingency id]])</f>
        <v>C</v>
      </c>
      <c r="D676" s="1">
        <v>0</v>
      </c>
      <c r="E676" s="1">
        <v>1.3114754098360599</v>
      </c>
      <c r="F676">
        <v>160</v>
      </c>
      <c r="G676">
        <v>122</v>
      </c>
      <c r="H676" s="2">
        <v>0</v>
      </c>
      <c r="I676" s="2">
        <f>AVERAGE(Table167[[#This Row],[Estimated costs 1]:[Estimated costs 20]])</f>
        <v>0</v>
      </c>
      <c r="J676" s="2">
        <f>_xlfn.STDEV.P(Table167[[#This Row],[Estimated costs 1]:[Estimated costs 20]])</f>
        <v>0</v>
      </c>
      <c r="K676" s="2" t="e">
        <f>Table167[[#This Row],[Dev]]/Table167[[#This Row],[Mean]]*100</f>
        <v>#DIV/0!</v>
      </c>
      <c r="L676" s="2">
        <f>Table167[[#This Row],[Estimated costs 1]]-Table167[[#This Row],[Actual cost]]</f>
        <v>0</v>
      </c>
      <c r="M676" s="2" t="e">
        <f>Table167[[#This Row],[Diff 1]]/Table167[[#This Row],[Actual cost]]*100</f>
        <v>#DIV/0!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</row>
    <row r="677" spans="1:33" x14ac:dyDescent="0.3">
      <c r="A677" t="s">
        <v>701</v>
      </c>
      <c r="B677">
        <v>675</v>
      </c>
      <c r="C677" t="str">
        <f>LEFT(Table167[[#This Row],[Contingency id]])</f>
        <v>C</v>
      </c>
      <c r="D677" s="1">
        <v>0</v>
      </c>
      <c r="E677" s="1">
        <v>1.2358490566037701</v>
      </c>
      <c r="F677">
        <v>131</v>
      </c>
      <c r="G677">
        <v>106</v>
      </c>
      <c r="H677" s="2">
        <v>0</v>
      </c>
      <c r="I677" s="2">
        <f>AVERAGE(Table167[[#This Row],[Estimated costs 1]:[Estimated costs 20]])</f>
        <v>0</v>
      </c>
      <c r="J677" s="2">
        <f>_xlfn.STDEV.P(Table167[[#This Row],[Estimated costs 1]:[Estimated costs 20]])</f>
        <v>0</v>
      </c>
      <c r="K677" s="2" t="e">
        <f>Table167[[#This Row],[Dev]]/Table167[[#This Row],[Mean]]*100</f>
        <v>#DIV/0!</v>
      </c>
      <c r="L677" s="2">
        <f>Table167[[#This Row],[Estimated costs 1]]-Table167[[#This Row],[Actual cost]]</f>
        <v>0</v>
      </c>
      <c r="M677" s="2" t="e">
        <f>Table167[[#This Row],[Diff 1]]/Table167[[#This Row],[Actual cost]]*100</f>
        <v>#DIV/0!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</row>
    <row r="678" spans="1:33" x14ac:dyDescent="0.3">
      <c r="A678" t="s">
        <v>702</v>
      </c>
      <c r="B678">
        <v>676</v>
      </c>
      <c r="C678" t="str">
        <f>LEFT(Table167[[#This Row],[Contingency id]])</f>
        <v>C</v>
      </c>
      <c r="D678" s="1">
        <v>0</v>
      </c>
      <c r="E678" s="1">
        <v>1.28431372549019</v>
      </c>
      <c r="F678">
        <v>131</v>
      </c>
      <c r="G678">
        <v>102</v>
      </c>
      <c r="H678" s="2">
        <v>0</v>
      </c>
      <c r="I678" s="2">
        <f>AVERAGE(Table167[[#This Row],[Estimated costs 1]:[Estimated costs 20]])</f>
        <v>0</v>
      </c>
      <c r="J678" s="2">
        <f>_xlfn.STDEV.P(Table167[[#This Row],[Estimated costs 1]:[Estimated costs 20]])</f>
        <v>0</v>
      </c>
      <c r="K678" s="2" t="e">
        <f>Table167[[#This Row],[Dev]]/Table167[[#This Row],[Mean]]*100</f>
        <v>#DIV/0!</v>
      </c>
      <c r="L678" s="2">
        <f>Table167[[#This Row],[Estimated costs 1]]-Table167[[#This Row],[Actual cost]]</f>
        <v>0</v>
      </c>
      <c r="M678" s="2" t="e">
        <f>Table167[[#This Row],[Diff 1]]/Table167[[#This Row],[Actual cost]]*100</f>
        <v>#DIV/0!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</row>
    <row r="679" spans="1:33" x14ac:dyDescent="0.3">
      <c r="A679" t="s">
        <v>703</v>
      </c>
      <c r="B679">
        <v>677</v>
      </c>
      <c r="C679" t="str">
        <f>LEFT(Table167[[#This Row],[Contingency id]])</f>
        <v>C</v>
      </c>
      <c r="D679" s="1">
        <v>0</v>
      </c>
      <c r="E679" s="1">
        <v>1.1491228070175401</v>
      </c>
      <c r="F679">
        <v>131</v>
      </c>
      <c r="G679">
        <v>114</v>
      </c>
      <c r="H679" s="2">
        <v>0</v>
      </c>
      <c r="I679" s="2">
        <f>AVERAGE(Table167[[#This Row],[Estimated costs 1]:[Estimated costs 20]])</f>
        <v>0</v>
      </c>
      <c r="J679" s="2">
        <f>_xlfn.STDEV.P(Table167[[#This Row],[Estimated costs 1]:[Estimated costs 20]])</f>
        <v>0</v>
      </c>
      <c r="K679" s="2" t="e">
        <f>Table167[[#This Row],[Dev]]/Table167[[#This Row],[Mean]]*100</f>
        <v>#DIV/0!</v>
      </c>
      <c r="L679" s="2">
        <f>Table167[[#This Row],[Estimated costs 1]]-Table167[[#This Row],[Actual cost]]</f>
        <v>0</v>
      </c>
      <c r="M679" s="2" t="e">
        <f>Table167[[#This Row],[Diff 1]]/Table167[[#This Row],[Actual cost]]*100</f>
        <v>#DIV/0!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</row>
    <row r="680" spans="1:33" x14ac:dyDescent="0.3">
      <c r="A680" t="s">
        <v>704</v>
      </c>
      <c r="B680">
        <v>678</v>
      </c>
      <c r="C680" t="str">
        <f>LEFT(Table167[[#This Row],[Contingency id]])</f>
        <v>C</v>
      </c>
      <c r="D680" s="1">
        <v>0</v>
      </c>
      <c r="E680" s="1">
        <v>1.2242990654205601</v>
      </c>
      <c r="F680">
        <v>131</v>
      </c>
      <c r="G680">
        <v>107</v>
      </c>
      <c r="H680" s="2">
        <v>0</v>
      </c>
      <c r="I680" s="2">
        <f>AVERAGE(Table167[[#This Row],[Estimated costs 1]:[Estimated costs 20]])</f>
        <v>0</v>
      </c>
      <c r="J680" s="2">
        <f>_xlfn.STDEV.P(Table167[[#This Row],[Estimated costs 1]:[Estimated costs 20]])</f>
        <v>0</v>
      </c>
      <c r="K680" s="2" t="e">
        <f>Table167[[#This Row],[Dev]]/Table167[[#This Row],[Mean]]*100</f>
        <v>#DIV/0!</v>
      </c>
      <c r="L680" s="2">
        <f>Table167[[#This Row],[Estimated costs 1]]-Table167[[#This Row],[Actual cost]]</f>
        <v>0</v>
      </c>
      <c r="M680" s="2" t="e">
        <f>Table167[[#This Row],[Diff 1]]/Table167[[#This Row],[Actual cost]]*100</f>
        <v>#DIV/0!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</row>
    <row r="681" spans="1:33" x14ac:dyDescent="0.3">
      <c r="A681" t="s">
        <v>705</v>
      </c>
      <c r="B681">
        <v>679</v>
      </c>
      <c r="C681" t="str">
        <f>LEFT(Table167[[#This Row],[Contingency id]])</f>
        <v>C</v>
      </c>
      <c r="D681" s="1">
        <v>0</v>
      </c>
      <c r="E681" s="1">
        <v>1.2903225806451599</v>
      </c>
      <c r="F681">
        <v>160</v>
      </c>
      <c r="G681">
        <v>124</v>
      </c>
      <c r="H681" s="2">
        <v>0</v>
      </c>
      <c r="I681" s="2">
        <f>AVERAGE(Table167[[#This Row],[Estimated costs 1]:[Estimated costs 20]])</f>
        <v>0</v>
      </c>
      <c r="J681" s="2">
        <f>_xlfn.STDEV.P(Table167[[#This Row],[Estimated costs 1]:[Estimated costs 20]])</f>
        <v>0</v>
      </c>
      <c r="K681" s="2" t="e">
        <f>Table167[[#This Row],[Dev]]/Table167[[#This Row],[Mean]]*100</f>
        <v>#DIV/0!</v>
      </c>
      <c r="L681" s="2">
        <f>Table167[[#This Row],[Estimated costs 1]]-Table167[[#This Row],[Actual cost]]</f>
        <v>0</v>
      </c>
      <c r="M681" s="2" t="e">
        <f>Table167[[#This Row],[Diff 1]]/Table167[[#This Row],[Actual cost]]*100</f>
        <v>#DIV/0!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</row>
    <row r="682" spans="1:33" x14ac:dyDescent="0.3">
      <c r="A682" t="s">
        <v>706</v>
      </c>
      <c r="B682">
        <v>680</v>
      </c>
      <c r="C682" t="str">
        <f>LEFT(Table167[[#This Row],[Contingency id]])</f>
        <v>C</v>
      </c>
      <c r="D682" s="1">
        <v>0</v>
      </c>
      <c r="E682" s="1">
        <v>1.2380952380952299</v>
      </c>
      <c r="F682">
        <v>130</v>
      </c>
      <c r="G682">
        <v>105</v>
      </c>
      <c r="H682" s="2">
        <v>0</v>
      </c>
      <c r="I682" s="2">
        <f>AVERAGE(Table167[[#This Row],[Estimated costs 1]:[Estimated costs 20]])</f>
        <v>0</v>
      </c>
      <c r="J682" s="2">
        <f>_xlfn.STDEV.P(Table167[[#This Row],[Estimated costs 1]:[Estimated costs 20]])</f>
        <v>0</v>
      </c>
      <c r="K682" s="2" t="e">
        <f>Table167[[#This Row],[Dev]]/Table167[[#This Row],[Mean]]*100</f>
        <v>#DIV/0!</v>
      </c>
      <c r="L682" s="2">
        <f>Table167[[#This Row],[Estimated costs 1]]-Table167[[#This Row],[Actual cost]]</f>
        <v>0</v>
      </c>
      <c r="M682" s="2" t="e">
        <f>Table167[[#This Row],[Diff 1]]/Table167[[#This Row],[Actual cost]]*100</f>
        <v>#DIV/0!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</row>
    <row r="683" spans="1:33" x14ac:dyDescent="0.3">
      <c r="A683" t="s">
        <v>707</v>
      </c>
      <c r="B683">
        <v>681</v>
      </c>
      <c r="C683" t="str">
        <f>LEFT(Table167[[#This Row],[Contingency id]])</f>
        <v>C</v>
      </c>
      <c r="D683" s="1">
        <v>0</v>
      </c>
      <c r="E683" s="1">
        <v>1.2745098039215601</v>
      </c>
      <c r="F683">
        <v>130</v>
      </c>
      <c r="G683">
        <v>102</v>
      </c>
      <c r="H683" s="2">
        <v>0</v>
      </c>
      <c r="I683" s="2">
        <f>AVERAGE(Table167[[#This Row],[Estimated costs 1]:[Estimated costs 20]])</f>
        <v>0</v>
      </c>
      <c r="J683" s="2">
        <f>_xlfn.STDEV.P(Table167[[#This Row],[Estimated costs 1]:[Estimated costs 20]])</f>
        <v>0</v>
      </c>
      <c r="K683" s="2" t="e">
        <f>Table167[[#This Row],[Dev]]/Table167[[#This Row],[Mean]]*100</f>
        <v>#DIV/0!</v>
      </c>
      <c r="L683" s="2">
        <f>Table167[[#This Row],[Estimated costs 1]]-Table167[[#This Row],[Actual cost]]</f>
        <v>0</v>
      </c>
      <c r="M683" s="2" t="e">
        <f>Table167[[#This Row],[Diff 1]]/Table167[[#This Row],[Actual cost]]*100</f>
        <v>#DIV/0!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</row>
    <row r="684" spans="1:33" x14ac:dyDescent="0.3">
      <c r="A684" t="s">
        <v>708</v>
      </c>
      <c r="B684">
        <v>682</v>
      </c>
      <c r="C684" t="str">
        <f>LEFT(Table167[[#This Row],[Contingency id]])</f>
        <v>C</v>
      </c>
      <c r="D684" s="1">
        <v>0</v>
      </c>
      <c r="E684" s="1">
        <v>1.2903225806451599</v>
      </c>
      <c r="F684">
        <v>160</v>
      </c>
      <c r="G684">
        <v>124</v>
      </c>
      <c r="H684" s="2">
        <v>0</v>
      </c>
      <c r="I684" s="2">
        <f>AVERAGE(Table167[[#This Row],[Estimated costs 1]:[Estimated costs 20]])</f>
        <v>0</v>
      </c>
      <c r="J684" s="2">
        <f>_xlfn.STDEV.P(Table167[[#This Row],[Estimated costs 1]:[Estimated costs 20]])</f>
        <v>0</v>
      </c>
      <c r="K684" s="2" t="e">
        <f>Table167[[#This Row],[Dev]]/Table167[[#This Row],[Mean]]*100</f>
        <v>#DIV/0!</v>
      </c>
      <c r="L684" s="2">
        <f>Table167[[#This Row],[Estimated costs 1]]-Table167[[#This Row],[Actual cost]]</f>
        <v>0</v>
      </c>
      <c r="M684" s="2" t="e">
        <f>Table167[[#This Row],[Diff 1]]/Table167[[#This Row],[Actual cost]]*100</f>
        <v>#DIV/0!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</row>
    <row r="685" spans="1:33" x14ac:dyDescent="0.3">
      <c r="A685" t="s">
        <v>709</v>
      </c>
      <c r="B685">
        <v>683</v>
      </c>
      <c r="C685" t="str">
        <f>LEFT(Table167[[#This Row],[Contingency id]])</f>
        <v>C</v>
      </c>
      <c r="D685" s="1">
        <v>0</v>
      </c>
      <c r="E685" s="1">
        <v>1.2018348623853199</v>
      </c>
      <c r="F685">
        <v>131</v>
      </c>
      <c r="G685">
        <v>109</v>
      </c>
      <c r="H685" s="2">
        <v>0</v>
      </c>
      <c r="I685" s="2">
        <f>AVERAGE(Table167[[#This Row],[Estimated costs 1]:[Estimated costs 20]])</f>
        <v>0</v>
      </c>
      <c r="J685" s="2">
        <f>_xlfn.STDEV.P(Table167[[#This Row],[Estimated costs 1]:[Estimated costs 20]])</f>
        <v>0</v>
      </c>
      <c r="K685" s="2" t="e">
        <f>Table167[[#This Row],[Dev]]/Table167[[#This Row],[Mean]]*100</f>
        <v>#DIV/0!</v>
      </c>
      <c r="L685" s="2">
        <f>Table167[[#This Row],[Estimated costs 1]]-Table167[[#This Row],[Actual cost]]</f>
        <v>0</v>
      </c>
      <c r="M685" s="2" t="e">
        <f>Table167[[#This Row],[Diff 1]]/Table167[[#This Row],[Actual cost]]*100</f>
        <v>#DIV/0!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</row>
    <row r="686" spans="1:33" x14ac:dyDescent="0.3">
      <c r="A686" t="s">
        <v>710</v>
      </c>
      <c r="B686">
        <v>684</v>
      </c>
      <c r="C686" t="str">
        <f>LEFT(Table167[[#This Row],[Contingency id]])</f>
        <v>C</v>
      </c>
      <c r="D686" s="1">
        <v>0</v>
      </c>
      <c r="E686" s="1">
        <v>1.19090909090909</v>
      </c>
      <c r="F686">
        <v>131</v>
      </c>
      <c r="G686">
        <v>110</v>
      </c>
      <c r="H686" s="2">
        <v>0</v>
      </c>
      <c r="I686" s="2">
        <f>AVERAGE(Table167[[#This Row],[Estimated costs 1]:[Estimated costs 20]])</f>
        <v>0</v>
      </c>
      <c r="J686" s="2">
        <f>_xlfn.STDEV.P(Table167[[#This Row],[Estimated costs 1]:[Estimated costs 20]])</f>
        <v>0</v>
      </c>
      <c r="K686" s="2" t="e">
        <f>Table167[[#This Row],[Dev]]/Table167[[#This Row],[Mean]]*100</f>
        <v>#DIV/0!</v>
      </c>
      <c r="L686" s="2">
        <f>Table167[[#This Row],[Estimated costs 1]]-Table167[[#This Row],[Actual cost]]</f>
        <v>0</v>
      </c>
      <c r="M686" s="2" t="e">
        <f>Table167[[#This Row],[Diff 1]]/Table167[[#This Row],[Actual cost]]*100</f>
        <v>#DIV/0!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</row>
    <row r="687" spans="1:33" x14ac:dyDescent="0.3">
      <c r="A687" t="s">
        <v>711</v>
      </c>
      <c r="B687">
        <v>685</v>
      </c>
      <c r="C687" t="str">
        <f>LEFT(Table167[[#This Row],[Contingency id]])</f>
        <v>C</v>
      </c>
      <c r="D687" s="1">
        <v>0</v>
      </c>
      <c r="E687" s="1">
        <v>1.2018348623853199</v>
      </c>
      <c r="F687">
        <v>131</v>
      </c>
      <c r="G687">
        <v>109</v>
      </c>
      <c r="H687" s="2">
        <v>0</v>
      </c>
      <c r="I687" s="2">
        <f>AVERAGE(Table167[[#This Row],[Estimated costs 1]:[Estimated costs 20]])</f>
        <v>0</v>
      </c>
      <c r="J687" s="2">
        <f>_xlfn.STDEV.P(Table167[[#This Row],[Estimated costs 1]:[Estimated costs 20]])</f>
        <v>0</v>
      </c>
      <c r="K687" s="2" t="e">
        <f>Table167[[#This Row],[Dev]]/Table167[[#This Row],[Mean]]*100</f>
        <v>#DIV/0!</v>
      </c>
      <c r="L687" s="2">
        <f>Table167[[#This Row],[Estimated costs 1]]-Table167[[#This Row],[Actual cost]]</f>
        <v>0</v>
      </c>
      <c r="M687" s="2" t="e">
        <f>Table167[[#This Row],[Diff 1]]/Table167[[#This Row],[Actual cost]]*100</f>
        <v>#DIV/0!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</row>
    <row r="688" spans="1:33" x14ac:dyDescent="0.3">
      <c r="A688" t="s">
        <v>712</v>
      </c>
      <c r="B688">
        <v>686</v>
      </c>
      <c r="C688" t="str">
        <f>LEFT(Table167[[#This Row],[Contingency id]])</f>
        <v>C</v>
      </c>
      <c r="D688" s="1">
        <v>0</v>
      </c>
      <c r="E688" s="1">
        <v>1.2037037037036999</v>
      </c>
      <c r="F688">
        <v>130</v>
      </c>
      <c r="G688">
        <v>108</v>
      </c>
      <c r="H688" s="2">
        <v>0</v>
      </c>
      <c r="I688" s="2">
        <f>AVERAGE(Table167[[#This Row],[Estimated costs 1]:[Estimated costs 20]])</f>
        <v>0</v>
      </c>
      <c r="J688" s="2">
        <f>_xlfn.STDEV.P(Table167[[#This Row],[Estimated costs 1]:[Estimated costs 20]])</f>
        <v>0</v>
      </c>
      <c r="K688" s="2" t="e">
        <f>Table167[[#This Row],[Dev]]/Table167[[#This Row],[Mean]]*100</f>
        <v>#DIV/0!</v>
      </c>
      <c r="L688" s="2">
        <f>Table167[[#This Row],[Estimated costs 1]]-Table167[[#This Row],[Actual cost]]</f>
        <v>0</v>
      </c>
      <c r="M688" s="2" t="e">
        <f>Table167[[#This Row],[Diff 1]]/Table167[[#This Row],[Actual cost]]*100</f>
        <v>#DIV/0!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</row>
    <row r="689" spans="1:33" x14ac:dyDescent="0.3">
      <c r="A689" t="s">
        <v>713</v>
      </c>
      <c r="B689">
        <v>687</v>
      </c>
      <c r="C689" t="str">
        <f>LEFT(Table167[[#This Row],[Contingency id]])</f>
        <v>C</v>
      </c>
      <c r="D689" s="1">
        <v>0</v>
      </c>
      <c r="E689" s="1">
        <v>1.1940298507462599</v>
      </c>
      <c r="F689">
        <v>160</v>
      </c>
      <c r="G689">
        <v>134</v>
      </c>
      <c r="H689" s="2">
        <v>0</v>
      </c>
      <c r="I689" s="2">
        <f>AVERAGE(Table167[[#This Row],[Estimated costs 1]:[Estimated costs 20]])</f>
        <v>0</v>
      </c>
      <c r="J689" s="2">
        <f>_xlfn.STDEV.P(Table167[[#This Row],[Estimated costs 1]:[Estimated costs 20]])</f>
        <v>0</v>
      </c>
      <c r="K689" s="2" t="e">
        <f>Table167[[#This Row],[Dev]]/Table167[[#This Row],[Mean]]*100</f>
        <v>#DIV/0!</v>
      </c>
      <c r="L689" s="2">
        <f>Table167[[#This Row],[Estimated costs 1]]-Table167[[#This Row],[Actual cost]]</f>
        <v>0</v>
      </c>
      <c r="M689" s="2" t="e">
        <f>Table167[[#This Row],[Diff 1]]/Table167[[#This Row],[Actual cost]]*100</f>
        <v>#DIV/0!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</row>
    <row r="690" spans="1:33" x14ac:dyDescent="0.3">
      <c r="A690" t="s">
        <v>714</v>
      </c>
      <c r="B690">
        <v>688</v>
      </c>
      <c r="C690" t="str">
        <f>LEFT(Table167[[#This Row],[Contingency id]])</f>
        <v>C</v>
      </c>
      <c r="D690" s="1">
        <v>0</v>
      </c>
      <c r="E690" s="1">
        <v>1.1839999999999999</v>
      </c>
      <c r="F690">
        <v>148</v>
      </c>
      <c r="G690">
        <v>125</v>
      </c>
      <c r="H690" s="2">
        <v>0</v>
      </c>
      <c r="I690" s="2">
        <f>AVERAGE(Table167[[#This Row],[Estimated costs 1]:[Estimated costs 20]])</f>
        <v>0</v>
      </c>
      <c r="J690" s="2">
        <f>_xlfn.STDEV.P(Table167[[#This Row],[Estimated costs 1]:[Estimated costs 20]])</f>
        <v>0</v>
      </c>
      <c r="K690" s="2" t="e">
        <f>Table167[[#This Row],[Dev]]/Table167[[#This Row],[Mean]]*100</f>
        <v>#DIV/0!</v>
      </c>
      <c r="L690" s="2">
        <f>Table167[[#This Row],[Estimated costs 1]]-Table167[[#This Row],[Actual cost]]</f>
        <v>0</v>
      </c>
      <c r="M690" s="2" t="e">
        <f>Table167[[#This Row],[Diff 1]]/Table167[[#This Row],[Actual cost]]*100</f>
        <v>#DIV/0!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</row>
    <row r="691" spans="1:33" x14ac:dyDescent="0.3">
      <c r="A691" t="s">
        <v>715</v>
      </c>
      <c r="B691">
        <v>689</v>
      </c>
      <c r="C691" t="str">
        <f>LEFT(Table167[[#This Row],[Contingency id]])</f>
        <v>C</v>
      </c>
      <c r="D691" s="1">
        <v>0</v>
      </c>
      <c r="E691" s="1">
        <v>1.2822580645161199</v>
      </c>
      <c r="F691">
        <v>159</v>
      </c>
      <c r="G691">
        <v>124</v>
      </c>
      <c r="H691" s="2">
        <v>0</v>
      </c>
      <c r="I691" s="2">
        <f>AVERAGE(Table167[[#This Row],[Estimated costs 1]:[Estimated costs 20]])</f>
        <v>0</v>
      </c>
      <c r="J691" s="2">
        <f>_xlfn.STDEV.P(Table167[[#This Row],[Estimated costs 1]:[Estimated costs 20]])</f>
        <v>0</v>
      </c>
      <c r="K691" s="2" t="e">
        <f>Table167[[#This Row],[Dev]]/Table167[[#This Row],[Mean]]*100</f>
        <v>#DIV/0!</v>
      </c>
      <c r="L691" s="2">
        <f>Table167[[#This Row],[Estimated costs 1]]-Table167[[#This Row],[Actual cost]]</f>
        <v>0</v>
      </c>
      <c r="M691" s="2" t="e">
        <f>Table167[[#This Row],[Diff 1]]/Table167[[#This Row],[Actual cost]]*100</f>
        <v>#DIV/0!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</row>
    <row r="692" spans="1:33" x14ac:dyDescent="0.3">
      <c r="A692" t="s">
        <v>716</v>
      </c>
      <c r="B692">
        <v>690</v>
      </c>
      <c r="C692" t="str">
        <f>LEFT(Table167[[#This Row],[Contingency id]])</f>
        <v>C</v>
      </c>
      <c r="D692" s="1">
        <v>0</v>
      </c>
      <c r="E692" s="1">
        <v>1.2045454545454499</v>
      </c>
      <c r="F692">
        <v>159</v>
      </c>
      <c r="G692">
        <v>132</v>
      </c>
      <c r="H692" s="2">
        <v>0</v>
      </c>
      <c r="I692" s="2">
        <f>AVERAGE(Table167[[#This Row],[Estimated costs 1]:[Estimated costs 20]])</f>
        <v>0</v>
      </c>
      <c r="J692" s="2">
        <f>_xlfn.STDEV.P(Table167[[#This Row],[Estimated costs 1]:[Estimated costs 20]])</f>
        <v>0</v>
      </c>
      <c r="K692" s="2" t="e">
        <f>Table167[[#This Row],[Dev]]/Table167[[#This Row],[Mean]]*100</f>
        <v>#DIV/0!</v>
      </c>
      <c r="L692" s="2">
        <f>Table167[[#This Row],[Estimated costs 1]]-Table167[[#This Row],[Actual cost]]</f>
        <v>0</v>
      </c>
      <c r="M692" s="2" t="e">
        <f>Table167[[#This Row],[Diff 1]]/Table167[[#This Row],[Actual cost]]*100</f>
        <v>#DIV/0!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</row>
    <row r="693" spans="1:33" x14ac:dyDescent="0.3">
      <c r="A693" t="s">
        <v>717</v>
      </c>
      <c r="B693">
        <v>691</v>
      </c>
      <c r="C693" t="str">
        <f>LEFT(Table167[[#This Row],[Contingency id]])</f>
        <v>C</v>
      </c>
      <c r="D693" s="1">
        <v>0</v>
      </c>
      <c r="E693" s="1">
        <v>1.3904109589041</v>
      </c>
      <c r="F693">
        <v>203</v>
      </c>
      <c r="G693">
        <v>146</v>
      </c>
      <c r="H693" s="2">
        <v>0</v>
      </c>
      <c r="I693" s="2">
        <f>AVERAGE(Table167[[#This Row],[Estimated costs 1]:[Estimated costs 20]])</f>
        <v>0</v>
      </c>
      <c r="J693" s="2">
        <f>_xlfn.STDEV.P(Table167[[#This Row],[Estimated costs 1]:[Estimated costs 20]])</f>
        <v>0</v>
      </c>
      <c r="K693" s="2" t="e">
        <f>Table167[[#This Row],[Dev]]/Table167[[#This Row],[Mean]]*100</f>
        <v>#DIV/0!</v>
      </c>
      <c r="L693" s="2">
        <f>Table167[[#This Row],[Estimated costs 1]]-Table167[[#This Row],[Actual cost]]</f>
        <v>0</v>
      </c>
      <c r="M693" s="2" t="e">
        <f>Table167[[#This Row],[Diff 1]]/Table167[[#This Row],[Actual cost]]*100</f>
        <v>#DIV/0!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</row>
    <row r="694" spans="1:33" x14ac:dyDescent="0.3">
      <c r="A694" t="s">
        <v>718</v>
      </c>
      <c r="B694">
        <v>692</v>
      </c>
      <c r="C694" t="str">
        <f>LEFT(Table167[[#This Row],[Contingency id]])</f>
        <v>C</v>
      </c>
      <c r="D694" s="1">
        <v>0</v>
      </c>
      <c r="E694" s="1">
        <v>1.3097345132743301</v>
      </c>
      <c r="F694">
        <v>148</v>
      </c>
      <c r="G694">
        <v>113</v>
      </c>
      <c r="H694" s="2">
        <v>0</v>
      </c>
      <c r="I694" s="2">
        <f>AVERAGE(Table167[[#This Row],[Estimated costs 1]:[Estimated costs 20]])</f>
        <v>0</v>
      </c>
      <c r="J694" s="2">
        <f>_xlfn.STDEV.P(Table167[[#This Row],[Estimated costs 1]:[Estimated costs 20]])</f>
        <v>0</v>
      </c>
      <c r="K694" s="2" t="e">
        <f>Table167[[#This Row],[Dev]]/Table167[[#This Row],[Mean]]*100</f>
        <v>#DIV/0!</v>
      </c>
      <c r="L694" s="2">
        <f>Table167[[#This Row],[Estimated costs 1]]-Table167[[#This Row],[Actual cost]]</f>
        <v>0</v>
      </c>
      <c r="M694" s="2" t="e">
        <f>Table167[[#This Row],[Diff 1]]/Table167[[#This Row],[Actual cost]]*100</f>
        <v>#DIV/0!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</row>
    <row r="695" spans="1:33" x14ac:dyDescent="0.3">
      <c r="A695" t="s">
        <v>719</v>
      </c>
      <c r="B695">
        <v>693</v>
      </c>
      <c r="C695" t="str">
        <f>LEFT(Table167[[#This Row],[Contingency id]])</f>
        <v>C</v>
      </c>
      <c r="D695" s="1">
        <v>0</v>
      </c>
      <c r="E695" s="1">
        <v>1.2926829268292599</v>
      </c>
      <c r="F695">
        <v>159</v>
      </c>
      <c r="G695">
        <v>123</v>
      </c>
      <c r="H695" s="2">
        <v>0</v>
      </c>
      <c r="I695" s="2">
        <f>AVERAGE(Table167[[#This Row],[Estimated costs 1]:[Estimated costs 20]])</f>
        <v>0</v>
      </c>
      <c r="J695" s="2">
        <f>_xlfn.STDEV.P(Table167[[#This Row],[Estimated costs 1]:[Estimated costs 20]])</f>
        <v>0</v>
      </c>
      <c r="K695" s="2" t="e">
        <f>Table167[[#This Row],[Dev]]/Table167[[#This Row],[Mean]]*100</f>
        <v>#DIV/0!</v>
      </c>
      <c r="L695" s="2">
        <f>Table167[[#This Row],[Estimated costs 1]]-Table167[[#This Row],[Actual cost]]</f>
        <v>0</v>
      </c>
      <c r="M695" s="2" t="e">
        <f>Table167[[#This Row],[Diff 1]]/Table167[[#This Row],[Actual cost]]*100</f>
        <v>#DIV/0!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</row>
    <row r="696" spans="1:33" x14ac:dyDescent="0.3">
      <c r="A696" t="s">
        <v>720</v>
      </c>
      <c r="B696">
        <v>694</v>
      </c>
      <c r="C696" t="str">
        <f>LEFT(Table167[[#This Row],[Contingency id]])</f>
        <v>C</v>
      </c>
      <c r="D696" s="1">
        <v>0</v>
      </c>
      <c r="E696" s="1">
        <v>1.3454545454545399</v>
      </c>
      <c r="F696">
        <v>148</v>
      </c>
      <c r="G696">
        <v>110</v>
      </c>
      <c r="H696" s="2">
        <v>0</v>
      </c>
      <c r="I696" s="2">
        <f>AVERAGE(Table167[[#This Row],[Estimated costs 1]:[Estimated costs 20]])</f>
        <v>0</v>
      </c>
      <c r="J696" s="2">
        <f>_xlfn.STDEV.P(Table167[[#This Row],[Estimated costs 1]:[Estimated costs 20]])</f>
        <v>0</v>
      </c>
      <c r="K696" s="2" t="e">
        <f>Table167[[#This Row],[Dev]]/Table167[[#This Row],[Mean]]*100</f>
        <v>#DIV/0!</v>
      </c>
      <c r="L696" s="2">
        <f>Table167[[#This Row],[Estimated costs 1]]-Table167[[#This Row],[Actual cost]]</f>
        <v>0</v>
      </c>
      <c r="M696" s="2" t="e">
        <f>Table167[[#This Row],[Diff 1]]/Table167[[#This Row],[Actual cost]]*100</f>
        <v>#DIV/0!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</row>
    <row r="697" spans="1:33" x14ac:dyDescent="0.3">
      <c r="A697" t="s">
        <v>721</v>
      </c>
      <c r="B697">
        <v>695</v>
      </c>
      <c r="C697" t="str">
        <f>LEFT(Table167[[#This Row],[Contingency id]])</f>
        <v>C</v>
      </c>
      <c r="D697" s="1">
        <v>0</v>
      </c>
      <c r="E697" s="1">
        <v>1.31404958677685</v>
      </c>
      <c r="F697">
        <v>159</v>
      </c>
      <c r="G697">
        <v>121</v>
      </c>
      <c r="H697" s="2">
        <v>0</v>
      </c>
      <c r="I697" s="2">
        <f>AVERAGE(Table167[[#This Row],[Estimated costs 1]:[Estimated costs 20]])</f>
        <v>0</v>
      </c>
      <c r="J697" s="2">
        <f>_xlfn.STDEV.P(Table167[[#This Row],[Estimated costs 1]:[Estimated costs 20]])</f>
        <v>0</v>
      </c>
      <c r="K697" s="2" t="e">
        <f>Table167[[#This Row],[Dev]]/Table167[[#This Row],[Mean]]*100</f>
        <v>#DIV/0!</v>
      </c>
      <c r="L697" s="2">
        <f>Table167[[#This Row],[Estimated costs 1]]-Table167[[#This Row],[Actual cost]]</f>
        <v>0</v>
      </c>
      <c r="M697" s="2" t="e">
        <f>Table167[[#This Row],[Diff 1]]/Table167[[#This Row],[Actual cost]]*100</f>
        <v>#DIV/0!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</row>
    <row r="698" spans="1:33" x14ac:dyDescent="0.3">
      <c r="A698" t="s">
        <v>722</v>
      </c>
      <c r="B698">
        <v>696</v>
      </c>
      <c r="C698" t="str">
        <f>LEFT(Table167[[#This Row],[Contingency id]])</f>
        <v>C</v>
      </c>
      <c r="D698" s="1">
        <v>0</v>
      </c>
      <c r="E698" s="1">
        <v>1.38095238095238</v>
      </c>
      <c r="F698">
        <v>203</v>
      </c>
      <c r="G698">
        <v>147</v>
      </c>
      <c r="H698" s="2">
        <v>0</v>
      </c>
      <c r="I698" s="2">
        <f>AVERAGE(Table167[[#This Row],[Estimated costs 1]:[Estimated costs 20]])</f>
        <v>0</v>
      </c>
      <c r="J698" s="2">
        <f>_xlfn.STDEV.P(Table167[[#This Row],[Estimated costs 1]:[Estimated costs 20]])</f>
        <v>0</v>
      </c>
      <c r="K698" s="2" t="e">
        <f>Table167[[#This Row],[Dev]]/Table167[[#This Row],[Mean]]*100</f>
        <v>#DIV/0!</v>
      </c>
      <c r="L698" s="2">
        <f>Table167[[#This Row],[Estimated costs 1]]-Table167[[#This Row],[Actual cost]]</f>
        <v>0</v>
      </c>
      <c r="M698" s="2" t="e">
        <f>Table167[[#This Row],[Diff 1]]/Table167[[#This Row],[Actual cost]]*100</f>
        <v>#DIV/0!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</row>
    <row r="699" spans="1:33" x14ac:dyDescent="0.3">
      <c r="A699" t="s">
        <v>723</v>
      </c>
      <c r="B699">
        <v>697</v>
      </c>
      <c r="C699" t="str">
        <f>LEFT(Table167[[#This Row],[Contingency id]])</f>
        <v>C</v>
      </c>
      <c r="D699" s="1">
        <v>0</v>
      </c>
      <c r="E699" s="1">
        <v>1.38095238095238</v>
      </c>
      <c r="F699">
        <v>203</v>
      </c>
      <c r="G699">
        <v>147</v>
      </c>
      <c r="H699" s="2">
        <v>0</v>
      </c>
      <c r="I699" s="2">
        <f>AVERAGE(Table167[[#This Row],[Estimated costs 1]:[Estimated costs 20]])</f>
        <v>0</v>
      </c>
      <c r="J699" s="2">
        <f>_xlfn.STDEV.P(Table167[[#This Row],[Estimated costs 1]:[Estimated costs 20]])</f>
        <v>0</v>
      </c>
      <c r="K699" s="2" t="e">
        <f>Table167[[#This Row],[Dev]]/Table167[[#This Row],[Mean]]*100</f>
        <v>#DIV/0!</v>
      </c>
      <c r="L699" s="2">
        <f>Table167[[#This Row],[Estimated costs 1]]-Table167[[#This Row],[Actual cost]]</f>
        <v>0</v>
      </c>
      <c r="M699" s="2" t="e">
        <f>Table167[[#This Row],[Diff 1]]/Table167[[#This Row],[Actual cost]]*100</f>
        <v>#DIV/0!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</row>
    <row r="700" spans="1:33" x14ac:dyDescent="0.3">
      <c r="A700" t="s">
        <v>724</v>
      </c>
      <c r="B700">
        <v>698</v>
      </c>
      <c r="C700" t="str">
        <f>LEFT(Table167[[#This Row],[Contingency id]])</f>
        <v>C</v>
      </c>
      <c r="D700" s="1">
        <v>0</v>
      </c>
      <c r="E700" s="1">
        <v>1.30128205128205</v>
      </c>
      <c r="F700">
        <v>203</v>
      </c>
      <c r="G700">
        <v>156</v>
      </c>
      <c r="H700" s="2">
        <v>0</v>
      </c>
      <c r="I700" s="2">
        <f>AVERAGE(Table167[[#This Row],[Estimated costs 1]:[Estimated costs 20]])</f>
        <v>0</v>
      </c>
      <c r="J700" s="2">
        <f>_xlfn.STDEV.P(Table167[[#This Row],[Estimated costs 1]:[Estimated costs 20]])</f>
        <v>0</v>
      </c>
      <c r="K700" s="2" t="e">
        <f>Table167[[#This Row],[Dev]]/Table167[[#This Row],[Mean]]*100</f>
        <v>#DIV/0!</v>
      </c>
      <c r="L700" s="2">
        <f>Table167[[#This Row],[Estimated costs 1]]-Table167[[#This Row],[Actual cost]]</f>
        <v>0</v>
      </c>
      <c r="M700" s="2" t="e">
        <f>Table167[[#This Row],[Diff 1]]/Table167[[#This Row],[Actual cost]]*100</f>
        <v>#DIV/0!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</row>
    <row r="701" spans="1:33" x14ac:dyDescent="0.3">
      <c r="A701" t="s">
        <v>725</v>
      </c>
      <c r="B701">
        <v>699</v>
      </c>
      <c r="C701" t="str">
        <f>LEFT(Table167[[#This Row],[Contingency id]])</f>
        <v>C</v>
      </c>
      <c r="D701" s="1">
        <v>0</v>
      </c>
      <c r="E701" s="1">
        <v>1.2</v>
      </c>
      <c r="F701">
        <v>168</v>
      </c>
      <c r="G701">
        <v>140</v>
      </c>
      <c r="H701" s="2">
        <v>0</v>
      </c>
      <c r="I701" s="2">
        <f>AVERAGE(Table167[[#This Row],[Estimated costs 1]:[Estimated costs 20]])</f>
        <v>0</v>
      </c>
      <c r="J701" s="2">
        <f>_xlfn.STDEV.P(Table167[[#This Row],[Estimated costs 1]:[Estimated costs 20]])</f>
        <v>0</v>
      </c>
      <c r="K701" s="2" t="e">
        <f>Table167[[#This Row],[Dev]]/Table167[[#This Row],[Mean]]*100</f>
        <v>#DIV/0!</v>
      </c>
      <c r="L701" s="2">
        <f>Table167[[#This Row],[Estimated costs 1]]-Table167[[#This Row],[Actual cost]]</f>
        <v>0</v>
      </c>
      <c r="M701" s="2" t="e">
        <f>Table167[[#This Row],[Diff 1]]/Table167[[#This Row],[Actual cost]]*100</f>
        <v>#DIV/0!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</row>
    <row r="702" spans="1:33" x14ac:dyDescent="0.3">
      <c r="A702" t="s">
        <v>726</v>
      </c>
      <c r="B702">
        <v>700</v>
      </c>
      <c r="C702" t="str">
        <f>LEFT(Table167[[#This Row],[Contingency id]])</f>
        <v>C</v>
      </c>
      <c r="D702" s="1">
        <v>0</v>
      </c>
      <c r="E702" s="1">
        <v>1.3904109589041</v>
      </c>
      <c r="F702">
        <v>203</v>
      </c>
      <c r="G702">
        <v>146</v>
      </c>
      <c r="H702" s="2">
        <v>0</v>
      </c>
      <c r="I702" s="2">
        <f>AVERAGE(Table167[[#This Row],[Estimated costs 1]:[Estimated costs 20]])</f>
        <v>0</v>
      </c>
      <c r="J702" s="2">
        <f>_xlfn.STDEV.P(Table167[[#This Row],[Estimated costs 1]:[Estimated costs 20]])</f>
        <v>0</v>
      </c>
      <c r="K702" s="2" t="e">
        <f>Table167[[#This Row],[Dev]]/Table167[[#This Row],[Mean]]*100</f>
        <v>#DIV/0!</v>
      </c>
      <c r="L702" s="2">
        <f>Table167[[#This Row],[Estimated costs 1]]-Table167[[#This Row],[Actual cost]]</f>
        <v>0</v>
      </c>
      <c r="M702" s="2" t="e">
        <f>Table167[[#This Row],[Diff 1]]/Table167[[#This Row],[Actual cost]]*100</f>
        <v>#DIV/0!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</row>
    <row r="703" spans="1:33" x14ac:dyDescent="0.3">
      <c r="A703" t="s">
        <v>727</v>
      </c>
      <c r="B703">
        <v>701</v>
      </c>
      <c r="C703" t="str">
        <f>LEFT(Table167[[#This Row],[Contingency id]])</f>
        <v>C</v>
      </c>
      <c r="D703" s="1">
        <v>0</v>
      </c>
      <c r="E703" s="1">
        <v>1.36241610738255</v>
      </c>
      <c r="F703">
        <v>203</v>
      </c>
      <c r="G703">
        <v>149</v>
      </c>
      <c r="H703" s="2">
        <v>0</v>
      </c>
      <c r="I703" s="2">
        <f>AVERAGE(Table167[[#This Row],[Estimated costs 1]:[Estimated costs 20]])</f>
        <v>0</v>
      </c>
      <c r="J703" s="2">
        <f>_xlfn.STDEV.P(Table167[[#This Row],[Estimated costs 1]:[Estimated costs 20]])</f>
        <v>0</v>
      </c>
      <c r="K703" s="2" t="e">
        <f>Table167[[#This Row],[Dev]]/Table167[[#This Row],[Mean]]*100</f>
        <v>#DIV/0!</v>
      </c>
      <c r="L703" s="2">
        <f>Table167[[#This Row],[Estimated costs 1]]-Table167[[#This Row],[Actual cost]]</f>
        <v>0</v>
      </c>
      <c r="M703" s="2" t="e">
        <f>Table167[[#This Row],[Diff 1]]/Table167[[#This Row],[Actual cost]]*100</f>
        <v>#DIV/0!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</row>
    <row r="704" spans="1:33" x14ac:dyDescent="0.3">
      <c r="A704" t="s">
        <v>728</v>
      </c>
      <c r="B704">
        <v>702</v>
      </c>
      <c r="C704" t="str">
        <f>LEFT(Table167[[#This Row],[Contingency id]])</f>
        <v>C</v>
      </c>
      <c r="D704" s="1">
        <v>0</v>
      </c>
      <c r="E704" s="1">
        <v>1.3181818181818099</v>
      </c>
      <c r="F704">
        <v>203</v>
      </c>
      <c r="G704">
        <v>154</v>
      </c>
      <c r="H704" s="2">
        <v>0</v>
      </c>
      <c r="I704" s="2">
        <f>AVERAGE(Table167[[#This Row],[Estimated costs 1]:[Estimated costs 20]])</f>
        <v>0</v>
      </c>
      <c r="J704" s="2">
        <f>_xlfn.STDEV.P(Table167[[#This Row],[Estimated costs 1]:[Estimated costs 20]])</f>
        <v>0</v>
      </c>
      <c r="K704" s="2" t="e">
        <f>Table167[[#This Row],[Dev]]/Table167[[#This Row],[Mean]]*100</f>
        <v>#DIV/0!</v>
      </c>
      <c r="L704" s="2">
        <f>Table167[[#This Row],[Estimated costs 1]]-Table167[[#This Row],[Actual cost]]</f>
        <v>0</v>
      </c>
      <c r="M704" s="2" t="e">
        <f>Table167[[#This Row],[Diff 1]]/Table167[[#This Row],[Actual cost]]*100</f>
        <v>#DIV/0!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</row>
    <row r="705" spans="1:33" x14ac:dyDescent="0.3">
      <c r="A705" t="s">
        <v>729</v>
      </c>
      <c r="B705">
        <v>703</v>
      </c>
      <c r="C705" t="str">
        <f>LEFT(Table167[[#This Row],[Contingency id]])</f>
        <v>C</v>
      </c>
      <c r="D705" s="1">
        <v>0</v>
      </c>
      <c r="E705" s="1">
        <v>1.3355263157894699</v>
      </c>
      <c r="F705">
        <v>203</v>
      </c>
      <c r="G705">
        <v>152</v>
      </c>
      <c r="H705" s="2">
        <v>0</v>
      </c>
      <c r="I705" s="2">
        <f>AVERAGE(Table167[[#This Row],[Estimated costs 1]:[Estimated costs 20]])</f>
        <v>0</v>
      </c>
      <c r="J705" s="2">
        <f>_xlfn.STDEV.P(Table167[[#This Row],[Estimated costs 1]:[Estimated costs 20]])</f>
        <v>0</v>
      </c>
      <c r="K705" s="2" t="e">
        <f>Table167[[#This Row],[Dev]]/Table167[[#This Row],[Mean]]*100</f>
        <v>#DIV/0!</v>
      </c>
      <c r="L705" s="2">
        <f>Table167[[#This Row],[Estimated costs 1]]-Table167[[#This Row],[Actual cost]]</f>
        <v>0</v>
      </c>
      <c r="M705" s="2" t="e">
        <f>Table167[[#This Row],[Diff 1]]/Table167[[#This Row],[Actual cost]]*100</f>
        <v>#DIV/0!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</row>
    <row r="706" spans="1:33" x14ac:dyDescent="0.3">
      <c r="A706" t="s">
        <v>730</v>
      </c>
      <c r="B706">
        <v>704</v>
      </c>
      <c r="C706" t="str">
        <f>LEFT(Table167[[#This Row],[Contingency id]])</f>
        <v>C</v>
      </c>
      <c r="D706" s="1">
        <v>0</v>
      </c>
      <c r="E706" s="1">
        <v>1.30967741935483</v>
      </c>
      <c r="F706">
        <v>203</v>
      </c>
      <c r="G706">
        <v>155</v>
      </c>
      <c r="H706" s="2">
        <v>0</v>
      </c>
      <c r="I706" s="2">
        <f>AVERAGE(Table167[[#This Row],[Estimated costs 1]:[Estimated costs 20]])</f>
        <v>0</v>
      </c>
      <c r="J706" s="2">
        <f>_xlfn.STDEV.P(Table167[[#This Row],[Estimated costs 1]:[Estimated costs 20]])</f>
        <v>0</v>
      </c>
      <c r="K706" s="2" t="e">
        <f>Table167[[#This Row],[Dev]]/Table167[[#This Row],[Mean]]*100</f>
        <v>#DIV/0!</v>
      </c>
      <c r="L706" s="2">
        <f>Table167[[#This Row],[Estimated costs 1]]-Table167[[#This Row],[Actual cost]]</f>
        <v>0</v>
      </c>
      <c r="M706" s="2" t="e">
        <f>Table167[[#This Row],[Diff 1]]/Table167[[#This Row],[Actual cost]]*100</f>
        <v>#DIV/0!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</row>
    <row r="707" spans="1:33" x14ac:dyDescent="0.3">
      <c r="A707" t="s">
        <v>731</v>
      </c>
      <c r="B707">
        <v>705</v>
      </c>
      <c r="C707" t="str">
        <f>LEFT(Table167[[#This Row],[Contingency id]])</f>
        <v>C</v>
      </c>
      <c r="D707" s="1">
        <v>0</v>
      </c>
      <c r="E707" s="1">
        <v>1.3267973856209101</v>
      </c>
      <c r="F707">
        <v>203</v>
      </c>
      <c r="G707">
        <v>153</v>
      </c>
      <c r="H707" s="2">
        <v>0</v>
      </c>
      <c r="I707" s="2">
        <f>AVERAGE(Table167[[#This Row],[Estimated costs 1]:[Estimated costs 20]])</f>
        <v>0</v>
      </c>
      <c r="J707" s="2">
        <f>_xlfn.STDEV.P(Table167[[#This Row],[Estimated costs 1]:[Estimated costs 20]])</f>
        <v>0</v>
      </c>
      <c r="K707" s="2" t="e">
        <f>Table167[[#This Row],[Dev]]/Table167[[#This Row],[Mean]]*100</f>
        <v>#DIV/0!</v>
      </c>
      <c r="L707" s="2">
        <f>Table167[[#This Row],[Estimated costs 1]]-Table167[[#This Row],[Actual cost]]</f>
        <v>0</v>
      </c>
      <c r="M707" s="2" t="e">
        <f>Table167[[#This Row],[Diff 1]]/Table167[[#This Row],[Actual cost]]*100</f>
        <v>#DIV/0!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</row>
    <row r="708" spans="1:33" x14ac:dyDescent="0.3">
      <c r="A708" t="s">
        <v>732</v>
      </c>
      <c r="B708">
        <v>706</v>
      </c>
      <c r="C708" t="str">
        <f>LEFT(Table167[[#This Row],[Contingency id]])</f>
        <v>C</v>
      </c>
      <c r="D708" s="1">
        <v>0</v>
      </c>
      <c r="E708" s="1">
        <v>1.3443708609271501</v>
      </c>
      <c r="F708">
        <v>203</v>
      </c>
      <c r="G708">
        <v>151</v>
      </c>
      <c r="H708" s="2">
        <v>0</v>
      </c>
      <c r="I708" s="2">
        <f>AVERAGE(Table167[[#This Row],[Estimated costs 1]:[Estimated costs 20]])</f>
        <v>0</v>
      </c>
      <c r="J708" s="2">
        <f>_xlfn.STDEV.P(Table167[[#This Row],[Estimated costs 1]:[Estimated costs 20]])</f>
        <v>0</v>
      </c>
      <c r="K708" s="2" t="e">
        <f>Table167[[#This Row],[Dev]]/Table167[[#This Row],[Mean]]*100</f>
        <v>#DIV/0!</v>
      </c>
      <c r="L708" s="2">
        <f>Table167[[#This Row],[Estimated costs 1]]-Table167[[#This Row],[Actual cost]]</f>
        <v>0</v>
      </c>
      <c r="M708" s="2" t="e">
        <f>Table167[[#This Row],[Diff 1]]/Table167[[#This Row],[Actual cost]]*100</f>
        <v>#DIV/0!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</row>
    <row r="709" spans="1:33" x14ac:dyDescent="0.3">
      <c r="A709" t="s">
        <v>733</v>
      </c>
      <c r="B709">
        <v>707</v>
      </c>
      <c r="C709" t="str">
        <f>LEFT(Table167[[#This Row],[Contingency id]])</f>
        <v>C</v>
      </c>
      <c r="D709" s="1">
        <v>0</v>
      </c>
      <c r="E709" s="1">
        <v>1.38095238095238</v>
      </c>
      <c r="F709">
        <v>203</v>
      </c>
      <c r="G709">
        <v>147</v>
      </c>
      <c r="H709" s="2">
        <v>0</v>
      </c>
      <c r="I709" s="2">
        <f>AVERAGE(Table167[[#This Row],[Estimated costs 1]:[Estimated costs 20]])</f>
        <v>0</v>
      </c>
      <c r="J709" s="2">
        <f>_xlfn.STDEV.P(Table167[[#This Row],[Estimated costs 1]:[Estimated costs 20]])</f>
        <v>0</v>
      </c>
      <c r="K709" s="2" t="e">
        <f>Table167[[#This Row],[Dev]]/Table167[[#This Row],[Mean]]*100</f>
        <v>#DIV/0!</v>
      </c>
      <c r="L709" s="2">
        <f>Table167[[#This Row],[Estimated costs 1]]-Table167[[#This Row],[Actual cost]]</f>
        <v>0</v>
      </c>
      <c r="M709" s="2" t="e">
        <f>Table167[[#This Row],[Diff 1]]/Table167[[#This Row],[Actual cost]]*100</f>
        <v>#DIV/0!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</row>
    <row r="710" spans="1:33" x14ac:dyDescent="0.3">
      <c r="A710" t="s">
        <v>734</v>
      </c>
      <c r="B710">
        <v>708</v>
      </c>
      <c r="C710" t="str">
        <f>LEFT(Table167[[#This Row],[Contingency id]])</f>
        <v>C</v>
      </c>
      <c r="D710" s="1">
        <v>0</v>
      </c>
      <c r="E710" s="1">
        <v>1.36241610738255</v>
      </c>
      <c r="F710">
        <v>203</v>
      </c>
      <c r="G710">
        <v>149</v>
      </c>
      <c r="H710" s="2">
        <v>0</v>
      </c>
      <c r="I710" s="2">
        <f>AVERAGE(Table167[[#This Row],[Estimated costs 1]:[Estimated costs 20]])</f>
        <v>0</v>
      </c>
      <c r="J710" s="2">
        <f>_xlfn.STDEV.P(Table167[[#This Row],[Estimated costs 1]:[Estimated costs 20]])</f>
        <v>0</v>
      </c>
      <c r="K710" s="2" t="e">
        <f>Table167[[#This Row],[Dev]]/Table167[[#This Row],[Mean]]*100</f>
        <v>#DIV/0!</v>
      </c>
      <c r="L710" s="2">
        <f>Table167[[#This Row],[Estimated costs 1]]-Table167[[#This Row],[Actual cost]]</f>
        <v>0</v>
      </c>
      <c r="M710" s="2" t="e">
        <f>Table167[[#This Row],[Diff 1]]/Table167[[#This Row],[Actual cost]]*100</f>
        <v>#DIV/0!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</row>
    <row r="711" spans="1:33" x14ac:dyDescent="0.3">
      <c r="A711" t="s">
        <v>735</v>
      </c>
      <c r="B711">
        <v>709</v>
      </c>
      <c r="C711" t="str">
        <f>LEFT(Table167[[#This Row],[Contingency id]])</f>
        <v>C</v>
      </c>
      <c r="D711" s="1">
        <v>0</v>
      </c>
      <c r="E711" s="1">
        <v>1.38095238095238</v>
      </c>
      <c r="F711">
        <v>203</v>
      </c>
      <c r="G711">
        <v>147</v>
      </c>
      <c r="H711" s="2">
        <v>0</v>
      </c>
      <c r="I711" s="2">
        <f>AVERAGE(Table167[[#This Row],[Estimated costs 1]:[Estimated costs 20]])</f>
        <v>0</v>
      </c>
      <c r="J711" s="2">
        <f>_xlfn.STDEV.P(Table167[[#This Row],[Estimated costs 1]:[Estimated costs 20]])</f>
        <v>0</v>
      </c>
      <c r="K711" s="2" t="e">
        <f>Table167[[#This Row],[Dev]]/Table167[[#This Row],[Mean]]*100</f>
        <v>#DIV/0!</v>
      </c>
      <c r="L711" s="2">
        <f>Table167[[#This Row],[Estimated costs 1]]-Table167[[#This Row],[Actual cost]]</f>
        <v>0</v>
      </c>
      <c r="M711" s="2" t="e">
        <f>Table167[[#This Row],[Diff 1]]/Table167[[#This Row],[Actual cost]]*100</f>
        <v>#DIV/0!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</row>
  </sheetData>
  <conditionalFormatting sqref="K3:K386">
    <cfRule type="cellIs" dxfId="134" priority="1" operator="greaterThan">
      <formula>20</formula>
    </cfRule>
  </conditionalFormatting>
  <conditionalFormatting sqref="M3:M711">
    <cfRule type="cellIs" dxfId="133" priority="2" operator="lessThan">
      <formula>-20</formula>
    </cfRule>
    <cfRule type="cellIs" dxfId="132" priority="3" operator="greaterThan">
      <formula>20</formula>
    </cfRule>
  </conditionalFormatting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E0386-6DF1-4599-AAD8-38A7BE46FACB}">
  <dimension ref="A1:AH711"/>
  <sheetViews>
    <sheetView workbookViewId="0">
      <selection activeCell="F16" sqref="F16"/>
    </sheetView>
  </sheetViews>
  <sheetFormatPr defaultRowHeight="14.4" x14ac:dyDescent="0.3"/>
  <cols>
    <col min="1" max="1" width="30" bestFit="1" customWidth="1"/>
    <col min="2" max="2" width="7.44140625" bestFit="1" customWidth="1"/>
    <col min="3" max="3" width="7.109375" bestFit="1" customWidth="1"/>
    <col min="4" max="4" width="22.33203125" customWidth="1"/>
    <col min="5" max="5" width="11.33203125" bestFit="1" customWidth="1"/>
    <col min="6" max="7" width="11.33203125" customWidth="1"/>
    <col min="8" max="14" width="12.5546875" customWidth="1"/>
    <col min="15" max="23" width="18.33203125" customWidth="1"/>
    <col min="24" max="34" width="19.33203125" customWidth="1"/>
  </cols>
  <sheetData>
    <row r="1" spans="1:34" x14ac:dyDescent="0.3">
      <c r="A1" t="s">
        <v>741</v>
      </c>
      <c r="C1">
        <f>52102/34103</f>
        <v>1.5277834794592851</v>
      </c>
      <c r="D1" t="s">
        <v>745</v>
      </c>
      <c r="E1">
        <f>(52102+39780+60256)/(34103+25436+47276)</f>
        <v>1.4243130646444788</v>
      </c>
    </row>
    <row r="2" spans="1:34" x14ac:dyDescent="0.3">
      <c r="A2" t="s">
        <v>0</v>
      </c>
      <c r="B2" t="s">
        <v>742</v>
      </c>
      <c r="C2" t="s">
        <v>598</v>
      </c>
      <c r="D2" t="s">
        <v>1</v>
      </c>
      <c r="E2" s="1" t="s">
        <v>738</v>
      </c>
      <c r="F2" t="s">
        <v>739</v>
      </c>
      <c r="G2" t="s">
        <v>740</v>
      </c>
      <c r="H2" t="s">
        <v>2</v>
      </c>
      <c r="I2" t="s">
        <v>595</v>
      </c>
      <c r="J2" t="s">
        <v>743</v>
      </c>
      <c r="K2" t="s">
        <v>736</v>
      </c>
      <c r="L2" t="s">
        <v>737</v>
      </c>
      <c r="M2" t="s">
        <v>596</v>
      </c>
      <c r="N2" t="s">
        <v>597</v>
      </c>
      <c r="O2" t="s">
        <v>3</v>
      </c>
      <c r="P2" t="s">
        <v>4</v>
      </c>
      <c r="Q2" t="s">
        <v>5</v>
      </c>
      <c r="R2" t="s">
        <v>6</v>
      </c>
      <c r="S2" t="s">
        <v>7</v>
      </c>
      <c r="T2" t="s">
        <v>8</v>
      </c>
      <c r="U2" t="s">
        <v>9</v>
      </c>
      <c r="V2" t="s">
        <v>10</v>
      </c>
      <c r="W2" t="s">
        <v>11</v>
      </c>
      <c r="X2" t="s">
        <v>12</v>
      </c>
      <c r="Y2" t="s">
        <v>13</v>
      </c>
      <c r="Z2" t="s">
        <v>14</v>
      </c>
      <c r="AA2" t="s">
        <v>15</v>
      </c>
      <c r="AB2" t="s">
        <v>16</v>
      </c>
      <c r="AC2" t="s">
        <v>17</v>
      </c>
      <c r="AD2" t="s">
        <v>18</v>
      </c>
      <c r="AE2" t="s">
        <v>19</v>
      </c>
      <c r="AF2" t="s">
        <v>20</v>
      </c>
      <c r="AG2" t="s">
        <v>21</v>
      </c>
      <c r="AH2" t="s">
        <v>22</v>
      </c>
    </row>
    <row r="3" spans="1:34" x14ac:dyDescent="0.3">
      <c r="A3" t="s">
        <v>23</v>
      </c>
      <c r="B3">
        <v>1</v>
      </c>
      <c r="C3" t="str">
        <f>LEFT(Table13[[#This Row],[Contingency id]])</f>
        <v>A</v>
      </c>
      <c r="D3" s="1">
        <v>20.370370370370299</v>
      </c>
      <c r="E3" s="1">
        <v>2.2461005199306698</v>
      </c>
      <c r="F3">
        <v>1296</v>
      </c>
      <c r="G3">
        <v>577</v>
      </c>
      <c r="H3" s="2">
        <v>1.3887599537037001</v>
      </c>
      <c r="I3" s="2">
        <f>AVERAGE(Table13[[#This Row],[Estimated costs 1]:[Estimated costs 20]])</f>
        <v>1.4085253472222186</v>
      </c>
      <c r="J3" s="2">
        <f>(Table13[[#This Row],[Mean]]-Table13[[#This Row],[Actual cost]])/Table13[[#This Row],[Actual cost]]*100</f>
        <v>1.4232404574891371</v>
      </c>
      <c r="K3" s="2">
        <f>_xlfn.STDEV.P(Table13[[#This Row],[Estimated costs 1]:[Estimated costs 20]])</f>
        <v>6.7604616245755353E-2</v>
      </c>
      <c r="L3" s="2">
        <f>Table13[[#This Row],[Dev]]/Table13[[#This Row],[Mean]]*100</f>
        <v>4.799673387424642</v>
      </c>
      <c r="M3" s="2">
        <f>Table13[[#This Row],[Estimated costs 1]]-Table13[[#This Row],[Actual cost]]</f>
        <v>-3.0909722222201008E-3</v>
      </c>
      <c r="N3" s="2">
        <f>Table13[[#This Row],[Diff 1]]/Table13[[#This Row],[Actual cost]]*100</f>
        <v>-0.22257066197630132</v>
      </c>
      <c r="O3">
        <v>1.38566898148148</v>
      </c>
      <c r="P3">
        <v>1.39715432098765</v>
      </c>
      <c r="Q3">
        <v>1.4636751543209801</v>
      </c>
      <c r="R3">
        <v>1.3213634259259199</v>
      </c>
      <c r="S3">
        <v>1.3023901234567901</v>
      </c>
      <c r="T3">
        <v>1.41837160493827</v>
      </c>
      <c r="U3">
        <v>1.33330169753086</v>
      </c>
      <c r="V3">
        <v>1.40356682098765</v>
      </c>
      <c r="W3">
        <v>1.5348800925925901</v>
      </c>
      <c r="X3">
        <v>1.3850192901234499</v>
      </c>
      <c r="Y3">
        <v>1.5461412037036999</v>
      </c>
      <c r="Z3">
        <v>1.3540393518518501</v>
      </c>
      <c r="AA3">
        <v>1.4061458333333301</v>
      </c>
      <c r="AB3">
        <v>1.48162808641975</v>
      </c>
      <c r="AC3">
        <v>1.3645953703703699</v>
      </c>
      <c r="AD3">
        <v>1.3374182098765399</v>
      </c>
      <c r="AE3">
        <v>1.4701790123456699</v>
      </c>
      <c r="AF3">
        <v>1.36185570987654</v>
      </c>
      <c r="AG3">
        <v>1.4152986111111101</v>
      </c>
      <c r="AH3">
        <v>1.4878140432098701</v>
      </c>
    </row>
    <row r="4" spans="1:34" hidden="1" x14ac:dyDescent="0.3">
      <c r="A4" t="s">
        <v>24</v>
      </c>
      <c r="B4">
        <v>2</v>
      </c>
      <c r="C4" t="str">
        <f>LEFT(Table13[[#This Row],[Contingency id]])</f>
        <v>C</v>
      </c>
      <c r="D4">
        <v>11.4734299516908</v>
      </c>
      <c r="E4" s="1">
        <v>3.4692737430167599</v>
      </c>
      <c r="F4">
        <v>2484</v>
      </c>
      <c r="G4">
        <v>716</v>
      </c>
      <c r="H4">
        <v>1.0069047504025701</v>
      </c>
      <c r="I4" s="2">
        <f>AVERAGE(Table13[[#This Row],[Estimated costs 1]:[Estimated costs 20]])</f>
        <v>0.98105273349436162</v>
      </c>
      <c r="J4" s="2">
        <f>(Table13[[#This Row],[Mean]]-Table13[[#This Row],[Actual cost]])/Table13[[#This Row],[Actual cost]]*100</f>
        <v>-2.5674739242090778</v>
      </c>
      <c r="K4" s="2">
        <f>_xlfn.STDEV.P(Table13[[#This Row],[Estimated costs 1]:[Estimated costs 20]])</f>
        <v>0.22349126091769381</v>
      </c>
      <c r="L4" s="2">
        <f>Table13[[#This Row],[Dev]]/Table13[[#This Row],[Mean]]*100</f>
        <v>22.780759207678031</v>
      </c>
      <c r="M4" s="2">
        <f>Table13[[#This Row],[Estimated costs 1]]-Table13[[#This Row],[Actual cost]]</f>
        <v>-7.3498550724632072E-2</v>
      </c>
      <c r="N4" s="2">
        <f>Table13[[#This Row],[Diff 1]]/Table13[[#This Row],[Actual cost]]*100</f>
        <v>-7.2994541633899983</v>
      </c>
      <c r="O4">
        <v>0.93340619967793803</v>
      </c>
      <c r="P4">
        <v>1.0211439613526501</v>
      </c>
      <c r="Q4">
        <v>0.96183252818035403</v>
      </c>
      <c r="R4">
        <v>0.84773590982286595</v>
      </c>
      <c r="S4">
        <v>1.1990905797101401</v>
      </c>
      <c r="T4">
        <v>0.97466143317230203</v>
      </c>
      <c r="U4">
        <v>0.95133735909822803</v>
      </c>
      <c r="V4">
        <v>0.97451916264090099</v>
      </c>
      <c r="W4">
        <v>1.07371336553945</v>
      </c>
      <c r="X4">
        <v>1.3311690821255999</v>
      </c>
      <c r="Y4">
        <v>0.85590724637681104</v>
      </c>
      <c r="Z4">
        <v>1.1707838164251201</v>
      </c>
      <c r="AA4">
        <v>1.4892443639291399</v>
      </c>
      <c r="AB4">
        <v>0.95955233494363901</v>
      </c>
      <c r="AC4">
        <v>0.54481561996779304</v>
      </c>
      <c r="AD4">
        <v>0.60839210950080502</v>
      </c>
      <c r="AE4">
        <v>0.98660064412238302</v>
      </c>
      <c r="AF4">
        <v>0.66343035426731001</v>
      </c>
      <c r="AG4">
        <v>1.19587117552334</v>
      </c>
      <c r="AH4">
        <v>0.87784742351046696</v>
      </c>
    </row>
    <row r="5" spans="1:34" x14ac:dyDescent="0.3">
      <c r="A5" t="s">
        <v>25</v>
      </c>
      <c r="B5">
        <v>3</v>
      </c>
      <c r="C5" t="str">
        <f>LEFT(Table13[[#This Row],[Contingency id]])</f>
        <v>A</v>
      </c>
      <c r="D5" s="1">
        <v>11.911911911911901</v>
      </c>
      <c r="E5" s="1">
        <v>1.96653543307086</v>
      </c>
      <c r="F5">
        <v>999</v>
      </c>
      <c r="G5">
        <v>508</v>
      </c>
      <c r="H5" s="2">
        <v>0.82649249249249201</v>
      </c>
      <c r="I5" s="2">
        <f>AVERAGE(Table13[[#This Row],[Estimated costs 1]:[Estimated costs 20]])</f>
        <v>0.81859284284284239</v>
      </c>
      <c r="J5" s="2">
        <f>(Table13[[#This Row],[Mean]]-Table13[[#This Row],[Actual cost]])/Table13[[#This Row],[Actual cost]]*100</f>
        <v>-0.95580416294239745</v>
      </c>
      <c r="K5" s="2">
        <f>_xlfn.STDEV.P(Table13[[#This Row],[Estimated costs 1]:[Estimated costs 20]])</f>
        <v>6.5627446192987424E-2</v>
      </c>
      <c r="L5" s="2">
        <f>Table13[[#This Row],[Dev]]/Table13[[#This Row],[Mean]]*100</f>
        <v>8.0171048118468473</v>
      </c>
      <c r="M5" s="2">
        <f>Table13[[#This Row],[Estimated costs 1]]-Table13[[#This Row],[Actual cost]]</f>
        <v>1.255255255254939E-3</v>
      </c>
      <c r="N5" s="2">
        <f>Table13[[#This Row],[Diff 1]]/Table13[[#This Row],[Actual cost]]*100</f>
        <v>0.15187739352228199</v>
      </c>
      <c r="O5">
        <v>0.82774774774774695</v>
      </c>
      <c r="P5">
        <v>0.85216116116116103</v>
      </c>
      <c r="Q5">
        <v>0.81901001001000995</v>
      </c>
      <c r="R5">
        <v>0.80433533533533497</v>
      </c>
      <c r="S5">
        <v>0.70369269269269197</v>
      </c>
      <c r="T5">
        <v>0.78264564564564498</v>
      </c>
      <c r="U5">
        <v>0.84306006006005996</v>
      </c>
      <c r="V5">
        <v>0.72495795795795703</v>
      </c>
      <c r="W5">
        <v>0.91595395395395396</v>
      </c>
      <c r="X5">
        <v>0.78357857857857804</v>
      </c>
      <c r="Y5">
        <v>0.91613113113113098</v>
      </c>
      <c r="Z5">
        <v>0.85088788788788705</v>
      </c>
      <c r="AA5">
        <v>0.76813113113113096</v>
      </c>
      <c r="AB5">
        <v>0.82385185185185095</v>
      </c>
      <c r="AC5">
        <v>0.81682882882882801</v>
      </c>
      <c r="AD5">
        <v>0.77768268268268204</v>
      </c>
      <c r="AE5">
        <v>0.68670970970970902</v>
      </c>
      <c r="AF5">
        <v>0.92806606606606601</v>
      </c>
      <c r="AG5">
        <v>0.87521121121121104</v>
      </c>
      <c r="AH5">
        <v>0.87121321321321299</v>
      </c>
    </row>
    <row r="6" spans="1:34" hidden="1" x14ac:dyDescent="0.3">
      <c r="A6" t="s">
        <v>26</v>
      </c>
      <c r="B6">
        <v>4</v>
      </c>
      <c r="C6" t="str">
        <f>LEFT(Table13[[#This Row],[Contingency id]])</f>
        <v>C</v>
      </c>
      <c r="D6">
        <v>8.4701247537754405</v>
      </c>
      <c r="E6" s="1">
        <v>2.5299003322259099</v>
      </c>
      <c r="F6">
        <v>1523</v>
      </c>
      <c r="G6">
        <v>602</v>
      </c>
      <c r="H6">
        <v>0.43501076822061702</v>
      </c>
      <c r="I6" s="2">
        <f>AVERAGE(Table13[[#This Row],[Estimated costs 1]:[Estimated costs 20]])</f>
        <v>0.41424514116874533</v>
      </c>
      <c r="J6" s="2">
        <f>(Table13[[#This Row],[Mean]]-Table13[[#This Row],[Actual cost]])/Table13[[#This Row],[Actual cost]]*100</f>
        <v>-4.773589200288562</v>
      </c>
      <c r="K6" s="2">
        <f>_xlfn.STDEV.P(Table13[[#This Row],[Estimated costs 1]:[Estimated costs 20]])</f>
        <v>8.580676781916563E-2</v>
      </c>
      <c r="L6" s="2">
        <f>Table13[[#This Row],[Dev]]/Table13[[#This Row],[Mean]]*100</f>
        <v>20.714007067668106</v>
      </c>
      <c r="M6" s="2">
        <f>Table13[[#This Row],[Estimated costs 1]]-Table13[[#This Row],[Actual cost]]</f>
        <v>-6.274694681549603E-2</v>
      </c>
      <c r="N6" s="2">
        <f>Table13[[#This Row],[Diff 1]]/Table13[[#This Row],[Actual cost]]*100</f>
        <v>-14.424228409829553</v>
      </c>
      <c r="O6">
        <v>0.37226382140512099</v>
      </c>
      <c r="P6">
        <v>0.41970190413657199</v>
      </c>
      <c r="Q6">
        <v>0.36200787918581701</v>
      </c>
      <c r="R6">
        <v>0.53920105055810896</v>
      </c>
      <c r="S6">
        <v>0.51110249507550798</v>
      </c>
      <c r="T6">
        <v>0.40702284963886998</v>
      </c>
      <c r="U6">
        <v>0.41447137229152903</v>
      </c>
      <c r="V6">
        <v>0.30013565331582398</v>
      </c>
      <c r="W6">
        <v>0.34075567957977598</v>
      </c>
      <c r="X6">
        <v>0.28761181877872599</v>
      </c>
      <c r="Y6">
        <v>0.43126802363755701</v>
      </c>
      <c r="Z6">
        <v>0.250531845042678</v>
      </c>
      <c r="AA6">
        <v>0.55972114248194305</v>
      </c>
      <c r="AB6">
        <v>0.43544031516743198</v>
      </c>
      <c r="AC6">
        <v>0.460192843072882</v>
      </c>
      <c r="AD6">
        <v>0.51052908732764202</v>
      </c>
      <c r="AE6">
        <v>0.435149047931713</v>
      </c>
      <c r="AF6">
        <v>0.427356270518713</v>
      </c>
      <c r="AG6">
        <v>0.30414799737360398</v>
      </c>
      <c r="AH6">
        <v>0.516291726854891</v>
      </c>
    </row>
    <row r="7" spans="1:34" x14ac:dyDescent="0.3">
      <c r="A7" t="s">
        <v>27</v>
      </c>
      <c r="B7">
        <v>5</v>
      </c>
      <c r="C7" t="str">
        <f>LEFT(Table13[[#This Row],[Contingency id]])</f>
        <v>A</v>
      </c>
      <c r="D7" s="1">
        <v>15.8158158158158</v>
      </c>
      <c r="E7" s="1">
        <v>1.95499021526418</v>
      </c>
      <c r="F7">
        <v>999</v>
      </c>
      <c r="G7">
        <v>511</v>
      </c>
      <c r="H7" s="2">
        <v>0.40960076076076002</v>
      </c>
      <c r="I7" s="2">
        <f>AVERAGE(Table13[[#This Row],[Estimated costs 1]:[Estimated costs 20]])</f>
        <v>0.412991516516516</v>
      </c>
      <c r="J7" s="2">
        <f>(Table13[[#This Row],[Mean]]-Table13[[#This Row],[Actual cost]])/Table13[[#This Row],[Actual cost]]*100</f>
        <v>0.82781969190151394</v>
      </c>
      <c r="K7" s="2">
        <f>_xlfn.STDEV.P(Table13[[#This Row],[Estimated costs 1]:[Estimated costs 20]])</f>
        <v>2.6601508705086388E-2</v>
      </c>
      <c r="L7" s="2">
        <f>Table13[[#This Row],[Dev]]/Table13[[#This Row],[Mean]]*100</f>
        <v>6.4411755789716238</v>
      </c>
      <c r="M7" s="2">
        <f>Table13[[#This Row],[Estimated costs 1]]-Table13[[#This Row],[Actual cost]]</f>
        <v>-6.331231231231027E-3</v>
      </c>
      <c r="N7" s="2">
        <f>Table13[[#This Row],[Diff 1]]/Table13[[#This Row],[Actual cost]]*100</f>
        <v>-1.5457078789287158</v>
      </c>
      <c r="O7">
        <v>0.40326952952952899</v>
      </c>
      <c r="P7">
        <v>0.39411627627627599</v>
      </c>
      <c r="Q7">
        <v>0.44923249249249197</v>
      </c>
      <c r="R7">
        <v>0.415028888888888</v>
      </c>
      <c r="S7">
        <v>0.43139355355355302</v>
      </c>
      <c r="T7">
        <v>0.39192998998998901</v>
      </c>
      <c r="U7">
        <v>0.40280846846846802</v>
      </c>
      <c r="V7">
        <v>0.39554820820820802</v>
      </c>
      <c r="W7">
        <v>0.40472928928928897</v>
      </c>
      <c r="X7">
        <v>0.39343979979979898</v>
      </c>
      <c r="Y7">
        <v>0.45161397397397401</v>
      </c>
      <c r="Z7">
        <v>0.380712672672672</v>
      </c>
      <c r="AA7">
        <v>0.35378854854854802</v>
      </c>
      <c r="AB7">
        <v>0.45004060060060003</v>
      </c>
      <c r="AC7">
        <v>0.41889895895895801</v>
      </c>
      <c r="AD7">
        <v>0.46109645645645603</v>
      </c>
      <c r="AE7">
        <v>0.43282928928928899</v>
      </c>
      <c r="AF7">
        <v>0.39090856856856798</v>
      </c>
      <c r="AG7">
        <v>0.41571057057056998</v>
      </c>
      <c r="AH7">
        <v>0.422734194194194</v>
      </c>
    </row>
    <row r="8" spans="1:34" hidden="1" x14ac:dyDescent="0.3">
      <c r="A8" t="s">
        <v>28</v>
      </c>
      <c r="B8">
        <v>6</v>
      </c>
      <c r="C8" t="str">
        <f>LEFT(Table13[[#This Row],[Contingency id]])</f>
        <v>C</v>
      </c>
      <c r="D8">
        <v>12.2633744855967</v>
      </c>
      <c r="E8" s="1">
        <v>2.10207612456747</v>
      </c>
      <c r="F8">
        <v>1215</v>
      </c>
      <c r="G8">
        <v>578</v>
      </c>
      <c r="H8">
        <v>0.37181950617283899</v>
      </c>
      <c r="I8" s="2">
        <f>AVERAGE(Table13[[#This Row],[Estimated costs 1]:[Estimated costs 20]])</f>
        <v>0.37889779835390897</v>
      </c>
      <c r="J8" s="2">
        <f>(Table13[[#This Row],[Mean]]-Table13[[#This Row],[Actual cost]])/Table13[[#This Row],[Actual cost]]*100</f>
        <v>1.9036903829837426</v>
      </c>
      <c r="K8" s="2">
        <f>_xlfn.STDEV.P(Table13[[#This Row],[Estimated costs 1]:[Estimated costs 20]])</f>
        <v>3.4005063113681892E-2</v>
      </c>
      <c r="L8" s="2">
        <f>Table13[[#This Row],[Dev]]/Table13[[#This Row],[Mean]]*100</f>
        <v>8.9747323054961399</v>
      </c>
      <c r="M8" s="2">
        <f>Table13[[#This Row],[Estimated costs 1]]-Table13[[#This Row],[Actual cost]]</f>
        <v>-2.4616543209875996E-2</v>
      </c>
      <c r="N8" s="2">
        <f>Table13[[#This Row],[Diff 1]]/Table13[[#This Row],[Actual cost]]*100</f>
        <v>-6.6205626120198975</v>
      </c>
      <c r="O8">
        <v>0.34720296296296299</v>
      </c>
      <c r="P8">
        <v>0.33494189300411498</v>
      </c>
      <c r="Q8">
        <v>0.407219094650205</v>
      </c>
      <c r="R8">
        <v>0.37257794238683101</v>
      </c>
      <c r="S8">
        <v>0.42392444444444399</v>
      </c>
      <c r="T8">
        <v>0.40423481481481399</v>
      </c>
      <c r="U8">
        <v>0.40133374485596701</v>
      </c>
      <c r="V8">
        <v>0.31708609053497899</v>
      </c>
      <c r="W8">
        <v>0.35211860082304502</v>
      </c>
      <c r="X8">
        <v>0.37950329218106899</v>
      </c>
      <c r="Y8">
        <v>0.39143267489711903</v>
      </c>
      <c r="Z8">
        <v>0.34294576131687199</v>
      </c>
      <c r="AA8">
        <v>0.38332469135802399</v>
      </c>
      <c r="AB8">
        <v>0.422553168724279</v>
      </c>
      <c r="AC8">
        <v>0.40245744855966997</v>
      </c>
      <c r="AD8">
        <v>0.42262230452674898</v>
      </c>
      <c r="AE8">
        <v>0.32155390946501999</v>
      </c>
      <c r="AF8">
        <v>0.40191152263374402</v>
      </c>
      <c r="AG8">
        <v>0.40564074074074002</v>
      </c>
      <c r="AH8">
        <v>0.34337086419752999</v>
      </c>
    </row>
    <row r="9" spans="1:34" x14ac:dyDescent="0.3">
      <c r="A9" t="s">
        <v>29</v>
      </c>
      <c r="B9">
        <v>7</v>
      </c>
      <c r="C9" t="str">
        <f>LEFT(Table13[[#This Row],[Contingency id]])</f>
        <v>A</v>
      </c>
      <c r="D9" s="1">
        <v>6.9510268562401203</v>
      </c>
      <c r="E9" s="1">
        <v>2.2526690391458999</v>
      </c>
      <c r="F9">
        <v>1266</v>
      </c>
      <c r="G9">
        <v>562</v>
      </c>
      <c r="H9" s="2">
        <v>0.347965639810426</v>
      </c>
      <c r="I9" s="2">
        <f>AVERAGE(Table13[[#This Row],[Estimated costs 1]:[Estimated costs 20]])</f>
        <v>0.35022549368088418</v>
      </c>
      <c r="J9" s="2">
        <f>(Table13[[#This Row],[Mean]]-Table13[[#This Row],[Actual cost]])/Table13[[#This Row],[Actual cost]]*100</f>
        <v>0.64944742006405209</v>
      </c>
      <c r="K9" s="2">
        <f>_xlfn.STDEV.P(Table13[[#This Row],[Estimated costs 1]:[Estimated costs 20]])</f>
        <v>8.5246613849633252E-2</v>
      </c>
      <c r="L9" s="2">
        <f>Table13[[#This Row],[Dev]]/Table13[[#This Row],[Mean]]*100</f>
        <v>24.340493592767299</v>
      </c>
      <c r="M9" s="2">
        <f>Table13[[#This Row],[Estimated costs 1]]-Table13[[#This Row],[Actual cost]]</f>
        <v>0.12604936808846801</v>
      </c>
      <c r="N9" s="2">
        <f>Table13[[#This Row],[Diff 1]]/Table13[[#This Row],[Actual cost]]*100</f>
        <v>36.22465946842928</v>
      </c>
      <c r="O9">
        <v>0.474015007898894</v>
      </c>
      <c r="P9">
        <v>0.297598736176935</v>
      </c>
      <c r="Q9">
        <v>0.32842535545023599</v>
      </c>
      <c r="R9">
        <v>0.30463309636650798</v>
      </c>
      <c r="S9">
        <v>0.22077409162717199</v>
      </c>
      <c r="T9">
        <v>0.306161927330173</v>
      </c>
      <c r="U9">
        <v>0.46587045813586098</v>
      </c>
      <c r="V9">
        <v>0.46552211690363299</v>
      </c>
      <c r="W9">
        <v>0.23572827804107399</v>
      </c>
      <c r="X9">
        <v>0.350223933649289</v>
      </c>
      <c r="Y9">
        <v>0.34344312796208498</v>
      </c>
      <c r="Z9">
        <v>0.37349289099526001</v>
      </c>
      <c r="AA9">
        <v>0.51160742496050504</v>
      </c>
      <c r="AB9">
        <v>0.288617693522906</v>
      </c>
      <c r="AC9">
        <v>0.27226777251184803</v>
      </c>
      <c r="AD9">
        <v>0.250407582938388</v>
      </c>
      <c r="AE9">
        <v>0.40792101105845102</v>
      </c>
      <c r="AF9">
        <v>0.26830726698262197</v>
      </c>
      <c r="AG9">
        <v>0.42437203791469102</v>
      </c>
      <c r="AH9">
        <v>0.41512006319115302</v>
      </c>
    </row>
    <row r="10" spans="1:34" x14ac:dyDescent="0.3">
      <c r="A10" t="s">
        <v>30</v>
      </c>
      <c r="B10">
        <v>8</v>
      </c>
      <c r="C10" t="str">
        <f>LEFT(Table13[[#This Row],[Contingency id]])</f>
        <v>A</v>
      </c>
      <c r="D10" s="1">
        <v>6.8283343969368202</v>
      </c>
      <c r="E10" s="1">
        <v>2.5274193548386998</v>
      </c>
      <c r="F10">
        <v>1567</v>
      </c>
      <c r="G10">
        <v>620</v>
      </c>
      <c r="H10" s="2">
        <v>0.33338034460753002</v>
      </c>
      <c r="I10" s="2">
        <f>AVERAGE(Table13[[#This Row],[Estimated costs 1]:[Estimated costs 20]])</f>
        <v>0.33586266751754901</v>
      </c>
      <c r="J10" s="2">
        <f>(Table13[[#This Row],[Mean]]-Table13[[#This Row],[Actual cost]])/Table13[[#This Row],[Actual cost]]*100</f>
        <v>0.74459186036935843</v>
      </c>
      <c r="K10" s="2">
        <f>_xlfn.STDEV.P(Table13[[#This Row],[Estimated costs 1]:[Estimated costs 20]])</f>
        <v>9.4463143291557305E-2</v>
      </c>
      <c r="L10" s="2">
        <f>Table13[[#This Row],[Dev]]/Table13[[#This Row],[Mean]]*100</f>
        <v>28.125526421188674</v>
      </c>
      <c r="M10" s="2">
        <f>Table13[[#This Row],[Estimated costs 1]]-Table13[[#This Row],[Actual cost]]</f>
        <v>-5.0040204211869999E-2</v>
      </c>
      <c r="N10" s="2">
        <f>Table13[[#This Row],[Diff 1]]/Table13[[#This Row],[Actual cost]]*100</f>
        <v>-15.00994435373193</v>
      </c>
      <c r="O10">
        <v>0.28334014039566002</v>
      </c>
      <c r="P10">
        <v>0.40394639438417301</v>
      </c>
      <c r="Q10">
        <v>0.244703892788768</v>
      </c>
      <c r="R10">
        <v>0.40430248883216302</v>
      </c>
      <c r="S10">
        <v>0.24827504786215701</v>
      </c>
      <c r="T10">
        <v>0.414295469049138</v>
      </c>
      <c r="U10">
        <v>0.38124888321633699</v>
      </c>
      <c r="V10">
        <v>0.285372048500319</v>
      </c>
      <c r="W10">
        <v>0.39863369495851902</v>
      </c>
      <c r="X10">
        <v>0.19783918315252</v>
      </c>
      <c r="Y10">
        <v>0.280866624122527</v>
      </c>
      <c r="Z10">
        <v>0.189606253988513</v>
      </c>
      <c r="AA10">
        <v>0.39699936183790602</v>
      </c>
      <c r="AB10">
        <v>0.431014039566049</v>
      </c>
      <c r="AC10">
        <v>0.324680918953414</v>
      </c>
      <c r="AD10">
        <v>0.36815507338864001</v>
      </c>
      <c r="AE10">
        <v>0.297015954052329</v>
      </c>
      <c r="AF10">
        <v>0.53591065730695597</v>
      </c>
      <c r="AG10">
        <v>0.181500957243139</v>
      </c>
      <c r="AH10">
        <v>0.44954626675175502</v>
      </c>
    </row>
    <row r="11" spans="1:34" x14ac:dyDescent="0.3">
      <c r="A11" t="s">
        <v>31</v>
      </c>
      <c r="B11">
        <v>9</v>
      </c>
      <c r="C11" t="str">
        <f>LEFT(Table13[[#This Row],[Contingency id]])</f>
        <v>A</v>
      </c>
      <c r="D11" s="1">
        <v>10.9890109890109</v>
      </c>
      <c r="E11" s="1">
        <v>1.1375</v>
      </c>
      <c r="F11">
        <v>91</v>
      </c>
      <c r="G11">
        <v>80</v>
      </c>
      <c r="H11" s="2">
        <v>0.30554945054944999</v>
      </c>
      <c r="I11" s="2">
        <f>AVERAGE(Table13[[#This Row],[Estimated costs 1]:[Estimated costs 20]])</f>
        <v>0.30494065934065906</v>
      </c>
      <c r="J11" s="2">
        <f>(Table13[[#This Row],[Mean]]-Table13[[#This Row],[Actual cost]])/Table13[[#This Row],[Actual cost]]*100</f>
        <v>-0.19924474015455637</v>
      </c>
      <c r="K11" s="2">
        <f>_xlfn.STDEV.P(Table13[[#This Row],[Estimated costs 1]:[Estimated costs 20]])</f>
        <v>3.1981579047661601E-3</v>
      </c>
      <c r="L11" s="2">
        <f>Table13[[#This Row],[Dev]]/Table13[[#This Row],[Mean]]*100</f>
        <v>1.0487804124517861</v>
      </c>
      <c r="M11" s="2">
        <f>Table13[[#This Row],[Estimated costs 1]]-Table13[[#This Row],[Actual cost]]</f>
        <v>3.0439560439560198E-3</v>
      </c>
      <c r="N11" s="2">
        <f>Table13[[#This Row],[Diff 1]]/Table13[[#This Row],[Actual cost]]*100</f>
        <v>0.99622370077323619</v>
      </c>
      <c r="O11">
        <v>0.30859340659340601</v>
      </c>
      <c r="P11">
        <v>0.30199999999999999</v>
      </c>
      <c r="Q11">
        <v>0.30250549450549402</v>
      </c>
      <c r="R11">
        <v>0.30199999999999999</v>
      </c>
      <c r="S11">
        <v>0.30909890109890098</v>
      </c>
      <c r="T11">
        <v>0.30199999999999999</v>
      </c>
      <c r="U11">
        <v>0.30859340659340601</v>
      </c>
      <c r="V11">
        <v>0.30250549450549402</v>
      </c>
      <c r="W11">
        <v>0.30859340659340601</v>
      </c>
      <c r="X11">
        <v>0.30859340659340601</v>
      </c>
      <c r="Y11">
        <v>0.30909890109890098</v>
      </c>
      <c r="Z11">
        <v>0.30250549450549402</v>
      </c>
      <c r="AA11">
        <v>0.30250549450549402</v>
      </c>
      <c r="AB11">
        <v>0.30250549450549402</v>
      </c>
      <c r="AC11">
        <v>0.30250549450549402</v>
      </c>
      <c r="AD11">
        <v>0.30199999999999999</v>
      </c>
      <c r="AE11">
        <v>0.30909890109890098</v>
      </c>
      <c r="AF11">
        <v>0.30250549450549402</v>
      </c>
      <c r="AG11">
        <v>0.30909890109890098</v>
      </c>
      <c r="AH11">
        <v>0.30250549450549402</v>
      </c>
    </row>
    <row r="12" spans="1:34" x14ac:dyDescent="0.3">
      <c r="A12" t="s">
        <v>32</v>
      </c>
      <c r="B12">
        <v>10</v>
      </c>
      <c r="C12" t="str">
        <f>LEFT(Table13[[#This Row],[Contingency id]])</f>
        <v>A</v>
      </c>
      <c r="D12" s="1">
        <v>37.737737737737703</v>
      </c>
      <c r="E12" s="1">
        <v>1.97430830039525</v>
      </c>
      <c r="F12">
        <v>999</v>
      </c>
      <c r="G12">
        <v>506</v>
      </c>
      <c r="H12" s="2">
        <v>0.28813013013013</v>
      </c>
      <c r="I12" s="2">
        <f>AVERAGE(Table13[[#This Row],[Estimated costs 1]:[Estimated costs 20]])</f>
        <v>0.2855598298298293</v>
      </c>
      <c r="J12" s="2">
        <f>(Table13[[#This Row],[Mean]]-Table13[[#This Row],[Actual cost]])/Table13[[#This Row],[Actual cost]]*100</f>
        <v>-0.89206231196295149</v>
      </c>
      <c r="K12" s="2">
        <f>_xlfn.STDEV.P(Table13[[#This Row],[Estimated costs 1]:[Estimated costs 20]])</f>
        <v>1.5504625390563168E-2</v>
      </c>
      <c r="L12" s="2">
        <f>Table13[[#This Row],[Dev]]/Table13[[#This Row],[Mean]]*100</f>
        <v>5.4295540797186623</v>
      </c>
      <c r="M12" s="2">
        <f>Table13[[#This Row],[Estimated costs 1]]-Table13[[#This Row],[Actual cost]]</f>
        <v>-8.453553553553983E-3</v>
      </c>
      <c r="N12" s="2">
        <f>Table13[[#This Row],[Diff 1]]/Table13[[#This Row],[Actual cost]]*100</f>
        <v>-2.9339359787662791</v>
      </c>
      <c r="O12">
        <v>0.27967657657657602</v>
      </c>
      <c r="P12">
        <v>0.27402922922922901</v>
      </c>
      <c r="Q12">
        <v>0.282253753753753</v>
      </c>
      <c r="R12">
        <v>0.27616246246246201</v>
      </c>
      <c r="S12">
        <v>0.255025825825825</v>
      </c>
      <c r="T12">
        <v>0.29022482482482398</v>
      </c>
      <c r="U12">
        <v>0.278118418418418</v>
      </c>
      <c r="V12">
        <v>0.30332362362362297</v>
      </c>
      <c r="W12">
        <v>0.26581881881881803</v>
      </c>
      <c r="X12">
        <v>0.29451561561561501</v>
      </c>
      <c r="Y12">
        <v>0.31055945945945901</v>
      </c>
      <c r="Z12">
        <v>0.27942832832832798</v>
      </c>
      <c r="AA12">
        <v>0.29440590590590499</v>
      </c>
      <c r="AB12">
        <v>0.29196706706706699</v>
      </c>
      <c r="AC12">
        <v>0.261937637637637</v>
      </c>
      <c r="AD12">
        <v>0.294695995995996</v>
      </c>
      <c r="AE12">
        <v>0.31749969969969899</v>
      </c>
      <c r="AF12">
        <v>0.29732662662662601</v>
      </c>
      <c r="AG12">
        <v>0.29049199199199199</v>
      </c>
      <c r="AH12">
        <v>0.27373473473473398</v>
      </c>
    </row>
    <row r="13" spans="1:34" hidden="1" x14ac:dyDescent="0.3">
      <c r="A13" t="s">
        <v>33</v>
      </c>
      <c r="B13">
        <v>11</v>
      </c>
      <c r="C13" t="str">
        <f>LEFT(Table13[[#This Row],[Contingency id]])</f>
        <v>C</v>
      </c>
      <c r="D13">
        <v>29.870129870129801</v>
      </c>
      <c r="E13" s="1">
        <v>1.1755725190839601</v>
      </c>
      <c r="F13">
        <v>154</v>
      </c>
      <c r="G13">
        <v>131</v>
      </c>
      <c r="H13">
        <v>0.25110064935064902</v>
      </c>
      <c r="I13" s="2">
        <f>AVERAGE(Table13[[#This Row],[Estimated costs 1]:[Estimated costs 20]])</f>
        <v>0.24496402597402542</v>
      </c>
      <c r="J13" s="2">
        <f>(Table13[[#This Row],[Mean]]-Table13[[#This Row],[Actual cost]])/Table13[[#This Row],[Actual cost]]*100</f>
        <v>-2.4438898873790347</v>
      </c>
      <c r="K13" s="2">
        <f>_xlfn.STDEV.P(Table13[[#This Row],[Estimated costs 1]:[Estimated costs 20]])</f>
        <v>1.4510438787299582E-2</v>
      </c>
      <c r="L13" s="2">
        <f>Table13[[#This Row],[Dev]]/Table13[[#This Row],[Mean]]*100</f>
        <v>5.9234978399800573</v>
      </c>
      <c r="M13" s="2">
        <f>Table13[[#This Row],[Estimated costs 1]]-Table13[[#This Row],[Actual cost]]</f>
        <v>-1.9642857142857018E-2</v>
      </c>
      <c r="N13" s="2">
        <f>Table13[[#This Row],[Diff 1]]/Table13[[#This Row],[Actual cost]]*100</f>
        <v>-7.8227026467887733</v>
      </c>
      <c r="O13">
        <v>0.231457792207792</v>
      </c>
      <c r="P13">
        <v>0.245072077922077</v>
      </c>
      <c r="Q13">
        <v>0.25687597402597401</v>
      </c>
      <c r="R13">
        <v>0.22804350649350599</v>
      </c>
      <c r="S13">
        <v>0.228260389610389</v>
      </c>
      <c r="T13">
        <v>0.230704545454545</v>
      </c>
      <c r="U13">
        <v>0.25597207792207699</v>
      </c>
      <c r="V13">
        <v>0.257872077922077</v>
      </c>
      <c r="W13">
        <v>0.26168376623376599</v>
      </c>
      <c r="X13">
        <v>0.234185064935064</v>
      </c>
      <c r="Y13">
        <v>0.26838246753246697</v>
      </c>
      <c r="Z13">
        <v>0.259761688311688</v>
      </c>
      <c r="AA13">
        <v>0.26990974025974002</v>
      </c>
      <c r="AB13">
        <v>0.24550584415584401</v>
      </c>
      <c r="AC13">
        <v>0.22887207792207701</v>
      </c>
      <c r="AD13">
        <v>0.23268376623376599</v>
      </c>
      <c r="AE13">
        <v>0.236986363636363</v>
      </c>
      <c r="AF13">
        <v>0.22823831168831099</v>
      </c>
      <c r="AG13">
        <v>0.26063051948051902</v>
      </c>
      <c r="AH13">
        <v>0.238182467532467</v>
      </c>
    </row>
    <row r="14" spans="1:34" x14ac:dyDescent="0.3">
      <c r="A14" t="s">
        <v>34</v>
      </c>
      <c r="B14">
        <v>12</v>
      </c>
      <c r="C14" t="str">
        <f>LEFT(Table13[[#This Row],[Contingency id]])</f>
        <v>A</v>
      </c>
      <c r="D14" s="1">
        <v>15</v>
      </c>
      <c r="E14" s="1">
        <v>1.08108108108108</v>
      </c>
      <c r="F14">
        <v>40</v>
      </c>
      <c r="G14">
        <v>37</v>
      </c>
      <c r="H14" s="2">
        <v>0.2282575</v>
      </c>
      <c r="I14" s="2">
        <f>AVERAGE(Table13[[#This Row],[Estimated costs 1]:[Estimated costs 20]])</f>
        <v>0.22825749999999986</v>
      </c>
      <c r="J14" s="2">
        <f>(Table13[[#This Row],[Mean]]-Table13[[#This Row],[Actual cost]])/Table13[[#This Row],[Actual cost]]*100</f>
        <v>-6.0798825045461632E-14</v>
      </c>
      <c r="K14" s="2">
        <f>_xlfn.STDEV.P(Table13[[#This Row],[Estimated costs 1]:[Estimated costs 20]])</f>
        <v>1.3877787807814457E-16</v>
      </c>
      <c r="L14" s="2">
        <f>Table13[[#This Row],[Dev]]/Table13[[#This Row],[Mean]]*100</f>
        <v>6.0798825045461657E-14</v>
      </c>
      <c r="M14" s="2">
        <f>Table13[[#This Row],[Estimated costs 1]]-Table13[[#This Row],[Actual cost]]</f>
        <v>0</v>
      </c>
      <c r="N14" s="2">
        <f>Table13[[#This Row],[Diff 1]]/Table13[[#This Row],[Actual cost]]*100</f>
        <v>0</v>
      </c>
      <c r="O14">
        <v>0.2282575</v>
      </c>
      <c r="P14">
        <v>0.2282575</v>
      </c>
      <c r="Q14">
        <v>0.2282575</v>
      </c>
      <c r="R14">
        <v>0.2282575</v>
      </c>
      <c r="S14">
        <v>0.2282575</v>
      </c>
      <c r="T14">
        <v>0.2282575</v>
      </c>
      <c r="U14">
        <v>0.2282575</v>
      </c>
      <c r="V14">
        <v>0.2282575</v>
      </c>
      <c r="W14">
        <v>0.2282575</v>
      </c>
      <c r="X14">
        <v>0.2282575</v>
      </c>
      <c r="Y14">
        <v>0.2282575</v>
      </c>
      <c r="Z14">
        <v>0.2282575</v>
      </c>
      <c r="AA14">
        <v>0.2282575</v>
      </c>
      <c r="AB14">
        <v>0.2282575</v>
      </c>
      <c r="AC14">
        <v>0.2282575</v>
      </c>
      <c r="AD14">
        <v>0.2282575</v>
      </c>
      <c r="AE14">
        <v>0.2282575</v>
      </c>
      <c r="AF14">
        <v>0.2282575</v>
      </c>
      <c r="AG14">
        <v>0.2282575</v>
      </c>
      <c r="AH14">
        <v>0.2282575</v>
      </c>
    </row>
    <row r="15" spans="1:34" x14ac:dyDescent="0.3">
      <c r="A15" t="s">
        <v>35</v>
      </c>
      <c r="B15">
        <v>13</v>
      </c>
      <c r="C15" t="str">
        <f>LEFT(Table13[[#This Row],[Contingency id]])</f>
        <v>A</v>
      </c>
      <c r="D15" s="1">
        <v>10.6382978723404</v>
      </c>
      <c r="E15" s="1">
        <v>1.02173913043478</v>
      </c>
      <c r="F15">
        <v>47</v>
      </c>
      <c r="G15">
        <v>46</v>
      </c>
      <c r="H15" s="2">
        <v>0.226617021276595</v>
      </c>
      <c r="I15" s="2">
        <f>AVERAGE(Table13[[#This Row],[Estimated costs 1]:[Estimated costs 20]])</f>
        <v>0.22661702127659486</v>
      </c>
      <c r="J15" s="2">
        <f>(Table13[[#This Row],[Mean]]-Table13[[#This Row],[Actual cost]])/Table13[[#This Row],[Actual cost]]*100</f>
        <v>-6.1238947231929555E-14</v>
      </c>
      <c r="K15" s="2">
        <f>_xlfn.STDEV.P(Table13[[#This Row],[Estimated costs 1]:[Estimated costs 20]])</f>
        <v>1.3877787807814457E-16</v>
      </c>
      <c r="L15" s="2">
        <f>Table13[[#This Row],[Dev]]/Table13[[#This Row],[Mean]]*100</f>
        <v>6.1238947231929593E-14</v>
      </c>
      <c r="M15" s="2">
        <f>Table13[[#This Row],[Estimated costs 1]]-Table13[[#This Row],[Actual cost]]</f>
        <v>0</v>
      </c>
      <c r="N15" s="2">
        <f>Table13[[#This Row],[Diff 1]]/Table13[[#This Row],[Actual cost]]*100</f>
        <v>0</v>
      </c>
      <c r="O15">
        <v>0.226617021276595</v>
      </c>
      <c r="P15">
        <v>0.226617021276595</v>
      </c>
      <c r="Q15">
        <v>0.226617021276595</v>
      </c>
      <c r="R15">
        <v>0.226617021276595</v>
      </c>
      <c r="S15">
        <v>0.226617021276595</v>
      </c>
      <c r="T15">
        <v>0.226617021276595</v>
      </c>
      <c r="U15">
        <v>0.226617021276595</v>
      </c>
      <c r="V15">
        <v>0.226617021276595</v>
      </c>
      <c r="W15">
        <v>0.226617021276595</v>
      </c>
      <c r="X15">
        <v>0.226617021276595</v>
      </c>
      <c r="Y15">
        <v>0.226617021276595</v>
      </c>
      <c r="Z15">
        <v>0.226617021276595</v>
      </c>
      <c r="AA15">
        <v>0.226617021276595</v>
      </c>
      <c r="AB15">
        <v>0.226617021276595</v>
      </c>
      <c r="AC15">
        <v>0.226617021276595</v>
      </c>
      <c r="AD15">
        <v>0.226617021276595</v>
      </c>
      <c r="AE15">
        <v>0.226617021276595</v>
      </c>
      <c r="AF15">
        <v>0.226617021276595</v>
      </c>
      <c r="AG15">
        <v>0.226617021276595</v>
      </c>
      <c r="AH15">
        <v>0.226617021276595</v>
      </c>
    </row>
    <row r="16" spans="1:34" x14ac:dyDescent="0.3">
      <c r="A16" t="s">
        <v>36</v>
      </c>
      <c r="B16">
        <v>14</v>
      </c>
      <c r="C16" t="str">
        <f>LEFT(Table13[[#This Row],[Contingency id]])</f>
        <v>A</v>
      </c>
      <c r="D16" s="1">
        <v>11.864406779661</v>
      </c>
      <c r="E16" s="1">
        <v>1.0727272727272701</v>
      </c>
      <c r="F16">
        <v>59</v>
      </c>
      <c r="G16">
        <v>55</v>
      </c>
      <c r="H16" s="2">
        <v>0.224203389830508</v>
      </c>
      <c r="I16" s="2">
        <f>AVERAGE(Table13[[#This Row],[Estimated costs 1]:[Estimated costs 20]])</f>
        <v>0.22420338983050794</v>
      </c>
      <c r="J16" s="2">
        <f>(Table13[[#This Row],[Mean]]-Table13[[#This Row],[Actual cost]])/Table13[[#This Row],[Actual cost]]*100</f>
        <v>-2.4759282753584961E-14</v>
      </c>
      <c r="K16" s="2">
        <f>_xlfn.STDEV.P(Table13[[#This Row],[Estimated costs 1]:[Estimated costs 20]])</f>
        <v>5.5511151231257827E-17</v>
      </c>
      <c r="L16" s="2">
        <f>Table13[[#This Row],[Dev]]/Table13[[#This Row],[Mean]]*100</f>
        <v>2.4759282753584967E-14</v>
      </c>
      <c r="M16" s="2">
        <f>Table13[[#This Row],[Estimated costs 1]]-Table13[[#This Row],[Actual cost]]</f>
        <v>0</v>
      </c>
      <c r="N16" s="2">
        <f>Table13[[#This Row],[Diff 1]]/Table13[[#This Row],[Actual cost]]*100</f>
        <v>0</v>
      </c>
      <c r="O16">
        <v>0.224203389830508</v>
      </c>
      <c r="P16">
        <v>0.224203389830508</v>
      </c>
      <c r="Q16">
        <v>0.224203389830508</v>
      </c>
      <c r="R16">
        <v>0.224203389830508</v>
      </c>
      <c r="S16">
        <v>0.224203389830508</v>
      </c>
      <c r="T16">
        <v>0.224203389830508</v>
      </c>
      <c r="U16">
        <v>0.224203389830508</v>
      </c>
      <c r="V16">
        <v>0.224203389830508</v>
      </c>
      <c r="W16">
        <v>0.224203389830508</v>
      </c>
      <c r="X16">
        <v>0.224203389830508</v>
      </c>
      <c r="Y16">
        <v>0.224203389830508</v>
      </c>
      <c r="Z16">
        <v>0.224203389830508</v>
      </c>
      <c r="AA16">
        <v>0.224203389830508</v>
      </c>
      <c r="AB16">
        <v>0.224203389830508</v>
      </c>
      <c r="AC16">
        <v>0.224203389830508</v>
      </c>
      <c r="AD16">
        <v>0.224203389830508</v>
      </c>
      <c r="AE16">
        <v>0.224203389830508</v>
      </c>
      <c r="AF16">
        <v>0.224203389830508</v>
      </c>
      <c r="AG16">
        <v>0.224203389830508</v>
      </c>
      <c r="AH16">
        <v>0.224203389830508</v>
      </c>
    </row>
    <row r="17" spans="1:34" hidden="1" x14ac:dyDescent="0.3">
      <c r="A17" t="s">
        <v>37</v>
      </c>
      <c r="B17">
        <v>15</v>
      </c>
      <c r="C17" t="str">
        <f>LEFT(Table13[[#This Row],[Contingency id]])</f>
        <v>C</v>
      </c>
      <c r="D17">
        <v>0.51993067590987796</v>
      </c>
      <c r="E17" s="1">
        <v>2.7651757188498398</v>
      </c>
      <c r="F17">
        <v>1731</v>
      </c>
      <c r="G17">
        <v>626</v>
      </c>
      <c r="H17">
        <v>0.21645291738879199</v>
      </c>
      <c r="I17" s="2">
        <f>AVERAGE(Table13[[#This Row],[Estimated costs 1]:[Estimated costs 20]])</f>
        <v>0.21999075678798335</v>
      </c>
      <c r="J17" s="2">
        <f>(Table13[[#This Row],[Mean]]-Table13[[#This Row],[Actual cost]])/Table13[[#This Row],[Actual cost]]*100</f>
        <v>1.6344614070674346</v>
      </c>
      <c r="K17" s="2">
        <f>_xlfn.STDEV.P(Table13[[#This Row],[Estimated costs 1]:[Estimated costs 20]])</f>
        <v>0.10965099111533132</v>
      </c>
      <c r="L17" s="2">
        <f>Table13[[#This Row],[Dev]]/Table13[[#This Row],[Mean]]*100</f>
        <v>49.843453750653595</v>
      </c>
      <c r="M17" s="2">
        <f>Table13[[#This Row],[Estimated costs 1]]-Table13[[#This Row],[Actual cost]]</f>
        <v>-0.10268053148469099</v>
      </c>
      <c r="N17" s="2">
        <f>Table13[[#This Row],[Diff 1]]/Table13[[#This Row],[Actual cost]]*100</f>
        <v>-47.437813600939627</v>
      </c>
      <c r="O17">
        <v>0.11377238590410101</v>
      </c>
      <c r="P17">
        <v>0.175551704217215</v>
      </c>
      <c r="Q17">
        <v>0.168838821490467</v>
      </c>
      <c r="R17">
        <v>8.2611207394569605E-2</v>
      </c>
      <c r="S17">
        <v>0.15545927209705299</v>
      </c>
      <c r="T17">
        <v>0.175551704217215</v>
      </c>
      <c r="U17">
        <v>0.175551704217215</v>
      </c>
      <c r="V17">
        <v>0.34262276140958903</v>
      </c>
      <c r="W17">
        <v>0.18893125361062901</v>
      </c>
      <c r="X17">
        <v>0.10270363951473099</v>
      </c>
      <c r="Y17">
        <v>0.41106874638937002</v>
      </c>
      <c r="Z17">
        <v>0.269612940496822</v>
      </c>
      <c r="AA17">
        <v>0.120485268630849</v>
      </c>
      <c r="AB17">
        <v>0.10270363951473099</v>
      </c>
      <c r="AC17">
        <v>0.186620450606585</v>
      </c>
      <c r="AD17">
        <v>0.41106874638937002</v>
      </c>
      <c r="AE17">
        <v>0.220092432120161</v>
      </c>
      <c r="AF17">
        <v>0.220092432120161</v>
      </c>
      <c r="AG17">
        <v>0.31415366839976799</v>
      </c>
      <c r="AH17">
        <v>0.46232235701906399</v>
      </c>
    </row>
    <row r="18" spans="1:34" x14ac:dyDescent="0.3">
      <c r="A18" t="s">
        <v>38</v>
      </c>
      <c r="B18">
        <v>16</v>
      </c>
      <c r="C18" t="str">
        <f>LEFT(Table13[[#This Row],[Contingency id]])</f>
        <v>A</v>
      </c>
      <c r="D18" s="1">
        <v>14.965986394557801</v>
      </c>
      <c r="E18" s="1">
        <v>1.1484375</v>
      </c>
      <c r="F18">
        <v>147</v>
      </c>
      <c r="G18">
        <v>128</v>
      </c>
      <c r="H18" s="2">
        <v>0.20538027210884299</v>
      </c>
      <c r="I18" s="2">
        <f>AVERAGE(Table13[[#This Row],[Estimated costs 1]:[Estimated costs 20]])</f>
        <v>0.21138503401360503</v>
      </c>
      <c r="J18" s="2">
        <f>(Table13[[#This Row],[Mean]]-Table13[[#This Row],[Actual cost]])/Table13[[#This Row],[Actual cost]]*100</f>
        <v>2.9237286732095509</v>
      </c>
      <c r="K18" s="2">
        <f>_xlfn.STDEV.P(Table13[[#This Row],[Estimated costs 1]:[Estimated costs 20]])</f>
        <v>4.2822851835944128E-2</v>
      </c>
      <c r="L18" s="2">
        <f>Table13[[#This Row],[Dev]]/Table13[[#This Row],[Mean]]*100</f>
        <v>20.258223121504425</v>
      </c>
      <c r="M18" s="2">
        <f>Table13[[#This Row],[Estimated costs 1]]-Table13[[#This Row],[Actual cost]]</f>
        <v>-2.0732653061223988E-2</v>
      </c>
      <c r="N18" s="2">
        <f>Table13[[#This Row],[Diff 1]]/Table13[[#This Row],[Actual cost]]*100</f>
        <v>-10.094763653948489</v>
      </c>
      <c r="O18">
        <v>0.184647619047619</v>
      </c>
      <c r="P18">
        <v>0.16653469387755099</v>
      </c>
      <c r="Q18">
        <v>0.16653469387755099</v>
      </c>
      <c r="R18">
        <v>0.273545578231292</v>
      </c>
      <c r="S18">
        <v>0.273545578231292</v>
      </c>
      <c r="T18">
        <v>0.18370884353741401</v>
      </c>
      <c r="U18">
        <v>0.184647619047619</v>
      </c>
      <c r="V18">
        <v>0.273545578231292</v>
      </c>
      <c r="W18">
        <v>0.16747346938775501</v>
      </c>
      <c r="X18">
        <v>0.16747346938775501</v>
      </c>
      <c r="Y18">
        <v>0.16747346938775501</v>
      </c>
      <c r="Z18">
        <v>0.25637142857142797</v>
      </c>
      <c r="AA18">
        <v>0.18370884353741401</v>
      </c>
      <c r="AB18">
        <v>0.25637142857142797</v>
      </c>
      <c r="AC18">
        <v>0.25637142857142797</v>
      </c>
      <c r="AD18">
        <v>0.18370884353741401</v>
      </c>
      <c r="AE18">
        <v>0.25637142857142797</v>
      </c>
      <c r="AF18">
        <v>0.184647619047619</v>
      </c>
      <c r="AG18">
        <v>0.184647619047619</v>
      </c>
      <c r="AH18">
        <v>0.25637142857142797</v>
      </c>
    </row>
    <row r="19" spans="1:34" hidden="1" x14ac:dyDescent="0.3">
      <c r="A19" t="s">
        <v>39</v>
      </c>
      <c r="B19">
        <v>17</v>
      </c>
      <c r="C19" t="str">
        <f>LEFT(Table13[[#This Row],[Contingency id]])</f>
        <v>B</v>
      </c>
      <c r="D19">
        <v>5.3914327917282101</v>
      </c>
      <c r="E19" s="1">
        <v>2.3145299145299099</v>
      </c>
      <c r="F19">
        <v>1354</v>
      </c>
      <c r="G19">
        <v>585</v>
      </c>
      <c r="H19">
        <v>0.201785745937961</v>
      </c>
      <c r="I19" s="2">
        <f>AVERAGE(Table13[[#This Row],[Estimated costs 1]:[Estimated costs 20]])</f>
        <v>0.20455754800590803</v>
      </c>
      <c r="J19" s="2">
        <f>(Table13[[#This Row],[Mean]]-Table13[[#This Row],[Actual cost]])/Table13[[#This Row],[Actual cost]]*100</f>
        <v>1.3736362075838682</v>
      </c>
      <c r="K19" s="2">
        <f>_xlfn.STDEV.P(Table13[[#This Row],[Estimated costs 1]:[Estimated costs 20]])</f>
        <v>4.0941579978757164E-2</v>
      </c>
      <c r="L19" s="2">
        <f>Table13[[#This Row],[Dev]]/Table13[[#This Row],[Mean]]*100</f>
        <v>20.014700204352611</v>
      </c>
      <c r="M19" s="2">
        <f>Table13[[#This Row],[Estimated costs 1]]-Table13[[#This Row],[Actual cost]]</f>
        <v>-5.1998744460857005E-2</v>
      </c>
      <c r="N19" s="2">
        <f>Table13[[#This Row],[Diff 1]]/Table13[[#This Row],[Actual cost]]*100</f>
        <v>-25.769285248148304</v>
      </c>
      <c r="O19">
        <v>0.149787001477104</v>
      </c>
      <c r="P19">
        <v>0.18396026587887701</v>
      </c>
      <c r="Q19">
        <v>0.20450635155096</v>
      </c>
      <c r="R19">
        <v>0.23336646971934999</v>
      </c>
      <c r="S19">
        <v>0.21810236336779901</v>
      </c>
      <c r="T19">
        <v>0.13835391432791699</v>
      </c>
      <c r="U19">
        <v>0.20564372230428299</v>
      </c>
      <c r="V19">
        <v>0.17318921713441601</v>
      </c>
      <c r="W19">
        <v>0.13107843426883301</v>
      </c>
      <c r="X19">
        <v>0.175646381093057</v>
      </c>
      <c r="Y19">
        <v>0.242827621861152</v>
      </c>
      <c r="Z19">
        <v>0.25078892171344103</v>
      </c>
      <c r="AA19">
        <v>0.20503929098966001</v>
      </c>
      <c r="AB19">
        <v>0.301247119645494</v>
      </c>
      <c r="AC19">
        <v>0.19748345642540599</v>
      </c>
      <c r="AD19">
        <v>0.25945465288035402</v>
      </c>
      <c r="AE19">
        <v>0.218095716395864</v>
      </c>
      <c r="AF19">
        <v>0.18406292466765101</v>
      </c>
      <c r="AG19">
        <v>0.18899305760709001</v>
      </c>
      <c r="AH19">
        <v>0.229524076809453</v>
      </c>
    </row>
    <row r="20" spans="1:34" x14ac:dyDescent="0.3">
      <c r="A20" t="s">
        <v>40</v>
      </c>
      <c r="B20">
        <v>18</v>
      </c>
      <c r="C20" t="str">
        <f>LEFT(Table13[[#This Row],[Contingency id]])</f>
        <v>A</v>
      </c>
      <c r="D20" s="1">
        <v>25.525525525525499</v>
      </c>
      <c r="E20" s="1">
        <v>2.00200400801603</v>
      </c>
      <c r="F20">
        <v>999</v>
      </c>
      <c r="G20">
        <v>499</v>
      </c>
      <c r="H20" s="2">
        <v>0.19569049049049</v>
      </c>
      <c r="I20" s="2">
        <f>AVERAGE(Table13[[#This Row],[Estimated costs 1]:[Estimated costs 20]])</f>
        <v>0.20077889889889847</v>
      </c>
      <c r="J20" s="2">
        <f>(Table13[[#This Row],[Mean]]-Table13[[#This Row],[Actual cost]])/Table13[[#This Row],[Actual cost]]*100</f>
        <v>2.6002328450680361</v>
      </c>
      <c r="K20" s="2">
        <f>_xlfn.STDEV.P(Table13[[#This Row],[Estimated costs 1]:[Estimated costs 20]])</f>
        <v>1.8404457392092288E-2</v>
      </c>
      <c r="L20" s="2">
        <f>Table13[[#This Row],[Dev]]/Table13[[#This Row],[Mean]]*100</f>
        <v>9.1665296966090999</v>
      </c>
      <c r="M20" s="2">
        <f>Table13[[#This Row],[Estimated costs 1]]-Table13[[#This Row],[Actual cost]]</f>
        <v>3.8136336336336008E-2</v>
      </c>
      <c r="N20" s="2">
        <f>Table13[[#This Row],[Diff 1]]/Table13[[#This Row],[Actual cost]]*100</f>
        <v>19.488088685734745</v>
      </c>
      <c r="O20">
        <v>0.23382682682682601</v>
      </c>
      <c r="P20">
        <v>0.19853043043043</v>
      </c>
      <c r="Q20">
        <v>0.210899199199199</v>
      </c>
      <c r="R20">
        <v>0.16825835835835801</v>
      </c>
      <c r="S20">
        <v>0.20807457457457401</v>
      </c>
      <c r="T20">
        <v>0.20544884884884801</v>
      </c>
      <c r="U20">
        <v>0.16731601601601601</v>
      </c>
      <c r="V20">
        <v>0.21644594594594499</v>
      </c>
      <c r="W20">
        <v>0.18553853853853799</v>
      </c>
      <c r="X20">
        <v>0.20151101101101099</v>
      </c>
      <c r="Y20">
        <v>0.217473373373373</v>
      </c>
      <c r="Z20">
        <v>0.2081003003003</v>
      </c>
      <c r="AA20">
        <v>0.185444644644644</v>
      </c>
      <c r="AB20">
        <v>0.17697077077077</v>
      </c>
      <c r="AC20">
        <v>0.17366136136136101</v>
      </c>
      <c r="AD20">
        <v>0.212984384384384</v>
      </c>
      <c r="AE20">
        <v>0.19526716716716699</v>
      </c>
      <c r="AF20">
        <v>0.21346636636636601</v>
      </c>
      <c r="AG20">
        <v>0.22196416416416401</v>
      </c>
      <c r="AH20">
        <v>0.214395695695695</v>
      </c>
    </row>
    <row r="21" spans="1:34" x14ac:dyDescent="0.3">
      <c r="A21" t="s">
        <v>41</v>
      </c>
      <c r="B21">
        <v>19</v>
      </c>
      <c r="C21" t="str">
        <f>LEFT(Table13[[#This Row],[Contingency id]])</f>
        <v>A</v>
      </c>
      <c r="D21" s="1">
        <v>21.830985915492899</v>
      </c>
      <c r="E21" s="1">
        <v>1.1544715447154399</v>
      </c>
      <c r="F21">
        <v>142</v>
      </c>
      <c r="G21">
        <v>123</v>
      </c>
      <c r="H21" s="2">
        <v>0.19332183098591499</v>
      </c>
      <c r="I21" s="2">
        <f>AVERAGE(Table13[[#This Row],[Estimated costs 1]:[Estimated costs 20]])</f>
        <v>0.19083056338028115</v>
      </c>
      <c r="J21" s="2">
        <f>(Table13[[#This Row],[Mean]]-Table13[[#This Row],[Actual cost]])/Table13[[#This Row],[Actual cost]]*100</f>
        <v>-1.2886633614676184</v>
      </c>
      <c r="K21" s="2">
        <f>_xlfn.STDEV.P(Table13[[#This Row],[Estimated costs 1]:[Estimated costs 20]])</f>
        <v>8.6585046318535062E-3</v>
      </c>
      <c r="L21" s="2">
        <f>Table13[[#This Row],[Dev]]/Table13[[#This Row],[Mean]]*100</f>
        <v>4.5372735260436823</v>
      </c>
      <c r="M21" s="2">
        <f>Table13[[#This Row],[Estimated costs 1]]-Table13[[#This Row],[Actual cost]]</f>
        <v>-8.4528169014079779E-3</v>
      </c>
      <c r="N21" s="2">
        <f>Table13[[#This Row],[Diff 1]]/Table13[[#This Row],[Actual cost]]*100</f>
        <v>-4.3724068090498438</v>
      </c>
      <c r="O21">
        <v>0.18486901408450701</v>
      </c>
      <c r="P21">
        <v>0.20336760563380199</v>
      </c>
      <c r="Q21">
        <v>0.18750704225352099</v>
      </c>
      <c r="R21">
        <v>0.18233380281690101</v>
      </c>
      <c r="S21">
        <v>0.18300563380281601</v>
      </c>
      <c r="T21">
        <v>0.18898169014084501</v>
      </c>
      <c r="U21">
        <v>0.19732535211267599</v>
      </c>
      <c r="V21">
        <v>0.18828028169013999</v>
      </c>
      <c r="W21">
        <v>0.20063380281690099</v>
      </c>
      <c r="X21">
        <v>0.179422535211267</v>
      </c>
      <c r="Y21">
        <v>0.19728591549295699</v>
      </c>
      <c r="Z21">
        <v>0.20602394366197099</v>
      </c>
      <c r="AA21">
        <v>0.202838028169014</v>
      </c>
      <c r="AB21">
        <v>0.18223239436619701</v>
      </c>
      <c r="AC21">
        <v>0.18293943661971801</v>
      </c>
      <c r="AD21">
        <v>0.19996197183098499</v>
      </c>
      <c r="AE21">
        <v>0.18300563380281601</v>
      </c>
      <c r="AF21">
        <v>0.184167605633802</v>
      </c>
      <c r="AG21">
        <v>0.199630985915492</v>
      </c>
      <c r="AH21">
        <v>0.18279859154929501</v>
      </c>
    </row>
    <row r="22" spans="1:34" hidden="1" x14ac:dyDescent="0.3">
      <c r="A22" t="s">
        <v>42</v>
      </c>
      <c r="B22">
        <v>20</v>
      </c>
      <c r="C22" t="str">
        <f>LEFT(Table13[[#This Row],[Contingency id]])</f>
        <v>C</v>
      </c>
      <c r="D22">
        <v>11.3464447806354</v>
      </c>
      <c r="E22" s="1">
        <v>1.6525000000000001</v>
      </c>
      <c r="F22">
        <v>661</v>
      </c>
      <c r="G22">
        <v>400</v>
      </c>
      <c r="H22">
        <v>0.17749909228441699</v>
      </c>
      <c r="I22" s="2">
        <f>AVERAGE(Table13[[#This Row],[Estimated costs 1]:[Estimated costs 20]])</f>
        <v>0.17530468986384218</v>
      </c>
      <c r="J22" s="2">
        <f>(Table13[[#This Row],[Mean]]-Table13[[#This Row],[Actual cost]])/Table13[[#This Row],[Actual cost]]*100</f>
        <v>-1.2362893760935927</v>
      </c>
      <c r="K22" s="2">
        <f>_xlfn.STDEV.P(Table13[[#This Row],[Estimated costs 1]:[Estimated costs 20]])</f>
        <v>1.051535865919313E-2</v>
      </c>
      <c r="L22" s="2">
        <f>Table13[[#This Row],[Dev]]/Table13[[#This Row],[Mean]]*100</f>
        <v>5.9983327698536346</v>
      </c>
      <c r="M22" s="2">
        <f>Table13[[#This Row],[Estimated costs 1]]-Table13[[#This Row],[Actual cost]]</f>
        <v>-1.0571860816944001E-2</v>
      </c>
      <c r="N22" s="2">
        <f>Table13[[#This Row],[Diff 1]]/Table13[[#This Row],[Actual cost]]*100</f>
        <v>-5.9560083834142103</v>
      </c>
      <c r="O22">
        <v>0.16692723146747299</v>
      </c>
      <c r="P22">
        <v>0.19049304084720101</v>
      </c>
      <c r="Q22">
        <v>0.17758078668683799</v>
      </c>
      <c r="R22">
        <v>0.15971996974281299</v>
      </c>
      <c r="S22">
        <v>0.178990771558245</v>
      </c>
      <c r="T22">
        <v>0.162695763993948</v>
      </c>
      <c r="U22">
        <v>0.17189092284417501</v>
      </c>
      <c r="V22">
        <v>0.18106490166414499</v>
      </c>
      <c r="W22">
        <v>0.19186369137670101</v>
      </c>
      <c r="X22">
        <v>0.161825869894099</v>
      </c>
      <c r="Y22">
        <v>0.187148108925869</v>
      </c>
      <c r="Z22">
        <v>0.172308472012102</v>
      </c>
      <c r="AA22">
        <v>0.17269576399394801</v>
      </c>
      <c r="AB22">
        <v>0.18069273827533999</v>
      </c>
      <c r="AC22">
        <v>0.18635234493192099</v>
      </c>
      <c r="AD22">
        <v>0.17491059001512799</v>
      </c>
      <c r="AE22">
        <v>0.15809515885022599</v>
      </c>
      <c r="AF22">
        <v>0.187732072617246</v>
      </c>
      <c r="AG22">
        <v>0.18163222390317699</v>
      </c>
      <c r="AH22">
        <v>0.16147337367624801</v>
      </c>
    </row>
    <row r="23" spans="1:34" x14ac:dyDescent="0.3">
      <c r="A23" t="s">
        <v>43</v>
      </c>
      <c r="B23">
        <v>21</v>
      </c>
      <c r="C23" t="str">
        <f>LEFT(Table13[[#This Row],[Contingency id]])</f>
        <v>A</v>
      </c>
      <c r="D23" s="1">
        <v>9.7826086956521703</v>
      </c>
      <c r="E23" s="1">
        <v>1.1948051948051901</v>
      </c>
      <c r="F23">
        <v>184</v>
      </c>
      <c r="G23">
        <v>154</v>
      </c>
      <c r="H23" s="2">
        <v>0.17723749999999999</v>
      </c>
      <c r="I23" s="2">
        <f>AVERAGE(Table13[[#This Row],[Estimated costs 1]:[Estimated costs 20]])</f>
        <v>0.1978641847826082</v>
      </c>
      <c r="J23" s="2">
        <f>(Table13[[#This Row],[Mean]]-Table13[[#This Row],[Actual cost]])/Table13[[#This Row],[Actual cost]]*100</f>
        <v>11.637878430133695</v>
      </c>
      <c r="K23" s="2">
        <f>_xlfn.STDEV.P(Table13[[#This Row],[Estimated costs 1]:[Estimated costs 20]])</f>
        <v>7.5624127022000456E-2</v>
      </c>
      <c r="L23" s="2">
        <f>Table13[[#This Row],[Dev]]/Table13[[#This Row],[Mean]]*100</f>
        <v>38.220220150042863</v>
      </c>
      <c r="M23" s="2">
        <f>Table13[[#This Row],[Estimated costs 1]]-Table13[[#This Row],[Actual cost]]</f>
        <v>-0.1101766304347826</v>
      </c>
      <c r="N23" s="2">
        <f>Table13[[#This Row],[Diff 1]]/Table13[[#This Row],[Actual cost]]*100</f>
        <v>-62.163272690476113</v>
      </c>
      <c r="O23">
        <v>6.7060869565217396E-2</v>
      </c>
      <c r="P23">
        <v>0.13321739130434701</v>
      </c>
      <c r="Q23">
        <v>0.27766304347825999</v>
      </c>
      <c r="R23">
        <v>0.27583152173913</v>
      </c>
      <c r="S23">
        <v>0.27365652173913002</v>
      </c>
      <c r="T23">
        <v>0.27470869565217299</v>
      </c>
      <c r="U23">
        <v>0.27365652173913002</v>
      </c>
      <c r="V23">
        <v>6.7060869565217396E-2</v>
      </c>
      <c r="W23">
        <v>6.4106521739130395E-2</v>
      </c>
      <c r="X23">
        <v>0.13026304347826001</v>
      </c>
      <c r="Y23">
        <v>0.16126086956521701</v>
      </c>
      <c r="Z23">
        <v>0.23359891304347799</v>
      </c>
      <c r="AA23">
        <v>0.22741739130434699</v>
      </c>
      <c r="AB23">
        <v>0.15429999999999999</v>
      </c>
      <c r="AC23">
        <v>0.27583152173913</v>
      </c>
      <c r="AD23">
        <v>0.200539130434782</v>
      </c>
      <c r="AE23">
        <v>0.23064456521739099</v>
      </c>
      <c r="AF23">
        <v>0.22741739130434699</v>
      </c>
      <c r="AG23">
        <v>0.27583152173913</v>
      </c>
      <c r="AH23">
        <v>0.13321739130434701</v>
      </c>
    </row>
    <row r="24" spans="1:34" x14ac:dyDescent="0.3">
      <c r="A24" t="s">
        <v>44</v>
      </c>
      <c r="B24">
        <v>22</v>
      </c>
      <c r="C24" t="str">
        <f>LEFT(Table13[[#This Row],[Contingency id]])</f>
        <v>A</v>
      </c>
      <c r="D24" s="1">
        <v>6.4516129032257998</v>
      </c>
      <c r="E24" s="1">
        <v>1.12048192771084</v>
      </c>
      <c r="F24">
        <v>93</v>
      </c>
      <c r="G24">
        <v>83</v>
      </c>
      <c r="H24" s="2">
        <v>0.175393548387096</v>
      </c>
      <c r="I24" s="2">
        <f>AVERAGE(Table13[[#This Row],[Estimated costs 1]:[Estimated costs 20]])</f>
        <v>0.18787999999999927</v>
      </c>
      <c r="J24" s="2">
        <f>(Table13[[#This Row],[Mean]]-Table13[[#This Row],[Actual cost]])/Table13[[#This Row],[Actual cost]]*100</f>
        <v>7.1191054219083894</v>
      </c>
      <c r="K24" s="2">
        <f>_xlfn.STDEV.P(Table13[[#This Row],[Estimated costs 1]:[Estimated costs 20]])</f>
        <v>1.6648602150537609E-2</v>
      </c>
      <c r="L24" s="2">
        <f>Table13[[#This Row],[Dev]]/Table13[[#This Row],[Mean]]*100</f>
        <v>8.8612955878952917</v>
      </c>
      <c r="M24" s="2">
        <f>Table13[[#This Row],[Estimated costs 1]]-Table13[[#This Row],[Actual cost]]</f>
        <v>2.0810752688172007E-2</v>
      </c>
      <c r="N24" s="2">
        <f>Table13[[#This Row],[Diff 1]]/Table13[[#This Row],[Actual cost]]*100</f>
        <v>11.86517570318059</v>
      </c>
      <c r="O24">
        <v>0.19620430107526801</v>
      </c>
      <c r="P24">
        <v>0.154582795698924</v>
      </c>
      <c r="Q24">
        <v>0.19620430107526801</v>
      </c>
      <c r="R24">
        <v>0.19620430107526801</v>
      </c>
      <c r="S24">
        <v>0.19620430107526801</v>
      </c>
      <c r="T24">
        <v>0.19620430107526801</v>
      </c>
      <c r="U24">
        <v>0.19620430107526801</v>
      </c>
      <c r="V24">
        <v>0.19620430107526801</v>
      </c>
      <c r="W24">
        <v>0.19620430107526801</v>
      </c>
      <c r="X24">
        <v>0.154582795698924</v>
      </c>
      <c r="Y24">
        <v>0.19620430107526801</v>
      </c>
      <c r="Z24">
        <v>0.154582795698924</v>
      </c>
      <c r="AA24">
        <v>0.19620430107526801</v>
      </c>
      <c r="AB24">
        <v>0.154582795698924</v>
      </c>
      <c r="AC24">
        <v>0.19620430107526801</v>
      </c>
      <c r="AD24">
        <v>0.19620430107526801</v>
      </c>
      <c r="AE24">
        <v>0.19620430107526801</v>
      </c>
      <c r="AF24">
        <v>0.19620430107526801</v>
      </c>
      <c r="AG24">
        <v>0.19620430107526801</v>
      </c>
      <c r="AH24">
        <v>0.19620430107526801</v>
      </c>
    </row>
    <row r="25" spans="1:34" hidden="1" x14ac:dyDescent="0.3">
      <c r="A25" t="s">
        <v>45</v>
      </c>
      <c r="B25">
        <v>23</v>
      </c>
      <c r="C25" t="str">
        <f>LEFT(Table13[[#This Row],[Contingency id]])</f>
        <v>C</v>
      </c>
      <c r="D25">
        <v>11.1280487804878</v>
      </c>
      <c r="E25" s="1">
        <v>1.6237623762376201</v>
      </c>
      <c r="F25">
        <v>656</v>
      </c>
      <c r="G25">
        <v>404</v>
      </c>
      <c r="H25">
        <v>0.16903201219512101</v>
      </c>
      <c r="I25" s="2">
        <f>AVERAGE(Table13[[#This Row],[Estimated costs 1]:[Estimated costs 20]])</f>
        <v>0.17786219512195073</v>
      </c>
      <c r="J25" s="2">
        <f>(Table13[[#This Row],[Mean]]-Table13[[#This Row],[Actual cost]])/Table13[[#This Row],[Actual cost]]*100</f>
        <v>5.2239707805386892</v>
      </c>
      <c r="K25" s="2">
        <f>_xlfn.STDEV.P(Table13[[#This Row],[Estimated costs 1]:[Estimated costs 20]])</f>
        <v>1.8381414233949751E-2</v>
      </c>
      <c r="L25" s="2">
        <f>Table13[[#This Row],[Dev]]/Table13[[#This Row],[Mean]]*100</f>
        <v>10.334638128887695</v>
      </c>
      <c r="M25" s="2">
        <f>Table13[[#This Row],[Estimated costs 1]]-Table13[[#This Row],[Actual cost]]</f>
        <v>3.5838414634149773E-3</v>
      </c>
      <c r="N25" s="2">
        <f>Table13[[#This Row],[Diff 1]]/Table13[[#This Row],[Actual cost]]*100</f>
        <v>2.1202146367860739</v>
      </c>
      <c r="O25">
        <v>0.17261585365853599</v>
      </c>
      <c r="P25">
        <v>0.17017378048780399</v>
      </c>
      <c r="Q25">
        <v>0.17792225609755999</v>
      </c>
      <c r="R25">
        <v>0.16007774390243901</v>
      </c>
      <c r="S25">
        <v>0.184410060975609</v>
      </c>
      <c r="T25">
        <v>0.154795731707317</v>
      </c>
      <c r="U25">
        <v>0.17148628048780401</v>
      </c>
      <c r="V25">
        <v>0.18227439024390199</v>
      </c>
      <c r="W25">
        <v>0.17439634146341401</v>
      </c>
      <c r="X25">
        <v>0.15934146341463401</v>
      </c>
      <c r="Y25">
        <v>0.170362804878048</v>
      </c>
      <c r="Z25">
        <v>0.163036585365853</v>
      </c>
      <c r="AA25">
        <v>0.15975762195121901</v>
      </c>
      <c r="AB25">
        <v>0.20921646341463401</v>
      </c>
      <c r="AC25">
        <v>0.17059146341463399</v>
      </c>
      <c r="AD25">
        <v>0.163728658536585</v>
      </c>
      <c r="AE25">
        <v>0.21081250000000001</v>
      </c>
      <c r="AF25">
        <v>0.22097103658536499</v>
      </c>
      <c r="AG25">
        <v>0.20191768292682899</v>
      </c>
      <c r="AH25">
        <v>0.179355182926829</v>
      </c>
    </row>
    <row r="26" spans="1:34" x14ac:dyDescent="0.3">
      <c r="A26" t="s">
        <v>46</v>
      </c>
      <c r="B26">
        <v>24</v>
      </c>
      <c r="C26" t="str">
        <f>LEFT(Table13[[#This Row],[Contingency id]])</f>
        <v>A</v>
      </c>
      <c r="D26" s="1">
        <v>16.2162162162162</v>
      </c>
      <c r="E26" s="1">
        <v>1.15625</v>
      </c>
      <c r="F26">
        <v>37</v>
      </c>
      <c r="G26">
        <v>32</v>
      </c>
      <c r="H26" s="2">
        <v>0.16483513513513501</v>
      </c>
      <c r="I26" s="2">
        <f>AVERAGE(Table13[[#This Row],[Estimated costs 1]:[Estimated costs 20]])</f>
        <v>0.16483513513513504</v>
      </c>
      <c r="J26" s="2">
        <f>(Table13[[#This Row],[Mean]]-Table13[[#This Row],[Actual cost]])/Table13[[#This Row],[Actual cost]]*100</f>
        <v>1.6838385574091569E-14</v>
      </c>
      <c r="K26" s="2">
        <f>_xlfn.STDEV.P(Table13[[#This Row],[Estimated costs 1]:[Estimated costs 20]])</f>
        <v>2.7755575615628914E-17</v>
      </c>
      <c r="L26" s="2">
        <f>Table13[[#This Row],[Dev]]/Table13[[#This Row],[Mean]]*100</f>
        <v>1.6838385574091565E-14</v>
      </c>
      <c r="M26" s="2">
        <f>Table13[[#This Row],[Estimated costs 1]]-Table13[[#This Row],[Actual cost]]</f>
        <v>0</v>
      </c>
      <c r="N26" s="2">
        <f>Table13[[#This Row],[Diff 1]]/Table13[[#This Row],[Actual cost]]*100</f>
        <v>0</v>
      </c>
      <c r="O26">
        <v>0.16483513513513501</v>
      </c>
      <c r="P26">
        <v>0.16483513513513501</v>
      </c>
      <c r="Q26">
        <v>0.16483513513513501</v>
      </c>
      <c r="R26">
        <v>0.16483513513513501</v>
      </c>
      <c r="S26">
        <v>0.16483513513513501</v>
      </c>
      <c r="T26">
        <v>0.16483513513513501</v>
      </c>
      <c r="U26">
        <v>0.16483513513513501</v>
      </c>
      <c r="V26">
        <v>0.16483513513513501</v>
      </c>
      <c r="W26">
        <v>0.16483513513513501</v>
      </c>
      <c r="X26">
        <v>0.16483513513513501</v>
      </c>
      <c r="Y26">
        <v>0.16483513513513501</v>
      </c>
      <c r="Z26">
        <v>0.16483513513513501</v>
      </c>
      <c r="AA26">
        <v>0.16483513513513501</v>
      </c>
      <c r="AB26">
        <v>0.16483513513513501</v>
      </c>
      <c r="AC26">
        <v>0.16483513513513501</v>
      </c>
      <c r="AD26">
        <v>0.16483513513513501</v>
      </c>
      <c r="AE26">
        <v>0.16483513513513501</v>
      </c>
      <c r="AF26">
        <v>0.16483513513513501</v>
      </c>
      <c r="AG26">
        <v>0.16483513513513501</v>
      </c>
      <c r="AH26">
        <v>0.16483513513513501</v>
      </c>
    </row>
    <row r="27" spans="1:34" x14ac:dyDescent="0.3">
      <c r="A27" t="s">
        <v>47</v>
      </c>
      <c r="B27">
        <v>25</v>
      </c>
      <c r="C27" t="str">
        <f>LEFT(Table13[[#This Row],[Contingency id]])</f>
        <v>A</v>
      </c>
      <c r="D27" s="1">
        <v>26.595744680850999</v>
      </c>
      <c r="E27" s="1">
        <v>1.11904761904761</v>
      </c>
      <c r="F27">
        <v>94</v>
      </c>
      <c r="G27">
        <v>84</v>
      </c>
      <c r="H27" s="2">
        <v>0.15831808510638201</v>
      </c>
      <c r="I27" s="2">
        <f>AVERAGE(Table13[[#This Row],[Estimated costs 1]:[Estimated costs 20]])</f>
        <v>0.1574454255319144</v>
      </c>
      <c r="J27" s="2">
        <f>(Table13[[#This Row],[Mean]]-Table13[[#This Row],[Actual cost]])/Table13[[#This Row],[Actual cost]]*100</f>
        <v>-0.55120649916983633</v>
      </c>
      <c r="K27" s="2">
        <f>_xlfn.STDEV.P(Table13[[#This Row],[Estimated costs 1]:[Estimated costs 20]])</f>
        <v>1.0935724953163459E-2</v>
      </c>
      <c r="L27" s="2">
        <f>Table13[[#This Row],[Dev]]/Table13[[#This Row],[Mean]]*100</f>
        <v>6.9457241556673699</v>
      </c>
      <c r="M27" s="2">
        <f>Table13[[#This Row],[Estimated costs 1]]-Table13[[#This Row],[Actual cost]]</f>
        <v>-1.6242553191489012E-2</v>
      </c>
      <c r="N27" s="2">
        <f>Table13[[#This Row],[Diff 1]]/Table13[[#This Row],[Actual cost]]*100</f>
        <v>-10.259442678690062</v>
      </c>
      <c r="O27">
        <v>0.142075531914893</v>
      </c>
      <c r="P27">
        <v>0.15959893617021201</v>
      </c>
      <c r="Q27">
        <v>0.174630851063829</v>
      </c>
      <c r="R27">
        <v>0.14200531914893599</v>
      </c>
      <c r="S27">
        <v>0.174560638297872</v>
      </c>
      <c r="T27">
        <v>0.15710744680850999</v>
      </c>
      <c r="U27">
        <v>0.15959893617021201</v>
      </c>
      <c r="V27">
        <v>0.159528723404255</v>
      </c>
      <c r="W27">
        <v>0.15710744680850999</v>
      </c>
      <c r="X27">
        <v>0.14200531914893599</v>
      </c>
      <c r="Y27">
        <v>0.174630851063829</v>
      </c>
      <c r="Z27">
        <v>0.15703723404255299</v>
      </c>
      <c r="AA27">
        <v>0.159528723404255</v>
      </c>
      <c r="AB27">
        <v>0.15710744680850999</v>
      </c>
      <c r="AC27">
        <v>0.15710744680850999</v>
      </c>
      <c r="AD27">
        <v>0.14200531914893599</v>
      </c>
      <c r="AE27">
        <v>0.14200531914893599</v>
      </c>
      <c r="AF27">
        <v>0.174630851063829</v>
      </c>
      <c r="AG27">
        <v>0.159528723404255</v>
      </c>
      <c r="AH27">
        <v>0.15710744680850999</v>
      </c>
    </row>
    <row r="28" spans="1:34" x14ac:dyDescent="0.3">
      <c r="A28" t="s">
        <v>48</v>
      </c>
      <c r="B28">
        <v>26</v>
      </c>
      <c r="C28" t="str">
        <f>LEFT(Table13[[#This Row],[Contingency id]])</f>
        <v>A</v>
      </c>
      <c r="D28" s="1">
        <v>23.655913978494599</v>
      </c>
      <c r="E28" s="1">
        <v>1.0813953488371999</v>
      </c>
      <c r="F28">
        <v>93</v>
      </c>
      <c r="G28">
        <v>86</v>
      </c>
      <c r="H28" s="2">
        <v>0.15088064516128999</v>
      </c>
      <c r="I28" s="2">
        <f>AVERAGE(Table13[[#This Row],[Estimated costs 1]:[Estimated costs 20]])</f>
        <v>0.15315591397849398</v>
      </c>
      <c r="J28" s="2">
        <f>(Table13[[#This Row],[Mean]]-Table13[[#This Row],[Actual cost]])/Table13[[#This Row],[Actual cost]]*100</f>
        <v>1.5079925027969989</v>
      </c>
      <c r="K28" s="2">
        <f>_xlfn.STDEV.P(Table13[[#This Row],[Estimated costs 1]:[Estimated costs 20]])</f>
        <v>7.2882373710888943E-3</v>
      </c>
      <c r="L28" s="2">
        <f>Table13[[#This Row],[Dev]]/Table13[[#This Row],[Mean]]*100</f>
        <v>4.7587045003775055</v>
      </c>
      <c r="M28" s="2">
        <f>Table13[[#This Row],[Estimated costs 1]]-Table13[[#This Row],[Actual cost]]</f>
        <v>-4.9892473118279823E-3</v>
      </c>
      <c r="N28" s="2">
        <f>Table13[[#This Row],[Diff 1]]/Table13[[#This Row],[Actual cost]]*100</f>
        <v>-3.3067510458313083</v>
      </c>
      <c r="O28">
        <v>0.14589139784946201</v>
      </c>
      <c r="P28">
        <v>0.14330645161290301</v>
      </c>
      <c r="Q28">
        <v>0.15078817204301001</v>
      </c>
      <c r="R28">
        <v>0.15078817204301001</v>
      </c>
      <c r="S28">
        <v>0.15593655913978399</v>
      </c>
      <c r="T28">
        <v>0.13822473118279499</v>
      </c>
      <c r="U28">
        <v>0.158454838709677</v>
      </c>
      <c r="V28">
        <v>0.15593655913978399</v>
      </c>
      <c r="W28">
        <v>0.16360322580645101</v>
      </c>
      <c r="X28">
        <v>0.158454838709677</v>
      </c>
      <c r="Y28">
        <v>0.158454838709677</v>
      </c>
      <c r="Z28">
        <v>0.158454838709677</v>
      </c>
      <c r="AA28">
        <v>0.15593655913978399</v>
      </c>
      <c r="AB28">
        <v>0.14589139784946201</v>
      </c>
      <c r="AC28">
        <v>0.138158064516129</v>
      </c>
      <c r="AD28">
        <v>0.150973118279569</v>
      </c>
      <c r="AE28">
        <v>0.158454838709677</v>
      </c>
      <c r="AF28">
        <v>0.15593655913978399</v>
      </c>
      <c r="AG28">
        <v>0.16353655913978399</v>
      </c>
      <c r="AH28">
        <v>0.15593655913978399</v>
      </c>
    </row>
    <row r="29" spans="1:34" hidden="1" x14ac:dyDescent="0.3">
      <c r="A29" t="s">
        <v>49</v>
      </c>
      <c r="B29">
        <v>27</v>
      </c>
      <c r="C29" t="str">
        <f>LEFT(Table13[[#This Row],[Contingency id]])</f>
        <v>C</v>
      </c>
      <c r="D29">
        <v>18.934911242603501</v>
      </c>
      <c r="E29" s="1">
        <v>1.12666666666666</v>
      </c>
      <c r="F29">
        <v>169</v>
      </c>
      <c r="G29">
        <v>150</v>
      </c>
      <c r="H29">
        <v>0.15031834319526599</v>
      </c>
      <c r="I29" s="2">
        <f>AVERAGE(Table13[[#This Row],[Estimated costs 1]:[Estimated costs 20]])</f>
        <v>0.14822384615384579</v>
      </c>
      <c r="J29" s="2">
        <f>(Table13[[#This Row],[Mean]]-Table13[[#This Row],[Actual cost]])/Table13[[#This Row],[Actual cost]]*100</f>
        <v>-1.3933742196049987</v>
      </c>
      <c r="K29" s="2">
        <f>_xlfn.STDEV.P(Table13[[#This Row],[Estimated costs 1]:[Estimated costs 20]])</f>
        <v>8.4899409049031694E-3</v>
      </c>
      <c r="L29" s="2">
        <f>Table13[[#This Row],[Dev]]/Table13[[#This Row],[Mean]]*100</f>
        <v>5.7277834337743574</v>
      </c>
      <c r="M29" s="2">
        <f>Table13[[#This Row],[Estimated costs 1]]-Table13[[#This Row],[Actual cost]]</f>
        <v>-8.0473372780998087E-5</v>
      </c>
      <c r="N29" s="2">
        <f>Table13[[#This Row],[Diff 1]]/Table13[[#This Row],[Actual cost]]*100</f>
        <v>-5.3535297868778309E-2</v>
      </c>
      <c r="O29">
        <v>0.15023786982248499</v>
      </c>
      <c r="P29">
        <v>0.160510059171597</v>
      </c>
      <c r="Q29">
        <v>0.13644733727810601</v>
      </c>
      <c r="R29">
        <v>0.13915739644970401</v>
      </c>
      <c r="S29">
        <v>0.14960355029585801</v>
      </c>
      <c r="T29">
        <v>0.14770059171597599</v>
      </c>
      <c r="U29">
        <v>0.14752781065088699</v>
      </c>
      <c r="V29">
        <v>0.16371479289940799</v>
      </c>
      <c r="W29">
        <v>0.15155384615384601</v>
      </c>
      <c r="X29">
        <v>0.14293846153846099</v>
      </c>
      <c r="Y29">
        <v>0.13720118343195201</v>
      </c>
      <c r="Z29">
        <v>0.14209585798816499</v>
      </c>
      <c r="AA29">
        <v>0.163189349112426</v>
      </c>
      <c r="AB29">
        <v>0.15957633136094601</v>
      </c>
      <c r="AC29">
        <v>0.147659171597633</v>
      </c>
      <c r="AD29">
        <v>0.15286863905325401</v>
      </c>
      <c r="AE29">
        <v>0.15244970414201101</v>
      </c>
      <c r="AF29">
        <v>0.14449349112425999</v>
      </c>
      <c r="AG29">
        <v>0.137507692307692</v>
      </c>
      <c r="AH29">
        <v>0.13804378698224801</v>
      </c>
    </row>
    <row r="30" spans="1:34" hidden="1" x14ac:dyDescent="0.3">
      <c r="A30" t="s">
        <v>50</v>
      </c>
      <c r="B30">
        <v>28</v>
      </c>
      <c r="C30" t="str">
        <f>LEFT(Table13[[#This Row],[Contingency id]])</f>
        <v>C</v>
      </c>
      <c r="D30">
        <v>19.871794871794801</v>
      </c>
      <c r="E30" s="1">
        <v>1.1470588235294099</v>
      </c>
      <c r="F30">
        <v>156</v>
      </c>
      <c r="G30">
        <v>136</v>
      </c>
      <c r="H30">
        <v>0.149808974358974</v>
      </c>
      <c r="I30" s="2">
        <f>AVERAGE(Table13[[#This Row],[Estimated costs 1]:[Estimated costs 20]])</f>
        <v>0.15141387820512772</v>
      </c>
      <c r="J30" s="2">
        <f>(Table13[[#This Row],[Mean]]-Table13[[#This Row],[Actual cost]])/Table13[[#This Row],[Actual cost]]*100</f>
        <v>1.0713002028223169</v>
      </c>
      <c r="K30" s="2">
        <f>_xlfn.STDEV.P(Table13[[#This Row],[Estimated costs 1]:[Estimated costs 20]])</f>
        <v>1.1676855584066967E-2</v>
      </c>
      <c r="L30" s="2">
        <f>Table13[[#This Row],[Dev]]/Table13[[#This Row],[Mean]]*100</f>
        <v>7.7118793352930064</v>
      </c>
      <c r="M30" s="2">
        <f>Table13[[#This Row],[Estimated costs 1]]-Table13[[#This Row],[Actual cost]]</f>
        <v>1.291794871794899E-2</v>
      </c>
      <c r="N30" s="2">
        <f>Table13[[#This Row],[Diff 1]]/Table13[[#This Row],[Actual cost]]*100</f>
        <v>8.6229471720398099</v>
      </c>
      <c r="O30">
        <v>0.16272692307692299</v>
      </c>
      <c r="P30">
        <v>0.13825961538461501</v>
      </c>
      <c r="Q30">
        <v>0.16017371794871799</v>
      </c>
      <c r="R30">
        <v>0.139098717948717</v>
      </c>
      <c r="S30">
        <v>0.165604487179487</v>
      </c>
      <c r="T30">
        <v>0.13900320512820499</v>
      </c>
      <c r="U30">
        <v>0.162985897435897</v>
      </c>
      <c r="V30">
        <v>0.136355769230769</v>
      </c>
      <c r="W30">
        <v>0.13889358974358901</v>
      </c>
      <c r="X30">
        <v>0.16295705128205101</v>
      </c>
      <c r="Y30">
        <v>0.16276730769230699</v>
      </c>
      <c r="Z30">
        <v>0.16014871794871699</v>
      </c>
      <c r="AA30">
        <v>0.16013333333333299</v>
      </c>
      <c r="AB30">
        <v>0.16017371794871699</v>
      </c>
      <c r="AC30">
        <v>0.13900320512820499</v>
      </c>
      <c r="AD30">
        <v>0.13894935897435801</v>
      </c>
      <c r="AE30">
        <v>0.16017371794871699</v>
      </c>
      <c r="AF30">
        <v>0.14178653846153799</v>
      </c>
      <c r="AG30">
        <v>0.16272692307692299</v>
      </c>
      <c r="AH30">
        <v>0.136355769230769</v>
      </c>
    </row>
    <row r="31" spans="1:34" hidden="1" x14ac:dyDescent="0.3">
      <c r="A31" t="s">
        <v>51</v>
      </c>
      <c r="B31">
        <v>29</v>
      </c>
      <c r="C31" t="str">
        <f>LEFT(Table13[[#This Row],[Contingency id]])</f>
        <v>C</v>
      </c>
      <c r="D31">
        <v>18.681318681318601</v>
      </c>
      <c r="E31" s="1">
        <v>1.2052980132450299</v>
      </c>
      <c r="F31">
        <v>182</v>
      </c>
      <c r="G31">
        <v>151</v>
      </c>
      <c r="H31">
        <v>0.14589175824175801</v>
      </c>
      <c r="I31" s="2">
        <f>AVERAGE(Table13[[#This Row],[Estimated costs 1]:[Estimated costs 20]])</f>
        <v>0.1369410989010984</v>
      </c>
      <c r="J31" s="2">
        <f>(Table13[[#This Row],[Mean]]-Table13[[#This Row],[Actual cost]])/Table13[[#This Row],[Actual cost]]*100</f>
        <v>-6.13513706910532</v>
      </c>
      <c r="K31" s="2">
        <f>_xlfn.STDEV.P(Table13[[#This Row],[Estimated costs 1]:[Estimated costs 20]])</f>
        <v>4.294581196770831E-2</v>
      </c>
      <c r="L31" s="2">
        <f>Table13[[#This Row],[Dev]]/Table13[[#This Row],[Mean]]*100</f>
        <v>31.360791108244747</v>
      </c>
      <c r="M31" s="2">
        <f>Table13[[#This Row],[Estimated costs 1]]-Table13[[#This Row],[Actual cost]]</f>
        <v>6.3026373626372978E-2</v>
      </c>
      <c r="N31" s="2">
        <f>Table13[[#This Row],[Diff 1]]/Table13[[#This Row],[Actual cost]]*100</f>
        <v>43.200777333789915</v>
      </c>
      <c r="O31">
        <v>0.20891813186813099</v>
      </c>
      <c r="P31">
        <v>0.13102197802197799</v>
      </c>
      <c r="Q31">
        <v>0.10323901098901</v>
      </c>
      <c r="R31">
        <v>0.127554945054945</v>
      </c>
      <c r="S31">
        <v>0.12105054945054899</v>
      </c>
      <c r="T31">
        <v>0.25559505494505402</v>
      </c>
      <c r="U31">
        <v>0.137417032967032</v>
      </c>
      <c r="V31">
        <v>0.12942142857142799</v>
      </c>
      <c r="W31">
        <v>9.12412087912087E-2</v>
      </c>
      <c r="X31">
        <v>0.125101648351648</v>
      </c>
      <c r="Y31">
        <v>0.101212637362637</v>
      </c>
      <c r="Z31">
        <v>0.11911153846153801</v>
      </c>
      <c r="AA31">
        <v>0.10924890109890099</v>
      </c>
      <c r="AB31">
        <v>0.230671978021978</v>
      </c>
      <c r="AC31">
        <v>0.13692307692307601</v>
      </c>
      <c r="AD31">
        <v>0.121707142857142</v>
      </c>
      <c r="AE31">
        <v>0.13940989010988999</v>
      </c>
      <c r="AF31">
        <v>0.14230604395604299</v>
      </c>
      <c r="AG31">
        <v>9.3234065934065899E-2</v>
      </c>
      <c r="AH31">
        <v>0.114435714285714</v>
      </c>
    </row>
    <row r="32" spans="1:34" hidden="1" x14ac:dyDescent="0.3">
      <c r="A32" t="s">
        <v>52</v>
      </c>
      <c r="B32">
        <v>30</v>
      </c>
      <c r="C32" t="str">
        <f>LEFT(Table13[[#This Row],[Contingency id]])</f>
        <v>C</v>
      </c>
      <c r="D32">
        <v>16.470588235294102</v>
      </c>
      <c r="E32" s="1">
        <v>1.1409395973154299</v>
      </c>
      <c r="F32">
        <v>170</v>
      </c>
      <c r="G32">
        <v>149</v>
      </c>
      <c r="H32">
        <v>0.13615764705882299</v>
      </c>
      <c r="I32" s="2">
        <f>AVERAGE(Table13[[#This Row],[Estimated costs 1]:[Estimated costs 20]])</f>
        <v>0.13704829411764657</v>
      </c>
      <c r="J32" s="2">
        <f>(Table13[[#This Row],[Mean]]-Table13[[#This Row],[Actual cost]])/Table13[[#This Row],[Actual cost]]*100</f>
        <v>0.65412929649026674</v>
      </c>
      <c r="K32" s="2">
        <f>_xlfn.STDEV.P(Table13[[#This Row],[Estimated costs 1]:[Estimated costs 20]])</f>
        <v>2.306313494357652E-3</v>
      </c>
      <c r="L32" s="2">
        <f>Table13[[#This Row],[Dev]]/Table13[[#This Row],[Mean]]*100</f>
        <v>1.6828472832925885</v>
      </c>
      <c r="M32" s="2">
        <f>Table13[[#This Row],[Estimated costs 1]]-Table13[[#This Row],[Actual cost]]</f>
        <v>-3.8647058823498837E-4</v>
      </c>
      <c r="N32" s="2">
        <f>Table13[[#This Row],[Diff 1]]/Table13[[#This Row],[Actual cost]]*100</f>
        <v>-0.28384053087229455</v>
      </c>
      <c r="O32">
        <v>0.13577117647058801</v>
      </c>
      <c r="P32">
        <v>0.13577117647058801</v>
      </c>
      <c r="Q32">
        <v>0.13999941176470501</v>
      </c>
      <c r="R32">
        <v>0.13241294117647001</v>
      </c>
      <c r="S32">
        <v>0.13936235294117599</v>
      </c>
      <c r="T32">
        <v>0.136004117647058</v>
      </c>
      <c r="U32">
        <v>0.14011235294117599</v>
      </c>
      <c r="V32">
        <v>0.136004117647058</v>
      </c>
      <c r="W32">
        <v>0.136004117647058</v>
      </c>
      <c r="X32">
        <v>0.13241294117647001</v>
      </c>
      <c r="Y32">
        <v>0.13664117647058799</v>
      </c>
      <c r="Z32">
        <v>0.139475294117647</v>
      </c>
      <c r="AA32">
        <v>0.13611705882352901</v>
      </c>
      <c r="AB32">
        <v>0.13999941176470501</v>
      </c>
      <c r="AC32">
        <v>0.13664117647058799</v>
      </c>
      <c r="AD32">
        <v>0.13664117647058799</v>
      </c>
      <c r="AE32">
        <v>0.136004117647058</v>
      </c>
      <c r="AF32">
        <v>0.14011235294117599</v>
      </c>
      <c r="AG32">
        <v>0.136004117647058</v>
      </c>
      <c r="AH32">
        <v>0.139475294117647</v>
      </c>
    </row>
    <row r="33" spans="1:34" x14ac:dyDescent="0.3">
      <c r="A33" t="s">
        <v>53</v>
      </c>
      <c r="B33">
        <v>31</v>
      </c>
      <c r="C33" t="str">
        <f>LEFT(Table13[[#This Row],[Contingency id]])</f>
        <v>A</v>
      </c>
      <c r="D33" s="1">
        <v>25.274725274725199</v>
      </c>
      <c r="E33" s="1">
        <v>1.0459770114942499</v>
      </c>
      <c r="F33">
        <v>91</v>
      </c>
      <c r="G33">
        <v>87</v>
      </c>
      <c r="H33" s="2">
        <v>0.130953846153846</v>
      </c>
      <c r="I33" s="2">
        <f>AVERAGE(Table13[[#This Row],[Estimated costs 1]:[Estimated costs 20]])</f>
        <v>0.130953846153846</v>
      </c>
      <c r="J33" s="2">
        <f>(Table13[[#This Row],[Mean]]-Table13[[#This Row],[Actual cost]])/Table13[[#This Row],[Actual cost]]*100</f>
        <v>0</v>
      </c>
      <c r="K33" s="2">
        <f>_xlfn.STDEV.P(Table13[[#This Row],[Estimated costs 1]:[Estimated costs 20]])</f>
        <v>0</v>
      </c>
      <c r="L33" s="2">
        <f>Table13[[#This Row],[Dev]]/Table13[[#This Row],[Mean]]*100</f>
        <v>0</v>
      </c>
      <c r="M33" s="2">
        <f>Table13[[#This Row],[Estimated costs 1]]-Table13[[#This Row],[Actual cost]]</f>
        <v>0</v>
      </c>
      <c r="N33" s="2">
        <f>Table13[[#This Row],[Diff 1]]/Table13[[#This Row],[Actual cost]]*100</f>
        <v>0</v>
      </c>
      <c r="O33">
        <v>0.130953846153846</v>
      </c>
      <c r="P33">
        <v>0.130953846153846</v>
      </c>
      <c r="Q33">
        <v>0.130953846153846</v>
      </c>
      <c r="R33">
        <v>0.130953846153846</v>
      </c>
      <c r="S33">
        <v>0.130953846153846</v>
      </c>
      <c r="T33">
        <v>0.130953846153846</v>
      </c>
      <c r="U33">
        <v>0.130953846153846</v>
      </c>
      <c r="V33">
        <v>0.130953846153846</v>
      </c>
      <c r="W33">
        <v>0.130953846153846</v>
      </c>
      <c r="X33">
        <v>0.130953846153846</v>
      </c>
      <c r="Y33">
        <v>0.130953846153846</v>
      </c>
      <c r="Z33">
        <v>0.130953846153846</v>
      </c>
      <c r="AA33">
        <v>0.130953846153846</v>
      </c>
      <c r="AB33">
        <v>0.130953846153846</v>
      </c>
      <c r="AC33">
        <v>0.130953846153846</v>
      </c>
      <c r="AD33">
        <v>0.130953846153846</v>
      </c>
      <c r="AE33">
        <v>0.130953846153846</v>
      </c>
      <c r="AF33">
        <v>0.130953846153846</v>
      </c>
      <c r="AG33">
        <v>0.130953846153846</v>
      </c>
      <c r="AH33">
        <v>0.130953846153846</v>
      </c>
    </row>
    <row r="34" spans="1:34" hidden="1" x14ac:dyDescent="0.3">
      <c r="A34" t="s">
        <v>54</v>
      </c>
      <c r="B34">
        <v>32</v>
      </c>
      <c r="C34" t="str">
        <f>LEFT(Table13[[#This Row],[Contingency id]])</f>
        <v>B</v>
      </c>
      <c r="D34">
        <v>4.6666666666666599</v>
      </c>
      <c r="E34" s="1">
        <v>2.11267605633802</v>
      </c>
      <c r="F34">
        <v>1200</v>
      </c>
      <c r="G34">
        <v>568</v>
      </c>
      <c r="H34">
        <v>0.124539916666666</v>
      </c>
      <c r="I34" s="2">
        <f>AVERAGE(Table13[[#This Row],[Estimated costs 1]:[Estimated costs 20]])</f>
        <v>0.11987605416666636</v>
      </c>
      <c r="J34" s="2">
        <f>(Table13[[#This Row],[Mean]]-Table13[[#This Row],[Actual cost]])/Table13[[#This Row],[Actual cost]]*100</f>
        <v>-3.7448736315462456</v>
      </c>
      <c r="K34" s="2">
        <f>_xlfn.STDEV.P(Table13[[#This Row],[Estimated costs 1]:[Estimated costs 20]])</f>
        <v>2.3931217303716033E-2</v>
      </c>
      <c r="L34" s="2">
        <f>Table13[[#This Row],[Dev]]/Table13[[#This Row],[Mean]]*100</f>
        <v>19.963300819397947</v>
      </c>
      <c r="M34" s="2">
        <f>Table13[[#This Row],[Estimated costs 1]]-Table13[[#This Row],[Actual cost]]</f>
        <v>4.295075000000001E-2</v>
      </c>
      <c r="N34" s="2">
        <f>Table13[[#This Row],[Diff 1]]/Table13[[#This Row],[Actual cost]]*100</f>
        <v>34.487537128323844</v>
      </c>
      <c r="O34">
        <v>0.16749066666666601</v>
      </c>
      <c r="P34">
        <v>0.12337316666666601</v>
      </c>
      <c r="Q34">
        <v>0.138917083333333</v>
      </c>
      <c r="R34">
        <v>0.120939833333333</v>
      </c>
      <c r="S34">
        <v>6.3575083333333296E-2</v>
      </c>
      <c r="T34">
        <v>0.121661583333333</v>
      </c>
      <c r="U34">
        <v>0.12657183333333299</v>
      </c>
      <c r="V34">
        <v>0.13542224999999999</v>
      </c>
      <c r="W34">
        <v>0.122252916666666</v>
      </c>
      <c r="X34">
        <v>0.1005585</v>
      </c>
      <c r="Y34">
        <v>0.11955091666666599</v>
      </c>
      <c r="Z34">
        <v>0.13040608333333301</v>
      </c>
      <c r="AA34">
        <v>0.118315833333333</v>
      </c>
      <c r="AB34">
        <v>0.12695024999999999</v>
      </c>
      <c r="AC34">
        <v>7.2477499999999903E-2</v>
      </c>
      <c r="AD34">
        <v>9.01839166666666E-2</v>
      </c>
      <c r="AE34">
        <v>0.13576458333333299</v>
      </c>
      <c r="AF34">
        <v>0.15558091666666601</v>
      </c>
      <c r="AG34">
        <v>0.10748075</v>
      </c>
      <c r="AH34">
        <v>0.120047416666666</v>
      </c>
    </row>
    <row r="35" spans="1:34" x14ac:dyDescent="0.3">
      <c r="A35" t="s">
        <v>55</v>
      </c>
      <c r="B35">
        <v>33</v>
      </c>
      <c r="C35" t="str">
        <f>LEFT(Table13[[#This Row],[Contingency id]])</f>
        <v>A</v>
      </c>
      <c r="D35" s="1">
        <v>1.02827763496143</v>
      </c>
      <c r="E35" s="1">
        <v>1.29666666666666</v>
      </c>
      <c r="F35">
        <v>389</v>
      </c>
      <c r="G35">
        <v>300</v>
      </c>
      <c r="H35" s="2">
        <v>0.121043701799485</v>
      </c>
      <c r="I35" s="2">
        <f>AVERAGE(Table13[[#This Row],[Estimated costs 1]:[Estimated costs 20]])</f>
        <v>0.11893933161953645</v>
      </c>
      <c r="J35" s="2">
        <f>(Table13[[#This Row],[Mean]]-Table13[[#This Row],[Actual cost]])/Table13[[#This Row],[Actual cost]]*100</f>
        <v>-1.7385210041201034</v>
      </c>
      <c r="K35" s="2">
        <f>_xlfn.STDEV.P(Table13[[#This Row],[Estimated costs 1]:[Estimated costs 20]])</f>
        <v>1.6834961439588386E-2</v>
      </c>
      <c r="L35" s="2">
        <f>Table13[[#This Row],[Dev]]/Table13[[#This Row],[Mean]]*100</f>
        <v>14.154242512006137</v>
      </c>
      <c r="M35" s="2">
        <f>Table13[[#This Row],[Estimated costs 1]]-Table13[[#This Row],[Actual cost]]</f>
        <v>-1.0521850899743002E-2</v>
      </c>
      <c r="N35" s="2">
        <f>Table13[[#This Row],[Diff 1]]/Table13[[#This Row],[Actual cost]]*100</f>
        <v>-8.692605020600725</v>
      </c>
      <c r="O35">
        <v>0.11052185089974199</v>
      </c>
      <c r="P35">
        <v>0.11052185089974199</v>
      </c>
      <c r="Q35">
        <v>0.11052185089974199</v>
      </c>
      <c r="R35">
        <v>0.11052185089974199</v>
      </c>
      <c r="S35">
        <v>0.11052185089974199</v>
      </c>
      <c r="T35">
        <v>0.11052185089974199</v>
      </c>
      <c r="U35">
        <v>0.15260925449871399</v>
      </c>
      <c r="V35">
        <v>0.11052185089974199</v>
      </c>
      <c r="W35">
        <v>0.11052185089974199</v>
      </c>
      <c r="X35">
        <v>0.11052185089974199</v>
      </c>
      <c r="Y35">
        <v>0.15260925449871399</v>
      </c>
      <c r="Z35">
        <v>0.11052185089974199</v>
      </c>
      <c r="AA35">
        <v>0.11052185089974199</v>
      </c>
      <c r="AB35">
        <v>0.11052185089974199</v>
      </c>
      <c r="AC35">
        <v>0.11052185089974199</v>
      </c>
      <c r="AD35">
        <v>0.15260925449871399</v>
      </c>
      <c r="AE35">
        <v>0.11052185089974199</v>
      </c>
      <c r="AF35">
        <v>0.11052185089974199</v>
      </c>
      <c r="AG35">
        <v>0.11052185089974199</v>
      </c>
      <c r="AH35">
        <v>0.15260925449871399</v>
      </c>
    </row>
    <row r="36" spans="1:34" x14ac:dyDescent="0.3">
      <c r="A36" t="s">
        <v>56</v>
      </c>
      <c r="B36">
        <v>34</v>
      </c>
      <c r="C36" t="str">
        <f>LEFT(Table13[[#This Row],[Contingency id]])</f>
        <v>A</v>
      </c>
      <c r="D36" s="1">
        <v>18.348623853210999</v>
      </c>
      <c r="E36" s="1">
        <v>1.07920792079207</v>
      </c>
      <c r="F36">
        <v>109</v>
      </c>
      <c r="G36">
        <v>101</v>
      </c>
      <c r="H36" s="2">
        <v>0.11618954128440299</v>
      </c>
      <c r="I36" s="2">
        <f>AVERAGE(Table13[[#This Row],[Estimated costs 1]:[Estimated costs 20]])</f>
        <v>0.12453302752293563</v>
      </c>
      <c r="J36" s="2">
        <f>(Table13[[#This Row],[Mean]]-Table13[[#This Row],[Actual cost]])/Table13[[#This Row],[Actual cost]]*100</f>
        <v>7.1809270837121773</v>
      </c>
      <c r="K36" s="2">
        <f>_xlfn.STDEV.P(Table13[[#This Row],[Estimated costs 1]:[Estimated costs 20]])</f>
        <v>4.0874567920673982E-2</v>
      </c>
      <c r="L36" s="2">
        <f>Table13[[#This Row],[Dev]]/Table13[[#This Row],[Mean]]*100</f>
        <v>32.822271114500921</v>
      </c>
      <c r="M36" s="2">
        <f>Table13[[#This Row],[Estimated costs 1]]-Table13[[#This Row],[Actual cost]]</f>
        <v>4.1717431192661011E-2</v>
      </c>
      <c r="N36" s="2">
        <f>Table13[[#This Row],[Diff 1]]/Table13[[#This Row],[Actual cost]]*100</f>
        <v>35.904635418559018</v>
      </c>
      <c r="O36">
        <v>0.15790697247706401</v>
      </c>
      <c r="P36">
        <v>0.15790697247706401</v>
      </c>
      <c r="Q36">
        <v>7.4472110091743093E-2</v>
      </c>
      <c r="R36">
        <v>0.15790697247706401</v>
      </c>
      <c r="S36">
        <v>7.4472110091743093E-2</v>
      </c>
      <c r="T36">
        <v>0.15790697247706401</v>
      </c>
      <c r="U36">
        <v>0.15790697247706401</v>
      </c>
      <c r="V36">
        <v>7.4472110091743093E-2</v>
      </c>
      <c r="W36">
        <v>7.4472110091743093E-2</v>
      </c>
      <c r="X36">
        <v>7.4472110091743093E-2</v>
      </c>
      <c r="Y36">
        <v>0.15790697247706401</v>
      </c>
      <c r="Z36">
        <v>0.15790697247706401</v>
      </c>
      <c r="AA36">
        <v>0.15790697247706401</v>
      </c>
      <c r="AB36">
        <v>0.15790697247706401</v>
      </c>
      <c r="AC36">
        <v>0.15790697247706401</v>
      </c>
      <c r="AD36">
        <v>0.15790697247706401</v>
      </c>
      <c r="AE36">
        <v>0.15790697247706401</v>
      </c>
      <c r="AF36">
        <v>7.4472110091743093E-2</v>
      </c>
      <c r="AG36">
        <v>7.4472110091743093E-2</v>
      </c>
      <c r="AH36">
        <v>7.4472110091743093E-2</v>
      </c>
    </row>
    <row r="37" spans="1:34" x14ac:dyDescent="0.3">
      <c r="A37" t="s">
        <v>57</v>
      </c>
      <c r="B37">
        <v>35</v>
      </c>
      <c r="C37" t="str">
        <f>LEFT(Table13[[#This Row],[Contingency id]])</f>
        <v>A</v>
      </c>
      <c r="D37" s="1">
        <v>4.9450549450549399</v>
      </c>
      <c r="E37" s="1">
        <v>1.68129330254041</v>
      </c>
      <c r="F37">
        <v>728</v>
      </c>
      <c r="G37">
        <v>433</v>
      </c>
      <c r="H37" s="2">
        <v>0.10609876373626299</v>
      </c>
      <c r="I37" s="2">
        <f>AVERAGE(Table13[[#This Row],[Estimated costs 1]:[Estimated costs 20]])</f>
        <v>9.2360995879120722E-2</v>
      </c>
      <c r="J37" s="2">
        <f>(Table13[[#This Row],[Mean]]-Table13[[#This Row],[Actual cost]])/Table13[[#This Row],[Actual cost]]*100</f>
        <v>-12.948094184481912</v>
      </c>
      <c r="K37" s="2">
        <f>_xlfn.STDEV.P(Table13[[#This Row],[Estimated costs 1]:[Estimated costs 20]])</f>
        <v>1.2415357223486629E-2</v>
      </c>
      <c r="L37" s="2">
        <f>Table13[[#This Row],[Dev]]/Table13[[#This Row],[Mean]]*100</f>
        <v>13.442208050393342</v>
      </c>
      <c r="M37" s="2">
        <f>Table13[[#This Row],[Estimated costs 1]]-Table13[[#This Row],[Actual cost]]</f>
        <v>1.3487637362640109E-3</v>
      </c>
      <c r="N37" s="2">
        <f>Table13[[#This Row],[Diff 1]]/Table13[[#This Row],[Actual cost]]*100</f>
        <v>1.2712341678332142</v>
      </c>
      <c r="O37">
        <v>0.107447527472527</v>
      </c>
      <c r="P37">
        <v>7.7440659340659301E-2</v>
      </c>
      <c r="Q37">
        <v>9.6993543956043898E-2</v>
      </c>
      <c r="R37">
        <v>0.110047664835164</v>
      </c>
      <c r="S37">
        <v>8.3656318681318606E-2</v>
      </c>
      <c r="T37">
        <v>9.9671840659340594E-2</v>
      </c>
      <c r="U37">
        <v>0.122366071428571</v>
      </c>
      <c r="V37">
        <v>8.3791346153846105E-2</v>
      </c>
      <c r="W37">
        <v>8.4601373626373599E-2</v>
      </c>
      <c r="X37">
        <v>7.7611401098901106E-2</v>
      </c>
      <c r="Y37">
        <v>8.1973076923076899E-2</v>
      </c>
      <c r="Z37">
        <v>8.8269642857142797E-2</v>
      </c>
      <c r="AA37">
        <v>8.9861675824175799E-2</v>
      </c>
      <c r="AB37">
        <v>8.6707967032967001E-2</v>
      </c>
      <c r="AC37">
        <v>8.3123489010988996E-2</v>
      </c>
      <c r="AD37">
        <v>0.112274862637362</v>
      </c>
      <c r="AE37">
        <v>7.6848076923076894E-2</v>
      </c>
      <c r="AF37">
        <v>9.3428571428571403E-2</v>
      </c>
      <c r="AG37">
        <v>9.3240247252747196E-2</v>
      </c>
      <c r="AH37">
        <v>9.7864560439560405E-2</v>
      </c>
    </row>
    <row r="38" spans="1:34" x14ac:dyDescent="0.3">
      <c r="A38" t="s">
        <v>58</v>
      </c>
      <c r="B38">
        <v>36</v>
      </c>
      <c r="C38" t="str">
        <f>LEFT(Table13[[#This Row],[Contingency id]])</f>
        <v>A</v>
      </c>
      <c r="D38" s="1">
        <v>11.363636363636299</v>
      </c>
      <c r="E38" s="1">
        <v>1.12820512820512</v>
      </c>
      <c r="F38">
        <v>132</v>
      </c>
      <c r="G38">
        <v>117</v>
      </c>
      <c r="H38" s="2">
        <v>0.10439924242424201</v>
      </c>
      <c r="I38" s="2">
        <f>AVERAGE(Table13[[#This Row],[Estimated costs 1]:[Estimated costs 20]])</f>
        <v>0.10416272727272675</v>
      </c>
      <c r="J38" s="2">
        <f>(Table13[[#This Row],[Mean]]-Table13[[#This Row],[Actual cost]])/Table13[[#This Row],[Actual cost]]*100</f>
        <v>-0.22654872394009962</v>
      </c>
      <c r="K38" s="2">
        <f>_xlfn.STDEV.P(Table13[[#This Row],[Estimated costs 1]:[Estimated costs 20]])</f>
        <v>3.3295102042475445E-4</v>
      </c>
      <c r="L38" s="2">
        <f>Table13[[#This Row],[Dev]]/Table13[[#This Row],[Mean]]*100</f>
        <v>0.31964506800306491</v>
      </c>
      <c r="M38" s="2">
        <f>Table13[[#This Row],[Estimated costs 1]]-Table13[[#This Row],[Actual cost]]</f>
        <v>4.8409090909098951E-4</v>
      </c>
      <c r="N38" s="2">
        <f>Table13[[#This Row],[Diff 1]]/Table13[[#This Row],[Actual cost]]*100</f>
        <v>0.46369197500860532</v>
      </c>
      <c r="O38">
        <v>0.104883333333333</v>
      </c>
      <c r="P38">
        <v>0.10474848484848399</v>
      </c>
      <c r="Q38">
        <v>0.10405</v>
      </c>
      <c r="R38">
        <v>0.103896969696969</v>
      </c>
      <c r="S38">
        <v>0.103915151515151</v>
      </c>
      <c r="T38">
        <v>0.10405</v>
      </c>
      <c r="U38">
        <v>0.10405</v>
      </c>
      <c r="V38">
        <v>0.103896969696969</v>
      </c>
      <c r="W38">
        <v>0.10473030303030301</v>
      </c>
      <c r="X38">
        <v>0.104068181818181</v>
      </c>
      <c r="Y38">
        <v>0.103915151515151</v>
      </c>
      <c r="Z38">
        <v>0.103896969696969</v>
      </c>
      <c r="AA38">
        <v>0.104049999999999</v>
      </c>
      <c r="AB38">
        <v>0.104068181818181</v>
      </c>
      <c r="AC38">
        <v>0.104068181818181</v>
      </c>
      <c r="AD38">
        <v>0.104068181818181</v>
      </c>
      <c r="AE38">
        <v>0.104068181818181</v>
      </c>
      <c r="AF38">
        <v>0.104883333333333</v>
      </c>
      <c r="AG38">
        <v>0.103896969696969</v>
      </c>
      <c r="AH38">
        <v>0.10405</v>
      </c>
    </row>
    <row r="39" spans="1:34" hidden="1" x14ac:dyDescent="0.3">
      <c r="A39" t="s">
        <v>59</v>
      </c>
      <c r="B39">
        <v>37</v>
      </c>
      <c r="C39" t="str">
        <f>LEFT(Table13[[#This Row],[Contingency id]])</f>
        <v>B</v>
      </c>
      <c r="D39">
        <v>28.378378378378301</v>
      </c>
      <c r="E39" s="1">
        <v>1.11278195488721</v>
      </c>
      <c r="F39">
        <v>148</v>
      </c>
      <c r="G39">
        <v>133</v>
      </c>
      <c r="H39">
        <v>9.41722972972973E-2</v>
      </c>
      <c r="I39" s="2">
        <f>AVERAGE(Table13[[#This Row],[Estimated costs 1]:[Estimated costs 20]])</f>
        <v>9.5399324324323964E-2</v>
      </c>
      <c r="J39" s="2">
        <f>(Table13[[#This Row],[Mean]]-Table13[[#This Row],[Actual cost]])/Table13[[#This Row],[Actual cost]]*100</f>
        <v>1.3029596412552202</v>
      </c>
      <c r="K39" s="2">
        <f>_xlfn.STDEV.P(Table13[[#This Row],[Estimated costs 1]:[Estimated costs 20]])</f>
        <v>5.4093529154286002E-3</v>
      </c>
      <c r="L39" s="2">
        <f>Table13[[#This Row],[Dev]]/Table13[[#This Row],[Mean]]*100</f>
        <v>5.6702214127206112</v>
      </c>
      <c r="M39" s="2">
        <f>Table13[[#This Row],[Estimated costs 1]]-Table13[[#This Row],[Actual cost]]</f>
        <v>7.8027702702696961E-3</v>
      </c>
      <c r="N39" s="2">
        <f>Table13[[#This Row],[Diff 1]]/Table13[[#This Row],[Actual cost]]*100</f>
        <v>8.2856322869949057</v>
      </c>
      <c r="O39">
        <v>0.101975067567567</v>
      </c>
      <c r="P39">
        <v>9.1189932432432397E-2</v>
      </c>
      <c r="Q39">
        <v>8.9931689189189201E-2</v>
      </c>
      <c r="R39">
        <v>9.1189932432432397E-2</v>
      </c>
      <c r="S39">
        <v>9.1288581081080997E-2</v>
      </c>
      <c r="T39">
        <v>8.9931689189189104E-2</v>
      </c>
      <c r="U39">
        <v>0.10187641891891799</v>
      </c>
      <c r="V39">
        <v>0.10071682432432399</v>
      </c>
      <c r="W39">
        <v>9.0030337837837801E-2</v>
      </c>
      <c r="X39">
        <v>0.10061817567567501</v>
      </c>
      <c r="Y39">
        <v>0.10187641891891799</v>
      </c>
      <c r="Z39">
        <v>0.10187641891891799</v>
      </c>
      <c r="AA39">
        <v>0.10061817567567501</v>
      </c>
      <c r="AB39">
        <v>8.9931689189189104E-2</v>
      </c>
      <c r="AC39">
        <v>8.9931689189189104E-2</v>
      </c>
      <c r="AD39">
        <v>0.10061817567567501</v>
      </c>
      <c r="AE39">
        <v>0.10187641891891799</v>
      </c>
      <c r="AF39">
        <v>9.0030337837837801E-2</v>
      </c>
      <c r="AG39">
        <v>9.1288581081080997E-2</v>
      </c>
      <c r="AH39">
        <v>9.1189932432432397E-2</v>
      </c>
    </row>
    <row r="40" spans="1:34" x14ac:dyDescent="0.3">
      <c r="A40" t="s">
        <v>60</v>
      </c>
      <c r="B40">
        <v>38</v>
      </c>
      <c r="C40" t="str">
        <f>LEFT(Table13[[#This Row],[Contingency id]])</f>
        <v>A</v>
      </c>
      <c r="D40" s="1">
        <v>3.9562289562289501</v>
      </c>
      <c r="E40" s="1">
        <v>2.08421052631578</v>
      </c>
      <c r="F40">
        <v>1188</v>
      </c>
      <c r="G40">
        <v>570</v>
      </c>
      <c r="H40" s="2">
        <v>9.2878787878787797E-2</v>
      </c>
      <c r="I40" s="2">
        <f>AVERAGE(Table13[[#This Row],[Estimated costs 1]:[Estimated costs 20]])</f>
        <v>0.1003839646464644</v>
      </c>
      <c r="J40" s="2">
        <f>(Table13[[#This Row],[Mean]]-Table13[[#This Row],[Actual cost]])/Table13[[#This Row],[Actual cost]]*100</f>
        <v>8.0806144643826485</v>
      </c>
      <c r="K40" s="2">
        <f>_xlfn.STDEV.P(Table13[[#This Row],[Estimated costs 1]:[Estimated costs 20]])</f>
        <v>1.7082120661571932E-2</v>
      </c>
      <c r="L40" s="2">
        <f>Table13[[#This Row],[Dev]]/Table13[[#This Row],[Mean]]*100</f>
        <v>17.016782233828195</v>
      </c>
      <c r="M40" s="2">
        <f>Table13[[#This Row],[Estimated costs 1]]-Table13[[#This Row],[Actual cost]]</f>
        <v>1.1313131313132052E-3</v>
      </c>
      <c r="N40" s="2">
        <f>Table13[[#This Row],[Diff 1]]/Table13[[#This Row],[Actual cost]]*100</f>
        <v>1.2180532898315106</v>
      </c>
      <c r="O40">
        <v>9.4010101010101002E-2</v>
      </c>
      <c r="P40">
        <v>0.107216329966329</v>
      </c>
      <c r="Q40">
        <v>9.4809764309764302E-2</v>
      </c>
      <c r="R40">
        <v>5.6567340067340002E-2</v>
      </c>
      <c r="S40">
        <v>9.2273569023568994E-2</v>
      </c>
      <c r="T40">
        <v>0.101556397306397</v>
      </c>
      <c r="U40">
        <v>9.6288720538720493E-2</v>
      </c>
      <c r="V40">
        <v>9.4491582491582404E-2</v>
      </c>
      <c r="W40">
        <v>0.1335867003367</v>
      </c>
      <c r="X40">
        <v>0.12804461279461199</v>
      </c>
      <c r="Y40">
        <v>8.1051346801346694E-2</v>
      </c>
      <c r="Z40">
        <v>7.9196127946127903E-2</v>
      </c>
      <c r="AA40">
        <v>9.9588383838383795E-2</v>
      </c>
      <c r="AB40">
        <v>0.117155723905723</v>
      </c>
      <c r="AC40">
        <v>0.11592845117845101</v>
      </c>
      <c r="AD40">
        <v>9.8186026936026904E-2</v>
      </c>
      <c r="AE40">
        <v>9.1930976430976405E-2</v>
      </c>
      <c r="AF40">
        <v>0.11944360269360201</v>
      </c>
      <c r="AG40">
        <v>0.105428451178451</v>
      </c>
      <c r="AH40">
        <v>0.100925084175084</v>
      </c>
    </row>
    <row r="41" spans="1:34" hidden="1" x14ac:dyDescent="0.3">
      <c r="A41" t="s">
        <v>61</v>
      </c>
      <c r="B41">
        <v>39</v>
      </c>
      <c r="C41" t="str">
        <f>LEFT(Table13[[#This Row],[Contingency id]])</f>
        <v>C</v>
      </c>
      <c r="D41">
        <v>20</v>
      </c>
      <c r="E41" s="1">
        <v>1.07692307692307</v>
      </c>
      <c r="F41">
        <v>140</v>
      </c>
      <c r="G41">
        <v>130</v>
      </c>
      <c r="H41">
        <v>8.9756142857142798E-2</v>
      </c>
      <c r="I41" s="2">
        <f>AVERAGE(Table13[[#This Row],[Estimated costs 1]:[Estimated costs 20]])</f>
        <v>8.9281857142857107E-2</v>
      </c>
      <c r="J41" s="2">
        <f>(Table13[[#This Row],[Mean]]-Table13[[#This Row],[Actual cost]])/Table13[[#This Row],[Actual cost]]*100</f>
        <v>-0.52841588239879145</v>
      </c>
      <c r="K41" s="2">
        <f>_xlfn.STDEV.P(Table13[[#This Row],[Estimated costs 1]:[Estimated costs 20]])</f>
        <v>2.3235159845829251E-3</v>
      </c>
      <c r="L41" s="2">
        <f>Table13[[#This Row],[Dev]]/Table13[[#This Row],[Mean]]*100</f>
        <v>2.6024503285870719</v>
      </c>
      <c r="M41" s="2">
        <f>Table13[[#This Row],[Estimated costs 1]]-Table13[[#This Row],[Actual cost]]</f>
        <v>2.3714285714286076E-3</v>
      </c>
      <c r="N41" s="2">
        <f>Table13[[#This Row],[Diff 1]]/Table13[[#This Row],[Actual cost]]*100</f>
        <v>2.6420794119941275</v>
      </c>
      <c r="O41">
        <v>9.2127571428571406E-2</v>
      </c>
      <c r="P41">
        <v>8.7384714285714205E-2</v>
      </c>
      <c r="Q41">
        <v>8.7384714285714205E-2</v>
      </c>
      <c r="R41">
        <v>8.7384714285714205E-2</v>
      </c>
      <c r="S41">
        <v>8.7384714285714205E-2</v>
      </c>
      <c r="T41">
        <v>8.7384714285714205E-2</v>
      </c>
      <c r="U41">
        <v>9.2127571428571406E-2</v>
      </c>
      <c r="V41">
        <v>9.2127571428571406E-2</v>
      </c>
      <c r="W41">
        <v>9.2127571428571406E-2</v>
      </c>
      <c r="X41">
        <v>9.2127571428571406E-2</v>
      </c>
      <c r="Y41">
        <v>8.7384714285714205E-2</v>
      </c>
      <c r="Z41">
        <v>9.2127571428571406E-2</v>
      </c>
      <c r="AA41">
        <v>8.7384714285714205E-2</v>
      </c>
      <c r="AB41">
        <v>9.2127571428571406E-2</v>
      </c>
      <c r="AC41">
        <v>9.2127571428571406E-2</v>
      </c>
      <c r="AD41">
        <v>8.7384714285714302E-2</v>
      </c>
      <c r="AE41">
        <v>8.7384714285714205E-2</v>
      </c>
      <c r="AF41">
        <v>8.7384714285714205E-2</v>
      </c>
      <c r="AG41">
        <v>8.7384714285714205E-2</v>
      </c>
      <c r="AH41">
        <v>8.7384714285714205E-2</v>
      </c>
    </row>
    <row r="42" spans="1:34" x14ac:dyDescent="0.3">
      <c r="A42" t="s">
        <v>62</v>
      </c>
      <c r="B42">
        <v>40</v>
      </c>
      <c r="C42" t="str">
        <f>LEFT(Table13[[#This Row],[Contingency id]])</f>
        <v>A</v>
      </c>
      <c r="D42" s="1">
        <v>3.1555221637866202</v>
      </c>
      <c r="E42" s="1">
        <v>2.2597623089983001</v>
      </c>
      <c r="F42">
        <v>1331</v>
      </c>
      <c r="G42">
        <v>589</v>
      </c>
      <c r="H42" s="2">
        <v>8.5193839218632605E-2</v>
      </c>
      <c r="I42" s="2">
        <f>AVERAGE(Table13[[#This Row],[Estimated costs 1]:[Estimated costs 20]])</f>
        <v>8.7475469571750467E-2</v>
      </c>
      <c r="J42" s="2">
        <f>(Table13[[#This Row],[Mean]]-Table13[[#This Row],[Actual cost]])/Table13[[#This Row],[Actual cost]]*100</f>
        <v>2.6781635550694252</v>
      </c>
      <c r="K42" s="2">
        <f>_xlfn.STDEV.P(Table13[[#This Row],[Estimated costs 1]:[Estimated costs 20]])</f>
        <v>1.2363598264290334E-2</v>
      </c>
      <c r="L42" s="2">
        <f>Table13[[#This Row],[Dev]]/Table13[[#This Row],[Mean]]*100</f>
        <v>14.13378896371545</v>
      </c>
      <c r="M42" s="2">
        <f>Table13[[#This Row],[Estimated costs 1]]-Table13[[#This Row],[Actual cost]]</f>
        <v>-2.6874530428249999E-3</v>
      </c>
      <c r="N42" s="2">
        <f>Table13[[#This Row],[Diff 1]]/Table13[[#This Row],[Actual cost]]*100</f>
        <v>-3.1545157108464146</v>
      </c>
      <c r="O42">
        <v>8.2506386175807606E-2</v>
      </c>
      <c r="P42">
        <v>9.6870022539444003E-2</v>
      </c>
      <c r="Q42">
        <v>0.10056724267467999</v>
      </c>
      <c r="R42">
        <v>0.105240420736288</v>
      </c>
      <c r="S42">
        <v>9.3689706987227603E-2</v>
      </c>
      <c r="T42">
        <v>7.6834710743801604E-2</v>
      </c>
      <c r="U42">
        <v>8.8299774605559697E-2</v>
      </c>
      <c r="V42">
        <v>9.0552967693463493E-2</v>
      </c>
      <c r="W42">
        <v>8.6703981968444699E-2</v>
      </c>
      <c r="X42">
        <v>7.16010518407212E-2</v>
      </c>
      <c r="Y42">
        <v>6.3259203606311001E-2</v>
      </c>
      <c r="Z42">
        <v>9.7123215627347798E-2</v>
      </c>
      <c r="AA42">
        <v>7.9634861006761801E-2</v>
      </c>
      <c r="AB42">
        <v>7.8084147257700895E-2</v>
      </c>
      <c r="AC42">
        <v>8.1640120210368095E-2</v>
      </c>
      <c r="AD42">
        <v>8.6214876033057802E-2</v>
      </c>
      <c r="AE42">
        <v>7.2553719008264406E-2</v>
      </c>
      <c r="AF42">
        <v>9.0839218632606994E-2</v>
      </c>
      <c r="AG42">
        <v>8.9141247182569494E-2</v>
      </c>
      <c r="AH42">
        <v>0.118152516904583</v>
      </c>
    </row>
    <row r="43" spans="1:34" hidden="1" x14ac:dyDescent="0.3">
      <c r="A43" t="s">
        <v>63</v>
      </c>
      <c r="B43">
        <v>41</v>
      </c>
      <c r="C43" t="str">
        <f>LEFT(Table13[[#This Row],[Contingency id]])</f>
        <v>B</v>
      </c>
      <c r="D43">
        <v>3.5593220338983</v>
      </c>
      <c r="E43" s="1">
        <v>1.58602150537634</v>
      </c>
      <c r="F43">
        <v>590</v>
      </c>
      <c r="G43">
        <v>372</v>
      </c>
      <c r="H43">
        <v>8.0925593220338904E-2</v>
      </c>
      <c r="I43" s="2">
        <f>AVERAGE(Table13[[#This Row],[Estimated costs 1]:[Estimated costs 20]])</f>
        <v>8.6276525423728712E-2</v>
      </c>
      <c r="J43" s="2">
        <f>(Table13[[#This Row],[Mean]]-Table13[[#This Row],[Actual cost]])/Table13[[#This Row],[Actual cost]]*100</f>
        <v>6.6121630876657775</v>
      </c>
      <c r="K43" s="2">
        <f>_xlfn.STDEV.P(Table13[[#This Row],[Estimated costs 1]:[Estimated costs 20]])</f>
        <v>1.046509380276987E-2</v>
      </c>
      <c r="L43" s="2">
        <f>Table13[[#This Row],[Dev]]/Table13[[#This Row],[Mean]]*100</f>
        <v>12.12971170474564</v>
      </c>
      <c r="M43" s="2">
        <f>Table13[[#This Row],[Estimated costs 1]]-Table13[[#This Row],[Actual cost]]</f>
        <v>6.3169491525423976E-3</v>
      </c>
      <c r="N43" s="2">
        <f>Table13[[#This Row],[Diff 1]]/Table13[[#This Row],[Actual cost]]*100</f>
        <v>7.8058731498489271</v>
      </c>
      <c r="O43">
        <v>8.7242542372881302E-2</v>
      </c>
      <c r="P43">
        <v>9.8396779661016898E-2</v>
      </c>
      <c r="Q43">
        <v>9.3618813559322001E-2</v>
      </c>
      <c r="R43">
        <v>7.7812033898305002E-2</v>
      </c>
      <c r="S43">
        <v>0.102095084745762</v>
      </c>
      <c r="T43">
        <v>0.108664576271186</v>
      </c>
      <c r="U43">
        <v>7.2367966101694894E-2</v>
      </c>
      <c r="V43">
        <v>7.7962881355932198E-2</v>
      </c>
      <c r="W43">
        <v>8.4293389830508395E-2</v>
      </c>
      <c r="X43">
        <v>7.7167966101694893E-2</v>
      </c>
      <c r="Y43">
        <v>0.102027288135593</v>
      </c>
      <c r="Z43">
        <v>8.4293389830508395E-2</v>
      </c>
      <c r="AA43">
        <v>8.3717118644067806E-2</v>
      </c>
      <c r="AB43">
        <v>6.5991694915254195E-2</v>
      </c>
      <c r="AC43">
        <v>8.2762881355932197E-2</v>
      </c>
      <c r="AD43">
        <v>8.7347627118643995E-2</v>
      </c>
      <c r="AE43">
        <v>8.5556101694915204E-2</v>
      </c>
      <c r="AF43">
        <v>8.1028983050847395E-2</v>
      </c>
      <c r="AG43">
        <v>7.9371355932203305E-2</v>
      </c>
      <c r="AH43">
        <v>9.3812033898305003E-2</v>
      </c>
    </row>
    <row r="44" spans="1:34" hidden="1" x14ac:dyDescent="0.3">
      <c r="A44" t="s">
        <v>64</v>
      </c>
      <c r="B44">
        <v>42</v>
      </c>
      <c r="C44" t="str">
        <f>LEFT(Table13[[#This Row],[Contingency id]])</f>
        <v>B</v>
      </c>
      <c r="D44">
        <v>11.5702479338842</v>
      </c>
      <c r="E44" s="1">
        <v>1.17475728155339</v>
      </c>
      <c r="F44">
        <v>121</v>
      </c>
      <c r="G44">
        <v>103</v>
      </c>
      <c r="H44">
        <v>7.8087355371900799E-2</v>
      </c>
      <c r="I44" s="2">
        <f>AVERAGE(Table13[[#This Row],[Estimated costs 1]:[Estimated costs 20]])</f>
        <v>8.2869586776859419E-2</v>
      </c>
      <c r="J44" s="2">
        <f>(Table13[[#This Row],[Mean]]-Table13[[#This Row],[Actual cost]])/Table13[[#This Row],[Actual cost]]*100</f>
        <v>6.1242071551567401</v>
      </c>
      <c r="K44" s="2">
        <f>_xlfn.STDEV.P(Table13[[#This Row],[Estimated costs 1]:[Estimated costs 20]])</f>
        <v>5.0847799462348679E-2</v>
      </c>
      <c r="L44" s="2">
        <f>Table13[[#This Row],[Dev]]/Table13[[#This Row],[Mean]]*100</f>
        <v>61.358818645090032</v>
      </c>
      <c r="M44" s="2">
        <f>Table13[[#This Row],[Estimated costs 1]]-Table13[[#This Row],[Actual cost]]</f>
        <v>-3.6119834710743801E-2</v>
      </c>
      <c r="N44" s="2">
        <f>Table13[[#This Row],[Diff 1]]/Table13[[#This Row],[Actual cost]]*100</f>
        <v>-46.255676784952662</v>
      </c>
      <c r="O44">
        <v>4.1967520661156998E-2</v>
      </c>
      <c r="P44">
        <v>5.5739421487603302E-2</v>
      </c>
      <c r="Q44">
        <v>5.5739421487603302E-2</v>
      </c>
      <c r="R44">
        <v>4.8190661157024799E-2</v>
      </c>
      <c r="S44">
        <v>3.4418760330578502E-2</v>
      </c>
      <c r="T44">
        <v>0.15476421487603301</v>
      </c>
      <c r="U44">
        <v>5.5739421487603302E-2</v>
      </c>
      <c r="V44">
        <v>0.15476421487603301</v>
      </c>
      <c r="W44">
        <v>0.14721545454545401</v>
      </c>
      <c r="X44">
        <v>4.8190661157024701E-2</v>
      </c>
      <c r="Y44">
        <v>4.8190661157024799E-2</v>
      </c>
      <c r="Z44">
        <v>0.14721545454545401</v>
      </c>
      <c r="AA44">
        <v>3.4418760330578502E-2</v>
      </c>
      <c r="AB44">
        <v>0.15476421487603301</v>
      </c>
      <c r="AC44">
        <v>0.15476421487603301</v>
      </c>
      <c r="AD44">
        <v>3.4418760330578502E-2</v>
      </c>
      <c r="AE44">
        <v>4.1967520661156998E-2</v>
      </c>
      <c r="AF44">
        <v>5.5739421487603302E-2</v>
      </c>
      <c r="AG44">
        <v>4.1967520661156998E-2</v>
      </c>
      <c r="AH44">
        <v>0.14721545454545401</v>
      </c>
    </row>
    <row r="45" spans="1:34" x14ac:dyDescent="0.3">
      <c r="A45" t="s">
        <v>65</v>
      </c>
      <c r="B45">
        <v>43</v>
      </c>
      <c r="C45" t="str">
        <f>LEFT(Table13[[#This Row],[Contingency id]])</f>
        <v>A</v>
      </c>
      <c r="D45" s="1">
        <v>26.950354609929001</v>
      </c>
      <c r="E45" s="1">
        <v>1.13709677419354</v>
      </c>
      <c r="F45">
        <v>141</v>
      </c>
      <c r="G45">
        <v>124</v>
      </c>
      <c r="H45" s="2">
        <v>7.5466666666666599E-2</v>
      </c>
      <c r="I45" s="2">
        <f>AVERAGE(Table13[[#This Row],[Estimated costs 1]:[Estimated costs 20]])</f>
        <v>7.5279999999999944E-2</v>
      </c>
      <c r="J45" s="2">
        <f>(Table13[[#This Row],[Mean]]-Table13[[#This Row],[Actual cost]])/Table13[[#This Row],[Actual cost]]*100</f>
        <v>-0.24734982332153876</v>
      </c>
      <c r="K45" s="2">
        <f>_xlfn.STDEV.P(Table13[[#This Row],[Estimated costs 1]:[Estimated costs 20]])</f>
        <v>3.3131237790934979E-3</v>
      </c>
      <c r="L45" s="2">
        <f>Table13[[#This Row],[Dev]]/Table13[[#This Row],[Mean]]*100</f>
        <v>4.4010677193059244</v>
      </c>
      <c r="M45" s="2">
        <f>Table13[[#This Row],[Estimated costs 1]]-Table13[[#This Row],[Actual cost]]</f>
        <v>-4.1780141843971025E-3</v>
      </c>
      <c r="N45" s="2">
        <f>Table13[[#This Row],[Diff 1]]/Table13[[#This Row],[Actual cost]]*100</f>
        <v>-5.5362378768512892</v>
      </c>
      <c r="O45">
        <v>7.1288652482269496E-2</v>
      </c>
      <c r="P45">
        <v>7.8294326241134707E-2</v>
      </c>
      <c r="Q45">
        <v>6.9931914893616998E-2</v>
      </c>
      <c r="R45">
        <v>7.5940425531914796E-2</v>
      </c>
      <c r="S45">
        <v>7.9223404255319096E-2</v>
      </c>
      <c r="T45">
        <v>7.8130496453900702E-2</v>
      </c>
      <c r="U45">
        <v>7.90198581560283E-2</v>
      </c>
      <c r="V45">
        <v>7.6312765957446793E-2</v>
      </c>
      <c r="W45">
        <v>7.1698581560283595E-2</v>
      </c>
      <c r="X45">
        <v>7.2630496453900698E-2</v>
      </c>
      <c r="Y45">
        <v>7.6985815602836793E-2</v>
      </c>
      <c r="Z45">
        <v>7.7617730496453805E-2</v>
      </c>
      <c r="AA45">
        <v>7.8336879432624101E-2</v>
      </c>
      <c r="AB45">
        <v>6.9719858156028297E-2</v>
      </c>
      <c r="AC45">
        <v>7.6392198581560197E-2</v>
      </c>
      <c r="AD45">
        <v>7.8340425531914906E-2</v>
      </c>
      <c r="AE45">
        <v>7.6017021276595695E-2</v>
      </c>
      <c r="AF45">
        <v>7.1664539007092201E-2</v>
      </c>
      <c r="AG45">
        <v>7.0095744680851002E-2</v>
      </c>
      <c r="AH45">
        <v>7.79588652482269E-2</v>
      </c>
    </row>
    <row r="46" spans="1:34" hidden="1" x14ac:dyDescent="0.3">
      <c r="A46" t="s">
        <v>66</v>
      </c>
      <c r="B46">
        <v>44</v>
      </c>
      <c r="C46" t="str">
        <f>LEFT(Table13[[#This Row],[Contingency id]])</f>
        <v>C</v>
      </c>
      <c r="D46">
        <v>0.70422535211267601</v>
      </c>
      <c r="E46" s="1">
        <v>1.1269841269841201</v>
      </c>
      <c r="F46">
        <v>142</v>
      </c>
      <c r="G46">
        <v>126</v>
      </c>
      <c r="H46">
        <v>7.4014084507042194E-2</v>
      </c>
      <c r="I46" s="2">
        <f>AVERAGE(Table13[[#This Row],[Estimated costs 1]:[Estimated costs 20]])</f>
        <v>7.4014084507042208E-2</v>
      </c>
      <c r="J46" s="2">
        <f>(Table13[[#This Row],[Mean]]-Table13[[#This Row],[Actual cost]])/Table13[[#This Row],[Actual cost]]*100</f>
        <v>1.8750198560510508E-14</v>
      </c>
      <c r="K46" s="2">
        <f>_xlfn.STDEV.P(Table13[[#This Row],[Estimated costs 1]:[Estimated costs 20]])</f>
        <v>1.3877787807814457E-17</v>
      </c>
      <c r="L46" s="2">
        <f>Table13[[#This Row],[Dev]]/Table13[[#This Row],[Mean]]*100</f>
        <v>1.8750198560510505E-14</v>
      </c>
      <c r="M46" s="2">
        <f>Table13[[#This Row],[Estimated costs 1]]-Table13[[#This Row],[Actual cost]]</f>
        <v>0</v>
      </c>
      <c r="N46" s="2">
        <f>Table13[[#This Row],[Diff 1]]/Table13[[#This Row],[Actual cost]]*100</f>
        <v>0</v>
      </c>
      <c r="O46">
        <v>7.4014084507042194E-2</v>
      </c>
      <c r="P46">
        <v>7.4014084507042194E-2</v>
      </c>
      <c r="Q46">
        <v>7.4014084507042194E-2</v>
      </c>
      <c r="R46">
        <v>7.4014084507042194E-2</v>
      </c>
      <c r="S46">
        <v>7.4014084507042194E-2</v>
      </c>
      <c r="T46">
        <v>7.4014084507042194E-2</v>
      </c>
      <c r="U46">
        <v>7.4014084507042194E-2</v>
      </c>
      <c r="V46">
        <v>7.4014084507042194E-2</v>
      </c>
      <c r="W46">
        <v>7.4014084507042194E-2</v>
      </c>
      <c r="X46">
        <v>7.4014084507042194E-2</v>
      </c>
      <c r="Y46">
        <v>7.4014084507042194E-2</v>
      </c>
      <c r="Z46">
        <v>7.4014084507042194E-2</v>
      </c>
      <c r="AA46">
        <v>7.4014084507042194E-2</v>
      </c>
      <c r="AB46">
        <v>7.4014084507042194E-2</v>
      </c>
      <c r="AC46">
        <v>7.4014084507042194E-2</v>
      </c>
      <c r="AD46">
        <v>7.4014084507042194E-2</v>
      </c>
      <c r="AE46">
        <v>7.4014084507042194E-2</v>
      </c>
      <c r="AF46">
        <v>7.4014084507042194E-2</v>
      </c>
      <c r="AG46">
        <v>7.4014084507042194E-2</v>
      </c>
      <c r="AH46">
        <v>7.4014084507042194E-2</v>
      </c>
    </row>
    <row r="47" spans="1:34" hidden="1" x14ac:dyDescent="0.3">
      <c r="A47" t="s">
        <v>67</v>
      </c>
      <c r="B47">
        <v>45</v>
      </c>
      <c r="C47" t="str">
        <f>LEFT(Table13[[#This Row],[Contingency id]])</f>
        <v>B</v>
      </c>
      <c r="D47">
        <v>20.8955223880597</v>
      </c>
      <c r="E47" s="1">
        <v>1.11666666666666</v>
      </c>
      <c r="F47">
        <v>134</v>
      </c>
      <c r="G47">
        <v>120</v>
      </c>
      <c r="H47">
        <v>7.0814626865671595E-2</v>
      </c>
      <c r="I47" s="2">
        <f>AVERAGE(Table13[[#This Row],[Estimated costs 1]:[Estimated costs 20]])</f>
        <v>7.1069141791044718E-2</v>
      </c>
      <c r="J47" s="2">
        <f>(Table13[[#This Row],[Mean]]-Table13[[#This Row],[Actual cost]])/Table13[[#This Row],[Actual cost]]*100</f>
        <v>0.35941010584707672</v>
      </c>
      <c r="K47" s="2">
        <f>_xlfn.STDEV.P(Table13[[#This Row],[Estimated costs 1]:[Estimated costs 20]])</f>
        <v>1.4650876704486728E-3</v>
      </c>
      <c r="L47" s="2">
        <f>Table13[[#This Row],[Dev]]/Table13[[#This Row],[Mean]]*100</f>
        <v>2.0614962183675698</v>
      </c>
      <c r="M47" s="2">
        <f>Table13[[#This Row],[Estimated costs 1]]-Table13[[#This Row],[Actual cost]]</f>
        <v>1.4289552238806041E-3</v>
      </c>
      <c r="N47" s="2">
        <f>Table13[[#This Row],[Diff 1]]/Table13[[#This Row],[Actual cost]]*100</f>
        <v>2.0178814563143743</v>
      </c>
      <c r="O47">
        <v>7.22435820895522E-2</v>
      </c>
      <c r="P47">
        <v>7.1196119402984995E-2</v>
      </c>
      <c r="Q47">
        <v>6.9481641791044699E-2</v>
      </c>
      <c r="R47">
        <v>6.8526716417910402E-2</v>
      </c>
      <c r="S47">
        <v>7.2592835820895499E-2</v>
      </c>
      <c r="T47">
        <v>7.22435820895522E-2</v>
      </c>
      <c r="U47">
        <v>7.22435820895522E-2</v>
      </c>
      <c r="V47">
        <v>7.1143880597014902E-2</v>
      </c>
      <c r="W47">
        <v>7.1067761194029799E-2</v>
      </c>
      <c r="X47">
        <v>7.2865970149253695E-2</v>
      </c>
      <c r="Y47">
        <v>6.8253582089552206E-2</v>
      </c>
      <c r="Z47">
        <v>7.0846865671641696E-2</v>
      </c>
      <c r="AA47">
        <v>7.0846865671641696E-2</v>
      </c>
      <c r="AB47">
        <v>6.8305820895522298E-2</v>
      </c>
      <c r="AC47">
        <v>7.2645074626865605E-2</v>
      </c>
      <c r="AD47">
        <v>7.2592835820895499E-2</v>
      </c>
      <c r="AE47">
        <v>7.1143880597014902E-2</v>
      </c>
      <c r="AF47">
        <v>7.2592835820895499E-2</v>
      </c>
      <c r="AG47">
        <v>6.9975671641790999E-2</v>
      </c>
      <c r="AH47">
        <v>7.05737313432835E-2</v>
      </c>
    </row>
    <row r="48" spans="1:34" x14ac:dyDescent="0.3">
      <c r="A48" t="s">
        <v>68</v>
      </c>
      <c r="B48">
        <v>46</v>
      </c>
      <c r="C48" t="str">
        <f>LEFT(Table13[[#This Row],[Contingency id]])</f>
        <v>A</v>
      </c>
      <c r="D48" s="1">
        <v>3.2733224222585902</v>
      </c>
      <c r="E48" s="1">
        <v>1.65582655826558</v>
      </c>
      <c r="F48">
        <v>611</v>
      </c>
      <c r="G48">
        <v>369</v>
      </c>
      <c r="H48" s="2">
        <v>6.76204582651391E-2</v>
      </c>
      <c r="I48" s="2">
        <f>AVERAGE(Table13[[#This Row],[Estimated costs 1]:[Estimated costs 20]])</f>
        <v>6.97211374795417E-2</v>
      </c>
      <c r="J48" s="2">
        <f>(Table13[[#This Row],[Mean]]-Table13[[#This Row],[Actual cost]])/Table13[[#This Row],[Actual cost]]*100</f>
        <v>3.1065734665178693</v>
      </c>
      <c r="K48" s="2">
        <f>_xlfn.STDEV.P(Table13[[#This Row],[Estimated costs 1]:[Estimated costs 20]])</f>
        <v>9.3392749527829097E-3</v>
      </c>
      <c r="L48" s="2">
        <f>Table13[[#This Row],[Dev]]/Table13[[#This Row],[Mean]]*100</f>
        <v>13.395184431010376</v>
      </c>
      <c r="M48" s="2">
        <f>Table13[[#This Row],[Estimated costs 1]]-Table13[[#This Row],[Actual cost]]</f>
        <v>1.6497872340425504E-2</v>
      </c>
      <c r="N48" s="2">
        <f>Table13[[#This Row],[Diff 1]]/Table13[[#This Row],[Actual cost]]*100</f>
        <v>24.397752934086192</v>
      </c>
      <c r="O48">
        <v>8.4118330605564604E-2</v>
      </c>
      <c r="P48">
        <v>6.9315875613747899E-2</v>
      </c>
      <c r="Q48">
        <v>5.3803273322422199E-2</v>
      </c>
      <c r="R48">
        <v>6.4214075286415706E-2</v>
      </c>
      <c r="S48">
        <v>5.3957119476268398E-2</v>
      </c>
      <c r="T48">
        <v>8.68800327332242E-2</v>
      </c>
      <c r="U48">
        <v>6.1505400981996701E-2</v>
      </c>
      <c r="V48">
        <v>7.13531914893617E-2</v>
      </c>
      <c r="W48">
        <v>7.7084779050736393E-2</v>
      </c>
      <c r="X48">
        <v>8.0384124386252004E-2</v>
      </c>
      <c r="Y48">
        <v>7.7084779050736393E-2</v>
      </c>
      <c r="Z48">
        <v>6.4394108019639906E-2</v>
      </c>
      <c r="AA48">
        <v>7.9418985270049106E-2</v>
      </c>
      <c r="AB48">
        <v>6.4394108019639906E-2</v>
      </c>
      <c r="AC48">
        <v>6.3220621931260199E-2</v>
      </c>
      <c r="AD48">
        <v>7.2633878887070305E-2</v>
      </c>
      <c r="AE48">
        <v>7.0329459901800298E-2</v>
      </c>
      <c r="AF48">
        <v>7.7211456628477795E-2</v>
      </c>
      <c r="AG48">
        <v>5.7898199672667697E-2</v>
      </c>
      <c r="AH48">
        <v>6.5220949263502401E-2</v>
      </c>
    </row>
    <row r="49" spans="1:34" x14ac:dyDescent="0.3">
      <c r="A49" t="s">
        <v>69</v>
      </c>
      <c r="B49">
        <v>47</v>
      </c>
      <c r="C49" t="str">
        <f>LEFT(Table13[[#This Row],[Contingency id]])</f>
        <v>A</v>
      </c>
      <c r="D49" s="1">
        <v>13.1944444444444</v>
      </c>
      <c r="E49" s="1">
        <v>1.21008403361344</v>
      </c>
      <c r="F49">
        <v>144</v>
      </c>
      <c r="G49">
        <v>119</v>
      </c>
      <c r="H49" s="2">
        <v>6.24097222222222E-2</v>
      </c>
      <c r="I49" s="2">
        <f>AVERAGE(Table13[[#This Row],[Estimated costs 1]:[Estimated costs 20]])</f>
        <v>6.299888888888884E-2</v>
      </c>
      <c r="J49" s="2">
        <f>(Table13[[#This Row],[Mean]]-Table13[[#This Row],[Actual cost]])/Table13[[#This Row],[Actual cost]]*100</f>
        <v>0.94403026593964934</v>
      </c>
      <c r="K49" s="2">
        <f>_xlfn.STDEV.P(Table13[[#This Row],[Estimated costs 1]:[Estimated costs 20]])</f>
        <v>8.4752199170728126E-3</v>
      </c>
      <c r="L49" s="2">
        <f>Table13[[#This Row],[Dev]]/Table13[[#This Row],[Mean]]*100</f>
        <v>13.452967292836801</v>
      </c>
      <c r="M49" s="2">
        <f>Table13[[#This Row],[Estimated costs 1]]-Table13[[#This Row],[Actual cost]]</f>
        <v>1.1792361111111094E-2</v>
      </c>
      <c r="N49" s="2">
        <f>Table13[[#This Row],[Diff 1]]/Table13[[#This Row],[Actual cost]]*100</f>
        <v>18.895070657616536</v>
      </c>
      <c r="O49">
        <v>7.4202083333333294E-2</v>
      </c>
      <c r="P49">
        <v>6.9896527777777703E-2</v>
      </c>
      <c r="Q49">
        <v>5.5590972222222201E-2</v>
      </c>
      <c r="R49">
        <v>5.3240972222222203E-2</v>
      </c>
      <c r="S49">
        <v>5.2864583333333298E-2</v>
      </c>
      <c r="T49">
        <v>7.2578472222222204E-2</v>
      </c>
      <c r="U49">
        <v>7.3578472222222205E-2</v>
      </c>
      <c r="V49">
        <v>6.1595138888888797E-2</v>
      </c>
      <c r="W49">
        <v>6.9896527777777703E-2</v>
      </c>
      <c r="X49">
        <v>5.2864583333333298E-2</v>
      </c>
      <c r="Y49">
        <v>5.8289583333333297E-2</v>
      </c>
      <c r="Z49">
        <v>6.5892361111111103E-2</v>
      </c>
      <c r="AA49">
        <v>5.2909027777777701E-2</v>
      </c>
      <c r="AB49">
        <v>6.9197916666666595E-2</v>
      </c>
      <c r="AC49">
        <v>5.6546527777777703E-2</v>
      </c>
      <c r="AD49">
        <v>5.6590972222222202E-2</v>
      </c>
      <c r="AE49">
        <v>7.1879861111111096E-2</v>
      </c>
      <c r="AF49">
        <v>7.1924305555555498E-2</v>
      </c>
      <c r="AG49">
        <v>7.0879861111111095E-2</v>
      </c>
      <c r="AH49">
        <v>4.9559027777777702E-2</v>
      </c>
    </row>
    <row r="50" spans="1:34" hidden="1" x14ac:dyDescent="0.3">
      <c r="A50" t="s">
        <v>70</v>
      </c>
      <c r="B50">
        <v>48</v>
      </c>
      <c r="C50" t="str">
        <f>LEFT(Table13[[#This Row],[Contingency id]])</f>
        <v>C</v>
      </c>
      <c r="D50">
        <v>17.948717948717899</v>
      </c>
      <c r="E50" s="1">
        <v>1.1142857142857101</v>
      </c>
      <c r="F50">
        <v>117</v>
      </c>
      <c r="G50">
        <v>105</v>
      </c>
      <c r="H50">
        <v>6.1565042735042701E-2</v>
      </c>
      <c r="I50" s="2">
        <f>AVERAGE(Table13[[#This Row],[Estimated costs 1]:[Estimated costs 20]])</f>
        <v>6.1570940170940093E-2</v>
      </c>
      <c r="J50" s="2">
        <f>(Table13[[#This Row],[Mean]]-Table13[[#This Row],[Actual cost]])/Table13[[#This Row],[Actual cost]]*100</f>
        <v>9.5791956529180239E-3</v>
      </c>
      <c r="K50" s="2">
        <f>_xlfn.STDEV.P(Table13[[#This Row],[Estimated costs 1]:[Estimated costs 20]])</f>
        <v>2.8980200341514346E-3</v>
      </c>
      <c r="L50" s="2">
        <f>Table13[[#This Row],[Dev]]/Table13[[#This Row],[Mean]]*100</f>
        <v>4.7067984118898121</v>
      </c>
      <c r="M50" s="2">
        <f>Table13[[#This Row],[Estimated costs 1]]-Table13[[#This Row],[Actual cost]]</f>
        <v>3.7410256410255957E-3</v>
      </c>
      <c r="N50" s="2">
        <f>Table13[[#This Row],[Diff 1]]/Table13[[#This Row],[Actual cost]]*100</f>
        <v>6.0765419381349854</v>
      </c>
      <c r="O50">
        <v>6.5306068376068296E-2</v>
      </c>
      <c r="P50">
        <v>5.7824017094017098E-2</v>
      </c>
      <c r="Q50">
        <v>6.1624017094016999E-2</v>
      </c>
      <c r="R50">
        <v>6.1506068376068299E-2</v>
      </c>
      <c r="S50">
        <v>6.1624017094016999E-2</v>
      </c>
      <c r="T50">
        <v>6.1506068376068299E-2</v>
      </c>
      <c r="U50">
        <v>5.7824017094017098E-2</v>
      </c>
      <c r="V50">
        <v>6.1624017094016999E-2</v>
      </c>
      <c r="W50">
        <v>5.7824017094017001E-2</v>
      </c>
      <c r="X50">
        <v>5.7824017094017098E-2</v>
      </c>
      <c r="Y50">
        <v>6.5306068376068296E-2</v>
      </c>
      <c r="Z50">
        <v>5.7824017094017001E-2</v>
      </c>
      <c r="AA50">
        <v>5.7824017094017098E-2</v>
      </c>
      <c r="AB50">
        <v>6.1624017094016999E-2</v>
      </c>
      <c r="AC50">
        <v>6.1506068376068299E-2</v>
      </c>
      <c r="AD50">
        <v>6.5306068376068296E-2</v>
      </c>
      <c r="AE50">
        <v>6.1624017094016999E-2</v>
      </c>
      <c r="AF50">
        <v>6.5306068376068296E-2</v>
      </c>
      <c r="AG50">
        <v>6.5306068376068296E-2</v>
      </c>
      <c r="AH50">
        <v>6.5306068376068296E-2</v>
      </c>
    </row>
    <row r="51" spans="1:34" x14ac:dyDescent="0.3">
      <c r="A51" t="s">
        <v>71</v>
      </c>
      <c r="B51">
        <v>49</v>
      </c>
      <c r="C51" t="str">
        <f>LEFT(Table13[[#This Row],[Contingency id]])</f>
        <v>A</v>
      </c>
      <c r="D51" s="1">
        <v>23.239436619718301</v>
      </c>
      <c r="E51" s="1">
        <v>1.1359999999999999</v>
      </c>
      <c r="F51">
        <v>142</v>
      </c>
      <c r="G51">
        <v>125</v>
      </c>
      <c r="H51" s="2">
        <v>6.1104929577464703E-2</v>
      </c>
      <c r="I51" s="2">
        <f>AVERAGE(Table13[[#This Row],[Estimated costs 1]:[Estimated costs 20]])</f>
        <v>6.0801126760563338E-2</v>
      </c>
      <c r="J51" s="2">
        <f>(Table13[[#This Row],[Mean]]-Table13[[#This Row],[Actual cost]])/Table13[[#This Row],[Actual cost]]*100</f>
        <v>-0.49718217335677339</v>
      </c>
      <c r="K51" s="2">
        <f>_xlfn.STDEV.P(Table13[[#This Row],[Estimated costs 1]:[Estimated costs 20]])</f>
        <v>2.6981105160967835E-3</v>
      </c>
      <c r="L51" s="2">
        <f>Table13[[#This Row],[Dev]]/Table13[[#This Row],[Mean]]*100</f>
        <v>4.4375995312093863</v>
      </c>
      <c r="M51" s="2">
        <f>Table13[[#This Row],[Estimated costs 1]]-Table13[[#This Row],[Actual cost]]</f>
        <v>1.6084507042253976E-3</v>
      </c>
      <c r="N51" s="2">
        <f>Table13[[#This Row],[Diff 1]]/Table13[[#This Row],[Actual cost]]*100</f>
        <v>2.632276504281561</v>
      </c>
      <c r="O51">
        <v>6.2713380281690101E-2</v>
      </c>
      <c r="P51">
        <v>6.3757042253521107E-2</v>
      </c>
      <c r="Q51">
        <v>6.2940845070422496E-2</v>
      </c>
      <c r="R51">
        <v>5.8519014084507E-2</v>
      </c>
      <c r="S51">
        <v>6.3900704225352101E-2</v>
      </c>
      <c r="T51">
        <v>6.3844366197183103E-2</v>
      </c>
      <c r="U51">
        <v>6.1784507042253502E-2</v>
      </c>
      <c r="V51">
        <v>5.6903521126760503E-2</v>
      </c>
      <c r="W51">
        <v>5.7244366197183101E-2</v>
      </c>
      <c r="X51">
        <v>6.2657042253521103E-2</v>
      </c>
      <c r="Y51">
        <v>6.2482394366197097E-2</v>
      </c>
      <c r="Z51">
        <v>5.68161971830985E-2</v>
      </c>
      <c r="AA51">
        <v>6.2971830985915495E-2</v>
      </c>
      <c r="AB51">
        <v>6.2626056338028105E-2</v>
      </c>
      <c r="AC51">
        <v>5.6903521126760503E-2</v>
      </c>
      <c r="AD51">
        <v>6.3757042253521107E-2</v>
      </c>
      <c r="AE51">
        <v>6.1697183098591499E-2</v>
      </c>
      <c r="AF51">
        <v>5.8178169014084499E-2</v>
      </c>
      <c r="AG51">
        <v>5.8234507042253497E-2</v>
      </c>
      <c r="AH51">
        <v>5.8090845070422503E-2</v>
      </c>
    </row>
    <row r="52" spans="1:34" hidden="1" x14ac:dyDescent="0.3">
      <c r="A52" t="s">
        <v>72</v>
      </c>
      <c r="B52">
        <v>50</v>
      </c>
      <c r="C52" t="str">
        <f>LEFT(Table13[[#This Row],[Contingency id]])</f>
        <v>C</v>
      </c>
      <c r="D52">
        <v>13.5416666666666</v>
      </c>
      <c r="E52" s="1">
        <v>1.16363636363636</v>
      </c>
      <c r="F52">
        <v>192</v>
      </c>
      <c r="G52">
        <v>165</v>
      </c>
      <c r="H52">
        <v>5.7525468750000003E-2</v>
      </c>
      <c r="I52" s="2">
        <f>AVERAGE(Table13[[#This Row],[Estimated costs 1]:[Estimated costs 20]])</f>
        <v>6.0165859374999978E-2</v>
      </c>
      <c r="J52" s="2">
        <f>(Table13[[#This Row],[Mean]]-Table13[[#This Row],[Actual cost]])/Table13[[#This Row],[Actual cost]]*100</f>
        <v>4.5899506468601778</v>
      </c>
      <c r="K52" s="2">
        <f>_xlfn.STDEV.P(Table13[[#This Row],[Estimated costs 1]:[Estimated costs 20]])</f>
        <v>7.835166735167591E-3</v>
      </c>
      <c r="L52" s="2">
        <f>Table13[[#This Row],[Dev]]/Table13[[#This Row],[Mean]]*100</f>
        <v>13.022612519058022</v>
      </c>
      <c r="M52" s="2">
        <f>Table13[[#This Row],[Estimated costs 1]]-Table13[[#This Row],[Actual cost]]</f>
        <v>9.0624999999996958E-5</v>
      </c>
      <c r="N52" s="2">
        <f>Table13[[#This Row],[Diff 1]]/Table13[[#This Row],[Actual cost]]*100</f>
        <v>0.15753891618657509</v>
      </c>
      <c r="O52">
        <v>5.761609375E-2</v>
      </c>
      <c r="P52">
        <v>5.386140625E-2</v>
      </c>
      <c r="Q52">
        <v>4.9633281249999897E-2</v>
      </c>
      <c r="R52">
        <v>6.7489531249999998E-2</v>
      </c>
      <c r="S52">
        <v>5.6818697916666598E-2</v>
      </c>
      <c r="T52">
        <v>5.3856718749999997E-2</v>
      </c>
      <c r="U52">
        <v>4.7044218749999998E-2</v>
      </c>
      <c r="V52">
        <v>7.2077552083333302E-2</v>
      </c>
      <c r="W52">
        <v>6.3966614583333303E-2</v>
      </c>
      <c r="X52">
        <v>5.5433802083333303E-2</v>
      </c>
      <c r="Y52">
        <v>6.697078125E-2</v>
      </c>
      <c r="Z52">
        <v>5.7739531249999997E-2</v>
      </c>
      <c r="AA52">
        <v>7.2077552083333302E-2</v>
      </c>
      <c r="AB52">
        <v>7.0310364583333299E-2</v>
      </c>
      <c r="AC52">
        <v>7.2492656249999995E-2</v>
      </c>
      <c r="AD52">
        <v>6.5722343749999995E-2</v>
      </c>
      <c r="AE52">
        <v>5.1815572916666601E-2</v>
      </c>
      <c r="AF52">
        <v>5.386140625E-2</v>
      </c>
      <c r="AG52">
        <v>5.937859375E-2</v>
      </c>
      <c r="AH52">
        <v>5.5150468749999897E-2</v>
      </c>
    </row>
    <row r="53" spans="1:34" x14ac:dyDescent="0.3">
      <c r="A53" t="s">
        <v>73</v>
      </c>
      <c r="B53">
        <v>51</v>
      </c>
      <c r="C53" t="str">
        <f>LEFT(Table13[[#This Row],[Contingency id]])</f>
        <v>A</v>
      </c>
      <c r="D53" s="1">
        <v>16.438356164383499</v>
      </c>
      <c r="E53" s="1">
        <v>1.0735294117647001</v>
      </c>
      <c r="F53">
        <v>73</v>
      </c>
      <c r="G53">
        <v>68</v>
      </c>
      <c r="H53" s="2">
        <v>5.3174657534246501E-2</v>
      </c>
      <c r="I53" s="2">
        <f>AVERAGE(Table13[[#This Row],[Estimated costs 1]:[Estimated costs 20]])</f>
        <v>5.317465753424655E-2</v>
      </c>
      <c r="J53" s="2">
        <f>(Table13[[#This Row],[Mean]]-Table13[[#This Row],[Actual cost]])/Table13[[#This Row],[Actual cost]]*100</f>
        <v>9.1344748757560339E-14</v>
      </c>
      <c r="K53" s="2">
        <f>_xlfn.STDEV.P(Table13[[#This Row],[Estimated costs 1]:[Estimated costs 20]])</f>
        <v>1.5424657534246493E-3</v>
      </c>
      <c r="L53" s="2">
        <f>Table13[[#This Row],[Dev]]/Table13[[#This Row],[Mean]]*100</f>
        <v>2.9007535261157842</v>
      </c>
      <c r="M53" s="2">
        <f>Table13[[#This Row],[Estimated costs 1]]-Table13[[#This Row],[Actual cost]]</f>
        <v>-1.5424657534246003E-3</v>
      </c>
      <c r="N53" s="2">
        <f>Table13[[#This Row],[Diff 1]]/Table13[[#This Row],[Actual cost]]*100</f>
        <v>-2.9007535261156949</v>
      </c>
      <c r="O53">
        <v>5.1632191780821901E-2</v>
      </c>
      <c r="P53">
        <v>5.1632191780821901E-2</v>
      </c>
      <c r="Q53">
        <v>5.4717123287671199E-2</v>
      </c>
      <c r="R53">
        <v>5.1632191780821901E-2</v>
      </c>
      <c r="S53">
        <v>5.1632191780821901E-2</v>
      </c>
      <c r="T53">
        <v>5.1632191780821901E-2</v>
      </c>
      <c r="U53">
        <v>5.4717123287671199E-2</v>
      </c>
      <c r="V53">
        <v>5.4717123287671199E-2</v>
      </c>
      <c r="W53">
        <v>5.1632191780821901E-2</v>
      </c>
      <c r="X53">
        <v>5.4717123287671199E-2</v>
      </c>
      <c r="Y53">
        <v>5.4717123287671199E-2</v>
      </c>
      <c r="Z53">
        <v>5.1632191780821901E-2</v>
      </c>
      <c r="AA53">
        <v>5.1632191780821901E-2</v>
      </c>
      <c r="AB53">
        <v>5.4717123287671199E-2</v>
      </c>
      <c r="AC53">
        <v>5.4717123287671199E-2</v>
      </c>
      <c r="AD53">
        <v>5.4717123287671199E-2</v>
      </c>
      <c r="AE53">
        <v>5.1632191780821901E-2</v>
      </c>
      <c r="AF53">
        <v>5.1632191780821901E-2</v>
      </c>
      <c r="AG53">
        <v>5.4717123287671199E-2</v>
      </c>
      <c r="AH53">
        <v>5.4717123287671199E-2</v>
      </c>
    </row>
    <row r="54" spans="1:34" hidden="1" x14ac:dyDescent="0.3">
      <c r="A54" t="s">
        <v>74</v>
      </c>
      <c r="B54">
        <v>52</v>
      </c>
      <c r="C54" t="str">
        <f>LEFT(Table13[[#This Row],[Contingency id]])</f>
        <v>B</v>
      </c>
      <c r="D54">
        <v>26.6666666666666</v>
      </c>
      <c r="E54" s="1">
        <v>1.0526315789473599</v>
      </c>
      <c r="F54">
        <v>60</v>
      </c>
      <c r="G54">
        <v>57</v>
      </c>
      <c r="H54">
        <v>5.2759E-2</v>
      </c>
      <c r="I54" s="2">
        <f>AVERAGE(Table13[[#This Row],[Estimated costs 1]:[Estimated costs 20]])</f>
        <v>5.3412833333333277E-2</v>
      </c>
      <c r="J54" s="2">
        <f>(Table13[[#This Row],[Mean]]-Table13[[#This Row],[Actual cost]])/Table13[[#This Row],[Actual cost]]*100</f>
        <v>1.2392830291197277</v>
      </c>
      <c r="K54" s="2">
        <f>_xlfn.STDEV.P(Table13[[#This Row],[Estimated costs 1]:[Estimated costs 20]])</f>
        <v>6.9866416407789577E-3</v>
      </c>
      <c r="L54" s="2">
        <f>Table13[[#This Row],[Dev]]/Table13[[#This Row],[Mean]]*100</f>
        <v>13.080455023191615</v>
      </c>
      <c r="M54" s="2">
        <f>Table13[[#This Row],[Estimated costs 1]]-Table13[[#This Row],[Actual cost]]</f>
        <v>1.2266666666665982E-3</v>
      </c>
      <c r="N54" s="2">
        <f>Table13[[#This Row],[Diff 1]]/Table13[[#This Row],[Actual cost]]*100</f>
        <v>2.325037750273125</v>
      </c>
      <c r="O54">
        <v>5.3985666666666599E-2</v>
      </c>
      <c r="P54">
        <v>5.3985666666666599E-2</v>
      </c>
      <c r="Q54">
        <v>5.3985666666666599E-2</v>
      </c>
      <c r="R54">
        <v>6.2155666666666602E-2</v>
      </c>
      <c r="S54">
        <v>6.2155666666666602E-2</v>
      </c>
      <c r="T54">
        <v>5.3985666666666599E-2</v>
      </c>
      <c r="U54">
        <v>6.2155666666666602E-2</v>
      </c>
      <c r="V54">
        <v>6.2155666666666602E-2</v>
      </c>
      <c r="W54">
        <v>4.3362333333333301E-2</v>
      </c>
      <c r="X54">
        <v>4.3362333333333301E-2</v>
      </c>
      <c r="Y54">
        <v>4.3362333333333301E-2</v>
      </c>
      <c r="Z54">
        <v>6.2155666666666602E-2</v>
      </c>
      <c r="AA54">
        <v>5.1532333333333298E-2</v>
      </c>
      <c r="AB54">
        <v>5.1532333333333298E-2</v>
      </c>
      <c r="AC54">
        <v>4.3362333333333301E-2</v>
      </c>
      <c r="AD54">
        <v>4.3362333333333301E-2</v>
      </c>
      <c r="AE54">
        <v>5.3985666666666599E-2</v>
      </c>
      <c r="AF54">
        <v>6.2155666666666602E-2</v>
      </c>
      <c r="AG54">
        <v>5.3985666666666599E-2</v>
      </c>
      <c r="AH54">
        <v>5.1532333333333298E-2</v>
      </c>
    </row>
    <row r="55" spans="1:34" hidden="1" x14ac:dyDescent="0.3">
      <c r="A55" t="s">
        <v>75</v>
      </c>
      <c r="B55">
        <v>53</v>
      </c>
      <c r="C55" t="str">
        <f>LEFT(Table13[[#This Row],[Contingency id]])</f>
        <v>B</v>
      </c>
      <c r="D55">
        <v>3.5714285714285698</v>
      </c>
      <c r="E55" s="1">
        <v>1.0370370370370301</v>
      </c>
      <c r="F55">
        <v>56</v>
      </c>
      <c r="G55">
        <v>54</v>
      </c>
      <c r="H55">
        <v>5.2726249999999898E-2</v>
      </c>
      <c r="I55" s="2">
        <f>AVERAGE(Table13[[#This Row],[Estimated costs 1]:[Estimated costs 20]])</f>
        <v>5.2726249999999884E-2</v>
      </c>
      <c r="J55" s="2">
        <f>(Table13[[#This Row],[Mean]]-Table13[[#This Row],[Actual cost]])/Table13[[#This Row],[Actual cost]]*100</f>
        <v>-2.6320452920157386E-14</v>
      </c>
      <c r="K55" s="2">
        <f>_xlfn.STDEV.P(Table13[[#This Row],[Estimated costs 1]:[Estimated costs 20]])</f>
        <v>1.3877787807814457E-17</v>
      </c>
      <c r="L55" s="2">
        <f>Table13[[#This Row],[Dev]]/Table13[[#This Row],[Mean]]*100</f>
        <v>2.6320452920157396E-14</v>
      </c>
      <c r="M55" s="2">
        <f>Table13[[#This Row],[Estimated costs 1]]-Table13[[#This Row],[Actual cost]]</f>
        <v>0</v>
      </c>
      <c r="N55" s="2">
        <f>Table13[[#This Row],[Diff 1]]/Table13[[#This Row],[Actual cost]]*100</f>
        <v>0</v>
      </c>
      <c r="O55">
        <v>5.2726249999999898E-2</v>
      </c>
      <c r="P55">
        <v>5.2726249999999898E-2</v>
      </c>
      <c r="Q55">
        <v>5.2726249999999898E-2</v>
      </c>
      <c r="R55">
        <v>5.2726249999999898E-2</v>
      </c>
      <c r="S55">
        <v>5.2726249999999898E-2</v>
      </c>
      <c r="T55">
        <v>5.2726249999999898E-2</v>
      </c>
      <c r="U55">
        <v>5.2726249999999898E-2</v>
      </c>
      <c r="V55">
        <v>5.2726249999999898E-2</v>
      </c>
      <c r="W55">
        <v>5.2726249999999898E-2</v>
      </c>
      <c r="X55">
        <v>5.2726249999999898E-2</v>
      </c>
      <c r="Y55">
        <v>5.2726249999999898E-2</v>
      </c>
      <c r="Z55">
        <v>5.2726249999999898E-2</v>
      </c>
      <c r="AA55">
        <v>5.2726249999999898E-2</v>
      </c>
      <c r="AB55">
        <v>5.2726249999999898E-2</v>
      </c>
      <c r="AC55">
        <v>5.2726249999999898E-2</v>
      </c>
      <c r="AD55">
        <v>5.2726249999999898E-2</v>
      </c>
      <c r="AE55">
        <v>5.2726249999999898E-2</v>
      </c>
      <c r="AF55">
        <v>5.2726249999999898E-2</v>
      </c>
      <c r="AG55">
        <v>5.2726249999999898E-2</v>
      </c>
      <c r="AH55">
        <v>5.2726249999999898E-2</v>
      </c>
    </row>
    <row r="56" spans="1:34" x14ac:dyDescent="0.3">
      <c r="A56" t="s">
        <v>76</v>
      </c>
      <c r="B56">
        <v>54</v>
      </c>
      <c r="C56" t="str">
        <f>LEFT(Table13[[#This Row],[Contingency id]])</f>
        <v>A</v>
      </c>
      <c r="D56" s="1">
        <v>4</v>
      </c>
      <c r="E56" s="1">
        <v>1.0416666666666601</v>
      </c>
      <c r="F56">
        <v>25</v>
      </c>
      <c r="G56">
        <v>24</v>
      </c>
      <c r="H56" s="2">
        <v>5.0160000000000003E-2</v>
      </c>
      <c r="I56" s="2">
        <f>AVERAGE(Table13[[#This Row],[Estimated costs 1]:[Estimated costs 20]])</f>
        <v>5.0159999999999996E-2</v>
      </c>
      <c r="J56" s="2">
        <f>(Table13[[#This Row],[Mean]]-Table13[[#This Row],[Actual cost]])/Table13[[#This Row],[Actual cost]]*100</f>
        <v>-1.38335205420798E-14</v>
      </c>
      <c r="K56" s="2">
        <f>_xlfn.STDEV.P(Table13[[#This Row],[Estimated costs 1]:[Estimated costs 20]])</f>
        <v>6.9388939039072284E-18</v>
      </c>
      <c r="L56" s="2">
        <f>Table13[[#This Row],[Dev]]/Table13[[#This Row],[Mean]]*100</f>
        <v>1.3833520542079803E-14</v>
      </c>
      <c r="M56" s="2">
        <f>Table13[[#This Row],[Estimated costs 1]]-Table13[[#This Row],[Actual cost]]</f>
        <v>0</v>
      </c>
      <c r="N56" s="2">
        <f>Table13[[#This Row],[Diff 1]]/Table13[[#This Row],[Actual cost]]*100</f>
        <v>0</v>
      </c>
      <c r="O56">
        <v>5.0160000000000003E-2</v>
      </c>
      <c r="P56">
        <v>5.0160000000000003E-2</v>
      </c>
      <c r="Q56">
        <v>5.0160000000000003E-2</v>
      </c>
      <c r="R56">
        <v>5.0160000000000003E-2</v>
      </c>
      <c r="S56">
        <v>5.0160000000000003E-2</v>
      </c>
      <c r="T56">
        <v>5.0160000000000003E-2</v>
      </c>
      <c r="U56">
        <v>5.0160000000000003E-2</v>
      </c>
      <c r="V56">
        <v>5.0160000000000003E-2</v>
      </c>
      <c r="W56">
        <v>5.0160000000000003E-2</v>
      </c>
      <c r="X56">
        <v>5.0160000000000003E-2</v>
      </c>
      <c r="Y56">
        <v>5.0160000000000003E-2</v>
      </c>
      <c r="Z56">
        <v>5.0160000000000003E-2</v>
      </c>
      <c r="AA56">
        <v>5.0160000000000003E-2</v>
      </c>
      <c r="AB56">
        <v>5.0160000000000003E-2</v>
      </c>
      <c r="AC56">
        <v>5.0160000000000003E-2</v>
      </c>
      <c r="AD56">
        <v>5.0160000000000003E-2</v>
      </c>
      <c r="AE56">
        <v>5.0160000000000003E-2</v>
      </c>
      <c r="AF56">
        <v>5.0160000000000003E-2</v>
      </c>
      <c r="AG56">
        <v>5.0160000000000003E-2</v>
      </c>
      <c r="AH56">
        <v>5.0160000000000003E-2</v>
      </c>
    </row>
    <row r="57" spans="1:34" hidden="1" x14ac:dyDescent="0.3">
      <c r="A57" t="s">
        <v>77</v>
      </c>
      <c r="B57">
        <v>55</v>
      </c>
      <c r="C57" t="str">
        <f>LEFT(Table13[[#This Row],[Contingency id]])</f>
        <v>C</v>
      </c>
      <c r="D57">
        <v>14.0625</v>
      </c>
      <c r="E57" s="1">
        <v>1.1294117647058799</v>
      </c>
      <c r="F57">
        <v>192</v>
      </c>
      <c r="G57">
        <v>170</v>
      </c>
      <c r="H57">
        <v>4.9992708333333302E-2</v>
      </c>
      <c r="I57" s="2">
        <f>AVERAGE(Table13[[#This Row],[Estimated costs 1]:[Estimated costs 20]])</f>
        <v>4.9054453124999953E-2</v>
      </c>
      <c r="J57" s="2">
        <f>(Table13[[#This Row],[Mean]]-Table13[[#This Row],[Actual cost]])/Table13[[#This Row],[Actual cost]]*100</f>
        <v>-1.876784114350043</v>
      </c>
      <c r="K57" s="2">
        <f>_xlfn.STDEV.P(Table13[[#This Row],[Estimated costs 1]:[Estimated costs 20]])</f>
        <v>5.8389899993152765E-3</v>
      </c>
      <c r="L57" s="2">
        <f>Table13[[#This Row],[Dev]]/Table13[[#This Row],[Mean]]*100</f>
        <v>11.903078369738287</v>
      </c>
      <c r="M57" s="2">
        <f>Table13[[#This Row],[Estimated costs 1]]-Table13[[#This Row],[Actual cost]]</f>
        <v>4.1302083333332948E-3</v>
      </c>
      <c r="N57" s="2">
        <f>Table13[[#This Row],[Diff 1]]/Table13[[#This Row],[Actual cost]]*100</f>
        <v>8.2616214864667032</v>
      </c>
      <c r="O57">
        <v>5.4122916666666597E-2</v>
      </c>
      <c r="P57">
        <v>5.0090625E-2</v>
      </c>
      <c r="Q57">
        <v>4.1992708333333302E-2</v>
      </c>
      <c r="R57">
        <v>4.8643749999999902E-2</v>
      </c>
      <c r="S57">
        <v>5.2057291666666602E-2</v>
      </c>
      <c r="T57">
        <v>5.3376041666666603E-2</v>
      </c>
      <c r="U57">
        <v>4.4415624999999903E-2</v>
      </c>
      <c r="V57">
        <v>4.7626562499999997E-2</v>
      </c>
      <c r="W57">
        <v>4.7655729166666598E-2</v>
      </c>
      <c r="X57">
        <v>4.0996875000000002E-2</v>
      </c>
      <c r="Y57">
        <v>4.9169270833333299E-2</v>
      </c>
      <c r="Z57">
        <v>6.1048437499999997E-2</v>
      </c>
      <c r="AA57">
        <v>4.7489062499999901E-2</v>
      </c>
      <c r="AB57">
        <v>4.3143750000000002E-2</v>
      </c>
      <c r="AC57">
        <v>4.4559374999999998E-2</v>
      </c>
      <c r="AD57">
        <v>5.9604687499999899E-2</v>
      </c>
      <c r="AE57">
        <v>4.1121875000000002E-2</v>
      </c>
      <c r="AF57">
        <v>4.6693749999999999E-2</v>
      </c>
      <c r="AG57">
        <v>5.9280208333333299E-2</v>
      </c>
      <c r="AH57">
        <v>4.8000520833333303E-2</v>
      </c>
    </row>
    <row r="58" spans="1:34" hidden="1" x14ac:dyDescent="0.3">
      <c r="A58" t="s">
        <v>78</v>
      </c>
      <c r="B58">
        <v>56</v>
      </c>
      <c r="C58" t="str">
        <f>LEFT(Table13[[#This Row],[Contingency id]])</f>
        <v>C</v>
      </c>
      <c r="D58">
        <v>13.9896373056994</v>
      </c>
      <c r="E58" s="1">
        <v>1.2781456953642301</v>
      </c>
      <c r="F58">
        <v>193</v>
      </c>
      <c r="G58">
        <v>151</v>
      </c>
      <c r="H58">
        <v>4.9483730569948099E-2</v>
      </c>
      <c r="I58" s="2">
        <f>AVERAGE(Table13[[#This Row],[Estimated costs 1]:[Estimated costs 20]])</f>
        <v>5.001777202072534E-2</v>
      </c>
      <c r="J58" s="2">
        <f>(Table13[[#This Row],[Mean]]-Table13[[#This Row],[Actual cost]])/Table13[[#This Row],[Actual cost]]*100</f>
        <v>1.0792263328294187</v>
      </c>
      <c r="K58" s="2">
        <f>_xlfn.STDEV.P(Table13[[#This Row],[Estimated costs 1]:[Estimated costs 20]])</f>
        <v>7.2721155061372597E-3</v>
      </c>
      <c r="L58" s="2">
        <f>Table13[[#This Row],[Dev]]/Table13[[#This Row],[Mean]]*100</f>
        <v>14.539063241609382</v>
      </c>
      <c r="M58" s="2">
        <f>Table13[[#This Row],[Estimated costs 1]]-Table13[[#This Row],[Actual cost]]</f>
        <v>1.1771088082901601E-2</v>
      </c>
      <c r="N58" s="2">
        <f>Table13[[#This Row],[Diff 1]]/Table13[[#This Row],[Actual cost]]*100</f>
        <v>23.787794386808592</v>
      </c>
      <c r="O58">
        <v>6.12548186528497E-2</v>
      </c>
      <c r="P58">
        <v>4.2330259067357497E-2</v>
      </c>
      <c r="Q58">
        <v>3.4829948186528403E-2</v>
      </c>
      <c r="R58">
        <v>4.61530569948186E-2</v>
      </c>
      <c r="S58">
        <v>4.35768911917098E-2</v>
      </c>
      <c r="T58">
        <v>4.6736476683937801E-2</v>
      </c>
      <c r="U58">
        <v>5.0853782383419602E-2</v>
      </c>
      <c r="V58">
        <v>5.1437202072538803E-2</v>
      </c>
      <c r="W58">
        <v>5.5858756476683903E-2</v>
      </c>
      <c r="X58">
        <v>5.2132538860103599E-2</v>
      </c>
      <c r="Y58">
        <v>6.4333575129533596E-2</v>
      </c>
      <c r="Z58">
        <v>4.7418341968911898E-2</v>
      </c>
      <c r="AA58">
        <v>4.6834922279792697E-2</v>
      </c>
      <c r="AB58">
        <v>4.7529430051813398E-2</v>
      </c>
      <c r="AC58">
        <v>5.2533367875647601E-2</v>
      </c>
      <c r="AD58">
        <v>5.2034093264248703E-2</v>
      </c>
      <c r="AE58">
        <v>5.2230984455958501E-2</v>
      </c>
      <c r="AF58">
        <v>3.7891917098445499E-2</v>
      </c>
      <c r="AG58">
        <v>5.2729430051813402E-2</v>
      </c>
      <c r="AH58">
        <v>6.1655647668393702E-2</v>
      </c>
    </row>
    <row r="59" spans="1:34" x14ac:dyDescent="0.3">
      <c r="A59" t="s">
        <v>79</v>
      </c>
      <c r="B59">
        <v>57</v>
      </c>
      <c r="C59" t="str">
        <f>LEFT(Table13[[#This Row],[Contingency id]])</f>
        <v>A</v>
      </c>
      <c r="D59" s="1">
        <v>24.7524752475247</v>
      </c>
      <c r="E59" s="1">
        <v>1.09782608695652</v>
      </c>
      <c r="F59">
        <v>101</v>
      </c>
      <c r="G59">
        <v>92</v>
      </c>
      <c r="H59" s="2">
        <v>4.5050495049504903E-2</v>
      </c>
      <c r="I59" s="2">
        <f>AVERAGE(Table13[[#This Row],[Estimated costs 1]:[Estimated costs 20]])</f>
        <v>4.4939405940593993E-2</v>
      </c>
      <c r="J59" s="2">
        <f>(Table13[[#This Row],[Mean]]-Table13[[#This Row],[Actual cost]])/Table13[[#This Row],[Actual cost]]*100</f>
        <v>-0.24658798707724885</v>
      </c>
      <c r="K59" s="2">
        <f>_xlfn.STDEV.P(Table13[[#This Row],[Estimated costs 1]:[Estimated costs 20]])</f>
        <v>6.1407530606709686E-4</v>
      </c>
      <c r="L59" s="2">
        <f>Table13[[#This Row],[Dev]]/Table13[[#This Row],[Mean]]*100</f>
        <v>1.3664517659153113</v>
      </c>
      <c r="M59" s="2">
        <f>Table13[[#This Row],[Estimated costs 1]]-Table13[[#This Row],[Actual cost]]</f>
        <v>-2.0000000000000573E-4</v>
      </c>
      <c r="N59" s="2">
        <f>Table13[[#This Row],[Diff 1]]/Table13[[#This Row],[Actual cost]]*100</f>
        <v>-0.4439462868948067</v>
      </c>
      <c r="O59">
        <v>4.4850495049504897E-2</v>
      </c>
      <c r="P59">
        <v>4.4228712871287101E-2</v>
      </c>
      <c r="Q59">
        <v>4.4228712871287101E-2</v>
      </c>
      <c r="R59">
        <v>4.5872277227722698E-2</v>
      </c>
      <c r="S59">
        <v>4.5872277227722698E-2</v>
      </c>
      <c r="T59">
        <v>4.4228712871287101E-2</v>
      </c>
      <c r="U59">
        <v>4.4850495049504897E-2</v>
      </c>
      <c r="V59">
        <v>4.5250495049504902E-2</v>
      </c>
      <c r="W59">
        <v>4.4850495049504897E-2</v>
      </c>
      <c r="X59">
        <v>4.5872277227722698E-2</v>
      </c>
      <c r="Y59">
        <v>4.4850495049504897E-2</v>
      </c>
      <c r="Z59">
        <v>4.4850495049504897E-2</v>
      </c>
      <c r="AA59">
        <v>4.5872277227722698E-2</v>
      </c>
      <c r="AB59">
        <v>4.4228712871287101E-2</v>
      </c>
      <c r="AC59">
        <v>4.4228712871287101E-2</v>
      </c>
      <c r="AD59">
        <v>4.5872277227722698E-2</v>
      </c>
      <c r="AE59">
        <v>4.4850495049504897E-2</v>
      </c>
      <c r="AF59">
        <v>4.4850495049504897E-2</v>
      </c>
      <c r="AG59">
        <v>4.4228712871287101E-2</v>
      </c>
      <c r="AH59">
        <v>4.4850495049504897E-2</v>
      </c>
    </row>
    <row r="60" spans="1:34" x14ac:dyDescent="0.3">
      <c r="A60" t="s">
        <v>80</v>
      </c>
      <c r="B60">
        <v>58</v>
      </c>
      <c r="C60" t="str">
        <f>LEFT(Table13[[#This Row],[Contingency id]])</f>
        <v>A</v>
      </c>
      <c r="D60" s="1">
        <v>7.6433121019108201</v>
      </c>
      <c r="E60" s="1">
        <v>1.1214285714285701</v>
      </c>
      <c r="F60">
        <v>157</v>
      </c>
      <c r="G60">
        <v>140</v>
      </c>
      <c r="H60" s="2">
        <v>4.4094904458598698E-2</v>
      </c>
      <c r="I60" s="2">
        <f>AVERAGE(Table13[[#This Row],[Estimated costs 1]:[Estimated costs 20]])</f>
        <v>4.4094904458598677E-2</v>
      </c>
      <c r="J60" s="2">
        <f>(Table13[[#This Row],[Mean]]-Table13[[#This Row],[Actual cost]])/Table13[[#This Row],[Actual cost]]*100</f>
        <v>-4.7208814640400792E-14</v>
      </c>
      <c r="K60" s="2">
        <f>_xlfn.STDEV.P(Table13[[#This Row],[Estimated costs 1]:[Estimated costs 20]])</f>
        <v>2.0816681711721685E-17</v>
      </c>
      <c r="L60" s="2">
        <f>Table13[[#This Row],[Dev]]/Table13[[#This Row],[Mean]]*100</f>
        <v>4.7208814640400824E-14</v>
      </c>
      <c r="M60" s="2">
        <f>Table13[[#This Row],[Estimated costs 1]]-Table13[[#This Row],[Actual cost]]</f>
        <v>0</v>
      </c>
      <c r="N60" s="2">
        <f>Table13[[#This Row],[Diff 1]]/Table13[[#This Row],[Actual cost]]*100</f>
        <v>0</v>
      </c>
      <c r="O60">
        <v>4.4094904458598698E-2</v>
      </c>
      <c r="P60">
        <v>4.4094904458598698E-2</v>
      </c>
      <c r="Q60">
        <v>4.4094904458598698E-2</v>
      </c>
      <c r="R60">
        <v>4.4094904458598698E-2</v>
      </c>
      <c r="S60">
        <v>4.4094904458598698E-2</v>
      </c>
      <c r="T60">
        <v>4.4094904458598698E-2</v>
      </c>
      <c r="U60">
        <v>4.4094904458598698E-2</v>
      </c>
      <c r="V60">
        <v>4.4094904458598698E-2</v>
      </c>
      <c r="W60">
        <v>4.4094904458598698E-2</v>
      </c>
      <c r="X60">
        <v>4.4094904458598698E-2</v>
      </c>
      <c r="Y60">
        <v>4.4094904458598698E-2</v>
      </c>
      <c r="Z60">
        <v>4.4094904458598698E-2</v>
      </c>
      <c r="AA60">
        <v>4.4094904458598698E-2</v>
      </c>
      <c r="AB60">
        <v>4.4094904458598698E-2</v>
      </c>
      <c r="AC60">
        <v>4.4094904458598698E-2</v>
      </c>
      <c r="AD60">
        <v>4.4094904458598698E-2</v>
      </c>
      <c r="AE60">
        <v>4.4094904458598698E-2</v>
      </c>
      <c r="AF60">
        <v>4.4094904458598698E-2</v>
      </c>
      <c r="AG60">
        <v>4.4094904458598698E-2</v>
      </c>
      <c r="AH60">
        <v>4.4094904458598698E-2</v>
      </c>
    </row>
    <row r="61" spans="1:34" x14ac:dyDescent="0.3">
      <c r="A61" t="s">
        <v>81</v>
      </c>
      <c r="B61">
        <v>59</v>
      </c>
      <c r="C61" t="str">
        <f>LEFT(Table13[[#This Row],[Contingency id]])</f>
        <v>A</v>
      </c>
      <c r="D61" s="1">
        <v>12.030075187969899</v>
      </c>
      <c r="E61" s="1">
        <v>1.1769911504424699</v>
      </c>
      <c r="F61">
        <v>133</v>
      </c>
      <c r="G61">
        <v>113</v>
      </c>
      <c r="H61" s="2">
        <v>4.3963909774435997E-2</v>
      </c>
      <c r="I61" s="2">
        <f>AVERAGE(Table13[[#This Row],[Estimated costs 1]:[Estimated costs 20]])</f>
        <v>4.4457443609022512E-2</v>
      </c>
      <c r="J61" s="2">
        <f>(Table13[[#This Row],[Mean]]-Table13[[#This Row],[Actual cost]])/Table13[[#This Row],[Actual cost]]*100</f>
        <v>1.1225885894104302</v>
      </c>
      <c r="K61" s="2">
        <f>_xlfn.STDEV.P(Table13[[#This Row],[Estimated costs 1]:[Estimated costs 20]])</f>
        <v>3.399949855472839E-3</v>
      </c>
      <c r="L61" s="2">
        <f>Table13[[#This Row],[Dev]]/Table13[[#This Row],[Mean]]*100</f>
        <v>7.6476503808303287</v>
      </c>
      <c r="M61" s="2">
        <f>Table13[[#This Row],[Estimated costs 1]]-Table13[[#This Row],[Actual cost]]</f>
        <v>4.8195488721810426E-4</v>
      </c>
      <c r="N61" s="2">
        <f>Table13[[#This Row],[Diff 1]]/Table13[[#This Row],[Actual cost]]*100</f>
        <v>1.0962511971543303</v>
      </c>
      <c r="O61">
        <v>4.4445864661654101E-2</v>
      </c>
      <c r="P61">
        <v>5.0155639097744301E-2</v>
      </c>
      <c r="Q61">
        <v>4.2366165413533802E-2</v>
      </c>
      <c r="R61">
        <v>4.2083458646616501E-2</v>
      </c>
      <c r="S61">
        <v>4.7606766917293201E-2</v>
      </c>
      <c r="T61">
        <v>4.99586466165413E-2</v>
      </c>
      <c r="U61">
        <v>4.7596240601503699E-2</v>
      </c>
      <c r="V61">
        <v>4.4972180451127802E-2</v>
      </c>
      <c r="W61">
        <v>4.2487969924811998E-2</v>
      </c>
      <c r="X61">
        <v>4.2158646616541298E-2</v>
      </c>
      <c r="Y61">
        <v>4.47180451127819E-2</v>
      </c>
      <c r="Z61">
        <v>4.5179699248120299E-2</v>
      </c>
      <c r="AA61">
        <v>4.7671428571428497E-2</v>
      </c>
      <c r="AB61">
        <v>4.2695488721804502E-2</v>
      </c>
      <c r="AC61">
        <v>5.0692481203007497E-2</v>
      </c>
      <c r="AD61">
        <v>4.2290977443608997E-2</v>
      </c>
      <c r="AE61">
        <v>4.1961654135338297E-2</v>
      </c>
      <c r="AF61">
        <v>4.2158646616541298E-2</v>
      </c>
      <c r="AG61">
        <v>3.8875939849624001E-2</v>
      </c>
      <c r="AH61">
        <v>3.9072932330827002E-2</v>
      </c>
    </row>
    <row r="62" spans="1:34" x14ac:dyDescent="0.3">
      <c r="A62" t="s">
        <v>82</v>
      </c>
      <c r="B62">
        <v>60</v>
      </c>
      <c r="C62" t="str">
        <f>LEFT(Table13[[#This Row],[Contingency id]])</f>
        <v>A</v>
      </c>
      <c r="D62" s="1">
        <v>25.4901960784313</v>
      </c>
      <c r="E62" s="1">
        <v>1.13333333333333</v>
      </c>
      <c r="F62">
        <v>102</v>
      </c>
      <c r="G62">
        <v>90</v>
      </c>
      <c r="H62" s="2">
        <v>4.3907843137254897E-2</v>
      </c>
      <c r="I62" s="2">
        <f>AVERAGE(Table13[[#This Row],[Estimated costs 1]:[Estimated costs 20]])</f>
        <v>4.3549705882352886E-2</v>
      </c>
      <c r="J62" s="2">
        <f>(Table13[[#This Row],[Mean]]-Table13[[#This Row],[Actual cost]])/Table13[[#This Row],[Actual cost]]*100</f>
        <v>-0.81565667842640766</v>
      </c>
      <c r="K62" s="2">
        <f>_xlfn.STDEV.P(Table13[[#This Row],[Estimated costs 1]:[Estimated costs 20]])</f>
        <v>1.5535445543755036E-3</v>
      </c>
      <c r="L62" s="2">
        <f>Table13[[#This Row],[Dev]]/Table13[[#This Row],[Mean]]*100</f>
        <v>3.5672905772826988</v>
      </c>
      <c r="M62" s="2">
        <f>Table13[[#This Row],[Estimated costs 1]]-Table13[[#This Row],[Actual cost]]</f>
        <v>-6.1470588235299634E-4</v>
      </c>
      <c r="N62" s="2">
        <f>Table13[[#This Row],[Diff 1]]/Table13[[#This Row],[Actual cost]]*100</f>
        <v>-1.3999910686376464</v>
      </c>
      <c r="O62">
        <v>4.3293137254901901E-2</v>
      </c>
      <c r="P62">
        <v>4.6402941176470501E-2</v>
      </c>
      <c r="Q62">
        <v>4.4522549019607803E-2</v>
      </c>
      <c r="R62">
        <v>4.3293137254901901E-2</v>
      </c>
      <c r="S62">
        <v>4.42362745098039E-2</v>
      </c>
      <c r="T62">
        <v>4.3579411764705797E-2</v>
      </c>
      <c r="U62">
        <v>4.3293137254901901E-2</v>
      </c>
      <c r="V62">
        <v>4.4522549019607803E-2</v>
      </c>
      <c r="W62">
        <v>4.6402941176470501E-2</v>
      </c>
      <c r="X62">
        <v>4.3293137254901901E-2</v>
      </c>
      <c r="Y62">
        <v>4.3293137254901901E-2</v>
      </c>
      <c r="Z62">
        <v>4.1412745098039203E-2</v>
      </c>
      <c r="AA62">
        <v>4.1699019607843099E-2</v>
      </c>
      <c r="AB62">
        <v>4.1699019607843099E-2</v>
      </c>
      <c r="AC62">
        <v>4.1412745098039203E-2</v>
      </c>
      <c r="AD62">
        <v>4.1412745098039203E-2</v>
      </c>
      <c r="AE62">
        <v>4.3293137254901901E-2</v>
      </c>
      <c r="AF62">
        <v>4.3293137254901901E-2</v>
      </c>
      <c r="AG62">
        <v>4.42362745098039E-2</v>
      </c>
      <c r="AH62">
        <v>4.6402941176470501E-2</v>
      </c>
    </row>
    <row r="63" spans="1:34" x14ac:dyDescent="0.3">
      <c r="A63" t="s">
        <v>83</v>
      </c>
      <c r="B63">
        <v>61</v>
      </c>
      <c r="C63" t="str">
        <f>LEFT(Table13[[#This Row],[Contingency id]])</f>
        <v>A</v>
      </c>
      <c r="D63" s="1">
        <v>4.3478260869565197</v>
      </c>
      <c r="E63" s="1">
        <v>1</v>
      </c>
      <c r="F63">
        <v>23</v>
      </c>
      <c r="G63">
        <v>23</v>
      </c>
      <c r="H63" s="2">
        <v>4.3469565217391301E-2</v>
      </c>
      <c r="I63" s="2">
        <f>AVERAGE(Table13[[#This Row],[Estimated costs 1]:[Estimated costs 20]])</f>
        <v>4.3469565217391308E-2</v>
      </c>
      <c r="J63" s="2">
        <f>(Table13[[#This Row],[Mean]]-Table13[[#This Row],[Actual cost]])/Table13[[#This Row],[Actual cost]]*100</f>
        <v>1.5962648508688364E-14</v>
      </c>
      <c r="K63" s="2">
        <f>_xlfn.STDEV.P(Table13[[#This Row],[Estimated costs 1]:[Estimated costs 20]])</f>
        <v>6.9388939039072284E-18</v>
      </c>
      <c r="L63" s="2">
        <f>Table13[[#This Row],[Dev]]/Table13[[#This Row],[Mean]]*100</f>
        <v>1.5962648508688361E-14</v>
      </c>
      <c r="M63" s="2">
        <f>Table13[[#This Row],[Estimated costs 1]]-Table13[[#This Row],[Actual cost]]</f>
        <v>0</v>
      </c>
      <c r="N63" s="2">
        <f>Table13[[#This Row],[Diff 1]]/Table13[[#This Row],[Actual cost]]*100</f>
        <v>0</v>
      </c>
      <c r="O63">
        <v>4.3469565217391301E-2</v>
      </c>
      <c r="P63">
        <v>4.3469565217391301E-2</v>
      </c>
      <c r="Q63">
        <v>4.3469565217391301E-2</v>
      </c>
      <c r="R63">
        <v>4.3469565217391301E-2</v>
      </c>
      <c r="S63">
        <v>4.3469565217391301E-2</v>
      </c>
      <c r="T63">
        <v>4.3469565217391301E-2</v>
      </c>
      <c r="U63">
        <v>4.3469565217391301E-2</v>
      </c>
      <c r="V63">
        <v>4.3469565217391301E-2</v>
      </c>
      <c r="W63">
        <v>4.3469565217391301E-2</v>
      </c>
      <c r="X63">
        <v>4.3469565217391301E-2</v>
      </c>
      <c r="Y63">
        <v>4.3469565217391301E-2</v>
      </c>
      <c r="Z63">
        <v>4.3469565217391301E-2</v>
      </c>
      <c r="AA63">
        <v>4.3469565217391301E-2</v>
      </c>
      <c r="AB63">
        <v>4.3469565217391301E-2</v>
      </c>
      <c r="AC63">
        <v>4.3469565217391301E-2</v>
      </c>
      <c r="AD63">
        <v>4.3469565217391301E-2</v>
      </c>
      <c r="AE63">
        <v>4.3469565217391301E-2</v>
      </c>
      <c r="AF63">
        <v>4.3469565217391301E-2</v>
      </c>
      <c r="AG63">
        <v>4.3469565217391301E-2</v>
      </c>
      <c r="AH63">
        <v>4.3469565217391301E-2</v>
      </c>
    </row>
    <row r="64" spans="1:34" x14ac:dyDescent="0.3">
      <c r="A64" t="s">
        <v>84</v>
      </c>
      <c r="B64">
        <v>62</v>
      </c>
      <c r="C64" t="str">
        <f>LEFT(Table13[[#This Row],[Contingency id]])</f>
        <v>A</v>
      </c>
      <c r="D64" s="1">
        <v>2.8571428571428501</v>
      </c>
      <c r="E64" s="1">
        <v>1.0606060606060601</v>
      </c>
      <c r="F64">
        <v>35</v>
      </c>
      <c r="G64">
        <v>33</v>
      </c>
      <c r="H64" s="2">
        <v>4.1342857142857098E-2</v>
      </c>
      <c r="I64" s="2">
        <f>AVERAGE(Table13[[#This Row],[Estimated costs 1]:[Estimated costs 20]])</f>
        <v>4.1342857142857112E-2</v>
      </c>
      <c r="J64" s="2">
        <f>(Table13[[#This Row],[Mean]]-Table13[[#This Row],[Actual cost]])/Table13[[#This Row],[Actual cost]]*100</f>
        <v>3.3567558622909922E-14</v>
      </c>
      <c r="K64" s="2">
        <f>_xlfn.STDEV.P(Table13[[#This Row],[Estimated costs 1]:[Estimated costs 20]])</f>
        <v>1.3877787807814457E-17</v>
      </c>
      <c r="L64" s="2">
        <f>Table13[[#This Row],[Dev]]/Table13[[#This Row],[Mean]]*100</f>
        <v>3.3567558622909903E-14</v>
      </c>
      <c r="M64" s="2">
        <f>Table13[[#This Row],[Estimated costs 1]]-Table13[[#This Row],[Actual cost]]</f>
        <v>0</v>
      </c>
      <c r="N64" s="2">
        <f>Table13[[#This Row],[Diff 1]]/Table13[[#This Row],[Actual cost]]*100</f>
        <v>0</v>
      </c>
      <c r="O64">
        <v>4.1342857142857098E-2</v>
      </c>
      <c r="P64">
        <v>4.1342857142857098E-2</v>
      </c>
      <c r="Q64">
        <v>4.1342857142857098E-2</v>
      </c>
      <c r="R64">
        <v>4.1342857142857098E-2</v>
      </c>
      <c r="S64">
        <v>4.1342857142857098E-2</v>
      </c>
      <c r="T64">
        <v>4.1342857142857098E-2</v>
      </c>
      <c r="U64">
        <v>4.1342857142857098E-2</v>
      </c>
      <c r="V64">
        <v>4.1342857142857098E-2</v>
      </c>
      <c r="W64">
        <v>4.1342857142857098E-2</v>
      </c>
      <c r="X64">
        <v>4.1342857142857098E-2</v>
      </c>
      <c r="Y64">
        <v>4.1342857142857098E-2</v>
      </c>
      <c r="Z64">
        <v>4.1342857142857098E-2</v>
      </c>
      <c r="AA64">
        <v>4.1342857142857098E-2</v>
      </c>
      <c r="AB64">
        <v>4.1342857142857098E-2</v>
      </c>
      <c r="AC64">
        <v>4.1342857142857098E-2</v>
      </c>
      <c r="AD64">
        <v>4.1342857142857098E-2</v>
      </c>
      <c r="AE64">
        <v>4.1342857142857098E-2</v>
      </c>
      <c r="AF64">
        <v>4.1342857142857098E-2</v>
      </c>
      <c r="AG64">
        <v>4.1342857142857098E-2</v>
      </c>
      <c r="AH64">
        <v>4.1342857142857098E-2</v>
      </c>
    </row>
    <row r="65" spans="1:34" hidden="1" x14ac:dyDescent="0.3">
      <c r="A65" t="s">
        <v>85</v>
      </c>
      <c r="B65">
        <v>63</v>
      </c>
      <c r="C65" t="str">
        <f>LEFT(Table13[[#This Row],[Contingency id]])</f>
        <v>C</v>
      </c>
      <c r="D65">
        <v>17.647058823529399</v>
      </c>
      <c r="E65" s="1">
        <v>1.0917431192660501</v>
      </c>
      <c r="F65">
        <v>119</v>
      </c>
      <c r="G65">
        <v>109</v>
      </c>
      <c r="H65">
        <v>4.0037058823529398E-2</v>
      </c>
      <c r="I65" s="2">
        <f>AVERAGE(Table13[[#This Row],[Estimated costs 1]:[Estimated costs 20]])</f>
        <v>4.1343071428571375E-2</v>
      </c>
      <c r="J65" s="2">
        <f>(Table13[[#This Row],[Mean]]-Table13[[#This Row],[Actual cost]])/Table13[[#This Row],[Actual cost]]*100</f>
        <v>3.262009356877249</v>
      </c>
      <c r="K65" s="2">
        <f>_xlfn.STDEV.P(Table13[[#This Row],[Estimated costs 1]:[Estimated costs 20]])</f>
        <v>3.670601166162434E-3</v>
      </c>
      <c r="L65" s="2">
        <f>Table13[[#This Row],[Dev]]/Table13[[#This Row],[Mean]]*100</f>
        <v>8.8783949506609581</v>
      </c>
      <c r="M65" s="2">
        <f>Table13[[#This Row],[Estimated costs 1]]-Table13[[#This Row],[Actual cost]]</f>
        <v>-2.7490756302520972E-3</v>
      </c>
      <c r="N65" s="2">
        <f>Table13[[#This Row],[Diff 1]]/Table13[[#This Row],[Actual cost]]*100</f>
        <v>-6.8663276250364618</v>
      </c>
      <c r="O65">
        <v>3.7287983193277301E-2</v>
      </c>
      <c r="P65">
        <v>4.3266218487394897E-2</v>
      </c>
      <c r="Q65">
        <v>3.7287983193277301E-2</v>
      </c>
      <c r="R65">
        <v>4.4802268907563003E-2</v>
      </c>
      <c r="S65">
        <v>3.9546890756302501E-2</v>
      </c>
      <c r="T65">
        <v>4.3160336134453699E-2</v>
      </c>
      <c r="U65">
        <v>4.3266218487394897E-2</v>
      </c>
      <c r="V65">
        <v>4.8501428571428501E-2</v>
      </c>
      <c r="W65">
        <v>3.5751932773109202E-2</v>
      </c>
      <c r="X65">
        <v>4.0805630252100801E-2</v>
      </c>
      <c r="Y65">
        <v>4.3447731092436902E-2</v>
      </c>
      <c r="Z65">
        <v>3.7287983193277301E-2</v>
      </c>
      <c r="AA65">
        <v>3.5751932773109202E-2</v>
      </c>
      <c r="AB65">
        <v>3.9748571428571397E-2</v>
      </c>
      <c r="AC65">
        <v>4.1188823529411701E-2</v>
      </c>
      <c r="AD65">
        <v>3.9461176470588201E-2</v>
      </c>
      <c r="AE65">
        <v>3.9748571428571397E-2</v>
      </c>
      <c r="AF65">
        <v>4.8501428571428501E-2</v>
      </c>
      <c r="AG65">
        <v>4.4887983193277303E-2</v>
      </c>
      <c r="AH65">
        <v>4.3160336134453699E-2</v>
      </c>
    </row>
    <row r="66" spans="1:34" hidden="1" x14ac:dyDescent="0.3">
      <c r="A66" t="s">
        <v>86</v>
      </c>
      <c r="B66">
        <v>64</v>
      </c>
      <c r="C66" t="str">
        <f>LEFT(Table13[[#This Row],[Contingency id]])</f>
        <v>C</v>
      </c>
      <c r="D66">
        <v>4.6783625730994096</v>
      </c>
      <c r="E66" s="1">
        <v>1.1958041958041901</v>
      </c>
      <c r="F66">
        <v>171</v>
      </c>
      <c r="G66">
        <v>143</v>
      </c>
      <c r="H66">
        <v>3.9396491228070103E-2</v>
      </c>
      <c r="I66" s="2">
        <f>AVERAGE(Table13[[#This Row],[Estimated costs 1]:[Estimated costs 20]])</f>
        <v>3.9678888888888833E-2</v>
      </c>
      <c r="J66" s="2">
        <f>(Table13[[#This Row],[Mean]]-Table13[[#This Row],[Actual cost]])/Table13[[#This Row],[Actual cost]]*100</f>
        <v>0.71680916755734003</v>
      </c>
      <c r="K66" s="2">
        <f>_xlfn.STDEV.P(Table13[[#This Row],[Estimated costs 1]:[Estimated costs 20]])</f>
        <v>9.0866664662550851E-3</v>
      </c>
      <c r="L66" s="2">
        <f>Table13[[#This Row],[Dev]]/Table13[[#This Row],[Mean]]*100</f>
        <v>22.900506341546269</v>
      </c>
      <c r="M66" s="2">
        <f>Table13[[#This Row],[Estimated costs 1]]-Table13[[#This Row],[Actual cost]]</f>
        <v>-1.1679532163742703E-2</v>
      </c>
      <c r="N66" s="2">
        <f>Table13[[#This Row],[Diff 1]]/Table13[[#This Row],[Actual cost]]*100</f>
        <v>-29.646122788267515</v>
      </c>
      <c r="O66">
        <v>2.77169590643274E-2</v>
      </c>
      <c r="P66">
        <v>4.3071345029239698E-2</v>
      </c>
      <c r="Q66">
        <v>3.5721637426900502E-2</v>
      </c>
      <c r="R66">
        <v>2.57368421052631E-2</v>
      </c>
      <c r="S66">
        <v>3.5721637426900502E-2</v>
      </c>
      <c r="T66">
        <v>5.1610526315789398E-2</v>
      </c>
      <c r="U66">
        <v>4.4649122807017501E-2</v>
      </c>
      <c r="V66">
        <v>3.5721637426900502E-2</v>
      </c>
      <c r="W66">
        <v>5.1076023391812803E-2</v>
      </c>
      <c r="X66">
        <v>3.4143859649122803E-2</v>
      </c>
      <c r="Y66">
        <v>3.2698245614034997E-2</v>
      </c>
      <c r="Z66">
        <v>3.61099415204678E-2</v>
      </c>
      <c r="AA66">
        <v>2.5590643274853799E-2</v>
      </c>
      <c r="AB66">
        <v>4.3217543859649099E-2</v>
      </c>
      <c r="AC66">
        <v>3.25520467836257E-2</v>
      </c>
      <c r="AD66">
        <v>5.3202339181286501E-2</v>
      </c>
      <c r="AE66">
        <v>5.1610526315789398E-2</v>
      </c>
      <c r="AF66">
        <v>5.4633918128654903E-2</v>
      </c>
      <c r="AG66">
        <v>4.46631578947368E-2</v>
      </c>
      <c r="AH66">
        <v>3.4129824561403503E-2</v>
      </c>
    </row>
    <row r="67" spans="1:34" x14ac:dyDescent="0.3">
      <c r="A67" t="s">
        <v>87</v>
      </c>
      <c r="B67">
        <v>65</v>
      </c>
      <c r="C67" t="str">
        <f>LEFT(Table13[[#This Row],[Contingency id]])</f>
        <v>A</v>
      </c>
      <c r="D67" s="1">
        <v>4.1666666666666599</v>
      </c>
      <c r="E67" s="1">
        <v>1.0434782608695601</v>
      </c>
      <c r="F67">
        <v>24</v>
      </c>
      <c r="G67">
        <v>23</v>
      </c>
      <c r="H67" s="2">
        <v>3.9308333333333299E-2</v>
      </c>
      <c r="I67" s="2">
        <f>AVERAGE(Table13[[#This Row],[Estimated costs 1]:[Estimated costs 20]])</f>
        <v>3.9308333333333292E-2</v>
      </c>
      <c r="J67" s="2">
        <f>(Table13[[#This Row],[Mean]]-Table13[[#This Row],[Actual cost]])/Table13[[#This Row],[Actual cost]]*100</f>
        <v>-1.7652475481638078E-14</v>
      </c>
      <c r="K67" s="2">
        <f>_xlfn.STDEV.P(Table13[[#This Row],[Estimated costs 1]:[Estimated costs 20]])</f>
        <v>6.9388939039072284E-18</v>
      </c>
      <c r="L67" s="2">
        <f>Table13[[#This Row],[Dev]]/Table13[[#This Row],[Mean]]*100</f>
        <v>1.7652475481638081E-14</v>
      </c>
      <c r="M67" s="2">
        <f>Table13[[#This Row],[Estimated costs 1]]-Table13[[#This Row],[Actual cost]]</f>
        <v>0</v>
      </c>
      <c r="N67" s="2">
        <f>Table13[[#This Row],[Diff 1]]/Table13[[#This Row],[Actual cost]]*100</f>
        <v>0</v>
      </c>
      <c r="O67">
        <v>3.9308333333333299E-2</v>
      </c>
      <c r="P67">
        <v>3.9308333333333299E-2</v>
      </c>
      <c r="Q67">
        <v>3.9308333333333299E-2</v>
      </c>
      <c r="R67">
        <v>3.9308333333333299E-2</v>
      </c>
      <c r="S67">
        <v>3.9308333333333299E-2</v>
      </c>
      <c r="T67">
        <v>3.9308333333333299E-2</v>
      </c>
      <c r="U67">
        <v>3.9308333333333299E-2</v>
      </c>
      <c r="V67">
        <v>3.9308333333333299E-2</v>
      </c>
      <c r="W67">
        <v>3.9308333333333299E-2</v>
      </c>
      <c r="X67">
        <v>3.9308333333333299E-2</v>
      </c>
      <c r="Y67">
        <v>3.9308333333333299E-2</v>
      </c>
      <c r="Z67">
        <v>3.9308333333333299E-2</v>
      </c>
      <c r="AA67">
        <v>3.9308333333333299E-2</v>
      </c>
      <c r="AB67">
        <v>3.9308333333333299E-2</v>
      </c>
      <c r="AC67">
        <v>3.9308333333333299E-2</v>
      </c>
      <c r="AD67">
        <v>3.9308333333333299E-2</v>
      </c>
      <c r="AE67">
        <v>3.9308333333333299E-2</v>
      </c>
      <c r="AF67">
        <v>3.9308333333333299E-2</v>
      </c>
      <c r="AG67">
        <v>3.9308333333333299E-2</v>
      </c>
      <c r="AH67">
        <v>3.9308333333333299E-2</v>
      </c>
    </row>
    <row r="68" spans="1:34" hidden="1" x14ac:dyDescent="0.3">
      <c r="A68" t="s">
        <v>88</v>
      </c>
      <c r="B68">
        <v>66</v>
      </c>
      <c r="C68" t="str">
        <f>LEFT(Table13[[#This Row],[Contingency id]])</f>
        <v>B</v>
      </c>
      <c r="D68">
        <v>14.6551724137931</v>
      </c>
      <c r="E68" s="1">
        <v>1.1599999999999999</v>
      </c>
      <c r="F68">
        <v>116</v>
      </c>
      <c r="G68">
        <v>100</v>
      </c>
      <c r="H68">
        <v>3.83236206896551E-2</v>
      </c>
      <c r="I68" s="2">
        <f>AVERAGE(Table13[[#This Row],[Estimated costs 1]:[Estimated costs 20]])</f>
        <v>3.8091982758620677E-2</v>
      </c>
      <c r="J68" s="2">
        <f>(Table13[[#This Row],[Mean]]-Table13[[#This Row],[Actual cost]])/Table13[[#This Row],[Actual cost]]*100</f>
        <v>-0.60442600898862942</v>
      </c>
      <c r="K68" s="2">
        <f>_xlfn.STDEV.P(Table13[[#This Row],[Estimated costs 1]:[Estimated costs 20]])</f>
        <v>2.3047683133668225E-3</v>
      </c>
      <c r="L68" s="2">
        <f>Table13[[#This Row],[Dev]]/Table13[[#This Row],[Mean]]*100</f>
        <v>6.0505338563538684</v>
      </c>
      <c r="M68" s="2">
        <f>Table13[[#This Row],[Estimated costs 1]]-Table13[[#This Row],[Actual cost]]</f>
        <v>-2.3163793103447988E-3</v>
      </c>
      <c r="N68" s="2">
        <f>Table13[[#This Row],[Diff 1]]/Table13[[#This Row],[Actual cost]]*100</f>
        <v>-6.0442600898877794</v>
      </c>
      <c r="O68">
        <v>3.6007241379310301E-2</v>
      </c>
      <c r="P68">
        <v>4.0640000000000003E-2</v>
      </c>
      <c r="Q68">
        <v>3.6007241379310301E-2</v>
      </c>
      <c r="R68">
        <v>3.6007241379310301E-2</v>
      </c>
      <c r="S68">
        <v>3.6007241379310301E-2</v>
      </c>
      <c r="T68">
        <v>4.0640000000000003E-2</v>
      </c>
      <c r="U68">
        <v>4.0640000000000003E-2</v>
      </c>
      <c r="V68">
        <v>3.6007241379310301E-2</v>
      </c>
      <c r="W68">
        <v>3.6007241379310301E-2</v>
      </c>
      <c r="X68">
        <v>4.0640000000000003E-2</v>
      </c>
      <c r="Y68">
        <v>4.0640000000000003E-2</v>
      </c>
      <c r="Z68">
        <v>3.6007241379310301E-2</v>
      </c>
      <c r="AA68">
        <v>4.0640000000000003E-2</v>
      </c>
      <c r="AB68">
        <v>3.6007241379310301E-2</v>
      </c>
      <c r="AC68">
        <v>3.6007241379310301E-2</v>
      </c>
      <c r="AD68">
        <v>3.6007241379310301E-2</v>
      </c>
      <c r="AE68">
        <v>4.0640000000000003E-2</v>
      </c>
      <c r="AF68">
        <v>3.6007241379310301E-2</v>
      </c>
      <c r="AG68">
        <v>4.0640000000000003E-2</v>
      </c>
      <c r="AH68">
        <v>4.0640000000000003E-2</v>
      </c>
    </row>
    <row r="69" spans="1:34" hidden="1" x14ac:dyDescent="0.3">
      <c r="A69" t="s">
        <v>89</v>
      </c>
      <c r="B69">
        <v>67</v>
      </c>
      <c r="C69" t="str">
        <f>LEFT(Table13[[#This Row],[Contingency id]])</f>
        <v>C</v>
      </c>
      <c r="D69">
        <v>17.1875</v>
      </c>
      <c r="E69" s="1">
        <v>1.06666666666666</v>
      </c>
      <c r="F69">
        <v>64</v>
      </c>
      <c r="G69">
        <v>60</v>
      </c>
      <c r="H69">
        <v>3.7750937499999998E-2</v>
      </c>
      <c r="I69" s="2">
        <f>AVERAGE(Table13[[#This Row],[Estimated costs 1]:[Estimated costs 20]])</f>
        <v>3.6947812499999975E-2</v>
      </c>
      <c r="J69" s="2">
        <f>(Table13[[#This Row],[Mean]]-Table13[[#This Row],[Actual cost]])/Table13[[#This Row],[Actual cost]]*100</f>
        <v>-2.1274306101670257</v>
      </c>
      <c r="K69" s="2">
        <f>_xlfn.STDEV.P(Table13[[#This Row],[Estimated costs 1]:[Estimated costs 20]])</f>
        <v>3.9344928993455004E-3</v>
      </c>
      <c r="L69" s="2">
        <f>Table13[[#This Row],[Dev]]/Table13[[#This Row],[Mean]]*100</f>
        <v>10.648784415438675</v>
      </c>
      <c r="M69" s="2">
        <f>Table13[[#This Row],[Estimated costs 1]]-Table13[[#This Row],[Actual cost]]</f>
        <v>4.0156250000000018E-3</v>
      </c>
      <c r="N69" s="2">
        <f>Table13[[#This Row],[Diff 1]]/Table13[[#This Row],[Actual cost]]*100</f>
        <v>10.637153050834836</v>
      </c>
      <c r="O69">
        <v>4.17665625E-2</v>
      </c>
      <c r="P69">
        <v>4.17665625E-2</v>
      </c>
      <c r="Q69">
        <v>3.3735312500000003E-2</v>
      </c>
      <c r="R69">
        <v>4.17665625E-2</v>
      </c>
      <c r="S69">
        <v>4.17665625E-2</v>
      </c>
      <c r="T69">
        <v>3.3735312499999899E-2</v>
      </c>
      <c r="U69">
        <v>3.3735312499999899E-2</v>
      </c>
      <c r="V69">
        <v>3.3735312500000003E-2</v>
      </c>
      <c r="W69">
        <v>3.3735312500000003E-2</v>
      </c>
      <c r="X69">
        <v>4.17665625E-2</v>
      </c>
      <c r="Y69">
        <v>3.3735312500000003E-2</v>
      </c>
      <c r="Z69">
        <v>4.17665625E-2</v>
      </c>
      <c r="AA69">
        <v>3.3735312499999899E-2</v>
      </c>
      <c r="AB69">
        <v>4.17665625E-2</v>
      </c>
      <c r="AC69">
        <v>3.3735312500000003E-2</v>
      </c>
      <c r="AD69">
        <v>3.3735312499999899E-2</v>
      </c>
      <c r="AE69">
        <v>3.3735312500000003E-2</v>
      </c>
      <c r="AF69">
        <v>4.17665625E-2</v>
      </c>
      <c r="AG69">
        <v>3.3735312500000003E-2</v>
      </c>
      <c r="AH69">
        <v>3.3735312499999899E-2</v>
      </c>
    </row>
    <row r="70" spans="1:34" hidden="1" x14ac:dyDescent="0.3">
      <c r="A70" t="s">
        <v>90</v>
      </c>
      <c r="B70">
        <v>68</v>
      </c>
      <c r="C70" t="str">
        <f>LEFT(Table13[[#This Row],[Contingency id]])</f>
        <v>C</v>
      </c>
      <c r="D70">
        <v>9.3220338983050794</v>
      </c>
      <c r="E70" s="1">
        <v>1.1456310679611601</v>
      </c>
      <c r="F70">
        <v>118</v>
      </c>
      <c r="G70">
        <v>103</v>
      </c>
      <c r="H70">
        <v>3.6800847457627101E-2</v>
      </c>
      <c r="I70" s="2">
        <f>AVERAGE(Table13[[#This Row],[Estimated costs 1]:[Estimated costs 20]])</f>
        <v>3.5671440677966043E-2</v>
      </c>
      <c r="J70" s="2">
        <f>(Table13[[#This Row],[Mean]]-Table13[[#This Row],[Actual cost]])/Table13[[#This Row],[Actual cost]]*100</f>
        <v>-3.0689694876224487</v>
      </c>
      <c r="K70" s="2">
        <f>_xlfn.STDEV.P(Table13[[#This Row],[Estimated costs 1]:[Estimated costs 20]])</f>
        <v>3.5118404911740346E-3</v>
      </c>
      <c r="L70" s="2">
        <f>Table13[[#This Row],[Dev]]/Table13[[#This Row],[Mean]]*100</f>
        <v>9.8449639948051484</v>
      </c>
      <c r="M70" s="2">
        <f>Table13[[#This Row],[Estimated costs 1]]-Table13[[#This Row],[Actual cost]]</f>
        <v>-4.8033898305085004E-3</v>
      </c>
      <c r="N70" s="2">
        <f>Table13[[#This Row],[Diff 1]]/Table13[[#This Row],[Actual cost]]*100</f>
        <v>-13.052389176741585</v>
      </c>
      <c r="O70">
        <v>3.19974576271186E-2</v>
      </c>
      <c r="P70">
        <v>3.19974576271186E-2</v>
      </c>
      <c r="Q70">
        <v>3.82296610169491E-2</v>
      </c>
      <c r="R70">
        <v>4.1604237288135497E-2</v>
      </c>
      <c r="S70">
        <v>3.82296610169491E-2</v>
      </c>
      <c r="T70">
        <v>3.19974576271186E-2</v>
      </c>
      <c r="U70">
        <v>4.1604237288135497E-2</v>
      </c>
      <c r="V70">
        <v>3.19974576271186E-2</v>
      </c>
      <c r="W70">
        <v>3.19974576271186E-2</v>
      </c>
      <c r="X70">
        <v>3.5372033898304997E-2</v>
      </c>
      <c r="Y70">
        <v>3.19974576271186E-2</v>
      </c>
      <c r="Z70">
        <v>3.82296610169491E-2</v>
      </c>
      <c r="AA70">
        <v>3.5372033898304997E-2</v>
      </c>
      <c r="AB70">
        <v>3.19974576271186E-2</v>
      </c>
      <c r="AC70">
        <v>3.19974576271186E-2</v>
      </c>
      <c r="AD70">
        <v>3.82296610169491E-2</v>
      </c>
      <c r="AE70">
        <v>4.1604237288135497E-2</v>
      </c>
      <c r="AF70">
        <v>3.82296610169491E-2</v>
      </c>
      <c r="AG70">
        <v>3.5372033898304997E-2</v>
      </c>
      <c r="AH70">
        <v>3.5372033898304997E-2</v>
      </c>
    </row>
    <row r="71" spans="1:34" hidden="1" x14ac:dyDescent="0.3">
      <c r="A71" t="s">
        <v>91</v>
      </c>
      <c r="B71">
        <v>69</v>
      </c>
      <c r="C71" t="str">
        <f>LEFT(Table13[[#This Row],[Contingency id]])</f>
        <v>B</v>
      </c>
      <c r="D71">
        <v>9.9236641221373993</v>
      </c>
      <c r="E71" s="1">
        <v>1.1391304347825999</v>
      </c>
      <c r="F71">
        <v>131</v>
      </c>
      <c r="G71">
        <v>115</v>
      </c>
      <c r="H71">
        <v>3.64779389312977E-2</v>
      </c>
      <c r="I71" s="2">
        <f>AVERAGE(Table13[[#This Row],[Estimated costs 1]:[Estimated costs 20]])</f>
        <v>3.6156832061068664E-2</v>
      </c>
      <c r="J71" s="2">
        <f>(Table13[[#This Row],[Mean]]-Table13[[#This Row],[Actual cost]])/Table13[[#This Row],[Actual cost]]*100</f>
        <v>-0.88027690060506614</v>
      </c>
      <c r="K71" s="2">
        <f>_xlfn.STDEV.P(Table13[[#This Row],[Estimated costs 1]:[Estimated costs 20]])</f>
        <v>7.2102471176217894E-3</v>
      </c>
      <c r="L71" s="2">
        <f>Table13[[#This Row],[Dev]]/Table13[[#This Row],[Mean]]*100</f>
        <v>19.9415897538914</v>
      </c>
      <c r="M71" s="2">
        <f>Table13[[#This Row],[Estimated costs 1]]-Table13[[#This Row],[Actual cost]]</f>
        <v>3.7977099236640999E-3</v>
      </c>
      <c r="N71" s="2">
        <f>Table13[[#This Row],[Diff 1]]/Table13[[#This Row],[Actual cost]]*100</f>
        <v>10.410977250706738</v>
      </c>
      <c r="O71">
        <v>4.02756488549618E-2</v>
      </c>
      <c r="P71">
        <v>2.8007709923664099E-2</v>
      </c>
      <c r="Q71">
        <v>2.8007709923664099E-2</v>
      </c>
      <c r="R71">
        <v>4.02756488549618E-2</v>
      </c>
      <c r="S71">
        <v>4.02756488549618E-2</v>
      </c>
      <c r="T71">
        <v>2.8007709923664099E-2</v>
      </c>
      <c r="U71">
        <v>4.02756488549618E-2</v>
      </c>
      <c r="V71">
        <v>2.8007709923664099E-2</v>
      </c>
      <c r="W71">
        <v>4.1150458015267101E-2</v>
      </c>
      <c r="X71">
        <v>2.8007709923664099E-2</v>
      </c>
      <c r="Y71">
        <v>4.02756488549618E-2</v>
      </c>
      <c r="Z71">
        <v>5.3418396946564799E-2</v>
      </c>
      <c r="AA71">
        <v>4.02756488549618E-2</v>
      </c>
      <c r="AB71">
        <v>2.8007709923664099E-2</v>
      </c>
      <c r="AC71">
        <v>4.02756488549618E-2</v>
      </c>
      <c r="AD71">
        <v>4.1150458015267101E-2</v>
      </c>
      <c r="AE71">
        <v>4.1150458015267101E-2</v>
      </c>
      <c r="AF71">
        <v>4.02756488549618E-2</v>
      </c>
      <c r="AG71">
        <v>2.8007709923664099E-2</v>
      </c>
      <c r="AH71">
        <v>2.8007709923664099E-2</v>
      </c>
    </row>
    <row r="72" spans="1:34" x14ac:dyDescent="0.3">
      <c r="A72" t="s">
        <v>92</v>
      </c>
      <c r="B72">
        <v>70</v>
      </c>
      <c r="C72" t="str">
        <f>LEFT(Table13[[#This Row],[Contingency id]])</f>
        <v>A</v>
      </c>
      <c r="D72" s="1">
        <v>9.0909090909090899</v>
      </c>
      <c r="E72" s="1">
        <v>1.125</v>
      </c>
      <c r="F72">
        <v>99</v>
      </c>
      <c r="G72">
        <v>88</v>
      </c>
      <c r="H72" s="2">
        <v>3.6110101010101002E-2</v>
      </c>
      <c r="I72" s="2">
        <f>AVERAGE(Table13[[#This Row],[Estimated costs 1]:[Estimated costs 20]])</f>
        <v>3.5603333333333272E-2</v>
      </c>
      <c r="J72" s="2">
        <f>(Table13[[#This Row],[Mean]]-Table13[[#This Row],[Actual cost]])/Table13[[#This Row],[Actual cost]]*100</f>
        <v>-1.4033958991861399</v>
      </c>
      <c r="K72" s="2">
        <f>_xlfn.STDEV.P(Table13[[#This Row],[Estimated costs 1]:[Estimated costs 20]])</f>
        <v>4.3777778954752888E-3</v>
      </c>
      <c r="L72" s="2">
        <f>Table13[[#This Row],[Dev]]/Table13[[#This Row],[Mean]]*100</f>
        <v>12.295977611109343</v>
      </c>
      <c r="M72" s="2">
        <f>Table13[[#This Row],[Estimated costs 1]]-Table13[[#This Row],[Actual cost]]</f>
        <v>6.7444444444444002E-3</v>
      </c>
      <c r="N72" s="2">
        <f>Table13[[#This Row],[Diff 1]]/Table13[[#This Row],[Actual cost]]*100</f>
        <v>18.677445522951572</v>
      </c>
      <c r="O72">
        <v>4.2854545454545402E-2</v>
      </c>
      <c r="P72">
        <v>3.21727272727272E-2</v>
      </c>
      <c r="Q72">
        <v>3.21727272727272E-2</v>
      </c>
      <c r="R72">
        <v>3.21727272727272E-2</v>
      </c>
      <c r="S72">
        <v>4.2854545454545402E-2</v>
      </c>
      <c r="T72">
        <v>3.21727272727272E-2</v>
      </c>
      <c r="U72">
        <v>3.21727272727272E-2</v>
      </c>
      <c r="V72">
        <v>3.21727272727272E-2</v>
      </c>
      <c r="W72">
        <v>4.05939393939393E-2</v>
      </c>
      <c r="X72">
        <v>3.21727272727272E-2</v>
      </c>
      <c r="Y72">
        <v>3.4433333333333302E-2</v>
      </c>
      <c r="Z72">
        <v>3.4433333333333302E-2</v>
      </c>
      <c r="AA72">
        <v>4.2854545454545402E-2</v>
      </c>
      <c r="AB72">
        <v>3.21727272727272E-2</v>
      </c>
      <c r="AC72">
        <v>3.21727272727272E-2</v>
      </c>
      <c r="AD72">
        <v>3.4433333333333302E-2</v>
      </c>
      <c r="AE72">
        <v>4.2854545454545402E-2</v>
      </c>
      <c r="AF72">
        <v>3.21727272727272E-2</v>
      </c>
      <c r="AG72">
        <v>3.4433333333333302E-2</v>
      </c>
      <c r="AH72">
        <v>4.05939393939393E-2</v>
      </c>
    </row>
    <row r="73" spans="1:34" hidden="1" x14ac:dyDescent="0.3">
      <c r="A73" t="s">
        <v>93</v>
      </c>
      <c r="B73">
        <v>71</v>
      </c>
      <c r="C73" t="str">
        <f>LEFT(Table13[[#This Row],[Contingency id]])</f>
        <v>B</v>
      </c>
      <c r="D73">
        <v>9.1549295774647899</v>
      </c>
      <c r="E73" s="1">
        <v>1.1451612903225801</v>
      </c>
      <c r="F73">
        <v>142</v>
      </c>
      <c r="G73">
        <v>124</v>
      </c>
      <c r="H73">
        <v>3.5788873239436601E-2</v>
      </c>
      <c r="I73" s="2">
        <f>AVERAGE(Table13[[#This Row],[Estimated costs 1]:[Estimated costs 20]])</f>
        <v>3.4313028169014027E-2</v>
      </c>
      <c r="J73" s="2">
        <f>(Table13[[#This Row],[Mean]]-Table13[[#This Row],[Actual cost]])/Table13[[#This Row],[Actual cost]]*100</f>
        <v>-4.1237539403624073</v>
      </c>
      <c r="K73" s="2">
        <f>_xlfn.STDEV.P(Table13[[#This Row],[Estimated costs 1]:[Estimated costs 20]])</f>
        <v>5.9127473469824821E-3</v>
      </c>
      <c r="L73" s="2">
        <f>Table13[[#This Row],[Dev]]/Table13[[#This Row],[Mean]]*100</f>
        <v>17.23178530865404</v>
      </c>
      <c r="M73" s="2">
        <f>Table13[[#This Row],[Estimated costs 1]]-Table13[[#This Row],[Actual cost]]</f>
        <v>-1.3366197183099018E-3</v>
      </c>
      <c r="N73" s="2">
        <f>Table13[[#This Row],[Diff 1]]/Table13[[#This Row],[Actual cost]]*100</f>
        <v>-3.7347354004904778</v>
      </c>
      <c r="O73">
        <v>3.4452253521126699E-2</v>
      </c>
      <c r="P73">
        <v>3.0687464788732299E-2</v>
      </c>
      <c r="Q73">
        <v>2.8945211267605599E-2</v>
      </c>
      <c r="R73">
        <v>3.8782535211267601E-2</v>
      </c>
      <c r="S73">
        <v>3.0687464788732299E-2</v>
      </c>
      <c r="T73">
        <v>3.06874647887324E-2</v>
      </c>
      <c r="U73">
        <v>3.4452253521126699E-2</v>
      </c>
      <c r="V73">
        <v>3.4452253521126699E-2</v>
      </c>
      <c r="W73">
        <v>3.0687464788732299E-2</v>
      </c>
      <c r="X73">
        <v>2.9125492957746399E-2</v>
      </c>
      <c r="Y73">
        <v>3.60142253521126E-2</v>
      </c>
      <c r="Z73">
        <v>4.7413521126760498E-2</v>
      </c>
      <c r="AA73">
        <v>3.0687464788732299E-2</v>
      </c>
      <c r="AB73">
        <v>4.4109295774647797E-2</v>
      </c>
      <c r="AC73">
        <v>3.06874647887324E-2</v>
      </c>
      <c r="AD73">
        <v>3.60142253521126E-2</v>
      </c>
      <c r="AE73">
        <v>4.7413521126760498E-2</v>
      </c>
      <c r="AF73">
        <v>2.7383239436619699E-2</v>
      </c>
      <c r="AG73">
        <v>2.7383239436619699E-2</v>
      </c>
      <c r="AH73">
        <v>3.61945070422535E-2</v>
      </c>
    </row>
    <row r="74" spans="1:34" hidden="1" x14ac:dyDescent="0.3">
      <c r="A74" t="s">
        <v>94</v>
      </c>
      <c r="B74">
        <v>72</v>
      </c>
      <c r="C74" t="str">
        <f>LEFT(Table13[[#This Row],[Contingency id]])</f>
        <v>B</v>
      </c>
      <c r="D74">
        <v>9.3220338983050794</v>
      </c>
      <c r="E74" s="1">
        <v>1.06306306306306</v>
      </c>
      <c r="F74">
        <v>118</v>
      </c>
      <c r="G74">
        <v>111</v>
      </c>
      <c r="H74">
        <v>3.5615593220338901E-2</v>
      </c>
      <c r="I74" s="2">
        <f>AVERAGE(Table13[[#This Row],[Estimated costs 1]:[Estimated costs 20]])</f>
        <v>3.5615593220338908E-2</v>
      </c>
      <c r="J74" s="2">
        <f>(Table13[[#This Row],[Mean]]-Table13[[#This Row],[Actual cost]])/Table13[[#This Row],[Actual cost]]*100</f>
        <v>1.9482741340230304E-14</v>
      </c>
      <c r="K74" s="2">
        <f>_xlfn.STDEV.P(Table13[[#This Row],[Estimated costs 1]:[Estimated costs 20]])</f>
        <v>6.9388939039072284E-18</v>
      </c>
      <c r="L74" s="2">
        <f>Table13[[#This Row],[Dev]]/Table13[[#This Row],[Mean]]*100</f>
        <v>1.9482741340230301E-14</v>
      </c>
      <c r="M74" s="2">
        <f>Table13[[#This Row],[Estimated costs 1]]-Table13[[#This Row],[Actual cost]]</f>
        <v>0</v>
      </c>
      <c r="N74" s="2">
        <f>Table13[[#This Row],[Diff 1]]/Table13[[#This Row],[Actual cost]]*100</f>
        <v>0</v>
      </c>
      <c r="O74">
        <v>3.5615593220338901E-2</v>
      </c>
      <c r="P74">
        <v>3.5615593220338901E-2</v>
      </c>
      <c r="Q74">
        <v>3.5615593220338901E-2</v>
      </c>
      <c r="R74">
        <v>3.5615593220338901E-2</v>
      </c>
      <c r="S74">
        <v>3.5615593220338901E-2</v>
      </c>
      <c r="T74">
        <v>3.5615593220338901E-2</v>
      </c>
      <c r="U74">
        <v>3.5615593220338901E-2</v>
      </c>
      <c r="V74">
        <v>3.5615593220338901E-2</v>
      </c>
      <c r="W74">
        <v>3.5615593220338901E-2</v>
      </c>
      <c r="X74">
        <v>3.5615593220338901E-2</v>
      </c>
      <c r="Y74">
        <v>3.5615593220338901E-2</v>
      </c>
      <c r="Z74">
        <v>3.5615593220338901E-2</v>
      </c>
      <c r="AA74">
        <v>3.5615593220338901E-2</v>
      </c>
      <c r="AB74">
        <v>3.5615593220338901E-2</v>
      </c>
      <c r="AC74">
        <v>3.5615593220338901E-2</v>
      </c>
      <c r="AD74">
        <v>3.5615593220338901E-2</v>
      </c>
      <c r="AE74">
        <v>3.5615593220338901E-2</v>
      </c>
      <c r="AF74">
        <v>3.5615593220338901E-2</v>
      </c>
      <c r="AG74">
        <v>3.5615593220338901E-2</v>
      </c>
      <c r="AH74">
        <v>3.5615593220338901E-2</v>
      </c>
    </row>
    <row r="75" spans="1:34" hidden="1" x14ac:dyDescent="0.3">
      <c r="A75" t="s">
        <v>95</v>
      </c>
      <c r="B75">
        <v>73</v>
      </c>
      <c r="C75" t="str">
        <f>LEFT(Table13[[#This Row],[Contingency id]])</f>
        <v>B</v>
      </c>
      <c r="D75">
        <v>1.03780578206078</v>
      </c>
      <c r="E75" s="1">
        <v>2.3099315068493098</v>
      </c>
      <c r="F75">
        <v>1349</v>
      </c>
      <c r="G75">
        <v>584</v>
      </c>
      <c r="H75">
        <v>3.5133432171979201E-2</v>
      </c>
      <c r="I75" s="2">
        <f>AVERAGE(Table13[[#This Row],[Estimated costs 1]:[Estimated costs 20]])</f>
        <v>3.8432765011119294E-2</v>
      </c>
      <c r="J75" s="2">
        <f>(Table13[[#This Row],[Mean]]-Table13[[#This Row],[Actual cost]])/Table13[[#This Row],[Actual cost]]*100</f>
        <v>9.3908640151914557</v>
      </c>
      <c r="K75" s="2">
        <f>_xlfn.STDEV.P(Table13[[#This Row],[Estimated costs 1]:[Estimated costs 20]])</f>
        <v>1.0610073386293091E-2</v>
      </c>
      <c r="L75" s="2">
        <f>Table13[[#This Row],[Dev]]/Table13[[#This Row],[Mean]]*100</f>
        <v>27.606843752260357</v>
      </c>
      <c r="M75" s="2">
        <f>Table13[[#This Row],[Estimated costs 1]]-Table13[[#This Row],[Actual cost]]</f>
        <v>1.8947368421052962E-3</v>
      </c>
      <c r="N75" s="2">
        <f>Table13[[#This Row],[Diff 1]]/Table13[[#This Row],[Actual cost]]*100</f>
        <v>5.3929739423990881</v>
      </c>
      <c r="O75">
        <v>3.7028169014084497E-2</v>
      </c>
      <c r="P75">
        <v>3.6306152705707903E-2</v>
      </c>
      <c r="Q75">
        <v>4.5361008154188198E-2</v>
      </c>
      <c r="R75">
        <v>3.1842846553002201E-2</v>
      </c>
      <c r="S75">
        <v>3.7028169014084497E-2</v>
      </c>
      <c r="T75">
        <v>2.8015567086730898E-2</v>
      </c>
      <c r="U75">
        <v>6.3312824314306806E-2</v>
      </c>
      <c r="V75">
        <v>3.6381764269829399E-2</v>
      </c>
      <c r="W75">
        <v>4.3112676056337999E-2</v>
      </c>
      <c r="X75">
        <v>3.9269829503335803E-2</v>
      </c>
      <c r="Y75">
        <v>3.4331356560415097E-2</v>
      </c>
      <c r="Z75">
        <v>3.2238695329873897E-2</v>
      </c>
      <c r="AA75">
        <v>2.6673832468495098E-2</v>
      </c>
      <c r="AB75">
        <v>2.0187546330615199E-2</v>
      </c>
      <c r="AC75">
        <v>2.6151964418087401E-2</v>
      </c>
      <c r="AD75">
        <v>3.8203113417346099E-2</v>
      </c>
      <c r="AE75">
        <v>6.1415863602668597E-2</v>
      </c>
      <c r="AF75">
        <v>5.1230541141586303E-2</v>
      </c>
      <c r="AG75">
        <v>4.3535211267605602E-2</v>
      </c>
      <c r="AH75">
        <v>3.7028169014084497E-2</v>
      </c>
    </row>
    <row r="76" spans="1:34" hidden="1" x14ac:dyDescent="0.3">
      <c r="A76" t="s">
        <v>96</v>
      </c>
      <c r="B76">
        <v>74</v>
      </c>
      <c r="C76" t="str">
        <f>LEFT(Table13[[#This Row],[Contingency id]])</f>
        <v>C</v>
      </c>
      <c r="D76">
        <v>16.417910447761098</v>
      </c>
      <c r="E76" s="1">
        <v>1.0806451612903201</v>
      </c>
      <c r="F76">
        <v>67</v>
      </c>
      <c r="G76">
        <v>62</v>
      </c>
      <c r="H76">
        <v>3.3334328358208903E-2</v>
      </c>
      <c r="I76" s="2">
        <f>AVERAGE(Table13[[#This Row],[Estimated costs 1]:[Estimated costs 20]])</f>
        <v>3.211999999999994E-2</v>
      </c>
      <c r="J76" s="2">
        <f>(Table13[[#This Row],[Mean]]-Table13[[#This Row],[Actual cost]])/Table13[[#This Row],[Actual cost]]*100</f>
        <v>-3.6428763320498185</v>
      </c>
      <c r="K76" s="2">
        <f>_xlfn.STDEV.P(Table13[[#This Row],[Estimated costs 1]:[Estimated costs 20]])</f>
        <v>5.9489697156071787E-3</v>
      </c>
      <c r="L76" s="2">
        <f>Table13[[#This Row],[Dev]]/Table13[[#This Row],[Mean]]*100</f>
        <v>18.521076325053517</v>
      </c>
      <c r="M76" s="2">
        <f>Table13[[#This Row],[Estimated costs 1]]-Table13[[#This Row],[Actual cost]]</f>
        <v>-6.0716417910448017E-3</v>
      </c>
      <c r="N76" s="2">
        <f>Table13[[#This Row],[Diff 1]]/Table13[[#This Row],[Actual cost]]*100</f>
        <v>-18.214381660249053</v>
      </c>
      <c r="O76">
        <v>2.7262686567164102E-2</v>
      </c>
      <c r="P76">
        <v>3.9405970149253698E-2</v>
      </c>
      <c r="Q76">
        <v>3.9405970149253698E-2</v>
      </c>
      <c r="R76">
        <v>2.7262686567164102E-2</v>
      </c>
      <c r="S76">
        <v>2.7262686567164102E-2</v>
      </c>
      <c r="T76">
        <v>3.9405970149253698E-2</v>
      </c>
      <c r="U76">
        <v>3.9405970149253698E-2</v>
      </c>
      <c r="V76">
        <v>2.7262686567164102E-2</v>
      </c>
      <c r="W76">
        <v>2.7262686567164102E-2</v>
      </c>
      <c r="X76">
        <v>3.9405970149253698E-2</v>
      </c>
      <c r="Y76">
        <v>2.7262686567164102E-2</v>
      </c>
      <c r="Z76">
        <v>3.9405970149253698E-2</v>
      </c>
      <c r="AA76">
        <v>2.7262686567164102E-2</v>
      </c>
      <c r="AB76">
        <v>2.7262686567164102E-2</v>
      </c>
      <c r="AC76">
        <v>3.9405970149253698E-2</v>
      </c>
      <c r="AD76">
        <v>2.7262686567164102E-2</v>
      </c>
      <c r="AE76">
        <v>2.7262686567164102E-2</v>
      </c>
      <c r="AF76">
        <v>2.7262686567164102E-2</v>
      </c>
      <c r="AG76">
        <v>3.9405970149253698E-2</v>
      </c>
      <c r="AH76">
        <v>2.7262686567164102E-2</v>
      </c>
    </row>
    <row r="77" spans="1:34" hidden="1" x14ac:dyDescent="0.3">
      <c r="A77" t="s">
        <v>97</v>
      </c>
      <c r="B77">
        <v>75</v>
      </c>
      <c r="C77" t="str">
        <f>LEFT(Table13[[#This Row],[Contingency id]])</f>
        <v>C</v>
      </c>
      <c r="D77">
        <v>1.0869565217391299</v>
      </c>
      <c r="E77" s="1">
        <v>1.1572327044025099</v>
      </c>
      <c r="F77">
        <v>184</v>
      </c>
      <c r="G77">
        <v>159</v>
      </c>
      <c r="H77">
        <v>3.1554347826086897E-2</v>
      </c>
      <c r="I77" s="2">
        <f>AVERAGE(Table13[[#This Row],[Estimated costs 1]:[Estimated costs 20]])</f>
        <v>3.1554347826086897E-2</v>
      </c>
      <c r="J77" s="2">
        <f>(Table13[[#This Row],[Mean]]-Table13[[#This Row],[Actual cost]])/Table13[[#This Row],[Actual cost]]*100</f>
        <v>0</v>
      </c>
      <c r="K77" s="2">
        <f>_xlfn.STDEV.P(Table13[[#This Row],[Estimated costs 1]:[Estimated costs 20]])</f>
        <v>0</v>
      </c>
      <c r="L77" s="2">
        <f>Table13[[#This Row],[Dev]]/Table13[[#This Row],[Mean]]*100</f>
        <v>0</v>
      </c>
      <c r="M77" s="2">
        <f>Table13[[#This Row],[Estimated costs 1]]-Table13[[#This Row],[Actual cost]]</f>
        <v>0</v>
      </c>
      <c r="N77" s="2">
        <f>Table13[[#This Row],[Diff 1]]/Table13[[#This Row],[Actual cost]]*100</f>
        <v>0</v>
      </c>
      <c r="O77">
        <v>3.1554347826086897E-2</v>
      </c>
      <c r="P77">
        <v>3.1554347826086897E-2</v>
      </c>
      <c r="Q77">
        <v>3.1554347826086897E-2</v>
      </c>
      <c r="R77">
        <v>3.1554347826086897E-2</v>
      </c>
      <c r="S77">
        <v>3.1554347826086897E-2</v>
      </c>
      <c r="T77">
        <v>3.1554347826086897E-2</v>
      </c>
      <c r="U77">
        <v>3.1554347826086897E-2</v>
      </c>
      <c r="V77">
        <v>3.1554347826086897E-2</v>
      </c>
      <c r="W77">
        <v>3.1554347826086897E-2</v>
      </c>
      <c r="X77">
        <v>3.1554347826086897E-2</v>
      </c>
      <c r="Y77">
        <v>3.1554347826086897E-2</v>
      </c>
      <c r="Z77">
        <v>3.1554347826086897E-2</v>
      </c>
      <c r="AA77">
        <v>3.1554347826086897E-2</v>
      </c>
      <c r="AB77">
        <v>3.1554347826086897E-2</v>
      </c>
      <c r="AC77">
        <v>3.1554347826086897E-2</v>
      </c>
      <c r="AD77">
        <v>3.1554347826086897E-2</v>
      </c>
      <c r="AE77">
        <v>3.1554347826086897E-2</v>
      </c>
      <c r="AF77">
        <v>3.1554347826086897E-2</v>
      </c>
      <c r="AG77">
        <v>3.1554347826086897E-2</v>
      </c>
      <c r="AH77">
        <v>3.1554347826086897E-2</v>
      </c>
    </row>
    <row r="78" spans="1:34" hidden="1" x14ac:dyDescent="0.3">
      <c r="A78" t="s">
        <v>98</v>
      </c>
      <c r="B78">
        <v>76</v>
      </c>
      <c r="C78" t="str">
        <f>LEFT(Table13[[#This Row],[Contingency id]])</f>
        <v>B</v>
      </c>
      <c r="D78">
        <v>3.125</v>
      </c>
      <c r="E78" s="1">
        <v>1.0322580645161199</v>
      </c>
      <c r="F78">
        <v>32</v>
      </c>
      <c r="G78">
        <v>31</v>
      </c>
      <c r="H78">
        <v>2.9578125E-2</v>
      </c>
      <c r="I78" s="2">
        <f>AVERAGE(Table13[[#This Row],[Estimated costs 1]:[Estimated costs 20]])</f>
        <v>2.9578125000000004E-2</v>
      </c>
      <c r="J78" s="2">
        <f>(Table13[[#This Row],[Mean]]-Table13[[#This Row],[Actual cost]])/Table13[[#This Row],[Actual cost]]*100</f>
        <v>1.1729773107502975E-14</v>
      </c>
      <c r="K78" s="2">
        <f>_xlfn.STDEV.P(Table13[[#This Row],[Estimated costs 1]:[Estimated costs 20]])</f>
        <v>3.4694469519536142E-18</v>
      </c>
      <c r="L78" s="2">
        <f>Table13[[#This Row],[Dev]]/Table13[[#This Row],[Mean]]*100</f>
        <v>1.1729773107502974E-14</v>
      </c>
      <c r="M78" s="2">
        <f>Table13[[#This Row],[Estimated costs 1]]-Table13[[#This Row],[Actual cost]]</f>
        <v>0</v>
      </c>
      <c r="N78" s="2">
        <f>Table13[[#This Row],[Diff 1]]/Table13[[#This Row],[Actual cost]]*100</f>
        <v>0</v>
      </c>
      <c r="O78">
        <v>2.9578125E-2</v>
      </c>
      <c r="P78">
        <v>2.9578125E-2</v>
      </c>
      <c r="Q78">
        <v>2.9578125E-2</v>
      </c>
      <c r="R78">
        <v>2.9578125E-2</v>
      </c>
      <c r="S78">
        <v>2.9578125E-2</v>
      </c>
      <c r="T78">
        <v>2.9578125E-2</v>
      </c>
      <c r="U78">
        <v>2.9578125E-2</v>
      </c>
      <c r="V78">
        <v>2.9578125E-2</v>
      </c>
      <c r="W78">
        <v>2.9578125E-2</v>
      </c>
      <c r="X78">
        <v>2.9578125E-2</v>
      </c>
      <c r="Y78">
        <v>2.9578125E-2</v>
      </c>
      <c r="Z78">
        <v>2.9578125E-2</v>
      </c>
      <c r="AA78">
        <v>2.9578125E-2</v>
      </c>
      <c r="AB78">
        <v>2.9578125E-2</v>
      </c>
      <c r="AC78">
        <v>2.9578125E-2</v>
      </c>
      <c r="AD78">
        <v>2.9578125E-2</v>
      </c>
      <c r="AE78">
        <v>2.9578125E-2</v>
      </c>
      <c r="AF78">
        <v>2.9578125E-2</v>
      </c>
      <c r="AG78">
        <v>2.9578125E-2</v>
      </c>
      <c r="AH78">
        <v>2.9578125E-2</v>
      </c>
    </row>
    <row r="79" spans="1:34" x14ac:dyDescent="0.3">
      <c r="A79" t="s">
        <v>99</v>
      </c>
      <c r="B79">
        <v>77</v>
      </c>
      <c r="C79" t="str">
        <f>LEFT(Table13[[#This Row],[Contingency id]])</f>
        <v>A</v>
      </c>
      <c r="D79" s="1">
        <v>12.9629629629629</v>
      </c>
      <c r="E79" s="1">
        <v>1.1134020618556699</v>
      </c>
      <c r="F79">
        <v>108</v>
      </c>
      <c r="G79">
        <v>97</v>
      </c>
      <c r="H79" s="2">
        <v>2.93074074074074E-2</v>
      </c>
      <c r="I79" s="2">
        <f>AVERAGE(Table13[[#This Row],[Estimated costs 1]:[Estimated costs 20]])</f>
        <v>2.9307407407407404E-2</v>
      </c>
      <c r="J79" s="2">
        <f>(Table13[[#This Row],[Mean]]-Table13[[#This Row],[Actual cost]])/Table13[[#This Row],[Actual cost]]*100</f>
        <v>1.183812305102333E-14</v>
      </c>
      <c r="K79" s="2">
        <f>_xlfn.STDEV.P(Table13[[#This Row],[Estimated costs 1]:[Estimated costs 20]])</f>
        <v>3.4694469519536142E-18</v>
      </c>
      <c r="L79" s="2">
        <f>Table13[[#This Row],[Dev]]/Table13[[#This Row],[Mean]]*100</f>
        <v>1.1838123051023328E-14</v>
      </c>
      <c r="M79" s="2">
        <f>Table13[[#This Row],[Estimated costs 1]]-Table13[[#This Row],[Actual cost]]</f>
        <v>0</v>
      </c>
      <c r="N79" s="2">
        <f>Table13[[#This Row],[Diff 1]]/Table13[[#This Row],[Actual cost]]*100</f>
        <v>0</v>
      </c>
      <c r="O79">
        <v>2.93074074074074E-2</v>
      </c>
      <c r="P79">
        <v>2.93074074074074E-2</v>
      </c>
      <c r="Q79">
        <v>2.93074074074074E-2</v>
      </c>
      <c r="R79">
        <v>2.93074074074074E-2</v>
      </c>
      <c r="S79">
        <v>2.93074074074074E-2</v>
      </c>
      <c r="T79">
        <v>2.93074074074074E-2</v>
      </c>
      <c r="U79">
        <v>2.93074074074074E-2</v>
      </c>
      <c r="V79">
        <v>2.93074074074074E-2</v>
      </c>
      <c r="W79">
        <v>2.93074074074074E-2</v>
      </c>
      <c r="X79">
        <v>2.93074074074074E-2</v>
      </c>
      <c r="Y79">
        <v>2.93074074074074E-2</v>
      </c>
      <c r="Z79">
        <v>2.93074074074074E-2</v>
      </c>
      <c r="AA79">
        <v>2.93074074074074E-2</v>
      </c>
      <c r="AB79">
        <v>2.93074074074074E-2</v>
      </c>
      <c r="AC79">
        <v>2.93074074074074E-2</v>
      </c>
      <c r="AD79">
        <v>2.93074074074074E-2</v>
      </c>
      <c r="AE79">
        <v>2.93074074074074E-2</v>
      </c>
      <c r="AF79">
        <v>2.93074074074074E-2</v>
      </c>
      <c r="AG79">
        <v>2.93074074074074E-2</v>
      </c>
      <c r="AH79">
        <v>2.93074074074074E-2</v>
      </c>
    </row>
    <row r="80" spans="1:34" x14ac:dyDescent="0.3">
      <c r="A80" t="s">
        <v>100</v>
      </c>
      <c r="B80">
        <v>78</v>
      </c>
      <c r="C80" t="str">
        <f>LEFT(Table13[[#This Row],[Contingency id]])</f>
        <v>A</v>
      </c>
      <c r="D80" s="1">
        <v>1.40845070422535</v>
      </c>
      <c r="E80" s="1">
        <v>1.0289855072463701</v>
      </c>
      <c r="F80">
        <v>71</v>
      </c>
      <c r="G80">
        <v>69</v>
      </c>
      <c r="H80" s="2">
        <v>2.9112676056338001E-2</v>
      </c>
      <c r="I80" s="2">
        <f>AVERAGE(Table13[[#This Row],[Estimated costs 1]:[Estimated costs 20]])</f>
        <v>2.9112676056338004E-2</v>
      </c>
      <c r="J80" s="2">
        <f>(Table13[[#This Row],[Mean]]-Table13[[#This Row],[Actual cost]])/Table13[[#This Row],[Actual cost]]*100</f>
        <v>1.1917306898340922E-14</v>
      </c>
      <c r="K80" s="2">
        <f>_xlfn.STDEV.P(Table13[[#This Row],[Estimated costs 1]:[Estimated costs 20]])</f>
        <v>3.4694469519536142E-18</v>
      </c>
      <c r="L80" s="2">
        <f>Table13[[#This Row],[Dev]]/Table13[[#This Row],[Mean]]*100</f>
        <v>1.1917306898340918E-14</v>
      </c>
      <c r="M80" s="2">
        <f>Table13[[#This Row],[Estimated costs 1]]-Table13[[#This Row],[Actual cost]]</f>
        <v>0</v>
      </c>
      <c r="N80" s="2">
        <f>Table13[[#This Row],[Diff 1]]/Table13[[#This Row],[Actual cost]]*100</f>
        <v>0</v>
      </c>
      <c r="O80">
        <v>2.9112676056338001E-2</v>
      </c>
      <c r="P80">
        <v>2.9112676056338001E-2</v>
      </c>
      <c r="Q80">
        <v>2.9112676056338001E-2</v>
      </c>
      <c r="R80">
        <v>2.9112676056338001E-2</v>
      </c>
      <c r="S80">
        <v>2.9112676056338001E-2</v>
      </c>
      <c r="T80">
        <v>2.9112676056338001E-2</v>
      </c>
      <c r="U80">
        <v>2.9112676056338001E-2</v>
      </c>
      <c r="V80">
        <v>2.9112676056338001E-2</v>
      </c>
      <c r="W80">
        <v>2.9112676056338001E-2</v>
      </c>
      <c r="X80">
        <v>2.9112676056338001E-2</v>
      </c>
      <c r="Y80">
        <v>2.9112676056338001E-2</v>
      </c>
      <c r="Z80">
        <v>2.9112676056338001E-2</v>
      </c>
      <c r="AA80">
        <v>2.9112676056338001E-2</v>
      </c>
      <c r="AB80">
        <v>2.9112676056338001E-2</v>
      </c>
      <c r="AC80">
        <v>2.9112676056338001E-2</v>
      </c>
      <c r="AD80">
        <v>2.9112676056338001E-2</v>
      </c>
      <c r="AE80">
        <v>2.9112676056338001E-2</v>
      </c>
      <c r="AF80">
        <v>2.9112676056338001E-2</v>
      </c>
      <c r="AG80">
        <v>2.9112676056338001E-2</v>
      </c>
      <c r="AH80">
        <v>2.9112676056338001E-2</v>
      </c>
    </row>
    <row r="81" spans="1:34" hidden="1" x14ac:dyDescent="0.3">
      <c r="A81" t="s">
        <v>101</v>
      </c>
      <c r="B81">
        <v>79</v>
      </c>
      <c r="C81" t="str">
        <f>LEFT(Table13[[#This Row],[Contingency id]])</f>
        <v>C</v>
      </c>
      <c r="D81">
        <v>12.5</v>
      </c>
      <c r="E81" s="1">
        <v>1</v>
      </c>
      <c r="F81">
        <v>64</v>
      </c>
      <c r="G81">
        <v>64</v>
      </c>
      <c r="H81">
        <v>2.7507812499999999E-2</v>
      </c>
      <c r="I81" s="2">
        <f>AVERAGE(Table13[[#This Row],[Estimated costs 1]:[Estimated costs 20]])</f>
        <v>2.7507812499999999E-2</v>
      </c>
      <c r="J81" s="2">
        <f>(Table13[[#This Row],[Mean]]-Table13[[#This Row],[Actual cost]])/Table13[[#This Row],[Actual cost]]*100</f>
        <v>0</v>
      </c>
      <c r="K81" s="2">
        <f>_xlfn.STDEV.P(Table13[[#This Row],[Estimated costs 1]:[Estimated costs 20]])</f>
        <v>0</v>
      </c>
      <c r="L81" s="2">
        <f>Table13[[#This Row],[Dev]]/Table13[[#This Row],[Mean]]*100</f>
        <v>0</v>
      </c>
      <c r="M81" s="2">
        <f>Table13[[#This Row],[Estimated costs 1]]-Table13[[#This Row],[Actual cost]]</f>
        <v>0</v>
      </c>
      <c r="N81" s="2">
        <f>Table13[[#This Row],[Diff 1]]/Table13[[#This Row],[Actual cost]]*100</f>
        <v>0</v>
      </c>
      <c r="O81">
        <v>2.7507812499999999E-2</v>
      </c>
      <c r="P81">
        <v>2.7507812499999999E-2</v>
      </c>
      <c r="Q81">
        <v>2.7507812499999999E-2</v>
      </c>
      <c r="R81">
        <v>2.7507812499999999E-2</v>
      </c>
      <c r="S81">
        <v>2.7507812499999999E-2</v>
      </c>
      <c r="T81">
        <v>2.7507812499999999E-2</v>
      </c>
      <c r="U81">
        <v>2.7507812499999999E-2</v>
      </c>
      <c r="V81">
        <v>2.7507812499999999E-2</v>
      </c>
      <c r="W81">
        <v>2.7507812499999999E-2</v>
      </c>
      <c r="X81">
        <v>2.7507812499999999E-2</v>
      </c>
      <c r="Y81">
        <v>2.7507812499999999E-2</v>
      </c>
      <c r="Z81">
        <v>2.7507812499999999E-2</v>
      </c>
      <c r="AA81">
        <v>2.7507812499999999E-2</v>
      </c>
      <c r="AB81">
        <v>2.7507812499999999E-2</v>
      </c>
      <c r="AC81">
        <v>2.7507812499999999E-2</v>
      </c>
      <c r="AD81">
        <v>2.7507812499999999E-2</v>
      </c>
      <c r="AE81">
        <v>2.7507812499999999E-2</v>
      </c>
      <c r="AF81">
        <v>2.7507812499999999E-2</v>
      </c>
      <c r="AG81">
        <v>2.7507812499999999E-2</v>
      </c>
      <c r="AH81">
        <v>2.7507812499999999E-2</v>
      </c>
    </row>
    <row r="82" spans="1:34" x14ac:dyDescent="0.3">
      <c r="A82" t="s">
        <v>102</v>
      </c>
      <c r="B82">
        <v>80</v>
      </c>
      <c r="C82" t="str">
        <f>LEFT(Table13[[#This Row],[Contingency id]])</f>
        <v>A</v>
      </c>
      <c r="D82" s="1">
        <v>9.6491228070175392</v>
      </c>
      <c r="E82" s="1">
        <v>1.0754716981132</v>
      </c>
      <c r="F82">
        <v>114</v>
      </c>
      <c r="G82">
        <v>106</v>
      </c>
      <c r="H82" s="2">
        <v>2.5331578947368399E-2</v>
      </c>
      <c r="I82" s="2">
        <f>AVERAGE(Table13[[#This Row],[Estimated costs 1]:[Estimated costs 20]])</f>
        <v>2.5789912280701703E-2</v>
      </c>
      <c r="J82" s="2">
        <f>(Table13[[#This Row],[Mean]]-Table13[[#This Row],[Actual cost]])/Table13[[#This Row],[Actual cost]]*100</f>
        <v>1.8093358265806725</v>
      </c>
      <c r="K82" s="2">
        <f>_xlfn.STDEV.P(Table13[[#This Row],[Estimated costs 1]:[Estimated costs 20]])</f>
        <v>2.4257577515978033E-3</v>
      </c>
      <c r="L82" s="2">
        <f>Table13[[#This Row],[Dev]]/Table13[[#This Row],[Mean]]*100</f>
        <v>9.4058394817146009</v>
      </c>
      <c r="M82" s="2">
        <f>Table13[[#This Row],[Estimated costs 1]]-Table13[[#This Row],[Actual cost]]</f>
        <v>-2.5350877192982998E-3</v>
      </c>
      <c r="N82" s="2">
        <f>Table13[[#This Row],[Diff 1]]/Table13[[#This Row],[Actual cost]]*100</f>
        <v>-10.007618256112142</v>
      </c>
      <c r="O82">
        <v>2.27964912280701E-2</v>
      </c>
      <c r="P82">
        <v>2.27964912280701E-2</v>
      </c>
      <c r="Q82">
        <v>2.27964912280701E-2</v>
      </c>
      <c r="R82">
        <v>2.76719298245614E-2</v>
      </c>
      <c r="S82">
        <v>2.7866666666666599E-2</v>
      </c>
      <c r="T82">
        <v>2.7866666666666599E-2</v>
      </c>
      <c r="U82">
        <v>2.7866666666666599E-2</v>
      </c>
      <c r="V82">
        <v>2.27964912280701E-2</v>
      </c>
      <c r="W82">
        <v>2.76719298245614E-2</v>
      </c>
      <c r="X82">
        <v>2.76719298245614E-2</v>
      </c>
      <c r="Y82">
        <v>2.2991228070175399E-2</v>
      </c>
      <c r="Z82">
        <v>2.76719298245614E-2</v>
      </c>
      <c r="AA82">
        <v>2.76719298245614E-2</v>
      </c>
      <c r="AB82">
        <v>2.27964912280701E-2</v>
      </c>
      <c r="AC82">
        <v>2.7866666666666599E-2</v>
      </c>
      <c r="AD82">
        <v>2.7866666666666599E-2</v>
      </c>
      <c r="AE82">
        <v>2.7866666666666599E-2</v>
      </c>
      <c r="AF82">
        <v>2.27964912280701E-2</v>
      </c>
      <c r="AG82">
        <v>2.76719298245614E-2</v>
      </c>
      <c r="AH82">
        <v>2.27964912280701E-2</v>
      </c>
    </row>
    <row r="83" spans="1:34" hidden="1" x14ac:dyDescent="0.3">
      <c r="A83" t="s">
        <v>103</v>
      </c>
      <c r="B83">
        <v>81</v>
      </c>
      <c r="C83" t="str">
        <f>LEFT(Table13[[#This Row],[Contingency id]])</f>
        <v>C</v>
      </c>
      <c r="D83">
        <v>100</v>
      </c>
      <c r="E83" s="1">
        <v>1.0178571428571399</v>
      </c>
      <c r="F83">
        <v>57</v>
      </c>
      <c r="G83">
        <v>56</v>
      </c>
      <c r="H83">
        <v>2.4998771929824502E-2</v>
      </c>
      <c r="I83" s="2">
        <f>AVERAGE(Table13[[#This Row],[Estimated costs 1]:[Estimated costs 20]])</f>
        <v>2.5001789473684199E-2</v>
      </c>
      <c r="J83" s="2">
        <f>(Table13[[#This Row],[Mean]]-Table13[[#This Row],[Actual cost]])/Table13[[#This Row],[Actual cost]]*100</f>
        <v>1.2070768388817555E-2</v>
      </c>
      <c r="K83" s="2">
        <f>_xlfn.STDEV.P(Table13[[#This Row],[Estimated costs 1]:[Estimated costs 20]])</f>
        <v>1.4782885465221943E-5</v>
      </c>
      <c r="L83" s="2">
        <f>Table13[[#This Row],[Dev]]/Table13[[#This Row],[Mean]]*100</f>
        <v>5.9127309590306598E-2</v>
      </c>
      <c r="M83" s="2">
        <f>Table13[[#This Row],[Estimated costs 1]]-Table13[[#This Row],[Actual cost]]</f>
        <v>1.5087719298298441E-5</v>
      </c>
      <c r="N83" s="2">
        <f>Table13[[#This Row],[Diff 1]]/Table13[[#This Row],[Actual cost]]*100</f>
        <v>6.0353841943324459E-2</v>
      </c>
      <c r="O83">
        <v>2.50138596491228E-2</v>
      </c>
      <c r="P83">
        <v>2.49836842105263E-2</v>
      </c>
      <c r="Q83">
        <v>2.50138596491228E-2</v>
      </c>
      <c r="R83">
        <v>2.50138596491228E-2</v>
      </c>
      <c r="S83">
        <v>2.49836842105263E-2</v>
      </c>
      <c r="T83">
        <v>2.50138596491228E-2</v>
      </c>
      <c r="U83">
        <v>2.49836842105263E-2</v>
      </c>
      <c r="V83">
        <v>2.49836842105263E-2</v>
      </c>
      <c r="W83">
        <v>2.49836842105263E-2</v>
      </c>
      <c r="X83">
        <v>2.50138596491228E-2</v>
      </c>
      <c r="Y83">
        <v>2.50138596491228E-2</v>
      </c>
      <c r="Z83">
        <v>2.50138596491228E-2</v>
      </c>
      <c r="AA83">
        <v>2.50138596491228E-2</v>
      </c>
      <c r="AB83">
        <v>2.49836842105263E-2</v>
      </c>
      <c r="AC83">
        <v>2.50138596491228E-2</v>
      </c>
      <c r="AD83">
        <v>2.50138596491228E-2</v>
      </c>
      <c r="AE83">
        <v>2.50138596491228E-2</v>
      </c>
      <c r="AF83">
        <v>2.49836842105263E-2</v>
      </c>
      <c r="AG83">
        <v>2.49836842105263E-2</v>
      </c>
      <c r="AH83">
        <v>2.50138596491228E-2</v>
      </c>
    </row>
    <row r="84" spans="1:34" x14ac:dyDescent="0.3">
      <c r="A84" t="s">
        <v>104</v>
      </c>
      <c r="B84">
        <v>82</v>
      </c>
      <c r="C84" t="str">
        <f>LEFT(Table13[[#This Row],[Contingency id]])</f>
        <v>A</v>
      </c>
      <c r="D84" s="1">
        <v>1.0152284263959299</v>
      </c>
      <c r="E84" s="1">
        <v>1.1726190476190399</v>
      </c>
      <c r="F84">
        <v>197</v>
      </c>
      <c r="G84">
        <v>168</v>
      </c>
      <c r="H84" s="2">
        <v>2.4329949238578601E-2</v>
      </c>
      <c r="I84" s="2">
        <f>AVERAGE(Table13[[#This Row],[Estimated costs 1]:[Estimated costs 20]])</f>
        <v>2.4329949238578608E-2</v>
      </c>
      <c r="J84" s="2">
        <f>(Table13[[#This Row],[Mean]]-Table13[[#This Row],[Actual cost]])/Table13[[#This Row],[Actual cost]]*100</f>
        <v>2.8519968684951567E-14</v>
      </c>
      <c r="K84" s="2">
        <f>_xlfn.STDEV.P(Table13[[#This Row],[Estimated costs 1]:[Estimated costs 20]])</f>
        <v>6.9388939039072284E-18</v>
      </c>
      <c r="L84" s="2">
        <f>Table13[[#This Row],[Dev]]/Table13[[#This Row],[Mean]]*100</f>
        <v>2.8519968684951554E-14</v>
      </c>
      <c r="M84" s="2">
        <f>Table13[[#This Row],[Estimated costs 1]]-Table13[[#This Row],[Actual cost]]</f>
        <v>0</v>
      </c>
      <c r="N84" s="2">
        <f>Table13[[#This Row],[Diff 1]]/Table13[[#This Row],[Actual cost]]*100</f>
        <v>0</v>
      </c>
      <c r="O84">
        <v>2.4329949238578601E-2</v>
      </c>
      <c r="P84">
        <v>2.4329949238578601E-2</v>
      </c>
      <c r="Q84">
        <v>2.4329949238578601E-2</v>
      </c>
      <c r="R84">
        <v>2.4329949238578601E-2</v>
      </c>
      <c r="S84">
        <v>2.4329949238578601E-2</v>
      </c>
      <c r="T84">
        <v>2.4329949238578601E-2</v>
      </c>
      <c r="U84">
        <v>2.4329949238578601E-2</v>
      </c>
      <c r="V84">
        <v>2.4329949238578601E-2</v>
      </c>
      <c r="W84">
        <v>2.4329949238578601E-2</v>
      </c>
      <c r="X84">
        <v>2.4329949238578601E-2</v>
      </c>
      <c r="Y84">
        <v>2.4329949238578601E-2</v>
      </c>
      <c r="Z84">
        <v>2.4329949238578601E-2</v>
      </c>
      <c r="AA84">
        <v>2.4329949238578601E-2</v>
      </c>
      <c r="AB84">
        <v>2.4329949238578601E-2</v>
      </c>
      <c r="AC84">
        <v>2.4329949238578601E-2</v>
      </c>
      <c r="AD84">
        <v>2.4329949238578601E-2</v>
      </c>
      <c r="AE84">
        <v>2.4329949238578601E-2</v>
      </c>
      <c r="AF84">
        <v>2.4329949238578601E-2</v>
      </c>
      <c r="AG84">
        <v>2.4329949238578601E-2</v>
      </c>
      <c r="AH84">
        <v>2.4329949238578601E-2</v>
      </c>
    </row>
    <row r="85" spans="1:34" hidden="1" x14ac:dyDescent="0.3">
      <c r="A85" t="s">
        <v>105</v>
      </c>
      <c r="B85">
        <v>83</v>
      </c>
      <c r="C85" t="str">
        <f>LEFT(Table13[[#This Row],[Contingency id]])</f>
        <v>C</v>
      </c>
      <c r="D85">
        <v>100</v>
      </c>
      <c r="E85" s="1">
        <v>1.05555555555555</v>
      </c>
      <c r="F85">
        <v>57</v>
      </c>
      <c r="G85">
        <v>54</v>
      </c>
      <c r="H85">
        <v>2.4305964912280702E-2</v>
      </c>
      <c r="I85" s="2">
        <f>AVERAGE(Table13[[#This Row],[Estimated costs 1]:[Estimated costs 20]])</f>
        <v>2.4328894736842049E-2</v>
      </c>
      <c r="J85" s="2">
        <f>(Table13[[#This Row],[Mean]]-Table13[[#This Row],[Actual cost]])/Table13[[#This Row],[Actual cost]]*100</f>
        <v>9.4338260768912233E-2</v>
      </c>
      <c r="K85" s="2">
        <f>_xlfn.STDEV.P(Table13[[#This Row],[Estimated costs 1]:[Estimated costs 20]])</f>
        <v>1.350891444444906E-4</v>
      </c>
      <c r="L85" s="2">
        <f>Table13[[#This Row],[Dev]]/Table13[[#This Row],[Mean]]*100</f>
        <v>0.55526215188033445</v>
      </c>
      <c r="M85" s="2">
        <f>Table13[[#This Row],[Estimated costs 1]]-Table13[[#This Row],[Actual cost]]</f>
        <v>2.1210526315779826E-4</v>
      </c>
      <c r="N85" s="2">
        <f>Table13[[#This Row],[Diff 1]]/Table13[[#This Row],[Actual cost]]*100</f>
        <v>0.87264695692303529</v>
      </c>
      <c r="O85">
        <v>2.45180701754385E-2</v>
      </c>
      <c r="P85">
        <v>2.44563157894736E-2</v>
      </c>
      <c r="Q85">
        <v>2.4313508771929799E-2</v>
      </c>
      <c r="R85">
        <v>2.44563157894736E-2</v>
      </c>
      <c r="S85">
        <v>2.42984210526315E-2</v>
      </c>
      <c r="T85">
        <v>2.45180701754385E-2</v>
      </c>
      <c r="U85">
        <v>2.4251754385964899E-2</v>
      </c>
      <c r="V85">
        <v>2.4093859649122799E-2</v>
      </c>
      <c r="W85">
        <v>2.45180701754385E-2</v>
      </c>
      <c r="X85">
        <v>2.43601754385964E-2</v>
      </c>
      <c r="Y85">
        <v>2.44563157894736E-2</v>
      </c>
      <c r="Z85">
        <v>2.42984210526315E-2</v>
      </c>
      <c r="AA85">
        <v>2.4251754385964899E-2</v>
      </c>
      <c r="AB85">
        <v>2.44563157894736E-2</v>
      </c>
      <c r="AC85">
        <v>2.4155614035087699E-2</v>
      </c>
      <c r="AD85">
        <v>2.4313508771929799E-2</v>
      </c>
      <c r="AE85">
        <v>2.4093859649122799E-2</v>
      </c>
      <c r="AF85">
        <v>2.43601754385964E-2</v>
      </c>
      <c r="AG85">
        <v>2.4251754385964899E-2</v>
      </c>
      <c r="AH85">
        <v>2.4155614035087699E-2</v>
      </c>
    </row>
    <row r="86" spans="1:34" hidden="1" x14ac:dyDescent="0.3">
      <c r="A86" t="s">
        <v>106</v>
      </c>
      <c r="B86">
        <v>84</v>
      </c>
      <c r="C86" t="str">
        <f>LEFT(Table13[[#This Row],[Contingency id]])</f>
        <v>B</v>
      </c>
      <c r="D86">
        <v>7.4380165289256199</v>
      </c>
      <c r="E86" s="1">
        <v>1.06140350877192</v>
      </c>
      <c r="F86">
        <v>121</v>
      </c>
      <c r="G86">
        <v>114</v>
      </c>
      <c r="H86">
        <v>2.3538099173553699E-2</v>
      </c>
      <c r="I86" s="2">
        <f>AVERAGE(Table13[[#This Row],[Estimated costs 1]:[Estimated costs 20]])</f>
        <v>2.3905371900826426E-2</v>
      </c>
      <c r="J86" s="2">
        <f>(Table13[[#This Row],[Mean]]-Table13[[#This Row],[Actual cost]])/Table13[[#This Row],[Actual cost]]*100</f>
        <v>1.5603329927565979</v>
      </c>
      <c r="K86" s="2">
        <f>_xlfn.STDEV.P(Table13[[#This Row],[Estimated costs 1]:[Estimated costs 20]])</f>
        <v>8.4152753671005618E-4</v>
      </c>
      <c r="L86" s="2">
        <f>Table13[[#This Row],[Dev]]/Table13[[#This Row],[Mean]]*100</f>
        <v>3.5202444881477204</v>
      </c>
      <c r="M86" s="2">
        <f>Table13[[#This Row],[Estimated costs 1]]-Table13[[#This Row],[Actual cost]]</f>
        <v>9.1818181818180064E-4</v>
      </c>
      <c r="N86" s="2">
        <f>Table13[[#This Row],[Diff 1]]/Table13[[#This Row],[Actual cost]]*100</f>
        <v>3.9008324818914288</v>
      </c>
      <c r="O86">
        <v>2.44562809917355E-2</v>
      </c>
      <c r="P86">
        <v>2.2619917355371898E-2</v>
      </c>
      <c r="Q86">
        <v>2.44562809917355E-2</v>
      </c>
      <c r="R86">
        <v>2.2619917355371898E-2</v>
      </c>
      <c r="S86">
        <v>2.44562809917355E-2</v>
      </c>
      <c r="T86">
        <v>2.44562809917355E-2</v>
      </c>
      <c r="U86">
        <v>2.44562809917355E-2</v>
      </c>
      <c r="V86">
        <v>2.2619917355371898E-2</v>
      </c>
      <c r="W86">
        <v>2.44562809917355E-2</v>
      </c>
      <c r="X86">
        <v>2.44562809917355E-2</v>
      </c>
      <c r="Y86">
        <v>2.44562809917355E-2</v>
      </c>
      <c r="Z86">
        <v>2.44562809917355E-2</v>
      </c>
      <c r="AA86">
        <v>2.44562809917355E-2</v>
      </c>
      <c r="AB86">
        <v>2.44562809917355E-2</v>
      </c>
      <c r="AC86">
        <v>2.44562809917355E-2</v>
      </c>
      <c r="AD86">
        <v>2.44562809917355E-2</v>
      </c>
      <c r="AE86">
        <v>2.2619917355371898E-2</v>
      </c>
      <c r="AF86">
        <v>2.44562809917355E-2</v>
      </c>
      <c r="AG86">
        <v>2.2619917355371898E-2</v>
      </c>
      <c r="AH86">
        <v>2.2619917355371898E-2</v>
      </c>
    </row>
    <row r="87" spans="1:34" hidden="1" x14ac:dyDescent="0.3">
      <c r="A87" t="s">
        <v>107</v>
      </c>
      <c r="B87">
        <v>85</v>
      </c>
      <c r="C87" t="str">
        <f>LEFT(Table13[[#This Row],[Contingency id]])</f>
        <v>C</v>
      </c>
      <c r="D87">
        <v>100</v>
      </c>
      <c r="E87" s="1">
        <v>1.1029411764705801</v>
      </c>
      <c r="F87">
        <v>75</v>
      </c>
      <c r="G87">
        <v>68</v>
      </c>
      <c r="H87">
        <v>2.33634666666666E-2</v>
      </c>
      <c r="I87" s="2">
        <f>AVERAGE(Table13[[#This Row],[Estimated costs 1]:[Estimated costs 20]])</f>
        <v>2.3385573333333277E-2</v>
      </c>
      <c r="J87" s="2">
        <f>(Table13[[#This Row],[Mean]]-Table13[[#This Row],[Actual cost]])/Table13[[#This Row],[Actual cost]]*100</f>
        <v>9.462066131743159E-2</v>
      </c>
      <c r="K87" s="2">
        <f>_xlfn.STDEV.P(Table13[[#This Row],[Estimated costs 1]:[Estimated costs 20]])</f>
        <v>1.6082839771356779E-4</v>
      </c>
      <c r="L87" s="2">
        <f>Table13[[#This Row],[Dev]]/Table13[[#This Row],[Mean]]*100</f>
        <v>0.68772484395037925</v>
      </c>
      <c r="M87" s="2">
        <f>Table13[[#This Row],[Estimated costs 1]]-Table13[[#This Row],[Actual cost]]</f>
        <v>-1.4266666666599287E-5</v>
      </c>
      <c r="N87" s="2">
        <f>Table13[[#This Row],[Diff 1]]/Table13[[#This Row],[Actual cost]]*100</f>
        <v>-6.1063997351702919E-2</v>
      </c>
      <c r="O87">
        <v>2.3349200000000001E-2</v>
      </c>
      <c r="P87">
        <v>2.33233333333333E-2</v>
      </c>
      <c r="Q87">
        <v>2.33515999999999E-2</v>
      </c>
      <c r="R87">
        <v>2.36478666666666E-2</v>
      </c>
      <c r="S87">
        <v>2.34598666666666E-2</v>
      </c>
      <c r="T87">
        <v>2.3151333333333302E-2</v>
      </c>
      <c r="U87">
        <v>2.35684E-2</v>
      </c>
      <c r="V87">
        <v>2.32129333333333E-2</v>
      </c>
      <c r="W87">
        <v>2.3374266666666602E-2</v>
      </c>
      <c r="X87">
        <v>2.35073333333333E-2</v>
      </c>
      <c r="Y87">
        <v>2.34854666666666E-2</v>
      </c>
      <c r="Z87">
        <v>2.3357199999999901E-2</v>
      </c>
      <c r="AA87">
        <v>2.35118666666666E-2</v>
      </c>
      <c r="AB87">
        <v>2.3432399999999999E-2</v>
      </c>
      <c r="AC87">
        <v>2.32126666666666E-2</v>
      </c>
      <c r="AD87">
        <v>2.34854666666666E-2</v>
      </c>
      <c r="AE87">
        <v>2.3704933333333299E-2</v>
      </c>
      <c r="AF87">
        <v>2.30763999999999E-2</v>
      </c>
      <c r="AG87">
        <v>2.32585333333333E-2</v>
      </c>
      <c r="AH87">
        <v>2.3240399999999901E-2</v>
      </c>
    </row>
    <row r="88" spans="1:34" hidden="1" x14ac:dyDescent="0.3">
      <c r="A88" t="s">
        <v>108</v>
      </c>
      <c r="B88">
        <v>86</v>
      </c>
      <c r="C88" t="str">
        <f>LEFT(Table13[[#This Row],[Contingency id]])</f>
        <v>C</v>
      </c>
      <c r="D88">
        <v>100</v>
      </c>
      <c r="E88" s="1">
        <v>1.1000000000000001</v>
      </c>
      <c r="F88">
        <v>55</v>
      </c>
      <c r="G88">
        <v>50</v>
      </c>
      <c r="H88">
        <v>2.3251636363636301E-2</v>
      </c>
      <c r="I88" s="2">
        <f>AVERAGE(Table13[[#This Row],[Estimated costs 1]:[Estimated costs 20]])</f>
        <v>2.319598181818177E-2</v>
      </c>
      <c r="J88" s="2">
        <f>(Table13[[#This Row],[Mean]]-Table13[[#This Row],[Actual cost]])/Table13[[#This Row],[Actual cost]]*100</f>
        <v>-0.2393575427730765</v>
      </c>
      <c r="K88" s="2">
        <f>_xlfn.STDEV.P(Table13[[#This Row],[Estimated costs 1]:[Estimated costs 20]])</f>
        <v>1.809421705709044E-4</v>
      </c>
      <c r="L88" s="2">
        <f>Table13[[#This Row],[Dev]]/Table13[[#This Row],[Mean]]*100</f>
        <v>0.78005825314570643</v>
      </c>
      <c r="M88" s="2">
        <f>Table13[[#This Row],[Estimated costs 1]]-Table13[[#This Row],[Actual cost]]</f>
        <v>-1.6709090909090146E-4</v>
      </c>
      <c r="N88" s="2">
        <f>Table13[[#This Row],[Diff 1]]/Table13[[#This Row],[Actual cost]]*100</f>
        <v>-0.71861999937440224</v>
      </c>
      <c r="O88">
        <v>2.3084545454545399E-2</v>
      </c>
      <c r="P88">
        <v>2.34167272727272E-2</v>
      </c>
      <c r="Q88">
        <v>2.3408000000000002E-2</v>
      </c>
      <c r="R88">
        <v>2.3369818181818099E-2</v>
      </c>
      <c r="S88">
        <v>2.3140181818181799E-2</v>
      </c>
      <c r="T88">
        <v>2.3264E-2</v>
      </c>
      <c r="U88">
        <v>2.2978727272727199E-2</v>
      </c>
      <c r="V88">
        <v>2.3093272727272698E-2</v>
      </c>
      <c r="W88">
        <v>2.34723636363636E-2</v>
      </c>
      <c r="X88">
        <v>2.3246545454545402E-2</v>
      </c>
      <c r="Y88">
        <v>2.3034363636363599E-2</v>
      </c>
      <c r="Z88">
        <v>2.2987454545454498E-2</v>
      </c>
      <c r="AA88">
        <v>2.3084545454545399E-2</v>
      </c>
      <c r="AB88">
        <v>2.3369818181818099E-2</v>
      </c>
      <c r="AC88">
        <v>2.2931818181818098E-2</v>
      </c>
      <c r="AD88">
        <v>2.3034363636363599E-2</v>
      </c>
      <c r="AE88">
        <v>2.3264E-2</v>
      </c>
      <c r="AF88">
        <v>2.3454909090908999E-2</v>
      </c>
      <c r="AG88">
        <v>2.2931818181818098E-2</v>
      </c>
      <c r="AH88">
        <v>2.3352363636363602E-2</v>
      </c>
    </row>
    <row r="89" spans="1:34" hidden="1" x14ac:dyDescent="0.3">
      <c r="A89" t="s">
        <v>109</v>
      </c>
      <c r="B89">
        <v>87</v>
      </c>
      <c r="C89" t="str">
        <f>LEFT(Table13[[#This Row],[Contingency id]])</f>
        <v>B</v>
      </c>
      <c r="D89">
        <v>13.559322033898299</v>
      </c>
      <c r="E89" s="1">
        <v>1.0350877192982399</v>
      </c>
      <c r="F89">
        <v>59</v>
      </c>
      <c r="G89">
        <v>57</v>
      </c>
      <c r="H89">
        <v>2.2837457627118599E-2</v>
      </c>
      <c r="I89" s="2">
        <f>AVERAGE(Table13[[#This Row],[Estimated costs 1]:[Estimated costs 20]])</f>
        <v>2.2837457627118592E-2</v>
      </c>
      <c r="J89" s="2">
        <f>(Table13[[#This Row],[Mean]]-Table13[[#This Row],[Actual cost]])/Table13[[#This Row],[Actual cost]]*100</f>
        <v>-3.0383828257956176E-14</v>
      </c>
      <c r="K89" s="2">
        <f>_xlfn.STDEV.P(Table13[[#This Row],[Estimated costs 1]:[Estimated costs 20]])</f>
        <v>6.9388939039072284E-18</v>
      </c>
      <c r="L89" s="2">
        <f>Table13[[#This Row],[Dev]]/Table13[[#This Row],[Mean]]*100</f>
        <v>3.0383828257956182E-14</v>
      </c>
      <c r="M89" s="2">
        <f>Table13[[#This Row],[Estimated costs 1]]-Table13[[#This Row],[Actual cost]]</f>
        <v>0</v>
      </c>
      <c r="N89" s="2">
        <f>Table13[[#This Row],[Diff 1]]/Table13[[#This Row],[Actual cost]]*100</f>
        <v>0</v>
      </c>
      <c r="O89">
        <v>2.2837457627118599E-2</v>
      </c>
      <c r="P89">
        <v>2.2837457627118599E-2</v>
      </c>
      <c r="Q89">
        <v>2.2837457627118599E-2</v>
      </c>
      <c r="R89">
        <v>2.2837457627118599E-2</v>
      </c>
      <c r="S89">
        <v>2.2837457627118599E-2</v>
      </c>
      <c r="T89">
        <v>2.2837457627118599E-2</v>
      </c>
      <c r="U89">
        <v>2.2837457627118599E-2</v>
      </c>
      <c r="V89">
        <v>2.2837457627118599E-2</v>
      </c>
      <c r="W89">
        <v>2.2837457627118599E-2</v>
      </c>
      <c r="X89">
        <v>2.2837457627118599E-2</v>
      </c>
      <c r="Y89">
        <v>2.2837457627118599E-2</v>
      </c>
      <c r="Z89">
        <v>2.2837457627118599E-2</v>
      </c>
      <c r="AA89">
        <v>2.2837457627118599E-2</v>
      </c>
      <c r="AB89">
        <v>2.2837457627118599E-2</v>
      </c>
      <c r="AC89">
        <v>2.2837457627118599E-2</v>
      </c>
      <c r="AD89">
        <v>2.2837457627118599E-2</v>
      </c>
      <c r="AE89">
        <v>2.2837457627118599E-2</v>
      </c>
      <c r="AF89">
        <v>2.2837457627118599E-2</v>
      </c>
      <c r="AG89">
        <v>2.2837457627118599E-2</v>
      </c>
      <c r="AH89">
        <v>2.2837457627118599E-2</v>
      </c>
    </row>
    <row r="90" spans="1:34" hidden="1" x14ac:dyDescent="0.3">
      <c r="A90" t="s">
        <v>110</v>
      </c>
      <c r="B90">
        <v>88</v>
      </c>
      <c r="C90" t="str">
        <f>LEFT(Table13[[#This Row],[Contingency id]])</f>
        <v>B</v>
      </c>
      <c r="D90">
        <v>100</v>
      </c>
      <c r="E90" s="1">
        <v>1.02941176470588</v>
      </c>
      <c r="F90">
        <v>70</v>
      </c>
      <c r="G90">
        <v>68</v>
      </c>
      <c r="H90">
        <v>2.2575857142857099E-2</v>
      </c>
      <c r="I90" s="2">
        <f>AVERAGE(Table13[[#This Row],[Estimated costs 1]:[Estimated costs 20]])</f>
        <v>2.2571199999999944E-2</v>
      </c>
      <c r="J90" s="2">
        <f>(Table13[[#This Row],[Mean]]-Table13[[#This Row],[Actual cost]])/Table13[[#This Row],[Actual cost]]*100</f>
        <v>-2.0628863957124877E-2</v>
      </c>
      <c r="K90" s="2">
        <f>_xlfn.STDEV.P(Table13[[#This Row],[Estimated costs 1]:[Estimated costs 20]])</f>
        <v>2.8455923668689797E-5</v>
      </c>
      <c r="L90" s="2">
        <f>Table13[[#This Row],[Dev]]/Table13[[#This Row],[Mean]]*100</f>
        <v>0.12607182457596347</v>
      </c>
      <c r="M90" s="2">
        <f>Table13[[#This Row],[Estimated costs 1]]-Table13[[#This Row],[Actual cost]]</f>
        <v>-3.5142857142900219E-5</v>
      </c>
      <c r="N90" s="2">
        <f>Table13[[#This Row],[Diff 1]]/Table13[[#This Row],[Actual cost]]*100</f>
        <v>-0.15566566053514944</v>
      </c>
      <c r="O90">
        <v>2.2540714285714199E-2</v>
      </c>
      <c r="P90">
        <v>2.2610999999999999E-2</v>
      </c>
      <c r="Q90">
        <v>2.2599571428571399E-2</v>
      </c>
      <c r="R90">
        <v>2.2552142857142798E-2</v>
      </c>
      <c r="S90">
        <v>2.2540714285714199E-2</v>
      </c>
      <c r="T90">
        <v>2.2599571428571399E-2</v>
      </c>
      <c r="U90">
        <v>2.2599571428571399E-2</v>
      </c>
      <c r="V90">
        <v>2.2552142857142798E-2</v>
      </c>
      <c r="W90">
        <v>2.2610999999999999E-2</v>
      </c>
      <c r="X90">
        <v>2.2599571428571399E-2</v>
      </c>
      <c r="Y90">
        <v>2.2599571428571399E-2</v>
      </c>
      <c r="Z90">
        <v>2.2599571428571399E-2</v>
      </c>
      <c r="AA90">
        <v>2.2540714285714199E-2</v>
      </c>
      <c r="AB90">
        <v>2.2540714285714199E-2</v>
      </c>
      <c r="AC90">
        <v>2.2552142857142798E-2</v>
      </c>
      <c r="AD90">
        <v>2.2552142857142798E-2</v>
      </c>
      <c r="AE90">
        <v>2.2540714285714199E-2</v>
      </c>
      <c r="AF90">
        <v>2.2540714285714199E-2</v>
      </c>
      <c r="AG90">
        <v>2.2599571428571399E-2</v>
      </c>
      <c r="AH90">
        <v>2.2552142857142798E-2</v>
      </c>
    </row>
    <row r="91" spans="1:34" x14ac:dyDescent="0.3">
      <c r="A91" t="s">
        <v>111</v>
      </c>
      <c r="B91">
        <v>89</v>
      </c>
      <c r="C91" t="str">
        <f>LEFT(Table13[[#This Row],[Contingency id]])</f>
        <v>A</v>
      </c>
      <c r="D91" s="1">
        <v>10.8108108108108</v>
      </c>
      <c r="E91" s="1">
        <v>1.13846153846153</v>
      </c>
      <c r="F91">
        <v>74</v>
      </c>
      <c r="G91">
        <v>65</v>
      </c>
      <c r="H91" s="2">
        <v>2.2090135135135101E-2</v>
      </c>
      <c r="I91" s="2">
        <f>AVERAGE(Table13[[#This Row],[Estimated costs 1]:[Estimated costs 20]])</f>
        <v>2.3861486486486404E-2</v>
      </c>
      <c r="J91" s="2">
        <f>(Table13[[#This Row],[Mean]]-Table13[[#This Row],[Actual cost]])/Table13[[#This Row],[Actual cost]]*100</f>
        <v>8.0187438443231134</v>
      </c>
      <c r="K91" s="2">
        <f>_xlfn.STDEV.P(Table13[[#This Row],[Estimated costs 1]:[Estimated costs 20]])</f>
        <v>8.6778139320004884E-3</v>
      </c>
      <c r="L91" s="2">
        <f>Table13[[#This Row],[Dev]]/Table13[[#This Row],[Mean]]*100</f>
        <v>36.367449014188779</v>
      </c>
      <c r="M91" s="2">
        <f>Table13[[#This Row],[Estimated costs 1]]-Table13[[#This Row],[Actual cost]]</f>
        <v>-8.8567567567568017E-3</v>
      </c>
      <c r="N91" s="2">
        <f>Table13[[#This Row],[Diff 1]]/Table13[[#This Row],[Actual cost]]*100</f>
        <v>-40.093719221616858</v>
      </c>
      <c r="O91">
        <v>1.32333783783783E-2</v>
      </c>
      <c r="P91">
        <v>1.32333783783783E-2</v>
      </c>
      <c r="Q91">
        <v>1.32333783783783E-2</v>
      </c>
      <c r="R91">
        <v>3.0946891891891801E-2</v>
      </c>
      <c r="S91">
        <v>1.32333783783783E-2</v>
      </c>
      <c r="T91">
        <v>3.0946891891891801E-2</v>
      </c>
      <c r="U91">
        <v>1.32333783783783E-2</v>
      </c>
      <c r="V91">
        <v>3.0946891891891801E-2</v>
      </c>
      <c r="W91">
        <v>3.0946891891891801E-2</v>
      </c>
      <c r="X91">
        <v>1.32333783783783E-2</v>
      </c>
      <c r="Y91">
        <v>3.0946891891891801E-2</v>
      </c>
      <c r="Z91">
        <v>3.0946891891891801E-2</v>
      </c>
      <c r="AA91">
        <v>3.0946891891891801E-2</v>
      </c>
      <c r="AB91">
        <v>3.0946891891891801E-2</v>
      </c>
      <c r="AC91">
        <v>3.0946891891891801E-2</v>
      </c>
      <c r="AD91">
        <v>3.0946891891891801E-2</v>
      </c>
      <c r="AE91">
        <v>3.0946891891891801E-2</v>
      </c>
      <c r="AF91">
        <v>3.0946891891891801E-2</v>
      </c>
      <c r="AG91">
        <v>1.32333783783783E-2</v>
      </c>
      <c r="AH91">
        <v>1.32333783783783E-2</v>
      </c>
    </row>
    <row r="92" spans="1:34" x14ac:dyDescent="0.3">
      <c r="A92" t="s">
        <v>112</v>
      </c>
      <c r="B92">
        <v>90</v>
      </c>
      <c r="C92" t="str">
        <f>LEFT(Table13[[#This Row],[Contingency id]])</f>
        <v>A</v>
      </c>
      <c r="D92" s="1">
        <v>100</v>
      </c>
      <c r="E92" s="1">
        <v>1.1060606060606</v>
      </c>
      <c r="F92">
        <v>73</v>
      </c>
      <c r="G92">
        <v>66</v>
      </c>
      <c r="H92" s="2">
        <v>2.1432328767123199E-2</v>
      </c>
      <c r="I92" s="2">
        <f>AVERAGE(Table13[[#This Row],[Estimated costs 1]:[Estimated costs 20]])</f>
        <v>2.1405794520547899E-2</v>
      </c>
      <c r="J92" s="2">
        <f>(Table13[[#This Row],[Mean]]-Table13[[#This Row],[Actual cost]])/Table13[[#This Row],[Actual cost]]*100</f>
        <v>-0.12380477578340947</v>
      </c>
      <c r="K92" s="2">
        <f>_xlfn.STDEV.P(Table13[[#This Row],[Estimated costs 1]:[Estimated costs 20]])</f>
        <v>1.6789934959125986E-4</v>
      </c>
      <c r="L92" s="2">
        <f>Table13[[#This Row],[Dev]]/Table13[[#This Row],[Mean]]*100</f>
        <v>0.78436401615501605</v>
      </c>
      <c r="M92" s="2">
        <f>Table13[[#This Row],[Estimated costs 1]]-Table13[[#This Row],[Actual cost]]</f>
        <v>8.3424657534299923E-5</v>
      </c>
      <c r="N92" s="2">
        <f>Table13[[#This Row],[Diff 1]]/Table13[[#This Row],[Actual cost]]*100</f>
        <v>0.38924681699672237</v>
      </c>
      <c r="O92">
        <v>2.1515753424657499E-2</v>
      </c>
      <c r="P92">
        <v>2.1253287671232801E-2</v>
      </c>
      <c r="Q92">
        <v>2.1294657534246499E-2</v>
      </c>
      <c r="R92">
        <v>2.11820547945205E-2</v>
      </c>
      <c r="S92">
        <v>2.1149452054794501E-2</v>
      </c>
      <c r="T92">
        <v>2.13957534246575E-2</v>
      </c>
      <c r="U92">
        <v>2.1559041095890401E-2</v>
      </c>
      <c r="V92">
        <v>2.13957534246575E-2</v>
      </c>
      <c r="W92">
        <v>2.15916438356164E-2</v>
      </c>
      <c r="X92">
        <v>2.1093013698630099E-2</v>
      </c>
      <c r="Y92">
        <v>2.1507808219177998E-2</v>
      </c>
      <c r="Z92">
        <v>2.1324520547945199E-2</v>
      </c>
      <c r="AA92">
        <v>2.1255753424657499E-2</v>
      </c>
      <c r="AB92">
        <v>2.17245205479452E-2</v>
      </c>
      <c r="AC92">
        <v>2.1611917808219101E-2</v>
      </c>
      <c r="AD92">
        <v>2.1614109589040999E-2</v>
      </c>
      <c r="AE92">
        <v>2.13957534246575E-2</v>
      </c>
      <c r="AF92">
        <v>2.1418767123287601E-2</v>
      </c>
      <c r="AG92">
        <v>2.1507808219177998E-2</v>
      </c>
      <c r="AH92">
        <v>2.1324520547945199E-2</v>
      </c>
    </row>
    <row r="93" spans="1:34" x14ac:dyDescent="0.3">
      <c r="A93" t="s">
        <v>113</v>
      </c>
      <c r="B93">
        <v>91</v>
      </c>
      <c r="C93" t="str">
        <f>LEFT(Table13[[#This Row],[Contingency id]])</f>
        <v>A</v>
      </c>
      <c r="D93" s="1">
        <v>100</v>
      </c>
      <c r="E93" s="1">
        <v>1.05555555555555</v>
      </c>
      <c r="F93">
        <v>57</v>
      </c>
      <c r="G93">
        <v>54</v>
      </c>
      <c r="H93" s="2">
        <v>2.1411929824561401E-2</v>
      </c>
      <c r="I93" s="2">
        <f>AVERAGE(Table13[[#This Row],[Estimated costs 1]:[Estimated costs 20]])</f>
        <v>2.1383157894736805E-2</v>
      </c>
      <c r="J93" s="2">
        <f>(Table13[[#This Row],[Mean]]-Table13[[#This Row],[Actual cost]])/Table13[[#This Row],[Actual cost]]*100</f>
        <v>-0.13437336130063421</v>
      </c>
      <c r="K93" s="2">
        <f>_xlfn.STDEV.P(Table13[[#This Row],[Estimated costs 1]:[Estimated costs 20]])</f>
        <v>4.4901314450686195E-5</v>
      </c>
      <c r="L93" s="2">
        <f>Table13[[#This Row],[Dev]]/Table13[[#This Row],[Mean]]*100</f>
        <v>0.20998448719184779</v>
      </c>
      <c r="M93" s="2">
        <f>Table13[[#This Row],[Estimated costs 1]]-Table13[[#This Row],[Actual cost]]</f>
        <v>1.4035087719299622E-5</v>
      </c>
      <c r="N93" s="2">
        <f>Table13[[#This Row],[Diff 1]]/Table13[[#This Row],[Actual cost]]*100</f>
        <v>6.5547981122187862E-2</v>
      </c>
      <c r="O93">
        <v>2.1425964912280701E-2</v>
      </c>
      <c r="P93">
        <v>2.1425964912280701E-2</v>
      </c>
      <c r="Q93">
        <v>2.1338245614034999E-2</v>
      </c>
      <c r="R93">
        <v>2.1380350877192901E-2</v>
      </c>
      <c r="S93">
        <v>2.1380350877192901E-2</v>
      </c>
      <c r="T93">
        <v>2.1425964912280701E-2</v>
      </c>
      <c r="U93">
        <v>2.1338245614034999E-2</v>
      </c>
      <c r="V93">
        <v>2.1320701754385898E-2</v>
      </c>
      <c r="W93">
        <v>2.1397894736842098E-2</v>
      </c>
      <c r="X93">
        <v>2.1397894736842098E-2</v>
      </c>
      <c r="Y93">
        <v>2.1425964912280701E-2</v>
      </c>
      <c r="Z93">
        <v>2.1380350877192901E-2</v>
      </c>
      <c r="AA93">
        <v>2.1397894736842098E-2</v>
      </c>
      <c r="AB93">
        <v>2.1320701754385898E-2</v>
      </c>
      <c r="AC93">
        <v>2.1425964912280701E-2</v>
      </c>
      <c r="AD93">
        <v>2.14856140350877E-2</v>
      </c>
      <c r="AE93">
        <v>2.1397894736842098E-2</v>
      </c>
      <c r="AF93">
        <v>2.1338245614034999E-2</v>
      </c>
      <c r="AG93">
        <v>2.1320701754385898E-2</v>
      </c>
      <c r="AH93">
        <v>2.1338245614034999E-2</v>
      </c>
    </row>
    <row r="94" spans="1:34" x14ac:dyDescent="0.3">
      <c r="A94" t="s">
        <v>114</v>
      </c>
      <c r="B94">
        <v>92</v>
      </c>
      <c r="C94" t="str">
        <f>LEFT(Table13[[#This Row],[Contingency id]])</f>
        <v>A</v>
      </c>
      <c r="D94" s="1">
        <v>12.5</v>
      </c>
      <c r="E94" s="1">
        <v>1.1076923076923</v>
      </c>
      <c r="F94">
        <v>72</v>
      </c>
      <c r="G94">
        <v>65</v>
      </c>
      <c r="H94" s="2">
        <v>2.1278611111111099E-2</v>
      </c>
      <c r="I94" s="2">
        <f>AVERAGE(Table13[[#This Row],[Estimated costs 1]:[Estimated costs 20]])</f>
        <v>2.1278611111111109E-2</v>
      </c>
      <c r="J94" s="2">
        <f>(Table13[[#This Row],[Mean]]-Table13[[#This Row],[Actual cost]])/Table13[[#This Row],[Actual cost]]*100</f>
        <v>4.8914568725897229E-14</v>
      </c>
      <c r="K94" s="2">
        <f>_xlfn.STDEV.P(Table13[[#This Row],[Estimated costs 1]:[Estimated costs 20]])</f>
        <v>1.0408340855860843E-17</v>
      </c>
      <c r="L94" s="2">
        <f>Table13[[#This Row],[Dev]]/Table13[[#This Row],[Mean]]*100</f>
        <v>4.891456872589721E-14</v>
      </c>
      <c r="M94" s="2">
        <f>Table13[[#This Row],[Estimated costs 1]]-Table13[[#This Row],[Actual cost]]</f>
        <v>0</v>
      </c>
      <c r="N94" s="2">
        <f>Table13[[#This Row],[Diff 1]]/Table13[[#This Row],[Actual cost]]*100</f>
        <v>0</v>
      </c>
      <c r="O94">
        <v>2.1278611111111099E-2</v>
      </c>
      <c r="P94">
        <v>2.1278611111111099E-2</v>
      </c>
      <c r="Q94">
        <v>2.1278611111111099E-2</v>
      </c>
      <c r="R94">
        <v>2.1278611111111099E-2</v>
      </c>
      <c r="S94">
        <v>2.1278611111111099E-2</v>
      </c>
      <c r="T94">
        <v>2.1278611111111099E-2</v>
      </c>
      <c r="U94">
        <v>2.1278611111111099E-2</v>
      </c>
      <c r="V94">
        <v>2.1278611111111099E-2</v>
      </c>
      <c r="W94">
        <v>2.1278611111111099E-2</v>
      </c>
      <c r="X94">
        <v>2.1278611111111099E-2</v>
      </c>
      <c r="Y94">
        <v>2.1278611111111099E-2</v>
      </c>
      <c r="Z94">
        <v>2.1278611111111099E-2</v>
      </c>
      <c r="AA94">
        <v>2.1278611111111099E-2</v>
      </c>
      <c r="AB94">
        <v>2.1278611111111099E-2</v>
      </c>
      <c r="AC94">
        <v>2.1278611111111099E-2</v>
      </c>
      <c r="AD94">
        <v>2.1278611111111099E-2</v>
      </c>
      <c r="AE94">
        <v>2.1278611111111099E-2</v>
      </c>
      <c r="AF94">
        <v>2.1278611111111099E-2</v>
      </c>
      <c r="AG94">
        <v>2.1278611111111099E-2</v>
      </c>
      <c r="AH94">
        <v>2.1278611111111099E-2</v>
      </c>
    </row>
    <row r="95" spans="1:34" hidden="1" x14ac:dyDescent="0.3">
      <c r="A95" t="s">
        <v>115</v>
      </c>
      <c r="B95">
        <v>93</v>
      </c>
      <c r="C95" t="str">
        <f>LEFT(Table13[[#This Row],[Contingency id]])</f>
        <v>B</v>
      </c>
      <c r="D95">
        <v>100</v>
      </c>
      <c r="E95" s="1">
        <v>1.0909090909090899</v>
      </c>
      <c r="F95">
        <v>72</v>
      </c>
      <c r="G95">
        <v>66</v>
      </c>
      <c r="H95">
        <v>2.10063888888888E-2</v>
      </c>
      <c r="I95" s="2">
        <f>AVERAGE(Table13[[#This Row],[Estimated costs 1]:[Estimated costs 20]])</f>
        <v>2.1012069444444399E-2</v>
      </c>
      <c r="J95" s="2">
        <f>(Table13[[#This Row],[Mean]]-Table13[[#This Row],[Actual cost]])/Table13[[#This Row],[Actual cost]]*100</f>
        <v>2.7042037475578252E-2</v>
      </c>
      <c r="K95" s="2">
        <f>_xlfn.STDEV.P(Table13[[#This Row],[Estimated costs 1]:[Estimated costs 20]])</f>
        <v>6.9229192789314282E-5</v>
      </c>
      <c r="L95" s="2">
        <f>Table13[[#This Row],[Dev]]/Table13[[#This Row],[Mean]]*100</f>
        <v>0.32947346272748262</v>
      </c>
      <c r="M95" s="2">
        <f>Table13[[#This Row],[Estimated costs 1]]-Table13[[#This Row],[Actual cost]]</f>
        <v>1.8611111111198342E-5</v>
      </c>
      <c r="N95" s="2">
        <f>Table13[[#This Row],[Diff 1]]/Table13[[#This Row],[Actual cost]]*100</f>
        <v>8.8597384394052486E-2</v>
      </c>
      <c r="O95">
        <v>2.1024999999999999E-2</v>
      </c>
      <c r="P95">
        <v>2.0928749999999999E-2</v>
      </c>
      <c r="Q95">
        <v>2.0991388888888799E-2</v>
      </c>
      <c r="R95">
        <v>2.09636111111111E-2</v>
      </c>
      <c r="S95">
        <v>2.1006666666666601E-2</v>
      </c>
      <c r="T95">
        <v>2.0980277777777698E-2</v>
      </c>
      <c r="U95">
        <v>2.10547222222222E-2</v>
      </c>
      <c r="V95">
        <v>2.09751388888888E-2</v>
      </c>
      <c r="W95">
        <v>2.11277777777777E-2</v>
      </c>
      <c r="X95">
        <v>2.09751388888888E-2</v>
      </c>
      <c r="Y95">
        <v>2.08705555555555E-2</v>
      </c>
      <c r="Z95">
        <v>2.1094583333333299E-2</v>
      </c>
      <c r="AA95">
        <v>2.10197222222222E-2</v>
      </c>
      <c r="AB95">
        <v>2.1008333333333299E-2</v>
      </c>
      <c r="AC95">
        <v>2.1081111111111099E-2</v>
      </c>
      <c r="AD95">
        <v>2.0961666666666601E-2</v>
      </c>
      <c r="AE95">
        <v>2.1157499999999999E-2</v>
      </c>
      <c r="AF95">
        <v>2.1094166666666601E-2</v>
      </c>
      <c r="AG95">
        <v>2.09636111111111E-2</v>
      </c>
      <c r="AH95">
        <v>2.0961666666666601E-2</v>
      </c>
    </row>
    <row r="96" spans="1:34" hidden="1" x14ac:dyDescent="0.3">
      <c r="A96" t="s">
        <v>116</v>
      </c>
      <c r="B96">
        <v>94</v>
      </c>
      <c r="C96" t="str">
        <f>LEFT(Table13[[#This Row],[Contingency id]])</f>
        <v>B</v>
      </c>
      <c r="D96">
        <v>100</v>
      </c>
      <c r="E96" s="1">
        <v>1.0196078431372499</v>
      </c>
      <c r="F96">
        <v>52</v>
      </c>
      <c r="G96">
        <v>51</v>
      </c>
      <c r="H96">
        <v>2.10080769230769E-2</v>
      </c>
      <c r="I96" s="2">
        <f>AVERAGE(Table13[[#This Row],[Estimated costs 1]:[Estimated costs 20]])</f>
        <v>2.1008865384615362E-2</v>
      </c>
      <c r="J96" s="2">
        <f>(Table13[[#This Row],[Mean]]-Table13[[#This Row],[Actual cost]])/Table13[[#This Row],[Actual cost]]*100</f>
        <v>3.7531352410257309E-3</v>
      </c>
      <c r="K96" s="2">
        <f>_xlfn.STDEV.P(Table13[[#This Row],[Estimated costs 1]:[Estimated costs 20]])</f>
        <v>7.8450932540951624E-6</v>
      </c>
      <c r="L96" s="2">
        <f>Table13[[#This Row],[Dev]]/Table13[[#This Row],[Mean]]*100</f>
        <v>3.7341822656639358E-2</v>
      </c>
      <c r="M96" s="2">
        <f>Table13[[#This Row],[Estimated costs 1]]-Table13[[#This Row],[Actual cost]]</f>
        <v>7.8846153846005851E-6</v>
      </c>
      <c r="N96" s="2">
        <f>Table13[[#This Row],[Diff 1]]/Table13[[#This Row],[Actual cost]]*100</f>
        <v>3.7531352410174738E-2</v>
      </c>
      <c r="O96">
        <v>2.1015961538461501E-2</v>
      </c>
      <c r="P96">
        <v>2.10001923076923E-2</v>
      </c>
      <c r="Q96">
        <v>2.1015961538461501E-2</v>
      </c>
      <c r="R96">
        <v>2.10001923076923E-2</v>
      </c>
      <c r="S96">
        <v>2.1015961538461501E-2</v>
      </c>
      <c r="T96">
        <v>2.1015961538461501E-2</v>
      </c>
      <c r="U96">
        <v>2.1015961538461501E-2</v>
      </c>
      <c r="V96">
        <v>2.1015961538461501E-2</v>
      </c>
      <c r="W96">
        <v>2.10001923076923E-2</v>
      </c>
      <c r="X96">
        <v>2.10001923076923E-2</v>
      </c>
      <c r="Y96">
        <v>2.10001923076923E-2</v>
      </c>
      <c r="Z96">
        <v>2.1015961538461501E-2</v>
      </c>
      <c r="AA96">
        <v>2.10001923076923E-2</v>
      </c>
      <c r="AB96">
        <v>2.10001923076923E-2</v>
      </c>
      <c r="AC96">
        <v>2.10001923076923E-2</v>
      </c>
      <c r="AD96">
        <v>2.1015961538461501E-2</v>
      </c>
      <c r="AE96">
        <v>2.10001923076923E-2</v>
      </c>
      <c r="AF96">
        <v>2.1015961538461501E-2</v>
      </c>
      <c r="AG96">
        <v>2.1015961538461501E-2</v>
      </c>
      <c r="AH96">
        <v>2.1015961538461501E-2</v>
      </c>
    </row>
    <row r="97" spans="1:34" hidden="1" x14ac:dyDescent="0.3">
      <c r="A97" t="s">
        <v>117</v>
      </c>
      <c r="B97">
        <v>95</v>
      </c>
      <c r="C97" t="str">
        <f>LEFT(Table13[[#This Row],[Contingency id]])</f>
        <v>B</v>
      </c>
      <c r="D97">
        <v>0.91743119266054995</v>
      </c>
      <c r="E97" s="1">
        <v>1.0686274509803899</v>
      </c>
      <c r="F97">
        <v>109</v>
      </c>
      <c r="G97">
        <v>102</v>
      </c>
      <c r="H97">
        <v>2.0944954128440298E-2</v>
      </c>
      <c r="I97" s="2">
        <f>AVERAGE(Table13[[#This Row],[Estimated costs 1]:[Estimated costs 20]])</f>
        <v>2.0944954128440288E-2</v>
      </c>
      <c r="J97" s="2">
        <f>(Table13[[#This Row],[Mean]]-Table13[[#This Row],[Actual cost]])/Table13[[#This Row],[Actual cost]]*100</f>
        <v>-4.9693786828245096E-14</v>
      </c>
      <c r="K97" s="2">
        <f>_xlfn.STDEV.P(Table13[[#This Row],[Estimated costs 1]:[Estimated costs 20]])</f>
        <v>1.0408340855860843E-17</v>
      </c>
      <c r="L97" s="2">
        <f>Table13[[#This Row],[Dev]]/Table13[[#This Row],[Mean]]*100</f>
        <v>4.9693786828245127E-14</v>
      </c>
      <c r="M97" s="2">
        <f>Table13[[#This Row],[Estimated costs 1]]-Table13[[#This Row],[Actual cost]]</f>
        <v>0</v>
      </c>
      <c r="N97" s="2">
        <f>Table13[[#This Row],[Diff 1]]/Table13[[#This Row],[Actual cost]]*100</f>
        <v>0</v>
      </c>
      <c r="O97">
        <v>2.0944954128440298E-2</v>
      </c>
      <c r="P97">
        <v>2.0944954128440298E-2</v>
      </c>
      <c r="Q97">
        <v>2.0944954128440298E-2</v>
      </c>
      <c r="R97">
        <v>2.0944954128440298E-2</v>
      </c>
      <c r="S97">
        <v>2.0944954128440298E-2</v>
      </c>
      <c r="T97">
        <v>2.0944954128440298E-2</v>
      </c>
      <c r="U97">
        <v>2.0944954128440298E-2</v>
      </c>
      <c r="V97">
        <v>2.0944954128440298E-2</v>
      </c>
      <c r="W97">
        <v>2.0944954128440298E-2</v>
      </c>
      <c r="X97">
        <v>2.0944954128440298E-2</v>
      </c>
      <c r="Y97">
        <v>2.0944954128440298E-2</v>
      </c>
      <c r="Z97">
        <v>2.0944954128440298E-2</v>
      </c>
      <c r="AA97">
        <v>2.0944954128440298E-2</v>
      </c>
      <c r="AB97">
        <v>2.0944954128440298E-2</v>
      </c>
      <c r="AC97">
        <v>2.0944954128440298E-2</v>
      </c>
      <c r="AD97">
        <v>2.0944954128440298E-2</v>
      </c>
      <c r="AE97">
        <v>2.0944954128440298E-2</v>
      </c>
      <c r="AF97">
        <v>2.0944954128440298E-2</v>
      </c>
      <c r="AG97">
        <v>2.0944954128440298E-2</v>
      </c>
      <c r="AH97">
        <v>2.0944954128440298E-2</v>
      </c>
    </row>
    <row r="98" spans="1:34" hidden="1" x14ac:dyDescent="0.3">
      <c r="A98" t="s">
        <v>118</v>
      </c>
      <c r="B98">
        <v>96</v>
      </c>
      <c r="C98" t="str">
        <f>LEFT(Table13[[#This Row],[Contingency id]])</f>
        <v>C</v>
      </c>
      <c r="D98">
        <v>18.75</v>
      </c>
      <c r="E98" s="1">
        <v>1.01587301587301</v>
      </c>
      <c r="F98">
        <v>64</v>
      </c>
      <c r="G98">
        <v>63</v>
      </c>
      <c r="H98">
        <v>2.092140625E-2</v>
      </c>
      <c r="I98" s="2">
        <f>AVERAGE(Table13[[#This Row],[Estimated costs 1]:[Estimated costs 20]])</f>
        <v>2.0921406249999976E-2</v>
      </c>
      <c r="J98" s="2">
        <f>(Table13[[#This Row],[Mean]]-Table13[[#This Row],[Actual cost]])/Table13[[#This Row],[Actual cost]]*100</f>
        <v>-1.1608267806412536E-13</v>
      </c>
      <c r="K98" s="2">
        <f>_xlfn.STDEV.P(Table13[[#This Row],[Estimated costs 1]:[Estimated costs 20]])</f>
        <v>1.4190625000000286E-3</v>
      </c>
      <c r="L98" s="2">
        <f>Table13[[#This Row],[Dev]]/Table13[[#This Row],[Mean]]*100</f>
        <v>6.7828256047560389</v>
      </c>
      <c r="M98" s="2">
        <f>Table13[[#This Row],[Estimated costs 1]]-Table13[[#This Row],[Actual cost]]</f>
        <v>-1.4190624999999985E-3</v>
      </c>
      <c r="N98" s="2">
        <f>Table13[[#This Row],[Diff 1]]/Table13[[#This Row],[Actual cost]]*100</f>
        <v>-6.7828256047558879</v>
      </c>
      <c r="O98">
        <v>1.9502343750000001E-2</v>
      </c>
      <c r="P98">
        <v>2.2340468749999998E-2</v>
      </c>
      <c r="Q98">
        <v>1.9502343749999901E-2</v>
      </c>
      <c r="R98">
        <v>2.2340468749999998E-2</v>
      </c>
      <c r="S98">
        <v>1.9502343750000001E-2</v>
      </c>
      <c r="T98">
        <v>2.2340468749999998E-2</v>
      </c>
      <c r="U98">
        <v>2.2340468749999998E-2</v>
      </c>
      <c r="V98">
        <v>1.9502343749999901E-2</v>
      </c>
      <c r="W98">
        <v>1.9502343750000001E-2</v>
      </c>
      <c r="X98">
        <v>1.9502343750000001E-2</v>
      </c>
      <c r="Y98">
        <v>2.2340468749999998E-2</v>
      </c>
      <c r="Z98">
        <v>2.2340468749999998E-2</v>
      </c>
      <c r="AA98">
        <v>2.2340468749999998E-2</v>
      </c>
      <c r="AB98">
        <v>2.2340468749999998E-2</v>
      </c>
      <c r="AC98">
        <v>1.9502343749999901E-2</v>
      </c>
      <c r="AD98">
        <v>2.2340468749999998E-2</v>
      </c>
      <c r="AE98">
        <v>1.9502343749999901E-2</v>
      </c>
      <c r="AF98">
        <v>1.9502343749999901E-2</v>
      </c>
      <c r="AG98">
        <v>1.9502343749999901E-2</v>
      </c>
      <c r="AH98">
        <v>2.2340468749999998E-2</v>
      </c>
    </row>
    <row r="99" spans="1:34" hidden="1" x14ac:dyDescent="0.3">
      <c r="A99" t="s">
        <v>119</v>
      </c>
      <c r="B99">
        <v>97</v>
      </c>
      <c r="C99" t="str">
        <f>LEFT(Table13[[#This Row],[Contingency id]])</f>
        <v>C</v>
      </c>
      <c r="D99">
        <v>16.438356164383499</v>
      </c>
      <c r="E99" s="1">
        <v>1.0579710144927501</v>
      </c>
      <c r="F99">
        <v>73</v>
      </c>
      <c r="G99">
        <v>69</v>
      </c>
      <c r="H99">
        <v>2.0826438356164299E-2</v>
      </c>
      <c r="I99" s="2">
        <f>AVERAGE(Table13[[#This Row],[Estimated costs 1]:[Estimated costs 20]])</f>
        <v>2.1108630136986217E-2</v>
      </c>
      <c r="J99" s="2">
        <f>(Table13[[#This Row],[Mean]]-Table13[[#This Row],[Actual cost]])/Table13[[#This Row],[Actual cost]]*100</f>
        <v>1.3549689869962536</v>
      </c>
      <c r="K99" s="2">
        <f>_xlfn.STDEV.P(Table13[[#This Row],[Estimated costs 1]:[Estimated costs 20]])</f>
        <v>1.3824517452420237E-3</v>
      </c>
      <c r="L99" s="2">
        <f>Table13[[#This Row],[Dev]]/Table13[[#This Row],[Mean]]*100</f>
        <v>6.5492252991808924</v>
      </c>
      <c r="M99" s="2">
        <f>Table13[[#This Row],[Estimated costs 1]]-Table13[[#This Row],[Actual cost]]</f>
        <v>1.4109589041096E-3</v>
      </c>
      <c r="N99" s="2">
        <f>Table13[[#This Row],[Diff 1]]/Table13[[#This Row],[Actual cost]]*100</f>
        <v>6.7748449349813011</v>
      </c>
      <c r="O99">
        <v>2.2237397260273899E-2</v>
      </c>
      <c r="P99">
        <v>2.2237397260273899E-2</v>
      </c>
      <c r="Q99">
        <v>2.2237397260273899E-2</v>
      </c>
      <c r="R99">
        <v>1.9415479452054699E-2</v>
      </c>
      <c r="S99">
        <v>1.9415479452054699E-2</v>
      </c>
      <c r="T99">
        <v>2.2237397260273899E-2</v>
      </c>
      <c r="U99">
        <v>1.9415479452054699E-2</v>
      </c>
      <c r="V99">
        <v>1.9415479452054699E-2</v>
      </c>
      <c r="W99">
        <v>1.9415479452054699E-2</v>
      </c>
      <c r="X99">
        <v>1.9415479452054699E-2</v>
      </c>
      <c r="Y99">
        <v>1.9415479452054699E-2</v>
      </c>
      <c r="Z99">
        <v>2.2237397260273899E-2</v>
      </c>
      <c r="AA99">
        <v>2.2237397260273899E-2</v>
      </c>
      <c r="AB99">
        <v>2.2237397260273899E-2</v>
      </c>
      <c r="AC99">
        <v>2.2237397260273899E-2</v>
      </c>
      <c r="AD99">
        <v>1.9415479452054699E-2</v>
      </c>
      <c r="AE99">
        <v>2.2237397260273899E-2</v>
      </c>
      <c r="AF99">
        <v>2.2237397260273899E-2</v>
      </c>
      <c r="AG99">
        <v>2.2237397260273899E-2</v>
      </c>
      <c r="AH99">
        <v>2.2237397260273899E-2</v>
      </c>
    </row>
    <row r="100" spans="1:34" hidden="1" x14ac:dyDescent="0.3">
      <c r="A100" t="s">
        <v>120</v>
      </c>
      <c r="B100">
        <v>98</v>
      </c>
      <c r="C100" t="str">
        <f>LEFT(Table13[[#This Row],[Contingency id]])</f>
        <v>B</v>
      </c>
      <c r="D100">
        <v>100</v>
      </c>
      <c r="E100" s="1">
        <v>1</v>
      </c>
      <c r="F100">
        <v>52</v>
      </c>
      <c r="G100">
        <v>52</v>
      </c>
      <c r="H100">
        <v>2.0707692307692298E-2</v>
      </c>
      <c r="I100" s="2">
        <f>AVERAGE(Table13[[#This Row],[Estimated costs 1]:[Estimated costs 20]])</f>
        <v>2.0707692307692302E-2</v>
      </c>
      <c r="J100" s="2">
        <f>(Table13[[#This Row],[Mean]]-Table13[[#This Row],[Actual cost]])/Table13[[#This Row],[Actual cost]]*100</f>
        <v>1.6754387212257431E-14</v>
      </c>
      <c r="K100" s="2">
        <f>_xlfn.STDEV.P(Table13[[#This Row],[Estimated costs 1]:[Estimated costs 20]])</f>
        <v>3.4694469519536142E-18</v>
      </c>
      <c r="L100" s="2">
        <f>Table13[[#This Row],[Dev]]/Table13[[#This Row],[Mean]]*100</f>
        <v>1.6754387212257428E-14</v>
      </c>
      <c r="M100" s="2">
        <f>Table13[[#This Row],[Estimated costs 1]]-Table13[[#This Row],[Actual cost]]</f>
        <v>0</v>
      </c>
      <c r="N100" s="2">
        <f>Table13[[#This Row],[Diff 1]]/Table13[[#This Row],[Actual cost]]*100</f>
        <v>0</v>
      </c>
      <c r="O100">
        <v>2.0707692307692298E-2</v>
      </c>
      <c r="P100">
        <v>2.0707692307692298E-2</v>
      </c>
      <c r="Q100">
        <v>2.0707692307692298E-2</v>
      </c>
      <c r="R100">
        <v>2.0707692307692298E-2</v>
      </c>
      <c r="S100">
        <v>2.0707692307692298E-2</v>
      </c>
      <c r="T100">
        <v>2.0707692307692298E-2</v>
      </c>
      <c r="U100">
        <v>2.0707692307692298E-2</v>
      </c>
      <c r="V100">
        <v>2.0707692307692298E-2</v>
      </c>
      <c r="W100">
        <v>2.0707692307692298E-2</v>
      </c>
      <c r="X100">
        <v>2.0707692307692298E-2</v>
      </c>
      <c r="Y100">
        <v>2.0707692307692298E-2</v>
      </c>
      <c r="Z100">
        <v>2.0707692307692298E-2</v>
      </c>
      <c r="AA100">
        <v>2.0707692307692298E-2</v>
      </c>
      <c r="AB100">
        <v>2.0707692307692298E-2</v>
      </c>
      <c r="AC100">
        <v>2.0707692307692298E-2</v>
      </c>
      <c r="AD100">
        <v>2.0707692307692298E-2</v>
      </c>
      <c r="AE100">
        <v>2.0707692307692298E-2</v>
      </c>
      <c r="AF100">
        <v>2.0707692307692298E-2</v>
      </c>
      <c r="AG100">
        <v>2.0707692307692298E-2</v>
      </c>
      <c r="AH100">
        <v>2.0707692307692298E-2</v>
      </c>
    </row>
    <row r="101" spans="1:34" x14ac:dyDescent="0.3">
      <c r="A101" t="s">
        <v>121</v>
      </c>
      <c r="B101">
        <v>99</v>
      </c>
      <c r="C101" t="str">
        <f>LEFT(Table13[[#This Row],[Contingency id]])</f>
        <v>A</v>
      </c>
      <c r="D101" s="1">
        <v>100</v>
      </c>
      <c r="E101" s="1">
        <v>1.06122448979591</v>
      </c>
      <c r="F101">
        <v>52</v>
      </c>
      <c r="G101">
        <v>49</v>
      </c>
      <c r="H101" s="2">
        <v>2.0585192307692301E-2</v>
      </c>
      <c r="I101" s="2">
        <f>AVERAGE(Table13[[#This Row],[Estimated costs 1]:[Estimated costs 20]])</f>
        <v>2.059055769230763E-2</v>
      </c>
      <c r="J101" s="2">
        <f>(Table13[[#This Row],[Mean]]-Table13[[#This Row],[Actual cost]])/Table13[[#This Row],[Actual cost]]*100</f>
        <v>2.606429191980128E-2</v>
      </c>
      <c r="K101" s="2">
        <f>_xlfn.STDEV.P(Table13[[#This Row],[Estimated costs 1]:[Estimated costs 20]])</f>
        <v>5.7643886731512385E-5</v>
      </c>
      <c r="L101" s="2">
        <f>Table13[[#This Row],[Dev]]/Table13[[#This Row],[Mean]]*100</f>
        <v>0.27995301338072742</v>
      </c>
      <c r="M101" s="2">
        <f>Table13[[#This Row],[Estimated costs 1]]-Table13[[#This Row],[Actual cost]]</f>
        <v>-7.4230769230802102E-5</v>
      </c>
      <c r="N101" s="2">
        <f>Table13[[#This Row],[Diff 1]]/Table13[[#This Row],[Actual cost]]*100</f>
        <v>-0.36060274842836154</v>
      </c>
      <c r="O101">
        <v>2.0510961538461499E-2</v>
      </c>
      <c r="P101">
        <v>2.06182692307692E-2</v>
      </c>
      <c r="Q101">
        <v>2.0645961538461498E-2</v>
      </c>
      <c r="R101">
        <v>2.06182692307692E-2</v>
      </c>
      <c r="S101">
        <v>2.0552115384615301E-2</v>
      </c>
      <c r="T101">
        <v>2.0659423076922999E-2</v>
      </c>
      <c r="U101">
        <v>2.0552115384615301E-2</v>
      </c>
      <c r="V101">
        <v>2.0524423076922999E-2</v>
      </c>
      <c r="W101">
        <v>2.0645961538461498E-2</v>
      </c>
      <c r="X101">
        <v>2.06182692307692E-2</v>
      </c>
      <c r="Y101">
        <v>2.0645961538461498E-2</v>
      </c>
      <c r="Z101">
        <v>2.0552115384615301E-2</v>
      </c>
      <c r="AA101">
        <v>2.0524423076922999E-2</v>
      </c>
      <c r="AB101">
        <v>2.0483269230769201E-2</v>
      </c>
      <c r="AC101">
        <v>2.0659423076922999E-2</v>
      </c>
      <c r="AD101">
        <v>2.0524423076922999E-2</v>
      </c>
      <c r="AE101">
        <v>2.06182692307692E-2</v>
      </c>
      <c r="AF101">
        <v>2.0645961538461498E-2</v>
      </c>
      <c r="AG101">
        <v>2.0659423076922999E-2</v>
      </c>
      <c r="AH101">
        <v>2.0552115384615301E-2</v>
      </c>
    </row>
    <row r="102" spans="1:34" hidden="1" x14ac:dyDescent="0.3">
      <c r="A102" t="s">
        <v>122</v>
      </c>
      <c r="B102">
        <v>100</v>
      </c>
      <c r="C102" t="str">
        <f>LEFT(Table13[[#This Row],[Contingency id]])</f>
        <v>C</v>
      </c>
      <c r="D102">
        <v>0.33698399326032002</v>
      </c>
      <c r="E102" s="1">
        <v>2.10088495575221</v>
      </c>
      <c r="F102">
        <v>1187</v>
      </c>
      <c r="G102">
        <v>565</v>
      </c>
      <c r="H102">
        <v>2.02881213142375E-2</v>
      </c>
      <c r="I102" s="2">
        <f>AVERAGE(Table13[[#This Row],[Estimated costs 1]:[Estimated costs 20]])</f>
        <v>2.0827969671440582E-2</v>
      </c>
      <c r="J102" s="2">
        <f>(Table13[[#This Row],[Mean]]-Table13[[#This Row],[Actual cost]])/Table13[[#This Row],[Actual cost]]*100</f>
        <v>2.6609085624120121</v>
      </c>
      <c r="K102" s="2">
        <f>_xlfn.STDEV.P(Table13[[#This Row],[Estimated costs 1]:[Estimated costs 20]])</f>
        <v>5.371423333596673E-3</v>
      </c>
      <c r="L102" s="2">
        <f>Table13[[#This Row],[Dev]]/Table13[[#This Row],[Mean]]*100</f>
        <v>25.789471649567435</v>
      </c>
      <c r="M102" s="2">
        <f>Table13[[#This Row],[Estimated costs 1]]-Table13[[#This Row],[Actual cost]]</f>
        <v>5.3984835720304013E-3</v>
      </c>
      <c r="N102" s="2">
        <f>Table13[[#This Row],[Diff 1]]/Table13[[#This Row],[Actual cost]]*100</f>
        <v>26.609085624118055</v>
      </c>
      <c r="O102">
        <v>2.5686604886267901E-2</v>
      </c>
      <c r="P102">
        <v>2.5686604886267901E-2</v>
      </c>
      <c r="Q102">
        <v>2.5686604886267901E-2</v>
      </c>
      <c r="R102">
        <v>1.4889637742207199E-2</v>
      </c>
      <c r="S102">
        <v>2.5686604886267901E-2</v>
      </c>
      <c r="T102">
        <v>1.4889637742207199E-2</v>
      </c>
      <c r="U102">
        <v>2.5686604886267901E-2</v>
      </c>
      <c r="V102">
        <v>1.4889637742207199E-2</v>
      </c>
      <c r="W102">
        <v>2.5686604886267901E-2</v>
      </c>
      <c r="X102">
        <v>2.5686604886267901E-2</v>
      </c>
      <c r="Y102">
        <v>1.4889637742207199E-2</v>
      </c>
      <c r="Z102">
        <v>1.4889637742207199E-2</v>
      </c>
      <c r="AA102">
        <v>1.4889637742207199E-2</v>
      </c>
      <c r="AB102">
        <v>1.4889637742207199E-2</v>
      </c>
      <c r="AC102">
        <v>2.5686604886267901E-2</v>
      </c>
      <c r="AD102">
        <v>2.5686604886267901E-2</v>
      </c>
      <c r="AE102">
        <v>2.5686604886267901E-2</v>
      </c>
      <c r="AF102">
        <v>1.4889637742207199E-2</v>
      </c>
      <c r="AG102">
        <v>1.4889637742207199E-2</v>
      </c>
      <c r="AH102">
        <v>2.5686604886267901E-2</v>
      </c>
    </row>
    <row r="103" spans="1:34" x14ac:dyDescent="0.3">
      <c r="A103" t="s">
        <v>123</v>
      </c>
      <c r="B103">
        <v>101</v>
      </c>
      <c r="C103" t="str">
        <f>LEFT(Table13[[#This Row],[Contingency id]])</f>
        <v>A</v>
      </c>
      <c r="D103" s="1">
        <v>100</v>
      </c>
      <c r="E103" s="1">
        <v>1.0196078431372499</v>
      </c>
      <c r="F103">
        <v>52</v>
      </c>
      <c r="G103">
        <v>51</v>
      </c>
      <c r="H103" s="2">
        <v>2.0132692307692299E-2</v>
      </c>
      <c r="I103" s="2">
        <f>AVERAGE(Table13[[#This Row],[Estimated costs 1]:[Estimated costs 20]])</f>
        <v>2.0106846153846107E-2</v>
      </c>
      <c r="J103" s="2">
        <f>(Table13[[#This Row],[Mean]]-Table13[[#This Row],[Actual cost]])/Table13[[#This Row],[Actual cost]]*100</f>
        <v>-0.12837902378469737</v>
      </c>
      <c r="K103" s="2">
        <f>_xlfn.STDEV.P(Table13[[#This Row],[Estimated costs 1]:[Estimated costs 20]])</f>
        <v>5.9220978211705735E-5</v>
      </c>
      <c r="L103" s="2">
        <f>Table13[[#This Row],[Dev]]/Table13[[#This Row],[Mean]]*100</f>
        <v>0.29453141362191076</v>
      </c>
      <c r="M103" s="2">
        <f>Table13[[#This Row],[Estimated costs 1]]-Table13[[#This Row],[Actual cost]]</f>
        <v>-6.4615384615399063E-5</v>
      </c>
      <c r="N103" s="2">
        <f>Table13[[#This Row],[Diff 1]]/Table13[[#This Row],[Actual cost]]*100</f>
        <v>-0.32094755946133846</v>
      </c>
      <c r="O103">
        <v>2.00680769230769E-2</v>
      </c>
      <c r="P103">
        <v>2.0197307692307601E-2</v>
      </c>
      <c r="Q103">
        <v>2.00680769230769E-2</v>
      </c>
      <c r="R103">
        <v>2.00680769230769E-2</v>
      </c>
      <c r="S103">
        <v>2.00680769230769E-2</v>
      </c>
      <c r="T103">
        <v>2.0197307692307601E-2</v>
      </c>
      <c r="U103">
        <v>2.0197307692307601E-2</v>
      </c>
      <c r="V103">
        <v>2.00680769230769E-2</v>
      </c>
      <c r="W103">
        <v>2.00680769230769E-2</v>
      </c>
      <c r="X103">
        <v>2.00680769230769E-2</v>
      </c>
      <c r="Y103">
        <v>2.00680769230769E-2</v>
      </c>
      <c r="Z103">
        <v>2.00680769230769E-2</v>
      </c>
      <c r="AA103">
        <v>2.00680769230769E-2</v>
      </c>
      <c r="AB103">
        <v>2.00680769230769E-2</v>
      </c>
      <c r="AC103">
        <v>2.00680769230769E-2</v>
      </c>
      <c r="AD103">
        <v>2.0197307692307601E-2</v>
      </c>
      <c r="AE103">
        <v>2.0197307692307601E-2</v>
      </c>
      <c r="AF103">
        <v>2.00680769230769E-2</v>
      </c>
      <c r="AG103">
        <v>2.0197307692307601E-2</v>
      </c>
      <c r="AH103">
        <v>2.00680769230769E-2</v>
      </c>
    </row>
    <row r="104" spans="1:34" x14ac:dyDescent="0.3">
      <c r="A104" t="s">
        <v>124</v>
      </c>
      <c r="B104">
        <v>102</v>
      </c>
      <c r="C104" t="str">
        <f>LEFT(Table13[[#This Row],[Contingency id]])</f>
        <v>A</v>
      </c>
      <c r="D104" s="1">
        <v>8.3333333333333304</v>
      </c>
      <c r="E104" s="1">
        <v>1.1214953271028001</v>
      </c>
      <c r="F104">
        <v>120</v>
      </c>
      <c r="G104">
        <v>107</v>
      </c>
      <c r="H104" s="2">
        <v>1.91083333333333E-2</v>
      </c>
      <c r="I104" s="2">
        <f>AVERAGE(Table13[[#This Row],[Estimated costs 1]:[Estimated costs 20]])</f>
        <v>1.7926624999999953E-2</v>
      </c>
      <c r="J104" s="2">
        <f>(Table13[[#This Row],[Mean]]-Table13[[#This Row],[Actual cost]])/Table13[[#This Row],[Actual cost]]*100</f>
        <v>-6.1842564326211029</v>
      </c>
      <c r="K104" s="2">
        <f>_xlfn.STDEV.P(Table13[[#This Row],[Estimated costs 1]:[Estimated costs 20]])</f>
        <v>4.590401697163282E-3</v>
      </c>
      <c r="L104" s="2">
        <f>Table13[[#This Row],[Dev]]/Table13[[#This Row],[Mean]]*100</f>
        <v>25.60661416838526</v>
      </c>
      <c r="M104" s="2">
        <f>Table13[[#This Row],[Estimated costs 1]]-Table13[[#This Row],[Actual cost]]</f>
        <v>5.0474999999999999E-3</v>
      </c>
      <c r="N104" s="2">
        <f>Table13[[#This Row],[Diff 1]]/Table13[[#This Row],[Actual cost]]*100</f>
        <v>26.415176624509424</v>
      </c>
      <c r="O104">
        <v>2.41558333333333E-2</v>
      </c>
      <c r="P104">
        <v>1.9859166666666601E-2</v>
      </c>
      <c r="Q104">
        <v>1.8617499999999999E-2</v>
      </c>
      <c r="R104">
        <v>9.6950000000000005E-3</v>
      </c>
      <c r="S104">
        <v>2.68758333333333E-2</v>
      </c>
      <c r="T104">
        <v>1.36566666666666E-2</v>
      </c>
      <c r="U104">
        <v>1.79533333333333E-2</v>
      </c>
      <c r="V104">
        <v>1.92266666666666E-2</v>
      </c>
      <c r="W104">
        <v>1.67116666666666E-2</v>
      </c>
      <c r="X104">
        <v>1.39916666666666E-2</v>
      </c>
      <c r="Y104">
        <v>9.6950000000000005E-3</v>
      </c>
      <c r="Z104">
        <v>1.67116666666666E-2</v>
      </c>
      <c r="AA104">
        <v>1.36566666666666E-2</v>
      </c>
      <c r="AB104">
        <v>1.8617499999999999E-2</v>
      </c>
      <c r="AC104">
        <v>1.5897499999999998E-2</v>
      </c>
      <c r="AD104">
        <v>1.52649999999999E-2</v>
      </c>
      <c r="AE104">
        <v>1.9561666666666599E-2</v>
      </c>
      <c r="AF104">
        <v>1.9859166666666601E-2</v>
      </c>
      <c r="AG104">
        <v>2.2281666666666599E-2</v>
      </c>
      <c r="AH104">
        <v>2.6243333333333299E-2</v>
      </c>
    </row>
    <row r="105" spans="1:34" x14ac:dyDescent="0.3">
      <c r="A105" t="s">
        <v>125</v>
      </c>
      <c r="B105">
        <v>103</v>
      </c>
      <c r="C105" t="str">
        <f>LEFT(Table13[[#This Row],[Contingency id]])</f>
        <v>A</v>
      </c>
      <c r="D105" s="1">
        <v>8.4507042253521103</v>
      </c>
      <c r="E105" s="1">
        <v>1.0757575757575699</v>
      </c>
      <c r="F105">
        <v>71</v>
      </c>
      <c r="G105">
        <v>66</v>
      </c>
      <c r="H105" s="2">
        <v>1.8184507042253498E-2</v>
      </c>
      <c r="I105" s="2">
        <f>AVERAGE(Table13[[#This Row],[Estimated costs 1]:[Estimated costs 20]])</f>
        <v>1.8184507042253498E-2</v>
      </c>
      <c r="J105" s="2">
        <f>(Table13[[#This Row],[Mean]]-Table13[[#This Row],[Actual cost]])/Table13[[#This Row],[Actual cost]]*100</f>
        <v>0</v>
      </c>
      <c r="K105" s="2">
        <f>_xlfn.STDEV.P(Table13[[#This Row],[Estimated costs 1]:[Estimated costs 20]])</f>
        <v>0</v>
      </c>
      <c r="L105" s="2">
        <f>Table13[[#This Row],[Dev]]/Table13[[#This Row],[Mean]]*100</f>
        <v>0</v>
      </c>
      <c r="M105" s="2">
        <f>Table13[[#This Row],[Estimated costs 1]]-Table13[[#This Row],[Actual cost]]</f>
        <v>0</v>
      </c>
      <c r="N105" s="2">
        <f>Table13[[#This Row],[Diff 1]]/Table13[[#This Row],[Actual cost]]*100</f>
        <v>0</v>
      </c>
      <c r="O105">
        <v>1.8184507042253498E-2</v>
      </c>
      <c r="P105">
        <v>1.8184507042253498E-2</v>
      </c>
      <c r="Q105">
        <v>1.8184507042253498E-2</v>
      </c>
      <c r="R105">
        <v>1.8184507042253498E-2</v>
      </c>
      <c r="S105">
        <v>1.8184507042253498E-2</v>
      </c>
      <c r="T105">
        <v>1.8184507042253498E-2</v>
      </c>
      <c r="U105">
        <v>1.8184507042253498E-2</v>
      </c>
      <c r="V105">
        <v>1.8184507042253498E-2</v>
      </c>
      <c r="W105">
        <v>1.8184507042253498E-2</v>
      </c>
      <c r="X105">
        <v>1.8184507042253498E-2</v>
      </c>
      <c r="Y105">
        <v>1.8184507042253498E-2</v>
      </c>
      <c r="Z105">
        <v>1.8184507042253498E-2</v>
      </c>
      <c r="AA105">
        <v>1.8184507042253498E-2</v>
      </c>
      <c r="AB105">
        <v>1.8184507042253498E-2</v>
      </c>
      <c r="AC105">
        <v>1.8184507042253498E-2</v>
      </c>
      <c r="AD105">
        <v>1.8184507042253498E-2</v>
      </c>
      <c r="AE105">
        <v>1.8184507042253498E-2</v>
      </c>
      <c r="AF105">
        <v>1.8184507042253498E-2</v>
      </c>
      <c r="AG105">
        <v>1.8184507042253498E-2</v>
      </c>
      <c r="AH105">
        <v>1.8184507042253498E-2</v>
      </c>
    </row>
    <row r="106" spans="1:34" x14ac:dyDescent="0.3">
      <c r="A106" t="s">
        <v>126</v>
      </c>
      <c r="B106">
        <v>104</v>
      </c>
      <c r="C106" t="str">
        <f>LEFT(Table13[[#This Row],[Contingency id]])</f>
        <v>A</v>
      </c>
      <c r="D106" s="1">
        <v>0.14044943820224701</v>
      </c>
      <c r="E106" s="1">
        <v>1.67924528301886</v>
      </c>
      <c r="F106">
        <v>712</v>
      </c>
      <c r="G106">
        <v>424</v>
      </c>
      <c r="H106" s="2">
        <v>1.7022471910112299E-2</v>
      </c>
      <c r="I106" s="2">
        <f>AVERAGE(Table13[[#This Row],[Estimated costs 1]:[Estimated costs 20]])</f>
        <v>2.0426966292134828E-2</v>
      </c>
      <c r="J106" s="2">
        <f>(Table13[[#This Row],[Mean]]-Table13[[#This Row],[Actual cost]])/Table13[[#This Row],[Actual cost]]*100</f>
        <v>20.000000000000405</v>
      </c>
      <c r="K106" s="2">
        <f>_xlfn.STDEV.P(Table13[[#This Row],[Estimated costs 1]:[Estimated costs 20]])</f>
        <v>1.6678548136253978E-2</v>
      </c>
      <c r="L106" s="2">
        <f>Table13[[#This Row],[Dev]]/Table13[[#This Row],[Mean]]*100</f>
        <v>81.649658092772512</v>
      </c>
      <c r="M106" s="2">
        <f>Table13[[#This Row],[Estimated costs 1]]-Table13[[#This Row],[Actual cost]]</f>
        <v>1.7022471910112403E-2</v>
      </c>
      <c r="N106" s="2">
        <f>Table13[[#This Row],[Diff 1]]/Table13[[#This Row],[Actual cost]]*100</f>
        <v>100.00000000000063</v>
      </c>
      <c r="O106">
        <v>3.4044943820224702E-2</v>
      </c>
      <c r="P106">
        <v>3.4044943820224702E-2</v>
      </c>
      <c r="Q106">
        <v>0</v>
      </c>
      <c r="R106">
        <v>0</v>
      </c>
      <c r="S106">
        <v>3.4044943820224702E-2</v>
      </c>
      <c r="T106">
        <v>3.4044943820224702E-2</v>
      </c>
      <c r="U106">
        <v>0</v>
      </c>
      <c r="V106">
        <v>3.4044943820224702E-2</v>
      </c>
      <c r="W106">
        <v>0</v>
      </c>
      <c r="X106">
        <v>3.4044943820224702E-2</v>
      </c>
      <c r="Y106">
        <v>0</v>
      </c>
      <c r="Z106">
        <v>3.4044943820224702E-2</v>
      </c>
      <c r="AA106">
        <v>0</v>
      </c>
      <c r="AB106">
        <v>3.4044943820224702E-2</v>
      </c>
      <c r="AC106">
        <v>0</v>
      </c>
      <c r="AD106">
        <v>3.4044943820224702E-2</v>
      </c>
      <c r="AE106">
        <v>3.4044943820224702E-2</v>
      </c>
      <c r="AF106">
        <v>0</v>
      </c>
      <c r="AG106">
        <v>3.4044943820224702E-2</v>
      </c>
      <c r="AH106">
        <v>3.4044943820224702E-2</v>
      </c>
    </row>
    <row r="107" spans="1:34" hidden="1" x14ac:dyDescent="0.3">
      <c r="A107" t="s">
        <v>127</v>
      </c>
      <c r="B107">
        <v>105</v>
      </c>
      <c r="C107" t="str">
        <f>LEFT(Table13[[#This Row],[Contingency id]])</f>
        <v>B</v>
      </c>
      <c r="D107">
        <v>0.86767895878524903</v>
      </c>
      <c r="E107" s="1">
        <v>1.9658848614072399</v>
      </c>
      <c r="F107">
        <v>922</v>
      </c>
      <c r="G107">
        <v>469</v>
      </c>
      <c r="H107">
        <v>1.6908893709327501E-2</v>
      </c>
      <c r="I107" s="2">
        <f>AVERAGE(Table13[[#This Row],[Estimated costs 1]:[Estimated costs 20]])</f>
        <v>1.6794522776572625E-2</v>
      </c>
      <c r="J107" s="2">
        <f>(Table13[[#This Row],[Mean]]-Table13[[#This Row],[Actual cost]])/Table13[[#This Row],[Actual cost]]*100</f>
        <v>-0.67639512508015298</v>
      </c>
      <c r="K107" s="2">
        <f>_xlfn.STDEV.P(Table13[[#This Row],[Estimated costs 1]:[Estimated costs 20]])</f>
        <v>5.512015648500063E-3</v>
      </c>
      <c r="L107" s="2">
        <f>Table13[[#This Row],[Dev]]/Table13[[#This Row],[Mean]]*100</f>
        <v>32.820317205970277</v>
      </c>
      <c r="M107" s="2">
        <f>Table13[[#This Row],[Estimated costs 1]]-Table13[[#This Row],[Actual cost]]</f>
        <v>-4.4598698481562015E-3</v>
      </c>
      <c r="N107" s="2">
        <f>Table13[[#This Row],[Diff 1]]/Table13[[#This Row],[Actual cost]]*100</f>
        <v>-26.375881975625592</v>
      </c>
      <c r="O107">
        <v>1.2449023861171299E-2</v>
      </c>
      <c r="P107">
        <v>2.25715835140997E-2</v>
      </c>
      <c r="Q107">
        <v>1.69566160520607E-2</v>
      </c>
      <c r="R107">
        <v>9.4783080260303701E-3</v>
      </c>
      <c r="S107">
        <v>1.8106290672451099E-2</v>
      </c>
      <c r="T107">
        <v>1.9927331887201701E-2</v>
      </c>
      <c r="U107">
        <v>1.53644251626898E-2</v>
      </c>
      <c r="V107">
        <v>2.8687635574837299E-2</v>
      </c>
      <c r="W107">
        <v>1.5191973969631199E-2</v>
      </c>
      <c r="X107">
        <v>2.5716919739696299E-2</v>
      </c>
      <c r="Y107">
        <v>6.5629067245119299E-3</v>
      </c>
      <c r="Z107">
        <v>1.8106290672451099E-2</v>
      </c>
      <c r="AA107">
        <v>2.1251626898047701E-2</v>
      </c>
      <c r="AB107">
        <v>1.22201735357917E-2</v>
      </c>
      <c r="AC107">
        <v>1.69566160520607E-2</v>
      </c>
      <c r="AD107">
        <v>1.5191973969631199E-2</v>
      </c>
      <c r="AE107">
        <v>1.96984815618221E-2</v>
      </c>
      <c r="AF107">
        <v>6.5629067245119299E-3</v>
      </c>
      <c r="AG107">
        <v>1.67830802603036E-2</v>
      </c>
      <c r="AH107">
        <v>1.8106290672451099E-2</v>
      </c>
    </row>
    <row r="108" spans="1:34" hidden="1" x14ac:dyDescent="0.3">
      <c r="A108" t="s">
        <v>128</v>
      </c>
      <c r="B108">
        <v>106</v>
      </c>
      <c r="C108" t="str">
        <f>LEFT(Table13[[#This Row],[Contingency id]])</f>
        <v>B</v>
      </c>
      <c r="D108">
        <v>11.6666666666666</v>
      </c>
      <c r="E108" s="1">
        <v>1.0714285714285701</v>
      </c>
      <c r="F108">
        <v>60</v>
      </c>
      <c r="G108">
        <v>56</v>
      </c>
      <c r="H108">
        <v>1.6268666666666601E-2</v>
      </c>
      <c r="I108" s="2">
        <f>AVERAGE(Table13[[#This Row],[Estimated costs 1]:[Estimated costs 20]])</f>
        <v>1.4697499999999988E-2</v>
      </c>
      <c r="J108" s="2">
        <f>(Table13[[#This Row],[Mean]]-Table13[[#This Row],[Actual cost]])/Table13[[#This Row],[Actual cost]]*100</f>
        <v>-9.6576240626149605</v>
      </c>
      <c r="K108" s="2">
        <f>_xlfn.STDEV.P(Table13[[#This Row],[Estimated costs 1]:[Estimated costs 20]])</f>
        <v>3.0601020816305893E-3</v>
      </c>
      <c r="L108" s="2">
        <f>Table13[[#This Row],[Dev]]/Table13[[#This Row],[Mean]]*100</f>
        <v>20.820561875356976</v>
      </c>
      <c r="M108" s="2">
        <f>Table13[[#This Row],[Estimated costs 1]]-Table13[[#This Row],[Actual cost]]</f>
        <v>-2.8566666666666012E-3</v>
      </c>
      <c r="N108" s="2">
        <f>Table13[[#This Row],[Diff 1]]/Table13[[#This Row],[Actual cost]]*100</f>
        <v>-17.559316477481946</v>
      </c>
      <c r="O108">
        <v>1.3412E-2</v>
      </c>
      <c r="P108">
        <v>1.3412E-2</v>
      </c>
      <c r="Q108">
        <v>1.3412E-2</v>
      </c>
      <c r="R108">
        <v>1.3412E-2</v>
      </c>
      <c r="S108">
        <v>1.3412E-2</v>
      </c>
      <c r="T108">
        <v>1.3412E-2</v>
      </c>
      <c r="U108">
        <v>1.3412E-2</v>
      </c>
      <c r="V108">
        <v>1.3412E-2</v>
      </c>
      <c r="W108">
        <v>1.3412E-2</v>
      </c>
      <c r="X108">
        <v>1.3412E-2</v>
      </c>
      <c r="Y108">
        <v>1.3412E-2</v>
      </c>
      <c r="Z108">
        <v>2.1982000000000002E-2</v>
      </c>
      <c r="AA108">
        <v>1.3412E-2</v>
      </c>
      <c r="AB108">
        <v>1.3412E-2</v>
      </c>
      <c r="AC108">
        <v>2.1981999999999901E-2</v>
      </c>
      <c r="AD108">
        <v>1.3412E-2</v>
      </c>
      <c r="AE108">
        <v>1.3412E-2</v>
      </c>
      <c r="AF108">
        <v>1.34119999999999E-2</v>
      </c>
      <c r="AG108">
        <v>2.1981999999999901E-2</v>
      </c>
      <c r="AH108">
        <v>1.3412E-2</v>
      </c>
    </row>
    <row r="109" spans="1:34" hidden="1" x14ac:dyDescent="0.3">
      <c r="A109" t="s">
        <v>129</v>
      </c>
      <c r="B109">
        <v>107</v>
      </c>
      <c r="C109" t="str">
        <f>LEFT(Table13[[#This Row],[Contingency id]])</f>
        <v>B</v>
      </c>
      <c r="D109">
        <v>1.89035916824196</v>
      </c>
      <c r="E109" s="1">
        <v>1.5558823529411701</v>
      </c>
      <c r="F109">
        <v>529</v>
      </c>
      <c r="G109">
        <v>340</v>
      </c>
      <c r="H109">
        <v>1.5856332703213599E-2</v>
      </c>
      <c r="I109" s="2">
        <f>AVERAGE(Table13[[#This Row],[Estimated costs 1]:[Estimated costs 20]])</f>
        <v>1.5626162570888433E-2</v>
      </c>
      <c r="J109" s="2">
        <f>(Table13[[#This Row],[Mean]]-Table13[[#This Row],[Actual cost]])/Table13[[#This Row],[Actual cost]]*100</f>
        <v>-1.4515975202672049</v>
      </c>
      <c r="K109" s="2">
        <f>_xlfn.STDEV.P(Table13[[#This Row],[Estimated costs 1]:[Estimated costs 20]])</f>
        <v>6.6314489886111268E-3</v>
      </c>
      <c r="L109" s="2">
        <f>Table13[[#This Row],[Dev]]/Table13[[#This Row],[Mean]]*100</f>
        <v>42.43811593874959</v>
      </c>
      <c r="M109" s="2">
        <f>Table13[[#This Row],[Estimated costs 1]]-Table13[[#This Row],[Actual cost]]</f>
        <v>-7.4064272211719906E-4</v>
      </c>
      <c r="N109" s="2">
        <f>Table13[[#This Row],[Diff 1]]/Table13[[#This Row],[Actual cost]]*100</f>
        <v>-4.6709585121602126</v>
      </c>
      <c r="O109">
        <v>1.51156899810964E-2</v>
      </c>
      <c r="P109">
        <v>9.7591682419659702E-3</v>
      </c>
      <c r="Q109">
        <v>1.36294896030245E-2</v>
      </c>
      <c r="R109">
        <v>7.7920604914933798E-3</v>
      </c>
      <c r="S109">
        <v>1.16623818525519E-2</v>
      </c>
      <c r="T109">
        <v>9.7591682419659702E-3</v>
      </c>
      <c r="U109">
        <v>6.7621928166351599E-3</v>
      </c>
      <c r="V109">
        <v>1.7055576559546301E-2</v>
      </c>
      <c r="W109">
        <v>6.7621928166351599E-3</v>
      </c>
      <c r="X109">
        <v>2.11066162570888E-2</v>
      </c>
      <c r="Y109">
        <v>2.41308128544423E-2</v>
      </c>
      <c r="Z109">
        <v>1.46593572778828E-2</v>
      </c>
      <c r="AA109">
        <v>1.16623818525519E-2</v>
      </c>
      <c r="AB109">
        <v>3.3367107750472497E-2</v>
      </c>
      <c r="AC109">
        <v>2.1955765595463101E-2</v>
      </c>
      <c r="AD109">
        <v>2.00158790170132E-2</v>
      </c>
      <c r="AE109">
        <v>1.36294896030245E-2</v>
      </c>
      <c r="AF109">
        <v>2.3922873345935701E-2</v>
      </c>
      <c r="AG109">
        <v>1.36294896030245E-2</v>
      </c>
      <c r="AH109">
        <v>1.6145557655954601E-2</v>
      </c>
    </row>
    <row r="110" spans="1:34" hidden="1" x14ac:dyDescent="0.3">
      <c r="A110" t="s">
        <v>130</v>
      </c>
      <c r="B110">
        <v>108</v>
      </c>
      <c r="C110" t="str">
        <f>LEFT(Table13[[#This Row],[Contingency id]])</f>
        <v>C</v>
      </c>
      <c r="D110">
        <v>7.5075075075075007E-2</v>
      </c>
      <c r="E110" s="1">
        <v>2.2653061224489699</v>
      </c>
      <c r="F110">
        <v>1332</v>
      </c>
      <c r="G110">
        <v>588</v>
      </c>
      <c r="H110">
        <v>1.47522522522522E-2</v>
      </c>
      <c r="I110" s="2">
        <f>AVERAGE(Table13[[#This Row],[Estimated costs 1]:[Estimated costs 20]])</f>
        <v>1.6227477477477475E-2</v>
      </c>
      <c r="J110" s="2">
        <f>(Table13[[#This Row],[Mean]]-Table13[[#This Row],[Actual cost]])/Table13[[#This Row],[Actual cost]]*100</f>
        <v>10.000000000000368</v>
      </c>
      <c r="K110" s="2">
        <f>_xlfn.STDEV.P(Table13[[#This Row],[Estimated costs 1]:[Estimated costs 20]])</f>
        <v>1.467830566001883E-2</v>
      </c>
      <c r="L110" s="2">
        <f>Table13[[#This Row],[Dev]]/Table13[[#This Row],[Mean]]*100</f>
        <v>90.453403373329095</v>
      </c>
      <c r="M110" s="2">
        <f>Table13[[#This Row],[Estimated costs 1]]-Table13[[#This Row],[Actual cost]]</f>
        <v>-1.47522522522522E-2</v>
      </c>
      <c r="N110" s="2">
        <f>Table13[[#This Row],[Diff 1]]/Table13[[#This Row],[Actual cost]]*100</f>
        <v>-100</v>
      </c>
      <c r="O110">
        <v>0</v>
      </c>
      <c r="P110">
        <v>2.9504504504504502E-2</v>
      </c>
      <c r="Q110">
        <v>2.9504504504504502E-2</v>
      </c>
      <c r="R110">
        <v>2.9504504504504502E-2</v>
      </c>
      <c r="S110">
        <v>2.9504504504504502E-2</v>
      </c>
      <c r="T110">
        <v>0</v>
      </c>
      <c r="U110">
        <v>0</v>
      </c>
      <c r="V110">
        <v>2.9504504504504502E-2</v>
      </c>
      <c r="W110">
        <v>2.9504504504504502E-2</v>
      </c>
      <c r="X110">
        <v>0</v>
      </c>
      <c r="Y110">
        <v>0</v>
      </c>
      <c r="Z110">
        <v>2.9504504504504502E-2</v>
      </c>
      <c r="AA110">
        <v>0</v>
      </c>
      <c r="AB110">
        <v>2.9504504504504502E-2</v>
      </c>
      <c r="AC110">
        <v>0</v>
      </c>
      <c r="AD110">
        <v>0</v>
      </c>
      <c r="AE110">
        <v>0</v>
      </c>
      <c r="AF110">
        <v>2.9504504504504502E-2</v>
      </c>
      <c r="AG110">
        <v>2.9504504504504502E-2</v>
      </c>
      <c r="AH110">
        <v>2.9504504504504502E-2</v>
      </c>
    </row>
    <row r="111" spans="1:34" hidden="1" x14ac:dyDescent="0.3">
      <c r="A111" t="s">
        <v>131</v>
      </c>
      <c r="B111">
        <v>109</v>
      </c>
      <c r="C111" t="str">
        <f>LEFT(Table13[[#This Row],[Contingency id]])</f>
        <v>C</v>
      </c>
      <c r="D111">
        <v>1.8518518518518501</v>
      </c>
      <c r="E111" s="1">
        <v>1.1020408163265301</v>
      </c>
      <c r="F111">
        <v>162</v>
      </c>
      <c r="G111">
        <v>147</v>
      </c>
      <c r="H111">
        <v>1.4377160493827101E-2</v>
      </c>
      <c r="I111" s="2">
        <f>AVERAGE(Table13[[#This Row],[Estimated costs 1]:[Estimated costs 20]])</f>
        <v>1.4377160493827141E-2</v>
      </c>
      <c r="J111" s="2">
        <f>(Table13[[#This Row],[Mean]]-Table13[[#This Row],[Actual cost]])/Table13[[#This Row],[Actual cost]]*100</f>
        <v>2.7751404712075954E-13</v>
      </c>
      <c r="K111" s="2">
        <f>_xlfn.STDEV.P(Table13[[#This Row],[Estimated costs 1]:[Estimated costs 20]])</f>
        <v>3.9549382716049363E-3</v>
      </c>
      <c r="L111" s="2">
        <f>Table13[[#This Row],[Dev]]/Table13[[#This Row],[Mean]]*100</f>
        <v>27.508479670258922</v>
      </c>
      <c r="M111" s="2">
        <f>Table13[[#This Row],[Estimated costs 1]]-Table13[[#This Row],[Actual cost]]</f>
        <v>-3.9549382716048999E-3</v>
      </c>
      <c r="N111" s="2">
        <f>Table13[[#This Row],[Diff 1]]/Table13[[#This Row],[Actual cost]]*100</f>
        <v>-27.508479670258744</v>
      </c>
      <c r="O111">
        <v>1.0422222222222201E-2</v>
      </c>
      <c r="P111">
        <v>1.0422222222222201E-2</v>
      </c>
      <c r="Q111">
        <v>1.8332098765432001E-2</v>
      </c>
      <c r="R111">
        <v>1.0422222222222201E-2</v>
      </c>
      <c r="S111">
        <v>1.8332098765432101E-2</v>
      </c>
      <c r="T111">
        <v>1.0422222222222201E-2</v>
      </c>
      <c r="U111">
        <v>1.8332098765432101E-2</v>
      </c>
      <c r="V111">
        <v>1.8332098765432101E-2</v>
      </c>
      <c r="W111">
        <v>1.8332098765432101E-2</v>
      </c>
      <c r="X111">
        <v>1.0422222222222201E-2</v>
      </c>
      <c r="Y111">
        <v>1.0422222222222201E-2</v>
      </c>
      <c r="Z111">
        <v>1.0422222222222201E-2</v>
      </c>
      <c r="AA111">
        <v>1.0422222222222201E-2</v>
      </c>
      <c r="AB111">
        <v>1.8332098765432101E-2</v>
      </c>
      <c r="AC111">
        <v>1.8332098765432101E-2</v>
      </c>
      <c r="AD111">
        <v>1.0422222222222201E-2</v>
      </c>
      <c r="AE111">
        <v>1.8332098765432101E-2</v>
      </c>
      <c r="AF111">
        <v>1.8332098765432001E-2</v>
      </c>
      <c r="AG111">
        <v>1.8332098765432101E-2</v>
      </c>
      <c r="AH111">
        <v>1.0422222222222201E-2</v>
      </c>
    </row>
    <row r="112" spans="1:34" hidden="1" x14ac:dyDescent="0.3">
      <c r="A112" t="s">
        <v>132</v>
      </c>
      <c r="B112">
        <v>110</v>
      </c>
      <c r="C112" t="str">
        <f>LEFT(Table13[[#This Row],[Contingency id]])</f>
        <v>C</v>
      </c>
      <c r="D112">
        <v>15.625</v>
      </c>
      <c r="E112" s="1">
        <v>1.0322580645161199</v>
      </c>
      <c r="F112">
        <v>64</v>
      </c>
      <c r="G112">
        <v>62</v>
      </c>
      <c r="H112">
        <v>1.4233906249999999E-2</v>
      </c>
      <c r="I112" s="2">
        <f>AVERAGE(Table13[[#This Row],[Estimated costs 1]:[Estimated costs 20]])</f>
        <v>1.4233906249999997E-2</v>
      </c>
      <c r="J112" s="2">
        <f>(Table13[[#This Row],[Mean]]-Table13[[#This Row],[Actual cost]])/Table13[[#This Row],[Actual cost]]*100</f>
        <v>-1.2187262199909509E-14</v>
      </c>
      <c r="K112" s="2">
        <f>_xlfn.STDEV.P(Table13[[#This Row],[Estimated costs 1]:[Estimated costs 20]])</f>
        <v>2.1787878249982779E-17</v>
      </c>
      <c r="L112" s="2">
        <f>Table13[[#This Row],[Dev]]/Table13[[#This Row],[Mean]]*100</f>
        <v>1.5307026663873652E-13</v>
      </c>
      <c r="M112" s="2">
        <f>Table13[[#This Row],[Estimated costs 1]]-Table13[[#This Row],[Actual cost]]</f>
        <v>0</v>
      </c>
      <c r="N112" s="2">
        <f>Table13[[#This Row],[Diff 1]]/Table13[[#This Row],[Actual cost]]*100</f>
        <v>0</v>
      </c>
      <c r="O112">
        <v>1.4233906249999999E-2</v>
      </c>
      <c r="P112">
        <v>1.4233906249999999E-2</v>
      </c>
      <c r="Q112">
        <v>1.4233906249999999E-2</v>
      </c>
      <c r="R112">
        <v>1.4233906249999999E-2</v>
      </c>
      <c r="S112">
        <v>1.4233906249999999E-2</v>
      </c>
      <c r="T112">
        <v>1.4233906249999999E-2</v>
      </c>
      <c r="U112">
        <v>1.4233906249999999E-2</v>
      </c>
      <c r="V112">
        <v>1.4233906249999999E-2</v>
      </c>
      <c r="W112">
        <v>1.4233906249999999E-2</v>
      </c>
      <c r="X112">
        <v>1.4233906249999999E-2</v>
      </c>
      <c r="Y112">
        <v>1.4233906249999999E-2</v>
      </c>
      <c r="Z112">
        <v>1.4233906249999999E-2</v>
      </c>
      <c r="AA112">
        <v>1.4233906249999999E-2</v>
      </c>
      <c r="AB112">
        <v>1.42339062499999E-2</v>
      </c>
      <c r="AC112">
        <v>1.4233906249999999E-2</v>
      </c>
      <c r="AD112">
        <v>1.4233906249999999E-2</v>
      </c>
      <c r="AE112">
        <v>1.4233906249999999E-2</v>
      </c>
      <c r="AF112">
        <v>1.4233906249999999E-2</v>
      </c>
      <c r="AG112">
        <v>1.4233906249999999E-2</v>
      </c>
      <c r="AH112">
        <v>1.4233906249999999E-2</v>
      </c>
    </row>
    <row r="113" spans="1:34" x14ac:dyDescent="0.3">
      <c r="A113" t="s">
        <v>133</v>
      </c>
      <c r="B113">
        <v>111</v>
      </c>
      <c r="C113" t="str">
        <f>LEFT(Table13[[#This Row],[Contingency id]])</f>
        <v>A</v>
      </c>
      <c r="D113" s="1">
        <v>11.6666666666666</v>
      </c>
      <c r="E113" s="1">
        <v>1.0526315789473599</v>
      </c>
      <c r="F113">
        <v>60</v>
      </c>
      <c r="G113">
        <v>57</v>
      </c>
      <c r="H113" s="2">
        <v>1.30108333333333E-2</v>
      </c>
      <c r="I113" s="2">
        <f>AVERAGE(Table13[[#This Row],[Estimated costs 1]:[Estimated costs 20]])</f>
        <v>1.1731166666666603E-2</v>
      </c>
      <c r="J113" s="2">
        <f>(Table13[[#This Row],[Mean]]-Table13[[#This Row],[Actual cost]])/Table13[[#This Row],[Actual cost]]*100</f>
        <v>-9.835393582271438</v>
      </c>
      <c r="K113" s="2">
        <f>_xlfn.STDEV.P(Table13[[#This Row],[Estimated costs 1]:[Estimated costs 20]])</f>
        <v>2.4923585215614543E-3</v>
      </c>
      <c r="L113" s="2">
        <f>Table13[[#This Row],[Dev]]/Table13[[#This Row],[Mean]]*100</f>
        <v>21.245615141103904</v>
      </c>
      <c r="M113" s="2">
        <f>Table13[[#This Row],[Estimated costs 1]]-Table13[[#This Row],[Actual cost]]</f>
        <v>4.6533333333332993E-3</v>
      </c>
      <c r="N113" s="2">
        <f>Table13[[#This Row],[Diff 1]]/Table13[[#This Row],[Actual cost]]*100</f>
        <v>35.765067571895045</v>
      </c>
      <c r="O113">
        <v>1.7664166666666599E-2</v>
      </c>
      <c r="P113">
        <v>1.0684166666666601E-2</v>
      </c>
      <c r="Q113">
        <v>1.0684166666666601E-2</v>
      </c>
      <c r="R113">
        <v>1.7664166666666599E-2</v>
      </c>
      <c r="S113">
        <v>1.0684166666666601E-2</v>
      </c>
      <c r="T113">
        <v>1.0684166666666601E-2</v>
      </c>
      <c r="U113">
        <v>1.0684166666666601E-2</v>
      </c>
      <c r="V113">
        <v>1.0684166666666601E-2</v>
      </c>
      <c r="W113">
        <v>1.0684166666666601E-2</v>
      </c>
      <c r="X113">
        <v>1.0684166666666601E-2</v>
      </c>
      <c r="Y113">
        <v>1.7664166666666599E-2</v>
      </c>
      <c r="Z113">
        <v>1.0684166666666601E-2</v>
      </c>
      <c r="AA113">
        <v>1.0684166666666601E-2</v>
      </c>
      <c r="AB113">
        <v>1.0684166666666601E-2</v>
      </c>
      <c r="AC113">
        <v>1.0684166666666601E-2</v>
      </c>
      <c r="AD113">
        <v>1.0684166666666601E-2</v>
      </c>
      <c r="AE113">
        <v>1.0684166666666601E-2</v>
      </c>
      <c r="AF113">
        <v>1.0684166666666601E-2</v>
      </c>
      <c r="AG113">
        <v>1.0684166666666601E-2</v>
      </c>
      <c r="AH113">
        <v>1.0684166666666601E-2</v>
      </c>
    </row>
    <row r="114" spans="1:34" hidden="1" x14ac:dyDescent="0.3">
      <c r="A114" t="s">
        <v>134</v>
      </c>
      <c r="B114">
        <v>112</v>
      </c>
      <c r="C114" t="str">
        <f>LEFT(Table13[[#This Row],[Contingency id]])</f>
        <v>C</v>
      </c>
      <c r="D114">
        <v>0.71942446043165398</v>
      </c>
      <c r="E114" s="1">
        <v>1.1583333333333301</v>
      </c>
      <c r="F114">
        <v>139</v>
      </c>
      <c r="G114">
        <v>120</v>
      </c>
      <c r="H114">
        <v>1.29424460431654E-2</v>
      </c>
      <c r="I114" s="2">
        <f>AVERAGE(Table13[[#This Row],[Estimated costs 1]:[Estimated costs 20]])</f>
        <v>1.4236690647481995E-2</v>
      </c>
      <c r="J114" s="2">
        <f>(Table13[[#This Row],[Mean]]-Table13[[#This Row],[Actual cost]])/Table13[[#This Row],[Actual cost]]*100</f>
        <v>10.000000000000425</v>
      </c>
      <c r="K114" s="2">
        <f>_xlfn.STDEV.P(Table13[[#This Row],[Estimated costs 1]:[Estimated costs 20]])</f>
        <v>1.2877571218379907E-2</v>
      </c>
      <c r="L114" s="2">
        <f>Table13[[#This Row],[Dev]]/Table13[[#This Row],[Mean]]*100</f>
        <v>90.453403373329095</v>
      </c>
      <c r="M114" s="2">
        <f>Table13[[#This Row],[Estimated costs 1]]-Table13[[#This Row],[Actual cost]]</f>
        <v>-1.29424460431654E-2</v>
      </c>
      <c r="N114" s="2">
        <f>Table13[[#This Row],[Diff 1]]/Table13[[#This Row],[Actual cost]]*100</f>
        <v>-100</v>
      </c>
      <c r="O114">
        <v>0</v>
      </c>
      <c r="P114">
        <v>2.58848920863309E-2</v>
      </c>
      <c r="Q114">
        <v>0</v>
      </c>
      <c r="R114">
        <v>0</v>
      </c>
      <c r="S114">
        <v>2.58848920863309E-2</v>
      </c>
      <c r="T114">
        <v>0</v>
      </c>
      <c r="U114">
        <v>2.58848920863309E-2</v>
      </c>
      <c r="V114">
        <v>2.58848920863309E-2</v>
      </c>
      <c r="W114">
        <v>2.58848920863309E-2</v>
      </c>
      <c r="X114">
        <v>0</v>
      </c>
      <c r="Y114">
        <v>2.58848920863309E-2</v>
      </c>
      <c r="Z114">
        <v>2.58848920863309E-2</v>
      </c>
      <c r="AA114">
        <v>2.58848920863309E-2</v>
      </c>
      <c r="AB114">
        <v>0</v>
      </c>
      <c r="AC114">
        <v>0</v>
      </c>
      <c r="AD114">
        <v>2.58848920863309E-2</v>
      </c>
      <c r="AE114">
        <v>0</v>
      </c>
      <c r="AF114">
        <v>0</v>
      </c>
      <c r="AG114">
        <v>2.58848920863309E-2</v>
      </c>
      <c r="AH114">
        <v>2.58848920863309E-2</v>
      </c>
    </row>
    <row r="115" spans="1:34" x14ac:dyDescent="0.3">
      <c r="A115" t="s">
        <v>135</v>
      </c>
      <c r="B115">
        <v>113</v>
      </c>
      <c r="C115" t="str">
        <f>LEFT(Table13[[#This Row],[Contingency id]])</f>
        <v>A</v>
      </c>
      <c r="D115" s="1">
        <v>5.3846153846153797</v>
      </c>
      <c r="E115" s="1">
        <v>1.1818181818181801</v>
      </c>
      <c r="F115">
        <v>130</v>
      </c>
      <c r="G115">
        <v>110</v>
      </c>
      <c r="H115" s="2">
        <v>1.28207692307692E-2</v>
      </c>
      <c r="I115" s="2">
        <f>AVERAGE(Table13[[#This Row],[Estimated costs 1]:[Estimated costs 20]])</f>
        <v>1.2820769230769196E-2</v>
      </c>
      <c r="J115" s="2">
        <f>(Table13[[#This Row],[Mean]]-Table13[[#This Row],[Actual cost]])/Table13[[#This Row],[Actual cost]]*100</f>
        <v>-2.7061145002338208E-14</v>
      </c>
      <c r="K115" s="2">
        <f>_xlfn.STDEV.P(Table13[[#This Row],[Estimated costs 1]:[Estimated costs 20]])</f>
        <v>3.4694469519536142E-18</v>
      </c>
      <c r="L115" s="2">
        <f>Table13[[#This Row],[Dev]]/Table13[[#This Row],[Mean]]*100</f>
        <v>2.7061145002338215E-14</v>
      </c>
      <c r="M115" s="2">
        <f>Table13[[#This Row],[Estimated costs 1]]-Table13[[#This Row],[Actual cost]]</f>
        <v>0</v>
      </c>
      <c r="N115" s="2">
        <f>Table13[[#This Row],[Diff 1]]/Table13[[#This Row],[Actual cost]]*100</f>
        <v>0</v>
      </c>
      <c r="O115">
        <v>1.28207692307692E-2</v>
      </c>
      <c r="P115">
        <v>1.28207692307692E-2</v>
      </c>
      <c r="Q115">
        <v>1.28207692307692E-2</v>
      </c>
      <c r="R115">
        <v>1.28207692307692E-2</v>
      </c>
      <c r="S115">
        <v>1.28207692307692E-2</v>
      </c>
      <c r="T115">
        <v>1.28207692307692E-2</v>
      </c>
      <c r="U115">
        <v>1.28207692307692E-2</v>
      </c>
      <c r="V115">
        <v>1.28207692307692E-2</v>
      </c>
      <c r="W115">
        <v>1.28207692307692E-2</v>
      </c>
      <c r="X115">
        <v>1.28207692307692E-2</v>
      </c>
      <c r="Y115">
        <v>1.28207692307692E-2</v>
      </c>
      <c r="Z115">
        <v>1.28207692307692E-2</v>
      </c>
      <c r="AA115">
        <v>1.28207692307692E-2</v>
      </c>
      <c r="AB115">
        <v>1.28207692307692E-2</v>
      </c>
      <c r="AC115">
        <v>1.28207692307692E-2</v>
      </c>
      <c r="AD115">
        <v>1.28207692307692E-2</v>
      </c>
      <c r="AE115">
        <v>1.28207692307692E-2</v>
      </c>
      <c r="AF115">
        <v>1.28207692307692E-2</v>
      </c>
      <c r="AG115">
        <v>1.28207692307692E-2</v>
      </c>
      <c r="AH115">
        <v>1.28207692307692E-2</v>
      </c>
    </row>
    <row r="116" spans="1:34" x14ac:dyDescent="0.3">
      <c r="A116" t="s">
        <v>136</v>
      </c>
      <c r="B116">
        <v>114</v>
      </c>
      <c r="C116" t="str">
        <f>LEFT(Table13[[#This Row],[Contingency id]])</f>
        <v>A</v>
      </c>
      <c r="D116" s="1">
        <v>11.6666666666666</v>
      </c>
      <c r="E116" s="1">
        <v>1.0169491525423699</v>
      </c>
      <c r="F116">
        <v>60</v>
      </c>
      <c r="G116">
        <v>59</v>
      </c>
      <c r="H116" s="2">
        <v>1.27318333333333E-2</v>
      </c>
      <c r="I116" s="2">
        <f>AVERAGE(Table13[[#This Row],[Estimated costs 1]:[Estimated costs 20]])</f>
        <v>1.27318333333333E-2</v>
      </c>
      <c r="J116" s="2">
        <f>(Table13[[#This Row],[Mean]]-Table13[[#This Row],[Actual cost]])/Table13[[#This Row],[Actual cost]]*100</f>
        <v>0</v>
      </c>
      <c r="K116" s="2">
        <f>_xlfn.STDEV.P(Table13[[#This Row],[Estimated costs 1]:[Estimated costs 20]])</f>
        <v>0</v>
      </c>
      <c r="L116" s="2">
        <f>Table13[[#This Row],[Dev]]/Table13[[#This Row],[Mean]]*100</f>
        <v>0</v>
      </c>
      <c r="M116" s="2">
        <f>Table13[[#This Row],[Estimated costs 1]]-Table13[[#This Row],[Actual cost]]</f>
        <v>0</v>
      </c>
      <c r="N116" s="2">
        <f>Table13[[#This Row],[Diff 1]]/Table13[[#This Row],[Actual cost]]*100</f>
        <v>0</v>
      </c>
      <c r="O116">
        <v>1.27318333333333E-2</v>
      </c>
      <c r="P116">
        <v>1.27318333333333E-2</v>
      </c>
      <c r="Q116">
        <v>1.27318333333333E-2</v>
      </c>
      <c r="R116">
        <v>1.27318333333333E-2</v>
      </c>
      <c r="S116">
        <v>1.27318333333333E-2</v>
      </c>
      <c r="T116">
        <v>1.27318333333333E-2</v>
      </c>
      <c r="U116">
        <v>1.27318333333333E-2</v>
      </c>
      <c r="V116">
        <v>1.27318333333333E-2</v>
      </c>
      <c r="W116">
        <v>1.27318333333333E-2</v>
      </c>
      <c r="X116">
        <v>1.27318333333333E-2</v>
      </c>
      <c r="Y116">
        <v>1.27318333333333E-2</v>
      </c>
      <c r="Z116">
        <v>1.27318333333333E-2</v>
      </c>
      <c r="AA116">
        <v>1.27318333333333E-2</v>
      </c>
      <c r="AB116">
        <v>1.27318333333333E-2</v>
      </c>
      <c r="AC116">
        <v>1.27318333333333E-2</v>
      </c>
      <c r="AD116">
        <v>1.27318333333333E-2</v>
      </c>
      <c r="AE116">
        <v>1.27318333333333E-2</v>
      </c>
      <c r="AF116">
        <v>1.27318333333333E-2</v>
      </c>
      <c r="AG116">
        <v>1.27318333333333E-2</v>
      </c>
      <c r="AH116">
        <v>1.27318333333333E-2</v>
      </c>
    </row>
    <row r="117" spans="1:34" hidden="1" x14ac:dyDescent="0.3">
      <c r="A117" t="s">
        <v>137</v>
      </c>
      <c r="B117">
        <v>115</v>
      </c>
      <c r="C117" t="str">
        <f>LEFT(Table13[[#This Row],[Contingency id]])</f>
        <v>C</v>
      </c>
      <c r="D117">
        <v>0.30143180105501099</v>
      </c>
      <c r="E117" s="1">
        <v>2.3280701754385902</v>
      </c>
      <c r="F117">
        <v>1327</v>
      </c>
      <c r="G117">
        <v>570</v>
      </c>
      <c r="H117">
        <v>1.2458176337603599E-2</v>
      </c>
      <c r="I117" s="2">
        <f>AVERAGE(Table13[[#This Row],[Estimated costs 1]:[Estimated costs 20]])</f>
        <v>1.5810097965335314E-2</v>
      </c>
      <c r="J117" s="2">
        <f>(Table13[[#This Row],[Mean]]-Table13[[#This Row],[Actual cost]])/Table13[[#This Row],[Actual cost]]*100</f>
        <v>26.905395596419019</v>
      </c>
      <c r="K117" s="2">
        <f>_xlfn.STDEV.P(Table13[[#This Row],[Estimated costs 1]:[Estimated costs 20]])</f>
        <v>1.9726496027411826E-2</v>
      </c>
      <c r="L117" s="2">
        <f>Table13[[#This Row],[Dev]]/Table13[[#This Row],[Mean]]*100</f>
        <v>124.77149775202831</v>
      </c>
      <c r="M117" s="2">
        <f>Table13[[#This Row],[Estimated costs 1]]-Table13[[#This Row],[Actual cost]]</f>
        <v>8.8847023360960099E-4</v>
      </c>
      <c r="N117" s="2">
        <f>Table13[[#This Row],[Diff 1]]/Table13[[#This Row],[Actual cost]]*100</f>
        <v>7.1316235180252967</v>
      </c>
      <c r="O117">
        <v>1.33466465712132E-2</v>
      </c>
      <c r="P117">
        <v>1.6106254709871801E-2</v>
      </c>
      <c r="Q117">
        <v>7.5832705350414396E-3</v>
      </c>
      <c r="R117">
        <v>7.5832705350414396E-3</v>
      </c>
      <c r="S117">
        <v>4.8236623963828097E-3</v>
      </c>
      <c r="T117">
        <v>6.2184626978146099E-2</v>
      </c>
      <c r="U117">
        <v>4.8236623963828097E-3</v>
      </c>
      <c r="V117">
        <v>7.5832705350414396E-3</v>
      </c>
      <c r="W117">
        <v>6.2184626978146099E-2</v>
      </c>
      <c r="X117">
        <v>7.5832705350414396E-3</v>
      </c>
      <c r="Y117">
        <v>4.8236623963828097E-3</v>
      </c>
      <c r="Z117">
        <v>7.5832705350414396E-3</v>
      </c>
      <c r="AA117">
        <v>6.2184626978146099E-2</v>
      </c>
      <c r="AB117">
        <v>4.8236623963828097E-3</v>
      </c>
      <c r="AC117">
        <v>4.8236623963828097E-3</v>
      </c>
      <c r="AD117">
        <v>1.33466465712132E-2</v>
      </c>
      <c r="AE117">
        <v>7.5832705350414396E-3</v>
      </c>
      <c r="AF117">
        <v>4.8236623963828097E-3</v>
      </c>
      <c r="AG117">
        <v>7.5832705350414396E-3</v>
      </c>
      <c r="AH117">
        <v>4.8236623963828097E-3</v>
      </c>
    </row>
    <row r="118" spans="1:34" hidden="1" x14ac:dyDescent="0.3">
      <c r="A118" t="s">
        <v>138</v>
      </c>
      <c r="B118">
        <v>116</v>
      </c>
      <c r="C118" t="str">
        <f>LEFT(Table13[[#This Row],[Contingency id]])</f>
        <v>C</v>
      </c>
      <c r="D118">
        <v>14.0625</v>
      </c>
      <c r="E118" s="1">
        <v>1.12280701754385</v>
      </c>
      <c r="F118">
        <v>64</v>
      </c>
      <c r="G118">
        <v>57</v>
      </c>
      <c r="H118">
        <v>1.229546875E-2</v>
      </c>
      <c r="I118" s="2">
        <f>AVERAGE(Table13[[#This Row],[Estimated costs 1]:[Estimated costs 20]])</f>
        <v>1.1937125000000002E-2</v>
      </c>
      <c r="J118" s="2">
        <f>(Table13[[#This Row],[Mean]]-Table13[[#This Row],[Actual cost]])/Table13[[#This Row],[Actual cost]]*100</f>
        <v>-2.9144374833208242</v>
      </c>
      <c r="K118" s="2">
        <f>_xlfn.STDEV.P(Table13[[#This Row],[Estimated costs 1]:[Estimated costs 20]])</f>
        <v>1.7555186800309198E-3</v>
      </c>
      <c r="L118" s="2">
        <f>Table13[[#This Row],[Dev]]/Table13[[#This Row],[Mean]]*100</f>
        <v>14.706377624687011</v>
      </c>
      <c r="M118" s="2">
        <f>Table13[[#This Row],[Estimated costs 1]]-Table13[[#This Row],[Actual cost]]</f>
        <v>-1.7917187500000008E-3</v>
      </c>
      <c r="N118" s="2">
        <f>Table13[[#This Row],[Diff 1]]/Table13[[#This Row],[Actual cost]]*100</f>
        <v>-14.572187416604192</v>
      </c>
      <c r="O118">
        <v>1.0503749999999999E-2</v>
      </c>
      <c r="P118">
        <v>1.0503749999999999E-2</v>
      </c>
      <c r="Q118">
        <v>1.4087187500000001E-2</v>
      </c>
      <c r="R118">
        <v>1.0503749999999999E-2</v>
      </c>
      <c r="S118">
        <v>1.4087187500000001E-2</v>
      </c>
      <c r="T118">
        <v>1.4087187500000001E-2</v>
      </c>
      <c r="U118">
        <v>1.4087187500000001E-2</v>
      </c>
      <c r="V118">
        <v>1.4087187500000001E-2</v>
      </c>
      <c r="W118">
        <v>1.4087187500000001E-2</v>
      </c>
      <c r="X118">
        <v>1.0503749999999999E-2</v>
      </c>
      <c r="Y118">
        <v>1.0503749999999999E-2</v>
      </c>
      <c r="Z118">
        <v>1.0503749999999999E-2</v>
      </c>
      <c r="AA118">
        <v>1.0503749999999999E-2</v>
      </c>
      <c r="AB118">
        <v>1.0503749999999999E-2</v>
      </c>
      <c r="AC118">
        <v>1.0503749999999999E-2</v>
      </c>
      <c r="AD118">
        <v>1.0503749999999999E-2</v>
      </c>
      <c r="AE118">
        <v>1.4087187500000001E-2</v>
      </c>
      <c r="AF118">
        <v>1.0503749999999999E-2</v>
      </c>
      <c r="AG118">
        <v>1.0503749999999999E-2</v>
      </c>
      <c r="AH118">
        <v>1.4087187500000001E-2</v>
      </c>
    </row>
    <row r="119" spans="1:34" hidden="1" x14ac:dyDescent="0.3">
      <c r="A119" t="s">
        <v>139</v>
      </c>
      <c r="B119">
        <v>117</v>
      </c>
      <c r="C119" t="str">
        <f>LEFT(Table13[[#This Row],[Contingency id]])</f>
        <v>C</v>
      </c>
      <c r="D119">
        <v>0.625</v>
      </c>
      <c r="E119" s="1">
        <v>1.1428571428571399</v>
      </c>
      <c r="F119">
        <v>160</v>
      </c>
      <c r="G119">
        <v>140</v>
      </c>
      <c r="H119">
        <v>1.19875E-2</v>
      </c>
      <c r="I119" s="2">
        <f>AVERAGE(Table13[[#This Row],[Estimated costs 1]:[Estimated costs 20]])</f>
        <v>1.1987500000000005E-2</v>
      </c>
      <c r="J119" s="2">
        <f>(Table13[[#This Row],[Mean]]-Table13[[#This Row],[Actual cost]])/Table13[[#This Row],[Actual cost]]*100</f>
        <v>4.3413309096395589E-14</v>
      </c>
      <c r="K119" s="2">
        <f>_xlfn.STDEV.P(Table13[[#This Row],[Estimated costs 1]:[Estimated costs 20]])</f>
        <v>5.2041704279304213E-18</v>
      </c>
      <c r="L119" s="2">
        <f>Table13[[#This Row],[Dev]]/Table13[[#This Row],[Mean]]*100</f>
        <v>4.3413309096395577E-14</v>
      </c>
      <c r="M119" s="2">
        <f>Table13[[#This Row],[Estimated costs 1]]-Table13[[#This Row],[Actual cost]]</f>
        <v>0</v>
      </c>
      <c r="N119" s="2">
        <f>Table13[[#This Row],[Diff 1]]/Table13[[#This Row],[Actual cost]]*100</f>
        <v>0</v>
      </c>
      <c r="O119">
        <v>1.19875E-2</v>
      </c>
      <c r="P119">
        <v>1.19875E-2</v>
      </c>
      <c r="Q119">
        <v>1.19875E-2</v>
      </c>
      <c r="R119">
        <v>1.19875E-2</v>
      </c>
      <c r="S119">
        <v>1.19875E-2</v>
      </c>
      <c r="T119">
        <v>1.19875E-2</v>
      </c>
      <c r="U119">
        <v>1.19875E-2</v>
      </c>
      <c r="V119">
        <v>1.19875E-2</v>
      </c>
      <c r="W119">
        <v>1.19875E-2</v>
      </c>
      <c r="X119">
        <v>1.19875E-2</v>
      </c>
      <c r="Y119">
        <v>1.19875E-2</v>
      </c>
      <c r="Z119">
        <v>1.19875E-2</v>
      </c>
      <c r="AA119">
        <v>1.19875E-2</v>
      </c>
      <c r="AB119">
        <v>1.19875E-2</v>
      </c>
      <c r="AC119">
        <v>1.19875E-2</v>
      </c>
      <c r="AD119">
        <v>1.19875E-2</v>
      </c>
      <c r="AE119">
        <v>1.19875E-2</v>
      </c>
      <c r="AF119">
        <v>1.19875E-2</v>
      </c>
      <c r="AG119">
        <v>1.19875E-2</v>
      </c>
      <c r="AH119">
        <v>1.19875E-2</v>
      </c>
    </row>
    <row r="120" spans="1:34" hidden="1" x14ac:dyDescent="0.3">
      <c r="A120" t="s">
        <v>140</v>
      </c>
      <c r="B120">
        <v>118</v>
      </c>
      <c r="C120" t="str">
        <f>LEFT(Table13[[#This Row],[Contingency id]])</f>
        <v>C</v>
      </c>
      <c r="D120">
        <v>3.3898305084745699</v>
      </c>
      <c r="E120" s="1">
        <v>1.0825688073394399</v>
      </c>
      <c r="F120">
        <v>118</v>
      </c>
      <c r="G120">
        <v>109</v>
      </c>
      <c r="H120">
        <v>1.1790677966101599E-2</v>
      </c>
      <c r="I120" s="2">
        <f>AVERAGE(Table13[[#This Row],[Estimated costs 1]:[Estimated costs 20]])</f>
        <v>1.1203389830508458E-2</v>
      </c>
      <c r="J120" s="2">
        <f>(Table13[[#This Row],[Mean]]-Table13[[#This Row],[Actual cost]])/Table13[[#This Row],[Actual cost]]*100</f>
        <v>-4.9809530654776966</v>
      </c>
      <c r="K120" s="2">
        <f>_xlfn.STDEV.P(Table13[[#This Row],[Estimated costs 1]:[Estimated costs 20]])</f>
        <v>4.6485677660122598E-3</v>
      </c>
      <c r="L120" s="2">
        <f>Table13[[#This Row],[Dev]]/Table13[[#This Row],[Mean]]*100</f>
        <v>41.492511073331876</v>
      </c>
      <c r="M120" s="2">
        <f>Table13[[#This Row],[Estimated costs 1]]-Table13[[#This Row],[Actual cost]]</f>
        <v>5.8728813559322992E-3</v>
      </c>
      <c r="N120" s="2">
        <f>Table13[[#This Row],[Diff 1]]/Table13[[#This Row],[Actual cost]]*100</f>
        <v>49.80953065478451</v>
      </c>
      <c r="O120">
        <v>1.7663559322033898E-2</v>
      </c>
      <c r="P120">
        <v>1.00161016949152E-2</v>
      </c>
      <c r="Q120">
        <v>1.3565254237288099E-2</v>
      </c>
      <c r="R120">
        <v>1.00161016949152E-2</v>
      </c>
      <c r="S120">
        <v>5.9177966101694899E-3</v>
      </c>
      <c r="T120">
        <v>1.7663559322033898E-2</v>
      </c>
      <c r="U120">
        <v>5.9177966101694899E-3</v>
      </c>
      <c r="V120">
        <v>5.9177966101694899E-3</v>
      </c>
      <c r="W120">
        <v>1.7663559322033898E-2</v>
      </c>
      <c r="X120">
        <v>1.3565254237288099E-2</v>
      </c>
      <c r="Y120">
        <v>5.9177966101694899E-3</v>
      </c>
      <c r="Z120">
        <v>5.9177966101694899E-3</v>
      </c>
      <c r="AA120">
        <v>5.9177966101694899E-3</v>
      </c>
      <c r="AB120">
        <v>1.7663559322033898E-2</v>
      </c>
      <c r="AC120">
        <v>1.3565254237288099E-2</v>
      </c>
      <c r="AD120">
        <v>1.00161016949152E-2</v>
      </c>
      <c r="AE120">
        <v>1.3565254237288099E-2</v>
      </c>
      <c r="AF120">
        <v>1.7663559322033898E-2</v>
      </c>
      <c r="AG120">
        <v>5.9177966101694899E-3</v>
      </c>
      <c r="AH120">
        <v>1.00161016949152E-2</v>
      </c>
    </row>
    <row r="121" spans="1:34" hidden="1" x14ac:dyDescent="0.3">
      <c r="A121" t="s">
        <v>141</v>
      </c>
      <c r="B121">
        <v>119</v>
      </c>
      <c r="C121" t="str">
        <f>LEFT(Table13[[#This Row],[Contingency id]])</f>
        <v>B</v>
      </c>
      <c r="D121">
        <v>3.84615384615384</v>
      </c>
      <c r="E121" s="1">
        <v>1.1206896551724099</v>
      </c>
      <c r="F121">
        <v>130</v>
      </c>
      <c r="G121">
        <v>116</v>
      </c>
      <c r="H121">
        <v>1.1764615384615301E-2</v>
      </c>
      <c r="I121" s="2">
        <f>AVERAGE(Table13[[#This Row],[Estimated costs 1]:[Estimated costs 20]])</f>
        <v>1.1937846153846066E-2</v>
      </c>
      <c r="J121" s="2">
        <f>(Table13[[#This Row],[Mean]]-Table13[[#This Row],[Actual cost]])/Table13[[#This Row],[Actual cost]]*100</f>
        <v>1.4724728651758674</v>
      </c>
      <c r="K121" s="2">
        <f>_xlfn.STDEV.P(Table13[[#This Row],[Estimated costs 1]:[Estimated costs 20]])</f>
        <v>1.7236243910493212E-3</v>
      </c>
      <c r="L121" s="2">
        <f>Table13[[#This Row],[Dev]]/Table13[[#This Row],[Mean]]*100</f>
        <v>14.438319683773223</v>
      </c>
      <c r="M121" s="2">
        <f>Table13[[#This Row],[Estimated costs 1]]-Table13[[#This Row],[Actual cost]]</f>
        <v>-1.7323076923076997E-3</v>
      </c>
      <c r="N121" s="2">
        <f>Table13[[#This Row],[Diff 1]]/Table13[[#This Row],[Actual cost]]*100</f>
        <v>-14.724728651759028</v>
      </c>
      <c r="O121">
        <v>1.0032307692307601E-2</v>
      </c>
      <c r="P121">
        <v>1.3496923076923E-2</v>
      </c>
      <c r="Q121">
        <v>1.0032307692307601E-2</v>
      </c>
      <c r="R121">
        <v>1.3496923076923E-2</v>
      </c>
      <c r="S121">
        <v>1.0032307692307601E-2</v>
      </c>
      <c r="T121">
        <v>1.3496923076923E-2</v>
      </c>
      <c r="U121">
        <v>1.3496923076923E-2</v>
      </c>
      <c r="V121">
        <v>1.0032307692307601E-2</v>
      </c>
      <c r="W121">
        <v>1.0032307692307601E-2</v>
      </c>
      <c r="X121">
        <v>1.3496923076923E-2</v>
      </c>
      <c r="Y121">
        <v>1.3496923076923E-2</v>
      </c>
      <c r="Z121">
        <v>1.0032307692307601E-2</v>
      </c>
      <c r="AA121">
        <v>1.0032307692307601E-2</v>
      </c>
      <c r="AB121">
        <v>1.0032307692307601E-2</v>
      </c>
      <c r="AC121">
        <v>1.3496923076923E-2</v>
      </c>
      <c r="AD121">
        <v>1.0032307692307601E-2</v>
      </c>
      <c r="AE121">
        <v>1.3496923076923E-2</v>
      </c>
      <c r="AF121">
        <v>1.3496923076923E-2</v>
      </c>
      <c r="AG121">
        <v>1.3496923076923E-2</v>
      </c>
      <c r="AH121">
        <v>1.3496923076923E-2</v>
      </c>
    </row>
    <row r="122" spans="1:34" x14ac:dyDescent="0.3">
      <c r="A122" t="s">
        <v>142</v>
      </c>
      <c r="B122">
        <v>120</v>
      </c>
      <c r="C122" t="str">
        <f>LEFT(Table13[[#This Row],[Contingency id]])</f>
        <v>A</v>
      </c>
      <c r="D122" s="1">
        <v>4.6153846153846096</v>
      </c>
      <c r="E122" s="1">
        <v>1.1016949152542299</v>
      </c>
      <c r="F122">
        <v>130</v>
      </c>
      <c r="G122">
        <v>118</v>
      </c>
      <c r="H122" s="2">
        <v>1.17015384615384E-2</v>
      </c>
      <c r="I122" s="2">
        <f>AVERAGE(Table13[[#This Row],[Estimated costs 1]:[Estimated costs 20]])</f>
        <v>1.0994153846153815E-2</v>
      </c>
      <c r="J122" s="2">
        <f>(Table13[[#This Row],[Mean]]-Table13[[#This Row],[Actual cost]])/Table13[[#This Row],[Actual cost]]*100</f>
        <v>-6.0452274520113454</v>
      </c>
      <c r="K122" s="2">
        <f>_xlfn.STDEV.P(Table13[[#This Row],[Estimated costs 1]:[Estimated costs 20]])</f>
        <v>2.3249905312525822E-3</v>
      </c>
      <c r="L122" s="2">
        <f>Table13[[#This Row],[Dev]]/Table13[[#This Row],[Mean]]*100</f>
        <v>21.147516796537776</v>
      </c>
      <c r="M122" s="2">
        <f>Table13[[#This Row],[Estimated costs 1]]-Table13[[#This Row],[Actual cost]]</f>
        <v>-3.8261538461537899E-3</v>
      </c>
      <c r="N122" s="2">
        <f>Table13[[#This Row],[Diff 1]]/Table13[[#This Row],[Actual cost]]*100</f>
        <v>-32.697870102550311</v>
      </c>
      <c r="O122">
        <v>7.8753846153846105E-3</v>
      </c>
      <c r="P122">
        <v>1.1990769230769201E-2</v>
      </c>
      <c r="Q122">
        <v>7.8753846153846105E-3</v>
      </c>
      <c r="R122">
        <v>1.14123076923076E-2</v>
      </c>
      <c r="S122">
        <v>7.8753846153846105E-3</v>
      </c>
      <c r="T122">
        <v>1.1990769230769201E-2</v>
      </c>
      <c r="U122">
        <v>1.1990769230769201E-2</v>
      </c>
      <c r="V122">
        <v>7.8753846153846105E-3</v>
      </c>
      <c r="W122">
        <v>1.1990769230769201E-2</v>
      </c>
      <c r="X122">
        <v>1.1990769230769201E-2</v>
      </c>
      <c r="Y122">
        <v>7.8753846153846105E-3</v>
      </c>
      <c r="Z122">
        <v>1.1990769230769201E-2</v>
      </c>
      <c r="AA122">
        <v>1.1990769230769201E-2</v>
      </c>
      <c r="AB122">
        <v>1.14123076923076E-2</v>
      </c>
      <c r="AC122">
        <v>7.8753846153846105E-3</v>
      </c>
      <c r="AD122">
        <v>1.1990769230769201E-2</v>
      </c>
      <c r="AE122">
        <v>1.14123076923076E-2</v>
      </c>
      <c r="AF122">
        <v>1.55276923076923E-2</v>
      </c>
      <c r="AG122">
        <v>1.55276923076923E-2</v>
      </c>
      <c r="AH122">
        <v>1.14123076923076E-2</v>
      </c>
    </row>
    <row r="123" spans="1:34" x14ac:dyDescent="0.3">
      <c r="A123" t="s">
        <v>143</v>
      </c>
      <c r="B123">
        <v>121</v>
      </c>
      <c r="C123" t="str">
        <f>LEFT(Table13[[#This Row],[Contingency id]])</f>
        <v>A</v>
      </c>
      <c r="D123" s="1">
        <v>4.2735042735042699</v>
      </c>
      <c r="E123" s="1">
        <v>1.0934579439252301</v>
      </c>
      <c r="F123">
        <v>117</v>
      </c>
      <c r="G123">
        <v>107</v>
      </c>
      <c r="H123" s="2">
        <v>1.0690598290598201E-2</v>
      </c>
      <c r="I123" s="2">
        <f>AVERAGE(Table13[[#This Row],[Estimated costs 1]:[Estimated costs 20]])</f>
        <v>1.0690598290598204E-2</v>
      </c>
      <c r="J123" s="2">
        <f>(Table13[[#This Row],[Mean]]-Table13[[#This Row],[Actual cost]])/Table13[[#This Row],[Actual cost]]*100</f>
        <v>3.2453253388117708E-14</v>
      </c>
      <c r="K123" s="2">
        <f>_xlfn.STDEV.P(Table13[[#This Row],[Estimated costs 1]:[Estimated costs 20]])</f>
        <v>3.4694469519536142E-18</v>
      </c>
      <c r="L123" s="2">
        <f>Table13[[#This Row],[Dev]]/Table13[[#This Row],[Mean]]*100</f>
        <v>3.2453253388117695E-14</v>
      </c>
      <c r="M123" s="2">
        <f>Table13[[#This Row],[Estimated costs 1]]-Table13[[#This Row],[Actual cost]]</f>
        <v>0</v>
      </c>
      <c r="N123" s="2">
        <f>Table13[[#This Row],[Diff 1]]/Table13[[#This Row],[Actual cost]]*100</f>
        <v>0</v>
      </c>
      <c r="O123">
        <v>1.0690598290598201E-2</v>
      </c>
      <c r="P123">
        <v>1.0690598290598201E-2</v>
      </c>
      <c r="Q123">
        <v>1.0690598290598201E-2</v>
      </c>
      <c r="R123">
        <v>1.0690598290598201E-2</v>
      </c>
      <c r="S123">
        <v>1.0690598290598201E-2</v>
      </c>
      <c r="T123">
        <v>1.0690598290598201E-2</v>
      </c>
      <c r="U123">
        <v>1.0690598290598201E-2</v>
      </c>
      <c r="V123">
        <v>1.0690598290598201E-2</v>
      </c>
      <c r="W123">
        <v>1.0690598290598201E-2</v>
      </c>
      <c r="X123">
        <v>1.0690598290598201E-2</v>
      </c>
      <c r="Y123">
        <v>1.0690598290598201E-2</v>
      </c>
      <c r="Z123">
        <v>1.0690598290598201E-2</v>
      </c>
      <c r="AA123">
        <v>1.0690598290598201E-2</v>
      </c>
      <c r="AB123">
        <v>1.0690598290598201E-2</v>
      </c>
      <c r="AC123">
        <v>1.0690598290598201E-2</v>
      </c>
      <c r="AD123">
        <v>1.0690598290598201E-2</v>
      </c>
      <c r="AE123">
        <v>1.0690598290598201E-2</v>
      </c>
      <c r="AF123">
        <v>1.0690598290598201E-2</v>
      </c>
      <c r="AG123">
        <v>1.0690598290598201E-2</v>
      </c>
      <c r="AH123">
        <v>1.0690598290598201E-2</v>
      </c>
    </row>
    <row r="124" spans="1:34" hidden="1" x14ac:dyDescent="0.3">
      <c r="A124" t="s">
        <v>144</v>
      </c>
      <c r="B124">
        <v>122</v>
      </c>
      <c r="C124" t="str">
        <f>LEFT(Table13[[#This Row],[Contingency id]])</f>
        <v>B</v>
      </c>
      <c r="D124">
        <v>3.3898305084745699</v>
      </c>
      <c r="E124" s="1">
        <v>1.11320754716981</v>
      </c>
      <c r="F124">
        <v>118</v>
      </c>
      <c r="G124">
        <v>106</v>
      </c>
      <c r="H124">
        <v>1.03923728813559E-2</v>
      </c>
      <c r="I124" s="2">
        <f>AVERAGE(Table13[[#This Row],[Estimated costs 1]:[Estimated costs 20]])</f>
        <v>1.0392372881355923E-2</v>
      </c>
      <c r="J124" s="2">
        <f>(Table13[[#This Row],[Mean]]-Table13[[#This Row],[Actual cost]])/Table13[[#This Row],[Actual cost]]*100</f>
        <v>2.1699957695086278E-13</v>
      </c>
      <c r="K124" s="2">
        <f>_xlfn.STDEV.P(Table13[[#This Row],[Estimated costs 1]:[Estimated costs 20]])</f>
        <v>3.6033898305084795E-3</v>
      </c>
      <c r="L124" s="2">
        <f>Table13[[#This Row],[Dev]]/Table13[[#This Row],[Mean]]*100</f>
        <v>34.67340781211783</v>
      </c>
      <c r="M124" s="2">
        <f>Table13[[#This Row],[Estimated costs 1]]-Table13[[#This Row],[Actual cost]]</f>
        <v>-3.6033898305084505E-3</v>
      </c>
      <c r="N124" s="2">
        <f>Table13[[#This Row],[Diff 1]]/Table13[[#This Row],[Actual cost]]*100</f>
        <v>-34.673407812117631</v>
      </c>
      <c r="O124">
        <v>6.7889830508474497E-3</v>
      </c>
      <c r="P124">
        <v>1.3995762711864399E-2</v>
      </c>
      <c r="Q124">
        <v>6.7889830508474497E-3</v>
      </c>
      <c r="R124">
        <v>6.7889830508474497E-3</v>
      </c>
      <c r="S124">
        <v>1.3995762711864399E-2</v>
      </c>
      <c r="T124">
        <v>1.3995762711864399E-2</v>
      </c>
      <c r="U124">
        <v>1.3995762711864399E-2</v>
      </c>
      <c r="V124">
        <v>6.7889830508474497E-3</v>
      </c>
      <c r="W124">
        <v>1.3995762711864399E-2</v>
      </c>
      <c r="X124">
        <v>6.7889830508474497E-3</v>
      </c>
      <c r="Y124">
        <v>1.3995762711864399E-2</v>
      </c>
      <c r="Z124">
        <v>6.7889830508474497E-3</v>
      </c>
      <c r="AA124">
        <v>6.7889830508474497E-3</v>
      </c>
      <c r="AB124">
        <v>1.3995762711864399E-2</v>
      </c>
      <c r="AC124">
        <v>6.7889830508474497E-3</v>
      </c>
      <c r="AD124">
        <v>1.3995762711864399E-2</v>
      </c>
      <c r="AE124">
        <v>1.3995762711864399E-2</v>
      </c>
      <c r="AF124">
        <v>6.7889830508474497E-3</v>
      </c>
      <c r="AG124">
        <v>6.7889830508474497E-3</v>
      </c>
      <c r="AH124">
        <v>1.3995762711864399E-2</v>
      </c>
    </row>
    <row r="125" spans="1:34" hidden="1" x14ac:dyDescent="0.3">
      <c r="A125" t="s">
        <v>145</v>
      </c>
      <c r="B125">
        <v>123</v>
      </c>
      <c r="C125" t="str">
        <f>LEFT(Table13[[#This Row],[Contingency id]])</f>
        <v>B</v>
      </c>
      <c r="D125">
        <v>1.5037593984962401</v>
      </c>
      <c r="E125" s="1">
        <v>1.1769911504424699</v>
      </c>
      <c r="F125">
        <v>133</v>
      </c>
      <c r="G125">
        <v>113</v>
      </c>
      <c r="H125">
        <v>8.9992481203007499E-3</v>
      </c>
      <c r="I125" s="2">
        <f>AVERAGE(Table13[[#This Row],[Estimated costs 1]:[Estimated costs 20]])</f>
        <v>8.9992481203007534E-3</v>
      </c>
      <c r="J125" s="2">
        <f>(Table13[[#This Row],[Mean]]-Table13[[#This Row],[Actual cost]])/Table13[[#This Row],[Actual cost]]*100</f>
        <v>3.8552631348469444E-14</v>
      </c>
      <c r="K125" s="2">
        <f>_xlfn.STDEV.P(Table13[[#This Row],[Estimated costs 1]:[Estimated costs 20]])</f>
        <v>3.4694469519536142E-18</v>
      </c>
      <c r="L125" s="2">
        <f>Table13[[#This Row],[Dev]]/Table13[[#This Row],[Mean]]*100</f>
        <v>3.8552631348469432E-14</v>
      </c>
      <c r="M125" s="2">
        <f>Table13[[#This Row],[Estimated costs 1]]-Table13[[#This Row],[Actual cost]]</f>
        <v>0</v>
      </c>
      <c r="N125" s="2">
        <f>Table13[[#This Row],[Diff 1]]/Table13[[#This Row],[Actual cost]]*100</f>
        <v>0</v>
      </c>
      <c r="O125">
        <v>8.9992481203007499E-3</v>
      </c>
      <c r="P125">
        <v>8.9992481203007499E-3</v>
      </c>
      <c r="Q125">
        <v>8.9992481203007499E-3</v>
      </c>
      <c r="R125">
        <v>8.9992481203007499E-3</v>
      </c>
      <c r="S125">
        <v>8.9992481203007499E-3</v>
      </c>
      <c r="T125">
        <v>8.9992481203007499E-3</v>
      </c>
      <c r="U125">
        <v>8.9992481203007499E-3</v>
      </c>
      <c r="V125">
        <v>8.9992481203007499E-3</v>
      </c>
      <c r="W125">
        <v>8.9992481203007499E-3</v>
      </c>
      <c r="X125">
        <v>8.9992481203007499E-3</v>
      </c>
      <c r="Y125">
        <v>8.9992481203007499E-3</v>
      </c>
      <c r="Z125">
        <v>8.9992481203007499E-3</v>
      </c>
      <c r="AA125">
        <v>8.9992481203007499E-3</v>
      </c>
      <c r="AB125">
        <v>8.9992481203007499E-3</v>
      </c>
      <c r="AC125">
        <v>8.9992481203007499E-3</v>
      </c>
      <c r="AD125">
        <v>8.9992481203007499E-3</v>
      </c>
      <c r="AE125">
        <v>8.9992481203007499E-3</v>
      </c>
      <c r="AF125">
        <v>8.9992481203007499E-3</v>
      </c>
      <c r="AG125">
        <v>8.9992481203007499E-3</v>
      </c>
      <c r="AH125">
        <v>8.9992481203007499E-3</v>
      </c>
    </row>
    <row r="126" spans="1:34" hidden="1" x14ac:dyDescent="0.3">
      <c r="A126" t="s">
        <v>146</v>
      </c>
      <c r="B126">
        <v>124</v>
      </c>
      <c r="C126" t="str">
        <f>LEFT(Table13[[#This Row],[Contingency id]])</f>
        <v>B</v>
      </c>
      <c r="D126">
        <v>5.0847457627118597</v>
      </c>
      <c r="E126" s="1">
        <v>1.0350877192982399</v>
      </c>
      <c r="F126">
        <v>59</v>
      </c>
      <c r="G126">
        <v>57</v>
      </c>
      <c r="H126">
        <v>8.85084745762711E-3</v>
      </c>
      <c r="I126" s="2">
        <f>AVERAGE(Table13[[#This Row],[Estimated costs 1]:[Estimated costs 20]])</f>
        <v>8.8508474576271083E-3</v>
      </c>
      <c r="J126" s="2">
        <f>(Table13[[#This Row],[Mean]]-Table13[[#This Row],[Actual cost]])/Table13[[#This Row],[Actual cost]]*100</f>
        <v>-1.959951839958478E-14</v>
      </c>
      <c r="K126" s="2">
        <f>_xlfn.STDEV.P(Table13[[#This Row],[Estimated costs 1]:[Estimated costs 20]])</f>
        <v>1.7347234759768071E-18</v>
      </c>
      <c r="L126" s="2">
        <f>Table13[[#This Row],[Dev]]/Table13[[#This Row],[Mean]]*100</f>
        <v>1.9599518399584786E-14</v>
      </c>
      <c r="M126" s="2">
        <f>Table13[[#This Row],[Estimated costs 1]]-Table13[[#This Row],[Actual cost]]</f>
        <v>0</v>
      </c>
      <c r="N126" s="2">
        <f>Table13[[#This Row],[Diff 1]]/Table13[[#This Row],[Actual cost]]*100</f>
        <v>0</v>
      </c>
      <c r="O126">
        <v>8.85084745762711E-3</v>
      </c>
      <c r="P126">
        <v>8.85084745762711E-3</v>
      </c>
      <c r="Q126">
        <v>8.85084745762711E-3</v>
      </c>
      <c r="R126">
        <v>8.85084745762711E-3</v>
      </c>
      <c r="S126">
        <v>8.85084745762711E-3</v>
      </c>
      <c r="T126">
        <v>8.85084745762711E-3</v>
      </c>
      <c r="U126">
        <v>8.85084745762711E-3</v>
      </c>
      <c r="V126">
        <v>8.85084745762711E-3</v>
      </c>
      <c r="W126">
        <v>8.85084745762711E-3</v>
      </c>
      <c r="X126">
        <v>8.85084745762711E-3</v>
      </c>
      <c r="Y126">
        <v>8.85084745762711E-3</v>
      </c>
      <c r="Z126">
        <v>8.85084745762711E-3</v>
      </c>
      <c r="AA126">
        <v>8.85084745762711E-3</v>
      </c>
      <c r="AB126">
        <v>8.85084745762711E-3</v>
      </c>
      <c r="AC126">
        <v>8.85084745762711E-3</v>
      </c>
      <c r="AD126">
        <v>8.85084745762711E-3</v>
      </c>
      <c r="AE126">
        <v>8.85084745762711E-3</v>
      </c>
      <c r="AF126">
        <v>8.85084745762711E-3</v>
      </c>
      <c r="AG126">
        <v>8.85084745762711E-3</v>
      </c>
      <c r="AH126">
        <v>8.85084745762711E-3</v>
      </c>
    </row>
    <row r="127" spans="1:34" hidden="1" x14ac:dyDescent="0.3">
      <c r="A127" t="s">
        <v>147</v>
      </c>
      <c r="B127">
        <v>125</v>
      </c>
      <c r="C127" t="str">
        <f>LEFT(Table13[[#This Row],[Contingency id]])</f>
        <v>B</v>
      </c>
      <c r="D127">
        <v>0.56577086280056499</v>
      </c>
      <c r="E127" s="1">
        <v>1.68735083532219</v>
      </c>
      <c r="F127">
        <v>707</v>
      </c>
      <c r="G127">
        <v>419</v>
      </c>
      <c r="H127">
        <v>8.3927864214992896E-3</v>
      </c>
      <c r="I127" s="2">
        <f>AVERAGE(Table13[[#This Row],[Estimated costs 1]:[Estimated costs 20]])</f>
        <v>8.1871428571428512E-3</v>
      </c>
      <c r="J127" s="2">
        <f>(Table13[[#This Row],[Mean]]-Table13[[#This Row],[Actual cost]])/Table13[[#This Row],[Actual cost]]*100</f>
        <v>-2.4502418389875125</v>
      </c>
      <c r="K127" s="2">
        <f>_xlfn.STDEV.P(Table13[[#This Row],[Estimated costs 1]:[Estimated costs 20]])</f>
        <v>5.1758585672713473E-3</v>
      </c>
      <c r="L127" s="2">
        <f>Table13[[#This Row],[Dev]]/Table13[[#This Row],[Mean]]*100</f>
        <v>63.219350847844105</v>
      </c>
      <c r="M127" s="2">
        <f>Table13[[#This Row],[Estimated costs 1]]-Table13[[#This Row],[Actual cost]]</f>
        <v>-9.118811881188094E-4</v>
      </c>
      <c r="N127" s="2">
        <f>Table13[[#This Row],[Diff 1]]/Table13[[#This Row],[Actual cost]]*100</f>
        <v>-10.865058900854416</v>
      </c>
      <c r="O127">
        <v>7.4809052333804802E-3</v>
      </c>
      <c r="P127">
        <v>6.2183875530410103E-3</v>
      </c>
      <c r="Q127">
        <v>7.4809052333804802E-3</v>
      </c>
      <c r="R127">
        <v>6.2183875530410103E-3</v>
      </c>
      <c r="S127">
        <v>1.41923620933521E-2</v>
      </c>
      <c r="T127">
        <v>3.3903818953323899E-3</v>
      </c>
      <c r="U127">
        <v>3.3903818953323899E-3</v>
      </c>
      <c r="V127">
        <v>1.0308910891089099E-2</v>
      </c>
      <c r="W127">
        <v>2.11108910891089E-2</v>
      </c>
      <c r="X127">
        <v>2.11108910891089E-2</v>
      </c>
      <c r="Y127">
        <v>3.3903818953323899E-3</v>
      </c>
      <c r="Z127">
        <v>1.0308910891089099E-2</v>
      </c>
      <c r="AA127">
        <v>7.4809052333804802E-3</v>
      </c>
      <c r="AB127">
        <v>3.3903818953323899E-3</v>
      </c>
      <c r="AC127">
        <v>7.4809052333804802E-3</v>
      </c>
      <c r="AD127">
        <v>6.2183875530410103E-3</v>
      </c>
      <c r="AE127">
        <v>1.0308910891089099E-2</v>
      </c>
      <c r="AF127">
        <v>3.3903818953323899E-3</v>
      </c>
      <c r="AG127">
        <v>7.4809052333804802E-3</v>
      </c>
      <c r="AH127">
        <v>3.3903818953323899E-3</v>
      </c>
    </row>
    <row r="128" spans="1:34" hidden="1" x14ac:dyDescent="0.3">
      <c r="A128" t="s">
        <v>148</v>
      </c>
      <c r="B128">
        <v>126</v>
      </c>
      <c r="C128" t="str">
        <f>LEFT(Table13[[#This Row],[Contingency id]])</f>
        <v>C</v>
      </c>
      <c r="D128">
        <v>3.3333333333333299</v>
      </c>
      <c r="E128" s="1">
        <v>1.03448275862068</v>
      </c>
      <c r="F128">
        <v>60</v>
      </c>
      <c r="G128">
        <v>58</v>
      </c>
      <c r="H128">
        <v>7.2416666666666601E-3</v>
      </c>
      <c r="I128" s="2">
        <f>AVERAGE(Table13[[#This Row],[Estimated costs 1]:[Estimated costs 20]])</f>
        <v>7.2416666666666601E-3</v>
      </c>
      <c r="J128" s="2">
        <f>(Table13[[#This Row],[Mean]]-Table13[[#This Row],[Actual cost]])/Table13[[#This Row],[Actual cost]]*100</f>
        <v>0</v>
      </c>
      <c r="K128" s="2">
        <f>_xlfn.STDEV.P(Table13[[#This Row],[Estimated costs 1]:[Estimated costs 20]])</f>
        <v>0</v>
      </c>
      <c r="L128" s="2">
        <f>Table13[[#This Row],[Dev]]/Table13[[#This Row],[Mean]]*100</f>
        <v>0</v>
      </c>
      <c r="M128" s="2">
        <f>Table13[[#This Row],[Estimated costs 1]]-Table13[[#This Row],[Actual cost]]</f>
        <v>0</v>
      </c>
      <c r="N128" s="2">
        <f>Table13[[#This Row],[Diff 1]]/Table13[[#This Row],[Actual cost]]*100</f>
        <v>0</v>
      </c>
      <c r="O128">
        <v>7.2416666666666601E-3</v>
      </c>
      <c r="P128">
        <v>7.2416666666666601E-3</v>
      </c>
      <c r="Q128">
        <v>7.2416666666666601E-3</v>
      </c>
      <c r="R128">
        <v>7.2416666666666601E-3</v>
      </c>
      <c r="S128">
        <v>7.2416666666666601E-3</v>
      </c>
      <c r="T128">
        <v>7.2416666666666601E-3</v>
      </c>
      <c r="U128">
        <v>7.2416666666666601E-3</v>
      </c>
      <c r="V128">
        <v>7.2416666666666601E-3</v>
      </c>
      <c r="W128">
        <v>7.2416666666666601E-3</v>
      </c>
      <c r="X128">
        <v>7.2416666666666601E-3</v>
      </c>
      <c r="Y128">
        <v>7.2416666666666601E-3</v>
      </c>
      <c r="Z128">
        <v>7.2416666666666601E-3</v>
      </c>
      <c r="AA128">
        <v>7.2416666666666601E-3</v>
      </c>
      <c r="AB128">
        <v>7.2416666666666601E-3</v>
      </c>
      <c r="AC128">
        <v>7.2416666666666601E-3</v>
      </c>
      <c r="AD128">
        <v>7.2416666666666601E-3</v>
      </c>
      <c r="AE128">
        <v>7.2416666666666601E-3</v>
      </c>
      <c r="AF128">
        <v>7.2416666666666601E-3</v>
      </c>
      <c r="AG128">
        <v>7.2416666666666601E-3</v>
      </c>
      <c r="AH128">
        <v>7.2416666666666601E-3</v>
      </c>
    </row>
    <row r="129" spans="1:34" hidden="1" x14ac:dyDescent="0.3">
      <c r="A129" t="s">
        <v>149</v>
      </c>
      <c r="B129">
        <v>127</v>
      </c>
      <c r="C129" t="str">
        <f>LEFT(Table13[[#This Row],[Contingency id]])</f>
        <v>C</v>
      </c>
      <c r="D129">
        <v>0.18903591682419599</v>
      </c>
      <c r="E129" s="1">
        <v>1.4414168937329701</v>
      </c>
      <c r="F129">
        <v>529</v>
      </c>
      <c r="G129">
        <v>367</v>
      </c>
      <c r="H129">
        <v>6.4234404536861996E-3</v>
      </c>
      <c r="I129" s="2">
        <f>AVERAGE(Table13[[#This Row],[Estimated costs 1]:[Estimated costs 20]])</f>
        <v>7.7081285444234402E-3</v>
      </c>
      <c r="J129" s="2">
        <f>(Table13[[#This Row],[Mean]]-Table13[[#This Row],[Actual cost]])/Table13[[#This Row],[Actual cost]]*100</f>
        <v>20.000000000000011</v>
      </c>
      <c r="K129" s="2">
        <f>_xlfn.STDEV.P(Table13[[#This Row],[Estimated costs 1]:[Estimated costs 20]])</f>
        <v>1.1774360840423395E-2</v>
      </c>
      <c r="L129" s="2">
        <f>Table13[[#This Row],[Dev]]/Table13[[#This Row],[Mean]]*100</f>
        <v>152.75252316519465</v>
      </c>
      <c r="M129" s="2">
        <f>Table13[[#This Row],[Estimated costs 1]]-Table13[[#This Row],[Actual cost]]</f>
        <v>-6.4234404536861996E-3</v>
      </c>
      <c r="N129" s="2">
        <f>Table13[[#This Row],[Diff 1]]/Table13[[#This Row],[Actual cost]]*100</f>
        <v>-100</v>
      </c>
      <c r="O129">
        <v>0</v>
      </c>
      <c r="P129">
        <v>0</v>
      </c>
      <c r="Q129">
        <v>2.5693761814744798E-2</v>
      </c>
      <c r="R129">
        <v>0</v>
      </c>
      <c r="S129">
        <v>0</v>
      </c>
      <c r="T129">
        <v>0</v>
      </c>
      <c r="U129">
        <v>0</v>
      </c>
      <c r="V129">
        <v>2.5693761814744798E-2</v>
      </c>
      <c r="W129">
        <v>2.5693761814744798E-2</v>
      </c>
      <c r="X129">
        <v>2.5693761814744798E-2</v>
      </c>
      <c r="Y129">
        <v>2.5693761814744798E-2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2.5693761814744798E-2</v>
      </c>
      <c r="AH129">
        <v>0</v>
      </c>
    </row>
    <row r="130" spans="1:34" hidden="1" x14ac:dyDescent="0.3">
      <c r="A130" t="s">
        <v>150</v>
      </c>
      <c r="B130">
        <v>128</v>
      </c>
      <c r="C130" t="str">
        <f>LEFT(Table13[[#This Row],[Contingency id]])</f>
        <v>B</v>
      </c>
      <c r="D130">
        <v>0.59021922428330498</v>
      </c>
      <c r="E130" s="1">
        <v>2.13309352517985</v>
      </c>
      <c r="F130">
        <v>1186</v>
      </c>
      <c r="G130">
        <v>556</v>
      </c>
      <c r="H130">
        <v>6.3080101180438396E-3</v>
      </c>
      <c r="I130" s="2">
        <f>AVERAGE(Table13[[#This Row],[Estimated costs 1]:[Estimated costs 20]])</f>
        <v>6.3312605396289925E-3</v>
      </c>
      <c r="J130" s="2">
        <f>(Table13[[#This Row],[Mean]]-Table13[[#This Row],[Actual cost]])/Table13[[#This Row],[Actual cost]]*100</f>
        <v>0.3685856736127594</v>
      </c>
      <c r="K130" s="2">
        <f>_xlfn.STDEV.P(Table13[[#This Row],[Estimated costs 1]:[Estimated costs 20]])</f>
        <v>3.3364492318611917E-3</v>
      </c>
      <c r="L130" s="2">
        <f>Table13[[#This Row],[Dev]]/Table13[[#This Row],[Mean]]*100</f>
        <v>52.698024524144849</v>
      </c>
      <c r="M130" s="2">
        <f>Table13[[#This Row],[Estimated costs 1]]-Table13[[#This Row],[Actual cost]]</f>
        <v>4.7796795952781603E-3</v>
      </c>
      <c r="N130" s="2">
        <f>Table13[[#This Row],[Diff 1]]/Table13[[#This Row],[Actual cost]]*100</f>
        <v>75.771590498976153</v>
      </c>
      <c r="O130">
        <v>1.1087689713322E-2</v>
      </c>
      <c r="P130">
        <v>4.8018549747048901E-3</v>
      </c>
      <c r="Q130">
        <v>7.3043001686340604E-3</v>
      </c>
      <c r="R130">
        <v>7.3043001686340604E-3</v>
      </c>
      <c r="S130">
        <v>1.1087689713322E-2</v>
      </c>
      <c r="T130">
        <v>9.8187183811129803E-3</v>
      </c>
      <c r="U130">
        <v>2.0370994940978001E-3</v>
      </c>
      <c r="V130">
        <v>9.8970489038785799E-3</v>
      </c>
      <c r="W130">
        <v>5.7301854974704802E-3</v>
      </c>
      <c r="X130">
        <v>1.33397976391231E-2</v>
      </c>
      <c r="Y130">
        <v>4.8018549747048901E-3</v>
      </c>
      <c r="Z130">
        <v>3.6112141652613798E-3</v>
      </c>
      <c r="AA130">
        <v>7.0539629005059003E-3</v>
      </c>
      <c r="AB130">
        <v>5.7301854974704802E-3</v>
      </c>
      <c r="AC130">
        <v>2.0370994940978001E-3</v>
      </c>
      <c r="AD130">
        <v>3.6112141652613798E-3</v>
      </c>
      <c r="AE130">
        <v>4.8018549747048901E-3</v>
      </c>
      <c r="AF130">
        <v>2.0370994940978001E-3</v>
      </c>
      <c r="AG130">
        <v>8.4949409780775698E-3</v>
      </c>
      <c r="AH130">
        <v>2.0370994940978001E-3</v>
      </c>
    </row>
    <row r="131" spans="1:34" x14ac:dyDescent="0.3">
      <c r="A131" t="s">
        <v>151</v>
      </c>
      <c r="B131">
        <v>129</v>
      </c>
      <c r="C131" t="str">
        <f>LEFT(Table13[[#This Row],[Contingency id]])</f>
        <v>A</v>
      </c>
      <c r="D131" s="1">
        <v>2.52100840336134</v>
      </c>
      <c r="E131" s="1">
        <v>1.0625</v>
      </c>
      <c r="F131">
        <v>119</v>
      </c>
      <c r="G131">
        <v>112</v>
      </c>
      <c r="H131" s="2">
        <v>5.72605042016806E-3</v>
      </c>
      <c r="I131" s="2">
        <f>AVERAGE(Table13[[#This Row],[Estimated costs 1]:[Estimated costs 20]])</f>
        <v>5.7260504201680617E-3</v>
      </c>
      <c r="J131" s="2">
        <f>(Table13[[#This Row],[Mean]]-Table13[[#This Row],[Actual cost]])/Table13[[#This Row],[Actual cost]]*100</f>
        <v>3.029528817746409E-14</v>
      </c>
      <c r="K131" s="2">
        <f>_xlfn.STDEV.P(Table13[[#This Row],[Estimated costs 1]:[Estimated costs 20]])</f>
        <v>1.7347234759768071E-18</v>
      </c>
      <c r="L131" s="2">
        <f>Table13[[#This Row],[Dev]]/Table13[[#This Row],[Mean]]*100</f>
        <v>3.0295288177464084E-14</v>
      </c>
      <c r="M131" s="2">
        <f>Table13[[#This Row],[Estimated costs 1]]-Table13[[#This Row],[Actual cost]]</f>
        <v>0</v>
      </c>
      <c r="N131" s="2">
        <f>Table13[[#This Row],[Diff 1]]/Table13[[#This Row],[Actual cost]]*100</f>
        <v>0</v>
      </c>
      <c r="O131">
        <v>5.72605042016806E-3</v>
      </c>
      <c r="P131">
        <v>5.72605042016806E-3</v>
      </c>
      <c r="Q131">
        <v>5.72605042016806E-3</v>
      </c>
      <c r="R131">
        <v>5.72605042016806E-3</v>
      </c>
      <c r="S131">
        <v>5.72605042016806E-3</v>
      </c>
      <c r="T131">
        <v>5.72605042016806E-3</v>
      </c>
      <c r="U131">
        <v>5.72605042016806E-3</v>
      </c>
      <c r="V131">
        <v>5.72605042016806E-3</v>
      </c>
      <c r="W131">
        <v>5.72605042016806E-3</v>
      </c>
      <c r="X131">
        <v>5.72605042016806E-3</v>
      </c>
      <c r="Y131">
        <v>5.72605042016806E-3</v>
      </c>
      <c r="Z131">
        <v>5.72605042016806E-3</v>
      </c>
      <c r="AA131">
        <v>5.72605042016806E-3</v>
      </c>
      <c r="AB131">
        <v>5.72605042016806E-3</v>
      </c>
      <c r="AC131">
        <v>5.72605042016806E-3</v>
      </c>
      <c r="AD131">
        <v>5.72605042016806E-3</v>
      </c>
      <c r="AE131">
        <v>5.72605042016806E-3</v>
      </c>
      <c r="AF131">
        <v>5.72605042016806E-3</v>
      </c>
      <c r="AG131">
        <v>5.72605042016806E-3</v>
      </c>
      <c r="AH131">
        <v>5.72605042016806E-3</v>
      </c>
    </row>
    <row r="132" spans="1:34" hidden="1" x14ac:dyDescent="0.3">
      <c r="A132" t="s">
        <v>152</v>
      </c>
      <c r="B132">
        <v>130</v>
      </c>
      <c r="C132" t="str">
        <f>LEFT(Table13[[#This Row],[Contingency id]])</f>
        <v>C</v>
      </c>
      <c r="D132">
        <v>0.75757575757575701</v>
      </c>
      <c r="E132" s="1">
        <v>1.1186440677966101</v>
      </c>
      <c r="F132">
        <v>132</v>
      </c>
      <c r="G132">
        <v>118</v>
      </c>
      <c r="H132">
        <v>5.4204545454545399E-3</v>
      </c>
      <c r="I132" s="2">
        <f>AVERAGE(Table13[[#This Row],[Estimated costs 1]:[Estimated costs 20]])</f>
        <v>5.4204545454545373E-3</v>
      </c>
      <c r="J132" s="2">
        <f>(Table13[[#This Row],[Mean]]-Table13[[#This Row],[Actual cost]])/Table13[[#This Row],[Actual cost]]*100</f>
        <v>-4.8004926379232448E-14</v>
      </c>
      <c r="K132" s="2">
        <f>_xlfn.STDEV.P(Table13[[#This Row],[Estimated costs 1]:[Estimated costs 20]])</f>
        <v>2.6020852139652106E-18</v>
      </c>
      <c r="L132" s="2">
        <f>Table13[[#This Row],[Dev]]/Table13[[#This Row],[Mean]]*100</f>
        <v>4.8004926379232467E-14</v>
      </c>
      <c r="M132" s="2">
        <f>Table13[[#This Row],[Estimated costs 1]]-Table13[[#This Row],[Actual cost]]</f>
        <v>0</v>
      </c>
      <c r="N132" s="2">
        <f>Table13[[#This Row],[Diff 1]]/Table13[[#This Row],[Actual cost]]*100</f>
        <v>0</v>
      </c>
      <c r="O132">
        <v>5.4204545454545399E-3</v>
      </c>
      <c r="P132">
        <v>5.4204545454545399E-3</v>
      </c>
      <c r="Q132">
        <v>5.4204545454545399E-3</v>
      </c>
      <c r="R132">
        <v>5.4204545454545399E-3</v>
      </c>
      <c r="S132">
        <v>5.4204545454545399E-3</v>
      </c>
      <c r="T132">
        <v>5.4204545454545399E-3</v>
      </c>
      <c r="U132">
        <v>5.4204545454545399E-3</v>
      </c>
      <c r="V132">
        <v>5.4204545454545399E-3</v>
      </c>
      <c r="W132">
        <v>5.4204545454545399E-3</v>
      </c>
      <c r="X132">
        <v>5.4204545454545399E-3</v>
      </c>
      <c r="Y132">
        <v>5.4204545454545399E-3</v>
      </c>
      <c r="Z132">
        <v>5.4204545454545399E-3</v>
      </c>
      <c r="AA132">
        <v>5.4204545454545399E-3</v>
      </c>
      <c r="AB132">
        <v>5.4204545454545399E-3</v>
      </c>
      <c r="AC132">
        <v>5.4204545454545399E-3</v>
      </c>
      <c r="AD132">
        <v>5.4204545454545399E-3</v>
      </c>
      <c r="AE132">
        <v>5.4204545454545399E-3</v>
      </c>
      <c r="AF132">
        <v>5.4204545454545399E-3</v>
      </c>
      <c r="AG132">
        <v>5.4204545454545399E-3</v>
      </c>
      <c r="AH132">
        <v>5.4204545454545399E-3</v>
      </c>
    </row>
    <row r="133" spans="1:34" hidden="1" x14ac:dyDescent="0.3">
      <c r="A133" t="s">
        <v>153</v>
      </c>
      <c r="B133">
        <v>131</v>
      </c>
      <c r="C133" t="str">
        <f>LEFT(Table13[[#This Row],[Contingency id]])</f>
        <v>C</v>
      </c>
      <c r="D133">
        <v>2.29885057471264</v>
      </c>
      <c r="E133" s="1">
        <v>1.07407407407407</v>
      </c>
      <c r="F133">
        <v>87</v>
      </c>
      <c r="G133">
        <v>81</v>
      </c>
      <c r="H133">
        <v>5.3586206896551703E-3</v>
      </c>
      <c r="I133" s="2">
        <f>AVERAGE(Table13[[#This Row],[Estimated costs 1]:[Estimated costs 20]])</f>
        <v>5.3586206896551712E-3</v>
      </c>
      <c r="J133" s="2">
        <f>(Table13[[#This Row],[Mean]]-Table13[[#This Row],[Actual cost]])/Table13[[#This Row],[Actual cost]]*100</f>
        <v>1.6186287259757859E-14</v>
      </c>
      <c r="K133" s="2">
        <f>_xlfn.STDEV.P(Table13[[#This Row],[Estimated costs 1]:[Estimated costs 20]])</f>
        <v>8.6736173798840355E-19</v>
      </c>
      <c r="L133" s="2">
        <f>Table13[[#This Row],[Dev]]/Table13[[#This Row],[Mean]]*100</f>
        <v>1.6186287259757855E-14</v>
      </c>
      <c r="M133" s="2">
        <f>Table13[[#This Row],[Estimated costs 1]]-Table13[[#This Row],[Actual cost]]</f>
        <v>0</v>
      </c>
      <c r="N133" s="2">
        <f>Table13[[#This Row],[Diff 1]]/Table13[[#This Row],[Actual cost]]*100</f>
        <v>0</v>
      </c>
      <c r="O133">
        <v>5.3586206896551703E-3</v>
      </c>
      <c r="P133">
        <v>5.3586206896551703E-3</v>
      </c>
      <c r="Q133">
        <v>5.3586206896551703E-3</v>
      </c>
      <c r="R133">
        <v>5.3586206896551703E-3</v>
      </c>
      <c r="S133">
        <v>5.3586206896551703E-3</v>
      </c>
      <c r="T133">
        <v>5.3586206896551703E-3</v>
      </c>
      <c r="U133">
        <v>5.3586206896551703E-3</v>
      </c>
      <c r="V133">
        <v>5.3586206896551703E-3</v>
      </c>
      <c r="W133">
        <v>5.3586206896551703E-3</v>
      </c>
      <c r="X133">
        <v>5.3586206896551703E-3</v>
      </c>
      <c r="Y133">
        <v>5.3586206896551703E-3</v>
      </c>
      <c r="Z133">
        <v>5.3586206896551703E-3</v>
      </c>
      <c r="AA133">
        <v>5.3586206896551703E-3</v>
      </c>
      <c r="AB133">
        <v>5.3586206896551703E-3</v>
      </c>
      <c r="AC133">
        <v>5.3586206896551703E-3</v>
      </c>
      <c r="AD133">
        <v>5.3586206896551703E-3</v>
      </c>
      <c r="AE133">
        <v>5.3586206896551703E-3</v>
      </c>
      <c r="AF133">
        <v>5.3586206896551703E-3</v>
      </c>
      <c r="AG133">
        <v>5.3586206896551703E-3</v>
      </c>
      <c r="AH133">
        <v>5.3586206896551703E-3</v>
      </c>
    </row>
    <row r="134" spans="1:34" hidden="1" x14ac:dyDescent="0.3">
      <c r="A134" t="s">
        <v>154</v>
      </c>
      <c r="B134">
        <v>132</v>
      </c>
      <c r="C134" t="str">
        <f>LEFT(Table13[[#This Row],[Contingency id]])</f>
        <v>B</v>
      </c>
      <c r="D134">
        <v>0.138121546961325</v>
      </c>
      <c r="E134" s="1">
        <v>2.52264808362369</v>
      </c>
      <c r="F134">
        <v>1448</v>
      </c>
      <c r="G134">
        <v>574</v>
      </c>
      <c r="H134">
        <v>5.1691988950276196E-3</v>
      </c>
      <c r="I134" s="2">
        <f>AVERAGE(Table13[[#This Row],[Estimated costs 1]:[Estimated costs 20]])</f>
        <v>4.9079419889502488E-3</v>
      </c>
      <c r="J134" s="2">
        <f>(Table13[[#This Row],[Mean]]-Table13[[#This Row],[Actual cost]])/Table13[[#This Row],[Actual cost]]*100</f>
        <v>-5.0541082164333098</v>
      </c>
      <c r="K134" s="2">
        <f>_xlfn.STDEV.P(Table13[[#This Row],[Estimated costs 1]:[Estimated costs 20]])</f>
        <v>3.5916886437882111E-3</v>
      </c>
      <c r="L134" s="2">
        <f>Table13[[#This Row],[Dev]]/Table13[[#This Row],[Mean]]*100</f>
        <v>73.181155194469426</v>
      </c>
      <c r="M134" s="2">
        <f>Table13[[#This Row],[Estimated costs 1]]-Table13[[#This Row],[Actual cost]]</f>
        <v>5.2251381215468809E-3</v>
      </c>
      <c r="N134" s="2">
        <f>Table13[[#This Row],[Diff 1]]/Table13[[#This Row],[Actual cost]]*100</f>
        <v>101.08216432865585</v>
      </c>
      <c r="O134">
        <v>1.03943370165745E-2</v>
      </c>
      <c r="P134">
        <v>2.5566298342541401E-3</v>
      </c>
      <c r="Q134">
        <v>2.5566298342541401E-3</v>
      </c>
      <c r="R134">
        <v>2.5566298342541401E-3</v>
      </c>
      <c r="S134">
        <v>2.5566298342541401E-3</v>
      </c>
      <c r="T134">
        <v>1.03943370165745E-2</v>
      </c>
      <c r="U134">
        <v>1.03943370165745E-2</v>
      </c>
      <c r="V134">
        <v>1.03943370165745E-2</v>
      </c>
      <c r="W134">
        <v>2.5566298342541401E-3</v>
      </c>
      <c r="X134">
        <v>2.5566298342541401E-3</v>
      </c>
      <c r="Y134">
        <v>2.5566298342541401E-3</v>
      </c>
      <c r="Z134">
        <v>1.03943370165745E-2</v>
      </c>
      <c r="AA134">
        <v>2.5566298342541401E-3</v>
      </c>
      <c r="AB134">
        <v>2.5566298342541401E-3</v>
      </c>
      <c r="AC134">
        <v>2.5566298342541401E-3</v>
      </c>
      <c r="AD134">
        <v>2.5566298342541401E-3</v>
      </c>
      <c r="AE134">
        <v>1.03943370165745E-2</v>
      </c>
      <c r="AF134">
        <v>2.5566298342541401E-3</v>
      </c>
      <c r="AG134">
        <v>2.5566298342541401E-3</v>
      </c>
      <c r="AH134">
        <v>2.5566298342541401E-3</v>
      </c>
    </row>
    <row r="135" spans="1:34" hidden="1" x14ac:dyDescent="0.3">
      <c r="A135" t="s">
        <v>155</v>
      </c>
      <c r="B135">
        <v>133</v>
      </c>
      <c r="C135" t="str">
        <f>LEFT(Table13[[#This Row],[Contingency id]])</f>
        <v>C</v>
      </c>
      <c r="D135">
        <v>2.9411764705882302</v>
      </c>
      <c r="E135" s="1">
        <v>1.13333333333333</v>
      </c>
      <c r="F135">
        <v>34</v>
      </c>
      <c r="G135">
        <v>30</v>
      </c>
      <c r="H135">
        <v>5.0470588235294097E-3</v>
      </c>
      <c r="I135" s="2">
        <f>AVERAGE(Table13[[#This Row],[Estimated costs 1]:[Estimated costs 20]])</f>
        <v>5.0470588235294088E-3</v>
      </c>
      <c r="J135" s="2">
        <f>(Table13[[#This Row],[Mean]]-Table13[[#This Row],[Actual cost]])/Table13[[#This Row],[Actual cost]]*100</f>
        <v>-1.7185488981122223E-14</v>
      </c>
      <c r="K135" s="2">
        <f>_xlfn.STDEV.P(Table13[[#This Row],[Estimated costs 1]:[Estimated costs 20]])</f>
        <v>8.6736173798840355E-19</v>
      </c>
      <c r="L135" s="2">
        <f>Table13[[#This Row],[Dev]]/Table13[[#This Row],[Mean]]*100</f>
        <v>1.7185488981122223E-14</v>
      </c>
      <c r="M135" s="2">
        <f>Table13[[#This Row],[Estimated costs 1]]-Table13[[#This Row],[Actual cost]]</f>
        <v>0</v>
      </c>
      <c r="N135" s="2">
        <f>Table13[[#This Row],[Diff 1]]/Table13[[#This Row],[Actual cost]]*100</f>
        <v>0</v>
      </c>
      <c r="O135">
        <v>5.0470588235294097E-3</v>
      </c>
      <c r="P135">
        <v>5.0470588235294097E-3</v>
      </c>
      <c r="Q135">
        <v>5.0470588235294097E-3</v>
      </c>
      <c r="R135">
        <v>5.0470588235294097E-3</v>
      </c>
      <c r="S135">
        <v>5.0470588235294097E-3</v>
      </c>
      <c r="T135">
        <v>5.0470588235294097E-3</v>
      </c>
      <c r="U135">
        <v>5.0470588235294097E-3</v>
      </c>
      <c r="V135">
        <v>5.0470588235294097E-3</v>
      </c>
      <c r="W135">
        <v>5.0470588235294097E-3</v>
      </c>
      <c r="X135">
        <v>5.0470588235294097E-3</v>
      </c>
      <c r="Y135">
        <v>5.0470588235294097E-3</v>
      </c>
      <c r="Z135">
        <v>5.0470588235294097E-3</v>
      </c>
      <c r="AA135">
        <v>5.0470588235294097E-3</v>
      </c>
      <c r="AB135">
        <v>5.0470588235294097E-3</v>
      </c>
      <c r="AC135">
        <v>5.0470588235294097E-3</v>
      </c>
      <c r="AD135">
        <v>5.0470588235294097E-3</v>
      </c>
      <c r="AE135">
        <v>5.0470588235294097E-3</v>
      </c>
      <c r="AF135">
        <v>5.0470588235294097E-3</v>
      </c>
      <c r="AG135">
        <v>5.0470588235294097E-3</v>
      </c>
      <c r="AH135">
        <v>5.0470588235294097E-3</v>
      </c>
    </row>
    <row r="136" spans="1:34" hidden="1" x14ac:dyDescent="0.3">
      <c r="A136" t="s">
        <v>156</v>
      </c>
      <c r="B136">
        <v>134</v>
      </c>
      <c r="C136" t="str">
        <f>LEFT(Table13[[#This Row],[Contingency id]])</f>
        <v>B</v>
      </c>
      <c r="D136">
        <v>2.19780219780219</v>
      </c>
      <c r="E136" s="1">
        <v>1.0963855421686699</v>
      </c>
      <c r="F136">
        <v>91</v>
      </c>
      <c r="G136">
        <v>83</v>
      </c>
      <c r="H136">
        <v>5.0362637362637297E-3</v>
      </c>
      <c r="I136" s="2">
        <f>AVERAGE(Table13[[#This Row],[Estimated costs 1]:[Estimated costs 20]])</f>
        <v>4.8710989010988942E-3</v>
      </c>
      <c r="J136" s="2">
        <f>(Table13[[#This Row],[Mean]]-Table13[[#This Row],[Actual cost]])/Table13[[#This Row],[Actual cost]]*100</f>
        <v>-3.2795112371808965</v>
      </c>
      <c r="K136" s="2">
        <f>_xlfn.STDEV.P(Table13[[#This Row],[Estimated costs 1]:[Estimated costs 20]])</f>
        <v>1.6433693604079652E-3</v>
      </c>
      <c r="L136" s="2">
        <f>Table13[[#This Row],[Dev]]/Table13[[#This Row],[Mean]]*100</f>
        <v>33.737138041628143</v>
      </c>
      <c r="M136" s="2">
        <f>Table13[[#This Row],[Estimated costs 1]]-Table13[[#This Row],[Actual cost]]</f>
        <v>-1.6516483516483497E-3</v>
      </c>
      <c r="N136" s="2">
        <f>Table13[[#This Row],[Diff 1]]/Table13[[#This Row],[Actual cost]]*100</f>
        <v>-32.795112371808862</v>
      </c>
      <c r="O136">
        <v>3.38461538461538E-3</v>
      </c>
      <c r="P136">
        <v>3.38461538461538E-3</v>
      </c>
      <c r="Q136">
        <v>3.38461538461538E-3</v>
      </c>
      <c r="R136">
        <v>6.6879120879120802E-3</v>
      </c>
      <c r="S136">
        <v>3.38461538461538E-3</v>
      </c>
      <c r="T136">
        <v>3.38461538461538E-3</v>
      </c>
      <c r="U136">
        <v>3.38461538461538E-3</v>
      </c>
      <c r="V136">
        <v>6.6879120879120802E-3</v>
      </c>
      <c r="W136">
        <v>6.6879120879120802E-3</v>
      </c>
      <c r="X136">
        <v>6.6879120879120802E-3</v>
      </c>
      <c r="Y136">
        <v>3.38461538461538E-3</v>
      </c>
      <c r="Z136">
        <v>6.6879120879120802E-3</v>
      </c>
      <c r="AA136">
        <v>6.6879120879120802E-3</v>
      </c>
      <c r="AB136">
        <v>3.38461538461538E-3</v>
      </c>
      <c r="AC136">
        <v>6.6879120879120802E-3</v>
      </c>
      <c r="AD136">
        <v>6.6879120879120802E-3</v>
      </c>
      <c r="AE136">
        <v>3.38461538461538E-3</v>
      </c>
      <c r="AF136">
        <v>3.38461538461538E-3</v>
      </c>
      <c r="AG136">
        <v>3.38461538461538E-3</v>
      </c>
      <c r="AH136">
        <v>6.6879120879120802E-3</v>
      </c>
    </row>
    <row r="137" spans="1:34" hidden="1" x14ac:dyDescent="0.3">
      <c r="A137" t="s">
        <v>157</v>
      </c>
      <c r="B137">
        <v>135</v>
      </c>
      <c r="C137" t="str">
        <f>LEFT(Table13[[#This Row],[Contingency id]])</f>
        <v>B</v>
      </c>
      <c r="D137">
        <v>1.5037593984962401</v>
      </c>
      <c r="E137" s="1">
        <v>1.1875</v>
      </c>
      <c r="F137">
        <v>133</v>
      </c>
      <c r="G137">
        <v>112</v>
      </c>
      <c r="H137">
        <v>4.9278195488721803E-3</v>
      </c>
      <c r="I137" s="2">
        <f>AVERAGE(Table13[[#This Row],[Estimated costs 1]:[Estimated costs 20]])</f>
        <v>4.927819548872182E-3</v>
      </c>
      <c r="J137" s="2">
        <f>(Table13[[#This Row],[Mean]]-Table13[[#This Row],[Actual cost]])/Table13[[#This Row],[Actual cost]]*100</f>
        <v>3.5202658270508904E-14</v>
      </c>
      <c r="K137" s="2">
        <f>_xlfn.STDEV.P(Table13[[#This Row],[Estimated costs 1]:[Estimated costs 20]])</f>
        <v>1.7347234759768071E-18</v>
      </c>
      <c r="L137" s="2">
        <f>Table13[[#This Row],[Dev]]/Table13[[#This Row],[Mean]]*100</f>
        <v>3.5202658270508891E-14</v>
      </c>
      <c r="M137" s="2">
        <f>Table13[[#This Row],[Estimated costs 1]]-Table13[[#This Row],[Actual cost]]</f>
        <v>0</v>
      </c>
      <c r="N137" s="2">
        <f>Table13[[#This Row],[Diff 1]]/Table13[[#This Row],[Actual cost]]*100</f>
        <v>0</v>
      </c>
      <c r="O137">
        <v>4.9278195488721803E-3</v>
      </c>
      <c r="P137">
        <v>4.9278195488721803E-3</v>
      </c>
      <c r="Q137">
        <v>4.9278195488721803E-3</v>
      </c>
      <c r="R137">
        <v>4.9278195488721803E-3</v>
      </c>
      <c r="S137">
        <v>4.9278195488721803E-3</v>
      </c>
      <c r="T137">
        <v>4.9278195488721803E-3</v>
      </c>
      <c r="U137">
        <v>4.9278195488721803E-3</v>
      </c>
      <c r="V137">
        <v>4.9278195488721803E-3</v>
      </c>
      <c r="W137">
        <v>4.9278195488721803E-3</v>
      </c>
      <c r="X137">
        <v>4.9278195488721803E-3</v>
      </c>
      <c r="Y137">
        <v>4.9278195488721803E-3</v>
      </c>
      <c r="Z137">
        <v>4.9278195488721803E-3</v>
      </c>
      <c r="AA137">
        <v>4.9278195488721803E-3</v>
      </c>
      <c r="AB137">
        <v>4.9278195488721803E-3</v>
      </c>
      <c r="AC137">
        <v>4.9278195488721803E-3</v>
      </c>
      <c r="AD137">
        <v>4.9278195488721803E-3</v>
      </c>
      <c r="AE137">
        <v>4.9278195488721803E-3</v>
      </c>
      <c r="AF137">
        <v>4.9278195488721803E-3</v>
      </c>
      <c r="AG137">
        <v>4.9278195488721803E-3</v>
      </c>
      <c r="AH137">
        <v>4.9278195488721803E-3</v>
      </c>
    </row>
    <row r="138" spans="1:34" x14ac:dyDescent="0.3">
      <c r="A138" t="s">
        <v>158</v>
      </c>
      <c r="B138">
        <v>136</v>
      </c>
      <c r="C138" t="str">
        <f>LEFT(Table13[[#This Row],[Contingency id]])</f>
        <v>A</v>
      </c>
      <c r="D138" s="1">
        <v>4.2857142857142803</v>
      </c>
      <c r="E138" s="1">
        <v>1.0606060606060601</v>
      </c>
      <c r="F138">
        <v>70</v>
      </c>
      <c r="G138">
        <v>66</v>
      </c>
      <c r="H138" s="2">
        <v>4.7452857142857097E-3</v>
      </c>
      <c r="I138" s="2">
        <f>AVERAGE(Table13[[#This Row],[Estimated costs 1]:[Estimated costs 20]])</f>
        <v>4.7452857142857114E-3</v>
      </c>
      <c r="J138" s="2">
        <f>(Table13[[#This Row],[Mean]]-Table13[[#This Row],[Actual cost]])/Table13[[#This Row],[Actual cost]]*100</f>
        <v>3.6556776144256442E-14</v>
      </c>
      <c r="K138" s="2">
        <f>_xlfn.STDEV.P(Table13[[#This Row],[Estimated costs 1]:[Estimated costs 20]])</f>
        <v>1.7347234759768071E-18</v>
      </c>
      <c r="L138" s="2">
        <f>Table13[[#This Row],[Dev]]/Table13[[#This Row],[Mean]]*100</f>
        <v>3.6556776144256423E-14</v>
      </c>
      <c r="M138" s="2">
        <f>Table13[[#This Row],[Estimated costs 1]]-Table13[[#This Row],[Actual cost]]</f>
        <v>0</v>
      </c>
      <c r="N138" s="2">
        <f>Table13[[#This Row],[Diff 1]]/Table13[[#This Row],[Actual cost]]*100</f>
        <v>0</v>
      </c>
      <c r="O138">
        <v>4.7452857142857097E-3</v>
      </c>
      <c r="P138">
        <v>4.7452857142857097E-3</v>
      </c>
      <c r="Q138">
        <v>4.7452857142857097E-3</v>
      </c>
      <c r="R138">
        <v>4.7452857142857097E-3</v>
      </c>
      <c r="S138">
        <v>4.7452857142857097E-3</v>
      </c>
      <c r="T138">
        <v>4.7452857142857097E-3</v>
      </c>
      <c r="U138">
        <v>4.7452857142857097E-3</v>
      </c>
      <c r="V138">
        <v>4.7452857142857097E-3</v>
      </c>
      <c r="W138">
        <v>4.7452857142857097E-3</v>
      </c>
      <c r="X138">
        <v>4.7452857142857097E-3</v>
      </c>
      <c r="Y138">
        <v>4.7452857142857097E-3</v>
      </c>
      <c r="Z138">
        <v>4.7452857142857097E-3</v>
      </c>
      <c r="AA138">
        <v>4.7452857142857097E-3</v>
      </c>
      <c r="AB138">
        <v>4.7452857142857097E-3</v>
      </c>
      <c r="AC138">
        <v>4.7452857142857097E-3</v>
      </c>
      <c r="AD138">
        <v>4.7452857142857097E-3</v>
      </c>
      <c r="AE138">
        <v>4.7452857142857097E-3</v>
      </c>
      <c r="AF138">
        <v>4.7452857142857097E-3</v>
      </c>
      <c r="AG138">
        <v>4.7452857142857097E-3</v>
      </c>
      <c r="AH138">
        <v>4.7452857142857097E-3</v>
      </c>
    </row>
    <row r="139" spans="1:34" hidden="1" x14ac:dyDescent="0.3">
      <c r="A139" t="s">
        <v>159</v>
      </c>
      <c r="B139">
        <v>137</v>
      </c>
      <c r="C139" t="str">
        <f>LEFT(Table13[[#This Row],[Contingency id]])</f>
        <v>B</v>
      </c>
      <c r="D139">
        <v>1.5037593984962401</v>
      </c>
      <c r="E139" s="1">
        <v>1.1465517241379299</v>
      </c>
      <c r="F139">
        <v>133</v>
      </c>
      <c r="G139">
        <v>116</v>
      </c>
      <c r="H139">
        <v>4.7000000000000002E-3</v>
      </c>
      <c r="I139" s="2">
        <f>AVERAGE(Table13[[#This Row],[Estimated costs 1]:[Estimated costs 20]])</f>
        <v>4.6999999999999993E-3</v>
      </c>
      <c r="J139" s="2">
        <f>(Table13[[#This Row],[Mean]]-Table13[[#This Row],[Actual cost]])/Table13[[#This Row],[Actual cost]]*100</f>
        <v>-1.8454505063583053E-14</v>
      </c>
      <c r="K139" s="2">
        <f>_xlfn.STDEV.P(Table13[[#This Row],[Estimated costs 1]:[Estimated costs 20]])</f>
        <v>8.6736173798840355E-19</v>
      </c>
      <c r="L139" s="2">
        <f>Table13[[#This Row],[Dev]]/Table13[[#This Row],[Mean]]*100</f>
        <v>1.8454505063583056E-14</v>
      </c>
      <c r="M139" s="2">
        <f>Table13[[#This Row],[Estimated costs 1]]-Table13[[#This Row],[Actual cost]]</f>
        <v>0</v>
      </c>
      <c r="N139" s="2">
        <f>Table13[[#This Row],[Diff 1]]/Table13[[#This Row],[Actual cost]]*100</f>
        <v>0</v>
      </c>
      <c r="O139">
        <v>4.7000000000000002E-3</v>
      </c>
      <c r="P139">
        <v>4.7000000000000002E-3</v>
      </c>
      <c r="Q139">
        <v>4.7000000000000002E-3</v>
      </c>
      <c r="R139">
        <v>4.7000000000000002E-3</v>
      </c>
      <c r="S139">
        <v>4.7000000000000002E-3</v>
      </c>
      <c r="T139">
        <v>4.7000000000000002E-3</v>
      </c>
      <c r="U139">
        <v>4.7000000000000002E-3</v>
      </c>
      <c r="V139">
        <v>4.7000000000000002E-3</v>
      </c>
      <c r="W139">
        <v>4.7000000000000002E-3</v>
      </c>
      <c r="X139">
        <v>4.7000000000000002E-3</v>
      </c>
      <c r="Y139">
        <v>4.7000000000000002E-3</v>
      </c>
      <c r="Z139">
        <v>4.7000000000000002E-3</v>
      </c>
      <c r="AA139">
        <v>4.7000000000000002E-3</v>
      </c>
      <c r="AB139">
        <v>4.7000000000000002E-3</v>
      </c>
      <c r="AC139">
        <v>4.7000000000000002E-3</v>
      </c>
      <c r="AD139">
        <v>4.7000000000000002E-3</v>
      </c>
      <c r="AE139">
        <v>4.7000000000000002E-3</v>
      </c>
      <c r="AF139">
        <v>4.7000000000000002E-3</v>
      </c>
      <c r="AG139">
        <v>4.7000000000000002E-3</v>
      </c>
      <c r="AH139">
        <v>4.7000000000000002E-3</v>
      </c>
    </row>
    <row r="140" spans="1:34" hidden="1" x14ac:dyDescent="0.3">
      <c r="A140" t="s">
        <v>160</v>
      </c>
      <c r="B140">
        <v>138</v>
      </c>
      <c r="C140" t="str">
        <f>LEFT(Table13[[#This Row],[Contingency id]])</f>
        <v>B</v>
      </c>
      <c r="D140">
        <v>1.5037593984962401</v>
      </c>
      <c r="E140" s="1">
        <v>1.13675213675213</v>
      </c>
      <c r="F140">
        <v>133</v>
      </c>
      <c r="G140">
        <v>117</v>
      </c>
      <c r="H140">
        <v>4.6330827067669099E-3</v>
      </c>
      <c r="I140" s="2">
        <f>AVERAGE(Table13[[#This Row],[Estimated costs 1]:[Estimated costs 20]])</f>
        <v>5.2066917293233025E-3</v>
      </c>
      <c r="J140" s="2">
        <f>(Table13[[#This Row],[Mean]]-Table13[[#This Row],[Actual cost]])/Table13[[#This Row],[Actual cost]]*100</f>
        <v>12.380720545277562</v>
      </c>
      <c r="K140" s="2">
        <f>_xlfn.STDEV.P(Table13[[#This Row],[Estimated costs 1]:[Estimated costs 20]])</f>
        <v>1.8239604430099945E-3</v>
      </c>
      <c r="L140" s="2">
        <f>Table13[[#This Row],[Dev]]/Table13[[#This Row],[Mean]]*100</f>
        <v>35.031081881374391</v>
      </c>
      <c r="M140" s="2">
        <f>Table13[[#This Row],[Estimated costs 1]]-Table13[[#This Row],[Actual cost]]</f>
        <v>1.9120300751879699E-3</v>
      </c>
      <c r="N140" s="2">
        <f>Table13[[#This Row],[Diff 1]]/Table13[[#This Row],[Actual cost]]*100</f>
        <v>41.269068484258419</v>
      </c>
      <c r="O140">
        <v>6.5451127819548798E-3</v>
      </c>
      <c r="P140">
        <v>6.5451127819548798E-3</v>
      </c>
      <c r="Q140">
        <v>6.5451127819548798E-3</v>
      </c>
      <c r="R140">
        <v>6.5451127819548798E-3</v>
      </c>
      <c r="S140">
        <v>2.72105263157894E-3</v>
      </c>
      <c r="T140">
        <v>6.5451127819548798E-3</v>
      </c>
      <c r="U140">
        <v>6.5451127819548798E-3</v>
      </c>
      <c r="V140">
        <v>6.5451127819548798E-3</v>
      </c>
      <c r="W140">
        <v>6.5451127819548798E-3</v>
      </c>
      <c r="X140">
        <v>6.5451127819548798E-3</v>
      </c>
      <c r="Y140">
        <v>6.5451127819548798E-3</v>
      </c>
      <c r="Z140">
        <v>6.5451127819548798E-3</v>
      </c>
      <c r="AA140">
        <v>6.5451127819548798E-3</v>
      </c>
      <c r="AB140">
        <v>2.72105263157894E-3</v>
      </c>
      <c r="AC140">
        <v>6.5451127819548798E-3</v>
      </c>
      <c r="AD140">
        <v>2.72105263157894E-3</v>
      </c>
      <c r="AE140">
        <v>2.72105263157894E-3</v>
      </c>
      <c r="AF140">
        <v>2.72105263157894E-3</v>
      </c>
      <c r="AG140">
        <v>2.72105263157894E-3</v>
      </c>
      <c r="AH140">
        <v>2.72105263157894E-3</v>
      </c>
    </row>
    <row r="141" spans="1:34" x14ac:dyDescent="0.3">
      <c r="A141" t="s">
        <v>161</v>
      </c>
      <c r="B141">
        <v>139</v>
      </c>
      <c r="C141" t="str">
        <f>LEFT(Table13[[#This Row],[Contingency id]])</f>
        <v>A</v>
      </c>
      <c r="D141" s="1">
        <v>3.27868852459016</v>
      </c>
      <c r="E141" s="1">
        <v>1.08928571428571</v>
      </c>
      <c r="F141">
        <v>61</v>
      </c>
      <c r="G141">
        <v>56</v>
      </c>
      <c r="H141" s="2">
        <v>3.9114754098360602E-3</v>
      </c>
      <c r="I141" s="2">
        <f>AVERAGE(Table13[[#This Row],[Estimated costs 1]:[Estimated costs 20]])</f>
        <v>3.9114754098360602E-3</v>
      </c>
      <c r="J141" s="2">
        <f>(Table13[[#This Row],[Mean]]-Table13[[#This Row],[Actual cost]])/Table13[[#This Row],[Actual cost]]*100</f>
        <v>0</v>
      </c>
      <c r="K141" s="2">
        <f>_xlfn.STDEV.P(Table13[[#This Row],[Estimated costs 1]:[Estimated costs 20]])</f>
        <v>0</v>
      </c>
      <c r="L141" s="2">
        <f>Table13[[#This Row],[Dev]]/Table13[[#This Row],[Mean]]*100</f>
        <v>0</v>
      </c>
      <c r="M141" s="2">
        <f>Table13[[#This Row],[Estimated costs 1]]-Table13[[#This Row],[Actual cost]]</f>
        <v>0</v>
      </c>
      <c r="N141" s="2">
        <f>Table13[[#This Row],[Diff 1]]/Table13[[#This Row],[Actual cost]]*100</f>
        <v>0</v>
      </c>
      <c r="O141">
        <v>3.9114754098360602E-3</v>
      </c>
      <c r="P141">
        <v>3.9114754098360602E-3</v>
      </c>
      <c r="Q141">
        <v>3.9114754098360602E-3</v>
      </c>
      <c r="R141">
        <v>3.9114754098360602E-3</v>
      </c>
      <c r="S141">
        <v>3.9114754098360602E-3</v>
      </c>
      <c r="T141">
        <v>3.9114754098360602E-3</v>
      </c>
      <c r="U141">
        <v>3.9114754098360602E-3</v>
      </c>
      <c r="V141">
        <v>3.9114754098360602E-3</v>
      </c>
      <c r="W141">
        <v>3.9114754098360602E-3</v>
      </c>
      <c r="X141">
        <v>3.9114754098360602E-3</v>
      </c>
      <c r="Y141">
        <v>3.9114754098360602E-3</v>
      </c>
      <c r="Z141">
        <v>3.9114754098360602E-3</v>
      </c>
      <c r="AA141">
        <v>3.9114754098360602E-3</v>
      </c>
      <c r="AB141">
        <v>3.9114754098360602E-3</v>
      </c>
      <c r="AC141">
        <v>3.9114754098360602E-3</v>
      </c>
      <c r="AD141">
        <v>3.9114754098360602E-3</v>
      </c>
      <c r="AE141">
        <v>3.9114754098360602E-3</v>
      </c>
      <c r="AF141">
        <v>3.9114754098360602E-3</v>
      </c>
      <c r="AG141">
        <v>3.9114754098360602E-3</v>
      </c>
      <c r="AH141">
        <v>3.9114754098360602E-3</v>
      </c>
    </row>
    <row r="142" spans="1:34" x14ac:dyDescent="0.3">
      <c r="A142" t="s">
        <v>162</v>
      </c>
      <c r="B142">
        <v>140</v>
      </c>
      <c r="C142" t="str">
        <f>LEFT(Table13[[#This Row],[Contingency id]])</f>
        <v>A</v>
      </c>
      <c r="D142" s="1">
        <v>1.5267175572519001</v>
      </c>
      <c r="E142" s="1">
        <v>1.1592920353982299</v>
      </c>
      <c r="F142">
        <v>131</v>
      </c>
      <c r="G142">
        <v>113</v>
      </c>
      <c r="H142" s="2">
        <v>3.5931297709923598E-3</v>
      </c>
      <c r="I142" s="2">
        <f>AVERAGE(Table13[[#This Row],[Estimated costs 1]:[Estimated costs 20]])</f>
        <v>3.5931297709923594E-3</v>
      </c>
      <c r="J142" s="2">
        <f>(Table13[[#This Row],[Mean]]-Table13[[#This Row],[Actual cost]])/Table13[[#This Row],[Actual cost]]*100</f>
        <v>-1.2069724631026246E-14</v>
      </c>
      <c r="K142" s="2">
        <f>_xlfn.STDEV.P(Table13[[#This Row],[Estimated costs 1]:[Estimated costs 20]])</f>
        <v>4.3368086899420177E-19</v>
      </c>
      <c r="L142" s="2">
        <f>Table13[[#This Row],[Dev]]/Table13[[#This Row],[Mean]]*100</f>
        <v>1.2069724631026246E-14</v>
      </c>
      <c r="M142" s="2">
        <f>Table13[[#This Row],[Estimated costs 1]]-Table13[[#This Row],[Actual cost]]</f>
        <v>0</v>
      </c>
      <c r="N142" s="2">
        <f>Table13[[#This Row],[Diff 1]]/Table13[[#This Row],[Actual cost]]*100</f>
        <v>0</v>
      </c>
      <c r="O142">
        <v>3.5931297709923598E-3</v>
      </c>
      <c r="P142">
        <v>3.5931297709923598E-3</v>
      </c>
      <c r="Q142">
        <v>3.5931297709923598E-3</v>
      </c>
      <c r="R142">
        <v>3.5931297709923598E-3</v>
      </c>
      <c r="S142">
        <v>3.5931297709923598E-3</v>
      </c>
      <c r="T142">
        <v>3.5931297709923598E-3</v>
      </c>
      <c r="U142">
        <v>3.5931297709923598E-3</v>
      </c>
      <c r="V142">
        <v>3.5931297709923598E-3</v>
      </c>
      <c r="W142">
        <v>3.5931297709923598E-3</v>
      </c>
      <c r="X142">
        <v>3.5931297709923598E-3</v>
      </c>
      <c r="Y142">
        <v>3.5931297709923598E-3</v>
      </c>
      <c r="Z142">
        <v>3.5931297709923598E-3</v>
      </c>
      <c r="AA142">
        <v>3.5931297709923598E-3</v>
      </c>
      <c r="AB142">
        <v>3.5931297709923598E-3</v>
      </c>
      <c r="AC142">
        <v>3.5931297709923598E-3</v>
      </c>
      <c r="AD142">
        <v>3.5931297709923598E-3</v>
      </c>
      <c r="AE142">
        <v>3.5931297709923598E-3</v>
      </c>
      <c r="AF142">
        <v>3.5931297709923598E-3</v>
      </c>
      <c r="AG142">
        <v>3.5931297709923598E-3</v>
      </c>
      <c r="AH142">
        <v>3.5931297709923598E-3</v>
      </c>
    </row>
    <row r="143" spans="1:34" hidden="1" x14ac:dyDescent="0.3">
      <c r="A143" t="s">
        <v>163</v>
      </c>
      <c r="B143">
        <v>141</v>
      </c>
      <c r="C143" t="str">
        <f>LEFT(Table13[[#This Row],[Contingency id]])</f>
        <v>B</v>
      </c>
      <c r="D143">
        <v>0.1085776330076</v>
      </c>
      <c r="E143" s="1">
        <v>1.798828125</v>
      </c>
      <c r="F143">
        <v>921</v>
      </c>
      <c r="G143">
        <v>512</v>
      </c>
      <c r="H143">
        <v>2.8306188925081399E-3</v>
      </c>
      <c r="I143" s="2">
        <f>AVERAGE(Table13[[#This Row],[Estimated costs 1]:[Estimated costs 20]])</f>
        <v>2.8306188925081386E-3</v>
      </c>
      <c r="J143" s="2">
        <f>(Table13[[#This Row],[Mean]]-Table13[[#This Row],[Actual cost]])/Table13[[#This Row],[Actual cost]]*100</f>
        <v>-4.5963185309972418E-14</v>
      </c>
      <c r="K143" s="2">
        <f>_xlfn.STDEV.P(Table13[[#This Row],[Estimated costs 1]:[Estimated costs 20]])</f>
        <v>1.3010426069826053E-18</v>
      </c>
      <c r="L143" s="2">
        <f>Table13[[#This Row],[Dev]]/Table13[[#This Row],[Mean]]*100</f>
        <v>4.5963185309972443E-14</v>
      </c>
      <c r="M143" s="2">
        <f>Table13[[#This Row],[Estimated costs 1]]-Table13[[#This Row],[Actual cost]]</f>
        <v>0</v>
      </c>
      <c r="N143" s="2">
        <f>Table13[[#This Row],[Diff 1]]/Table13[[#This Row],[Actual cost]]*100</f>
        <v>0</v>
      </c>
      <c r="O143">
        <v>2.8306188925081399E-3</v>
      </c>
      <c r="P143">
        <v>2.8306188925081399E-3</v>
      </c>
      <c r="Q143">
        <v>2.8306188925081399E-3</v>
      </c>
      <c r="R143">
        <v>2.8306188925081399E-3</v>
      </c>
      <c r="S143">
        <v>2.8306188925081399E-3</v>
      </c>
      <c r="T143">
        <v>2.8306188925081399E-3</v>
      </c>
      <c r="U143">
        <v>2.8306188925081399E-3</v>
      </c>
      <c r="V143">
        <v>2.8306188925081399E-3</v>
      </c>
      <c r="W143">
        <v>2.8306188925081399E-3</v>
      </c>
      <c r="X143">
        <v>2.8306188925081399E-3</v>
      </c>
      <c r="Y143">
        <v>2.8306188925081399E-3</v>
      </c>
      <c r="Z143">
        <v>2.8306188925081399E-3</v>
      </c>
      <c r="AA143">
        <v>2.8306188925081399E-3</v>
      </c>
      <c r="AB143">
        <v>2.8306188925081399E-3</v>
      </c>
      <c r="AC143">
        <v>2.8306188925081399E-3</v>
      </c>
      <c r="AD143">
        <v>2.8306188925081399E-3</v>
      </c>
      <c r="AE143">
        <v>2.8306188925081399E-3</v>
      </c>
      <c r="AF143">
        <v>2.8306188925081399E-3</v>
      </c>
      <c r="AG143">
        <v>2.8306188925081399E-3</v>
      </c>
      <c r="AH143">
        <v>2.8306188925081399E-3</v>
      </c>
    </row>
    <row r="144" spans="1:34" x14ac:dyDescent="0.3">
      <c r="A144" t="s">
        <v>164</v>
      </c>
      <c r="B144">
        <v>142</v>
      </c>
      <c r="C144" t="str">
        <f>LEFT(Table13[[#This Row],[Contingency id]])</f>
        <v>A</v>
      </c>
      <c r="D144" s="1">
        <v>3.44827586206896</v>
      </c>
      <c r="E144" s="1">
        <v>1.01754385964912</v>
      </c>
      <c r="F144">
        <v>58</v>
      </c>
      <c r="G144">
        <v>57</v>
      </c>
      <c r="H144" s="2">
        <v>2.68931034482758E-3</v>
      </c>
      <c r="I144" s="2">
        <f>AVERAGE(Table13[[#This Row],[Estimated costs 1]:[Estimated costs 20]])</f>
        <v>2.6893103448275813E-3</v>
      </c>
      <c r="J144" s="2">
        <f>(Table13[[#This Row],[Mean]]-Table13[[#This Row],[Actual cost]])/Table13[[#This Row],[Actual cost]]*100</f>
        <v>4.8378299272337019E-14</v>
      </c>
      <c r="K144" s="2">
        <f>_xlfn.STDEV.P(Table13[[#This Row],[Estimated costs 1]:[Estimated costs 20]])</f>
        <v>1.3010426069826053E-18</v>
      </c>
      <c r="L144" s="2">
        <f>Table13[[#This Row],[Dev]]/Table13[[#This Row],[Mean]]*100</f>
        <v>4.8378299272337E-14</v>
      </c>
      <c r="M144" s="2">
        <f>Table13[[#This Row],[Estimated costs 1]]-Table13[[#This Row],[Actual cost]]</f>
        <v>0</v>
      </c>
      <c r="N144" s="2">
        <f>Table13[[#This Row],[Diff 1]]/Table13[[#This Row],[Actual cost]]*100</f>
        <v>0</v>
      </c>
      <c r="O144">
        <v>2.68931034482758E-3</v>
      </c>
      <c r="P144">
        <v>2.68931034482758E-3</v>
      </c>
      <c r="Q144">
        <v>2.68931034482758E-3</v>
      </c>
      <c r="R144">
        <v>2.68931034482758E-3</v>
      </c>
      <c r="S144">
        <v>2.68931034482758E-3</v>
      </c>
      <c r="T144">
        <v>2.68931034482758E-3</v>
      </c>
      <c r="U144">
        <v>2.68931034482758E-3</v>
      </c>
      <c r="V144">
        <v>2.68931034482758E-3</v>
      </c>
      <c r="W144">
        <v>2.68931034482758E-3</v>
      </c>
      <c r="X144">
        <v>2.68931034482758E-3</v>
      </c>
      <c r="Y144">
        <v>2.68931034482758E-3</v>
      </c>
      <c r="Z144">
        <v>2.68931034482758E-3</v>
      </c>
      <c r="AA144">
        <v>2.68931034482758E-3</v>
      </c>
      <c r="AB144">
        <v>2.68931034482758E-3</v>
      </c>
      <c r="AC144">
        <v>2.68931034482758E-3</v>
      </c>
      <c r="AD144">
        <v>2.68931034482758E-3</v>
      </c>
      <c r="AE144">
        <v>2.68931034482758E-3</v>
      </c>
      <c r="AF144">
        <v>2.68931034482758E-3</v>
      </c>
      <c r="AG144">
        <v>2.68931034482758E-3</v>
      </c>
      <c r="AH144">
        <v>2.68931034482758E-3</v>
      </c>
    </row>
    <row r="145" spans="1:34" hidden="1" x14ac:dyDescent="0.3">
      <c r="A145" t="s">
        <v>165</v>
      </c>
      <c r="B145">
        <v>143</v>
      </c>
      <c r="C145" t="str">
        <f>LEFT(Table13[[#This Row],[Contingency id]])</f>
        <v>B</v>
      </c>
      <c r="D145">
        <v>6.9300069300069295E-2</v>
      </c>
      <c r="E145" s="1">
        <v>2.3349514563106699</v>
      </c>
      <c r="F145">
        <v>1443</v>
      </c>
      <c r="G145">
        <v>618</v>
      </c>
      <c r="H145">
        <v>1.9556479556479501E-3</v>
      </c>
      <c r="I145" s="2">
        <f>AVERAGE(Table13[[#This Row],[Estimated costs 1]:[Estimated costs 20]])</f>
        <v>1.9556479556479549E-3</v>
      </c>
      <c r="J145" s="2">
        <f>(Table13[[#This Row],[Mean]]-Table13[[#This Row],[Actual cost]])/Table13[[#This Row],[Actual cost]]*100</f>
        <v>2.4393396291796538E-13</v>
      </c>
      <c r="K145" s="2">
        <f>_xlfn.STDEV.P(Table13[[#This Row],[Estimated costs 1]:[Estimated costs 20]])</f>
        <v>1.955647955647954E-3</v>
      </c>
      <c r="L145" s="2">
        <f>Table13[[#This Row],[Dev]]/Table13[[#This Row],[Mean]]*100</f>
        <v>99.999999999999957</v>
      </c>
      <c r="M145" s="2">
        <f>Table13[[#This Row],[Estimated costs 1]]-Table13[[#This Row],[Actual cost]]</f>
        <v>1.9556479556479597E-3</v>
      </c>
      <c r="N145" s="2">
        <f>Table13[[#This Row],[Diff 1]]/Table13[[#This Row],[Actual cost]]*100</f>
        <v>100.00000000000048</v>
      </c>
      <c r="O145">
        <v>3.9112959112959098E-3</v>
      </c>
      <c r="P145">
        <v>0</v>
      </c>
      <c r="Q145">
        <v>3.9112959112959098E-3</v>
      </c>
      <c r="R145">
        <v>3.9112959112959098E-3</v>
      </c>
      <c r="S145">
        <v>0</v>
      </c>
      <c r="T145">
        <v>3.9112959112959098E-3</v>
      </c>
      <c r="U145">
        <v>3.9112959112959098E-3</v>
      </c>
      <c r="V145">
        <v>3.9112959112959098E-3</v>
      </c>
      <c r="W145">
        <v>3.9112959112959098E-3</v>
      </c>
      <c r="X145">
        <v>3.9112959112959098E-3</v>
      </c>
      <c r="Y145">
        <v>0</v>
      </c>
      <c r="Z145">
        <v>0</v>
      </c>
      <c r="AA145">
        <v>0</v>
      </c>
      <c r="AB145">
        <v>3.9112959112959098E-3</v>
      </c>
      <c r="AC145">
        <v>0</v>
      </c>
      <c r="AD145">
        <v>0</v>
      </c>
      <c r="AE145">
        <v>3.9112959112959098E-3</v>
      </c>
      <c r="AF145">
        <v>0</v>
      </c>
      <c r="AG145">
        <v>0</v>
      </c>
      <c r="AH145">
        <v>0</v>
      </c>
    </row>
    <row r="146" spans="1:34" hidden="1" x14ac:dyDescent="0.3">
      <c r="A146" t="s">
        <v>166</v>
      </c>
      <c r="B146">
        <v>144</v>
      </c>
      <c r="C146" t="str">
        <f>LEFT(Table13[[#This Row],[Contingency id]])</f>
        <v>B</v>
      </c>
      <c r="D146">
        <v>3.27868852459016</v>
      </c>
      <c r="E146" s="1">
        <v>1.05172413793103</v>
      </c>
      <c r="F146">
        <v>61</v>
      </c>
      <c r="G146">
        <v>58</v>
      </c>
      <c r="H146">
        <v>1.88081967213114E-3</v>
      </c>
      <c r="I146" s="2">
        <f>AVERAGE(Table13[[#This Row],[Estimated costs 1]:[Estimated costs 20]])</f>
        <v>1.8808196721311406E-3</v>
      </c>
      <c r="J146" s="2">
        <f>(Table13[[#This Row],[Mean]]-Table13[[#This Row],[Actual cost]])/Table13[[#This Row],[Actual cost]]*100</f>
        <v>3.4587117155904842E-14</v>
      </c>
      <c r="K146" s="2">
        <f>_xlfn.STDEV.P(Table13[[#This Row],[Estimated costs 1]:[Estimated costs 20]])</f>
        <v>6.5052130349130266E-19</v>
      </c>
      <c r="L146" s="2">
        <f>Table13[[#This Row],[Dev]]/Table13[[#This Row],[Mean]]*100</f>
        <v>3.4587117155904823E-14</v>
      </c>
      <c r="M146" s="2">
        <f>Table13[[#This Row],[Estimated costs 1]]-Table13[[#This Row],[Actual cost]]</f>
        <v>0</v>
      </c>
      <c r="N146" s="2">
        <f>Table13[[#This Row],[Diff 1]]/Table13[[#This Row],[Actual cost]]*100</f>
        <v>0</v>
      </c>
      <c r="O146">
        <v>1.88081967213114E-3</v>
      </c>
      <c r="P146">
        <v>1.88081967213114E-3</v>
      </c>
      <c r="Q146">
        <v>1.88081967213114E-3</v>
      </c>
      <c r="R146">
        <v>1.88081967213114E-3</v>
      </c>
      <c r="S146">
        <v>1.88081967213114E-3</v>
      </c>
      <c r="T146">
        <v>1.88081967213114E-3</v>
      </c>
      <c r="U146">
        <v>1.88081967213114E-3</v>
      </c>
      <c r="V146">
        <v>1.88081967213114E-3</v>
      </c>
      <c r="W146">
        <v>1.88081967213114E-3</v>
      </c>
      <c r="X146">
        <v>1.88081967213114E-3</v>
      </c>
      <c r="Y146">
        <v>1.88081967213114E-3</v>
      </c>
      <c r="Z146">
        <v>1.88081967213114E-3</v>
      </c>
      <c r="AA146">
        <v>1.88081967213114E-3</v>
      </c>
      <c r="AB146">
        <v>1.88081967213114E-3</v>
      </c>
      <c r="AC146">
        <v>1.88081967213114E-3</v>
      </c>
      <c r="AD146">
        <v>1.88081967213114E-3</v>
      </c>
      <c r="AE146">
        <v>1.88081967213114E-3</v>
      </c>
      <c r="AF146">
        <v>1.88081967213114E-3</v>
      </c>
      <c r="AG146">
        <v>1.88081967213114E-3</v>
      </c>
      <c r="AH146">
        <v>1.88081967213114E-3</v>
      </c>
    </row>
    <row r="147" spans="1:34" hidden="1" x14ac:dyDescent="0.3">
      <c r="A147" t="s">
        <v>167</v>
      </c>
      <c r="B147">
        <v>145</v>
      </c>
      <c r="C147" t="str">
        <f>LEFT(Table13[[#This Row],[Contingency id]])</f>
        <v>B</v>
      </c>
      <c r="D147">
        <v>1.6949152542372801</v>
      </c>
      <c r="E147" s="1">
        <v>1.0825688073394399</v>
      </c>
      <c r="F147">
        <v>118</v>
      </c>
      <c r="G147">
        <v>109</v>
      </c>
      <c r="H147">
        <v>1.86101694915254E-3</v>
      </c>
      <c r="I147" s="2">
        <f>AVERAGE(Table13[[#This Row],[Estimated costs 1]:[Estimated costs 20]])</f>
        <v>1.8610169491525407E-3</v>
      </c>
      <c r="J147" s="2">
        <f>(Table13[[#This Row],[Mean]]-Table13[[#This Row],[Actual cost]])/Table13[[#This Row],[Actual cost]]*100</f>
        <v>3.495515200909554E-14</v>
      </c>
      <c r="K147" s="2">
        <f>_xlfn.STDEV.P(Table13[[#This Row],[Estimated costs 1]:[Estimated costs 20]])</f>
        <v>6.5052130349130266E-19</v>
      </c>
      <c r="L147" s="2">
        <f>Table13[[#This Row],[Dev]]/Table13[[#This Row],[Mean]]*100</f>
        <v>3.4955152009095534E-14</v>
      </c>
      <c r="M147" s="2">
        <f>Table13[[#This Row],[Estimated costs 1]]-Table13[[#This Row],[Actual cost]]</f>
        <v>0</v>
      </c>
      <c r="N147" s="2">
        <f>Table13[[#This Row],[Diff 1]]/Table13[[#This Row],[Actual cost]]*100</f>
        <v>0</v>
      </c>
      <c r="O147">
        <v>1.86101694915254E-3</v>
      </c>
      <c r="P147">
        <v>1.86101694915254E-3</v>
      </c>
      <c r="Q147">
        <v>1.86101694915254E-3</v>
      </c>
      <c r="R147">
        <v>1.86101694915254E-3</v>
      </c>
      <c r="S147">
        <v>1.86101694915254E-3</v>
      </c>
      <c r="T147">
        <v>1.86101694915254E-3</v>
      </c>
      <c r="U147">
        <v>1.86101694915254E-3</v>
      </c>
      <c r="V147">
        <v>1.86101694915254E-3</v>
      </c>
      <c r="W147">
        <v>1.86101694915254E-3</v>
      </c>
      <c r="X147">
        <v>1.86101694915254E-3</v>
      </c>
      <c r="Y147">
        <v>1.86101694915254E-3</v>
      </c>
      <c r="Z147">
        <v>1.86101694915254E-3</v>
      </c>
      <c r="AA147">
        <v>1.86101694915254E-3</v>
      </c>
      <c r="AB147">
        <v>1.86101694915254E-3</v>
      </c>
      <c r="AC147">
        <v>1.86101694915254E-3</v>
      </c>
      <c r="AD147">
        <v>1.86101694915254E-3</v>
      </c>
      <c r="AE147">
        <v>1.86101694915254E-3</v>
      </c>
      <c r="AF147">
        <v>1.86101694915254E-3</v>
      </c>
      <c r="AG147">
        <v>1.86101694915254E-3</v>
      </c>
      <c r="AH147">
        <v>1.86101694915254E-3</v>
      </c>
    </row>
    <row r="148" spans="1:34" hidden="1" x14ac:dyDescent="0.3">
      <c r="A148" t="s">
        <v>168</v>
      </c>
      <c r="B148">
        <v>146</v>
      </c>
      <c r="C148" t="str">
        <f>LEFT(Table13[[#This Row],[Contingency id]])</f>
        <v>B</v>
      </c>
      <c r="D148">
        <v>2.7777777777777701</v>
      </c>
      <c r="E148" s="1">
        <v>1</v>
      </c>
      <c r="F148">
        <v>36</v>
      </c>
      <c r="G148">
        <v>36</v>
      </c>
      <c r="H148">
        <v>9.2666666666666603E-4</v>
      </c>
      <c r="I148" s="2">
        <f>AVERAGE(Table13[[#This Row],[Estimated costs 1]:[Estimated costs 20]])</f>
        <v>9.2666666666666613E-4</v>
      </c>
      <c r="J148" s="2">
        <f>(Table13[[#This Row],[Mean]]-Table13[[#This Row],[Actual cost]])/Table13[[#This Row],[Actual cost]]*100</f>
        <v>1.1700023444088185E-14</v>
      </c>
      <c r="K148" s="2">
        <f>_xlfn.STDEV.P(Table13[[#This Row],[Estimated costs 1]:[Estimated costs 20]])</f>
        <v>1.0842021724855044E-19</v>
      </c>
      <c r="L148" s="2">
        <f>Table13[[#This Row],[Dev]]/Table13[[#This Row],[Mean]]*100</f>
        <v>1.1700023444088185E-14</v>
      </c>
      <c r="M148" s="2">
        <f>Table13[[#This Row],[Estimated costs 1]]-Table13[[#This Row],[Actual cost]]</f>
        <v>0</v>
      </c>
      <c r="N148" s="2">
        <f>Table13[[#This Row],[Diff 1]]/Table13[[#This Row],[Actual cost]]*100</f>
        <v>0</v>
      </c>
      <c r="O148">
        <v>9.2666666666666603E-4</v>
      </c>
      <c r="P148">
        <v>9.2666666666666603E-4</v>
      </c>
      <c r="Q148">
        <v>9.2666666666666603E-4</v>
      </c>
      <c r="R148">
        <v>9.2666666666666603E-4</v>
      </c>
      <c r="S148">
        <v>9.2666666666666603E-4</v>
      </c>
      <c r="T148">
        <v>9.2666666666666603E-4</v>
      </c>
      <c r="U148">
        <v>9.2666666666666603E-4</v>
      </c>
      <c r="V148">
        <v>9.2666666666666603E-4</v>
      </c>
      <c r="W148">
        <v>9.2666666666666603E-4</v>
      </c>
      <c r="X148">
        <v>9.2666666666666603E-4</v>
      </c>
      <c r="Y148">
        <v>9.2666666666666603E-4</v>
      </c>
      <c r="Z148">
        <v>9.2666666666666603E-4</v>
      </c>
      <c r="AA148">
        <v>9.2666666666666603E-4</v>
      </c>
      <c r="AB148">
        <v>9.2666666666666603E-4</v>
      </c>
      <c r="AC148">
        <v>9.2666666666666603E-4</v>
      </c>
      <c r="AD148">
        <v>9.2666666666666603E-4</v>
      </c>
      <c r="AE148">
        <v>9.2666666666666603E-4</v>
      </c>
      <c r="AF148">
        <v>9.2666666666666603E-4</v>
      </c>
      <c r="AG148">
        <v>9.2666666666666603E-4</v>
      </c>
      <c r="AH148">
        <v>9.2666666666666603E-4</v>
      </c>
    </row>
    <row r="149" spans="1:34" hidden="1" x14ac:dyDescent="0.3">
      <c r="A149" t="s">
        <v>169</v>
      </c>
      <c r="B149">
        <v>147</v>
      </c>
      <c r="C149" t="str">
        <f>LEFT(Table13[[#This Row],[Contingency id]])</f>
        <v>B</v>
      </c>
      <c r="D149">
        <v>0.28089887640449401</v>
      </c>
      <c r="E149" s="1">
        <v>1.32342007434944</v>
      </c>
      <c r="F149">
        <v>356</v>
      </c>
      <c r="G149">
        <v>269</v>
      </c>
      <c r="H149">
        <v>8.8764044943820202E-4</v>
      </c>
      <c r="I149" s="2">
        <f>AVERAGE(Table13[[#This Row],[Estimated costs 1]:[Estimated costs 20]])</f>
        <v>8.8764044943820191E-4</v>
      </c>
      <c r="J149" s="2">
        <f>(Table13[[#This Row],[Mean]]-Table13[[#This Row],[Actual cost]])/Table13[[#This Row],[Actual cost]]*100</f>
        <v>-1.2214429538127837E-14</v>
      </c>
      <c r="K149" s="2">
        <f>_xlfn.STDEV.P(Table13[[#This Row],[Estimated costs 1]:[Estimated costs 20]])</f>
        <v>1.0842021724855044E-19</v>
      </c>
      <c r="L149" s="2">
        <f>Table13[[#This Row],[Dev]]/Table13[[#This Row],[Mean]]*100</f>
        <v>1.2214429538127841E-14</v>
      </c>
      <c r="M149" s="2">
        <f>Table13[[#This Row],[Estimated costs 1]]-Table13[[#This Row],[Actual cost]]</f>
        <v>0</v>
      </c>
      <c r="N149" s="2">
        <f>Table13[[#This Row],[Diff 1]]/Table13[[#This Row],[Actual cost]]*100</f>
        <v>0</v>
      </c>
      <c r="O149">
        <v>8.8764044943820202E-4</v>
      </c>
      <c r="P149">
        <v>8.8764044943820202E-4</v>
      </c>
      <c r="Q149">
        <v>8.8764044943820202E-4</v>
      </c>
      <c r="R149">
        <v>8.8764044943820202E-4</v>
      </c>
      <c r="S149">
        <v>8.8764044943820202E-4</v>
      </c>
      <c r="T149">
        <v>8.8764044943820202E-4</v>
      </c>
      <c r="U149">
        <v>8.8764044943820202E-4</v>
      </c>
      <c r="V149">
        <v>8.8764044943820202E-4</v>
      </c>
      <c r="W149">
        <v>8.8764044943820202E-4</v>
      </c>
      <c r="X149">
        <v>8.8764044943820202E-4</v>
      </c>
      <c r="Y149">
        <v>8.8764044943820202E-4</v>
      </c>
      <c r="Z149">
        <v>8.8764044943820202E-4</v>
      </c>
      <c r="AA149">
        <v>8.8764044943820202E-4</v>
      </c>
      <c r="AB149">
        <v>8.8764044943820202E-4</v>
      </c>
      <c r="AC149">
        <v>8.8764044943820202E-4</v>
      </c>
      <c r="AD149">
        <v>8.8764044943820202E-4</v>
      </c>
      <c r="AE149">
        <v>8.8764044943820202E-4</v>
      </c>
      <c r="AF149">
        <v>8.8764044943820202E-4</v>
      </c>
      <c r="AG149">
        <v>8.8764044943820202E-4</v>
      </c>
      <c r="AH149">
        <v>8.8764044943820202E-4</v>
      </c>
    </row>
    <row r="150" spans="1:34" hidden="1" x14ac:dyDescent="0.3">
      <c r="A150" t="s">
        <v>170</v>
      </c>
      <c r="B150">
        <v>148</v>
      </c>
      <c r="C150" t="str">
        <f>LEFT(Table13[[#This Row],[Contingency id]])</f>
        <v>B</v>
      </c>
      <c r="D150">
        <v>1.2048192771084301</v>
      </c>
      <c r="E150" s="1">
        <v>1.16901408450704</v>
      </c>
      <c r="F150">
        <v>83</v>
      </c>
      <c r="G150">
        <v>71</v>
      </c>
      <c r="H150">
        <v>7.5397590361445696E-4</v>
      </c>
      <c r="I150" s="2">
        <f>AVERAGE(Table13[[#This Row],[Estimated costs 1]:[Estimated costs 20]])</f>
        <v>7.5397590361445674E-4</v>
      </c>
      <c r="J150" s="2">
        <f>(Table13[[#This Row],[Mean]]-Table13[[#This Row],[Actual cost]])/Table13[[#This Row],[Actual cost]]*100</f>
        <v>-2.8759597416521883E-14</v>
      </c>
      <c r="K150" s="2">
        <f>_xlfn.STDEV.P(Table13[[#This Row],[Estimated costs 1]:[Estimated costs 20]])</f>
        <v>2.1684043449710089E-19</v>
      </c>
      <c r="L150" s="2">
        <f>Table13[[#This Row],[Dev]]/Table13[[#This Row],[Mean]]*100</f>
        <v>2.8759597416521895E-14</v>
      </c>
      <c r="M150" s="2">
        <f>Table13[[#This Row],[Estimated costs 1]]-Table13[[#This Row],[Actual cost]]</f>
        <v>0</v>
      </c>
      <c r="N150" s="2">
        <f>Table13[[#This Row],[Diff 1]]/Table13[[#This Row],[Actual cost]]*100</f>
        <v>0</v>
      </c>
      <c r="O150">
        <v>7.5397590361445696E-4</v>
      </c>
      <c r="P150">
        <v>7.5397590361445696E-4</v>
      </c>
      <c r="Q150">
        <v>7.5397590361445696E-4</v>
      </c>
      <c r="R150">
        <v>7.5397590361445696E-4</v>
      </c>
      <c r="S150">
        <v>7.5397590361445696E-4</v>
      </c>
      <c r="T150">
        <v>7.5397590361445696E-4</v>
      </c>
      <c r="U150">
        <v>7.5397590361445696E-4</v>
      </c>
      <c r="V150">
        <v>7.5397590361445696E-4</v>
      </c>
      <c r="W150">
        <v>7.5397590361445696E-4</v>
      </c>
      <c r="X150">
        <v>7.5397590361445696E-4</v>
      </c>
      <c r="Y150">
        <v>7.5397590361445696E-4</v>
      </c>
      <c r="Z150">
        <v>7.5397590361445696E-4</v>
      </c>
      <c r="AA150">
        <v>7.5397590361445696E-4</v>
      </c>
      <c r="AB150">
        <v>7.5397590361445696E-4</v>
      </c>
      <c r="AC150">
        <v>7.5397590361445696E-4</v>
      </c>
      <c r="AD150">
        <v>7.5397590361445696E-4</v>
      </c>
      <c r="AE150">
        <v>7.5397590361445696E-4</v>
      </c>
      <c r="AF150">
        <v>7.5397590361445696E-4</v>
      </c>
      <c r="AG150">
        <v>7.5397590361445696E-4</v>
      </c>
      <c r="AH150">
        <v>7.5397590361445696E-4</v>
      </c>
    </row>
    <row r="151" spans="1:34" hidden="1" x14ac:dyDescent="0.3">
      <c r="A151" t="s">
        <v>171</v>
      </c>
      <c r="B151">
        <v>149</v>
      </c>
      <c r="C151" t="str">
        <f>LEFT(Table13[[#This Row],[Contingency id]])</f>
        <v>B</v>
      </c>
      <c r="D151">
        <v>1.5384615384615301</v>
      </c>
      <c r="E151" s="1">
        <v>1.015625</v>
      </c>
      <c r="F151">
        <v>65</v>
      </c>
      <c r="G151">
        <v>64</v>
      </c>
      <c r="H151">
        <v>6.9153846153846099E-4</v>
      </c>
      <c r="I151" s="2">
        <f>AVERAGE(Table13[[#This Row],[Estimated costs 1]:[Estimated costs 20]])</f>
        <v>6.9153846153846088E-4</v>
      </c>
      <c r="J151" s="2">
        <f>(Table13[[#This Row],[Mean]]-Table13[[#This Row],[Actual cost]])/Table13[[#This Row],[Actual cost]]*100</f>
        <v>-1.56781181783221E-14</v>
      </c>
      <c r="K151" s="2">
        <f>_xlfn.STDEV.P(Table13[[#This Row],[Estimated costs 1]:[Estimated costs 20]])</f>
        <v>1.0842021724855044E-19</v>
      </c>
      <c r="L151" s="2">
        <f>Table13[[#This Row],[Dev]]/Table13[[#This Row],[Mean]]*100</f>
        <v>1.5678118178322103E-14</v>
      </c>
      <c r="M151" s="2">
        <f>Table13[[#This Row],[Estimated costs 1]]-Table13[[#This Row],[Actual cost]]</f>
        <v>0</v>
      </c>
      <c r="N151" s="2">
        <f>Table13[[#This Row],[Diff 1]]/Table13[[#This Row],[Actual cost]]*100</f>
        <v>0</v>
      </c>
      <c r="O151">
        <v>6.9153846153846099E-4</v>
      </c>
      <c r="P151">
        <v>6.9153846153846099E-4</v>
      </c>
      <c r="Q151">
        <v>6.9153846153846099E-4</v>
      </c>
      <c r="R151">
        <v>6.9153846153846099E-4</v>
      </c>
      <c r="S151">
        <v>6.9153846153846099E-4</v>
      </c>
      <c r="T151">
        <v>6.9153846153846099E-4</v>
      </c>
      <c r="U151">
        <v>6.9153846153846099E-4</v>
      </c>
      <c r="V151">
        <v>6.9153846153846099E-4</v>
      </c>
      <c r="W151">
        <v>6.9153846153846099E-4</v>
      </c>
      <c r="X151">
        <v>6.9153846153846099E-4</v>
      </c>
      <c r="Y151">
        <v>6.9153846153846099E-4</v>
      </c>
      <c r="Z151">
        <v>6.9153846153846099E-4</v>
      </c>
      <c r="AA151">
        <v>6.9153846153846099E-4</v>
      </c>
      <c r="AB151">
        <v>6.9153846153846099E-4</v>
      </c>
      <c r="AC151">
        <v>6.9153846153846099E-4</v>
      </c>
      <c r="AD151">
        <v>6.9153846153846099E-4</v>
      </c>
      <c r="AE151">
        <v>6.9153846153846099E-4</v>
      </c>
      <c r="AF151">
        <v>6.9153846153846099E-4</v>
      </c>
      <c r="AG151">
        <v>6.9153846153846099E-4</v>
      </c>
      <c r="AH151">
        <v>6.9153846153846099E-4</v>
      </c>
    </row>
    <row r="152" spans="1:34" hidden="1" x14ac:dyDescent="0.3">
      <c r="A152" t="s">
        <v>172</v>
      </c>
      <c r="B152">
        <v>150</v>
      </c>
      <c r="C152" t="str">
        <f>LEFT(Table13[[#This Row],[Contingency id]])</f>
        <v>B</v>
      </c>
      <c r="D152">
        <v>1.5384615384615301</v>
      </c>
      <c r="E152" s="1">
        <v>1.0655737704918</v>
      </c>
      <c r="F152">
        <v>65</v>
      </c>
      <c r="G152">
        <v>61</v>
      </c>
      <c r="H152">
        <v>6.6338461538461495E-4</v>
      </c>
      <c r="I152" s="2">
        <f>AVERAGE(Table13[[#This Row],[Estimated costs 1]:[Estimated costs 20]])</f>
        <v>6.6338461538461473E-4</v>
      </c>
      <c r="J152" s="2">
        <f>(Table13[[#This Row],[Mean]]-Table13[[#This Row],[Actual cost]])/Table13[[#This Row],[Actual cost]]*100</f>
        <v>-3.2686985719646493E-14</v>
      </c>
      <c r="K152" s="2">
        <f>_xlfn.STDEV.P(Table13[[#This Row],[Estimated costs 1]:[Estimated costs 20]])</f>
        <v>2.1684043449710089E-19</v>
      </c>
      <c r="L152" s="2">
        <f>Table13[[#This Row],[Dev]]/Table13[[#This Row],[Mean]]*100</f>
        <v>3.2686985719646499E-14</v>
      </c>
      <c r="M152" s="2">
        <f>Table13[[#This Row],[Estimated costs 1]]-Table13[[#This Row],[Actual cost]]</f>
        <v>0</v>
      </c>
      <c r="N152" s="2">
        <f>Table13[[#This Row],[Diff 1]]/Table13[[#This Row],[Actual cost]]*100</f>
        <v>0</v>
      </c>
      <c r="O152">
        <v>6.6338461538461495E-4</v>
      </c>
      <c r="P152">
        <v>6.6338461538461495E-4</v>
      </c>
      <c r="Q152">
        <v>6.6338461538461495E-4</v>
      </c>
      <c r="R152">
        <v>6.6338461538461495E-4</v>
      </c>
      <c r="S152">
        <v>6.6338461538461495E-4</v>
      </c>
      <c r="T152">
        <v>6.6338461538461495E-4</v>
      </c>
      <c r="U152">
        <v>6.6338461538461495E-4</v>
      </c>
      <c r="V152">
        <v>6.6338461538461495E-4</v>
      </c>
      <c r="W152">
        <v>6.6338461538461495E-4</v>
      </c>
      <c r="X152">
        <v>6.6338461538461495E-4</v>
      </c>
      <c r="Y152">
        <v>6.6338461538461495E-4</v>
      </c>
      <c r="Z152">
        <v>6.6338461538461495E-4</v>
      </c>
      <c r="AA152">
        <v>6.6338461538461495E-4</v>
      </c>
      <c r="AB152">
        <v>6.6338461538461495E-4</v>
      </c>
      <c r="AC152">
        <v>6.6338461538461495E-4</v>
      </c>
      <c r="AD152">
        <v>6.6338461538461495E-4</v>
      </c>
      <c r="AE152">
        <v>6.6338461538461495E-4</v>
      </c>
      <c r="AF152">
        <v>6.6338461538461495E-4</v>
      </c>
      <c r="AG152">
        <v>6.6338461538461495E-4</v>
      </c>
      <c r="AH152">
        <v>6.6338461538461495E-4</v>
      </c>
    </row>
    <row r="153" spans="1:34" hidden="1" x14ac:dyDescent="0.3">
      <c r="A153" t="s">
        <v>173</v>
      </c>
      <c r="B153">
        <v>151</v>
      </c>
      <c r="C153" t="str">
        <f>LEFT(Table13[[#This Row],[Contingency id]])</f>
        <v>B</v>
      </c>
      <c r="D153">
        <v>1.61290322580645</v>
      </c>
      <c r="E153" s="1">
        <v>1.0508474576271101</v>
      </c>
      <c r="F153">
        <v>62</v>
      </c>
      <c r="G153">
        <v>59</v>
      </c>
      <c r="H153">
        <v>4.1741935483870902E-4</v>
      </c>
      <c r="I153" s="2">
        <f>AVERAGE(Table13[[#This Row],[Estimated costs 1]:[Estimated costs 20]])</f>
        <v>4.1741935483870912E-4</v>
      </c>
      <c r="J153" s="2">
        <f>(Table13[[#This Row],[Mean]]-Table13[[#This Row],[Actual cost]])/Table13[[#This Row],[Actual cost]]*100</f>
        <v>2.5973931489220005E-14</v>
      </c>
      <c r="K153" s="2">
        <f>_xlfn.STDEV.P(Table13[[#This Row],[Estimated costs 1]:[Estimated costs 20]])</f>
        <v>1.0842021724855044E-19</v>
      </c>
      <c r="L153" s="2">
        <f>Table13[[#This Row],[Dev]]/Table13[[#This Row],[Mean]]*100</f>
        <v>2.5973931489220002E-14</v>
      </c>
      <c r="M153" s="2">
        <f>Table13[[#This Row],[Estimated costs 1]]-Table13[[#This Row],[Actual cost]]</f>
        <v>0</v>
      </c>
      <c r="N153" s="2">
        <f>Table13[[#This Row],[Diff 1]]/Table13[[#This Row],[Actual cost]]*100</f>
        <v>0</v>
      </c>
      <c r="O153">
        <v>4.1741935483870902E-4</v>
      </c>
      <c r="P153">
        <v>4.1741935483870902E-4</v>
      </c>
      <c r="Q153">
        <v>4.1741935483870902E-4</v>
      </c>
      <c r="R153">
        <v>4.1741935483870902E-4</v>
      </c>
      <c r="S153">
        <v>4.1741935483870902E-4</v>
      </c>
      <c r="T153">
        <v>4.1741935483870902E-4</v>
      </c>
      <c r="U153">
        <v>4.1741935483870902E-4</v>
      </c>
      <c r="V153">
        <v>4.1741935483870902E-4</v>
      </c>
      <c r="W153">
        <v>4.1741935483870902E-4</v>
      </c>
      <c r="X153">
        <v>4.1741935483870902E-4</v>
      </c>
      <c r="Y153">
        <v>4.1741935483870902E-4</v>
      </c>
      <c r="Z153">
        <v>4.1741935483870902E-4</v>
      </c>
      <c r="AA153">
        <v>4.1741935483870902E-4</v>
      </c>
      <c r="AB153">
        <v>4.1741935483870902E-4</v>
      </c>
      <c r="AC153">
        <v>4.1741935483870902E-4</v>
      </c>
      <c r="AD153">
        <v>4.1741935483870902E-4</v>
      </c>
      <c r="AE153">
        <v>4.1741935483870902E-4</v>
      </c>
      <c r="AF153">
        <v>4.1741935483870902E-4</v>
      </c>
      <c r="AG153">
        <v>4.1741935483870902E-4</v>
      </c>
      <c r="AH153">
        <v>4.1741935483870902E-4</v>
      </c>
    </row>
    <row r="154" spans="1:34" hidden="1" x14ac:dyDescent="0.3">
      <c r="A154" t="s">
        <v>174</v>
      </c>
      <c r="B154">
        <v>152</v>
      </c>
      <c r="C154" t="str">
        <f>LEFT(Table13[[#This Row],[Contingency id]])</f>
        <v>B</v>
      </c>
      <c r="D154">
        <v>0</v>
      </c>
      <c r="E154" s="1">
        <v>1.1818181818181801</v>
      </c>
      <c r="F154">
        <v>195</v>
      </c>
      <c r="G154">
        <v>165</v>
      </c>
      <c r="H154">
        <v>0</v>
      </c>
      <c r="I154" s="2">
        <f>AVERAGE(Table13[[#This Row],[Estimated costs 1]:[Estimated costs 20]])</f>
        <v>0</v>
      </c>
      <c r="J154" s="2" t="e">
        <f>(Table13[[#This Row],[Mean]]-Table13[[#This Row],[Actual cost]])/Table13[[#This Row],[Actual cost]]*100</f>
        <v>#DIV/0!</v>
      </c>
      <c r="K154" s="2">
        <f>_xlfn.STDEV.P(Table13[[#This Row],[Estimated costs 1]:[Estimated costs 20]])</f>
        <v>0</v>
      </c>
      <c r="L154" s="2" t="e">
        <f>Table13[[#This Row],[Dev]]/Table13[[#This Row],[Mean]]*100</f>
        <v>#DIV/0!</v>
      </c>
      <c r="M154" s="2">
        <f>Table13[[#This Row],[Estimated costs 1]]-Table13[[#This Row],[Actual cost]]</f>
        <v>0</v>
      </c>
      <c r="N154" s="2" t="e">
        <f>Table13[[#This Row],[Diff 1]]/Table13[[#This Row],[Actual cost]]*100</f>
        <v>#DIV/0!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</row>
    <row r="155" spans="1:34" x14ac:dyDescent="0.3">
      <c r="A155" t="s">
        <v>175</v>
      </c>
      <c r="B155">
        <v>153</v>
      </c>
      <c r="C155" t="str">
        <f>LEFT(Table13[[#This Row],[Contingency id]])</f>
        <v>A</v>
      </c>
      <c r="D155" s="1">
        <v>0</v>
      </c>
      <c r="E155" s="1">
        <v>1.625</v>
      </c>
      <c r="F155">
        <v>650</v>
      </c>
      <c r="G155">
        <v>400</v>
      </c>
      <c r="H155" s="2">
        <v>0</v>
      </c>
      <c r="I155" s="2">
        <f>AVERAGE(Table13[[#This Row],[Estimated costs 1]:[Estimated costs 20]])</f>
        <v>0</v>
      </c>
      <c r="J155" s="2" t="e">
        <f>(Table13[[#This Row],[Mean]]-Table13[[#This Row],[Actual cost]])/Table13[[#This Row],[Actual cost]]*100</f>
        <v>#DIV/0!</v>
      </c>
      <c r="K155" s="2">
        <f>_xlfn.STDEV.P(Table13[[#This Row],[Estimated costs 1]:[Estimated costs 20]])</f>
        <v>0</v>
      </c>
      <c r="L155" s="2" t="e">
        <f>Table13[[#This Row],[Dev]]/Table13[[#This Row],[Mean]]*100</f>
        <v>#DIV/0!</v>
      </c>
      <c r="M155" s="2">
        <f>Table13[[#This Row],[Estimated costs 1]]-Table13[[#This Row],[Actual cost]]</f>
        <v>0</v>
      </c>
      <c r="N155" s="2" t="e">
        <f>Table13[[#This Row],[Diff 1]]/Table13[[#This Row],[Actual cost]]*100</f>
        <v>#DIV/0!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</row>
    <row r="156" spans="1:34" x14ac:dyDescent="0.3">
      <c r="A156" t="s">
        <v>176</v>
      </c>
      <c r="B156">
        <v>154</v>
      </c>
      <c r="C156" t="str">
        <f>LEFT(Table13[[#This Row],[Contingency id]])</f>
        <v>A</v>
      </c>
      <c r="D156" s="1">
        <v>0</v>
      </c>
      <c r="E156" s="1">
        <v>1.57766990291262</v>
      </c>
      <c r="F156">
        <v>650</v>
      </c>
      <c r="G156">
        <v>412</v>
      </c>
      <c r="H156" s="2">
        <v>0</v>
      </c>
      <c r="I156" s="2">
        <f>AVERAGE(Table13[[#This Row],[Estimated costs 1]:[Estimated costs 20]])</f>
        <v>0</v>
      </c>
      <c r="J156" s="2" t="e">
        <f>(Table13[[#This Row],[Mean]]-Table13[[#This Row],[Actual cost]])/Table13[[#This Row],[Actual cost]]*100</f>
        <v>#DIV/0!</v>
      </c>
      <c r="K156" s="2">
        <f>_xlfn.STDEV.P(Table13[[#This Row],[Estimated costs 1]:[Estimated costs 20]])</f>
        <v>0</v>
      </c>
      <c r="L156" s="2" t="e">
        <f>Table13[[#This Row],[Dev]]/Table13[[#This Row],[Mean]]*100</f>
        <v>#DIV/0!</v>
      </c>
      <c r="M156" s="2">
        <f>Table13[[#This Row],[Estimated costs 1]]-Table13[[#This Row],[Actual cost]]</f>
        <v>0</v>
      </c>
      <c r="N156" s="2" t="e">
        <f>Table13[[#This Row],[Diff 1]]/Table13[[#This Row],[Actual cost]]*100</f>
        <v>#DIV/0!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</row>
    <row r="157" spans="1:34" x14ac:dyDescent="0.3">
      <c r="A157" t="s">
        <v>177</v>
      </c>
      <c r="B157">
        <v>155</v>
      </c>
      <c r="C157" t="str">
        <f>LEFT(Table13[[#This Row],[Contingency id]])</f>
        <v>A</v>
      </c>
      <c r="D157" s="1">
        <v>0</v>
      </c>
      <c r="E157" s="1">
        <v>1.52278820375335</v>
      </c>
      <c r="F157">
        <v>568</v>
      </c>
      <c r="G157">
        <v>373</v>
      </c>
      <c r="H157" s="2">
        <v>0</v>
      </c>
      <c r="I157" s="2">
        <f>AVERAGE(Table13[[#This Row],[Estimated costs 1]:[Estimated costs 20]])</f>
        <v>0</v>
      </c>
      <c r="J157" s="2" t="e">
        <f>(Table13[[#This Row],[Mean]]-Table13[[#This Row],[Actual cost]])/Table13[[#This Row],[Actual cost]]*100</f>
        <v>#DIV/0!</v>
      </c>
      <c r="K157" s="2">
        <f>_xlfn.STDEV.P(Table13[[#This Row],[Estimated costs 1]:[Estimated costs 20]])</f>
        <v>0</v>
      </c>
      <c r="L157" s="2" t="e">
        <f>Table13[[#This Row],[Dev]]/Table13[[#This Row],[Mean]]*100</f>
        <v>#DIV/0!</v>
      </c>
      <c r="M157" s="2">
        <f>Table13[[#This Row],[Estimated costs 1]]-Table13[[#This Row],[Actual cost]]</f>
        <v>0</v>
      </c>
      <c r="N157" s="2" t="e">
        <f>Table13[[#This Row],[Diff 1]]/Table13[[#This Row],[Actual cost]]*100</f>
        <v>#DIV/0!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</row>
    <row r="158" spans="1:34" x14ac:dyDescent="0.3">
      <c r="A158" t="s">
        <v>178</v>
      </c>
      <c r="B158">
        <v>156</v>
      </c>
      <c r="C158" t="str">
        <f>LEFT(Table13[[#This Row],[Contingency id]])</f>
        <v>A</v>
      </c>
      <c r="D158" s="1">
        <v>0</v>
      </c>
      <c r="E158" s="1">
        <v>1.5268817204301</v>
      </c>
      <c r="F158">
        <v>568</v>
      </c>
      <c r="G158">
        <v>372</v>
      </c>
      <c r="H158" s="2">
        <v>0</v>
      </c>
      <c r="I158" s="2">
        <f>AVERAGE(Table13[[#This Row],[Estimated costs 1]:[Estimated costs 20]])</f>
        <v>0</v>
      </c>
      <c r="J158" s="2" t="e">
        <f>(Table13[[#This Row],[Mean]]-Table13[[#This Row],[Actual cost]])/Table13[[#This Row],[Actual cost]]*100</f>
        <v>#DIV/0!</v>
      </c>
      <c r="K158" s="2">
        <f>_xlfn.STDEV.P(Table13[[#This Row],[Estimated costs 1]:[Estimated costs 20]])</f>
        <v>0</v>
      </c>
      <c r="L158" s="2" t="e">
        <f>Table13[[#This Row],[Dev]]/Table13[[#This Row],[Mean]]*100</f>
        <v>#DIV/0!</v>
      </c>
      <c r="M158" s="2">
        <f>Table13[[#This Row],[Estimated costs 1]]-Table13[[#This Row],[Actual cost]]</f>
        <v>0</v>
      </c>
      <c r="N158" s="2" t="e">
        <f>Table13[[#This Row],[Diff 1]]/Table13[[#This Row],[Actual cost]]*100</f>
        <v>#DIV/0!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</row>
    <row r="159" spans="1:34" x14ac:dyDescent="0.3">
      <c r="A159" t="s">
        <v>179</v>
      </c>
      <c r="B159">
        <v>157</v>
      </c>
      <c r="C159" t="str">
        <f>LEFT(Table13[[#This Row],[Contingency id]])</f>
        <v>A</v>
      </c>
      <c r="D159" s="1">
        <v>0</v>
      </c>
      <c r="E159" s="1">
        <v>1.6414141414141401</v>
      </c>
      <c r="F159">
        <v>650</v>
      </c>
      <c r="G159">
        <v>396</v>
      </c>
      <c r="H159" s="2">
        <v>0</v>
      </c>
      <c r="I159" s="2">
        <f>AVERAGE(Table13[[#This Row],[Estimated costs 1]:[Estimated costs 20]])</f>
        <v>0</v>
      </c>
      <c r="J159" s="2" t="e">
        <f>(Table13[[#This Row],[Mean]]-Table13[[#This Row],[Actual cost]])/Table13[[#This Row],[Actual cost]]*100</f>
        <v>#DIV/0!</v>
      </c>
      <c r="K159" s="2">
        <f>_xlfn.STDEV.P(Table13[[#This Row],[Estimated costs 1]:[Estimated costs 20]])</f>
        <v>0</v>
      </c>
      <c r="L159" s="2" t="e">
        <f>Table13[[#This Row],[Dev]]/Table13[[#This Row],[Mean]]*100</f>
        <v>#DIV/0!</v>
      </c>
      <c r="M159" s="2">
        <f>Table13[[#This Row],[Estimated costs 1]]-Table13[[#This Row],[Actual cost]]</f>
        <v>0</v>
      </c>
      <c r="N159" s="2" t="e">
        <f>Table13[[#This Row],[Diff 1]]/Table13[[#This Row],[Actual cost]]*100</f>
        <v>#DIV/0!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</row>
    <row r="160" spans="1:34" x14ac:dyDescent="0.3">
      <c r="A160" t="s">
        <v>180</v>
      </c>
      <c r="B160">
        <v>158</v>
      </c>
      <c r="C160" t="str">
        <f>LEFT(Table13[[#This Row],[Contingency id]])</f>
        <v>A</v>
      </c>
      <c r="D160" s="1">
        <v>0</v>
      </c>
      <c r="E160" s="1">
        <v>1.64556962025316</v>
      </c>
      <c r="F160">
        <v>650</v>
      </c>
      <c r="G160">
        <v>395</v>
      </c>
      <c r="H160" s="2">
        <v>0</v>
      </c>
      <c r="I160" s="2">
        <f>AVERAGE(Table13[[#This Row],[Estimated costs 1]:[Estimated costs 20]])</f>
        <v>0</v>
      </c>
      <c r="J160" s="2" t="e">
        <f>(Table13[[#This Row],[Mean]]-Table13[[#This Row],[Actual cost]])/Table13[[#This Row],[Actual cost]]*100</f>
        <v>#DIV/0!</v>
      </c>
      <c r="K160" s="2">
        <f>_xlfn.STDEV.P(Table13[[#This Row],[Estimated costs 1]:[Estimated costs 20]])</f>
        <v>0</v>
      </c>
      <c r="L160" s="2" t="e">
        <f>Table13[[#This Row],[Dev]]/Table13[[#This Row],[Mean]]*100</f>
        <v>#DIV/0!</v>
      </c>
      <c r="M160" s="2">
        <f>Table13[[#This Row],[Estimated costs 1]]-Table13[[#This Row],[Actual cost]]</f>
        <v>0</v>
      </c>
      <c r="N160" s="2" t="e">
        <f>Table13[[#This Row],[Diff 1]]/Table13[[#This Row],[Actual cost]]*100</f>
        <v>#DIV/0!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</row>
    <row r="161" spans="1:34" x14ac:dyDescent="0.3">
      <c r="A161" t="s">
        <v>181</v>
      </c>
      <c r="B161">
        <v>159</v>
      </c>
      <c r="C161" t="str">
        <f>LEFT(Table13[[#This Row],[Contingency id]])</f>
        <v>A</v>
      </c>
      <c r="D161" s="1">
        <v>0</v>
      </c>
      <c r="E161" s="1">
        <v>2.31873905429071</v>
      </c>
      <c r="F161">
        <v>1324</v>
      </c>
      <c r="G161">
        <v>571</v>
      </c>
      <c r="H161" s="2">
        <v>0</v>
      </c>
      <c r="I161" s="2">
        <f>AVERAGE(Table13[[#This Row],[Estimated costs 1]:[Estimated costs 20]])</f>
        <v>0</v>
      </c>
      <c r="J161" s="2" t="e">
        <f>(Table13[[#This Row],[Mean]]-Table13[[#This Row],[Actual cost]])/Table13[[#This Row],[Actual cost]]*100</f>
        <v>#DIV/0!</v>
      </c>
      <c r="K161" s="2">
        <f>_xlfn.STDEV.P(Table13[[#This Row],[Estimated costs 1]:[Estimated costs 20]])</f>
        <v>0</v>
      </c>
      <c r="L161" s="2" t="e">
        <f>Table13[[#This Row],[Dev]]/Table13[[#This Row],[Mean]]*100</f>
        <v>#DIV/0!</v>
      </c>
      <c r="M161" s="2">
        <f>Table13[[#This Row],[Estimated costs 1]]-Table13[[#This Row],[Actual cost]]</f>
        <v>0</v>
      </c>
      <c r="N161" s="2" t="e">
        <f>Table13[[#This Row],[Diff 1]]/Table13[[#This Row],[Actual cost]]*100</f>
        <v>#DIV/0!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</row>
    <row r="162" spans="1:34" x14ac:dyDescent="0.3">
      <c r="A162" t="s">
        <v>182</v>
      </c>
      <c r="B162">
        <v>160</v>
      </c>
      <c r="C162" t="str">
        <f>LEFT(Table13[[#This Row],[Contingency id]])</f>
        <v>A</v>
      </c>
      <c r="D162" s="1">
        <v>0</v>
      </c>
      <c r="E162" s="1">
        <v>2.1371841155234601</v>
      </c>
      <c r="F162">
        <v>1184</v>
      </c>
      <c r="G162">
        <v>554</v>
      </c>
      <c r="H162" s="2">
        <v>0</v>
      </c>
      <c r="I162" s="2">
        <f>AVERAGE(Table13[[#This Row],[Estimated costs 1]:[Estimated costs 20]])</f>
        <v>0</v>
      </c>
      <c r="J162" s="2" t="e">
        <f>(Table13[[#This Row],[Mean]]-Table13[[#This Row],[Actual cost]])/Table13[[#This Row],[Actual cost]]*100</f>
        <v>#DIV/0!</v>
      </c>
      <c r="K162" s="2">
        <f>_xlfn.STDEV.P(Table13[[#This Row],[Estimated costs 1]:[Estimated costs 20]])</f>
        <v>0</v>
      </c>
      <c r="L162" s="2" t="e">
        <f>Table13[[#This Row],[Dev]]/Table13[[#This Row],[Mean]]*100</f>
        <v>#DIV/0!</v>
      </c>
      <c r="M162" s="2">
        <f>Table13[[#This Row],[Estimated costs 1]]-Table13[[#This Row],[Actual cost]]</f>
        <v>0</v>
      </c>
      <c r="N162" s="2" t="e">
        <f>Table13[[#This Row],[Diff 1]]/Table13[[#This Row],[Actual cost]]*100</f>
        <v>#DIV/0!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</row>
    <row r="163" spans="1:34" x14ac:dyDescent="0.3">
      <c r="A163" t="s">
        <v>183</v>
      </c>
      <c r="B163">
        <v>161</v>
      </c>
      <c r="C163" t="str">
        <f>LEFT(Table13[[#This Row],[Contingency id]])</f>
        <v>A</v>
      </c>
      <c r="D163" s="1">
        <v>0</v>
      </c>
      <c r="E163" s="1">
        <v>1.9902723735408501</v>
      </c>
      <c r="F163">
        <v>1023</v>
      </c>
      <c r="G163">
        <v>514</v>
      </c>
      <c r="H163" s="2">
        <v>0</v>
      </c>
      <c r="I163" s="2">
        <f>AVERAGE(Table13[[#This Row],[Estimated costs 1]:[Estimated costs 20]])</f>
        <v>0</v>
      </c>
      <c r="J163" s="2" t="e">
        <f>(Table13[[#This Row],[Mean]]-Table13[[#This Row],[Actual cost]])/Table13[[#This Row],[Actual cost]]*100</f>
        <v>#DIV/0!</v>
      </c>
      <c r="K163" s="2">
        <f>_xlfn.STDEV.P(Table13[[#This Row],[Estimated costs 1]:[Estimated costs 20]])</f>
        <v>0</v>
      </c>
      <c r="L163" s="2" t="e">
        <f>Table13[[#This Row],[Dev]]/Table13[[#This Row],[Mean]]*100</f>
        <v>#DIV/0!</v>
      </c>
      <c r="M163" s="2">
        <f>Table13[[#This Row],[Estimated costs 1]]-Table13[[#This Row],[Actual cost]]</f>
        <v>0</v>
      </c>
      <c r="N163" s="2" t="e">
        <f>Table13[[#This Row],[Diff 1]]/Table13[[#This Row],[Actual cost]]*100</f>
        <v>#DIV/0!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</row>
    <row r="164" spans="1:34" x14ac:dyDescent="0.3">
      <c r="A164" t="s">
        <v>184</v>
      </c>
      <c r="B164">
        <v>162</v>
      </c>
      <c r="C164" t="str">
        <f>LEFT(Table13[[#This Row],[Contingency id]])</f>
        <v>A</v>
      </c>
      <c r="D164" s="1">
        <v>0</v>
      </c>
      <c r="E164" s="1">
        <v>2.0337972166998002</v>
      </c>
      <c r="F164">
        <v>1023</v>
      </c>
      <c r="G164">
        <v>503</v>
      </c>
      <c r="H164" s="2">
        <v>0</v>
      </c>
      <c r="I164" s="2">
        <f>AVERAGE(Table13[[#This Row],[Estimated costs 1]:[Estimated costs 20]])</f>
        <v>0</v>
      </c>
      <c r="J164" s="2" t="e">
        <f>(Table13[[#This Row],[Mean]]-Table13[[#This Row],[Actual cost]])/Table13[[#This Row],[Actual cost]]*100</f>
        <v>#DIV/0!</v>
      </c>
      <c r="K164" s="2">
        <f>_xlfn.STDEV.P(Table13[[#This Row],[Estimated costs 1]:[Estimated costs 20]])</f>
        <v>0</v>
      </c>
      <c r="L164" s="2" t="e">
        <f>Table13[[#This Row],[Dev]]/Table13[[#This Row],[Mean]]*100</f>
        <v>#DIV/0!</v>
      </c>
      <c r="M164" s="2">
        <f>Table13[[#This Row],[Estimated costs 1]]-Table13[[#This Row],[Actual cost]]</f>
        <v>0</v>
      </c>
      <c r="N164" s="2" t="e">
        <f>Table13[[#This Row],[Diff 1]]/Table13[[#This Row],[Actual cost]]*100</f>
        <v>#DIV/0!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</row>
    <row r="165" spans="1:34" x14ac:dyDescent="0.3">
      <c r="A165" t="s">
        <v>185</v>
      </c>
      <c r="B165">
        <v>163</v>
      </c>
      <c r="C165" t="str">
        <f>LEFT(Table13[[#This Row],[Contingency id]])</f>
        <v>A</v>
      </c>
      <c r="D165" s="1">
        <v>0</v>
      </c>
      <c r="E165" s="1">
        <v>1.5362318840579701</v>
      </c>
      <c r="F165">
        <v>530</v>
      </c>
      <c r="G165">
        <v>345</v>
      </c>
      <c r="H165" s="2">
        <v>0</v>
      </c>
      <c r="I165" s="2">
        <f>AVERAGE(Table13[[#This Row],[Estimated costs 1]:[Estimated costs 20]])</f>
        <v>0</v>
      </c>
      <c r="J165" s="2" t="e">
        <f>(Table13[[#This Row],[Mean]]-Table13[[#This Row],[Actual cost]])/Table13[[#This Row],[Actual cost]]*100</f>
        <v>#DIV/0!</v>
      </c>
      <c r="K165" s="2">
        <f>_xlfn.STDEV.P(Table13[[#This Row],[Estimated costs 1]:[Estimated costs 20]])</f>
        <v>0</v>
      </c>
      <c r="L165" s="2" t="e">
        <f>Table13[[#This Row],[Dev]]/Table13[[#This Row],[Mean]]*100</f>
        <v>#DIV/0!</v>
      </c>
      <c r="M165" s="2">
        <f>Table13[[#This Row],[Estimated costs 1]]-Table13[[#This Row],[Actual cost]]</f>
        <v>0</v>
      </c>
      <c r="N165" s="2" t="e">
        <f>Table13[[#This Row],[Diff 1]]/Table13[[#This Row],[Actual cost]]*100</f>
        <v>#DIV/0!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</row>
    <row r="166" spans="1:34" x14ac:dyDescent="0.3">
      <c r="A166" t="s">
        <v>186</v>
      </c>
      <c r="B166">
        <v>164</v>
      </c>
      <c r="C166" t="str">
        <f>LEFT(Table13[[#This Row],[Contingency id]])</f>
        <v>A</v>
      </c>
      <c r="D166" s="1">
        <v>0</v>
      </c>
      <c r="E166" s="1">
        <v>1.4804469273742999</v>
      </c>
      <c r="F166">
        <v>530</v>
      </c>
      <c r="G166">
        <v>358</v>
      </c>
      <c r="H166" s="2">
        <v>0</v>
      </c>
      <c r="I166" s="2">
        <f>AVERAGE(Table13[[#This Row],[Estimated costs 1]:[Estimated costs 20]])</f>
        <v>0</v>
      </c>
      <c r="J166" s="2" t="e">
        <f>(Table13[[#This Row],[Mean]]-Table13[[#This Row],[Actual cost]])/Table13[[#This Row],[Actual cost]]*100</f>
        <v>#DIV/0!</v>
      </c>
      <c r="K166" s="2">
        <f>_xlfn.STDEV.P(Table13[[#This Row],[Estimated costs 1]:[Estimated costs 20]])</f>
        <v>0</v>
      </c>
      <c r="L166" s="2" t="e">
        <f>Table13[[#This Row],[Dev]]/Table13[[#This Row],[Mean]]*100</f>
        <v>#DIV/0!</v>
      </c>
      <c r="M166" s="2">
        <f>Table13[[#This Row],[Estimated costs 1]]-Table13[[#This Row],[Actual cost]]</f>
        <v>0</v>
      </c>
      <c r="N166" s="2" t="e">
        <f>Table13[[#This Row],[Diff 1]]/Table13[[#This Row],[Actual cost]]*100</f>
        <v>#DIV/0!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</row>
    <row r="167" spans="1:34" x14ac:dyDescent="0.3">
      <c r="A167" t="s">
        <v>187</v>
      </c>
      <c r="B167">
        <v>165</v>
      </c>
      <c r="C167" t="str">
        <f>LEFT(Table13[[#This Row],[Contingency id]])</f>
        <v>A</v>
      </c>
      <c r="D167" s="1">
        <v>0</v>
      </c>
      <c r="E167" s="1">
        <v>1.26842105263157</v>
      </c>
      <c r="F167">
        <v>241</v>
      </c>
      <c r="G167">
        <v>190</v>
      </c>
      <c r="H167" s="2">
        <v>0</v>
      </c>
      <c r="I167" s="2">
        <f>AVERAGE(Table13[[#This Row],[Estimated costs 1]:[Estimated costs 20]])</f>
        <v>0</v>
      </c>
      <c r="J167" s="2" t="e">
        <f>(Table13[[#This Row],[Mean]]-Table13[[#This Row],[Actual cost]])/Table13[[#This Row],[Actual cost]]*100</f>
        <v>#DIV/0!</v>
      </c>
      <c r="K167" s="2">
        <f>_xlfn.STDEV.P(Table13[[#This Row],[Estimated costs 1]:[Estimated costs 20]])</f>
        <v>0</v>
      </c>
      <c r="L167" s="2" t="e">
        <f>Table13[[#This Row],[Dev]]/Table13[[#This Row],[Mean]]*100</f>
        <v>#DIV/0!</v>
      </c>
      <c r="M167" s="2">
        <f>Table13[[#This Row],[Estimated costs 1]]-Table13[[#This Row],[Actual cost]]</f>
        <v>0</v>
      </c>
      <c r="N167" s="2" t="e">
        <f>Table13[[#This Row],[Diff 1]]/Table13[[#This Row],[Actual cost]]*100</f>
        <v>#DIV/0!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</row>
    <row r="168" spans="1:34" x14ac:dyDescent="0.3">
      <c r="A168" t="s">
        <v>188</v>
      </c>
      <c r="B168">
        <v>166</v>
      </c>
      <c r="C168" t="str">
        <f>LEFT(Table13[[#This Row],[Contingency id]])</f>
        <v>A</v>
      </c>
      <c r="D168" s="1">
        <v>0</v>
      </c>
      <c r="E168" s="1">
        <v>1.2422680412371101</v>
      </c>
      <c r="F168">
        <v>241</v>
      </c>
      <c r="G168">
        <v>194</v>
      </c>
      <c r="H168" s="2">
        <v>0</v>
      </c>
      <c r="I168" s="2">
        <f>AVERAGE(Table13[[#This Row],[Estimated costs 1]:[Estimated costs 20]])</f>
        <v>0</v>
      </c>
      <c r="J168" s="2" t="e">
        <f>(Table13[[#This Row],[Mean]]-Table13[[#This Row],[Actual cost]])/Table13[[#This Row],[Actual cost]]*100</f>
        <v>#DIV/0!</v>
      </c>
      <c r="K168" s="2">
        <f>_xlfn.STDEV.P(Table13[[#This Row],[Estimated costs 1]:[Estimated costs 20]])</f>
        <v>0</v>
      </c>
      <c r="L168" s="2" t="e">
        <f>Table13[[#This Row],[Dev]]/Table13[[#This Row],[Mean]]*100</f>
        <v>#DIV/0!</v>
      </c>
      <c r="M168" s="2">
        <f>Table13[[#This Row],[Estimated costs 1]]-Table13[[#This Row],[Actual cost]]</f>
        <v>0</v>
      </c>
      <c r="N168" s="2" t="e">
        <f>Table13[[#This Row],[Diff 1]]/Table13[[#This Row],[Actual cost]]*100</f>
        <v>#DIV/0!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</row>
    <row r="169" spans="1:34" x14ac:dyDescent="0.3">
      <c r="A169" t="s">
        <v>189</v>
      </c>
      <c r="B169">
        <v>167</v>
      </c>
      <c r="C169" t="str">
        <f>LEFT(Table13[[#This Row],[Contingency id]])</f>
        <v>A</v>
      </c>
      <c r="D169" s="1">
        <v>0</v>
      </c>
      <c r="E169" s="1">
        <v>2.2308970099667702</v>
      </c>
      <c r="F169">
        <v>1343</v>
      </c>
      <c r="G169">
        <v>602</v>
      </c>
      <c r="H169" s="2">
        <v>0</v>
      </c>
      <c r="I169" s="2">
        <f>AVERAGE(Table13[[#This Row],[Estimated costs 1]:[Estimated costs 20]])</f>
        <v>0</v>
      </c>
      <c r="J169" s="2" t="e">
        <f>(Table13[[#This Row],[Mean]]-Table13[[#This Row],[Actual cost]])/Table13[[#This Row],[Actual cost]]*100</f>
        <v>#DIV/0!</v>
      </c>
      <c r="K169" s="2">
        <f>_xlfn.STDEV.P(Table13[[#This Row],[Estimated costs 1]:[Estimated costs 20]])</f>
        <v>0</v>
      </c>
      <c r="L169" s="2" t="e">
        <f>Table13[[#This Row],[Dev]]/Table13[[#This Row],[Mean]]*100</f>
        <v>#DIV/0!</v>
      </c>
      <c r="M169" s="2">
        <f>Table13[[#This Row],[Estimated costs 1]]-Table13[[#This Row],[Actual cost]]</f>
        <v>0</v>
      </c>
      <c r="N169" s="2" t="e">
        <f>Table13[[#This Row],[Diff 1]]/Table13[[#This Row],[Actual cost]]*100</f>
        <v>#DIV/0!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</row>
    <row r="170" spans="1:34" x14ac:dyDescent="0.3">
      <c r="A170" t="s">
        <v>190</v>
      </c>
      <c r="B170">
        <v>168</v>
      </c>
      <c r="C170" t="str">
        <f>LEFT(Table13[[#This Row],[Contingency id]])</f>
        <v>A</v>
      </c>
      <c r="D170" s="1">
        <v>0</v>
      </c>
      <c r="E170" s="1">
        <v>1.65581395348837</v>
      </c>
      <c r="F170">
        <v>712</v>
      </c>
      <c r="G170">
        <v>430</v>
      </c>
      <c r="H170" s="2">
        <v>0</v>
      </c>
      <c r="I170" s="2">
        <f>AVERAGE(Table13[[#This Row],[Estimated costs 1]:[Estimated costs 20]])</f>
        <v>0</v>
      </c>
      <c r="J170" s="2" t="e">
        <f>(Table13[[#This Row],[Mean]]-Table13[[#This Row],[Actual cost]])/Table13[[#This Row],[Actual cost]]*100</f>
        <v>#DIV/0!</v>
      </c>
      <c r="K170" s="2">
        <f>_xlfn.STDEV.P(Table13[[#This Row],[Estimated costs 1]:[Estimated costs 20]])</f>
        <v>0</v>
      </c>
      <c r="L170" s="2" t="e">
        <f>Table13[[#This Row],[Dev]]/Table13[[#This Row],[Mean]]*100</f>
        <v>#DIV/0!</v>
      </c>
      <c r="M170" s="2">
        <f>Table13[[#This Row],[Estimated costs 1]]-Table13[[#This Row],[Actual cost]]</f>
        <v>0</v>
      </c>
      <c r="N170" s="2" t="e">
        <f>Table13[[#This Row],[Diff 1]]/Table13[[#This Row],[Actual cost]]*100</f>
        <v>#DIV/0!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</row>
    <row r="171" spans="1:34" x14ac:dyDescent="0.3">
      <c r="A171" t="s">
        <v>191</v>
      </c>
      <c r="B171">
        <v>169</v>
      </c>
      <c r="C171" t="str">
        <f>LEFT(Table13[[#This Row],[Contingency id]])</f>
        <v>A</v>
      </c>
      <c r="D171" s="1">
        <v>0</v>
      </c>
      <c r="E171" s="1">
        <v>1.66355140186915</v>
      </c>
      <c r="F171">
        <v>712</v>
      </c>
      <c r="G171">
        <v>428</v>
      </c>
      <c r="H171" s="2">
        <v>0</v>
      </c>
      <c r="I171" s="2">
        <f>AVERAGE(Table13[[#This Row],[Estimated costs 1]:[Estimated costs 20]])</f>
        <v>0</v>
      </c>
      <c r="J171" s="2" t="e">
        <f>(Table13[[#This Row],[Mean]]-Table13[[#This Row],[Actual cost]])/Table13[[#This Row],[Actual cost]]*100</f>
        <v>#DIV/0!</v>
      </c>
      <c r="K171" s="2">
        <f>_xlfn.STDEV.P(Table13[[#This Row],[Estimated costs 1]:[Estimated costs 20]])</f>
        <v>0</v>
      </c>
      <c r="L171" s="2" t="e">
        <f>Table13[[#This Row],[Dev]]/Table13[[#This Row],[Mean]]*100</f>
        <v>#DIV/0!</v>
      </c>
      <c r="M171" s="2">
        <f>Table13[[#This Row],[Estimated costs 1]]-Table13[[#This Row],[Actual cost]]</f>
        <v>0</v>
      </c>
      <c r="N171" s="2" t="e">
        <f>Table13[[#This Row],[Diff 1]]/Table13[[#This Row],[Actual cost]]*100</f>
        <v>#DIV/0!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</row>
    <row r="172" spans="1:34" x14ac:dyDescent="0.3">
      <c r="A172" t="s">
        <v>192</v>
      </c>
      <c r="B172">
        <v>170</v>
      </c>
      <c r="C172" t="str">
        <f>LEFT(Table13[[#This Row],[Contingency id]])</f>
        <v>A</v>
      </c>
      <c r="D172" s="1">
        <v>0</v>
      </c>
      <c r="E172" s="1">
        <v>1.31835205992509</v>
      </c>
      <c r="F172">
        <v>352</v>
      </c>
      <c r="G172">
        <v>267</v>
      </c>
      <c r="H172" s="2">
        <v>0</v>
      </c>
      <c r="I172" s="2">
        <f>AVERAGE(Table13[[#This Row],[Estimated costs 1]:[Estimated costs 20]])</f>
        <v>0</v>
      </c>
      <c r="J172" s="2" t="e">
        <f>(Table13[[#This Row],[Mean]]-Table13[[#This Row],[Actual cost]])/Table13[[#This Row],[Actual cost]]*100</f>
        <v>#DIV/0!</v>
      </c>
      <c r="K172" s="2">
        <f>_xlfn.STDEV.P(Table13[[#This Row],[Estimated costs 1]:[Estimated costs 20]])</f>
        <v>0</v>
      </c>
      <c r="L172" s="2" t="e">
        <f>Table13[[#This Row],[Dev]]/Table13[[#This Row],[Mean]]*100</f>
        <v>#DIV/0!</v>
      </c>
      <c r="M172" s="2">
        <f>Table13[[#This Row],[Estimated costs 1]]-Table13[[#This Row],[Actual cost]]</f>
        <v>0</v>
      </c>
      <c r="N172" s="2" t="e">
        <f>Table13[[#This Row],[Diff 1]]/Table13[[#This Row],[Actual cost]]*100</f>
        <v>#DIV/0!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</row>
    <row r="173" spans="1:34" x14ac:dyDescent="0.3">
      <c r="A173" t="s">
        <v>193</v>
      </c>
      <c r="B173">
        <v>171</v>
      </c>
      <c r="C173" t="str">
        <f>LEFT(Table13[[#This Row],[Contingency id]])</f>
        <v>A</v>
      </c>
      <c r="D173" s="1">
        <v>0</v>
      </c>
      <c r="E173" s="1">
        <v>1.3283018867924501</v>
      </c>
      <c r="F173">
        <v>352</v>
      </c>
      <c r="G173">
        <v>265</v>
      </c>
      <c r="H173" s="2">
        <v>0</v>
      </c>
      <c r="I173" s="2">
        <f>AVERAGE(Table13[[#This Row],[Estimated costs 1]:[Estimated costs 20]])</f>
        <v>0</v>
      </c>
      <c r="J173" s="2" t="e">
        <f>(Table13[[#This Row],[Mean]]-Table13[[#This Row],[Actual cost]])/Table13[[#This Row],[Actual cost]]*100</f>
        <v>#DIV/0!</v>
      </c>
      <c r="K173" s="2">
        <f>_xlfn.STDEV.P(Table13[[#This Row],[Estimated costs 1]:[Estimated costs 20]])</f>
        <v>0</v>
      </c>
      <c r="L173" s="2" t="e">
        <f>Table13[[#This Row],[Dev]]/Table13[[#This Row],[Mean]]*100</f>
        <v>#DIV/0!</v>
      </c>
      <c r="M173" s="2">
        <f>Table13[[#This Row],[Estimated costs 1]]-Table13[[#This Row],[Actual cost]]</f>
        <v>0</v>
      </c>
      <c r="N173" s="2" t="e">
        <f>Table13[[#This Row],[Diff 1]]/Table13[[#This Row],[Actual cost]]*100</f>
        <v>#DIV/0!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</row>
    <row r="174" spans="1:34" x14ac:dyDescent="0.3">
      <c r="A174" t="s">
        <v>194</v>
      </c>
      <c r="B174">
        <v>172</v>
      </c>
      <c r="C174" t="str">
        <f>LEFT(Table13[[#This Row],[Contingency id]])</f>
        <v>A</v>
      </c>
      <c r="D174" s="1">
        <v>0</v>
      </c>
      <c r="E174" s="1">
        <v>1.29752066115702</v>
      </c>
      <c r="F174">
        <v>314</v>
      </c>
      <c r="G174">
        <v>242</v>
      </c>
      <c r="H174" s="2">
        <v>0</v>
      </c>
      <c r="I174" s="2">
        <f>AVERAGE(Table13[[#This Row],[Estimated costs 1]:[Estimated costs 20]])</f>
        <v>0</v>
      </c>
      <c r="J174" s="2" t="e">
        <f>(Table13[[#This Row],[Mean]]-Table13[[#This Row],[Actual cost]])/Table13[[#This Row],[Actual cost]]*100</f>
        <v>#DIV/0!</v>
      </c>
      <c r="K174" s="2">
        <f>_xlfn.STDEV.P(Table13[[#This Row],[Estimated costs 1]:[Estimated costs 20]])</f>
        <v>0</v>
      </c>
      <c r="L174" s="2" t="e">
        <f>Table13[[#This Row],[Dev]]/Table13[[#This Row],[Mean]]*100</f>
        <v>#DIV/0!</v>
      </c>
      <c r="M174" s="2">
        <f>Table13[[#This Row],[Estimated costs 1]]-Table13[[#This Row],[Actual cost]]</f>
        <v>0</v>
      </c>
      <c r="N174" s="2" t="e">
        <f>Table13[[#This Row],[Diff 1]]/Table13[[#This Row],[Actual cost]]*100</f>
        <v>#DIV/0!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</row>
    <row r="175" spans="1:34" x14ac:dyDescent="0.3">
      <c r="A175" t="s">
        <v>195</v>
      </c>
      <c r="B175">
        <v>173</v>
      </c>
      <c r="C175" t="str">
        <f>LEFT(Table13[[#This Row],[Contingency id]])</f>
        <v>A</v>
      </c>
      <c r="D175" s="1">
        <v>0</v>
      </c>
      <c r="E175" s="1">
        <v>1.2037037037036999</v>
      </c>
      <c r="F175">
        <v>195</v>
      </c>
      <c r="G175">
        <v>162</v>
      </c>
      <c r="H175" s="2">
        <v>0</v>
      </c>
      <c r="I175" s="2">
        <f>AVERAGE(Table13[[#This Row],[Estimated costs 1]:[Estimated costs 20]])</f>
        <v>0</v>
      </c>
      <c r="J175" s="2" t="e">
        <f>(Table13[[#This Row],[Mean]]-Table13[[#This Row],[Actual cost]])/Table13[[#This Row],[Actual cost]]*100</f>
        <v>#DIV/0!</v>
      </c>
      <c r="K175" s="2">
        <f>_xlfn.STDEV.P(Table13[[#This Row],[Estimated costs 1]:[Estimated costs 20]])</f>
        <v>0</v>
      </c>
      <c r="L175" s="2" t="e">
        <f>Table13[[#This Row],[Dev]]/Table13[[#This Row],[Mean]]*100</f>
        <v>#DIV/0!</v>
      </c>
      <c r="M175" s="2">
        <f>Table13[[#This Row],[Estimated costs 1]]-Table13[[#This Row],[Actual cost]]</f>
        <v>0</v>
      </c>
      <c r="N175" s="2" t="e">
        <f>Table13[[#This Row],[Diff 1]]/Table13[[#This Row],[Actual cost]]*100</f>
        <v>#DIV/0!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</row>
    <row r="176" spans="1:34" x14ac:dyDescent="0.3">
      <c r="A176" t="s">
        <v>196</v>
      </c>
      <c r="B176">
        <v>174</v>
      </c>
      <c r="C176" t="str">
        <f>LEFT(Table13[[#This Row],[Contingency id]])</f>
        <v>A</v>
      </c>
      <c r="D176" s="1">
        <v>0</v>
      </c>
      <c r="E176" s="1">
        <v>2.3717105263157801</v>
      </c>
      <c r="F176">
        <v>1442</v>
      </c>
      <c r="G176">
        <v>608</v>
      </c>
      <c r="H176" s="2">
        <v>0</v>
      </c>
      <c r="I176" s="2">
        <f>AVERAGE(Table13[[#This Row],[Estimated costs 1]:[Estimated costs 20]])</f>
        <v>0</v>
      </c>
      <c r="J176" s="2" t="e">
        <f>(Table13[[#This Row],[Mean]]-Table13[[#This Row],[Actual cost]])/Table13[[#This Row],[Actual cost]]*100</f>
        <v>#DIV/0!</v>
      </c>
      <c r="K176" s="2">
        <f>_xlfn.STDEV.P(Table13[[#This Row],[Estimated costs 1]:[Estimated costs 20]])</f>
        <v>0</v>
      </c>
      <c r="L176" s="2" t="e">
        <f>Table13[[#This Row],[Dev]]/Table13[[#This Row],[Mean]]*100</f>
        <v>#DIV/0!</v>
      </c>
      <c r="M176" s="2">
        <f>Table13[[#This Row],[Estimated costs 1]]-Table13[[#This Row],[Actual cost]]</f>
        <v>0</v>
      </c>
      <c r="N176" s="2" t="e">
        <f>Table13[[#This Row],[Diff 1]]/Table13[[#This Row],[Actual cost]]*100</f>
        <v>#DIV/0!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</row>
    <row r="177" spans="1:34" x14ac:dyDescent="0.3">
      <c r="A177" t="s">
        <v>197</v>
      </c>
      <c r="B177">
        <v>175</v>
      </c>
      <c r="C177" t="str">
        <f>LEFT(Table13[[#This Row],[Contingency id]])</f>
        <v>A</v>
      </c>
      <c r="D177" s="1">
        <v>0</v>
      </c>
      <c r="E177" s="1">
        <v>2.3523654159869398</v>
      </c>
      <c r="F177">
        <v>1442</v>
      </c>
      <c r="G177">
        <v>613</v>
      </c>
      <c r="H177" s="2">
        <v>0</v>
      </c>
      <c r="I177" s="2">
        <f>AVERAGE(Table13[[#This Row],[Estimated costs 1]:[Estimated costs 20]])</f>
        <v>0</v>
      </c>
      <c r="J177" s="2" t="e">
        <f>(Table13[[#This Row],[Mean]]-Table13[[#This Row],[Actual cost]])/Table13[[#This Row],[Actual cost]]*100</f>
        <v>#DIV/0!</v>
      </c>
      <c r="K177" s="2">
        <f>_xlfn.STDEV.P(Table13[[#This Row],[Estimated costs 1]:[Estimated costs 20]])</f>
        <v>0</v>
      </c>
      <c r="L177" s="2" t="e">
        <f>Table13[[#This Row],[Dev]]/Table13[[#This Row],[Mean]]*100</f>
        <v>#DIV/0!</v>
      </c>
      <c r="M177" s="2">
        <f>Table13[[#This Row],[Estimated costs 1]]-Table13[[#This Row],[Actual cost]]</f>
        <v>0</v>
      </c>
      <c r="N177" s="2" t="e">
        <f>Table13[[#This Row],[Diff 1]]/Table13[[#This Row],[Actual cost]]*100</f>
        <v>#DIV/0!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</row>
    <row r="178" spans="1:34" x14ac:dyDescent="0.3">
      <c r="A178" t="s">
        <v>198</v>
      </c>
      <c r="B178">
        <v>176</v>
      </c>
      <c r="C178" t="str">
        <f>LEFT(Table13[[#This Row],[Contingency id]])</f>
        <v>A</v>
      </c>
      <c r="D178" s="1">
        <v>0</v>
      </c>
      <c r="E178" s="1">
        <v>2.0414312617702399</v>
      </c>
      <c r="F178">
        <v>1084</v>
      </c>
      <c r="G178">
        <v>531</v>
      </c>
      <c r="H178" s="2">
        <v>0</v>
      </c>
      <c r="I178" s="2">
        <f>AVERAGE(Table13[[#This Row],[Estimated costs 1]:[Estimated costs 20]])</f>
        <v>0</v>
      </c>
      <c r="J178" s="2" t="e">
        <f>(Table13[[#This Row],[Mean]]-Table13[[#This Row],[Actual cost]])/Table13[[#This Row],[Actual cost]]*100</f>
        <v>#DIV/0!</v>
      </c>
      <c r="K178" s="2">
        <f>_xlfn.STDEV.P(Table13[[#This Row],[Estimated costs 1]:[Estimated costs 20]])</f>
        <v>0</v>
      </c>
      <c r="L178" s="2" t="e">
        <f>Table13[[#This Row],[Dev]]/Table13[[#This Row],[Mean]]*100</f>
        <v>#DIV/0!</v>
      </c>
      <c r="M178" s="2">
        <f>Table13[[#This Row],[Estimated costs 1]]-Table13[[#This Row],[Actual cost]]</f>
        <v>0</v>
      </c>
      <c r="N178" s="2" t="e">
        <f>Table13[[#This Row],[Diff 1]]/Table13[[#This Row],[Actual cost]]*100</f>
        <v>#DIV/0!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</row>
    <row r="179" spans="1:34" x14ac:dyDescent="0.3">
      <c r="A179" t="s">
        <v>199</v>
      </c>
      <c r="B179">
        <v>177</v>
      </c>
      <c r="C179" t="str">
        <f>LEFT(Table13[[#This Row],[Contingency id]])</f>
        <v>A</v>
      </c>
      <c r="D179" s="1">
        <v>0</v>
      </c>
      <c r="E179" s="1">
        <v>2.0647619047618999</v>
      </c>
      <c r="F179">
        <v>1084</v>
      </c>
      <c r="G179">
        <v>525</v>
      </c>
      <c r="H179" s="2">
        <v>0</v>
      </c>
      <c r="I179" s="2">
        <f>AVERAGE(Table13[[#This Row],[Estimated costs 1]:[Estimated costs 20]])</f>
        <v>0</v>
      </c>
      <c r="J179" s="2" t="e">
        <f>(Table13[[#This Row],[Mean]]-Table13[[#This Row],[Actual cost]])/Table13[[#This Row],[Actual cost]]*100</f>
        <v>#DIV/0!</v>
      </c>
      <c r="K179" s="2">
        <f>_xlfn.STDEV.P(Table13[[#This Row],[Estimated costs 1]:[Estimated costs 20]])</f>
        <v>0</v>
      </c>
      <c r="L179" s="2" t="e">
        <f>Table13[[#This Row],[Dev]]/Table13[[#This Row],[Mean]]*100</f>
        <v>#DIV/0!</v>
      </c>
      <c r="M179" s="2">
        <f>Table13[[#This Row],[Estimated costs 1]]-Table13[[#This Row],[Actual cost]]</f>
        <v>0</v>
      </c>
      <c r="N179" s="2" t="e">
        <f>Table13[[#This Row],[Diff 1]]/Table13[[#This Row],[Actual cost]]*100</f>
        <v>#DIV/0!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</row>
    <row r="180" spans="1:34" x14ac:dyDescent="0.3">
      <c r="A180" t="s">
        <v>200</v>
      </c>
      <c r="B180">
        <v>178</v>
      </c>
      <c r="C180" t="str">
        <f>LEFT(Table13[[#This Row],[Contingency id]])</f>
        <v>A</v>
      </c>
      <c r="D180" s="1">
        <v>0</v>
      </c>
      <c r="E180" s="1">
        <v>1.5710455764075</v>
      </c>
      <c r="F180">
        <v>586</v>
      </c>
      <c r="G180">
        <v>373</v>
      </c>
      <c r="H180" s="2">
        <v>0</v>
      </c>
      <c r="I180" s="2">
        <f>AVERAGE(Table13[[#This Row],[Estimated costs 1]:[Estimated costs 20]])</f>
        <v>0</v>
      </c>
      <c r="J180" s="2" t="e">
        <f>(Table13[[#This Row],[Mean]]-Table13[[#This Row],[Actual cost]])/Table13[[#This Row],[Actual cost]]*100</f>
        <v>#DIV/0!</v>
      </c>
      <c r="K180" s="2">
        <f>_xlfn.STDEV.P(Table13[[#This Row],[Estimated costs 1]:[Estimated costs 20]])</f>
        <v>0</v>
      </c>
      <c r="L180" s="2" t="e">
        <f>Table13[[#This Row],[Dev]]/Table13[[#This Row],[Mean]]*100</f>
        <v>#DIV/0!</v>
      </c>
      <c r="M180" s="2">
        <f>Table13[[#This Row],[Estimated costs 1]]-Table13[[#This Row],[Actual cost]]</f>
        <v>0</v>
      </c>
      <c r="N180" s="2" t="e">
        <f>Table13[[#This Row],[Diff 1]]/Table13[[#This Row],[Actual cost]]*100</f>
        <v>#DIV/0!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</row>
    <row r="181" spans="1:34" x14ac:dyDescent="0.3">
      <c r="A181" t="s">
        <v>201</v>
      </c>
      <c r="B181">
        <v>179</v>
      </c>
      <c r="C181" t="str">
        <f>LEFT(Table13[[#This Row],[Contingency id]])</f>
        <v>A</v>
      </c>
      <c r="D181" s="1">
        <v>0</v>
      </c>
      <c r="E181" s="1">
        <v>1.87018255578093</v>
      </c>
      <c r="F181">
        <v>922</v>
      </c>
      <c r="G181">
        <v>493</v>
      </c>
      <c r="H181" s="2">
        <v>0</v>
      </c>
      <c r="I181" s="2">
        <f>AVERAGE(Table13[[#This Row],[Estimated costs 1]:[Estimated costs 20]])</f>
        <v>0</v>
      </c>
      <c r="J181" s="2" t="e">
        <f>(Table13[[#This Row],[Mean]]-Table13[[#This Row],[Actual cost]])/Table13[[#This Row],[Actual cost]]*100</f>
        <v>#DIV/0!</v>
      </c>
      <c r="K181" s="2">
        <f>_xlfn.STDEV.P(Table13[[#This Row],[Estimated costs 1]:[Estimated costs 20]])</f>
        <v>0</v>
      </c>
      <c r="L181" s="2" t="e">
        <f>Table13[[#This Row],[Dev]]/Table13[[#This Row],[Mean]]*100</f>
        <v>#DIV/0!</v>
      </c>
      <c r="M181" s="2">
        <f>Table13[[#This Row],[Estimated costs 1]]-Table13[[#This Row],[Actual cost]]</f>
        <v>0</v>
      </c>
      <c r="N181" s="2" t="e">
        <f>Table13[[#This Row],[Diff 1]]/Table13[[#This Row],[Actual cost]]*100</f>
        <v>#DIV/0!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</row>
    <row r="182" spans="1:34" x14ac:dyDescent="0.3">
      <c r="A182" t="s">
        <v>202</v>
      </c>
      <c r="B182">
        <v>180</v>
      </c>
      <c r="C182" t="str">
        <f>LEFT(Table13[[#This Row],[Contingency id]])</f>
        <v>A</v>
      </c>
      <c r="D182" s="1">
        <v>0</v>
      </c>
      <c r="E182" s="1">
        <v>2.0221774193548301</v>
      </c>
      <c r="F182">
        <v>1003</v>
      </c>
      <c r="G182">
        <v>496</v>
      </c>
      <c r="H182" s="2">
        <v>0</v>
      </c>
      <c r="I182" s="2">
        <f>AVERAGE(Table13[[#This Row],[Estimated costs 1]:[Estimated costs 20]])</f>
        <v>0</v>
      </c>
      <c r="J182" s="2" t="e">
        <f>(Table13[[#This Row],[Mean]]-Table13[[#This Row],[Actual cost]])/Table13[[#This Row],[Actual cost]]*100</f>
        <v>#DIV/0!</v>
      </c>
      <c r="K182" s="2">
        <f>_xlfn.STDEV.P(Table13[[#This Row],[Estimated costs 1]:[Estimated costs 20]])</f>
        <v>0</v>
      </c>
      <c r="L182" s="2" t="e">
        <f>Table13[[#This Row],[Dev]]/Table13[[#This Row],[Mean]]*100</f>
        <v>#DIV/0!</v>
      </c>
      <c r="M182" s="2">
        <f>Table13[[#This Row],[Estimated costs 1]]-Table13[[#This Row],[Actual cost]]</f>
        <v>0</v>
      </c>
      <c r="N182" s="2" t="e">
        <f>Table13[[#This Row],[Diff 1]]/Table13[[#This Row],[Actual cost]]*100</f>
        <v>#DIV/0!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</row>
    <row r="183" spans="1:34" hidden="1" x14ac:dyDescent="0.3">
      <c r="A183" t="s">
        <v>203</v>
      </c>
      <c r="B183">
        <v>181</v>
      </c>
      <c r="C183" t="str">
        <f>LEFT(Table13[[#This Row],[Contingency id]])</f>
        <v>B</v>
      </c>
      <c r="D183">
        <v>0</v>
      </c>
      <c r="E183" s="1">
        <v>1.56626506024096</v>
      </c>
      <c r="F183">
        <v>650</v>
      </c>
      <c r="G183">
        <v>415</v>
      </c>
      <c r="H183">
        <v>0</v>
      </c>
      <c r="I183" s="2">
        <f>AVERAGE(Table13[[#This Row],[Estimated costs 1]:[Estimated costs 20]])</f>
        <v>0</v>
      </c>
      <c r="J183" s="2" t="e">
        <f>(Table13[[#This Row],[Mean]]-Table13[[#This Row],[Actual cost]])/Table13[[#This Row],[Actual cost]]*100</f>
        <v>#DIV/0!</v>
      </c>
      <c r="K183" s="2">
        <f>_xlfn.STDEV.P(Table13[[#This Row],[Estimated costs 1]:[Estimated costs 20]])</f>
        <v>0</v>
      </c>
      <c r="L183" s="2" t="e">
        <f>Table13[[#This Row],[Dev]]/Table13[[#This Row],[Mean]]*100</f>
        <v>#DIV/0!</v>
      </c>
      <c r="M183" s="2">
        <f>Table13[[#This Row],[Estimated costs 1]]-Table13[[#This Row],[Actual cost]]</f>
        <v>0</v>
      </c>
      <c r="N183" s="2" t="e">
        <f>Table13[[#This Row],[Diff 1]]/Table13[[#This Row],[Actual cost]]*100</f>
        <v>#DIV/0!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</row>
    <row r="184" spans="1:34" hidden="1" x14ac:dyDescent="0.3">
      <c r="A184" t="s">
        <v>204</v>
      </c>
      <c r="B184">
        <v>182</v>
      </c>
      <c r="C184" t="str">
        <f>LEFT(Table13[[#This Row],[Contingency id]])</f>
        <v>B</v>
      </c>
      <c r="D184">
        <v>0</v>
      </c>
      <c r="E184" s="1">
        <v>1.6049382716049301</v>
      </c>
      <c r="F184">
        <v>650</v>
      </c>
      <c r="G184">
        <v>405</v>
      </c>
      <c r="H184">
        <v>0</v>
      </c>
      <c r="I184" s="2">
        <f>AVERAGE(Table13[[#This Row],[Estimated costs 1]:[Estimated costs 20]])</f>
        <v>0</v>
      </c>
      <c r="J184" s="2" t="e">
        <f>(Table13[[#This Row],[Mean]]-Table13[[#This Row],[Actual cost]])/Table13[[#This Row],[Actual cost]]*100</f>
        <v>#DIV/0!</v>
      </c>
      <c r="K184" s="2">
        <f>_xlfn.STDEV.P(Table13[[#This Row],[Estimated costs 1]:[Estimated costs 20]])</f>
        <v>0</v>
      </c>
      <c r="L184" s="2" t="e">
        <f>Table13[[#This Row],[Dev]]/Table13[[#This Row],[Mean]]*100</f>
        <v>#DIV/0!</v>
      </c>
      <c r="M184" s="2">
        <f>Table13[[#This Row],[Estimated costs 1]]-Table13[[#This Row],[Actual cost]]</f>
        <v>0</v>
      </c>
      <c r="N184" s="2" t="e">
        <f>Table13[[#This Row],[Diff 1]]/Table13[[#This Row],[Actual cost]]*100</f>
        <v>#DIV/0!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</row>
    <row r="185" spans="1:34" hidden="1" x14ac:dyDescent="0.3">
      <c r="A185" t="s">
        <v>205</v>
      </c>
      <c r="B185">
        <v>183</v>
      </c>
      <c r="C185" t="str">
        <f>LEFT(Table13[[#This Row],[Contingency id]])</f>
        <v>B</v>
      </c>
      <c r="D185">
        <v>0</v>
      </c>
      <c r="E185" s="1">
        <v>1.5476839237057201</v>
      </c>
      <c r="F185">
        <v>568</v>
      </c>
      <c r="G185">
        <v>367</v>
      </c>
      <c r="H185">
        <v>0</v>
      </c>
      <c r="I185" s="2">
        <f>AVERAGE(Table13[[#This Row],[Estimated costs 1]:[Estimated costs 20]])</f>
        <v>0</v>
      </c>
      <c r="J185" s="2" t="e">
        <f>(Table13[[#This Row],[Mean]]-Table13[[#This Row],[Actual cost]])/Table13[[#This Row],[Actual cost]]*100</f>
        <v>#DIV/0!</v>
      </c>
      <c r="K185" s="2">
        <f>_xlfn.STDEV.P(Table13[[#This Row],[Estimated costs 1]:[Estimated costs 20]])</f>
        <v>0</v>
      </c>
      <c r="L185" s="2" t="e">
        <f>Table13[[#This Row],[Dev]]/Table13[[#This Row],[Mean]]*100</f>
        <v>#DIV/0!</v>
      </c>
      <c r="M185" s="2">
        <f>Table13[[#This Row],[Estimated costs 1]]-Table13[[#This Row],[Actual cost]]</f>
        <v>0</v>
      </c>
      <c r="N185" s="2" t="e">
        <f>Table13[[#This Row],[Diff 1]]/Table13[[#This Row],[Actual cost]]*100</f>
        <v>#DIV/0!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</row>
    <row r="186" spans="1:34" hidden="1" x14ac:dyDescent="0.3">
      <c r="A186" t="s">
        <v>206</v>
      </c>
      <c r="B186">
        <v>184</v>
      </c>
      <c r="C186" t="str">
        <f>LEFT(Table13[[#This Row],[Contingency id]])</f>
        <v>B</v>
      </c>
      <c r="D186">
        <v>0</v>
      </c>
      <c r="E186" s="1">
        <v>1.4791666666666601</v>
      </c>
      <c r="F186">
        <v>568</v>
      </c>
      <c r="G186">
        <v>384</v>
      </c>
      <c r="H186">
        <v>0</v>
      </c>
      <c r="I186" s="2">
        <f>AVERAGE(Table13[[#This Row],[Estimated costs 1]:[Estimated costs 20]])</f>
        <v>0</v>
      </c>
      <c r="J186" s="2" t="e">
        <f>(Table13[[#This Row],[Mean]]-Table13[[#This Row],[Actual cost]])/Table13[[#This Row],[Actual cost]]*100</f>
        <v>#DIV/0!</v>
      </c>
      <c r="K186" s="2">
        <f>_xlfn.STDEV.P(Table13[[#This Row],[Estimated costs 1]:[Estimated costs 20]])</f>
        <v>0</v>
      </c>
      <c r="L186" s="2" t="e">
        <f>Table13[[#This Row],[Dev]]/Table13[[#This Row],[Mean]]*100</f>
        <v>#DIV/0!</v>
      </c>
      <c r="M186" s="2">
        <f>Table13[[#This Row],[Estimated costs 1]]-Table13[[#This Row],[Actual cost]]</f>
        <v>0</v>
      </c>
      <c r="N186" s="2" t="e">
        <f>Table13[[#This Row],[Diff 1]]/Table13[[#This Row],[Actual cost]]*100</f>
        <v>#DIV/0!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</row>
    <row r="187" spans="1:34" hidden="1" x14ac:dyDescent="0.3">
      <c r="A187" t="s">
        <v>207</v>
      </c>
      <c r="B187">
        <v>185</v>
      </c>
      <c r="C187" t="str">
        <f>LEFT(Table13[[#This Row],[Contingency id]])</f>
        <v>B</v>
      </c>
      <c r="D187">
        <v>0</v>
      </c>
      <c r="E187" s="1">
        <v>1.6709511568123301</v>
      </c>
      <c r="F187">
        <v>650</v>
      </c>
      <c r="G187">
        <v>389</v>
      </c>
      <c r="H187">
        <v>0</v>
      </c>
      <c r="I187" s="2">
        <f>AVERAGE(Table13[[#This Row],[Estimated costs 1]:[Estimated costs 20]])</f>
        <v>0</v>
      </c>
      <c r="J187" s="2" t="e">
        <f>(Table13[[#This Row],[Mean]]-Table13[[#This Row],[Actual cost]])/Table13[[#This Row],[Actual cost]]*100</f>
        <v>#DIV/0!</v>
      </c>
      <c r="K187" s="2">
        <f>_xlfn.STDEV.P(Table13[[#This Row],[Estimated costs 1]:[Estimated costs 20]])</f>
        <v>0</v>
      </c>
      <c r="L187" s="2" t="e">
        <f>Table13[[#This Row],[Dev]]/Table13[[#This Row],[Mean]]*100</f>
        <v>#DIV/0!</v>
      </c>
      <c r="M187" s="2">
        <f>Table13[[#This Row],[Estimated costs 1]]-Table13[[#This Row],[Actual cost]]</f>
        <v>0</v>
      </c>
      <c r="N187" s="2" t="e">
        <f>Table13[[#This Row],[Diff 1]]/Table13[[#This Row],[Actual cost]]*100</f>
        <v>#DIV/0!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</row>
    <row r="188" spans="1:34" hidden="1" x14ac:dyDescent="0.3">
      <c r="A188" t="s">
        <v>208</v>
      </c>
      <c r="B188">
        <v>186</v>
      </c>
      <c r="C188" t="str">
        <f>LEFT(Table13[[#This Row],[Contingency id]])</f>
        <v>B</v>
      </c>
      <c r="D188">
        <v>0</v>
      </c>
      <c r="E188" s="1">
        <v>1.62094763092269</v>
      </c>
      <c r="F188">
        <v>650</v>
      </c>
      <c r="G188">
        <v>401</v>
      </c>
      <c r="H188">
        <v>0</v>
      </c>
      <c r="I188" s="2">
        <f>AVERAGE(Table13[[#This Row],[Estimated costs 1]:[Estimated costs 20]])</f>
        <v>0</v>
      </c>
      <c r="J188" s="2" t="e">
        <f>(Table13[[#This Row],[Mean]]-Table13[[#This Row],[Actual cost]])/Table13[[#This Row],[Actual cost]]*100</f>
        <v>#DIV/0!</v>
      </c>
      <c r="K188" s="2">
        <f>_xlfn.STDEV.P(Table13[[#This Row],[Estimated costs 1]:[Estimated costs 20]])</f>
        <v>0</v>
      </c>
      <c r="L188" s="2" t="e">
        <f>Table13[[#This Row],[Dev]]/Table13[[#This Row],[Mean]]*100</f>
        <v>#DIV/0!</v>
      </c>
      <c r="M188" s="2">
        <f>Table13[[#This Row],[Estimated costs 1]]-Table13[[#This Row],[Actual cost]]</f>
        <v>0</v>
      </c>
      <c r="N188" s="2" t="e">
        <f>Table13[[#This Row],[Diff 1]]/Table13[[#This Row],[Actual cost]]*100</f>
        <v>#DIV/0!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</row>
    <row r="189" spans="1:34" hidden="1" x14ac:dyDescent="0.3">
      <c r="A189" t="s">
        <v>209</v>
      </c>
      <c r="B189">
        <v>187</v>
      </c>
      <c r="C189" t="str">
        <f>LEFT(Table13[[#This Row],[Contingency id]])</f>
        <v>B</v>
      </c>
      <c r="D189">
        <v>0</v>
      </c>
      <c r="E189" s="1">
        <v>2.2867012089809999</v>
      </c>
      <c r="F189">
        <v>1324</v>
      </c>
      <c r="G189">
        <v>579</v>
      </c>
      <c r="H189">
        <v>0</v>
      </c>
      <c r="I189" s="2">
        <f>AVERAGE(Table13[[#This Row],[Estimated costs 1]:[Estimated costs 20]])</f>
        <v>0</v>
      </c>
      <c r="J189" s="2" t="e">
        <f>(Table13[[#This Row],[Mean]]-Table13[[#This Row],[Actual cost]])/Table13[[#This Row],[Actual cost]]*100</f>
        <v>#DIV/0!</v>
      </c>
      <c r="K189" s="2">
        <f>_xlfn.STDEV.P(Table13[[#This Row],[Estimated costs 1]:[Estimated costs 20]])</f>
        <v>0</v>
      </c>
      <c r="L189" s="2" t="e">
        <f>Table13[[#This Row],[Dev]]/Table13[[#This Row],[Mean]]*100</f>
        <v>#DIV/0!</v>
      </c>
      <c r="M189" s="2">
        <f>Table13[[#This Row],[Estimated costs 1]]-Table13[[#This Row],[Actual cost]]</f>
        <v>0</v>
      </c>
      <c r="N189" s="2" t="e">
        <f>Table13[[#This Row],[Diff 1]]/Table13[[#This Row],[Actual cost]]*100</f>
        <v>#DIV/0!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</row>
    <row r="190" spans="1:34" hidden="1" x14ac:dyDescent="0.3">
      <c r="A190" t="s">
        <v>210</v>
      </c>
      <c r="B190">
        <v>188</v>
      </c>
      <c r="C190" t="str">
        <f>LEFT(Table13[[#This Row],[Contingency id]])</f>
        <v>B</v>
      </c>
      <c r="D190">
        <v>0</v>
      </c>
      <c r="E190" s="1">
        <v>1.48876404494382</v>
      </c>
      <c r="F190">
        <v>530</v>
      </c>
      <c r="G190">
        <v>356</v>
      </c>
      <c r="H190">
        <v>0</v>
      </c>
      <c r="I190" s="2">
        <f>AVERAGE(Table13[[#This Row],[Estimated costs 1]:[Estimated costs 20]])</f>
        <v>0</v>
      </c>
      <c r="J190" s="2" t="e">
        <f>(Table13[[#This Row],[Mean]]-Table13[[#This Row],[Actual cost]])/Table13[[#This Row],[Actual cost]]*100</f>
        <v>#DIV/0!</v>
      </c>
      <c r="K190" s="2">
        <f>_xlfn.STDEV.P(Table13[[#This Row],[Estimated costs 1]:[Estimated costs 20]])</f>
        <v>0</v>
      </c>
      <c r="L190" s="2" t="e">
        <f>Table13[[#This Row],[Dev]]/Table13[[#This Row],[Mean]]*100</f>
        <v>#DIV/0!</v>
      </c>
      <c r="M190" s="2">
        <f>Table13[[#This Row],[Estimated costs 1]]-Table13[[#This Row],[Actual cost]]</f>
        <v>0</v>
      </c>
      <c r="N190" s="2" t="e">
        <f>Table13[[#This Row],[Diff 1]]/Table13[[#This Row],[Actual cost]]*100</f>
        <v>#DIV/0!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</row>
    <row r="191" spans="1:34" hidden="1" x14ac:dyDescent="0.3">
      <c r="A191" t="s">
        <v>211</v>
      </c>
      <c r="B191">
        <v>189</v>
      </c>
      <c r="C191" t="str">
        <f>LEFT(Table13[[#This Row],[Contingency id]])</f>
        <v>B</v>
      </c>
      <c r="D191">
        <v>0</v>
      </c>
      <c r="E191" s="1">
        <v>1.23589743589743</v>
      </c>
      <c r="F191">
        <v>241</v>
      </c>
      <c r="G191">
        <v>195</v>
      </c>
      <c r="H191">
        <v>0</v>
      </c>
      <c r="I191" s="2">
        <f>AVERAGE(Table13[[#This Row],[Estimated costs 1]:[Estimated costs 20]])</f>
        <v>0</v>
      </c>
      <c r="J191" s="2" t="e">
        <f>(Table13[[#This Row],[Mean]]-Table13[[#This Row],[Actual cost]])/Table13[[#This Row],[Actual cost]]*100</f>
        <v>#DIV/0!</v>
      </c>
      <c r="K191" s="2">
        <f>_xlfn.STDEV.P(Table13[[#This Row],[Estimated costs 1]:[Estimated costs 20]])</f>
        <v>0</v>
      </c>
      <c r="L191" s="2" t="e">
        <f>Table13[[#This Row],[Dev]]/Table13[[#This Row],[Mean]]*100</f>
        <v>#DIV/0!</v>
      </c>
      <c r="M191" s="2">
        <f>Table13[[#This Row],[Estimated costs 1]]-Table13[[#This Row],[Actual cost]]</f>
        <v>0</v>
      </c>
      <c r="N191" s="2" t="e">
        <f>Table13[[#This Row],[Diff 1]]/Table13[[#This Row],[Actual cost]]*100</f>
        <v>#DIV/0!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</row>
    <row r="192" spans="1:34" hidden="1" x14ac:dyDescent="0.3">
      <c r="A192" t="s">
        <v>212</v>
      </c>
      <c r="B192">
        <v>190</v>
      </c>
      <c r="C192" t="str">
        <f>LEFT(Table13[[#This Row],[Contingency id]])</f>
        <v>B</v>
      </c>
      <c r="D192">
        <v>0</v>
      </c>
      <c r="E192" s="1">
        <v>1.2887700534759301</v>
      </c>
      <c r="F192">
        <v>241</v>
      </c>
      <c r="G192">
        <v>187</v>
      </c>
      <c r="H192">
        <v>0</v>
      </c>
      <c r="I192" s="2">
        <f>AVERAGE(Table13[[#This Row],[Estimated costs 1]:[Estimated costs 20]])</f>
        <v>0</v>
      </c>
      <c r="J192" s="2" t="e">
        <f>(Table13[[#This Row],[Mean]]-Table13[[#This Row],[Actual cost]])/Table13[[#This Row],[Actual cost]]*100</f>
        <v>#DIV/0!</v>
      </c>
      <c r="K192" s="2">
        <f>_xlfn.STDEV.P(Table13[[#This Row],[Estimated costs 1]:[Estimated costs 20]])</f>
        <v>0</v>
      </c>
      <c r="L192" s="2" t="e">
        <f>Table13[[#This Row],[Dev]]/Table13[[#This Row],[Mean]]*100</f>
        <v>#DIV/0!</v>
      </c>
      <c r="M192" s="2">
        <f>Table13[[#This Row],[Estimated costs 1]]-Table13[[#This Row],[Actual cost]]</f>
        <v>0</v>
      </c>
      <c r="N192" s="2" t="e">
        <f>Table13[[#This Row],[Diff 1]]/Table13[[#This Row],[Actual cost]]*100</f>
        <v>#DIV/0!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</row>
    <row r="193" spans="1:34" hidden="1" x14ac:dyDescent="0.3">
      <c r="A193" t="s">
        <v>213</v>
      </c>
      <c r="B193">
        <v>191</v>
      </c>
      <c r="C193" t="str">
        <f>LEFT(Table13[[#This Row],[Contingency id]])</f>
        <v>B</v>
      </c>
      <c r="D193">
        <v>0</v>
      </c>
      <c r="E193" s="1">
        <v>2.2996575342465699</v>
      </c>
      <c r="F193">
        <v>1343</v>
      </c>
      <c r="G193">
        <v>584</v>
      </c>
      <c r="H193">
        <v>0</v>
      </c>
      <c r="I193" s="2">
        <f>AVERAGE(Table13[[#This Row],[Estimated costs 1]:[Estimated costs 20]])</f>
        <v>0</v>
      </c>
      <c r="J193" s="2" t="e">
        <f>(Table13[[#This Row],[Mean]]-Table13[[#This Row],[Actual cost]])/Table13[[#This Row],[Actual cost]]*100</f>
        <v>#DIV/0!</v>
      </c>
      <c r="K193" s="2">
        <f>_xlfn.STDEV.P(Table13[[#This Row],[Estimated costs 1]:[Estimated costs 20]])</f>
        <v>0</v>
      </c>
      <c r="L193" s="2" t="e">
        <f>Table13[[#This Row],[Dev]]/Table13[[#This Row],[Mean]]*100</f>
        <v>#DIV/0!</v>
      </c>
      <c r="M193" s="2">
        <f>Table13[[#This Row],[Estimated costs 1]]-Table13[[#This Row],[Actual cost]]</f>
        <v>0</v>
      </c>
      <c r="N193" s="2" t="e">
        <f>Table13[[#This Row],[Diff 1]]/Table13[[#This Row],[Actual cost]]*100</f>
        <v>#DIV/0!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</row>
    <row r="194" spans="1:34" hidden="1" x14ac:dyDescent="0.3">
      <c r="A194" t="s">
        <v>214</v>
      </c>
      <c r="B194">
        <v>192</v>
      </c>
      <c r="C194" t="str">
        <f>LEFT(Table13[[#This Row],[Contingency id]])</f>
        <v>B</v>
      </c>
      <c r="D194">
        <v>0</v>
      </c>
      <c r="E194" s="1">
        <v>1.72397094430992</v>
      </c>
      <c r="F194">
        <v>712</v>
      </c>
      <c r="G194">
        <v>413</v>
      </c>
      <c r="H194">
        <v>0</v>
      </c>
      <c r="I194" s="2">
        <f>AVERAGE(Table13[[#This Row],[Estimated costs 1]:[Estimated costs 20]])</f>
        <v>0</v>
      </c>
      <c r="J194" s="2" t="e">
        <f>(Table13[[#This Row],[Mean]]-Table13[[#This Row],[Actual cost]])/Table13[[#This Row],[Actual cost]]*100</f>
        <v>#DIV/0!</v>
      </c>
      <c r="K194" s="2">
        <f>_xlfn.STDEV.P(Table13[[#This Row],[Estimated costs 1]:[Estimated costs 20]])</f>
        <v>0</v>
      </c>
      <c r="L194" s="2" t="e">
        <f>Table13[[#This Row],[Dev]]/Table13[[#This Row],[Mean]]*100</f>
        <v>#DIV/0!</v>
      </c>
      <c r="M194" s="2">
        <f>Table13[[#This Row],[Estimated costs 1]]-Table13[[#This Row],[Actual cost]]</f>
        <v>0</v>
      </c>
      <c r="N194" s="2" t="e">
        <f>Table13[[#This Row],[Diff 1]]/Table13[[#This Row],[Actual cost]]*100</f>
        <v>#DIV/0!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</row>
    <row r="195" spans="1:34" hidden="1" x14ac:dyDescent="0.3">
      <c r="A195" t="s">
        <v>215</v>
      </c>
      <c r="B195">
        <v>193</v>
      </c>
      <c r="C195" t="str">
        <f>LEFT(Table13[[#This Row],[Contingency id]])</f>
        <v>B</v>
      </c>
      <c r="D195">
        <v>0</v>
      </c>
      <c r="E195" s="1">
        <v>1.62186788154897</v>
      </c>
      <c r="F195">
        <v>712</v>
      </c>
      <c r="G195">
        <v>439</v>
      </c>
      <c r="H195">
        <v>0</v>
      </c>
      <c r="I195" s="2">
        <f>AVERAGE(Table13[[#This Row],[Estimated costs 1]:[Estimated costs 20]])</f>
        <v>0</v>
      </c>
      <c r="J195" s="2" t="e">
        <f>(Table13[[#This Row],[Mean]]-Table13[[#This Row],[Actual cost]])/Table13[[#This Row],[Actual cost]]*100</f>
        <v>#DIV/0!</v>
      </c>
      <c r="K195" s="2">
        <f>_xlfn.STDEV.P(Table13[[#This Row],[Estimated costs 1]:[Estimated costs 20]])</f>
        <v>0</v>
      </c>
      <c r="L195" s="2" t="e">
        <f>Table13[[#This Row],[Dev]]/Table13[[#This Row],[Mean]]*100</f>
        <v>#DIV/0!</v>
      </c>
      <c r="M195" s="2">
        <f>Table13[[#This Row],[Estimated costs 1]]-Table13[[#This Row],[Actual cost]]</f>
        <v>0</v>
      </c>
      <c r="N195" s="2" t="e">
        <f>Table13[[#This Row],[Diff 1]]/Table13[[#This Row],[Actual cost]]*100</f>
        <v>#DIV/0!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</row>
    <row r="196" spans="1:34" hidden="1" x14ac:dyDescent="0.3">
      <c r="A196" t="s">
        <v>216</v>
      </c>
      <c r="B196">
        <v>194</v>
      </c>
      <c r="C196" t="str">
        <f>LEFT(Table13[[#This Row],[Contingency id]])</f>
        <v>B</v>
      </c>
      <c r="D196">
        <v>0</v>
      </c>
      <c r="E196" s="1">
        <v>1.3435114503816701</v>
      </c>
      <c r="F196">
        <v>352</v>
      </c>
      <c r="G196">
        <v>262</v>
      </c>
      <c r="H196">
        <v>0</v>
      </c>
      <c r="I196" s="2">
        <f>AVERAGE(Table13[[#This Row],[Estimated costs 1]:[Estimated costs 20]])</f>
        <v>0</v>
      </c>
      <c r="J196" s="2" t="e">
        <f>(Table13[[#This Row],[Mean]]-Table13[[#This Row],[Actual cost]])/Table13[[#This Row],[Actual cost]]*100</f>
        <v>#DIV/0!</v>
      </c>
      <c r="K196" s="2">
        <f>_xlfn.STDEV.P(Table13[[#This Row],[Estimated costs 1]:[Estimated costs 20]])</f>
        <v>0</v>
      </c>
      <c r="L196" s="2" t="e">
        <f>Table13[[#This Row],[Dev]]/Table13[[#This Row],[Mean]]*100</f>
        <v>#DIV/0!</v>
      </c>
      <c r="M196" s="2">
        <f>Table13[[#This Row],[Estimated costs 1]]-Table13[[#This Row],[Actual cost]]</f>
        <v>0</v>
      </c>
      <c r="N196" s="2" t="e">
        <f>Table13[[#This Row],[Diff 1]]/Table13[[#This Row],[Actual cost]]*100</f>
        <v>#DIV/0!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</row>
    <row r="197" spans="1:34" hidden="1" x14ac:dyDescent="0.3">
      <c r="A197" t="s">
        <v>217</v>
      </c>
      <c r="B197">
        <v>195</v>
      </c>
      <c r="C197" t="str">
        <f>LEFT(Table13[[#This Row],[Contingency id]])</f>
        <v>B</v>
      </c>
      <c r="D197">
        <v>0</v>
      </c>
      <c r="E197" s="1">
        <v>1.3248945147679301</v>
      </c>
      <c r="F197">
        <v>314</v>
      </c>
      <c r="G197">
        <v>237</v>
      </c>
      <c r="H197">
        <v>0</v>
      </c>
      <c r="I197" s="2">
        <f>AVERAGE(Table13[[#This Row],[Estimated costs 1]:[Estimated costs 20]])</f>
        <v>0</v>
      </c>
      <c r="J197" s="2" t="e">
        <f>(Table13[[#This Row],[Mean]]-Table13[[#This Row],[Actual cost]])/Table13[[#This Row],[Actual cost]]*100</f>
        <v>#DIV/0!</v>
      </c>
      <c r="K197" s="2">
        <f>_xlfn.STDEV.P(Table13[[#This Row],[Estimated costs 1]:[Estimated costs 20]])</f>
        <v>0</v>
      </c>
      <c r="L197" s="2" t="e">
        <f>Table13[[#This Row],[Dev]]/Table13[[#This Row],[Mean]]*100</f>
        <v>#DIV/0!</v>
      </c>
      <c r="M197" s="2">
        <f>Table13[[#This Row],[Estimated costs 1]]-Table13[[#This Row],[Actual cost]]</f>
        <v>0</v>
      </c>
      <c r="N197" s="2" t="e">
        <f>Table13[[#This Row],[Diff 1]]/Table13[[#This Row],[Actual cost]]*100</f>
        <v>#DIV/0!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</row>
    <row r="198" spans="1:34" hidden="1" x14ac:dyDescent="0.3">
      <c r="A198" t="s">
        <v>218</v>
      </c>
      <c r="B198">
        <v>196</v>
      </c>
      <c r="C198" t="str">
        <f>LEFT(Table13[[#This Row],[Contingency id]])</f>
        <v>B</v>
      </c>
      <c r="D198">
        <v>0</v>
      </c>
      <c r="E198" s="1">
        <v>1.28688524590163</v>
      </c>
      <c r="F198">
        <v>314</v>
      </c>
      <c r="G198">
        <v>244</v>
      </c>
      <c r="H198">
        <v>0</v>
      </c>
      <c r="I198" s="2">
        <f>AVERAGE(Table13[[#This Row],[Estimated costs 1]:[Estimated costs 20]])</f>
        <v>0</v>
      </c>
      <c r="J198" s="2" t="e">
        <f>(Table13[[#This Row],[Mean]]-Table13[[#This Row],[Actual cost]])/Table13[[#This Row],[Actual cost]]*100</f>
        <v>#DIV/0!</v>
      </c>
      <c r="K198" s="2">
        <f>_xlfn.STDEV.P(Table13[[#This Row],[Estimated costs 1]:[Estimated costs 20]])</f>
        <v>0</v>
      </c>
      <c r="L198" s="2" t="e">
        <f>Table13[[#This Row],[Dev]]/Table13[[#This Row],[Mean]]*100</f>
        <v>#DIV/0!</v>
      </c>
      <c r="M198" s="2">
        <f>Table13[[#This Row],[Estimated costs 1]]-Table13[[#This Row],[Actual cost]]</f>
        <v>0</v>
      </c>
      <c r="N198" s="2" t="e">
        <f>Table13[[#This Row],[Diff 1]]/Table13[[#This Row],[Actual cost]]*100</f>
        <v>#DIV/0!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</row>
    <row r="199" spans="1:34" hidden="1" x14ac:dyDescent="0.3">
      <c r="A199" t="s">
        <v>219</v>
      </c>
      <c r="B199">
        <v>197</v>
      </c>
      <c r="C199" t="str">
        <f>LEFT(Table13[[#This Row],[Contingency id]])</f>
        <v>B</v>
      </c>
      <c r="D199">
        <v>0</v>
      </c>
      <c r="E199" s="1">
        <v>1.16766467065868</v>
      </c>
      <c r="F199">
        <v>195</v>
      </c>
      <c r="G199">
        <v>167</v>
      </c>
      <c r="H199">
        <v>0</v>
      </c>
      <c r="I199" s="2">
        <f>AVERAGE(Table13[[#This Row],[Estimated costs 1]:[Estimated costs 20]])</f>
        <v>0</v>
      </c>
      <c r="J199" s="2" t="e">
        <f>(Table13[[#This Row],[Mean]]-Table13[[#This Row],[Actual cost]])/Table13[[#This Row],[Actual cost]]*100</f>
        <v>#DIV/0!</v>
      </c>
      <c r="K199" s="2">
        <f>_xlfn.STDEV.P(Table13[[#This Row],[Estimated costs 1]:[Estimated costs 20]])</f>
        <v>0</v>
      </c>
      <c r="L199" s="2" t="e">
        <f>Table13[[#This Row],[Dev]]/Table13[[#This Row],[Mean]]*100</f>
        <v>#DIV/0!</v>
      </c>
      <c r="M199" s="2">
        <f>Table13[[#This Row],[Estimated costs 1]]-Table13[[#This Row],[Actual cost]]</f>
        <v>0</v>
      </c>
      <c r="N199" s="2" t="e">
        <f>Table13[[#This Row],[Diff 1]]/Table13[[#This Row],[Actual cost]]*100</f>
        <v>#DIV/0!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</row>
    <row r="200" spans="1:34" hidden="1" x14ac:dyDescent="0.3">
      <c r="A200" t="s">
        <v>220</v>
      </c>
      <c r="B200">
        <v>198</v>
      </c>
      <c r="C200" t="str">
        <f>LEFT(Table13[[#This Row],[Contingency id]])</f>
        <v>B</v>
      </c>
      <c r="D200">
        <v>0</v>
      </c>
      <c r="E200" s="1">
        <v>1.17469879518072</v>
      </c>
      <c r="F200">
        <v>195</v>
      </c>
      <c r="G200">
        <v>166</v>
      </c>
      <c r="H200">
        <v>0</v>
      </c>
      <c r="I200" s="2">
        <f>AVERAGE(Table13[[#This Row],[Estimated costs 1]:[Estimated costs 20]])</f>
        <v>0</v>
      </c>
      <c r="J200" s="2" t="e">
        <f>(Table13[[#This Row],[Mean]]-Table13[[#This Row],[Actual cost]])/Table13[[#This Row],[Actual cost]]*100</f>
        <v>#DIV/0!</v>
      </c>
      <c r="K200" s="2">
        <f>_xlfn.STDEV.P(Table13[[#This Row],[Estimated costs 1]:[Estimated costs 20]])</f>
        <v>0</v>
      </c>
      <c r="L200" s="2" t="e">
        <f>Table13[[#This Row],[Dev]]/Table13[[#This Row],[Mean]]*100</f>
        <v>#DIV/0!</v>
      </c>
      <c r="M200" s="2">
        <f>Table13[[#This Row],[Estimated costs 1]]-Table13[[#This Row],[Actual cost]]</f>
        <v>0</v>
      </c>
      <c r="N200" s="2" t="e">
        <f>Table13[[#This Row],[Diff 1]]/Table13[[#This Row],[Actual cost]]*100</f>
        <v>#DIV/0!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</row>
    <row r="201" spans="1:34" hidden="1" x14ac:dyDescent="0.3">
      <c r="A201" t="s">
        <v>221</v>
      </c>
      <c r="B201">
        <v>199</v>
      </c>
      <c r="C201" t="str">
        <f>LEFT(Table13[[#This Row],[Contingency id]])</f>
        <v>B</v>
      </c>
      <c r="D201">
        <v>0</v>
      </c>
      <c r="E201" s="1">
        <v>1.62186788154897</v>
      </c>
      <c r="F201">
        <v>712</v>
      </c>
      <c r="G201">
        <v>439</v>
      </c>
      <c r="H201">
        <v>0</v>
      </c>
      <c r="I201" s="2">
        <f>AVERAGE(Table13[[#This Row],[Estimated costs 1]:[Estimated costs 20]])</f>
        <v>0</v>
      </c>
      <c r="J201" s="2" t="e">
        <f>(Table13[[#This Row],[Mean]]-Table13[[#This Row],[Actual cost]])/Table13[[#This Row],[Actual cost]]*100</f>
        <v>#DIV/0!</v>
      </c>
      <c r="K201" s="2">
        <f>_xlfn.STDEV.P(Table13[[#This Row],[Estimated costs 1]:[Estimated costs 20]])</f>
        <v>0</v>
      </c>
      <c r="L201" s="2" t="e">
        <f>Table13[[#This Row],[Dev]]/Table13[[#This Row],[Mean]]*100</f>
        <v>#DIV/0!</v>
      </c>
      <c r="M201" s="2">
        <f>Table13[[#This Row],[Estimated costs 1]]-Table13[[#This Row],[Actual cost]]</f>
        <v>0</v>
      </c>
      <c r="N201" s="2" t="e">
        <f>Table13[[#This Row],[Diff 1]]/Table13[[#This Row],[Actual cost]]*100</f>
        <v>#DIV/0!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</row>
    <row r="202" spans="1:34" hidden="1" x14ac:dyDescent="0.3">
      <c r="A202" t="s">
        <v>222</v>
      </c>
      <c r="B202">
        <v>200</v>
      </c>
      <c r="C202" t="str">
        <f>LEFT(Table13[[#This Row],[Contingency id]])</f>
        <v>B</v>
      </c>
      <c r="D202">
        <v>0</v>
      </c>
      <c r="E202" s="1">
        <v>2.0299625468164701</v>
      </c>
      <c r="F202">
        <v>1084</v>
      </c>
      <c r="G202">
        <v>534</v>
      </c>
      <c r="H202">
        <v>0</v>
      </c>
      <c r="I202" s="2">
        <f>AVERAGE(Table13[[#This Row],[Estimated costs 1]:[Estimated costs 20]])</f>
        <v>0</v>
      </c>
      <c r="J202" s="2" t="e">
        <f>(Table13[[#This Row],[Mean]]-Table13[[#This Row],[Actual cost]])/Table13[[#This Row],[Actual cost]]*100</f>
        <v>#DIV/0!</v>
      </c>
      <c r="K202" s="2">
        <f>_xlfn.STDEV.P(Table13[[#This Row],[Estimated costs 1]:[Estimated costs 20]])</f>
        <v>0</v>
      </c>
      <c r="L202" s="2" t="e">
        <f>Table13[[#This Row],[Dev]]/Table13[[#This Row],[Mean]]*100</f>
        <v>#DIV/0!</v>
      </c>
      <c r="M202" s="2">
        <f>Table13[[#This Row],[Estimated costs 1]]-Table13[[#This Row],[Actual cost]]</f>
        <v>0</v>
      </c>
      <c r="N202" s="2" t="e">
        <f>Table13[[#This Row],[Diff 1]]/Table13[[#This Row],[Actual cost]]*100</f>
        <v>#DIV/0!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</row>
    <row r="203" spans="1:34" hidden="1" x14ac:dyDescent="0.3">
      <c r="A203" t="s">
        <v>223</v>
      </c>
      <c r="B203">
        <v>201</v>
      </c>
      <c r="C203" t="str">
        <f>LEFT(Table13[[#This Row],[Contingency id]])</f>
        <v>B</v>
      </c>
      <c r="D203">
        <v>0</v>
      </c>
      <c r="E203" s="1">
        <v>2</v>
      </c>
      <c r="F203">
        <v>1084</v>
      </c>
      <c r="G203">
        <v>542</v>
      </c>
      <c r="H203">
        <v>0</v>
      </c>
      <c r="I203" s="2">
        <f>AVERAGE(Table13[[#This Row],[Estimated costs 1]:[Estimated costs 20]])</f>
        <v>0</v>
      </c>
      <c r="J203" s="2" t="e">
        <f>(Table13[[#This Row],[Mean]]-Table13[[#This Row],[Actual cost]])/Table13[[#This Row],[Actual cost]]*100</f>
        <v>#DIV/0!</v>
      </c>
      <c r="K203" s="2">
        <f>_xlfn.STDEV.P(Table13[[#This Row],[Estimated costs 1]:[Estimated costs 20]])</f>
        <v>0</v>
      </c>
      <c r="L203" s="2" t="e">
        <f>Table13[[#This Row],[Dev]]/Table13[[#This Row],[Mean]]*100</f>
        <v>#DIV/0!</v>
      </c>
      <c r="M203" s="2">
        <f>Table13[[#This Row],[Estimated costs 1]]-Table13[[#This Row],[Actual cost]]</f>
        <v>0</v>
      </c>
      <c r="N203" s="2" t="e">
        <f>Table13[[#This Row],[Diff 1]]/Table13[[#This Row],[Actual cost]]*100</f>
        <v>#DIV/0!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</row>
    <row r="204" spans="1:34" hidden="1" x14ac:dyDescent="0.3">
      <c r="A204" t="s">
        <v>224</v>
      </c>
      <c r="B204">
        <v>202</v>
      </c>
      <c r="C204" t="str">
        <f>LEFT(Table13[[#This Row],[Contingency id]])</f>
        <v>B</v>
      </c>
      <c r="D204">
        <v>0</v>
      </c>
      <c r="E204" s="1">
        <v>1.5710455764075</v>
      </c>
      <c r="F204">
        <v>586</v>
      </c>
      <c r="G204">
        <v>373</v>
      </c>
      <c r="H204">
        <v>0</v>
      </c>
      <c r="I204" s="2">
        <f>AVERAGE(Table13[[#This Row],[Estimated costs 1]:[Estimated costs 20]])</f>
        <v>0</v>
      </c>
      <c r="J204" s="2" t="e">
        <f>(Table13[[#This Row],[Mean]]-Table13[[#This Row],[Actual cost]])/Table13[[#This Row],[Actual cost]]*100</f>
        <v>#DIV/0!</v>
      </c>
      <c r="K204" s="2">
        <f>_xlfn.STDEV.P(Table13[[#This Row],[Estimated costs 1]:[Estimated costs 20]])</f>
        <v>0</v>
      </c>
      <c r="L204" s="2" t="e">
        <f>Table13[[#This Row],[Dev]]/Table13[[#This Row],[Mean]]*100</f>
        <v>#DIV/0!</v>
      </c>
      <c r="M204" s="2">
        <f>Table13[[#This Row],[Estimated costs 1]]-Table13[[#This Row],[Actual cost]]</f>
        <v>0</v>
      </c>
      <c r="N204" s="2" t="e">
        <f>Table13[[#This Row],[Diff 1]]/Table13[[#This Row],[Actual cost]]*100</f>
        <v>#DIV/0!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</row>
    <row r="205" spans="1:34" hidden="1" x14ac:dyDescent="0.3">
      <c r="A205" t="s">
        <v>225</v>
      </c>
      <c r="B205">
        <v>203</v>
      </c>
      <c r="C205" t="str">
        <f>LEFT(Table13[[#This Row],[Contingency id]])</f>
        <v>C</v>
      </c>
      <c r="D205">
        <v>0</v>
      </c>
      <c r="E205" s="1">
        <v>1.6049382716049301</v>
      </c>
      <c r="F205">
        <v>650</v>
      </c>
      <c r="G205">
        <v>405</v>
      </c>
      <c r="H205">
        <v>0</v>
      </c>
      <c r="I205" s="2">
        <f>AVERAGE(Table13[[#This Row],[Estimated costs 1]:[Estimated costs 20]])</f>
        <v>0</v>
      </c>
      <c r="J205" s="2" t="e">
        <f>(Table13[[#This Row],[Mean]]-Table13[[#This Row],[Actual cost]])/Table13[[#This Row],[Actual cost]]*100</f>
        <v>#DIV/0!</v>
      </c>
      <c r="K205" s="2">
        <f>_xlfn.STDEV.P(Table13[[#This Row],[Estimated costs 1]:[Estimated costs 20]])</f>
        <v>0</v>
      </c>
      <c r="L205" s="2" t="e">
        <f>Table13[[#This Row],[Dev]]/Table13[[#This Row],[Mean]]*100</f>
        <v>#DIV/0!</v>
      </c>
      <c r="M205" s="2">
        <f>Table13[[#This Row],[Estimated costs 1]]-Table13[[#This Row],[Actual cost]]</f>
        <v>0</v>
      </c>
      <c r="N205" s="2" t="e">
        <f>Table13[[#This Row],[Diff 1]]/Table13[[#This Row],[Actual cost]]*100</f>
        <v>#DIV/0!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</row>
    <row r="206" spans="1:34" hidden="1" x14ac:dyDescent="0.3">
      <c r="A206" t="s">
        <v>226</v>
      </c>
      <c r="B206">
        <v>204</v>
      </c>
      <c r="C206" t="str">
        <f>LEFT(Table13[[#This Row],[Contingency id]])</f>
        <v>C</v>
      </c>
      <c r="D206">
        <v>0</v>
      </c>
      <c r="E206" s="1">
        <v>1.56473829201101</v>
      </c>
      <c r="F206">
        <v>568</v>
      </c>
      <c r="G206">
        <v>363</v>
      </c>
      <c r="H206">
        <v>0</v>
      </c>
      <c r="I206" s="2">
        <f>AVERAGE(Table13[[#This Row],[Estimated costs 1]:[Estimated costs 20]])</f>
        <v>0</v>
      </c>
      <c r="J206" s="2" t="e">
        <f>(Table13[[#This Row],[Mean]]-Table13[[#This Row],[Actual cost]])/Table13[[#This Row],[Actual cost]]*100</f>
        <v>#DIV/0!</v>
      </c>
      <c r="K206" s="2">
        <f>_xlfn.STDEV.P(Table13[[#This Row],[Estimated costs 1]:[Estimated costs 20]])</f>
        <v>0</v>
      </c>
      <c r="L206" s="2" t="e">
        <f>Table13[[#This Row],[Dev]]/Table13[[#This Row],[Mean]]*100</f>
        <v>#DIV/0!</v>
      </c>
      <c r="M206" s="2">
        <f>Table13[[#This Row],[Estimated costs 1]]-Table13[[#This Row],[Actual cost]]</f>
        <v>0</v>
      </c>
      <c r="N206" s="2" t="e">
        <f>Table13[[#This Row],[Diff 1]]/Table13[[#This Row],[Actual cost]]*100</f>
        <v>#DIV/0!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</row>
    <row r="207" spans="1:34" hidden="1" x14ac:dyDescent="0.3">
      <c r="A207" t="s">
        <v>227</v>
      </c>
      <c r="B207">
        <v>205</v>
      </c>
      <c r="C207" t="str">
        <f>LEFT(Table13[[#This Row],[Contingency id]])</f>
        <v>C</v>
      </c>
      <c r="D207">
        <v>0</v>
      </c>
      <c r="E207" s="1">
        <v>1.56043956043956</v>
      </c>
      <c r="F207">
        <v>568</v>
      </c>
      <c r="G207">
        <v>364</v>
      </c>
      <c r="H207">
        <v>0</v>
      </c>
      <c r="I207" s="2">
        <f>AVERAGE(Table13[[#This Row],[Estimated costs 1]:[Estimated costs 20]])</f>
        <v>0</v>
      </c>
      <c r="J207" s="2" t="e">
        <f>(Table13[[#This Row],[Mean]]-Table13[[#This Row],[Actual cost]])/Table13[[#This Row],[Actual cost]]*100</f>
        <v>#DIV/0!</v>
      </c>
      <c r="K207" s="2">
        <f>_xlfn.STDEV.P(Table13[[#This Row],[Estimated costs 1]:[Estimated costs 20]])</f>
        <v>0</v>
      </c>
      <c r="L207" s="2" t="e">
        <f>Table13[[#This Row],[Dev]]/Table13[[#This Row],[Mean]]*100</f>
        <v>#DIV/0!</v>
      </c>
      <c r="M207" s="2">
        <f>Table13[[#This Row],[Estimated costs 1]]-Table13[[#This Row],[Actual cost]]</f>
        <v>0</v>
      </c>
      <c r="N207" s="2" t="e">
        <f>Table13[[#This Row],[Diff 1]]/Table13[[#This Row],[Actual cost]]*100</f>
        <v>#DIV/0!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</row>
    <row r="208" spans="1:34" hidden="1" x14ac:dyDescent="0.3">
      <c r="A208" t="s">
        <v>228</v>
      </c>
      <c r="B208">
        <v>206</v>
      </c>
      <c r="C208" t="str">
        <f>LEFT(Table13[[#This Row],[Contingency id]])</f>
        <v>C</v>
      </c>
      <c r="D208">
        <v>0</v>
      </c>
      <c r="E208" s="1">
        <v>1.6414141414141401</v>
      </c>
      <c r="F208">
        <v>650</v>
      </c>
      <c r="G208">
        <v>396</v>
      </c>
      <c r="H208">
        <v>0</v>
      </c>
      <c r="I208" s="2">
        <f>AVERAGE(Table13[[#This Row],[Estimated costs 1]:[Estimated costs 20]])</f>
        <v>0</v>
      </c>
      <c r="J208" s="2" t="e">
        <f>(Table13[[#This Row],[Mean]]-Table13[[#This Row],[Actual cost]])/Table13[[#This Row],[Actual cost]]*100</f>
        <v>#DIV/0!</v>
      </c>
      <c r="K208" s="2">
        <f>_xlfn.STDEV.P(Table13[[#This Row],[Estimated costs 1]:[Estimated costs 20]])</f>
        <v>0</v>
      </c>
      <c r="L208" s="2" t="e">
        <f>Table13[[#This Row],[Dev]]/Table13[[#This Row],[Mean]]*100</f>
        <v>#DIV/0!</v>
      </c>
      <c r="M208" s="2">
        <f>Table13[[#This Row],[Estimated costs 1]]-Table13[[#This Row],[Actual cost]]</f>
        <v>0</v>
      </c>
      <c r="N208" s="2" t="e">
        <f>Table13[[#This Row],[Diff 1]]/Table13[[#This Row],[Actual cost]]*100</f>
        <v>#DIV/0!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</row>
    <row r="209" spans="1:34" hidden="1" x14ac:dyDescent="0.3">
      <c r="A209" t="s">
        <v>229</v>
      </c>
      <c r="B209">
        <v>207</v>
      </c>
      <c r="C209" t="str">
        <f>LEFT(Table13[[#This Row],[Contingency id]])</f>
        <v>C</v>
      </c>
      <c r="D209">
        <v>0</v>
      </c>
      <c r="E209" s="1">
        <v>2.2749140893470701</v>
      </c>
      <c r="F209">
        <v>1324</v>
      </c>
      <c r="G209">
        <v>582</v>
      </c>
      <c r="H209">
        <v>0</v>
      </c>
      <c r="I209" s="2">
        <f>AVERAGE(Table13[[#This Row],[Estimated costs 1]:[Estimated costs 20]])</f>
        <v>0</v>
      </c>
      <c r="J209" s="2" t="e">
        <f>(Table13[[#This Row],[Mean]]-Table13[[#This Row],[Actual cost]])/Table13[[#This Row],[Actual cost]]*100</f>
        <v>#DIV/0!</v>
      </c>
      <c r="K209" s="2">
        <f>_xlfn.STDEV.P(Table13[[#This Row],[Estimated costs 1]:[Estimated costs 20]])</f>
        <v>0</v>
      </c>
      <c r="L209" s="2" t="e">
        <f>Table13[[#This Row],[Dev]]/Table13[[#This Row],[Mean]]*100</f>
        <v>#DIV/0!</v>
      </c>
      <c r="M209" s="2">
        <f>Table13[[#This Row],[Estimated costs 1]]-Table13[[#This Row],[Actual cost]]</f>
        <v>0</v>
      </c>
      <c r="N209" s="2" t="e">
        <f>Table13[[#This Row],[Diff 1]]/Table13[[#This Row],[Actual cost]]*100</f>
        <v>#DIV/0!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</row>
    <row r="210" spans="1:34" hidden="1" x14ac:dyDescent="0.3">
      <c r="A210" t="s">
        <v>230</v>
      </c>
      <c r="B210">
        <v>208</v>
      </c>
      <c r="C210" t="str">
        <f>LEFT(Table13[[#This Row],[Contingency id]])</f>
        <v>C</v>
      </c>
      <c r="D210">
        <v>0</v>
      </c>
      <c r="E210" s="1">
        <v>1.45604395604395</v>
      </c>
      <c r="F210">
        <v>530</v>
      </c>
      <c r="G210">
        <v>364</v>
      </c>
      <c r="H210">
        <v>0</v>
      </c>
      <c r="I210" s="2">
        <f>AVERAGE(Table13[[#This Row],[Estimated costs 1]:[Estimated costs 20]])</f>
        <v>0</v>
      </c>
      <c r="J210" s="2" t="e">
        <f>(Table13[[#This Row],[Mean]]-Table13[[#This Row],[Actual cost]])/Table13[[#This Row],[Actual cost]]*100</f>
        <v>#DIV/0!</v>
      </c>
      <c r="K210" s="2">
        <f>_xlfn.STDEV.P(Table13[[#This Row],[Estimated costs 1]:[Estimated costs 20]])</f>
        <v>0</v>
      </c>
      <c r="L210" s="2" t="e">
        <f>Table13[[#This Row],[Dev]]/Table13[[#This Row],[Mean]]*100</f>
        <v>#DIV/0!</v>
      </c>
      <c r="M210" s="2">
        <f>Table13[[#This Row],[Estimated costs 1]]-Table13[[#This Row],[Actual cost]]</f>
        <v>0</v>
      </c>
      <c r="N210" s="2" t="e">
        <f>Table13[[#This Row],[Diff 1]]/Table13[[#This Row],[Actual cost]]*100</f>
        <v>#DIV/0!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</row>
    <row r="211" spans="1:34" hidden="1" x14ac:dyDescent="0.3">
      <c r="A211" t="s">
        <v>231</v>
      </c>
      <c r="B211">
        <v>209</v>
      </c>
      <c r="C211" t="str">
        <f>LEFT(Table13[[#This Row],[Contingency id]])</f>
        <v>C</v>
      </c>
      <c r="D211">
        <v>0</v>
      </c>
      <c r="E211" s="1">
        <v>1.2110552763819</v>
      </c>
      <c r="F211">
        <v>241</v>
      </c>
      <c r="G211">
        <v>199</v>
      </c>
      <c r="H211">
        <v>0</v>
      </c>
      <c r="I211" s="2">
        <f>AVERAGE(Table13[[#This Row],[Estimated costs 1]:[Estimated costs 20]])</f>
        <v>0</v>
      </c>
      <c r="J211" s="2" t="e">
        <f>(Table13[[#This Row],[Mean]]-Table13[[#This Row],[Actual cost]])/Table13[[#This Row],[Actual cost]]*100</f>
        <v>#DIV/0!</v>
      </c>
      <c r="K211" s="2">
        <f>_xlfn.STDEV.P(Table13[[#This Row],[Estimated costs 1]:[Estimated costs 20]])</f>
        <v>0</v>
      </c>
      <c r="L211" s="2" t="e">
        <f>Table13[[#This Row],[Dev]]/Table13[[#This Row],[Mean]]*100</f>
        <v>#DIV/0!</v>
      </c>
      <c r="M211" s="2">
        <f>Table13[[#This Row],[Estimated costs 1]]-Table13[[#This Row],[Actual cost]]</f>
        <v>0</v>
      </c>
      <c r="N211" s="2" t="e">
        <f>Table13[[#This Row],[Diff 1]]/Table13[[#This Row],[Actual cost]]*100</f>
        <v>#DIV/0!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</row>
    <row r="212" spans="1:34" hidden="1" x14ac:dyDescent="0.3">
      <c r="A212" t="s">
        <v>232</v>
      </c>
      <c r="B212">
        <v>210</v>
      </c>
      <c r="C212" t="str">
        <f>LEFT(Table13[[#This Row],[Contingency id]])</f>
        <v>C</v>
      </c>
      <c r="D212">
        <v>0</v>
      </c>
      <c r="E212" s="1">
        <v>1.2956989247311801</v>
      </c>
      <c r="F212">
        <v>241</v>
      </c>
      <c r="G212">
        <v>186</v>
      </c>
      <c r="H212">
        <v>0</v>
      </c>
      <c r="I212" s="2">
        <f>AVERAGE(Table13[[#This Row],[Estimated costs 1]:[Estimated costs 20]])</f>
        <v>0</v>
      </c>
      <c r="J212" s="2" t="e">
        <f>(Table13[[#This Row],[Mean]]-Table13[[#This Row],[Actual cost]])/Table13[[#This Row],[Actual cost]]*100</f>
        <v>#DIV/0!</v>
      </c>
      <c r="K212" s="2">
        <f>_xlfn.STDEV.P(Table13[[#This Row],[Estimated costs 1]:[Estimated costs 20]])</f>
        <v>0</v>
      </c>
      <c r="L212" s="2" t="e">
        <f>Table13[[#This Row],[Dev]]/Table13[[#This Row],[Mean]]*100</f>
        <v>#DIV/0!</v>
      </c>
      <c r="M212" s="2">
        <f>Table13[[#This Row],[Estimated costs 1]]-Table13[[#This Row],[Actual cost]]</f>
        <v>0</v>
      </c>
      <c r="N212" s="2" t="e">
        <f>Table13[[#This Row],[Diff 1]]/Table13[[#This Row],[Actual cost]]*100</f>
        <v>#DIV/0!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</row>
    <row r="213" spans="1:34" hidden="1" x14ac:dyDescent="0.3">
      <c r="A213" t="s">
        <v>233</v>
      </c>
      <c r="B213">
        <v>211</v>
      </c>
      <c r="C213" t="str">
        <f>LEFT(Table13[[#This Row],[Contingency id]])</f>
        <v>C</v>
      </c>
      <c r="D213">
        <v>0</v>
      </c>
      <c r="E213" s="1">
        <v>2.2724196277495698</v>
      </c>
      <c r="F213">
        <v>1343</v>
      </c>
      <c r="G213">
        <v>591</v>
      </c>
      <c r="H213">
        <v>0</v>
      </c>
      <c r="I213" s="2">
        <f>AVERAGE(Table13[[#This Row],[Estimated costs 1]:[Estimated costs 20]])</f>
        <v>0</v>
      </c>
      <c r="J213" s="2" t="e">
        <f>(Table13[[#This Row],[Mean]]-Table13[[#This Row],[Actual cost]])/Table13[[#This Row],[Actual cost]]*100</f>
        <v>#DIV/0!</v>
      </c>
      <c r="K213" s="2">
        <f>_xlfn.STDEV.P(Table13[[#This Row],[Estimated costs 1]:[Estimated costs 20]])</f>
        <v>0</v>
      </c>
      <c r="L213" s="2" t="e">
        <f>Table13[[#This Row],[Dev]]/Table13[[#This Row],[Mean]]*100</f>
        <v>#DIV/0!</v>
      </c>
      <c r="M213" s="2">
        <f>Table13[[#This Row],[Estimated costs 1]]-Table13[[#This Row],[Actual cost]]</f>
        <v>0</v>
      </c>
      <c r="N213" s="2" t="e">
        <f>Table13[[#This Row],[Diff 1]]/Table13[[#This Row],[Actual cost]]*100</f>
        <v>#DIV/0!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</row>
    <row r="214" spans="1:34" hidden="1" x14ac:dyDescent="0.3">
      <c r="A214" t="s">
        <v>234</v>
      </c>
      <c r="B214">
        <v>212</v>
      </c>
      <c r="C214" t="str">
        <f>LEFT(Table13[[#This Row],[Contingency id]])</f>
        <v>C</v>
      </c>
      <c r="D214">
        <v>0</v>
      </c>
      <c r="E214" s="1">
        <v>2.3115318416523198</v>
      </c>
      <c r="F214">
        <v>1343</v>
      </c>
      <c r="G214">
        <v>581</v>
      </c>
      <c r="H214">
        <v>0</v>
      </c>
      <c r="I214" s="2">
        <f>AVERAGE(Table13[[#This Row],[Estimated costs 1]:[Estimated costs 20]])</f>
        <v>0</v>
      </c>
      <c r="J214" s="2" t="e">
        <f>(Table13[[#This Row],[Mean]]-Table13[[#This Row],[Actual cost]])/Table13[[#This Row],[Actual cost]]*100</f>
        <v>#DIV/0!</v>
      </c>
      <c r="K214" s="2">
        <f>_xlfn.STDEV.P(Table13[[#This Row],[Estimated costs 1]:[Estimated costs 20]])</f>
        <v>0</v>
      </c>
      <c r="L214" s="2" t="e">
        <f>Table13[[#This Row],[Dev]]/Table13[[#This Row],[Mean]]*100</f>
        <v>#DIV/0!</v>
      </c>
      <c r="M214" s="2">
        <f>Table13[[#This Row],[Estimated costs 1]]-Table13[[#This Row],[Actual cost]]</f>
        <v>0</v>
      </c>
      <c r="N214" s="2" t="e">
        <f>Table13[[#This Row],[Diff 1]]/Table13[[#This Row],[Actual cost]]*100</f>
        <v>#DIV/0!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</row>
    <row r="215" spans="1:34" hidden="1" x14ac:dyDescent="0.3">
      <c r="A215" t="s">
        <v>235</v>
      </c>
      <c r="B215">
        <v>213</v>
      </c>
      <c r="C215" t="str">
        <f>LEFT(Table13[[#This Row],[Contingency id]])</f>
        <v>C</v>
      </c>
      <c r="D215">
        <v>0</v>
      </c>
      <c r="E215" s="1">
        <v>1.69121140142517</v>
      </c>
      <c r="F215">
        <v>712</v>
      </c>
      <c r="G215">
        <v>421</v>
      </c>
      <c r="H215">
        <v>0</v>
      </c>
      <c r="I215" s="2">
        <f>AVERAGE(Table13[[#This Row],[Estimated costs 1]:[Estimated costs 20]])</f>
        <v>0</v>
      </c>
      <c r="J215" s="2" t="e">
        <f>(Table13[[#This Row],[Mean]]-Table13[[#This Row],[Actual cost]])/Table13[[#This Row],[Actual cost]]*100</f>
        <v>#DIV/0!</v>
      </c>
      <c r="K215" s="2">
        <f>_xlfn.STDEV.P(Table13[[#This Row],[Estimated costs 1]:[Estimated costs 20]])</f>
        <v>0</v>
      </c>
      <c r="L215" s="2" t="e">
        <f>Table13[[#This Row],[Dev]]/Table13[[#This Row],[Mean]]*100</f>
        <v>#DIV/0!</v>
      </c>
      <c r="M215" s="2">
        <f>Table13[[#This Row],[Estimated costs 1]]-Table13[[#This Row],[Actual cost]]</f>
        <v>0</v>
      </c>
      <c r="N215" s="2" t="e">
        <f>Table13[[#This Row],[Diff 1]]/Table13[[#This Row],[Actual cost]]*100</f>
        <v>#DIV/0!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</row>
    <row r="216" spans="1:34" hidden="1" x14ac:dyDescent="0.3">
      <c r="A216" t="s">
        <v>236</v>
      </c>
      <c r="B216">
        <v>214</v>
      </c>
      <c r="C216" t="str">
        <f>LEFT(Table13[[#This Row],[Contingency id]])</f>
        <v>C</v>
      </c>
      <c r="D216">
        <v>0</v>
      </c>
      <c r="E216" s="1">
        <v>1.69928400954653</v>
      </c>
      <c r="F216">
        <v>712</v>
      </c>
      <c r="G216">
        <v>419</v>
      </c>
      <c r="H216">
        <v>0</v>
      </c>
      <c r="I216" s="2">
        <f>AVERAGE(Table13[[#This Row],[Estimated costs 1]:[Estimated costs 20]])</f>
        <v>0</v>
      </c>
      <c r="J216" s="2" t="e">
        <f>(Table13[[#This Row],[Mean]]-Table13[[#This Row],[Actual cost]])/Table13[[#This Row],[Actual cost]]*100</f>
        <v>#DIV/0!</v>
      </c>
      <c r="K216" s="2">
        <f>_xlfn.STDEV.P(Table13[[#This Row],[Estimated costs 1]:[Estimated costs 20]])</f>
        <v>0</v>
      </c>
      <c r="L216" s="2" t="e">
        <f>Table13[[#This Row],[Dev]]/Table13[[#This Row],[Mean]]*100</f>
        <v>#DIV/0!</v>
      </c>
      <c r="M216" s="2">
        <f>Table13[[#This Row],[Estimated costs 1]]-Table13[[#This Row],[Actual cost]]</f>
        <v>0</v>
      </c>
      <c r="N216" s="2" t="e">
        <f>Table13[[#This Row],[Diff 1]]/Table13[[#This Row],[Actual cost]]*100</f>
        <v>#DIV/0!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</row>
    <row r="217" spans="1:34" hidden="1" x14ac:dyDescent="0.3">
      <c r="A217" t="s">
        <v>237</v>
      </c>
      <c r="B217">
        <v>215</v>
      </c>
      <c r="C217" t="str">
        <f>LEFT(Table13[[#This Row],[Contingency id]])</f>
        <v>C</v>
      </c>
      <c r="D217">
        <v>0</v>
      </c>
      <c r="E217" s="1">
        <v>1.3435114503816701</v>
      </c>
      <c r="F217">
        <v>352</v>
      </c>
      <c r="G217">
        <v>262</v>
      </c>
      <c r="H217">
        <v>0</v>
      </c>
      <c r="I217" s="2">
        <f>AVERAGE(Table13[[#This Row],[Estimated costs 1]:[Estimated costs 20]])</f>
        <v>0</v>
      </c>
      <c r="J217" s="2" t="e">
        <f>(Table13[[#This Row],[Mean]]-Table13[[#This Row],[Actual cost]])/Table13[[#This Row],[Actual cost]]*100</f>
        <v>#DIV/0!</v>
      </c>
      <c r="K217" s="2">
        <f>_xlfn.STDEV.P(Table13[[#This Row],[Estimated costs 1]:[Estimated costs 20]])</f>
        <v>0</v>
      </c>
      <c r="L217" s="2" t="e">
        <f>Table13[[#This Row],[Dev]]/Table13[[#This Row],[Mean]]*100</f>
        <v>#DIV/0!</v>
      </c>
      <c r="M217" s="2">
        <f>Table13[[#This Row],[Estimated costs 1]]-Table13[[#This Row],[Actual cost]]</f>
        <v>0</v>
      </c>
      <c r="N217" s="2" t="e">
        <f>Table13[[#This Row],[Diff 1]]/Table13[[#This Row],[Actual cost]]*100</f>
        <v>#DIV/0!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</row>
    <row r="218" spans="1:34" hidden="1" x14ac:dyDescent="0.3">
      <c r="A218" t="s">
        <v>238</v>
      </c>
      <c r="B218">
        <v>216</v>
      </c>
      <c r="C218" t="str">
        <f>LEFT(Table13[[#This Row],[Contingency id]])</f>
        <v>C</v>
      </c>
      <c r="D218">
        <v>0</v>
      </c>
      <c r="E218" s="1">
        <v>1.3085501858735999</v>
      </c>
      <c r="F218">
        <v>352</v>
      </c>
      <c r="G218">
        <v>269</v>
      </c>
      <c r="H218">
        <v>0</v>
      </c>
      <c r="I218" s="2">
        <f>AVERAGE(Table13[[#This Row],[Estimated costs 1]:[Estimated costs 20]])</f>
        <v>0</v>
      </c>
      <c r="J218" s="2" t="e">
        <f>(Table13[[#This Row],[Mean]]-Table13[[#This Row],[Actual cost]])/Table13[[#This Row],[Actual cost]]*100</f>
        <v>#DIV/0!</v>
      </c>
      <c r="K218" s="2">
        <f>_xlfn.STDEV.P(Table13[[#This Row],[Estimated costs 1]:[Estimated costs 20]])</f>
        <v>0</v>
      </c>
      <c r="L218" s="2" t="e">
        <f>Table13[[#This Row],[Dev]]/Table13[[#This Row],[Mean]]*100</f>
        <v>#DIV/0!</v>
      </c>
      <c r="M218" s="2">
        <f>Table13[[#This Row],[Estimated costs 1]]-Table13[[#This Row],[Actual cost]]</f>
        <v>0</v>
      </c>
      <c r="N218" s="2" t="e">
        <f>Table13[[#This Row],[Diff 1]]/Table13[[#This Row],[Actual cost]]*100</f>
        <v>#DIV/0!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</row>
    <row r="219" spans="1:34" hidden="1" x14ac:dyDescent="0.3">
      <c r="A219" t="s">
        <v>239</v>
      </c>
      <c r="B219">
        <v>217</v>
      </c>
      <c r="C219" t="str">
        <f>LEFT(Table13[[#This Row],[Contingency id]])</f>
        <v>C</v>
      </c>
      <c r="D219">
        <v>0</v>
      </c>
      <c r="E219" s="1">
        <v>1.28688524590163</v>
      </c>
      <c r="F219">
        <v>314</v>
      </c>
      <c r="G219">
        <v>244</v>
      </c>
      <c r="H219">
        <v>0</v>
      </c>
      <c r="I219" s="2">
        <f>AVERAGE(Table13[[#This Row],[Estimated costs 1]:[Estimated costs 20]])</f>
        <v>0</v>
      </c>
      <c r="J219" s="2" t="e">
        <f>(Table13[[#This Row],[Mean]]-Table13[[#This Row],[Actual cost]])/Table13[[#This Row],[Actual cost]]*100</f>
        <v>#DIV/0!</v>
      </c>
      <c r="K219" s="2">
        <f>_xlfn.STDEV.P(Table13[[#This Row],[Estimated costs 1]:[Estimated costs 20]])</f>
        <v>0</v>
      </c>
      <c r="L219" s="2" t="e">
        <f>Table13[[#This Row],[Dev]]/Table13[[#This Row],[Mean]]*100</f>
        <v>#DIV/0!</v>
      </c>
      <c r="M219" s="2">
        <f>Table13[[#This Row],[Estimated costs 1]]-Table13[[#This Row],[Actual cost]]</f>
        <v>0</v>
      </c>
      <c r="N219" s="2" t="e">
        <f>Table13[[#This Row],[Diff 1]]/Table13[[#This Row],[Actual cost]]*100</f>
        <v>#DIV/0!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</row>
    <row r="220" spans="1:34" hidden="1" x14ac:dyDescent="0.3">
      <c r="A220" t="s">
        <v>240</v>
      </c>
      <c r="B220">
        <v>218</v>
      </c>
      <c r="C220" t="str">
        <f>LEFT(Table13[[#This Row],[Contingency id]])</f>
        <v>C</v>
      </c>
      <c r="D220">
        <v>0</v>
      </c>
      <c r="E220" s="1">
        <v>1.3305084745762701</v>
      </c>
      <c r="F220">
        <v>314</v>
      </c>
      <c r="G220">
        <v>236</v>
      </c>
      <c r="H220">
        <v>0</v>
      </c>
      <c r="I220" s="2">
        <f>AVERAGE(Table13[[#This Row],[Estimated costs 1]:[Estimated costs 20]])</f>
        <v>0</v>
      </c>
      <c r="J220" s="2" t="e">
        <f>(Table13[[#This Row],[Mean]]-Table13[[#This Row],[Actual cost]])/Table13[[#This Row],[Actual cost]]*100</f>
        <v>#DIV/0!</v>
      </c>
      <c r="K220" s="2">
        <f>_xlfn.STDEV.P(Table13[[#This Row],[Estimated costs 1]:[Estimated costs 20]])</f>
        <v>0</v>
      </c>
      <c r="L220" s="2" t="e">
        <f>Table13[[#This Row],[Dev]]/Table13[[#This Row],[Mean]]*100</f>
        <v>#DIV/0!</v>
      </c>
      <c r="M220" s="2">
        <f>Table13[[#This Row],[Estimated costs 1]]-Table13[[#This Row],[Actual cost]]</f>
        <v>0</v>
      </c>
      <c r="N220" s="2" t="e">
        <f>Table13[[#This Row],[Diff 1]]/Table13[[#This Row],[Actual cost]]*100</f>
        <v>#DIV/0!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</row>
    <row r="221" spans="1:34" hidden="1" x14ac:dyDescent="0.3">
      <c r="A221" t="s">
        <v>241</v>
      </c>
      <c r="B221">
        <v>219</v>
      </c>
      <c r="C221" t="str">
        <f>LEFT(Table13[[#This Row],[Contingency id]])</f>
        <v>C</v>
      </c>
      <c r="D221">
        <v>0</v>
      </c>
      <c r="E221" s="1">
        <v>1.21875</v>
      </c>
      <c r="F221">
        <v>195</v>
      </c>
      <c r="G221">
        <v>160</v>
      </c>
      <c r="H221">
        <v>0</v>
      </c>
      <c r="I221" s="2">
        <f>AVERAGE(Table13[[#This Row],[Estimated costs 1]:[Estimated costs 20]])</f>
        <v>0</v>
      </c>
      <c r="J221" s="2" t="e">
        <f>(Table13[[#This Row],[Mean]]-Table13[[#This Row],[Actual cost]])/Table13[[#This Row],[Actual cost]]*100</f>
        <v>#DIV/0!</v>
      </c>
      <c r="K221" s="2">
        <f>_xlfn.STDEV.P(Table13[[#This Row],[Estimated costs 1]:[Estimated costs 20]])</f>
        <v>0</v>
      </c>
      <c r="L221" s="2" t="e">
        <f>Table13[[#This Row],[Dev]]/Table13[[#This Row],[Mean]]*100</f>
        <v>#DIV/0!</v>
      </c>
      <c r="M221" s="2">
        <f>Table13[[#This Row],[Estimated costs 1]]-Table13[[#This Row],[Actual cost]]</f>
        <v>0</v>
      </c>
      <c r="N221" s="2" t="e">
        <f>Table13[[#This Row],[Diff 1]]/Table13[[#This Row],[Actual cost]]*100</f>
        <v>#DIV/0!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</row>
    <row r="222" spans="1:34" hidden="1" x14ac:dyDescent="0.3">
      <c r="A222" t="s">
        <v>242</v>
      </c>
      <c r="B222">
        <v>220</v>
      </c>
      <c r="C222" t="str">
        <f>LEFT(Table13[[#This Row],[Contingency id]])</f>
        <v>C</v>
      </c>
      <c r="D222">
        <v>0</v>
      </c>
      <c r="E222" s="1">
        <v>1.17469879518072</v>
      </c>
      <c r="F222">
        <v>195</v>
      </c>
      <c r="G222">
        <v>166</v>
      </c>
      <c r="H222">
        <v>0</v>
      </c>
      <c r="I222" s="2">
        <f>AVERAGE(Table13[[#This Row],[Estimated costs 1]:[Estimated costs 20]])</f>
        <v>0</v>
      </c>
      <c r="J222" s="2" t="e">
        <f>(Table13[[#This Row],[Mean]]-Table13[[#This Row],[Actual cost]])/Table13[[#This Row],[Actual cost]]*100</f>
        <v>#DIV/0!</v>
      </c>
      <c r="K222" s="2">
        <f>_xlfn.STDEV.P(Table13[[#This Row],[Estimated costs 1]:[Estimated costs 20]])</f>
        <v>0</v>
      </c>
      <c r="L222" s="2" t="e">
        <f>Table13[[#This Row],[Dev]]/Table13[[#This Row],[Mean]]*100</f>
        <v>#DIV/0!</v>
      </c>
      <c r="M222" s="2">
        <f>Table13[[#This Row],[Estimated costs 1]]-Table13[[#This Row],[Actual cost]]</f>
        <v>0</v>
      </c>
      <c r="N222" s="2" t="e">
        <f>Table13[[#This Row],[Diff 1]]/Table13[[#This Row],[Actual cost]]*100</f>
        <v>#DIV/0!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</row>
    <row r="223" spans="1:34" hidden="1" x14ac:dyDescent="0.3">
      <c r="A223" t="s">
        <v>243</v>
      </c>
      <c r="B223">
        <v>221</v>
      </c>
      <c r="C223" t="str">
        <f>LEFT(Table13[[#This Row],[Contingency id]])</f>
        <v>C</v>
      </c>
      <c r="D223">
        <v>0</v>
      </c>
      <c r="E223" s="1">
        <v>2.3678160919540199</v>
      </c>
      <c r="F223">
        <v>1442</v>
      </c>
      <c r="G223">
        <v>609</v>
      </c>
      <c r="H223">
        <v>0</v>
      </c>
      <c r="I223" s="2">
        <f>AVERAGE(Table13[[#This Row],[Estimated costs 1]:[Estimated costs 20]])</f>
        <v>0</v>
      </c>
      <c r="J223" s="2" t="e">
        <f>(Table13[[#This Row],[Mean]]-Table13[[#This Row],[Actual cost]])/Table13[[#This Row],[Actual cost]]*100</f>
        <v>#DIV/0!</v>
      </c>
      <c r="K223" s="2">
        <f>_xlfn.STDEV.P(Table13[[#This Row],[Estimated costs 1]:[Estimated costs 20]])</f>
        <v>0</v>
      </c>
      <c r="L223" s="2" t="e">
        <f>Table13[[#This Row],[Dev]]/Table13[[#This Row],[Mean]]*100</f>
        <v>#DIV/0!</v>
      </c>
      <c r="M223" s="2">
        <f>Table13[[#This Row],[Estimated costs 1]]-Table13[[#This Row],[Actual cost]]</f>
        <v>0</v>
      </c>
      <c r="N223" s="2" t="e">
        <f>Table13[[#This Row],[Diff 1]]/Table13[[#This Row],[Actual cost]]*100</f>
        <v>#DIV/0!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</row>
    <row r="224" spans="1:34" hidden="1" x14ac:dyDescent="0.3">
      <c r="A224" t="s">
        <v>244</v>
      </c>
      <c r="B224">
        <v>222</v>
      </c>
      <c r="C224" t="str">
        <f>LEFT(Table13[[#This Row],[Contingency id]])</f>
        <v>C</v>
      </c>
      <c r="D224">
        <v>0</v>
      </c>
      <c r="E224" s="1">
        <v>2.3545751633986902</v>
      </c>
      <c r="F224">
        <v>1441</v>
      </c>
      <c r="G224">
        <v>612</v>
      </c>
      <c r="H224">
        <v>0</v>
      </c>
      <c r="I224" s="2">
        <f>AVERAGE(Table13[[#This Row],[Estimated costs 1]:[Estimated costs 20]])</f>
        <v>0</v>
      </c>
      <c r="J224" s="2" t="e">
        <f>(Table13[[#This Row],[Mean]]-Table13[[#This Row],[Actual cost]])/Table13[[#This Row],[Actual cost]]*100</f>
        <v>#DIV/0!</v>
      </c>
      <c r="K224" s="2">
        <f>_xlfn.STDEV.P(Table13[[#This Row],[Estimated costs 1]:[Estimated costs 20]])</f>
        <v>0</v>
      </c>
      <c r="L224" s="2" t="e">
        <f>Table13[[#This Row],[Dev]]/Table13[[#This Row],[Mean]]*100</f>
        <v>#DIV/0!</v>
      </c>
      <c r="M224" s="2">
        <f>Table13[[#This Row],[Estimated costs 1]]-Table13[[#This Row],[Actual cost]]</f>
        <v>0</v>
      </c>
      <c r="N224" s="2" t="e">
        <f>Table13[[#This Row],[Diff 1]]/Table13[[#This Row],[Actual cost]]*100</f>
        <v>#DIV/0!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</row>
    <row r="225" spans="1:34" hidden="1" x14ac:dyDescent="0.3">
      <c r="A225" t="s">
        <v>245</v>
      </c>
      <c r="B225">
        <v>223</v>
      </c>
      <c r="C225" t="str">
        <f>LEFT(Table13[[#This Row],[Contingency id]])</f>
        <v>C</v>
      </c>
      <c r="D225">
        <v>0</v>
      </c>
      <c r="E225" s="1">
        <v>1.6519721577726201</v>
      </c>
      <c r="F225">
        <v>712</v>
      </c>
      <c r="G225">
        <v>431</v>
      </c>
      <c r="H225">
        <v>0</v>
      </c>
      <c r="I225" s="2">
        <f>AVERAGE(Table13[[#This Row],[Estimated costs 1]:[Estimated costs 20]])</f>
        <v>0</v>
      </c>
      <c r="J225" s="2" t="e">
        <f>(Table13[[#This Row],[Mean]]-Table13[[#This Row],[Actual cost]])/Table13[[#This Row],[Actual cost]]*100</f>
        <v>#DIV/0!</v>
      </c>
      <c r="K225" s="2">
        <f>_xlfn.STDEV.P(Table13[[#This Row],[Estimated costs 1]:[Estimated costs 20]])</f>
        <v>0</v>
      </c>
      <c r="L225" s="2" t="e">
        <f>Table13[[#This Row],[Dev]]/Table13[[#This Row],[Mean]]*100</f>
        <v>#DIV/0!</v>
      </c>
      <c r="M225" s="2">
        <f>Table13[[#This Row],[Estimated costs 1]]-Table13[[#This Row],[Actual cost]]</f>
        <v>0</v>
      </c>
      <c r="N225" s="2" t="e">
        <f>Table13[[#This Row],[Diff 1]]/Table13[[#This Row],[Actual cost]]*100</f>
        <v>#DIV/0!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</row>
    <row r="226" spans="1:34" hidden="1" x14ac:dyDescent="0.3">
      <c r="A226" t="s">
        <v>246</v>
      </c>
      <c r="B226">
        <v>224</v>
      </c>
      <c r="C226" t="str">
        <f>LEFT(Table13[[#This Row],[Contingency id]])</f>
        <v>C</v>
      </c>
      <c r="D226">
        <v>0</v>
      </c>
      <c r="E226" s="1">
        <v>1.7115384615384599</v>
      </c>
      <c r="F226">
        <v>712</v>
      </c>
      <c r="G226">
        <v>416</v>
      </c>
      <c r="H226">
        <v>0</v>
      </c>
      <c r="I226" s="2">
        <f>AVERAGE(Table13[[#This Row],[Estimated costs 1]:[Estimated costs 20]])</f>
        <v>0</v>
      </c>
      <c r="J226" s="2" t="e">
        <f>(Table13[[#This Row],[Mean]]-Table13[[#This Row],[Actual cost]])/Table13[[#This Row],[Actual cost]]*100</f>
        <v>#DIV/0!</v>
      </c>
      <c r="K226" s="2">
        <f>_xlfn.STDEV.P(Table13[[#This Row],[Estimated costs 1]:[Estimated costs 20]])</f>
        <v>0</v>
      </c>
      <c r="L226" s="2" t="e">
        <f>Table13[[#This Row],[Dev]]/Table13[[#This Row],[Mean]]*100</f>
        <v>#DIV/0!</v>
      </c>
      <c r="M226" s="2">
        <f>Table13[[#This Row],[Estimated costs 1]]-Table13[[#This Row],[Actual cost]]</f>
        <v>0</v>
      </c>
      <c r="N226" s="2" t="e">
        <f>Table13[[#This Row],[Diff 1]]/Table13[[#This Row],[Actual cost]]*100</f>
        <v>#DIV/0!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</row>
    <row r="227" spans="1:34" hidden="1" x14ac:dyDescent="0.3">
      <c r="A227" t="s">
        <v>247</v>
      </c>
      <c r="B227">
        <v>225</v>
      </c>
      <c r="C227" t="str">
        <f>LEFT(Table13[[#This Row],[Contingency id]])</f>
        <v>C</v>
      </c>
      <c r="D227">
        <v>0</v>
      </c>
      <c r="E227" s="1">
        <v>2.0452830188679201</v>
      </c>
      <c r="F227">
        <v>1084</v>
      </c>
      <c r="G227">
        <v>530</v>
      </c>
      <c r="H227">
        <v>0</v>
      </c>
      <c r="I227" s="2">
        <f>AVERAGE(Table13[[#This Row],[Estimated costs 1]:[Estimated costs 20]])</f>
        <v>0</v>
      </c>
      <c r="J227" s="2" t="e">
        <f>(Table13[[#This Row],[Mean]]-Table13[[#This Row],[Actual cost]])/Table13[[#This Row],[Actual cost]]*100</f>
        <v>#DIV/0!</v>
      </c>
      <c r="K227" s="2">
        <f>_xlfn.STDEV.P(Table13[[#This Row],[Estimated costs 1]:[Estimated costs 20]])</f>
        <v>0</v>
      </c>
      <c r="L227" s="2" t="e">
        <f>Table13[[#This Row],[Dev]]/Table13[[#This Row],[Mean]]*100</f>
        <v>#DIV/0!</v>
      </c>
      <c r="M227" s="2">
        <f>Table13[[#This Row],[Estimated costs 1]]-Table13[[#This Row],[Actual cost]]</f>
        <v>0</v>
      </c>
      <c r="N227" s="2" t="e">
        <f>Table13[[#This Row],[Diff 1]]/Table13[[#This Row],[Actual cost]]*100</f>
        <v>#DIV/0!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</row>
    <row r="228" spans="1:34" hidden="1" x14ac:dyDescent="0.3">
      <c r="A228" t="s">
        <v>248</v>
      </c>
      <c r="B228">
        <v>226</v>
      </c>
      <c r="C228" t="str">
        <f>LEFT(Table13[[#This Row],[Contingency id]])</f>
        <v>C</v>
      </c>
      <c r="D228">
        <v>0</v>
      </c>
      <c r="E228" s="1">
        <v>2.0766283524904199</v>
      </c>
      <c r="F228">
        <v>1084</v>
      </c>
      <c r="G228">
        <v>522</v>
      </c>
      <c r="H228">
        <v>0</v>
      </c>
      <c r="I228" s="2">
        <f>AVERAGE(Table13[[#This Row],[Estimated costs 1]:[Estimated costs 20]])</f>
        <v>0</v>
      </c>
      <c r="J228" s="2" t="e">
        <f>(Table13[[#This Row],[Mean]]-Table13[[#This Row],[Actual cost]])/Table13[[#This Row],[Actual cost]]*100</f>
        <v>#DIV/0!</v>
      </c>
      <c r="K228" s="2">
        <f>_xlfn.STDEV.P(Table13[[#This Row],[Estimated costs 1]:[Estimated costs 20]])</f>
        <v>0</v>
      </c>
      <c r="L228" s="2" t="e">
        <f>Table13[[#This Row],[Dev]]/Table13[[#This Row],[Mean]]*100</f>
        <v>#DIV/0!</v>
      </c>
      <c r="M228" s="2">
        <f>Table13[[#This Row],[Estimated costs 1]]-Table13[[#This Row],[Actual cost]]</f>
        <v>0</v>
      </c>
      <c r="N228" s="2" t="e">
        <f>Table13[[#This Row],[Diff 1]]/Table13[[#This Row],[Actual cost]]*100</f>
        <v>#DIV/0!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</row>
    <row r="229" spans="1:34" hidden="1" x14ac:dyDescent="0.3">
      <c r="A229" t="s">
        <v>249</v>
      </c>
      <c r="B229">
        <v>227</v>
      </c>
      <c r="C229" t="str">
        <f>LEFT(Table13[[#This Row],[Contingency id]])</f>
        <v>C</v>
      </c>
      <c r="D229">
        <v>0</v>
      </c>
      <c r="E229" s="1">
        <v>1.55851063829787</v>
      </c>
      <c r="F229">
        <v>586</v>
      </c>
      <c r="G229">
        <v>376</v>
      </c>
      <c r="H229">
        <v>0</v>
      </c>
      <c r="I229" s="2">
        <f>AVERAGE(Table13[[#This Row],[Estimated costs 1]:[Estimated costs 20]])</f>
        <v>0</v>
      </c>
      <c r="J229" s="2" t="e">
        <f>(Table13[[#This Row],[Mean]]-Table13[[#This Row],[Actual cost]])/Table13[[#This Row],[Actual cost]]*100</f>
        <v>#DIV/0!</v>
      </c>
      <c r="K229" s="2">
        <f>_xlfn.STDEV.P(Table13[[#This Row],[Estimated costs 1]:[Estimated costs 20]])</f>
        <v>0</v>
      </c>
      <c r="L229" s="2" t="e">
        <f>Table13[[#This Row],[Dev]]/Table13[[#This Row],[Mean]]*100</f>
        <v>#DIV/0!</v>
      </c>
      <c r="M229" s="2">
        <f>Table13[[#This Row],[Estimated costs 1]]-Table13[[#This Row],[Actual cost]]</f>
        <v>0</v>
      </c>
      <c r="N229" s="2" t="e">
        <f>Table13[[#This Row],[Diff 1]]/Table13[[#This Row],[Actual cost]]*100</f>
        <v>#DIV/0!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</row>
    <row r="230" spans="1:34" hidden="1" x14ac:dyDescent="0.3">
      <c r="A230" t="s">
        <v>250</v>
      </c>
      <c r="B230">
        <v>228</v>
      </c>
      <c r="C230" t="str">
        <f>LEFT(Table13[[#This Row],[Contingency id]])</f>
        <v>C</v>
      </c>
      <c r="D230">
        <v>0</v>
      </c>
      <c r="E230" s="1">
        <v>1.5300261096605701</v>
      </c>
      <c r="F230">
        <v>586</v>
      </c>
      <c r="G230">
        <v>383</v>
      </c>
      <c r="H230">
        <v>0</v>
      </c>
      <c r="I230" s="2">
        <f>AVERAGE(Table13[[#This Row],[Estimated costs 1]:[Estimated costs 20]])</f>
        <v>0</v>
      </c>
      <c r="J230" s="2" t="e">
        <f>(Table13[[#This Row],[Mean]]-Table13[[#This Row],[Actual cost]])/Table13[[#This Row],[Actual cost]]*100</f>
        <v>#DIV/0!</v>
      </c>
      <c r="K230" s="2">
        <f>_xlfn.STDEV.P(Table13[[#This Row],[Estimated costs 1]:[Estimated costs 20]])</f>
        <v>0</v>
      </c>
      <c r="L230" s="2" t="e">
        <f>Table13[[#This Row],[Dev]]/Table13[[#This Row],[Mean]]*100</f>
        <v>#DIV/0!</v>
      </c>
      <c r="M230" s="2">
        <f>Table13[[#This Row],[Estimated costs 1]]-Table13[[#This Row],[Actual cost]]</f>
        <v>0</v>
      </c>
      <c r="N230" s="2" t="e">
        <f>Table13[[#This Row],[Diff 1]]/Table13[[#This Row],[Actual cost]]*100</f>
        <v>#DIV/0!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</row>
    <row r="231" spans="1:34" hidden="1" x14ac:dyDescent="0.3">
      <c r="A231" t="s">
        <v>251</v>
      </c>
      <c r="B231">
        <v>229</v>
      </c>
      <c r="C231" t="str">
        <f>LEFT(Table13[[#This Row],[Contingency id]])</f>
        <v>C</v>
      </c>
      <c r="D231">
        <v>0</v>
      </c>
      <c r="E231" s="1">
        <v>1.9451476793248901</v>
      </c>
      <c r="F231">
        <v>922</v>
      </c>
      <c r="G231">
        <v>474</v>
      </c>
      <c r="H231">
        <v>0</v>
      </c>
      <c r="I231" s="2">
        <f>AVERAGE(Table13[[#This Row],[Estimated costs 1]:[Estimated costs 20]])</f>
        <v>0</v>
      </c>
      <c r="J231" s="2" t="e">
        <f>(Table13[[#This Row],[Mean]]-Table13[[#This Row],[Actual cost]])/Table13[[#This Row],[Actual cost]]*100</f>
        <v>#DIV/0!</v>
      </c>
      <c r="K231" s="2">
        <f>_xlfn.STDEV.P(Table13[[#This Row],[Estimated costs 1]:[Estimated costs 20]])</f>
        <v>0</v>
      </c>
      <c r="L231" s="2" t="e">
        <f>Table13[[#This Row],[Dev]]/Table13[[#This Row],[Mean]]*100</f>
        <v>#DIV/0!</v>
      </c>
      <c r="M231" s="2">
        <f>Table13[[#This Row],[Estimated costs 1]]-Table13[[#This Row],[Actual cost]]</f>
        <v>0</v>
      </c>
      <c r="N231" s="2" t="e">
        <f>Table13[[#This Row],[Diff 1]]/Table13[[#This Row],[Actual cost]]*100</f>
        <v>#DIV/0!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</row>
    <row r="232" spans="1:34" hidden="1" x14ac:dyDescent="0.3">
      <c r="A232" t="s">
        <v>252</v>
      </c>
      <c r="B232">
        <v>230</v>
      </c>
      <c r="C232" t="str">
        <f>LEFT(Table13[[#This Row],[Contingency id]])</f>
        <v>C</v>
      </c>
      <c r="D232">
        <v>0</v>
      </c>
      <c r="E232" s="1">
        <v>1.81139489194499</v>
      </c>
      <c r="F232">
        <v>922</v>
      </c>
      <c r="G232">
        <v>509</v>
      </c>
      <c r="H232">
        <v>0</v>
      </c>
      <c r="I232" s="2">
        <f>AVERAGE(Table13[[#This Row],[Estimated costs 1]:[Estimated costs 20]])</f>
        <v>0</v>
      </c>
      <c r="J232" s="2" t="e">
        <f>(Table13[[#This Row],[Mean]]-Table13[[#This Row],[Actual cost]])/Table13[[#This Row],[Actual cost]]*100</f>
        <v>#DIV/0!</v>
      </c>
      <c r="K232" s="2">
        <f>_xlfn.STDEV.P(Table13[[#This Row],[Estimated costs 1]:[Estimated costs 20]])</f>
        <v>0</v>
      </c>
      <c r="L232" s="2" t="e">
        <f>Table13[[#This Row],[Dev]]/Table13[[#This Row],[Mean]]*100</f>
        <v>#DIV/0!</v>
      </c>
      <c r="M232" s="2">
        <f>Table13[[#This Row],[Estimated costs 1]]-Table13[[#This Row],[Actual cost]]</f>
        <v>0</v>
      </c>
      <c r="N232" s="2" t="e">
        <f>Table13[[#This Row],[Diff 1]]/Table13[[#This Row],[Actual cost]]*100</f>
        <v>#DIV/0!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</row>
    <row r="233" spans="1:34" hidden="1" x14ac:dyDescent="0.3">
      <c r="A233" t="s">
        <v>253</v>
      </c>
      <c r="B233">
        <v>231</v>
      </c>
      <c r="C233" t="str">
        <f>LEFT(Table13[[#This Row],[Contingency id]])</f>
        <v>C</v>
      </c>
      <c r="D233">
        <v>0</v>
      </c>
      <c r="E233" s="1">
        <v>2.3003472222222201</v>
      </c>
      <c r="F233">
        <v>1325</v>
      </c>
      <c r="G233">
        <v>576</v>
      </c>
      <c r="H233">
        <v>0</v>
      </c>
      <c r="I233" s="2">
        <f>AVERAGE(Table13[[#This Row],[Estimated costs 1]:[Estimated costs 20]])</f>
        <v>0</v>
      </c>
      <c r="J233" s="2" t="e">
        <f>(Table13[[#This Row],[Mean]]-Table13[[#This Row],[Actual cost]])/Table13[[#This Row],[Actual cost]]*100</f>
        <v>#DIV/0!</v>
      </c>
      <c r="K233" s="2">
        <f>_xlfn.STDEV.P(Table13[[#This Row],[Estimated costs 1]:[Estimated costs 20]])</f>
        <v>0</v>
      </c>
      <c r="L233" s="2" t="e">
        <f>Table13[[#This Row],[Dev]]/Table13[[#This Row],[Mean]]*100</f>
        <v>#DIV/0!</v>
      </c>
      <c r="M233" s="2">
        <f>Table13[[#This Row],[Estimated costs 1]]-Table13[[#This Row],[Actual cost]]</f>
        <v>0</v>
      </c>
      <c r="N233" s="2" t="e">
        <f>Table13[[#This Row],[Diff 1]]/Table13[[#This Row],[Actual cost]]*100</f>
        <v>#DIV/0!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</row>
    <row r="234" spans="1:34" hidden="1" x14ac:dyDescent="0.3">
      <c r="A234" t="s">
        <v>254</v>
      </c>
      <c r="B234">
        <v>232</v>
      </c>
      <c r="C234" t="str">
        <f>LEFT(Table13[[#This Row],[Contingency id]])</f>
        <v>C</v>
      </c>
      <c r="D234">
        <v>0</v>
      </c>
      <c r="E234" s="1">
        <v>2.4545454545454501</v>
      </c>
      <c r="F234">
        <v>1431</v>
      </c>
      <c r="G234">
        <v>583</v>
      </c>
      <c r="H234">
        <v>0</v>
      </c>
      <c r="I234" s="2">
        <f>AVERAGE(Table13[[#This Row],[Estimated costs 1]:[Estimated costs 20]])</f>
        <v>0</v>
      </c>
      <c r="J234" s="2" t="e">
        <f>(Table13[[#This Row],[Mean]]-Table13[[#This Row],[Actual cost]])/Table13[[#This Row],[Actual cost]]*100</f>
        <v>#DIV/0!</v>
      </c>
      <c r="K234" s="2">
        <f>_xlfn.STDEV.P(Table13[[#This Row],[Estimated costs 1]:[Estimated costs 20]])</f>
        <v>0</v>
      </c>
      <c r="L234" s="2" t="e">
        <f>Table13[[#This Row],[Dev]]/Table13[[#This Row],[Mean]]*100</f>
        <v>#DIV/0!</v>
      </c>
      <c r="M234" s="2">
        <f>Table13[[#This Row],[Estimated costs 1]]-Table13[[#This Row],[Actual cost]]</f>
        <v>0</v>
      </c>
      <c r="N234" s="2" t="e">
        <f>Table13[[#This Row],[Diff 1]]/Table13[[#This Row],[Actual cost]]*100</f>
        <v>#DIV/0!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</row>
    <row r="235" spans="1:34" hidden="1" x14ac:dyDescent="0.3">
      <c r="A235" t="s">
        <v>255</v>
      </c>
      <c r="B235">
        <v>233</v>
      </c>
      <c r="C235" t="str">
        <f>LEFT(Table13[[#This Row],[Contingency id]])</f>
        <v>C</v>
      </c>
      <c r="D235">
        <v>0</v>
      </c>
      <c r="E235" s="1">
        <v>2.4241435562805802</v>
      </c>
      <c r="F235">
        <v>1486</v>
      </c>
      <c r="G235">
        <v>613</v>
      </c>
      <c r="H235">
        <v>0</v>
      </c>
      <c r="I235" s="2">
        <f>AVERAGE(Table13[[#This Row],[Estimated costs 1]:[Estimated costs 20]])</f>
        <v>0</v>
      </c>
      <c r="J235" s="2" t="e">
        <f>(Table13[[#This Row],[Mean]]-Table13[[#This Row],[Actual cost]])/Table13[[#This Row],[Actual cost]]*100</f>
        <v>#DIV/0!</v>
      </c>
      <c r="K235" s="2">
        <f>_xlfn.STDEV.P(Table13[[#This Row],[Estimated costs 1]:[Estimated costs 20]])</f>
        <v>0</v>
      </c>
      <c r="L235" s="2" t="e">
        <f>Table13[[#This Row],[Dev]]/Table13[[#This Row],[Mean]]*100</f>
        <v>#DIV/0!</v>
      </c>
      <c r="M235" s="2">
        <f>Table13[[#This Row],[Estimated costs 1]]-Table13[[#This Row],[Actual cost]]</f>
        <v>0</v>
      </c>
      <c r="N235" s="2" t="e">
        <f>Table13[[#This Row],[Diff 1]]/Table13[[#This Row],[Actual cost]]*100</f>
        <v>#DIV/0!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</row>
    <row r="236" spans="1:34" hidden="1" x14ac:dyDescent="0.3">
      <c r="A236" t="s">
        <v>256</v>
      </c>
      <c r="B236">
        <v>234</v>
      </c>
      <c r="C236" t="str">
        <f>LEFT(Table13[[#This Row],[Contingency id]])</f>
        <v>C</v>
      </c>
      <c r="D236">
        <v>0</v>
      </c>
      <c r="E236" s="1">
        <v>2.4849921011058398</v>
      </c>
      <c r="F236">
        <v>1573</v>
      </c>
      <c r="G236">
        <v>633</v>
      </c>
      <c r="H236">
        <v>0</v>
      </c>
      <c r="I236" s="2">
        <f>AVERAGE(Table13[[#This Row],[Estimated costs 1]:[Estimated costs 20]])</f>
        <v>0</v>
      </c>
      <c r="J236" s="2" t="e">
        <f>(Table13[[#This Row],[Mean]]-Table13[[#This Row],[Actual cost]])/Table13[[#This Row],[Actual cost]]*100</f>
        <v>#DIV/0!</v>
      </c>
      <c r="K236" s="2">
        <f>_xlfn.STDEV.P(Table13[[#This Row],[Estimated costs 1]:[Estimated costs 20]])</f>
        <v>0</v>
      </c>
      <c r="L236" s="2" t="e">
        <f>Table13[[#This Row],[Dev]]/Table13[[#This Row],[Mean]]*100</f>
        <v>#DIV/0!</v>
      </c>
      <c r="M236" s="2">
        <f>Table13[[#This Row],[Estimated costs 1]]-Table13[[#This Row],[Actual cost]]</f>
        <v>0</v>
      </c>
      <c r="N236" s="2" t="e">
        <f>Table13[[#This Row],[Diff 1]]/Table13[[#This Row],[Actual cost]]*100</f>
        <v>#DIV/0!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</row>
    <row r="237" spans="1:34" x14ac:dyDescent="0.3">
      <c r="A237" t="s">
        <v>257</v>
      </c>
      <c r="B237">
        <v>235</v>
      </c>
      <c r="C237" t="str">
        <f>LEFT(Table13[[#This Row],[Contingency id]])</f>
        <v>A</v>
      </c>
      <c r="D237" s="1">
        <v>0</v>
      </c>
      <c r="E237" s="1">
        <v>1.09756097560975</v>
      </c>
      <c r="F237">
        <v>90</v>
      </c>
      <c r="G237">
        <v>82</v>
      </c>
      <c r="H237" s="2">
        <v>0</v>
      </c>
      <c r="I237" s="2">
        <f>AVERAGE(Table13[[#This Row],[Estimated costs 1]:[Estimated costs 20]])</f>
        <v>0</v>
      </c>
      <c r="J237" s="2" t="e">
        <f>(Table13[[#This Row],[Mean]]-Table13[[#This Row],[Actual cost]])/Table13[[#This Row],[Actual cost]]*100</f>
        <v>#DIV/0!</v>
      </c>
      <c r="K237" s="2">
        <f>_xlfn.STDEV.P(Table13[[#This Row],[Estimated costs 1]:[Estimated costs 20]])</f>
        <v>0</v>
      </c>
      <c r="L237" s="2" t="e">
        <f>Table13[[#This Row],[Dev]]/Table13[[#This Row],[Mean]]*100</f>
        <v>#DIV/0!</v>
      </c>
      <c r="M237" s="2">
        <f>Table13[[#This Row],[Estimated costs 1]]-Table13[[#This Row],[Actual cost]]</f>
        <v>0</v>
      </c>
      <c r="N237" s="2" t="e">
        <f>Table13[[#This Row],[Diff 1]]/Table13[[#This Row],[Actual cost]]*100</f>
        <v>#DIV/0!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</row>
    <row r="238" spans="1:34" x14ac:dyDescent="0.3">
      <c r="A238" t="s">
        <v>258</v>
      </c>
      <c r="B238">
        <v>236</v>
      </c>
      <c r="C238" t="str">
        <f>LEFT(Table13[[#This Row],[Contingency id]])</f>
        <v>A</v>
      </c>
      <c r="D238" s="1">
        <v>0</v>
      </c>
      <c r="E238" s="1">
        <v>1.0843373493975901</v>
      </c>
      <c r="F238">
        <v>90</v>
      </c>
      <c r="G238">
        <v>83</v>
      </c>
      <c r="H238" s="2">
        <v>0</v>
      </c>
      <c r="I238" s="2">
        <f>AVERAGE(Table13[[#This Row],[Estimated costs 1]:[Estimated costs 20]])</f>
        <v>0</v>
      </c>
      <c r="J238" s="2" t="e">
        <f>(Table13[[#This Row],[Mean]]-Table13[[#This Row],[Actual cost]])/Table13[[#This Row],[Actual cost]]*100</f>
        <v>#DIV/0!</v>
      </c>
      <c r="K238" s="2">
        <f>_xlfn.STDEV.P(Table13[[#This Row],[Estimated costs 1]:[Estimated costs 20]])</f>
        <v>0</v>
      </c>
      <c r="L238" s="2" t="e">
        <f>Table13[[#This Row],[Dev]]/Table13[[#This Row],[Mean]]*100</f>
        <v>#DIV/0!</v>
      </c>
      <c r="M238" s="2">
        <f>Table13[[#This Row],[Estimated costs 1]]-Table13[[#This Row],[Actual cost]]</f>
        <v>0</v>
      </c>
      <c r="N238" s="2" t="e">
        <f>Table13[[#This Row],[Diff 1]]/Table13[[#This Row],[Actual cost]]*100</f>
        <v>#DIV/0!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</row>
    <row r="239" spans="1:34" x14ac:dyDescent="0.3">
      <c r="A239" t="s">
        <v>259</v>
      </c>
      <c r="B239">
        <v>237</v>
      </c>
      <c r="C239" t="str">
        <f>LEFT(Table13[[#This Row],[Contingency id]])</f>
        <v>A</v>
      </c>
      <c r="D239" s="1">
        <v>0</v>
      </c>
      <c r="E239" s="1">
        <v>1.09756097560975</v>
      </c>
      <c r="F239">
        <v>90</v>
      </c>
      <c r="G239">
        <v>82</v>
      </c>
      <c r="H239" s="2">
        <v>0</v>
      </c>
      <c r="I239" s="2">
        <f>AVERAGE(Table13[[#This Row],[Estimated costs 1]:[Estimated costs 20]])</f>
        <v>0</v>
      </c>
      <c r="J239" s="2" t="e">
        <f>(Table13[[#This Row],[Mean]]-Table13[[#This Row],[Actual cost]])/Table13[[#This Row],[Actual cost]]*100</f>
        <v>#DIV/0!</v>
      </c>
      <c r="K239" s="2">
        <f>_xlfn.STDEV.P(Table13[[#This Row],[Estimated costs 1]:[Estimated costs 20]])</f>
        <v>0</v>
      </c>
      <c r="L239" s="2" t="e">
        <f>Table13[[#This Row],[Dev]]/Table13[[#This Row],[Mean]]*100</f>
        <v>#DIV/0!</v>
      </c>
      <c r="M239" s="2">
        <f>Table13[[#This Row],[Estimated costs 1]]-Table13[[#This Row],[Actual cost]]</f>
        <v>0</v>
      </c>
      <c r="N239" s="2" t="e">
        <f>Table13[[#This Row],[Diff 1]]/Table13[[#This Row],[Actual cost]]*100</f>
        <v>#DIV/0!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</row>
    <row r="240" spans="1:34" x14ac:dyDescent="0.3">
      <c r="A240" t="s">
        <v>260</v>
      </c>
      <c r="B240">
        <v>238</v>
      </c>
      <c r="C240" t="str">
        <f>LEFT(Table13[[#This Row],[Contingency id]])</f>
        <v>A</v>
      </c>
      <c r="D240" s="1">
        <v>0</v>
      </c>
      <c r="E240" s="1">
        <v>1.0588235294117601</v>
      </c>
      <c r="F240">
        <v>90</v>
      </c>
      <c r="G240">
        <v>85</v>
      </c>
      <c r="H240" s="2">
        <v>0</v>
      </c>
      <c r="I240" s="2">
        <f>AVERAGE(Table13[[#This Row],[Estimated costs 1]:[Estimated costs 20]])</f>
        <v>0</v>
      </c>
      <c r="J240" s="2" t="e">
        <f>(Table13[[#This Row],[Mean]]-Table13[[#This Row],[Actual cost]])/Table13[[#This Row],[Actual cost]]*100</f>
        <v>#DIV/0!</v>
      </c>
      <c r="K240" s="2">
        <f>_xlfn.STDEV.P(Table13[[#This Row],[Estimated costs 1]:[Estimated costs 20]])</f>
        <v>0</v>
      </c>
      <c r="L240" s="2" t="e">
        <f>Table13[[#This Row],[Dev]]/Table13[[#This Row],[Mean]]*100</f>
        <v>#DIV/0!</v>
      </c>
      <c r="M240" s="2">
        <f>Table13[[#This Row],[Estimated costs 1]]-Table13[[#This Row],[Actual cost]]</f>
        <v>0</v>
      </c>
      <c r="N240" s="2" t="e">
        <f>Table13[[#This Row],[Diff 1]]/Table13[[#This Row],[Actual cost]]*100</f>
        <v>#DIV/0!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</row>
    <row r="241" spans="1:34" x14ac:dyDescent="0.3">
      <c r="A241" t="s">
        <v>261</v>
      </c>
      <c r="B241">
        <v>239</v>
      </c>
      <c r="C241" t="str">
        <f>LEFT(Table13[[#This Row],[Contingency id]])</f>
        <v>A</v>
      </c>
      <c r="D241" s="1">
        <v>0</v>
      </c>
      <c r="E241" s="1">
        <v>1.0843373493975901</v>
      </c>
      <c r="F241">
        <v>90</v>
      </c>
      <c r="G241">
        <v>83</v>
      </c>
      <c r="H241" s="2">
        <v>0</v>
      </c>
      <c r="I241" s="2">
        <f>AVERAGE(Table13[[#This Row],[Estimated costs 1]:[Estimated costs 20]])</f>
        <v>0</v>
      </c>
      <c r="J241" s="2" t="e">
        <f>(Table13[[#This Row],[Mean]]-Table13[[#This Row],[Actual cost]])/Table13[[#This Row],[Actual cost]]*100</f>
        <v>#DIV/0!</v>
      </c>
      <c r="K241" s="2">
        <f>_xlfn.STDEV.P(Table13[[#This Row],[Estimated costs 1]:[Estimated costs 20]])</f>
        <v>0</v>
      </c>
      <c r="L241" s="2" t="e">
        <f>Table13[[#This Row],[Dev]]/Table13[[#This Row],[Mean]]*100</f>
        <v>#DIV/0!</v>
      </c>
      <c r="M241" s="2">
        <f>Table13[[#This Row],[Estimated costs 1]]-Table13[[#This Row],[Actual cost]]</f>
        <v>0</v>
      </c>
      <c r="N241" s="2" t="e">
        <f>Table13[[#This Row],[Diff 1]]/Table13[[#This Row],[Actual cost]]*100</f>
        <v>#DIV/0!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</row>
    <row r="242" spans="1:34" x14ac:dyDescent="0.3">
      <c r="A242" t="s">
        <v>262</v>
      </c>
      <c r="B242">
        <v>240</v>
      </c>
      <c r="C242" t="str">
        <f>LEFT(Table13[[#This Row],[Contingency id]])</f>
        <v>A</v>
      </c>
      <c r="D242" s="1">
        <v>0</v>
      </c>
      <c r="E242" s="1">
        <v>1.0843373493975901</v>
      </c>
      <c r="F242">
        <v>90</v>
      </c>
      <c r="G242">
        <v>83</v>
      </c>
      <c r="H242" s="2">
        <v>0</v>
      </c>
      <c r="I242" s="2">
        <f>AVERAGE(Table13[[#This Row],[Estimated costs 1]:[Estimated costs 20]])</f>
        <v>0</v>
      </c>
      <c r="J242" s="2" t="e">
        <f>(Table13[[#This Row],[Mean]]-Table13[[#This Row],[Actual cost]])/Table13[[#This Row],[Actual cost]]*100</f>
        <v>#DIV/0!</v>
      </c>
      <c r="K242" s="2">
        <f>_xlfn.STDEV.P(Table13[[#This Row],[Estimated costs 1]:[Estimated costs 20]])</f>
        <v>0</v>
      </c>
      <c r="L242" s="2" t="e">
        <f>Table13[[#This Row],[Dev]]/Table13[[#This Row],[Mean]]*100</f>
        <v>#DIV/0!</v>
      </c>
      <c r="M242" s="2">
        <f>Table13[[#This Row],[Estimated costs 1]]-Table13[[#This Row],[Actual cost]]</f>
        <v>0</v>
      </c>
      <c r="N242" s="2" t="e">
        <f>Table13[[#This Row],[Diff 1]]/Table13[[#This Row],[Actual cost]]*100</f>
        <v>#DIV/0!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</row>
    <row r="243" spans="1:34" x14ac:dyDescent="0.3">
      <c r="A243" t="s">
        <v>263</v>
      </c>
      <c r="B243">
        <v>241</v>
      </c>
      <c r="C243" t="str">
        <f>LEFT(Table13[[#This Row],[Contingency id]])</f>
        <v>A</v>
      </c>
      <c r="D243" s="1">
        <v>0</v>
      </c>
      <c r="E243" s="1">
        <v>1.12658227848101</v>
      </c>
      <c r="F243">
        <v>89</v>
      </c>
      <c r="G243">
        <v>79</v>
      </c>
      <c r="H243" s="2">
        <v>0</v>
      </c>
      <c r="I243" s="2">
        <f>AVERAGE(Table13[[#This Row],[Estimated costs 1]:[Estimated costs 20]])</f>
        <v>0</v>
      </c>
      <c r="J243" s="2" t="e">
        <f>(Table13[[#This Row],[Mean]]-Table13[[#This Row],[Actual cost]])/Table13[[#This Row],[Actual cost]]*100</f>
        <v>#DIV/0!</v>
      </c>
      <c r="K243" s="2">
        <f>_xlfn.STDEV.P(Table13[[#This Row],[Estimated costs 1]:[Estimated costs 20]])</f>
        <v>0</v>
      </c>
      <c r="L243" s="2" t="e">
        <f>Table13[[#This Row],[Dev]]/Table13[[#This Row],[Mean]]*100</f>
        <v>#DIV/0!</v>
      </c>
      <c r="M243" s="2">
        <f>Table13[[#This Row],[Estimated costs 1]]-Table13[[#This Row],[Actual cost]]</f>
        <v>0</v>
      </c>
      <c r="N243" s="2" t="e">
        <f>Table13[[#This Row],[Diff 1]]/Table13[[#This Row],[Actual cost]]*100</f>
        <v>#DIV/0!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</row>
    <row r="244" spans="1:34" x14ac:dyDescent="0.3">
      <c r="A244" t="s">
        <v>264</v>
      </c>
      <c r="B244">
        <v>242</v>
      </c>
      <c r="C244" t="str">
        <f>LEFT(Table13[[#This Row],[Contingency id]])</f>
        <v>A</v>
      </c>
      <c r="D244" s="1">
        <v>0</v>
      </c>
      <c r="E244" s="1">
        <v>1.0833333333333299</v>
      </c>
      <c r="F244">
        <v>65</v>
      </c>
      <c r="G244">
        <v>60</v>
      </c>
      <c r="H244" s="2">
        <v>0</v>
      </c>
      <c r="I244" s="2">
        <f>AVERAGE(Table13[[#This Row],[Estimated costs 1]:[Estimated costs 20]])</f>
        <v>0</v>
      </c>
      <c r="J244" s="2" t="e">
        <f>(Table13[[#This Row],[Mean]]-Table13[[#This Row],[Actual cost]])/Table13[[#This Row],[Actual cost]]*100</f>
        <v>#DIV/0!</v>
      </c>
      <c r="K244" s="2">
        <f>_xlfn.STDEV.P(Table13[[#This Row],[Estimated costs 1]:[Estimated costs 20]])</f>
        <v>0</v>
      </c>
      <c r="L244" s="2" t="e">
        <f>Table13[[#This Row],[Dev]]/Table13[[#This Row],[Mean]]*100</f>
        <v>#DIV/0!</v>
      </c>
      <c r="M244" s="2">
        <f>Table13[[#This Row],[Estimated costs 1]]-Table13[[#This Row],[Actual cost]]</f>
        <v>0</v>
      </c>
      <c r="N244" s="2" t="e">
        <f>Table13[[#This Row],[Diff 1]]/Table13[[#This Row],[Actual cost]]*100</f>
        <v>#DIV/0!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</row>
    <row r="245" spans="1:34" x14ac:dyDescent="0.3">
      <c r="A245" t="s">
        <v>265</v>
      </c>
      <c r="B245">
        <v>243</v>
      </c>
      <c r="C245" t="str">
        <f>LEFT(Table13[[#This Row],[Contingency id]])</f>
        <v>A</v>
      </c>
      <c r="D245" s="1">
        <v>0</v>
      </c>
      <c r="E245" s="1">
        <v>1.1071428571428501</v>
      </c>
      <c r="F245">
        <v>62</v>
      </c>
      <c r="G245">
        <v>56</v>
      </c>
      <c r="H245" s="2">
        <v>0</v>
      </c>
      <c r="I245" s="2">
        <f>AVERAGE(Table13[[#This Row],[Estimated costs 1]:[Estimated costs 20]])</f>
        <v>0</v>
      </c>
      <c r="J245" s="2" t="e">
        <f>(Table13[[#This Row],[Mean]]-Table13[[#This Row],[Actual cost]])/Table13[[#This Row],[Actual cost]]*100</f>
        <v>#DIV/0!</v>
      </c>
      <c r="K245" s="2">
        <f>_xlfn.STDEV.P(Table13[[#This Row],[Estimated costs 1]:[Estimated costs 20]])</f>
        <v>0</v>
      </c>
      <c r="L245" s="2" t="e">
        <f>Table13[[#This Row],[Dev]]/Table13[[#This Row],[Mean]]*100</f>
        <v>#DIV/0!</v>
      </c>
      <c r="M245" s="2">
        <f>Table13[[#This Row],[Estimated costs 1]]-Table13[[#This Row],[Actual cost]]</f>
        <v>0</v>
      </c>
      <c r="N245" s="2" t="e">
        <f>Table13[[#This Row],[Diff 1]]/Table13[[#This Row],[Actual cost]]*100</f>
        <v>#DIV/0!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</row>
    <row r="246" spans="1:34" x14ac:dyDescent="0.3">
      <c r="A246" t="s">
        <v>266</v>
      </c>
      <c r="B246">
        <v>244</v>
      </c>
      <c r="C246" t="str">
        <f>LEFT(Table13[[#This Row],[Contingency id]])</f>
        <v>A</v>
      </c>
      <c r="D246" s="1">
        <v>0</v>
      </c>
      <c r="E246" s="1">
        <v>1.0689655172413699</v>
      </c>
      <c r="F246">
        <v>62</v>
      </c>
      <c r="G246">
        <v>58</v>
      </c>
      <c r="H246" s="2">
        <v>0</v>
      </c>
      <c r="I246" s="2">
        <f>AVERAGE(Table13[[#This Row],[Estimated costs 1]:[Estimated costs 20]])</f>
        <v>0</v>
      </c>
      <c r="J246" s="2" t="e">
        <f>(Table13[[#This Row],[Mean]]-Table13[[#This Row],[Actual cost]])/Table13[[#This Row],[Actual cost]]*100</f>
        <v>#DIV/0!</v>
      </c>
      <c r="K246" s="2">
        <f>_xlfn.STDEV.P(Table13[[#This Row],[Estimated costs 1]:[Estimated costs 20]])</f>
        <v>0</v>
      </c>
      <c r="L246" s="2" t="e">
        <f>Table13[[#This Row],[Dev]]/Table13[[#This Row],[Mean]]*100</f>
        <v>#DIV/0!</v>
      </c>
      <c r="M246" s="2">
        <f>Table13[[#This Row],[Estimated costs 1]]-Table13[[#This Row],[Actual cost]]</f>
        <v>0</v>
      </c>
      <c r="N246" s="2" t="e">
        <f>Table13[[#This Row],[Diff 1]]/Table13[[#This Row],[Actual cost]]*100</f>
        <v>#DIV/0!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</row>
    <row r="247" spans="1:34" x14ac:dyDescent="0.3">
      <c r="A247" t="s">
        <v>267</v>
      </c>
      <c r="B247">
        <v>245</v>
      </c>
      <c r="C247" t="str">
        <f>LEFT(Table13[[#This Row],[Contingency id]])</f>
        <v>A</v>
      </c>
      <c r="D247" s="1">
        <v>0</v>
      </c>
      <c r="E247" s="1">
        <v>1.03488372093023</v>
      </c>
      <c r="F247">
        <v>89</v>
      </c>
      <c r="G247">
        <v>86</v>
      </c>
      <c r="H247" s="2">
        <v>0</v>
      </c>
      <c r="I247" s="2">
        <f>AVERAGE(Table13[[#This Row],[Estimated costs 1]:[Estimated costs 20]])</f>
        <v>0</v>
      </c>
      <c r="J247" s="2" t="e">
        <f>(Table13[[#This Row],[Mean]]-Table13[[#This Row],[Actual cost]])/Table13[[#This Row],[Actual cost]]*100</f>
        <v>#DIV/0!</v>
      </c>
      <c r="K247" s="2">
        <f>_xlfn.STDEV.P(Table13[[#This Row],[Estimated costs 1]:[Estimated costs 20]])</f>
        <v>0</v>
      </c>
      <c r="L247" s="2" t="e">
        <f>Table13[[#This Row],[Dev]]/Table13[[#This Row],[Mean]]*100</f>
        <v>#DIV/0!</v>
      </c>
      <c r="M247" s="2">
        <f>Table13[[#This Row],[Estimated costs 1]]-Table13[[#This Row],[Actual cost]]</f>
        <v>0</v>
      </c>
      <c r="N247" s="2" t="e">
        <f>Table13[[#This Row],[Diff 1]]/Table13[[#This Row],[Actual cost]]*100</f>
        <v>#DIV/0!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</row>
    <row r="248" spans="1:34" x14ac:dyDescent="0.3">
      <c r="A248" t="s">
        <v>268</v>
      </c>
      <c r="B248">
        <v>246</v>
      </c>
      <c r="C248" t="str">
        <f>LEFT(Table13[[#This Row],[Contingency id]])</f>
        <v>A</v>
      </c>
      <c r="D248" s="1">
        <v>0</v>
      </c>
      <c r="E248" s="1">
        <v>1.04705882352941</v>
      </c>
      <c r="F248">
        <v>89</v>
      </c>
      <c r="G248">
        <v>85</v>
      </c>
      <c r="H248" s="2">
        <v>0</v>
      </c>
      <c r="I248" s="2">
        <f>AVERAGE(Table13[[#This Row],[Estimated costs 1]:[Estimated costs 20]])</f>
        <v>0</v>
      </c>
      <c r="J248" s="2" t="e">
        <f>(Table13[[#This Row],[Mean]]-Table13[[#This Row],[Actual cost]])/Table13[[#This Row],[Actual cost]]*100</f>
        <v>#DIV/0!</v>
      </c>
      <c r="K248" s="2">
        <f>_xlfn.STDEV.P(Table13[[#This Row],[Estimated costs 1]:[Estimated costs 20]])</f>
        <v>0</v>
      </c>
      <c r="L248" s="2" t="e">
        <f>Table13[[#This Row],[Dev]]/Table13[[#This Row],[Mean]]*100</f>
        <v>#DIV/0!</v>
      </c>
      <c r="M248" s="2">
        <f>Table13[[#This Row],[Estimated costs 1]]-Table13[[#This Row],[Actual cost]]</f>
        <v>0</v>
      </c>
      <c r="N248" s="2" t="e">
        <f>Table13[[#This Row],[Diff 1]]/Table13[[#This Row],[Actual cost]]*100</f>
        <v>#DIV/0!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</row>
    <row r="249" spans="1:34" x14ac:dyDescent="0.3">
      <c r="A249" t="s">
        <v>269</v>
      </c>
      <c r="B249">
        <v>247</v>
      </c>
      <c r="C249" t="str">
        <f>LEFT(Table13[[#This Row],[Contingency id]])</f>
        <v>A</v>
      </c>
      <c r="D249" s="1">
        <v>0</v>
      </c>
      <c r="E249" s="1">
        <v>1.0987654320987601</v>
      </c>
      <c r="F249">
        <v>89</v>
      </c>
      <c r="G249">
        <v>81</v>
      </c>
      <c r="H249" s="2">
        <v>0</v>
      </c>
      <c r="I249" s="2">
        <f>AVERAGE(Table13[[#This Row],[Estimated costs 1]:[Estimated costs 20]])</f>
        <v>0</v>
      </c>
      <c r="J249" s="2" t="e">
        <f>(Table13[[#This Row],[Mean]]-Table13[[#This Row],[Actual cost]])/Table13[[#This Row],[Actual cost]]*100</f>
        <v>#DIV/0!</v>
      </c>
      <c r="K249" s="2">
        <f>_xlfn.STDEV.P(Table13[[#This Row],[Estimated costs 1]:[Estimated costs 20]])</f>
        <v>0</v>
      </c>
      <c r="L249" s="2" t="e">
        <f>Table13[[#This Row],[Dev]]/Table13[[#This Row],[Mean]]*100</f>
        <v>#DIV/0!</v>
      </c>
      <c r="M249" s="2">
        <f>Table13[[#This Row],[Estimated costs 1]]-Table13[[#This Row],[Actual cost]]</f>
        <v>0</v>
      </c>
      <c r="N249" s="2" t="e">
        <f>Table13[[#This Row],[Diff 1]]/Table13[[#This Row],[Actual cost]]*100</f>
        <v>#DIV/0!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</row>
    <row r="250" spans="1:34" x14ac:dyDescent="0.3">
      <c r="A250" t="s">
        <v>270</v>
      </c>
      <c r="B250">
        <v>248</v>
      </c>
      <c r="C250" t="str">
        <f>LEFT(Table13[[#This Row],[Contingency id]])</f>
        <v>A</v>
      </c>
      <c r="D250" s="1">
        <v>0</v>
      </c>
      <c r="E250" s="1">
        <v>1.04838709677419</v>
      </c>
      <c r="F250">
        <v>65</v>
      </c>
      <c r="G250">
        <v>62</v>
      </c>
      <c r="H250" s="2">
        <v>0</v>
      </c>
      <c r="I250" s="2">
        <f>AVERAGE(Table13[[#This Row],[Estimated costs 1]:[Estimated costs 20]])</f>
        <v>0</v>
      </c>
      <c r="J250" s="2" t="e">
        <f>(Table13[[#This Row],[Mean]]-Table13[[#This Row],[Actual cost]])/Table13[[#This Row],[Actual cost]]*100</f>
        <v>#DIV/0!</v>
      </c>
      <c r="K250" s="2">
        <f>_xlfn.STDEV.P(Table13[[#This Row],[Estimated costs 1]:[Estimated costs 20]])</f>
        <v>0</v>
      </c>
      <c r="L250" s="2" t="e">
        <f>Table13[[#This Row],[Dev]]/Table13[[#This Row],[Mean]]*100</f>
        <v>#DIV/0!</v>
      </c>
      <c r="M250" s="2">
        <f>Table13[[#This Row],[Estimated costs 1]]-Table13[[#This Row],[Actual cost]]</f>
        <v>0</v>
      </c>
      <c r="N250" s="2" t="e">
        <f>Table13[[#This Row],[Diff 1]]/Table13[[#This Row],[Actual cost]]*100</f>
        <v>#DIV/0!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</row>
    <row r="251" spans="1:34" x14ac:dyDescent="0.3">
      <c r="A251" t="s">
        <v>271</v>
      </c>
      <c r="B251">
        <v>249</v>
      </c>
      <c r="C251" t="str">
        <f>LEFT(Table13[[#This Row],[Contingency id]])</f>
        <v>A</v>
      </c>
      <c r="D251" s="1">
        <v>0</v>
      </c>
      <c r="E251" s="1">
        <v>1.0595238095238</v>
      </c>
      <c r="F251">
        <v>89</v>
      </c>
      <c r="G251">
        <v>84</v>
      </c>
      <c r="H251" s="2">
        <v>0</v>
      </c>
      <c r="I251" s="2">
        <f>AVERAGE(Table13[[#This Row],[Estimated costs 1]:[Estimated costs 20]])</f>
        <v>0</v>
      </c>
      <c r="J251" s="2" t="e">
        <f>(Table13[[#This Row],[Mean]]-Table13[[#This Row],[Actual cost]])/Table13[[#This Row],[Actual cost]]*100</f>
        <v>#DIV/0!</v>
      </c>
      <c r="K251" s="2">
        <f>_xlfn.STDEV.P(Table13[[#This Row],[Estimated costs 1]:[Estimated costs 20]])</f>
        <v>0</v>
      </c>
      <c r="L251" s="2" t="e">
        <f>Table13[[#This Row],[Dev]]/Table13[[#This Row],[Mean]]*100</f>
        <v>#DIV/0!</v>
      </c>
      <c r="M251" s="2">
        <f>Table13[[#This Row],[Estimated costs 1]]-Table13[[#This Row],[Actual cost]]</f>
        <v>0</v>
      </c>
      <c r="N251" s="2" t="e">
        <f>Table13[[#This Row],[Diff 1]]/Table13[[#This Row],[Actual cost]]*100</f>
        <v>#DIV/0!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</row>
    <row r="252" spans="1:34" x14ac:dyDescent="0.3">
      <c r="A252" t="s">
        <v>272</v>
      </c>
      <c r="B252">
        <v>250</v>
      </c>
      <c r="C252" t="str">
        <f>LEFT(Table13[[#This Row],[Contingency id]])</f>
        <v>A</v>
      </c>
      <c r="D252" s="1">
        <v>0</v>
      </c>
      <c r="E252" s="1">
        <v>1.0833333333333299</v>
      </c>
      <c r="F252">
        <v>65</v>
      </c>
      <c r="G252">
        <v>60</v>
      </c>
      <c r="H252" s="2">
        <v>0</v>
      </c>
      <c r="I252" s="2">
        <f>AVERAGE(Table13[[#This Row],[Estimated costs 1]:[Estimated costs 20]])</f>
        <v>0</v>
      </c>
      <c r="J252" s="2" t="e">
        <f>(Table13[[#This Row],[Mean]]-Table13[[#This Row],[Actual cost]])/Table13[[#This Row],[Actual cost]]*100</f>
        <v>#DIV/0!</v>
      </c>
      <c r="K252" s="2">
        <f>_xlfn.STDEV.P(Table13[[#This Row],[Estimated costs 1]:[Estimated costs 20]])</f>
        <v>0</v>
      </c>
      <c r="L252" s="2" t="e">
        <f>Table13[[#This Row],[Dev]]/Table13[[#This Row],[Mean]]*100</f>
        <v>#DIV/0!</v>
      </c>
      <c r="M252" s="2">
        <f>Table13[[#This Row],[Estimated costs 1]]-Table13[[#This Row],[Actual cost]]</f>
        <v>0</v>
      </c>
      <c r="N252" s="2" t="e">
        <f>Table13[[#This Row],[Diff 1]]/Table13[[#This Row],[Actual cost]]*100</f>
        <v>#DIV/0!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</row>
    <row r="253" spans="1:34" x14ac:dyDescent="0.3">
      <c r="A253" t="s">
        <v>273</v>
      </c>
      <c r="B253">
        <v>251</v>
      </c>
      <c r="C253" t="str">
        <f>LEFT(Table13[[#This Row],[Contingency id]])</f>
        <v>A</v>
      </c>
      <c r="D253" s="1">
        <v>0</v>
      </c>
      <c r="E253" s="1">
        <v>1.0987654320987601</v>
      </c>
      <c r="F253">
        <v>89</v>
      </c>
      <c r="G253">
        <v>81</v>
      </c>
      <c r="H253" s="2">
        <v>0</v>
      </c>
      <c r="I253" s="2">
        <f>AVERAGE(Table13[[#This Row],[Estimated costs 1]:[Estimated costs 20]])</f>
        <v>0</v>
      </c>
      <c r="J253" s="2" t="e">
        <f>(Table13[[#This Row],[Mean]]-Table13[[#This Row],[Actual cost]])/Table13[[#This Row],[Actual cost]]*100</f>
        <v>#DIV/0!</v>
      </c>
      <c r="K253" s="2">
        <f>_xlfn.STDEV.P(Table13[[#This Row],[Estimated costs 1]:[Estimated costs 20]])</f>
        <v>0</v>
      </c>
      <c r="L253" s="2" t="e">
        <f>Table13[[#This Row],[Dev]]/Table13[[#This Row],[Mean]]*100</f>
        <v>#DIV/0!</v>
      </c>
      <c r="M253" s="2">
        <f>Table13[[#This Row],[Estimated costs 1]]-Table13[[#This Row],[Actual cost]]</f>
        <v>0</v>
      </c>
      <c r="N253" s="2" t="e">
        <f>Table13[[#This Row],[Diff 1]]/Table13[[#This Row],[Actual cost]]*100</f>
        <v>#DIV/0!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</row>
    <row r="254" spans="1:34" x14ac:dyDescent="0.3">
      <c r="A254" t="s">
        <v>274</v>
      </c>
      <c r="B254">
        <v>252</v>
      </c>
      <c r="C254" t="str">
        <f>LEFT(Table13[[#This Row],[Contingency id]])</f>
        <v>A</v>
      </c>
      <c r="D254" s="1">
        <v>0</v>
      </c>
      <c r="E254" s="1">
        <v>1.0722891566265</v>
      </c>
      <c r="F254">
        <v>89</v>
      </c>
      <c r="G254">
        <v>83</v>
      </c>
      <c r="H254" s="2">
        <v>0</v>
      </c>
      <c r="I254" s="2">
        <f>AVERAGE(Table13[[#This Row],[Estimated costs 1]:[Estimated costs 20]])</f>
        <v>0</v>
      </c>
      <c r="J254" s="2" t="e">
        <f>(Table13[[#This Row],[Mean]]-Table13[[#This Row],[Actual cost]])/Table13[[#This Row],[Actual cost]]*100</f>
        <v>#DIV/0!</v>
      </c>
      <c r="K254" s="2">
        <f>_xlfn.STDEV.P(Table13[[#This Row],[Estimated costs 1]:[Estimated costs 20]])</f>
        <v>0</v>
      </c>
      <c r="L254" s="2" t="e">
        <f>Table13[[#This Row],[Dev]]/Table13[[#This Row],[Mean]]*100</f>
        <v>#DIV/0!</v>
      </c>
      <c r="M254" s="2">
        <f>Table13[[#This Row],[Estimated costs 1]]-Table13[[#This Row],[Actual cost]]</f>
        <v>0</v>
      </c>
      <c r="N254" s="2" t="e">
        <f>Table13[[#This Row],[Diff 1]]/Table13[[#This Row],[Actual cost]]*100</f>
        <v>#DIV/0!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</row>
    <row r="255" spans="1:34" x14ac:dyDescent="0.3">
      <c r="A255" t="s">
        <v>275</v>
      </c>
      <c r="B255">
        <v>253</v>
      </c>
      <c r="C255" t="str">
        <f>LEFT(Table13[[#This Row],[Contingency id]])</f>
        <v>A</v>
      </c>
      <c r="D255" s="1">
        <v>0</v>
      </c>
      <c r="E255" s="1">
        <v>1.0833333333333299</v>
      </c>
      <c r="F255">
        <v>130</v>
      </c>
      <c r="G255">
        <v>120</v>
      </c>
      <c r="H255" s="2">
        <v>0</v>
      </c>
      <c r="I255" s="2">
        <f>AVERAGE(Table13[[#This Row],[Estimated costs 1]:[Estimated costs 20]])</f>
        <v>0</v>
      </c>
      <c r="J255" s="2" t="e">
        <f>(Table13[[#This Row],[Mean]]-Table13[[#This Row],[Actual cost]])/Table13[[#This Row],[Actual cost]]*100</f>
        <v>#DIV/0!</v>
      </c>
      <c r="K255" s="2">
        <f>_xlfn.STDEV.P(Table13[[#This Row],[Estimated costs 1]:[Estimated costs 20]])</f>
        <v>0</v>
      </c>
      <c r="L255" s="2" t="e">
        <f>Table13[[#This Row],[Dev]]/Table13[[#This Row],[Mean]]*100</f>
        <v>#DIV/0!</v>
      </c>
      <c r="M255" s="2">
        <f>Table13[[#This Row],[Estimated costs 1]]-Table13[[#This Row],[Actual cost]]</f>
        <v>0</v>
      </c>
      <c r="N255" s="2" t="e">
        <f>Table13[[#This Row],[Diff 1]]/Table13[[#This Row],[Actual cost]]*100</f>
        <v>#DIV/0!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</row>
    <row r="256" spans="1:34" x14ac:dyDescent="0.3">
      <c r="A256" t="s">
        <v>276</v>
      </c>
      <c r="B256">
        <v>254</v>
      </c>
      <c r="C256" t="str">
        <f>LEFT(Table13[[#This Row],[Contingency id]])</f>
        <v>A</v>
      </c>
      <c r="D256" s="1">
        <v>0</v>
      </c>
      <c r="E256" s="1">
        <v>1.14035087719298</v>
      </c>
      <c r="F256">
        <v>130</v>
      </c>
      <c r="G256">
        <v>114</v>
      </c>
      <c r="H256" s="2">
        <v>0</v>
      </c>
      <c r="I256" s="2">
        <f>AVERAGE(Table13[[#This Row],[Estimated costs 1]:[Estimated costs 20]])</f>
        <v>0</v>
      </c>
      <c r="J256" s="2" t="e">
        <f>(Table13[[#This Row],[Mean]]-Table13[[#This Row],[Actual cost]])/Table13[[#This Row],[Actual cost]]*100</f>
        <v>#DIV/0!</v>
      </c>
      <c r="K256" s="2">
        <f>_xlfn.STDEV.P(Table13[[#This Row],[Estimated costs 1]:[Estimated costs 20]])</f>
        <v>0</v>
      </c>
      <c r="L256" s="2" t="e">
        <f>Table13[[#This Row],[Dev]]/Table13[[#This Row],[Mean]]*100</f>
        <v>#DIV/0!</v>
      </c>
      <c r="M256" s="2">
        <f>Table13[[#This Row],[Estimated costs 1]]-Table13[[#This Row],[Actual cost]]</f>
        <v>0</v>
      </c>
      <c r="N256" s="2" t="e">
        <f>Table13[[#This Row],[Diff 1]]/Table13[[#This Row],[Actual cost]]*100</f>
        <v>#DIV/0!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</row>
    <row r="257" spans="1:34" x14ac:dyDescent="0.3">
      <c r="A257" t="s">
        <v>277</v>
      </c>
      <c r="B257">
        <v>255</v>
      </c>
      <c r="C257" t="str">
        <f>LEFT(Table13[[#This Row],[Contingency id]])</f>
        <v>A</v>
      </c>
      <c r="D257" s="1">
        <v>0</v>
      </c>
      <c r="E257" s="1">
        <v>1.1111111111111101</v>
      </c>
      <c r="F257">
        <v>130</v>
      </c>
      <c r="G257">
        <v>117</v>
      </c>
      <c r="H257" s="2">
        <v>0</v>
      </c>
      <c r="I257" s="2">
        <f>AVERAGE(Table13[[#This Row],[Estimated costs 1]:[Estimated costs 20]])</f>
        <v>0</v>
      </c>
      <c r="J257" s="2" t="e">
        <f>(Table13[[#This Row],[Mean]]-Table13[[#This Row],[Actual cost]])/Table13[[#This Row],[Actual cost]]*100</f>
        <v>#DIV/0!</v>
      </c>
      <c r="K257" s="2">
        <f>_xlfn.STDEV.P(Table13[[#This Row],[Estimated costs 1]:[Estimated costs 20]])</f>
        <v>0</v>
      </c>
      <c r="L257" s="2" t="e">
        <f>Table13[[#This Row],[Dev]]/Table13[[#This Row],[Mean]]*100</f>
        <v>#DIV/0!</v>
      </c>
      <c r="M257" s="2">
        <f>Table13[[#This Row],[Estimated costs 1]]-Table13[[#This Row],[Actual cost]]</f>
        <v>0</v>
      </c>
      <c r="N257" s="2" t="e">
        <f>Table13[[#This Row],[Diff 1]]/Table13[[#This Row],[Actual cost]]*100</f>
        <v>#DIV/0!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</row>
    <row r="258" spans="1:34" x14ac:dyDescent="0.3">
      <c r="A258" t="s">
        <v>278</v>
      </c>
      <c r="B258">
        <v>256</v>
      </c>
      <c r="C258" t="str">
        <f>LEFT(Table13[[#This Row],[Contingency id]])</f>
        <v>A</v>
      </c>
      <c r="D258" s="1">
        <v>0</v>
      </c>
      <c r="E258" s="1">
        <v>1.16071428571428</v>
      </c>
      <c r="F258">
        <v>130</v>
      </c>
      <c r="G258">
        <v>112</v>
      </c>
      <c r="H258" s="2">
        <v>0</v>
      </c>
      <c r="I258" s="2">
        <f>AVERAGE(Table13[[#This Row],[Estimated costs 1]:[Estimated costs 20]])</f>
        <v>0</v>
      </c>
      <c r="J258" s="2" t="e">
        <f>(Table13[[#This Row],[Mean]]-Table13[[#This Row],[Actual cost]])/Table13[[#This Row],[Actual cost]]*100</f>
        <v>#DIV/0!</v>
      </c>
      <c r="K258" s="2">
        <f>_xlfn.STDEV.P(Table13[[#This Row],[Estimated costs 1]:[Estimated costs 20]])</f>
        <v>0</v>
      </c>
      <c r="L258" s="2" t="e">
        <f>Table13[[#This Row],[Dev]]/Table13[[#This Row],[Mean]]*100</f>
        <v>#DIV/0!</v>
      </c>
      <c r="M258" s="2">
        <f>Table13[[#This Row],[Estimated costs 1]]-Table13[[#This Row],[Actual cost]]</f>
        <v>0</v>
      </c>
      <c r="N258" s="2" t="e">
        <f>Table13[[#This Row],[Diff 1]]/Table13[[#This Row],[Actual cost]]*100</f>
        <v>#DIV/0!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</row>
    <row r="259" spans="1:34" x14ac:dyDescent="0.3">
      <c r="A259" t="s">
        <v>279</v>
      </c>
      <c r="B259">
        <v>257</v>
      </c>
      <c r="C259" t="str">
        <f>LEFT(Table13[[#This Row],[Contingency id]])</f>
        <v>A</v>
      </c>
      <c r="D259" s="1">
        <v>0</v>
      </c>
      <c r="E259" s="1">
        <v>1.1111111111111101</v>
      </c>
      <c r="F259">
        <v>130</v>
      </c>
      <c r="G259">
        <v>117</v>
      </c>
      <c r="H259" s="2">
        <v>0</v>
      </c>
      <c r="I259" s="2">
        <f>AVERAGE(Table13[[#This Row],[Estimated costs 1]:[Estimated costs 20]])</f>
        <v>0</v>
      </c>
      <c r="J259" s="2" t="e">
        <f>(Table13[[#This Row],[Mean]]-Table13[[#This Row],[Actual cost]])/Table13[[#This Row],[Actual cost]]*100</f>
        <v>#DIV/0!</v>
      </c>
      <c r="K259" s="2">
        <f>_xlfn.STDEV.P(Table13[[#This Row],[Estimated costs 1]:[Estimated costs 20]])</f>
        <v>0</v>
      </c>
      <c r="L259" s="2" t="e">
        <f>Table13[[#This Row],[Dev]]/Table13[[#This Row],[Mean]]*100</f>
        <v>#DIV/0!</v>
      </c>
      <c r="M259" s="2">
        <f>Table13[[#This Row],[Estimated costs 1]]-Table13[[#This Row],[Actual cost]]</f>
        <v>0</v>
      </c>
      <c r="N259" s="2" t="e">
        <f>Table13[[#This Row],[Diff 1]]/Table13[[#This Row],[Actual cost]]*100</f>
        <v>#DIV/0!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</row>
    <row r="260" spans="1:34" x14ac:dyDescent="0.3">
      <c r="A260" t="s">
        <v>280</v>
      </c>
      <c r="B260">
        <v>258</v>
      </c>
      <c r="C260" t="str">
        <f>LEFT(Table13[[#This Row],[Contingency id]])</f>
        <v>A</v>
      </c>
      <c r="D260" s="1">
        <v>0</v>
      </c>
      <c r="E260" s="1">
        <v>1.04838709677419</v>
      </c>
      <c r="F260">
        <v>130</v>
      </c>
      <c r="G260">
        <v>124</v>
      </c>
      <c r="H260" s="2">
        <v>0</v>
      </c>
      <c r="I260" s="2">
        <f>AVERAGE(Table13[[#This Row],[Estimated costs 1]:[Estimated costs 20]])</f>
        <v>0</v>
      </c>
      <c r="J260" s="2" t="e">
        <f>(Table13[[#This Row],[Mean]]-Table13[[#This Row],[Actual cost]])/Table13[[#This Row],[Actual cost]]*100</f>
        <v>#DIV/0!</v>
      </c>
      <c r="K260" s="2">
        <f>_xlfn.STDEV.P(Table13[[#This Row],[Estimated costs 1]:[Estimated costs 20]])</f>
        <v>0</v>
      </c>
      <c r="L260" s="2" t="e">
        <f>Table13[[#This Row],[Dev]]/Table13[[#This Row],[Mean]]*100</f>
        <v>#DIV/0!</v>
      </c>
      <c r="M260" s="2">
        <f>Table13[[#This Row],[Estimated costs 1]]-Table13[[#This Row],[Actual cost]]</f>
        <v>0</v>
      </c>
      <c r="N260" s="2" t="e">
        <f>Table13[[#This Row],[Diff 1]]/Table13[[#This Row],[Actual cost]]*100</f>
        <v>#DIV/0!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</row>
    <row r="261" spans="1:34" x14ac:dyDescent="0.3">
      <c r="A261" t="s">
        <v>281</v>
      </c>
      <c r="B261">
        <v>259</v>
      </c>
      <c r="C261" t="str">
        <f>LEFT(Table13[[#This Row],[Contingency id]])</f>
        <v>A</v>
      </c>
      <c r="D261" s="1">
        <v>0</v>
      </c>
      <c r="E261" s="1">
        <v>1.13084112149532</v>
      </c>
      <c r="F261">
        <v>121</v>
      </c>
      <c r="G261">
        <v>107</v>
      </c>
      <c r="H261" s="2">
        <v>0</v>
      </c>
      <c r="I261" s="2">
        <f>AVERAGE(Table13[[#This Row],[Estimated costs 1]:[Estimated costs 20]])</f>
        <v>0</v>
      </c>
      <c r="J261" s="2" t="e">
        <f>(Table13[[#This Row],[Mean]]-Table13[[#This Row],[Actual cost]])/Table13[[#This Row],[Actual cost]]*100</f>
        <v>#DIV/0!</v>
      </c>
      <c r="K261" s="2">
        <f>_xlfn.STDEV.P(Table13[[#This Row],[Estimated costs 1]:[Estimated costs 20]])</f>
        <v>0</v>
      </c>
      <c r="L261" s="2" t="e">
        <f>Table13[[#This Row],[Dev]]/Table13[[#This Row],[Mean]]*100</f>
        <v>#DIV/0!</v>
      </c>
      <c r="M261" s="2">
        <f>Table13[[#This Row],[Estimated costs 1]]-Table13[[#This Row],[Actual cost]]</f>
        <v>0</v>
      </c>
      <c r="N261" s="2" t="e">
        <f>Table13[[#This Row],[Diff 1]]/Table13[[#This Row],[Actual cost]]*100</f>
        <v>#DIV/0!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</row>
    <row r="262" spans="1:34" x14ac:dyDescent="0.3">
      <c r="A262" t="s">
        <v>282</v>
      </c>
      <c r="B262">
        <v>260</v>
      </c>
      <c r="C262" t="str">
        <f>LEFT(Table13[[#This Row],[Contingency id]])</f>
        <v>A</v>
      </c>
      <c r="D262" s="1">
        <v>0</v>
      </c>
      <c r="E262" s="1">
        <v>1.0796460176991101</v>
      </c>
      <c r="F262">
        <v>122</v>
      </c>
      <c r="G262">
        <v>113</v>
      </c>
      <c r="H262" s="2">
        <v>0</v>
      </c>
      <c r="I262" s="2">
        <f>AVERAGE(Table13[[#This Row],[Estimated costs 1]:[Estimated costs 20]])</f>
        <v>0</v>
      </c>
      <c r="J262" s="2" t="e">
        <f>(Table13[[#This Row],[Mean]]-Table13[[#This Row],[Actual cost]])/Table13[[#This Row],[Actual cost]]*100</f>
        <v>#DIV/0!</v>
      </c>
      <c r="K262" s="2">
        <f>_xlfn.STDEV.P(Table13[[#This Row],[Estimated costs 1]:[Estimated costs 20]])</f>
        <v>0</v>
      </c>
      <c r="L262" s="2" t="e">
        <f>Table13[[#This Row],[Dev]]/Table13[[#This Row],[Mean]]*100</f>
        <v>#DIV/0!</v>
      </c>
      <c r="M262" s="2">
        <f>Table13[[#This Row],[Estimated costs 1]]-Table13[[#This Row],[Actual cost]]</f>
        <v>0</v>
      </c>
      <c r="N262" s="2" t="e">
        <f>Table13[[#This Row],[Diff 1]]/Table13[[#This Row],[Actual cost]]*100</f>
        <v>#DIV/0!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</row>
    <row r="263" spans="1:34" x14ac:dyDescent="0.3">
      <c r="A263" t="s">
        <v>283</v>
      </c>
      <c r="B263">
        <v>261</v>
      </c>
      <c r="C263" t="str">
        <f>LEFT(Table13[[#This Row],[Contingency id]])</f>
        <v>A</v>
      </c>
      <c r="D263" s="1">
        <v>0</v>
      </c>
      <c r="E263" s="1">
        <v>1.0990990990990901</v>
      </c>
      <c r="F263">
        <v>122</v>
      </c>
      <c r="G263">
        <v>111</v>
      </c>
      <c r="H263" s="2">
        <v>0</v>
      </c>
      <c r="I263" s="2">
        <f>AVERAGE(Table13[[#This Row],[Estimated costs 1]:[Estimated costs 20]])</f>
        <v>0</v>
      </c>
      <c r="J263" s="2" t="e">
        <f>(Table13[[#This Row],[Mean]]-Table13[[#This Row],[Actual cost]])/Table13[[#This Row],[Actual cost]]*100</f>
        <v>#DIV/0!</v>
      </c>
      <c r="K263" s="2">
        <f>_xlfn.STDEV.P(Table13[[#This Row],[Estimated costs 1]:[Estimated costs 20]])</f>
        <v>0</v>
      </c>
      <c r="L263" s="2" t="e">
        <f>Table13[[#This Row],[Dev]]/Table13[[#This Row],[Mean]]*100</f>
        <v>#DIV/0!</v>
      </c>
      <c r="M263" s="2">
        <f>Table13[[#This Row],[Estimated costs 1]]-Table13[[#This Row],[Actual cost]]</f>
        <v>0</v>
      </c>
      <c r="N263" s="2" t="e">
        <f>Table13[[#This Row],[Diff 1]]/Table13[[#This Row],[Actual cost]]*100</f>
        <v>#DIV/0!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</row>
    <row r="264" spans="1:34" x14ac:dyDescent="0.3">
      <c r="A264" t="s">
        <v>284</v>
      </c>
      <c r="B264">
        <v>262</v>
      </c>
      <c r="C264" t="str">
        <f>LEFT(Table13[[#This Row],[Contingency id]])</f>
        <v>A</v>
      </c>
      <c r="D264" s="1">
        <v>0</v>
      </c>
      <c r="E264" s="1">
        <v>1.1100917431192601</v>
      </c>
      <c r="F264">
        <v>121</v>
      </c>
      <c r="G264">
        <v>109</v>
      </c>
      <c r="H264" s="2">
        <v>0</v>
      </c>
      <c r="I264" s="2">
        <f>AVERAGE(Table13[[#This Row],[Estimated costs 1]:[Estimated costs 20]])</f>
        <v>0</v>
      </c>
      <c r="J264" s="2" t="e">
        <f>(Table13[[#This Row],[Mean]]-Table13[[#This Row],[Actual cost]])/Table13[[#This Row],[Actual cost]]*100</f>
        <v>#DIV/0!</v>
      </c>
      <c r="K264" s="2">
        <f>_xlfn.STDEV.P(Table13[[#This Row],[Estimated costs 1]:[Estimated costs 20]])</f>
        <v>0</v>
      </c>
      <c r="L264" s="2" t="e">
        <f>Table13[[#This Row],[Dev]]/Table13[[#This Row],[Mean]]*100</f>
        <v>#DIV/0!</v>
      </c>
      <c r="M264" s="2">
        <f>Table13[[#This Row],[Estimated costs 1]]-Table13[[#This Row],[Actual cost]]</f>
        <v>0</v>
      </c>
      <c r="N264" s="2" t="e">
        <f>Table13[[#This Row],[Diff 1]]/Table13[[#This Row],[Actual cost]]*100</f>
        <v>#DIV/0!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</row>
    <row r="265" spans="1:34" x14ac:dyDescent="0.3">
      <c r="A265" t="s">
        <v>285</v>
      </c>
      <c r="B265">
        <v>263</v>
      </c>
      <c r="C265" t="str">
        <f>LEFT(Table13[[#This Row],[Contingency id]])</f>
        <v>A</v>
      </c>
      <c r="D265" s="1">
        <v>0</v>
      </c>
      <c r="E265" s="1">
        <v>1.12962962962962</v>
      </c>
      <c r="F265">
        <v>122</v>
      </c>
      <c r="G265">
        <v>108</v>
      </c>
      <c r="H265" s="2">
        <v>0</v>
      </c>
      <c r="I265" s="2">
        <f>AVERAGE(Table13[[#This Row],[Estimated costs 1]:[Estimated costs 20]])</f>
        <v>0</v>
      </c>
      <c r="J265" s="2" t="e">
        <f>(Table13[[#This Row],[Mean]]-Table13[[#This Row],[Actual cost]])/Table13[[#This Row],[Actual cost]]*100</f>
        <v>#DIV/0!</v>
      </c>
      <c r="K265" s="2">
        <f>_xlfn.STDEV.P(Table13[[#This Row],[Estimated costs 1]:[Estimated costs 20]])</f>
        <v>0</v>
      </c>
      <c r="L265" s="2" t="e">
        <f>Table13[[#This Row],[Dev]]/Table13[[#This Row],[Mean]]*100</f>
        <v>#DIV/0!</v>
      </c>
      <c r="M265" s="2">
        <f>Table13[[#This Row],[Estimated costs 1]]-Table13[[#This Row],[Actual cost]]</f>
        <v>0</v>
      </c>
      <c r="N265" s="2" t="e">
        <f>Table13[[#This Row],[Diff 1]]/Table13[[#This Row],[Actual cost]]*100</f>
        <v>#DIV/0!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</row>
    <row r="266" spans="1:34" x14ac:dyDescent="0.3">
      <c r="A266" t="s">
        <v>286</v>
      </c>
      <c r="B266">
        <v>264</v>
      </c>
      <c r="C266" t="str">
        <f>LEFT(Table13[[#This Row],[Contingency id]])</f>
        <v>A</v>
      </c>
      <c r="D266" s="1">
        <v>0</v>
      </c>
      <c r="E266" s="1">
        <v>1.12037037037037</v>
      </c>
      <c r="F266">
        <v>121</v>
      </c>
      <c r="G266">
        <v>108</v>
      </c>
      <c r="H266" s="2">
        <v>0</v>
      </c>
      <c r="I266" s="2">
        <f>AVERAGE(Table13[[#This Row],[Estimated costs 1]:[Estimated costs 20]])</f>
        <v>0</v>
      </c>
      <c r="J266" s="2" t="e">
        <f>(Table13[[#This Row],[Mean]]-Table13[[#This Row],[Actual cost]])/Table13[[#This Row],[Actual cost]]*100</f>
        <v>#DIV/0!</v>
      </c>
      <c r="K266" s="2">
        <f>_xlfn.STDEV.P(Table13[[#This Row],[Estimated costs 1]:[Estimated costs 20]])</f>
        <v>0</v>
      </c>
      <c r="L266" s="2" t="e">
        <f>Table13[[#This Row],[Dev]]/Table13[[#This Row],[Mean]]*100</f>
        <v>#DIV/0!</v>
      </c>
      <c r="M266" s="2">
        <f>Table13[[#This Row],[Estimated costs 1]]-Table13[[#This Row],[Actual cost]]</f>
        <v>0</v>
      </c>
      <c r="N266" s="2" t="e">
        <f>Table13[[#This Row],[Diff 1]]/Table13[[#This Row],[Actual cost]]*100</f>
        <v>#DIV/0!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</row>
    <row r="267" spans="1:34" x14ac:dyDescent="0.3">
      <c r="A267" t="s">
        <v>287</v>
      </c>
      <c r="B267">
        <v>265</v>
      </c>
      <c r="C267" t="str">
        <f>LEFT(Table13[[#This Row],[Contingency id]])</f>
        <v>A</v>
      </c>
      <c r="D267" s="1">
        <v>0</v>
      </c>
      <c r="E267" s="1">
        <v>1.15094339622641</v>
      </c>
      <c r="F267">
        <v>122</v>
      </c>
      <c r="G267">
        <v>106</v>
      </c>
      <c r="H267" s="2">
        <v>0</v>
      </c>
      <c r="I267" s="2">
        <f>AVERAGE(Table13[[#This Row],[Estimated costs 1]:[Estimated costs 20]])</f>
        <v>0</v>
      </c>
      <c r="J267" s="2" t="e">
        <f>(Table13[[#This Row],[Mean]]-Table13[[#This Row],[Actual cost]])/Table13[[#This Row],[Actual cost]]*100</f>
        <v>#DIV/0!</v>
      </c>
      <c r="K267" s="2">
        <f>_xlfn.STDEV.P(Table13[[#This Row],[Estimated costs 1]:[Estimated costs 20]])</f>
        <v>0</v>
      </c>
      <c r="L267" s="2" t="e">
        <f>Table13[[#This Row],[Dev]]/Table13[[#This Row],[Mean]]*100</f>
        <v>#DIV/0!</v>
      </c>
      <c r="M267" s="2">
        <f>Table13[[#This Row],[Estimated costs 1]]-Table13[[#This Row],[Actual cost]]</f>
        <v>0</v>
      </c>
      <c r="N267" s="2" t="e">
        <f>Table13[[#This Row],[Diff 1]]/Table13[[#This Row],[Actual cost]]*100</f>
        <v>#DIV/0!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</row>
    <row r="268" spans="1:34" x14ac:dyDescent="0.3">
      <c r="A268" t="s">
        <v>288</v>
      </c>
      <c r="B268">
        <v>266</v>
      </c>
      <c r="C268" t="str">
        <f>LEFT(Table13[[#This Row],[Contingency id]])</f>
        <v>A</v>
      </c>
      <c r="D268" s="1">
        <v>0</v>
      </c>
      <c r="E268" s="1">
        <v>1.0796460176991101</v>
      </c>
      <c r="F268">
        <v>122</v>
      </c>
      <c r="G268">
        <v>113</v>
      </c>
      <c r="H268" s="2">
        <v>0</v>
      </c>
      <c r="I268" s="2">
        <f>AVERAGE(Table13[[#This Row],[Estimated costs 1]:[Estimated costs 20]])</f>
        <v>0</v>
      </c>
      <c r="J268" s="2" t="e">
        <f>(Table13[[#This Row],[Mean]]-Table13[[#This Row],[Actual cost]])/Table13[[#This Row],[Actual cost]]*100</f>
        <v>#DIV/0!</v>
      </c>
      <c r="K268" s="2">
        <f>_xlfn.STDEV.P(Table13[[#This Row],[Estimated costs 1]:[Estimated costs 20]])</f>
        <v>0</v>
      </c>
      <c r="L268" s="2" t="e">
        <f>Table13[[#This Row],[Dev]]/Table13[[#This Row],[Mean]]*100</f>
        <v>#DIV/0!</v>
      </c>
      <c r="M268" s="2">
        <f>Table13[[#This Row],[Estimated costs 1]]-Table13[[#This Row],[Actual cost]]</f>
        <v>0</v>
      </c>
      <c r="N268" s="2" t="e">
        <f>Table13[[#This Row],[Diff 1]]/Table13[[#This Row],[Actual cost]]*100</f>
        <v>#DIV/0!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</row>
    <row r="269" spans="1:34" x14ac:dyDescent="0.3">
      <c r="A269" t="s">
        <v>289</v>
      </c>
      <c r="B269">
        <v>267</v>
      </c>
      <c r="C269" t="str">
        <f>LEFT(Table13[[#This Row],[Contingency id]])</f>
        <v>A</v>
      </c>
      <c r="D269" s="1">
        <v>0</v>
      </c>
      <c r="E269" s="1">
        <v>1.2079207920791999</v>
      </c>
      <c r="F269">
        <v>122</v>
      </c>
      <c r="G269">
        <v>101</v>
      </c>
      <c r="H269" s="2">
        <v>0</v>
      </c>
      <c r="I269" s="2">
        <f>AVERAGE(Table13[[#This Row],[Estimated costs 1]:[Estimated costs 20]])</f>
        <v>0</v>
      </c>
      <c r="J269" s="2" t="e">
        <f>(Table13[[#This Row],[Mean]]-Table13[[#This Row],[Actual cost]])/Table13[[#This Row],[Actual cost]]*100</f>
        <v>#DIV/0!</v>
      </c>
      <c r="K269" s="2">
        <f>_xlfn.STDEV.P(Table13[[#This Row],[Estimated costs 1]:[Estimated costs 20]])</f>
        <v>0</v>
      </c>
      <c r="L269" s="2" t="e">
        <f>Table13[[#This Row],[Dev]]/Table13[[#This Row],[Mean]]*100</f>
        <v>#DIV/0!</v>
      </c>
      <c r="M269" s="2">
        <f>Table13[[#This Row],[Estimated costs 1]]-Table13[[#This Row],[Actual cost]]</f>
        <v>0</v>
      </c>
      <c r="N269" s="2" t="e">
        <f>Table13[[#This Row],[Diff 1]]/Table13[[#This Row],[Actual cost]]*100</f>
        <v>#DIV/0!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</row>
    <row r="270" spans="1:34" x14ac:dyDescent="0.3">
      <c r="A270" t="s">
        <v>290</v>
      </c>
      <c r="B270">
        <v>268</v>
      </c>
      <c r="C270" t="str">
        <f>LEFT(Table13[[#This Row],[Contingency id]])</f>
        <v>A</v>
      </c>
      <c r="D270" s="1">
        <v>0</v>
      </c>
      <c r="E270" s="1">
        <v>1.11926605504587</v>
      </c>
      <c r="F270">
        <v>122</v>
      </c>
      <c r="G270">
        <v>109</v>
      </c>
      <c r="H270" s="2">
        <v>0</v>
      </c>
      <c r="I270" s="2">
        <f>AVERAGE(Table13[[#This Row],[Estimated costs 1]:[Estimated costs 20]])</f>
        <v>0</v>
      </c>
      <c r="J270" s="2" t="e">
        <f>(Table13[[#This Row],[Mean]]-Table13[[#This Row],[Actual cost]])/Table13[[#This Row],[Actual cost]]*100</f>
        <v>#DIV/0!</v>
      </c>
      <c r="K270" s="2">
        <f>_xlfn.STDEV.P(Table13[[#This Row],[Estimated costs 1]:[Estimated costs 20]])</f>
        <v>0</v>
      </c>
      <c r="L270" s="2" t="e">
        <f>Table13[[#This Row],[Dev]]/Table13[[#This Row],[Mean]]*100</f>
        <v>#DIV/0!</v>
      </c>
      <c r="M270" s="2">
        <f>Table13[[#This Row],[Estimated costs 1]]-Table13[[#This Row],[Actual cost]]</f>
        <v>0</v>
      </c>
      <c r="N270" s="2" t="e">
        <f>Table13[[#This Row],[Diff 1]]/Table13[[#This Row],[Actual cost]]*100</f>
        <v>#DIV/0!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</row>
    <row r="271" spans="1:34" x14ac:dyDescent="0.3">
      <c r="A271" t="s">
        <v>291</v>
      </c>
      <c r="B271">
        <v>269</v>
      </c>
      <c r="C271" t="str">
        <f>LEFT(Table13[[#This Row],[Contingency id]])</f>
        <v>A</v>
      </c>
      <c r="D271" s="1">
        <v>0</v>
      </c>
      <c r="E271" s="1">
        <v>1.1481481481481399</v>
      </c>
      <c r="F271">
        <v>124</v>
      </c>
      <c r="G271">
        <v>108</v>
      </c>
      <c r="H271" s="2">
        <v>0</v>
      </c>
      <c r="I271" s="2">
        <f>AVERAGE(Table13[[#This Row],[Estimated costs 1]:[Estimated costs 20]])</f>
        <v>0</v>
      </c>
      <c r="J271" s="2" t="e">
        <f>(Table13[[#This Row],[Mean]]-Table13[[#This Row],[Actual cost]])/Table13[[#This Row],[Actual cost]]*100</f>
        <v>#DIV/0!</v>
      </c>
      <c r="K271" s="2">
        <f>_xlfn.STDEV.P(Table13[[#This Row],[Estimated costs 1]:[Estimated costs 20]])</f>
        <v>0</v>
      </c>
      <c r="L271" s="2" t="e">
        <f>Table13[[#This Row],[Dev]]/Table13[[#This Row],[Mean]]*100</f>
        <v>#DIV/0!</v>
      </c>
      <c r="M271" s="2">
        <f>Table13[[#This Row],[Estimated costs 1]]-Table13[[#This Row],[Actual cost]]</f>
        <v>0</v>
      </c>
      <c r="N271" s="2" t="e">
        <f>Table13[[#This Row],[Diff 1]]/Table13[[#This Row],[Actual cost]]*100</f>
        <v>#DIV/0!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</row>
    <row r="272" spans="1:34" x14ac:dyDescent="0.3">
      <c r="A272" t="s">
        <v>292</v>
      </c>
      <c r="B272">
        <v>270</v>
      </c>
      <c r="C272" t="str">
        <f>LEFT(Table13[[#This Row],[Contingency id]])</f>
        <v>A</v>
      </c>
      <c r="D272" s="1">
        <v>0</v>
      </c>
      <c r="E272" s="1">
        <v>1.0877192982456101</v>
      </c>
      <c r="F272">
        <v>124</v>
      </c>
      <c r="G272">
        <v>114</v>
      </c>
      <c r="H272" s="2">
        <v>0</v>
      </c>
      <c r="I272" s="2">
        <f>AVERAGE(Table13[[#This Row],[Estimated costs 1]:[Estimated costs 20]])</f>
        <v>0</v>
      </c>
      <c r="J272" s="2" t="e">
        <f>(Table13[[#This Row],[Mean]]-Table13[[#This Row],[Actual cost]])/Table13[[#This Row],[Actual cost]]*100</f>
        <v>#DIV/0!</v>
      </c>
      <c r="K272" s="2">
        <f>_xlfn.STDEV.P(Table13[[#This Row],[Estimated costs 1]:[Estimated costs 20]])</f>
        <v>0</v>
      </c>
      <c r="L272" s="2" t="e">
        <f>Table13[[#This Row],[Dev]]/Table13[[#This Row],[Mean]]*100</f>
        <v>#DIV/0!</v>
      </c>
      <c r="M272" s="2">
        <f>Table13[[#This Row],[Estimated costs 1]]-Table13[[#This Row],[Actual cost]]</f>
        <v>0</v>
      </c>
      <c r="N272" s="2" t="e">
        <f>Table13[[#This Row],[Diff 1]]/Table13[[#This Row],[Actual cost]]*100</f>
        <v>#DIV/0!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</row>
    <row r="273" spans="1:34" x14ac:dyDescent="0.3">
      <c r="A273" t="s">
        <v>293</v>
      </c>
      <c r="B273">
        <v>271</v>
      </c>
      <c r="C273" t="str">
        <f>LEFT(Table13[[#This Row],[Contingency id]])</f>
        <v>A</v>
      </c>
      <c r="D273" s="1">
        <v>0</v>
      </c>
      <c r="E273" s="1">
        <v>1.1071428571428501</v>
      </c>
      <c r="F273">
        <v>124</v>
      </c>
      <c r="G273">
        <v>112</v>
      </c>
      <c r="H273" s="2">
        <v>0</v>
      </c>
      <c r="I273" s="2">
        <f>AVERAGE(Table13[[#This Row],[Estimated costs 1]:[Estimated costs 20]])</f>
        <v>0</v>
      </c>
      <c r="J273" s="2" t="e">
        <f>(Table13[[#This Row],[Mean]]-Table13[[#This Row],[Actual cost]])/Table13[[#This Row],[Actual cost]]*100</f>
        <v>#DIV/0!</v>
      </c>
      <c r="K273" s="2">
        <f>_xlfn.STDEV.P(Table13[[#This Row],[Estimated costs 1]:[Estimated costs 20]])</f>
        <v>0</v>
      </c>
      <c r="L273" s="2" t="e">
        <f>Table13[[#This Row],[Dev]]/Table13[[#This Row],[Mean]]*100</f>
        <v>#DIV/0!</v>
      </c>
      <c r="M273" s="2">
        <f>Table13[[#This Row],[Estimated costs 1]]-Table13[[#This Row],[Actual cost]]</f>
        <v>0</v>
      </c>
      <c r="N273" s="2" t="e">
        <f>Table13[[#This Row],[Diff 1]]/Table13[[#This Row],[Actual cost]]*100</f>
        <v>#DIV/0!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</row>
    <row r="274" spans="1:34" x14ac:dyDescent="0.3">
      <c r="A274" t="s">
        <v>294</v>
      </c>
      <c r="B274">
        <v>272</v>
      </c>
      <c r="C274" t="str">
        <f>LEFT(Table13[[#This Row],[Contingency id]])</f>
        <v>A</v>
      </c>
      <c r="D274" s="1">
        <v>0</v>
      </c>
      <c r="E274" s="1">
        <v>1.15887850467289</v>
      </c>
      <c r="F274">
        <v>124</v>
      </c>
      <c r="G274">
        <v>107</v>
      </c>
      <c r="H274" s="2">
        <v>0</v>
      </c>
      <c r="I274" s="2">
        <f>AVERAGE(Table13[[#This Row],[Estimated costs 1]:[Estimated costs 20]])</f>
        <v>0</v>
      </c>
      <c r="J274" s="2" t="e">
        <f>(Table13[[#This Row],[Mean]]-Table13[[#This Row],[Actual cost]])/Table13[[#This Row],[Actual cost]]*100</f>
        <v>#DIV/0!</v>
      </c>
      <c r="K274" s="2">
        <f>_xlfn.STDEV.P(Table13[[#This Row],[Estimated costs 1]:[Estimated costs 20]])</f>
        <v>0</v>
      </c>
      <c r="L274" s="2" t="e">
        <f>Table13[[#This Row],[Dev]]/Table13[[#This Row],[Mean]]*100</f>
        <v>#DIV/0!</v>
      </c>
      <c r="M274" s="2">
        <f>Table13[[#This Row],[Estimated costs 1]]-Table13[[#This Row],[Actual cost]]</f>
        <v>0</v>
      </c>
      <c r="N274" s="2" t="e">
        <f>Table13[[#This Row],[Diff 1]]/Table13[[#This Row],[Actual cost]]*100</f>
        <v>#DIV/0!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</row>
    <row r="275" spans="1:34" x14ac:dyDescent="0.3">
      <c r="A275" t="s">
        <v>295</v>
      </c>
      <c r="B275">
        <v>273</v>
      </c>
      <c r="C275" t="str">
        <f>LEFT(Table13[[#This Row],[Contingency id]])</f>
        <v>A</v>
      </c>
      <c r="D275" s="1">
        <v>0</v>
      </c>
      <c r="E275" s="1">
        <v>1.0782608695652101</v>
      </c>
      <c r="F275">
        <v>124</v>
      </c>
      <c r="G275">
        <v>115</v>
      </c>
      <c r="H275" s="2">
        <v>0</v>
      </c>
      <c r="I275" s="2">
        <f>AVERAGE(Table13[[#This Row],[Estimated costs 1]:[Estimated costs 20]])</f>
        <v>0</v>
      </c>
      <c r="J275" s="2" t="e">
        <f>(Table13[[#This Row],[Mean]]-Table13[[#This Row],[Actual cost]])/Table13[[#This Row],[Actual cost]]*100</f>
        <v>#DIV/0!</v>
      </c>
      <c r="K275" s="2">
        <f>_xlfn.STDEV.P(Table13[[#This Row],[Estimated costs 1]:[Estimated costs 20]])</f>
        <v>0</v>
      </c>
      <c r="L275" s="2" t="e">
        <f>Table13[[#This Row],[Dev]]/Table13[[#This Row],[Mean]]*100</f>
        <v>#DIV/0!</v>
      </c>
      <c r="M275" s="2">
        <f>Table13[[#This Row],[Estimated costs 1]]-Table13[[#This Row],[Actual cost]]</f>
        <v>0</v>
      </c>
      <c r="N275" s="2" t="e">
        <f>Table13[[#This Row],[Diff 1]]/Table13[[#This Row],[Actual cost]]*100</f>
        <v>#DIV/0!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</row>
    <row r="276" spans="1:34" x14ac:dyDescent="0.3">
      <c r="A276" t="s">
        <v>296</v>
      </c>
      <c r="B276">
        <v>274</v>
      </c>
      <c r="C276" t="str">
        <f>LEFT(Table13[[#This Row],[Contingency id]])</f>
        <v>A</v>
      </c>
      <c r="D276" s="1">
        <v>0</v>
      </c>
      <c r="E276" s="1">
        <v>1.1698113207547101</v>
      </c>
      <c r="F276">
        <v>124</v>
      </c>
      <c r="G276">
        <v>106</v>
      </c>
      <c r="H276" s="2">
        <v>0</v>
      </c>
      <c r="I276" s="2">
        <f>AVERAGE(Table13[[#This Row],[Estimated costs 1]:[Estimated costs 20]])</f>
        <v>0</v>
      </c>
      <c r="J276" s="2" t="e">
        <f>(Table13[[#This Row],[Mean]]-Table13[[#This Row],[Actual cost]])/Table13[[#This Row],[Actual cost]]*100</f>
        <v>#DIV/0!</v>
      </c>
      <c r="K276" s="2">
        <f>_xlfn.STDEV.P(Table13[[#This Row],[Estimated costs 1]:[Estimated costs 20]])</f>
        <v>0</v>
      </c>
      <c r="L276" s="2" t="e">
        <f>Table13[[#This Row],[Dev]]/Table13[[#This Row],[Mean]]*100</f>
        <v>#DIV/0!</v>
      </c>
      <c r="M276" s="2">
        <f>Table13[[#This Row],[Estimated costs 1]]-Table13[[#This Row],[Actual cost]]</f>
        <v>0</v>
      </c>
      <c r="N276" s="2" t="e">
        <f>Table13[[#This Row],[Diff 1]]/Table13[[#This Row],[Actual cost]]*100</f>
        <v>#DIV/0!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</row>
    <row r="277" spans="1:34" x14ac:dyDescent="0.3">
      <c r="A277" t="s">
        <v>297</v>
      </c>
      <c r="B277">
        <v>275</v>
      </c>
      <c r="C277" t="str">
        <f>LEFT(Table13[[#This Row],[Contingency id]])</f>
        <v>A</v>
      </c>
      <c r="D277" s="1">
        <v>0</v>
      </c>
      <c r="E277" s="1">
        <v>1.0877192982456101</v>
      </c>
      <c r="F277">
        <v>124</v>
      </c>
      <c r="G277">
        <v>114</v>
      </c>
      <c r="H277" s="2">
        <v>0</v>
      </c>
      <c r="I277" s="2">
        <f>AVERAGE(Table13[[#This Row],[Estimated costs 1]:[Estimated costs 20]])</f>
        <v>0</v>
      </c>
      <c r="J277" s="2" t="e">
        <f>(Table13[[#This Row],[Mean]]-Table13[[#This Row],[Actual cost]])/Table13[[#This Row],[Actual cost]]*100</f>
        <v>#DIV/0!</v>
      </c>
      <c r="K277" s="2">
        <f>_xlfn.STDEV.P(Table13[[#This Row],[Estimated costs 1]:[Estimated costs 20]])</f>
        <v>0</v>
      </c>
      <c r="L277" s="2" t="e">
        <f>Table13[[#This Row],[Dev]]/Table13[[#This Row],[Mean]]*100</f>
        <v>#DIV/0!</v>
      </c>
      <c r="M277" s="2">
        <f>Table13[[#This Row],[Estimated costs 1]]-Table13[[#This Row],[Actual cost]]</f>
        <v>0</v>
      </c>
      <c r="N277" s="2" t="e">
        <f>Table13[[#This Row],[Diff 1]]/Table13[[#This Row],[Actual cost]]*100</f>
        <v>#DIV/0!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</row>
    <row r="278" spans="1:34" x14ac:dyDescent="0.3">
      <c r="A278" t="s">
        <v>298</v>
      </c>
      <c r="B278">
        <v>276</v>
      </c>
      <c r="C278" t="str">
        <f>LEFT(Table13[[#This Row],[Contingency id]])</f>
        <v>A</v>
      </c>
      <c r="D278" s="1">
        <v>0</v>
      </c>
      <c r="E278" s="1">
        <v>1.1171171171171099</v>
      </c>
      <c r="F278">
        <v>124</v>
      </c>
      <c r="G278">
        <v>111</v>
      </c>
      <c r="H278" s="2">
        <v>0</v>
      </c>
      <c r="I278" s="2">
        <f>AVERAGE(Table13[[#This Row],[Estimated costs 1]:[Estimated costs 20]])</f>
        <v>0</v>
      </c>
      <c r="J278" s="2" t="e">
        <f>(Table13[[#This Row],[Mean]]-Table13[[#This Row],[Actual cost]])/Table13[[#This Row],[Actual cost]]*100</f>
        <v>#DIV/0!</v>
      </c>
      <c r="K278" s="2">
        <f>_xlfn.STDEV.P(Table13[[#This Row],[Estimated costs 1]:[Estimated costs 20]])</f>
        <v>0</v>
      </c>
      <c r="L278" s="2" t="e">
        <f>Table13[[#This Row],[Dev]]/Table13[[#This Row],[Mean]]*100</f>
        <v>#DIV/0!</v>
      </c>
      <c r="M278" s="2">
        <f>Table13[[#This Row],[Estimated costs 1]]-Table13[[#This Row],[Actual cost]]</f>
        <v>0</v>
      </c>
      <c r="N278" s="2" t="e">
        <f>Table13[[#This Row],[Diff 1]]/Table13[[#This Row],[Actual cost]]*100</f>
        <v>#DIV/0!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</row>
    <row r="279" spans="1:34" x14ac:dyDescent="0.3">
      <c r="A279" t="s">
        <v>299</v>
      </c>
      <c r="B279">
        <v>277</v>
      </c>
      <c r="C279" t="str">
        <f>LEFT(Table13[[#This Row],[Contingency id]])</f>
        <v>A</v>
      </c>
      <c r="D279" s="1">
        <v>0</v>
      </c>
      <c r="E279" s="1">
        <v>1.0973451327433601</v>
      </c>
      <c r="F279">
        <v>124</v>
      </c>
      <c r="G279">
        <v>113</v>
      </c>
      <c r="H279" s="2">
        <v>0</v>
      </c>
      <c r="I279" s="2">
        <f>AVERAGE(Table13[[#This Row],[Estimated costs 1]:[Estimated costs 20]])</f>
        <v>0</v>
      </c>
      <c r="J279" s="2" t="e">
        <f>(Table13[[#This Row],[Mean]]-Table13[[#This Row],[Actual cost]])/Table13[[#This Row],[Actual cost]]*100</f>
        <v>#DIV/0!</v>
      </c>
      <c r="K279" s="2">
        <f>_xlfn.STDEV.P(Table13[[#This Row],[Estimated costs 1]:[Estimated costs 20]])</f>
        <v>0</v>
      </c>
      <c r="L279" s="2" t="e">
        <f>Table13[[#This Row],[Dev]]/Table13[[#This Row],[Mean]]*100</f>
        <v>#DIV/0!</v>
      </c>
      <c r="M279" s="2">
        <f>Table13[[#This Row],[Estimated costs 1]]-Table13[[#This Row],[Actual cost]]</f>
        <v>0</v>
      </c>
      <c r="N279" s="2" t="e">
        <f>Table13[[#This Row],[Diff 1]]/Table13[[#This Row],[Actual cost]]*100</f>
        <v>#DIV/0!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</row>
    <row r="280" spans="1:34" x14ac:dyDescent="0.3">
      <c r="A280" t="s">
        <v>300</v>
      </c>
      <c r="B280">
        <v>278</v>
      </c>
      <c r="C280" t="str">
        <f>LEFT(Table13[[#This Row],[Contingency id]])</f>
        <v>A</v>
      </c>
      <c r="D280" s="1">
        <v>0</v>
      </c>
      <c r="E280" s="1">
        <v>1.13761467889908</v>
      </c>
      <c r="F280">
        <v>124</v>
      </c>
      <c r="G280">
        <v>109</v>
      </c>
      <c r="H280" s="2">
        <v>0</v>
      </c>
      <c r="I280" s="2">
        <f>AVERAGE(Table13[[#This Row],[Estimated costs 1]:[Estimated costs 20]])</f>
        <v>0</v>
      </c>
      <c r="J280" s="2" t="e">
        <f>(Table13[[#This Row],[Mean]]-Table13[[#This Row],[Actual cost]])/Table13[[#This Row],[Actual cost]]*100</f>
        <v>#DIV/0!</v>
      </c>
      <c r="K280" s="2">
        <f>_xlfn.STDEV.P(Table13[[#This Row],[Estimated costs 1]:[Estimated costs 20]])</f>
        <v>0</v>
      </c>
      <c r="L280" s="2" t="e">
        <f>Table13[[#This Row],[Dev]]/Table13[[#This Row],[Mean]]*100</f>
        <v>#DIV/0!</v>
      </c>
      <c r="M280" s="2">
        <f>Table13[[#This Row],[Estimated costs 1]]-Table13[[#This Row],[Actual cost]]</f>
        <v>0</v>
      </c>
      <c r="N280" s="2" t="e">
        <f>Table13[[#This Row],[Diff 1]]/Table13[[#This Row],[Actual cost]]*100</f>
        <v>#DIV/0!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</row>
    <row r="281" spans="1:34" x14ac:dyDescent="0.3">
      <c r="A281" t="s">
        <v>301</v>
      </c>
      <c r="B281">
        <v>279</v>
      </c>
      <c r="C281" t="str">
        <f>LEFT(Table13[[#This Row],[Contingency id]])</f>
        <v>A</v>
      </c>
      <c r="D281" s="1">
        <v>0</v>
      </c>
      <c r="E281" s="1">
        <v>1.0729166666666601</v>
      </c>
      <c r="F281">
        <v>103</v>
      </c>
      <c r="G281">
        <v>96</v>
      </c>
      <c r="H281" s="2">
        <v>0</v>
      </c>
      <c r="I281" s="2">
        <f>AVERAGE(Table13[[#This Row],[Estimated costs 1]:[Estimated costs 20]])</f>
        <v>0</v>
      </c>
      <c r="J281" s="2" t="e">
        <f>(Table13[[#This Row],[Mean]]-Table13[[#This Row],[Actual cost]])/Table13[[#This Row],[Actual cost]]*100</f>
        <v>#DIV/0!</v>
      </c>
      <c r="K281" s="2">
        <f>_xlfn.STDEV.P(Table13[[#This Row],[Estimated costs 1]:[Estimated costs 20]])</f>
        <v>0</v>
      </c>
      <c r="L281" s="2" t="e">
        <f>Table13[[#This Row],[Dev]]/Table13[[#This Row],[Mean]]*100</f>
        <v>#DIV/0!</v>
      </c>
      <c r="M281" s="2">
        <f>Table13[[#This Row],[Estimated costs 1]]-Table13[[#This Row],[Actual cost]]</f>
        <v>0</v>
      </c>
      <c r="N281" s="2" t="e">
        <f>Table13[[#This Row],[Diff 1]]/Table13[[#This Row],[Actual cost]]*100</f>
        <v>#DIV/0!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</row>
    <row r="282" spans="1:34" x14ac:dyDescent="0.3">
      <c r="A282" t="s">
        <v>302</v>
      </c>
      <c r="B282">
        <v>280</v>
      </c>
      <c r="C282" t="str">
        <f>LEFT(Table13[[#This Row],[Contingency id]])</f>
        <v>A</v>
      </c>
      <c r="D282" s="1">
        <v>0</v>
      </c>
      <c r="E282" s="1">
        <v>1.0689655172413699</v>
      </c>
      <c r="F282">
        <v>124</v>
      </c>
      <c r="G282">
        <v>116</v>
      </c>
      <c r="H282" s="2">
        <v>0</v>
      </c>
      <c r="I282" s="2">
        <f>AVERAGE(Table13[[#This Row],[Estimated costs 1]:[Estimated costs 20]])</f>
        <v>0</v>
      </c>
      <c r="J282" s="2" t="e">
        <f>(Table13[[#This Row],[Mean]]-Table13[[#This Row],[Actual cost]])/Table13[[#This Row],[Actual cost]]*100</f>
        <v>#DIV/0!</v>
      </c>
      <c r="K282" s="2">
        <f>_xlfn.STDEV.P(Table13[[#This Row],[Estimated costs 1]:[Estimated costs 20]])</f>
        <v>0</v>
      </c>
      <c r="L282" s="2" t="e">
        <f>Table13[[#This Row],[Dev]]/Table13[[#This Row],[Mean]]*100</f>
        <v>#DIV/0!</v>
      </c>
      <c r="M282" s="2">
        <f>Table13[[#This Row],[Estimated costs 1]]-Table13[[#This Row],[Actual cost]]</f>
        <v>0</v>
      </c>
      <c r="N282" s="2" t="e">
        <f>Table13[[#This Row],[Diff 1]]/Table13[[#This Row],[Actual cost]]*100</f>
        <v>#DIV/0!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</row>
    <row r="283" spans="1:34" x14ac:dyDescent="0.3">
      <c r="A283" t="s">
        <v>303</v>
      </c>
      <c r="B283">
        <v>281</v>
      </c>
      <c r="C283" t="str">
        <f>LEFT(Table13[[#This Row],[Contingency id]])</f>
        <v>A</v>
      </c>
      <c r="D283" s="1">
        <v>0</v>
      </c>
      <c r="E283" s="1">
        <v>1.0973451327433601</v>
      </c>
      <c r="F283">
        <v>124</v>
      </c>
      <c r="G283">
        <v>113</v>
      </c>
      <c r="H283" s="2">
        <v>0</v>
      </c>
      <c r="I283" s="2">
        <f>AVERAGE(Table13[[#This Row],[Estimated costs 1]:[Estimated costs 20]])</f>
        <v>0</v>
      </c>
      <c r="J283" s="2" t="e">
        <f>(Table13[[#This Row],[Mean]]-Table13[[#This Row],[Actual cost]])/Table13[[#This Row],[Actual cost]]*100</f>
        <v>#DIV/0!</v>
      </c>
      <c r="K283" s="2">
        <f>_xlfn.STDEV.P(Table13[[#This Row],[Estimated costs 1]:[Estimated costs 20]])</f>
        <v>0</v>
      </c>
      <c r="L283" s="2" t="e">
        <f>Table13[[#This Row],[Dev]]/Table13[[#This Row],[Mean]]*100</f>
        <v>#DIV/0!</v>
      </c>
      <c r="M283" s="2">
        <f>Table13[[#This Row],[Estimated costs 1]]-Table13[[#This Row],[Actual cost]]</f>
        <v>0</v>
      </c>
      <c r="N283" s="2" t="e">
        <f>Table13[[#This Row],[Diff 1]]/Table13[[#This Row],[Actual cost]]*100</f>
        <v>#DIV/0!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</row>
    <row r="284" spans="1:34" x14ac:dyDescent="0.3">
      <c r="A284" t="s">
        <v>304</v>
      </c>
      <c r="B284">
        <v>282</v>
      </c>
      <c r="C284" t="str">
        <f>LEFT(Table13[[#This Row],[Contingency id]])</f>
        <v>A</v>
      </c>
      <c r="D284" s="1">
        <v>0</v>
      </c>
      <c r="E284" s="1">
        <v>1.1071428571428501</v>
      </c>
      <c r="F284">
        <v>124</v>
      </c>
      <c r="G284">
        <v>112</v>
      </c>
      <c r="H284" s="2">
        <v>0</v>
      </c>
      <c r="I284" s="2">
        <f>AVERAGE(Table13[[#This Row],[Estimated costs 1]:[Estimated costs 20]])</f>
        <v>0</v>
      </c>
      <c r="J284" s="2" t="e">
        <f>(Table13[[#This Row],[Mean]]-Table13[[#This Row],[Actual cost]])/Table13[[#This Row],[Actual cost]]*100</f>
        <v>#DIV/0!</v>
      </c>
      <c r="K284" s="2">
        <f>_xlfn.STDEV.P(Table13[[#This Row],[Estimated costs 1]:[Estimated costs 20]])</f>
        <v>0</v>
      </c>
      <c r="L284" s="2" t="e">
        <f>Table13[[#This Row],[Dev]]/Table13[[#This Row],[Mean]]*100</f>
        <v>#DIV/0!</v>
      </c>
      <c r="M284" s="2">
        <f>Table13[[#This Row],[Estimated costs 1]]-Table13[[#This Row],[Actual cost]]</f>
        <v>0</v>
      </c>
      <c r="N284" s="2" t="e">
        <f>Table13[[#This Row],[Diff 1]]/Table13[[#This Row],[Actual cost]]*100</f>
        <v>#DIV/0!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</row>
    <row r="285" spans="1:34" x14ac:dyDescent="0.3">
      <c r="A285" t="s">
        <v>305</v>
      </c>
      <c r="B285">
        <v>283</v>
      </c>
      <c r="C285" t="str">
        <f>LEFT(Table13[[#This Row],[Contingency id]])</f>
        <v>A</v>
      </c>
      <c r="D285" s="1">
        <v>0</v>
      </c>
      <c r="E285" s="1">
        <v>1.0508474576271101</v>
      </c>
      <c r="F285">
        <v>62</v>
      </c>
      <c r="G285">
        <v>59</v>
      </c>
      <c r="H285" s="2">
        <v>0</v>
      </c>
      <c r="I285" s="2">
        <f>AVERAGE(Table13[[#This Row],[Estimated costs 1]:[Estimated costs 20]])</f>
        <v>0</v>
      </c>
      <c r="J285" s="2" t="e">
        <f>(Table13[[#This Row],[Mean]]-Table13[[#This Row],[Actual cost]])/Table13[[#This Row],[Actual cost]]*100</f>
        <v>#DIV/0!</v>
      </c>
      <c r="K285" s="2">
        <f>_xlfn.STDEV.P(Table13[[#This Row],[Estimated costs 1]:[Estimated costs 20]])</f>
        <v>0</v>
      </c>
      <c r="L285" s="2" t="e">
        <f>Table13[[#This Row],[Dev]]/Table13[[#This Row],[Mean]]*100</f>
        <v>#DIV/0!</v>
      </c>
      <c r="M285" s="2">
        <f>Table13[[#This Row],[Estimated costs 1]]-Table13[[#This Row],[Actual cost]]</f>
        <v>0</v>
      </c>
      <c r="N285" s="2" t="e">
        <f>Table13[[#This Row],[Diff 1]]/Table13[[#This Row],[Actual cost]]*100</f>
        <v>#DIV/0!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</row>
    <row r="286" spans="1:34" x14ac:dyDescent="0.3">
      <c r="A286" t="s">
        <v>306</v>
      </c>
      <c r="B286">
        <v>284</v>
      </c>
      <c r="C286" t="str">
        <f>LEFT(Table13[[#This Row],[Contingency id]])</f>
        <v>A</v>
      </c>
      <c r="D286" s="1">
        <v>0</v>
      </c>
      <c r="E286" s="1">
        <v>1</v>
      </c>
      <c r="F286">
        <v>62</v>
      </c>
      <c r="G286">
        <v>62</v>
      </c>
      <c r="H286" s="2">
        <v>0</v>
      </c>
      <c r="I286" s="2">
        <f>AVERAGE(Table13[[#This Row],[Estimated costs 1]:[Estimated costs 20]])</f>
        <v>0</v>
      </c>
      <c r="J286" s="2" t="e">
        <f>(Table13[[#This Row],[Mean]]-Table13[[#This Row],[Actual cost]])/Table13[[#This Row],[Actual cost]]*100</f>
        <v>#DIV/0!</v>
      </c>
      <c r="K286" s="2">
        <f>_xlfn.STDEV.P(Table13[[#This Row],[Estimated costs 1]:[Estimated costs 20]])</f>
        <v>0</v>
      </c>
      <c r="L286" s="2" t="e">
        <f>Table13[[#This Row],[Dev]]/Table13[[#This Row],[Mean]]*100</f>
        <v>#DIV/0!</v>
      </c>
      <c r="M286" s="2">
        <f>Table13[[#This Row],[Estimated costs 1]]-Table13[[#This Row],[Actual cost]]</f>
        <v>0</v>
      </c>
      <c r="N286" s="2" t="e">
        <f>Table13[[#This Row],[Diff 1]]/Table13[[#This Row],[Actual cost]]*100</f>
        <v>#DIV/0!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</row>
    <row r="287" spans="1:34" x14ac:dyDescent="0.3">
      <c r="A287" t="s">
        <v>307</v>
      </c>
      <c r="B287">
        <v>285</v>
      </c>
      <c r="C287" t="str">
        <f>LEFT(Table13[[#This Row],[Contingency id]])</f>
        <v>A</v>
      </c>
      <c r="D287" s="1">
        <v>0</v>
      </c>
      <c r="E287" s="1">
        <v>1.0508474576271101</v>
      </c>
      <c r="F287">
        <v>62</v>
      </c>
      <c r="G287">
        <v>59</v>
      </c>
      <c r="H287" s="2">
        <v>0</v>
      </c>
      <c r="I287" s="2">
        <f>AVERAGE(Table13[[#This Row],[Estimated costs 1]:[Estimated costs 20]])</f>
        <v>0</v>
      </c>
      <c r="J287" s="2" t="e">
        <f>(Table13[[#This Row],[Mean]]-Table13[[#This Row],[Actual cost]])/Table13[[#This Row],[Actual cost]]*100</f>
        <v>#DIV/0!</v>
      </c>
      <c r="K287" s="2">
        <f>_xlfn.STDEV.P(Table13[[#This Row],[Estimated costs 1]:[Estimated costs 20]])</f>
        <v>0</v>
      </c>
      <c r="L287" s="2" t="e">
        <f>Table13[[#This Row],[Dev]]/Table13[[#This Row],[Mean]]*100</f>
        <v>#DIV/0!</v>
      </c>
      <c r="M287" s="2">
        <f>Table13[[#This Row],[Estimated costs 1]]-Table13[[#This Row],[Actual cost]]</f>
        <v>0</v>
      </c>
      <c r="N287" s="2" t="e">
        <f>Table13[[#This Row],[Diff 1]]/Table13[[#This Row],[Actual cost]]*100</f>
        <v>#DIV/0!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</row>
    <row r="288" spans="1:34" x14ac:dyDescent="0.3">
      <c r="A288" t="s">
        <v>308</v>
      </c>
      <c r="B288">
        <v>286</v>
      </c>
      <c r="C288" t="str">
        <f>LEFT(Table13[[#This Row],[Contingency id]])</f>
        <v>A</v>
      </c>
      <c r="D288" s="1">
        <v>0</v>
      </c>
      <c r="E288" s="1">
        <v>1.0163934426229499</v>
      </c>
      <c r="F288">
        <v>62</v>
      </c>
      <c r="G288">
        <v>61</v>
      </c>
      <c r="H288" s="2">
        <v>0</v>
      </c>
      <c r="I288" s="2">
        <f>AVERAGE(Table13[[#This Row],[Estimated costs 1]:[Estimated costs 20]])</f>
        <v>0</v>
      </c>
      <c r="J288" s="2" t="e">
        <f>(Table13[[#This Row],[Mean]]-Table13[[#This Row],[Actual cost]])/Table13[[#This Row],[Actual cost]]*100</f>
        <v>#DIV/0!</v>
      </c>
      <c r="K288" s="2">
        <f>_xlfn.STDEV.P(Table13[[#This Row],[Estimated costs 1]:[Estimated costs 20]])</f>
        <v>0</v>
      </c>
      <c r="L288" s="2" t="e">
        <f>Table13[[#This Row],[Dev]]/Table13[[#This Row],[Mean]]*100</f>
        <v>#DIV/0!</v>
      </c>
      <c r="M288" s="2">
        <f>Table13[[#This Row],[Estimated costs 1]]-Table13[[#This Row],[Actual cost]]</f>
        <v>0</v>
      </c>
      <c r="N288" s="2" t="e">
        <f>Table13[[#This Row],[Diff 1]]/Table13[[#This Row],[Actual cost]]*100</f>
        <v>#DIV/0!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</row>
    <row r="289" spans="1:34" x14ac:dyDescent="0.3">
      <c r="A289" t="s">
        <v>309</v>
      </c>
      <c r="B289">
        <v>287</v>
      </c>
      <c r="C289" t="str">
        <f>LEFT(Table13[[#This Row],[Contingency id]])</f>
        <v>A</v>
      </c>
      <c r="D289" s="1">
        <v>0</v>
      </c>
      <c r="E289" s="1">
        <v>1</v>
      </c>
      <c r="F289">
        <v>23</v>
      </c>
      <c r="G289">
        <v>23</v>
      </c>
      <c r="H289" s="2">
        <v>0</v>
      </c>
      <c r="I289" s="2">
        <f>AVERAGE(Table13[[#This Row],[Estimated costs 1]:[Estimated costs 20]])</f>
        <v>0</v>
      </c>
      <c r="J289" s="2" t="e">
        <f>(Table13[[#This Row],[Mean]]-Table13[[#This Row],[Actual cost]])/Table13[[#This Row],[Actual cost]]*100</f>
        <v>#DIV/0!</v>
      </c>
      <c r="K289" s="2">
        <f>_xlfn.STDEV.P(Table13[[#This Row],[Estimated costs 1]:[Estimated costs 20]])</f>
        <v>0</v>
      </c>
      <c r="L289" s="2" t="e">
        <f>Table13[[#This Row],[Dev]]/Table13[[#This Row],[Mean]]*100</f>
        <v>#DIV/0!</v>
      </c>
      <c r="M289" s="2">
        <f>Table13[[#This Row],[Estimated costs 1]]-Table13[[#This Row],[Actual cost]]</f>
        <v>0</v>
      </c>
      <c r="N289" s="2" t="e">
        <f>Table13[[#This Row],[Diff 1]]/Table13[[#This Row],[Actual cost]]*100</f>
        <v>#DIV/0!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</row>
    <row r="290" spans="1:34" x14ac:dyDescent="0.3">
      <c r="A290" t="s">
        <v>310</v>
      </c>
      <c r="B290">
        <v>288</v>
      </c>
      <c r="C290" t="str">
        <f>LEFT(Table13[[#This Row],[Contingency id]])</f>
        <v>A</v>
      </c>
      <c r="D290" s="1">
        <v>0</v>
      </c>
      <c r="E290" s="1">
        <v>1.0454545454545401</v>
      </c>
      <c r="F290">
        <v>23</v>
      </c>
      <c r="G290">
        <v>22</v>
      </c>
      <c r="H290" s="2">
        <v>0</v>
      </c>
      <c r="I290" s="2">
        <f>AVERAGE(Table13[[#This Row],[Estimated costs 1]:[Estimated costs 20]])</f>
        <v>0</v>
      </c>
      <c r="J290" s="2" t="e">
        <f>(Table13[[#This Row],[Mean]]-Table13[[#This Row],[Actual cost]])/Table13[[#This Row],[Actual cost]]*100</f>
        <v>#DIV/0!</v>
      </c>
      <c r="K290" s="2">
        <f>_xlfn.STDEV.P(Table13[[#This Row],[Estimated costs 1]:[Estimated costs 20]])</f>
        <v>0</v>
      </c>
      <c r="L290" s="2" t="e">
        <f>Table13[[#This Row],[Dev]]/Table13[[#This Row],[Mean]]*100</f>
        <v>#DIV/0!</v>
      </c>
      <c r="M290" s="2">
        <f>Table13[[#This Row],[Estimated costs 1]]-Table13[[#This Row],[Actual cost]]</f>
        <v>0</v>
      </c>
      <c r="N290" s="2" t="e">
        <f>Table13[[#This Row],[Diff 1]]/Table13[[#This Row],[Actual cost]]*100</f>
        <v>#DIV/0!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</row>
    <row r="291" spans="1:34" x14ac:dyDescent="0.3">
      <c r="A291" t="s">
        <v>311</v>
      </c>
      <c r="B291">
        <v>289</v>
      </c>
      <c r="C291" t="str">
        <f>LEFT(Table13[[#This Row],[Contingency id]])</f>
        <v>A</v>
      </c>
      <c r="D291" s="1">
        <v>0</v>
      </c>
      <c r="E291" s="1">
        <v>1</v>
      </c>
      <c r="F291">
        <v>23</v>
      </c>
      <c r="G291">
        <v>23</v>
      </c>
      <c r="H291" s="2">
        <v>0</v>
      </c>
      <c r="I291" s="2">
        <f>AVERAGE(Table13[[#This Row],[Estimated costs 1]:[Estimated costs 20]])</f>
        <v>0</v>
      </c>
      <c r="J291" s="2" t="e">
        <f>(Table13[[#This Row],[Mean]]-Table13[[#This Row],[Actual cost]])/Table13[[#This Row],[Actual cost]]*100</f>
        <v>#DIV/0!</v>
      </c>
      <c r="K291" s="2">
        <f>_xlfn.STDEV.P(Table13[[#This Row],[Estimated costs 1]:[Estimated costs 20]])</f>
        <v>0</v>
      </c>
      <c r="L291" s="2" t="e">
        <f>Table13[[#This Row],[Dev]]/Table13[[#This Row],[Mean]]*100</f>
        <v>#DIV/0!</v>
      </c>
      <c r="M291" s="2">
        <f>Table13[[#This Row],[Estimated costs 1]]-Table13[[#This Row],[Actual cost]]</f>
        <v>0</v>
      </c>
      <c r="N291" s="2" t="e">
        <f>Table13[[#This Row],[Diff 1]]/Table13[[#This Row],[Actual cost]]*100</f>
        <v>#DIV/0!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</row>
    <row r="292" spans="1:34" x14ac:dyDescent="0.3">
      <c r="A292" t="s">
        <v>312</v>
      </c>
      <c r="B292">
        <v>290</v>
      </c>
      <c r="C292" t="str">
        <f>LEFT(Table13[[#This Row],[Contingency id]])</f>
        <v>A</v>
      </c>
      <c r="D292" s="1">
        <v>0</v>
      </c>
      <c r="E292" s="1">
        <v>1</v>
      </c>
      <c r="F292">
        <v>23</v>
      </c>
      <c r="G292">
        <v>23</v>
      </c>
      <c r="H292" s="2">
        <v>0</v>
      </c>
      <c r="I292" s="2">
        <f>AVERAGE(Table13[[#This Row],[Estimated costs 1]:[Estimated costs 20]])</f>
        <v>0</v>
      </c>
      <c r="J292" s="2" t="e">
        <f>(Table13[[#This Row],[Mean]]-Table13[[#This Row],[Actual cost]])/Table13[[#This Row],[Actual cost]]*100</f>
        <v>#DIV/0!</v>
      </c>
      <c r="K292" s="2">
        <f>_xlfn.STDEV.P(Table13[[#This Row],[Estimated costs 1]:[Estimated costs 20]])</f>
        <v>0</v>
      </c>
      <c r="L292" s="2" t="e">
        <f>Table13[[#This Row],[Dev]]/Table13[[#This Row],[Mean]]*100</f>
        <v>#DIV/0!</v>
      </c>
      <c r="M292" s="2">
        <f>Table13[[#This Row],[Estimated costs 1]]-Table13[[#This Row],[Actual cost]]</f>
        <v>0</v>
      </c>
      <c r="N292" s="2" t="e">
        <f>Table13[[#This Row],[Diff 1]]/Table13[[#This Row],[Actual cost]]*100</f>
        <v>#DIV/0!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</row>
    <row r="293" spans="1:34" x14ac:dyDescent="0.3">
      <c r="A293" t="s">
        <v>313</v>
      </c>
      <c r="B293">
        <v>291</v>
      </c>
      <c r="C293" t="str">
        <f>LEFT(Table13[[#This Row],[Contingency id]])</f>
        <v>A</v>
      </c>
      <c r="D293" s="1">
        <v>0</v>
      </c>
      <c r="E293" s="1">
        <v>1</v>
      </c>
      <c r="F293">
        <v>23</v>
      </c>
      <c r="G293">
        <v>23</v>
      </c>
      <c r="H293" s="2">
        <v>0</v>
      </c>
      <c r="I293" s="2">
        <f>AVERAGE(Table13[[#This Row],[Estimated costs 1]:[Estimated costs 20]])</f>
        <v>0</v>
      </c>
      <c r="J293" s="2" t="e">
        <f>(Table13[[#This Row],[Mean]]-Table13[[#This Row],[Actual cost]])/Table13[[#This Row],[Actual cost]]*100</f>
        <v>#DIV/0!</v>
      </c>
      <c r="K293" s="2">
        <f>_xlfn.STDEV.P(Table13[[#This Row],[Estimated costs 1]:[Estimated costs 20]])</f>
        <v>0</v>
      </c>
      <c r="L293" s="2" t="e">
        <f>Table13[[#This Row],[Dev]]/Table13[[#This Row],[Mean]]*100</f>
        <v>#DIV/0!</v>
      </c>
      <c r="M293" s="2">
        <f>Table13[[#This Row],[Estimated costs 1]]-Table13[[#This Row],[Actual cost]]</f>
        <v>0</v>
      </c>
      <c r="N293" s="2" t="e">
        <f>Table13[[#This Row],[Diff 1]]/Table13[[#This Row],[Actual cost]]*100</f>
        <v>#DIV/0!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</row>
    <row r="294" spans="1:34" x14ac:dyDescent="0.3">
      <c r="A294" t="s">
        <v>314</v>
      </c>
      <c r="B294">
        <v>292</v>
      </c>
      <c r="C294" t="str">
        <f>LEFT(Table13[[#This Row],[Contingency id]])</f>
        <v>A</v>
      </c>
      <c r="D294" s="1">
        <v>0</v>
      </c>
      <c r="E294" s="1">
        <v>1.0454545454545401</v>
      </c>
      <c r="F294">
        <v>23</v>
      </c>
      <c r="G294">
        <v>22</v>
      </c>
      <c r="H294" s="2">
        <v>0</v>
      </c>
      <c r="I294" s="2">
        <f>AVERAGE(Table13[[#This Row],[Estimated costs 1]:[Estimated costs 20]])</f>
        <v>0</v>
      </c>
      <c r="J294" s="2" t="e">
        <f>(Table13[[#This Row],[Mean]]-Table13[[#This Row],[Actual cost]])/Table13[[#This Row],[Actual cost]]*100</f>
        <v>#DIV/0!</v>
      </c>
      <c r="K294" s="2">
        <f>_xlfn.STDEV.P(Table13[[#This Row],[Estimated costs 1]:[Estimated costs 20]])</f>
        <v>0</v>
      </c>
      <c r="L294" s="2" t="e">
        <f>Table13[[#This Row],[Dev]]/Table13[[#This Row],[Mean]]*100</f>
        <v>#DIV/0!</v>
      </c>
      <c r="M294" s="2">
        <f>Table13[[#This Row],[Estimated costs 1]]-Table13[[#This Row],[Actual cost]]</f>
        <v>0</v>
      </c>
      <c r="N294" s="2" t="e">
        <f>Table13[[#This Row],[Diff 1]]/Table13[[#This Row],[Actual cost]]*100</f>
        <v>#DIV/0!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</row>
    <row r="295" spans="1:34" x14ac:dyDescent="0.3">
      <c r="A295" t="s">
        <v>315</v>
      </c>
      <c r="B295">
        <v>293</v>
      </c>
      <c r="C295" t="str">
        <f>LEFT(Table13[[#This Row],[Contingency id]])</f>
        <v>A</v>
      </c>
      <c r="D295" s="1">
        <v>0</v>
      </c>
      <c r="E295" s="1">
        <v>1</v>
      </c>
      <c r="F295">
        <v>23</v>
      </c>
      <c r="G295">
        <v>23</v>
      </c>
      <c r="H295" s="2">
        <v>0</v>
      </c>
      <c r="I295" s="2">
        <f>AVERAGE(Table13[[#This Row],[Estimated costs 1]:[Estimated costs 20]])</f>
        <v>0</v>
      </c>
      <c r="J295" s="2" t="e">
        <f>(Table13[[#This Row],[Mean]]-Table13[[#This Row],[Actual cost]])/Table13[[#This Row],[Actual cost]]*100</f>
        <v>#DIV/0!</v>
      </c>
      <c r="K295" s="2">
        <f>_xlfn.STDEV.P(Table13[[#This Row],[Estimated costs 1]:[Estimated costs 20]])</f>
        <v>0</v>
      </c>
      <c r="L295" s="2" t="e">
        <f>Table13[[#This Row],[Dev]]/Table13[[#This Row],[Mean]]*100</f>
        <v>#DIV/0!</v>
      </c>
      <c r="M295" s="2">
        <f>Table13[[#This Row],[Estimated costs 1]]-Table13[[#This Row],[Actual cost]]</f>
        <v>0</v>
      </c>
      <c r="N295" s="2" t="e">
        <f>Table13[[#This Row],[Diff 1]]/Table13[[#This Row],[Actual cost]]*100</f>
        <v>#DIV/0!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</row>
    <row r="296" spans="1:34" x14ac:dyDescent="0.3">
      <c r="A296" t="s">
        <v>316</v>
      </c>
      <c r="B296">
        <v>294</v>
      </c>
      <c r="C296" t="str">
        <f>LEFT(Table13[[#This Row],[Contingency id]])</f>
        <v>A</v>
      </c>
      <c r="D296" s="1">
        <v>0</v>
      </c>
      <c r="E296" s="1">
        <v>1.09523809523809</v>
      </c>
      <c r="F296">
        <v>23</v>
      </c>
      <c r="G296">
        <v>21</v>
      </c>
      <c r="H296" s="2">
        <v>0</v>
      </c>
      <c r="I296" s="2">
        <f>AVERAGE(Table13[[#This Row],[Estimated costs 1]:[Estimated costs 20]])</f>
        <v>0</v>
      </c>
      <c r="J296" s="2" t="e">
        <f>(Table13[[#This Row],[Mean]]-Table13[[#This Row],[Actual cost]])/Table13[[#This Row],[Actual cost]]*100</f>
        <v>#DIV/0!</v>
      </c>
      <c r="K296" s="2">
        <f>_xlfn.STDEV.P(Table13[[#This Row],[Estimated costs 1]:[Estimated costs 20]])</f>
        <v>0</v>
      </c>
      <c r="L296" s="2" t="e">
        <f>Table13[[#This Row],[Dev]]/Table13[[#This Row],[Mean]]*100</f>
        <v>#DIV/0!</v>
      </c>
      <c r="M296" s="2">
        <f>Table13[[#This Row],[Estimated costs 1]]-Table13[[#This Row],[Actual cost]]</f>
        <v>0</v>
      </c>
      <c r="N296" s="2" t="e">
        <f>Table13[[#This Row],[Diff 1]]/Table13[[#This Row],[Actual cost]]*100</f>
        <v>#DIV/0!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</row>
    <row r="297" spans="1:34" x14ac:dyDescent="0.3">
      <c r="A297" t="s">
        <v>317</v>
      </c>
      <c r="B297">
        <v>295</v>
      </c>
      <c r="C297" t="str">
        <f>LEFT(Table13[[#This Row],[Contingency id]])</f>
        <v>A</v>
      </c>
      <c r="D297" s="1">
        <v>0</v>
      </c>
      <c r="E297" s="1">
        <v>1.0454545454545401</v>
      </c>
      <c r="F297">
        <v>23</v>
      </c>
      <c r="G297">
        <v>22</v>
      </c>
      <c r="H297" s="2">
        <v>0</v>
      </c>
      <c r="I297" s="2">
        <f>AVERAGE(Table13[[#This Row],[Estimated costs 1]:[Estimated costs 20]])</f>
        <v>0</v>
      </c>
      <c r="J297" s="2" t="e">
        <f>(Table13[[#This Row],[Mean]]-Table13[[#This Row],[Actual cost]])/Table13[[#This Row],[Actual cost]]*100</f>
        <v>#DIV/0!</v>
      </c>
      <c r="K297" s="2">
        <f>_xlfn.STDEV.P(Table13[[#This Row],[Estimated costs 1]:[Estimated costs 20]])</f>
        <v>0</v>
      </c>
      <c r="L297" s="2" t="e">
        <f>Table13[[#This Row],[Dev]]/Table13[[#This Row],[Mean]]*100</f>
        <v>#DIV/0!</v>
      </c>
      <c r="M297" s="2">
        <f>Table13[[#This Row],[Estimated costs 1]]-Table13[[#This Row],[Actual cost]]</f>
        <v>0</v>
      </c>
      <c r="N297" s="2" t="e">
        <f>Table13[[#This Row],[Diff 1]]/Table13[[#This Row],[Actual cost]]*100</f>
        <v>#DIV/0!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</row>
    <row r="298" spans="1:34" x14ac:dyDescent="0.3">
      <c r="A298" t="s">
        <v>318</v>
      </c>
      <c r="B298">
        <v>296</v>
      </c>
      <c r="C298" t="str">
        <f>LEFT(Table13[[#This Row],[Contingency id]])</f>
        <v>A</v>
      </c>
      <c r="D298" s="1">
        <v>0</v>
      </c>
      <c r="E298" s="1">
        <v>1.1186440677966101</v>
      </c>
      <c r="F298">
        <v>132</v>
      </c>
      <c r="G298">
        <v>118</v>
      </c>
      <c r="H298" s="2">
        <v>0</v>
      </c>
      <c r="I298" s="2">
        <f>AVERAGE(Table13[[#This Row],[Estimated costs 1]:[Estimated costs 20]])</f>
        <v>0</v>
      </c>
      <c r="J298" s="2" t="e">
        <f>(Table13[[#This Row],[Mean]]-Table13[[#This Row],[Actual cost]])/Table13[[#This Row],[Actual cost]]*100</f>
        <v>#DIV/0!</v>
      </c>
      <c r="K298" s="2">
        <f>_xlfn.STDEV.P(Table13[[#This Row],[Estimated costs 1]:[Estimated costs 20]])</f>
        <v>0</v>
      </c>
      <c r="L298" s="2" t="e">
        <f>Table13[[#This Row],[Dev]]/Table13[[#This Row],[Mean]]*100</f>
        <v>#DIV/0!</v>
      </c>
      <c r="M298" s="2">
        <f>Table13[[#This Row],[Estimated costs 1]]-Table13[[#This Row],[Actual cost]]</f>
        <v>0</v>
      </c>
      <c r="N298" s="2" t="e">
        <f>Table13[[#This Row],[Diff 1]]/Table13[[#This Row],[Actual cost]]*100</f>
        <v>#DIV/0!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</row>
    <row r="299" spans="1:34" x14ac:dyDescent="0.3">
      <c r="A299" t="s">
        <v>319</v>
      </c>
      <c r="B299">
        <v>297</v>
      </c>
      <c r="C299" t="str">
        <f>LEFT(Table13[[#This Row],[Contingency id]])</f>
        <v>A</v>
      </c>
      <c r="D299" s="1">
        <v>0</v>
      </c>
      <c r="E299" s="1">
        <v>1.1092436974789901</v>
      </c>
      <c r="F299">
        <v>132</v>
      </c>
      <c r="G299">
        <v>119</v>
      </c>
      <c r="H299" s="2">
        <v>0</v>
      </c>
      <c r="I299" s="2">
        <f>AVERAGE(Table13[[#This Row],[Estimated costs 1]:[Estimated costs 20]])</f>
        <v>0</v>
      </c>
      <c r="J299" s="2" t="e">
        <f>(Table13[[#This Row],[Mean]]-Table13[[#This Row],[Actual cost]])/Table13[[#This Row],[Actual cost]]*100</f>
        <v>#DIV/0!</v>
      </c>
      <c r="K299" s="2">
        <f>_xlfn.STDEV.P(Table13[[#This Row],[Estimated costs 1]:[Estimated costs 20]])</f>
        <v>0</v>
      </c>
      <c r="L299" s="2" t="e">
        <f>Table13[[#This Row],[Dev]]/Table13[[#This Row],[Mean]]*100</f>
        <v>#DIV/0!</v>
      </c>
      <c r="M299" s="2">
        <f>Table13[[#This Row],[Estimated costs 1]]-Table13[[#This Row],[Actual cost]]</f>
        <v>0</v>
      </c>
      <c r="N299" s="2" t="e">
        <f>Table13[[#This Row],[Diff 1]]/Table13[[#This Row],[Actual cost]]*100</f>
        <v>#DIV/0!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</row>
    <row r="300" spans="1:34" x14ac:dyDescent="0.3">
      <c r="A300" t="s">
        <v>320</v>
      </c>
      <c r="B300">
        <v>298</v>
      </c>
      <c r="C300" t="str">
        <f>LEFT(Table13[[#This Row],[Contingency id]])</f>
        <v>A</v>
      </c>
      <c r="D300" s="1">
        <v>0</v>
      </c>
      <c r="E300" s="1">
        <v>1.1176470588235199</v>
      </c>
      <c r="F300">
        <v>133</v>
      </c>
      <c r="G300">
        <v>119</v>
      </c>
      <c r="H300" s="2">
        <v>0</v>
      </c>
      <c r="I300" s="2">
        <f>AVERAGE(Table13[[#This Row],[Estimated costs 1]:[Estimated costs 20]])</f>
        <v>0</v>
      </c>
      <c r="J300" s="2" t="e">
        <f>(Table13[[#This Row],[Mean]]-Table13[[#This Row],[Actual cost]])/Table13[[#This Row],[Actual cost]]*100</f>
        <v>#DIV/0!</v>
      </c>
      <c r="K300" s="2">
        <f>_xlfn.STDEV.P(Table13[[#This Row],[Estimated costs 1]:[Estimated costs 20]])</f>
        <v>0</v>
      </c>
      <c r="L300" s="2" t="e">
        <f>Table13[[#This Row],[Dev]]/Table13[[#This Row],[Mean]]*100</f>
        <v>#DIV/0!</v>
      </c>
      <c r="M300" s="2">
        <f>Table13[[#This Row],[Estimated costs 1]]-Table13[[#This Row],[Actual cost]]</f>
        <v>0</v>
      </c>
      <c r="N300" s="2" t="e">
        <f>Table13[[#This Row],[Diff 1]]/Table13[[#This Row],[Actual cost]]*100</f>
        <v>#DIV/0!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</row>
    <row r="301" spans="1:34" x14ac:dyDescent="0.3">
      <c r="A301" t="s">
        <v>321</v>
      </c>
      <c r="B301">
        <v>299</v>
      </c>
      <c r="C301" t="str">
        <f>LEFT(Table13[[#This Row],[Contingency id]])</f>
        <v>A</v>
      </c>
      <c r="D301" s="1">
        <v>0</v>
      </c>
      <c r="E301" s="1">
        <v>1.1186440677966101</v>
      </c>
      <c r="F301">
        <v>132</v>
      </c>
      <c r="G301">
        <v>118</v>
      </c>
      <c r="H301" s="2">
        <v>0</v>
      </c>
      <c r="I301" s="2">
        <f>AVERAGE(Table13[[#This Row],[Estimated costs 1]:[Estimated costs 20]])</f>
        <v>0</v>
      </c>
      <c r="J301" s="2" t="e">
        <f>(Table13[[#This Row],[Mean]]-Table13[[#This Row],[Actual cost]])/Table13[[#This Row],[Actual cost]]*100</f>
        <v>#DIV/0!</v>
      </c>
      <c r="K301" s="2">
        <f>_xlfn.STDEV.P(Table13[[#This Row],[Estimated costs 1]:[Estimated costs 20]])</f>
        <v>0</v>
      </c>
      <c r="L301" s="2" t="e">
        <f>Table13[[#This Row],[Dev]]/Table13[[#This Row],[Mean]]*100</f>
        <v>#DIV/0!</v>
      </c>
      <c r="M301" s="2">
        <f>Table13[[#This Row],[Estimated costs 1]]-Table13[[#This Row],[Actual cost]]</f>
        <v>0</v>
      </c>
      <c r="N301" s="2" t="e">
        <f>Table13[[#This Row],[Diff 1]]/Table13[[#This Row],[Actual cost]]*100</f>
        <v>#DIV/0!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</row>
    <row r="302" spans="1:34" x14ac:dyDescent="0.3">
      <c r="A302" t="s">
        <v>322</v>
      </c>
      <c r="B302">
        <v>300</v>
      </c>
      <c r="C302" t="str">
        <f>LEFT(Table13[[#This Row],[Contingency id]])</f>
        <v>A</v>
      </c>
      <c r="D302" s="1">
        <v>0</v>
      </c>
      <c r="E302" s="1">
        <v>1.1271186440677901</v>
      </c>
      <c r="F302">
        <v>133</v>
      </c>
      <c r="G302">
        <v>118</v>
      </c>
      <c r="H302" s="2">
        <v>0</v>
      </c>
      <c r="I302" s="2">
        <f>AVERAGE(Table13[[#This Row],[Estimated costs 1]:[Estimated costs 20]])</f>
        <v>0</v>
      </c>
      <c r="J302" s="2" t="e">
        <f>(Table13[[#This Row],[Mean]]-Table13[[#This Row],[Actual cost]])/Table13[[#This Row],[Actual cost]]*100</f>
        <v>#DIV/0!</v>
      </c>
      <c r="K302" s="2">
        <f>_xlfn.STDEV.P(Table13[[#This Row],[Estimated costs 1]:[Estimated costs 20]])</f>
        <v>0</v>
      </c>
      <c r="L302" s="2" t="e">
        <f>Table13[[#This Row],[Dev]]/Table13[[#This Row],[Mean]]*100</f>
        <v>#DIV/0!</v>
      </c>
      <c r="M302" s="2">
        <f>Table13[[#This Row],[Estimated costs 1]]-Table13[[#This Row],[Actual cost]]</f>
        <v>0</v>
      </c>
      <c r="N302" s="2" t="e">
        <f>Table13[[#This Row],[Diff 1]]/Table13[[#This Row],[Actual cost]]*100</f>
        <v>#DIV/0!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</row>
    <row r="303" spans="1:34" x14ac:dyDescent="0.3">
      <c r="A303" t="s">
        <v>323</v>
      </c>
      <c r="B303">
        <v>301</v>
      </c>
      <c r="C303" t="str">
        <f>LEFT(Table13[[#This Row],[Contingency id]])</f>
        <v>A</v>
      </c>
      <c r="D303" s="1">
        <v>0</v>
      </c>
      <c r="E303" s="1">
        <v>1.07317073170731</v>
      </c>
      <c r="F303">
        <v>132</v>
      </c>
      <c r="G303">
        <v>123</v>
      </c>
      <c r="H303" s="2">
        <v>0</v>
      </c>
      <c r="I303" s="2">
        <f>AVERAGE(Table13[[#This Row],[Estimated costs 1]:[Estimated costs 20]])</f>
        <v>0</v>
      </c>
      <c r="J303" s="2" t="e">
        <f>(Table13[[#This Row],[Mean]]-Table13[[#This Row],[Actual cost]])/Table13[[#This Row],[Actual cost]]*100</f>
        <v>#DIV/0!</v>
      </c>
      <c r="K303" s="2">
        <f>_xlfn.STDEV.P(Table13[[#This Row],[Estimated costs 1]:[Estimated costs 20]])</f>
        <v>0</v>
      </c>
      <c r="L303" s="2" t="e">
        <f>Table13[[#This Row],[Dev]]/Table13[[#This Row],[Mean]]*100</f>
        <v>#DIV/0!</v>
      </c>
      <c r="M303" s="2">
        <f>Table13[[#This Row],[Estimated costs 1]]-Table13[[#This Row],[Actual cost]]</f>
        <v>0</v>
      </c>
      <c r="N303" s="2" t="e">
        <f>Table13[[#This Row],[Diff 1]]/Table13[[#This Row],[Actual cost]]*100</f>
        <v>#DIV/0!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</row>
    <row r="304" spans="1:34" x14ac:dyDescent="0.3">
      <c r="A304" t="s">
        <v>324</v>
      </c>
      <c r="B304">
        <v>302</v>
      </c>
      <c r="C304" t="str">
        <f>LEFT(Table13[[#This Row],[Contingency id]])</f>
        <v>A</v>
      </c>
      <c r="D304" s="1">
        <v>0</v>
      </c>
      <c r="E304" s="1">
        <v>1.13793103448275</v>
      </c>
      <c r="F304">
        <v>132</v>
      </c>
      <c r="G304">
        <v>116</v>
      </c>
      <c r="H304" s="2">
        <v>0</v>
      </c>
      <c r="I304" s="2">
        <f>AVERAGE(Table13[[#This Row],[Estimated costs 1]:[Estimated costs 20]])</f>
        <v>0</v>
      </c>
      <c r="J304" s="2" t="e">
        <f>(Table13[[#This Row],[Mean]]-Table13[[#This Row],[Actual cost]])/Table13[[#This Row],[Actual cost]]*100</f>
        <v>#DIV/0!</v>
      </c>
      <c r="K304" s="2">
        <f>_xlfn.STDEV.P(Table13[[#This Row],[Estimated costs 1]:[Estimated costs 20]])</f>
        <v>0</v>
      </c>
      <c r="L304" s="2" t="e">
        <f>Table13[[#This Row],[Dev]]/Table13[[#This Row],[Mean]]*100</f>
        <v>#DIV/0!</v>
      </c>
      <c r="M304" s="2">
        <f>Table13[[#This Row],[Estimated costs 1]]-Table13[[#This Row],[Actual cost]]</f>
        <v>0</v>
      </c>
      <c r="N304" s="2" t="e">
        <f>Table13[[#This Row],[Diff 1]]/Table13[[#This Row],[Actual cost]]*100</f>
        <v>#DIV/0!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</row>
    <row r="305" spans="1:34" x14ac:dyDescent="0.3">
      <c r="A305" t="s">
        <v>325</v>
      </c>
      <c r="B305">
        <v>303</v>
      </c>
      <c r="C305" t="str">
        <f>LEFT(Table13[[#This Row],[Contingency id]])</f>
        <v>A</v>
      </c>
      <c r="D305" s="1">
        <v>0</v>
      </c>
      <c r="E305" s="1">
        <v>1.13675213675213</v>
      </c>
      <c r="F305">
        <v>133</v>
      </c>
      <c r="G305">
        <v>117</v>
      </c>
      <c r="H305" s="2">
        <v>0</v>
      </c>
      <c r="I305" s="2">
        <f>AVERAGE(Table13[[#This Row],[Estimated costs 1]:[Estimated costs 20]])</f>
        <v>0</v>
      </c>
      <c r="J305" s="2" t="e">
        <f>(Table13[[#This Row],[Mean]]-Table13[[#This Row],[Actual cost]])/Table13[[#This Row],[Actual cost]]*100</f>
        <v>#DIV/0!</v>
      </c>
      <c r="K305" s="2">
        <f>_xlfn.STDEV.P(Table13[[#This Row],[Estimated costs 1]:[Estimated costs 20]])</f>
        <v>0</v>
      </c>
      <c r="L305" s="2" t="e">
        <f>Table13[[#This Row],[Dev]]/Table13[[#This Row],[Mean]]*100</f>
        <v>#DIV/0!</v>
      </c>
      <c r="M305" s="2">
        <f>Table13[[#This Row],[Estimated costs 1]]-Table13[[#This Row],[Actual cost]]</f>
        <v>0</v>
      </c>
      <c r="N305" s="2" t="e">
        <f>Table13[[#This Row],[Diff 1]]/Table13[[#This Row],[Actual cost]]*100</f>
        <v>#DIV/0!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</row>
    <row r="306" spans="1:34" x14ac:dyDescent="0.3">
      <c r="A306" t="s">
        <v>326</v>
      </c>
      <c r="B306">
        <v>304</v>
      </c>
      <c r="C306" t="str">
        <f>LEFT(Table13[[#This Row],[Contingency id]])</f>
        <v>A</v>
      </c>
      <c r="D306" s="1">
        <v>0</v>
      </c>
      <c r="E306" s="1">
        <v>1.06451612903225</v>
      </c>
      <c r="F306">
        <v>132</v>
      </c>
      <c r="G306">
        <v>124</v>
      </c>
      <c r="H306" s="2">
        <v>0</v>
      </c>
      <c r="I306" s="2">
        <f>AVERAGE(Table13[[#This Row],[Estimated costs 1]:[Estimated costs 20]])</f>
        <v>0</v>
      </c>
      <c r="J306" s="2" t="e">
        <f>(Table13[[#This Row],[Mean]]-Table13[[#This Row],[Actual cost]])/Table13[[#This Row],[Actual cost]]*100</f>
        <v>#DIV/0!</v>
      </c>
      <c r="K306" s="2">
        <f>_xlfn.STDEV.P(Table13[[#This Row],[Estimated costs 1]:[Estimated costs 20]])</f>
        <v>0</v>
      </c>
      <c r="L306" s="2" t="e">
        <f>Table13[[#This Row],[Dev]]/Table13[[#This Row],[Mean]]*100</f>
        <v>#DIV/0!</v>
      </c>
      <c r="M306" s="2">
        <f>Table13[[#This Row],[Estimated costs 1]]-Table13[[#This Row],[Actual cost]]</f>
        <v>0</v>
      </c>
      <c r="N306" s="2" t="e">
        <f>Table13[[#This Row],[Diff 1]]/Table13[[#This Row],[Actual cost]]*100</f>
        <v>#DIV/0!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</row>
    <row r="307" spans="1:34" x14ac:dyDescent="0.3">
      <c r="A307" t="s">
        <v>327</v>
      </c>
      <c r="B307">
        <v>305</v>
      </c>
      <c r="C307" t="str">
        <f>LEFT(Table13[[#This Row],[Contingency id]])</f>
        <v>A</v>
      </c>
      <c r="D307" s="1">
        <v>0</v>
      </c>
      <c r="E307" s="1">
        <v>1.0476190476190399</v>
      </c>
      <c r="F307">
        <v>132</v>
      </c>
      <c r="G307">
        <v>126</v>
      </c>
      <c r="H307" s="2">
        <v>0</v>
      </c>
      <c r="I307" s="2">
        <f>AVERAGE(Table13[[#This Row],[Estimated costs 1]:[Estimated costs 20]])</f>
        <v>0</v>
      </c>
      <c r="J307" s="2" t="e">
        <f>(Table13[[#This Row],[Mean]]-Table13[[#This Row],[Actual cost]])/Table13[[#This Row],[Actual cost]]*100</f>
        <v>#DIV/0!</v>
      </c>
      <c r="K307" s="2">
        <f>_xlfn.STDEV.P(Table13[[#This Row],[Estimated costs 1]:[Estimated costs 20]])</f>
        <v>0</v>
      </c>
      <c r="L307" s="2" t="e">
        <f>Table13[[#This Row],[Dev]]/Table13[[#This Row],[Mean]]*100</f>
        <v>#DIV/0!</v>
      </c>
      <c r="M307" s="2">
        <f>Table13[[#This Row],[Estimated costs 1]]-Table13[[#This Row],[Actual cost]]</f>
        <v>0</v>
      </c>
      <c r="N307" s="2" t="e">
        <f>Table13[[#This Row],[Diff 1]]/Table13[[#This Row],[Actual cost]]*100</f>
        <v>#DIV/0!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</row>
    <row r="308" spans="1:34" x14ac:dyDescent="0.3">
      <c r="A308" t="s">
        <v>328</v>
      </c>
      <c r="B308">
        <v>306</v>
      </c>
      <c r="C308" t="str">
        <f>LEFT(Table13[[#This Row],[Contingency id]])</f>
        <v>A</v>
      </c>
      <c r="D308" s="1">
        <v>0</v>
      </c>
      <c r="E308" s="1">
        <v>1.0243902439024299</v>
      </c>
      <c r="F308">
        <v>84</v>
      </c>
      <c r="G308">
        <v>82</v>
      </c>
      <c r="H308" s="2">
        <v>0</v>
      </c>
      <c r="I308" s="2">
        <f>AVERAGE(Table13[[#This Row],[Estimated costs 1]:[Estimated costs 20]])</f>
        <v>0</v>
      </c>
      <c r="J308" s="2" t="e">
        <f>(Table13[[#This Row],[Mean]]-Table13[[#This Row],[Actual cost]])/Table13[[#This Row],[Actual cost]]*100</f>
        <v>#DIV/0!</v>
      </c>
      <c r="K308" s="2">
        <f>_xlfn.STDEV.P(Table13[[#This Row],[Estimated costs 1]:[Estimated costs 20]])</f>
        <v>0</v>
      </c>
      <c r="L308" s="2" t="e">
        <f>Table13[[#This Row],[Dev]]/Table13[[#This Row],[Mean]]*100</f>
        <v>#DIV/0!</v>
      </c>
      <c r="M308" s="2">
        <f>Table13[[#This Row],[Estimated costs 1]]-Table13[[#This Row],[Actual cost]]</f>
        <v>0</v>
      </c>
      <c r="N308" s="2" t="e">
        <f>Table13[[#This Row],[Diff 1]]/Table13[[#This Row],[Actual cost]]*100</f>
        <v>#DIV/0!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</row>
    <row r="309" spans="1:34" x14ac:dyDescent="0.3">
      <c r="A309" t="s">
        <v>329</v>
      </c>
      <c r="B309">
        <v>307</v>
      </c>
      <c r="C309" t="str">
        <f>LEFT(Table13[[#This Row],[Contingency id]])</f>
        <v>A</v>
      </c>
      <c r="D309" s="1">
        <v>0</v>
      </c>
      <c r="E309" s="1">
        <v>1.1506849315068399</v>
      </c>
      <c r="F309">
        <v>84</v>
      </c>
      <c r="G309">
        <v>73</v>
      </c>
      <c r="H309" s="2">
        <v>0</v>
      </c>
      <c r="I309" s="2">
        <f>AVERAGE(Table13[[#This Row],[Estimated costs 1]:[Estimated costs 20]])</f>
        <v>0</v>
      </c>
      <c r="J309" s="2" t="e">
        <f>(Table13[[#This Row],[Mean]]-Table13[[#This Row],[Actual cost]])/Table13[[#This Row],[Actual cost]]*100</f>
        <v>#DIV/0!</v>
      </c>
      <c r="K309" s="2">
        <f>_xlfn.STDEV.P(Table13[[#This Row],[Estimated costs 1]:[Estimated costs 20]])</f>
        <v>0</v>
      </c>
      <c r="L309" s="2" t="e">
        <f>Table13[[#This Row],[Dev]]/Table13[[#This Row],[Mean]]*100</f>
        <v>#DIV/0!</v>
      </c>
      <c r="M309" s="2">
        <f>Table13[[#This Row],[Estimated costs 1]]-Table13[[#This Row],[Actual cost]]</f>
        <v>0</v>
      </c>
      <c r="N309" s="2" t="e">
        <f>Table13[[#This Row],[Diff 1]]/Table13[[#This Row],[Actual cost]]*100</f>
        <v>#DIV/0!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</row>
    <row r="310" spans="1:34" x14ac:dyDescent="0.3">
      <c r="A310" t="s">
        <v>330</v>
      </c>
      <c r="B310">
        <v>308</v>
      </c>
      <c r="C310" t="str">
        <f>LEFT(Table13[[#This Row],[Contingency id]])</f>
        <v>A</v>
      </c>
      <c r="D310" s="1">
        <v>0</v>
      </c>
      <c r="E310" s="1">
        <v>1.0370370370370301</v>
      </c>
      <c r="F310">
        <v>84</v>
      </c>
      <c r="G310">
        <v>81</v>
      </c>
      <c r="H310" s="2">
        <v>0</v>
      </c>
      <c r="I310" s="2">
        <f>AVERAGE(Table13[[#This Row],[Estimated costs 1]:[Estimated costs 20]])</f>
        <v>0</v>
      </c>
      <c r="J310" s="2" t="e">
        <f>(Table13[[#This Row],[Mean]]-Table13[[#This Row],[Actual cost]])/Table13[[#This Row],[Actual cost]]*100</f>
        <v>#DIV/0!</v>
      </c>
      <c r="K310" s="2">
        <f>_xlfn.STDEV.P(Table13[[#This Row],[Estimated costs 1]:[Estimated costs 20]])</f>
        <v>0</v>
      </c>
      <c r="L310" s="2" t="e">
        <f>Table13[[#This Row],[Dev]]/Table13[[#This Row],[Mean]]*100</f>
        <v>#DIV/0!</v>
      </c>
      <c r="M310" s="2">
        <f>Table13[[#This Row],[Estimated costs 1]]-Table13[[#This Row],[Actual cost]]</f>
        <v>0</v>
      </c>
      <c r="N310" s="2" t="e">
        <f>Table13[[#This Row],[Diff 1]]/Table13[[#This Row],[Actual cost]]*100</f>
        <v>#DIV/0!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</row>
    <row r="311" spans="1:34" x14ac:dyDescent="0.3">
      <c r="A311" t="s">
        <v>331</v>
      </c>
      <c r="B311">
        <v>309</v>
      </c>
      <c r="C311" t="str">
        <f>LEFT(Table13[[#This Row],[Contingency id]])</f>
        <v>A</v>
      </c>
      <c r="D311" s="1">
        <v>0</v>
      </c>
      <c r="E311" s="1">
        <v>1.05</v>
      </c>
      <c r="F311">
        <v>84</v>
      </c>
      <c r="G311">
        <v>80</v>
      </c>
      <c r="H311" s="2">
        <v>0</v>
      </c>
      <c r="I311" s="2">
        <f>AVERAGE(Table13[[#This Row],[Estimated costs 1]:[Estimated costs 20]])</f>
        <v>0</v>
      </c>
      <c r="J311" s="2" t="e">
        <f>(Table13[[#This Row],[Mean]]-Table13[[#This Row],[Actual cost]])/Table13[[#This Row],[Actual cost]]*100</f>
        <v>#DIV/0!</v>
      </c>
      <c r="K311" s="2">
        <f>_xlfn.STDEV.P(Table13[[#This Row],[Estimated costs 1]:[Estimated costs 20]])</f>
        <v>0</v>
      </c>
      <c r="L311" s="2" t="e">
        <f>Table13[[#This Row],[Dev]]/Table13[[#This Row],[Mean]]*100</f>
        <v>#DIV/0!</v>
      </c>
      <c r="M311" s="2">
        <f>Table13[[#This Row],[Estimated costs 1]]-Table13[[#This Row],[Actual cost]]</f>
        <v>0</v>
      </c>
      <c r="N311" s="2" t="e">
        <f>Table13[[#This Row],[Diff 1]]/Table13[[#This Row],[Actual cost]]*100</f>
        <v>#DIV/0!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</row>
    <row r="312" spans="1:34" x14ac:dyDescent="0.3">
      <c r="A312" t="s">
        <v>332</v>
      </c>
      <c r="B312">
        <v>310</v>
      </c>
      <c r="C312" t="str">
        <f>LEFT(Table13[[#This Row],[Contingency id]])</f>
        <v>A</v>
      </c>
      <c r="D312" s="1">
        <v>0</v>
      </c>
      <c r="E312" s="1">
        <v>1.07692307692307</v>
      </c>
      <c r="F312">
        <v>84</v>
      </c>
      <c r="G312">
        <v>78</v>
      </c>
      <c r="H312" s="2">
        <v>0</v>
      </c>
      <c r="I312" s="2">
        <f>AVERAGE(Table13[[#This Row],[Estimated costs 1]:[Estimated costs 20]])</f>
        <v>0</v>
      </c>
      <c r="J312" s="2" t="e">
        <f>(Table13[[#This Row],[Mean]]-Table13[[#This Row],[Actual cost]])/Table13[[#This Row],[Actual cost]]*100</f>
        <v>#DIV/0!</v>
      </c>
      <c r="K312" s="2">
        <f>_xlfn.STDEV.P(Table13[[#This Row],[Estimated costs 1]:[Estimated costs 20]])</f>
        <v>0</v>
      </c>
      <c r="L312" s="2" t="e">
        <f>Table13[[#This Row],[Dev]]/Table13[[#This Row],[Mean]]*100</f>
        <v>#DIV/0!</v>
      </c>
      <c r="M312" s="2">
        <f>Table13[[#This Row],[Estimated costs 1]]-Table13[[#This Row],[Actual cost]]</f>
        <v>0</v>
      </c>
      <c r="N312" s="2" t="e">
        <f>Table13[[#This Row],[Diff 1]]/Table13[[#This Row],[Actual cost]]*100</f>
        <v>#DIV/0!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</row>
    <row r="313" spans="1:34" x14ac:dyDescent="0.3">
      <c r="A313" t="s">
        <v>333</v>
      </c>
      <c r="B313">
        <v>311</v>
      </c>
      <c r="C313" t="str">
        <f>LEFT(Table13[[#This Row],[Contingency id]])</f>
        <v>A</v>
      </c>
      <c r="D313" s="1">
        <v>0</v>
      </c>
      <c r="E313" s="1">
        <v>1.05555555555555</v>
      </c>
      <c r="F313">
        <v>38</v>
      </c>
      <c r="G313">
        <v>36</v>
      </c>
      <c r="H313" s="2">
        <v>0</v>
      </c>
      <c r="I313" s="2">
        <f>AVERAGE(Table13[[#This Row],[Estimated costs 1]:[Estimated costs 20]])</f>
        <v>0</v>
      </c>
      <c r="J313" s="2" t="e">
        <f>(Table13[[#This Row],[Mean]]-Table13[[#This Row],[Actual cost]])/Table13[[#This Row],[Actual cost]]*100</f>
        <v>#DIV/0!</v>
      </c>
      <c r="K313" s="2">
        <f>_xlfn.STDEV.P(Table13[[#This Row],[Estimated costs 1]:[Estimated costs 20]])</f>
        <v>0</v>
      </c>
      <c r="L313" s="2" t="e">
        <f>Table13[[#This Row],[Dev]]/Table13[[#This Row],[Mean]]*100</f>
        <v>#DIV/0!</v>
      </c>
      <c r="M313" s="2">
        <f>Table13[[#This Row],[Estimated costs 1]]-Table13[[#This Row],[Actual cost]]</f>
        <v>0</v>
      </c>
      <c r="N313" s="2" t="e">
        <f>Table13[[#This Row],[Diff 1]]/Table13[[#This Row],[Actual cost]]*100</f>
        <v>#DIV/0!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</row>
    <row r="314" spans="1:34" x14ac:dyDescent="0.3">
      <c r="A314" t="s">
        <v>334</v>
      </c>
      <c r="B314">
        <v>312</v>
      </c>
      <c r="C314" t="str">
        <f>LEFT(Table13[[#This Row],[Contingency id]])</f>
        <v>A</v>
      </c>
      <c r="D314" s="1">
        <v>0</v>
      </c>
      <c r="E314" s="1">
        <v>1.0857142857142801</v>
      </c>
      <c r="F314">
        <v>38</v>
      </c>
      <c r="G314">
        <v>35</v>
      </c>
      <c r="H314" s="2">
        <v>0</v>
      </c>
      <c r="I314" s="2">
        <f>AVERAGE(Table13[[#This Row],[Estimated costs 1]:[Estimated costs 20]])</f>
        <v>0</v>
      </c>
      <c r="J314" s="2" t="e">
        <f>(Table13[[#This Row],[Mean]]-Table13[[#This Row],[Actual cost]])/Table13[[#This Row],[Actual cost]]*100</f>
        <v>#DIV/0!</v>
      </c>
      <c r="K314" s="2">
        <f>_xlfn.STDEV.P(Table13[[#This Row],[Estimated costs 1]:[Estimated costs 20]])</f>
        <v>0</v>
      </c>
      <c r="L314" s="2" t="e">
        <f>Table13[[#This Row],[Dev]]/Table13[[#This Row],[Mean]]*100</f>
        <v>#DIV/0!</v>
      </c>
      <c r="M314" s="2">
        <f>Table13[[#This Row],[Estimated costs 1]]-Table13[[#This Row],[Actual cost]]</f>
        <v>0</v>
      </c>
      <c r="N314" s="2" t="e">
        <f>Table13[[#This Row],[Diff 1]]/Table13[[#This Row],[Actual cost]]*100</f>
        <v>#DIV/0!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</row>
    <row r="315" spans="1:34" x14ac:dyDescent="0.3">
      <c r="A315" t="s">
        <v>335</v>
      </c>
      <c r="B315">
        <v>313</v>
      </c>
      <c r="C315" t="str">
        <f>LEFT(Table13[[#This Row],[Contingency id]])</f>
        <v>A</v>
      </c>
      <c r="D315" s="1">
        <v>0</v>
      </c>
      <c r="E315" s="1">
        <v>1.0857142857142801</v>
      </c>
      <c r="F315">
        <v>38</v>
      </c>
      <c r="G315">
        <v>35</v>
      </c>
      <c r="H315" s="2">
        <v>0</v>
      </c>
      <c r="I315" s="2">
        <f>AVERAGE(Table13[[#This Row],[Estimated costs 1]:[Estimated costs 20]])</f>
        <v>0</v>
      </c>
      <c r="J315" s="2" t="e">
        <f>(Table13[[#This Row],[Mean]]-Table13[[#This Row],[Actual cost]])/Table13[[#This Row],[Actual cost]]*100</f>
        <v>#DIV/0!</v>
      </c>
      <c r="K315" s="2">
        <f>_xlfn.STDEV.P(Table13[[#This Row],[Estimated costs 1]:[Estimated costs 20]])</f>
        <v>0</v>
      </c>
      <c r="L315" s="2" t="e">
        <f>Table13[[#This Row],[Dev]]/Table13[[#This Row],[Mean]]*100</f>
        <v>#DIV/0!</v>
      </c>
      <c r="M315" s="2">
        <f>Table13[[#This Row],[Estimated costs 1]]-Table13[[#This Row],[Actual cost]]</f>
        <v>0</v>
      </c>
      <c r="N315" s="2" t="e">
        <f>Table13[[#This Row],[Diff 1]]/Table13[[#This Row],[Actual cost]]*100</f>
        <v>#DIV/0!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</row>
    <row r="316" spans="1:34" x14ac:dyDescent="0.3">
      <c r="A316" t="s">
        <v>336</v>
      </c>
      <c r="B316">
        <v>314</v>
      </c>
      <c r="C316" t="str">
        <f>LEFT(Table13[[#This Row],[Contingency id]])</f>
        <v>A</v>
      </c>
      <c r="D316" s="1">
        <v>0</v>
      </c>
      <c r="E316" s="1">
        <v>1</v>
      </c>
      <c r="F316">
        <v>38</v>
      </c>
      <c r="G316">
        <v>38</v>
      </c>
      <c r="H316" s="2">
        <v>0</v>
      </c>
      <c r="I316" s="2">
        <f>AVERAGE(Table13[[#This Row],[Estimated costs 1]:[Estimated costs 20]])</f>
        <v>0</v>
      </c>
      <c r="J316" s="2" t="e">
        <f>(Table13[[#This Row],[Mean]]-Table13[[#This Row],[Actual cost]])/Table13[[#This Row],[Actual cost]]*100</f>
        <v>#DIV/0!</v>
      </c>
      <c r="K316" s="2">
        <f>_xlfn.STDEV.P(Table13[[#This Row],[Estimated costs 1]:[Estimated costs 20]])</f>
        <v>0</v>
      </c>
      <c r="L316" s="2" t="e">
        <f>Table13[[#This Row],[Dev]]/Table13[[#This Row],[Mean]]*100</f>
        <v>#DIV/0!</v>
      </c>
      <c r="M316" s="2">
        <f>Table13[[#This Row],[Estimated costs 1]]-Table13[[#This Row],[Actual cost]]</f>
        <v>0</v>
      </c>
      <c r="N316" s="2" t="e">
        <f>Table13[[#This Row],[Diff 1]]/Table13[[#This Row],[Actual cost]]*100</f>
        <v>#DIV/0!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</row>
    <row r="317" spans="1:34" x14ac:dyDescent="0.3">
      <c r="A317" t="s">
        <v>337</v>
      </c>
      <c r="B317">
        <v>315</v>
      </c>
      <c r="C317" t="str">
        <f>LEFT(Table13[[#This Row],[Contingency id]])</f>
        <v>A</v>
      </c>
      <c r="D317" s="1">
        <v>0</v>
      </c>
      <c r="E317" s="1">
        <v>1</v>
      </c>
      <c r="F317">
        <v>38</v>
      </c>
      <c r="G317">
        <v>38</v>
      </c>
      <c r="H317" s="2">
        <v>0</v>
      </c>
      <c r="I317" s="2">
        <f>AVERAGE(Table13[[#This Row],[Estimated costs 1]:[Estimated costs 20]])</f>
        <v>0</v>
      </c>
      <c r="J317" s="2" t="e">
        <f>(Table13[[#This Row],[Mean]]-Table13[[#This Row],[Actual cost]])/Table13[[#This Row],[Actual cost]]*100</f>
        <v>#DIV/0!</v>
      </c>
      <c r="K317" s="2">
        <f>_xlfn.STDEV.P(Table13[[#This Row],[Estimated costs 1]:[Estimated costs 20]])</f>
        <v>0</v>
      </c>
      <c r="L317" s="2" t="e">
        <f>Table13[[#This Row],[Dev]]/Table13[[#This Row],[Mean]]*100</f>
        <v>#DIV/0!</v>
      </c>
      <c r="M317" s="2">
        <f>Table13[[#This Row],[Estimated costs 1]]-Table13[[#This Row],[Actual cost]]</f>
        <v>0</v>
      </c>
      <c r="N317" s="2" t="e">
        <f>Table13[[#This Row],[Diff 1]]/Table13[[#This Row],[Actual cost]]*100</f>
        <v>#DIV/0!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</row>
    <row r="318" spans="1:34" x14ac:dyDescent="0.3">
      <c r="A318" t="s">
        <v>338</v>
      </c>
      <c r="B318">
        <v>316</v>
      </c>
      <c r="C318" t="str">
        <f>LEFT(Table13[[#This Row],[Contingency id]])</f>
        <v>A</v>
      </c>
      <c r="D318" s="1">
        <v>0</v>
      </c>
      <c r="E318" s="1">
        <v>1.0270270270270201</v>
      </c>
      <c r="F318">
        <v>38</v>
      </c>
      <c r="G318">
        <v>37</v>
      </c>
      <c r="H318" s="2">
        <v>0</v>
      </c>
      <c r="I318" s="2">
        <f>AVERAGE(Table13[[#This Row],[Estimated costs 1]:[Estimated costs 20]])</f>
        <v>0</v>
      </c>
      <c r="J318" s="2" t="e">
        <f>(Table13[[#This Row],[Mean]]-Table13[[#This Row],[Actual cost]])/Table13[[#This Row],[Actual cost]]*100</f>
        <v>#DIV/0!</v>
      </c>
      <c r="K318" s="2">
        <f>_xlfn.STDEV.P(Table13[[#This Row],[Estimated costs 1]:[Estimated costs 20]])</f>
        <v>0</v>
      </c>
      <c r="L318" s="2" t="e">
        <f>Table13[[#This Row],[Dev]]/Table13[[#This Row],[Mean]]*100</f>
        <v>#DIV/0!</v>
      </c>
      <c r="M318" s="2">
        <f>Table13[[#This Row],[Estimated costs 1]]-Table13[[#This Row],[Actual cost]]</f>
        <v>0</v>
      </c>
      <c r="N318" s="2" t="e">
        <f>Table13[[#This Row],[Diff 1]]/Table13[[#This Row],[Actual cost]]*100</f>
        <v>#DIV/0!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</row>
    <row r="319" spans="1:34" x14ac:dyDescent="0.3">
      <c r="A319" t="s">
        <v>339</v>
      </c>
      <c r="B319">
        <v>317</v>
      </c>
      <c r="C319" t="str">
        <f>LEFT(Table13[[#This Row],[Contingency id]])</f>
        <v>A</v>
      </c>
      <c r="D319" s="1">
        <v>0</v>
      </c>
      <c r="E319" s="1">
        <v>1.0857142857142801</v>
      </c>
      <c r="F319">
        <v>38</v>
      </c>
      <c r="G319">
        <v>35</v>
      </c>
      <c r="H319" s="2">
        <v>0</v>
      </c>
      <c r="I319" s="2">
        <f>AVERAGE(Table13[[#This Row],[Estimated costs 1]:[Estimated costs 20]])</f>
        <v>0</v>
      </c>
      <c r="J319" s="2" t="e">
        <f>(Table13[[#This Row],[Mean]]-Table13[[#This Row],[Actual cost]])/Table13[[#This Row],[Actual cost]]*100</f>
        <v>#DIV/0!</v>
      </c>
      <c r="K319" s="2">
        <f>_xlfn.STDEV.P(Table13[[#This Row],[Estimated costs 1]:[Estimated costs 20]])</f>
        <v>0</v>
      </c>
      <c r="L319" s="2" t="e">
        <f>Table13[[#This Row],[Dev]]/Table13[[#This Row],[Mean]]*100</f>
        <v>#DIV/0!</v>
      </c>
      <c r="M319" s="2">
        <f>Table13[[#This Row],[Estimated costs 1]]-Table13[[#This Row],[Actual cost]]</f>
        <v>0</v>
      </c>
      <c r="N319" s="2" t="e">
        <f>Table13[[#This Row],[Diff 1]]/Table13[[#This Row],[Actual cost]]*100</f>
        <v>#DIV/0!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</row>
    <row r="320" spans="1:34" x14ac:dyDescent="0.3">
      <c r="A320" t="s">
        <v>340</v>
      </c>
      <c r="B320">
        <v>318</v>
      </c>
      <c r="C320" t="str">
        <f>LEFT(Table13[[#This Row],[Contingency id]])</f>
        <v>A</v>
      </c>
      <c r="D320" s="1">
        <v>0</v>
      </c>
      <c r="E320" s="1">
        <v>1.0270270270270201</v>
      </c>
      <c r="F320">
        <v>38</v>
      </c>
      <c r="G320">
        <v>37</v>
      </c>
      <c r="H320" s="2">
        <v>0</v>
      </c>
      <c r="I320" s="2">
        <f>AVERAGE(Table13[[#This Row],[Estimated costs 1]:[Estimated costs 20]])</f>
        <v>0</v>
      </c>
      <c r="J320" s="2" t="e">
        <f>(Table13[[#This Row],[Mean]]-Table13[[#This Row],[Actual cost]])/Table13[[#This Row],[Actual cost]]*100</f>
        <v>#DIV/0!</v>
      </c>
      <c r="K320" s="2">
        <f>_xlfn.STDEV.P(Table13[[#This Row],[Estimated costs 1]:[Estimated costs 20]])</f>
        <v>0</v>
      </c>
      <c r="L320" s="2" t="e">
        <f>Table13[[#This Row],[Dev]]/Table13[[#This Row],[Mean]]*100</f>
        <v>#DIV/0!</v>
      </c>
      <c r="M320" s="2">
        <f>Table13[[#This Row],[Estimated costs 1]]-Table13[[#This Row],[Actual cost]]</f>
        <v>0</v>
      </c>
      <c r="N320" s="2" t="e">
        <f>Table13[[#This Row],[Diff 1]]/Table13[[#This Row],[Actual cost]]*100</f>
        <v>#DIV/0!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</row>
    <row r="321" spans="1:34" x14ac:dyDescent="0.3">
      <c r="A321" t="s">
        <v>341</v>
      </c>
      <c r="B321">
        <v>319</v>
      </c>
      <c r="C321" t="str">
        <f>LEFT(Table13[[#This Row],[Contingency id]])</f>
        <v>A</v>
      </c>
      <c r="D321" s="1">
        <v>0</v>
      </c>
      <c r="E321" s="1">
        <v>1.02272727272727</v>
      </c>
      <c r="F321">
        <v>45</v>
      </c>
      <c r="G321">
        <v>44</v>
      </c>
      <c r="H321" s="2">
        <v>0</v>
      </c>
      <c r="I321" s="2">
        <f>AVERAGE(Table13[[#This Row],[Estimated costs 1]:[Estimated costs 20]])</f>
        <v>0</v>
      </c>
      <c r="J321" s="2" t="e">
        <f>(Table13[[#This Row],[Mean]]-Table13[[#This Row],[Actual cost]])/Table13[[#This Row],[Actual cost]]*100</f>
        <v>#DIV/0!</v>
      </c>
      <c r="K321" s="2">
        <f>_xlfn.STDEV.P(Table13[[#This Row],[Estimated costs 1]:[Estimated costs 20]])</f>
        <v>0</v>
      </c>
      <c r="L321" s="2" t="e">
        <f>Table13[[#This Row],[Dev]]/Table13[[#This Row],[Mean]]*100</f>
        <v>#DIV/0!</v>
      </c>
      <c r="M321" s="2">
        <f>Table13[[#This Row],[Estimated costs 1]]-Table13[[#This Row],[Actual cost]]</f>
        <v>0</v>
      </c>
      <c r="N321" s="2" t="e">
        <f>Table13[[#This Row],[Diff 1]]/Table13[[#This Row],[Actual cost]]*100</f>
        <v>#DIV/0!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</row>
    <row r="322" spans="1:34" x14ac:dyDescent="0.3">
      <c r="A322" t="s">
        <v>342</v>
      </c>
      <c r="B322">
        <v>320</v>
      </c>
      <c r="C322" t="str">
        <f>LEFT(Table13[[#This Row],[Contingency id]])</f>
        <v>A</v>
      </c>
      <c r="D322" s="1">
        <v>0</v>
      </c>
      <c r="E322" s="1">
        <v>1.02272727272727</v>
      </c>
      <c r="F322">
        <v>45</v>
      </c>
      <c r="G322">
        <v>44</v>
      </c>
      <c r="H322" s="2">
        <v>0</v>
      </c>
      <c r="I322" s="2">
        <f>AVERAGE(Table13[[#This Row],[Estimated costs 1]:[Estimated costs 20]])</f>
        <v>0</v>
      </c>
      <c r="J322" s="2" t="e">
        <f>(Table13[[#This Row],[Mean]]-Table13[[#This Row],[Actual cost]])/Table13[[#This Row],[Actual cost]]*100</f>
        <v>#DIV/0!</v>
      </c>
      <c r="K322" s="2">
        <f>_xlfn.STDEV.P(Table13[[#This Row],[Estimated costs 1]:[Estimated costs 20]])</f>
        <v>0</v>
      </c>
      <c r="L322" s="2" t="e">
        <f>Table13[[#This Row],[Dev]]/Table13[[#This Row],[Mean]]*100</f>
        <v>#DIV/0!</v>
      </c>
      <c r="M322" s="2">
        <f>Table13[[#This Row],[Estimated costs 1]]-Table13[[#This Row],[Actual cost]]</f>
        <v>0</v>
      </c>
      <c r="N322" s="2" t="e">
        <f>Table13[[#This Row],[Diff 1]]/Table13[[#This Row],[Actual cost]]*100</f>
        <v>#DIV/0!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</row>
    <row r="323" spans="1:34" x14ac:dyDescent="0.3">
      <c r="A323" t="s">
        <v>343</v>
      </c>
      <c r="B323">
        <v>321</v>
      </c>
      <c r="C323" t="str">
        <f>LEFT(Table13[[#This Row],[Contingency id]])</f>
        <v>A</v>
      </c>
      <c r="D323" s="1">
        <v>0</v>
      </c>
      <c r="E323" s="1">
        <v>1.0714285714285701</v>
      </c>
      <c r="F323">
        <v>45</v>
      </c>
      <c r="G323">
        <v>42</v>
      </c>
      <c r="H323" s="2">
        <v>0</v>
      </c>
      <c r="I323" s="2">
        <f>AVERAGE(Table13[[#This Row],[Estimated costs 1]:[Estimated costs 20]])</f>
        <v>0</v>
      </c>
      <c r="J323" s="2" t="e">
        <f>(Table13[[#This Row],[Mean]]-Table13[[#This Row],[Actual cost]])/Table13[[#This Row],[Actual cost]]*100</f>
        <v>#DIV/0!</v>
      </c>
      <c r="K323" s="2">
        <f>_xlfn.STDEV.P(Table13[[#This Row],[Estimated costs 1]:[Estimated costs 20]])</f>
        <v>0</v>
      </c>
      <c r="L323" s="2" t="e">
        <f>Table13[[#This Row],[Dev]]/Table13[[#This Row],[Mean]]*100</f>
        <v>#DIV/0!</v>
      </c>
      <c r="M323" s="2">
        <f>Table13[[#This Row],[Estimated costs 1]]-Table13[[#This Row],[Actual cost]]</f>
        <v>0</v>
      </c>
      <c r="N323" s="2" t="e">
        <f>Table13[[#This Row],[Diff 1]]/Table13[[#This Row],[Actual cost]]*100</f>
        <v>#DIV/0!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</row>
    <row r="324" spans="1:34" x14ac:dyDescent="0.3">
      <c r="A324" t="s">
        <v>344</v>
      </c>
      <c r="B324">
        <v>322</v>
      </c>
      <c r="C324" t="str">
        <f>LEFT(Table13[[#This Row],[Contingency id]])</f>
        <v>A</v>
      </c>
      <c r="D324" s="1">
        <v>0</v>
      </c>
      <c r="E324" s="1">
        <v>1</v>
      </c>
      <c r="F324">
        <v>45</v>
      </c>
      <c r="G324">
        <v>45</v>
      </c>
      <c r="H324" s="2">
        <v>0</v>
      </c>
      <c r="I324" s="2">
        <f>AVERAGE(Table13[[#This Row],[Estimated costs 1]:[Estimated costs 20]])</f>
        <v>0</v>
      </c>
      <c r="J324" s="2" t="e">
        <f>(Table13[[#This Row],[Mean]]-Table13[[#This Row],[Actual cost]])/Table13[[#This Row],[Actual cost]]*100</f>
        <v>#DIV/0!</v>
      </c>
      <c r="K324" s="2">
        <f>_xlfn.STDEV.P(Table13[[#This Row],[Estimated costs 1]:[Estimated costs 20]])</f>
        <v>0</v>
      </c>
      <c r="L324" s="2" t="e">
        <f>Table13[[#This Row],[Dev]]/Table13[[#This Row],[Mean]]*100</f>
        <v>#DIV/0!</v>
      </c>
      <c r="M324" s="2">
        <f>Table13[[#This Row],[Estimated costs 1]]-Table13[[#This Row],[Actual cost]]</f>
        <v>0</v>
      </c>
      <c r="N324" s="2" t="e">
        <f>Table13[[#This Row],[Diff 1]]/Table13[[#This Row],[Actual cost]]*100</f>
        <v>#DIV/0!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</row>
    <row r="325" spans="1:34" x14ac:dyDescent="0.3">
      <c r="A325" t="s">
        <v>345</v>
      </c>
      <c r="B325">
        <v>323</v>
      </c>
      <c r="C325" t="str">
        <f>LEFT(Table13[[#This Row],[Contingency id]])</f>
        <v>A</v>
      </c>
      <c r="D325" s="1">
        <v>0</v>
      </c>
      <c r="E325" s="1">
        <v>1.02272727272727</v>
      </c>
      <c r="F325">
        <v>45</v>
      </c>
      <c r="G325">
        <v>44</v>
      </c>
      <c r="H325" s="2">
        <v>0</v>
      </c>
      <c r="I325" s="2">
        <f>AVERAGE(Table13[[#This Row],[Estimated costs 1]:[Estimated costs 20]])</f>
        <v>0</v>
      </c>
      <c r="J325" s="2" t="e">
        <f>(Table13[[#This Row],[Mean]]-Table13[[#This Row],[Actual cost]])/Table13[[#This Row],[Actual cost]]*100</f>
        <v>#DIV/0!</v>
      </c>
      <c r="K325" s="2">
        <f>_xlfn.STDEV.P(Table13[[#This Row],[Estimated costs 1]:[Estimated costs 20]])</f>
        <v>0</v>
      </c>
      <c r="L325" s="2" t="e">
        <f>Table13[[#This Row],[Dev]]/Table13[[#This Row],[Mean]]*100</f>
        <v>#DIV/0!</v>
      </c>
      <c r="M325" s="2">
        <f>Table13[[#This Row],[Estimated costs 1]]-Table13[[#This Row],[Actual cost]]</f>
        <v>0</v>
      </c>
      <c r="N325" s="2" t="e">
        <f>Table13[[#This Row],[Diff 1]]/Table13[[#This Row],[Actual cost]]*100</f>
        <v>#DIV/0!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</row>
    <row r="326" spans="1:34" x14ac:dyDescent="0.3">
      <c r="A326" t="s">
        <v>346</v>
      </c>
      <c r="B326">
        <v>324</v>
      </c>
      <c r="C326" t="str">
        <f>LEFT(Table13[[#This Row],[Contingency id]])</f>
        <v>A</v>
      </c>
      <c r="D326" s="1">
        <v>0</v>
      </c>
      <c r="E326" s="1">
        <v>1</v>
      </c>
      <c r="F326">
        <v>45</v>
      </c>
      <c r="G326">
        <v>45</v>
      </c>
      <c r="H326" s="2">
        <v>0</v>
      </c>
      <c r="I326" s="2">
        <f>AVERAGE(Table13[[#This Row],[Estimated costs 1]:[Estimated costs 20]])</f>
        <v>0</v>
      </c>
      <c r="J326" s="2" t="e">
        <f>(Table13[[#This Row],[Mean]]-Table13[[#This Row],[Actual cost]])/Table13[[#This Row],[Actual cost]]*100</f>
        <v>#DIV/0!</v>
      </c>
      <c r="K326" s="2">
        <f>_xlfn.STDEV.P(Table13[[#This Row],[Estimated costs 1]:[Estimated costs 20]])</f>
        <v>0</v>
      </c>
      <c r="L326" s="2" t="e">
        <f>Table13[[#This Row],[Dev]]/Table13[[#This Row],[Mean]]*100</f>
        <v>#DIV/0!</v>
      </c>
      <c r="M326" s="2">
        <f>Table13[[#This Row],[Estimated costs 1]]-Table13[[#This Row],[Actual cost]]</f>
        <v>0</v>
      </c>
      <c r="N326" s="2" t="e">
        <f>Table13[[#This Row],[Diff 1]]/Table13[[#This Row],[Actual cost]]*100</f>
        <v>#DIV/0!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</row>
    <row r="327" spans="1:34" x14ac:dyDescent="0.3">
      <c r="A327" t="s">
        <v>347</v>
      </c>
      <c r="B327">
        <v>325</v>
      </c>
      <c r="C327" t="str">
        <f>LEFT(Table13[[#This Row],[Contingency id]])</f>
        <v>A</v>
      </c>
      <c r="D327" s="1">
        <v>0</v>
      </c>
      <c r="E327" s="1">
        <v>1.02272727272727</v>
      </c>
      <c r="F327">
        <v>45</v>
      </c>
      <c r="G327">
        <v>44</v>
      </c>
      <c r="H327" s="2">
        <v>0</v>
      </c>
      <c r="I327" s="2">
        <f>AVERAGE(Table13[[#This Row],[Estimated costs 1]:[Estimated costs 20]])</f>
        <v>0</v>
      </c>
      <c r="J327" s="2" t="e">
        <f>(Table13[[#This Row],[Mean]]-Table13[[#This Row],[Actual cost]])/Table13[[#This Row],[Actual cost]]*100</f>
        <v>#DIV/0!</v>
      </c>
      <c r="K327" s="2">
        <f>_xlfn.STDEV.P(Table13[[#This Row],[Estimated costs 1]:[Estimated costs 20]])</f>
        <v>0</v>
      </c>
      <c r="L327" s="2" t="e">
        <f>Table13[[#This Row],[Dev]]/Table13[[#This Row],[Mean]]*100</f>
        <v>#DIV/0!</v>
      </c>
      <c r="M327" s="2">
        <f>Table13[[#This Row],[Estimated costs 1]]-Table13[[#This Row],[Actual cost]]</f>
        <v>0</v>
      </c>
      <c r="N327" s="2" t="e">
        <f>Table13[[#This Row],[Diff 1]]/Table13[[#This Row],[Actual cost]]*100</f>
        <v>#DIV/0!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</row>
    <row r="328" spans="1:34" x14ac:dyDescent="0.3">
      <c r="A328" t="s">
        <v>348</v>
      </c>
      <c r="B328">
        <v>326</v>
      </c>
      <c r="C328" t="str">
        <f>LEFT(Table13[[#This Row],[Contingency id]])</f>
        <v>A</v>
      </c>
      <c r="D328" s="1">
        <v>0</v>
      </c>
      <c r="E328" s="1">
        <v>1.125</v>
      </c>
      <c r="F328">
        <v>45</v>
      </c>
      <c r="G328">
        <v>40</v>
      </c>
      <c r="H328" s="2">
        <v>0</v>
      </c>
      <c r="I328" s="2">
        <f>AVERAGE(Table13[[#This Row],[Estimated costs 1]:[Estimated costs 20]])</f>
        <v>0</v>
      </c>
      <c r="J328" s="2" t="e">
        <f>(Table13[[#This Row],[Mean]]-Table13[[#This Row],[Actual cost]])/Table13[[#This Row],[Actual cost]]*100</f>
        <v>#DIV/0!</v>
      </c>
      <c r="K328" s="2">
        <f>_xlfn.STDEV.P(Table13[[#This Row],[Estimated costs 1]:[Estimated costs 20]])</f>
        <v>0</v>
      </c>
      <c r="L328" s="2" t="e">
        <f>Table13[[#This Row],[Dev]]/Table13[[#This Row],[Mean]]*100</f>
        <v>#DIV/0!</v>
      </c>
      <c r="M328" s="2">
        <f>Table13[[#This Row],[Estimated costs 1]]-Table13[[#This Row],[Actual cost]]</f>
        <v>0</v>
      </c>
      <c r="N328" s="2" t="e">
        <f>Table13[[#This Row],[Diff 1]]/Table13[[#This Row],[Actual cost]]*100</f>
        <v>#DIV/0!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</row>
    <row r="329" spans="1:34" x14ac:dyDescent="0.3">
      <c r="A329" t="s">
        <v>349</v>
      </c>
      <c r="B329">
        <v>327</v>
      </c>
      <c r="C329" t="str">
        <f>LEFT(Table13[[#This Row],[Contingency id]])</f>
        <v>A</v>
      </c>
      <c r="D329" s="1">
        <v>0</v>
      </c>
      <c r="E329" s="1">
        <v>1.05555555555555</v>
      </c>
      <c r="F329">
        <v>19</v>
      </c>
      <c r="G329">
        <v>18</v>
      </c>
      <c r="H329" s="2">
        <v>0</v>
      </c>
      <c r="I329" s="2">
        <f>AVERAGE(Table13[[#This Row],[Estimated costs 1]:[Estimated costs 20]])</f>
        <v>0</v>
      </c>
      <c r="J329" s="2" t="e">
        <f>(Table13[[#This Row],[Mean]]-Table13[[#This Row],[Actual cost]])/Table13[[#This Row],[Actual cost]]*100</f>
        <v>#DIV/0!</v>
      </c>
      <c r="K329" s="2">
        <f>_xlfn.STDEV.P(Table13[[#This Row],[Estimated costs 1]:[Estimated costs 20]])</f>
        <v>0</v>
      </c>
      <c r="L329" s="2" t="e">
        <f>Table13[[#This Row],[Dev]]/Table13[[#This Row],[Mean]]*100</f>
        <v>#DIV/0!</v>
      </c>
      <c r="M329" s="2">
        <f>Table13[[#This Row],[Estimated costs 1]]-Table13[[#This Row],[Actual cost]]</f>
        <v>0</v>
      </c>
      <c r="N329" s="2" t="e">
        <f>Table13[[#This Row],[Diff 1]]/Table13[[#This Row],[Actual cost]]*100</f>
        <v>#DIV/0!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</row>
    <row r="330" spans="1:34" x14ac:dyDescent="0.3">
      <c r="A330" t="s">
        <v>350</v>
      </c>
      <c r="B330">
        <v>328</v>
      </c>
      <c r="C330" t="str">
        <f>LEFT(Table13[[#This Row],[Contingency id]])</f>
        <v>A</v>
      </c>
      <c r="D330" s="1">
        <v>0</v>
      </c>
      <c r="E330" s="1">
        <v>1.05555555555555</v>
      </c>
      <c r="F330">
        <v>19</v>
      </c>
      <c r="G330">
        <v>18</v>
      </c>
      <c r="H330" s="2">
        <v>0</v>
      </c>
      <c r="I330" s="2">
        <f>AVERAGE(Table13[[#This Row],[Estimated costs 1]:[Estimated costs 20]])</f>
        <v>0</v>
      </c>
      <c r="J330" s="2" t="e">
        <f>(Table13[[#This Row],[Mean]]-Table13[[#This Row],[Actual cost]])/Table13[[#This Row],[Actual cost]]*100</f>
        <v>#DIV/0!</v>
      </c>
      <c r="K330" s="2">
        <f>_xlfn.STDEV.P(Table13[[#This Row],[Estimated costs 1]:[Estimated costs 20]])</f>
        <v>0</v>
      </c>
      <c r="L330" s="2" t="e">
        <f>Table13[[#This Row],[Dev]]/Table13[[#This Row],[Mean]]*100</f>
        <v>#DIV/0!</v>
      </c>
      <c r="M330" s="2">
        <f>Table13[[#This Row],[Estimated costs 1]]-Table13[[#This Row],[Actual cost]]</f>
        <v>0</v>
      </c>
      <c r="N330" s="2" t="e">
        <f>Table13[[#This Row],[Diff 1]]/Table13[[#This Row],[Actual cost]]*100</f>
        <v>#DIV/0!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</row>
    <row r="331" spans="1:34" x14ac:dyDescent="0.3">
      <c r="A331" t="s">
        <v>351</v>
      </c>
      <c r="B331">
        <v>329</v>
      </c>
      <c r="C331" t="str">
        <f>LEFT(Table13[[#This Row],[Contingency id]])</f>
        <v>A</v>
      </c>
      <c r="D331" s="1">
        <v>0</v>
      </c>
      <c r="E331" s="1">
        <v>1</v>
      </c>
      <c r="F331">
        <v>19</v>
      </c>
      <c r="G331">
        <v>19</v>
      </c>
      <c r="H331" s="2">
        <v>0</v>
      </c>
      <c r="I331" s="2">
        <f>AVERAGE(Table13[[#This Row],[Estimated costs 1]:[Estimated costs 20]])</f>
        <v>0</v>
      </c>
      <c r="J331" s="2" t="e">
        <f>(Table13[[#This Row],[Mean]]-Table13[[#This Row],[Actual cost]])/Table13[[#This Row],[Actual cost]]*100</f>
        <v>#DIV/0!</v>
      </c>
      <c r="K331" s="2">
        <f>_xlfn.STDEV.P(Table13[[#This Row],[Estimated costs 1]:[Estimated costs 20]])</f>
        <v>0</v>
      </c>
      <c r="L331" s="2" t="e">
        <f>Table13[[#This Row],[Dev]]/Table13[[#This Row],[Mean]]*100</f>
        <v>#DIV/0!</v>
      </c>
      <c r="M331" s="2">
        <f>Table13[[#This Row],[Estimated costs 1]]-Table13[[#This Row],[Actual cost]]</f>
        <v>0</v>
      </c>
      <c r="N331" s="2" t="e">
        <f>Table13[[#This Row],[Diff 1]]/Table13[[#This Row],[Actual cost]]*100</f>
        <v>#DIV/0!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</row>
    <row r="332" spans="1:34" x14ac:dyDescent="0.3">
      <c r="A332" t="s">
        <v>352</v>
      </c>
      <c r="B332">
        <v>330</v>
      </c>
      <c r="C332" t="str">
        <f>LEFT(Table13[[#This Row],[Contingency id]])</f>
        <v>A</v>
      </c>
      <c r="D332" s="1">
        <v>0</v>
      </c>
      <c r="E332" s="1">
        <v>1</v>
      </c>
      <c r="F332">
        <v>19</v>
      </c>
      <c r="G332">
        <v>19</v>
      </c>
      <c r="H332" s="2">
        <v>0</v>
      </c>
      <c r="I332" s="2">
        <f>AVERAGE(Table13[[#This Row],[Estimated costs 1]:[Estimated costs 20]])</f>
        <v>0</v>
      </c>
      <c r="J332" s="2" t="e">
        <f>(Table13[[#This Row],[Mean]]-Table13[[#This Row],[Actual cost]])/Table13[[#This Row],[Actual cost]]*100</f>
        <v>#DIV/0!</v>
      </c>
      <c r="K332" s="2">
        <f>_xlfn.STDEV.P(Table13[[#This Row],[Estimated costs 1]:[Estimated costs 20]])</f>
        <v>0</v>
      </c>
      <c r="L332" s="2" t="e">
        <f>Table13[[#This Row],[Dev]]/Table13[[#This Row],[Mean]]*100</f>
        <v>#DIV/0!</v>
      </c>
      <c r="M332" s="2">
        <f>Table13[[#This Row],[Estimated costs 1]]-Table13[[#This Row],[Actual cost]]</f>
        <v>0</v>
      </c>
      <c r="N332" s="2" t="e">
        <f>Table13[[#This Row],[Diff 1]]/Table13[[#This Row],[Actual cost]]*100</f>
        <v>#DIV/0!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</row>
    <row r="333" spans="1:34" x14ac:dyDescent="0.3">
      <c r="A333" t="s">
        <v>353</v>
      </c>
      <c r="B333">
        <v>331</v>
      </c>
      <c r="C333" t="str">
        <f>LEFT(Table13[[#This Row],[Contingency id]])</f>
        <v>A</v>
      </c>
      <c r="D333" s="1">
        <v>0</v>
      </c>
      <c r="E333" s="1">
        <v>1</v>
      </c>
      <c r="F333">
        <v>19</v>
      </c>
      <c r="G333">
        <v>19</v>
      </c>
      <c r="H333" s="2">
        <v>0</v>
      </c>
      <c r="I333" s="2">
        <f>AVERAGE(Table13[[#This Row],[Estimated costs 1]:[Estimated costs 20]])</f>
        <v>0</v>
      </c>
      <c r="J333" s="2" t="e">
        <f>(Table13[[#This Row],[Mean]]-Table13[[#This Row],[Actual cost]])/Table13[[#This Row],[Actual cost]]*100</f>
        <v>#DIV/0!</v>
      </c>
      <c r="K333" s="2">
        <f>_xlfn.STDEV.P(Table13[[#This Row],[Estimated costs 1]:[Estimated costs 20]])</f>
        <v>0</v>
      </c>
      <c r="L333" s="2" t="e">
        <f>Table13[[#This Row],[Dev]]/Table13[[#This Row],[Mean]]*100</f>
        <v>#DIV/0!</v>
      </c>
      <c r="M333" s="2">
        <f>Table13[[#This Row],[Estimated costs 1]]-Table13[[#This Row],[Actual cost]]</f>
        <v>0</v>
      </c>
      <c r="N333" s="2" t="e">
        <f>Table13[[#This Row],[Diff 1]]/Table13[[#This Row],[Actual cost]]*100</f>
        <v>#DIV/0!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</row>
    <row r="334" spans="1:34" x14ac:dyDescent="0.3">
      <c r="A334" t="s">
        <v>354</v>
      </c>
      <c r="B334">
        <v>332</v>
      </c>
      <c r="C334" t="str">
        <f>LEFT(Table13[[#This Row],[Contingency id]])</f>
        <v>A</v>
      </c>
      <c r="D334" s="1">
        <v>0</v>
      </c>
      <c r="E334" s="1">
        <v>1.05555555555555</v>
      </c>
      <c r="F334">
        <v>19</v>
      </c>
      <c r="G334">
        <v>18</v>
      </c>
      <c r="H334" s="2">
        <v>0</v>
      </c>
      <c r="I334" s="2">
        <f>AVERAGE(Table13[[#This Row],[Estimated costs 1]:[Estimated costs 20]])</f>
        <v>0</v>
      </c>
      <c r="J334" s="2" t="e">
        <f>(Table13[[#This Row],[Mean]]-Table13[[#This Row],[Actual cost]])/Table13[[#This Row],[Actual cost]]*100</f>
        <v>#DIV/0!</v>
      </c>
      <c r="K334" s="2">
        <f>_xlfn.STDEV.P(Table13[[#This Row],[Estimated costs 1]:[Estimated costs 20]])</f>
        <v>0</v>
      </c>
      <c r="L334" s="2" t="e">
        <f>Table13[[#This Row],[Dev]]/Table13[[#This Row],[Mean]]*100</f>
        <v>#DIV/0!</v>
      </c>
      <c r="M334" s="2">
        <f>Table13[[#This Row],[Estimated costs 1]]-Table13[[#This Row],[Actual cost]]</f>
        <v>0</v>
      </c>
      <c r="N334" s="2" t="e">
        <f>Table13[[#This Row],[Diff 1]]/Table13[[#This Row],[Actual cost]]*100</f>
        <v>#DIV/0!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</row>
    <row r="335" spans="1:34" x14ac:dyDescent="0.3">
      <c r="A335" t="s">
        <v>355</v>
      </c>
      <c r="B335">
        <v>333</v>
      </c>
      <c r="C335" t="str">
        <f>LEFT(Table13[[#This Row],[Contingency id]])</f>
        <v>A</v>
      </c>
      <c r="D335" s="1">
        <v>0</v>
      </c>
      <c r="E335" s="1">
        <v>1.0526315789473599</v>
      </c>
      <c r="F335">
        <v>20</v>
      </c>
      <c r="G335">
        <v>19</v>
      </c>
      <c r="H335" s="2">
        <v>0</v>
      </c>
      <c r="I335" s="2">
        <f>AVERAGE(Table13[[#This Row],[Estimated costs 1]:[Estimated costs 20]])</f>
        <v>0</v>
      </c>
      <c r="J335" s="2" t="e">
        <f>(Table13[[#This Row],[Mean]]-Table13[[#This Row],[Actual cost]])/Table13[[#This Row],[Actual cost]]*100</f>
        <v>#DIV/0!</v>
      </c>
      <c r="K335" s="2">
        <f>_xlfn.STDEV.P(Table13[[#This Row],[Estimated costs 1]:[Estimated costs 20]])</f>
        <v>0</v>
      </c>
      <c r="L335" s="2" t="e">
        <f>Table13[[#This Row],[Dev]]/Table13[[#This Row],[Mean]]*100</f>
        <v>#DIV/0!</v>
      </c>
      <c r="M335" s="2">
        <f>Table13[[#This Row],[Estimated costs 1]]-Table13[[#This Row],[Actual cost]]</f>
        <v>0</v>
      </c>
      <c r="N335" s="2" t="e">
        <f>Table13[[#This Row],[Diff 1]]/Table13[[#This Row],[Actual cost]]*100</f>
        <v>#DIV/0!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</row>
    <row r="336" spans="1:34" x14ac:dyDescent="0.3">
      <c r="A336" t="s">
        <v>356</v>
      </c>
      <c r="B336">
        <v>334</v>
      </c>
      <c r="C336" t="str">
        <f>LEFT(Table13[[#This Row],[Contingency id]])</f>
        <v>A</v>
      </c>
      <c r="D336" s="1">
        <v>0</v>
      </c>
      <c r="E336" s="1">
        <v>1</v>
      </c>
      <c r="F336">
        <v>20</v>
      </c>
      <c r="G336">
        <v>20</v>
      </c>
      <c r="H336" s="2">
        <v>0</v>
      </c>
      <c r="I336" s="2">
        <f>AVERAGE(Table13[[#This Row],[Estimated costs 1]:[Estimated costs 20]])</f>
        <v>0</v>
      </c>
      <c r="J336" s="2" t="e">
        <f>(Table13[[#This Row],[Mean]]-Table13[[#This Row],[Actual cost]])/Table13[[#This Row],[Actual cost]]*100</f>
        <v>#DIV/0!</v>
      </c>
      <c r="K336" s="2">
        <f>_xlfn.STDEV.P(Table13[[#This Row],[Estimated costs 1]:[Estimated costs 20]])</f>
        <v>0</v>
      </c>
      <c r="L336" s="2" t="e">
        <f>Table13[[#This Row],[Dev]]/Table13[[#This Row],[Mean]]*100</f>
        <v>#DIV/0!</v>
      </c>
      <c r="M336" s="2">
        <f>Table13[[#This Row],[Estimated costs 1]]-Table13[[#This Row],[Actual cost]]</f>
        <v>0</v>
      </c>
      <c r="N336" s="2" t="e">
        <f>Table13[[#This Row],[Diff 1]]/Table13[[#This Row],[Actual cost]]*100</f>
        <v>#DIV/0!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</row>
    <row r="337" spans="1:34" x14ac:dyDescent="0.3">
      <c r="A337" t="s">
        <v>357</v>
      </c>
      <c r="B337">
        <v>335</v>
      </c>
      <c r="C337" t="str">
        <f>LEFT(Table13[[#This Row],[Contingency id]])</f>
        <v>A</v>
      </c>
      <c r="D337" s="1">
        <v>0</v>
      </c>
      <c r="E337" s="1">
        <v>1</v>
      </c>
      <c r="F337">
        <v>20</v>
      </c>
      <c r="G337">
        <v>20</v>
      </c>
      <c r="H337" s="2">
        <v>0</v>
      </c>
      <c r="I337" s="2">
        <f>AVERAGE(Table13[[#This Row],[Estimated costs 1]:[Estimated costs 20]])</f>
        <v>0</v>
      </c>
      <c r="J337" s="2" t="e">
        <f>(Table13[[#This Row],[Mean]]-Table13[[#This Row],[Actual cost]])/Table13[[#This Row],[Actual cost]]*100</f>
        <v>#DIV/0!</v>
      </c>
      <c r="K337" s="2">
        <f>_xlfn.STDEV.P(Table13[[#This Row],[Estimated costs 1]:[Estimated costs 20]])</f>
        <v>0</v>
      </c>
      <c r="L337" s="2" t="e">
        <f>Table13[[#This Row],[Dev]]/Table13[[#This Row],[Mean]]*100</f>
        <v>#DIV/0!</v>
      </c>
      <c r="M337" s="2">
        <f>Table13[[#This Row],[Estimated costs 1]]-Table13[[#This Row],[Actual cost]]</f>
        <v>0</v>
      </c>
      <c r="N337" s="2" t="e">
        <f>Table13[[#This Row],[Diff 1]]/Table13[[#This Row],[Actual cost]]*100</f>
        <v>#DIV/0!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</row>
    <row r="338" spans="1:34" x14ac:dyDescent="0.3">
      <c r="A338" t="s">
        <v>358</v>
      </c>
      <c r="B338">
        <v>336</v>
      </c>
      <c r="C338" t="str">
        <f>LEFT(Table13[[#This Row],[Contingency id]])</f>
        <v>A</v>
      </c>
      <c r="D338" s="1">
        <v>0</v>
      </c>
      <c r="E338" s="1">
        <v>1.1357142857142799</v>
      </c>
      <c r="F338">
        <v>159</v>
      </c>
      <c r="G338">
        <v>140</v>
      </c>
      <c r="H338" s="2">
        <v>0</v>
      </c>
      <c r="I338" s="2">
        <f>AVERAGE(Table13[[#This Row],[Estimated costs 1]:[Estimated costs 20]])</f>
        <v>0</v>
      </c>
      <c r="J338" s="2" t="e">
        <f>(Table13[[#This Row],[Mean]]-Table13[[#This Row],[Actual cost]])/Table13[[#This Row],[Actual cost]]*100</f>
        <v>#DIV/0!</v>
      </c>
      <c r="K338" s="2">
        <f>_xlfn.STDEV.P(Table13[[#This Row],[Estimated costs 1]:[Estimated costs 20]])</f>
        <v>0</v>
      </c>
      <c r="L338" s="2" t="e">
        <f>Table13[[#This Row],[Dev]]/Table13[[#This Row],[Mean]]*100</f>
        <v>#DIV/0!</v>
      </c>
      <c r="M338" s="2">
        <f>Table13[[#This Row],[Estimated costs 1]]-Table13[[#This Row],[Actual cost]]</f>
        <v>0</v>
      </c>
      <c r="N338" s="2" t="e">
        <f>Table13[[#This Row],[Diff 1]]/Table13[[#This Row],[Actual cost]]*100</f>
        <v>#DIV/0!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</row>
    <row r="339" spans="1:34" x14ac:dyDescent="0.3">
      <c r="A339" t="s">
        <v>359</v>
      </c>
      <c r="B339">
        <v>337</v>
      </c>
      <c r="C339" t="str">
        <f>LEFT(Table13[[#This Row],[Contingency id]])</f>
        <v>A</v>
      </c>
      <c r="D339" s="1">
        <v>0</v>
      </c>
      <c r="E339" s="1">
        <v>1.17777777777777</v>
      </c>
      <c r="F339">
        <v>159</v>
      </c>
      <c r="G339">
        <v>135</v>
      </c>
      <c r="H339" s="2">
        <v>0</v>
      </c>
      <c r="I339" s="2">
        <f>AVERAGE(Table13[[#This Row],[Estimated costs 1]:[Estimated costs 20]])</f>
        <v>0</v>
      </c>
      <c r="J339" s="2" t="e">
        <f>(Table13[[#This Row],[Mean]]-Table13[[#This Row],[Actual cost]])/Table13[[#This Row],[Actual cost]]*100</f>
        <v>#DIV/0!</v>
      </c>
      <c r="K339" s="2">
        <f>_xlfn.STDEV.P(Table13[[#This Row],[Estimated costs 1]:[Estimated costs 20]])</f>
        <v>0</v>
      </c>
      <c r="L339" s="2" t="e">
        <f>Table13[[#This Row],[Dev]]/Table13[[#This Row],[Mean]]*100</f>
        <v>#DIV/0!</v>
      </c>
      <c r="M339" s="2">
        <f>Table13[[#This Row],[Estimated costs 1]]-Table13[[#This Row],[Actual cost]]</f>
        <v>0</v>
      </c>
      <c r="N339" s="2" t="e">
        <f>Table13[[#This Row],[Diff 1]]/Table13[[#This Row],[Actual cost]]*100</f>
        <v>#DIV/0!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</row>
    <row r="340" spans="1:34" x14ac:dyDescent="0.3">
      <c r="A340" t="s">
        <v>360</v>
      </c>
      <c r="B340">
        <v>338</v>
      </c>
      <c r="C340" t="str">
        <f>LEFT(Table13[[#This Row],[Contingency id]])</f>
        <v>A</v>
      </c>
      <c r="D340" s="1">
        <v>0</v>
      </c>
      <c r="E340" s="1">
        <v>1.21374045801526</v>
      </c>
      <c r="F340">
        <v>159</v>
      </c>
      <c r="G340">
        <v>131</v>
      </c>
      <c r="H340" s="2">
        <v>0</v>
      </c>
      <c r="I340" s="2">
        <f>AVERAGE(Table13[[#This Row],[Estimated costs 1]:[Estimated costs 20]])</f>
        <v>0</v>
      </c>
      <c r="J340" s="2" t="e">
        <f>(Table13[[#This Row],[Mean]]-Table13[[#This Row],[Actual cost]])/Table13[[#This Row],[Actual cost]]*100</f>
        <v>#DIV/0!</v>
      </c>
      <c r="K340" s="2">
        <f>_xlfn.STDEV.P(Table13[[#This Row],[Estimated costs 1]:[Estimated costs 20]])</f>
        <v>0</v>
      </c>
      <c r="L340" s="2" t="e">
        <f>Table13[[#This Row],[Dev]]/Table13[[#This Row],[Mean]]*100</f>
        <v>#DIV/0!</v>
      </c>
      <c r="M340" s="2">
        <f>Table13[[#This Row],[Estimated costs 1]]-Table13[[#This Row],[Actual cost]]</f>
        <v>0</v>
      </c>
      <c r="N340" s="2" t="e">
        <f>Table13[[#This Row],[Diff 1]]/Table13[[#This Row],[Actual cost]]*100</f>
        <v>#DIV/0!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</row>
    <row r="341" spans="1:34" x14ac:dyDescent="0.3">
      <c r="A341" t="s">
        <v>361</v>
      </c>
      <c r="B341">
        <v>339</v>
      </c>
      <c r="C341" t="str">
        <f>LEFT(Table13[[#This Row],[Contingency id]])</f>
        <v>A</v>
      </c>
      <c r="D341" s="1">
        <v>0</v>
      </c>
      <c r="E341" s="1">
        <v>1.1197183098591501</v>
      </c>
      <c r="F341">
        <v>159</v>
      </c>
      <c r="G341">
        <v>142</v>
      </c>
      <c r="H341" s="2">
        <v>0</v>
      </c>
      <c r="I341" s="2">
        <f>AVERAGE(Table13[[#This Row],[Estimated costs 1]:[Estimated costs 20]])</f>
        <v>0</v>
      </c>
      <c r="J341" s="2" t="e">
        <f>(Table13[[#This Row],[Mean]]-Table13[[#This Row],[Actual cost]])/Table13[[#This Row],[Actual cost]]*100</f>
        <v>#DIV/0!</v>
      </c>
      <c r="K341" s="2">
        <f>_xlfn.STDEV.P(Table13[[#This Row],[Estimated costs 1]:[Estimated costs 20]])</f>
        <v>0</v>
      </c>
      <c r="L341" s="2" t="e">
        <f>Table13[[#This Row],[Dev]]/Table13[[#This Row],[Mean]]*100</f>
        <v>#DIV/0!</v>
      </c>
      <c r="M341" s="2">
        <f>Table13[[#This Row],[Estimated costs 1]]-Table13[[#This Row],[Actual cost]]</f>
        <v>0</v>
      </c>
      <c r="N341" s="2" t="e">
        <f>Table13[[#This Row],[Diff 1]]/Table13[[#This Row],[Actual cost]]*100</f>
        <v>#DIV/0!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</row>
    <row r="342" spans="1:34" x14ac:dyDescent="0.3">
      <c r="A342" t="s">
        <v>362</v>
      </c>
      <c r="B342">
        <v>340</v>
      </c>
      <c r="C342" t="str">
        <f>LEFT(Table13[[#This Row],[Contingency id]])</f>
        <v>A</v>
      </c>
      <c r="D342" s="1">
        <v>0</v>
      </c>
      <c r="E342" s="1">
        <v>1.02941176470588</v>
      </c>
      <c r="F342">
        <v>70</v>
      </c>
      <c r="G342">
        <v>68</v>
      </c>
      <c r="H342" s="2">
        <v>0</v>
      </c>
      <c r="I342" s="2">
        <f>AVERAGE(Table13[[#This Row],[Estimated costs 1]:[Estimated costs 20]])</f>
        <v>0</v>
      </c>
      <c r="J342" s="2" t="e">
        <f>(Table13[[#This Row],[Mean]]-Table13[[#This Row],[Actual cost]])/Table13[[#This Row],[Actual cost]]*100</f>
        <v>#DIV/0!</v>
      </c>
      <c r="K342" s="2">
        <f>_xlfn.STDEV.P(Table13[[#This Row],[Estimated costs 1]:[Estimated costs 20]])</f>
        <v>0</v>
      </c>
      <c r="L342" s="2" t="e">
        <f>Table13[[#This Row],[Dev]]/Table13[[#This Row],[Mean]]*100</f>
        <v>#DIV/0!</v>
      </c>
      <c r="M342" s="2">
        <f>Table13[[#This Row],[Estimated costs 1]]-Table13[[#This Row],[Actual cost]]</f>
        <v>0</v>
      </c>
      <c r="N342" s="2" t="e">
        <f>Table13[[#This Row],[Diff 1]]/Table13[[#This Row],[Actual cost]]*100</f>
        <v>#DIV/0!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</row>
    <row r="343" spans="1:34" x14ac:dyDescent="0.3">
      <c r="A343" t="s">
        <v>363</v>
      </c>
      <c r="B343">
        <v>341</v>
      </c>
      <c r="C343" t="str">
        <f>LEFT(Table13[[#This Row],[Contingency id]])</f>
        <v>A</v>
      </c>
      <c r="D343" s="1">
        <v>0</v>
      </c>
      <c r="E343" s="1">
        <v>1.0606060606060601</v>
      </c>
      <c r="F343">
        <v>70</v>
      </c>
      <c r="G343">
        <v>66</v>
      </c>
      <c r="H343" s="2">
        <v>0</v>
      </c>
      <c r="I343" s="2">
        <f>AVERAGE(Table13[[#This Row],[Estimated costs 1]:[Estimated costs 20]])</f>
        <v>0</v>
      </c>
      <c r="J343" s="2" t="e">
        <f>(Table13[[#This Row],[Mean]]-Table13[[#This Row],[Actual cost]])/Table13[[#This Row],[Actual cost]]*100</f>
        <v>#DIV/0!</v>
      </c>
      <c r="K343" s="2">
        <f>_xlfn.STDEV.P(Table13[[#This Row],[Estimated costs 1]:[Estimated costs 20]])</f>
        <v>0</v>
      </c>
      <c r="L343" s="2" t="e">
        <f>Table13[[#This Row],[Dev]]/Table13[[#This Row],[Mean]]*100</f>
        <v>#DIV/0!</v>
      </c>
      <c r="M343" s="2">
        <f>Table13[[#This Row],[Estimated costs 1]]-Table13[[#This Row],[Actual cost]]</f>
        <v>0</v>
      </c>
      <c r="N343" s="2" t="e">
        <f>Table13[[#This Row],[Diff 1]]/Table13[[#This Row],[Actual cost]]*100</f>
        <v>#DIV/0!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</row>
    <row r="344" spans="1:34" x14ac:dyDescent="0.3">
      <c r="A344" t="s">
        <v>364</v>
      </c>
      <c r="B344">
        <v>342</v>
      </c>
      <c r="C344" t="str">
        <f>LEFT(Table13[[#This Row],[Contingency id]])</f>
        <v>A</v>
      </c>
      <c r="D344" s="1">
        <v>0</v>
      </c>
      <c r="E344" s="1">
        <v>1.1052631578947301</v>
      </c>
      <c r="F344">
        <v>84</v>
      </c>
      <c r="G344">
        <v>76</v>
      </c>
      <c r="H344" s="2">
        <v>0</v>
      </c>
      <c r="I344" s="2">
        <f>AVERAGE(Table13[[#This Row],[Estimated costs 1]:[Estimated costs 20]])</f>
        <v>0</v>
      </c>
      <c r="J344" s="2" t="e">
        <f>(Table13[[#This Row],[Mean]]-Table13[[#This Row],[Actual cost]])/Table13[[#This Row],[Actual cost]]*100</f>
        <v>#DIV/0!</v>
      </c>
      <c r="K344" s="2">
        <f>_xlfn.STDEV.P(Table13[[#This Row],[Estimated costs 1]:[Estimated costs 20]])</f>
        <v>0</v>
      </c>
      <c r="L344" s="2" t="e">
        <f>Table13[[#This Row],[Dev]]/Table13[[#This Row],[Mean]]*100</f>
        <v>#DIV/0!</v>
      </c>
      <c r="M344" s="2">
        <f>Table13[[#This Row],[Estimated costs 1]]-Table13[[#This Row],[Actual cost]]</f>
        <v>0</v>
      </c>
      <c r="N344" s="2" t="e">
        <f>Table13[[#This Row],[Diff 1]]/Table13[[#This Row],[Actual cost]]*100</f>
        <v>#DIV/0!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</row>
    <row r="345" spans="1:34" x14ac:dyDescent="0.3">
      <c r="A345" t="s">
        <v>365</v>
      </c>
      <c r="B345">
        <v>343</v>
      </c>
      <c r="C345" t="str">
        <f>LEFT(Table13[[#This Row],[Contingency id]])</f>
        <v>A</v>
      </c>
      <c r="D345" s="1">
        <v>0</v>
      </c>
      <c r="E345" s="1">
        <v>1.1666666666666601</v>
      </c>
      <c r="F345">
        <v>84</v>
      </c>
      <c r="G345">
        <v>72</v>
      </c>
      <c r="H345" s="2">
        <v>0</v>
      </c>
      <c r="I345" s="2">
        <f>AVERAGE(Table13[[#This Row],[Estimated costs 1]:[Estimated costs 20]])</f>
        <v>0</v>
      </c>
      <c r="J345" s="2" t="e">
        <f>(Table13[[#This Row],[Mean]]-Table13[[#This Row],[Actual cost]])/Table13[[#This Row],[Actual cost]]*100</f>
        <v>#DIV/0!</v>
      </c>
      <c r="K345" s="2">
        <f>_xlfn.STDEV.P(Table13[[#This Row],[Estimated costs 1]:[Estimated costs 20]])</f>
        <v>0</v>
      </c>
      <c r="L345" s="2" t="e">
        <f>Table13[[#This Row],[Dev]]/Table13[[#This Row],[Mean]]*100</f>
        <v>#DIV/0!</v>
      </c>
      <c r="M345" s="2">
        <f>Table13[[#This Row],[Estimated costs 1]]-Table13[[#This Row],[Actual cost]]</f>
        <v>0</v>
      </c>
      <c r="N345" s="2" t="e">
        <f>Table13[[#This Row],[Diff 1]]/Table13[[#This Row],[Actual cost]]*100</f>
        <v>#DIV/0!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</row>
    <row r="346" spans="1:34" x14ac:dyDescent="0.3">
      <c r="A346" t="s">
        <v>366</v>
      </c>
      <c r="B346">
        <v>344</v>
      </c>
      <c r="C346" t="str">
        <f>LEFT(Table13[[#This Row],[Contingency id]])</f>
        <v>A</v>
      </c>
      <c r="D346" s="1">
        <v>0</v>
      </c>
      <c r="E346" s="1">
        <v>1.1506849315068399</v>
      </c>
      <c r="F346">
        <v>84</v>
      </c>
      <c r="G346">
        <v>73</v>
      </c>
      <c r="H346" s="2">
        <v>0</v>
      </c>
      <c r="I346" s="2">
        <f>AVERAGE(Table13[[#This Row],[Estimated costs 1]:[Estimated costs 20]])</f>
        <v>0</v>
      </c>
      <c r="J346" s="2" t="e">
        <f>(Table13[[#This Row],[Mean]]-Table13[[#This Row],[Actual cost]])/Table13[[#This Row],[Actual cost]]*100</f>
        <v>#DIV/0!</v>
      </c>
      <c r="K346" s="2">
        <f>_xlfn.STDEV.P(Table13[[#This Row],[Estimated costs 1]:[Estimated costs 20]])</f>
        <v>0</v>
      </c>
      <c r="L346" s="2" t="e">
        <f>Table13[[#This Row],[Dev]]/Table13[[#This Row],[Mean]]*100</f>
        <v>#DIV/0!</v>
      </c>
      <c r="M346" s="2">
        <f>Table13[[#This Row],[Estimated costs 1]]-Table13[[#This Row],[Actual cost]]</f>
        <v>0</v>
      </c>
      <c r="N346" s="2" t="e">
        <f>Table13[[#This Row],[Diff 1]]/Table13[[#This Row],[Actual cost]]*100</f>
        <v>#DIV/0!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</row>
    <row r="347" spans="1:34" x14ac:dyDescent="0.3">
      <c r="A347" t="s">
        <v>367</v>
      </c>
      <c r="B347">
        <v>345</v>
      </c>
      <c r="C347" t="str">
        <f>LEFT(Table13[[#This Row],[Contingency id]])</f>
        <v>A</v>
      </c>
      <c r="D347" s="1">
        <v>0</v>
      </c>
      <c r="E347" s="1">
        <v>1.0606060606060601</v>
      </c>
      <c r="F347">
        <v>70</v>
      </c>
      <c r="G347">
        <v>66</v>
      </c>
      <c r="H347" s="2">
        <v>0</v>
      </c>
      <c r="I347" s="2">
        <f>AVERAGE(Table13[[#This Row],[Estimated costs 1]:[Estimated costs 20]])</f>
        <v>0</v>
      </c>
      <c r="J347" s="2" t="e">
        <f>(Table13[[#This Row],[Mean]]-Table13[[#This Row],[Actual cost]])/Table13[[#This Row],[Actual cost]]*100</f>
        <v>#DIV/0!</v>
      </c>
      <c r="K347" s="2">
        <f>_xlfn.STDEV.P(Table13[[#This Row],[Estimated costs 1]:[Estimated costs 20]])</f>
        <v>0</v>
      </c>
      <c r="L347" s="2" t="e">
        <f>Table13[[#This Row],[Dev]]/Table13[[#This Row],[Mean]]*100</f>
        <v>#DIV/0!</v>
      </c>
      <c r="M347" s="2">
        <f>Table13[[#This Row],[Estimated costs 1]]-Table13[[#This Row],[Actual cost]]</f>
        <v>0</v>
      </c>
      <c r="N347" s="2" t="e">
        <f>Table13[[#This Row],[Diff 1]]/Table13[[#This Row],[Actual cost]]*100</f>
        <v>#DIV/0!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</row>
    <row r="348" spans="1:34" x14ac:dyDescent="0.3">
      <c r="A348" t="s">
        <v>368</v>
      </c>
      <c r="B348">
        <v>346</v>
      </c>
      <c r="C348" t="str">
        <f>LEFT(Table13[[#This Row],[Contingency id]])</f>
        <v>A</v>
      </c>
      <c r="D348" s="1">
        <v>0</v>
      </c>
      <c r="E348" s="1">
        <v>1.0606060606060601</v>
      </c>
      <c r="F348">
        <v>70</v>
      </c>
      <c r="G348">
        <v>66</v>
      </c>
      <c r="H348" s="2">
        <v>0</v>
      </c>
      <c r="I348" s="2">
        <f>AVERAGE(Table13[[#This Row],[Estimated costs 1]:[Estimated costs 20]])</f>
        <v>0</v>
      </c>
      <c r="J348" s="2" t="e">
        <f>(Table13[[#This Row],[Mean]]-Table13[[#This Row],[Actual cost]])/Table13[[#This Row],[Actual cost]]*100</f>
        <v>#DIV/0!</v>
      </c>
      <c r="K348" s="2">
        <f>_xlfn.STDEV.P(Table13[[#This Row],[Estimated costs 1]:[Estimated costs 20]])</f>
        <v>0</v>
      </c>
      <c r="L348" s="2" t="e">
        <f>Table13[[#This Row],[Dev]]/Table13[[#This Row],[Mean]]*100</f>
        <v>#DIV/0!</v>
      </c>
      <c r="M348" s="2">
        <f>Table13[[#This Row],[Estimated costs 1]]-Table13[[#This Row],[Actual cost]]</f>
        <v>0</v>
      </c>
      <c r="N348" s="2" t="e">
        <f>Table13[[#This Row],[Diff 1]]/Table13[[#This Row],[Actual cost]]*100</f>
        <v>#DIV/0!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</row>
    <row r="349" spans="1:34" x14ac:dyDescent="0.3">
      <c r="A349" t="s">
        <v>369</v>
      </c>
      <c r="B349">
        <v>347</v>
      </c>
      <c r="C349" t="str">
        <f>LEFT(Table13[[#This Row],[Contingency id]])</f>
        <v>A</v>
      </c>
      <c r="D349" s="1">
        <v>0</v>
      </c>
      <c r="E349" s="1">
        <v>1.07692307692307</v>
      </c>
      <c r="F349">
        <v>70</v>
      </c>
      <c r="G349">
        <v>65</v>
      </c>
      <c r="H349" s="2">
        <v>0</v>
      </c>
      <c r="I349" s="2">
        <f>AVERAGE(Table13[[#This Row],[Estimated costs 1]:[Estimated costs 20]])</f>
        <v>0</v>
      </c>
      <c r="J349" s="2" t="e">
        <f>(Table13[[#This Row],[Mean]]-Table13[[#This Row],[Actual cost]])/Table13[[#This Row],[Actual cost]]*100</f>
        <v>#DIV/0!</v>
      </c>
      <c r="K349" s="2">
        <f>_xlfn.STDEV.P(Table13[[#This Row],[Estimated costs 1]:[Estimated costs 20]])</f>
        <v>0</v>
      </c>
      <c r="L349" s="2" t="e">
        <f>Table13[[#This Row],[Dev]]/Table13[[#This Row],[Mean]]*100</f>
        <v>#DIV/0!</v>
      </c>
      <c r="M349" s="2">
        <f>Table13[[#This Row],[Estimated costs 1]]-Table13[[#This Row],[Actual cost]]</f>
        <v>0</v>
      </c>
      <c r="N349" s="2" t="e">
        <f>Table13[[#This Row],[Diff 1]]/Table13[[#This Row],[Actual cost]]*100</f>
        <v>#DIV/0!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</row>
    <row r="350" spans="1:34" x14ac:dyDescent="0.3">
      <c r="A350" t="s">
        <v>370</v>
      </c>
      <c r="B350">
        <v>348</v>
      </c>
      <c r="C350" t="str">
        <f>LEFT(Table13[[#This Row],[Contingency id]])</f>
        <v>A</v>
      </c>
      <c r="D350" s="1">
        <v>0</v>
      </c>
      <c r="E350" s="1">
        <v>1.07692307692307</v>
      </c>
      <c r="F350">
        <v>84</v>
      </c>
      <c r="G350">
        <v>78</v>
      </c>
      <c r="H350" s="2">
        <v>0</v>
      </c>
      <c r="I350" s="2">
        <f>AVERAGE(Table13[[#This Row],[Estimated costs 1]:[Estimated costs 20]])</f>
        <v>0</v>
      </c>
      <c r="J350" s="2" t="e">
        <f>(Table13[[#This Row],[Mean]]-Table13[[#This Row],[Actual cost]])/Table13[[#This Row],[Actual cost]]*100</f>
        <v>#DIV/0!</v>
      </c>
      <c r="K350" s="2">
        <f>_xlfn.STDEV.P(Table13[[#This Row],[Estimated costs 1]:[Estimated costs 20]])</f>
        <v>0</v>
      </c>
      <c r="L350" s="2" t="e">
        <f>Table13[[#This Row],[Dev]]/Table13[[#This Row],[Mean]]*100</f>
        <v>#DIV/0!</v>
      </c>
      <c r="M350" s="2">
        <f>Table13[[#This Row],[Estimated costs 1]]-Table13[[#This Row],[Actual cost]]</f>
        <v>0</v>
      </c>
      <c r="N350" s="2" t="e">
        <f>Table13[[#This Row],[Diff 1]]/Table13[[#This Row],[Actual cost]]*100</f>
        <v>#DIV/0!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</row>
    <row r="351" spans="1:34" x14ac:dyDescent="0.3">
      <c r="A351" t="s">
        <v>371</v>
      </c>
      <c r="B351">
        <v>349</v>
      </c>
      <c r="C351" t="str">
        <f>LEFT(Table13[[#This Row],[Contingency id]])</f>
        <v>A</v>
      </c>
      <c r="D351" s="1">
        <v>0</v>
      </c>
      <c r="E351" s="1">
        <v>1.07692307692307</v>
      </c>
      <c r="F351">
        <v>84</v>
      </c>
      <c r="G351">
        <v>78</v>
      </c>
      <c r="H351" s="2">
        <v>0</v>
      </c>
      <c r="I351" s="2">
        <f>AVERAGE(Table13[[#This Row],[Estimated costs 1]:[Estimated costs 20]])</f>
        <v>0</v>
      </c>
      <c r="J351" s="2" t="e">
        <f>(Table13[[#This Row],[Mean]]-Table13[[#This Row],[Actual cost]])/Table13[[#This Row],[Actual cost]]*100</f>
        <v>#DIV/0!</v>
      </c>
      <c r="K351" s="2">
        <f>_xlfn.STDEV.P(Table13[[#This Row],[Estimated costs 1]:[Estimated costs 20]])</f>
        <v>0</v>
      </c>
      <c r="L351" s="2" t="e">
        <f>Table13[[#This Row],[Dev]]/Table13[[#This Row],[Mean]]*100</f>
        <v>#DIV/0!</v>
      </c>
      <c r="M351" s="2">
        <f>Table13[[#This Row],[Estimated costs 1]]-Table13[[#This Row],[Actual cost]]</f>
        <v>0</v>
      </c>
      <c r="N351" s="2" t="e">
        <f>Table13[[#This Row],[Diff 1]]/Table13[[#This Row],[Actual cost]]*100</f>
        <v>#DIV/0!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</row>
    <row r="352" spans="1:34" x14ac:dyDescent="0.3">
      <c r="A352" t="s">
        <v>372</v>
      </c>
      <c r="B352">
        <v>350</v>
      </c>
      <c r="C352" t="str">
        <f>LEFT(Table13[[#This Row],[Contingency id]])</f>
        <v>A</v>
      </c>
      <c r="D352" s="1">
        <v>0</v>
      </c>
      <c r="E352" s="1">
        <v>1.11926605504587</v>
      </c>
      <c r="F352">
        <v>122</v>
      </c>
      <c r="G352">
        <v>109</v>
      </c>
      <c r="H352" s="2">
        <v>0</v>
      </c>
      <c r="I352" s="2">
        <f>AVERAGE(Table13[[#This Row],[Estimated costs 1]:[Estimated costs 20]])</f>
        <v>0</v>
      </c>
      <c r="J352" s="2" t="e">
        <f>(Table13[[#This Row],[Mean]]-Table13[[#This Row],[Actual cost]])/Table13[[#This Row],[Actual cost]]*100</f>
        <v>#DIV/0!</v>
      </c>
      <c r="K352" s="2">
        <f>_xlfn.STDEV.P(Table13[[#This Row],[Estimated costs 1]:[Estimated costs 20]])</f>
        <v>0</v>
      </c>
      <c r="L352" s="2" t="e">
        <f>Table13[[#This Row],[Dev]]/Table13[[#This Row],[Mean]]*100</f>
        <v>#DIV/0!</v>
      </c>
      <c r="M352" s="2">
        <f>Table13[[#This Row],[Estimated costs 1]]-Table13[[#This Row],[Actual cost]]</f>
        <v>0</v>
      </c>
      <c r="N352" s="2" t="e">
        <f>Table13[[#This Row],[Diff 1]]/Table13[[#This Row],[Actual cost]]*100</f>
        <v>#DIV/0!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</row>
    <row r="353" spans="1:34" x14ac:dyDescent="0.3">
      <c r="A353" t="s">
        <v>373</v>
      </c>
      <c r="B353">
        <v>351</v>
      </c>
      <c r="C353" t="str">
        <f>LEFT(Table13[[#This Row],[Contingency id]])</f>
        <v>A</v>
      </c>
      <c r="D353" s="1">
        <v>0</v>
      </c>
      <c r="E353" s="1">
        <v>1.1134020618556699</v>
      </c>
      <c r="F353">
        <v>108</v>
      </c>
      <c r="G353">
        <v>97</v>
      </c>
      <c r="H353" s="2">
        <v>0</v>
      </c>
      <c r="I353" s="2">
        <f>AVERAGE(Table13[[#This Row],[Estimated costs 1]:[Estimated costs 20]])</f>
        <v>0</v>
      </c>
      <c r="J353" s="2" t="e">
        <f>(Table13[[#This Row],[Mean]]-Table13[[#This Row],[Actual cost]])/Table13[[#This Row],[Actual cost]]*100</f>
        <v>#DIV/0!</v>
      </c>
      <c r="K353" s="2">
        <f>_xlfn.STDEV.P(Table13[[#This Row],[Estimated costs 1]:[Estimated costs 20]])</f>
        <v>0</v>
      </c>
      <c r="L353" s="2" t="e">
        <f>Table13[[#This Row],[Dev]]/Table13[[#This Row],[Mean]]*100</f>
        <v>#DIV/0!</v>
      </c>
      <c r="M353" s="2">
        <f>Table13[[#This Row],[Estimated costs 1]]-Table13[[#This Row],[Actual cost]]</f>
        <v>0</v>
      </c>
      <c r="N353" s="2" t="e">
        <f>Table13[[#This Row],[Diff 1]]/Table13[[#This Row],[Actual cost]]*100</f>
        <v>#DIV/0!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</row>
    <row r="354" spans="1:34" x14ac:dyDescent="0.3">
      <c r="A354" t="s">
        <v>374</v>
      </c>
      <c r="B354">
        <v>352</v>
      </c>
      <c r="C354" t="str">
        <f>LEFT(Table13[[#This Row],[Contingency id]])</f>
        <v>A</v>
      </c>
      <c r="D354" s="1">
        <v>0</v>
      </c>
      <c r="E354" s="1">
        <v>1.12962962962962</v>
      </c>
      <c r="F354">
        <v>122</v>
      </c>
      <c r="G354">
        <v>108</v>
      </c>
      <c r="H354" s="2">
        <v>0</v>
      </c>
      <c r="I354" s="2">
        <f>AVERAGE(Table13[[#This Row],[Estimated costs 1]:[Estimated costs 20]])</f>
        <v>0</v>
      </c>
      <c r="J354" s="2" t="e">
        <f>(Table13[[#This Row],[Mean]]-Table13[[#This Row],[Actual cost]])/Table13[[#This Row],[Actual cost]]*100</f>
        <v>#DIV/0!</v>
      </c>
      <c r="K354" s="2">
        <f>_xlfn.STDEV.P(Table13[[#This Row],[Estimated costs 1]:[Estimated costs 20]])</f>
        <v>0</v>
      </c>
      <c r="L354" s="2" t="e">
        <f>Table13[[#This Row],[Dev]]/Table13[[#This Row],[Mean]]*100</f>
        <v>#DIV/0!</v>
      </c>
      <c r="M354" s="2">
        <f>Table13[[#This Row],[Estimated costs 1]]-Table13[[#This Row],[Actual cost]]</f>
        <v>0</v>
      </c>
      <c r="N354" s="2" t="e">
        <f>Table13[[#This Row],[Diff 1]]/Table13[[#This Row],[Actual cost]]*100</f>
        <v>#DIV/0!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</row>
    <row r="355" spans="1:34" x14ac:dyDescent="0.3">
      <c r="A355" t="s">
        <v>375</v>
      </c>
      <c r="B355">
        <v>353</v>
      </c>
      <c r="C355" t="str">
        <f>LEFT(Table13[[#This Row],[Contingency id]])</f>
        <v>A</v>
      </c>
      <c r="D355" s="1">
        <v>0</v>
      </c>
      <c r="E355" s="1">
        <v>1.11926605504587</v>
      </c>
      <c r="F355">
        <v>122</v>
      </c>
      <c r="G355">
        <v>109</v>
      </c>
      <c r="H355" s="2">
        <v>0</v>
      </c>
      <c r="I355" s="2">
        <f>AVERAGE(Table13[[#This Row],[Estimated costs 1]:[Estimated costs 20]])</f>
        <v>0</v>
      </c>
      <c r="J355" s="2" t="e">
        <f>(Table13[[#This Row],[Mean]]-Table13[[#This Row],[Actual cost]])/Table13[[#This Row],[Actual cost]]*100</f>
        <v>#DIV/0!</v>
      </c>
      <c r="K355" s="2">
        <f>_xlfn.STDEV.P(Table13[[#This Row],[Estimated costs 1]:[Estimated costs 20]])</f>
        <v>0</v>
      </c>
      <c r="L355" s="2" t="e">
        <f>Table13[[#This Row],[Dev]]/Table13[[#This Row],[Mean]]*100</f>
        <v>#DIV/0!</v>
      </c>
      <c r="M355" s="2">
        <f>Table13[[#This Row],[Estimated costs 1]]-Table13[[#This Row],[Actual cost]]</f>
        <v>0</v>
      </c>
      <c r="N355" s="2" t="e">
        <f>Table13[[#This Row],[Diff 1]]/Table13[[#This Row],[Actual cost]]*100</f>
        <v>#DIV/0!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</row>
    <row r="356" spans="1:34" x14ac:dyDescent="0.3">
      <c r="A356" t="s">
        <v>376</v>
      </c>
      <c r="B356">
        <v>354</v>
      </c>
      <c r="C356" t="str">
        <f>LEFT(Table13[[#This Row],[Contingency id]])</f>
        <v>A</v>
      </c>
      <c r="D356" s="1">
        <v>0</v>
      </c>
      <c r="E356" s="1">
        <v>1.0796460176991101</v>
      </c>
      <c r="F356">
        <v>122</v>
      </c>
      <c r="G356">
        <v>113</v>
      </c>
      <c r="H356" s="2">
        <v>0</v>
      </c>
      <c r="I356" s="2">
        <f>AVERAGE(Table13[[#This Row],[Estimated costs 1]:[Estimated costs 20]])</f>
        <v>0</v>
      </c>
      <c r="J356" s="2" t="e">
        <f>(Table13[[#This Row],[Mean]]-Table13[[#This Row],[Actual cost]])/Table13[[#This Row],[Actual cost]]*100</f>
        <v>#DIV/0!</v>
      </c>
      <c r="K356" s="2">
        <f>_xlfn.STDEV.P(Table13[[#This Row],[Estimated costs 1]:[Estimated costs 20]])</f>
        <v>0</v>
      </c>
      <c r="L356" s="2" t="e">
        <f>Table13[[#This Row],[Dev]]/Table13[[#This Row],[Mean]]*100</f>
        <v>#DIV/0!</v>
      </c>
      <c r="M356" s="2">
        <f>Table13[[#This Row],[Estimated costs 1]]-Table13[[#This Row],[Actual cost]]</f>
        <v>0</v>
      </c>
      <c r="N356" s="2" t="e">
        <f>Table13[[#This Row],[Diff 1]]/Table13[[#This Row],[Actual cost]]*100</f>
        <v>#DIV/0!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</row>
    <row r="357" spans="1:34" x14ac:dyDescent="0.3">
      <c r="A357" t="s">
        <v>377</v>
      </c>
      <c r="B357">
        <v>355</v>
      </c>
      <c r="C357" t="str">
        <f>LEFT(Table13[[#This Row],[Contingency id]])</f>
        <v>A</v>
      </c>
      <c r="D357" s="1">
        <v>0</v>
      </c>
      <c r="E357" s="1">
        <v>1.1844660194174701</v>
      </c>
      <c r="F357">
        <v>122</v>
      </c>
      <c r="G357">
        <v>103</v>
      </c>
      <c r="H357" s="2">
        <v>0</v>
      </c>
      <c r="I357" s="2">
        <f>AVERAGE(Table13[[#This Row],[Estimated costs 1]:[Estimated costs 20]])</f>
        <v>0</v>
      </c>
      <c r="J357" s="2" t="e">
        <f>(Table13[[#This Row],[Mean]]-Table13[[#This Row],[Actual cost]])/Table13[[#This Row],[Actual cost]]*100</f>
        <v>#DIV/0!</v>
      </c>
      <c r="K357" s="2">
        <f>_xlfn.STDEV.P(Table13[[#This Row],[Estimated costs 1]:[Estimated costs 20]])</f>
        <v>0</v>
      </c>
      <c r="L357" s="2" t="e">
        <f>Table13[[#This Row],[Dev]]/Table13[[#This Row],[Mean]]*100</f>
        <v>#DIV/0!</v>
      </c>
      <c r="M357" s="2">
        <f>Table13[[#This Row],[Estimated costs 1]]-Table13[[#This Row],[Actual cost]]</f>
        <v>0</v>
      </c>
      <c r="N357" s="2" t="e">
        <f>Table13[[#This Row],[Diff 1]]/Table13[[#This Row],[Actual cost]]*100</f>
        <v>#DIV/0!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</row>
    <row r="358" spans="1:34" x14ac:dyDescent="0.3">
      <c r="A358" t="s">
        <v>378</v>
      </c>
      <c r="B358">
        <v>356</v>
      </c>
      <c r="C358" t="str">
        <f>LEFT(Table13[[#This Row],[Contingency id]])</f>
        <v>A</v>
      </c>
      <c r="D358" s="1">
        <v>0</v>
      </c>
      <c r="E358" s="1">
        <v>1.0608695652173901</v>
      </c>
      <c r="F358">
        <v>122</v>
      </c>
      <c r="G358">
        <v>115</v>
      </c>
      <c r="H358" s="2">
        <v>0</v>
      </c>
      <c r="I358" s="2">
        <f>AVERAGE(Table13[[#This Row],[Estimated costs 1]:[Estimated costs 20]])</f>
        <v>0</v>
      </c>
      <c r="J358" s="2" t="e">
        <f>(Table13[[#This Row],[Mean]]-Table13[[#This Row],[Actual cost]])/Table13[[#This Row],[Actual cost]]*100</f>
        <v>#DIV/0!</v>
      </c>
      <c r="K358" s="2">
        <f>_xlfn.STDEV.P(Table13[[#This Row],[Estimated costs 1]:[Estimated costs 20]])</f>
        <v>0</v>
      </c>
      <c r="L358" s="2" t="e">
        <f>Table13[[#This Row],[Dev]]/Table13[[#This Row],[Mean]]*100</f>
        <v>#DIV/0!</v>
      </c>
      <c r="M358" s="2">
        <f>Table13[[#This Row],[Estimated costs 1]]-Table13[[#This Row],[Actual cost]]</f>
        <v>0</v>
      </c>
      <c r="N358" s="2" t="e">
        <f>Table13[[#This Row],[Diff 1]]/Table13[[#This Row],[Actual cost]]*100</f>
        <v>#DIV/0!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</row>
    <row r="359" spans="1:34" x14ac:dyDescent="0.3">
      <c r="A359" t="s">
        <v>379</v>
      </c>
      <c r="B359">
        <v>357</v>
      </c>
      <c r="C359" t="str">
        <f>LEFT(Table13[[#This Row],[Contingency id]])</f>
        <v>A</v>
      </c>
      <c r="D359" s="1">
        <v>0</v>
      </c>
      <c r="E359" s="1">
        <v>1.12962962962962</v>
      </c>
      <c r="F359">
        <v>122</v>
      </c>
      <c r="G359">
        <v>108</v>
      </c>
      <c r="H359" s="2">
        <v>0</v>
      </c>
      <c r="I359" s="2">
        <f>AVERAGE(Table13[[#This Row],[Estimated costs 1]:[Estimated costs 20]])</f>
        <v>0</v>
      </c>
      <c r="J359" s="2" t="e">
        <f>(Table13[[#This Row],[Mean]]-Table13[[#This Row],[Actual cost]])/Table13[[#This Row],[Actual cost]]*100</f>
        <v>#DIV/0!</v>
      </c>
      <c r="K359" s="2">
        <f>_xlfn.STDEV.P(Table13[[#This Row],[Estimated costs 1]:[Estimated costs 20]])</f>
        <v>0</v>
      </c>
      <c r="L359" s="2" t="e">
        <f>Table13[[#This Row],[Dev]]/Table13[[#This Row],[Mean]]*100</f>
        <v>#DIV/0!</v>
      </c>
      <c r="M359" s="2">
        <f>Table13[[#This Row],[Estimated costs 1]]-Table13[[#This Row],[Actual cost]]</f>
        <v>0</v>
      </c>
      <c r="N359" s="2" t="e">
        <f>Table13[[#This Row],[Diff 1]]/Table13[[#This Row],[Actual cost]]*100</f>
        <v>#DIV/0!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</row>
    <row r="360" spans="1:34" x14ac:dyDescent="0.3">
      <c r="A360" t="s">
        <v>380</v>
      </c>
      <c r="B360">
        <v>358</v>
      </c>
      <c r="C360" t="str">
        <f>LEFT(Table13[[#This Row],[Contingency id]])</f>
        <v>A</v>
      </c>
      <c r="D360" s="1">
        <v>0</v>
      </c>
      <c r="E360" s="1">
        <v>1.1489361702127601</v>
      </c>
      <c r="F360">
        <v>108</v>
      </c>
      <c r="G360">
        <v>94</v>
      </c>
      <c r="H360" s="2">
        <v>0</v>
      </c>
      <c r="I360" s="2">
        <f>AVERAGE(Table13[[#This Row],[Estimated costs 1]:[Estimated costs 20]])</f>
        <v>0</v>
      </c>
      <c r="J360" s="2" t="e">
        <f>(Table13[[#This Row],[Mean]]-Table13[[#This Row],[Actual cost]])/Table13[[#This Row],[Actual cost]]*100</f>
        <v>#DIV/0!</v>
      </c>
      <c r="K360" s="2">
        <f>_xlfn.STDEV.P(Table13[[#This Row],[Estimated costs 1]:[Estimated costs 20]])</f>
        <v>0</v>
      </c>
      <c r="L360" s="2" t="e">
        <f>Table13[[#This Row],[Dev]]/Table13[[#This Row],[Mean]]*100</f>
        <v>#DIV/0!</v>
      </c>
      <c r="M360" s="2">
        <f>Table13[[#This Row],[Estimated costs 1]]-Table13[[#This Row],[Actual cost]]</f>
        <v>0</v>
      </c>
      <c r="N360" s="2" t="e">
        <f>Table13[[#This Row],[Diff 1]]/Table13[[#This Row],[Actual cost]]*100</f>
        <v>#DIV/0!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</row>
    <row r="361" spans="1:34" x14ac:dyDescent="0.3">
      <c r="A361" t="s">
        <v>381</v>
      </c>
      <c r="B361">
        <v>359</v>
      </c>
      <c r="C361" t="str">
        <f>LEFT(Table13[[#This Row],[Contingency id]])</f>
        <v>A</v>
      </c>
      <c r="D361" s="1">
        <v>0</v>
      </c>
      <c r="E361" s="1">
        <v>1.1090909090909</v>
      </c>
      <c r="F361">
        <v>122</v>
      </c>
      <c r="G361">
        <v>110</v>
      </c>
      <c r="H361" s="2">
        <v>0</v>
      </c>
      <c r="I361" s="2">
        <f>AVERAGE(Table13[[#This Row],[Estimated costs 1]:[Estimated costs 20]])</f>
        <v>0</v>
      </c>
      <c r="J361" s="2" t="e">
        <f>(Table13[[#This Row],[Mean]]-Table13[[#This Row],[Actual cost]])/Table13[[#This Row],[Actual cost]]*100</f>
        <v>#DIV/0!</v>
      </c>
      <c r="K361" s="2">
        <f>_xlfn.STDEV.P(Table13[[#This Row],[Estimated costs 1]:[Estimated costs 20]])</f>
        <v>0</v>
      </c>
      <c r="L361" s="2" t="e">
        <f>Table13[[#This Row],[Dev]]/Table13[[#This Row],[Mean]]*100</f>
        <v>#DIV/0!</v>
      </c>
      <c r="M361" s="2">
        <f>Table13[[#This Row],[Estimated costs 1]]-Table13[[#This Row],[Actual cost]]</f>
        <v>0</v>
      </c>
      <c r="N361" s="2" t="e">
        <f>Table13[[#This Row],[Diff 1]]/Table13[[#This Row],[Actual cost]]*100</f>
        <v>#DIV/0!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</row>
    <row r="362" spans="1:34" x14ac:dyDescent="0.3">
      <c r="A362" t="s">
        <v>382</v>
      </c>
      <c r="B362">
        <v>360</v>
      </c>
      <c r="C362" t="str">
        <f>LEFT(Table13[[#This Row],[Contingency id]])</f>
        <v>A</v>
      </c>
      <c r="D362" s="1">
        <v>0</v>
      </c>
      <c r="E362" s="1">
        <v>1.1071428571428501</v>
      </c>
      <c r="F362">
        <v>62</v>
      </c>
      <c r="G362">
        <v>56</v>
      </c>
      <c r="H362" s="2">
        <v>0</v>
      </c>
      <c r="I362" s="2">
        <f>AVERAGE(Table13[[#This Row],[Estimated costs 1]:[Estimated costs 20]])</f>
        <v>0</v>
      </c>
      <c r="J362" s="2" t="e">
        <f>(Table13[[#This Row],[Mean]]-Table13[[#This Row],[Actual cost]])/Table13[[#This Row],[Actual cost]]*100</f>
        <v>#DIV/0!</v>
      </c>
      <c r="K362" s="2">
        <f>_xlfn.STDEV.P(Table13[[#This Row],[Estimated costs 1]:[Estimated costs 20]])</f>
        <v>0</v>
      </c>
      <c r="L362" s="2" t="e">
        <f>Table13[[#This Row],[Dev]]/Table13[[#This Row],[Mean]]*100</f>
        <v>#DIV/0!</v>
      </c>
      <c r="M362" s="2">
        <f>Table13[[#This Row],[Estimated costs 1]]-Table13[[#This Row],[Actual cost]]</f>
        <v>0</v>
      </c>
      <c r="N362" s="2" t="e">
        <f>Table13[[#This Row],[Diff 1]]/Table13[[#This Row],[Actual cost]]*100</f>
        <v>#DIV/0!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</row>
    <row r="363" spans="1:34" x14ac:dyDescent="0.3">
      <c r="A363" t="s">
        <v>383</v>
      </c>
      <c r="B363">
        <v>361</v>
      </c>
      <c r="C363" t="str">
        <f>LEFT(Table13[[#This Row],[Contingency id]])</f>
        <v>A</v>
      </c>
      <c r="D363" s="1">
        <v>0</v>
      </c>
      <c r="E363" s="1">
        <v>1.1272727272727201</v>
      </c>
      <c r="F363">
        <v>62</v>
      </c>
      <c r="G363">
        <v>55</v>
      </c>
      <c r="H363" s="2">
        <v>0</v>
      </c>
      <c r="I363" s="2">
        <f>AVERAGE(Table13[[#This Row],[Estimated costs 1]:[Estimated costs 20]])</f>
        <v>0</v>
      </c>
      <c r="J363" s="2" t="e">
        <f>(Table13[[#This Row],[Mean]]-Table13[[#This Row],[Actual cost]])/Table13[[#This Row],[Actual cost]]*100</f>
        <v>#DIV/0!</v>
      </c>
      <c r="K363" s="2">
        <f>_xlfn.STDEV.P(Table13[[#This Row],[Estimated costs 1]:[Estimated costs 20]])</f>
        <v>0</v>
      </c>
      <c r="L363" s="2" t="e">
        <f>Table13[[#This Row],[Dev]]/Table13[[#This Row],[Mean]]*100</f>
        <v>#DIV/0!</v>
      </c>
      <c r="M363" s="2">
        <f>Table13[[#This Row],[Estimated costs 1]]-Table13[[#This Row],[Actual cost]]</f>
        <v>0</v>
      </c>
      <c r="N363" s="2" t="e">
        <f>Table13[[#This Row],[Diff 1]]/Table13[[#This Row],[Actual cost]]*100</f>
        <v>#DIV/0!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</row>
    <row r="364" spans="1:34" x14ac:dyDescent="0.3">
      <c r="A364" t="s">
        <v>384</v>
      </c>
      <c r="B364">
        <v>362</v>
      </c>
      <c r="C364" t="str">
        <f>LEFT(Table13[[#This Row],[Contingency id]])</f>
        <v>A</v>
      </c>
      <c r="D364" s="1">
        <v>0</v>
      </c>
      <c r="E364" s="1">
        <v>1.0689655172413699</v>
      </c>
      <c r="F364">
        <v>62</v>
      </c>
      <c r="G364">
        <v>58</v>
      </c>
      <c r="H364" s="2">
        <v>0</v>
      </c>
      <c r="I364" s="2">
        <f>AVERAGE(Table13[[#This Row],[Estimated costs 1]:[Estimated costs 20]])</f>
        <v>0</v>
      </c>
      <c r="J364" s="2" t="e">
        <f>(Table13[[#This Row],[Mean]]-Table13[[#This Row],[Actual cost]])/Table13[[#This Row],[Actual cost]]*100</f>
        <v>#DIV/0!</v>
      </c>
      <c r="K364" s="2">
        <f>_xlfn.STDEV.P(Table13[[#This Row],[Estimated costs 1]:[Estimated costs 20]])</f>
        <v>0</v>
      </c>
      <c r="L364" s="2" t="e">
        <f>Table13[[#This Row],[Dev]]/Table13[[#This Row],[Mean]]*100</f>
        <v>#DIV/0!</v>
      </c>
      <c r="M364" s="2">
        <f>Table13[[#This Row],[Estimated costs 1]]-Table13[[#This Row],[Actual cost]]</f>
        <v>0</v>
      </c>
      <c r="N364" s="2" t="e">
        <f>Table13[[#This Row],[Diff 1]]/Table13[[#This Row],[Actual cost]]*100</f>
        <v>#DIV/0!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</row>
    <row r="365" spans="1:34" x14ac:dyDescent="0.3">
      <c r="A365" t="s">
        <v>385</v>
      </c>
      <c r="B365">
        <v>363</v>
      </c>
      <c r="C365" t="str">
        <f>LEFT(Table13[[#This Row],[Contingency id]])</f>
        <v>A</v>
      </c>
      <c r="D365" s="1">
        <v>0</v>
      </c>
      <c r="E365" s="1">
        <v>1.0508474576271101</v>
      </c>
      <c r="F365">
        <v>62</v>
      </c>
      <c r="G365">
        <v>59</v>
      </c>
      <c r="H365" s="2">
        <v>0</v>
      </c>
      <c r="I365" s="2">
        <f>AVERAGE(Table13[[#This Row],[Estimated costs 1]:[Estimated costs 20]])</f>
        <v>0</v>
      </c>
      <c r="J365" s="2" t="e">
        <f>(Table13[[#This Row],[Mean]]-Table13[[#This Row],[Actual cost]])/Table13[[#This Row],[Actual cost]]*100</f>
        <v>#DIV/0!</v>
      </c>
      <c r="K365" s="2">
        <f>_xlfn.STDEV.P(Table13[[#This Row],[Estimated costs 1]:[Estimated costs 20]])</f>
        <v>0</v>
      </c>
      <c r="L365" s="2" t="e">
        <f>Table13[[#This Row],[Dev]]/Table13[[#This Row],[Mean]]*100</f>
        <v>#DIV/0!</v>
      </c>
      <c r="M365" s="2">
        <f>Table13[[#This Row],[Estimated costs 1]]-Table13[[#This Row],[Actual cost]]</f>
        <v>0</v>
      </c>
      <c r="N365" s="2" t="e">
        <f>Table13[[#This Row],[Diff 1]]/Table13[[#This Row],[Actual cost]]*100</f>
        <v>#DIV/0!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</row>
    <row r="366" spans="1:34" x14ac:dyDescent="0.3">
      <c r="A366" t="s">
        <v>386</v>
      </c>
      <c r="B366">
        <v>364</v>
      </c>
      <c r="C366" t="str">
        <f>LEFT(Table13[[#This Row],[Contingency id]])</f>
        <v>A</v>
      </c>
      <c r="D366" s="1">
        <v>0</v>
      </c>
      <c r="E366" s="1">
        <v>1.1071428571428501</v>
      </c>
      <c r="F366">
        <v>62</v>
      </c>
      <c r="G366">
        <v>56</v>
      </c>
      <c r="H366" s="2">
        <v>0</v>
      </c>
      <c r="I366" s="2">
        <f>AVERAGE(Table13[[#This Row],[Estimated costs 1]:[Estimated costs 20]])</f>
        <v>0</v>
      </c>
      <c r="J366" s="2" t="e">
        <f>(Table13[[#This Row],[Mean]]-Table13[[#This Row],[Actual cost]])/Table13[[#This Row],[Actual cost]]*100</f>
        <v>#DIV/0!</v>
      </c>
      <c r="K366" s="2">
        <f>_xlfn.STDEV.P(Table13[[#This Row],[Estimated costs 1]:[Estimated costs 20]])</f>
        <v>0</v>
      </c>
      <c r="L366" s="2" t="e">
        <f>Table13[[#This Row],[Dev]]/Table13[[#This Row],[Mean]]*100</f>
        <v>#DIV/0!</v>
      </c>
      <c r="M366" s="2">
        <f>Table13[[#This Row],[Estimated costs 1]]-Table13[[#This Row],[Actual cost]]</f>
        <v>0</v>
      </c>
      <c r="N366" s="2" t="e">
        <f>Table13[[#This Row],[Diff 1]]/Table13[[#This Row],[Actual cost]]*100</f>
        <v>#DIV/0!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</row>
    <row r="367" spans="1:34" x14ac:dyDescent="0.3">
      <c r="A367" t="s">
        <v>387</v>
      </c>
      <c r="B367">
        <v>365</v>
      </c>
      <c r="C367" t="str">
        <f>LEFT(Table13[[#This Row],[Contingency id]])</f>
        <v>A</v>
      </c>
      <c r="D367" s="1">
        <v>0</v>
      </c>
      <c r="E367" s="1">
        <v>1.0689655172413699</v>
      </c>
      <c r="F367">
        <v>62</v>
      </c>
      <c r="G367">
        <v>58</v>
      </c>
      <c r="H367" s="2">
        <v>0</v>
      </c>
      <c r="I367" s="2">
        <f>AVERAGE(Table13[[#This Row],[Estimated costs 1]:[Estimated costs 20]])</f>
        <v>0</v>
      </c>
      <c r="J367" s="2" t="e">
        <f>(Table13[[#This Row],[Mean]]-Table13[[#This Row],[Actual cost]])/Table13[[#This Row],[Actual cost]]*100</f>
        <v>#DIV/0!</v>
      </c>
      <c r="K367" s="2">
        <f>_xlfn.STDEV.P(Table13[[#This Row],[Estimated costs 1]:[Estimated costs 20]])</f>
        <v>0</v>
      </c>
      <c r="L367" s="2" t="e">
        <f>Table13[[#This Row],[Dev]]/Table13[[#This Row],[Mean]]*100</f>
        <v>#DIV/0!</v>
      </c>
      <c r="M367" s="2">
        <f>Table13[[#This Row],[Estimated costs 1]]-Table13[[#This Row],[Actual cost]]</f>
        <v>0</v>
      </c>
      <c r="N367" s="2" t="e">
        <f>Table13[[#This Row],[Diff 1]]/Table13[[#This Row],[Actual cost]]*100</f>
        <v>#DIV/0!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</row>
    <row r="368" spans="1:34" x14ac:dyDescent="0.3">
      <c r="A368" t="s">
        <v>388</v>
      </c>
      <c r="B368">
        <v>366</v>
      </c>
      <c r="C368" t="str">
        <f>LEFT(Table13[[#This Row],[Contingency id]])</f>
        <v>A</v>
      </c>
      <c r="D368" s="1">
        <v>0</v>
      </c>
      <c r="E368" s="1">
        <v>1.0877192982456101</v>
      </c>
      <c r="F368">
        <v>62</v>
      </c>
      <c r="G368">
        <v>57</v>
      </c>
      <c r="H368" s="2">
        <v>0</v>
      </c>
      <c r="I368" s="2">
        <f>AVERAGE(Table13[[#This Row],[Estimated costs 1]:[Estimated costs 20]])</f>
        <v>0</v>
      </c>
      <c r="J368" s="2" t="e">
        <f>(Table13[[#This Row],[Mean]]-Table13[[#This Row],[Actual cost]])/Table13[[#This Row],[Actual cost]]*100</f>
        <v>#DIV/0!</v>
      </c>
      <c r="K368" s="2">
        <f>_xlfn.STDEV.P(Table13[[#This Row],[Estimated costs 1]:[Estimated costs 20]])</f>
        <v>0</v>
      </c>
      <c r="L368" s="2" t="e">
        <f>Table13[[#This Row],[Dev]]/Table13[[#This Row],[Mean]]*100</f>
        <v>#DIV/0!</v>
      </c>
      <c r="M368" s="2">
        <f>Table13[[#This Row],[Estimated costs 1]]-Table13[[#This Row],[Actual cost]]</f>
        <v>0</v>
      </c>
      <c r="N368" s="2" t="e">
        <f>Table13[[#This Row],[Diff 1]]/Table13[[#This Row],[Actual cost]]*100</f>
        <v>#DIV/0!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</row>
    <row r="369" spans="1:34" x14ac:dyDescent="0.3">
      <c r="A369" t="s">
        <v>389</v>
      </c>
      <c r="B369">
        <v>367</v>
      </c>
      <c r="C369" t="str">
        <f>LEFT(Table13[[#This Row],[Contingency id]])</f>
        <v>A</v>
      </c>
      <c r="D369" s="1">
        <v>0</v>
      </c>
      <c r="E369" s="1">
        <v>1.0877192982456101</v>
      </c>
      <c r="F369">
        <v>62</v>
      </c>
      <c r="G369">
        <v>57</v>
      </c>
      <c r="H369" s="2">
        <v>0</v>
      </c>
      <c r="I369" s="2">
        <f>AVERAGE(Table13[[#This Row],[Estimated costs 1]:[Estimated costs 20]])</f>
        <v>0</v>
      </c>
      <c r="J369" s="2" t="e">
        <f>(Table13[[#This Row],[Mean]]-Table13[[#This Row],[Actual cost]])/Table13[[#This Row],[Actual cost]]*100</f>
        <v>#DIV/0!</v>
      </c>
      <c r="K369" s="2">
        <f>_xlfn.STDEV.P(Table13[[#This Row],[Estimated costs 1]:[Estimated costs 20]])</f>
        <v>0</v>
      </c>
      <c r="L369" s="2" t="e">
        <f>Table13[[#This Row],[Dev]]/Table13[[#This Row],[Mean]]*100</f>
        <v>#DIV/0!</v>
      </c>
      <c r="M369" s="2">
        <f>Table13[[#This Row],[Estimated costs 1]]-Table13[[#This Row],[Actual cost]]</f>
        <v>0</v>
      </c>
      <c r="N369" s="2" t="e">
        <f>Table13[[#This Row],[Diff 1]]/Table13[[#This Row],[Actual cost]]*100</f>
        <v>#DIV/0!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</row>
    <row r="370" spans="1:34" x14ac:dyDescent="0.3">
      <c r="A370" t="s">
        <v>390</v>
      </c>
      <c r="B370">
        <v>368</v>
      </c>
      <c r="C370" t="str">
        <f>LEFT(Table13[[#This Row],[Contingency id]])</f>
        <v>A</v>
      </c>
      <c r="D370" s="1">
        <v>0</v>
      </c>
      <c r="E370" s="1">
        <v>1.0333333333333301</v>
      </c>
      <c r="F370">
        <v>62</v>
      </c>
      <c r="G370">
        <v>60</v>
      </c>
      <c r="H370" s="2">
        <v>0</v>
      </c>
      <c r="I370" s="2">
        <f>AVERAGE(Table13[[#This Row],[Estimated costs 1]:[Estimated costs 20]])</f>
        <v>0</v>
      </c>
      <c r="J370" s="2" t="e">
        <f>(Table13[[#This Row],[Mean]]-Table13[[#This Row],[Actual cost]])/Table13[[#This Row],[Actual cost]]*100</f>
        <v>#DIV/0!</v>
      </c>
      <c r="K370" s="2">
        <f>_xlfn.STDEV.P(Table13[[#This Row],[Estimated costs 1]:[Estimated costs 20]])</f>
        <v>0</v>
      </c>
      <c r="L370" s="2" t="e">
        <f>Table13[[#This Row],[Dev]]/Table13[[#This Row],[Mean]]*100</f>
        <v>#DIV/0!</v>
      </c>
      <c r="M370" s="2">
        <f>Table13[[#This Row],[Estimated costs 1]]-Table13[[#This Row],[Actual cost]]</f>
        <v>0</v>
      </c>
      <c r="N370" s="2" t="e">
        <f>Table13[[#This Row],[Diff 1]]/Table13[[#This Row],[Actual cost]]*100</f>
        <v>#DIV/0!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</row>
    <row r="371" spans="1:34" x14ac:dyDescent="0.3">
      <c r="A371" t="s">
        <v>391</v>
      </c>
      <c r="B371">
        <v>369</v>
      </c>
      <c r="C371" t="str">
        <f>LEFT(Table13[[#This Row],[Contingency id]])</f>
        <v>A</v>
      </c>
      <c r="D371" s="1">
        <v>0</v>
      </c>
      <c r="E371" s="1">
        <v>1.0333333333333301</v>
      </c>
      <c r="F371">
        <v>62</v>
      </c>
      <c r="G371">
        <v>60</v>
      </c>
      <c r="H371" s="2">
        <v>0</v>
      </c>
      <c r="I371" s="2">
        <f>AVERAGE(Table13[[#This Row],[Estimated costs 1]:[Estimated costs 20]])</f>
        <v>0</v>
      </c>
      <c r="J371" s="2" t="e">
        <f>(Table13[[#This Row],[Mean]]-Table13[[#This Row],[Actual cost]])/Table13[[#This Row],[Actual cost]]*100</f>
        <v>#DIV/0!</v>
      </c>
      <c r="K371" s="2">
        <f>_xlfn.STDEV.P(Table13[[#This Row],[Estimated costs 1]:[Estimated costs 20]])</f>
        <v>0</v>
      </c>
      <c r="L371" s="2" t="e">
        <f>Table13[[#This Row],[Dev]]/Table13[[#This Row],[Mean]]*100</f>
        <v>#DIV/0!</v>
      </c>
      <c r="M371" s="2">
        <f>Table13[[#This Row],[Estimated costs 1]]-Table13[[#This Row],[Actual cost]]</f>
        <v>0</v>
      </c>
      <c r="N371" s="2" t="e">
        <f>Table13[[#This Row],[Diff 1]]/Table13[[#This Row],[Actual cost]]*100</f>
        <v>#DIV/0!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</row>
    <row r="372" spans="1:34" x14ac:dyDescent="0.3">
      <c r="A372" t="s">
        <v>392</v>
      </c>
      <c r="B372">
        <v>370</v>
      </c>
      <c r="C372" t="str">
        <f>LEFT(Table13[[#This Row],[Contingency id]])</f>
        <v>A</v>
      </c>
      <c r="D372" s="1">
        <v>0</v>
      </c>
      <c r="E372" s="1">
        <v>1.13253012048192</v>
      </c>
      <c r="F372">
        <v>94</v>
      </c>
      <c r="G372">
        <v>83</v>
      </c>
      <c r="H372" s="2">
        <v>0</v>
      </c>
      <c r="I372" s="2">
        <f>AVERAGE(Table13[[#This Row],[Estimated costs 1]:[Estimated costs 20]])</f>
        <v>0</v>
      </c>
      <c r="J372" s="2" t="e">
        <f>(Table13[[#This Row],[Mean]]-Table13[[#This Row],[Actual cost]])/Table13[[#This Row],[Actual cost]]*100</f>
        <v>#DIV/0!</v>
      </c>
      <c r="K372" s="2">
        <f>_xlfn.STDEV.P(Table13[[#This Row],[Estimated costs 1]:[Estimated costs 20]])</f>
        <v>0</v>
      </c>
      <c r="L372" s="2" t="e">
        <f>Table13[[#This Row],[Dev]]/Table13[[#This Row],[Mean]]*100</f>
        <v>#DIV/0!</v>
      </c>
      <c r="M372" s="2">
        <f>Table13[[#This Row],[Estimated costs 1]]-Table13[[#This Row],[Actual cost]]</f>
        <v>0</v>
      </c>
      <c r="N372" s="2" t="e">
        <f>Table13[[#This Row],[Diff 1]]/Table13[[#This Row],[Actual cost]]*100</f>
        <v>#DIV/0!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</row>
    <row r="373" spans="1:34" x14ac:dyDescent="0.3">
      <c r="A373" t="s">
        <v>393</v>
      </c>
      <c r="B373">
        <v>371</v>
      </c>
      <c r="C373" t="str">
        <f>LEFT(Table13[[#This Row],[Contingency id]])</f>
        <v>A</v>
      </c>
      <c r="D373" s="1">
        <v>0</v>
      </c>
      <c r="E373" s="1">
        <v>1.1666666666666601</v>
      </c>
      <c r="F373">
        <v>91</v>
      </c>
      <c r="G373">
        <v>78</v>
      </c>
      <c r="H373" s="2">
        <v>0</v>
      </c>
      <c r="I373" s="2">
        <f>AVERAGE(Table13[[#This Row],[Estimated costs 1]:[Estimated costs 20]])</f>
        <v>0</v>
      </c>
      <c r="J373" s="2" t="e">
        <f>(Table13[[#This Row],[Mean]]-Table13[[#This Row],[Actual cost]])/Table13[[#This Row],[Actual cost]]*100</f>
        <v>#DIV/0!</v>
      </c>
      <c r="K373" s="2">
        <f>_xlfn.STDEV.P(Table13[[#This Row],[Estimated costs 1]:[Estimated costs 20]])</f>
        <v>0</v>
      </c>
      <c r="L373" s="2" t="e">
        <f>Table13[[#This Row],[Dev]]/Table13[[#This Row],[Mean]]*100</f>
        <v>#DIV/0!</v>
      </c>
      <c r="M373" s="2">
        <f>Table13[[#This Row],[Estimated costs 1]]-Table13[[#This Row],[Actual cost]]</f>
        <v>0</v>
      </c>
      <c r="N373" s="2" t="e">
        <f>Table13[[#This Row],[Diff 1]]/Table13[[#This Row],[Actual cost]]*100</f>
        <v>#DIV/0!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</row>
    <row r="374" spans="1:34" x14ac:dyDescent="0.3">
      <c r="A374" t="s">
        <v>394</v>
      </c>
      <c r="B374">
        <v>372</v>
      </c>
      <c r="C374" t="str">
        <f>LEFT(Table13[[#This Row],[Contingency id]])</f>
        <v>A</v>
      </c>
      <c r="D374" s="1">
        <v>0</v>
      </c>
      <c r="E374" s="1">
        <v>1.1058823529411701</v>
      </c>
      <c r="F374">
        <v>94</v>
      </c>
      <c r="G374">
        <v>85</v>
      </c>
      <c r="H374" s="2">
        <v>0</v>
      </c>
      <c r="I374" s="2">
        <f>AVERAGE(Table13[[#This Row],[Estimated costs 1]:[Estimated costs 20]])</f>
        <v>0</v>
      </c>
      <c r="J374" s="2" t="e">
        <f>(Table13[[#This Row],[Mean]]-Table13[[#This Row],[Actual cost]])/Table13[[#This Row],[Actual cost]]*100</f>
        <v>#DIV/0!</v>
      </c>
      <c r="K374" s="2">
        <f>_xlfn.STDEV.P(Table13[[#This Row],[Estimated costs 1]:[Estimated costs 20]])</f>
        <v>0</v>
      </c>
      <c r="L374" s="2" t="e">
        <f>Table13[[#This Row],[Dev]]/Table13[[#This Row],[Mean]]*100</f>
        <v>#DIV/0!</v>
      </c>
      <c r="M374" s="2">
        <f>Table13[[#This Row],[Estimated costs 1]]-Table13[[#This Row],[Actual cost]]</f>
        <v>0</v>
      </c>
      <c r="N374" s="2" t="e">
        <f>Table13[[#This Row],[Diff 1]]/Table13[[#This Row],[Actual cost]]*100</f>
        <v>#DIV/0!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</row>
    <row r="375" spans="1:34" x14ac:dyDescent="0.3">
      <c r="A375" t="s">
        <v>395</v>
      </c>
      <c r="B375">
        <v>373</v>
      </c>
      <c r="C375" t="str">
        <f>LEFT(Table13[[#This Row],[Contingency id]])</f>
        <v>A</v>
      </c>
      <c r="D375" s="1">
        <v>0</v>
      </c>
      <c r="E375" s="1">
        <v>1.0681818181818099</v>
      </c>
      <c r="F375">
        <v>94</v>
      </c>
      <c r="G375">
        <v>88</v>
      </c>
      <c r="H375" s="2">
        <v>0</v>
      </c>
      <c r="I375" s="2">
        <f>AVERAGE(Table13[[#This Row],[Estimated costs 1]:[Estimated costs 20]])</f>
        <v>0</v>
      </c>
      <c r="J375" s="2" t="e">
        <f>(Table13[[#This Row],[Mean]]-Table13[[#This Row],[Actual cost]])/Table13[[#This Row],[Actual cost]]*100</f>
        <v>#DIV/0!</v>
      </c>
      <c r="K375" s="2">
        <f>_xlfn.STDEV.P(Table13[[#This Row],[Estimated costs 1]:[Estimated costs 20]])</f>
        <v>0</v>
      </c>
      <c r="L375" s="2" t="e">
        <f>Table13[[#This Row],[Dev]]/Table13[[#This Row],[Mean]]*100</f>
        <v>#DIV/0!</v>
      </c>
      <c r="M375" s="2">
        <f>Table13[[#This Row],[Estimated costs 1]]-Table13[[#This Row],[Actual cost]]</f>
        <v>0</v>
      </c>
      <c r="N375" s="2" t="e">
        <f>Table13[[#This Row],[Diff 1]]/Table13[[#This Row],[Actual cost]]*100</f>
        <v>#DIV/0!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</row>
    <row r="376" spans="1:34" x14ac:dyDescent="0.3">
      <c r="A376" t="s">
        <v>396</v>
      </c>
      <c r="B376">
        <v>374</v>
      </c>
      <c r="C376" t="str">
        <f>LEFT(Table13[[#This Row],[Contingency id]])</f>
        <v>A</v>
      </c>
      <c r="D376" s="1">
        <v>0</v>
      </c>
      <c r="E376" s="1">
        <v>1.0681818181818099</v>
      </c>
      <c r="F376">
        <v>94</v>
      </c>
      <c r="G376">
        <v>88</v>
      </c>
      <c r="H376" s="2">
        <v>0</v>
      </c>
      <c r="I376" s="2">
        <f>AVERAGE(Table13[[#This Row],[Estimated costs 1]:[Estimated costs 20]])</f>
        <v>0</v>
      </c>
      <c r="J376" s="2" t="e">
        <f>(Table13[[#This Row],[Mean]]-Table13[[#This Row],[Actual cost]])/Table13[[#This Row],[Actual cost]]*100</f>
        <v>#DIV/0!</v>
      </c>
      <c r="K376" s="2">
        <f>_xlfn.STDEV.P(Table13[[#This Row],[Estimated costs 1]:[Estimated costs 20]])</f>
        <v>0</v>
      </c>
      <c r="L376" s="2" t="e">
        <f>Table13[[#This Row],[Dev]]/Table13[[#This Row],[Mean]]*100</f>
        <v>#DIV/0!</v>
      </c>
      <c r="M376" s="2">
        <f>Table13[[#This Row],[Estimated costs 1]]-Table13[[#This Row],[Actual cost]]</f>
        <v>0</v>
      </c>
      <c r="N376" s="2" t="e">
        <f>Table13[[#This Row],[Diff 1]]/Table13[[#This Row],[Actual cost]]*100</f>
        <v>#DIV/0!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</row>
    <row r="377" spans="1:34" x14ac:dyDescent="0.3">
      <c r="A377" t="s">
        <v>397</v>
      </c>
      <c r="B377">
        <v>375</v>
      </c>
      <c r="C377" t="str">
        <f>LEFT(Table13[[#This Row],[Contingency id]])</f>
        <v>A</v>
      </c>
      <c r="D377" s="1">
        <v>0</v>
      </c>
      <c r="E377" s="1">
        <v>1.10869565217391</v>
      </c>
      <c r="F377">
        <v>102</v>
      </c>
      <c r="G377">
        <v>92</v>
      </c>
      <c r="H377" s="2">
        <v>0</v>
      </c>
      <c r="I377" s="2">
        <f>AVERAGE(Table13[[#This Row],[Estimated costs 1]:[Estimated costs 20]])</f>
        <v>0</v>
      </c>
      <c r="J377" s="2" t="e">
        <f>(Table13[[#This Row],[Mean]]-Table13[[#This Row],[Actual cost]])/Table13[[#This Row],[Actual cost]]*100</f>
        <v>#DIV/0!</v>
      </c>
      <c r="K377" s="2">
        <f>_xlfn.STDEV.P(Table13[[#This Row],[Estimated costs 1]:[Estimated costs 20]])</f>
        <v>0</v>
      </c>
      <c r="L377" s="2" t="e">
        <f>Table13[[#This Row],[Dev]]/Table13[[#This Row],[Mean]]*100</f>
        <v>#DIV/0!</v>
      </c>
      <c r="M377" s="2">
        <f>Table13[[#This Row],[Estimated costs 1]]-Table13[[#This Row],[Actual cost]]</f>
        <v>0</v>
      </c>
      <c r="N377" s="2" t="e">
        <f>Table13[[#This Row],[Diff 1]]/Table13[[#This Row],[Actual cost]]*100</f>
        <v>#DIV/0!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</row>
    <row r="378" spans="1:34" x14ac:dyDescent="0.3">
      <c r="A378" t="s">
        <v>398</v>
      </c>
      <c r="B378">
        <v>376</v>
      </c>
      <c r="C378" t="str">
        <f>LEFT(Table13[[#This Row],[Contingency id]])</f>
        <v>A</v>
      </c>
      <c r="D378" s="1">
        <v>0</v>
      </c>
      <c r="E378" s="1">
        <v>1.1098901098901099</v>
      </c>
      <c r="F378">
        <v>101</v>
      </c>
      <c r="G378">
        <v>91</v>
      </c>
      <c r="H378" s="2">
        <v>0</v>
      </c>
      <c r="I378" s="2">
        <f>AVERAGE(Table13[[#This Row],[Estimated costs 1]:[Estimated costs 20]])</f>
        <v>0</v>
      </c>
      <c r="J378" s="2" t="e">
        <f>(Table13[[#This Row],[Mean]]-Table13[[#This Row],[Actual cost]])/Table13[[#This Row],[Actual cost]]*100</f>
        <v>#DIV/0!</v>
      </c>
      <c r="K378" s="2">
        <f>_xlfn.STDEV.P(Table13[[#This Row],[Estimated costs 1]:[Estimated costs 20]])</f>
        <v>0</v>
      </c>
      <c r="L378" s="2" t="e">
        <f>Table13[[#This Row],[Dev]]/Table13[[#This Row],[Mean]]*100</f>
        <v>#DIV/0!</v>
      </c>
      <c r="M378" s="2">
        <f>Table13[[#This Row],[Estimated costs 1]]-Table13[[#This Row],[Actual cost]]</f>
        <v>0</v>
      </c>
      <c r="N378" s="2" t="e">
        <f>Table13[[#This Row],[Diff 1]]/Table13[[#This Row],[Actual cost]]*100</f>
        <v>#DIV/0!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</row>
    <row r="379" spans="1:34" x14ac:dyDescent="0.3">
      <c r="A379" t="s">
        <v>399</v>
      </c>
      <c r="B379">
        <v>377</v>
      </c>
      <c r="C379" t="str">
        <f>LEFT(Table13[[#This Row],[Contingency id]])</f>
        <v>A</v>
      </c>
      <c r="D379" s="1">
        <v>0</v>
      </c>
      <c r="E379" s="1">
        <v>1.08510638297872</v>
      </c>
      <c r="F379">
        <v>102</v>
      </c>
      <c r="G379">
        <v>94</v>
      </c>
      <c r="H379" s="2">
        <v>0</v>
      </c>
      <c r="I379" s="2">
        <f>AVERAGE(Table13[[#This Row],[Estimated costs 1]:[Estimated costs 20]])</f>
        <v>0</v>
      </c>
      <c r="J379" s="2" t="e">
        <f>(Table13[[#This Row],[Mean]]-Table13[[#This Row],[Actual cost]])/Table13[[#This Row],[Actual cost]]*100</f>
        <v>#DIV/0!</v>
      </c>
      <c r="K379" s="2">
        <f>_xlfn.STDEV.P(Table13[[#This Row],[Estimated costs 1]:[Estimated costs 20]])</f>
        <v>0</v>
      </c>
      <c r="L379" s="2" t="e">
        <f>Table13[[#This Row],[Dev]]/Table13[[#This Row],[Mean]]*100</f>
        <v>#DIV/0!</v>
      </c>
      <c r="M379" s="2">
        <f>Table13[[#This Row],[Estimated costs 1]]-Table13[[#This Row],[Actual cost]]</f>
        <v>0</v>
      </c>
      <c r="N379" s="2" t="e">
        <f>Table13[[#This Row],[Diff 1]]/Table13[[#This Row],[Actual cost]]*100</f>
        <v>#DIV/0!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</row>
    <row r="380" spans="1:34" x14ac:dyDescent="0.3">
      <c r="A380" t="s">
        <v>400</v>
      </c>
      <c r="B380">
        <v>378</v>
      </c>
      <c r="C380" t="str">
        <f>LEFT(Table13[[#This Row],[Contingency id]])</f>
        <v>A</v>
      </c>
      <c r="D380" s="1">
        <v>0</v>
      </c>
      <c r="E380" s="1">
        <v>1.1071428571428501</v>
      </c>
      <c r="F380">
        <v>124</v>
      </c>
      <c r="G380">
        <v>112</v>
      </c>
      <c r="H380" s="2">
        <v>0</v>
      </c>
      <c r="I380" s="2">
        <f>AVERAGE(Table13[[#This Row],[Estimated costs 1]:[Estimated costs 20]])</f>
        <v>0</v>
      </c>
      <c r="J380" s="2" t="e">
        <f>(Table13[[#This Row],[Mean]]-Table13[[#This Row],[Actual cost]])/Table13[[#This Row],[Actual cost]]*100</f>
        <v>#DIV/0!</v>
      </c>
      <c r="K380" s="2">
        <f>_xlfn.STDEV.P(Table13[[#This Row],[Estimated costs 1]:[Estimated costs 20]])</f>
        <v>0</v>
      </c>
      <c r="L380" s="2" t="e">
        <f>Table13[[#This Row],[Dev]]/Table13[[#This Row],[Mean]]*100</f>
        <v>#DIV/0!</v>
      </c>
      <c r="M380" s="2">
        <f>Table13[[#This Row],[Estimated costs 1]]-Table13[[#This Row],[Actual cost]]</f>
        <v>0</v>
      </c>
      <c r="N380" s="2" t="e">
        <f>Table13[[#This Row],[Diff 1]]/Table13[[#This Row],[Actual cost]]*100</f>
        <v>#DIV/0!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</row>
    <row r="381" spans="1:34" x14ac:dyDescent="0.3">
      <c r="A381" t="s">
        <v>401</v>
      </c>
      <c r="B381">
        <v>379</v>
      </c>
      <c r="C381" t="str">
        <f>LEFT(Table13[[#This Row],[Contingency id]])</f>
        <v>A</v>
      </c>
      <c r="D381" s="1">
        <v>0</v>
      </c>
      <c r="E381" s="1">
        <v>1.1272727272727201</v>
      </c>
      <c r="F381">
        <v>124</v>
      </c>
      <c r="G381">
        <v>110</v>
      </c>
      <c r="H381" s="2">
        <v>0</v>
      </c>
      <c r="I381" s="2">
        <f>AVERAGE(Table13[[#This Row],[Estimated costs 1]:[Estimated costs 20]])</f>
        <v>0</v>
      </c>
      <c r="J381" s="2" t="e">
        <f>(Table13[[#This Row],[Mean]]-Table13[[#This Row],[Actual cost]])/Table13[[#This Row],[Actual cost]]*100</f>
        <v>#DIV/0!</v>
      </c>
      <c r="K381" s="2">
        <f>_xlfn.STDEV.P(Table13[[#This Row],[Estimated costs 1]:[Estimated costs 20]])</f>
        <v>0</v>
      </c>
      <c r="L381" s="2" t="e">
        <f>Table13[[#This Row],[Dev]]/Table13[[#This Row],[Mean]]*100</f>
        <v>#DIV/0!</v>
      </c>
      <c r="M381" s="2">
        <f>Table13[[#This Row],[Estimated costs 1]]-Table13[[#This Row],[Actual cost]]</f>
        <v>0</v>
      </c>
      <c r="N381" s="2" t="e">
        <f>Table13[[#This Row],[Diff 1]]/Table13[[#This Row],[Actual cost]]*100</f>
        <v>#DIV/0!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</row>
    <row r="382" spans="1:34" x14ac:dyDescent="0.3">
      <c r="A382" t="s">
        <v>402</v>
      </c>
      <c r="B382">
        <v>380</v>
      </c>
      <c r="C382" t="str">
        <f>LEFT(Table13[[#This Row],[Contingency id]])</f>
        <v>A</v>
      </c>
      <c r="D382" s="1">
        <v>0</v>
      </c>
      <c r="E382" s="1">
        <v>1.0782608695652101</v>
      </c>
      <c r="F382">
        <v>124</v>
      </c>
      <c r="G382">
        <v>115</v>
      </c>
      <c r="H382" s="2">
        <v>0</v>
      </c>
      <c r="I382" s="2">
        <f>AVERAGE(Table13[[#This Row],[Estimated costs 1]:[Estimated costs 20]])</f>
        <v>0</v>
      </c>
      <c r="J382" s="2" t="e">
        <f>(Table13[[#This Row],[Mean]]-Table13[[#This Row],[Actual cost]])/Table13[[#This Row],[Actual cost]]*100</f>
        <v>#DIV/0!</v>
      </c>
      <c r="K382" s="2">
        <f>_xlfn.STDEV.P(Table13[[#This Row],[Estimated costs 1]:[Estimated costs 20]])</f>
        <v>0</v>
      </c>
      <c r="L382" s="2" t="e">
        <f>Table13[[#This Row],[Dev]]/Table13[[#This Row],[Mean]]*100</f>
        <v>#DIV/0!</v>
      </c>
      <c r="M382" s="2">
        <f>Table13[[#This Row],[Estimated costs 1]]-Table13[[#This Row],[Actual cost]]</f>
        <v>0</v>
      </c>
      <c r="N382" s="2" t="e">
        <f>Table13[[#This Row],[Diff 1]]/Table13[[#This Row],[Actual cost]]*100</f>
        <v>#DIV/0!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</row>
    <row r="383" spans="1:34" x14ac:dyDescent="0.3">
      <c r="A383" t="s">
        <v>403</v>
      </c>
      <c r="B383">
        <v>381</v>
      </c>
      <c r="C383" t="str">
        <f>LEFT(Table13[[#This Row],[Contingency id]])</f>
        <v>A</v>
      </c>
      <c r="D383" s="1">
        <v>0</v>
      </c>
      <c r="E383" s="1">
        <v>1.15887850467289</v>
      </c>
      <c r="F383">
        <v>124</v>
      </c>
      <c r="G383">
        <v>107</v>
      </c>
      <c r="H383" s="2">
        <v>0</v>
      </c>
      <c r="I383" s="2">
        <f>AVERAGE(Table13[[#This Row],[Estimated costs 1]:[Estimated costs 20]])</f>
        <v>0</v>
      </c>
      <c r="J383" s="2" t="e">
        <f>(Table13[[#This Row],[Mean]]-Table13[[#This Row],[Actual cost]])/Table13[[#This Row],[Actual cost]]*100</f>
        <v>#DIV/0!</v>
      </c>
      <c r="K383" s="2">
        <f>_xlfn.STDEV.P(Table13[[#This Row],[Estimated costs 1]:[Estimated costs 20]])</f>
        <v>0</v>
      </c>
      <c r="L383" s="2" t="e">
        <f>Table13[[#This Row],[Dev]]/Table13[[#This Row],[Mean]]*100</f>
        <v>#DIV/0!</v>
      </c>
      <c r="M383" s="2">
        <f>Table13[[#This Row],[Estimated costs 1]]-Table13[[#This Row],[Actual cost]]</f>
        <v>0</v>
      </c>
      <c r="N383" s="2" t="e">
        <f>Table13[[#This Row],[Diff 1]]/Table13[[#This Row],[Actual cost]]*100</f>
        <v>#DIV/0!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</row>
    <row r="384" spans="1:34" x14ac:dyDescent="0.3">
      <c r="A384" t="s">
        <v>404</v>
      </c>
      <c r="B384">
        <v>382</v>
      </c>
      <c r="C384" t="str">
        <f>LEFT(Table13[[#This Row],[Contingency id]])</f>
        <v>A</v>
      </c>
      <c r="D384" s="1">
        <v>0</v>
      </c>
      <c r="E384" s="1">
        <v>1.1071428571428501</v>
      </c>
      <c r="F384">
        <v>124</v>
      </c>
      <c r="G384">
        <v>112</v>
      </c>
      <c r="H384" s="2">
        <v>0</v>
      </c>
      <c r="I384" s="2">
        <f>AVERAGE(Table13[[#This Row],[Estimated costs 1]:[Estimated costs 20]])</f>
        <v>0</v>
      </c>
      <c r="J384" s="2" t="e">
        <f>(Table13[[#This Row],[Mean]]-Table13[[#This Row],[Actual cost]])/Table13[[#This Row],[Actual cost]]*100</f>
        <v>#DIV/0!</v>
      </c>
      <c r="K384" s="2">
        <f>_xlfn.STDEV.P(Table13[[#This Row],[Estimated costs 1]:[Estimated costs 20]])</f>
        <v>0</v>
      </c>
      <c r="L384" s="2" t="e">
        <f>Table13[[#This Row],[Dev]]/Table13[[#This Row],[Mean]]*100</f>
        <v>#DIV/0!</v>
      </c>
      <c r="M384" s="2">
        <f>Table13[[#This Row],[Estimated costs 1]]-Table13[[#This Row],[Actual cost]]</f>
        <v>0</v>
      </c>
      <c r="N384" s="2" t="e">
        <f>Table13[[#This Row],[Diff 1]]/Table13[[#This Row],[Actual cost]]*100</f>
        <v>#DIV/0!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</row>
    <row r="385" spans="1:34" x14ac:dyDescent="0.3">
      <c r="A385" t="s">
        <v>405</v>
      </c>
      <c r="B385">
        <v>383</v>
      </c>
      <c r="C385" t="str">
        <f>LEFT(Table13[[#This Row],[Contingency id]])</f>
        <v>A</v>
      </c>
      <c r="D385" s="1">
        <v>0</v>
      </c>
      <c r="E385" s="1">
        <v>1.0333333333333301</v>
      </c>
      <c r="F385">
        <v>124</v>
      </c>
      <c r="G385">
        <v>120</v>
      </c>
      <c r="H385" s="2">
        <v>0</v>
      </c>
      <c r="I385" s="2">
        <f>AVERAGE(Table13[[#This Row],[Estimated costs 1]:[Estimated costs 20]])</f>
        <v>0</v>
      </c>
      <c r="J385" s="2" t="e">
        <f>(Table13[[#This Row],[Mean]]-Table13[[#This Row],[Actual cost]])/Table13[[#This Row],[Actual cost]]*100</f>
        <v>#DIV/0!</v>
      </c>
      <c r="K385" s="2">
        <f>_xlfn.STDEV.P(Table13[[#This Row],[Estimated costs 1]:[Estimated costs 20]])</f>
        <v>0</v>
      </c>
      <c r="L385" s="2" t="e">
        <f>Table13[[#This Row],[Dev]]/Table13[[#This Row],[Mean]]*100</f>
        <v>#DIV/0!</v>
      </c>
      <c r="M385" s="2">
        <f>Table13[[#This Row],[Estimated costs 1]]-Table13[[#This Row],[Actual cost]]</f>
        <v>0</v>
      </c>
      <c r="N385" s="2" t="e">
        <f>Table13[[#This Row],[Diff 1]]/Table13[[#This Row],[Actual cost]]*100</f>
        <v>#DIV/0!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</row>
    <row r="386" spans="1:34" x14ac:dyDescent="0.3">
      <c r="A386" t="s">
        <v>406</v>
      </c>
      <c r="B386">
        <v>384</v>
      </c>
      <c r="C386" t="str">
        <f>LEFT(Table13[[#This Row],[Contingency id]])</f>
        <v>A</v>
      </c>
      <c r="D386" s="1">
        <v>0</v>
      </c>
      <c r="E386" s="1">
        <v>1.1809523809523801</v>
      </c>
      <c r="F386">
        <v>124</v>
      </c>
      <c r="G386">
        <v>105</v>
      </c>
      <c r="H386" s="2">
        <v>0</v>
      </c>
      <c r="I386" s="2">
        <f>AVERAGE(Table13[[#This Row],[Estimated costs 1]:[Estimated costs 20]])</f>
        <v>0</v>
      </c>
      <c r="J386" s="2" t="e">
        <f>(Table13[[#This Row],[Mean]]-Table13[[#This Row],[Actual cost]])/Table13[[#This Row],[Actual cost]]*100</f>
        <v>#DIV/0!</v>
      </c>
      <c r="K386" s="2">
        <f>_xlfn.STDEV.P(Table13[[#This Row],[Estimated costs 1]:[Estimated costs 20]])</f>
        <v>0</v>
      </c>
      <c r="L386" s="2" t="e">
        <f>Table13[[#This Row],[Dev]]/Table13[[#This Row],[Mean]]*100</f>
        <v>#DIV/0!</v>
      </c>
      <c r="M386" s="2">
        <f>Table13[[#This Row],[Estimated costs 1]]-Table13[[#This Row],[Actual cost]]</f>
        <v>0</v>
      </c>
      <c r="N386" s="2" t="e">
        <f>Table13[[#This Row],[Diff 1]]/Table13[[#This Row],[Actual cost]]*100</f>
        <v>#DIV/0!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</row>
    <row r="387" spans="1:34" hidden="1" x14ac:dyDescent="0.3">
      <c r="A387" t="s">
        <v>407</v>
      </c>
      <c r="B387">
        <v>385</v>
      </c>
      <c r="C387" t="str">
        <f>LEFT(Table13[[#This Row],[Contingency id]])</f>
        <v>B</v>
      </c>
      <c r="D387">
        <v>0</v>
      </c>
      <c r="E387" s="1">
        <v>1.08536585365853</v>
      </c>
      <c r="F387">
        <v>89</v>
      </c>
      <c r="G387">
        <v>82</v>
      </c>
      <c r="H387">
        <v>0</v>
      </c>
      <c r="I387" s="2">
        <f>AVERAGE(Table13[[#This Row],[Estimated costs 1]:[Estimated costs 20]])</f>
        <v>0</v>
      </c>
      <c r="J387" s="2" t="e">
        <f>(Table13[[#This Row],[Mean]]-Table13[[#This Row],[Actual cost]])/Table13[[#This Row],[Actual cost]]*100</f>
        <v>#DIV/0!</v>
      </c>
      <c r="K387" s="2">
        <f>_xlfn.STDEV.P(Table13[[#This Row],[Estimated costs 1]:[Estimated costs 20]])</f>
        <v>0</v>
      </c>
      <c r="L387" s="2" t="e">
        <f>Table13[[#This Row],[Dev]]/Table13[[#This Row],[Mean]]*100</f>
        <v>#DIV/0!</v>
      </c>
      <c r="M387" s="2">
        <f>Table13[[#This Row],[Estimated costs 1]]-Table13[[#This Row],[Actual cost]]</f>
        <v>0</v>
      </c>
      <c r="N387" s="2" t="e">
        <f>Table13[[#This Row],[Diff 1]]/Table13[[#This Row],[Actual cost]]*100</f>
        <v>#DIV/0!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</row>
    <row r="388" spans="1:34" hidden="1" x14ac:dyDescent="0.3">
      <c r="A388" t="s">
        <v>408</v>
      </c>
      <c r="B388">
        <v>386</v>
      </c>
      <c r="C388" t="str">
        <f>LEFT(Table13[[#This Row],[Contingency id]])</f>
        <v>B</v>
      </c>
      <c r="D388">
        <v>0</v>
      </c>
      <c r="E388" s="1">
        <v>1.0655737704918</v>
      </c>
      <c r="F388">
        <v>65</v>
      </c>
      <c r="G388">
        <v>61</v>
      </c>
      <c r="H388">
        <v>0</v>
      </c>
      <c r="I388" s="2">
        <f>AVERAGE(Table13[[#This Row],[Estimated costs 1]:[Estimated costs 20]])</f>
        <v>0</v>
      </c>
      <c r="J388" s="2" t="e">
        <f>(Table13[[#This Row],[Mean]]-Table13[[#This Row],[Actual cost]])/Table13[[#This Row],[Actual cost]]*100</f>
        <v>#DIV/0!</v>
      </c>
      <c r="K388" s="2">
        <f>_xlfn.STDEV.P(Table13[[#This Row],[Estimated costs 1]:[Estimated costs 20]])</f>
        <v>0</v>
      </c>
      <c r="L388" s="2" t="e">
        <f>Table13[[#This Row],[Dev]]/Table13[[#This Row],[Mean]]*100</f>
        <v>#DIV/0!</v>
      </c>
      <c r="M388" s="2">
        <f>Table13[[#This Row],[Estimated costs 1]]-Table13[[#This Row],[Actual cost]]</f>
        <v>0</v>
      </c>
      <c r="N388" s="2" t="e">
        <f>Table13[[#This Row],[Diff 1]]/Table13[[#This Row],[Actual cost]]*100</f>
        <v>#DIV/0!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</row>
    <row r="389" spans="1:34" hidden="1" x14ac:dyDescent="0.3">
      <c r="A389" t="s">
        <v>409</v>
      </c>
      <c r="B389">
        <v>387</v>
      </c>
      <c r="C389" t="str">
        <f>LEFT(Table13[[#This Row],[Contingency id]])</f>
        <v>B</v>
      </c>
      <c r="D389">
        <v>0</v>
      </c>
      <c r="E389" s="1">
        <v>1.0655737704918</v>
      </c>
      <c r="F389">
        <v>65</v>
      </c>
      <c r="G389">
        <v>61</v>
      </c>
      <c r="H389">
        <v>0</v>
      </c>
      <c r="I389" s="2">
        <f>AVERAGE(Table13[[#This Row],[Estimated costs 1]:[Estimated costs 20]])</f>
        <v>0</v>
      </c>
      <c r="J389" s="2" t="e">
        <f>(Table13[[#This Row],[Mean]]-Table13[[#This Row],[Actual cost]])/Table13[[#This Row],[Actual cost]]*100</f>
        <v>#DIV/0!</v>
      </c>
      <c r="K389" s="2">
        <f>_xlfn.STDEV.P(Table13[[#This Row],[Estimated costs 1]:[Estimated costs 20]])</f>
        <v>0</v>
      </c>
      <c r="L389" s="2" t="e">
        <f>Table13[[#This Row],[Dev]]/Table13[[#This Row],[Mean]]*100</f>
        <v>#DIV/0!</v>
      </c>
      <c r="M389" s="2">
        <f>Table13[[#This Row],[Estimated costs 1]]-Table13[[#This Row],[Actual cost]]</f>
        <v>0</v>
      </c>
      <c r="N389" s="2" t="e">
        <f>Table13[[#This Row],[Diff 1]]/Table13[[#This Row],[Actual cost]]*100</f>
        <v>#DIV/0!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</row>
    <row r="390" spans="1:34" hidden="1" x14ac:dyDescent="0.3">
      <c r="A390" t="s">
        <v>410</v>
      </c>
      <c r="B390">
        <v>388</v>
      </c>
      <c r="C390" t="str">
        <f>LEFT(Table13[[#This Row],[Contingency id]])</f>
        <v>B</v>
      </c>
      <c r="D390">
        <v>0</v>
      </c>
      <c r="E390" s="1">
        <v>1.0595238095238</v>
      </c>
      <c r="F390">
        <v>89</v>
      </c>
      <c r="G390">
        <v>84</v>
      </c>
      <c r="H390">
        <v>0</v>
      </c>
      <c r="I390" s="2">
        <f>AVERAGE(Table13[[#This Row],[Estimated costs 1]:[Estimated costs 20]])</f>
        <v>0</v>
      </c>
      <c r="J390" s="2" t="e">
        <f>(Table13[[#This Row],[Mean]]-Table13[[#This Row],[Actual cost]])/Table13[[#This Row],[Actual cost]]*100</f>
        <v>#DIV/0!</v>
      </c>
      <c r="K390" s="2">
        <f>_xlfn.STDEV.P(Table13[[#This Row],[Estimated costs 1]:[Estimated costs 20]])</f>
        <v>0</v>
      </c>
      <c r="L390" s="2" t="e">
        <f>Table13[[#This Row],[Dev]]/Table13[[#This Row],[Mean]]*100</f>
        <v>#DIV/0!</v>
      </c>
      <c r="M390" s="2">
        <f>Table13[[#This Row],[Estimated costs 1]]-Table13[[#This Row],[Actual cost]]</f>
        <v>0</v>
      </c>
      <c r="N390" s="2" t="e">
        <f>Table13[[#This Row],[Diff 1]]/Table13[[#This Row],[Actual cost]]*100</f>
        <v>#DIV/0!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</row>
    <row r="391" spans="1:34" hidden="1" x14ac:dyDescent="0.3">
      <c r="A391" t="s">
        <v>411</v>
      </c>
      <c r="B391">
        <v>389</v>
      </c>
      <c r="C391" t="str">
        <f>LEFT(Table13[[#This Row],[Contingency id]])</f>
        <v>B</v>
      </c>
      <c r="D391">
        <v>0</v>
      </c>
      <c r="E391" s="1">
        <v>1.08536585365853</v>
      </c>
      <c r="F391">
        <v>89</v>
      </c>
      <c r="G391">
        <v>82</v>
      </c>
      <c r="H391">
        <v>0</v>
      </c>
      <c r="I391" s="2">
        <f>AVERAGE(Table13[[#This Row],[Estimated costs 1]:[Estimated costs 20]])</f>
        <v>0</v>
      </c>
      <c r="J391" s="2" t="e">
        <f>(Table13[[#This Row],[Mean]]-Table13[[#This Row],[Actual cost]])/Table13[[#This Row],[Actual cost]]*100</f>
        <v>#DIV/0!</v>
      </c>
      <c r="K391" s="2">
        <f>_xlfn.STDEV.P(Table13[[#This Row],[Estimated costs 1]:[Estimated costs 20]])</f>
        <v>0</v>
      </c>
      <c r="L391" s="2" t="e">
        <f>Table13[[#This Row],[Dev]]/Table13[[#This Row],[Mean]]*100</f>
        <v>#DIV/0!</v>
      </c>
      <c r="M391" s="2">
        <f>Table13[[#This Row],[Estimated costs 1]]-Table13[[#This Row],[Actual cost]]</f>
        <v>0</v>
      </c>
      <c r="N391" s="2" t="e">
        <f>Table13[[#This Row],[Diff 1]]/Table13[[#This Row],[Actual cost]]*100</f>
        <v>#DIV/0!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</row>
    <row r="392" spans="1:34" hidden="1" x14ac:dyDescent="0.3">
      <c r="A392" t="s">
        <v>412</v>
      </c>
      <c r="B392">
        <v>390</v>
      </c>
      <c r="C392" t="str">
        <f>LEFT(Table13[[#This Row],[Contingency id]])</f>
        <v>B</v>
      </c>
      <c r="D392">
        <v>0</v>
      </c>
      <c r="E392" s="1">
        <v>1.0722891566265</v>
      </c>
      <c r="F392">
        <v>89</v>
      </c>
      <c r="G392">
        <v>83</v>
      </c>
      <c r="H392">
        <v>0</v>
      </c>
      <c r="I392" s="2">
        <f>AVERAGE(Table13[[#This Row],[Estimated costs 1]:[Estimated costs 20]])</f>
        <v>0</v>
      </c>
      <c r="J392" s="2" t="e">
        <f>(Table13[[#This Row],[Mean]]-Table13[[#This Row],[Actual cost]])/Table13[[#This Row],[Actual cost]]*100</f>
        <v>#DIV/0!</v>
      </c>
      <c r="K392" s="2">
        <f>_xlfn.STDEV.P(Table13[[#This Row],[Estimated costs 1]:[Estimated costs 20]])</f>
        <v>0</v>
      </c>
      <c r="L392" s="2" t="e">
        <f>Table13[[#This Row],[Dev]]/Table13[[#This Row],[Mean]]*100</f>
        <v>#DIV/0!</v>
      </c>
      <c r="M392" s="2">
        <f>Table13[[#This Row],[Estimated costs 1]]-Table13[[#This Row],[Actual cost]]</f>
        <v>0</v>
      </c>
      <c r="N392" s="2" t="e">
        <f>Table13[[#This Row],[Diff 1]]/Table13[[#This Row],[Actual cost]]*100</f>
        <v>#DIV/0!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</row>
    <row r="393" spans="1:34" hidden="1" x14ac:dyDescent="0.3">
      <c r="A393" t="s">
        <v>413</v>
      </c>
      <c r="B393">
        <v>391</v>
      </c>
      <c r="C393" t="str">
        <f>LEFT(Table13[[#This Row],[Contingency id]])</f>
        <v>B</v>
      </c>
      <c r="D393">
        <v>0</v>
      </c>
      <c r="E393" s="1">
        <v>1.0689655172413699</v>
      </c>
      <c r="F393">
        <v>62</v>
      </c>
      <c r="G393">
        <v>58</v>
      </c>
      <c r="H393">
        <v>0</v>
      </c>
      <c r="I393" s="2">
        <f>AVERAGE(Table13[[#This Row],[Estimated costs 1]:[Estimated costs 20]])</f>
        <v>0</v>
      </c>
      <c r="J393" s="2" t="e">
        <f>(Table13[[#This Row],[Mean]]-Table13[[#This Row],[Actual cost]])/Table13[[#This Row],[Actual cost]]*100</f>
        <v>#DIV/0!</v>
      </c>
      <c r="K393" s="2">
        <f>_xlfn.STDEV.P(Table13[[#This Row],[Estimated costs 1]:[Estimated costs 20]])</f>
        <v>0</v>
      </c>
      <c r="L393" s="2" t="e">
        <f>Table13[[#This Row],[Dev]]/Table13[[#This Row],[Mean]]*100</f>
        <v>#DIV/0!</v>
      </c>
      <c r="M393" s="2">
        <f>Table13[[#This Row],[Estimated costs 1]]-Table13[[#This Row],[Actual cost]]</f>
        <v>0</v>
      </c>
      <c r="N393" s="2" t="e">
        <f>Table13[[#This Row],[Diff 1]]/Table13[[#This Row],[Actual cost]]*100</f>
        <v>#DIV/0!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</row>
    <row r="394" spans="1:34" hidden="1" x14ac:dyDescent="0.3">
      <c r="A394" t="s">
        <v>414</v>
      </c>
      <c r="B394">
        <v>392</v>
      </c>
      <c r="C394" t="str">
        <f>LEFT(Table13[[#This Row],[Contingency id]])</f>
        <v>B</v>
      </c>
      <c r="D394">
        <v>0</v>
      </c>
      <c r="E394" s="1">
        <v>1.0689655172413699</v>
      </c>
      <c r="F394">
        <v>62</v>
      </c>
      <c r="G394">
        <v>58</v>
      </c>
      <c r="H394">
        <v>0</v>
      </c>
      <c r="I394" s="2">
        <f>AVERAGE(Table13[[#This Row],[Estimated costs 1]:[Estimated costs 20]])</f>
        <v>0</v>
      </c>
      <c r="J394" s="2" t="e">
        <f>(Table13[[#This Row],[Mean]]-Table13[[#This Row],[Actual cost]])/Table13[[#This Row],[Actual cost]]*100</f>
        <v>#DIV/0!</v>
      </c>
      <c r="K394" s="2">
        <f>_xlfn.STDEV.P(Table13[[#This Row],[Estimated costs 1]:[Estimated costs 20]])</f>
        <v>0</v>
      </c>
      <c r="L394" s="2" t="e">
        <f>Table13[[#This Row],[Dev]]/Table13[[#This Row],[Mean]]*100</f>
        <v>#DIV/0!</v>
      </c>
      <c r="M394" s="2">
        <f>Table13[[#This Row],[Estimated costs 1]]-Table13[[#This Row],[Actual cost]]</f>
        <v>0</v>
      </c>
      <c r="N394" s="2" t="e">
        <f>Table13[[#This Row],[Diff 1]]/Table13[[#This Row],[Actual cost]]*100</f>
        <v>#DIV/0!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</row>
    <row r="395" spans="1:34" hidden="1" x14ac:dyDescent="0.3">
      <c r="A395" t="s">
        <v>415</v>
      </c>
      <c r="B395">
        <v>393</v>
      </c>
      <c r="C395" t="str">
        <f>LEFT(Table13[[#This Row],[Contingency id]])</f>
        <v>B</v>
      </c>
      <c r="D395">
        <v>0</v>
      </c>
      <c r="E395" s="1">
        <v>1.0722891566265</v>
      </c>
      <c r="F395">
        <v>89</v>
      </c>
      <c r="G395">
        <v>83</v>
      </c>
      <c r="H395">
        <v>0</v>
      </c>
      <c r="I395" s="2">
        <f>AVERAGE(Table13[[#This Row],[Estimated costs 1]:[Estimated costs 20]])</f>
        <v>0</v>
      </c>
      <c r="J395" s="2" t="e">
        <f>(Table13[[#This Row],[Mean]]-Table13[[#This Row],[Actual cost]])/Table13[[#This Row],[Actual cost]]*100</f>
        <v>#DIV/0!</v>
      </c>
      <c r="K395" s="2">
        <f>_xlfn.STDEV.P(Table13[[#This Row],[Estimated costs 1]:[Estimated costs 20]])</f>
        <v>0</v>
      </c>
      <c r="L395" s="2" t="e">
        <f>Table13[[#This Row],[Dev]]/Table13[[#This Row],[Mean]]*100</f>
        <v>#DIV/0!</v>
      </c>
      <c r="M395" s="2">
        <f>Table13[[#This Row],[Estimated costs 1]]-Table13[[#This Row],[Actual cost]]</f>
        <v>0</v>
      </c>
      <c r="N395" s="2" t="e">
        <f>Table13[[#This Row],[Diff 1]]/Table13[[#This Row],[Actual cost]]*100</f>
        <v>#DIV/0!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</row>
    <row r="396" spans="1:34" hidden="1" x14ac:dyDescent="0.3">
      <c r="A396" t="s">
        <v>416</v>
      </c>
      <c r="B396">
        <v>394</v>
      </c>
      <c r="C396" t="str">
        <f>LEFT(Table13[[#This Row],[Contingency id]])</f>
        <v>B</v>
      </c>
      <c r="D396">
        <v>0</v>
      </c>
      <c r="E396" s="1">
        <v>1.0987654320987601</v>
      </c>
      <c r="F396">
        <v>89</v>
      </c>
      <c r="G396">
        <v>81</v>
      </c>
      <c r="H396">
        <v>0</v>
      </c>
      <c r="I396" s="2">
        <f>AVERAGE(Table13[[#This Row],[Estimated costs 1]:[Estimated costs 20]])</f>
        <v>0</v>
      </c>
      <c r="J396" s="2" t="e">
        <f>(Table13[[#This Row],[Mean]]-Table13[[#This Row],[Actual cost]])/Table13[[#This Row],[Actual cost]]*100</f>
        <v>#DIV/0!</v>
      </c>
      <c r="K396" s="2">
        <f>_xlfn.STDEV.P(Table13[[#This Row],[Estimated costs 1]:[Estimated costs 20]])</f>
        <v>0</v>
      </c>
      <c r="L396" s="2" t="e">
        <f>Table13[[#This Row],[Dev]]/Table13[[#This Row],[Mean]]*100</f>
        <v>#DIV/0!</v>
      </c>
      <c r="M396" s="2">
        <f>Table13[[#This Row],[Estimated costs 1]]-Table13[[#This Row],[Actual cost]]</f>
        <v>0</v>
      </c>
      <c r="N396" s="2" t="e">
        <f>Table13[[#This Row],[Diff 1]]/Table13[[#This Row],[Actual cost]]*100</f>
        <v>#DIV/0!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</row>
    <row r="397" spans="1:34" hidden="1" x14ac:dyDescent="0.3">
      <c r="A397" t="s">
        <v>417</v>
      </c>
      <c r="B397">
        <v>395</v>
      </c>
      <c r="C397" t="str">
        <f>LEFT(Table13[[#This Row],[Contingency id]])</f>
        <v>B</v>
      </c>
      <c r="D397">
        <v>0</v>
      </c>
      <c r="E397" s="1">
        <v>1.0595238095238</v>
      </c>
      <c r="F397">
        <v>89</v>
      </c>
      <c r="G397">
        <v>84</v>
      </c>
      <c r="H397">
        <v>0</v>
      </c>
      <c r="I397" s="2">
        <f>AVERAGE(Table13[[#This Row],[Estimated costs 1]:[Estimated costs 20]])</f>
        <v>0</v>
      </c>
      <c r="J397" s="2" t="e">
        <f>(Table13[[#This Row],[Mean]]-Table13[[#This Row],[Actual cost]])/Table13[[#This Row],[Actual cost]]*100</f>
        <v>#DIV/0!</v>
      </c>
      <c r="K397" s="2">
        <f>_xlfn.STDEV.P(Table13[[#This Row],[Estimated costs 1]:[Estimated costs 20]])</f>
        <v>0</v>
      </c>
      <c r="L397" s="2" t="e">
        <f>Table13[[#This Row],[Dev]]/Table13[[#This Row],[Mean]]*100</f>
        <v>#DIV/0!</v>
      </c>
      <c r="M397" s="2">
        <f>Table13[[#This Row],[Estimated costs 1]]-Table13[[#This Row],[Actual cost]]</f>
        <v>0</v>
      </c>
      <c r="N397" s="2" t="e">
        <f>Table13[[#This Row],[Diff 1]]/Table13[[#This Row],[Actual cost]]*100</f>
        <v>#DIV/0!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</row>
    <row r="398" spans="1:34" hidden="1" x14ac:dyDescent="0.3">
      <c r="A398" t="s">
        <v>418</v>
      </c>
      <c r="B398">
        <v>396</v>
      </c>
      <c r="C398" t="str">
        <f>LEFT(Table13[[#This Row],[Contingency id]])</f>
        <v>B</v>
      </c>
      <c r="D398">
        <v>0</v>
      </c>
      <c r="E398" s="1">
        <v>1.03488372093023</v>
      </c>
      <c r="F398">
        <v>89</v>
      </c>
      <c r="G398">
        <v>86</v>
      </c>
      <c r="H398">
        <v>0</v>
      </c>
      <c r="I398" s="2">
        <f>AVERAGE(Table13[[#This Row],[Estimated costs 1]:[Estimated costs 20]])</f>
        <v>0</v>
      </c>
      <c r="J398" s="2" t="e">
        <f>(Table13[[#This Row],[Mean]]-Table13[[#This Row],[Actual cost]])/Table13[[#This Row],[Actual cost]]*100</f>
        <v>#DIV/0!</v>
      </c>
      <c r="K398" s="2">
        <f>_xlfn.STDEV.P(Table13[[#This Row],[Estimated costs 1]:[Estimated costs 20]])</f>
        <v>0</v>
      </c>
      <c r="L398" s="2" t="e">
        <f>Table13[[#This Row],[Dev]]/Table13[[#This Row],[Mean]]*100</f>
        <v>#DIV/0!</v>
      </c>
      <c r="M398" s="2">
        <f>Table13[[#This Row],[Estimated costs 1]]-Table13[[#This Row],[Actual cost]]</f>
        <v>0</v>
      </c>
      <c r="N398" s="2" t="e">
        <f>Table13[[#This Row],[Diff 1]]/Table13[[#This Row],[Actual cost]]*100</f>
        <v>#DIV/0!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</row>
    <row r="399" spans="1:34" hidden="1" x14ac:dyDescent="0.3">
      <c r="A399" t="s">
        <v>419</v>
      </c>
      <c r="B399">
        <v>397</v>
      </c>
      <c r="C399" t="str">
        <f>LEFT(Table13[[#This Row],[Contingency id]])</f>
        <v>B</v>
      </c>
      <c r="D399">
        <v>0</v>
      </c>
      <c r="E399" s="1">
        <v>1.07438016528925</v>
      </c>
      <c r="F399">
        <v>130</v>
      </c>
      <c r="G399">
        <v>121</v>
      </c>
      <c r="H399">
        <v>0</v>
      </c>
      <c r="I399" s="2">
        <f>AVERAGE(Table13[[#This Row],[Estimated costs 1]:[Estimated costs 20]])</f>
        <v>0</v>
      </c>
      <c r="J399" s="2" t="e">
        <f>(Table13[[#This Row],[Mean]]-Table13[[#This Row],[Actual cost]])/Table13[[#This Row],[Actual cost]]*100</f>
        <v>#DIV/0!</v>
      </c>
      <c r="K399" s="2">
        <f>_xlfn.STDEV.P(Table13[[#This Row],[Estimated costs 1]:[Estimated costs 20]])</f>
        <v>0</v>
      </c>
      <c r="L399" s="2" t="e">
        <f>Table13[[#This Row],[Dev]]/Table13[[#This Row],[Mean]]*100</f>
        <v>#DIV/0!</v>
      </c>
      <c r="M399" s="2">
        <f>Table13[[#This Row],[Estimated costs 1]]-Table13[[#This Row],[Actual cost]]</f>
        <v>0</v>
      </c>
      <c r="N399" s="2" t="e">
        <f>Table13[[#This Row],[Diff 1]]/Table13[[#This Row],[Actual cost]]*100</f>
        <v>#DIV/0!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</row>
    <row r="400" spans="1:34" hidden="1" x14ac:dyDescent="0.3">
      <c r="A400" t="s">
        <v>420</v>
      </c>
      <c r="B400">
        <v>398</v>
      </c>
      <c r="C400" t="str">
        <f>LEFT(Table13[[#This Row],[Contingency id]])</f>
        <v>B</v>
      </c>
      <c r="D400">
        <v>0</v>
      </c>
      <c r="E400" s="1">
        <v>1.1111111111111101</v>
      </c>
      <c r="F400">
        <v>130</v>
      </c>
      <c r="G400">
        <v>117</v>
      </c>
      <c r="H400">
        <v>0</v>
      </c>
      <c r="I400" s="2">
        <f>AVERAGE(Table13[[#This Row],[Estimated costs 1]:[Estimated costs 20]])</f>
        <v>0</v>
      </c>
      <c r="J400" s="2" t="e">
        <f>(Table13[[#This Row],[Mean]]-Table13[[#This Row],[Actual cost]])/Table13[[#This Row],[Actual cost]]*100</f>
        <v>#DIV/0!</v>
      </c>
      <c r="K400" s="2">
        <f>_xlfn.STDEV.P(Table13[[#This Row],[Estimated costs 1]:[Estimated costs 20]])</f>
        <v>0</v>
      </c>
      <c r="L400" s="2" t="e">
        <f>Table13[[#This Row],[Dev]]/Table13[[#This Row],[Mean]]*100</f>
        <v>#DIV/0!</v>
      </c>
      <c r="M400" s="2">
        <f>Table13[[#This Row],[Estimated costs 1]]-Table13[[#This Row],[Actual cost]]</f>
        <v>0</v>
      </c>
      <c r="N400" s="2" t="e">
        <f>Table13[[#This Row],[Diff 1]]/Table13[[#This Row],[Actual cost]]*100</f>
        <v>#DIV/0!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</row>
    <row r="401" spans="1:34" hidden="1" x14ac:dyDescent="0.3">
      <c r="A401" t="s">
        <v>421</v>
      </c>
      <c r="B401">
        <v>399</v>
      </c>
      <c r="C401" t="str">
        <f>LEFT(Table13[[#This Row],[Contingency id]])</f>
        <v>B</v>
      </c>
      <c r="D401">
        <v>0</v>
      </c>
      <c r="E401" s="1">
        <v>1.1111111111111101</v>
      </c>
      <c r="F401">
        <v>130</v>
      </c>
      <c r="G401">
        <v>117</v>
      </c>
      <c r="H401">
        <v>0</v>
      </c>
      <c r="I401" s="2">
        <f>AVERAGE(Table13[[#This Row],[Estimated costs 1]:[Estimated costs 20]])</f>
        <v>0</v>
      </c>
      <c r="J401" s="2" t="e">
        <f>(Table13[[#This Row],[Mean]]-Table13[[#This Row],[Actual cost]])/Table13[[#This Row],[Actual cost]]*100</f>
        <v>#DIV/0!</v>
      </c>
      <c r="K401" s="2">
        <f>_xlfn.STDEV.P(Table13[[#This Row],[Estimated costs 1]:[Estimated costs 20]])</f>
        <v>0</v>
      </c>
      <c r="L401" s="2" t="e">
        <f>Table13[[#This Row],[Dev]]/Table13[[#This Row],[Mean]]*100</f>
        <v>#DIV/0!</v>
      </c>
      <c r="M401" s="2">
        <f>Table13[[#This Row],[Estimated costs 1]]-Table13[[#This Row],[Actual cost]]</f>
        <v>0</v>
      </c>
      <c r="N401" s="2" t="e">
        <f>Table13[[#This Row],[Diff 1]]/Table13[[#This Row],[Actual cost]]*100</f>
        <v>#DIV/0!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</row>
    <row r="402" spans="1:34" hidden="1" x14ac:dyDescent="0.3">
      <c r="A402" t="s">
        <v>422</v>
      </c>
      <c r="B402">
        <v>400</v>
      </c>
      <c r="C402" t="str">
        <f>LEFT(Table13[[#This Row],[Contingency id]])</f>
        <v>B</v>
      </c>
      <c r="D402">
        <v>0</v>
      </c>
      <c r="E402" s="1">
        <v>1.1111111111111101</v>
      </c>
      <c r="F402">
        <v>130</v>
      </c>
      <c r="G402">
        <v>117</v>
      </c>
      <c r="H402">
        <v>0</v>
      </c>
      <c r="I402" s="2">
        <f>AVERAGE(Table13[[#This Row],[Estimated costs 1]:[Estimated costs 20]])</f>
        <v>0</v>
      </c>
      <c r="J402" s="2" t="e">
        <f>(Table13[[#This Row],[Mean]]-Table13[[#This Row],[Actual cost]])/Table13[[#This Row],[Actual cost]]*100</f>
        <v>#DIV/0!</v>
      </c>
      <c r="K402" s="2">
        <f>_xlfn.STDEV.P(Table13[[#This Row],[Estimated costs 1]:[Estimated costs 20]])</f>
        <v>0</v>
      </c>
      <c r="L402" s="2" t="e">
        <f>Table13[[#This Row],[Dev]]/Table13[[#This Row],[Mean]]*100</f>
        <v>#DIV/0!</v>
      </c>
      <c r="M402" s="2">
        <f>Table13[[#This Row],[Estimated costs 1]]-Table13[[#This Row],[Actual cost]]</f>
        <v>0</v>
      </c>
      <c r="N402" s="2" t="e">
        <f>Table13[[#This Row],[Diff 1]]/Table13[[#This Row],[Actual cost]]*100</f>
        <v>#DIV/0!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</row>
    <row r="403" spans="1:34" hidden="1" x14ac:dyDescent="0.3">
      <c r="A403" t="s">
        <v>423</v>
      </c>
      <c r="B403">
        <v>401</v>
      </c>
      <c r="C403" t="str">
        <f>LEFT(Table13[[#This Row],[Contingency id]])</f>
        <v>B</v>
      </c>
      <c r="D403">
        <v>0</v>
      </c>
      <c r="E403" s="1">
        <v>1.1711711711711701</v>
      </c>
      <c r="F403">
        <v>130</v>
      </c>
      <c r="G403">
        <v>111</v>
      </c>
      <c r="H403">
        <v>0</v>
      </c>
      <c r="I403" s="2">
        <f>AVERAGE(Table13[[#This Row],[Estimated costs 1]:[Estimated costs 20]])</f>
        <v>0</v>
      </c>
      <c r="J403" s="2" t="e">
        <f>(Table13[[#This Row],[Mean]]-Table13[[#This Row],[Actual cost]])/Table13[[#This Row],[Actual cost]]*100</f>
        <v>#DIV/0!</v>
      </c>
      <c r="K403" s="2">
        <f>_xlfn.STDEV.P(Table13[[#This Row],[Estimated costs 1]:[Estimated costs 20]])</f>
        <v>0</v>
      </c>
      <c r="L403" s="2" t="e">
        <f>Table13[[#This Row],[Dev]]/Table13[[#This Row],[Mean]]*100</f>
        <v>#DIV/0!</v>
      </c>
      <c r="M403" s="2">
        <f>Table13[[#This Row],[Estimated costs 1]]-Table13[[#This Row],[Actual cost]]</f>
        <v>0</v>
      </c>
      <c r="N403" s="2" t="e">
        <f>Table13[[#This Row],[Diff 1]]/Table13[[#This Row],[Actual cost]]*100</f>
        <v>#DIV/0!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</row>
    <row r="404" spans="1:34" hidden="1" x14ac:dyDescent="0.3">
      <c r="A404" t="s">
        <v>424</v>
      </c>
      <c r="B404">
        <v>402</v>
      </c>
      <c r="C404" t="str">
        <f>LEFT(Table13[[#This Row],[Contingency id]])</f>
        <v>B</v>
      </c>
      <c r="D404">
        <v>0</v>
      </c>
      <c r="E404" s="1">
        <v>1.0796460176991101</v>
      </c>
      <c r="F404">
        <v>122</v>
      </c>
      <c r="G404">
        <v>113</v>
      </c>
      <c r="H404">
        <v>0</v>
      </c>
      <c r="I404" s="2">
        <f>AVERAGE(Table13[[#This Row],[Estimated costs 1]:[Estimated costs 20]])</f>
        <v>0</v>
      </c>
      <c r="J404" s="2" t="e">
        <f>(Table13[[#This Row],[Mean]]-Table13[[#This Row],[Actual cost]])/Table13[[#This Row],[Actual cost]]*100</f>
        <v>#DIV/0!</v>
      </c>
      <c r="K404" s="2">
        <f>_xlfn.STDEV.P(Table13[[#This Row],[Estimated costs 1]:[Estimated costs 20]])</f>
        <v>0</v>
      </c>
      <c r="L404" s="2" t="e">
        <f>Table13[[#This Row],[Dev]]/Table13[[#This Row],[Mean]]*100</f>
        <v>#DIV/0!</v>
      </c>
      <c r="M404" s="2">
        <f>Table13[[#This Row],[Estimated costs 1]]-Table13[[#This Row],[Actual cost]]</f>
        <v>0</v>
      </c>
      <c r="N404" s="2" t="e">
        <f>Table13[[#This Row],[Diff 1]]/Table13[[#This Row],[Actual cost]]*100</f>
        <v>#DIV/0!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</row>
    <row r="405" spans="1:34" hidden="1" x14ac:dyDescent="0.3">
      <c r="A405" t="s">
        <v>425</v>
      </c>
      <c r="B405">
        <v>403</v>
      </c>
      <c r="C405" t="str">
        <f>LEFT(Table13[[#This Row],[Contingency id]])</f>
        <v>B</v>
      </c>
      <c r="D405">
        <v>0</v>
      </c>
      <c r="E405" s="1">
        <v>1.12037037037037</v>
      </c>
      <c r="F405">
        <v>121</v>
      </c>
      <c r="G405">
        <v>108</v>
      </c>
      <c r="H405">
        <v>0</v>
      </c>
      <c r="I405" s="2">
        <f>AVERAGE(Table13[[#This Row],[Estimated costs 1]:[Estimated costs 20]])</f>
        <v>0</v>
      </c>
      <c r="J405" s="2" t="e">
        <f>(Table13[[#This Row],[Mean]]-Table13[[#This Row],[Actual cost]])/Table13[[#This Row],[Actual cost]]*100</f>
        <v>#DIV/0!</v>
      </c>
      <c r="K405" s="2">
        <f>_xlfn.STDEV.P(Table13[[#This Row],[Estimated costs 1]:[Estimated costs 20]])</f>
        <v>0</v>
      </c>
      <c r="L405" s="2" t="e">
        <f>Table13[[#This Row],[Dev]]/Table13[[#This Row],[Mean]]*100</f>
        <v>#DIV/0!</v>
      </c>
      <c r="M405" s="2">
        <f>Table13[[#This Row],[Estimated costs 1]]-Table13[[#This Row],[Actual cost]]</f>
        <v>0</v>
      </c>
      <c r="N405" s="2" t="e">
        <f>Table13[[#This Row],[Diff 1]]/Table13[[#This Row],[Actual cost]]*100</f>
        <v>#DIV/0!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</row>
    <row r="406" spans="1:34" hidden="1" x14ac:dyDescent="0.3">
      <c r="A406" t="s">
        <v>426</v>
      </c>
      <c r="B406">
        <v>404</v>
      </c>
      <c r="C406" t="str">
        <f>LEFT(Table13[[#This Row],[Contingency id]])</f>
        <v>B</v>
      </c>
      <c r="D406">
        <v>0</v>
      </c>
      <c r="E406" s="1">
        <v>1.08928571428571</v>
      </c>
      <c r="F406">
        <v>122</v>
      </c>
      <c r="G406">
        <v>112</v>
      </c>
      <c r="H406">
        <v>0</v>
      </c>
      <c r="I406" s="2">
        <f>AVERAGE(Table13[[#This Row],[Estimated costs 1]:[Estimated costs 20]])</f>
        <v>0</v>
      </c>
      <c r="J406" s="2" t="e">
        <f>(Table13[[#This Row],[Mean]]-Table13[[#This Row],[Actual cost]])/Table13[[#This Row],[Actual cost]]*100</f>
        <v>#DIV/0!</v>
      </c>
      <c r="K406" s="2">
        <f>_xlfn.STDEV.P(Table13[[#This Row],[Estimated costs 1]:[Estimated costs 20]])</f>
        <v>0</v>
      </c>
      <c r="L406" s="2" t="e">
        <f>Table13[[#This Row],[Dev]]/Table13[[#This Row],[Mean]]*100</f>
        <v>#DIV/0!</v>
      </c>
      <c r="M406" s="2">
        <f>Table13[[#This Row],[Estimated costs 1]]-Table13[[#This Row],[Actual cost]]</f>
        <v>0</v>
      </c>
      <c r="N406" s="2" t="e">
        <f>Table13[[#This Row],[Diff 1]]/Table13[[#This Row],[Actual cost]]*100</f>
        <v>#DIV/0!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</row>
    <row r="407" spans="1:34" hidden="1" x14ac:dyDescent="0.3">
      <c r="A407" t="s">
        <v>427</v>
      </c>
      <c r="B407">
        <v>405</v>
      </c>
      <c r="C407" t="str">
        <f>LEFT(Table13[[#This Row],[Contingency id]])</f>
        <v>B</v>
      </c>
      <c r="D407">
        <v>0</v>
      </c>
      <c r="E407" s="1">
        <v>1.11320754716981</v>
      </c>
      <c r="F407">
        <v>118</v>
      </c>
      <c r="G407">
        <v>106</v>
      </c>
      <c r="H407">
        <v>0</v>
      </c>
      <c r="I407" s="2">
        <f>AVERAGE(Table13[[#This Row],[Estimated costs 1]:[Estimated costs 20]])</f>
        <v>0</v>
      </c>
      <c r="J407" s="2" t="e">
        <f>(Table13[[#This Row],[Mean]]-Table13[[#This Row],[Actual cost]])/Table13[[#This Row],[Actual cost]]*100</f>
        <v>#DIV/0!</v>
      </c>
      <c r="K407" s="2">
        <f>_xlfn.STDEV.P(Table13[[#This Row],[Estimated costs 1]:[Estimated costs 20]])</f>
        <v>0</v>
      </c>
      <c r="L407" s="2" t="e">
        <f>Table13[[#This Row],[Dev]]/Table13[[#This Row],[Mean]]*100</f>
        <v>#DIV/0!</v>
      </c>
      <c r="M407" s="2">
        <f>Table13[[#This Row],[Estimated costs 1]]-Table13[[#This Row],[Actual cost]]</f>
        <v>0</v>
      </c>
      <c r="N407" s="2" t="e">
        <f>Table13[[#This Row],[Diff 1]]/Table13[[#This Row],[Actual cost]]*100</f>
        <v>#DIV/0!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</row>
    <row r="408" spans="1:34" hidden="1" x14ac:dyDescent="0.3">
      <c r="A408" t="s">
        <v>428</v>
      </c>
      <c r="B408">
        <v>406</v>
      </c>
      <c r="C408" t="str">
        <f>LEFT(Table13[[#This Row],[Contingency id]])</f>
        <v>B</v>
      </c>
      <c r="D408">
        <v>0</v>
      </c>
      <c r="E408" s="1">
        <v>1.15686274509803</v>
      </c>
      <c r="F408">
        <v>118</v>
      </c>
      <c r="G408">
        <v>102</v>
      </c>
      <c r="H408">
        <v>0</v>
      </c>
      <c r="I408" s="2">
        <f>AVERAGE(Table13[[#This Row],[Estimated costs 1]:[Estimated costs 20]])</f>
        <v>0</v>
      </c>
      <c r="J408" s="2" t="e">
        <f>(Table13[[#This Row],[Mean]]-Table13[[#This Row],[Actual cost]])/Table13[[#This Row],[Actual cost]]*100</f>
        <v>#DIV/0!</v>
      </c>
      <c r="K408" s="2">
        <f>_xlfn.STDEV.P(Table13[[#This Row],[Estimated costs 1]:[Estimated costs 20]])</f>
        <v>0</v>
      </c>
      <c r="L408" s="2" t="e">
        <f>Table13[[#This Row],[Dev]]/Table13[[#This Row],[Mean]]*100</f>
        <v>#DIV/0!</v>
      </c>
      <c r="M408" s="2">
        <f>Table13[[#This Row],[Estimated costs 1]]-Table13[[#This Row],[Actual cost]]</f>
        <v>0</v>
      </c>
      <c r="N408" s="2" t="e">
        <f>Table13[[#This Row],[Diff 1]]/Table13[[#This Row],[Actual cost]]*100</f>
        <v>#DIV/0!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</row>
    <row r="409" spans="1:34" hidden="1" x14ac:dyDescent="0.3">
      <c r="A409" t="s">
        <v>429</v>
      </c>
      <c r="B409">
        <v>407</v>
      </c>
      <c r="C409" t="str">
        <f>LEFT(Table13[[#This Row],[Contingency id]])</f>
        <v>B</v>
      </c>
      <c r="D409">
        <v>0</v>
      </c>
      <c r="E409" s="1">
        <v>1.0990990990990901</v>
      </c>
      <c r="F409">
        <v>122</v>
      </c>
      <c r="G409">
        <v>111</v>
      </c>
      <c r="H409">
        <v>0</v>
      </c>
      <c r="I409" s="2">
        <f>AVERAGE(Table13[[#This Row],[Estimated costs 1]:[Estimated costs 20]])</f>
        <v>0</v>
      </c>
      <c r="J409" s="2" t="e">
        <f>(Table13[[#This Row],[Mean]]-Table13[[#This Row],[Actual cost]])/Table13[[#This Row],[Actual cost]]*100</f>
        <v>#DIV/0!</v>
      </c>
      <c r="K409" s="2">
        <f>_xlfn.STDEV.P(Table13[[#This Row],[Estimated costs 1]:[Estimated costs 20]])</f>
        <v>0</v>
      </c>
      <c r="L409" s="2" t="e">
        <f>Table13[[#This Row],[Dev]]/Table13[[#This Row],[Mean]]*100</f>
        <v>#DIV/0!</v>
      </c>
      <c r="M409" s="2">
        <f>Table13[[#This Row],[Estimated costs 1]]-Table13[[#This Row],[Actual cost]]</f>
        <v>0</v>
      </c>
      <c r="N409" s="2" t="e">
        <f>Table13[[#This Row],[Diff 1]]/Table13[[#This Row],[Actual cost]]*100</f>
        <v>#DIV/0!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</row>
    <row r="410" spans="1:34" hidden="1" x14ac:dyDescent="0.3">
      <c r="A410" t="s">
        <v>430</v>
      </c>
      <c r="B410">
        <v>408</v>
      </c>
      <c r="C410" t="str">
        <f>LEFT(Table13[[#This Row],[Contingency id]])</f>
        <v>B</v>
      </c>
      <c r="D410">
        <v>0</v>
      </c>
      <c r="E410" s="1">
        <v>1.0333333333333301</v>
      </c>
      <c r="F410">
        <v>62</v>
      </c>
      <c r="G410">
        <v>60</v>
      </c>
      <c r="H410">
        <v>0</v>
      </c>
      <c r="I410" s="2">
        <f>AVERAGE(Table13[[#This Row],[Estimated costs 1]:[Estimated costs 20]])</f>
        <v>0</v>
      </c>
      <c r="J410" s="2" t="e">
        <f>(Table13[[#This Row],[Mean]]-Table13[[#This Row],[Actual cost]])/Table13[[#This Row],[Actual cost]]*100</f>
        <v>#DIV/0!</v>
      </c>
      <c r="K410" s="2">
        <f>_xlfn.STDEV.P(Table13[[#This Row],[Estimated costs 1]:[Estimated costs 20]])</f>
        <v>0</v>
      </c>
      <c r="L410" s="2" t="e">
        <f>Table13[[#This Row],[Dev]]/Table13[[#This Row],[Mean]]*100</f>
        <v>#DIV/0!</v>
      </c>
      <c r="M410" s="2">
        <f>Table13[[#This Row],[Estimated costs 1]]-Table13[[#This Row],[Actual cost]]</f>
        <v>0</v>
      </c>
      <c r="N410" s="2" t="e">
        <f>Table13[[#This Row],[Diff 1]]/Table13[[#This Row],[Actual cost]]*100</f>
        <v>#DIV/0!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</row>
    <row r="411" spans="1:34" hidden="1" x14ac:dyDescent="0.3">
      <c r="A411" t="s">
        <v>431</v>
      </c>
      <c r="B411">
        <v>409</v>
      </c>
      <c r="C411" t="str">
        <f>LEFT(Table13[[#This Row],[Contingency id]])</f>
        <v>B</v>
      </c>
      <c r="D411">
        <v>0</v>
      </c>
      <c r="E411" s="1">
        <v>1.0689655172413699</v>
      </c>
      <c r="F411">
        <v>62</v>
      </c>
      <c r="G411">
        <v>58</v>
      </c>
      <c r="H411">
        <v>0</v>
      </c>
      <c r="I411" s="2">
        <f>AVERAGE(Table13[[#This Row],[Estimated costs 1]:[Estimated costs 20]])</f>
        <v>0</v>
      </c>
      <c r="J411" s="2" t="e">
        <f>(Table13[[#This Row],[Mean]]-Table13[[#This Row],[Actual cost]])/Table13[[#This Row],[Actual cost]]*100</f>
        <v>#DIV/0!</v>
      </c>
      <c r="K411" s="2">
        <f>_xlfn.STDEV.P(Table13[[#This Row],[Estimated costs 1]:[Estimated costs 20]])</f>
        <v>0</v>
      </c>
      <c r="L411" s="2" t="e">
        <f>Table13[[#This Row],[Dev]]/Table13[[#This Row],[Mean]]*100</f>
        <v>#DIV/0!</v>
      </c>
      <c r="M411" s="2">
        <f>Table13[[#This Row],[Estimated costs 1]]-Table13[[#This Row],[Actual cost]]</f>
        <v>0</v>
      </c>
      <c r="N411" s="2" t="e">
        <f>Table13[[#This Row],[Diff 1]]/Table13[[#This Row],[Actual cost]]*100</f>
        <v>#DIV/0!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</row>
    <row r="412" spans="1:34" hidden="1" x14ac:dyDescent="0.3">
      <c r="A412" t="s">
        <v>432</v>
      </c>
      <c r="B412">
        <v>410</v>
      </c>
      <c r="C412" t="str">
        <f>LEFT(Table13[[#This Row],[Contingency id]])</f>
        <v>B</v>
      </c>
      <c r="D412">
        <v>0</v>
      </c>
      <c r="E412" s="1">
        <v>1.1071428571428501</v>
      </c>
      <c r="F412">
        <v>62</v>
      </c>
      <c r="G412">
        <v>56</v>
      </c>
      <c r="H412">
        <v>0</v>
      </c>
      <c r="I412" s="2">
        <f>AVERAGE(Table13[[#This Row],[Estimated costs 1]:[Estimated costs 20]])</f>
        <v>0</v>
      </c>
      <c r="J412" s="2" t="e">
        <f>(Table13[[#This Row],[Mean]]-Table13[[#This Row],[Actual cost]])/Table13[[#This Row],[Actual cost]]*100</f>
        <v>#DIV/0!</v>
      </c>
      <c r="K412" s="2">
        <f>_xlfn.STDEV.P(Table13[[#This Row],[Estimated costs 1]:[Estimated costs 20]])</f>
        <v>0</v>
      </c>
      <c r="L412" s="2" t="e">
        <f>Table13[[#This Row],[Dev]]/Table13[[#This Row],[Mean]]*100</f>
        <v>#DIV/0!</v>
      </c>
      <c r="M412" s="2">
        <f>Table13[[#This Row],[Estimated costs 1]]-Table13[[#This Row],[Actual cost]]</f>
        <v>0</v>
      </c>
      <c r="N412" s="2" t="e">
        <f>Table13[[#This Row],[Diff 1]]/Table13[[#This Row],[Actual cost]]*100</f>
        <v>#DIV/0!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</row>
    <row r="413" spans="1:34" hidden="1" x14ac:dyDescent="0.3">
      <c r="A413" t="s">
        <v>433</v>
      </c>
      <c r="B413">
        <v>411</v>
      </c>
      <c r="C413" t="str">
        <f>LEFT(Table13[[#This Row],[Contingency id]])</f>
        <v>B</v>
      </c>
      <c r="D413">
        <v>0</v>
      </c>
      <c r="E413" s="1">
        <v>1</v>
      </c>
      <c r="F413">
        <v>23</v>
      </c>
      <c r="G413">
        <v>23</v>
      </c>
      <c r="H413">
        <v>0</v>
      </c>
      <c r="I413" s="2">
        <f>AVERAGE(Table13[[#This Row],[Estimated costs 1]:[Estimated costs 20]])</f>
        <v>0</v>
      </c>
      <c r="J413" s="2" t="e">
        <f>(Table13[[#This Row],[Mean]]-Table13[[#This Row],[Actual cost]])/Table13[[#This Row],[Actual cost]]*100</f>
        <v>#DIV/0!</v>
      </c>
      <c r="K413" s="2">
        <f>_xlfn.STDEV.P(Table13[[#This Row],[Estimated costs 1]:[Estimated costs 20]])</f>
        <v>0</v>
      </c>
      <c r="L413" s="2" t="e">
        <f>Table13[[#This Row],[Dev]]/Table13[[#This Row],[Mean]]*100</f>
        <v>#DIV/0!</v>
      </c>
      <c r="M413" s="2">
        <f>Table13[[#This Row],[Estimated costs 1]]-Table13[[#This Row],[Actual cost]]</f>
        <v>0</v>
      </c>
      <c r="N413" s="2" t="e">
        <f>Table13[[#This Row],[Diff 1]]/Table13[[#This Row],[Actual cost]]*100</f>
        <v>#DIV/0!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</row>
    <row r="414" spans="1:34" hidden="1" x14ac:dyDescent="0.3">
      <c r="A414" t="s">
        <v>434</v>
      </c>
      <c r="B414">
        <v>412</v>
      </c>
      <c r="C414" t="str">
        <f>LEFT(Table13[[#This Row],[Contingency id]])</f>
        <v>B</v>
      </c>
      <c r="D414">
        <v>0</v>
      </c>
      <c r="E414" s="1">
        <v>1</v>
      </c>
      <c r="F414">
        <v>23</v>
      </c>
      <c r="G414">
        <v>23</v>
      </c>
      <c r="H414">
        <v>0</v>
      </c>
      <c r="I414" s="2">
        <f>AVERAGE(Table13[[#This Row],[Estimated costs 1]:[Estimated costs 20]])</f>
        <v>0</v>
      </c>
      <c r="J414" s="2" t="e">
        <f>(Table13[[#This Row],[Mean]]-Table13[[#This Row],[Actual cost]])/Table13[[#This Row],[Actual cost]]*100</f>
        <v>#DIV/0!</v>
      </c>
      <c r="K414" s="2">
        <f>_xlfn.STDEV.P(Table13[[#This Row],[Estimated costs 1]:[Estimated costs 20]])</f>
        <v>0</v>
      </c>
      <c r="L414" s="2" t="e">
        <f>Table13[[#This Row],[Dev]]/Table13[[#This Row],[Mean]]*100</f>
        <v>#DIV/0!</v>
      </c>
      <c r="M414" s="2">
        <f>Table13[[#This Row],[Estimated costs 1]]-Table13[[#This Row],[Actual cost]]</f>
        <v>0</v>
      </c>
      <c r="N414" s="2" t="e">
        <f>Table13[[#This Row],[Diff 1]]/Table13[[#This Row],[Actual cost]]*100</f>
        <v>#DIV/0!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</row>
    <row r="415" spans="1:34" hidden="1" x14ac:dyDescent="0.3">
      <c r="A415" t="s">
        <v>435</v>
      </c>
      <c r="B415">
        <v>413</v>
      </c>
      <c r="C415" t="str">
        <f>LEFT(Table13[[#This Row],[Contingency id]])</f>
        <v>B</v>
      </c>
      <c r="D415">
        <v>0</v>
      </c>
      <c r="E415" s="1">
        <v>1</v>
      </c>
      <c r="F415">
        <v>23</v>
      </c>
      <c r="G415">
        <v>23</v>
      </c>
      <c r="H415">
        <v>0</v>
      </c>
      <c r="I415" s="2">
        <f>AVERAGE(Table13[[#This Row],[Estimated costs 1]:[Estimated costs 20]])</f>
        <v>0</v>
      </c>
      <c r="J415" s="2" t="e">
        <f>(Table13[[#This Row],[Mean]]-Table13[[#This Row],[Actual cost]])/Table13[[#This Row],[Actual cost]]*100</f>
        <v>#DIV/0!</v>
      </c>
      <c r="K415" s="2">
        <f>_xlfn.STDEV.P(Table13[[#This Row],[Estimated costs 1]:[Estimated costs 20]])</f>
        <v>0</v>
      </c>
      <c r="L415" s="2" t="e">
        <f>Table13[[#This Row],[Dev]]/Table13[[#This Row],[Mean]]*100</f>
        <v>#DIV/0!</v>
      </c>
      <c r="M415" s="2">
        <f>Table13[[#This Row],[Estimated costs 1]]-Table13[[#This Row],[Actual cost]]</f>
        <v>0</v>
      </c>
      <c r="N415" s="2" t="e">
        <f>Table13[[#This Row],[Diff 1]]/Table13[[#This Row],[Actual cost]]*100</f>
        <v>#DIV/0!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</row>
    <row r="416" spans="1:34" hidden="1" x14ac:dyDescent="0.3">
      <c r="A416" t="s">
        <v>436</v>
      </c>
      <c r="B416">
        <v>414</v>
      </c>
      <c r="C416" t="str">
        <f>LEFT(Table13[[#This Row],[Contingency id]])</f>
        <v>B</v>
      </c>
      <c r="D416">
        <v>0</v>
      </c>
      <c r="E416" s="1">
        <v>1</v>
      </c>
      <c r="F416">
        <v>23</v>
      </c>
      <c r="G416">
        <v>23</v>
      </c>
      <c r="H416">
        <v>0</v>
      </c>
      <c r="I416" s="2">
        <f>AVERAGE(Table13[[#This Row],[Estimated costs 1]:[Estimated costs 20]])</f>
        <v>0</v>
      </c>
      <c r="J416" s="2" t="e">
        <f>(Table13[[#This Row],[Mean]]-Table13[[#This Row],[Actual cost]])/Table13[[#This Row],[Actual cost]]*100</f>
        <v>#DIV/0!</v>
      </c>
      <c r="K416" s="2">
        <f>_xlfn.STDEV.P(Table13[[#This Row],[Estimated costs 1]:[Estimated costs 20]])</f>
        <v>0</v>
      </c>
      <c r="L416" s="2" t="e">
        <f>Table13[[#This Row],[Dev]]/Table13[[#This Row],[Mean]]*100</f>
        <v>#DIV/0!</v>
      </c>
      <c r="M416" s="2">
        <f>Table13[[#This Row],[Estimated costs 1]]-Table13[[#This Row],[Actual cost]]</f>
        <v>0</v>
      </c>
      <c r="N416" s="2" t="e">
        <f>Table13[[#This Row],[Diff 1]]/Table13[[#This Row],[Actual cost]]*100</f>
        <v>#DIV/0!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</row>
    <row r="417" spans="1:34" hidden="1" x14ac:dyDescent="0.3">
      <c r="A417" t="s">
        <v>437</v>
      </c>
      <c r="B417">
        <v>415</v>
      </c>
      <c r="C417" t="str">
        <f>LEFT(Table13[[#This Row],[Contingency id]])</f>
        <v>B</v>
      </c>
      <c r="D417">
        <v>0</v>
      </c>
      <c r="E417" s="1">
        <v>1</v>
      </c>
      <c r="F417">
        <v>23</v>
      </c>
      <c r="G417">
        <v>23</v>
      </c>
      <c r="H417">
        <v>0</v>
      </c>
      <c r="I417" s="2">
        <f>AVERAGE(Table13[[#This Row],[Estimated costs 1]:[Estimated costs 20]])</f>
        <v>0</v>
      </c>
      <c r="J417" s="2" t="e">
        <f>(Table13[[#This Row],[Mean]]-Table13[[#This Row],[Actual cost]])/Table13[[#This Row],[Actual cost]]*100</f>
        <v>#DIV/0!</v>
      </c>
      <c r="K417" s="2">
        <f>_xlfn.STDEV.P(Table13[[#This Row],[Estimated costs 1]:[Estimated costs 20]])</f>
        <v>0</v>
      </c>
      <c r="L417" s="2" t="e">
        <f>Table13[[#This Row],[Dev]]/Table13[[#This Row],[Mean]]*100</f>
        <v>#DIV/0!</v>
      </c>
      <c r="M417" s="2">
        <f>Table13[[#This Row],[Estimated costs 1]]-Table13[[#This Row],[Actual cost]]</f>
        <v>0</v>
      </c>
      <c r="N417" s="2" t="e">
        <f>Table13[[#This Row],[Diff 1]]/Table13[[#This Row],[Actual cost]]*100</f>
        <v>#DIV/0!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</row>
    <row r="418" spans="1:34" hidden="1" x14ac:dyDescent="0.3">
      <c r="A418" t="s">
        <v>438</v>
      </c>
      <c r="B418">
        <v>416</v>
      </c>
      <c r="C418" t="str">
        <f>LEFT(Table13[[#This Row],[Contingency id]])</f>
        <v>B</v>
      </c>
      <c r="D418">
        <v>0</v>
      </c>
      <c r="E418" s="1">
        <v>1</v>
      </c>
      <c r="F418">
        <v>23</v>
      </c>
      <c r="G418">
        <v>23</v>
      </c>
      <c r="H418">
        <v>0</v>
      </c>
      <c r="I418" s="2">
        <f>AVERAGE(Table13[[#This Row],[Estimated costs 1]:[Estimated costs 20]])</f>
        <v>0</v>
      </c>
      <c r="J418" s="2" t="e">
        <f>(Table13[[#This Row],[Mean]]-Table13[[#This Row],[Actual cost]])/Table13[[#This Row],[Actual cost]]*100</f>
        <v>#DIV/0!</v>
      </c>
      <c r="K418" s="2">
        <f>_xlfn.STDEV.P(Table13[[#This Row],[Estimated costs 1]:[Estimated costs 20]])</f>
        <v>0</v>
      </c>
      <c r="L418" s="2" t="e">
        <f>Table13[[#This Row],[Dev]]/Table13[[#This Row],[Mean]]*100</f>
        <v>#DIV/0!</v>
      </c>
      <c r="M418" s="2">
        <f>Table13[[#This Row],[Estimated costs 1]]-Table13[[#This Row],[Actual cost]]</f>
        <v>0</v>
      </c>
      <c r="N418" s="2" t="e">
        <f>Table13[[#This Row],[Diff 1]]/Table13[[#This Row],[Actual cost]]*100</f>
        <v>#DIV/0!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</row>
    <row r="419" spans="1:34" hidden="1" x14ac:dyDescent="0.3">
      <c r="A419" t="s">
        <v>439</v>
      </c>
      <c r="B419">
        <v>417</v>
      </c>
      <c r="C419" t="str">
        <f>LEFT(Table13[[#This Row],[Contingency id]])</f>
        <v>B</v>
      </c>
      <c r="D419">
        <v>0</v>
      </c>
      <c r="E419" s="1">
        <v>1.0454545454545401</v>
      </c>
      <c r="F419">
        <v>23</v>
      </c>
      <c r="G419">
        <v>22</v>
      </c>
      <c r="H419">
        <v>0</v>
      </c>
      <c r="I419" s="2">
        <f>AVERAGE(Table13[[#This Row],[Estimated costs 1]:[Estimated costs 20]])</f>
        <v>0</v>
      </c>
      <c r="J419" s="2" t="e">
        <f>(Table13[[#This Row],[Mean]]-Table13[[#This Row],[Actual cost]])/Table13[[#This Row],[Actual cost]]*100</f>
        <v>#DIV/0!</v>
      </c>
      <c r="K419" s="2">
        <f>_xlfn.STDEV.P(Table13[[#This Row],[Estimated costs 1]:[Estimated costs 20]])</f>
        <v>0</v>
      </c>
      <c r="L419" s="2" t="e">
        <f>Table13[[#This Row],[Dev]]/Table13[[#This Row],[Mean]]*100</f>
        <v>#DIV/0!</v>
      </c>
      <c r="M419" s="2">
        <f>Table13[[#This Row],[Estimated costs 1]]-Table13[[#This Row],[Actual cost]]</f>
        <v>0</v>
      </c>
      <c r="N419" s="2" t="e">
        <f>Table13[[#This Row],[Diff 1]]/Table13[[#This Row],[Actual cost]]*100</f>
        <v>#DIV/0!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</row>
    <row r="420" spans="1:34" hidden="1" x14ac:dyDescent="0.3">
      <c r="A420" t="s">
        <v>440</v>
      </c>
      <c r="B420">
        <v>418</v>
      </c>
      <c r="C420" t="str">
        <f>LEFT(Table13[[#This Row],[Contingency id]])</f>
        <v>B</v>
      </c>
      <c r="D420">
        <v>0</v>
      </c>
      <c r="E420" s="1">
        <v>1</v>
      </c>
      <c r="F420">
        <v>23</v>
      </c>
      <c r="G420">
        <v>23</v>
      </c>
      <c r="H420">
        <v>0</v>
      </c>
      <c r="I420" s="2">
        <f>AVERAGE(Table13[[#This Row],[Estimated costs 1]:[Estimated costs 20]])</f>
        <v>0</v>
      </c>
      <c r="J420" s="2" t="e">
        <f>(Table13[[#This Row],[Mean]]-Table13[[#This Row],[Actual cost]])/Table13[[#This Row],[Actual cost]]*100</f>
        <v>#DIV/0!</v>
      </c>
      <c r="K420" s="2">
        <f>_xlfn.STDEV.P(Table13[[#This Row],[Estimated costs 1]:[Estimated costs 20]])</f>
        <v>0</v>
      </c>
      <c r="L420" s="2" t="e">
        <f>Table13[[#This Row],[Dev]]/Table13[[#This Row],[Mean]]*100</f>
        <v>#DIV/0!</v>
      </c>
      <c r="M420" s="2">
        <f>Table13[[#This Row],[Estimated costs 1]]-Table13[[#This Row],[Actual cost]]</f>
        <v>0</v>
      </c>
      <c r="N420" s="2" t="e">
        <f>Table13[[#This Row],[Diff 1]]/Table13[[#This Row],[Actual cost]]*100</f>
        <v>#DIV/0!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</row>
    <row r="421" spans="1:34" hidden="1" x14ac:dyDescent="0.3">
      <c r="A421" t="s">
        <v>441</v>
      </c>
      <c r="B421">
        <v>419</v>
      </c>
      <c r="C421" t="str">
        <f>LEFT(Table13[[#This Row],[Contingency id]])</f>
        <v>B</v>
      </c>
      <c r="D421">
        <v>0</v>
      </c>
      <c r="E421" s="1">
        <v>1.0454545454545401</v>
      </c>
      <c r="F421">
        <v>23</v>
      </c>
      <c r="G421">
        <v>22</v>
      </c>
      <c r="H421">
        <v>0</v>
      </c>
      <c r="I421" s="2">
        <f>AVERAGE(Table13[[#This Row],[Estimated costs 1]:[Estimated costs 20]])</f>
        <v>0</v>
      </c>
      <c r="J421" s="2" t="e">
        <f>(Table13[[#This Row],[Mean]]-Table13[[#This Row],[Actual cost]])/Table13[[#This Row],[Actual cost]]*100</f>
        <v>#DIV/0!</v>
      </c>
      <c r="K421" s="2">
        <f>_xlfn.STDEV.P(Table13[[#This Row],[Estimated costs 1]:[Estimated costs 20]])</f>
        <v>0</v>
      </c>
      <c r="L421" s="2" t="e">
        <f>Table13[[#This Row],[Dev]]/Table13[[#This Row],[Mean]]*100</f>
        <v>#DIV/0!</v>
      </c>
      <c r="M421" s="2">
        <f>Table13[[#This Row],[Estimated costs 1]]-Table13[[#This Row],[Actual cost]]</f>
        <v>0</v>
      </c>
      <c r="N421" s="2" t="e">
        <f>Table13[[#This Row],[Diff 1]]/Table13[[#This Row],[Actual cost]]*100</f>
        <v>#DIV/0!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</row>
    <row r="422" spans="1:34" hidden="1" x14ac:dyDescent="0.3">
      <c r="A422" t="s">
        <v>442</v>
      </c>
      <c r="B422">
        <v>420</v>
      </c>
      <c r="C422" t="str">
        <f>LEFT(Table13[[#This Row],[Contingency id]])</f>
        <v>B</v>
      </c>
      <c r="D422">
        <v>0</v>
      </c>
      <c r="E422" s="1">
        <v>1</v>
      </c>
      <c r="F422">
        <v>23</v>
      </c>
      <c r="G422">
        <v>23</v>
      </c>
      <c r="H422">
        <v>0</v>
      </c>
      <c r="I422" s="2">
        <f>AVERAGE(Table13[[#This Row],[Estimated costs 1]:[Estimated costs 20]])</f>
        <v>0</v>
      </c>
      <c r="J422" s="2" t="e">
        <f>(Table13[[#This Row],[Mean]]-Table13[[#This Row],[Actual cost]])/Table13[[#This Row],[Actual cost]]*100</f>
        <v>#DIV/0!</v>
      </c>
      <c r="K422" s="2">
        <f>_xlfn.STDEV.P(Table13[[#This Row],[Estimated costs 1]:[Estimated costs 20]])</f>
        <v>0</v>
      </c>
      <c r="L422" s="2" t="e">
        <f>Table13[[#This Row],[Dev]]/Table13[[#This Row],[Mean]]*100</f>
        <v>#DIV/0!</v>
      </c>
      <c r="M422" s="2">
        <f>Table13[[#This Row],[Estimated costs 1]]-Table13[[#This Row],[Actual cost]]</f>
        <v>0</v>
      </c>
      <c r="N422" s="2" t="e">
        <f>Table13[[#This Row],[Diff 1]]/Table13[[#This Row],[Actual cost]]*100</f>
        <v>#DIV/0!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</row>
    <row r="423" spans="1:34" hidden="1" x14ac:dyDescent="0.3">
      <c r="A423" t="s">
        <v>443</v>
      </c>
      <c r="B423">
        <v>421</v>
      </c>
      <c r="C423" t="str">
        <f>LEFT(Table13[[#This Row],[Contingency id]])</f>
        <v>B</v>
      </c>
      <c r="D423">
        <v>0</v>
      </c>
      <c r="E423" s="1">
        <v>1</v>
      </c>
      <c r="F423">
        <v>23</v>
      </c>
      <c r="G423">
        <v>23</v>
      </c>
      <c r="H423">
        <v>0</v>
      </c>
      <c r="I423" s="2">
        <f>AVERAGE(Table13[[#This Row],[Estimated costs 1]:[Estimated costs 20]])</f>
        <v>0</v>
      </c>
      <c r="J423" s="2" t="e">
        <f>(Table13[[#This Row],[Mean]]-Table13[[#This Row],[Actual cost]])/Table13[[#This Row],[Actual cost]]*100</f>
        <v>#DIV/0!</v>
      </c>
      <c r="K423" s="2">
        <f>_xlfn.STDEV.P(Table13[[#This Row],[Estimated costs 1]:[Estimated costs 20]])</f>
        <v>0</v>
      </c>
      <c r="L423" s="2" t="e">
        <f>Table13[[#This Row],[Dev]]/Table13[[#This Row],[Mean]]*100</f>
        <v>#DIV/0!</v>
      </c>
      <c r="M423" s="2">
        <f>Table13[[#This Row],[Estimated costs 1]]-Table13[[#This Row],[Actual cost]]</f>
        <v>0</v>
      </c>
      <c r="N423" s="2" t="e">
        <f>Table13[[#This Row],[Diff 1]]/Table13[[#This Row],[Actual cost]]*100</f>
        <v>#DIV/0!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</row>
    <row r="424" spans="1:34" hidden="1" x14ac:dyDescent="0.3">
      <c r="A424" t="s">
        <v>444</v>
      </c>
      <c r="B424">
        <v>422</v>
      </c>
      <c r="C424" t="str">
        <f>LEFT(Table13[[#This Row],[Contingency id]])</f>
        <v>B</v>
      </c>
      <c r="D424">
        <v>0</v>
      </c>
      <c r="E424" s="1">
        <v>1</v>
      </c>
      <c r="F424">
        <v>23</v>
      </c>
      <c r="G424">
        <v>23</v>
      </c>
      <c r="H424">
        <v>0</v>
      </c>
      <c r="I424" s="2">
        <f>AVERAGE(Table13[[#This Row],[Estimated costs 1]:[Estimated costs 20]])</f>
        <v>0</v>
      </c>
      <c r="J424" s="2" t="e">
        <f>(Table13[[#This Row],[Mean]]-Table13[[#This Row],[Actual cost]])/Table13[[#This Row],[Actual cost]]*100</f>
        <v>#DIV/0!</v>
      </c>
      <c r="K424" s="2">
        <f>_xlfn.STDEV.P(Table13[[#This Row],[Estimated costs 1]:[Estimated costs 20]])</f>
        <v>0</v>
      </c>
      <c r="L424" s="2" t="e">
        <f>Table13[[#This Row],[Dev]]/Table13[[#This Row],[Mean]]*100</f>
        <v>#DIV/0!</v>
      </c>
      <c r="M424" s="2">
        <f>Table13[[#This Row],[Estimated costs 1]]-Table13[[#This Row],[Actual cost]]</f>
        <v>0</v>
      </c>
      <c r="N424" s="2" t="e">
        <f>Table13[[#This Row],[Diff 1]]/Table13[[#This Row],[Actual cost]]*100</f>
        <v>#DIV/0!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</row>
    <row r="425" spans="1:34" hidden="1" x14ac:dyDescent="0.3">
      <c r="A425" t="s">
        <v>445</v>
      </c>
      <c r="B425">
        <v>423</v>
      </c>
      <c r="C425" t="str">
        <f>LEFT(Table13[[#This Row],[Contingency id]])</f>
        <v>B</v>
      </c>
      <c r="D425">
        <v>0</v>
      </c>
      <c r="E425" s="1">
        <v>1</v>
      </c>
      <c r="F425">
        <v>23</v>
      </c>
      <c r="G425">
        <v>23</v>
      </c>
      <c r="H425">
        <v>0</v>
      </c>
      <c r="I425" s="2">
        <f>AVERAGE(Table13[[#This Row],[Estimated costs 1]:[Estimated costs 20]])</f>
        <v>0</v>
      </c>
      <c r="J425" s="2" t="e">
        <f>(Table13[[#This Row],[Mean]]-Table13[[#This Row],[Actual cost]])/Table13[[#This Row],[Actual cost]]*100</f>
        <v>#DIV/0!</v>
      </c>
      <c r="K425" s="2">
        <f>_xlfn.STDEV.P(Table13[[#This Row],[Estimated costs 1]:[Estimated costs 20]])</f>
        <v>0</v>
      </c>
      <c r="L425" s="2" t="e">
        <f>Table13[[#This Row],[Dev]]/Table13[[#This Row],[Mean]]*100</f>
        <v>#DIV/0!</v>
      </c>
      <c r="M425" s="2">
        <f>Table13[[#This Row],[Estimated costs 1]]-Table13[[#This Row],[Actual cost]]</f>
        <v>0</v>
      </c>
      <c r="N425" s="2" t="e">
        <f>Table13[[#This Row],[Diff 1]]/Table13[[#This Row],[Actual cost]]*100</f>
        <v>#DIV/0!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</row>
    <row r="426" spans="1:34" hidden="1" x14ac:dyDescent="0.3">
      <c r="A426" t="s">
        <v>446</v>
      </c>
      <c r="B426">
        <v>424</v>
      </c>
      <c r="C426" t="str">
        <f>LEFT(Table13[[#This Row],[Contingency id]])</f>
        <v>B</v>
      </c>
      <c r="D426">
        <v>0</v>
      </c>
      <c r="E426" s="1">
        <v>1</v>
      </c>
      <c r="F426">
        <v>23</v>
      </c>
      <c r="G426">
        <v>23</v>
      </c>
      <c r="H426">
        <v>0</v>
      </c>
      <c r="I426" s="2">
        <f>AVERAGE(Table13[[#This Row],[Estimated costs 1]:[Estimated costs 20]])</f>
        <v>0</v>
      </c>
      <c r="J426" s="2" t="e">
        <f>(Table13[[#This Row],[Mean]]-Table13[[#This Row],[Actual cost]])/Table13[[#This Row],[Actual cost]]*100</f>
        <v>#DIV/0!</v>
      </c>
      <c r="K426" s="2">
        <f>_xlfn.STDEV.P(Table13[[#This Row],[Estimated costs 1]:[Estimated costs 20]])</f>
        <v>0</v>
      </c>
      <c r="L426" s="2" t="e">
        <f>Table13[[#This Row],[Dev]]/Table13[[#This Row],[Mean]]*100</f>
        <v>#DIV/0!</v>
      </c>
      <c r="M426" s="2">
        <f>Table13[[#This Row],[Estimated costs 1]]-Table13[[#This Row],[Actual cost]]</f>
        <v>0</v>
      </c>
      <c r="N426" s="2" t="e">
        <f>Table13[[#This Row],[Diff 1]]/Table13[[#This Row],[Actual cost]]*100</f>
        <v>#DIV/0!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</row>
    <row r="427" spans="1:34" hidden="1" x14ac:dyDescent="0.3">
      <c r="A427" t="s">
        <v>447</v>
      </c>
      <c r="B427">
        <v>425</v>
      </c>
      <c r="C427" t="str">
        <f>LEFT(Table13[[#This Row],[Contingency id]])</f>
        <v>B</v>
      </c>
      <c r="D427">
        <v>0</v>
      </c>
      <c r="E427" s="1">
        <v>1.0901639344262199</v>
      </c>
      <c r="F427">
        <v>133</v>
      </c>
      <c r="G427">
        <v>122</v>
      </c>
      <c r="H427">
        <v>0</v>
      </c>
      <c r="I427" s="2">
        <f>AVERAGE(Table13[[#This Row],[Estimated costs 1]:[Estimated costs 20]])</f>
        <v>0</v>
      </c>
      <c r="J427" s="2" t="e">
        <f>(Table13[[#This Row],[Mean]]-Table13[[#This Row],[Actual cost]])/Table13[[#This Row],[Actual cost]]*100</f>
        <v>#DIV/0!</v>
      </c>
      <c r="K427" s="2">
        <f>_xlfn.STDEV.P(Table13[[#This Row],[Estimated costs 1]:[Estimated costs 20]])</f>
        <v>0</v>
      </c>
      <c r="L427" s="2" t="e">
        <f>Table13[[#This Row],[Dev]]/Table13[[#This Row],[Mean]]*100</f>
        <v>#DIV/0!</v>
      </c>
      <c r="M427" s="2">
        <f>Table13[[#This Row],[Estimated costs 1]]-Table13[[#This Row],[Actual cost]]</f>
        <v>0</v>
      </c>
      <c r="N427" s="2" t="e">
        <f>Table13[[#This Row],[Diff 1]]/Table13[[#This Row],[Actual cost]]*100</f>
        <v>#DIV/0!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</row>
    <row r="428" spans="1:34" hidden="1" x14ac:dyDescent="0.3">
      <c r="A428" t="s">
        <v>448</v>
      </c>
      <c r="B428">
        <v>426</v>
      </c>
      <c r="C428" t="str">
        <f>LEFT(Table13[[#This Row],[Contingency id]])</f>
        <v>B</v>
      </c>
      <c r="D428">
        <v>0</v>
      </c>
      <c r="E428" s="1">
        <v>1.1666666666666601</v>
      </c>
      <c r="F428">
        <v>133</v>
      </c>
      <c r="G428">
        <v>114</v>
      </c>
      <c r="H428">
        <v>0</v>
      </c>
      <c r="I428" s="2">
        <f>AVERAGE(Table13[[#This Row],[Estimated costs 1]:[Estimated costs 20]])</f>
        <v>0</v>
      </c>
      <c r="J428" s="2" t="e">
        <f>(Table13[[#This Row],[Mean]]-Table13[[#This Row],[Actual cost]])/Table13[[#This Row],[Actual cost]]*100</f>
        <v>#DIV/0!</v>
      </c>
      <c r="K428" s="2">
        <f>_xlfn.STDEV.P(Table13[[#This Row],[Estimated costs 1]:[Estimated costs 20]])</f>
        <v>0</v>
      </c>
      <c r="L428" s="2" t="e">
        <f>Table13[[#This Row],[Dev]]/Table13[[#This Row],[Mean]]*100</f>
        <v>#DIV/0!</v>
      </c>
      <c r="M428" s="2">
        <f>Table13[[#This Row],[Estimated costs 1]]-Table13[[#This Row],[Actual cost]]</f>
        <v>0</v>
      </c>
      <c r="N428" s="2" t="e">
        <f>Table13[[#This Row],[Diff 1]]/Table13[[#This Row],[Actual cost]]*100</f>
        <v>#DIV/0!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</row>
    <row r="429" spans="1:34" hidden="1" x14ac:dyDescent="0.3">
      <c r="A429" t="s">
        <v>449</v>
      </c>
      <c r="B429">
        <v>427</v>
      </c>
      <c r="C429" t="str">
        <f>LEFT(Table13[[#This Row],[Contingency id]])</f>
        <v>B</v>
      </c>
      <c r="D429">
        <v>0</v>
      </c>
      <c r="E429" s="1">
        <v>1.1186440677966101</v>
      </c>
      <c r="F429">
        <v>132</v>
      </c>
      <c r="G429">
        <v>118</v>
      </c>
      <c r="H429">
        <v>0</v>
      </c>
      <c r="I429" s="2">
        <f>AVERAGE(Table13[[#This Row],[Estimated costs 1]:[Estimated costs 20]])</f>
        <v>0</v>
      </c>
      <c r="J429" s="2" t="e">
        <f>(Table13[[#This Row],[Mean]]-Table13[[#This Row],[Actual cost]])/Table13[[#This Row],[Actual cost]]*100</f>
        <v>#DIV/0!</v>
      </c>
      <c r="K429" s="2">
        <f>_xlfn.STDEV.P(Table13[[#This Row],[Estimated costs 1]:[Estimated costs 20]])</f>
        <v>0</v>
      </c>
      <c r="L429" s="2" t="e">
        <f>Table13[[#This Row],[Dev]]/Table13[[#This Row],[Mean]]*100</f>
        <v>#DIV/0!</v>
      </c>
      <c r="M429" s="2">
        <f>Table13[[#This Row],[Estimated costs 1]]-Table13[[#This Row],[Actual cost]]</f>
        <v>0</v>
      </c>
      <c r="N429" s="2" t="e">
        <f>Table13[[#This Row],[Diff 1]]/Table13[[#This Row],[Actual cost]]*100</f>
        <v>#DIV/0!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</row>
    <row r="430" spans="1:34" hidden="1" x14ac:dyDescent="0.3">
      <c r="A430" t="s">
        <v>450</v>
      </c>
      <c r="B430">
        <v>428</v>
      </c>
      <c r="C430" t="str">
        <f>LEFT(Table13[[#This Row],[Contingency id]])</f>
        <v>B</v>
      </c>
      <c r="D430">
        <v>0</v>
      </c>
      <c r="E430" s="1">
        <v>1.1176470588235199</v>
      </c>
      <c r="F430">
        <v>133</v>
      </c>
      <c r="G430">
        <v>119</v>
      </c>
      <c r="H430">
        <v>0</v>
      </c>
      <c r="I430" s="2">
        <f>AVERAGE(Table13[[#This Row],[Estimated costs 1]:[Estimated costs 20]])</f>
        <v>0</v>
      </c>
      <c r="J430" s="2" t="e">
        <f>(Table13[[#This Row],[Mean]]-Table13[[#This Row],[Actual cost]])/Table13[[#This Row],[Actual cost]]*100</f>
        <v>#DIV/0!</v>
      </c>
      <c r="K430" s="2">
        <f>_xlfn.STDEV.P(Table13[[#This Row],[Estimated costs 1]:[Estimated costs 20]])</f>
        <v>0</v>
      </c>
      <c r="L430" s="2" t="e">
        <f>Table13[[#This Row],[Dev]]/Table13[[#This Row],[Mean]]*100</f>
        <v>#DIV/0!</v>
      </c>
      <c r="M430" s="2">
        <f>Table13[[#This Row],[Estimated costs 1]]-Table13[[#This Row],[Actual cost]]</f>
        <v>0</v>
      </c>
      <c r="N430" s="2" t="e">
        <f>Table13[[#This Row],[Diff 1]]/Table13[[#This Row],[Actual cost]]*100</f>
        <v>#DIV/0!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</row>
    <row r="431" spans="1:34" hidden="1" x14ac:dyDescent="0.3">
      <c r="A431" t="s">
        <v>451</v>
      </c>
      <c r="B431">
        <v>429</v>
      </c>
      <c r="C431" t="str">
        <f>LEFT(Table13[[#This Row],[Contingency id]])</f>
        <v>B</v>
      </c>
      <c r="D431">
        <v>0</v>
      </c>
      <c r="E431" s="1">
        <v>1.0909090909090899</v>
      </c>
      <c r="F431">
        <v>132</v>
      </c>
      <c r="G431">
        <v>121</v>
      </c>
      <c r="H431">
        <v>0</v>
      </c>
      <c r="I431" s="2">
        <f>AVERAGE(Table13[[#This Row],[Estimated costs 1]:[Estimated costs 20]])</f>
        <v>0</v>
      </c>
      <c r="J431" s="2" t="e">
        <f>(Table13[[#This Row],[Mean]]-Table13[[#This Row],[Actual cost]])/Table13[[#This Row],[Actual cost]]*100</f>
        <v>#DIV/0!</v>
      </c>
      <c r="K431" s="2">
        <f>_xlfn.STDEV.P(Table13[[#This Row],[Estimated costs 1]:[Estimated costs 20]])</f>
        <v>0</v>
      </c>
      <c r="L431" s="2" t="e">
        <f>Table13[[#This Row],[Dev]]/Table13[[#This Row],[Mean]]*100</f>
        <v>#DIV/0!</v>
      </c>
      <c r="M431" s="2">
        <f>Table13[[#This Row],[Estimated costs 1]]-Table13[[#This Row],[Actual cost]]</f>
        <v>0</v>
      </c>
      <c r="N431" s="2" t="e">
        <f>Table13[[#This Row],[Diff 1]]/Table13[[#This Row],[Actual cost]]*100</f>
        <v>#DIV/0!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</row>
    <row r="432" spans="1:34" hidden="1" x14ac:dyDescent="0.3">
      <c r="A432" t="s">
        <v>452</v>
      </c>
      <c r="B432">
        <v>430</v>
      </c>
      <c r="C432" t="str">
        <f>LEFT(Table13[[#This Row],[Contingency id]])</f>
        <v>B</v>
      </c>
      <c r="D432">
        <v>0</v>
      </c>
      <c r="E432" s="1">
        <v>1.12820512820512</v>
      </c>
      <c r="F432">
        <v>132</v>
      </c>
      <c r="G432">
        <v>117</v>
      </c>
      <c r="H432">
        <v>0</v>
      </c>
      <c r="I432" s="2">
        <f>AVERAGE(Table13[[#This Row],[Estimated costs 1]:[Estimated costs 20]])</f>
        <v>0</v>
      </c>
      <c r="J432" s="2" t="e">
        <f>(Table13[[#This Row],[Mean]]-Table13[[#This Row],[Actual cost]])/Table13[[#This Row],[Actual cost]]*100</f>
        <v>#DIV/0!</v>
      </c>
      <c r="K432" s="2">
        <f>_xlfn.STDEV.P(Table13[[#This Row],[Estimated costs 1]:[Estimated costs 20]])</f>
        <v>0</v>
      </c>
      <c r="L432" s="2" t="e">
        <f>Table13[[#This Row],[Dev]]/Table13[[#This Row],[Mean]]*100</f>
        <v>#DIV/0!</v>
      </c>
      <c r="M432" s="2">
        <f>Table13[[#This Row],[Estimated costs 1]]-Table13[[#This Row],[Actual cost]]</f>
        <v>0</v>
      </c>
      <c r="N432" s="2" t="e">
        <f>Table13[[#This Row],[Diff 1]]/Table13[[#This Row],[Actual cost]]*100</f>
        <v>#DIV/0!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</row>
    <row r="433" spans="1:34" hidden="1" x14ac:dyDescent="0.3">
      <c r="A433" t="s">
        <v>453</v>
      </c>
      <c r="B433">
        <v>431</v>
      </c>
      <c r="C433" t="str">
        <f>LEFT(Table13[[#This Row],[Contingency id]])</f>
        <v>B</v>
      </c>
      <c r="D433">
        <v>0</v>
      </c>
      <c r="E433" s="1">
        <v>1.13793103448275</v>
      </c>
      <c r="F433">
        <v>132</v>
      </c>
      <c r="G433">
        <v>116</v>
      </c>
      <c r="H433">
        <v>0</v>
      </c>
      <c r="I433" s="2">
        <f>AVERAGE(Table13[[#This Row],[Estimated costs 1]:[Estimated costs 20]])</f>
        <v>0</v>
      </c>
      <c r="J433" s="2" t="e">
        <f>(Table13[[#This Row],[Mean]]-Table13[[#This Row],[Actual cost]])/Table13[[#This Row],[Actual cost]]*100</f>
        <v>#DIV/0!</v>
      </c>
      <c r="K433" s="2">
        <f>_xlfn.STDEV.P(Table13[[#This Row],[Estimated costs 1]:[Estimated costs 20]])</f>
        <v>0</v>
      </c>
      <c r="L433" s="2" t="e">
        <f>Table13[[#This Row],[Dev]]/Table13[[#This Row],[Mean]]*100</f>
        <v>#DIV/0!</v>
      </c>
      <c r="M433" s="2">
        <f>Table13[[#This Row],[Estimated costs 1]]-Table13[[#This Row],[Actual cost]]</f>
        <v>0</v>
      </c>
      <c r="N433" s="2" t="e">
        <f>Table13[[#This Row],[Diff 1]]/Table13[[#This Row],[Actual cost]]*100</f>
        <v>#DIV/0!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</row>
    <row r="434" spans="1:34" hidden="1" x14ac:dyDescent="0.3">
      <c r="A434" t="s">
        <v>454</v>
      </c>
      <c r="B434">
        <v>432</v>
      </c>
      <c r="C434" t="str">
        <f>LEFT(Table13[[#This Row],[Contingency id]])</f>
        <v>B</v>
      </c>
      <c r="D434">
        <v>0</v>
      </c>
      <c r="E434" s="1">
        <v>1.1578947368421</v>
      </c>
      <c r="F434">
        <v>132</v>
      </c>
      <c r="G434">
        <v>114</v>
      </c>
      <c r="H434">
        <v>0</v>
      </c>
      <c r="I434" s="2">
        <f>AVERAGE(Table13[[#This Row],[Estimated costs 1]:[Estimated costs 20]])</f>
        <v>0</v>
      </c>
      <c r="J434" s="2" t="e">
        <f>(Table13[[#This Row],[Mean]]-Table13[[#This Row],[Actual cost]])/Table13[[#This Row],[Actual cost]]*100</f>
        <v>#DIV/0!</v>
      </c>
      <c r="K434" s="2">
        <f>_xlfn.STDEV.P(Table13[[#This Row],[Estimated costs 1]:[Estimated costs 20]])</f>
        <v>0</v>
      </c>
      <c r="L434" s="2" t="e">
        <f>Table13[[#This Row],[Dev]]/Table13[[#This Row],[Mean]]*100</f>
        <v>#DIV/0!</v>
      </c>
      <c r="M434" s="2">
        <f>Table13[[#This Row],[Estimated costs 1]]-Table13[[#This Row],[Actual cost]]</f>
        <v>0</v>
      </c>
      <c r="N434" s="2" t="e">
        <f>Table13[[#This Row],[Diff 1]]/Table13[[#This Row],[Actual cost]]*100</f>
        <v>#DIV/0!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</row>
    <row r="435" spans="1:34" hidden="1" x14ac:dyDescent="0.3">
      <c r="A435" t="s">
        <v>455</v>
      </c>
      <c r="B435">
        <v>433</v>
      </c>
      <c r="C435" t="str">
        <f>LEFT(Table13[[#This Row],[Contingency id]])</f>
        <v>B</v>
      </c>
      <c r="D435">
        <v>0</v>
      </c>
      <c r="E435" s="1">
        <v>1.14782608695652</v>
      </c>
      <c r="F435">
        <v>132</v>
      </c>
      <c r="G435">
        <v>115</v>
      </c>
      <c r="H435">
        <v>0</v>
      </c>
      <c r="I435" s="2">
        <f>AVERAGE(Table13[[#This Row],[Estimated costs 1]:[Estimated costs 20]])</f>
        <v>0</v>
      </c>
      <c r="J435" s="2" t="e">
        <f>(Table13[[#This Row],[Mean]]-Table13[[#This Row],[Actual cost]])/Table13[[#This Row],[Actual cost]]*100</f>
        <v>#DIV/0!</v>
      </c>
      <c r="K435" s="2">
        <f>_xlfn.STDEV.P(Table13[[#This Row],[Estimated costs 1]:[Estimated costs 20]])</f>
        <v>0</v>
      </c>
      <c r="L435" s="2" t="e">
        <f>Table13[[#This Row],[Dev]]/Table13[[#This Row],[Mean]]*100</f>
        <v>#DIV/0!</v>
      </c>
      <c r="M435" s="2">
        <f>Table13[[#This Row],[Estimated costs 1]]-Table13[[#This Row],[Actual cost]]</f>
        <v>0</v>
      </c>
      <c r="N435" s="2" t="e">
        <f>Table13[[#This Row],[Diff 1]]/Table13[[#This Row],[Actual cost]]*100</f>
        <v>#DIV/0!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</row>
    <row r="436" spans="1:34" hidden="1" x14ac:dyDescent="0.3">
      <c r="A436" t="s">
        <v>456</v>
      </c>
      <c r="B436">
        <v>434</v>
      </c>
      <c r="C436" t="str">
        <f>LEFT(Table13[[#This Row],[Contingency id]])</f>
        <v>B</v>
      </c>
      <c r="D436">
        <v>0</v>
      </c>
      <c r="E436" s="1">
        <v>1.08196721311475</v>
      </c>
      <c r="F436">
        <v>132</v>
      </c>
      <c r="G436">
        <v>122</v>
      </c>
      <c r="H436">
        <v>0</v>
      </c>
      <c r="I436" s="2">
        <f>AVERAGE(Table13[[#This Row],[Estimated costs 1]:[Estimated costs 20]])</f>
        <v>0</v>
      </c>
      <c r="J436" s="2" t="e">
        <f>(Table13[[#This Row],[Mean]]-Table13[[#This Row],[Actual cost]])/Table13[[#This Row],[Actual cost]]*100</f>
        <v>#DIV/0!</v>
      </c>
      <c r="K436" s="2">
        <f>_xlfn.STDEV.P(Table13[[#This Row],[Estimated costs 1]:[Estimated costs 20]])</f>
        <v>0</v>
      </c>
      <c r="L436" s="2" t="e">
        <f>Table13[[#This Row],[Dev]]/Table13[[#This Row],[Mean]]*100</f>
        <v>#DIV/0!</v>
      </c>
      <c r="M436" s="2">
        <f>Table13[[#This Row],[Estimated costs 1]]-Table13[[#This Row],[Actual cost]]</f>
        <v>0</v>
      </c>
      <c r="N436" s="2" t="e">
        <f>Table13[[#This Row],[Diff 1]]/Table13[[#This Row],[Actual cost]]*100</f>
        <v>#DIV/0!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</row>
    <row r="437" spans="1:34" hidden="1" x14ac:dyDescent="0.3">
      <c r="A437" t="s">
        <v>457</v>
      </c>
      <c r="B437">
        <v>435</v>
      </c>
      <c r="C437" t="str">
        <f>LEFT(Table13[[#This Row],[Contingency id]])</f>
        <v>B</v>
      </c>
      <c r="D437">
        <v>0</v>
      </c>
      <c r="E437" s="1">
        <v>1.08196721311475</v>
      </c>
      <c r="F437">
        <v>132</v>
      </c>
      <c r="G437">
        <v>122</v>
      </c>
      <c r="H437">
        <v>0</v>
      </c>
      <c r="I437" s="2">
        <f>AVERAGE(Table13[[#This Row],[Estimated costs 1]:[Estimated costs 20]])</f>
        <v>0</v>
      </c>
      <c r="J437" s="2" t="e">
        <f>(Table13[[#This Row],[Mean]]-Table13[[#This Row],[Actual cost]])/Table13[[#This Row],[Actual cost]]*100</f>
        <v>#DIV/0!</v>
      </c>
      <c r="K437" s="2">
        <f>_xlfn.STDEV.P(Table13[[#This Row],[Estimated costs 1]:[Estimated costs 20]])</f>
        <v>0</v>
      </c>
      <c r="L437" s="2" t="e">
        <f>Table13[[#This Row],[Dev]]/Table13[[#This Row],[Mean]]*100</f>
        <v>#DIV/0!</v>
      </c>
      <c r="M437" s="2">
        <f>Table13[[#This Row],[Estimated costs 1]]-Table13[[#This Row],[Actual cost]]</f>
        <v>0</v>
      </c>
      <c r="N437" s="2" t="e">
        <f>Table13[[#This Row],[Diff 1]]/Table13[[#This Row],[Actual cost]]*100</f>
        <v>#DIV/0!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</row>
    <row r="438" spans="1:34" hidden="1" x14ac:dyDescent="0.3">
      <c r="A438" t="s">
        <v>458</v>
      </c>
      <c r="B438">
        <v>436</v>
      </c>
      <c r="C438" t="str">
        <f>LEFT(Table13[[#This Row],[Contingency id]])</f>
        <v>B</v>
      </c>
      <c r="D438">
        <v>0</v>
      </c>
      <c r="E438" s="1">
        <v>1.1186440677966101</v>
      </c>
      <c r="F438">
        <v>132</v>
      </c>
      <c r="G438">
        <v>118</v>
      </c>
      <c r="H438">
        <v>0</v>
      </c>
      <c r="I438" s="2">
        <f>AVERAGE(Table13[[#This Row],[Estimated costs 1]:[Estimated costs 20]])</f>
        <v>0</v>
      </c>
      <c r="J438" s="2" t="e">
        <f>(Table13[[#This Row],[Mean]]-Table13[[#This Row],[Actual cost]])/Table13[[#This Row],[Actual cost]]*100</f>
        <v>#DIV/0!</v>
      </c>
      <c r="K438" s="2">
        <f>_xlfn.STDEV.P(Table13[[#This Row],[Estimated costs 1]:[Estimated costs 20]])</f>
        <v>0</v>
      </c>
      <c r="L438" s="2" t="e">
        <f>Table13[[#This Row],[Dev]]/Table13[[#This Row],[Mean]]*100</f>
        <v>#DIV/0!</v>
      </c>
      <c r="M438" s="2">
        <f>Table13[[#This Row],[Estimated costs 1]]-Table13[[#This Row],[Actual cost]]</f>
        <v>0</v>
      </c>
      <c r="N438" s="2" t="e">
        <f>Table13[[#This Row],[Diff 1]]/Table13[[#This Row],[Actual cost]]*100</f>
        <v>#DIV/0!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</row>
    <row r="439" spans="1:34" hidden="1" x14ac:dyDescent="0.3">
      <c r="A439" t="s">
        <v>459</v>
      </c>
      <c r="B439">
        <v>437</v>
      </c>
      <c r="C439" t="str">
        <f>LEFT(Table13[[#This Row],[Contingency id]])</f>
        <v>B</v>
      </c>
      <c r="D439">
        <v>0</v>
      </c>
      <c r="E439" s="1">
        <v>1.07692307692307</v>
      </c>
      <c r="F439">
        <v>70</v>
      </c>
      <c r="G439">
        <v>65</v>
      </c>
      <c r="H439">
        <v>0</v>
      </c>
      <c r="I439" s="2">
        <f>AVERAGE(Table13[[#This Row],[Estimated costs 1]:[Estimated costs 20]])</f>
        <v>0</v>
      </c>
      <c r="J439" s="2" t="e">
        <f>(Table13[[#This Row],[Mean]]-Table13[[#This Row],[Actual cost]])/Table13[[#This Row],[Actual cost]]*100</f>
        <v>#DIV/0!</v>
      </c>
      <c r="K439" s="2">
        <f>_xlfn.STDEV.P(Table13[[#This Row],[Estimated costs 1]:[Estimated costs 20]])</f>
        <v>0</v>
      </c>
      <c r="L439" s="2" t="e">
        <f>Table13[[#This Row],[Dev]]/Table13[[#This Row],[Mean]]*100</f>
        <v>#DIV/0!</v>
      </c>
      <c r="M439" s="2">
        <f>Table13[[#This Row],[Estimated costs 1]]-Table13[[#This Row],[Actual cost]]</f>
        <v>0</v>
      </c>
      <c r="N439" s="2" t="e">
        <f>Table13[[#This Row],[Diff 1]]/Table13[[#This Row],[Actual cost]]*100</f>
        <v>#DIV/0!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</row>
    <row r="440" spans="1:34" hidden="1" x14ac:dyDescent="0.3">
      <c r="A440" t="s">
        <v>460</v>
      </c>
      <c r="B440">
        <v>438</v>
      </c>
      <c r="C440" t="str">
        <f>LEFT(Table13[[#This Row],[Contingency id]])</f>
        <v>B</v>
      </c>
      <c r="D440">
        <v>0</v>
      </c>
      <c r="E440" s="1">
        <v>1.09375</v>
      </c>
      <c r="F440">
        <v>70</v>
      </c>
      <c r="G440">
        <v>64</v>
      </c>
      <c r="H440">
        <v>0</v>
      </c>
      <c r="I440" s="2">
        <f>AVERAGE(Table13[[#This Row],[Estimated costs 1]:[Estimated costs 20]])</f>
        <v>0</v>
      </c>
      <c r="J440" s="2" t="e">
        <f>(Table13[[#This Row],[Mean]]-Table13[[#This Row],[Actual cost]])/Table13[[#This Row],[Actual cost]]*100</f>
        <v>#DIV/0!</v>
      </c>
      <c r="K440" s="2">
        <f>_xlfn.STDEV.P(Table13[[#This Row],[Estimated costs 1]:[Estimated costs 20]])</f>
        <v>0</v>
      </c>
      <c r="L440" s="2" t="e">
        <f>Table13[[#This Row],[Dev]]/Table13[[#This Row],[Mean]]*100</f>
        <v>#DIV/0!</v>
      </c>
      <c r="M440" s="2">
        <f>Table13[[#This Row],[Estimated costs 1]]-Table13[[#This Row],[Actual cost]]</f>
        <v>0</v>
      </c>
      <c r="N440" s="2" t="e">
        <f>Table13[[#This Row],[Diff 1]]/Table13[[#This Row],[Actual cost]]*100</f>
        <v>#DIV/0!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</row>
    <row r="441" spans="1:34" hidden="1" x14ac:dyDescent="0.3">
      <c r="A441" t="s">
        <v>461</v>
      </c>
      <c r="B441">
        <v>439</v>
      </c>
      <c r="C441" t="str">
        <f>LEFT(Table13[[#This Row],[Contingency id]])</f>
        <v>B</v>
      </c>
      <c r="D441">
        <v>0</v>
      </c>
      <c r="E441" s="1">
        <v>1.09375</v>
      </c>
      <c r="F441">
        <v>70</v>
      </c>
      <c r="G441">
        <v>64</v>
      </c>
      <c r="H441">
        <v>0</v>
      </c>
      <c r="I441" s="2">
        <f>AVERAGE(Table13[[#This Row],[Estimated costs 1]:[Estimated costs 20]])</f>
        <v>0</v>
      </c>
      <c r="J441" s="2" t="e">
        <f>(Table13[[#This Row],[Mean]]-Table13[[#This Row],[Actual cost]])/Table13[[#This Row],[Actual cost]]*100</f>
        <v>#DIV/0!</v>
      </c>
      <c r="K441" s="2">
        <f>_xlfn.STDEV.P(Table13[[#This Row],[Estimated costs 1]:[Estimated costs 20]])</f>
        <v>0</v>
      </c>
      <c r="L441" s="2" t="e">
        <f>Table13[[#This Row],[Dev]]/Table13[[#This Row],[Mean]]*100</f>
        <v>#DIV/0!</v>
      </c>
      <c r="M441" s="2">
        <f>Table13[[#This Row],[Estimated costs 1]]-Table13[[#This Row],[Actual cost]]</f>
        <v>0</v>
      </c>
      <c r="N441" s="2" t="e">
        <f>Table13[[#This Row],[Diff 1]]/Table13[[#This Row],[Actual cost]]*100</f>
        <v>#DIV/0!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</row>
    <row r="442" spans="1:34" hidden="1" x14ac:dyDescent="0.3">
      <c r="A442" t="s">
        <v>462</v>
      </c>
      <c r="B442">
        <v>440</v>
      </c>
      <c r="C442" t="str">
        <f>LEFT(Table13[[#This Row],[Contingency id]])</f>
        <v>B</v>
      </c>
      <c r="D442">
        <v>0</v>
      </c>
      <c r="E442" s="1">
        <v>1.07692307692307</v>
      </c>
      <c r="F442">
        <v>70</v>
      </c>
      <c r="G442">
        <v>65</v>
      </c>
      <c r="H442">
        <v>0</v>
      </c>
      <c r="I442" s="2">
        <f>AVERAGE(Table13[[#This Row],[Estimated costs 1]:[Estimated costs 20]])</f>
        <v>0</v>
      </c>
      <c r="J442" s="2" t="e">
        <f>(Table13[[#This Row],[Mean]]-Table13[[#This Row],[Actual cost]])/Table13[[#This Row],[Actual cost]]*100</f>
        <v>#DIV/0!</v>
      </c>
      <c r="K442" s="2">
        <f>_xlfn.STDEV.P(Table13[[#This Row],[Estimated costs 1]:[Estimated costs 20]])</f>
        <v>0</v>
      </c>
      <c r="L442" s="2" t="e">
        <f>Table13[[#This Row],[Dev]]/Table13[[#This Row],[Mean]]*100</f>
        <v>#DIV/0!</v>
      </c>
      <c r="M442" s="2">
        <f>Table13[[#This Row],[Estimated costs 1]]-Table13[[#This Row],[Actual cost]]</f>
        <v>0</v>
      </c>
      <c r="N442" s="2" t="e">
        <f>Table13[[#This Row],[Diff 1]]/Table13[[#This Row],[Actual cost]]*100</f>
        <v>#DIV/0!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</row>
    <row r="443" spans="1:34" hidden="1" x14ac:dyDescent="0.3">
      <c r="A443" t="s">
        <v>463</v>
      </c>
      <c r="B443">
        <v>441</v>
      </c>
      <c r="C443" t="str">
        <f>LEFT(Table13[[#This Row],[Contingency id]])</f>
        <v>B</v>
      </c>
      <c r="D443">
        <v>0</v>
      </c>
      <c r="E443" s="1">
        <v>1.0606060606060601</v>
      </c>
      <c r="F443">
        <v>70</v>
      </c>
      <c r="G443">
        <v>66</v>
      </c>
      <c r="H443">
        <v>0</v>
      </c>
      <c r="I443" s="2">
        <f>AVERAGE(Table13[[#This Row],[Estimated costs 1]:[Estimated costs 20]])</f>
        <v>0</v>
      </c>
      <c r="J443" s="2" t="e">
        <f>(Table13[[#This Row],[Mean]]-Table13[[#This Row],[Actual cost]])/Table13[[#This Row],[Actual cost]]*100</f>
        <v>#DIV/0!</v>
      </c>
      <c r="K443" s="2">
        <f>_xlfn.STDEV.P(Table13[[#This Row],[Estimated costs 1]:[Estimated costs 20]])</f>
        <v>0</v>
      </c>
      <c r="L443" s="2" t="e">
        <f>Table13[[#This Row],[Dev]]/Table13[[#This Row],[Mean]]*100</f>
        <v>#DIV/0!</v>
      </c>
      <c r="M443" s="2">
        <f>Table13[[#This Row],[Estimated costs 1]]-Table13[[#This Row],[Actual cost]]</f>
        <v>0</v>
      </c>
      <c r="N443" s="2" t="e">
        <f>Table13[[#This Row],[Diff 1]]/Table13[[#This Row],[Actual cost]]*100</f>
        <v>#DIV/0!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</row>
    <row r="444" spans="1:34" hidden="1" x14ac:dyDescent="0.3">
      <c r="A444" t="s">
        <v>464</v>
      </c>
      <c r="B444">
        <v>442</v>
      </c>
      <c r="C444" t="str">
        <f>LEFT(Table13[[#This Row],[Contingency id]])</f>
        <v>B</v>
      </c>
      <c r="D444">
        <v>0</v>
      </c>
      <c r="E444" s="1">
        <v>1.0606060606060601</v>
      </c>
      <c r="F444">
        <v>70</v>
      </c>
      <c r="G444">
        <v>66</v>
      </c>
      <c r="H444">
        <v>0</v>
      </c>
      <c r="I444" s="2">
        <f>AVERAGE(Table13[[#This Row],[Estimated costs 1]:[Estimated costs 20]])</f>
        <v>0</v>
      </c>
      <c r="J444" s="2" t="e">
        <f>(Table13[[#This Row],[Mean]]-Table13[[#This Row],[Actual cost]])/Table13[[#This Row],[Actual cost]]*100</f>
        <v>#DIV/0!</v>
      </c>
      <c r="K444" s="2">
        <f>_xlfn.STDEV.P(Table13[[#This Row],[Estimated costs 1]:[Estimated costs 20]])</f>
        <v>0</v>
      </c>
      <c r="L444" s="2" t="e">
        <f>Table13[[#This Row],[Dev]]/Table13[[#This Row],[Mean]]*100</f>
        <v>#DIV/0!</v>
      </c>
      <c r="M444" s="2">
        <f>Table13[[#This Row],[Estimated costs 1]]-Table13[[#This Row],[Actual cost]]</f>
        <v>0</v>
      </c>
      <c r="N444" s="2" t="e">
        <f>Table13[[#This Row],[Diff 1]]/Table13[[#This Row],[Actual cost]]*100</f>
        <v>#DIV/0!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</row>
    <row r="445" spans="1:34" hidden="1" x14ac:dyDescent="0.3">
      <c r="A445" t="s">
        <v>465</v>
      </c>
      <c r="B445">
        <v>443</v>
      </c>
      <c r="C445" t="str">
        <f>LEFT(Table13[[#This Row],[Contingency id]])</f>
        <v>B</v>
      </c>
      <c r="D445">
        <v>0</v>
      </c>
      <c r="E445" s="1">
        <v>1.07692307692307</v>
      </c>
      <c r="F445">
        <v>70</v>
      </c>
      <c r="G445">
        <v>65</v>
      </c>
      <c r="H445">
        <v>0</v>
      </c>
      <c r="I445" s="2">
        <f>AVERAGE(Table13[[#This Row],[Estimated costs 1]:[Estimated costs 20]])</f>
        <v>0</v>
      </c>
      <c r="J445" s="2" t="e">
        <f>(Table13[[#This Row],[Mean]]-Table13[[#This Row],[Actual cost]])/Table13[[#This Row],[Actual cost]]*100</f>
        <v>#DIV/0!</v>
      </c>
      <c r="K445" s="2">
        <f>_xlfn.STDEV.P(Table13[[#This Row],[Estimated costs 1]:[Estimated costs 20]])</f>
        <v>0</v>
      </c>
      <c r="L445" s="2" t="e">
        <f>Table13[[#This Row],[Dev]]/Table13[[#This Row],[Mean]]*100</f>
        <v>#DIV/0!</v>
      </c>
      <c r="M445" s="2">
        <f>Table13[[#This Row],[Estimated costs 1]]-Table13[[#This Row],[Actual cost]]</f>
        <v>0</v>
      </c>
      <c r="N445" s="2" t="e">
        <f>Table13[[#This Row],[Diff 1]]/Table13[[#This Row],[Actual cost]]*100</f>
        <v>#DIV/0!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</row>
    <row r="446" spans="1:34" hidden="1" x14ac:dyDescent="0.3">
      <c r="A446" t="s">
        <v>466</v>
      </c>
      <c r="B446">
        <v>444</v>
      </c>
      <c r="C446" t="str">
        <f>LEFT(Table13[[#This Row],[Contingency id]])</f>
        <v>B</v>
      </c>
      <c r="D446">
        <v>0</v>
      </c>
      <c r="E446" s="1">
        <v>1.0270270270270201</v>
      </c>
      <c r="F446">
        <v>38</v>
      </c>
      <c r="G446">
        <v>37</v>
      </c>
      <c r="H446">
        <v>0</v>
      </c>
      <c r="I446" s="2">
        <f>AVERAGE(Table13[[#This Row],[Estimated costs 1]:[Estimated costs 20]])</f>
        <v>0</v>
      </c>
      <c r="J446" s="2" t="e">
        <f>(Table13[[#This Row],[Mean]]-Table13[[#This Row],[Actual cost]])/Table13[[#This Row],[Actual cost]]*100</f>
        <v>#DIV/0!</v>
      </c>
      <c r="K446" s="2">
        <f>_xlfn.STDEV.P(Table13[[#This Row],[Estimated costs 1]:[Estimated costs 20]])</f>
        <v>0</v>
      </c>
      <c r="L446" s="2" t="e">
        <f>Table13[[#This Row],[Dev]]/Table13[[#This Row],[Mean]]*100</f>
        <v>#DIV/0!</v>
      </c>
      <c r="M446" s="2">
        <f>Table13[[#This Row],[Estimated costs 1]]-Table13[[#This Row],[Actual cost]]</f>
        <v>0</v>
      </c>
      <c r="N446" s="2" t="e">
        <f>Table13[[#This Row],[Diff 1]]/Table13[[#This Row],[Actual cost]]*100</f>
        <v>#DIV/0!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</row>
    <row r="447" spans="1:34" hidden="1" x14ac:dyDescent="0.3">
      <c r="A447" t="s">
        <v>467</v>
      </c>
      <c r="B447">
        <v>445</v>
      </c>
      <c r="C447" t="str">
        <f>LEFT(Table13[[#This Row],[Contingency id]])</f>
        <v>B</v>
      </c>
      <c r="D447">
        <v>0</v>
      </c>
      <c r="E447" s="1">
        <v>1.0270270270270201</v>
      </c>
      <c r="F447">
        <v>38</v>
      </c>
      <c r="G447">
        <v>37</v>
      </c>
      <c r="H447">
        <v>0</v>
      </c>
      <c r="I447" s="2">
        <f>AVERAGE(Table13[[#This Row],[Estimated costs 1]:[Estimated costs 20]])</f>
        <v>0</v>
      </c>
      <c r="J447" s="2" t="e">
        <f>(Table13[[#This Row],[Mean]]-Table13[[#This Row],[Actual cost]])/Table13[[#This Row],[Actual cost]]*100</f>
        <v>#DIV/0!</v>
      </c>
      <c r="K447" s="2">
        <f>_xlfn.STDEV.P(Table13[[#This Row],[Estimated costs 1]:[Estimated costs 20]])</f>
        <v>0</v>
      </c>
      <c r="L447" s="2" t="e">
        <f>Table13[[#This Row],[Dev]]/Table13[[#This Row],[Mean]]*100</f>
        <v>#DIV/0!</v>
      </c>
      <c r="M447" s="2">
        <f>Table13[[#This Row],[Estimated costs 1]]-Table13[[#This Row],[Actual cost]]</f>
        <v>0</v>
      </c>
      <c r="N447" s="2" t="e">
        <f>Table13[[#This Row],[Diff 1]]/Table13[[#This Row],[Actual cost]]*100</f>
        <v>#DIV/0!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</row>
    <row r="448" spans="1:34" hidden="1" x14ac:dyDescent="0.3">
      <c r="A448" t="s">
        <v>468</v>
      </c>
      <c r="B448">
        <v>446</v>
      </c>
      <c r="C448" t="str">
        <f>LEFT(Table13[[#This Row],[Contingency id]])</f>
        <v>B</v>
      </c>
      <c r="D448">
        <v>0</v>
      </c>
      <c r="E448" s="1">
        <v>1.0857142857142801</v>
      </c>
      <c r="F448">
        <v>38</v>
      </c>
      <c r="G448">
        <v>35</v>
      </c>
      <c r="H448">
        <v>0</v>
      </c>
      <c r="I448" s="2">
        <f>AVERAGE(Table13[[#This Row],[Estimated costs 1]:[Estimated costs 20]])</f>
        <v>0</v>
      </c>
      <c r="J448" s="2" t="e">
        <f>(Table13[[#This Row],[Mean]]-Table13[[#This Row],[Actual cost]])/Table13[[#This Row],[Actual cost]]*100</f>
        <v>#DIV/0!</v>
      </c>
      <c r="K448" s="2">
        <f>_xlfn.STDEV.P(Table13[[#This Row],[Estimated costs 1]:[Estimated costs 20]])</f>
        <v>0</v>
      </c>
      <c r="L448" s="2" t="e">
        <f>Table13[[#This Row],[Dev]]/Table13[[#This Row],[Mean]]*100</f>
        <v>#DIV/0!</v>
      </c>
      <c r="M448" s="2">
        <f>Table13[[#This Row],[Estimated costs 1]]-Table13[[#This Row],[Actual cost]]</f>
        <v>0</v>
      </c>
      <c r="N448" s="2" t="e">
        <f>Table13[[#This Row],[Diff 1]]/Table13[[#This Row],[Actual cost]]*100</f>
        <v>#DIV/0!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</row>
    <row r="449" spans="1:34" hidden="1" x14ac:dyDescent="0.3">
      <c r="A449" t="s">
        <v>469</v>
      </c>
      <c r="B449">
        <v>447</v>
      </c>
      <c r="C449" t="str">
        <f>LEFT(Table13[[#This Row],[Contingency id]])</f>
        <v>B</v>
      </c>
      <c r="D449">
        <v>0</v>
      </c>
      <c r="E449" s="1">
        <v>1.02941176470588</v>
      </c>
      <c r="F449">
        <v>35</v>
      </c>
      <c r="G449">
        <v>34</v>
      </c>
      <c r="H449">
        <v>0</v>
      </c>
      <c r="I449" s="2">
        <f>AVERAGE(Table13[[#This Row],[Estimated costs 1]:[Estimated costs 20]])</f>
        <v>0</v>
      </c>
      <c r="J449" s="2" t="e">
        <f>(Table13[[#This Row],[Mean]]-Table13[[#This Row],[Actual cost]])/Table13[[#This Row],[Actual cost]]*100</f>
        <v>#DIV/0!</v>
      </c>
      <c r="K449" s="2">
        <f>_xlfn.STDEV.P(Table13[[#This Row],[Estimated costs 1]:[Estimated costs 20]])</f>
        <v>0</v>
      </c>
      <c r="L449" s="2" t="e">
        <f>Table13[[#This Row],[Dev]]/Table13[[#This Row],[Mean]]*100</f>
        <v>#DIV/0!</v>
      </c>
      <c r="M449" s="2">
        <f>Table13[[#This Row],[Estimated costs 1]]-Table13[[#This Row],[Actual cost]]</f>
        <v>0</v>
      </c>
      <c r="N449" s="2" t="e">
        <f>Table13[[#This Row],[Diff 1]]/Table13[[#This Row],[Actual cost]]*100</f>
        <v>#DIV/0!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</row>
    <row r="450" spans="1:34" hidden="1" x14ac:dyDescent="0.3">
      <c r="A450" t="s">
        <v>470</v>
      </c>
      <c r="B450">
        <v>448</v>
      </c>
      <c r="C450" t="str">
        <f>LEFT(Table13[[#This Row],[Contingency id]])</f>
        <v>B</v>
      </c>
      <c r="D450">
        <v>0</v>
      </c>
      <c r="E450" s="1">
        <v>1</v>
      </c>
      <c r="F450">
        <v>38</v>
      </c>
      <c r="G450">
        <v>38</v>
      </c>
      <c r="H450">
        <v>0</v>
      </c>
      <c r="I450" s="2">
        <f>AVERAGE(Table13[[#This Row],[Estimated costs 1]:[Estimated costs 20]])</f>
        <v>0</v>
      </c>
      <c r="J450" s="2" t="e">
        <f>(Table13[[#This Row],[Mean]]-Table13[[#This Row],[Actual cost]])/Table13[[#This Row],[Actual cost]]*100</f>
        <v>#DIV/0!</v>
      </c>
      <c r="K450" s="2">
        <f>_xlfn.STDEV.P(Table13[[#This Row],[Estimated costs 1]:[Estimated costs 20]])</f>
        <v>0</v>
      </c>
      <c r="L450" s="2" t="e">
        <f>Table13[[#This Row],[Dev]]/Table13[[#This Row],[Mean]]*100</f>
        <v>#DIV/0!</v>
      </c>
      <c r="M450" s="2">
        <f>Table13[[#This Row],[Estimated costs 1]]-Table13[[#This Row],[Actual cost]]</f>
        <v>0</v>
      </c>
      <c r="N450" s="2" t="e">
        <f>Table13[[#This Row],[Diff 1]]/Table13[[#This Row],[Actual cost]]*100</f>
        <v>#DIV/0!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</row>
    <row r="451" spans="1:34" hidden="1" x14ac:dyDescent="0.3">
      <c r="A451" t="s">
        <v>471</v>
      </c>
      <c r="B451">
        <v>449</v>
      </c>
      <c r="C451" t="str">
        <f>LEFT(Table13[[#This Row],[Contingency id]])</f>
        <v>B</v>
      </c>
      <c r="D451">
        <v>0</v>
      </c>
      <c r="E451" s="1">
        <v>1</v>
      </c>
      <c r="F451">
        <v>38</v>
      </c>
      <c r="G451">
        <v>38</v>
      </c>
      <c r="H451">
        <v>0</v>
      </c>
      <c r="I451" s="2">
        <f>AVERAGE(Table13[[#This Row],[Estimated costs 1]:[Estimated costs 20]])</f>
        <v>0</v>
      </c>
      <c r="J451" s="2" t="e">
        <f>(Table13[[#This Row],[Mean]]-Table13[[#This Row],[Actual cost]])/Table13[[#This Row],[Actual cost]]*100</f>
        <v>#DIV/0!</v>
      </c>
      <c r="K451" s="2">
        <f>_xlfn.STDEV.P(Table13[[#This Row],[Estimated costs 1]:[Estimated costs 20]])</f>
        <v>0</v>
      </c>
      <c r="L451" s="2" t="e">
        <f>Table13[[#This Row],[Dev]]/Table13[[#This Row],[Mean]]*100</f>
        <v>#DIV/0!</v>
      </c>
      <c r="M451" s="2">
        <f>Table13[[#This Row],[Estimated costs 1]]-Table13[[#This Row],[Actual cost]]</f>
        <v>0</v>
      </c>
      <c r="N451" s="2" t="e">
        <f>Table13[[#This Row],[Diff 1]]/Table13[[#This Row],[Actual cost]]*100</f>
        <v>#DIV/0!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</row>
    <row r="452" spans="1:34" hidden="1" x14ac:dyDescent="0.3">
      <c r="A452" t="s">
        <v>472</v>
      </c>
      <c r="B452">
        <v>450</v>
      </c>
      <c r="C452" t="str">
        <f>LEFT(Table13[[#This Row],[Contingency id]])</f>
        <v>B</v>
      </c>
      <c r="D452">
        <v>0</v>
      </c>
      <c r="E452" s="1">
        <v>1</v>
      </c>
      <c r="F452">
        <v>38</v>
      </c>
      <c r="G452">
        <v>38</v>
      </c>
      <c r="H452">
        <v>0</v>
      </c>
      <c r="I452" s="2">
        <f>AVERAGE(Table13[[#This Row],[Estimated costs 1]:[Estimated costs 20]])</f>
        <v>0</v>
      </c>
      <c r="J452" s="2" t="e">
        <f>(Table13[[#This Row],[Mean]]-Table13[[#This Row],[Actual cost]])/Table13[[#This Row],[Actual cost]]*100</f>
        <v>#DIV/0!</v>
      </c>
      <c r="K452" s="2">
        <f>_xlfn.STDEV.P(Table13[[#This Row],[Estimated costs 1]:[Estimated costs 20]])</f>
        <v>0</v>
      </c>
      <c r="L452" s="2" t="e">
        <f>Table13[[#This Row],[Dev]]/Table13[[#This Row],[Mean]]*100</f>
        <v>#DIV/0!</v>
      </c>
      <c r="M452" s="2">
        <f>Table13[[#This Row],[Estimated costs 1]]-Table13[[#This Row],[Actual cost]]</f>
        <v>0</v>
      </c>
      <c r="N452" s="2" t="e">
        <f>Table13[[#This Row],[Diff 1]]/Table13[[#This Row],[Actual cost]]*100</f>
        <v>#DIV/0!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</row>
    <row r="453" spans="1:34" hidden="1" x14ac:dyDescent="0.3">
      <c r="A453" t="s">
        <v>473</v>
      </c>
      <c r="B453">
        <v>451</v>
      </c>
      <c r="C453" t="str">
        <f>LEFT(Table13[[#This Row],[Contingency id]])</f>
        <v>B</v>
      </c>
      <c r="D453">
        <v>0</v>
      </c>
      <c r="E453" s="1">
        <v>1.0270270270270201</v>
      </c>
      <c r="F453">
        <v>38</v>
      </c>
      <c r="G453">
        <v>37</v>
      </c>
      <c r="H453">
        <v>0</v>
      </c>
      <c r="I453" s="2">
        <f>AVERAGE(Table13[[#This Row],[Estimated costs 1]:[Estimated costs 20]])</f>
        <v>0</v>
      </c>
      <c r="J453" s="2" t="e">
        <f>(Table13[[#This Row],[Mean]]-Table13[[#This Row],[Actual cost]])/Table13[[#This Row],[Actual cost]]*100</f>
        <v>#DIV/0!</v>
      </c>
      <c r="K453" s="2">
        <f>_xlfn.STDEV.P(Table13[[#This Row],[Estimated costs 1]:[Estimated costs 20]])</f>
        <v>0</v>
      </c>
      <c r="L453" s="2" t="e">
        <f>Table13[[#This Row],[Dev]]/Table13[[#This Row],[Mean]]*100</f>
        <v>#DIV/0!</v>
      </c>
      <c r="M453" s="2">
        <f>Table13[[#This Row],[Estimated costs 1]]-Table13[[#This Row],[Actual cost]]</f>
        <v>0</v>
      </c>
      <c r="N453" s="2" t="e">
        <f>Table13[[#This Row],[Diff 1]]/Table13[[#This Row],[Actual cost]]*100</f>
        <v>#DIV/0!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</row>
    <row r="454" spans="1:34" hidden="1" x14ac:dyDescent="0.3">
      <c r="A454" t="s">
        <v>474</v>
      </c>
      <c r="B454">
        <v>452</v>
      </c>
      <c r="C454" t="str">
        <f>LEFT(Table13[[#This Row],[Contingency id]])</f>
        <v>B</v>
      </c>
      <c r="D454">
        <v>0</v>
      </c>
      <c r="E454" s="1">
        <v>1.05555555555555</v>
      </c>
      <c r="F454">
        <v>38</v>
      </c>
      <c r="G454">
        <v>36</v>
      </c>
      <c r="H454">
        <v>0</v>
      </c>
      <c r="I454" s="2">
        <f>AVERAGE(Table13[[#This Row],[Estimated costs 1]:[Estimated costs 20]])</f>
        <v>0</v>
      </c>
      <c r="J454" s="2" t="e">
        <f>(Table13[[#This Row],[Mean]]-Table13[[#This Row],[Actual cost]])/Table13[[#This Row],[Actual cost]]*100</f>
        <v>#DIV/0!</v>
      </c>
      <c r="K454" s="2">
        <f>_xlfn.STDEV.P(Table13[[#This Row],[Estimated costs 1]:[Estimated costs 20]])</f>
        <v>0</v>
      </c>
      <c r="L454" s="2" t="e">
        <f>Table13[[#This Row],[Dev]]/Table13[[#This Row],[Mean]]*100</f>
        <v>#DIV/0!</v>
      </c>
      <c r="M454" s="2">
        <f>Table13[[#This Row],[Estimated costs 1]]-Table13[[#This Row],[Actual cost]]</f>
        <v>0</v>
      </c>
      <c r="N454" s="2" t="e">
        <f>Table13[[#This Row],[Diff 1]]/Table13[[#This Row],[Actual cost]]*100</f>
        <v>#DIV/0!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</row>
    <row r="455" spans="1:34" hidden="1" x14ac:dyDescent="0.3">
      <c r="A455" t="s">
        <v>475</v>
      </c>
      <c r="B455">
        <v>453</v>
      </c>
      <c r="C455" t="str">
        <f>LEFT(Table13[[#This Row],[Contingency id]])</f>
        <v>B</v>
      </c>
      <c r="D455">
        <v>0</v>
      </c>
      <c r="E455" s="1">
        <v>1.0857142857142801</v>
      </c>
      <c r="F455">
        <v>38</v>
      </c>
      <c r="G455">
        <v>35</v>
      </c>
      <c r="H455">
        <v>0</v>
      </c>
      <c r="I455" s="2">
        <f>AVERAGE(Table13[[#This Row],[Estimated costs 1]:[Estimated costs 20]])</f>
        <v>0</v>
      </c>
      <c r="J455" s="2" t="e">
        <f>(Table13[[#This Row],[Mean]]-Table13[[#This Row],[Actual cost]])/Table13[[#This Row],[Actual cost]]*100</f>
        <v>#DIV/0!</v>
      </c>
      <c r="K455" s="2">
        <f>_xlfn.STDEV.P(Table13[[#This Row],[Estimated costs 1]:[Estimated costs 20]])</f>
        <v>0</v>
      </c>
      <c r="L455" s="2" t="e">
        <f>Table13[[#This Row],[Dev]]/Table13[[#This Row],[Mean]]*100</f>
        <v>#DIV/0!</v>
      </c>
      <c r="M455" s="2">
        <f>Table13[[#This Row],[Estimated costs 1]]-Table13[[#This Row],[Actual cost]]</f>
        <v>0</v>
      </c>
      <c r="N455" s="2" t="e">
        <f>Table13[[#This Row],[Diff 1]]/Table13[[#This Row],[Actual cost]]*100</f>
        <v>#DIV/0!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</row>
    <row r="456" spans="1:34" hidden="1" x14ac:dyDescent="0.3">
      <c r="A456" t="s">
        <v>476</v>
      </c>
      <c r="B456">
        <v>454</v>
      </c>
      <c r="C456" t="str">
        <f>LEFT(Table13[[#This Row],[Contingency id]])</f>
        <v>B</v>
      </c>
      <c r="D456">
        <v>0</v>
      </c>
      <c r="E456" s="1">
        <v>1.05555555555555</v>
      </c>
      <c r="F456">
        <v>38</v>
      </c>
      <c r="G456">
        <v>36</v>
      </c>
      <c r="H456">
        <v>0</v>
      </c>
      <c r="I456" s="2">
        <f>AVERAGE(Table13[[#This Row],[Estimated costs 1]:[Estimated costs 20]])</f>
        <v>0</v>
      </c>
      <c r="J456" s="2" t="e">
        <f>(Table13[[#This Row],[Mean]]-Table13[[#This Row],[Actual cost]])/Table13[[#This Row],[Actual cost]]*100</f>
        <v>#DIV/0!</v>
      </c>
      <c r="K456" s="2">
        <f>_xlfn.STDEV.P(Table13[[#This Row],[Estimated costs 1]:[Estimated costs 20]])</f>
        <v>0</v>
      </c>
      <c r="L456" s="2" t="e">
        <f>Table13[[#This Row],[Dev]]/Table13[[#This Row],[Mean]]*100</f>
        <v>#DIV/0!</v>
      </c>
      <c r="M456" s="2">
        <f>Table13[[#This Row],[Estimated costs 1]]-Table13[[#This Row],[Actual cost]]</f>
        <v>0</v>
      </c>
      <c r="N456" s="2" t="e">
        <f>Table13[[#This Row],[Diff 1]]/Table13[[#This Row],[Actual cost]]*100</f>
        <v>#DIV/0!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</row>
    <row r="457" spans="1:34" hidden="1" x14ac:dyDescent="0.3">
      <c r="A457" t="s">
        <v>477</v>
      </c>
      <c r="B457">
        <v>455</v>
      </c>
      <c r="C457" t="str">
        <f>LEFT(Table13[[#This Row],[Contingency id]])</f>
        <v>B</v>
      </c>
      <c r="D457">
        <v>0</v>
      </c>
      <c r="E457" s="1">
        <v>1.0465116279069699</v>
      </c>
      <c r="F457">
        <v>45</v>
      </c>
      <c r="G457">
        <v>43</v>
      </c>
      <c r="H457">
        <v>0</v>
      </c>
      <c r="I457" s="2">
        <f>AVERAGE(Table13[[#This Row],[Estimated costs 1]:[Estimated costs 20]])</f>
        <v>0</v>
      </c>
      <c r="J457" s="2" t="e">
        <f>(Table13[[#This Row],[Mean]]-Table13[[#This Row],[Actual cost]])/Table13[[#This Row],[Actual cost]]*100</f>
        <v>#DIV/0!</v>
      </c>
      <c r="K457" s="2">
        <f>_xlfn.STDEV.P(Table13[[#This Row],[Estimated costs 1]:[Estimated costs 20]])</f>
        <v>0</v>
      </c>
      <c r="L457" s="2" t="e">
        <f>Table13[[#This Row],[Dev]]/Table13[[#This Row],[Mean]]*100</f>
        <v>#DIV/0!</v>
      </c>
      <c r="M457" s="2">
        <f>Table13[[#This Row],[Estimated costs 1]]-Table13[[#This Row],[Actual cost]]</f>
        <v>0</v>
      </c>
      <c r="N457" s="2" t="e">
        <f>Table13[[#This Row],[Diff 1]]/Table13[[#This Row],[Actual cost]]*100</f>
        <v>#DIV/0!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</row>
    <row r="458" spans="1:34" hidden="1" x14ac:dyDescent="0.3">
      <c r="A458" t="s">
        <v>478</v>
      </c>
      <c r="B458">
        <v>456</v>
      </c>
      <c r="C458" t="str">
        <f>LEFT(Table13[[#This Row],[Contingency id]])</f>
        <v>B</v>
      </c>
      <c r="D458">
        <v>0</v>
      </c>
      <c r="E458" s="1">
        <v>1.02272727272727</v>
      </c>
      <c r="F458">
        <v>45</v>
      </c>
      <c r="G458">
        <v>44</v>
      </c>
      <c r="H458">
        <v>0</v>
      </c>
      <c r="I458" s="2">
        <f>AVERAGE(Table13[[#This Row],[Estimated costs 1]:[Estimated costs 20]])</f>
        <v>0</v>
      </c>
      <c r="J458" s="2" t="e">
        <f>(Table13[[#This Row],[Mean]]-Table13[[#This Row],[Actual cost]])/Table13[[#This Row],[Actual cost]]*100</f>
        <v>#DIV/0!</v>
      </c>
      <c r="K458" s="2">
        <f>_xlfn.STDEV.P(Table13[[#This Row],[Estimated costs 1]:[Estimated costs 20]])</f>
        <v>0</v>
      </c>
      <c r="L458" s="2" t="e">
        <f>Table13[[#This Row],[Dev]]/Table13[[#This Row],[Mean]]*100</f>
        <v>#DIV/0!</v>
      </c>
      <c r="M458" s="2">
        <f>Table13[[#This Row],[Estimated costs 1]]-Table13[[#This Row],[Actual cost]]</f>
        <v>0</v>
      </c>
      <c r="N458" s="2" t="e">
        <f>Table13[[#This Row],[Diff 1]]/Table13[[#This Row],[Actual cost]]*100</f>
        <v>#DIV/0!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</row>
    <row r="459" spans="1:34" hidden="1" x14ac:dyDescent="0.3">
      <c r="A459" t="s">
        <v>479</v>
      </c>
      <c r="B459">
        <v>457</v>
      </c>
      <c r="C459" t="str">
        <f>LEFT(Table13[[#This Row],[Contingency id]])</f>
        <v>B</v>
      </c>
      <c r="D459">
        <v>0</v>
      </c>
      <c r="E459" s="1">
        <v>1.0465116279069699</v>
      </c>
      <c r="F459">
        <v>45</v>
      </c>
      <c r="G459">
        <v>43</v>
      </c>
      <c r="H459">
        <v>0</v>
      </c>
      <c r="I459" s="2">
        <f>AVERAGE(Table13[[#This Row],[Estimated costs 1]:[Estimated costs 20]])</f>
        <v>0</v>
      </c>
      <c r="J459" s="2" t="e">
        <f>(Table13[[#This Row],[Mean]]-Table13[[#This Row],[Actual cost]])/Table13[[#This Row],[Actual cost]]*100</f>
        <v>#DIV/0!</v>
      </c>
      <c r="K459" s="2">
        <f>_xlfn.STDEV.P(Table13[[#This Row],[Estimated costs 1]:[Estimated costs 20]])</f>
        <v>0</v>
      </c>
      <c r="L459" s="2" t="e">
        <f>Table13[[#This Row],[Dev]]/Table13[[#This Row],[Mean]]*100</f>
        <v>#DIV/0!</v>
      </c>
      <c r="M459" s="2">
        <f>Table13[[#This Row],[Estimated costs 1]]-Table13[[#This Row],[Actual cost]]</f>
        <v>0</v>
      </c>
      <c r="N459" s="2" t="e">
        <f>Table13[[#This Row],[Diff 1]]/Table13[[#This Row],[Actual cost]]*100</f>
        <v>#DIV/0!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</row>
    <row r="460" spans="1:34" hidden="1" x14ac:dyDescent="0.3">
      <c r="A460" t="s">
        <v>480</v>
      </c>
      <c r="B460">
        <v>458</v>
      </c>
      <c r="C460" t="str">
        <f>LEFT(Table13[[#This Row],[Contingency id]])</f>
        <v>B</v>
      </c>
      <c r="D460">
        <v>0</v>
      </c>
      <c r="E460" s="1">
        <v>1.02272727272727</v>
      </c>
      <c r="F460">
        <v>45</v>
      </c>
      <c r="G460">
        <v>44</v>
      </c>
      <c r="H460">
        <v>0</v>
      </c>
      <c r="I460" s="2">
        <f>AVERAGE(Table13[[#This Row],[Estimated costs 1]:[Estimated costs 20]])</f>
        <v>0</v>
      </c>
      <c r="J460" s="2" t="e">
        <f>(Table13[[#This Row],[Mean]]-Table13[[#This Row],[Actual cost]])/Table13[[#This Row],[Actual cost]]*100</f>
        <v>#DIV/0!</v>
      </c>
      <c r="K460" s="2">
        <f>_xlfn.STDEV.P(Table13[[#This Row],[Estimated costs 1]:[Estimated costs 20]])</f>
        <v>0</v>
      </c>
      <c r="L460" s="2" t="e">
        <f>Table13[[#This Row],[Dev]]/Table13[[#This Row],[Mean]]*100</f>
        <v>#DIV/0!</v>
      </c>
      <c r="M460" s="2">
        <f>Table13[[#This Row],[Estimated costs 1]]-Table13[[#This Row],[Actual cost]]</f>
        <v>0</v>
      </c>
      <c r="N460" s="2" t="e">
        <f>Table13[[#This Row],[Diff 1]]/Table13[[#This Row],[Actual cost]]*100</f>
        <v>#DIV/0!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</row>
    <row r="461" spans="1:34" hidden="1" x14ac:dyDescent="0.3">
      <c r="A461" t="s">
        <v>481</v>
      </c>
      <c r="B461">
        <v>459</v>
      </c>
      <c r="C461" t="str">
        <f>LEFT(Table13[[#This Row],[Contingency id]])</f>
        <v>B</v>
      </c>
      <c r="D461">
        <v>0</v>
      </c>
      <c r="E461" s="1">
        <v>1.09756097560975</v>
      </c>
      <c r="F461">
        <v>45</v>
      </c>
      <c r="G461">
        <v>41</v>
      </c>
      <c r="H461">
        <v>0</v>
      </c>
      <c r="I461" s="2">
        <f>AVERAGE(Table13[[#This Row],[Estimated costs 1]:[Estimated costs 20]])</f>
        <v>0</v>
      </c>
      <c r="J461" s="2" t="e">
        <f>(Table13[[#This Row],[Mean]]-Table13[[#This Row],[Actual cost]])/Table13[[#This Row],[Actual cost]]*100</f>
        <v>#DIV/0!</v>
      </c>
      <c r="K461" s="2">
        <f>_xlfn.STDEV.P(Table13[[#This Row],[Estimated costs 1]:[Estimated costs 20]])</f>
        <v>0</v>
      </c>
      <c r="L461" s="2" t="e">
        <f>Table13[[#This Row],[Dev]]/Table13[[#This Row],[Mean]]*100</f>
        <v>#DIV/0!</v>
      </c>
      <c r="M461" s="2">
        <f>Table13[[#This Row],[Estimated costs 1]]-Table13[[#This Row],[Actual cost]]</f>
        <v>0</v>
      </c>
      <c r="N461" s="2" t="e">
        <f>Table13[[#This Row],[Diff 1]]/Table13[[#This Row],[Actual cost]]*100</f>
        <v>#DIV/0!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</row>
    <row r="462" spans="1:34" hidden="1" x14ac:dyDescent="0.3">
      <c r="A462" t="s">
        <v>482</v>
      </c>
      <c r="B462">
        <v>460</v>
      </c>
      <c r="C462" t="str">
        <f>LEFT(Table13[[#This Row],[Contingency id]])</f>
        <v>B</v>
      </c>
      <c r="D462">
        <v>0</v>
      </c>
      <c r="E462" s="1">
        <v>1.125</v>
      </c>
      <c r="F462">
        <v>45</v>
      </c>
      <c r="G462">
        <v>40</v>
      </c>
      <c r="H462">
        <v>0</v>
      </c>
      <c r="I462" s="2">
        <f>AVERAGE(Table13[[#This Row],[Estimated costs 1]:[Estimated costs 20]])</f>
        <v>0</v>
      </c>
      <c r="J462" s="2" t="e">
        <f>(Table13[[#This Row],[Mean]]-Table13[[#This Row],[Actual cost]])/Table13[[#This Row],[Actual cost]]*100</f>
        <v>#DIV/0!</v>
      </c>
      <c r="K462" s="2">
        <f>_xlfn.STDEV.P(Table13[[#This Row],[Estimated costs 1]:[Estimated costs 20]])</f>
        <v>0</v>
      </c>
      <c r="L462" s="2" t="e">
        <f>Table13[[#This Row],[Dev]]/Table13[[#This Row],[Mean]]*100</f>
        <v>#DIV/0!</v>
      </c>
      <c r="M462" s="2">
        <f>Table13[[#This Row],[Estimated costs 1]]-Table13[[#This Row],[Actual cost]]</f>
        <v>0</v>
      </c>
      <c r="N462" s="2" t="e">
        <f>Table13[[#This Row],[Diff 1]]/Table13[[#This Row],[Actual cost]]*100</f>
        <v>#DIV/0!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</row>
    <row r="463" spans="1:34" hidden="1" x14ac:dyDescent="0.3">
      <c r="A463" t="s">
        <v>483</v>
      </c>
      <c r="B463">
        <v>461</v>
      </c>
      <c r="C463" t="str">
        <f>LEFT(Table13[[#This Row],[Contingency id]])</f>
        <v>B</v>
      </c>
      <c r="D463">
        <v>0</v>
      </c>
      <c r="E463" s="1">
        <v>1.02272727272727</v>
      </c>
      <c r="F463">
        <v>45</v>
      </c>
      <c r="G463">
        <v>44</v>
      </c>
      <c r="H463">
        <v>0</v>
      </c>
      <c r="I463" s="2">
        <f>AVERAGE(Table13[[#This Row],[Estimated costs 1]:[Estimated costs 20]])</f>
        <v>0</v>
      </c>
      <c r="J463" s="2" t="e">
        <f>(Table13[[#This Row],[Mean]]-Table13[[#This Row],[Actual cost]])/Table13[[#This Row],[Actual cost]]*100</f>
        <v>#DIV/0!</v>
      </c>
      <c r="K463" s="2">
        <f>_xlfn.STDEV.P(Table13[[#This Row],[Estimated costs 1]:[Estimated costs 20]])</f>
        <v>0</v>
      </c>
      <c r="L463" s="2" t="e">
        <f>Table13[[#This Row],[Dev]]/Table13[[#This Row],[Mean]]*100</f>
        <v>#DIV/0!</v>
      </c>
      <c r="M463" s="2">
        <f>Table13[[#This Row],[Estimated costs 1]]-Table13[[#This Row],[Actual cost]]</f>
        <v>0</v>
      </c>
      <c r="N463" s="2" t="e">
        <f>Table13[[#This Row],[Diff 1]]/Table13[[#This Row],[Actual cost]]*100</f>
        <v>#DIV/0!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</row>
    <row r="464" spans="1:34" hidden="1" x14ac:dyDescent="0.3">
      <c r="A464" t="s">
        <v>484</v>
      </c>
      <c r="B464">
        <v>462</v>
      </c>
      <c r="C464" t="str">
        <f>LEFT(Table13[[#This Row],[Contingency id]])</f>
        <v>B</v>
      </c>
      <c r="D464">
        <v>0</v>
      </c>
      <c r="E464" s="1">
        <v>1.02272727272727</v>
      </c>
      <c r="F464">
        <v>45</v>
      </c>
      <c r="G464">
        <v>44</v>
      </c>
      <c r="H464">
        <v>0</v>
      </c>
      <c r="I464" s="2">
        <f>AVERAGE(Table13[[#This Row],[Estimated costs 1]:[Estimated costs 20]])</f>
        <v>0</v>
      </c>
      <c r="J464" s="2" t="e">
        <f>(Table13[[#This Row],[Mean]]-Table13[[#This Row],[Actual cost]])/Table13[[#This Row],[Actual cost]]*100</f>
        <v>#DIV/0!</v>
      </c>
      <c r="K464" s="2">
        <f>_xlfn.STDEV.P(Table13[[#This Row],[Estimated costs 1]:[Estimated costs 20]])</f>
        <v>0</v>
      </c>
      <c r="L464" s="2" t="e">
        <f>Table13[[#This Row],[Dev]]/Table13[[#This Row],[Mean]]*100</f>
        <v>#DIV/0!</v>
      </c>
      <c r="M464" s="2">
        <f>Table13[[#This Row],[Estimated costs 1]]-Table13[[#This Row],[Actual cost]]</f>
        <v>0</v>
      </c>
      <c r="N464" s="2" t="e">
        <f>Table13[[#This Row],[Diff 1]]/Table13[[#This Row],[Actual cost]]*100</f>
        <v>#DIV/0!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</row>
    <row r="465" spans="1:34" hidden="1" x14ac:dyDescent="0.3">
      <c r="A465" t="s">
        <v>485</v>
      </c>
      <c r="B465">
        <v>463</v>
      </c>
      <c r="C465" t="str">
        <f>LEFT(Table13[[#This Row],[Contingency id]])</f>
        <v>B</v>
      </c>
      <c r="D465">
        <v>0</v>
      </c>
      <c r="E465" s="1">
        <v>1.0465116279069699</v>
      </c>
      <c r="F465">
        <v>45</v>
      </c>
      <c r="G465">
        <v>43</v>
      </c>
      <c r="H465">
        <v>0</v>
      </c>
      <c r="I465" s="2">
        <f>AVERAGE(Table13[[#This Row],[Estimated costs 1]:[Estimated costs 20]])</f>
        <v>0</v>
      </c>
      <c r="J465" s="2" t="e">
        <f>(Table13[[#This Row],[Mean]]-Table13[[#This Row],[Actual cost]])/Table13[[#This Row],[Actual cost]]*100</f>
        <v>#DIV/0!</v>
      </c>
      <c r="K465" s="2">
        <f>_xlfn.STDEV.P(Table13[[#This Row],[Estimated costs 1]:[Estimated costs 20]])</f>
        <v>0</v>
      </c>
      <c r="L465" s="2" t="e">
        <f>Table13[[#This Row],[Dev]]/Table13[[#This Row],[Mean]]*100</f>
        <v>#DIV/0!</v>
      </c>
      <c r="M465" s="2">
        <f>Table13[[#This Row],[Estimated costs 1]]-Table13[[#This Row],[Actual cost]]</f>
        <v>0</v>
      </c>
      <c r="N465" s="2" t="e">
        <f>Table13[[#This Row],[Diff 1]]/Table13[[#This Row],[Actual cost]]*100</f>
        <v>#DIV/0!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</row>
    <row r="466" spans="1:34" hidden="1" x14ac:dyDescent="0.3">
      <c r="A466" t="s">
        <v>486</v>
      </c>
      <c r="B466">
        <v>464</v>
      </c>
      <c r="C466" t="str">
        <f>LEFT(Table13[[#This Row],[Contingency id]])</f>
        <v>B</v>
      </c>
      <c r="D466">
        <v>0</v>
      </c>
      <c r="E466" s="1">
        <v>1</v>
      </c>
      <c r="F466">
        <v>20</v>
      </c>
      <c r="G466">
        <v>20</v>
      </c>
      <c r="H466">
        <v>0</v>
      </c>
      <c r="I466" s="2">
        <f>AVERAGE(Table13[[#This Row],[Estimated costs 1]:[Estimated costs 20]])</f>
        <v>0</v>
      </c>
      <c r="J466" s="2" t="e">
        <f>(Table13[[#This Row],[Mean]]-Table13[[#This Row],[Actual cost]])/Table13[[#This Row],[Actual cost]]*100</f>
        <v>#DIV/0!</v>
      </c>
      <c r="K466" s="2">
        <f>_xlfn.STDEV.P(Table13[[#This Row],[Estimated costs 1]:[Estimated costs 20]])</f>
        <v>0</v>
      </c>
      <c r="L466" s="2" t="e">
        <f>Table13[[#This Row],[Dev]]/Table13[[#This Row],[Mean]]*100</f>
        <v>#DIV/0!</v>
      </c>
      <c r="M466" s="2">
        <f>Table13[[#This Row],[Estimated costs 1]]-Table13[[#This Row],[Actual cost]]</f>
        <v>0</v>
      </c>
      <c r="N466" s="2" t="e">
        <f>Table13[[#This Row],[Diff 1]]/Table13[[#This Row],[Actual cost]]*100</f>
        <v>#DIV/0!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</row>
    <row r="467" spans="1:34" hidden="1" x14ac:dyDescent="0.3">
      <c r="A467" t="s">
        <v>487</v>
      </c>
      <c r="B467">
        <v>465</v>
      </c>
      <c r="C467" t="str">
        <f>LEFT(Table13[[#This Row],[Contingency id]])</f>
        <v>B</v>
      </c>
      <c r="D467">
        <v>0</v>
      </c>
      <c r="E467" s="1">
        <v>1.0526315789473599</v>
      </c>
      <c r="F467">
        <v>20</v>
      </c>
      <c r="G467">
        <v>19</v>
      </c>
      <c r="H467">
        <v>0</v>
      </c>
      <c r="I467" s="2">
        <f>AVERAGE(Table13[[#This Row],[Estimated costs 1]:[Estimated costs 20]])</f>
        <v>0</v>
      </c>
      <c r="J467" s="2" t="e">
        <f>(Table13[[#This Row],[Mean]]-Table13[[#This Row],[Actual cost]])/Table13[[#This Row],[Actual cost]]*100</f>
        <v>#DIV/0!</v>
      </c>
      <c r="K467" s="2">
        <f>_xlfn.STDEV.P(Table13[[#This Row],[Estimated costs 1]:[Estimated costs 20]])</f>
        <v>0</v>
      </c>
      <c r="L467" s="2" t="e">
        <f>Table13[[#This Row],[Dev]]/Table13[[#This Row],[Mean]]*100</f>
        <v>#DIV/0!</v>
      </c>
      <c r="M467" s="2">
        <f>Table13[[#This Row],[Estimated costs 1]]-Table13[[#This Row],[Actual cost]]</f>
        <v>0</v>
      </c>
      <c r="N467" s="2" t="e">
        <f>Table13[[#This Row],[Diff 1]]/Table13[[#This Row],[Actual cost]]*100</f>
        <v>#DIV/0!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</row>
    <row r="468" spans="1:34" hidden="1" x14ac:dyDescent="0.3">
      <c r="A468" t="s">
        <v>488</v>
      </c>
      <c r="B468">
        <v>466</v>
      </c>
      <c r="C468" t="str">
        <f>LEFT(Table13[[#This Row],[Contingency id]])</f>
        <v>B</v>
      </c>
      <c r="D468">
        <v>0</v>
      </c>
      <c r="E468" s="1">
        <v>1.1111111111111101</v>
      </c>
      <c r="F468">
        <v>20</v>
      </c>
      <c r="G468">
        <v>18</v>
      </c>
      <c r="H468">
        <v>0</v>
      </c>
      <c r="I468" s="2">
        <f>AVERAGE(Table13[[#This Row],[Estimated costs 1]:[Estimated costs 20]])</f>
        <v>0</v>
      </c>
      <c r="J468" s="2" t="e">
        <f>(Table13[[#This Row],[Mean]]-Table13[[#This Row],[Actual cost]])/Table13[[#This Row],[Actual cost]]*100</f>
        <v>#DIV/0!</v>
      </c>
      <c r="K468" s="2">
        <f>_xlfn.STDEV.P(Table13[[#This Row],[Estimated costs 1]:[Estimated costs 20]])</f>
        <v>0</v>
      </c>
      <c r="L468" s="2" t="e">
        <f>Table13[[#This Row],[Dev]]/Table13[[#This Row],[Mean]]*100</f>
        <v>#DIV/0!</v>
      </c>
      <c r="M468" s="2">
        <f>Table13[[#This Row],[Estimated costs 1]]-Table13[[#This Row],[Actual cost]]</f>
        <v>0</v>
      </c>
      <c r="N468" s="2" t="e">
        <f>Table13[[#This Row],[Diff 1]]/Table13[[#This Row],[Actual cost]]*100</f>
        <v>#DIV/0!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</row>
    <row r="469" spans="1:34" hidden="1" x14ac:dyDescent="0.3">
      <c r="A469" t="s">
        <v>489</v>
      </c>
      <c r="B469">
        <v>467</v>
      </c>
      <c r="C469" t="str">
        <f>LEFT(Table13[[#This Row],[Contingency id]])</f>
        <v>B</v>
      </c>
      <c r="D469">
        <v>0</v>
      </c>
      <c r="E469" s="1">
        <v>1</v>
      </c>
      <c r="F469">
        <v>20</v>
      </c>
      <c r="G469">
        <v>20</v>
      </c>
      <c r="H469">
        <v>0</v>
      </c>
      <c r="I469" s="2">
        <f>AVERAGE(Table13[[#This Row],[Estimated costs 1]:[Estimated costs 20]])</f>
        <v>0</v>
      </c>
      <c r="J469" s="2" t="e">
        <f>(Table13[[#This Row],[Mean]]-Table13[[#This Row],[Actual cost]])/Table13[[#This Row],[Actual cost]]*100</f>
        <v>#DIV/0!</v>
      </c>
      <c r="K469" s="2">
        <f>_xlfn.STDEV.P(Table13[[#This Row],[Estimated costs 1]:[Estimated costs 20]])</f>
        <v>0</v>
      </c>
      <c r="L469" s="2" t="e">
        <f>Table13[[#This Row],[Dev]]/Table13[[#This Row],[Mean]]*100</f>
        <v>#DIV/0!</v>
      </c>
      <c r="M469" s="2">
        <f>Table13[[#This Row],[Estimated costs 1]]-Table13[[#This Row],[Actual cost]]</f>
        <v>0</v>
      </c>
      <c r="N469" s="2" t="e">
        <f>Table13[[#This Row],[Diff 1]]/Table13[[#This Row],[Actual cost]]*100</f>
        <v>#DIV/0!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</row>
    <row r="470" spans="1:34" hidden="1" x14ac:dyDescent="0.3">
      <c r="A470" t="s">
        <v>490</v>
      </c>
      <c r="B470">
        <v>468</v>
      </c>
      <c r="C470" t="str">
        <f>LEFT(Table13[[#This Row],[Contingency id]])</f>
        <v>B</v>
      </c>
      <c r="D470">
        <v>0</v>
      </c>
      <c r="E470" s="1">
        <v>1.0526315789473599</v>
      </c>
      <c r="F470">
        <v>20</v>
      </c>
      <c r="G470">
        <v>19</v>
      </c>
      <c r="H470">
        <v>0</v>
      </c>
      <c r="I470" s="2">
        <f>AVERAGE(Table13[[#This Row],[Estimated costs 1]:[Estimated costs 20]])</f>
        <v>0</v>
      </c>
      <c r="J470" s="2" t="e">
        <f>(Table13[[#This Row],[Mean]]-Table13[[#This Row],[Actual cost]])/Table13[[#This Row],[Actual cost]]*100</f>
        <v>#DIV/0!</v>
      </c>
      <c r="K470" s="2">
        <f>_xlfn.STDEV.P(Table13[[#This Row],[Estimated costs 1]:[Estimated costs 20]])</f>
        <v>0</v>
      </c>
      <c r="L470" s="2" t="e">
        <f>Table13[[#This Row],[Dev]]/Table13[[#This Row],[Mean]]*100</f>
        <v>#DIV/0!</v>
      </c>
      <c r="M470" s="2">
        <f>Table13[[#This Row],[Estimated costs 1]]-Table13[[#This Row],[Actual cost]]</f>
        <v>0</v>
      </c>
      <c r="N470" s="2" t="e">
        <f>Table13[[#This Row],[Diff 1]]/Table13[[#This Row],[Actual cost]]*100</f>
        <v>#DIV/0!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</row>
    <row r="471" spans="1:34" hidden="1" x14ac:dyDescent="0.3">
      <c r="A471" t="s">
        <v>491</v>
      </c>
      <c r="B471">
        <v>469</v>
      </c>
      <c r="C471" t="str">
        <f>LEFT(Table13[[#This Row],[Contingency id]])</f>
        <v>B</v>
      </c>
      <c r="D471">
        <v>0</v>
      </c>
      <c r="E471" s="1">
        <v>1</v>
      </c>
      <c r="F471">
        <v>20</v>
      </c>
      <c r="G471">
        <v>20</v>
      </c>
      <c r="H471">
        <v>0</v>
      </c>
      <c r="I471" s="2">
        <f>AVERAGE(Table13[[#This Row],[Estimated costs 1]:[Estimated costs 20]])</f>
        <v>0</v>
      </c>
      <c r="J471" s="2" t="e">
        <f>(Table13[[#This Row],[Mean]]-Table13[[#This Row],[Actual cost]])/Table13[[#This Row],[Actual cost]]*100</f>
        <v>#DIV/0!</v>
      </c>
      <c r="K471" s="2">
        <f>_xlfn.STDEV.P(Table13[[#This Row],[Estimated costs 1]:[Estimated costs 20]])</f>
        <v>0</v>
      </c>
      <c r="L471" s="2" t="e">
        <f>Table13[[#This Row],[Dev]]/Table13[[#This Row],[Mean]]*100</f>
        <v>#DIV/0!</v>
      </c>
      <c r="M471" s="2">
        <f>Table13[[#This Row],[Estimated costs 1]]-Table13[[#This Row],[Actual cost]]</f>
        <v>0</v>
      </c>
      <c r="N471" s="2" t="e">
        <f>Table13[[#This Row],[Diff 1]]/Table13[[#This Row],[Actual cost]]*100</f>
        <v>#DIV/0!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</row>
    <row r="472" spans="1:34" hidden="1" x14ac:dyDescent="0.3">
      <c r="A472" t="s">
        <v>492</v>
      </c>
      <c r="B472">
        <v>470</v>
      </c>
      <c r="C472" t="str">
        <f>LEFT(Table13[[#This Row],[Contingency id]])</f>
        <v>B</v>
      </c>
      <c r="D472">
        <v>0</v>
      </c>
      <c r="E472" s="1">
        <v>1.0526315789473599</v>
      </c>
      <c r="F472">
        <v>20</v>
      </c>
      <c r="G472">
        <v>19</v>
      </c>
      <c r="H472">
        <v>0</v>
      </c>
      <c r="I472" s="2">
        <f>AVERAGE(Table13[[#This Row],[Estimated costs 1]:[Estimated costs 20]])</f>
        <v>0</v>
      </c>
      <c r="J472" s="2" t="e">
        <f>(Table13[[#This Row],[Mean]]-Table13[[#This Row],[Actual cost]])/Table13[[#This Row],[Actual cost]]*100</f>
        <v>#DIV/0!</v>
      </c>
      <c r="K472" s="2">
        <f>_xlfn.STDEV.P(Table13[[#This Row],[Estimated costs 1]:[Estimated costs 20]])</f>
        <v>0</v>
      </c>
      <c r="L472" s="2" t="e">
        <f>Table13[[#This Row],[Dev]]/Table13[[#This Row],[Mean]]*100</f>
        <v>#DIV/0!</v>
      </c>
      <c r="M472" s="2">
        <f>Table13[[#This Row],[Estimated costs 1]]-Table13[[#This Row],[Actual cost]]</f>
        <v>0</v>
      </c>
      <c r="N472" s="2" t="e">
        <f>Table13[[#This Row],[Diff 1]]/Table13[[#This Row],[Actual cost]]*100</f>
        <v>#DIV/0!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</row>
    <row r="473" spans="1:34" hidden="1" x14ac:dyDescent="0.3">
      <c r="A473" t="s">
        <v>493</v>
      </c>
      <c r="B473">
        <v>471</v>
      </c>
      <c r="C473" t="str">
        <f>LEFT(Table13[[#This Row],[Contingency id]])</f>
        <v>B</v>
      </c>
      <c r="D473">
        <v>0</v>
      </c>
      <c r="E473" s="1">
        <v>1</v>
      </c>
      <c r="F473">
        <v>20</v>
      </c>
      <c r="G473">
        <v>20</v>
      </c>
      <c r="H473">
        <v>0</v>
      </c>
      <c r="I473" s="2">
        <f>AVERAGE(Table13[[#This Row],[Estimated costs 1]:[Estimated costs 20]])</f>
        <v>0</v>
      </c>
      <c r="J473" s="2" t="e">
        <f>(Table13[[#This Row],[Mean]]-Table13[[#This Row],[Actual cost]])/Table13[[#This Row],[Actual cost]]*100</f>
        <v>#DIV/0!</v>
      </c>
      <c r="K473" s="2">
        <f>_xlfn.STDEV.P(Table13[[#This Row],[Estimated costs 1]:[Estimated costs 20]])</f>
        <v>0</v>
      </c>
      <c r="L473" s="2" t="e">
        <f>Table13[[#This Row],[Dev]]/Table13[[#This Row],[Mean]]*100</f>
        <v>#DIV/0!</v>
      </c>
      <c r="M473" s="2">
        <f>Table13[[#This Row],[Estimated costs 1]]-Table13[[#This Row],[Actual cost]]</f>
        <v>0</v>
      </c>
      <c r="N473" s="2" t="e">
        <f>Table13[[#This Row],[Diff 1]]/Table13[[#This Row],[Actual cost]]*100</f>
        <v>#DIV/0!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</row>
    <row r="474" spans="1:34" hidden="1" x14ac:dyDescent="0.3">
      <c r="A474" t="s">
        <v>494</v>
      </c>
      <c r="B474">
        <v>472</v>
      </c>
      <c r="C474" t="str">
        <f>LEFT(Table13[[#This Row],[Contingency id]])</f>
        <v>B</v>
      </c>
      <c r="D474">
        <v>0</v>
      </c>
      <c r="E474" s="1">
        <v>1</v>
      </c>
      <c r="F474">
        <v>20</v>
      </c>
      <c r="G474">
        <v>20</v>
      </c>
      <c r="H474">
        <v>0</v>
      </c>
      <c r="I474" s="2">
        <f>AVERAGE(Table13[[#This Row],[Estimated costs 1]:[Estimated costs 20]])</f>
        <v>0</v>
      </c>
      <c r="J474" s="2" t="e">
        <f>(Table13[[#This Row],[Mean]]-Table13[[#This Row],[Actual cost]])/Table13[[#This Row],[Actual cost]]*100</f>
        <v>#DIV/0!</v>
      </c>
      <c r="K474" s="2">
        <f>_xlfn.STDEV.P(Table13[[#This Row],[Estimated costs 1]:[Estimated costs 20]])</f>
        <v>0</v>
      </c>
      <c r="L474" s="2" t="e">
        <f>Table13[[#This Row],[Dev]]/Table13[[#This Row],[Mean]]*100</f>
        <v>#DIV/0!</v>
      </c>
      <c r="M474" s="2">
        <f>Table13[[#This Row],[Estimated costs 1]]-Table13[[#This Row],[Actual cost]]</f>
        <v>0</v>
      </c>
      <c r="N474" s="2" t="e">
        <f>Table13[[#This Row],[Diff 1]]/Table13[[#This Row],[Actual cost]]*100</f>
        <v>#DIV/0!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</row>
    <row r="475" spans="1:34" hidden="1" x14ac:dyDescent="0.3">
      <c r="A475" t="s">
        <v>495</v>
      </c>
      <c r="B475">
        <v>473</v>
      </c>
      <c r="C475" t="str">
        <f>LEFT(Table13[[#This Row],[Contingency id]])</f>
        <v>B</v>
      </c>
      <c r="D475">
        <v>0</v>
      </c>
      <c r="E475" s="1">
        <v>1.0526315789473599</v>
      </c>
      <c r="F475">
        <v>20</v>
      </c>
      <c r="G475">
        <v>19</v>
      </c>
      <c r="H475">
        <v>0</v>
      </c>
      <c r="I475" s="2">
        <f>AVERAGE(Table13[[#This Row],[Estimated costs 1]:[Estimated costs 20]])</f>
        <v>0</v>
      </c>
      <c r="J475" s="2" t="e">
        <f>(Table13[[#This Row],[Mean]]-Table13[[#This Row],[Actual cost]])/Table13[[#This Row],[Actual cost]]*100</f>
        <v>#DIV/0!</v>
      </c>
      <c r="K475" s="2">
        <f>_xlfn.STDEV.P(Table13[[#This Row],[Estimated costs 1]:[Estimated costs 20]])</f>
        <v>0</v>
      </c>
      <c r="L475" s="2" t="e">
        <f>Table13[[#This Row],[Dev]]/Table13[[#This Row],[Mean]]*100</f>
        <v>#DIV/0!</v>
      </c>
      <c r="M475" s="2">
        <f>Table13[[#This Row],[Estimated costs 1]]-Table13[[#This Row],[Actual cost]]</f>
        <v>0</v>
      </c>
      <c r="N475" s="2" t="e">
        <f>Table13[[#This Row],[Diff 1]]/Table13[[#This Row],[Actual cost]]*100</f>
        <v>#DIV/0!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</row>
    <row r="476" spans="1:34" hidden="1" x14ac:dyDescent="0.3">
      <c r="A476" t="s">
        <v>496</v>
      </c>
      <c r="B476">
        <v>474</v>
      </c>
      <c r="C476" t="str">
        <f>LEFT(Table13[[#This Row],[Contingency id]])</f>
        <v>B</v>
      </c>
      <c r="D476">
        <v>0</v>
      </c>
      <c r="E476" s="1">
        <v>1.09230769230769</v>
      </c>
      <c r="F476">
        <v>142</v>
      </c>
      <c r="G476">
        <v>130</v>
      </c>
      <c r="H476">
        <v>0</v>
      </c>
      <c r="I476" s="2">
        <f>AVERAGE(Table13[[#This Row],[Estimated costs 1]:[Estimated costs 20]])</f>
        <v>0</v>
      </c>
      <c r="J476" s="2" t="e">
        <f>(Table13[[#This Row],[Mean]]-Table13[[#This Row],[Actual cost]])/Table13[[#This Row],[Actual cost]]*100</f>
        <v>#DIV/0!</v>
      </c>
      <c r="K476" s="2">
        <f>_xlfn.STDEV.P(Table13[[#This Row],[Estimated costs 1]:[Estimated costs 20]])</f>
        <v>0</v>
      </c>
      <c r="L476" s="2" t="e">
        <f>Table13[[#This Row],[Dev]]/Table13[[#This Row],[Mean]]*100</f>
        <v>#DIV/0!</v>
      </c>
      <c r="M476" s="2">
        <f>Table13[[#This Row],[Estimated costs 1]]-Table13[[#This Row],[Actual cost]]</f>
        <v>0</v>
      </c>
      <c r="N476" s="2" t="e">
        <f>Table13[[#This Row],[Diff 1]]/Table13[[#This Row],[Actual cost]]*100</f>
        <v>#DIV/0!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</row>
    <row r="477" spans="1:34" hidden="1" x14ac:dyDescent="0.3">
      <c r="A477" t="s">
        <v>497</v>
      </c>
      <c r="B477">
        <v>475</v>
      </c>
      <c r="C477" t="str">
        <f>LEFT(Table13[[#This Row],[Contingency id]])</f>
        <v>B</v>
      </c>
      <c r="D477">
        <v>0</v>
      </c>
      <c r="E477" s="1">
        <v>1.1197183098591501</v>
      </c>
      <c r="F477">
        <v>159</v>
      </c>
      <c r="G477">
        <v>142</v>
      </c>
      <c r="H477">
        <v>0</v>
      </c>
      <c r="I477" s="2">
        <f>AVERAGE(Table13[[#This Row],[Estimated costs 1]:[Estimated costs 20]])</f>
        <v>0</v>
      </c>
      <c r="J477" s="2" t="e">
        <f>(Table13[[#This Row],[Mean]]-Table13[[#This Row],[Actual cost]])/Table13[[#This Row],[Actual cost]]*100</f>
        <v>#DIV/0!</v>
      </c>
      <c r="K477" s="2">
        <f>_xlfn.STDEV.P(Table13[[#This Row],[Estimated costs 1]:[Estimated costs 20]])</f>
        <v>0</v>
      </c>
      <c r="L477" s="2" t="e">
        <f>Table13[[#This Row],[Dev]]/Table13[[#This Row],[Mean]]*100</f>
        <v>#DIV/0!</v>
      </c>
      <c r="M477" s="2">
        <f>Table13[[#This Row],[Estimated costs 1]]-Table13[[#This Row],[Actual cost]]</f>
        <v>0</v>
      </c>
      <c r="N477" s="2" t="e">
        <f>Table13[[#This Row],[Diff 1]]/Table13[[#This Row],[Actual cost]]*100</f>
        <v>#DIV/0!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</row>
    <row r="478" spans="1:34" hidden="1" x14ac:dyDescent="0.3">
      <c r="A478" t="s">
        <v>498</v>
      </c>
      <c r="B478">
        <v>476</v>
      </c>
      <c r="C478" t="str">
        <f>LEFT(Table13[[#This Row],[Contingency id]])</f>
        <v>B</v>
      </c>
      <c r="D478">
        <v>0</v>
      </c>
      <c r="E478" s="1">
        <v>1.09230769230769</v>
      </c>
      <c r="F478">
        <v>142</v>
      </c>
      <c r="G478">
        <v>130</v>
      </c>
      <c r="H478">
        <v>0</v>
      </c>
      <c r="I478" s="2">
        <f>AVERAGE(Table13[[#This Row],[Estimated costs 1]:[Estimated costs 20]])</f>
        <v>0</v>
      </c>
      <c r="J478" s="2" t="e">
        <f>(Table13[[#This Row],[Mean]]-Table13[[#This Row],[Actual cost]])/Table13[[#This Row],[Actual cost]]*100</f>
        <v>#DIV/0!</v>
      </c>
      <c r="K478" s="2">
        <f>_xlfn.STDEV.P(Table13[[#This Row],[Estimated costs 1]:[Estimated costs 20]])</f>
        <v>0</v>
      </c>
      <c r="L478" s="2" t="e">
        <f>Table13[[#This Row],[Dev]]/Table13[[#This Row],[Mean]]*100</f>
        <v>#DIV/0!</v>
      </c>
      <c r="M478" s="2">
        <f>Table13[[#This Row],[Estimated costs 1]]-Table13[[#This Row],[Actual cost]]</f>
        <v>0</v>
      </c>
      <c r="N478" s="2" t="e">
        <f>Table13[[#This Row],[Diff 1]]/Table13[[#This Row],[Actual cost]]*100</f>
        <v>#DIV/0!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</row>
    <row r="479" spans="1:34" hidden="1" x14ac:dyDescent="0.3">
      <c r="A479" t="s">
        <v>499</v>
      </c>
      <c r="B479">
        <v>477</v>
      </c>
      <c r="C479" t="str">
        <f>LEFT(Table13[[#This Row],[Contingency id]])</f>
        <v>B</v>
      </c>
      <c r="D479">
        <v>0</v>
      </c>
      <c r="E479" s="1">
        <v>1.2045454545454499</v>
      </c>
      <c r="F479">
        <v>159</v>
      </c>
      <c r="G479">
        <v>132</v>
      </c>
      <c r="H479">
        <v>0</v>
      </c>
      <c r="I479" s="2">
        <f>AVERAGE(Table13[[#This Row],[Estimated costs 1]:[Estimated costs 20]])</f>
        <v>0</v>
      </c>
      <c r="J479" s="2" t="e">
        <f>(Table13[[#This Row],[Mean]]-Table13[[#This Row],[Actual cost]])/Table13[[#This Row],[Actual cost]]*100</f>
        <v>#DIV/0!</v>
      </c>
      <c r="K479" s="2">
        <f>_xlfn.STDEV.P(Table13[[#This Row],[Estimated costs 1]:[Estimated costs 20]])</f>
        <v>0</v>
      </c>
      <c r="L479" s="2" t="e">
        <f>Table13[[#This Row],[Dev]]/Table13[[#This Row],[Mean]]*100</f>
        <v>#DIV/0!</v>
      </c>
      <c r="M479" s="2">
        <f>Table13[[#This Row],[Estimated costs 1]]-Table13[[#This Row],[Actual cost]]</f>
        <v>0</v>
      </c>
      <c r="N479" s="2" t="e">
        <f>Table13[[#This Row],[Diff 1]]/Table13[[#This Row],[Actual cost]]*100</f>
        <v>#DIV/0!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</row>
    <row r="480" spans="1:34" hidden="1" x14ac:dyDescent="0.3">
      <c r="A480" t="s">
        <v>500</v>
      </c>
      <c r="B480">
        <v>478</v>
      </c>
      <c r="C480" t="str">
        <f>LEFT(Table13[[#This Row],[Contingency id]])</f>
        <v>B</v>
      </c>
      <c r="D480">
        <v>0</v>
      </c>
      <c r="E480" s="1">
        <v>1.14388489208633</v>
      </c>
      <c r="F480">
        <v>159</v>
      </c>
      <c r="G480">
        <v>139</v>
      </c>
      <c r="H480">
        <v>0</v>
      </c>
      <c r="I480" s="2">
        <f>AVERAGE(Table13[[#This Row],[Estimated costs 1]:[Estimated costs 20]])</f>
        <v>0</v>
      </c>
      <c r="J480" s="2" t="e">
        <f>(Table13[[#This Row],[Mean]]-Table13[[#This Row],[Actual cost]])/Table13[[#This Row],[Actual cost]]*100</f>
        <v>#DIV/0!</v>
      </c>
      <c r="K480" s="2">
        <f>_xlfn.STDEV.P(Table13[[#This Row],[Estimated costs 1]:[Estimated costs 20]])</f>
        <v>0</v>
      </c>
      <c r="L480" s="2" t="e">
        <f>Table13[[#This Row],[Dev]]/Table13[[#This Row],[Mean]]*100</f>
        <v>#DIV/0!</v>
      </c>
      <c r="M480" s="2">
        <f>Table13[[#This Row],[Estimated costs 1]]-Table13[[#This Row],[Actual cost]]</f>
        <v>0</v>
      </c>
      <c r="N480" s="2" t="e">
        <f>Table13[[#This Row],[Diff 1]]/Table13[[#This Row],[Actual cost]]*100</f>
        <v>#DIV/0!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</row>
    <row r="481" spans="1:34" hidden="1" x14ac:dyDescent="0.3">
      <c r="A481" t="s">
        <v>501</v>
      </c>
      <c r="B481">
        <v>479</v>
      </c>
      <c r="C481" t="str">
        <f>LEFT(Table13[[#This Row],[Contingency id]])</f>
        <v>B</v>
      </c>
      <c r="D481">
        <v>0</v>
      </c>
      <c r="E481" s="1">
        <v>1.1865671641791</v>
      </c>
      <c r="F481">
        <v>159</v>
      </c>
      <c r="G481">
        <v>134</v>
      </c>
      <c r="H481">
        <v>0</v>
      </c>
      <c r="I481" s="2">
        <f>AVERAGE(Table13[[#This Row],[Estimated costs 1]:[Estimated costs 20]])</f>
        <v>0</v>
      </c>
      <c r="J481" s="2" t="e">
        <f>(Table13[[#This Row],[Mean]]-Table13[[#This Row],[Actual cost]])/Table13[[#This Row],[Actual cost]]*100</f>
        <v>#DIV/0!</v>
      </c>
      <c r="K481" s="2">
        <f>_xlfn.STDEV.P(Table13[[#This Row],[Estimated costs 1]:[Estimated costs 20]])</f>
        <v>0</v>
      </c>
      <c r="L481" s="2" t="e">
        <f>Table13[[#This Row],[Dev]]/Table13[[#This Row],[Mean]]*100</f>
        <v>#DIV/0!</v>
      </c>
      <c r="M481" s="2">
        <f>Table13[[#This Row],[Estimated costs 1]]-Table13[[#This Row],[Actual cost]]</f>
        <v>0</v>
      </c>
      <c r="N481" s="2" t="e">
        <f>Table13[[#This Row],[Diff 1]]/Table13[[#This Row],[Actual cost]]*100</f>
        <v>#DIV/0!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</row>
    <row r="482" spans="1:34" hidden="1" x14ac:dyDescent="0.3">
      <c r="A482" t="s">
        <v>502</v>
      </c>
      <c r="B482">
        <v>480</v>
      </c>
      <c r="C482" t="str">
        <f>LEFT(Table13[[#This Row],[Contingency id]])</f>
        <v>B</v>
      </c>
      <c r="D482">
        <v>0</v>
      </c>
      <c r="E482" s="1">
        <v>1.1269841269841201</v>
      </c>
      <c r="F482">
        <v>142</v>
      </c>
      <c r="G482">
        <v>126</v>
      </c>
      <c r="H482">
        <v>0</v>
      </c>
      <c r="I482" s="2">
        <f>AVERAGE(Table13[[#This Row],[Estimated costs 1]:[Estimated costs 20]])</f>
        <v>0</v>
      </c>
      <c r="J482" s="2" t="e">
        <f>(Table13[[#This Row],[Mean]]-Table13[[#This Row],[Actual cost]])/Table13[[#This Row],[Actual cost]]*100</f>
        <v>#DIV/0!</v>
      </c>
      <c r="K482" s="2">
        <f>_xlfn.STDEV.P(Table13[[#This Row],[Estimated costs 1]:[Estimated costs 20]])</f>
        <v>0</v>
      </c>
      <c r="L482" s="2" t="e">
        <f>Table13[[#This Row],[Dev]]/Table13[[#This Row],[Mean]]*100</f>
        <v>#DIV/0!</v>
      </c>
      <c r="M482" s="2">
        <f>Table13[[#This Row],[Estimated costs 1]]-Table13[[#This Row],[Actual cost]]</f>
        <v>0</v>
      </c>
      <c r="N482" s="2" t="e">
        <f>Table13[[#This Row],[Diff 1]]/Table13[[#This Row],[Actual cost]]*100</f>
        <v>#DIV/0!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</row>
    <row r="483" spans="1:34" hidden="1" x14ac:dyDescent="0.3">
      <c r="A483" t="s">
        <v>503</v>
      </c>
      <c r="B483">
        <v>481</v>
      </c>
      <c r="C483" t="str">
        <f>LEFT(Table13[[#This Row],[Contingency id]])</f>
        <v>B</v>
      </c>
      <c r="D483">
        <v>0</v>
      </c>
      <c r="E483" s="1">
        <v>1.17777777777777</v>
      </c>
      <c r="F483">
        <v>159</v>
      </c>
      <c r="G483">
        <v>135</v>
      </c>
      <c r="H483">
        <v>0</v>
      </c>
      <c r="I483" s="2">
        <f>AVERAGE(Table13[[#This Row],[Estimated costs 1]:[Estimated costs 20]])</f>
        <v>0</v>
      </c>
      <c r="J483" s="2" t="e">
        <f>(Table13[[#This Row],[Mean]]-Table13[[#This Row],[Actual cost]])/Table13[[#This Row],[Actual cost]]*100</f>
        <v>#DIV/0!</v>
      </c>
      <c r="K483" s="2">
        <f>_xlfn.STDEV.P(Table13[[#This Row],[Estimated costs 1]:[Estimated costs 20]])</f>
        <v>0</v>
      </c>
      <c r="L483" s="2" t="e">
        <f>Table13[[#This Row],[Dev]]/Table13[[#This Row],[Mean]]*100</f>
        <v>#DIV/0!</v>
      </c>
      <c r="M483" s="2">
        <f>Table13[[#This Row],[Estimated costs 1]]-Table13[[#This Row],[Actual cost]]</f>
        <v>0</v>
      </c>
      <c r="N483" s="2" t="e">
        <f>Table13[[#This Row],[Diff 1]]/Table13[[#This Row],[Actual cost]]*100</f>
        <v>#DIV/0!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</row>
    <row r="484" spans="1:34" hidden="1" x14ac:dyDescent="0.3">
      <c r="A484" t="s">
        <v>504</v>
      </c>
      <c r="B484">
        <v>482</v>
      </c>
      <c r="C484" t="str">
        <f>LEFT(Table13[[#This Row],[Contingency id]])</f>
        <v>B</v>
      </c>
      <c r="D484">
        <v>0</v>
      </c>
      <c r="E484" s="1">
        <v>1.0606060606060601</v>
      </c>
      <c r="F484">
        <v>70</v>
      </c>
      <c r="G484">
        <v>66</v>
      </c>
      <c r="H484">
        <v>0</v>
      </c>
      <c r="I484" s="2">
        <f>AVERAGE(Table13[[#This Row],[Estimated costs 1]:[Estimated costs 20]])</f>
        <v>0</v>
      </c>
      <c r="J484" s="2" t="e">
        <f>(Table13[[#This Row],[Mean]]-Table13[[#This Row],[Actual cost]])/Table13[[#This Row],[Actual cost]]*100</f>
        <v>#DIV/0!</v>
      </c>
      <c r="K484" s="2">
        <f>_xlfn.STDEV.P(Table13[[#This Row],[Estimated costs 1]:[Estimated costs 20]])</f>
        <v>0</v>
      </c>
      <c r="L484" s="2" t="e">
        <f>Table13[[#This Row],[Dev]]/Table13[[#This Row],[Mean]]*100</f>
        <v>#DIV/0!</v>
      </c>
      <c r="M484" s="2">
        <f>Table13[[#This Row],[Estimated costs 1]]-Table13[[#This Row],[Actual cost]]</f>
        <v>0</v>
      </c>
      <c r="N484" s="2" t="e">
        <f>Table13[[#This Row],[Diff 1]]/Table13[[#This Row],[Actual cost]]*100</f>
        <v>#DIV/0!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</row>
    <row r="485" spans="1:34" hidden="1" x14ac:dyDescent="0.3">
      <c r="A485" t="s">
        <v>505</v>
      </c>
      <c r="B485">
        <v>483</v>
      </c>
      <c r="C485" t="str">
        <f>LEFT(Table13[[#This Row],[Contingency id]])</f>
        <v>B</v>
      </c>
      <c r="D485">
        <v>0</v>
      </c>
      <c r="E485" s="1">
        <v>1.01449275362318</v>
      </c>
      <c r="F485">
        <v>70</v>
      </c>
      <c r="G485">
        <v>69</v>
      </c>
      <c r="H485">
        <v>0</v>
      </c>
      <c r="I485" s="2">
        <f>AVERAGE(Table13[[#This Row],[Estimated costs 1]:[Estimated costs 20]])</f>
        <v>0</v>
      </c>
      <c r="J485" s="2" t="e">
        <f>(Table13[[#This Row],[Mean]]-Table13[[#This Row],[Actual cost]])/Table13[[#This Row],[Actual cost]]*100</f>
        <v>#DIV/0!</v>
      </c>
      <c r="K485" s="2">
        <f>_xlfn.STDEV.P(Table13[[#This Row],[Estimated costs 1]:[Estimated costs 20]])</f>
        <v>0</v>
      </c>
      <c r="L485" s="2" t="e">
        <f>Table13[[#This Row],[Dev]]/Table13[[#This Row],[Mean]]*100</f>
        <v>#DIV/0!</v>
      </c>
      <c r="M485" s="2">
        <f>Table13[[#This Row],[Estimated costs 1]]-Table13[[#This Row],[Actual cost]]</f>
        <v>0</v>
      </c>
      <c r="N485" s="2" t="e">
        <f>Table13[[#This Row],[Diff 1]]/Table13[[#This Row],[Actual cost]]*100</f>
        <v>#DIV/0!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</row>
    <row r="486" spans="1:34" hidden="1" x14ac:dyDescent="0.3">
      <c r="A486" t="s">
        <v>506</v>
      </c>
      <c r="B486">
        <v>484</v>
      </c>
      <c r="C486" t="str">
        <f>LEFT(Table13[[#This Row],[Contingency id]])</f>
        <v>B</v>
      </c>
      <c r="D486">
        <v>0</v>
      </c>
      <c r="E486" s="1">
        <v>1.0370370370370301</v>
      </c>
      <c r="F486">
        <v>84</v>
      </c>
      <c r="G486">
        <v>81</v>
      </c>
      <c r="H486">
        <v>0</v>
      </c>
      <c r="I486" s="2">
        <f>AVERAGE(Table13[[#This Row],[Estimated costs 1]:[Estimated costs 20]])</f>
        <v>0</v>
      </c>
      <c r="J486" s="2" t="e">
        <f>(Table13[[#This Row],[Mean]]-Table13[[#This Row],[Actual cost]])/Table13[[#This Row],[Actual cost]]*100</f>
        <v>#DIV/0!</v>
      </c>
      <c r="K486" s="2">
        <f>_xlfn.STDEV.P(Table13[[#This Row],[Estimated costs 1]:[Estimated costs 20]])</f>
        <v>0</v>
      </c>
      <c r="L486" s="2" t="e">
        <f>Table13[[#This Row],[Dev]]/Table13[[#This Row],[Mean]]*100</f>
        <v>#DIV/0!</v>
      </c>
      <c r="M486" s="2">
        <f>Table13[[#This Row],[Estimated costs 1]]-Table13[[#This Row],[Actual cost]]</f>
        <v>0</v>
      </c>
      <c r="N486" s="2" t="e">
        <f>Table13[[#This Row],[Diff 1]]/Table13[[#This Row],[Actual cost]]*100</f>
        <v>#DIV/0!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</row>
    <row r="487" spans="1:34" hidden="1" x14ac:dyDescent="0.3">
      <c r="A487" t="s">
        <v>507</v>
      </c>
      <c r="B487">
        <v>485</v>
      </c>
      <c r="C487" t="str">
        <f>LEFT(Table13[[#This Row],[Contingency id]])</f>
        <v>B</v>
      </c>
      <c r="D487">
        <v>0</v>
      </c>
      <c r="E487" s="1">
        <v>1.07692307692307</v>
      </c>
      <c r="F487">
        <v>70</v>
      </c>
      <c r="G487">
        <v>65</v>
      </c>
      <c r="H487">
        <v>0</v>
      </c>
      <c r="I487" s="2">
        <f>AVERAGE(Table13[[#This Row],[Estimated costs 1]:[Estimated costs 20]])</f>
        <v>0</v>
      </c>
      <c r="J487" s="2" t="e">
        <f>(Table13[[#This Row],[Mean]]-Table13[[#This Row],[Actual cost]])/Table13[[#This Row],[Actual cost]]*100</f>
        <v>#DIV/0!</v>
      </c>
      <c r="K487" s="2">
        <f>_xlfn.STDEV.P(Table13[[#This Row],[Estimated costs 1]:[Estimated costs 20]])</f>
        <v>0</v>
      </c>
      <c r="L487" s="2" t="e">
        <f>Table13[[#This Row],[Dev]]/Table13[[#This Row],[Mean]]*100</f>
        <v>#DIV/0!</v>
      </c>
      <c r="M487" s="2">
        <f>Table13[[#This Row],[Estimated costs 1]]-Table13[[#This Row],[Actual cost]]</f>
        <v>0</v>
      </c>
      <c r="N487" s="2" t="e">
        <f>Table13[[#This Row],[Diff 1]]/Table13[[#This Row],[Actual cost]]*100</f>
        <v>#DIV/0!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</row>
    <row r="488" spans="1:34" hidden="1" x14ac:dyDescent="0.3">
      <c r="A488" t="s">
        <v>508</v>
      </c>
      <c r="B488">
        <v>486</v>
      </c>
      <c r="C488" t="str">
        <f>LEFT(Table13[[#This Row],[Contingency id]])</f>
        <v>B</v>
      </c>
      <c r="D488">
        <v>0</v>
      </c>
      <c r="E488" s="1">
        <v>1.0632911392405</v>
      </c>
      <c r="F488">
        <v>84</v>
      </c>
      <c r="G488">
        <v>79</v>
      </c>
      <c r="H488">
        <v>0</v>
      </c>
      <c r="I488" s="2">
        <f>AVERAGE(Table13[[#This Row],[Estimated costs 1]:[Estimated costs 20]])</f>
        <v>0</v>
      </c>
      <c r="J488" s="2" t="e">
        <f>(Table13[[#This Row],[Mean]]-Table13[[#This Row],[Actual cost]])/Table13[[#This Row],[Actual cost]]*100</f>
        <v>#DIV/0!</v>
      </c>
      <c r="K488" s="2">
        <f>_xlfn.STDEV.P(Table13[[#This Row],[Estimated costs 1]:[Estimated costs 20]])</f>
        <v>0</v>
      </c>
      <c r="L488" s="2" t="e">
        <f>Table13[[#This Row],[Dev]]/Table13[[#This Row],[Mean]]*100</f>
        <v>#DIV/0!</v>
      </c>
      <c r="M488" s="2">
        <f>Table13[[#This Row],[Estimated costs 1]]-Table13[[#This Row],[Actual cost]]</f>
        <v>0</v>
      </c>
      <c r="N488" s="2" t="e">
        <f>Table13[[#This Row],[Diff 1]]/Table13[[#This Row],[Actual cost]]*100</f>
        <v>#DIV/0!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</row>
    <row r="489" spans="1:34" hidden="1" x14ac:dyDescent="0.3">
      <c r="A489" t="s">
        <v>509</v>
      </c>
      <c r="B489">
        <v>487</v>
      </c>
      <c r="C489" t="str">
        <f>LEFT(Table13[[#This Row],[Contingency id]])</f>
        <v>B</v>
      </c>
      <c r="D489">
        <v>0</v>
      </c>
      <c r="E489" s="1">
        <v>1.09375</v>
      </c>
      <c r="F489">
        <v>70</v>
      </c>
      <c r="G489">
        <v>64</v>
      </c>
      <c r="H489">
        <v>0</v>
      </c>
      <c r="I489" s="2">
        <f>AVERAGE(Table13[[#This Row],[Estimated costs 1]:[Estimated costs 20]])</f>
        <v>0</v>
      </c>
      <c r="J489" s="2" t="e">
        <f>(Table13[[#This Row],[Mean]]-Table13[[#This Row],[Actual cost]])/Table13[[#This Row],[Actual cost]]*100</f>
        <v>#DIV/0!</v>
      </c>
      <c r="K489" s="2">
        <f>_xlfn.STDEV.P(Table13[[#This Row],[Estimated costs 1]:[Estimated costs 20]])</f>
        <v>0</v>
      </c>
      <c r="L489" s="2" t="e">
        <f>Table13[[#This Row],[Dev]]/Table13[[#This Row],[Mean]]*100</f>
        <v>#DIV/0!</v>
      </c>
      <c r="M489" s="2">
        <f>Table13[[#This Row],[Estimated costs 1]]-Table13[[#This Row],[Actual cost]]</f>
        <v>0</v>
      </c>
      <c r="N489" s="2" t="e">
        <f>Table13[[#This Row],[Diff 1]]/Table13[[#This Row],[Actual cost]]*100</f>
        <v>#DIV/0!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</row>
    <row r="490" spans="1:34" hidden="1" x14ac:dyDescent="0.3">
      <c r="A490" t="s">
        <v>510</v>
      </c>
      <c r="B490">
        <v>488</v>
      </c>
      <c r="C490" t="str">
        <f>LEFT(Table13[[#This Row],[Contingency id]])</f>
        <v>B</v>
      </c>
      <c r="D490">
        <v>0</v>
      </c>
      <c r="E490" s="1">
        <v>1.09375</v>
      </c>
      <c r="F490">
        <v>70</v>
      </c>
      <c r="G490">
        <v>64</v>
      </c>
      <c r="H490">
        <v>0</v>
      </c>
      <c r="I490" s="2">
        <f>AVERAGE(Table13[[#This Row],[Estimated costs 1]:[Estimated costs 20]])</f>
        <v>0</v>
      </c>
      <c r="J490" s="2" t="e">
        <f>(Table13[[#This Row],[Mean]]-Table13[[#This Row],[Actual cost]])/Table13[[#This Row],[Actual cost]]*100</f>
        <v>#DIV/0!</v>
      </c>
      <c r="K490" s="2">
        <f>_xlfn.STDEV.P(Table13[[#This Row],[Estimated costs 1]:[Estimated costs 20]])</f>
        <v>0</v>
      </c>
      <c r="L490" s="2" t="e">
        <f>Table13[[#This Row],[Dev]]/Table13[[#This Row],[Mean]]*100</f>
        <v>#DIV/0!</v>
      </c>
      <c r="M490" s="2">
        <f>Table13[[#This Row],[Estimated costs 1]]-Table13[[#This Row],[Actual cost]]</f>
        <v>0</v>
      </c>
      <c r="N490" s="2" t="e">
        <f>Table13[[#This Row],[Diff 1]]/Table13[[#This Row],[Actual cost]]*100</f>
        <v>#DIV/0!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</row>
    <row r="491" spans="1:34" hidden="1" x14ac:dyDescent="0.3">
      <c r="A491" t="s">
        <v>511</v>
      </c>
      <c r="B491">
        <v>489</v>
      </c>
      <c r="C491" t="str">
        <f>LEFT(Table13[[#This Row],[Contingency id]])</f>
        <v>B</v>
      </c>
      <c r="D491">
        <v>0</v>
      </c>
      <c r="E491" s="1">
        <v>1.0447761194029801</v>
      </c>
      <c r="F491">
        <v>70</v>
      </c>
      <c r="G491">
        <v>67</v>
      </c>
      <c r="H491">
        <v>0</v>
      </c>
      <c r="I491" s="2">
        <f>AVERAGE(Table13[[#This Row],[Estimated costs 1]:[Estimated costs 20]])</f>
        <v>0</v>
      </c>
      <c r="J491" s="2" t="e">
        <f>(Table13[[#This Row],[Mean]]-Table13[[#This Row],[Actual cost]])/Table13[[#This Row],[Actual cost]]*100</f>
        <v>#DIV/0!</v>
      </c>
      <c r="K491" s="2">
        <f>_xlfn.STDEV.P(Table13[[#This Row],[Estimated costs 1]:[Estimated costs 20]])</f>
        <v>0</v>
      </c>
      <c r="L491" s="2" t="e">
        <f>Table13[[#This Row],[Dev]]/Table13[[#This Row],[Mean]]*100</f>
        <v>#DIV/0!</v>
      </c>
      <c r="M491" s="2">
        <f>Table13[[#This Row],[Estimated costs 1]]-Table13[[#This Row],[Actual cost]]</f>
        <v>0</v>
      </c>
      <c r="N491" s="2" t="e">
        <f>Table13[[#This Row],[Diff 1]]/Table13[[#This Row],[Actual cost]]*100</f>
        <v>#DIV/0!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</row>
    <row r="492" spans="1:34" hidden="1" x14ac:dyDescent="0.3">
      <c r="A492" t="s">
        <v>512</v>
      </c>
      <c r="B492">
        <v>490</v>
      </c>
      <c r="C492" t="str">
        <f>LEFT(Table13[[#This Row],[Contingency id]])</f>
        <v>B</v>
      </c>
      <c r="D492">
        <v>0</v>
      </c>
      <c r="E492" s="1">
        <v>1.0606060606060601</v>
      </c>
      <c r="F492">
        <v>70</v>
      </c>
      <c r="G492">
        <v>66</v>
      </c>
      <c r="H492">
        <v>0</v>
      </c>
      <c r="I492" s="2">
        <f>AVERAGE(Table13[[#This Row],[Estimated costs 1]:[Estimated costs 20]])</f>
        <v>0</v>
      </c>
      <c r="J492" s="2" t="e">
        <f>(Table13[[#This Row],[Mean]]-Table13[[#This Row],[Actual cost]])/Table13[[#This Row],[Actual cost]]*100</f>
        <v>#DIV/0!</v>
      </c>
      <c r="K492" s="2">
        <f>_xlfn.STDEV.P(Table13[[#This Row],[Estimated costs 1]:[Estimated costs 20]])</f>
        <v>0</v>
      </c>
      <c r="L492" s="2" t="e">
        <f>Table13[[#This Row],[Dev]]/Table13[[#This Row],[Mean]]*100</f>
        <v>#DIV/0!</v>
      </c>
      <c r="M492" s="2">
        <f>Table13[[#This Row],[Estimated costs 1]]-Table13[[#This Row],[Actual cost]]</f>
        <v>0</v>
      </c>
      <c r="N492" s="2" t="e">
        <f>Table13[[#This Row],[Diff 1]]/Table13[[#This Row],[Actual cost]]*100</f>
        <v>#DIV/0!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</row>
    <row r="493" spans="1:34" hidden="1" x14ac:dyDescent="0.3">
      <c r="A493" t="s">
        <v>513</v>
      </c>
      <c r="B493">
        <v>491</v>
      </c>
      <c r="C493" t="str">
        <f>LEFT(Table13[[#This Row],[Contingency id]])</f>
        <v>B</v>
      </c>
      <c r="D493">
        <v>0</v>
      </c>
      <c r="E493" s="1">
        <v>1.09375</v>
      </c>
      <c r="F493">
        <v>70</v>
      </c>
      <c r="G493">
        <v>64</v>
      </c>
      <c r="H493">
        <v>0</v>
      </c>
      <c r="I493" s="2">
        <f>AVERAGE(Table13[[#This Row],[Estimated costs 1]:[Estimated costs 20]])</f>
        <v>0</v>
      </c>
      <c r="J493" s="2" t="e">
        <f>(Table13[[#This Row],[Mean]]-Table13[[#This Row],[Actual cost]])/Table13[[#This Row],[Actual cost]]*100</f>
        <v>#DIV/0!</v>
      </c>
      <c r="K493" s="2">
        <f>_xlfn.STDEV.P(Table13[[#This Row],[Estimated costs 1]:[Estimated costs 20]])</f>
        <v>0</v>
      </c>
      <c r="L493" s="2" t="e">
        <f>Table13[[#This Row],[Dev]]/Table13[[#This Row],[Mean]]*100</f>
        <v>#DIV/0!</v>
      </c>
      <c r="M493" s="2">
        <f>Table13[[#This Row],[Estimated costs 1]]-Table13[[#This Row],[Actual cost]]</f>
        <v>0</v>
      </c>
      <c r="N493" s="2" t="e">
        <f>Table13[[#This Row],[Diff 1]]/Table13[[#This Row],[Actual cost]]*100</f>
        <v>#DIV/0!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</row>
    <row r="494" spans="1:34" hidden="1" x14ac:dyDescent="0.3">
      <c r="A494" t="s">
        <v>514</v>
      </c>
      <c r="B494">
        <v>492</v>
      </c>
      <c r="C494" t="str">
        <f>LEFT(Table13[[#This Row],[Contingency id]])</f>
        <v>B</v>
      </c>
      <c r="D494">
        <v>0</v>
      </c>
      <c r="E494" s="1">
        <v>1.07692307692307</v>
      </c>
      <c r="F494">
        <v>84</v>
      </c>
      <c r="G494">
        <v>78</v>
      </c>
      <c r="H494">
        <v>0</v>
      </c>
      <c r="I494" s="2">
        <f>AVERAGE(Table13[[#This Row],[Estimated costs 1]:[Estimated costs 20]])</f>
        <v>0</v>
      </c>
      <c r="J494" s="2" t="e">
        <f>(Table13[[#This Row],[Mean]]-Table13[[#This Row],[Actual cost]])/Table13[[#This Row],[Actual cost]]*100</f>
        <v>#DIV/0!</v>
      </c>
      <c r="K494" s="2">
        <f>_xlfn.STDEV.P(Table13[[#This Row],[Estimated costs 1]:[Estimated costs 20]])</f>
        <v>0</v>
      </c>
      <c r="L494" s="2" t="e">
        <f>Table13[[#This Row],[Dev]]/Table13[[#This Row],[Mean]]*100</f>
        <v>#DIV/0!</v>
      </c>
      <c r="M494" s="2">
        <f>Table13[[#This Row],[Estimated costs 1]]-Table13[[#This Row],[Actual cost]]</f>
        <v>0</v>
      </c>
      <c r="N494" s="2" t="e">
        <f>Table13[[#This Row],[Diff 1]]/Table13[[#This Row],[Actual cost]]*100</f>
        <v>#DIV/0!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</row>
    <row r="495" spans="1:34" hidden="1" x14ac:dyDescent="0.3">
      <c r="A495" t="s">
        <v>515</v>
      </c>
      <c r="B495">
        <v>493</v>
      </c>
      <c r="C495" t="str">
        <f>LEFT(Table13[[#This Row],[Contingency id]])</f>
        <v>B</v>
      </c>
      <c r="D495">
        <v>0</v>
      </c>
      <c r="E495" s="1">
        <v>1.0909090909090899</v>
      </c>
      <c r="F495">
        <v>84</v>
      </c>
      <c r="G495">
        <v>77</v>
      </c>
      <c r="H495">
        <v>0</v>
      </c>
      <c r="I495" s="2">
        <f>AVERAGE(Table13[[#This Row],[Estimated costs 1]:[Estimated costs 20]])</f>
        <v>0</v>
      </c>
      <c r="J495" s="2" t="e">
        <f>(Table13[[#This Row],[Mean]]-Table13[[#This Row],[Actual cost]])/Table13[[#This Row],[Actual cost]]*100</f>
        <v>#DIV/0!</v>
      </c>
      <c r="K495" s="2">
        <f>_xlfn.STDEV.P(Table13[[#This Row],[Estimated costs 1]:[Estimated costs 20]])</f>
        <v>0</v>
      </c>
      <c r="L495" s="2" t="e">
        <f>Table13[[#This Row],[Dev]]/Table13[[#This Row],[Mean]]*100</f>
        <v>#DIV/0!</v>
      </c>
      <c r="M495" s="2">
        <f>Table13[[#This Row],[Estimated costs 1]]-Table13[[#This Row],[Actual cost]]</f>
        <v>0</v>
      </c>
      <c r="N495" s="2" t="e">
        <f>Table13[[#This Row],[Diff 1]]/Table13[[#This Row],[Actual cost]]*100</f>
        <v>#DIV/0!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</row>
    <row r="496" spans="1:34" hidden="1" x14ac:dyDescent="0.3">
      <c r="A496" t="s">
        <v>516</v>
      </c>
      <c r="B496">
        <v>494</v>
      </c>
      <c r="C496" t="str">
        <f>LEFT(Table13[[#This Row],[Contingency id]])</f>
        <v>B</v>
      </c>
      <c r="D496">
        <v>0</v>
      </c>
      <c r="E496" s="1">
        <v>1.125</v>
      </c>
      <c r="F496">
        <v>108</v>
      </c>
      <c r="G496">
        <v>96</v>
      </c>
      <c r="H496">
        <v>0</v>
      </c>
      <c r="I496" s="2">
        <f>AVERAGE(Table13[[#This Row],[Estimated costs 1]:[Estimated costs 20]])</f>
        <v>0</v>
      </c>
      <c r="J496" s="2" t="e">
        <f>(Table13[[#This Row],[Mean]]-Table13[[#This Row],[Actual cost]])/Table13[[#This Row],[Actual cost]]*100</f>
        <v>#DIV/0!</v>
      </c>
      <c r="K496" s="2">
        <f>_xlfn.STDEV.P(Table13[[#This Row],[Estimated costs 1]:[Estimated costs 20]])</f>
        <v>0</v>
      </c>
      <c r="L496" s="2" t="e">
        <f>Table13[[#This Row],[Dev]]/Table13[[#This Row],[Mean]]*100</f>
        <v>#DIV/0!</v>
      </c>
      <c r="M496" s="2">
        <f>Table13[[#This Row],[Estimated costs 1]]-Table13[[#This Row],[Actual cost]]</f>
        <v>0</v>
      </c>
      <c r="N496" s="2" t="e">
        <f>Table13[[#This Row],[Diff 1]]/Table13[[#This Row],[Actual cost]]*100</f>
        <v>#DIV/0!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</row>
    <row r="497" spans="1:34" hidden="1" x14ac:dyDescent="0.3">
      <c r="A497" t="s">
        <v>517</v>
      </c>
      <c r="B497">
        <v>495</v>
      </c>
      <c r="C497" t="str">
        <f>LEFT(Table13[[#This Row],[Contingency id]])</f>
        <v>B</v>
      </c>
      <c r="D497">
        <v>0</v>
      </c>
      <c r="E497" s="1">
        <v>1.1134020618556699</v>
      </c>
      <c r="F497">
        <v>108</v>
      </c>
      <c r="G497">
        <v>97</v>
      </c>
      <c r="H497">
        <v>0</v>
      </c>
      <c r="I497" s="2">
        <f>AVERAGE(Table13[[#This Row],[Estimated costs 1]:[Estimated costs 20]])</f>
        <v>0</v>
      </c>
      <c r="J497" s="2" t="e">
        <f>(Table13[[#This Row],[Mean]]-Table13[[#This Row],[Actual cost]])/Table13[[#This Row],[Actual cost]]*100</f>
        <v>#DIV/0!</v>
      </c>
      <c r="K497" s="2">
        <f>_xlfn.STDEV.P(Table13[[#This Row],[Estimated costs 1]:[Estimated costs 20]])</f>
        <v>0</v>
      </c>
      <c r="L497" s="2" t="e">
        <f>Table13[[#This Row],[Dev]]/Table13[[#This Row],[Mean]]*100</f>
        <v>#DIV/0!</v>
      </c>
      <c r="M497" s="2">
        <f>Table13[[#This Row],[Estimated costs 1]]-Table13[[#This Row],[Actual cost]]</f>
        <v>0</v>
      </c>
      <c r="N497" s="2" t="e">
        <f>Table13[[#This Row],[Diff 1]]/Table13[[#This Row],[Actual cost]]*100</f>
        <v>#DIV/0!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</row>
    <row r="498" spans="1:34" hidden="1" x14ac:dyDescent="0.3">
      <c r="A498" t="s">
        <v>518</v>
      </c>
      <c r="B498">
        <v>496</v>
      </c>
      <c r="C498" t="str">
        <f>LEFT(Table13[[#This Row],[Contingency id]])</f>
        <v>B</v>
      </c>
      <c r="D498">
        <v>0</v>
      </c>
      <c r="E498" s="1">
        <v>1.0909090909090899</v>
      </c>
      <c r="F498">
        <v>108</v>
      </c>
      <c r="G498">
        <v>99</v>
      </c>
      <c r="H498">
        <v>0</v>
      </c>
      <c r="I498" s="2">
        <f>AVERAGE(Table13[[#This Row],[Estimated costs 1]:[Estimated costs 20]])</f>
        <v>0</v>
      </c>
      <c r="J498" s="2" t="e">
        <f>(Table13[[#This Row],[Mean]]-Table13[[#This Row],[Actual cost]])/Table13[[#This Row],[Actual cost]]*100</f>
        <v>#DIV/0!</v>
      </c>
      <c r="K498" s="2">
        <f>_xlfn.STDEV.P(Table13[[#This Row],[Estimated costs 1]:[Estimated costs 20]])</f>
        <v>0</v>
      </c>
      <c r="L498" s="2" t="e">
        <f>Table13[[#This Row],[Dev]]/Table13[[#This Row],[Mean]]*100</f>
        <v>#DIV/0!</v>
      </c>
      <c r="M498" s="2">
        <f>Table13[[#This Row],[Estimated costs 1]]-Table13[[#This Row],[Actual cost]]</f>
        <v>0</v>
      </c>
      <c r="N498" s="2" t="e">
        <f>Table13[[#This Row],[Diff 1]]/Table13[[#This Row],[Actual cost]]*100</f>
        <v>#DIV/0!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</row>
    <row r="499" spans="1:34" hidden="1" x14ac:dyDescent="0.3">
      <c r="A499" t="s">
        <v>519</v>
      </c>
      <c r="B499">
        <v>497</v>
      </c>
      <c r="C499" t="str">
        <f>LEFT(Table13[[#This Row],[Contingency id]])</f>
        <v>B</v>
      </c>
      <c r="D499">
        <v>0</v>
      </c>
      <c r="E499" s="1">
        <v>1.1020408163265301</v>
      </c>
      <c r="F499">
        <v>108</v>
      </c>
      <c r="G499">
        <v>98</v>
      </c>
      <c r="H499">
        <v>0</v>
      </c>
      <c r="I499" s="2">
        <f>AVERAGE(Table13[[#This Row],[Estimated costs 1]:[Estimated costs 20]])</f>
        <v>0</v>
      </c>
      <c r="J499" s="2" t="e">
        <f>(Table13[[#This Row],[Mean]]-Table13[[#This Row],[Actual cost]])/Table13[[#This Row],[Actual cost]]*100</f>
        <v>#DIV/0!</v>
      </c>
      <c r="K499" s="2">
        <f>_xlfn.STDEV.P(Table13[[#This Row],[Estimated costs 1]:[Estimated costs 20]])</f>
        <v>0</v>
      </c>
      <c r="L499" s="2" t="e">
        <f>Table13[[#This Row],[Dev]]/Table13[[#This Row],[Mean]]*100</f>
        <v>#DIV/0!</v>
      </c>
      <c r="M499" s="2">
        <f>Table13[[#This Row],[Estimated costs 1]]-Table13[[#This Row],[Actual cost]]</f>
        <v>0</v>
      </c>
      <c r="N499" s="2" t="e">
        <f>Table13[[#This Row],[Diff 1]]/Table13[[#This Row],[Actual cost]]*100</f>
        <v>#DIV/0!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</row>
    <row r="500" spans="1:34" hidden="1" x14ac:dyDescent="0.3">
      <c r="A500" t="s">
        <v>520</v>
      </c>
      <c r="B500">
        <v>498</v>
      </c>
      <c r="C500" t="str">
        <f>LEFT(Table13[[#This Row],[Contingency id]])</f>
        <v>B</v>
      </c>
      <c r="D500">
        <v>0</v>
      </c>
      <c r="E500" s="1">
        <v>1.0990990990990901</v>
      </c>
      <c r="F500">
        <v>122</v>
      </c>
      <c r="G500">
        <v>111</v>
      </c>
      <c r="H500">
        <v>0</v>
      </c>
      <c r="I500" s="2">
        <f>AVERAGE(Table13[[#This Row],[Estimated costs 1]:[Estimated costs 20]])</f>
        <v>0</v>
      </c>
      <c r="J500" s="2" t="e">
        <f>(Table13[[#This Row],[Mean]]-Table13[[#This Row],[Actual cost]])/Table13[[#This Row],[Actual cost]]*100</f>
        <v>#DIV/0!</v>
      </c>
      <c r="K500" s="2">
        <f>_xlfn.STDEV.P(Table13[[#This Row],[Estimated costs 1]:[Estimated costs 20]])</f>
        <v>0</v>
      </c>
      <c r="L500" s="2" t="e">
        <f>Table13[[#This Row],[Dev]]/Table13[[#This Row],[Mean]]*100</f>
        <v>#DIV/0!</v>
      </c>
      <c r="M500" s="2">
        <f>Table13[[#This Row],[Estimated costs 1]]-Table13[[#This Row],[Actual cost]]</f>
        <v>0</v>
      </c>
      <c r="N500" s="2" t="e">
        <f>Table13[[#This Row],[Diff 1]]/Table13[[#This Row],[Actual cost]]*100</f>
        <v>#DIV/0!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</row>
    <row r="501" spans="1:34" hidden="1" x14ac:dyDescent="0.3">
      <c r="A501" t="s">
        <v>521</v>
      </c>
      <c r="B501">
        <v>499</v>
      </c>
      <c r="C501" t="str">
        <f>LEFT(Table13[[#This Row],[Contingency id]])</f>
        <v>B</v>
      </c>
      <c r="D501">
        <v>0</v>
      </c>
      <c r="E501" s="1">
        <v>1.0909090909090899</v>
      </c>
      <c r="F501">
        <v>108</v>
      </c>
      <c r="G501">
        <v>99</v>
      </c>
      <c r="H501">
        <v>0</v>
      </c>
      <c r="I501" s="2">
        <f>AVERAGE(Table13[[#This Row],[Estimated costs 1]:[Estimated costs 20]])</f>
        <v>0</v>
      </c>
      <c r="J501" s="2" t="e">
        <f>(Table13[[#This Row],[Mean]]-Table13[[#This Row],[Actual cost]])/Table13[[#This Row],[Actual cost]]*100</f>
        <v>#DIV/0!</v>
      </c>
      <c r="K501" s="2">
        <f>_xlfn.STDEV.P(Table13[[#This Row],[Estimated costs 1]:[Estimated costs 20]])</f>
        <v>0</v>
      </c>
      <c r="L501" s="2" t="e">
        <f>Table13[[#This Row],[Dev]]/Table13[[#This Row],[Mean]]*100</f>
        <v>#DIV/0!</v>
      </c>
      <c r="M501" s="2">
        <f>Table13[[#This Row],[Estimated costs 1]]-Table13[[#This Row],[Actual cost]]</f>
        <v>0</v>
      </c>
      <c r="N501" s="2" t="e">
        <f>Table13[[#This Row],[Diff 1]]/Table13[[#This Row],[Actual cost]]*100</f>
        <v>#DIV/0!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</row>
    <row r="502" spans="1:34" hidden="1" x14ac:dyDescent="0.3">
      <c r="A502" t="s">
        <v>522</v>
      </c>
      <c r="B502">
        <v>500</v>
      </c>
      <c r="C502" t="str">
        <f>LEFT(Table13[[#This Row],[Contingency id]])</f>
        <v>B</v>
      </c>
      <c r="D502">
        <v>0</v>
      </c>
      <c r="E502" s="1">
        <v>1.1020408163265301</v>
      </c>
      <c r="F502">
        <v>108</v>
      </c>
      <c r="G502">
        <v>98</v>
      </c>
      <c r="H502">
        <v>0</v>
      </c>
      <c r="I502" s="2">
        <f>AVERAGE(Table13[[#This Row],[Estimated costs 1]:[Estimated costs 20]])</f>
        <v>0</v>
      </c>
      <c r="J502" s="2" t="e">
        <f>(Table13[[#This Row],[Mean]]-Table13[[#This Row],[Actual cost]])/Table13[[#This Row],[Actual cost]]*100</f>
        <v>#DIV/0!</v>
      </c>
      <c r="K502" s="2">
        <f>_xlfn.STDEV.P(Table13[[#This Row],[Estimated costs 1]:[Estimated costs 20]])</f>
        <v>0</v>
      </c>
      <c r="L502" s="2" t="e">
        <f>Table13[[#This Row],[Dev]]/Table13[[#This Row],[Mean]]*100</f>
        <v>#DIV/0!</v>
      </c>
      <c r="M502" s="2">
        <f>Table13[[#This Row],[Estimated costs 1]]-Table13[[#This Row],[Actual cost]]</f>
        <v>0</v>
      </c>
      <c r="N502" s="2" t="e">
        <f>Table13[[#This Row],[Diff 1]]/Table13[[#This Row],[Actual cost]]*100</f>
        <v>#DIV/0!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</row>
    <row r="503" spans="1:34" hidden="1" x14ac:dyDescent="0.3">
      <c r="A503" t="s">
        <v>523</v>
      </c>
      <c r="B503">
        <v>501</v>
      </c>
      <c r="C503" t="str">
        <f>LEFT(Table13[[#This Row],[Contingency id]])</f>
        <v>B</v>
      </c>
      <c r="D503">
        <v>0</v>
      </c>
      <c r="E503" s="1">
        <v>1.0909090909090899</v>
      </c>
      <c r="F503">
        <v>108</v>
      </c>
      <c r="G503">
        <v>99</v>
      </c>
      <c r="H503">
        <v>0</v>
      </c>
      <c r="I503" s="2">
        <f>AVERAGE(Table13[[#This Row],[Estimated costs 1]:[Estimated costs 20]])</f>
        <v>0</v>
      </c>
      <c r="J503" s="2" t="e">
        <f>(Table13[[#This Row],[Mean]]-Table13[[#This Row],[Actual cost]])/Table13[[#This Row],[Actual cost]]*100</f>
        <v>#DIV/0!</v>
      </c>
      <c r="K503" s="2">
        <f>_xlfn.STDEV.P(Table13[[#This Row],[Estimated costs 1]:[Estimated costs 20]])</f>
        <v>0</v>
      </c>
      <c r="L503" s="2" t="e">
        <f>Table13[[#This Row],[Dev]]/Table13[[#This Row],[Mean]]*100</f>
        <v>#DIV/0!</v>
      </c>
      <c r="M503" s="2">
        <f>Table13[[#This Row],[Estimated costs 1]]-Table13[[#This Row],[Actual cost]]</f>
        <v>0</v>
      </c>
      <c r="N503" s="2" t="e">
        <f>Table13[[#This Row],[Diff 1]]/Table13[[#This Row],[Actual cost]]*100</f>
        <v>#DIV/0!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</row>
    <row r="504" spans="1:34" hidden="1" x14ac:dyDescent="0.3">
      <c r="A504" t="s">
        <v>524</v>
      </c>
      <c r="B504">
        <v>502</v>
      </c>
      <c r="C504" t="str">
        <f>LEFT(Table13[[#This Row],[Contingency id]])</f>
        <v>B</v>
      </c>
      <c r="D504">
        <v>0</v>
      </c>
      <c r="E504" s="1">
        <v>1.1020408163265301</v>
      </c>
      <c r="F504">
        <v>108</v>
      </c>
      <c r="G504">
        <v>98</v>
      </c>
      <c r="H504">
        <v>0</v>
      </c>
      <c r="I504" s="2">
        <f>AVERAGE(Table13[[#This Row],[Estimated costs 1]:[Estimated costs 20]])</f>
        <v>0</v>
      </c>
      <c r="J504" s="2" t="e">
        <f>(Table13[[#This Row],[Mean]]-Table13[[#This Row],[Actual cost]])/Table13[[#This Row],[Actual cost]]*100</f>
        <v>#DIV/0!</v>
      </c>
      <c r="K504" s="2">
        <f>_xlfn.STDEV.P(Table13[[#This Row],[Estimated costs 1]:[Estimated costs 20]])</f>
        <v>0</v>
      </c>
      <c r="L504" s="2" t="e">
        <f>Table13[[#This Row],[Dev]]/Table13[[#This Row],[Mean]]*100</f>
        <v>#DIV/0!</v>
      </c>
      <c r="M504" s="2">
        <f>Table13[[#This Row],[Estimated costs 1]]-Table13[[#This Row],[Actual cost]]</f>
        <v>0</v>
      </c>
      <c r="N504" s="2" t="e">
        <f>Table13[[#This Row],[Diff 1]]/Table13[[#This Row],[Actual cost]]*100</f>
        <v>#DIV/0!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</row>
    <row r="505" spans="1:34" hidden="1" x14ac:dyDescent="0.3">
      <c r="A505" t="s">
        <v>525</v>
      </c>
      <c r="B505">
        <v>503</v>
      </c>
      <c r="C505" t="str">
        <f>LEFT(Table13[[#This Row],[Contingency id]])</f>
        <v>B</v>
      </c>
      <c r="D505">
        <v>0</v>
      </c>
      <c r="E505" s="1">
        <v>1.1368421052631501</v>
      </c>
      <c r="F505">
        <v>108</v>
      </c>
      <c r="G505">
        <v>95</v>
      </c>
      <c r="H505">
        <v>0</v>
      </c>
      <c r="I505" s="2">
        <f>AVERAGE(Table13[[#This Row],[Estimated costs 1]:[Estimated costs 20]])</f>
        <v>0</v>
      </c>
      <c r="J505" s="2" t="e">
        <f>(Table13[[#This Row],[Mean]]-Table13[[#This Row],[Actual cost]])/Table13[[#This Row],[Actual cost]]*100</f>
        <v>#DIV/0!</v>
      </c>
      <c r="K505" s="2">
        <f>_xlfn.STDEV.P(Table13[[#This Row],[Estimated costs 1]:[Estimated costs 20]])</f>
        <v>0</v>
      </c>
      <c r="L505" s="2" t="e">
        <f>Table13[[#This Row],[Dev]]/Table13[[#This Row],[Mean]]*100</f>
        <v>#DIV/0!</v>
      </c>
      <c r="M505" s="2">
        <f>Table13[[#This Row],[Estimated costs 1]]-Table13[[#This Row],[Actual cost]]</f>
        <v>0</v>
      </c>
      <c r="N505" s="2" t="e">
        <f>Table13[[#This Row],[Diff 1]]/Table13[[#This Row],[Actual cost]]*100</f>
        <v>#DIV/0!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</row>
    <row r="506" spans="1:34" hidden="1" x14ac:dyDescent="0.3">
      <c r="A506" t="s">
        <v>526</v>
      </c>
      <c r="B506">
        <v>504</v>
      </c>
      <c r="C506" t="str">
        <f>LEFT(Table13[[#This Row],[Contingency id]])</f>
        <v>B</v>
      </c>
      <c r="D506">
        <v>0</v>
      </c>
      <c r="E506" s="1">
        <v>1.08</v>
      </c>
      <c r="F506">
        <v>108</v>
      </c>
      <c r="G506">
        <v>100</v>
      </c>
      <c r="H506">
        <v>0</v>
      </c>
      <c r="I506" s="2">
        <f>AVERAGE(Table13[[#This Row],[Estimated costs 1]:[Estimated costs 20]])</f>
        <v>0</v>
      </c>
      <c r="J506" s="2" t="e">
        <f>(Table13[[#This Row],[Mean]]-Table13[[#This Row],[Actual cost]])/Table13[[#This Row],[Actual cost]]*100</f>
        <v>#DIV/0!</v>
      </c>
      <c r="K506" s="2">
        <f>_xlfn.STDEV.P(Table13[[#This Row],[Estimated costs 1]:[Estimated costs 20]])</f>
        <v>0</v>
      </c>
      <c r="L506" s="2" t="e">
        <f>Table13[[#This Row],[Dev]]/Table13[[#This Row],[Mean]]*100</f>
        <v>#DIV/0!</v>
      </c>
      <c r="M506" s="2">
        <f>Table13[[#This Row],[Estimated costs 1]]-Table13[[#This Row],[Actual cost]]</f>
        <v>0</v>
      </c>
      <c r="N506" s="2" t="e">
        <f>Table13[[#This Row],[Diff 1]]/Table13[[#This Row],[Actual cost]]*100</f>
        <v>#DIV/0!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</row>
    <row r="507" spans="1:34" hidden="1" x14ac:dyDescent="0.3">
      <c r="A507" t="s">
        <v>527</v>
      </c>
      <c r="B507">
        <v>505</v>
      </c>
      <c r="C507" t="str">
        <f>LEFT(Table13[[#This Row],[Contingency id]])</f>
        <v>B</v>
      </c>
      <c r="D507">
        <v>0</v>
      </c>
      <c r="E507" s="1">
        <v>1.0163934426229499</v>
      </c>
      <c r="F507">
        <v>62</v>
      </c>
      <c r="G507">
        <v>61</v>
      </c>
      <c r="H507">
        <v>0</v>
      </c>
      <c r="I507" s="2">
        <f>AVERAGE(Table13[[#This Row],[Estimated costs 1]:[Estimated costs 20]])</f>
        <v>0</v>
      </c>
      <c r="J507" s="2" t="e">
        <f>(Table13[[#This Row],[Mean]]-Table13[[#This Row],[Actual cost]])/Table13[[#This Row],[Actual cost]]*100</f>
        <v>#DIV/0!</v>
      </c>
      <c r="K507" s="2">
        <f>_xlfn.STDEV.P(Table13[[#This Row],[Estimated costs 1]:[Estimated costs 20]])</f>
        <v>0</v>
      </c>
      <c r="L507" s="2" t="e">
        <f>Table13[[#This Row],[Dev]]/Table13[[#This Row],[Mean]]*100</f>
        <v>#DIV/0!</v>
      </c>
      <c r="M507" s="2">
        <f>Table13[[#This Row],[Estimated costs 1]]-Table13[[#This Row],[Actual cost]]</f>
        <v>0</v>
      </c>
      <c r="N507" s="2" t="e">
        <f>Table13[[#This Row],[Diff 1]]/Table13[[#This Row],[Actual cost]]*100</f>
        <v>#DIV/0!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</row>
    <row r="508" spans="1:34" hidden="1" x14ac:dyDescent="0.3">
      <c r="A508" t="s">
        <v>528</v>
      </c>
      <c r="B508">
        <v>506</v>
      </c>
      <c r="C508" t="str">
        <f>LEFT(Table13[[#This Row],[Contingency id]])</f>
        <v>B</v>
      </c>
      <c r="D508">
        <v>0</v>
      </c>
      <c r="E508" s="1">
        <v>1.0689655172413699</v>
      </c>
      <c r="F508">
        <v>62</v>
      </c>
      <c r="G508">
        <v>58</v>
      </c>
      <c r="H508">
        <v>0</v>
      </c>
      <c r="I508" s="2">
        <f>AVERAGE(Table13[[#This Row],[Estimated costs 1]:[Estimated costs 20]])</f>
        <v>0</v>
      </c>
      <c r="J508" s="2" t="e">
        <f>(Table13[[#This Row],[Mean]]-Table13[[#This Row],[Actual cost]])/Table13[[#This Row],[Actual cost]]*100</f>
        <v>#DIV/0!</v>
      </c>
      <c r="K508" s="2">
        <f>_xlfn.STDEV.P(Table13[[#This Row],[Estimated costs 1]:[Estimated costs 20]])</f>
        <v>0</v>
      </c>
      <c r="L508" s="2" t="e">
        <f>Table13[[#This Row],[Dev]]/Table13[[#This Row],[Mean]]*100</f>
        <v>#DIV/0!</v>
      </c>
      <c r="M508" s="2">
        <f>Table13[[#This Row],[Estimated costs 1]]-Table13[[#This Row],[Actual cost]]</f>
        <v>0</v>
      </c>
      <c r="N508" s="2" t="e">
        <f>Table13[[#This Row],[Diff 1]]/Table13[[#This Row],[Actual cost]]*100</f>
        <v>#DIV/0!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</row>
    <row r="509" spans="1:34" hidden="1" x14ac:dyDescent="0.3">
      <c r="A509" t="s">
        <v>529</v>
      </c>
      <c r="B509">
        <v>507</v>
      </c>
      <c r="C509" t="str">
        <f>LEFT(Table13[[#This Row],[Contingency id]])</f>
        <v>B</v>
      </c>
      <c r="D509">
        <v>0</v>
      </c>
      <c r="E509" s="1">
        <v>1.0508474576271101</v>
      </c>
      <c r="F509">
        <v>62</v>
      </c>
      <c r="G509">
        <v>59</v>
      </c>
      <c r="H509">
        <v>0</v>
      </c>
      <c r="I509" s="2">
        <f>AVERAGE(Table13[[#This Row],[Estimated costs 1]:[Estimated costs 20]])</f>
        <v>0</v>
      </c>
      <c r="J509" s="2" t="e">
        <f>(Table13[[#This Row],[Mean]]-Table13[[#This Row],[Actual cost]])/Table13[[#This Row],[Actual cost]]*100</f>
        <v>#DIV/0!</v>
      </c>
      <c r="K509" s="2">
        <f>_xlfn.STDEV.P(Table13[[#This Row],[Estimated costs 1]:[Estimated costs 20]])</f>
        <v>0</v>
      </c>
      <c r="L509" s="2" t="e">
        <f>Table13[[#This Row],[Dev]]/Table13[[#This Row],[Mean]]*100</f>
        <v>#DIV/0!</v>
      </c>
      <c r="M509" s="2">
        <f>Table13[[#This Row],[Estimated costs 1]]-Table13[[#This Row],[Actual cost]]</f>
        <v>0</v>
      </c>
      <c r="N509" s="2" t="e">
        <f>Table13[[#This Row],[Diff 1]]/Table13[[#This Row],[Actual cost]]*100</f>
        <v>#DIV/0!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</row>
    <row r="510" spans="1:34" hidden="1" x14ac:dyDescent="0.3">
      <c r="A510" t="s">
        <v>530</v>
      </c>
      <c r="B510">
        <v>508</v>
      </c>
      <c r="C510" t="str">
        <f>LEFT(Table13[[#This Row],[Contingency id]])</f>
        <v>B</v>
      </c>
      <c r="D510">
        <v>0</v>
      </c>
      <c r="E510" s="1">
        <v>1.1071428571428501</v>
      </c>
      <c r="F510">
        <v>62</v>
      </c>
      <c r="G510">
        <v>56</v>
      </c>
      <c r="H510">
        <v>0</v>
      </c>
      <c r="I510" s="2">
        <f>AVERAGE(Table13[[#This Row],[Estimated costs 1]:[Estimated costs 20]])</f>
        <v>0</v>
      </c>
      <c r="J510" s="2" t="e">
        <f>(Table13[[#This Row],[Mean]]-Table13[[#This Row],[Actual cost]])/Table13[[#This Row],[Actual cost]]*100</f>
        <v>#DIV/0!</v>
      </c>
      <c r="K510" s="2">
        <f>_xlfn.STDEV.P(Table13[[#This Row],[Estimated costs 1]:[Estimated costs 20]])</f>
        <v>0</v>
      </c>
      <c r="L510" s="2" t="e">
        <f>Table13[[#This Row],[Dev]]/Table13[[#This Row],[Mean]]*100</f>
        <v>#DIV/0!</v>
      </c>
      <c r="M510" s="2">
        <f>Table13[[#This Row],[Estimated costs 1]]-Table13[[#This Row],[Actual cost]]</f>
        <v>0</v>
      </c>
      <c r="N510" s="2" t="e">
        <f>Table13[[#This Row],[Diff 1]]/Table13[[#This Row],[Actual cost]]*100</f>
        <v>#DIV/0!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</row>
    <row r="511" spans="1:34" hidden="1" x14ac:dyDescent="0.3">
      <c r="A511" t="s">
        <v>531</v>
      </c>
      <c r="B511">
        <v>509</v>
      </c>
      <c r="C511" t="str">
        <f>LEFT(Table13[[#This Row],[Contingency id]])</f>
        <v>B</v>
      </c>
      <c r="D511">
        <v>0</v>
      </c>
      <c r="E511" s="1">
        <v>1.0508474576271101</v>
      </c>
      <c r="F511">
        <v>62</v>
      </c>
      <c r="G511">
        <v>59</v>
      </c>
      <c r="H511">
        <v>0</v>
      </c>
      <c r="I511" s="2">
        <f>AVERAGE(Table13[[#This Row],[Estimated costs 1]:[Estimated costs 20]])</f>
        <v>0</v>
      </c>
      <c r="J511" s="2" t="e">
        <f>(Table13[[#This Row],[Mean]]-Table13[[#This Row],[Actual cost]])/Table13[[#This Row],[Actual cost]]*100</f>
        <v>#DIV/0!</v>
      </c>
      <c r="K511" s="2">
        <f>_xlfn.STDEV.P(Table13[[#This Row],[Estimated costs 1]:[Estimated costs 20]])</f>
        <v>0</v>
      </c>
      <c r="L511" s="2" t="e">
        <f>Table13[[#This Row],[Dev]]/Table13[[#This Row],[Mean]]*100</f>
        <v>#DIV/0!</v>
      </c>
      <c r="M511" s="2">
        <f>Table13[[#This Row],[Estimated costs 1]]-Table13[[#This Row],[Actual cost]]</f>
        <v>0</v>
      </c>
      <c r="N511" s="2" t="e">
        <f>Table13[[#This Row],[Diff 1]]/Table13[[#This Row],[Actual cost]]*100</f>
        <v>#DIV/0!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</row>
    <row r="512" spans="1:34" hidden="1" x14ac:dyDescent="0.3">
      <c r="A512" t="s">
        <v>532</v>
      </c>
      <c r="B512">
        <v>510</v>
      </c>
      <c r="C512" t="str">
        <f>LEFT(Table13[[#This Row],[Contingency id]])</f>
        <v>B</v>
      </c>
      <c r="D512">
        <v>0</v>
      </c>
      <c r="E512" s="1">
        <v>1.0689655172413699</v>
      </c>
      <c r="F512">
        <v>62</v>
      </c>
      <c r="G512">
        <v>58</v>
      </c>
      <c r="H512">
        <v>0</v>
      </c>
      <c r="I512" s="2">
        <f>AVERAGE(Table13[[#This Row],[Estimated costs 1]:[Estimated costs 20]])</f>
        <v>0</v>
      </c>
      <c r="J512" s="2" t="e">
        <f>(Table13[[#This Row],[Mean]]-Table13[[#This Row],[Actual cost]])/Table13[[#This Row],[Actual cost]]*100</f>
        <v>#DIV/0!</v>
      </c>
      <c r="K512" s="2">
        <f>_xlfn.STDEV.P(Table13[[#This Row],[Estimated costs 1]:[Estimated costs 20]])</f>
        <v>0</v>
      </c>
      <c r="L512" s="2" t="e">
        <f>Table13[[#This Row],[Dev]]/Table13[[#This Row],[Mean]]*100</f>
        <v>#DIV/0!</v>
      </c>
      <c r="M512" s="2">
        <f>Table13[[#This Row],[Estimated costs 1]]-Table13[[#This Row],[Actual cost]]</f>
        <v>0</v>
      </c>
      <c r="N512" s="2" t="e">
        <f>Table13[[#This Row],[Diff 1]]/Table13[[#This Row],[Actual cost]]*100</f>
        <v>#DIV/0!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</row>
    <row r="513" spans="1:34" hidden="1" x14ac:dyDescent="0.3">
      <c r="A513" t="s">
        <v>533</v>
      </c>
      <c r="B513">
        <v>511</v>
      </c>
      <c r="C513" t="str">
        <f>LEFT(Table13[[#This Row],[Contingency id]])</f>
        <v>B</v>
      </c>
      <c r="D513">
        <v>0</v>
      </c>
      <c r="E513" s="1">
        <v>1.0508474576271101</v>
      </c>
      <c r="F513">
        <v>62</v>
      </c>
      <c r="G513">
        <v>59</v>
      </c>
      <c r="H513">
        <v>0</v>
      </c>
      <c r="I513" s="2">
        <f>AVERAGE(Table13[[#This Row],[Estimated costs 1]:[Estimated costs 20]])</f>
        <v>0</v>
      </c>
      <c r="J513" s="2" t="e">
        <f>(Table13[[#This Row],[Mean]]-Table13[[#This Row],[Actual cost]])/Table13[[#This Row],[Actual cost]]*100</f>
        <v>#DIV/0!</v>
      </c>
      <c r="K513" s="2">
        <f>_xlfn.STDEV.P(Table13[[#This Row],[Estimated costs 1]:[Estimated costs 20]])</f>
        <v>0</v>
      </c>
      <c r="L513" s="2" t="e">
        <f>Table13[[#This Row],[Dev]]/Table13[[#This Row],[Mean]]*100</f>
        <v>#DIV/0!</v>
      </c>
      <c r="M513" s="2">
        <f>Table13[[#This Row],[Estimated costs 1]]-Table13[[#This Row],[Actual cost]]</f>
        <v>0</v>
      </c>
      <c r="N513" s="2" t="e">
        <f>Table13[[#This Row],[Diff 1]]/Table13[[#This Row],[Actual cost]]*100</f>
        <v>#DIV/0!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</row>
    <row r="514" spans="1:34" hidden="1" x14ac:dyDescent="0.3">
      <c r="A514" t="s">
        <v>534</v>
      </c>
      <c r="B514">
        <v>512</v>
      </c>
      <c r="C514" t="str">
        <f>LEFT(Table13[[#This Row],[Contingency id]])</f>
        <v>B</v>
      </c>
      <c r="D514">
        <v>0</v>
      </c>
      <c r="E514" s="1">
        <v>1.0508474576271101</v>
      </c>
      <c r="F514">
        <v>62</v>
      </c>
      <c r="G514">
        <v>59</v>
      </c>
      <c r="H514">
        <v>0</v>
      </c>
      <c r="I514" s="2">
        <f>AVERAGE(Table13[[#This Row],[Estimated costs 1]:[Estimated costs 20]])</f>
        <v>0</v>
      </c>
      <c r="J514" s="2" t="e">
        <f>(Table13[[#This Row],[Mean]]-Table13[[#This Row],[Actual cost]])/Table13[[#This Row],[Actual cost]]*100</f>
        <v>#DIV/0!</v>
      </c>
      <c r="K514" s="2">
        <f>_xlfn.STDEV.P(Table13[[#This Row],[Estimated costs 1]:[Estimated costs 20]])</f>
        <v>0</v>
      </c>
      <c r="L514" s="2" t="e">
        <f>Table13[[#This Row],[Dev]]/Table13[[#This Row],[Mean]]*100</f>
        <v>#DIV/0!</v>
      </c>
      <c r="M514" s="2">
        <f>Table13[[#This Row],[Estimated costs 1]]-Table13[[#This Row],[Actual cost]]</f>
        <v>0</v>
      </c>
      <c r="N514" s="2" t="e">
        <f>Table13[[#This Row],[Diff 1]]/Table13[[#This Row],[Actual cost]]*100</f>
        <v>#DIV/0!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</row>
    <row r="515" spans="1:34" hidden="1" x14ac:dyDescent="0.3">
      <c r="A515" t="s">
        <v>535</v>
      </c>
      <c r="B515">
        <v>513</v>
      </c>
      <c r="C515" t="str">
        <f>LEFT(Table13[[#This Row],[Contingency id]])</f>
        <v>B</v>
      </c>
      <c r="D515">
        <v>0</v>
      </c>
      <c r="E515" s="1">
        <v>1.0163934426229499</v>
      </c>
      <c r="F515">
        <v>62</v>
      </c>
      <c r="G515">
        <v>61</v>
      </c>
      <c r="H515">
        <v>0</v>
      </c>
      <c r="I515" s="2">
        <f>AVERAGE(Table13[[#This Row],[Estimated costs 1]:[Estimated costs 20]])</f>
        <v>0</v>
      </c>
      <c r="J515" s="2" t="e">
        <f>(Table13[[#This Row],[Mean]]-Table13[[#This Row],[Actual cost]])/Table13[[#This Row],[Actual cost]]*100</f>
        <v>#DIV/0!</v>
      </c>
      <c r="K515" s="2">
        <f>_xlfn.STDEV.P(Table13[[#This Row],[Estimated costs 1]:[Estimated costs 20]])</f>
        <v>0</v>
      </c>
      <c r="L515" s="2" t="e">
        <f>Table13[[#This Row],[Dev]]/Table13[[#This Row],[Mean]]*100</f>
        <v>#DIV/0!</v>
      </c>
      <c r="M515" s="2">
        <f>Table13[[#This Row],[Estimated costs 1]]-Table13[[#This Row],[Actual cost]]</f>
        <v>0</v>
      </c>
      <c r="N515" s="2" t="e">
        <f>Table13[[#This Row],[Diff 1]]/Table13[[#This Row],[Actual cost]]*100</f>
        <v>#DIV/0!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</row>
    <row r="516" spans="1:34" hidden="1" x14ac:dyDescent="0.3">
      <c r="A516" t="s">
        <v>536</v>
      </c>
      <c r="B516">
        <v>514</v>
      </c>
      <c r="C516" t="str">
        <f>LEFT(Table13[[#This Row],[Contingency id]])</f>
        <v>B</v>
      </c>
      <c r="D516">
        <v>0</v>
      </c>
      <c r="E516" s="1">
        <v>1.0877192982456101</v>
      </c>
      <c r="F516">
        <v>62</v>
      </c>
      <c r="G516">
        <v>57</v>
      </c>
      <c r="H516">
        <v>0</v>
      </c>
      <c r="I516" s="2">
        <f>AVERAGE(Table13[[#This Row],[Estimated costs 1]:[Estimated costs 20]])</f>
        <v>0</v>
      </c>
      <c r="J516" s="2" t="e">
        <f>(Table13[[#This Row],[Mean]]-Table13[[#This Row],[Actual cost]])/Table13[[#This Row],[Actual cost]]*100</f>
        <v>#DIV/0!</v>
      </c>
      <c r="K516" s="2">
        <f>_xlfn.STDEV.P(Table13[[#This Row],[Estimated costs 1]:[Estimated costs 20]])</f>
        <v>0</v>
      </c>
      <c r="L516" s="2" t="e">
        <f>Table13[[#This Row],[Dev]]/Table13[[#This Row],[Mean]]*100</f>
        <v>#DIV/0!</v>
      </c>
      <c r="M516" s="2">
        <f>Table13[[#This Row],[Estimated costs 1]]-Table13[[#This Row],[Actual cost]]</f>
        <v>0</v>
      </c>
      <c r="N516" s="2" t="e">
        <f>Table13[[#This Row],[Diff 1]]/Table13[[#This Row],[Actual cost]]*100</f>
        <v>#DIV/0!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</row>
    <row r="517" spans="1:34" hidden="1" x14ac:dyDescent="0.3">
      <c r="A517" t="s">
        <v>537</v>
      </c>
      <c r="B517">
        <v>515</v>
      </c>
      <c r="C517" t="str">
        <f>LEFT(Table13[[#This Row],[Contingency id]])</f>
        <v>B</v>
      </c>
      <c r="D517">
        <v>0</v>
      </c>
      <c r="E517" s="1">
        <v>1.1272727272727201</v>
      </c>
      <c r="F517">
        <v>62</v>
      </c>
      <c r="G517">
        <v>55</v>
      </c>
      <c r="H517">
        <v>0</v>
      </c>
      <c r="I517" s="2">
        <f>AVERAGE(Table13[[#This Row],[Estimated costs 1]:[Estimated costs 20]])</f>
        <v>0</v>
      </c>
      <c r="J517" s="2" t="e">
        <f>(Table13[[#This Row],[Mean]]-Table13[[#This Row],[Actual cost]])/Table13[[#This Row],[Actual cost]]*100</f>
        <v>#DIV/0!</v>
      </c>
      <c r="K517" s="2">
        <f>_xlfn.STDEV.P(Table13[[#This Row],[Estimated costs 1]:[Estimated costs 20]])</f>
        <v>0</v>
      </c>
      <c r="L517" s="2" t="e">
        <f>Table13[[#This Row],[Dev]]/Table13[[#This Row],[Mean]]*100</f>
        <v>#DIV/0!</v>
      </c>
      <c r="M517" s="2">
        <f>Table13[[#This Row],[Estimated costs 1]]-Table13[[#This Row],[Actual cost]]</f>
        <v>0</v>
      </c>
      <c r="N517" s="2" t="e">
        <f>Table13[[#This Row],[Diff 1]]/Table13[[#This Row],[Actual cost]]*100</f>
        <v>#DIV/0!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</row>
    <row r="518" spans="1:34" hidden="1" x14ac:dyDescent="0.3">
      <c r="A518" t="s">
        <v>538</v>
      </c>
      <c r="B518">
        <v>516</v>
      </c>
      <c r="C518" t="str">
        <f>LEFT(Table13[[#This Row],[Contingency id]])</f>
        <v>B</v>
      </c>
      <c r="D518">
        <v>0</v>
      </c>
      <c r="E518" s="1">
        <v>1.0689655172413699</v>
      </c>
      <c r="F518">
        <v>62</v>
      </c>
      <c r="G518">
        <v>58</v>
      </c>
      <c r="H518">
        <v>0</v>
      </c>
      <c r="I518" s="2">
        <f>AVERAGE(Table13[[#This Row],[Estimated costs 1]:[Estimated costs 20]])</f>
        <v>0</v>
      </c>
      <c r="J518" s="2" t="e">
        <f>(Table13[[#This Row],[Mean]]-Table13[[#This Row],[Actual cost]])/Table13[[#This Row],[Actual cost]]*100</f>
        <v>#DIV/0!</v>
      </c>
      <c r="K518" s="2">
        <f>_xlfn.STDEV.P(Table13[[#This Row],[Estimated costs 1]:[Estimated costs 20]])</f>
        <v>0</v>
      </c>
      <c r="L518" s="2" t="e">
        <f>Table13[[#This Row],[Dev]]/Table13[[#This Row],[Mean]]*100</f>
        <v>#DIV/0!</v>
      </c>
      <c r="M518" s="2">
        <f>Table13[[#This Row],[Estimated costs 1]]-Table13[[#This Row],[Actual cost]]</f>
        <v>0</v>
      </c>
      <c r="N518" s="2" t="e">
        <f>Table13[[#This Row],[Diff 1]]/Table13[[#This Row],[Actual cost]]*100</f>
        <v>#DIV/0!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</row>
    <row r="519" spans="1:34" hidden="1" x14ac:dyDescent="0.3">
      <c r="A519" t="s">
        <v>539</v>
      </c>
      <c r="B519">
        <v>517</v>
      </c>
      <c r="C519" t="str">
        <f>LEFT(Table13[[#This Row],[Contingency id]])</f>
        <v>B</v>
      </c>
      <c r="D519">
        <v>0</v>
      </c>
      <c r="E519" s="1">
        <v>1.0833333333333299</v>
      </c>
      <c r="F519">
        <v>91</v>
      </c>
      <c r="G519">
        <v>84</v>
      </c>
      <c r="H519">
        <v>0</v>
      </c>
      <c r="I519" s="2">
        <f>AVERAGE(Table13[[#This Row],[Estimated costs 1]:[Estimated costs 20]])</f>
        <v>0</v>
      </c>
      <c r="J519" s="2" t="e">
        <f>(Table13[[#This Row],[Mean]]-Table13[[#This Row],[Actual cost]])/Table13[[#This Row],[Actual cost]]*100</f>
        <v>#DIV/0!</v>
      </c>
      <c r="K519" s="2">
        <f>_xlfn.STDEV.P(Table13[[#This Row],[Estimated costs 1]:[Estimated costs 20]])</f>
        <v>0</v>
      </c>
      <c r="L519" s="2" t="e">
        <f>Table13[[#This Row],[Dev]]/Table13[[#This Row],[Mean]]*100</f>
        <v>#DIV/0!</v>
      </c>
      <c r="M519" s="2">
        <f>Table13[[#This Row],[Estimated costs 1]]-Table13[[#This Row],[Actual cost]]</f>
        <v>0</v>
      </c>
      <c r="N519" s="2" t="e">
        <f>Table13[[#This Row],[Diff 1]]/Table13[[#This Row],[Actual cost]]*100</f>
        <v>#DIV/0!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</row>
    <row r="520" spans="1:34" hidden="1" x14ac:dyDescent="0.3">
      <c r="A520" t="s">
        <v>540</v>
      </c>
      <c r="B520">
        <v>518</v>
      </c>
      <c r="C520" t="str">
        <f>LEFT(Table13[[#This Row],[Contingency id]])</f>
        <v>B</v>
      </c>
      <c r="D520">
        <v>0</v>
      </c>
      <c r="E520" s="1">
        <v>1.0930232558139501</v>
      </c>
      <c r="F520">
        <v>94</v>
      </c>
      <c r="G520">
        <v>86</v>
      </c>
      <c r="H520">
        <v>0</v>
      </c>
      <c r="I520" s="2">
        <f>AVERAGE(Table13[[#This Row],[Estimated costs 1]:[Estimated costs 20]])</f>
        <v>0</v>
      </c>
      <c r="J520" s="2" t="e">
        <f>(Table13[[#This Row],[Mean]]-Table13[[#This Row],[Actual cost]])/Table13[[#This Row],[Actual cost]]*100</f>
        <v>#DIV/0!</v>
      </c>
      <c r="K520" s="2">
        <f>_xlfn.STDEV.P(Table13[[#This Row],[Estimated costs 1]:[Estimated costs 20]])</f>
        <v>0</v>
      </c>
      <c r="L520" s="2" t="e">
        <f>Table13[[#This Row],[Dev]]/Table13[[#This Row],[Mean]]*100</f>
        <v>#DIV/0!</v>
      </c>
      <c r="M520" s="2">
        <f>Table13[[#This Row],[Estimated costs 1]]-Table13[[#This Row],[Actual cost]]</f>
        <v>0</v>
      </c>
      <c r="N520" s="2" t="e">
        <f>Table13[[#This Row],[Diff 1]]/Table13[[#This Row],[Actual cost]]*100</f>
        <v>#DIV/0!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</row>
    <row r="521" spans="1:34" hidden="1" x14ac:dyDescent="0.3">
      <c r="A521" t="s">
        <v>541</v>
      </c>
      <c r="B521">
        <v>519</v>
      </c>
      <c r="C521" t="str">
        <f>LEFT(Table13[[#This Row],[Contingency id]])</f>
        <v>B</v>
      </c>
      <c r="D521">
        <v>0</v>
      </c>
      <c r="E521" s="1">
        <v>1.0681818181818099</v>
      </c>
      <c r="F521">
        <v>94</v>
      </c>
      <c r="G521">
        <v>88</v>
      </c>
      <c r="H521">
        <v>0</v>
      </c>
      <c r="I521" s="2">
        <f>AVERAGE(Table13[[#This Row],[Estimated costs 1]:[Estimated costs 20]])</f>
        <v>0</v>
      </c>
      <c r="J521" s="2" t="e">
        <f>(Table13[[#This Row],[Mean]]-Table13[[#This Row],[Actual cost]])/Table13[[#This Row],[Actual cost]]*100</f>
        <v>#DIV/0!</v>
      </c>
      <c r="K521" s="2">
        <f>_xlfn.STDEV.P(Table13[[#This Row],[Estimated costs 1]:[Estimated costs 20]])</f>
        <v>0</v>
      </c>
      <c r="L521" s="2" t="e">
        <f>Table13[[#This Row],[Dev]]/Table13[[#This Row],[Mean]]*100</f>
        <v>#DIV/0!</v>
      </c>
      <c r="M521" s="2">
        <f>Table13[[#This Row],[Estimated costs 1]]-Table13[[#This Row],[Actual cost]]</f>
        <v>0</v>
      </c>
      <c r="N521" s="2" t="e">
        <f>Table13[[#This Row],[Diff 1]]/Table13[[#This Row],[Actual cost]]*100</f>
        <v>#DIV/0!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</row>
    <row r="522" spans="1:34" hidden="1" x14ac:dyDescent="0.3">
      <c r="A522" t="s">
        <v>542</v>
      </c>
      <c r="B522">
        <v>520</v>
      </c>
      <c r="C522" t="str">
        <f>LEFT(Table13[[#This Row],[Contingency id]])</f>
        <v>B</v>
      </c>
      <c r="D522">
        <v>0</v>
      </c>
      <c r="E522" s="1">
        <v>1.0459770114942499</v>
      </c>
      <c r="F522">
        <v>91</v>
      </c>
      <c r="G522">
        <v>87</v>
      </c>
      <c r="H522">
        <v>0</v>
      </c>
      <c r="I522" s="2">
        <f>AVERAGE(Table13[[#This Row],[Estimated costs 1]:[Estimated costs 20]])</f>
        <v>0</v>
      </c>
      <c r="J522" s="2" t="e">
        <f>(Table13[[#This Row],[Mean]]-Table13[[#This Row],[Actual cost]])/Table13[[#This Row],[Actual cost]]*100</f>
        <v>#DIV/0!</v>
      </c>
      <c r="K522" s="2">
        <f>_xlfn.STDEV.P(Table13[[#This Row],[Estimated costs 1]:[Estimated costs 20]])</f>
        <v>0</v>
      </c>
      <c r="L522" s="2" t="e">
        <f>Table13[[#This Row],[Dev]]/Table13[[#This Row],[Mean]]*100</f>
        <v>#DIV/0!</v>
      </c>
      <c r="M522" s="2">
        <f>Table13[[#This Row],[Estimated costs 1]]-Table13[[#This Row],[Actual cost]]</f>
        <v>0</v>
      </c>
      <c r="N522" s="2" t="e">
        <f>Table13[[#This Row],[Diff 1]]/Table13[[#This Row],[Actual cost]]*100</f>
        <v>#DIV/0!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</row>
    <row r="523" spans="1:34" hidden="1" x14ac:dyDescent="0.3">
      <c r="A523" t="s">
        <v>543</v>
      </c>
      <c r="B523">
        <v>521</v>
      </c>
      <c r="C523" t="str">
        <f>LEFT(Table13[[#This Row],[Contingency id]])</f>
        <v>B</v>
      </c>
      <c r="D523">
        <v>0</v>
      </c>
      <c r="E523" s="1">
        <v>1.12345679012345</v>
      </c>
      <c r="F523">
        <v>91</v>
      </c>
      <c r="G523">
        <v>81</v>
      </c>
      <c r="H523">
        <v>0</v>
      </c>
      <c r="I523" s="2">
        <f>AVERAGE(Table13[[#This Row],[Estimated costs 1]:[Estimated costs 20]])</f>
        <v>0</v>
      </c>
      <c r="J523" s="2" t="e">
        <f>(Table13[[#This Row],[Mean]]-Table13[[#This Row],[Actual cost]])/Table13[[#This Row],[Actual cost]]*100</f>
        <v>#DIV/0!</v>
      </c>
      <c r="K523" s="2">
        <f>_xlfn.STDEV.P(Table13[[#This Row],[Estimated costs 1]:[Estimated costs 20]])</f>
        <v>0</v>
      </c>
      <c r="L523" s="2" t="e">
        <f>Table13[[#This Row],[Dev]]/Table13[[#This Row],[Mean]]*100</f>
        <v>#DIV/0!</v>
      </c>
      <c r="M523" s="2">
        <f>Table13[[#This Row],[Estimated costs 1]]-Table13[[#This Row],[Actual cost]]</f>
        <v>0</v>
      </c>
      <c r="N523" s="2" t="e">
        <f>Table13[[#This Row],[Diff 1]]/Table13[[#This Row],[Actual cost]]*100</f>
        <v>#DIV/0!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</row>
    <row r="524" spans="1:34" hidden="1" x14ac:dyDescent="0.3">
      <c r="A524" t="s">
        <v>544</v>
      </c>
      <c r="B524">
        <v>522</v>
      </c>
      <c r="C524" t="str">
        <f>LEFT(Table13[[#This Row],[Contingency id]])</f>
        <v>B</v>
      </c>
      <c r="D524">
        <v>0</v>
      </c>
      <c r="E524" s="1">
        <v>1.0581395348837199</v>
      </c>
      <c r="F524">
        <v>91</v>
      </c>
      <c r="G524">
        <v>86</v>
      </c>
      <c r="H524">
        <v>0</v>
      </c>
      <c r="I524" s="2">
        <f>AVERAGE(Table13[[#This Row],[Estimated costs 1]:[Estimated costs 20]])</f>
        <v>0</v>
      </c>
      <c r="J524" s="2" t="e">
        <f>(Table13[[#This Row],[Mean]]-Table13[[#This Row],[Actual cost]])/Table13[[#This Row],[Actual cost]]*100</f>
        <v>#DIV/0!</v>
      </c>
      <c r="K524" s="2">
        <f>_xlfn.STDEV.P(Table13[[#This Row],[Estimated costs 1]:[Estimated costs 20]])</f>
        <v>0</v>
      </c>
      <c r="L524" s="2" t="e">
        <f>Table13[[#This Row],[Dev]]/Table13[[#This Row],[Mean]]*100</f>
        <v>#DIV/0!</v>
      </c>
      <c r="M524" s="2">
        <f>Table13[[#This Row],[Estimated costs 1]]-Table13[[#This Row],[Actual cost]]</f>
        <v>0</v>
      </c>
      <c r="N524" s="2" t="e">
        <f>Table13[[#This Row],[Diff 1]]/Table13[[#This Row],[Actual cost]]*100</f>
        <v>#DIV/0!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</row>
    <row r="525" spans="1:34" hidden="1" x14ac:dyDescent="0.3">
      <c r="A525" t="s">
        <v>545</v>
      </c>
      <c r="B525">
        <v>523</v>
      </c>
      <c r="C525" t="str">
        <f>LEFT(Table13[[#This Row],[Contingency id]])</f>
        <v>B</v>
      </c>
      <c r="D525">
        <v>0</v>
      </c>
      <c r="E525" s="1">
        <v>1.12345679012345</v>
      </c>
      <c r="F525">
        <v>91</v>
      </c>
      <c r="G525">
        <v>81</v>
      </c>
      <c r="H525">
        <v>0</v>
      </c>
      <c r="I525" s="2">
        <f>AVERAGE(Table13[[#This Row],[Estimated costs 1]:[Estimated costs 20]])</f>
        <v>0</v>
      </c>
      <c r="J525" s="2" t="e">
        <f>(Table13[[#This Row],[Mean]]-Table13[[#This Row],[Actual cost]])/Table13[[#This Row],[Actual cost]]*100</f>
        <v>#DIV/0!</v>
      </c>
      <c r="K525" s="2">
        <f>_xlfn.STDEV.P(Table13[[#This Row],[Estimated costs 1]:[Estimated costs 20]])</f>
        <v>0</v>
      </c>
      <c r="L525" s="2" t="e">
        <f>Table13[[#This Row],[Dev]]/Table13[[#This Row],[Mean]]*100</f>
        <v>#DIV/0!</v>
      </c>
      <c r="M525" s="2">
        <f>Table13[[#This Row],[Estimated costs 1]]-Table13[[#This Row],[Actual cost]]</f>
        <v>0</v>
      </c>
      <c r="N525" s="2" t="e">
        <f>Table13[[#This Row],[Diff 1]]/Table13[[#This Row],[Actual cost]]*100</f>
        <v>#DIV/0!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</row>
    <row r="526" spans="1:34" hidden="1" x14ac:dyDescent="0.3">
      <c r="A526" t="s">
        <v>546</v>
      </c>
      <c r="B526">
        <v>524</v>
      </c>
      <c r="C526" t="str">
        <f>LEFT(Table13[[#This Row],[Contingency id]])</f>
        <v>B</v>
      </c>
      <c r="D526">
        <v>0</v>
      </c>
      <c r="E526" s="1">
        <v>1.0963855421686699</v>
      </c>
      <c r="F526">
        <v>91</v>
      </c>
      <c r="G526">
        <v>83</v>
      </c>
      <c r="H526">
        <v>0</v>
      </c>
      <c r="I526" s="2">
        <f>AVERAGE(Table13[[#This Row],[Estimated costs 1]:[Estimated costs 20]])</f>
        <v>0</v>
      </c>
      <c r="J526" s="2" t="e">
        <f>(Table13[[#This Row],[Mean]]-Table13[[#This Row],[Actual cost]])/Table13[[#This Row],[Actual cost]]*100</f>
        <v>#DIV/0!</v>
      </c>
      <c r="K526" s="2">
        <f>_xlfn.STDEV.P(Table13[[#This Row],[Estimated costs 1]:[Estimated costs 20]])</f>
        <v>0</v>
      </c>
      <c r="L526" s="2" t="e">
        <f>Table13[[#This Row],[Dev]]/Table13[[#This Row],[Mean]]*100</f>
        <v>#DIV/0!</v>
      </c>
      <c r="M526" s="2">
        <f>Table13[[#This Row],[Estimated costs 1]]-Table13[[#This Row],[Actual cost]]</f>
        <v>0</v>
      </c>
      <c r="N526" s="2" t="e">
        <f>Table13[[#This Row],[Diff 1]]/Table13[[#This Row],[Actual cost]]*100</f>
        <v>#DIV/0!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</row>
    <row r="527" spans="1:34" hidden="1" x14ac:dyDescent="0.3">
      <c r="A527" t="s">
        <v>547</v>
      </c>
      <c r="B527">
        <v>525</v>
      </c>
      <c r="C527" t="str">
        <f>LEFT(Table13[[#This Row],[Contingency id]])</f>
        <v>B</v>
      </c>
      <c r="D527">
        <v>0</v>
      </c>
      <c r="E527" s="1">
        <v>1.0340909090909001</v>
      </c>
      <c r="F527">
        <v>91</v>
      </c>
      <c r="G527">
        <v>88</v>
      </c>
      <c r="H527">
        <v>0</v>
      </c>
      <c r="I527" s="2">
        <f>AVERAGE(Table13[[#This Row],[Estimated costs 1]:[Estimated costs 20]])</f>
        <v>0</v>
      </c>
      <c r="J527" s="2" t="e">
        <f>(Table13[[#This Row],[Mean]]-Table13[[#This Row],[Actual cost]])/Table13[[#This Row],[Actual cost]]*100</f>
        <v>#DIV/0!</v>
      </c>
      <c r="K527" s="2">
        <f>_xlfn.STDEV.P(Table13[[#This Row],[Estimated costs 1]:[Estimated costs 20]])</f>
        <v>0</v>
      </c>
      <c r="L527" s="2" t="e">
        <f>Table13[[#This Row],[Dev]]/Table13[[#This Row],[Mean]]*100</f>
        <v>#DIV/0!</v>
      </c>
      <c r="M527" s="2">
        <f>Table13[[#This Row],[Estimated costs 1]]-Table13[[#This Row],[Actual cost]]</f>
        <v>0</v>
      </c>
      <c r="N527" s="2" t="e">
        <f>Table13[[#This Row],[Diff 1]]/Table13[[#This Row],[Actual cost]]*100</f>
        <v>#DIV/0!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</row>
    <row r="528" spans="1:34" hidden="1" x14ac:dyDescent="0.3">
      <c r="A528" t="s">
        <v>548</v>
      </c>
      <c r="B528">
        <v>526</v>
      </c>
      <c r="C528" t="str">
        <f>LEFT(Table13[[#This Row],[Contingency id]])</f>
        <v>C</v>
      </c>
      <c r="D528">
        <v>0</v>
      </c>
      <c r="E528" s="1">
        <v>1.0317460317460301</v>
      </c>
      <c r="F528">
        <v>65</v>
      </c>
      <c r="G528">
        <v>63</v>
      </c>
      <c r="H528">
        <v>0</v>
      </c>
      <c r="I528" s="2">
        <f>AVERAGE(Table13[[#This Row],[Estimated costs 1]:[Estimated costs 20]])</f>
        <v>0</v>
      </c>
      <c r="J528" s="2" t="e">
        <f>(Table13[[#This Row],[Mean]]-Table13[[#This Row],[Actual cost]])/Table13[[#This Row],[Actual cost]]*100</f>
        <v>#DIV/0!</v>
      </c>
      <c r="K528" s="2">
        <f>_xlfn.STDEV.P(Table13[[#This Row],[Estimated costs 1]:[Estimated costs 20]])</f>
        <v>0</v>
      </c>
      <c r="L528" s="2" t="e">
        <f>Table13[[#This Row],[Dev]]/Table13[[#This Row],[Mean]]*100</f>
        <v>#DIV/0!</v>
      </c>
      <c r="M528" s="2">
        <f>Table13[[#This Row],[Estimated costs 1]]-Table13[[#This Row],[Actual cost]]</f>
        <v>0</v>
      </c>
      <c r="N528" s="2" t="e">
        <f>Table13[[#This Row],[Diff 1]]/Table13[[#This Row],[Actual cost]]*100</f>
        <v>#DIV/0!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</row>
    <row r="529" spans="1:34" hidden="1" x14ac:dyDescent="0.3">
      <c r="A529" t="s">
        <v>549</v>
      </c>
      <c r="B529">
        <v>527</v>
      </c>
      <c r="C529" t="str">
        <f>LEFT(Table13[[#This Row],[Contingency id]])</f>
        <v>C</v>
      </c>
      <c r="D529">
        <v>0</v>
      </c>
      <c r="E529" s="1">
        <v>1.1206896551724099</v>
      </c>
      <c r="F529">
        <v>65</v>
      </c>
      <c r="G529">
        <v>58</v>
      </c>
      <c r="H529">
        <v>0</v>
      </c>
      <c r="I529" s="2">
        <f>AVERAGE(Table13[[#This Row],[Estimated costs 1]:[Estimated costs 20]])</f>
        <v>0</v>
      </c>
      <c r="J529" s="2" t="e">
        <f>(Table13[[#This Row],[Mean]]-Table13[[#This Row],[Actual cost]])/Table13[[#This Row],[Actual cost]]*100</f>
        <v>#DIV/0!</v>
      </c>
      <c r="K529" s="2">
        <f>_xlfn.STDEV.P(Table13[[#This Row],[Estimated costs 1]:[Estimated costs 20]])</f>
        <v>0</v>
      </c>
      <c r="L529" s="2" t="e">
        <f>Table13[[#This Row],[Dev]]/Table13[[#This Row],[Mean]]*100</f>
        <v>#DIV/0!</v>
      </c>
      <c r="M529" s="2">
        <f>Table13[[#This Row],[Estimated costs 1]]-Table13[[#This Row],[Actual cost]]</f>
        <v>0</v>
      </c>
      <c r="N529" s="2" t="e">
        <f>Table13[[#This Row],[Diff 1]]/Table13[[#This Row],[Actual cost]]*100</f>
        <v>#DIV/0!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</row>
    <row r="530" spans="1:34" hidden="1" x14ac:dyDescent="0.3">
      <c r="A530" t="s">
        <v>550</v>
      </c>
      <c r="B530">
        <v>528</v>
      </c>
      <c r="C530" t="str">
        <f>LEFT(Table13[[#This Row],[Contingency id]])</f>
        <v>C</v>
      </c>
      <c r="D530">
        <v>0</v>
      </c>
      <c r="E530" s="1">
        <v>1.0508474576271101</v>
      </c>
      <c r="F530">
        <v>62</v>
      </c>
      <c r="G530">
        <v>59</v>
      </c>
      <c r="H530">
        <v>0</v>
      </c>
      <c r="I530" s="2">
        <f>AVERAGE(Table13[[#This Row],[Estimated costs 1]:[Estimated costs 20]])</f>
        <v>0</v>
      </c>
      <c r="J530" s="2" t="e">
        <f>(Table13[[#This Row],[Mean]]-Table13[[#This Row],[Actual cost]])/Table13[[#This Row],[Actual cost]]*100</f>
        <v>#DIV/0!</v>
      </c>
      <c r="K530" s="2">
        <f>_xlfn.STDEV.P(Table13[[#This Row],[Estimated costs 1]:[Estimated costs 20]])</f>
        <v>0</v>
      </c>
      <c r="L530" s="2" t="e">
        <f>Table13[[#This Row],[Dev]]/Table13[[#This Row],[Mean]]*100</f>
        <v>#DIV/0!</v>
      </c>
      <c r="M530" s="2">
        <f>Table13[[#This Row],[Estimated costs 1]]-Table13[[#This Row],[Actual cost]]</f>
        <v>0</v>
      </c>
      <c r="N530" s="2" t="e">
        <f>Table13[[#This Row],[Diff 1]]/Table13[[#This Row],[Actual cost]]*100</f>
        <v>#DIV/0!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</row>
    <row r="531" spans="1:34" hidden="1" x14ac:dyDescent="0.3">
      <c r="A531" t="s">
        <v>551</v>
      </c>
      <c r="B531">
        <v>529</v>
      </c>
      <c r="C531" t="str">
        <f>LEFT(Table13[[#This Row],[Contingency id]])</f>
        <v>C</v>
      </c>
      <c r="D531">
        <v>0</v>
      </c>
      <c r="E531" s="1">
        <v>1.0333333333333301</v>
      </c>
      <c r="F531">
        <v>62</v>
      </c>
      <c r="G531">
        <v>60</v>
      </c>
      <c r="H531">
        <v>0</v>
      </c>
      <c r="I531" s="2">
        <f>AVERAGE(Table13[[#This Row],[Estimated costs 1]:[Estimated costs 20]])</f>
        <v>0</v>
      </c>
      <c r="J531" s="2" t="e">
        <f>(Table13[[#This Row],[Mean]]-Table13[[#This Row],[Actual cost]])/Table13[[#This Row],[Actual cost]]*100</f>
        <v>#DIV/0!</v>
      </c>
      <c r="K531" s="2">
        <f>_xlfn.STDEV.P(Table13[[#This Row],[Estimated costs 1]:[Estimated costs 20]])</f>
        <v>0</v>
      </c>
      <c r="L531" s="2" t="e">
        <f>Table13[[#This Row],[Dev]]/Table13[[#This Row],[Mean]]*100</f>
        <v>#DIV/0!</v>
      </c>
      <c r="M531" s="2">
        <f>Table13[[#This Row],[Estimated costs 1]]-Table13[[#This Row],[Actual cost]]</f>
        <v>0</v>
      </c>
      <c r="N531" s="2" t="e">
        <f>Table13[[#This Row],[Diff 1]]/Table13[[#This Row],[Actual cost]]*100</f>
        <v>#DIV/0!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</row>
    <row r="532" spans="1:34" hidden="1" x14ac:dyDescent="0.3">
      <c r="A532" t="s">
        <v>552</v>
      </c>
      <c r="B532">
        <v>530</v>
      </c>
      <c r="C532" t="str">
        <f>LEFT(Table13[[#This Row],[Contingency id]])</f>
        <v>C</v>
      </c>
      <c r="D532">
        <v>0</v>
      </c>
      <c r="E532" s="1">
        <v>1.1558441558441499</v>
      </c>
      <c r="F532">
        <v>89</v>
      </c>
      <c r="G532">
        <v>77</v>
      </c>
      <c r="H532">
        <v>0</v>
      </c>
      <c r="I532" s="2">
        <f>AVERAGE(Table13[[#This Row],[Estimated costs 1]:[Estimated costs 20]])</f>
        <v>0</v>
      </c>
      <c r="J532" s="2" t="e">
        <f>(Table13[[#This Row],[Mean]]-Table13[[#This Row],[Actual cost]])/Table13[[#This Row],[Actual cost]]*100</f>
        <v>#DIV/0!</v>
      </c>
      <c r="K532" s="2">
        <f>_xlfn.STDEV.P(Table13[[#This Row],[Estimated costs 1]:[Estimated costs 20]])</f>
        <v>0</v>
      </c>
      <c r="L532" s="2" t="e">
        <f>Table13[[#This Row],[Dev]]/Table13[[#This Row],[Mean]]*100</f>
        <v>#DIV/0!</v>
      </c>
      <c r="M532" s="2">
        <f>Table13[[#This Row],[Estimated costs 1]]-Table13[[#This Row],[Actual cost]]</f>
        <v>0</v>
      </c>
      <c r="N532" s="2" t="e">
        <f>Table13[[#This Row],[Diff 1]]/Table13[[#This Row],[Actual cost]]*100</f>
        <v>#DIV/0!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</row>
    <row r="533" spans="1:34" hidden="1" x14ac:dyDescent="0.3">
      <c r="A533" t="s">
        <v>553</v>
      </c>
      <c r="B533">
        <v>531</v>
      </c>
      <c r="C533" t="str">
        <f>LEFT(Table13[[#This Row],[Contingency id]])</f>
        <v>C</v>
      </c>
      <c r="D533">
        <v>0</v>
      </c>
      <c r="E533" s="1">
        <v>1.015625</v>
      </c>
      <c r="F533">
        <v>65</v>
      </c>
      <c r="G533">
        <v>64</v>
      </c>
      <c r="H533">
        <v>0</v>
      </c>
      <c r="I533" s="2">
        <f>AVERAGE(Table13[[#This Row],[Estimated costs 1]:[Estimated costs 20]])</f>
        <v>0</v>
      </c>
      <c r="J533" s="2" t="e">
        <f>(Table13[[#This Row],[Mean]]-Table13[[#This Row],[Actual cost]])/Table13[[#This Row],[Actual cost]]*100</f>
        <v>#DIV/0!</v>
      </c>
      <c r="K533" s="2">
        <f>_xlfn.STDEV.P(Table13[[#This Row],[Estimated costs 1]:[Estimated costs 20]])</f>
        <v>0</v>
      </c>
      <c r="L533" s="2" t="e">
        <f>Table13[[#This Row],[Dev]]/Table13[[#This Row],[Mean]]*100</f>
        <v>#DIV/0!</v>
      </c>
      <c r="M533" s="2">
        <f>Table13[[#This Row],[Estimated costs 1]]-Table13[[#This Row],[Actual cost]]</f>
        <v>0</v>
      </c>
      <c r="N533" s="2" t="e">
        <f>Table13[[#This Row],[Diff 1]]/Table13[[#This Row],[Actual cost]]*100</f>
        <v>#DIV/0!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</row>
    <row r="534" spans="1:34" hidden="1" x14ac:dyDescent="0.3">
      <c r="A534" t="s">
        <v>554</v>
      </c>
      <c r="B534">
        <v>532</v>
      </c>
      <c r="C534" t="str">
        <f>LEFT(Table13[[#This Row],[Contingency id]])</f>
        <v>C</v>
      </c>
      <c r="D534">
        <v>0</v>
      </c>
      <c r="E534" s="1">
        <v>1.1000000000000001</v>
      </c>
      <c r="F534">
        <v>132</v>
      </c>
      <c r="G534">
        <v>120</v>
      </c>
      <c r="H534">
        <v>0</v>
      </c>
      <c r="I534" s="2">
        <f>AVERAGE(Table13[[#This Row],[Estimated costs 1]:[Estimated costs 20]])</f>
        <v>0</v>
      </c>
      <c r="J534" s="2" t="e">
        <f>(Table13[[#This Row],[Mean]]-Table13[[#This Row],[Actual cost]])/Table13[[#This Row],[Actual cost]]*100</f>
        <v>#DIV/0!</v>
      </c>
      <c r="K534" s="2">
        <f>_xlfn.STDEV.P(Table13[[#This Row],[Estimated costs 1]:[Estimated costs 20]])</f>
        <v>0</v>
      </c>
      <c r="L534" s="2" t="e">
        <f>Table13[[#This Row],[Dev]]/Table13[[#This Row],[Mean]]*100</f>
        <v>#DIV/0!</v>
      </c>
      <c r="M534" s="2">
        <f>Table13[[#This Row],[Estimated costs 1]]-Table13[[#This Row],[Actual cost]]</f>
        <v>0</v>
      </c>
      <c r="N534" s="2" t="e">
        <f>Table13[[#This Row],[Diff 1]]/Table13[[#This Row],[Actual cost]]*100</f>
        <v>#DIV/0!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</row>
    <row r="535" spans="1:34" hidden="1" x14ac:dyDescent="0.3">
      <c r="A535" t="s">
        <v>555</v>
      </c>
      <c r="B535">
        <v>533</v>
      </c>
      <c r="C535" t="str">
        <f>LEFT(Table13[[#This Row],[Contingency id]])</f>
        <v>C</v>
      </c>
      <c r="D535">
        <v>0</v>
      </c>
      <c r="E535" s="1">
        <v>1.1293103448275801</v>
      </c>
      <c r="F535">
        <v>131</v>
      </c>
      <c r="G535">
        <v>116</v>
      </c>
      <c r="H535">
        <v>0</v>
      </c>
      <c r="I535" s="2">
        <f>AVERAGE(Table13[[#This Row],[Estimated costs 1]:[Estimated costs 20]])</f>
        <v>0</v>
      </c>
      <c r="J535" s="2" t="e">
        <f>(Table13[[#This Row],[Mean]]-Table13[[#This Row],[Actual cost]])/Table13[[#This Row],[Actual cost]]*100</f>
        <v>#DIV/0!</v>
      </c>
      <c r="K535" s="2">
        <f>_xlfn.STDEV.P(Table13[[#This Row],[Estimated costs 1]:[Estimated costs 20]])</f>
        <v>0</v>
      </c>
      <c r="L535" s="2" t="e">
        <f>Table13[[#This Row],[Dev]]/Table13[[#This Row],[Mean]]*100</f>
        <v>#DIV/0!</v>
      </c>
      <c r="M535" s="2">
        <f>Table13[[#This Row],[Estimated costs 1]]-Table13[[#This Row],[Actual cost]]</f>
        <v>0</v>
      </c>
      <c r="N535" s="2" t="e">
        <f>Table13[[#This Row],[Diff 1]]/Table13[[#This Row],[Actual cost]]*100</f>
        <v>#DIV/0!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</row>
    <row r="536" spans="1:34" hidden="1" x14ac:dyDescent="0.3">
      <c r="A536" t="s">
        <v>556</v>
      </c>
      <c r="B536">
        <v>534</v>
      </c>
      <c r="C536" t="str">
        <f>LEFT(Table13[[#This Row],[Contingency id]])</f>
        <v>C</v>
      </c>
      <c r="D536">
        <v>0</v>
      </c>
      <c r="E536" s="1">
        <v>1.1391304347825999</v>
      </c>
      <c r="F536">
        <v>131</v>
      </c>
      <c r="G536">
        <v>115</v>
      </c>
      <c r="H536">
        <v>0</v>
      </c>
      <c r="I536" s="2">
        <f>AVERAGE(Table13[[#This Row],[Estimated costs 1]:[Estimated costs 20]])</f>
        <v>0</v>
      </c>
      <c r="J536" s="2" t="e">
        <f>(Table13[[#This Row],[Mean]]-Table13[[#This Row],[Actual cost]])/Table13[[#This Row],[Actual cost]]*100</f>
        <v>#DIV/0!</v>
      </c>
      <c r="K536" s="2">
        <f>_xlfn.STDEV.P(Table13[[#This Row],[Estimated costs 1]:[Estimated costs 20]])</f>
        <v>0</v>
      </c>
      <c r="L536" s="2" t="e">
        <f>Table13[[#This Row],[Dev]]/Table13[[#This Row],[Mean]]*100</f>
        <v>#DIV/0!</v>
      </c>
      <c r="M536" s="2">
        <f>Table13[[#This Row],[Estimated costs 1]]-Table13[[#This Row],[Actual cost]]</f>
        <v>0</v>
      </c>
      <c r="N536" s="2" t="e">
        <f>Table13[[#This Row],[Diff 1]]/Table13[[#This Row],[Actual cost]]*100</f>
        <v>#DIV/0!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</row>
    <row r="537" spans="1:34" hidden="1" x14ac:dyDescent="0.3">
      <c r="A537" t="s">
        <v>557</v>
      </c>
      <c r="B537">
        <v>535</v>
      </c>
      <c r="C537" t="str">
        <f>LEFT(Table13[[#This Row],[Contingency id]])</f>
        <v>C</v>
      </c>
      <c r="D537">
        <v>0</v>
      </c>
      <c r="E537" s="1">
        <v>1.1696428571428501</v>
      </c>
      <c r="F537">
        <v>131</v>
      </c>
      <c r="G537">
        <v>112</v>
      </c>
      <c r="H537">
        <v>0</v>
      </c>
      <c r="I537" s="2">
        <f>AVERAGE(Table13[[#This Row],[Estimated costs 1]:[Estimated costs 20]])</f>
        <v>0</v>
      </c>
      <c r="J537" s="2" t="e">
        <f>(Table13[[#This Row],[Mean]]-Table13[[#This Row],[Actual cost]])/Table13[[#This Row],[Actual cost]]*100</f>
        <v>#DIV/0!</v>
      </c>
      <c r="K537" s="2">
        <f>_xlfn.STDEV.P(Table13[[#This Row],[Estimated costs 1]:[Estimated costs 20]])</f>
        <v>0</v>
      </c>
      <c r="L537" s="2" t="e">
        <f>Table13[[#This Row],[Dev]]/Table13[[#This Row],[Mean]]*100</f>
        <v>#DIV/0!</v>
      </c>
      <c r="M537" s="2">
        <f>Table13[[#This Row],[Estimated costs 1]]-Table13[[#This Row],[Actual cost]]</f>
        <v>0</v>
      </c>
      <c r="N537" s="2" t="e">
        <f>Table13[[#This Row],[Diff 1]]/Table13[[#This Row],[Actual cost]]*100</f>
        <v>#DIV/0!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</row>
    <row r="538" spans="1:34" hidden="1" x14ac:dyDescent="0.3">
      <c r="A538" t="s">
        <v>558</v>
      </c>
      <c r="B538">
        <v>536</v>
      </c>
      <c r="C538" t="str">
        <f>LEFT(Table13[[#This Row],[Contingency id]])</f>
        <v>C</v>
      </c>
      <c r="D538">
        <v>0</v>
      </c>
      <c r="E538" s="1">
        <v>1.1696428571428501</v>
      </c>
      <c r="F538">
        <v>131</v>
      </c>
      <c r="G538">
        <v>112</v>
      </c>
      <c r="H538">
        <v>0</v>
      </c>
      <c r="I538" s="2">
        <f>AVERAGE(Table13[[#This Row],[Estimated costs 1]:[Estimated costs 20]])</f>
        <v>0</v>
      </c>
      <c r="J538" s="2" t="e">
        <f>(Table13[[#This Row],[Mean]]-Table13[[#This Row],[Actual cost]])/Table13[[#This Row],[Actual cost]]*100</f>
        <v>#DIV/0!</v>
      </c>
      <c r="K538" s="2">
        <f>_xlfn.STDEV.P(Table13[[#This Row],[Estimated costs 1]:[Estimated costs 20]])</f>
        <v>0</v>
      </c>
      <c r="L538" s="2" t="e">
        <f>Table13[[#This Row],[Dev]]/Table13[[#This Row],[Mean]]*100</f>
        <v>#DIV/0!</v>
      </c>
      <c r="M538" s="2">
        <f>Table13[[#This Row],[Estimated costs 1]]-Table13[[#This Row],[Actual cost]]</f>
        <v>0</v>
      </c>
      <c r="N538" s="2" t="e">
        <f>Table13[[#This Row],[Diff 1]]/Table13[[#This Row],[Actual cost]]*100</f>
        <v>#DIV/0!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</row>
    <row r="539" spans="1:34" hidden="1" x14ac:dyDescent="0.3">
      <c r="A539" t="s">
        <v>559</v>
      </c>
      <c r="B539">
        <v>537</v>
      </c>
      <c r="C539" t="str">
        <f>LEFT(Table13[[#This Row],[Contingency id]])</f>
        <v>C</v>
      </c>
      <c r="D539">
        <v>0</v>
      </c>
      <c r="E539" s="1">
        <v>1.1491228070175401</v>
      </c>
      <c r="F539">
        <v>131</v>
      </c>
      <c r="G539">
        <v>114</v>
      </c>
      <c r="H539">
        <v>0</v>
      </c>
      <c r="I539" s="2">
        <f>AVERAGE(Table13[[#This Row],[Estimated costs 1]:[Estimated costs 20]])</f>
        <v>0</v>
      </c>
      <c r="J539" s="2" t="e">
        <f>(Table13[[#This Row],[Mean]]-Table13[[#This Row],[Actual cost]])/Table13[[#This Row],[Actual cost]]*100</f>
        <v>#DIV/0!</v>
      </c>
      <c r="K539" s="2">
        <f>_xlfn.STDEV.P(Table13[[#This Row],[Estimated costs 1]:[Estimated costs 20]])</f>
        <v>0</v>
      </c>
      <c r="L539" s="2" t="e">
        <f>Table13[[#This Row],[Dev]]/Table13[[#This Row],[Mean]]*100</f>
        <v>#DIV/0!</v>
      </c>
      <c r="M539" s="2">
        <f>Table13[[#This Row],[Estimated costs 1]]-Table13[[#This Row],[Actual cost]]</f>
        <v>0</v>
      </c>
      <c r="N539" s="2" t="e">
        <f>Table13[[#This Row],[Diff 1]]/Table13[[#This Row],[Actual cost]]*100</f>
        <v>#DIV/0!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</row>
    <row r="540" spans="1:34" hidden="1" x14ac:dyDescent="0.3">
      <c r="A540" t="s">
        <v>560</v>
      </c>
      <c r="B540">
        <v>538</v>
      </c>
      <c r="C540" t="str">
        <f>LEFT(Table13[[#This Row],[Contingency id]])</f>
        <v>C</v>
      </c>
      <c r="D540">
        <v>0</v>
      </c>
      <c r="E540" s="1">
        <v>1.0826446280991699</v>
      </c>
      <c r="F540">
        <v>131</v>
      </c>
      <c r="G540">
        <v>121</v>
      </c>
      <c r="H540">
        <v>0</v>
      </c>
      <c r="I540" s="2">
        <f>AVERAGE(Table13[[#This Row],[Estimated costs 1]:[Estimated costs 20]])</f>
        <v>0</v>
      </c>
      <c r="J540" s="2" t="e">
        <f>(Table13[[#This Row],[Mean]]-Table13[[#This Row],[Actual cost]])/Table13[[#This Row],[Actual cost]]*100</f>
        <v>#DIV/0!</v>
      </c>
      <c r="K540" s="2">
        <f>_xlfn.STDEV.P(Table13[[#This Row],[Estimated costs 1]:[Estimated costs 20]])</f>
        <v>0</v>
      </c>
      <c r="L540" s="2" t="e">
        <f>Table13[[#This Row],[Dev]]/Table13[[#This Row],[Mean]]*100</f>
        <v>#DIV/0!</v>
      </c>
      <c r="M540" s="2">
        <f>Table13[[#This Row],[Estimated costs 1]]-Table13[[#This Row],[Actual cost]]</f>
        <v>0</v>
      </c>
      <c r="N540" s="2" t="e">
        <f>Table13[[#This Row],[Diff 1]]/Table13[[#This Row],[Actual cost]]*100</f>
        <v>#DIV/0!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</row>
    <row r="541" spans="1:34" hidden="1" x14ac:dyDescent="0.3">
      <c r="A541" t="s">
        <v>561</v>
      </c>
      <c r="B541">
        <v>539</v>
      </c>
      <c r="C541" t="str">
        <f>LEFT(Table13[[#This Row],[Contingency id]])</f>
        <v>C</v>
      </c>
      <c r="D541">
        <v>0</v>
      </c>
      <c r="E541" s="1">
        <v>1.1000000000000001</v>
      </c>
      <c r="F541">
        <v>121</v>
      </c>
      <c r="G541">
        <v>110</v>
      </c>
      <c r="H541">
        <v>0</v>
      </c>
      <c r="I541" s="2">
        <f>AVERAGE(Table13[[#This Row],[Estimated costs 1]:[Estimated costs 20]])</f>
        <v>0</v>
      </c>
      <c r="J541" s="2" t="e">
        <f>(Table13[[#This Row],[Mean]]-Table13[[#This Row],[Actual cost]])/Table13[[#This Row],[Actual cost]]*100</f>
        <v>#DIV/0!</v>
      </c>
      <c r="K541" s="2">
        <f>_xlfn.STDEV.P(Table13[[#This Row],[Estimated costs 1]:[Estimated costs 20]])</f>
        <v>0</v>
      </c>
      <c r="L541" s="2" t="e">
        <f>Table13[[#This Row],[Dev]]/Table13[[#This Row],[Mean]]*100</f>
        <v>#DIV/0!</v>
      </c>
      <c r="M541" s="2">
        <f>Table13[[#This Row],[Estimated costs 1]]-Table13[[#This Row],[Actual cost]]</f>
        <v>0</v>
      </c>
      <c r="N541" s="2" t="e">
        <f>Table13[[#This Row],[Diff 1]]/Table13[[#This Row],[Actual cost]]*100</f>
        <v>#DIV/0!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</row>
    <row r="542" spans="1:34" hidden="1" x14ac:dyDescent="0.3">
      <c r="A542" t="s">
        <v>562</v>
      </c>
      <c r="B542">
        <v>540</v>
      </c>
      <c r="C542" t="str">
        <f>LEFT(Table13[[#This Row],[Contingency id]])</f>
        <v>C</v>
      </c>
      <c r="D542">
        <v>0</v>
      </c>
      <c r="E542" s="1">
        <v>1.1000000000000001</v>
      </c>
      <c r="F542">
        <v>121</v>
      </c>
      <c r="G542">
        <v>110</v>
      </c>
      <c r="H542">
        <v>0</v>
      </c>
      <c r="I542" s="2">
        <f>AVERAGE(Table13[[#This Row],[Estimated costs 1]:[Estimated costs 20]])</f>
        <v>0</v>
      </c>
      <c r="J542" s="2" t="e">
        <f>(Table13[[#This Row],[Mean]]-Table13[[#This Row],[Actual cost]])/Table13[[#This Row],[Actual cost]]*100</f>
        <v>#DIV/0!</v>
      </c>
      <c r="K542" s="2">
        <f>_xlfn.STDEV.P(Table13[[#This Row],[Estimated costs 1]:[Estimated costs 20]])</f>
        <v>0</v>
      </c>
      <c r="L542" s="2" t="e">
        <f>Table13[[#This Row],[Dev]]/Table13[[#This Row],[Mean]]*100</f>
        <v>#DIV/0!</v>
      </c>
      <c r="M542" s="2">
        <f>Table13[[#This Row],[Estimated costs 1]]-Table13[[#This Row],[Actual cost]]</f>
        <v>0</v>
      </c>
      <c r="N542" s="2" t="e">
        <f>Table13[[#This Row],[Diff 1]]/Table13[[#This Row],[Actual cost]]*100</f>
        <v>#DIV/0!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</row>
    <row r="543" spans="1:34" hidden="1" x14ac:dyDescent="0.3">
      <c r="A543" t="s">
        <v>563</v>
      </c>
      <c r="B543">
        <v>541</v>
      </c>
      <c r="C543" t="str">
        <f>LEFT(Table13[[#This Row],[Contingency id]])</f>
        <v>C</v>
      </c>
      <c r="D543">
        <v>0</v>
      </c>
      <c r="E543" s="1">
        <v>1.1100917431192601</v>
      </c>
      <c r="F543">
        <v>121</v>
      </c>
      <c r="G543">
        <v>109</v>
      </c>
      <c r="H543">
        <v>0</v>
      </c>
      <c r="I543" s="2">
        <f>AVERAGE(Table13[[#This Row],[Estimated costs 1]:[Estimated costs 20]])</f>
        <v>0</v>
      </c>
      <c r="J543" s="2" t="e">
        <f>(Table13[[#This Row],[Mean]]-Table13[[#This Row],[Actual cost]])/Table13[[#This Row],[Actual cost]]*100</f>
        <v>#DIV/0!</v>
      </c>
      <c r="K543" s="2">
        <f>_xlfn.STDEV.P(Table13[[#This Row],[Estimated costs 1]:[Estimated costs 20]])</f>
        <v>0</v>
      </c>
      <c r="L543" s="2" t="e">
        <f>Table13[[#This Row],[Dev]]/Table13[[#This Row],[Mean]]*100</f>
        <v>#DIV/0!</v>
      </c>
      <c r="M543" s="2">
        <f>Table13[[#This Row],[Estimated costs 1]]-Table13[[#This Row],[Actual cost]]</f>
        <v>0</v>
      </c>
      <c r="N543" s="2" t="e">
        <f>Table13[[#This Row],[Diff 1]]/Table13[[#This Row],[Actual cost]]*100</f>
        <v>#DIV/0!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</row>
    <row r="544" spans="1:34" hidden="1" x14ac:dyDescent="0.3">
      <c r="A544" t="s">
        <v>564</v>
      </c>
      <c r="B544">
        <v>542</v>
      </c>
      <c r="C544" t="str">
        <f>LEFT(Table13[[#This Row],[Contingency id]])</f>
        <v>C</v>
      </c>
      <c r="D544">
        <v>0</v>
      </c>
      <c r="E544" s="1">
        <v>1.08928571428571</v>
      </c>
      <c r="F544">
        <v>122</v>
      </c>
      <c r="G544">
        <v>112</v>
      </c>
      <c r="H544">
        <v>0</v>
      </c>
      <c r="I544" s="2">
        <f>AVERAGE(Table13[[#This Row],[Estimated costs 1]:[Estimated costs 20]])</f>
        <v>0</v>
      </c>
      <c r="J544" s="2" t="e">
        <f>(Table13[[#This Row],[Mean]]-Table13[[#This Row],[Actual cost]])/Table13[[#This Row],[Actual cost]]*100</f>
        <v>#DIV/0!</v>
      </c>
      <c r="K544" s="2">
        <f>_xlfn.STDEV.P(Table13[[#This Row],[Estimated costs 1]:[Estimated costs 20]])</f>
        <v>0</v>
      </c>
      <c r="L544" s="2" t="e">
        <f>Table13[[#This Row],[Dev]]/Table13[[#This Row],[Mean]]*100</f>
        <v>#DIV/0!</v>
      </c>
      <c r="M544" s="2">
        <f>Table13[[#This Row],[Estimated costs 1]]-Table13[[#This Row],[Actual cost]]</f>
        <v>0</v>
      </c>
      <c r="N544" s="2" t="e">
        <f>Table13[[#This Row],[Diff 1]]/Table13[[#This Row],[Actual cost]]*100</f>
        <v>#DIV/0!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</row>
    <row r="545" spans="1:34" hidden="1" x14ac:dyDescent="0.3">
      <c r="A545" t="s">
        <v>565</v>
      </c>
      <c r="B545">
        <v>543</v>
      </c>
      <c r="C545" t="str">
        <f>LEFT(Table13[[#This Row],[Contingency id]])</f>
        <v>C</v>
      </c>
      <c r="D545">
        <v>0</v>
      </c>
      <c r="E545" s="1">
        <v>1.1401869158878499</v>
      </c>
      <c r="F545">
        <v>122</v>
      </c>
      <c r="G545">
        <v>107</v>
      </c>
      <c r="H545">
        <v>0</v>
      </c>
      <c r="I545" s="2">
        <f>AVERAGE(Table13[[#This Row],[Estimated costs 1]:[Estimated costs 20]])</f>
        <v>0</v>
      </c>
      <c r="J545" s="2" t="e">
        <f>(Table13[[#This Row],[Mean]]-Table13[[#This Row],[Actual cost]])/Table13[[#This Row],[Actual cost]]*100</f>
        <v>#DIV/0!</v>
      </c>
      <c r="K545" s="2">
        <f>_xlfn.STDEV.P(Table13[[#This Row],[Estimated costs 1]:[Estimated costs 20]])</f>
        <v>0</v>
      </c>
      <c r="L545" s="2" t="e">
        <f>Table13[[#This Row],[Dev]]/Table13[[#This Row],[Mean]]*100</f>
        <v>#DIV/0!</v>
      </c>
      <c r="M545" s="2">
        <f>Table13[[#This Row],[Estimated costs 1]]-Table13[[#This Row],[Actual cost]]</f>
        <v>0</v>
      </c>
      <c r="N545" s="2" t="e">
        <f>Table13[[#This Row],[Diff 1]]/Table13[[#This Row],[Actual cost]]*100</f>
        <v>#DIV/0!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</row>
    <row r="546" spans="1:34" hidden="1" x14ac:dyDescent="0.3">
      <c r="A546" t="s">
        <v>566</v>
      </c>
      <c r="B546">
        <v>544</v>
      </c>
      <c r="C546" t="str">
        <f>LEFT(Table13[[#This Row],[Contingency id]])</f>
        <v>C</v>
      </c>
      <c r="D546">
        <v>0</v>
      </c>
      <c r="E546" s="1">
        <v>1.0196078431372499</v>
      </c>
      <c r="F546">
        <v>52</v>
      </c>
      <c r="G546">
        <v>51</v>
      </c>
      <c r="H546">
        <v>0</v>
      </c>
      <c r="I546" s="2">
        <f>AVERAGE(Table13[[#This Row],[Estimated costs 1]:[Estimated costs 20]])</f>
        <v>0</v>
      </c>
      <c r="J546" s="2" t="e">
        <f>(Table13[[#This Row],[Mean]]-Table13[[#This Row],[Actual cost]])/Table13[[#This Row],[Actual cost]]*100</f>
        <v>#DIV/0!</v>
      </c>
      <c r="K546" s="2">
        <f>_xlfn.STDEV.P(Table13[[#This Row],[Estimated costs 1]:[Estimated costs 20]])</f>
        <v>0</v>
      </c>
      <c r="L546" s="2" t="e">
        <f>Table13[[#This Row],[Dev]]/Table13[[#This Row],[Mean]]*100</f>
        <v>#DIV/0!</v>
      </c>
      <c r="M546" s="2">
        <f>Table13[[#This Row],[Estimated costs 1]]-Table13[[#This Row],[Actual cost]]</f>
        <v>0</v>
      </c>
      <c r="N546" s="2" t="e">
        <f>Table13[[#This Row],[Diff 1]]/Table13[[#This Row],[Actual cost]]*100</f>
        <v>#DIV/0!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</row>
    <row r="547" spans="1:34" hidden="1" x14ac:dyDescent="0.3">
      <c r="A547" t="s">
        <v>567</v>
      </c>
      <c r="B547">
        <v>545</v>
      </c>
      <c r="C547" t="str">
        <f>LEFT(Table13[[#This Row],[Contingency id]])</f>
        <v>C</v>
      </c>
      <c r="D547">
        <v>0</v>
      </c>
      <c r="E547" s="1">
        <v>1.0333333333333301</v>
      </c>
      <c r="F547">
        <v>62</v>
      </c>
      <c r="G547">
        <v>60</v>
      </c>
      <c r="H547">
        <v>0</v>
      </c>
      <c r="I547" s="2">
        <f>AVERAGE(Table13[[#This Row],[Estimated costs 1]:[Estimated costs 20]])</f>
        <v>0</v>
      </c>
      <c r="J547" s="2" t="e">
        <f>(Table13[[#This Row],[Mean]]-Table13[[#This Row],[Actual cost]])/Table13[[#This Row],[Actual cost]]*100</f>
        <v>#DIV/0!</v>
      </c>
      <c r="K547" s="2">
        <f>_xlfn.STDEV.P(Table13[[#This Row],[Estimated costs 1]:[Estimated costs 20]])</f>
        <v>0</v>
      </c>
      <c r="L547" s="2" t="e">
        <f>Table13[[#This Row],[Dev]]/Table13[[#This Row],[Mean]]*100</f>
        <v>#DIV/0!</v>
      </c>
      <c r="M547" s="2">
        <f>Table13[[#This Row],[Estimated costs 1]]-Table13[[#This Row],[Actual cost]]</f>
        <v>0</v>
      </c>
      <c r="N547" s="2" t="e">
        <f>Table13[[#This Row],[Diff 1]]/Table13[[#This Row],[Actual cost]]*100</f>
        <v>#DIV/0!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</row>
    <row r="548" spans="1:34" hidden="1" x14ac:dyDescent="0.3">
      <c r="A548" t="s">
        <v>568</v>
      </c>
      <c r="B548">
        <v>546</v>
      </c>
      <c r="C548" t="str">
        <f>LEFT(Table13[[#This Row],[Contingency id]])</f>
        <v>C</v>
      </c>
      <c r="D548">
        <v>0</v>
      </c>
      <c r="E548" s="1">
        <v>1.0689655172413699</v>
      </c>
      <c r="F548">
        <v>62</v>
      </c>
      <c r="G548">
        <v>58</v>
      </c>
      <c r="H548">
        <v>0</v>
      </c>
      <c r="I548" s="2">
        <f>AVERAGE(Table13[[#This Row],[Estimated costs 1]:[Estimated costs 20]])</f>
        <v>0</v>
      </c>
      <c r="J548" s="2" t="e">
        <f>(Table13[[#This Row],[Mean]]-Table13[[#This Row],[Actual cost]])/Table13[[#This Row],[Actual cost]]*100</f>
        <v>#DIV/0!</v>
      </c>
      <c r="K548" s="2">
        <f>_xlfn.STDEV.P(Table13[[#This Row],[Estimated costs 1]:[Estimated costs 20]])</f>
        <v>0</v>
      </c>
      <c r="L548" s="2" t="e">
        <f>Table13[[#This Row],[Dev]]/Table13[[#This Row],[Mean]]*100</f>
        <v>#DIV/0!</v>
      </c>
      <c r="M548" s="2">
        <f>Table13[[#This Row],[Estimated costs 1]]-Table13[[#This Row],[Actual cost]]</f>
        <v>0</v>
      </c>
      <c r="N548" s="2" t="e">
        <f>Table13[[#This Row],[Diff 1]]/Table13[[#This Row],[Actual cost]]*100</f>
        <v>#DIV/0!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</row>
    <row r="549" spans="1:34" hidden="1" x14ac:dyDescent="0.3">
      <c r="A549" t="s">
        <v>569</v>
      </c>
      <c r="B549">
        <v>547</v>
      </c>
      <c r="C549" t="str">
        <f>LEFT(Table13[[#This Row],[Contingency id]])</f>
        <v>C</v>
      </c>
      <c r="D549">
        <v>0</v>
      </c>
      <c r="E549" s="1">
        <v>1.0833333333333299</v>
      </c>
      <c r="F549">
        <v>52</v>
      </c>
      <c r="G549">
        <v>48</v>
      </c>
      <c r="H549">
        <v>0</v>
      </c>
      <c r="I549" s="2">
        <f>AVERAGE(Table13[[#This Row],[Estimated costs 1]:[Estimated costs 20]])</f>
        <v>0</v>
      </c>
      <c r="J549" s="2" t="e">
        <f>(Table13[[#This Row],[Mean]]-Table13[[#This Row],[Actual cost]])/Table13[[#This Row],[Actual cost]]*100</f>
        <v>#DIV/0!</v>
      </c>
      <c r="K549" s="2">
        <f>_xlfn.STDEV.P(Table13[[#This Row],[Estimated costs 1]:[Estimated costs 20]])</f>
        <v>0</v>
      </c>
      <c r="L549" s="2" t="e">
        <f>Table13[[#This Row],[Dev]]/Table13[[#This Row],[Mean]]*100</f>
        <v>#DIV/0!</v>
      </c>
      <c r="M549" s="2">
        <f>Table13[[#This Row],[Estimated costs 1]]-Table13[[#This Row],[Actual cost]]</f>
        <v>0</v>
      </c>
      <c r="N549" s="2" t="e">
        <f>Table13[[#This Row],[Diff 1]]/Table13[[#This Row],[Actual cost]]*100</f>
        <v>#DIV/0!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</row>
    <row r="550" spans="1:34" hidden="1" x14ac:dyDescent="0.3">
      <c r="A550" t="s">
        <v>570</v>
      </c>
      <c r="B550">
        <v>548</v>
      </c>
      <c r="C550" t="str">
        <f>LEFT(Table13[[#This Row],[Contingency id]])</f>
        <v>C</v>
      </c>
      <c r="D550">
        <v>0</v>
      </c>
      <c r="E550" s="1">
        <v>1.0689655172413699</v>
      </c>
      <c r="F550">
        <v>62</v>
      </c>
      <c r="G550">
        <v>58</v>
      </c>
      <c r="H550">
        <v>0</v>
      </c>
      <c r="I550" s="2">
        <f>AVERAGE(Table13[[#This Row],[Estimated costs 1]:[Estimated costs 20]])</f>
        <v>0</v>
      </c>
      <c r="J550" s="2" t="e">
        <f>(Table13[[#This Row],[Mean]]-Table13[[#This Row],[Actual cost]])/Table13[[#This Row],[Actual cost]]*100</f>
        <v>#DIV/0!</v>
      </c>
      <c r="K550" s="2">
        <f>_xlfn.STDEV.P(Table13[[#This Row],[Estimated costs 1]:[Estimated costs 20]])</f>
        <v>0</v>
      </c>
      <c r="L550" s="2" t="e">
        <f>Table13[[#This Row],[Dev]]/Table13[[#This Row],[Mean]]*100</f>
        <v>#DIV/0!</v>
      </c>
      <c r="M550" s="2">
        <f>Table13[[#This Row],[Estimated costs 1]]-Table13[[#This Row],[Actual cost]]</f>
        <v>0</v>
      </c>
      <c r="N550" s="2" t="e">
        <f>Table13[[#This Row],[Diff 1]]/Table13[[#This Row],[Actual cost]]*100</f>
        <v>#DIV/0!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</row>
    <row r="551" spans="1:34" hidden="1" x14ac:dyDescent="0.3">
      <c r="A551" t="s">
        <v>571</v>
      </c>
      <c r="B551">
        <v>549</v>
      </c>
      <c r="C551" t="str">
        <f>LEFT(Table13[[#This Row],[Contingency id]])</f>
        <v>C</v>
      </c>
      <c r="D551">
        <v>0</v>
      </c>
      <c r="E551" s="1">
        <v>1.0877192982456101</v>
      </c>
      <c r="F551">
        <v>62</v>
      </c>
      <c r="G551">
        <v>57</v>
      </c>
      <c r="H551">
        <v>0</v>
      </c>
      <c r="I551" s="2">
        <f>AVERAGE(Table13[[#This Row],[Estimated costs 1]:[Estimated costs 20]])</f>
        <v>0</v>
      </c>
      <c r="J551" s="2" t="e">
        <f>(Table13[[#This Row],[Mean]]-Table13[[#This Row],[Actual cost]])/Table13[[#This Row],[Actual cost]]*100</f>
        <v>#DIV/0!</v>
      </c>
      <c r="K551" s="2">
        <f>_xlfn.STDEV.P(Table13[[#This Row],[Estimated costs 1]:[Estimated costs 20]])</f>
        <v>0</v>
      </c>
      <c r="L551" s="2" t="e">
        <f>Table13[[#This Row],[Dev]]/Table13[[#This Row],[Mean]]*100</f>
        <v>#DIV/0!</v>
      </c>
      <c r="M551" s="2">
        <f>Table13[[#This Row],[Estimated costs 1]]-Table13[[#This Row],[Actual cost]]</f>
        <v>0</v>
      </c>
      <c r="N551" s="2" t="e">
        <f>Table13[[#This Row],[Diff 1]]/Table13[[#This Row],[Actual cost]]*100</f>
        <v>#DIV/0!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</row>
    <row r="552" spans="1:34" hidden="1" x14ac:dyDescent="0.3">
      <c r="A552" t="s">
        <v>572</v>
      </c>
      <c r="B552">
        <v>550</v>
      </c>
      <c r="C552" t="str">
        <f>LEFT(Table13[[#This Row],[Contingency id]])</f>
        <v>C</v>
      </c>
      <c r="D552">
        <v>0</v>
      </c>
      <c r="E552" s="1">
        <v>1</v>
      </c>
      <c r="F552">
        <v>23</v>
      </c>
      <c r="G552">
        <v>23</v>
      </c>
      <c r="H552">
        <v>0</v>
      </c>
      <c r="I552" s="2">
        <f>AVERAGE(Table13[[#This Row],[Estimated costs 1]:[Estimated costs 20]])</f>
        <v>0</v>
      </c>
      <c r="J552" s="2" t="e">
        <f>(Table13[[#This Row],[Mean]]-Table13[[#This Row],[Actual cost]])/Table13[[#This Row],[Actual cost]]*100</f>
        <v>#DIV/0!</v>
      </c>
      <c r="K552" s="2">
        <f>_xlfn.STDEV.P(Table13[[#This Row],[Estimated costs 1]:[Estimated costs 20]])</f>
        <v>0</v>
      </c>
      <c r="L552" s="2" t="e">
        <f>Table13[[#This Row],[Dev]]/Table13[[#This Row],[Mean]]*100</f>
        <v>#DIV/0!</v>
      </c>
      <c r="M552" s="2">
        <f>Table13[[#This Row],[Estimated costs 1]]-Table13[[#This Row],[Actual cost]]</f>
        <v>0</v>
      </c>
      <c r="N552" s="2" t="e">
        <f>Table13[[#This Row],[Diff 1]]/Table13[[#This Row],[Actual cost]]*100</f>
        <v>#DIV/0!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</row>
    <row r="553" spans="1:34" hidden="1" x14ac:dyDescent="0.3">
      <c r="A553" t="s">
        <v>573</v>
      </c>
      <c r="B553">
        <v>551</v>
      </c>
      <c r="C553" t="str">
        <f>LEFT(Table13[[#This Row],[Contingency id]])</f>
        <v>C</v>
      </c>
      <c r="D553">
        <v>0</v>
      </c>
      <c r="E553" s="1">
        <v>1</v>
      </c>
      <c r="F553">
        <v>23</v>
      </c>
      <c r="G553">
        <v>23</v>
      </c>
      <c r="H553">
        <v>0</v>
      </c>
      <c r="I553" s="2">
        <f>AVERAGE(Table13[[#This Row],[Estimated costs 1]:[Estimated costs 20]])</f>
        <v>0</v>
      </c>
      <c r="J553" s="2" t="e">
        <f>(Table13[[#This Row],[Mean]]-Table13[[#This Row],[Actual cost]])/Table13[[#This Row],[Actual cost]]*100</f>
        <v>#DIV/0!</v>
      </c>
      <c r="K553" s="2">
        <f>_xlfn.STDEV.P(Table13[[#This Row],[Estimated costs 1]:[Estimated costs 20]])</f>
        <v>0</v>
      </c>
      <c r="L553" s="2" t="e">
        <f>Table13[[#This Row],[Dev]]/Table13[[#This Row],[Mean]]*100</f>
        <v>#DIV/0!</v>
      </c>
      <c r="M553" s="2">
        <f>Table13[[#This Row],[Estimated costs 1]]-Table13[[#This Row],[Actual cost]]</f>
        <v>0</v>
      </c>
      <c r="N553" s="2" t="e">
        <f>Table13[[#This Row],[Diff 1]]/Table13[[#This Row],[Actual cost]]*100</f>
        <v>#DIV/0!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</row>
    <row r="554" spans="1:34" hidden="1" x14ac:dyDescent="0.3">
      <c r="A554" t="s">
        <v>574</v>
      </c>
      <c r="B554">
        <v>552</v>
      </c>
      <c r="C554" t="str">
        <f>LEFT(Table13[[#This Row],[Contingency id]])</f>
        <v>C</v>
      </c>
      <c r="D554">
        <v>0</v>
      </c>
      <c r="E554" s="1">
        <v>1</v>
      </c>
      <c r="F554">
        <v>23</v>
      </c>
      <c r="G554">
        <v>23</v>
      </c>
      <c r="H554">
        <v>0</v>
      </c>
      <c r="I554" s="2">
        <f>AVERAGE(Table13[[#This Row],[Estimated costs 1]:[Estimated costs 20]])</f>
        <v>0</v>
      </c>
      <c r="J554" s="2" t="e">
        <f>(Table13[[#This Row],[Mean]]-Table13[[#This Row],[Actual cost]])/Table13[[#This Row],[Actual cost]]*100</f>
        <v>#DIV/0!</v>
      </c>
      <c r="K554" s="2">
        <f>_xlfn.STDEV.P(Table13[[#This Row],[Estimated costs 1]:[Estimated costs 20]])</f>
        <v>0</v>
      </c>
      <c r="L554" s="2" t="e">
        <f>Table13[[#This Row],[Dev]]/Table13[[#This Row],[Mean]]*100</f>
        <v>#DIV/0!</v>
      </c>
      <c r="M554" s="2">
        <f>Table13[[#This Row],[Estimated costs 1]]-Table13[[#This Row],[Actual cost]]</f>
        <v>0</v>
      </c>
      <c r="N554" s="2" t="e">
        <f>Table13[[#This Row],[Diff 1]]/Table13[[#This Row],[Actual cost]]*100</f>
        <v>#DIV/0!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</row>
    <row r="555" spans="1:34" hidden="1" x14ac:dyDescent="0.3">
      <c r="A555" t="s">
        <v>575</v>
      </c>
      <c r="B555">
        <v>553</v>
      </c>
      <c r="C555" t="str">
        <f>LEFT(Table13[[#This Row],[Contingency id]])</f>
        <v>C</v>
      </c>
      <c r="D555">
        <v>0</v>
      </c>
      <c r="E555" s="1">
        <v>1.0454545454545401</v>
      </c>
      <c r="F555">
        <v>23</v>
      </c>
      <c r="G555">
        <v>22</v>
      </c>
      <c r="H555">
        <v>0</v>
      </c>
      <c r="I555" s="2">
        <f>AVERAGE(Table13[[#This Row],[Estimated costs 1]:[Estimated costs 20]])</f>
        <v>0</v>
      </c>
      <c r="J555" s="2" t="e">
        <f>(Table13[[#This Row],[Mean]]-Table13[[#This Row],[Actual cost]])/Table13[[#This Row],[Actual cost]]*100</f>
        <v>#DIV/0!</v>
      </c>
      <c r="K555" s="2">
        <f>_xlfn.STDEV.P(Table13[[#This Row],[Estimated costs 1]:[Estimated costs 20]])</f>
        <v>0</v>
      </c>
      <c r="L555" s="2" t="e">
        <f>Table13[[#This Row],[Dev]]/Table13[[#This Row],[Mean]]*100</f>
        <v>#DIV/0!</v>
      </c>
      <c r="M555" s="2">
        <f>Table13[[#This Row],[Estimated costs 1]]-Table13[[#This Row],[Actual cost]]</f>
        <v>0</v>
      </c>
      <c r="N555" s="2" t="e">
        <f>Table13[[#This Row],[Diff 1]]/Table13[[#This Row],[Actual cost]]*100</f>
        <v>#DIV/0!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</row>
    <row r="556" spans="1:34" hidden="1" x14ac:dyDescent="0.3">
      <c r="A556" t="s">
        <v>576</v>
      </c>
      <c r="B556">
        <v>554</v>
      </c>
      <c r="C556" t="str">
        <f>LEFT(Table13[[#This Row],[Contingency id]])</f>
        <v>C</v>
      </c>
      <c r="D556">
        <v>0</v>
      </c>
      <c r="E556" s="1">
        <v>1</v>
      </c>
      <c r="F556">
        <v>23</v>
      </c>
      <c r="G556">
        <v>23</v>
      </c>
      <c r="H556">
        <v>0</v>
      </c>
      <c r="I556" s="2">
        <f>AVERAGE(Table13[[#This Row],[Estimated costs 1]:[Estimated costs 20]])</f>
        <v>0</v>
      </c>
      <c r="J556" s="2" t="e">
        <f>(Table13[[#This Row],[Mean]]-Table13[[#This Row],[Actual cost]])/Table13[[#This Row],[Actual cost]]*100</f>
        <v>#DIV/0!</v>
      </c>
      <c r="K556" s="2">
        <f>_xlfn.STDEV.P(Table13[[#This Row],[Estimated costs 1]:[Estimated costs 20]])</f>
        <v>0</v>
      </c>
      <c r="L556" s="2" t="e">
        <f>Table13[[#This Row],[Dev]]/Table13[[#This Row],[Mean]]*100</f>
        <v>#DIV/0!</v>
      </c>
      <c r="M556" s="2">
        <f>Table13[[#This Row],[Estimated costs 1]]-Table13[[#This Row],[Actual cost]]</f>
        <v>0</v>
      </c>
      <c r="N556" s="2" t="e">
        <f>Table13[[#This Row],[Diff 1]]/Table13[[#This Row],[Actual cost]]*100</f>
        <v>#DIV/0!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</row>
    <row r="557" spans="1:34" hidden="1" x14ac:dyDescent="0.3">
      <c r="A557" t="s">
        <v>577</v>
      </c>
      <c r="B557">
        <v>555</v>
      </c>
      <c r="C557" t="str">
        <f>LEFT(Table13[[#This Row],[Contingency id]])</f>
        <v>C</v>
      </c>
      <c r="D557">
        <v>0</v>
      </c>
      <c r="E557" s="1">
        <v>1.0454545454545401</v>
      </c>
      <c r="F557">
        <v>23</v>
      </c>
      <c r="G557">
        <v>22</v>
      </c>
      <c r="H557">
        <v>0</v>
      </c>
      <c r="I557" s="2">
        <f>AVERAGE(Table13[[#This Row],[Estimated costs 1]:[Estimated costs 20]])</f>
        <v>0</v>
      </c>
      <c r="J557" s="2" t="e">
        <f>(Table13[[#This Row],[Mean]]-Table13[[#This Row],[Actual cost]])/Table13[[#This Row],[Actual cost]]*100</f>
        <v>#DIV/0!</v>
      </c>
      <c r="K557" s="2">
        <f>_xlfn.STDEV.P(Table13[[#This Row],[Estimated costs 1]:[Estimated costs 20]])</f>
        <v>0</v>
      </c>
      <c r="L557" s="2" t="e">
        <f>Table13[[#This Row],[Dev]]/Table13[[#This Row],[Mean]]*100</f>
        <v>#DIV/0!</v>
      </c>
      <c r="M557" s="2">
        <f>Table13[[#This Row],[Estimated costs 1]]-Table13[[#This Row],[Actual cost]]</f>
        <v>0</v>
      </c>
      <c r="N557" s="2" t="e">
        <f>Table13[[#This Row],[Diff 1]]/Table13[[#This Row],[Actual cost]]*100</f>
        <v>#DIV/0!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</row>
    <row r="558" spans="1:34" hidden="1" x14ac:dyDescent="0.3">
      <c r="A558" t="s">
        <v>578</v>
      </c>
      <c r="B558">
        <v>556</v>
      </c>
      <c r="C558" t="str">
        <f>LEFT(Table13[[#This Row],[Contingency id]])</f>
        <v>C</v>
      </c>
      <c r="D558">
        <v>0</v>
      </c>
      <c r="E558" s="1">
        <v>1</v>
      </c>
      <c r="F558">
        <v>23</v>
      </c>
      <c r="G558">
        <v>23</v>
      </c>
      <c r="H558">
        <v>0</v>
      </c>
      <c r="I558" s="2">
        <f>AVERAGE(Table13[[#This Row],[Estimated costs 1]:[Estimated costs 20]])</f>
        <v>0</v>
      </c>
      <c r="J558" s="2" t="e">
        <f>(Table13[[#This Row],[Mean]]-Table13[[#This Row],[Actual cost]])/Table13[[#This Row],[Actual cost]]*100</f>
        <v>#DIV/0!</v>
      </c>
      <c r="K558" s="2">
        <f>_xlfn.STDEV.P(Table13[[#This Row],[Estimated costs 1]:[Estimated costs 20]])</f>
        <v>0</v>
      </c>
      <c r="L558" s="2" t="e">
        <f>Table13[[#This Row],[Dev]]/Table13[[#This Row],[Mean]]*100</f>
        <v>#DIV/0!</v>
      </c>
      <c r="M558" s="2">
        <f>Table13[[#This Row],[Estimated costs 1]]-Table13[[#This Row],[Actual cost]]</f>
        <v>0</v>
      </c>
      <c r="N558" s="2" t="e">
        <f>Table13[[#This Row],[Diff 1]]/Table13[[#This Row],[Actual cost]]*100</f>
        <v>#DIV/0!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</row>
    <row r="559" spans="1:34" hidden="1" x14ac:dyDescent="0.3">
      <c r="A559" t="s">
        <v>579</v>
      </c>
      <c r="B559">
        <v>557</v>
      </c>
      <c r="C559" t="str">
        <f>LEFT(Table13[[#This Row],[Contingency id]])</f>
        <v>C</v>
      </c>
      <c r="D559">
        <v>0</v>
      </c>
      <c r="E559" s="1">
        <v>1.0454545454545401</v>
      </c>
      <c r="F559">
        <v>23</v>
      </c>
      <c r="G559">
        <v>22</v>
      </c>
      <c r="H559">
        <v>0</v>
      </c>
      <c r="I559" s="2">
        <f>AVERAGE(Table13[[#This Row],[Estimated costs 1]:[Estimated costs 20]])</f>
        <v>0</v>
      </c>
      <c r="J559" s="2" t="e">
        <f>(Table13[[#This Row],[Mean]]-Table13[[#This Row],[Actual cost]])/Table13[[#This Row],[Actual cost]]*100</f>
        <v>#DIV/0!</v>
      </c>
      <c r="K559" s="2">
        <f>_xlfn.STDEV.P(Table13[[#This Row],[Estimated costs 1]:[Estimated costs 20]])</f>
        <v>0</v>
      </c>
      <c r="L559" s="2" t="e">
        <f>Table13[[#This Row],[Dev]]/Table13[[#This Row],[Mean]]*100</f>
        <v>#DIV/0!</v>
      </c>
      <c r="M559" s="2">
        <f>Table13[[#This Row],[Estimated costs 1]]-Table13[[#This Row],[Actual cost]]</f>
        <v>0</v>
      </c>
      <c r="N559" s="2" t="e">
        <f>Table13[[#This Row],[Diff 1]]/Table13[[#This Row],[Actual cost]]*100</f>
        <v>#DIV/0!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</row>
    <row r="560" spans="1:34" hidden="1" x14ac:dyDescent="0.3">
      <c r="A560" t="s">
        <v>580</v>
      </c>
      <c r="B560">
        <v>558</v>
      </c>
      <c r="C560" t="str">
        <f>LEFT(Table13[[#This Row],[Contingency id]])</f>
        <v>C</v>
      </c>
      <c r="D560">
        <v>0</v>
      </c>
      <c r="E560" s="1">
        <v>1</v>
      </c>
      <c r="F560">
        <v>23</v>
      </c>
      <c r="G560">
        <v>23</v>
      </c>
      <c r="H560">
        <v>0</v>
      </c>
      <c r="I560" s="2">
        <f>AVERAGE(Table13[[#This Row],[Estimated costs 1]:[Estimated costs 20]])</f>
        <v>0</v>
      </c>
      <c r="J560" s="2" t="e">
        <f>(Table13[[#This Row],[Mean]]-Table13[[#This Row],[Actual cost]])/Table13[[#This Row],[Actual cost]]*100</f>
        <v>#DIV/0!</v>
      </c>
      <c r="K560" s="2">
        <f>_xlfn.STDEV.P(Table13[[#This Row],[Estimated costs 1]:[Estimated costs 20]])</f>
        <v>0</v>
      </c>
      <c r="L560" s="2" t="e">
        <f>Table13[[#This Row],[Dev]]/Table13[[#This Row],[Mean]]*100</f>
        <v>#DIV/0!</v>
      </c>
      <c r="M560" s="2">
        <f>Table13[[#This Row],[Estimated costs 1]]-Table13[[#This Row],[Actual cost]]</f>
        <v>0</v>
      </c>
      <c r="N560" s="2" t="e">
        <f>Table13[[#This Row],[Diff 1]]/Table13[[#This Row],[Actual cost]]*100</f>
        <v>#DIV/0!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</row>
    <row r="561" spans="1:34" hidden="1" x14ac:dyDescent="0.3">
      <c r="A561" t="s">
        <v>581</v>
      </c>
      <c r="B561">
        <v>559</v>
      </c>
      <c r="C561" t="str">
        <f>LEFT(Table13[[#This Row],[Contingency id]])</f>
        <v>C</v>
      </c>
      <c r="D561">
        <v>0</v>
      </c>
      <c r="E561" s="1">
        <v>1</v>
      </c>
      <c r="F561">
        <v>23</v>
      </c>
      <c r="G561">
        <v>23</v>
      </c>
      <c r="H561">
        <v>0</v>
      </c>
      <c r="I561" s="2">
        <f>AVERAGE(Table13[[#This Row],[Estimated costs 1]:[Estimated costs 20]])</f>
        <v>0</v>
      </c>
      <c r="J561" s="2" t="e">
        <f>(Table13[[#This Row],[Mean]]-Table13[[#This Row],[Actual cost]])/Table13[[#This Row],[Actual cost]]*100</f>
        <v>#DIV/0!</v>
      </c>
      <c r="K561" s="2">
        <f>_xlfn.STDEV.P(Table13[[#This Row],[Estimated costs 1]:[Estimated costs 20]])</f>
        <v>0</v>
      </c>
      <c r="L561" s="2" t="e">
        <f>Table13[[#This Row],[Dev]]/Table13[[#This Row],[Mean]]*100</f>
        <v>#DIV/0!</v>
      </c>
      <c r="M561" s="2">
        <f>Table13[[#This Row],[Estimated costs 1]]-Table13[[#This Row],[Actual cost]]</f>
        <v>0</v>
      </c>
      <c r="N561" s="2" t="e">
        <f>Table13[[#This Row],[Diff 1]]/Table13[[#This Row],[Actual cost]]*100</f>
        <v>#DIV/0!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</row>
    <row r="562" spans="1:34" hidden="1" x14ac:dyDescent="0.3">
      <c r="A562" t="s">
        <v>582</v>
      </c>
      <c r="B562">
        <v>560</v>
      </c>
      <c r="C562" t="str">
        <f>LEFT(Table13[[#This Row],[Contingency id]])</f>
        <v>C</v>
      </c>
      <c r="D562">
        <v>0</v>
      </c>
      <c r="E562" s="1">
        <v>1</v>
      </c>
      <c r="F562">
        <v>23</v>
      </c>
      <c r="G562">
        <v>23</v>
      </c>
      <c r="H562">
        <v>0</v>
      </c>
      <c r="I562" s="2">
        <f>AVERAGE(Table13[[#This Row],[Estimated costs 1]:[Estimated costs 20]])</f>
        <v>0</v>
      </c>
      <c r="J562" s="2" t="e">
        <f>(Table13[[#This Row],[Mean]]-Table13[[#This Row],[Actual cost]])/Table13[[#This Row],[Actual cost]]*100</f>
        <v>#DIV/0!</v>
      </c>
      <c r="K562" s="2">
        <f>_xlfn.STDEV.P(Table13[[#This Row],[Estimated costs 1]:[Estimated costs 20]])</f>
        <v>0</v>
      </c>
      <c r="L562" s="2" t="e">
        <f>Table13[[#This Row],[Dev]]/Table13[[#This Row],[Mean]]*100</f>
        <v>#DIV/0!</v>
      </c>
      <c r="M562" s="2">
        <f>Table13[[#This Row],[Estimated costs 1]]-Table13[[#This Row],[Actual cost]]</f>
        <v>0</v>
      </c>
      <c r="N562" s="2" t="e">
        <f>Table13[[#This Row],[Diff 1]]/Table13[[#This Row],[Actual cost]]*100</f>
        <v>#DIV/0!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</row>
    <row r="563" spans="1:34" hidden="1" x14ac:dyDescent="0.3">
      <c r="A563" t="s">
        <v>583</v>
      </c>
      <c r="B563">
        <v>561</v>
      </c>
      <c r="C563" t="str">
        <f>LEFT(Table13[[#This Row],[Contingency id]])</f>
        <v>C</v>
      </c>
      <c r="D563">
        <v>0</v>
      </c>
      <c r="E563" s="1">
        <v>1</v>
      </c>
      <c r="F563">
        <v>23</v>
      </c>
      <c r="G563">
        <v>23</v>
      </c>
      <c r="H563">
        <v>0</v>
      </c>
      <c r="I563" s="2">
        <f>AVERAGE(Table13[[#This Row],[Estimated costs 1]:[Estimated costs 20]])</f>
        <v>0</v>
      </c>
      <c r="J563" s="2" t="e">
        <f>(Table13[[#This Row],[Mean]]-Table13[[#This Row],[Actual cost]])/Table13[[#This Row],[Actual cost]]*100</f>
        <v>#DIV/0!</v>
      </c>
      <c r="K563" s="2">
        <f>_xlfn.STDEV.P(Table13[[#This Row],[Estimated costs 1]:[Estimated costs 20]])</f>
        <v>0</v>
      </c>
      <c r="L563" s="2" t="e">
        <f>Table13[[#This Row],[Dev]]/Table13[[#This Row],[Mean]]*100</f>
        <v>#DIV/0!</v>
      </c>
      <c r="M563" s="2">
        <f>Table13[[#This Row],[Estimated costs 1]]-Table13[[#This Row],[Actual cost]]</f>
        <v>0</v>
      </c>
      <c r="N563" s="2" t="e">
        <f>Table13[[#This Row],[Diff 1]]/Table13[[#This Row],[Actual cost]]*100</f>
        <v>#DIV/0!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</row>
    <row r="564" spans="1:34" hidden="1" x14ac:dyDescent="0.3">
      <c r="A564" t="s">
        <v>584</v>
      </c>
      <c r="B564">
        <v>562</v>
      </c>
      <c r="C564" t="str">
        <f>LEFT(Table13[[#This Row],[Contingency id]])</f>
        <v>C</v>
      </c>
      <c r="D564">
        <v>0</v>
      </c>
      <c r="E564" s="1">
        <v>1.1271186440677901</v>
      </c>
      <c r="F564">
        <v>133</v>
      </c>
      <c r="G564">
        <v>118</v>
      </c>
      <c r="H564">
        <v>0</v>
      </c>
      <c r="I564" s="2">
        <f>AVERAGE(Table13[[#This Row],[Estimated costs 1]:[Estimated costs 20]])</f>
        <v>0</v>
      </c>
      <c r="J564" s="2" t="e">
        <f>(Table13[[#This Row],[Mean]]-Table13[[#This Row],[Actual cost]])/Table13[[#This Row],[Actual cost]]*100</f>
        <v>#DIV/0!</v>
      </c>
      <c r="K564" s="2">
        <f>_xlfn.STDEV.P(Table13[[#This Row],[Estimated costs 1]:[Estimated costs 20]])</f>
        <v>0</v>
      </c>
      <c r="L564" s="2" t="e">
        <f>Table13[[#This Row],[Dev]]/Table13[[#This Row],[Mean]]*100</f>
        <v>#DIV/0!</v>
      </c>
      <c r="M564" s="2">
        <f>Table13[[#This Row],[Estimated costs 1]]-Table13[[#This Row],[Actual cost]]</f>
        <v>0</v>
      </c>
      <c r="N564" s="2" t="e">
        <f>Table13[[#This Row],[Diff 1]]/Table13[[#This Row],[Actual cost]]*100</f>
        <v>#DIV/0!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</row>
    <row r="565" spans="1:34" hidden="1" x14ac:dyDescent="0.3">
      <c r="A565" t="s">
        <v>585</v>
      </c>
      <c r="B565">
        <v>563</v>
      </c>
      <c r="C565" t="str">
        <f>LEFT(Table13[[#This Row],[Contingency id]])</f>
        <v>C</v>
      </c>
      <c r="D565">
        <v>0</v>
      </c>
      <c r="E565" s="1">
        <v>1.1065573770491799</v>
      </c>
      <c r="F565">
        <v>135</v>
      </c>
      <c r="G565">
        <v>122</v>
      </c>
      <c r="H565">
        <v>0</v>
      </c>
      <c r="I565" s="2">
        <f>AVERAGE(Table13[[#This Row],[Estimated costs 1]:[Estimated costs 20]])</f>
        <v>0</v>
      </c>
      <c r="J565" s="2" t="e">
        <f>(Table13[[#This Row],[Mean]]-Table13[[#This Row],[Actual cost]])/Table13[[#This Row],[Actual cost]]*100</f>
        <v>#DIV/0!</v>
      </c>
      <c r="K565" s="2">
        <f>_xlfn.STDEV.P(Table13[[#This Row],[Estimated costs 1]:[Estimated costs 20]])</f>
        <v>0</v>
      </c>
      <c r="L565" s="2" t="e">
        <f>Table13[[#This Row],[Dev]]/Table13[[#This Row],[Mean]]*100</f>
        <v>#DIV/0!</v>
      </c>
      <c r="M565" s="2">
        <f>Table13[[#This Row],[Estimated costs 1]]-Table13[[#This Row],[Actual cost]]</f>
        <v>0</v>
      </c>
      <c r="N565" s="2" t="e">
        <f>Table13[[#This Row],[Diff 1]]/Table13[[#This Row],[Actual cost]]*100</f>
        <v>#DIV/0!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</row>
    <row r="566" spans="1:34" hidden="1" x14ac:dyDescent="0.3">
      <c r="A566" t="s">
        <v>586</v>
      </c>
      <c r="B566">
        <v>564</v>
      </c>
      <c r="C566" t="str">
        <f>LEFT(Table13[[#This Row],[Contingency id]])</f>
        <v>C</v>
      </c>
      <c r="D566">
        <v>0</v>
      </c>
      <c r="E566" s="1">
        <v>1.16814159292035</v>
      </c>
      <c r="F566">
        <v>132</v>
      </c>
      <c r="G566">
        <v>113</v>
      </c>
      <c r="H566">
        <v>0</v>
      </c>
      <c r="I566" s="2">
        <f>AVERAGE(Table13[[#This Row],[Estimated costs 1]:[Estimated costs 20]])</f>
        <v>0</v>
      </c>
      <c r="J566" s="2" t="e">
        <f>(Table13[[#This Row],[Mean]]-Table13[[#This Row],[Actual cost]])/Table13[[#This Row],[Actual cost]]*100</f>
        <v>#DIV/0!</v>
      </c>
      <c r="K566" s="2">
        <f>_xlfn.STDEV.P(Table13[[#This Row],[Estimated costs 1]:[Estimated costs 20]])</f>
        <v>0</v>
      </c>
      <c r="L566" s="2" t="e">
        <f>Table13[[#This Row],[Dev]]/Table13[[#This Row],[Mean]]*100</f>
        <v>#DIV/0!</v>
      </c>
      <c r="M566" s="2">
        <f>Table13[[#This Row],[Estimated costs 1]]-Table13[[#This Row],[Actual cost]]</f>
        <v>0</v>
      </c>
      <c r="N566" s="2" t="e">
        <f>Table13[[#This Row],[Diff 1]]/Table13[[#This Row],[Actual cost]]*100</f>
        <v>#DIV/0!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</row>
    <row r="567" spans="1:34" hidden="1" x14ac:dyDescent="0.3">
      <c r="A567" t="s">
        <v>587</v>
      </c>
      <c r="B567">
        <v>565</v>
      </c>
      <c r="C567" t="str">
        <f>LEFT(Table13[[#This Row],[Contingency id]])</f>
        <v>C</v>
      </c>
      <c r="D567">
        <v>0</v>
      </c>
      <c r="E567" s="1">
        <v>1.0901639344262199</v>
      </c>
      <c r="F567">
        <v>133</v>
      </c>
      <c r="G567">
        <v>122</v>
      </c>
      <c r="H567">
        <v>0</v>
      </c>
      <c r="I567" s="2">
        <f>AVERAGE(Table13[[#This Row],[Estimated costs 1]:[Estimated costs 20]])</f>
        <v>0</v>
      </c>
      <c r="J567" s="2" t="e">
        <f>(Table13[[#This Row],[Mean]]-Table13[[#This Row],[Actual cost]])/Table13[[#This Row],[Actual cost]]*100</f>
        <v>#DIV/0!</v>
      </c>
      <c r="K567" s="2">
        <f>_xlfn.STDEV.P(Table13[[#This Row],[Estimated costs 1]:[Estimated costs 20]])</f>
        <v>0</v>
      </c>
      <c r="L567" s="2" t="e">
        <f>Table13[[#This Row],[Dev]]/Table13[[#This Row],[Mean]]*100</f>
        <v>#DIV/0!</v>
      </c>
      <c r="M567" s="2">
        <f>Table13[[#This Row],[Estimated costs 1]]-Table13[[#This Row],[Actual cost]]</f>
        <v>0</v>
      </c>
      <c r="N567" s="2" t="e">
        <f>Table13[[#This Row],[Diff 1]]/Table13[[#This Row],[Actual cost]]*100</f>
        <v>#DIV/0!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</row>
    <row r="568" spans="1:34" hidden="1" x14ac:dyDescent="0.3">
      <c r="A568" t="s">
        <v>588</v>
      </c>
      <c r="B568">
        <v>566</v>
      </c>
      <c r="C568" t="str">
        <f>LEFT(Table13[[#This Row],[Contingency id]])</f>
        <v>C</v>
      </c>
      <c r="D568">
        <v>0</v>
      </c>
      <c r="E568" s="1">
        <v>1.13675213675213</v>
      </c>
      <c r="F568">
        <v>133</v>
      </c>
      <c r="G568">
        <v>117</v>
      </c>
      <c r="H568">
        <v>0</v>
      </c>
      <c r="I568" s="2">
        <f>AVERAGE(Table13[[#This Row],[Estimated costs 1]:[Estimated costs 20]])</f>
        <v>0</v>
      </c>
      <c r="J568" s="2" t="e">
        <f>(Table13[[#This Row],[Mean]]-Table13[[#This Row],[Actual cost]])/Table13[[#This Row],[Actual cost]]*100</f>
        <v>#DIV/0!</v>
      </c>
      <c r="K568" s="2">
        <f>_xlfn.STDEV.P(Table13[[#This Row],[Estimated costs 1]:[Estimated costs 20]])</f>
        <v>0</v>
      </c>
      <c r="L568" s="2" t="e">
        <f>Table13[[#This Row],[Dev]]/Table13[[#This Row],[Mean]]*100</f>
        <v>#DIV/0!</v>
      </c>
      <c r="M568" s="2">
        <f>Table13[[#This Row],[Estimated costs 1]]-Table13[[#This Row],[Actual cost]]</f>
        <v>0</v>
      </c>
      <c r="N568" s="2" t="e">
        <f>Table13[[#This Row],[Diff 1]]/Table13[[#This Row],[Actual cost]]*100</f>
        <v>#DIV/0!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</row>
    <row r="569" spans="1:34" hidden="1" x14ac:dyDescent="0.3">
      <c r="A569" t="s">
        <v>589</v>
      </c>
      <c r="B569">
        <v>567</v>
      </c>
      <c r="C569" t="str">
        <f>LEFT(Table13[[#This Row],[Contingency id]])</f>
        <v>C</v>
      </c>
      <c r="D569">
        <v>0</v>
      </c>
      <c r="E569" s="1">
        <v>1.0991735537189999</v>
      </c>
      <c r="F569">
        <v>133</v>
      </c>
      <c r="G569">
        <v>121</v>
      </c>
      <c r="H569">
        <v>0</v>
      </c>
      <c r="I569" s="2">
        <f>AVERAGE(Table13[[#This Row],[Estimated costs 1]:[Estimated costs 20]])</f>
        <v>0</v>
      </c>
      <c r="J569" s="2" t="e">
        <f>(Table13[[#This Row],[Mean]]-Table13[[#This Row],[Actual cost]])/Table13[[#This Row],[Actual cost]]*100</f>
        <v>#DIV/0!</v>
      </c>
      <c r="K569" s="2">
        <f>_xlfn.STDEV.P(Table13[[#This Row],[Estimated costs 1]:[Estimated costs 20]])</f>
        <v>0</v>
      </c>
      <c r="L569" s="2" t="e">
        <f>Table13[[#This Row],[Dev]]/Table13[[#This Row],[Mean]]*100</f>
        <v>#DIV/0!</v>
      </c>
      <c r="M569" s="2">
        <f>Table13[[#This Row],[Estimated costs 1]]-Table13[[#This Row],[Actual cost]]</f>
        <v>0</v>
      </c>
      <c r="N569" s="2" t="e">
        <f>Table13[[#This Row],[Diff 1]]/Table13[[#This Row],[Actual cost]]*100</f>
        <v>#DIV/0!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</row>
    <row r="570" spans="1:34" hidden="1" x14ac:dyDescent="0.3">
      <c r="A570" t="s">
        <v>590</v>
      </c>
      <c r="B570">
        <v>568</v>
      </c>
      <c r="C570" t="str">
        <f>LEFT(Table13[[#This Row],[Contingency id]])</f>
        <v>C</v>
      </c>
      <c r="D570">
        <v>0</v>
      </c>
      <c r="E570" s="1">
        <v>1.13675213675213</v>
      </c>
      <c r="F570">
        <v>133</v>
      </c>
      <c r="G570">
        <v>117</v>
      </c>
      <c r="H570">
        <v>0</v>
      </c>
      <c r="I570" s="2">
        <f>AVERAGE(Table13[[#This Row],[Estimated costs 1]:[Estimated costs 20]])</f>
        <v>0</v>
      </c>
      <c r="J570" s="2" t="e">
        <f>(Table13[[#This Row],[Mean]]-Table13[[#This Row],[Actual cost]])/Table13[[#This Row],[Actual cost]]*100</f>
        <v>#DIV/0!</v>
      </c>
      <c r="K570" s="2">
        <f>_xlfn.STDEV.P(Table13[[#This Row],[Estimated costs 1]:[Estimated costs 20]])</f>
        <v>0</v>
      </c>
      <c r="L570" s="2" t="e">
        <f>Table13[[#This Row],[Dev]]/Table13[[#This Row],[Mean]]*100</f>
        <v>#DIV/0!</v>
      </c>
      <c r="M570" s="2">
        <f>Table13[[#This Row],[Estimated costs 1]]-Table13[[#This Row],[Actual cost]]</f>
        <v>0</v>
      </c>
      <c r="N570" s="2" t="e">
        <f>Table13[[#This Row],[Diff 1]]/Table13[[#This Row],[Actual cost]]*100</f>
        <v>#DIV/0!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</row>
    <row r="571" spans="1:34" hidden="1" x14ac:dyDescent="0.3">
      <c r="A571" t="s">
        <v>591</v>
      </c>
      <c r="B571">
        <v>569</v>
      </c>
      <c r="C571" t="str">
        <f>LEFT(Table13[[#This Row],[Contingency id]])</f>
        <v>C</v>
      </c>
      <c r="D571">
        <v>0</v>
      </c>
      <c r="E571" s="1">
        <v>1.1271186440677901</v>
      </c>
      <c r="F571">
        <v>133</v>
      </c>
      <c r="G571">
        <v>118</v>
      </c>
      <c r="H571">
        <v>0</v>
      </c>
      <c r="I571" s="2">
        <f>AVERAGE(Table13[[#This Row],[Estimated costs 1]:[Estimated costs 20]])</f>
        <v>0</v>
      </c>
      <c r="J571" s="2" t="e">
        <f>(Table13[[#This Row],[Mean]]-Table13[[#This Row],[Actual cost]])/Table13[[#This Row],[Actual cost]]*100</f>
        <v>#DIV/0!</v>
      </c>
      <c r="K571" s="2">
        <f>_xlfn.STDEV.P(Table13[[#This Row],[Estimated costs 1]:[Estimated costs 20]])</f>
        <v>0</v>
      </c>
      <c r="L571" s="2" t="e">
        <f>Table13[[#This Row],[Dev]]/Table13[[#This Row],[Mean]]*100</f>
        <v>#DIV/0!</v>
      </c>
      <c r="M571" s="2">
        <f>Table13[[#This Row],[Estimated costs 1]]-Table13[[#This Row],[Actual cost]]</f>
        <v>0</v>
      </c>
      <c r="N571" s="2" t="e">
        <f>Table13[[#This Row],[Diff 1]]/Table13[[#This Row],[Actual cost]]*100</f>
        <v>#DIV/0!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</row>
    <row r="572" spans="1:34" hidden="1" x14ac:dyDescent="0.3">
      <c r="A572" t="s">
        <v>592</v>
      </c>
      <c r="B572">
        <v>570</v>
      </c>
      <c r="C572" t="str">
        <f>LEFT(Table13[[#This Row],[Contingency id]])</f>
        <v>C</v>
      </c>
      <c r="D572">
        <v>0</v>
      </c>
      <c r="E572" s="1">
        <v>1.13793103448275</v>
      </c>
      <c r="F572">
        <v>132</v>
      </c>
      <c r="G572">
        <v>116</v>
      </c>
      <c r="H572">
        <v>0</v>
      </c>
      <c r="I572" s="2">
        <f>AVERAGE(Table13[[#This Row],[Estimated costs 1]:[Estimated costs 20]])</f>
        <v>0</v>
      </c>
      <c r="J572" s="2" t="e">
        <f>(Table13[[#This Row],[Mean]]-Table13[[#This Row],[Actual cost]])/Table13[[#This Row],[Actual cost]]*100</f>
        <v>#DIV/0!</v>
      </c>
      <c r="K572" s="2">
        <f>_xlfn.STDEV.P(Table13[[#This Row],[Estimated costs 1]:[Estimated costs 20]])</f>
        <v>0</v>
      </c>
      <c r="L572" s="2" t="e">
        <f>Table13[[#This Row],[Dev]]/Table13[[#This Row],[Mean]]*100</f>
        <v>#DIV/0!</v>
      </c>
      <c r="M572" s="2">
        <f>Table13[[#This Row],[Estimated costs 1]]-Table13[[#This Row],[Actual cost]]</f>
        <v>0</v>
      </c>
      <c r="N572" s="2" t="e">
        <f>Table13[[#This Row],[Diff 1]]/Table13[[#This Row],[Actual cost]]*100</f>
        <v>#DIV/0!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</row>
    <row r="573" spans="1:34" hidden="1" x14ac:dyDescent="0.3">
      <c r="A573" t="s">
        <v>593</v>
      </c>
      <c r="B573">
        <v>571</v>
      </c>
      <c r="C573" t="str">
        <f>LEFT(Table13[[#This Row],[Contingency id]])</f>
        <v>C</v>
      </c>
      <c r="D573">
        <v>0</v>
      </c>
      <c r="E573" s="1">
        <v>1.1083333333333301</v>
      </c>
      <c r="F573">
        <v>133</v>
      </c>
      <c r="G573">
        <v>120</v>
      </c>
      <c r="H573">
        <v>0</v>
      </c>
      <c r="I573" s="2">
        <f>AVERAGE(Table13[[#This Row],[Estimated costs 1]:[Estimated costs 20]])</f>
        <v>0</v>
      </c>
      <c r="J573" s="2" t="e">
        <f>(Table13[[#This Row],[Mean]]-Table13[[#This Row],[Actual cost]])/Table13[[#This Row],[Actual cost]]*100</f>
        <v>#DIV/0!</v>
      </c>
      <c r="K573" s="2">
        <f>_xlfn.STDEV.P(Table13[[#This Row],[Estimated costs 1]:[Estimated costs 20]])</f>
        <v>0</v>
      </c>
      <c r="L573" s="2" t="e">
        <f>Table13[[#This Row],[Dev]]/Table13[[#This Row],[Mean]]*100</f>
        <v>#DIV/0!</v>
      </c>
      <c r="M573" s="2">
        <f>Table13[[#This Row],[Estimated costs 1]]-Table13[[#This Row],[Actual cost]]</f>
        <v>0</v>
      </c>
      <c r="N573" s="2" t="e">
        <f>Table13[[#This Row],[Diff 1]]/Table13[[#This Row],[Actual cost]]*100</f>
        <v>#DIV/0!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</row>
    <row r="574" spans="1:34" hidden="1" x14ac:dyDescent="0.3">
      <c r="A574" t="s">
        <v>594</v>
      </c>
      <c r="B574">
        <v>572</v>
      </c>
      <c r="C574" t="str">
        <f>LEFT(Table13[[#This Row],[Contingency id]])</f>
        <v>C</v>
      </c>
      <c r="D574">
        <v>0</v>
      </c>
      <c r="E574" s="1">
        <v>1.1118881118881101</v>
      </c>
      <c r="F574">
        <v>159</v>
      </c>
      <c r="G574">
        <v>143</v>
      </c>
      <c r="H574">
        <v>0</v>
      </c>
      <c r="I574" s="2">
        <f>AVERAGE(Table13[[#This Row],[Estimated costs 1]:[Estimated costs 20]])</f>
        <v>0</v>
      </c>
      <c r="J574" s="2" t="e">
        <f>(Table13[[#This Row],[Mean]]-Table13[[#This Row],[Actual cost]])/Table13[[#This Row],[Actual cost]]*100</f>
        <v>#DIV/0!</v>
      </c>
      <c r="K574" s="2">
        <f>_xlfn.STDEV.P(Table13[[#This Row],[Estimated costs 1]:[Estimated costs 20]])</f>
        <v>0</v>
      </c>
      <c r="L574" s="2" t="e">
        <f>Table13[[#This Row],[Dev]]/Table13[[#This Row],[Mean]]*100</f>
        <v>#DIV/0!</v>
      </c>
      <c r="M574" s="2">
        <f>Table13[[#This Row],[Estimated costs 1]]-Table13[[#This Row],[Actual cost]]</f>
        <v>0</v>
      </c>
      <c r="N574" s="2" t="e">
        <f>Table13[[#This Row],[Diff 1]]/Table13[[#This Row],[Actual cost]]*100</f>
        <v>#DIV/0!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</row>
    <row r="575" spans="1:34" hidden="1" x14ac:dyDescent="0.3">
      <c r="A575" t="s">
        <v>599</v>
      </c>
      <c r="B575">
        <v>573</v>
      </c>
      <c r="C575" t="str">
        <f>LEFT(Table13[[#This Row],[Contingency id]])</f>
        <v>C</v>
      </c>
      <c r="D575">
        <v>0</v>
      </c>
      <c r="E575" s="1">
        <v>1.12820512820512</v>
      </c>
      <c r="F575">
        <v>132</v>
      </c>
      <c r="G575">
        <v>117</v>
      </c>
      <c r="H575">
        <v>0</v>
      </c>
      <c r="I575" s="2">
        <f>AVERAGE(Table13[[#This Row],[Estimated costs 1]:[Estimated costs 20]])</f>
        <v>0</v>
      </c>
      <c r="J575" s="2" t="e">
        <f>(Table13[[#This Row],[Mean]]-Table13[[#This Row],[Actual cost]])/Table13[[#This Row],[Actual cost]]*100</f>
        <v>#DIV/0!</v>
      </c>
      <c r="K575" s="2">
        <f>_xlfn.STDEV.P(Table13[[#This Row],[Estimated costs 1]:[Estimated costs 20]])</f>
        <v>0</v>
      </c>
      <c r="L575" s="2" t="e">
        <f>Table13[[#This Row],[Dev]]/Table13[[#This Row],[Mean]]*100</f>
        <v>#DIV/0!</v>
      </c>
      <c r="M575" s="2">
        <f>Table13[[#This Row],[Estimated costs 1]]-Table13[[#This Row],[Actual cost]]</f>
        <v>0</v>
      </c>
      <c r="N575" s="2" t="e">
        <f>Table13[[#This Row],[Diff 1]]/Table13[[#This Row],[Actual cost]]*100</f>
        <v>#DIV/0!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</row>
    <row r="576" spans="1:34" hidden="1" x14ac:dyDescent="0.3">
      <c r="A576" t="s">
        <v>600</v>
      </c>
      <c r="B576">
        <v>574</v>
      </c>
      <c r="C576" t="str">
        <f>LEFT(Table13[[#This Row],[Contingency id]])</f>
        <v>C</v>
      </c>
      <c r="D576">
        <v>0</v>
      </c>
      <c r="E576" s="1">
        <v>1.0901639344262199</v>
      </c>
      <c r="F576">
        <v>133</v>
      </c>
      <c r="G576">
        <v>122</v>
      </c>
      <c r="H576">
        <v>0</v>
      </c>
      <c r="I576" s="2">
        <f>AVERAGE(Table13[[#This Row],[Estimated costs 1]:[Estimated costs 20]])</f>
        <v>0</v>
      </c>
      <c r="J576" s="2" t="e">
        <f>(Table13[[#This Row],[Mean]]-Table13[[#This Row],[Actual cost]])/Table13[[#This Row],[Actual cost]]*100</f>
        <v>#DIV/0!</v>
      </c>
      <c r="K576" s="2">
        <f>_xlfn.STDEV.P(Table13[[#This Row],[Estimated costs 1]:[Estimated costs 20]])</f>
        <v>0</v>
      </c>
      <c r="L576" s="2" t="e">
        <f>Table13[[#This Row],[Dev]]/Table13[[#This Row],[Mean]]*100</f>
        <v>#DIV/0!</v>
      </c>
      <c r="M576" s="2">
        <f>Table13[[#This Row],[Estimated costs 1]]-Table13[[#This Row],[Actual cost]]</f>
        <v>0</v>
      </c>
      <c r="N576" s="2" t="e">
        <f>Table13[[#This Row],[Diff 1]]/Table13[[#This Row],[Actual cost]]*100</f>
        <v>#DIV/0!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</row>
    <row r="577" spans="1:34" hidden="1" x14ac:dyDescent="0.3">
      <c r="A577" t="s">
        <v>601</v>
      </c>
      <c r="B577">
        <v>575</v>
      </c>
      <c r="C577" t="str">
        <f>LEFT(Table13[[#This Row],[Contingency id]])</f>
        <v>C</v>
      </c>
      <c r="D577">
        <v>0</v>
      </c>
      <c r="E577" s="1">
        <v>1.1605839416058299</v>
      </c>
      <c r="F577">
        <v>159</v>
      </c>
      <c r="G577">
        <v>137</v>
      </c>
      <c r="H577">
        <v>0</v>
      </c>
      <c r="I577" s="2">
        <f>AVERAGE(Table13[[#This Row],[Estimated costs 1]:[Estimated costs 20]])</f>
        <v>0</v>
      </c>
      <c r="J577" s="2" t="e">
        <f>(Table13[[#This Row],[Mean]]-Table13[[#This Row],[Actual cost]])/Table13[[#This Row],[Actual cost]]*100</f>
        <v>#DIV/0!</v>
      </c>
      <c r="K577" s="2">
        <f>_xlfn.STDEV.P(Table13[[#This Row],[Estimated costs 1]:[Estimated costs 20]])</f>
        <v>0</v>
      </c>
      <c r="L577" s="2" t="e">
        <f>Table13[[#This Row],[Dev]]/Table13[[#This Row],[Mean]]*100</f>
        <v>#DIV/0!</v>
      </c>
      <c r="M577" s="2">
        <f>Table13[[#This Row],[Estimated costs 1]]-Table13[[#This Row],[Actual cost]]</f>
        <v>0</v>
      </c>
      <c r="N577" s="2" t="e">
        <f>Table13[[#This Row],[Diff 1]]/Table13[[#This Row],[Actual cost]]*100</f>
        <v>#DIV/0!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</row>
    <row r="578" spans="1:34" hidden="1" x14ac:dyDescent="0.3">
      <c r="A578" t="s">
        <v>602</v>
      </c>
      <c r="B578">
        <v>576</v>
      </c>
      <c r="C578" t="str">
        <f>LEFT(Table13[[#This Row],[Contingency id]])</f>
        <v>C</v>
      </c>
      <c r="D578">
        <v>0</v>
      </c>
      <c r="E578" s="1">
        <v>1.07692307692307</v>
      </c>
      <c r="F578">
        <v>84</v>
      </c>
      <c r="G578">
        <v>78</v>
      </c>
      <c r="H578">
        <v>0</v>
      </c>
      <c r="I578" s="2">
        <f>AVERAGE(Table13[[#This Row],[Estimated costs 1]:[Estimated costs 20]])</f>
        <v>0</v>
      </c>
      <c r="J578" s="2" t="e">
        <f>(Table13[[#This Row],[Mean]]-Table13[[#This Row],[Actual cost]])/Table13[[#This Row],[Actual cost]]*100</f>
        <v>#DIV/0!</v>
      </c>
      <c r="K578" s="2">
        <f>_xlfn.STDEV.P(Table13[[#This Row],[Estimated costs 1]:[Estimated costs 20]])</f>
        <v>0</v>
      </c>
      <c r="L578" s="2" t="e">
        <f>Table13[[#This Row],[Dev]]/Table13[[#This Row],[Mean]]*100</f>
        <v>#DIV/0!</v>
      </c>
      <c r="M578" s="2">
        <f>Table13[[#This Row],[Estimated costs 1]]-Table13[[#This Row],[Actual cost]]</f>
        <v>0</v>
      </c>
      <c r="N578" s="2" t="e">
        <f>Table13[[#This Row],[Diff 1]]/Table13[[#This Row],[Actual cost]]*100</f>
        <v>#DIV/0!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</row>
    <row r="579" spans="1:34" hidden="1" x14ac:dyDescent="0.3">
      <c r="A579" t="s">
        <v>603</v>
      </c>
      <c r="B579">
        <v>577</v>
      </c>
      <c r="C579" t="str">
        <f>LEFT(Table13[[#This Row],[Contingency id]])</f>
        <v>C</v>
      </c>
      <c r="D579">
        <v>0</v>
      </c>
      <c r="E579" s="1">
        <v>1.0606060606060601</v>
      </c>
      <c r="F579">
        <v>70</v>
      </c>
      <c r="G579">
        <v>66</v>
      </c>
      <c r="H579">
        <v>0</v>
      </c>
      <c r="I579" s="2">
        <f>AVERAGE(Table13[[#This Row],[Estimated costs 1]:[Estimated costs 20]])</f>
        <v>0</v>
      </c>
      <c r="J579" s="2" t="e">
        <f>(Table13[[#This Row],[Mean]]-Table13[[#This Row],[Actual cost]])/Table13[[#This Row],[Actual cost]]*100</f>
        <v>#DIV/0!</v>
      </c>
      <c r="K579" s="2">
        <f>_xlfn.STDEV.P(Table13[[#This Row],[Estimated costs 1]:[Estimated costs 20]])</f>
        <v>0</v>
      </c>
      <c r="L579" s="2" t="e">
        <f>Table13[[#This Row],[Dev]]/Table13[[#This Row],[Mean]]*100</f>
        <v>#DIV/0!</v>
      </c>
      <c r="M579" s="2">
        <f>Table13[[#This Row],[Estimated costs 1]]-Table13[[#This Row],[Actual cost]]</f>
        <v>0</v>
      </c>
      <c r="N579" s="2" t="e">
        <f>Table13[[#This Row],[Diff 1]]/Table13[[#This Row],[Actual cost]]*100</f>
        <v>#DIV/0!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</row>
    <row r="580" spans="1:34" hidden="1" x14ac:dyDescent="0.3">
      <c r="A580" t="s">
        <v>604</v>
      </c>
      <c r="B580">
        <v>578</v>
      </c>
      <c r="C580" t="str">
        <f>LEFT(Table13[[#This Row],[Contingency id]])</f>
        <v>C</v>
      </c>
      <c r="D580">
        <v>0</v>
      </c>
      <c r="E580" s="1">
        <v>1.0606060606060601</v>
      </c>
      <c r="F580">
        <v>70</v>
      </c>
      <c r="G580">
        <v>66</v>
      </c>
      <c r="H580">
        <v>0</v>
      </c>
      <c r="I580" s="2">
        <f>AVERAGE(Table13[[#This Row],[Estimated costs 1]:[Estimated costs 20]])</f>
        <v>0</v>
      </c>
      <c r="J580" s="2" t="e">
        <f>(Table13[[#This Row],[Mean]]-Table13[[#This Row],[Actual cost]])/Table13[[#This Row],[Actual cost]]*100</f>
        <v>#DIV/0!</v>
      </c>
      <c r="K580" s="2">
        <f>_xlfn.STDEV.P(Table13[[#This Row],[Estimated costs 1]:[Estimated costs 20]])</f>
        <v>0</v>
      </c>
      <c r="L580" s="2" t="e">
        <f>Table13[[#This Row],[Dev]]/Table13[[#This Row],[Mean]]*100</f>
        <v>#DIV/0!</v>
      </c>
      <c r="M580" s="2">
        <f>Table13[[#This Row],[Estimated costs 1]]-Table13[[#This Row],[Actual cost]]</f>
        <v>0</v>
      </c>
      <c r="N580" s="2" t="e">
        <f>Table13[[#This Row],[Diff 1]]/Table13[[#This Row],[Actual cost]]*100</f>
        <v>#DIV/0!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</row>
    <row r="581" spans="1:34" hidden="1" x14ac:dyDescent="0.3">
      <c r="A581" t="s">
        <v>605</v>
      </c>
      <c r="B581">
        <v>579</v>
      </c>
      <c r="C581" t="str">
        <f>LEFT(Table13[[#This Row],[Contingency id]])</f>
        <v>C</v>
      </c>
      <c r="D581">
        <v>0</v>
      </c>
      <c r="E581" s="1">
        <v>1.09375</v>
      </c>
      <c r="F581">
        <v>70</v>
      </c>
      <c r="G581">
        <v>64</v>
      </c>
      <c r="H581">
        <v>0</v>
      </c>
      <c r="I581" s="2">
        <f>AVERAGE(Table13[[#This Row],[Estimated costs 1]:[Estimated costs 20]])</f>
        <v>0</v>
      </c>
      <c r="J581" s="2" t="e">
        <f>(Table13[[#This Row],[Mean]]-Table13[[#This Row],[Actual cost]])/Table13[[#This Row],[Actual cost]]*100</f>
        <v>#DIV/0!</v>
      </c>
      <c r="K581" s="2">
        <f>_xlfn.STDEV.P(Table13[[#This Row],[Estimated costs 1]:[Estimated costs 20]])</f>
        <v>0</v>
      </c>
      <c r="L581" s="2" t="e">
        <f>Table13[[#This Row],[Dev]]/Table13[[#This Row],[Mean]]*100</f>
        <v>#DIV/0!</v>
      </c>
      <c r="M581" s="2">
        <f>Table13[[#This Row],[Estimated costs 1]]-Table13[[#This Row],[Actual cost]]</f>
        <v>0</v>
      </c>
      <c r="N581" s="2" t="e">
        <f>Table13[[#This Row],[Diff 1]]/Table13[[#This Row],[Actual cost]]*100</f>
        <v>#DIV/0!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</row>
    <row r="582" spans="1:34" hidden="1" x14ac:dyDescent="0.3">
      <c r="A582" t="s">
        <v>606</v>
      </c>
      <c r="B582">
        <v>580</v>
      </c>
      <c r="C582" t="str">
        <f>LEFT(Table13[[#This Row],[Contingency id]])</f>
        <v>C</v>
      </c>
      <c r="D582">
        <v>0</v>
      </c>
      <c r="E582" s="1">
        <v>1.07692307692307</v>
      </c>
      <c r="F582">
        <v>70</v>
      </c>
      <c r="G582">
        <v>65</v>
      </c>
      <c r="H582">
        <v>0</v>
      </c>
      <c r="I582" s="2">
        <f>AVERAGE(Table13[[#This Row],[Estimated costs 1]:[Estimated costs 20]])</f>
        <v>0</v>
      </c>
      <c r="J582" s="2" t="e">
        <f>(Table13[[#This Row],[Mean]]-Table13[[#This Row],[Actual cost]])/Table13[[#This Row],[Actual cost]]*100</f>
        <v>#DIV/0!</v>
      </c>
      <c r="K582" s="2">
        <f>_xlfn.STDEV.P(Table13[[#This Row],[Estimated costs 1]:[Estimated costs 20]])</f>
        <v>0</v>
      </c>
      <c r="L582" s="2" t="e">
        <f>Table13[[#This Row],[Dev]]/Table13[[#This Row],[Mean]]*100</f>
        <v>#DIV/0!</v>
      </c>
      <c r="M582" s="2">
        <f>Table13[[#This Row],[Estimated costs 1]]-Table13[[#This Row],[Actual cost]]</f>
        <v>0</v>
      </c>
      <c r="N582" s="2" t="e">
        <f>Table13[[#This Row],[Diff 1]]/Table13[[#This Row],[Actual cost]]*100</f>
        <v>#DIV/0!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</row>
    <row r="583" spans="1:34" hidden="1" x14ac:dyDescent="0.3">
      <c r="A583" t="s">
        <v>607</v>
      </c>
      <c r="B583">
        <v>581</v>
      </c>
      <c r="C583" t="str">
        <f>LEFT(Table13[[#This Row],[Contingency id]])</f>
        <v>C</v>
      </c>
      <c r="D583">
        <v>0</v>
      </c>
      <c r="E583" s="1">
        <v>1.07692307692307</v>
      </c>
      <c r="F583">
        <v>84</v>
      </c>
      <c r="G583">
        <v>78</v>
      </c>
      <c r="H583">
        <v>0</v>
      </c>
      <c r="I583" s="2">
        <f>AVERAGE(Table13[[#This Row],[Estimated costs 1]:[Estimated costs 20]])</f>
        <v>0</v>
      </c>
      <c r="J583" s="2" t="e">
        <f>(Table13[[#This Row],[Mean]]-Table13[[#This Row],[Actual cost]])/Table13[[#This Row],[Actual cost]]*100</f>
        <v>#DIV/0!</v>
      </c>
      <c r="K583" s="2">
        <f>_xlfn.STDEV.P(Table13[[#This Row],[Estimated costs 1]:[Estimated costs 20]])</f>
        <v>0</v>
      </c>
      <c r="L583" s="2" t="e">
        <f>Table13[[#This Row],[Dev]]/Table13[[#This Row],[Mean]]*100</f>
        <v>#DIV/0!</v>
      </c>
      <c r="M583" s="2">
        <f>Table13[[#This Row],[Estimated costs 1]]-Table13[[#This Row],[Actual cost]]</f>
        <v>0</v>
      </c>
      <c r="N583" s="2" t="e">
        <f>Table13[[#This Row],[Diff 1]]/Table13[[#This Row],[Actual cost]]*100</f>
        <v>#DIV/0!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</row>
    <row r="584" spans="1:34" hidden="1" x14ac:dyDescent="0.3">
      <c r="A584" t="s">
        <v>608</v>
      </c>
      <c r="B584">
        <v>582</v>
      </c>
      <c r="C584" t="str">
        <f>LEFT(Table13[[#This Row],[Contingency id]])</f>
        <v>C</v>
      </c>
      <c r="D584">
        <v>0</v>
      </c>
      <c r="E584" s="1">
        <v>1.02941176470588</v>
      </c>
      <c r="F584">
        <v>35</v>
      </c>
      <c r="G584">
        <v>34</v>
      </c>
      <c r="H584">
        <v>0</v>
      </c>
      <c r="I584" s="2">
        <f>AVERAGE(Table13[[#This Row],[Estimated costs 1]:[Estimated costs 20]])</f>
        <v>0</v>
      </c>
      <c r="J584" s="2" t="e">
        <f>(Table13[[#This Row],[Mean]]-Table13[[#This Row],[Actual cost]])/Table13[[#This Row],[Actual cost]]*100</f>
        <v>#DIV/0!</v>
      </c>
      <c r="K584" s="2">
        <f>_xlfn.STDEV.P(Table13[[#This Row],[Estimated costs 1]:[Estimated costs 20]])</f>
        <v>0</v>
      </c>
      <c r="L584" s="2" t="e">
        <f>Table13[[#This Row],[Dev]]/Table13[[#This Row],[Mean]]*100</f>
        <v>#DIV/0!</v>
      </c>
      <c r="M584" s="2">
        <f>Table13[[#This Row],[Estimated costs 1]]-Table13[[#This Row],[Actual cost]]</f>
        <v>0</v>
      </c>
      <c r="N584" s="2" t="e">
        <f>Table13[[#This Row],[Diff 1]]/Table13[[#This Row],[Actual cost]]*100</f>
        <v>#DIV/0!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</row>
    <row r="585" spans="1:34" hidden="1" x14ac:dyDescent="0.3">
      <c r="A585" t="s">
        <v>609</v>
      </c>
      <c r="B585">
        <v>583</v>
      </c>
      <c r="C585" t="str">
        <f>LEFT(Table13[[#This Row],[Contingency id]])</f>
        <v>C</v>
      </c>
      <c r="D585">
        <v>0</v>
      </c>
      <c r="E585" s="1">
        <v>1.0857142857142801</v>
      </c>
      <c r="F585">
        <v>38</v>
      </c>
      <c r="G585">
        <v>35</v>
      </c>
      <c r="H585">
        <v>0</v>
      </c>
      <c r="I585" s="2">
        <f>AVERAGE(Table13[[#This Row],[Estimated costs 1]:[Estimated costs 20]])</f>
        <v>0</v>
      </c>
      <c r="J585" s="2" t="e">
        <f>(Table13[[#This Row],[Mean]]-Table13[[#This Row],[Actual cost]])/Table13[[#This Row],[Actual cost]]*100</f>
        <v>#DIV/0!</v>
      </c>
      <c r="K585" s="2">
        <f>_xlfn.STDEV.P(Table13[[#This Row],[Estimated costs 1]:[Estimated costs 20]])</f>
        <v>0</v>
      </c>
      <c r="L585" s="2" t="e">
        <f>Table13[[#This Row],[Dev]]/Table13[[#This Row],[Mean]]*100</f>
        <v>#DIV/0!</v>
      </c>
      <c r="M585" s="2">
        <f>Table13[[#This Row],[Estimated costs 1]]-Table13[[#This Row],[Actual cost]]</f>
        <v>0</v>
      </c>
      <c r="N585" s="2" t="e">
        <f>Table13[[#This Row],[Diff 1]]/Table13[[#This Row],[Actual cost]]*100</f>
        <v>#DIV/0!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</row>
    <row r="586" spans="1:34" hidden="1" x14ac:dyDescent="0.3">
      <c r="A586" t="s">
        <v>610</v>
      </c>
      <c r="B586">
        <v>584</v>
      </c>
      <c r="C586" t="str">
        <f>LEFT(Table13[[#This Row],[Contingency id]])</f>
        <v>C</v>
      </c>
      <c r="D586">
        <v>0</v>
      </c>
      <c r="E586" s="1">
        <v>1.02941176470588</v>
      </c>
      <c r="F586">
        <v>35</v>
      </c>
      <c r="G586">
        <v>34</v>
      </c>
      <c r="H586">
        <v>0</v>
      </c>
      <c r="I586" s="2">
        <f>AVERAGE(Table13[[#This Row],[Estimated costs 1]:[Estimated costs 20]])</f>
        <v>0</v>
      </c>
      <c r="J586" s="2" t="e">
        <f>(Table13[[#This Row],[Mean]]-Table13[[#This Row],[Actual cost]])/Table13[[#This Row],[Actual cost]]*100</f>
        <v>#DIV/0!</v>
      </c>
      <c r="K586" s="2">
        <f>_xlfn.STDEV.P(Table13[[#This Row],[Estimated costs 1]:[Estimated costs 20]])</f>
        <v>0</v>
      </c>
      <c r="L586" s="2" t="e">
        <f>Table13[[#This Row],[Dev]]/Table13[[#This Row],[Mean]]*100</f>
        <v>#DIV/0!</v>
      </c>
      <c r="M586" s="2">
        <f>Table13[[#This Row],[Estimated costs 1]]-Table13[[#This Row],[Actual cost]]</f>
        <v>0</v>
      </c>
      <c r="N586" s="2" t="e">
        <f>Table13[[#This Row],[Diff 1]]/Table13[[#This Row],[Actual cost]]*100</f>
        <v>#DIV/0!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</row>
    <row r="587" spans="1:34" hidden="1" x14ac:dyDescent="0.3">
      <c r="A587" t="s">
        <v>611</v>
      </c>
      <c r="B587">
        <v>585</v>
      </c>
      <c r="C587" t="str">
        <f>LEFT(Table13[[#This Row],[Contingency id]])</f>
        <v>C</v>
      </c>
      <c r="D587">
        <v>0</v>
      </c>
      <c r="E587" s="1">
        <v>1.02941176470588</v>
      </c>
      <c r="F587">
        <v>35</v>
      </c>
      <c r="G587">
        <v>34</v>
      </c>
      <c r="H587">
        <v>0</v>
      </c>
      <c r="I587" s="2">
        <f>AVERAGE(Table13[[#This Row],[Estimated costs 1]:[Estimated costs 20]])</f>
        <v>0</v>
      </c>
      <c r="J587" s="2" t="e">
        <f>(Table13[[#This Row],[Mean]]-Table13[[#This Row],[Actual cost]])/Table13[[#This Row],[Actual cost]]*100</f>
        <v>#DIV/0!</v>
      </c>
      <c r="K587" s="2">
        <f>_xlfn.STDEV.P(Table13[[#This Row],[Estimated costs 1]:[Estimated costs 20]])</f>
        <v>0</v>
      </c>
      <c r="L587" s="2" t="e">
        <f>Table13[[#This Row],[Dev]]/Table13[[#This Row],[Mean]]*100</f>
        <v>#DIV/0!</v>
      </c>
      <c r="M587" s="2">
        <f>Table13[[#This Row],[Estimated costs 1]]-Table13[[#This Row],[Actual cost]]</f>
        <v>0</v>
      </c>
      <c r="N587" s="2" t="e">
        <f>Table13[[#This Row],[Diff 1]]/Table13[[#This Row],[Actual cost]]*100</f>
        <v>#DIV/0!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</row>
    <row r="588" spans="1:34" hidden="1" x14ac:dyDescent="0.3">
      <c r="A588" t="s">
        <v>612</v>
      </c>
      <c r="B588">
        <v>586</v>
      </c>
      <c r="C588" t="str">
        <f>LEFT(Table13[[#This Row],[Contingency id]])</f>
        <v>C</v>
      </c>
      <c r="D588">
        <v>0</v>
      </c>
      <c r="E588" s="1">
        <v>1.09375</v>
      </c>
      <c r="F588">
        <v>35</v>
      </c>
      <c r="G588">
        <v>32</v>
      </c>
      <c r="H588">
        <v>0</v>
      </c>
      <c r="I588" s="2">
        <f>AVERAGE(Table13[[#This Row],[Estimated costs 1]:[Estimated costs 20]])</f>
        <v>0</v>
      </c>
      <c r="J588" s="2" t="e">
        <f>(Table13[[#This Row],[Mean]]-Table13[[#This Row],[Actual cost]])/Table13[[#This Row],[Actual cost]]*100</f>
        <v>#DIV/0!</v>
      </c>
      <c r="K588" s="2">
        <f>_xlfn.STDEV.P(Table13[[#This Row],[Estimated costs 1]:[Estimated costs 20]])</f>
        <v>0</v>
      </c>
      <c r="L588" s="2" t="e">
        <f>Table13[[#This Row],[Dev]]/Table13[[#This Row],[Mean]]*100</f>
        <v>#DIV/0!</v>
      </c>
      <c r="M588" s="2">
        <f>Table13[[#This Row],[Estimated costs 1]]-Table13[[#This Row],[Actual cost]]</f>
        <v>0</v>
      </c>
      <c r="N588" s="2" t="e">
        <f>Table13[[#This Row],[Diff 1]]/Table13[[#This Row],[Actual cost]]*100</f>
        <v>#DIV/0!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</row>
    <row r="589" spans="1:34" hidden="1" x14ac:dyDescent="0.3">
      <c r="A589" t="s">
        <v>613</v>
      </c>
      <c r="B589">
        <v>587</v>
      </c>
      <c r="C589" t="str">
        <f>LEFT(Table13[[#This Row],[Contingency id]])</f>
        <v>C</v>
      </c>
      <c r="D589">
        <v>0</v>
      </c>
      <c r="E589" s="1">
        <v>1.0857142857142801</v>
      </c>
      <c r="F589">
        <v>38</v>
      </c>
      <c r="G589">
        <v>35</v>
      </c>
      <c r="H589">
        <v>0</v>
      </c>
      <c r="I589" s="2">
        <f>AVERAGE(Table13[[#This Row],[Estimated costs 1]:[Estimated costs 20]])</f>
        <v>0</v>
      </c>
      <c r="J589" s="2" t="e">
        <f>(Table13[[#This Row],[Mean]]-Table13[[#This Row],[Actual cost]])/Table13[[#This Row],[Actual cost]]*100</f>
        <v>#DIV/0!</v>
      </c>
      <c r="K589" s="2">
        <f>_xlfn.STDEV.P(Table13[[#This Row],[Estimated costs 1]:[Estimated costs 20]])</f>
        <v>0</v>
      </c>
      <c r="L589" s="2" t="e">
        <f>Table13[[#This Row],[Dev]]/Table13[[#This Row],[Mean]]*100</f>
        <v>#DIV/0!</v>
      </c>
      <c r="M589" s="2">
        <f>Table13[[#This Row],[Estimated costs 1]]-Table13[[#This Row],[Actual cost]]</f>
        <v>0</v>
      </c>
      <c r="N589" s="2" t="e">
        <f>Table13[[#This Row],[Diff 1]]/Table13[[#This Row],[Actual cost]]*100</f>
        <v>#DIV/0!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</row>
    <row r="590" spans="1:34" hidden="1" x14ac:dyDescent="0.3">
      <c r="A590" t="s">
        <v>614</v>
      </c>
      <c r="B590">
        <v>588</v>
      </c>
      <c r="C590" t="str">
        <f>LEFT(Table13[[#This Row],[Contingency id]])</f>
        <v>C</v>
      </c>
      <c r="D590">
        <v>0</v>
      </c>
      <c r="E590" s="1">
        <v>1</v>
      </c>
      <c r="F590">
        <v>35</v>
      </c>
      <c r="G590">
        <v>35</v>
      </c>
      <c r="H590">
        <v>0</v>
      </c>
      <c r="I590" s="2">
        <f>AVERAGE(Table13[[#This Row],[Estimated costs 1]:[Estimated costs 20]])</f>
        <v>0</v>
      </c>
      <c r="J590" s="2" t="e">
        <f>(Table13[[#This Row],[Mean]]-Table13[[#This Row],[Actual cost]])/Table13[[#This Row],[Actual cost]]*100</f>
        <v>#DIV/0!</v>
      </c>
      <c r="K590" s="2">
        <f>_xlfn.STDEV.P(Table13[[#This Row],[Estimated costs 1]:[Estimated costs 20]])</f>
        <v>0</v>
      </c>
      <c r="L590" s="2" t="e">
        <f>Table13[[#This Row],[Dev]]/Table13[[#This Row],[Mean]]*100</f>
        <v>#DIV/0!</v>
      </c>
      <c r="M590" s="2">
        <f>Table13[[#This Row],[Estimated costs 1]]-Table13[[#This Row],[Actual cost]]</f>
        <v>0</v>
      </c>
      <c r="N590" s="2" t="e">
        <f>Table13[[#This Row],[Diff 1]]/Table13[[#This Row],[Actual cost]]*100</f>
        <v>#DIV/0!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</row>
    <row r="591" spans="1:34" hidden="1" x14ac:dyDescent="0.3">
      <c r="A591" t="s">
        <v>615</v>
      </c>
      <c r="B591">
        <v>589</v>
      </c>
      <c r="C591" t="str">
        <f>LEFT(Table13[[#This Row],[Contingency id]])</f>
        <v>C</v>
      </c>
      <c r="D591">
        <v>0</v>
      </c>
      <c r="E591" s="1">
        <v>1</v>
      </c>
      <c r="F591">
        <v>35</v>
      </c>
      <c r="G591">
        <v>35</v>
      </c>
      <c r="H591">
        <v>0</v>
      </c>
      <c r="I591" s="2">
        <f>AVERAGE(Table13[[#This Row],[Estimated costs 1]:[Estimated costs 20]])</f>
        <v>0</v>
      </c>
      <c r="J591" s="2" t="e">
        <f>(Table13[[#This Row],[Mean]]-Table13[[#This Row],[Actual cost]])/Table13[[#This Row],[Actual cost]]*100</f>
        <v>#DIV/0!</v>
      </c>
      <c r="K591" s="2">
        <f>_xlfn.STDEV.P(Table13[[#This Row],[Estimated costs 1]:[Estimated costs 20]])</f>
        <v>0</v>
      </c>
      <c r="L591" s="2" t="e">
        <f>Table13[[#This Row],[Dev]]/Table13[[#This Row],[Mean]]*100</f>
        <v>#DIV/0!</v>
      </c>
      <c r="M591" s="2">
        <f>Table13[[#This Row],[Estimated costs 1]]-Table13[[#This Row],[Actual cost]]</f>
        <v>0</v>
      </c>
      <c r="N591" s="2" t="e">
        <f>Table13[[#This Row],[Diff 1]]/Table13[[#This Row],[Actual cost]]*100</f>
        <v>#DIV/0!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</row>
    <row r="592" spans="1:34" hidden="1" x14ac:dyDescent="0.3">
      <c r="A592" t="s">
        <v>616</v>
      </c>
      <c r="B592">
        <v>590</v>
      </c>
      <c r="C592" t="str">
        <f>LEFT(Table13[[#This Row],[Contingency id]])</f>
        <v>C</v>
      </c>
      <c r="D592">
        <v>0</v>
      </c>
      <c r="E592" s="1">
        <v>1.02941176470588</v>
      </c>
      <c r="F592">
        <v>35</v>
      </c>
      <c r="G592">
        <v>34</v>
      </c>
      <c r="H592">
        <v>0</v>
      </c>
      <c r="I592" s="2">
        <f>AVERAGE(Table13[[#This Row],[Estimated costs 1]:[Estimated costs 20]])</f>
        <v>0</v>
      </c>
      <c r="J592" s="2" t="e">
        <f>(Table13[[#This Row],[Mean]]-Table13[[#This Row],[Actual cost]])/Table13[[#This Row],[Actual cost]]*100</f>
        <v>#DIV/0!</v>
      </c>
      <c r="K592" s="2">
        <f>_xlfn.STDEV.P(Table13[[#This Row],[Estimated costs 1]:[Estimated costs 20]])</f>
        <v>0</v>
      </c>
      <c r="L592" s="2" t="e">
        <f>Table13[[#This Row],[Dev]]/Table13[[#This Row],[Mean]]*100</f>
        <v>#DIV/0!</v>
      </c>
      <c r="M592" s="2">
        <f>Table13[[#This Row],[Estimated costs 1]]-Table13[[#This Row],[Actual cost]]</f>
        <v>0</v>
      </c>
      <c r="N592" s="2" t="e">
        <f>Table13[[#This Row],[Diff 1]]/Table13[[#This Row],[Actual cost]]*100</f>
        <v>#DIV/0!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</row>
    <row r="593" spans="1:34" hidden="1" x14ac:dyDescent="0.3">
      <c r="A593" t="s">
        <v>617</v>
      </c>
      <c r="B593">
        <v>591</v>
      </c>
      <c r="C593" t="str">
        <f>LEFT(Table13[[#This Row],[Contingency id]])</f>
        <v>C</v>
      </c>
      <c r="D593">
        <v>0</v>
      </c>
      <c r="E593" s="1">
        <v>1</v>
      </c>
      <c r="F593">
        <v>35</v>
      </c>
      <c r="G593">
        <v>35</v>
      </c>
      <c r="H593">
        <v>0</v>
      </c>
      <c r="I593" s="2">
        <f>AVERAGE(Table13[[#This Row],[Estimated costs 1]:[Estimated costs 20]])</f>
        <v>0</v>
      </c>
      <c r="J593" s="2" t="e">
        <f>(Table13[[#This Row],[Mean]]-Table13[[#This Row],[Actual cost]])/Table13[[#This Row],[Actual cost]]*100</f>
        <v>#DIV/0!</v>
      </c>
      <c r="K593" s="2">
        <f>_xlfn.STDEV.P(Table13[[#This Row],[Estimated costs 1]:[Estimated costs 20]])</f>
        <v>0</v>
      </c>
      <c r="L593" s="2" t="e">
        <f>Table13[[#This Row],[Dev]]/Table13[[#This Row],[Mean]]*100</f>
        <v>#DIV/0!</v>
      </c>
      <c r="M593" s="2">
        <f>Table13[[#This Row],[Estimated costs 1]]-Table13[[#This Row],[Actual cost]]</f>
        <v>0</v>
      </c>
      <c r="N593" s="2" t="e">
        <f>Table13[[#This Row],[Diff 1]]/Table13[[#This Row],[Actual cost]]*100</f>
        <v>#DIV/0!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</row>
    <row r="594" spans="1:34" hidden="1" x14ac:dyDescent="0.3">
      <c r="A594" t="s">
        <v>618</v>
      </c>
      <c r="B594">
        <v>592</v>
      </c>
      <c r="C594" t="str">
        <f>LEFT(Table13[[#This Row],[Contingency id]])</f>
        <v>C</v>
      </c>
      <c r="D594">
        <v>0</v>
      </c>
      <c r="E594" s="1">
        <v>1</v>
      </c>
      <c r="F594">
        <v>38</v>
      </c>
      <c r="G594">
        <v>38</v>
      </c>
      <c r="H594">
        <v>0</v>
      </c>
      <c r="I594" s="2">
        <f>AVERAGE(Table13[[#This Row],[Estimated costs 1]:[Estimated costs 20]])</f>
        <v>0</v>
      </c>
      <c r="J594" s="2" t="e">
        <f>(Table13[[#This Row],[Mean]]-Table13[[#This Row],[Actual cost]])/Table13[[#This Row],[Actual cost]]*100</f>
        <v>#DIV/0!</v>
      </c>
      <c r="K594" s="2">
        <f>_xlfn.STDEV.P(Table13[[#This Row],[Estimated costs 1]:[Estimated costs 20]])</f>
        <v>0</v>
      </c>
      <c r="L594" s="2" t="e">
        <f>Table13[[#This Row],[Dev]]/Table13[[#This Row],[Mean]]*100</f>
        <v>#DIV/0!</v>
      </c>
      <c r="M594" s="2">
        <f>Table13[[#This Row],[Estimated costs 1]]-Table13[[#This Row],[Actual cost]]</f>
        <v>0</v>
      </c>
      <c r="N594" s="2" t="e">
        <f>Table13[[#This Row],[Diff 1]]/Table13[[#This Row],[Actual cost]]*100</f>
        <v>#DIV/0!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</row>
    <row r="595" spans="1:34" hidden="1" x14ac:dyDescent="0.3">
      <c r="A595" t="s">
        <v>619</v>
      </c>
      <c r="B595">
        <v>593</v>
      </c>
      <c r="C595" t="str">
        <f>LEFT(Table13[[#This Row],[Contingency id]])</f>
        <v>C</v>
      </c>
      <c r="D595">
        <v>0</v>
      </c>
      <c r="E595" s="1">
        <v>1</v>
      </c>
      <c r="F595">
        <v>45</v>
      </c>
      <c r="G595">
        <v>45</v>
      </c>
      <c r="H595">
        <v>0</v>
      </c>
      <c r="I595" s="2">
        <f>AVERAGE(Table13[[#This Row],[Estimated costs 1]:[Estimated costs 20]])</f>
        <v>0</v>
      </c>
      <c r="J595" s="2" t="e">
        <f>(Table13[[#This Row],[Mean]]-Table13[[#This Row],[Actual cost]])/Table13[[#This Row],[Actual cost]]*100</f>
        <v>#DIV/0!</v>
      </c>
      <c r="K595" s="2">
        <f>_xlfn.STDEV.P(Table13[[#This Row],[Estimated costs 1]:[Estimated costs 20]])</f>
        <v>0</v>
      </c>
      <c r="L595" s="2" t="e">
        <f>Table13[[#This Row],[Dev]]/Table13[[#This Row],[Mean]]*100</f>
        <v>#DIV/0!</v>
      </c>
      <c r="M595" s="2">
        <f>Table13[[#This Row],[Estimated costs 1]]-Table13[[#This Row],[Actual cost]]</f>
        <v>0</v>
      </c>
      <c r="N595" s="2" t="e">
        <f>Table13[[#This Row],[Diff 1]]/Table13[[#This Row],[Actual cost]]*100</f>
        <v>#DIV/0!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</row>
    <row r="596" spans="1:34" hidden="1" x14ac:dyDescent="0.3">
      <c r="A596" t="s">
        <v>620</v>
      </c>
      <c r="B596">
        <v>594</v>
      </c>
      <c r="C596" t="str">
        <f>LEFT(Table13[[#This Row],[Contingency id]])</f>
        <v>C</v>
      </c>
      <c r="D596">
        <v>0</v>
      </c>
      <c r="E596" s="1">
        <v>1</v>
      </c>
      <c r="F596">
        <v>31</v>
      </c>
      <c r="G596">
        <v>31</v>
      </c>
      <c r="H596">
        <v>0</v>
      </c>
      <c r="I596" s="2">
        <f>AVERAGE(Table13[[#This Row],[Estimated costs 1]:[Estimated costs 20]])</f>
        <v>0</v>
      </c>
      <c r="J596" s="2" t="e">
        <f>(Table13[[#This Row],[Mean]]-Table13[[#This Row],[Actual cost]])/Table13[[#This Row],[Actual cost]]*100</f>
        <v>#DIV/0!</v>
      </c>
      <c r="K596" s="2">
        <f>_xlfn.STDEV.P(Table13[[#This Row],[Estimated costs 1]:[Estimated costs 20]])</f>
        <v>0</v>
      </c>
      <c r="L596" s="2" t="e">
        <f>Table13[[#This Row],[Dev]]/Table13[[#This Row],[Mean]]*100</f>
        <v>#DIV/0!</v>
      </c>
      <c r="M596" s="2">
        <f>Table13[[#This Row],[Estimated costs 1]]-Table13[[#This Row],[Actual cost]]</f>
        <v>0</v>
      </c>
      <c r="N596" s="2" t="e">
        <f>Table13[[#This Row],[Diff 1]]/Table13[[#This Row],[Actual cost]]*100</f>
        <v>#DIV/0!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</row>
    <row r="597" spans="1:34" hidden="1" x14ac:dyDescent="0.3">
      <c r="A597" t="s">
        <v>621</v>
      </c>
      <c r="B597">
        <v>595</v>
      </c>
      <c r="C597" t="str">
        <f>LEFT(Table13[[#This Row],[Contingency id]])</f>
        <v>C</v>
      </c>
      <c r="D597">
        <v>0</v>
      </c>
      <c r="E597" s="1">
        <v>1.0333333333333301</v>
      </c>
      <c r="F597">
        <v>31</v>
      </c>
      <c r="G597">
        <v>30</v>
      </c>
      <c r="H597">
        <v>0</v>
      </c>
      <c r="I597" s="2">
        <f>AVERAGE(Table13[[#This Row],[Estimated costs 1]:[Estimated costs 20]])</f>
        <v>0</v>
      </c>
      <c r="J597" s="2" t="e">
        <f>(Table13[[#This Row],[Mean]]-Table13[[#This Row],[Actual cost]])/Table13[[#This Row],[Actual cost]]*100</f>
        <v>#DIV/0!</v>
      </c>
      <c r="K597" s="2">
        <f>_xlfn.STDEV.P(Table13[[#This Row],[Estimated costs 1]:[Estimated costs 20]])</f>
        <v>0</v>
      </c>
      <c r="L597" s="2" t="e">
        <f>Table13[[#This Row],[Dev]]/Table13[[#This Row],[Mean]]*100</f>
        <v>#DIV/0!</v>
      </c>
      <c r="M597" s="2">
        <f>Table13[[#This Row],[Estimated costs 1]]-Table13[[#This Row],[Actual cost]]</f>
        <v>0</v>
      </c>
      <c r="N597" s="2" t="e">
        <f>Table13[[#This Row],[Diff 1]]/Table13[[#This Row],[Actual cost]]*100</f>
        <v>#DIV/0!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</row>
    <row r="598" spans="1:34" hidden="1" x14ac:dyDescent="0.3">
      <c r="A598" t="s">
        <v>622</v>
      </c>
      <c r="B598">
        <v>596</v>
      </c>
      <c r="C598" t="str">
        <f>LEFT(Table13[[#This Row],[Contingency id]])</f>
        <v>C</v>
      </c>
      <c r="D598">
        <v>0</v>
      </c>
      <c r="E598" s="1">
        <v>1.02272727272727</v>
      </c>
      <c r="F598">
        <v>45</v>
      </c>
      <c r="G598">
        <v>44</v>
      </c>
      <c r="H598">
        <v>0</v>
      </c>
      <c r="I598" s="2">
        <f>AVERAGE(Table13[[#This Row],[Estimated costs 1]:[Estimated costs 20]])</f>
        <v>0</v>
      </c>
      <c r="J598" s="2" t="e">
        <f>(Table13[[#This Row],[Mean]]-Table13[[#This Row],[Actual cost]])/Table13[[#This Row],[Actual cost]]*100</f>
        <v>#DIV/0!</v>
      </c>
      <c r="K598" s="2">
        <f>_xlfn.STDEV.P(Table13[[#This Row],[Estimated costs 1]:[Estimated costs 20]])</f>
        <v>0</v>
      </c>
      <c r="L598" s="2" t="e">
        <f>Table13[[#This Row],[Dev]]/Table13[[#This Row],[Mean]]*100</f>
        <v>#DIV/0!</v>
      </c>
      <c r="M598" s="2">
        <f>Table13[[#This Row],[Estimated costs 1]]-Table13[[#This Row],[Actual cost]]</f>
        <v>0</v>
      </c>
      <c r="N598" s="2" t="e">
        <f>Table13[[#This Row],[Diff 1]]/Table13[[#This Row],[Actual cost]]*100</f>
        <v>#DIV/0!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</row>
    <row r="599" spans="1:34" hidden="1" x14ac:dyDescent="0.3">
      <c r="A599" t="s">
        <v>623</v>
      </c>
      <c r="B599">
        <v>597</v>
      </c>
      <c r="C599" t="str">
        <f>LEFT(Table13[[#This Row],[Contingency id]])</f>
        <v>C</v>
      </c>
      <c r="D599">
        <v>0</v>
      </c>
      <c r="E599" s="1">
        <v>1</v>
      </c>
      <c r="F599">
        <v>45</v>
      </c>
      <c r="G599">
        <v>45</v>
      </c>
      <c r="H599">
        <v>0</v>
      </c>
      <c r="I599" s="2">
        <f>AVERAGE(Table13[[#This Row],[Estimated costs 1]:[Estimated costs 20]])</f>
        <v>0</v>
      </c>
      <c r="J599" s="2" t="e">
        <f>(Table13[[#This Row],[Mean]]-Table13[[#This Row],[Actual cost]])/Table13[[#This Row],[Actual cost]]*100</f>
        <v>#DIV/0!</v>
      </c>
      <c r="K599" s="2">
        <f>_xlfn.STDEV.P(Table13[[#This Row],[Estimated costs 1]:[Estimated costs 20]])</f>
        <v>0</v>
      </c>
      <c r="L599" s="2" t="e">
        <f>Table13[[#This Row],[Dev]]/Table13[[#This Row],[Mean]]*100</f>
        <v>#DIV/0!</v>
      </c>
      <c r="M599" s="2">
        <f>Table13[[#This Row],[Estimated costs 1]]-Table13[[#This Row],[Actual cost]]</f>
        <v>0</v>
      </c>
      <c r="N599" s="2" t="e">
        <f>Table13[[#This Row],[Diff 1]]/Table13[[#This Row],[Actual cost]]*100</f>
        <v>#DIV/0!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</row>
    <row r="600" spans="1:34" hidden="1" x14ac:dyDescent="0.3">
      <c r="A600" t="s">
        <v>624</v>
      </c>
      <c r="B600">
        <v>598</v>
      </c>
      <c r="C600" t="str">
        <f>LEFT(Table13[[#This Row],[Contingency id]])</f>
        <v>C</v>
      </c>
      <c r="D600">
        <v>0</v>
      </c>
      <c r="E600" s="1">
        <v>1.0714285714285701</v>
      </c>
      <c r="F600">
        <v>45</v>
      </c>
      <c r="G600">
        <v>42</v>
      </c>
      <c r="H600">
        <v>0</v>
      </c>
      <c r="I600" s="2">
        <f>AVERAGE(Table13[[#This Row],[Estimated costs 1]:[Estimated costs 20]])</f>
        <v>0</v>
      </c>
      <c r="J600" s="2" t="e">
        <f>(Table13[[#This Row],[Mean]]-Table13[[#This Row],[Actual cost]])/Table13[[#This Row],[Actual cost]]*100</f>
        <v>#DIV/0!</v>
      </c>
      <c r="K600" s="2">
        <f>_xlfn.STDEV.P(Table13[[#This Row],[Estimated costs 1]:[Estimated costs 20]])</f>
        <v>0</v>
      </c>
      <c r="L600" s="2" t="e">
        <f>Table13[[#This Row],[Dev]]/Table13[[#This Row],[Mean]]*100</f>
        <v>#DIV/0!</v>
      </c>
      <c r="M600" s="2">
        <f>Table13[[#This Row],[Estimated costs 1]]-Table13[[#This Row],[Actual cost]]</f>
        <v>0</v>
      </c>
      <c r="N600" s="2" t="e">
        <f>Table13[[#This Row],[Diff 1]]/Table13[[#This Row],[Actual cost]]*100</f>
        <v>#DIV/0!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</row>
    <row r="601" spans="1:34" hidden="1" x14ac:dyDescent="0.3">
      <c r="A601" t="s">
        <v>625</v>
      </c>
      <c r="B601">
        <v>599</v>
      </c>
      <c r="C601" t="str">
        <f>LEFT(Table13[[#This Row],[Contingency id]])</f>
        <v>C</v>
      </c>
      <c r="D601">
        <v>0</v>
      </c>
      <c r="E601" s="1">
        <v>1.0689655172413699</v>
      </c>
      <c r="F601">
        <v>31</v>
      </c>
      <c r="G601">
        <v>29</v>
      </c>
      <c r="H601">
        <v>0</v>
      </c>
      <c r="I601" s="2">
        <f>AVERAGE(Table13[[#This Row],[Estimated costs 1]:[Estimated costs 20]])</f>
        <v>0</v>
      </c>
      <c r="J601" s="2" t="e">
        <f>(Table13[[#This Row],[Mean]]-Table13[[#This Row],[Actual cost]])/Table13[[#This Row],[Actual cost]]*100</f>
        <v>#DIV/0!</v>
      </c>
      <c r="K601" s="2">
        <f>_xlfn.STDEV.P(Table13[[#This Row],[Estimated costs 1]:[Estimated costs 20]])</f>
        <v>0</v>
      </c>
      <c r="L601" s="2" t="e">
        <f>Table13[[#This Row],[Dev]]/Table13[[#This Row],[Mean]]*100</f>
        <v>#DIV/0!</v>
      </c>
      <c r="M601" s="2">
        <f>Table13[[#This Row],[Estimated costs 1]]-Table13[[#This Row],[Actual cost]]</f>
        <v>0</v>
      </c>
      <c r="N601" s="2" t="e">
        <f>Table13[[#This Row],[Diff 1]]/Table13[[#This Row],[Actual cost]]*100</f>
        <v>#DIV/0!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</row>
    <row r="602" spans="1:34" hidden="1" x14ac:dyDescent="0.3">
      <c r="A602" t="s">
        <v>626</v>
      </c>
      <c r="B602">
        <v>600</v>
      </c>
      <c r="C602" t="str">
        <f>LEFT(Table13[[#This Row],[Contingency id]])</f>
        <v>C</v>
      </c>
      <c r="D602">
        <v>0</v>
      </c>
      <c r="E602" s="1">
        <v>1.02272727272727</v>
      </c>
      <c r="F602">
        <v>45</v>
      </c>
      <c r="G602">
        <v>44</v>
      </c>
      <c r="H602">
        <v>0</v>
      </c>
      <c r="I602" s="2">
        <f>AVERAGE(Table13[[#This Row],[Estimated costs 1]:[Estimated costs 20]])</f>
        <v>0</v>
      </c>
      <c r="J602" s="2" t="e">
        <f>(Table13[[#This Row],[Mean]]-Table13[[#This Row],[Actual cost]])/Table13[[#This Row],[Actual cost]]*100</f>
        <v>#DIV/0!</v>
      </c>
      <c r="K602" s="2">
        <f>_xlfn.STDEV.P(Table13[[#This Row],[Estimated costs 1]:[Estimated costs 20]])</f>
        <v>0</v>
      </c>
      <c r="L602" s="2" t="e">
        <f>Table13[[#This Row],[Dev]]/Table13[[#This Row],[Mean]]*100</f>
        <v>#DIV/0!</v>
      </c>
      <c r="M602" s="2">
        <f>Table13[[#This Row],[Estimated costs 1]]-Table13[[#This Row],[Actual cost]]</f>
        <v>0</v>
      </c>
      <c r="N602" s="2" t="e">
        <f>Table13[[#This Row],[Diff 1]]/Table13[[#This Row],[Actual cost]]*100</f>
        <v>#DIV/0!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</row>
    <row r="603" spans="1:34" hidden="1" x14ac:dyDescent="0.3">
      <c r="A603" t="s">
        <v>627</v>
      </c>
      <c r="B603">
        <v>601</v>
      </c>
      <c r="C603" t="str">
        <f>LEFT(Table13[[#This Row],[Contingency id]])</f>
        <v>C</v>
      </c>
      <c r="D603">
        <v>0</v>
      </c>
      <c r="E603" s="1">
        <v>1.0465116279069699</v>
      </c>
      <c r="F603">
        <v>45</v>
      </c>
      <c r="G603">
        <v>43</v>
      </c>
      <c r="H603">
        <v>0</v>
      </c>
      <c r="I603" s="2">
        <f>AVERAGE(Table13[[#This Row],[Estimated costs 1]:[Estimated costs 20]])</f>
        <v>0</v>
      </c>
      <c r="J603" s="2" t="e">
        <f>(Table13[[#This Row],[Mean]]-Table13[[#This Row],[Actual cost]])/Table13[[#This Row],[Actual cost]]*100</f>
        <v>#DIV/0!</v>
      </c>
      <c r="K603" s="2">
        <f>_xlfn.STDEV.P(Table13[[#This Row],[Estimated costs 1]:[Estimated costs 20]])</f>
        <v>0</v>
      </c>
      <c r="L603" s="2" t="e">
        <f>Table13[[#This Row],[Dev]]/Table13[[#This Row],[Mean]]*100</f>
        <v>#DIV/0!</v>
      </c>
      <c r="M603" s="2">
        <f>Table13[[#This Row],[Estimated costs 1]]-Table13[[#This Row],[Actual cost]]</f>
        <v>0</v>
      </c>
      <c r="N603" s="2" t="e">
        <f>Table13[[#This Row],[Diff 1]]/Table13[[#This Row],[Actual cost]]*100</f>
        <v>#DIV/0!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</row>
    <row r="604" spans="1:34" hidden="1" x14ac:dyDescent="0.3">
      <c r="A604" t="s">
        <v>628</v>
      </c>
      <c r="B604">
        <v>602</v>
      </c>
      <c r="C604" t="str">
        <f>LEFT(Table13[[#This Row],[Contingency id]])</f>
        <v>C</v>
      </c>
      <c r="D604">
        <v>0</v>
      </c>
      <c r="E604" s="1">
        <v>1.02272727272727</v>
      </c>
      <c r="F604">
        <v>45</v>
      </c>
      <c r="G604">
        <v>44</v>
      </c>
      <c r="H604">
        <v>0</v>
      </c>
      <c r="I604" s="2">
        <f>AVERAGE(Table13[[#This Row],[Estimated costs 1]:[Estimated costs 20]])</f>
        <v>0</v>
      </c>
      <c r="J604" s="2" t="e">
        <f>(Table13[[#This Row],[Mean]]-Table13[[#This Row],[Actual cost]])/Table13[[#This Row],[Actual cost]]*100</f>
        <v>#DIV/0!</v>
      </c>
      <c r="K604" s="2">
        <f>_xlfn.STDEV.P(Table13[[#This Row],[Estimated costs 1]:[Estimated costs 20]])</f>
        <v>0</v>
      </c>
      <c r="L604" s="2" t="e">
        <f>Table13[[#This Row],[Dev]]/Table13[[#This Row],[Mean]]*100</f>
        <v>#DIV/0!</v>
      </c>
      <c r="M604" s="2">
        <f>Table13[[#This Row],[Estimated costs 1]]-Table13[[#This Row],[Actual cost]]</f>
        <v>0</v>
      </c>
      <c r="N604" s="2" t="e">
        <f>Table13[[#This Row],[Diff 1]]/Table13[[#This Row],[Actual cost]]*100</f>
        <v>#DIV/0!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</row>
    <row r="605" spans="1:34" hidden="1" x14ac:dyDescent="0.3">
      <c r="A605" t="s">
        <v>629</v>
      </c>
      <c r="B605">
        <v>603</v>
      </c>
      <c r="C605" t="str">
        <f>LEFT(Table13[[#This Row],[Contingency id]])</f>
        <v>C</v>
      </c>
      <c r="D605">
        <v>0</v>
      </c>
      <c r="E605" s="1">
        <v>1</v>
      </c>
      <c r="F605">
        <v>20</v>
      </c>
      <c r="G605">
        <v>20</v>
      </c>
      <c r="H605">
        <v>0</v>
      </c>
      <c r="I605" s="2">
        <f>AVERAGE(Table13[[#This Row],[Estimated costs 1]:[Estimated costs 20]])</f>
        <v>0</v>
      </c>
      <c r="J605" s="2" t="e">
        <f>(Table13[[#This Row],[Mean]]-Table13[[#This Row],[Actual cost]])/Table13[[#This Row],[Actual cost]]*100</f>
        <v>#DIV/0!</v>
      </c>
      <c r="K605" s="2">
        <f>_xlfn.STDEV.P(Table13[[#This Row],[Estimated costs 1]:[Estimated costs 20]])</f>
        <v>0</v>
      </c>
      <c r="L605" s="2" t="e">
        <f>Table13[[#This Row],[Dev]]/Table13[[#This Row],[Mean]]*100</f>
        <v>#DIV/0!</v>
      </c>
      <c r="M605" s="2">
        <f>Table13[[#This Row],[Estimated costs 1]]-Table13[[#This Row],[Actual cost]]</f>
        <v>0</v>
      </c>
      <c r="N605" s="2" t="e">
        <f>Table13[[#This Row],[Diff 1]]/Table13[[#This Row],[Actual cost]]*100</f>
        <v>#DIV/0!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</row>
    <row r="606" spans="1:34" hidden="1" x14ac:dyDescent="0.3">
      <c r="A606" t="s">
        <v>630</v>
      </c>
      <c r="B606">
        <v>604</v>
      </c>
      <c r="C606" t="str">
        <f>LEFT(Table13[[#This Row],[Contingency id]])</f>
        <v>C</v>
      </c>
      <c r="D606">
        <v>0</v>
      </c>
      <c r="E606" s="1">
        <v>1</v>
      </c>
      <c r="F606">
        <v>20</v>
      </c>
      <c r="G606">
        <v>20</v>
      </c>
      <c r="H606">
        <v>0</v>
      </c>
      <c r="I606" s="2">
        <f>AVERAGE(Table13[[#This Row],[Estimated costs 1]:[Estimated costs 20]])</f>
        <v>0</v>
      </c>
      <c r="J606" s="2" t="e">
        <f>(Table13[[#This Row],[Mean]]-Table13[[#This Row],[Actual cost]])/Table13[[#This Row],[Actual cost]]*100</f>
        <v>#DIV/0!</v>
      </c>
      <c r="K606" s="2">
        <f>_xlfn.STDEV.P(Table13[[#This Row],[Estimated costs 1]:[Estimated costs 20]])</f>
        <v>0</v>
      </c>
      <c r="L606" s="2" t="e">
        <f>Table13[[#This Row],[Dev]]/Table13[[#This Row],[Mean]]*100</f>
        <v>#DIV/0!</v>
      </c>
      <c r="M606" s="2">
        <f>Table13[[#This Row],[Estimated costs 1]]-Table13[[#This Row],[Actual cost]]</f>
        <v>0</v>
      </c>
      <c r="N606" s="2" t="e">
        <f>Table13[[#This Row],[Diff 1]]/Table13[[#This Row],[Actual cost]]*100</f>
        <v>#DIV/0!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</row>
    <row r="607" spans="1:34" hidden="1" x14ac:dyDescent="0.3">
      <c r="A607" t="s">
        <v>631</v>
      </c>
      <c r="B607">
        <v>605</v>
      </c>
      <c r="C607" t="str">
        <f>LEFT(Table13[[#This Row],[Contingency id]])</f>
        <v>C</v>
      </c>
      <c r="D607">
        <v>0</v>
      </c>
      <c r="E607" s="1">
        <v>1</v>
      </c>
      <c r="F607">
        <v>20</v>
      </c>
      <c r="G607">
        <v>20</v>
      </c>
      <c r="H607">
        <v>0</v>
      </c>
      <c r="I607" s="2">
        <f>AVERAGE(Table13[[#This Row],[Estimated costs 1]:[Estimated costs 20]])</f>
        <v>0</v>
      </c>
      <c r="J607" s="2" t="e">
        <f>(Table13[[#This Row],[Mean]]-Table13[[#This Row],[Actual cost]])/Table13[[#This Row],[Actual cost]]*100</f>
        <v>#DIV/0!</v>
      </c>
      <c r="K607" s="2">
        <f>_xlfn.STDEV.P(Table13[[#This Row],[Estimated costs 1]:[Estimated costs 20]])</f>
        <v>0</v>
      </c>
      <c r="L607" s="2" t="e">
        <f>Table13[[#This Row],[Dev]]/Table13[[#This Row],[Mean]]*100</f>
        <v>#DIV/0!</v>
      </c>
      <c r="M607" s="2">
        <f>Table13[[#This Row],[Estimated costs 1]]-Table13[[#This Row],[Actual cost]]</f>
        <v>0</v>
      </c>
      <c r="N607" s="2" t="e">
        <f>Table13[[#This Row],[Diff 1]]/Table13[[#This Row],[Actual cost]]*100</f>
        <v>#DIV/0!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</row>
    <row r="608" spans="1:34" hidden="1" x14ac:dyDescent="0.3">
      <c r="A608" t="s">
        <v>632</v>
      </c>
      <c r="B608">
        <v>606</v>
      </c>
      <c r="C608" t="str">
        <f>LEFT(Table13[[#This Row],[Contingency id]])</f>
        <v>C</v>
      </c>
      <c r="D608">
        <v>0</v>
      </c>
      <c r="E608" s="1">
        <v>1</v>
      </c>
      <c r="F608">
        <v>20</v>
      </c>
      <c r="G608">
        <v>20</v>
      </c>
      <c r="H608">
        <v>0</v>
      </c>
      <c r="I608" s="2">
        <f>AVERAGE(Table13[[#This Row],[Estimated costs 1]:[Estimated costs 20]])</f>
        <v>0</v>
      </c>
      <c r="J608" s="2" t="e">
        <f>(Table13[[#This Row],[Mean]]-Table13[[#This Row],[Actual cost]])/Table13[[#This Row],[Actual cost]]*100</f>
        <v>#DIV/0!</v>
      </c>
      <c r="K608" s="2">
        <f>_xlfn.STDEV.P(Table13[[#This Row],[Estimated costs 1]:[Estimated costs 20]])</f>
        <v>0</v>
      </c>
      <c r="L608" s="2" t="e">
        <f>Table13[[#This Row],[Dev]]/Table13[[#This Row],[Mean]]*100</f>
        <v>#DIV/0!</v>
      </c>
      <c r="M608" s="2">
        <f>Table13[[#This Row],[Estimated costs 1]]-Table13[[#This Row],[Actual cost]]</f>
        <v>0</v>
      </c>
      <c r="N608" s="2" t="e">
        <f>Table13[[#This Row],[Diff 1]]/Table13[[#This Row],[Actual cost]]*100</f>
        <v>#DIV/0!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</row>
    <row r="609" spans="1:34" hidden="1" x14ac:dyDescent="0.3">
      <c r="A609" t="s">
        <v>633</v>
      </c>
      <c r="B609">
        <v>607</v>
      </c>
      <c r="C609" t="str">
        <f>LEFT(Table13[[#This Row],[Contingency id]])</f>
        <v>C</v>
      </c>
      <c r="D609">
        <v>0</v>
      </c>
      <c r="E609" s="1">
        <v>1</v>
      </c>
      <c r="F609">
        <v>20</v>
      </c>
      <c r="G609">
        <v>20</v>
      </c>
      <c r="H609">
        <v>0</v>
      </c>
      <c r="I609" s="2">
        <f>AVERAGE(Table13[[#This Row],[Estimated costs 1]:[Estimated costs 20]])</f>
        <v>0</v>
      </c>
      <c r="J609" s="2" t="e">
        <f>(Table13[[#This Row],[Mean]]-Table13[[#This Row],[Actual cost]])/Table13[[#This Row],[Actual cost]]*100</f>
        <v>#DIV/0!</v>
      </c>
      <c r="K609" s="2">
        <f>_xlfn.STDEV.P(Table13[[#This Row],[Estimated costs 1]:[Estimated costs 20]])</f>
        <v>0</v>
      </c>
      <c r="L609" s="2" t="e">
        <f>Table13[[#This Row],[Dev]]/Table13[[#This Row],[Mean]]*100</f>
        <v>#DIV/0!</v>
      </c>
      <c r="M609" s="2">
        <f>Table13[[#This Row],[Estimated costs 1]]-Table13[[#This Row],[Actual cost]]</f>
        <v>0</v>
      </c>
      <c r="N609" s="2" t="e">
        <f>Table13[[#This Row],[Diff 1]]/Table13[[#This Row],[Actual cost]]*100</f>
        <v>#DIV/0!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</row>
    <row r="610" spans="1:34" hidden="1" x14ac:dyDescent="0.3">
      <c r="A610" t="s">
        <v>634</v>
      </c>
      <c r="B610">
        <v>608</v>
      </c>
      <c r="C610" t="str">
        <f>LEFT(Table13[[#This Row],[Contingency id]])</f>
        <v>C</v>
      </c>
      <c r="D610">
        <v>0</v>
      </c>
      <c r="E610" s="1">
        <v>1</v>
      </c>
      <c r="F610">
        <v>20</v>
      </c>
      <c r="G610">
        <v>20</v>
      </c>
      <c r="H610">
        <v>0</v>
      </c>
      <c r="I610" s="2">
        <f>AVERAGE(Table13[[#This Row],[Estimated costs 1]:[Estimated costs 20]])</f>
        <v>0</v>
      </c>
      <c r="J610" s="2" t="e">
        <f>(Table13[[#This Row],[Mean]]-Table13[[#This Row],[Actual cost]])/Table13[[#This Row],[Actual cost]]*100</f>
        <v>#DIV/0!</v>
      </c>
      <c r="K610" s="2">
        <f>_xlfn.STDEV.P(Table13[[#This Row],[Estimated costs 1]:[Estimated costs 20]])</f>
        <v>0</v>
      </c>
      <c r="L610" s="2" t="e">
        <f>Table13[[#This Row],[Dev]]/Table13[[#This Row],[Mean]]*100</f>
        <v>#DIV/0!</v>
      </c>
      <c r="M610" s="2">
        <f>Table13[[#This Row],[Estimated costs 1]]-Table13[[#This Row],[Actual cost]]</f>
        <v>0</v>
      </c>
      <c r="N610" s="2" t="e">
        <f>Table13[[#This Row],[Diff 1]]/Table13[[#This Row],[Actual cost]]*100</f>
        <v>#DIV/0!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</row>
    <row r="611" spans="1:34" hidden="1" x14ac:dyDescent="0.3">
      <c r="A611" t="s">
        <v>635</v>
      </c>
      <c r="B611">
        <v>609</v>
      </c>
      <c r="C611" t="str">
        <f>LEFT(Table13[[#This Row],[Contingency id]])</f>
        <v>C</v>
      </c>
      <c r="D611">
        <v>0</v>
      </c>
      <c r="E611" s="1">
        <v>1</v>
      </c>
      <c r="F611">
        <v>20</v>
      </c>
      <c r="G611">
        <v>20</v>
      </c>
      <c r="H611">
        <v>0</v>
      </c>
      <c r="I611" s="2">
        <f>AVERAGE(Table13[[#This Row],[Estimated costs 1]:[Estimated costs 20]])</f>
        <v>0</v>
      </c>
      <c r="J611" s="2" t="e">
        <f>(Table13[[#This Row],[Mean]]-Table13[[#This Row],[Actual cost]])/Table13[[#This Row],[Actual cost]]*100</f>
        <v>#DIV/0!</v>
      </c>
      <c r="K611" s="2">
        <f>_xlfn.STDEV.P(Table13[[#This Row],[Estimated costs 1]:[Estimated costs 20]])</f>
        <v>0</v>
      </c>
      <c r="L611" s="2" t="e">
        <f>Table13[[#This Row],[Dev]]/Table13[[#This Row],[Mean]]*100</f>
        <v>#DIV/0!</v>
      </c>
      <c r="M611" s="2">
        <f>Table13[[#This Row],[Estimated costs 1]]-Table13[[#This Row],[Actual cost]]</f>
        <v>0</v>
      </c>
      <c r="N611" s="2" t="e">
        <f>Table13[[#This Row],[Diff 1]]/Table13[[#This Row],[Actual cost]]*100</f>
        <v>#DIV/0!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</row>
    <row r="612" spans="1:34" hidden="1" x14ac:dyDescent="0.3">
      <c r="A612" t="s">
        <v>636</v>
      </c>
      <c r="B612">
        <v>610</v>
      </c>
      <c r="C612" t="str">
        <f>LEFT(Table13[[#This Row],[Contingency id]])</f>
        <v>C</v>
      </c>
      <c r="D612">
        <v>0</v>
      </c>
      <c r="E612" s="1">
        <v>1.0526315789473599</v>
      </c>
      <c r="F612">
        <v>20</v>
      </c>
      <c r="G612">
        <v>19</v>
      </c>
      <c r="H612">
        <v>0</v>
      </c>
      <c r="I612" s="2">
        <f>AVERAGE(Table13[[#This Row],[Estimated costs 1]:[Estimated costs 20]])</f>
        <v>0</v>
      </c>
      <c r="J612" s="2" t="e">
        <f>(Table13[[#This Row],[Mean]]-Table13[[#This Row],[Actual cost]])/Table13[[#This Row],[Actual cost]]*100</f>
        <v>#DIV/0!</v>
      </c>
      <c r="K612" s="2">
        <f>_xlfn.STDEV.P(Table13[[#This Row],[Estimated costs 1]:[Estimated costs 20]])</f>
        <v>0</v>
      </c>
      <c r="L612" s="2" t="e">
        <f>Table13[[#This Row],[Dev]]/Table13[[#This Row],[Mean]]*100</f>
        <v>#DIV/0!</v>
      </c>
      <c r="M612" s="2">
        <f>Table13[[#This Row],[Estimated costs 1]]-Table13[[#This Row],[Actual cost]]</f>
        <v>0</v>
      </c>
      <c r="N612" s="2" t="e">
        <f>Table13[[#This Row],[Diff 1]]/Table13[[#This Row],[Actual cost]]*100</f>
        <v>#DIV/0!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</row>
    <row r="613" spans="1:34" hidden="1" x14ac:dyDescent="0.3">
      <c r="A613" t="s">
        <v>637</v>
      </c>
      <c r="B613">
        <v>611</v>
      </c>
      <c r="C613" t="str">
        <f>LEFT(Table13[[#This Row],[Contingency id]])</f>
        <v>C</v>
      </c>
      <c r="D613">
        <v>0</v>
      </c>
      <c r="E613" s="1">
        <v>1</v>
      </c>
      <c r="F613">
        <v>20</v>
      </c>
      <c r="G613">
        <v>20</v>
      </c>
      <c r="H613">
        <v>0</v>
      </c>
      <c r="I613" s="2">
        <f>AVERAGE(Table13[[#This Row],[Estimated costs 1]:[Estimated costs 20]])</f>
        <v>0</v>
      </c>
      <c r="J613" s="2" t="e">
        <f>(Table13[[#This Row],[Mean]]-Table13[[#This Row],[Actual cost]])/Table13[[#This Row],[Actual cost]]*100</f>
        <v>#DIV/0!</v>
      </c>
      <c r="K613" s="2">
        <f>_xlfn.STDEV.P(Table13[[#This Row],[Estimated costs 1]:[Estimated costs 20]])</f>
        <v>0</v>
      </c>
      <c r="L613" s="2" t="e">
        <f>Table13[[#This Row],[Dev]]/Table13[[#This Row],[Mean]]*100</f>
        <v>#DIV/0!</v>
      </c>
      <c r="M613" s="2">
        <f>Table13[[#This Row],[Estimated costs 1]]-Table13[[#This Row],[Actual cost]]</f>
        <v>0</v>
      </c>
      <c r="N613" s="2" t="e">
        <f>Table13[[#This Row],[Diff 1]]/Table13[[#This Row],[Actual cost]]*100</f>
        <v>#DIV/0!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</row>
    <row r="614" spans="1:34" hidden="1" x14ac:dyDescent="0.3">
      <c r="A614" t="s">
        <v>638</v>
      </c>
      <c r="B614">
        <v>612</v>
      </c>
      <c r="C614" t="str">
        <f>LEFT(Table13[[#This Row],[Contingency id]])</f>
        <v>C</v>
      </c>
      <c r="D614">
        <v>0</v>
      </c>
      <c r="E614" s="1">
        <v>1.0526315789473599</v>
      </c>
      <c r="F614">
        <v>20</v>
      </c>
      <c r="G614">
        <v>19</v>
      </c>
      <c r="H614">
        <v>0</v>
      </c>
      <c r="I614" s="2">
        <f>AVERAGE(Table13[[#This Row],[Estimated costs 1]:[Estimated costs 20]])</f>
        <v>0</v>
      </c>
      <c r="J614" s="2" t="e">
        <f>(Table13[[#This Row],[Mean]]-Table13[[#This Row],[Actual cost]])/Table13[[#This Row],[Actual cost]]*100</f>
        <v>#DIV/0!</v>
      </c>
      <c r="K614" s="2">
        <f>_xlfn.STDEV.P(Table13[[#This Row],[Estimated costs 1]:[Estimated costs 20]])</f>
        <v>0</v>
      </c>
      <c r="L614" s="2" t="e">
        <f>Table13[[#This Row],[Dev]]/Table13[[#This Row],[Mean]]*100</f>
        <v>#DIV/0!</v>
      </c>
      <c r="M614" s="2">
        <f>Table13[[#This Row],[Estimated costs 1]]-Table13[[#This Row],[Actual cost]]</f>
        <v>0</v>
      </c>
      <c r="N614" s="2" t="e">
        <f>Table13[[#This Row],[Diff 1]]/Table13[[#This Row],[Actual cost]]*100</f>
        <v>#DIV/0!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</row>
    <row r="615" spans="1:34" hidden="1" x14ac:dyDescent="0.3">
      <c r="A615" t="s">
        <v>639</v>
      </c>
      <c r="B615">
        <v>613</v>
      </c>
      <c r="C615" t="str">
        <f>LEFT(Table13[[#This Row],[Contingency id]])</f>
        <v>C</v>
      </c>
      <c r="D615">
        <v>0</v>
      </c>
      <c r="E615" s="1">
        <v>1.0526315789473599</v>
      </c>
      <c r="F615">
        <v>20</v>
      </c>
      <c r="G615">
        <v>19</v>
      </c>
      <c r="H615">
        <v>0</v>
      </c>
      <c r="I615" s="2">
        <f>AVERAGE(Table13[[#This Row],[Estimated costs 1]:[Estimated costs 20]])</f>
        <v>0</v>
      </c>
      <c r="J615" s="2" t="e">
        <f>(Table13[[#This Row],[Mean]]-Table13[[#This Row],[Actual cost]])/Table13[[#This Row],[Actual cost]]*100</f>
        <v>#DIV/0!</v>
      </c>
      <c r="K615" s="2">
        <f>_xlfn.STDEV.P(Table13[[#This Row],[Estimated costs 1]:[Estimated costs 20]])</f>
        <v>0</v>
      </c>
      <c r="L615" s="2" t="e">
        <f>Table13[[#This Row],[Dev]]/Table13[[#This Row],[Mean]]*100</f>
        <v>#DIV/0!</v>
      </c>
      <c r="M615" s="2">
        <f>Table13[[#This Row],[Estimated costs 1]]-Table13[[#This Row],[Actual cost]]</f>
        <v>0</v>
      </c>
      <c r="N615" s="2" t="e">
        <f>Table13[[#This Row],[Diff 1]]/Table13[[#This Row],[Actual cost]]*100</f>
        <v>#DIV/0!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</row>
    <row r="616" spans="1:34" hidden="1" x14ac:dyDescent="0.3">
      <c r="A616" t="s">
        <v>640</v>
      </c>
      <c r="B616">
        <v>614</v>
      </c>
      <c r="C616" t="str">
        <f>LEFT(Table13[[#This Row],[Contingency id]])</f>
        <v>C</v>
      </c>
      <c r="D616">
        <v>0</v>
      </c>
      <c r="E616" s="1">
        <v>1</v>
      </c>
      <c r="F616">
        <v>19</v>
      </c>
      <c r="G616">
        <v>19</v>
      </c>
      <c r="H616">
        <v>0</v>
      </c>
      <c r="I616" s="2">
        <f>AVERAGE(Table13[[#This Row],[Estimated costs 1]:[Estimated costs 20]])</f>
        <v>0</v>
      </c>
      <c r="J616" s="2" t="e">
        <f>(Table13[[#This Row],[Mean]]-Table13[[#This Row],[Actual cost]])/Table13[[#This Row],[Actual cost]]*100</f>
        <v>#DIV/0!</v>
      </c>
      <c r="K616" s="2">
        <f>_xlfn.STDEV.P(Table13[[#This Row],[Estimated costs 1]:[Estimated costs 20]])</f>
        <v>0</v>
      </c>
      <c r="L616" s="2" t="e">
        <f>Table13[[#This Row],[Dev]]/Table13[[#This Row],[Mean]]*100</f>
        <v>#DIV/0!</v>
      </c>
      <c r="M616" s="2">
        <f>Table13[[#This Row],[Estimated costs 1]]-Table13[[#This Row],[Actual cost]]</f>
        <v>0</v>
      </c>
      <c r="N616" s="2" t="e">
        <f>Table13[[#This Row],[Diff 1]]/Table13[[#This Row],[Actual cost]]*100</f>
        <v>#DIV/0!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</row>
    <row r="617" spans="1:34" hidden="1" x14ac:dyDescent="0.3">
      <c r="A617" t="s">
        <v>641</v>
      </c>
      <c r="B617">
        <v>615</v>
      </c>
      <c r="C617" t="str">
        <f>LEFT(Table13[[#This Row],[Contingency id]])</f>
        <v>C</v>
      </c>
      <c r="D617">
        <v>0</v>
      </c>
      <c r="E617" s="1">
        <v>1.1550387596899201</v>
      </c>
      <c r="F617">
        <v>149</v>
      </c>
      <c r="G617">
        <v>129</v>
      </c>
      <c r="H617">
        <v>0</v>
      </c>
      <c r="I617" s="2">
        <f>AVERAGE(Table13[[#This Row],[Estimated costs 1]:[Estimated costs 20]])</f>
        <v>0</v>
      </c>
      <c r="J617" s="2" t="e">
        <f>(Table13[[#This Row],[Mean]]-Table13[[#This Row],[Actual cost]])/Table13[[#This Row],[Actual cost]]*100</f>
        <v>#DIV/0!</v>
      </c>
      <c r="K617" s="2">
        <f>_xlfn.STDEV.P(Table13[[#This Row],[Estimated costs 1]:[Estimated costs 20]])</f>
        <v>0</v>
      </c>
      <c r="L617" s="2" t="e">
        <f>Table13[[#This Row],[Dev]]/Table13[[#This Row],[Mean]]*100</f>
        <v>#DIV/0!</v>
      </c>
      <c r="M617" s="2">
        <f>Table13[[#This Row],[Estimated costs 1]]-Table13[[#This Row],[Actual cost]]</f>
        <v>0</v>
      </c>
      <c r="N617" s="2" t="e">
        <f>Table13[[#This Row],[Diff 1]]/Table13[[#This Row],[Actual cost]]*100</f>
        <v>#DIV/0!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</row>
    <row r="618" spans="1:34" hidden="1" x14ac:dyDescent="0.3">
      <c r="A618" t="s">
        <v>642</v>
      </c>
      <c r="B618">
        <v>616</v>
      </c>
      <c r="C618" t="str">
        <f>LEFT(Table13[[#This Row],[Contingency id]])</f>
        <v>C</v>
      </c>
      <c r="D618">
        <v>0</v>
      </c>
      <c r="E618" s="1">
        <v>1.1037037037037001</v>
      </c>
      <c r="F618">
        <v>149</v>
      </c>
      <c r="G618">
        <v>135</v>
      </c>
      <c r="H618">
        <v>0</v>
      </c>
      <c r="I618" s="2">
        <f>AVERAGE(Table13[[#This Row],[Estimated costs 1]:[Estimated costs 20]])</f>
        <v>0</v>
      </c>
      <c r="J618" s="2" t="e">
        <f>(Table13[[#This Row],[Mean]]-Table13[[#This Row],[Actual cost]])/Table13[[#This Row],[Actual cost]]*100</f>
        <v>#DIV/0!</v>
      </c>
      <c r="K618" s="2">
        <f>_xlfn.STDEV.P(Table13[[#This Row],[Estimated costs 1]:[Estimated costs 20]])</f>
        <v>0</v>
      </c>
      <c r="L618" s="2" t="e">
        <f>Table13[[#This Row],[Dev]]/Table13[[#This Row],[Mean]]*100</f>
        <v>#DIV/0!</v>
      </c>
      <c r="M618" s="2">
        <f>Table13[[#This Row],[Estimated costs 1]]-Table13[[#This Row],[Actual cost]]</f>
        <v>0</v>
      </c>
      <c r="N618" s="2" t="e">
        <f>Table13[[#This Row],[Diff 1]]/Table13[[#This Row],[Actual cost]]*100</f>
        <v>#DIV/0!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</row>
    <row r="619" spans="1:34" hidden="1" x14ac:dyDescent="0.3">
      <c r="A619" t="s">
        <v>643</v>
      </c>
      <c r="B619">
        <v>617</v>
      </c>
      <c r="C619" t="str">
        <f>LEFT(Table13[[#This Row],[Contingency id]])</f>
        <v>C</v>
      </c>
      <c r="D619">
        <v>0</v>
      </c>
      <c r="E619" s="1">
        <v>1.2016129032258001</v>
      </c>
      <c r="F619">
        <v>149</v>
      </c>
      <c r="G619">
        <v>124</v>
      </c>
      <c r="H619">
        <v>0</v>
      </c>
      <c r="I619" s="2">
        <f>AVERAGE(Table13[[#This Row],[Estimated costs 1]:[Estimated costs 20]])</f>
        <v>0</v>
      </c>
      <c r="J619" s="2" t="e">
        <f>(Table13[[#This Row],[Mean]]-Table13[[#This Row],[Actual cost]])/Table13[[#This Row],[Actual cost]]*100</f>
        <v>#DIV/0!</v>
      </c>
      <c r="K619" s="2">
        <f>_xlfn.STDEV.P(Table13[[#This Row],[Estimated costs 1]:[Estimated costs 20]])</f>
        <v>0</v>
      </c>
      <c r="L619" s="2" t="e">
        <f>Table13[[#This Row],[Dev]]/Table13[[#This Row],[Mean]]*100</f>
        <v>#DIV/0!</v>
      </c>
      <c r="M619" s="2">
        <f>Table13[[#This Row],[Estimated costs 1]]-Table13[[#This Row],[Actual cost]]</f>
        <v>0</v>
      </c>
      <c r="N619" s="2" t="e">
        <f>Table13[[#This Row],[Diff 1]]/Table13[[#This Row],[Actual cost]]*100</f>
        <v>#DIV/0!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</row>
    <row r="620" spans="1:34" hidden="1" x14ac:dyDescent="0.3">
      <c r="A620" t="s">
        <v>644</v>
      </c>
      <c r="B620">
        <v>618</v>
      </c>
      <c r="C620" t="str">
        <f>LEFT(Table13[[#This Row],[Contingency id]])</f>
        <v>C</v>
      </c>
      <c r="D620">
        <v>0</v>
      </c>
      <c r="E620" s="1">
        <v>1.1550387596899201</v>
      </c>
      <c r="F620">
        <v>149</v>
      </c>
      <c r="G620">
        <v>129</v>
      </c>
      <c r="H620">
        <v>0</v>
      </c>
      <c r="I620" s="2">
        <f>AVERAGE(Table13[[#This Row],[Estimated costs 1]:[Estimated costs 20]])</f>
        <v>0</v>
      </c>
      <c r="J620" s="2" t="e">
        <f>(Table13[[#This Row],[Mean]]-Table13[[#This Row],[Actual cost]])/Table13[[#This Row],[Actual cost]]*100</f>
        <v>#DIV/0!</v>
      </c>
      <c r="K620" s="2">
        <f>_xlfn.STDEV.P(Table13[[#This Row],[Estimated costs 1]:[Estimated costs 20]])</f>
        <v>0</v>
      </c>
      <c r="L620" s="2" t="e">
        <f>Table13[[#This Row],[Dev]]/Table13[[#This Row],[Mean]]*100</f>
        <v>#DIV/0!</v>
      </c>
      <c r="M620" s="2">
        <f>Table13[[#This Row],[Estimated costs 1]]-Table13[[#This Row],[Actual cost]]</f>
        <v>0</v>
      </c>
      <c r="N620" s="2" t="e">
        <f>Table13[[#This Row],[Diff 1]]/Table13[[#This Row],[Actual cost]]*100</f>
        <v>#DIV/0!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</row>
    <row r="621" spans="1:34" hidden="1" x14ac:dyDescent="0.3">
      <c r="A621" t="s">
        <v>645</v>
      </c>
      <c r="B621">
        <v>619</v>
      </c>
      <c r="C621" t="str">
        <f>LEFT(Table13[[#This Row],[Contingency id]])</f>
        <v>C</v>
      </c>
      <c r="D621">
        <v>0</v>
      </c>
      <c r="E621" s="1">
        <v>1.1550387596899201</v>
      </c>
      <c r="F621">
        <v>149</v>
      </c>
      <c r="G621">
        <v>129</v>
      </c>
      <c r="H621">
        <v>0</v>
      </c>
      <c r="I621" s="2">
        <f>AVERAGE(Table13[[#This Row],[Estimated costs 1]:[Estimated costs 20]])</f>
        <v>0</v>
      </c>
      <c r="J621" s="2" t="e">
        <f>(Table13[[#This Row],[Mean]]-Table13[[#This Row],[Actual cost]])/Table13[[#This Row],[Actual cost]]*100</f>
        <v>#DIV/0!</v>
      </c>
      <c r="K621" s="2">
        <f>_xlfn.STDEV.P(Table13[[#This Row],[Estimated costs 1]:[Estimated costs 20]])</f>
        <v>0</v>
      </c>
      <c r="L621" s="2" t="e">
        <f>Table13[[#This Row],[Dev]]/Table13[[#This Row],[Mean]]*100</f>
        <v>#DIV/0!</v>
      </c>
      <c r="M621" s="2">
        <f>Table13[[#This Row],[Estimated costs 1]]-Table13[[#This Row],[Actual cost]]</f>
        <v>0</v>
      </c>
      <c r="N621" s="2" t="e">
        <f>Table13[[#This Row],[Diff 1]]/Table13[[#This Row],[Actual cost]]*100</f>
        <v>#DIV/0!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</row>
    <row r="622" spans="1:34" hidden="1" x14ac:dyDescent="0.3">
      <c r="A622" t="s">
        <v>646</v>
      </c>
      <c r="B622">
        <v>620</v>
      </c>
      <c r="C622" t="str">
        <f>LEFT(Table13[[#This Row],[Contingency id]])</f>
        <v>C</v>
      </c>
      <c r="D622">
        <v>0</v>
      </c>
      <c r="E622" s="1">
        <v>1.14388489208633</v>
      </c>
      <c r="F622">
        <v>159</v>
      </c>
      <c r="G622">
        <v>139</v>
      </c>
      <c r="H622">
        <v>0</v>
      </c>
      <c r="I622" s="2">
        <f>AVERAGE(Table13[[#This Row],[Estimated costs 1]:[Estimated costs 20]])</f>
        <v>0</v>
      </c>
      <c r="J622" s="2" t="e">
        <f>(Table13[[#This Row],[Mean]]-Table13[[#This Row],[Actual cost]])/Table13[[#This Row],[Actual cost]]*100</f>
        <v>#DIV/0!</v>
      </c>
      <c r="K622" s="2">
        <f>_xlfn.STDEV.P(Table13[[#This Row],[Estimated costs 1]:[Estimated costs 20]])</f>
        <v>0</v>
      </c>
      <c r="L622" s="2" t="e">
        <f>Table13[[#This Row],[Dev]]/Table13[[#This Row],[Mean]]*100</f>
        <v>#DIV/0!</v>
      </c>
      <c r="M622" s="2">
        <f>Table13[[#This Row],[Estimated costs 1]]-Table13[[#This Row],[Actual cost]]</f>
        <v>0</v>
      </c>
      <c r="N622" s="2" t="e">
        <f>Table13[[#This Row],[Diff 1]]/Table13[[#This Row],[Actual cost]]*100</f>
        <v>#DIV/0!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</row>
    <row r="623" spans="1:34" hidden="1" x14ac:dyDescent="0.3">
      <c r="A623" t="s">
        <v>647</v>
      </c>
      <c r="B623">
        <v>621</v>
      </c>
      <c r="C623" t="str">
        <f>LEFT(Table13[[#This Row],[Contingency id]])</f>
        <v>C</v>
      </c>
      <c r="D623">
        <v>0</v>
      </c>
      <c r="E623" s="1">
        <v>1.1550387596899201</v>
      </c>
      <c r="F623">
        <v>149</v>
      </c>
      <c r="G623">
        <v>129</v>
      </c>
      <c r="H623">
        <v>0</v>
      </c>
      <c r="I623" s="2">
        <f>AVERAGE(Table13[[#This Row],[Estimated costs 1]:[Estimated costs 20]])</f>
        <v>0</v>
      </c>
      <c r="J623" s="2" t="e">
        <f>(Table13[[#This Row],[Mean]]-Table13[[#This Row],[Actual cost]])/Table13[[#This Row],[Actual cost]]*100</f>
        <v>#DIV/0!</v>
      </c>
      <c r="K623" s="2">
        <f>_xlfn.STDEV.P(Table13[[#This Row],[Estimated costs 1]:[Estimated costs 20]])</f>
        <v>0</v>
      </c>
      <c r="L623" s="2" t="e">
        <f>Table13[[#This Row],[Dev]]/Table13[[#This Row],[Mean]]*100</f>
        <v>#DIV/0!</v>
      </c>
      <c r="M623" s="2">
        <f>Table13[[#This Row],[Estimated costs 1]]-Table13[[#This Row],[Actual cost]]</f>
        <v>0</v>
      </c>
      <c r="N623" s="2" t="e">
        <f>Table13[[#This Row],[Diff 1]]/Table13[[#This Row],[Actual cost]]*100</f>
        <v>#DIV/0!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</row>
    <row r="624" spans="1:34" hidden="1" x14ac:dyDescent="0.3">
      <c r="A624" t="s">
        <v>648</v>
      </c>
      <c r="B624">
        <v>622</v>
      </c>
      <c r="C624" t="str">
        <f>LEFT(Table13[[#This Row],[Contingency id]])</f>
        <v>C</v>
      </c>
      <c r="D624">
        <v>0</v>
      </c>
      <c r="E624" s="1">
        <v>1.08904109589041</v>
      </c>
      <c r="F624">
        <v>159</v>
      </c>
      <c r="G624">
        <v>146</v>
      </c>
      <c r="H624">
        <v>0</v>
      </c>
      <c r="I624" s="2">
        <f>AVERAGE(Table13[[#This Row],[Estimated costs 1]:[Estimated costs 20]])</f>
        <v>0</v>
      </c>
      <c r="J624" s="2" t="e">
        <f>(Table13[[#This Row],[Mean]]-Table13[[#This Row],[Actual cost]])/Table13[[#This Row],[Actual cost]]*100</f>
        <v>#DIV/0!</v>
      </c>
      <c r="K624" s="2">
        <f>_xlfn.STDEV.P(Table13[[#This Row],[Estimated costs 1]:[Estimated costs 20]])</f>
        <v>0</v>
      </c>
      <c r="L624" s="2" t="e">
        <f>Table13[[#This Row],[Dev]]/Table13[[#This Row],[Mean]]*100</f>
        <v>#DIV/0!</v>
      </c>
      <c r="M624" s="2">
        <f>Table13[[#This Row],[Estimated costs 1]]-Table13[[#This Row],[Actual cost]]</f>
        <v>0</v>
      </c>
      <c r="N624" s="2" t="e">
        <f>Table13[[#This Row],[Diff 1]]/Table13[[#This Row],[Actual cost]]*100</f>
        <v>#DIV/0!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</row>
    <row r="625" spans="1:34" hidden="1" x14ac:dyDescent="0.3">
      <c r="A625" t="s">
        <v>649</v>
      </c>
      <c r="B625">
        <v>623</v>
      </c>
      <c r="C625" t="str">
        <f>LEFT(Table13[[#This Row],[Contingency id]])</f>
        <v>C</v>
      </c>
      <c r="D625">
        <v>0</v>
      </c>
      <c r="E625" s="1">
        <v>1.0447761194029801</v>
      </c>
      <c r="F625">
        <v>70</v>
      </c>
      <c r="G625">
        <v>67</v>
      </c>
      <c r="H625">
        <v>0</v>
      </c>
      <c r="I625" s="2">
        <f>AVERAGE(Table13[[#This Row],[Estimated costs 1]:[Estimated costs 20]])</f>
        <v>0</v>
      </c>
      <c r="J625" s="2" t="e">
        <f>(Table13[[#This Row],[Mean]]-Table13[[#This Row],[Actual cost]])/Table13[[#This Row],[Actual cost]]*100</f>
        <v>#DIV/0!</v>
      </c>
      <c r="K625" s="2">
        <f>_xlfn.STDEV.P(Table13[[#This Row],[Estimated costs 1]:[Estimated costs 20]])</f>
        <v>0</v>
      </c>
      <c r="L625" s="2" t="e">
        <f>Table13[[#This Row],[Dev]]/Table13[[#This Row],[Mean]]*100</f>
        <v>#DIV/0!</v>
      </c>
      <c r="M625" s="2">
        <f>Table13[[#This Row],[Estimated costs 1]]-Table13[[#This Row],[Actual cost]]</f>
        <v>0</v>
      </c>
      <c r="N625" s="2" t="e">
        <f>Table13[[#This Row],[Diff 1]]/Table13[[#This Row],[Actual cost]]*100</f>
        <v>#DIV/0!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</row>
    <row r="626" spans="1:34" hidden="1" x14ac:dyDescent="0.3">
      <c r="A626" t="s">
        <v>650</v>
      </c>
      <c r="B626">
        <v>624</v>
      </c>
      <c r="C626" t="str">
        <f>LEFT(Table13[[#This Row],[Contingency id]])</f>
        <v>C</v>
      </c>
      <c r="D626">
        <v>0</v>
      </c>
      <c r="E626" s="1">
        <v>1.07692307692307</v>
      </c>
      <c r="F626">
        <v>70</v>
      </c>
      <c r="G626">
        <v>65</v>
      </c>
      <c r="H626">
        <v>0</v>
      </c>
      <c r="I626" s="2">
        <f>AVERAGE(Table13[[#This Row],[Estimated costs 1]:[Estimated costs 20]])</f>
        <v>0</v>
      </c>
      <c r="J626" s="2" t="e">
        <f>(Table13[[#This Row],[Mean]]-Table13[[#This Row],[Actual cost]])/Table13[[#This Row],[Actual cost]]*100</f>
        <v>#DIV/0!</v>
      </c>
      <c r="K626" s="2">
        <f>_xlfn.STDEV.P(Table13[[#This Row],[Estimated costs 1]:[Estimated costs 20]])</f>
        <v>0</v>
      </c>
      <c r="L626" s="2" t="e">
        <f>Table13[[#This Row],[Dev]]/Table13[[#This Row],[Mean]]*100</f>
        <v>#DIV/0!</v>
      </c>
      <c r="M626" s="2">
        <f>Table13[[#This Row],[Estimated costs 1]]-Table13[[#This Row],[Actual cost]]</f>
        <v>0</v>
      </c>
      <c r="N626" s="2" t="e">
        <f>Table13[[#This Row],[Diff 1]]/Table13[[#This Row],[Actual cost]]*100</f>
        <v>#DIV/0!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</row>
    <row r="627" spans="1:34" hidden="1" x14ac:dyDescent="0.3">
      <c r="A627" t="s">
        <v>651</v>
      </c>
      <c r="B627">
        <v>625</v>
      </c>
      <c r="C627" t="str">
        <f>LEFT(Table13[[#This Row],[Contingency id]])</f>
        <v>C</v>
      </c>
      <c r="D627">
        <v>0</v>
      </c>
      <c r="E627" s="1">
        <v>1.01449275362318</v>
      </c>
      <c r="F627">
        <v>70</v>
      </c>
      <c r="G627">
        <v>69</v>
      </c>
      <c r="H627">
        <v>0</v>
      </c>
      <c r="I627" s="2">
        <f>AVERAGE(Table13[[#This Row],[Estimated costs 1]:[Estimated costs 20]])</f>
        <v>0</v>
      </c>
      <c r="J627" s="2" t="e">
        <f>(Table13[[#This Row],[Mean]]-Table13[[#This Row],[Actual cost]])/Table13[[#This Row],[Actual cost]]*100</f>
        <v>#DIV/0!</v>
      </c>
      <c r="K627" s="2">
        <f>_xlfn.STDEV.P(Table13[[#This Row],[Estimated costs 1]:[Estimated costs 20]])</f>
        <v>0</v>
      </c>
      <c r="L627" s="2" t="e">
        <f>Table13[[#This Row],[Dev]]/Table13[[#This Row],[Mean]]*100</f>
        <v>#DIV/0!</v>
      </c>
      <c r="M627" s="2">
        <f>Table13[[#This Row],[Estimated costs 1]]-Table13[[#This Row],[Actual cost]]</f>
        <v>0</v>
      </c>
      <c r="N627" s="2" t="e">
        <f>Table13[[#This Row],[Diff 1]]/Table13[[#This Row],[Actual cost]]*100</f>
        <v>#DIV/0!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</row>
    <row r="628" spans="1:34" hidden="1" x14ac:dyDescent="0.3">
      <c r="A628" t="s">
        <v>652</v>
      </c>
      <c r="B628">
        <v>626</v>
      </c>
      <c r="C628" t="str">
        <f>LEFT(Table13[[#This Row],[Contingency id]])</f>
        <v>C</v>
      </c>
      <c r="D628">
        <v>0</v>
      </c>
      <c r="E628" s="1">
        <v>1.0632911392405</v>
      </c>
      <c r="F628">
        <v>84</v>
      </c>
      <c r="G628">
        <v>79</v>
      </c>
      <c r="H628">
        <v>0</v>
      </c>
      <c r="I628" s="2">
        <f>AVERAGE(Table13[[#This Row],[Estimated costs 1]:[Estimated costs 20]])</f>
        <v>0</v>
      </c>
      <c r="J628" s="2" t="e">
        <f>(Table13[[#This Row],[Mean]]-Table13[[#This Row],[Actual cost]])/Table13[[#This Row],[Actual cost]]*100</f>
        <v>#DIV/0!</v>
      </c>
      <c r="K628" s="2">
        <f>_xlfn.STDEV.P(Table13[[#This Row],[Estimated costs 1]:[Estimated costs 20]])</f>
        <v>0</v>
      </c>
      <c r="L628" s="2" t="e">
        <f>Table13[[#This Row],[Dev]]/Table13[[#This Row],[Mean]]*100</f>
        <v>#DIV/0!</v>
      </c>
      <c r="M628" s="2">
        <f>Table13[[#This Row],[Estimated costs 1]]-Table13[[#This Row],[Actual cost]]</f>
        <v>0</v>
      </c>
      <c r="N628" s="2" t="e">
        <f>Table13[[#This Row],[Diff 1]]/Table13[[#This Row],[Actual cost]]*100</f>
        <v>#DIV/0!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</row>
    <row r="629" spans="1:34" hidden="1" x14ac:dyDescent="0.3">
      <c r="A629" t="s">
        <v>653</v>
      </c>
      <c r="B629">
        <v>627</v>
      </c>
      <c r="C629" t="str">
        <f>LEFT(Table13[[#This Row],[Contingency id]])</f>
        <v>C</v>
      </c>
      <c r="D629">
        <v>0</v>
      </c>
      <c r="E629" s="1">
        <v>1.14754098360655</v>
      </c>
      <c r="F629">
        <v>70</v>
      </c>
      <c r="G629">
        <v>61</v>
      </c>
      <c r="H629">
        <v>0</v>
      </c>
      <c r="I629" s="2">
        <f>AVERAGE(Table13[[#This Row],[Estimated costs 1]:[Estimated costs 20]])</f>
        <v>0</v>
      </c>
      <c r="J629" s="2" t="e">
        <f>(Table13[[#This Row],[Mean]]-Table13[[#This Row],[Actual cost]])/Table13[[#This Row],[Actual cost]]*100</f>
        <v>#DIV/0!</v>
      </c>
      <c r="K629" s="2">
        <f>_xlfn.STDEV.P(Table13[[#This Row],[Estimated costs 1]:[Estimated costs 20]])</f>
        <v>0</v>
      </c>
      <c r="L629" s="2" t="e">
        <f>Table13[[#This Row],[Dev]]/Table13[[#This Row],[Mean]]*100</f>
        <v>#DIV/0!</v>
      </c>
      <c r="M629" s="2">
        <f>Table13[[#This Row],[Estimated costs 1]]-Table13[[#This Row],[Actual cost]]</f>
        <v>0</v>
      </c>
      <c r="N629" s="2" t="e">
        <f>Table13[[#This Row],[Diff 1]]/Table13[[#This Row],[Actual cost]]*100</f>
        <v>#DIV/0!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</row>
    <row r="630" spans="1:34" hidden="1" x14ac:dyDescent="0.3">
      <c r="A630" t="s">
        <v>654</v>
      </c>
      <c r="B630">
        <v>628</v>
      </c>
      <c r="C630" t="str">
        <f>LEFT(Table13[[#This Row],[Contingency id]])</f>
        <v>C</v>
      </c>
      <c r="D630">
        <v>0</v>
      </c>
      <c r="E630" s="1">
        <v>1.13513513513513</v>
      </c>
      <c r="F630">
        <v>84</v>
      </c>
      <c r="G630">
        <v>74</v>
      </c>
      <c r="H630">
        <v>0</v>
      </c>
      <c r="I630" s="2">
        <f>AVERAGE(Table13[[#This Row],[Estimated costs 1]:[Estimated costs 20]])</f>
        <v>0</v>
      </c>
      <c r="J630" s="2" t="e">
        <f>(Table13[[#This Row],[Mean]]-Table13[[#This Row],[Actual cost]])/Table13[[#This Row],[Actual cost]]*100</f>
        <v>#DIV/0!</v>
      </c>
      <c r="K630" s="2">
        <f>_xlfn.STDEV.P(Table13[[#This Row],[Estimated costs 1]:[Estimated costs 20]])</f>
        <v>0</v>
      </c>
      <c r="L630" s="2" t="e">
        <f>Table13[[#This Row],[Dev]]/Table13[[#This Row],[Mean]]*100</f>
        <v>#DIV/0!</v>
      </c>
      <c r="M630" s="2">
        <f>Table13[[#This Row],[Estimated costs 1]]-Table13[[#This Row],[Actual cost]]</f>
        <v>0</v>
      </c>
      <c r="N630" s="2" t="e">
        <f>Table13[[#This Row],[Diff 1]]/Table13[[#This Row],[Actual cost]]*100</f>
        <v>#DIV/0!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</row>
    <row r="631" spans="1:34" hidden="1" x14ac:dyDescent="0.3">
      <c r="A631" t="s">
        <v>655</v>
      </c>
      <c r="B631">
        <v>629</v>
      </c>
      <c r="C631" t="str">
        <f>LEFT(Table13[[#This Row],[Contingency id]])</f>
        <v>C</v>
      </c>
      <c r="D631">
        <v>0</v>
      </c>
      <c r="E631" s="1">
        <v>1.07692307692307</v>
      </c>
      <c r="F631">
        <v>70</v>
      </c>
      <c r="G631">
        <v>65</v>
      </c>
      <c r="H631">
        <v>0</v>
      </c>
      <c r="I631" s="2">
        <f>AVERAGE(Table13[[#This Row],[Estimated costs 1]:[Estimated costs 20]])</f>
        <v>0</v>
      </c>
      <c r="J631" s="2" t="e">
        <f>(Table13[[#This Row],[Mean]]-Table13[[#This Row],[Actual cost]])/Table13[[#This Row],[Actual cost]]*100</f>
        <v>#DIV/0!</v>
      </c>
      <c r="K631" s="2">
        <f>_xlfn.STDEV.P(Table13[[#This Row],[Estimated costs 1]:[Estimated costs 20]])</f>
        <v>0</v>
      </c>
      <c r="L631" s="2" t="e">
        <f>Table13[[#This Row],[Dev]]/Table13[[#This Row],[Mean]]*100</f>
        <v>#DIV/0!</v>
      </c>
      <c r="M631" s="2">
        <f>Table13[[#This Row],[Estimated costs 1]]-Table13[[#This Row],[Actual cost]]</f>
        <v>0</v>
      </c>
      <c r="N631" s="2" t="e">
        <f>Table13[[#This Row],[Diff 1]]/Table13[[#This Row],[Actual cost]]*100</f>
        <v>#DIV/0!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</row>
    <row r="632" spans="1:34" hidden="1" x14ac:dyDescent="0.3">
      <c r="A632" t="s">
        <v>656</v>
      </c>
      <c r="B632">
        <v>630</v>
      </c>
      <c r="C632" t="str">
        <f>LEFT(Table13[[#This Row],[Contingency id]])</f>
        <v>C</v>
      </c>
      <c r="D632">
        <v>0</v>
      </c>
      <c r="E632" s="1">
        <v>1.0606060606060601</v>
      </c>
      <c r="F632">
        <v>70</v>
      </c>
      <c r="G632">
        <v>66</v>
      </c>
      <c r="H632">
        <v>0</v>
      </c>
      <c r="I632" s="2">
        <f>AVERAGE(Table13[[#This Row],[Estimated costs 1]:[Estimated costs 20]])</f>
        <v>0</v>
      </c>
      <c r="J632" s="2" t="e">
        <f>(Table13[[#This Row],[Mean]]-Table13[[#This Row],[Actual cost]])/Table13[[#This Row],[Actual cost]]*100</f>
        <v>#DIV/0!</v>
      </c>
      <c r="K632" s="2">
        <f>_xlfn.STDEV.P(Table13[[#This Row],[Estimated costs 1]:[Estimated costs 20]])</f>
        <v>0</v>
      </c>
      <c r="L632" s="2" t="e">
        <f>Table13[[#This Row],[Dev]]/Table13[[#This Row],[Mean]]*100</f>
        <v>#DIV/0!</v>
      </c>
      <c r="M632" s="2">
        <f>Table13[[#This Row],[Estimated costs 1]]-Table13[[#This Row],[Actual cost]]</f>
        <v>0</v>
      </c>
      <c r="N632" s="2" t="e">
        <f>Table13[[#This Row],[Diff 1]]/Table13[[#This Row],[Actual cost]]*100</f>
        <v>#DIV/0!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</row>
    <row r="633" spans="1:34" hidden="1" x14ac:dyDescent="0.3">
      <c r="A633" t="s">
        <v>657</v>
      </c>
      <c r="B633">
        <v>631</v>
      </c>
      <c r="C633" t="str">
        <f>LEFT(Table13[[#This Row],[Contingency id]])</f>
        <v>C</v>
      </c>
      <c r="D633">
        <v>0</v>
      </c>
      <c r="E633" s="1">
        <v>1.01449275362318</v>
      </c>
      <c r="F633">
        <v>70</v>
      </c>
      <c r="G633">
        <v>69</v>
      </c>
      <c r="H633">
        <v>0</v>
      </c>
      <c r="I633" s="2">
        <f>AVERAGE(Table13[[#This Row],[Estimated costs 1]:[Estimated costs 20]])</f>
        <v>0</v>
      </c>
      <c r="J633" s="2" t="e">
        <f>(Table13[[#This Row],[Mean]]-Table13[[#This Row],[Actual cost]])/Table13[[#This Row],[Actual cost]]*100</f>
        <v>#DIV/0!</v>
      </c>
      <c r="K633" s="2">
        <f>_xlfn.STDEV.P(Table13[[#This Row],[Estimated costs 1]:[Estimated costs 20]])</f>
        <v>0</v>
      </c>
      <c r="L633" s="2" t="e">
        <f>Table13[[#This Row],[Dev]]/Table13[[#This Row],[Mean]]*100</f>
        <v>#DIV/0!</v>
      </c>
      <c r="M633" s="2">
        <f>Table13[[#This Row],[Estimated costs 1]]-Table13[[#This Row],[Actual cost]]</f>
        <v>0</v>
      </c>
      <c r="N633" s="2" t="e">
        <f>Table13[[#This Row],[Diff 1]]/Table13[[#This Row],[Actual cost]]*100</f>
        <v>#DIV/0!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</row>
    <row r="634" spans="1:34" hidden="1" x14ac:dyDescent="0.3">
      <c r="A634" t="s">
        <v>658</v>
      </c>
      <c r="B634">
        <v>632</v>
      </c>
      <c r="C634" t="str">
        <f>LEFT(Table13[[#This Row],[Contingency id]])</f>
        <v>C</v>
      </c>
      <c r="D634">
        <v>0</v>
      </c>
      <c r="E634" s="1">
        <v>1.13513513513513</v>
      </c>
      <c r="F634">
        <v>84</v>
      </c>
      <c r="G634">
        <v>74</v>
      </c>
      <c r="H634">
        <v>0</v>
      </c>
      <c r="I634" s="2">
        <f>AVERAGE(Table13[[#This Row],[Estimated costs 1]:[Estimated costs 20]])</f>
        <v>0</v>
      </c>
      <c r="J634" s="2" t="e">
        <f>(Table13[[#This Row],[Mean]]-Table13[[#This Row],[Actual cost]])/Table13[[#This Row],[Actual cost]]*100</f>
        <v>#DIV/0!</v>
      </c>
      <c r="K634" s="2">
        <f>_xlfn.STDEV.P(Table13[[#This Row],[Estimated costs 1]:[Estimated costs 20]])</f>
        <v>0</v>
      </c>
      <c r="L634" s="2" t="e">
        <f>Table13[[#This Row],[Dev]]/Table13[[#This Row],[Mean]]*100</f>
        <v>#DIV/0!</v>
      </c>
      <c r="M634" s="2">
        <f>Table13[[#This Row],[Estimated costs 1]]-Table13[[#This Row],[Actual cost]]</f>
        <v>0</v>
      </c>
      <c r="N634" s="2" t="e">
        <f>Table13[[#This Row],[Diff 1]]/Table13[[#This Row],[Actual cost]]*100</f>
        <v>#DIV/0!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</row>
    <row r="635" spans="1:34" hidden="1" x14ac:dyDescent="0.3">
      <c r="A635" t="s">
        <v>659</v>
      </c>
      <c r="B635">
        <v>633</v>
      </c>
      <c r="C635" t="str">
        <f>LEFT(Table13[[#This Row],[Contingency id]])</f>
        <v>C</v>
      </c>
      <c r="D635">
        <v>0</v>
      </c>
      <c r="E635" s="1">
        <v>1.0632911392405</v>
      </c>
      <c r="F635">
        <v>84</v>
      </c>
      <c r="G635">
        <v>79</v>
      </c>
      <c r="H635">
        <v>0</v>
      </c>
      <c r="I635" s="2">
        <f>AVERAGE(Table13[[#This Row],[Estimated costs 1]:[Estimated costs 20]])</f>
        <v>0</v>
      </c>
      <c r="J635" s="2" t="e">
        <f>(Table13[[#This Row],[Mean]]-Table13[[#This Row],[Actual cost]])/Table13[[#This Row],[Actual cost]]*100</f>
        <v>#DIV/0!</v>
      </c>
      <c r="K635" s="2">
        <f>_xlfn.STDEV.P(Table13[[#This Row],[Estimated costs 1]:[Estimated costs 20]])</f>
        <v>0</v>
      </c>
      <c r="L635" s="2" t="e">
        <f>Table13[[#This Row],[Dev]]/Table13[[#This Row],[Mean]]*100</f>
        <v>#DIV/0!</v>
      </c>
      <c r="M635" s="2">
        <f>Table13[[#This Row],[Estimated costs 1]]-Table13[[#This Row],[Actual cost]]</f>
        <v>0</v>
      </c>
      <c r="N635" s="2" t="e">
        <f>Table13[[#This Row],[Diff 1]]/Table13[[#This Row],[Actual cost]]*100</f>
        <v>#DIV/0!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</row>
    <row r="636" spans="1:34" hidden="1" x14ac:dyDescent="0.3">
      <c r="A636" t="s">
        <v>660</v>
      </c>
      <c r="B636">
        <v>634</v>
      </c>
      <c r="C636" t="str">
        <f>LEFT(Table13[[#This Row],[Contingency id]])</f>
        <v>C</v>
      </c>
      <c r="D636">
        <v>0</v>
      </c>
      <c r="E636" s="1">
        <v>1.07692307692307</v>
      </c>
      <c r="F636">
        <v>84</v>
      </c>
      <c r="G636">
        <v>78</v>
      </c>
      <c r="H636">
        <v>0</v>
      </c>
      <c r="I636" s="2">
        <f>AVERAGE(Table13[[#This Row],[Estimated costs 1]:[Estimated costs 20]])</f>
        <v>0</v>
      </c>
      <c r="J636" s="2" t="e">
        <f>(Table13[[#This Row],[Mean]]-Table13[[#This Row],[Actual cost]])/Table13[[#This Row],[Actual cost]]*100</f>
        <v>#DIV/0!</v>
      </c>
      <c r="K636" s="2">
        <f>_xlfn.STDEV.P(Table13[[#This Row],[Estimated costs 1]:[Estimated costs 20]])</f>
        <v>0</v>
      </c>
      <c r="L636" s="2" t="e">
        <f>Table13[[#This Row],[Dev]]/Table13[[#This Row],[Mean]]*100</f>
        <v>#DIV/0!</v>
      </c>
      <c r="M636" s="2">
        <f>Table13[[#This Row],[Estimated costs 1]]-Table13[[#This Row],[Actual cost]]</f>
        <v>0</v>
      </c>
      <c r="N636" s="2" t="e">
        <f>Table13[[#This Row],[Diff 1]]/Table13[[#This Row],[Actual cost]]*100</f>
        <v>#DIV/0!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</row>
    <row r="637" spans="1:34" hidden="1" x14ac:dyDescent="0.3">
      <c r="A637" t="s">
        <v>661</v>
      </c>
      <c r="B637">
        <v>635</v>
      </c>
      <c r="C637" t="str">
        <f>LEFT(Table13[[#This Row],[Contingency id]])</f>
        <v>C</v>
      </c>
      <c r="D637">
        <v>0</v>
      </c>
      <c r="E637" s="1">
        <v>1.0447761194029801</v>
      </c>
      <c r="F637">
        <v>70</v>
      </c>
      <c r="G637">
        <v>67</v>
      </c>
      <c r="H637">
        <v>0</v>
      </c>
      <c r="I637" s="2">
        <f>AVERAGE(Table13[[#This Row],[Estimated costs 1]:[Estimated costs 20]])</f>
        <v>0</v>
      </c>
      <c r="J637" s="2" t="e">
        <f>(Table13[[#This Row],[Mean]]-Table13[[#This Row],[Actual cost]])/Table13[[#This Row],[Actual cost]]*100</f>
        <v>#DIV/0!</v>
      </c>
      <c r="K637" s="2">
        <f>_xlfn.STDEV.P(Table13[[#This Row],[Estimated costs 1]:[Estimated costs 20]])</f>
        <v>0</v>
      </c>
      <c r="L637" s="2" t="e">
        <f>Table13[[#This Row],[Dev]]/Table13[[#This Row],[Mean]]*100</f>
        <v>#DIV/0!</v>
      </c>
      <c r="M637" s="2">
        <f>Table13[[#This Row],[Estimated costs 1]]-Table13[[#This Row],[Actual cost]]</f>
        <v>0</v>
      </c>
      <c r="N637" s="2" t="e">
        <f>Table13[[#This Row],[Diff 1]]/Table13[[#This Row],[Actual cost]]*100</f>
        <v>#DIV/0!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</row>
    <row r="638" spans="1:34" hidden="1" x14ac:dyDescent="0.3">
      <c r="A638" t="s">
        <v>662</v>
      </c>
      <c r="B638">
        <v>636</v>
      </c>
      <c r="C638" t="str">
        <f>LEFT(Table13[[#This Row],[Contingency id]])</f>
        <v>C</v>
      </c>
      <c r="D638">
        <v>0</v>
      </c>
      <c r="E638" s="1">
        <v>1.1111111111111101</v>
      </c>
      <c r="F638">
        <v>70</v>
      </c>
      <c r="G638">
        <v>63</v>
      </c>
      <c r="H638">
        <v>0</v>
      </c>
      <c r="I638" s="2">
        <f>AVERAGE(Table13[[#This Row],[Estimated costs 1]:[Estimated costs 20]])</f>
        <v>0</v>
      </c>
      <c r="J638" s="2" t="e">
        <f>(Table13[[#This Row],[Mean]]-Table13[[#This Row],[Actual cost]])/Table13[[#This Row],[Actual cost]]*100</f>
        <v>#DIV/0!</v>
      </c>
      <c r="K638" s="2">
        <f>_xlfn.STDEV.P(Table13[[#This Row],[Estimated costs 1]:[Estimated costs 20]])</f>
        <v>0</v>
      </c>
      <c r="L638" s="2" t="e">
        <f>Table13[[#This Row],[Dev]]/Table13[[#This Row],[Mean]]*100</f>
        <v>#DIV/0!</v>
      </c>
      <c r="M638" s="2">
        <f>Table13[[#This Row],[Estimated costs 1]]-Table13[[#This Row],[Actual cost]]</f>
        <v>0</v>
      </c>
      <c r="N638" s="2" t="e">
        <f>Table13[[#This Row],[Diff 1]]/Table13[[#This Row],[Actual cost]]*100</f>
        <v>#DIV/0!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</row>
    <row r="639" spans="1:34" hidden="1" x14ac:dyDescent="0.3">
      <c r="A639" t="s">
        <v>663</v>
      </c>
      <c r="B639">
        <v>637</v>
      </c>
      <c r="C639" t="str">
        <f>LEFT(Table13[[#This Row],[Contingency id]])</f>
        <v>C</v>
      </c>
      <c r="D639">
        <v>0</v>
      </c>
      <c r="E639" s="1">
        <v>1.1090909090909</v>
      </c>
      <c r="F639">
        <v>122</v>
      </c>
      <c r="G639">
        <v>110</v>
      </c>
      <c r="H639">
        <v>0</v>
      </c>
      <c r="I639" s="2">
        <f>AVERAGE(Table13[[#This Row],[Estimated costs 1]:[Estimated costs 20]])</f>
        <v>0</v>
      </c>
      <c r="J639" s="2" t="e">
        <f>(Table13[[#This Row],[Mean]]-Table13[[#This Row],[Actual cost]])/Table13[[#This Row],[Actual cost]]*100</f>
        <v>#DIV/0!</v>
      </c>
      <c r="K639" s="2">
        <f>_xlfn.STDEV.P(Table13[[#This Row],[Estimated costs 1]:[Estimated costs 20]])</f>
        <v>0</v>
      </c>
      <c r="L639" s="2" t="e">
        <f>Table13[[#This Row],[Dev]]/Table13[[#This Row],[Mean]]*100</f>
        <v>#DIV/0!</v>
      </c>
      <c r="M639" s="2">
        <f>Table13[[#This Row],[Estimated costs 1]]-Table13[[#This Row],[Actual cost]]</f>
        <v>0</v>
      </c>
      <c r="N639" s="2" t="e">
        <f>Table13[[#This Row],[Diff 1]]/Table13[[#This Row],[Actual cost]]*100</f>
        <v>#DIV/0!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</row>
    <row r="640" spans="1:34" hidden="1" x14ac:dyDescent="0.3">
      <c r="A640" t="s">
        <v>664</v>
      </c>
      <c r="B640">
        <v>638</v>
      </c>
      <c r="C640" t="str">
        <f>LEFT(Table13[[#This Row],[Contingency id]])</f>
        <v>C</v>
      </c>
      <c r="D640">
        <v>0</v>
      </c>
      <c r="E640" s="1">
        <v>1.0608695652173901</v>
      </c>
      <c r="F640">
        <v>122</v>
      </c>
      <c r="G640">
        <v>115</v>
      </c>
      <c r="H640">
        <v>0</v>
      </c>
      <c r="I640" s="2">
        <f>AVERAGE(Table13[[#This Row],[Estimated costs 1]:[Estimated costs 20]])</f>
        <v>0</v>
      </c>
      <c r="J640" s="2" t="e">
        <f>(Table13[[#This Row],[Mean]]-Table13[[#This Row],[Actual cost]])/Table13[[#This Row],[Actual cost]]*100</f>
        <v>#DIV/0!</v>
      </c>
      <c r="K640" s="2">
        <f>_xlfn.STDEV.P(Table13[[#This Row],[Estimated costs 1]:[Estimated costs 20]])</f>
        <v>0</v>
      </c>
      <c r="L640" s="2" t="e">
        <f>Table13[[#This Row],[Dev]]/Table13[[#This Row],[Mean]]*100</f>
        <v>#DIV/0!</v>
      </c>
      <c r="M640" s="2">
        <f>Table13[[#This Row],[Estimated costs 1]]-Table13[[#This Row],[Actual cost]]</f>
        <v>0</v>
      </c>
      <c r="N640" s="2" t="e">
        <f>Table13[[#This Row],[Diff 1]]/Table13[[#This Row],[Actual cost]]*100</f>
        <v>#DIV/0!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</row>
    <row r="641" spans="1:34" hidden="1" x14ac:dyDescent="0.3">
      <c r="A641" t="s">
        <v>665</v>
      </c>
      <c r="B641">
        <v>639</v>
      </c>
      <c r="C641" t="str">
        <f>LEFT(Table13[[#This Row],[Contingency id]])</f>
        <v>C</v>
      </c>
      <c r="D641">
        <v>0</v>
      </c>
      <c r="E641" s="1">
        <v>1.0608695652173901</v>
      </c>
      <c r="F641">
        <v>122</v>
      </c>
      <c r="G641">
        <v>115</v>
      </c>
      <c r="H641">
        <v>0</v>
      </c>
      <c r="I641" s="2">
        <f>AVERAGE(Table13[[#This Row],[Estimated costs 1]:[Estimated costs 20]])</f>
        <v>0</v>
      </c>
      <c r="J641" s="2" t="e">
        <f>(Table13[[#This Row],[Mean]]-Table13[[#This Row],[Actual cost]])/Table13[[#This Row],[Actual cost]]*100</f>
        <v>#DIV/0!</v>
      </c>
      <c r="K641" s="2">
        <f>_xlfn.STDEV.P(Table13[[#This Row],[Estimated costs 1]:[Estimated costs 20]])</f>
        <v>0</v>
      </c>
      <c r="L641" s="2" t="e">
        <f>Table13[[#This Row],[Dev]]/Table13[[#This Row],[Mean]]*100</f>
        <v>#DIV/0!</v>
      </c>
      <c r="M641" s="2">
        <f>Table13[[#This Row],[Estimated costs 1]]-Table13[[#This Row],[Actual cost]]</f>
        <v>0</v>
      </c>
      <c r="N641" s="2" t="e">
        <f>Table13[[#This Row],[Diff 1]]/Table13[[#This Row],[Actual cost]]*100</f>
        <v>#DIV/0!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</row>
    <row r="642" spans="1:34" hidden="1" x14ac:dyDescent="0.3">
      <c r="A642" t="s">
        <v>666</v>
      </c>
      <c r="B642">
        <v>640</v>
      </c>
      <c r="C642" t="str">
        <f>LEFT(Table13[[#This Row],[Contingency id]])</f>
        <v>C</v>
      </c>
      <c r="D642">
        <v>0</v>
      </c>
      <c r="E642" s="1">
        <v>1.0909090909090899</v>
      </c>
      <c r="F642">
        <v>108</v>
      </c>
      <c r="G642">
        <v>99</v>
      </c>
      <c r="H642">
        <v>0</v>
      </c>
      <c r="I642" s="2">
        <f>AVERAGE(Table13[[#This Row],[Estimated costs 1]:[Estimated costs 20]])</f>
        <v>0</v>
      </c>
      <c r="J642" s="2" t="e">
        <f>(Table13[[#This Row],[Mean]]-Table13[[#This Row],[Actual cost]])/Table13[[#This Row],[Actual cost]]*100</f>
        <v>#DIV/0!</v>
      </c>
      <c r="K642" s="2">
        <f>_xlfn.STDEV.P(Table13[[#This Row],[Estimated costs 1]:[Estimated costs 20]])</f>
        <v>0</v>
      </c>
      <c r="L642" s="2" t="e">
        <f>Table13[[#This Row],[Dev]]/Table13[[#This Row],[Mean]]*100</f>
        <v>#DIV/0!</v>
      </c>
      <c r="M642" s="2">
        <f>Table13[[#This Row],[Estimated costs 1]]-Table13[[#This Row],[Actual cost]]</f>
        <v>0</v>
      </c>
      <c r="N642" s="2" t="e">
        <f>Table13[[#This Row],[Diff 1]]/Table13[[#This Row],[Actual cost]]*100</f>
        <v>#DIV/0!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</row>
    <row r="643" spans="1:34" hidden="1" x14ac:dyDescent="0.3">
      <c r="A643" t="s">
        <v>667</v>
      </c>
      <c r="B643">
        <v>641</v>
      </c>
      <c r="C643" t="str">
        <f>LEFT(Table13[[#This Row],[Contingency id]])</f>
        <v>C</v>
      </c>
      <c r="D643">
        <v>0</v>
      </c>
      <c r="E643" s="1">
        <v>1.16190476190476</v>
      </c>
      <c r="F643">
        <v>122</v>
      </c>
      <c r="G643">
        <v>105</v>
      </c>
      <c r="H643">
        <v>0</v>
      </c>
      <c r="I643" s="2">
        <f>AVERAGE(Table13[[#This Row],[Estimated costs 1]:[Estimated costs 20]])</f>
        <v>0</v>
      </c>
      <c r="J643" s="2" t="e">
        <f>(Table13[[#This Row],[Mean]]-Table13[[#This Row],[Actual cost]])/Table13[[#This Row],[Actual cost]]*100</f>
        <v>#DIV/0!</v>
      </c>
      <c r="K643" s="2">
        <f>_xlfn.STDEV.P(Table13[[#This Row],[Estimated costs 1]:[Estimated costs 20]])</f>
        <v>0</v>
      </c>
      <c r="L643" s="2" t="e">
        <f>Table13[[#This Row],[Dev]]/Table13[[#This Row],[Mean]]*100</f>
        <v>#DIV/0!</v>
      </c>
      <c r="M643" s="2">
        <f>Table13[[#This Row],[Estimated costs 1]]-Table13[[#This Row],[Actual cost]]</f>
        <v>0</v>
      </c>
      <c r="N643" s="2" t="e">
        <f>Table13[[#This Row],[Diff 1]]/Table13[[#This Row],[Actual cost]]*100</f>
        <v>#DIV/0!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</row>
    <row r="644" spans="1:34" hidden="1" x14ac:dyDescent="0.3">
      <c r="A644" t="s">
        <v>668</v>
      </c>
      <c r="B644">
        <v>642</v>
      </c>
      <c r="C644" t="str">
        <f>LEFT(Table13[[#This Row],[Contingency id]])</f>
        <v>C</v>
      </c>
      <c r="D644">
        <v>0</v>
      </c>
      <c r="E644" s="1">
        <v>1.11926605504587</v>
      </c>
      <c r="F644">
        <v>122</v>
      </c>
      <c r="G644">
        <v>109</v>
      </c>
      <c r="H644">
        <v>0</v>
      </c>
      <c r="I644" s="2">
        <f>AVERAGE(Table13[[#This Row],[Estimated costs 1]:[Estimated costs 20]])</f>
        <v>0</v>
      </c>
      <c r="J644" s="2" t="e">
        <f>(Table13[[#This Row],[Mean]]-Table13[[#This Row],[Actual cost]])/Table13[[#This Row],[Actual cost]]*100</f>
        <v>#DIV/0!</v>
      </c>
      <c r="K644" s="2">
        <f>_xlfn.STDEV.P(Table13[[#This Row],[Estimated costs 1]:[Estimated costs 20]])</f>
        <v>0</v>
      </c>
      <c r="L644" s="2" t="e">
        <f>Table13[[#This Row],[Dev]]/Table13[[#This Row],[Mean]]*100</f>
        <v>#DIV/0!</v>
      </c>
      <c r="M644" s="2">
        <f>Table13[[#This Row],[Estimated costs 1]]-Table13[[#This Row],[Actual cost]]</f>
        <v>0</v>
      </c>
      <c r="N644" s="2" t="e">
        <f>Table13[[#This Row],[Diff 1]]/Table13[[#This Row],[Actual cost]]*100</f>
        <v>#DIV/0!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</row>
    <row r="645" spans="1:34" hidden="1" x14ac:dyDescent="0.3">
      <c r="A645" t="s">
        <v>669</v>
      </c>
      <c r="B645">
        <v>643</v>
      </c>
      <c r="C645" t="str">
        <f>LEFT(Table13[[#This Row],[Contingency id]])</f>
        <v>C</v>
      </c>
      <c r="D645">
        <v>0</v>
      </c>
      <c r="E645" s="1">
        <v>1.12962962962962</v>
      </c>
      <c r="F645">
        <v>122</v>
      </c>
      <c r="G645">
        <v>108</v>
      </c>
      <c r="H645">
        <v>0</v>
      </c>
      <c r="I645" s="2">
        <f>AVERAGE(Table13[[#This Row],[Estimated costs 1]:[Estimated costs 20]])</f>
        <v>0</v>
      </c>
      <c r="J645" s="2" t="e">
        <f>(Table13[[#This Row],[Mean]]-Table13[[#This Row],[Actual cost]])/Table13[[#This Row],[Actual cost]]*100</f>
        <v>#DIV/0!</v>
      </c>
      <c r="K645" s="2">
        <f>_xlfn.STDEV.P(Table13[[#This Row],[Estimated costs 1]:[Estimated costs 20]])</f>
        <v>0</v>
      </c>
      <c r="L645" s="2" t="e">
        <f>Table13[[#This Row],[Dev]]/Table13[[#This Row],[Mean]]*100</f>
        <v>#DIV/0!</v>
      </c>
      <c r="M645" s="2">
        <f>Table13[[#This Row],[Estimated costs 1]]-Table13[[#This Row],[Actual cost]]</f>
        <v>0</v>
      </c>
      <c r="N645" s="2" t="e">
        <f>Table13[[#This Row],[Diff 1]]/Table13[[#This Row],[Actual cost]]*100</f>
        <v>#DIV/0!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</row>
    <row r="646" spans="1:34" hidden="1" x14ac:dyDescent="0.3">
      <c r="A646" t="s">
        <v>670</v>
      </c>
      <c r="B646">
        <v>644</v>
      </c>
      <c r="C646" t="str">
        <f>LEFT(Table13[[#This Row],[Contingency id]])</f>
        <v>C</v>
      </c>
      <c r="D646">
        <v>0</v>
      </c>
      <c r="E646" s="1">
        <v>1.1844660194174701</v>
      </c>
      <c r="F646">
        <v>122</v>
      </c>
      <c r="G646">
        <v>103</v>
      </c>
      <c r="H646">
        <v>0</v>
      </c>
      <c r="I646" s="2">
        <f>AVERAGE(Table13[[#This Row],[Estimated costs 1]:[Estimated costs 20]])</f>
        <v>0</v>
      </c>
      <c r="J646" s="2" t="e">
        <f>(Table13[[#This Row],[Mean]]-Table13[[#This Row],[Actual cost]])/Table13[[#This Row],[Actual cost]]*100</f>
        <v>#DIV/0!</v>
      </c>
      <c r="K646" s="2">
        <f>_xlfn.STDEV.P(Table13[[#This Row],[Estimated costs 1]:[Estimated costs 20]])</f>
        <v>0</v>
      </c>
      <c r="L646" s="2" t="e">
        <f>Table13[[#This Row],[Dev]]/Table13[[#This Row],[Mean]]*100</f>
        <v>#DIV/0!</v>
      </c>
      <c r="M646" s="2">
        <f>Table13[[#This Row],[Estimated costs 1]]-Table13[[#This Row],[Actual cost]]</f>
        <v>0</v>
      </c>
      <c r="N646" s="2" t="e">
        <f>Table13[[#This Row],[Diff 1]]/Table13[[#This Row],[Actual cost]]*100</f>
        <v>#DIV/0!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</row>
    <row r="647" spans="1:34" hidden="1" x14ac:dyDescent="0.3">
      <c r="A647" t="s">
        <v>671</v>
      </c>
      <c r="B647">
        <v>645</v>
      </c>
      <c r="C647" t="str">
        <f>LEFT(Table13[[#This Row],[Contingency id]])</f>
        <v>C</v>
      </c>
      <c r="D647">
        <v>0</v>
      </c>
      <c r="E647" s="1">
        <v>1.12962962962962</v>
      </c>
      <c r="F647">
        <v>122</v>
      </c>
      <c r="G647">
        <v>108</v>
      </c>
      <c r="H647">
        <v>0</v>
      </c>
      <c r="I647" s="2">
        <f>AVERAGE(Table13[[#This Row],[Estimated costs 1]:[Estimated costs 20]])</f>
        <v>0</v>
      </c>
      <c r="J647" s="2" t="e">
        <f>(Table13[[#This Row],[Mean]]-Table13[[#This Row],[Actual cost]])/Table13[[#This Row],[Actual cost]]*100</f>
        <v>#DIV/0!</v>
      </c>
      <c r="K647" s="2">
        <f>_xlfn.STDEV.P(Table13[[#This Row],[Estimated costs 1]:[Estimated costs 20]])</f>
        <v>0</v>
      </c>
      <c r="L647" s="2" t="e">
        <f>Table13[[#This Row],[Dev]]/Table13[[#This Row],[Mean]]*100</f>
        <v>#DIV/0!</v>
      </c>
      <c r="M647" s="2">
        <f>Table13[[#This Row],[Estimated costs 1]]-Table13[[#This Row],[Actual cost]]</f>
        <v>0</v>
      </c>
      <c r="N647" s="2" t="e">
        <f>Table13[[#This Row],[Diff 1]]/Table13[[#This Row],[Actual cost]]*100</f>
        <v>#DIV/0!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</row>
    <row r="648" spans="1:34" hidden="1" x14ac:dyDescent="0.3">
      <c r="A648" t="s">
        <v>672</v>
      </c>
      <c r="B648">
        <v>646</v>
      </c>
      <c r="C648" t="str">
        <f>LEFT(Table13[[#This Row],[Contingency id]])</f>
        <v>C</v>
      </c>
      <c r="D648">
        <v>0</v>
      </c>
      <c r="E648" s="1">
        <v>1.15094339622641</v>
      </c>
      <c r="F648">
        <v>122</v>
      </c>
      <c r="G648">
        <v>106</v>
      </c>
      <c r="H648">
        <v>0</v>
      </c>
      <c r="I648" s="2">
        <f>AVERAGE(Table13[[#This Row],[Estimated costs 1]:[Estimated costs 20]])</f>
        <v>0</v>
      </c>
      <c r="J648" s="2" t="e">
        <f>(Table13[[#This Row],[Mean]]-Table13[[#This Row],[Actual cost]])/Table13[[#This Row],[Actual cost]]*100</f>
        <v>#DIV/0!</v>
      </c>
      <c r="K648" s="2">
        <f>_xlfn.STDEV.P(Table13[[#This Row],[Estimated costs 1]:[Estimated costs 20]])</f>
        <v>0</v>
      </c>
      <c r="L648" s="2" t="e">
        <f>Table13[[#This Row],[Dev]]/Table13[[#This Row],[Mean]]*100</f>
        <v>#DIV/0!</v>
      </c>
      <c r="M648" s="2">
        <f>Table13[[#This Row],[Estimated costs 1]]-Table13[[#This Row],[Actual cost]]</f>
        <v>0</v>
      </c>
      <c r="N648" s="2" t="e">
        <f>Table13[[#This Row],[Diff 1]]/Table13[[#This Row],[Actual cost]]*100</f>
        <v>#DIV/0!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</row>
    <row r="649" spans="1:34" hidden="1" x14ac:dyDescent="0.3">
      <c r="A649" t="s">
        <v>673</v>
      </c>
      <c r="B649">
        <v>647</v>
      </c>
      <c r="C649" t="str">
        <f>LEFT(Table13[[#This Row],[Contingency id]])</f>
        <v>C</v>
      </c>
      <c r="D649">
        <v>0</v>
      </c>
      <c r="E649" s="1">
        <v>1.07</v>
      </c>
      <c r="F649">
        <v>107</v>
      </c>
      <c r="G649">
        <v>100</v>
      </c>
      <c r="H649">
        <v>0</v>
      </c>
      <c r="I649" s="2">
        <f>AVERAGE(Table13[[#This Row],[Estimated costs 1]:[Estimated costs 20]])</f>
        <v>0</v>
      </c>
      <c r="J649" s="2" t="e">
        <f>(Table13[[#This Row],[Mean]]-Table13[[#This Row],[Actual cost]])/Table13[[#This Row],[Actual cost]]*100</f>
        <v>#DIV/0!</v>
      </c>
      <c r="K649" s="2">
        <f>_xlfn.STDEV.P(Table13[[#This Row],[Estimated costs 1]:[Estimated costs 20]])</f>
        <v>0</v>
      </c>
      <c r="L649" s="2" t="e">
        <f>Table13[[#This Row],[Dev]]/Table13[[#This Row],[Mean]]*100</f>
        <v>#DIV/0!</v>
      </c>
      <c r="M649" s="2">
        <f>Table13[[#This Row],[Estimated costs 1]]-Table13[[#This Row],[Actual cost]]</f>
        <v>0</v>
      </c>
      <c r="N649" s="2" t="e">
        <f>Table13[[#This Row],[Diff 1]]/Table13[[#This Row],[Actual cost]]*100</f>
        <v>#DIV/0!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</row>
    <row r="650" spans="1:34" hidden="1" x14ac:dyDescent="0.3">
      <c r="A650" t="s">
        <v>674</v>
      </c>
      <c r="B650">
        <v>648</v>
      </c>
      <c r="C650" t="str">
        <f>LEFT(Table13[[#This Row],[Contingency id]])</f>
        <v>C</v>
      </c>
      <c r="D650">
        <v>0</v>
      </c>
      <c r="E650" s="1">
        <v>1.03883495145631</v>
      </c>
      <c r="F650">
        <v>107</v>
      </c>
      <c r="G650">
        <v>103</v>
      </c>
      <c r="H650">
        <v>0</v>
      </c>
      <c r="I650" s="2">
        <f>AVERAGE(Table13[[#This Row],[Estimated costs 1]:[Estimated costs 20]])</f>
        <v>0</v>
      </c>
      <c r="J650" s="2" t="e">
        <f>(Table13[[#This Row],[Mean]]-Table13[[#This Row],[Actual cost]])/Table13[[#This Row],[Actual cost]]*100</f>
        <v>#DIV/0!</v>
      </c>
      <c r="K650" s="2">
        <f>_xlfn.STDEV.P(Table13[[#This Row],[Estimated costs 1]:[Estimated costs 20]])</f>
        <v>0</v>
      </c>
      <c r="L650" s="2" t="e">
        <f>Table13[[#This Row],[Dev]]/Table13[[#This Row],[Mean]]*100</f>
        <v>#DIV/0!</v>
      </c>
      <c r="M650" s="2">
        <f>Table13[[#This Row],[Estimated costs 1]]-Table13[[#This Row],[Actual cost]]</f>
        <v>0</v>
      </c>
      <c r="N650" s="2" t="e">
        <f>Table13[[#This Row],[Diff 1]]/Table13[[#This Row],[Actual cost]]*100</f>
        <v>#DIV/0!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</row>
    <row r="651" spans="1:34" hidden="1" x14ac:dyDescent="0.3">
      <c r="A651" t="s">
        <v>675</v>
      </c>
      <c r="B651">
        <v>649</v>
      </c>
      <c r="C651" t="str">
        <f>LEFT(Table13[[#This Row],[Contingency id]])</f>
        <v>C</v>
      </c>
      <c r="D651">
        <v>0</v>
      </c>
      <c r="E651" s="1">
        <v>1.0333333333333301</v>
      </c>
      <c r="F651">
        <v>62</v>
      </c>
      <c r="G651">
        <v>60</v>
      </c>
      <c r="H651">
        <v>0</v>
      </c>
      <c r="I651" s="2">
        <f>AVERAGE(Table13[[#This Row],[Estimated costs 1]:[Estimated costs 20]])</f>
        <v>0</v>
      </c>
      <c r="J651" s="2" t="e">
        <f>(Table13[[#This Row],[Mean]]-Table13[[#This Row],[Actual cost]])/Table13[[#This Row],[Actual cost]]*100</f>
        <v>#DIV/0!</v>
      </c>
      <c r="K651" s="2">
        <f>_xlfn.STDEV.P(Table13[[#This Row],[Estimated costs 1]:[Estimated costs 20]])</f>
        <v>0</v>
      </c>
      <c r="L651" s="2" t="e">
        <f>Table13[[#This Row],[Dev]]/Table13[[#This Row],[Mean]]*100</f>
        <v>#DIV/0!</v>
      </c>
      <c r="M651" s="2">
        <f>Table13[[#This Row],[Estimated costs 1]]-Table13[[#This Row],[Actual cost]]</f>
        <v>0</v>
      </c>
      <c r="N651" s="2" t="e">
        <f>Table13[[#This Row],[Diff 1]]/Table13[[#This Row],[Actual cost]]*100</f>
        <v>#DIV/0!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</row>
    <row r="652" spans="1:34" hidden="1" x14ac:dyDescent="0.3">
      <c r="A652" t="s">
        <v>676</v>
      </c>
      <c r="B652">
        <v>650</v>
      </c>
      <c r="C652" t="str">
        <f>LEFT(Table13[[#This Row],[Contingency id]])</f>
        <v>C</v>
      </c>
      <c r="D652">
        <v>0</v>
      </c>
      <c r="E652" s="1">
        <v>1.0508474576271101</v>
      </c>
      <c r="F652">
        <v>62</v>
      </c>
      <c r="G652">
        <v>59</v>
      </c>
      <c r="H652">
        <v>0</v>
      </c>
      <c r="I652" s="2">
        <f>AVERAGE(Table13[[#This Row],[Estimated costs 1]:[Estimated costs 20]])</f>
        <v>0</v>
      </c>
      <c r="J652" s="2" t="e">
        <f>(Table13[[#This Row],[Mean]]-Table13[[#This Row],[Actual cost]])/Table13[[#This Row],[Actual cost]]*100</f>
        <v>#DIV/0!</v>
      </c>
      <c r="K652" s="2">
        <f>_xlfn.STDEV.P(Table13[[#This Row],[Estimated costs 1]:[Estimated costs 20]])</f>
        <v>0</v>
      </c>
      <c r="L652" s="2" t="e">
        <f>Table13[[#This Row],[Dev]]/Table13[[#This Row],[Mean]]*100</f>
        <v>#DIV/0!</v>
      </c>
      <c r="M652" s="2">
        <f>Table13[[#This Row],[Estimated costs 1]]-Table13[[#This Row],[Actual cost]]</f>
        <v>0</v>
      </c>
      <c r="N652" s="2" t="e">
        <f>Table13[[#This Row],[Diff 1]]/Table13[[#This Row],[Actual cost]]*100</f>
        <v>#DIV/0!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</row>
    <row r="653" spans="1:34" hidden="1" x14ac:dyDescent="0.3">
      <c r="A653" t="s">
        <v>677</v>
      </c>
      <c r="B653">
        <v>651</v>
      </c>
      <c r="C653" t="str">
        <f>LEFT(Table13[[#This Row],[Contingency id]])</f>
        <v>C</v>
      </c>
      <c r="D653">
        <v>0</v>
      </c>
      <c r="E653" s="1">
        <v>1.0877192982456101</v>
      </c>
      <c r="F653">
        <v>62</v>
      </c>
      <c r="G653">
        <v>57</v>
      </c>
      <c r="H653">
        <v>0</v>
      </c>
      <c r="I653" s="2">
        <f>AVERAGE(Table13[[#This Row],[Estimated costs 1]:[Estimated costs 20]])</f>
        <v>0</v>
      </c>
      <c r="J653" s="2" t="e">
        <f>(Table13[[#This Row],[Mean]]-Table13[[#This Row],[Actual cost]])/Table13[[#This Row],[Actual cost]]*100</f>
        <v>#DIV/0!</v>
      </c>
      <c r="K653" s="2">
        <f>_xlfn.STDEV.P(Table13[[#This Row],[Estimated costs 1]:[Estimated costs 20]])</f>
        <v>0</v>
      </c>
      <c r="L653" s="2" t="e">
        <f>Table13[[#This Row],[Dev]]/Table13[[#This Row],[Mean]]*100</f>
        <v>#DIV/0!</v>
      </c>
      <c r="M653" s="2">
        <f>Table13[[#This Row],[Estimated costs 1]]-Table13[[#This Row],[Actual cost]]</f>
        <v>0</v>
      </c>
      <c r="N653" s="2" t="e">
        <f>Table13[[#This Row],[Diff 1]]/Table13[[#This Row],[Actual cost]]*100</f>
        <v>#DIV/0!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</row>
    <row r="654" spans="1:34" hidden="1" x14ac:dyDescent="0.3">
      <c r="A654" t="s">
        <v>678</v>
      </c>
      <c r="B654">
        <v>652</v>
      </c>
      <c r="C654" t="str">
        <f>LEFT(Table13[[#This Row],[Contingency id]])</f>
        <v>C</v>
      </c>
      <c r="D654">
        <v>0</v>
      </c>
      <c r="E654" s="1">
        <v>1.0449438202247101</v>
      </c>
      <c r="F654">
        <v>93</v>
      </c>
      <c r="G654">
        <v>89</v>
      </c>
      <c r="H654">
        <v>0</v>
      </c>
      <c r="I654" s="2">
        <f>AVERAGE(Table13[[#This Row],[Estimated costs 1]:[Estimated costs 20]])</f>
        <v>0</v>
      </c>
      <c r="J654" s="2" t="e">
        <f>(Table13[[#This Row],[Mean]]-Table13[[#This Row],[Actual cost]])/Table13[[#This Row],[Actual cost]]*100</f>
        <v>#DIV/0!</v>
      </c>
      <c r="K654" s="2">
        <f>_xlfn.STDEV.P(Table13[[#This Row],[Estimated costs 1]:[Estimated costs 20]])</f>
        <v>0</v>
      </c>
      <c r="L654" s="2" t="e">
        <f>Table13[[#This Row],[Dev]]/Table13[[#This Row],[Mean]]*100</f>
        <v>#DIV/0!</v>
      </c>
      <c r="M654" s="2">
        <f>Table13[[#This Row],[Estimated costs 1]]-Table13[[#This Row],[Actual cost]]</f>
        <v>0</v>
      </c>
      <c r="N654" s="2" t="e">
        <f>Table13[[#This Row],[Diff 1]]/Table13[[#This Row],[Actual cost]]*100</f>
        <v>#DIV/0!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</row>
    <row r="655" spans="1:34" hidden="1" x14ac:dyDescent="0.3">
      <c r="A655" t="s">
        <v>679</v>
      </c>
      <c r="B655">
        <v>653</v>
      </c>
      <c r="C655" t="str">
        <f>LEFT(Table13[[#This Row],[Contingency id]])</f>
        <v>C</v>
      </c>
      <c r="D655">
        <v>0</v>
      </c>
      <c r="E655" s="1">
        <v>1.1272727272727201</v>
      </c>
      <c r="F655">
        <v>62</v>
      </c>
      <c r="G655">
        <v>55</v>
      </c>
      <c r="H655">
        <v>0</v>
      </c>
      <c r="I655" s="2">
        <f>AVERAGE(Table13[[#This Row],[Estimated costs 1]:[Estimated costs 20]])</f>
        <v>0</v>
      </c>
      <c r="J655" s="2" t="e">
        <f>(Table13[[#This Row],[Mean]]-Table13[[#This Row],[Actual cost]])/Table13[[#This Row],[Actual cost]]*100</f>
        <v>#DIV/0!</v>
      </c>
      <c r="K655" s="2">
        <f>_xlfn.STDEV.P(Table13[[#This Row],[Estimated costs 1]:[Estimated costs 20]])</f>
        <v>0</v>
      </c>
      <c r="L655" s="2" t="e">
        <f>Table13[[#This Row],[Dev]]/Table13[[#This Row],[Mean]]*100</f>
        <v>#DIV/0!</v>
      </c>
      <c r="M655" s="2">
        <f>Table13[[#This Row],[Estimated costs 1]]-Table13[[#This Row],[Actual cost]]</f>
        <v>0</v>
      </c>
      <c r="N655" s="2" t="e">
        <f>Table13[[#This Row],[Diff 1]]/Table13[[#This Row],[Actual cost]]*100</f>
        <v>#DIV/0!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</row>
    <row r="656" spans="1:34" hidden="1" x14ac:dyDescent="0.3">
      <c r="A656" t="s">
        <v>680</v>
      </c>
      <c r="B656">
        <v>654</v>
      </c>
      <c r="C656" t="str">
        <f>LEFT(Table13[[#This Row],[Contingency id]])</f>
        <v>C</v>
      </c>
      <c r="D656">
        <v>0</v>
      </c>
      <c r="E656" s="1">
        <v>1.0877192982456101</v>
      </c>
      <c r="F656">
        <v>62</v>
      </c>
      <c r="G656">
        <v>57</v>
      </c>
      <c r="H656">
        <v>0</v>
      </c>
      <c r="I656" s="2">
        <f>AVERAGE(Table13[[#This Row],[Estimated costs 1]:[Estimated costs 20]])</f>
        <v>0</v>
      </c>
      <c r="J656" s="2" t="e">
        <f>(Table13[[#This Row],[Mean]]-Table13[[#This Row],[Actual cost]])/Table13[[#This Row],[Actual cost]]*100</f>
        <v>#DIV/0!</v>
      </c>
      <c r="K656" s="2">
        <f>_xlfn.STDEV.P(Table13[[#This Row],[Estimated costs 1]:[Estimated costs 20]])</f>
        <v>0</v>
      </c>
      <c r="L656" s="2" t="e">
        <f>Table13[[#This Row],[Dev]]/Table13[[#This Row],[Mean]]*100</f>
        <v>#DIV/0!</v>
      </c>
      <c r="M656" s="2">
        <f>Table13[[#This Row],[Estimated costs 1]]-Table13[[#This Row],[Actual cost]]</f>
        <v>0</v>
      </c>
      <c r="N656" s="2" t="e">
        <f>Table13[[#This Row],[Diff 1]]/Table13[[#This Row],[Actual cost]]*100</f>
        <v>#DIV/0!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</row>
    <row r="657" spans="1:34" hidden="1" x14ac:dyDescent="0.3">
      <c r="A657" t="s">
        <v>681</v>
      </c>
      <c r="B657">
        <v>655</v>
      </c>
      <c r="C657" t="str">
        <f>LEFT(Table13[[#This Row],[Contingency id]])</f>
        <v>C</v>
      </c>
      <c r="D657">
        <v>0</v>
      </c>
      <c r="E657" s="1">
        <v>1.0333333333333301</v>
      </c>
      <c r="F657">
        <v>62</v>
      </c>
      <c r="G657">
        <v>60</v>
      </c>
      <c r="H657">
        <v>0</v>
      </c>
      <c r="I657" s="2">
        <f>AVERAGE(Table13[[#This Row],[Estimated costs 1]:[Estimated costs 20]])</f>
        <v>0</v>
      </c>
      <c r="J657" s="2" t="e">
        <f>(Table13[[#This Row],[Mean]]-Table13[[#This Row],[Actual cost]])/Table13[[#This Row],[Actual cost]]*100</f>
        <v>#DIV/0!</v>
      </c>
      <c r="K657" s="2">
        <f>_xlfn.STDEV.P(Table13[[#This Row],[Estimated costs 1]:[Estimated costs 20]])</f>
        <v>0</v>
      </c>
      <c r="L657" s="2" t="e">
        <f>Table13[[#This Row],[Dev]]/Table13[[#This Row],[Mean]]*100</f>
        <v>#DIV/0!</v>
      </c>
      <c r="M657" s="2">
        <f>Table13[[#This Row],[Estimated costs 1]]-Table13[[#This Row],[Actual cost]]</f>
        <v>0</v>
      </c>
      <c r="N657" s="2" t="e">
        <f>Table13[[#This Row],[Diff 1]]/Table13[[#This Row],[Actual cost]]*100</f>
        <v>#DIV/0!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</row>
    <row r="658" spans="1:34" hidden="1" x14ac:dyDescent="0.3">
      <c r="A658" t="s">
        <v>682</v>
      </c>
      <c r="B658">
        <v>656</v>
      </c>
      <c r="C658" t="str">
        <f>LEFT(Table13[[#This Row],[Contingency id]])</f>
        <v>C</v>
      </c>
      <c r="D658">
        <v>0</v>
      </c>
      <c r="E658" s="1">
        <v>1.1071428571428501</v>
      </c>
      <c r="F658">
        <v>62</v>
      </c>
      <c r="G658">
        <v>56</v>
      </c>
      <c r="H658">
        <v>0</v>
      </c>
      <c r="I658" s="2">
        <f>AVERAGE(Table13[[#This Row],[Estimated costs 1]:[Estimated costs 20]])</f>
        <v>0</v>
      </c>
      <c r="J658" s="2" t="e">
        <f>(Table13[[#This Row],[Mean]]-Table13[[#This Row],[Actual cost]])/Table13[[#This Row],[Actual cost]]*100</f>
        <v>#DIV/0!</v>
      </c>
      <c r="K658" s="2">
        <f>_xlfn.STDEV.P(Table13[[#This Row],[Estimated costs 1]:[Estimated costs 20]])</f>
        <v>0</v>
      </c>
      <c r="L658" s="2" t="e">
        <f>Table13[[#This Row],[Dev]]/Table13[[#This Row],[Mean]]*100</f>
        <v>#DIV/0!</v>
      </c>
      <c r="M658" s="2">
        <f>Table13[[#This Row],[Estimated costs 1]]-Table13[[#This Row],[Actual cost]]</f>
        <v>0</v>
      </c>
      <c r="N658" s="2" t="e">
        <f>Table13[[#This Row],[Diff 1]]/Table13[[#This Row],[Actual cost]]*100</f>
        <v>#DIV/0!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</row>
    <row r="659" spans="1:34" hidden="1" x14ac:dyDescent="0.3">
      <c r="A659" t="s">
        <v>683</v>
      </c>
      <c r="B659">
        <v>657</v>
      </c>
      <c r="C659" t="str">
        <f>LEFT(Table13[[#This Row],[Contingency id]])</f>
        <v>C</v>
      </c>
      <c r="D659">
        <v>0</v>
      </c>
      <c r="E659" s="1">
        <v>1.0508474576271101</v>
      </c>
      <c r="F659">
        <v>62</v>
      </c>
      <c r="G659">
        <v>59</v>
      </c>
      <c r="H659">
        <v>0</v>
      </c>
      <c r="I659" s="2">
        <f>AVERAGE(Table13[[#This Row],[Estimated costs 1]:[Estimated costs 20]])</f>
        <v>0</v>
      </c>
      <c r="J659" s="2" t="e">
        <f>(Table13[[#This Row],[Mean]]-Table13[[#This Row],[Actual cost]])/Table13[[#This Row],[Actual cost]]*100</f>
        <v>#DIV/0!</v>
      </c>
      <c r="K659" s="2">
        <f>_xlfn.STDEV.P(Table13[[#This Row],[Estimated costs 1]:[Estimated costs 20]])</f>
        <v>0</v>
      </c>
      <c r="L659" s="2" t="e">
        <f>Table13[[#This Row],[Dev]]/Table13[[#This Row],[Mean]]*100</f>
        <v>#DIV/0!</v>
      </c>
      <c r="M659" s="2">
        <f>Table13[[#This Row],[Estimated costs 1]]-Table13[[#This Row],[Actual cost]]</f>
        <v>0</v>
      </c>
      <c r="N659" s="2" t="e">
        <f>Table13[[#This Row],[Diff 1]]/Table13[[#This Row],[Actual cost]]*100</f>
        <v>#DIV/0!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</row>
    <row r="660" spans="1:34" hidden="1" x14ac:dyDescent="0.3">
      <c r="A660" t="s">
        <v>684</v>
      </c>
      <c r="B660">
        <v>658</v>
      </c>
      <c r="C660" t="str">
        <f>LEFT(Table13[[#This Row],[Contingency id]])</f>
        <v>C</v>
      </c>
      <c r="D660">
        <v>0</v>
      </c>
      <c r="E660" s="1">
        <v>1.0689655172413699</v>
      </c>
      <c r="F660">
        <v>62</v>
      </c>
      <c r="G660">
        <v>58</v>
      </c>
      <c r="H660">
        <v>0</v>
      </c>
      <c r="I660" s="2">
        <f>AVERAGE(Table13[[#This Row],[Estimated costs 1]:[Estimated costs 20]])</f>
        <v>0</v>
      </c>
      <c r="J660" s="2" t="e">
        <f>(Table13[[#This Row],[Mean]]-Table13[[#This Row],[Actual cost]])/Table13[[#This Row],[Actual cost]]*100</f>
        <v>#DIV/0!</v>
      </c>
      <c r="K660" s="2">
        <f>_xlfn.STDEV.P(Table13[[#This Row],[Estimated costs 1]:[Estimated costs 20]])</f>
        <v>0</v>
      </c>
      <c r="L660" s="2" t="e">
        <f>Table13[[#This Row],[Dev]]/Table13[[#This Row],[Mean]]*100</f>
        <v>#DIV/0!</v>
      </c>
      <c r="M660" s="2">
        <f>Table13[[#This Row],[Estimated costs 1]]-Table13[[#This Row],[Actual cost]]</f>
        <v>0</v>
      </c>
      <c r="N660" s="2" t="e">
        <f>Table13[[#This Row],[Diff 1]]/Table13[[#This Row],[Actual cost]]*100</f>
        <v>#DIV/0!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</row>
    <row r="661" spans="1:34" hidden="1" x14ac:dyDescent="0.3">
      <c r="A661" t="s">
        <v>685</v>
      </c>
      <c r="B661">
        <v>659</v>
      </c>
      <c r="C661" t="str">
        <f>LEFT(Table13[[#This Row],[Contingency id]])</f>
        <v>C</v>
      </c>
      <c r="D661">
        <v>0</v>
      </c>
      <c r="E661" s="1">
        <v>1.0333333333333301</v>
      </c>
      <c r="F661">
        <v>62</v>
      </c>
      <c r="G661">
        <v>60</v>
      </c>
      <c r="H661">
        <v>0</v>
      </c>
      <c r="I661" s="2">
        <f>AVERAGE(Table13[[#This Row],[Estimated costs 1]:[Estimated costs 20]])</f>
        <v>0</v>
      </c>
      <c r="J661" s="2" t="e">
        <f>(Table13[[#This Row],[Mean]]-Table13[[#This Row],[Actual cost]])/Table13[[#This Row],[Actual cost]]*100</f>
        <v>#DIV/0!</v>
      </c>
      <c r="K661" s="2">
        <f>_xlfn.STDEV.P(Table13[[#This Row],[Estimated costs 1]:[Estimated costs 20]])</f>
        <v>0</v>
      </c>
      <c r="L661" s="2" t="e">
        <f>Table13[[#This Row],[Dev]]/Table13[[#This Row],[Mean]]*100</f>
        <v>#DIV/0!</v>
      </c>
      <c r="M661" s="2">
        <f>Table13[[#This Row],[Estimated costs 1]]-Table13[[#This Row],[Actual cost]]</f>
        <v>0</v>
      </c>
      <c r="N661" s="2" t="e">
        <f>Table13[[#This Row],[Diff 1]]/Table13[[#This Row],[Actual cost]]*100</f>
        <v>#DIV/0!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</row>
    <row r="662" spans="1:34" hidden="1" x14ac:dyDescent="0.3">
      <c r="A662" t="s">
        <v>686</v>
      </c>
      <c r="B662">
        <v>660</v>
      </c>
      <c r="C662" t="str">
        <f>LEFT(Table13[[#This Row],[Contingency id]])</f>
        <v>C</v>
      </c>
      <c r="D662">
        <v>0</v>
      </c>
      <c r="E662" s="1">
        <v>1.0333333333333301</v>
      </c>
      <c r="F662">
        <v>62</v>
      </c>
      <c r="G662">
        <v>60</v>
      </c>
      <c r="H662">
        <v>0</v>
      </c>
      <c r="I662" s="2">
        <f>AVERAGE(Table13[[#This Row],[Estimated costs 1]:[Estimated costs 20]])</f>
        <v>0</v>
      </c>
      <c r="J662" s="2" t="e">
        <f>(Table13[[#This Row],[Mean]]-Table13[[#This Row],[Actual cost]])/Table13[[#This Row],[Actual cost]]*100</f>
        <v>#DIV/0!</v>
      </c>
      <c r="K662" s="2">
        <f>_xlfn.STDEV.P(Table13[[#This Row],[Estimated costs 1]:[Estimated costs 20]])</f>
        <v>0</v>
      </c>
      <c r="L662" s="2" t="e">
        <f>Table13[[#This Row],[Dev]]/Table13[[#This Row],[Mean]]*100</f>
        <v>#DIV/0!</v>
      </c>
      <c r="M662" s="2">
        <f>Table13[[#This Row],[Estimated costs 1]]-Table13[[#This Row],[Actual cost]]</f>
        <v>0</v>
      </c>
      <c r="N662" s="2" t="e">
        <f>Table13[[#This Row],[Diff 1]]/Table13[[#This Row],[Actual cost]]*100</f>
        <v>#DIV/0!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</row>
    <row r="663" spans="1:34" hidden="1" x14ac:dyDescent="0.3">
      <c r="A663" t="s">
        <v>687</v>
      </c>
      <c r="B663">
        <v>661</v>
      </c>
      <c r="C663" t="str">
        <f>LEFT(Table13[[#This Row],[Contingency id]])</f>
        <v>C</v>
      </c>
      <c r="D663">
        <v>0</v>
      </c>
      <c r="E663" s="1">
        <v>1.0333333333333301</v>
      </c>
      <c r="F663">
        <v>62</v>
      </c>
      <c r="G663">
        <v>60</v>
      </c>
      <c r="H663">
        <v>0</v>
      </c>
      <c r="I663" s="2">
        <f>AVERAGE(Table13[[#This Row],[Estimated costs 1]:[Estimated costs 20]])</f>
        <v>0</v>
      </c>
      <c r="J663" s="2" t="e">
        <f>(Table13[[#This Row],[Mean]]-Table13[[#This Row],[Actual cost]])/Table13[[#This Row],[Actual cost]]*100</f>
        <v>#DIV/0!</v>
      </c>
      <c r="K663" s="2">
        <f>_xlfn.STDEV.P(Table13[[#This Row],[Estimated costs 1]:[Estimated costs 20]])</f>
        <v>0</v>
      </c>
      <c r="L663" s="2" t="e">
        <f>Table13[[#This Row],[Dev]]/Table13[[#This Row],[Mean]]*100</f>
        <v>#DIV/0!</v>
      </c>
      <c r="M663" s="2">
        <f>Table13[[#This Row],[Estimated costs 1]]-Table13[[#This Row],[Actual cost]]</f>
        <v>0</v>
      </c>
      <c r="N663" s="2" t="e">
        <f>Table13[[#This Row],[Diff 1]]/Table13[[#This Row],[Actual cost]]*100</f>
        <v>#DIV/0!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</row>
    <row r="664" spans="1:34" hidden="1" x14ac:dyDescent="0.3">
      <c r="A664" t="s">
        <v>688</v>
      </c>
      <c r="B664">
        <v>662</v>
      </c>
      <c r="C664" t="str">
        <f>LEFT(Table13[[#This Row],[Contingency id]])</f>
        <v>C</v>
      </c>
      <c r="D664">
        <v>0</v>
      </c>
      <c r="E664" s="1">
        <v>1.0963855421686699</v>
      </c>
      <c r="F664">
        <v>91</v>
      </c>
      <c r="G664">
        <v>83</v>
      </c>
      <c r="H664">
        <v>0</v>
      </c>
      <c r="I664" s="2">
        <f>AVERAGE(Table13[[#This Row],[Estimated costs 1]:[Estimated costs 20]])</f>
        <v>0</v>
      </c>
      <c r="J664" s="2" t="e">
        <f>(Table13[[#This Row],[Mean]]-Table13[[#This Row],[Actual cost]])/Table13[[#This Row],[Actual cost]]*100</f>
        <v>#DIV/0!</v>
      </c>
      <c r="K664" s="2">
        <f>_xlfn.STDEV.P(Table13[[#This Row],[Estimated costs 1]:[Estimated costs 20]])</f>
        <v>0</v>
      </c>
      <c r="L664" s="2" t="e">
        <f>Table13[[#This Row],[Dev]]/Table13[[#This Row],[Mean]]*100</f>
        <v>#DIV/0!</v>
      </c>
      <c r="M664" s="2">
        <f>Table13[[#This Row],[Estimated costs 1]]-Table13[[#This Row],[Actual cost]]</f>
        <v>0</v>
      </c>
      <c r="N664" s="2" t="e">
        <f>Table13[[#This Row],[Diff 1]]/Table13[[#This Row],[Actual cost]]*100</f>
        <v>#DIV/0!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</row>
    <row r="665" spans="1:34" hidden="1" x14ac:dyDescent="0.3">
      <c r="A665" t="s">
        <v>689</v>
      </c>
      <c r="B665">
        <v>663</v>
      </c>
      <c r="C665" t="str">
        <f>LEFT(Table13[[#This Row],[Contingency id]])</f>
        <v>C</v>
      </c>
      <c r="D665">
        <v>0</v>
      </c>
      <c r="E665" s="1">
        <v>1.0930232558139501</v>
      </c>
      <c r="F665">
        <v>94</v>
      </c>
      <c r="G665">
        <v>86</v>
      </c>
      <c r="H665">
        <v>0</v>
      </c>
      <c r="I665" s="2">
        <f>AVERAGE(Table13[[#This Row],[Estimated costs 1]:[Estimated costs 20]])</f>
        <v>0</v>
      </c>
      <c r="J665" s="2" t="e">
        <f>(Table13[[#This Row],[Mean]]-Table13[[#This Row],[Actual cost]])/Table13[[#This Row],[Actual cost]]*100</f>
        <v>#DIV/0!</v>
      </c>
      <c r="K665" s="2">
        <f>_xlfn.STDEV.P(Table13[[#This Row],[Estimated costs 1]:[Estimated costs 20]])</f>
        <v>0</v>
      </c>
      <c r="L665" s="2" t="e">
        <f>Table13[[#This Row],[Dev]]/Table13[[#This Row],[Mean]]*100</f>
        <v>#DIV/0!</v>
      </c>
      <c r="M665" s="2">
        <f>Table13[[#This Row],[Estimated costs 1]]-Table13[[#This Row],[Actual cost]]</f>
        <v>0</v>
      </c>
      <c r="N665" s="2" t="e">
        <f>Table13[[#This Row],[Diff 1]]/Table13[[#This Row],[Actual cost]]*100</f>
        <v>#DIV/0!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</row>
    <row r="666" spans="1:34" hidden="1" x14ac:dyDescent="0.3">
      <c r="A666" t="s">
        <v>690</v>
      </c>
      <c r="B666">
        <v>664</v>
      </c>
      <c r="C666" t="str">
        <f>LEFT(Table13[[#This Row],[Contingency id]])</f>
        <v>C</v>
      </c>
      <c r="D666">
        <v>0</v>
      </c>
      <c r="E666" s="1">
        <v>1.13253012048192</v>
      </c>
      <c r="F666">
        <v>94</v>
      </c>
      <c r="G666">
        <v>83</v>
      </c>
      <c r="H666">
        <v>0</v>
      </c>
      <c r="I666" s="2">
        <f>AVERAGE(Table13[[#This Row],[Estimated costs 1]:[Estimated costs 20]])</f>
        <v>0</v>
      </c>
      <c r="J666" s="2" t="e">
        <f>(Table13[[#This Row],[Mean]]-Table13[[#This Row],[Actual cost]])/Table13[[#This Row],[Actual cost]]*100</f>
        <v>#DIV/0!</v>
      </c>
      <c r="K666" s="2">
        <f>_xlfn.STDEV.P(Table13[[#This Row],[Estimated costs 1]:[Estimated costs 20]])</f>
        <v>0</v>
      </c>
      <c r="L666" s="2" t="e">
        <f>Table13[[#This Row],[Dev]]/Table13[[#This Row],[Mean]]*100</f>
        <v>#DIV/0!</v>
      </c>
      <c r="M666" s="2">
        <f>Table13[[#This Row],[Estimated costs 1]]-Table13[[#This Row],[Actual cost]]</f>
        <v>0</v>
      </c>
      <c r="N666" s="2" t="e">
        <f>Table13[[#This Row],[Diff 1]]/Table13[[#This Row],[Actual cost]]*100</f>
        <v>#DIV/0!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</row>
    <row r="667" spans="1:34" hidden="1" x14ac:dyDescent="0.3">
      <c r="A667" t="s">
        <v>691</v>
      </c>
      <c r="B667">
        <v>665</v>
      </c>
      <c r="C667" t="str">
        <f>LEFT(Table13[[#This Row],[Contingency id]])</f>
        <v>C</v>
      </c>
      <c r="D667">
        <v>0</v>
      </c>
      <c r="E667" s="1">
        <v>1.1818181818181801</v>
      </c>
      <c r="F667">
        <v>91</v>
      </c>
      <c r="G667">
        <v>77</v>
      </c>
      <c r="H667">
        <v>0</v>
      </c>
      <c r="I667" s="2">
        <f>AVERAGE(Table13[[#This Row],[Estimated costs 1]:[Estimated costs 20]])</f>
        <v>0</v>
      </c>
      <c r="J667" s="2" t="e">
        <f>(Table13[[#This Row],[Mean]]-Table13[[#This Row],[Actual cost]])/Table13[[#This Row],[Actual cost]]*100</f>
        <v>#DIV/0!</v>
      </c>
      <c r="K667" s="2">
        <f>_xlfn.STDEV.P(Table13[[#This Row],[Estimated costs 1]:[Estimated costs 20]])</f>
        <v>0</v>
      </c>
      <c r="L667" s="2" t="e">
        <f>Table13[[#This Row],[Dev]]/Table13[[#This Row],[Mean]]*100</f>
        <v>#DIV/0!</v>
      </c>
      <c r="M667" s="2">
        <f>Table13[[#This Row],[Estimated costs 1]]-Table13[[#This Row],[Actual cost]]</f>
        <v>0</v>
      </c>
      <c r="N667" s="2" t="e">
        <f>Table13[[#This Row],[Diff 1]]/Table13[[#This Row],[Actual cost]]*100</f>
        <v>#DIV/0!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</row>
    <row r="668" spans="1:34" hidden="1" x14ac:dyDescent="0.3">
      <c r="A668" t="s">
        <v>692</v>
      </c>
      <c r="B668">
        <v>666</v>
      </c>
      <c r="C668" t="str">
        <f>LEFT(Table13[[#This Row],[Contingency id]])</f>
        <v>C</v>
      </c>
      <c r="D668">
        <v>0</v>
      </c>
      <c r="E668" s="1">
        <v>1.15189873417721</v>
      </c>
      <c r="F668">
        <v>91</v>
      </c>
      <c r="G668">
        <v>79</v>
      </c>
      <c r="H668">
        <v>0</v>
      </c>
      <c r="I668" s="2">
        <f>AVERAGE(Table13[[#This Row],[Estimated costs 1]:[Estimated costs 20]])</f>
        <v>0</v>
      </c>
      <c r="J668" s="2" t="e">
        <f>(Table13[[#This Row],[Mean]]-Table13[[#This Row],[Actual cost]])/Table13[[#This Row],[Actual cost]]*100</f>
        <v>#DIV/0!</v>
      </c>
      <c r="K668" s="2">
        <f>_xlfn.STDEV.P(Table13[[#This Row],[Estimated costs 1]:[Estimated costs 20]])</f>
        <v>0</v>
      </c>
      <c r="L668" s="2" t="e">
        <f>Table13[[#This Row],[Dev]]/Table13[[#This Row],[Mean]]*100</f>
        <v>#DIV/0!</v>
      </c>
      <c r="M668" s="2">
        <f>Table13[[#This Row],[Estimated costs 1]]-Table13[[#This Row],[Actual cost]]</f>
        <v>0</v>
      </c>
      <c r="N668" s="2" t="e">
        <f>Table13[[#This Row],[Diff 1]]/Table13[[#This Row],[Actual cost]]*100</f>
        <v>#DIV/0!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</row>
    <row r="669" spans="1:34" hidden="1" x14ac:dyDescent="0.3">
      <c r="A669" t="s">
        <v>693</v>
      </c>
      <c r="B669">
        <v>667</v>
      </c>
      <c r="C669" t="str">
        <f>LEFT(Table13[[#This Row],[Contingency id]])</f>
        <v>C</v>
      </c>
      <c r="D669">
        <v>0</v>
      </c>
      <c r="E669" s="1">
        <v>1.0561797752808899</v>
      </c>
      <c r="F669">
        <v>94</v>
      </c>
      <c r="G669">
        <v>89</v>
      </c>
      <c r="H669">
        <v>0</v>
      </c>
      <c r="I669" s="2">
        <f>AVERAGE(Table13[[#This Row],[Estimated costs 1]:[Estimated costs 20]])</f>
        <v>0</v>
      </c>
      <c r="J669" s="2" t="e">
        <f>(Table13[[#This Row],[Mean]]-Table13[[#This Row],[Actual cost]])/Table13[[#This Row],[Actual cost]]*100</f>
        <v>#DIV/0!</v>
      </c>
      <c r="K669" s="2">
        <f>_xlfn.STDEV.P(Table13[[#This Row],[Estimated costs 1]:[Estimated costs 20]])</f>
        <v>0</v>
      </c>
      <c r="L669" s="2" t="e">
        <f>Table13[[#This Row],[Dev]]/Table13[[#This Row],[Mean]]*100</f>
        <v>#DIV/0!</v>
      </c>
      <c r="M669" s="2">
        <f>Table13[[#This Row],[Estimated costs 1]]-Table13[[#This Row],[Actual cost]]</f>
        <v>0</v>
      </c>
      <c r="N669" s="2" t="e">
        <f>Table13[[#This Row],[Diff 1]]/Table13[[#This Row],[Actual cost]]*100</f>
        <v>#DIV/0!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</row>
    <row r="670" spans="1:34" hidden="1" x14ac:dyDescent="0.3">
      <c r="A670" t="s">
        <v>694</v>
      </c>
      <c r="B670">
        <v>668</v>
      </c>
      <c r="C670" t="str">
        <f>LEFT(Table13[[#This Row],[Contingency id]])</f>
        <v>C</v>
      </c>
      <c r="D670">
        <v>0</v>
      </c>
      <c r="E670" s="1">
        <v>1.0963855421686699</v>
      </c>
      <c r="F670">
        <v>91</v>
      </c>
      <c r="G670">
        <v>83</v>
      </c>
      <c r="H670">
        <v>0</v>
      </c>
      <c r="I670" s="2">
        <f>AVERAGE(Table13[[#This Row],[Estimated costs 1]:[Estimated costs 20]])</f>
        <v>0</v>
      </c>
      <c r="J670" s="2" t="e">
        <f>(Table13[[#This Row],[Mean]]-Table13[[#This Row],[Actual cost]])/Table13[[#This Row],[Actual cost]]*100</f>
        <v>#DIV/0!</v>
      </c>
      <c r="K670" s="2">
        <f>_xlfn.STDEV.P(Table13[[#This Row],[Estimated costs 1]:[Estimated costs 20]])</f>
        <v>0</v>
      </c>
      <c r="L670" s="2" t="e">
        <f>Table13[[#This Row],[Dev]]/Table13[[#This Row],[Mean]]*100</f>
        <v>#DIV/0!</v>
      </c>
      <c r="M670" s="2">
        <f>Table13[[#This Row],[Estimated costs 1]]-Table13[[#This Row],[Actual cost]]</f>
        <v>0</v>
      </c>
      <c r="N670" s="2" t="e">
        <f>Table13[[#This Row],[Diff 1]]/Table13[[#This Row],[Actual cost]]*100</f>
        <v>#DIV/0!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</row>
    <row r="671" spans="1:34" hidden="1" x14ac:dyDescent="0.3">
      <c r="A671" t="s">
        <v>695</v>
      </c>
      <c r="B671">
        <v>669</v>
      </c>
      <c r="C671" t="str">
        <f>LEFT(Table13[[#This Row],[Contingency id]])</f>
        <v>C</v>
      </c>
      <c r="D671">
        <v>0</v>
      </c>
      <c r="E671" s="1">
        <v>1.1463414634146301</v>
      </c>
      <c r="F671">
        <v>94</v>
      </c>
      <c r="G671">
        <v>82</v>
      </c>
      <c r="H671">
        <v>0</v>
      </c>
      <c r="I671" s="2">
        <f>AVERAGE(Table13[[#This Row],[Estimated costs 1]:[Estimated costs 20]])</f>
        <v>0</v>
      </c>
      <c r="J671" s="2" t="e">
        <f>(Table13[[#This Row],[Mean]]-Table13[[#This Row],[Actual cost]])/Table13[[#This Row],[Actual cost]]*100</f>
        <v>#DIV/0!</v>
      </c>
      <c r="K671" s="2">
        <f>_xlfn.STDEV.P(Table13[[#This Row],[Estimated costs 1]:[Estimated costs 20]])</f>
        <v>0</v>
      </c>
      <c r="L671" s="2" t="e">
        <f>Table13[[#This Row],[Dev]]/Table13[[#This Row],[Mean]]*100</f>
        <v>#DIV/0!</v>
      </c>
      <c r="M671" s="2">
        <f>Table13[[#This Row],[Estimated costs 1]]-Table13[[#This Row],[Actual cost]]</f>
        <v>0</v>
      </c>
      <c r="N671" s="2" t="e">
        <f>Table13[[#This Row],[Diff 1]]/Table13[[#This Row],[Actual cost]]*100</f>
        <v>#DIV/0!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</row>
    <row r="672" spans="1:34" hidden="1" x14ac:dyDescent="0.3">
      <c r="A672" t="s">
        <v>696</v>
      </c>
      <c r="B672">
        <v>670</v>
      </c>
      <c r="C672" t="str">
        <f>LEFT(Table13[[#This Row],[Contingency id]])</f>
        <v>C</v>
      </c>
      <c r="D672">
        <v>0</v>
      </c>
      <c r="E672" s="1">
        <v>1.1375</v>
      </c>
      <c r="F672">
        <v>91</v>
      </c>
      <c r="G672">
        <v>80</v>
      </c>
      <c r="H672">
        <v>0</v>
      </c>
      <c r="I672" s="2">
        <f>AVERAGE(Table13[[#This Row],[Estimated costs 1]:[Estimated costs 20]])</f>
        <v>0</v>
      </c>
      <c r="J672" s="2" t="e">
        <f>(Table13[[#This Row],[Mean]]-Table13[[#This Row],[Actual cost]])/Table13[[#This Row],[Actual cost]]*100</f>
        <v>#DIV/0!</v>
      </c>
      <c r="K672" s="2">
        <f>_xlfn.STDEV.P(Table13[[#This Row],[Estimated costs 1]:[Estimated costs 20]])</f>
        <v>0</v>
      </c>
      <c r="L672" s="2" t="e">
        <f>Table13[[#This Row],[Dev]]/Table13[[#This Row],[Mean]]*100</f>
        <v>#DIV/0!</v>
      </c>
      <c r="M672" s="2">
        <f>Table13[[#This Row],[Estimated costs 1]]-Table13[[#This Row],[Actual cost]]</f>
        <v>0</v>
      </c>
      <c r="N672" s="2" t="e">
        <f>Table13[[#This Row],[Diff 1]]/Table13[[#This Row],[Actual cost]]*100</f>
        <v>#DIV/0!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</row>
    <row r="673" spans="1:34" hidden="1" x14ac:dyDescent="0.3">
      <c r="A673" t="s">
        <v>697</v>
      </c>
      <c r="B673">
        <v>671</v>
      </c>
      <c r="C673" t="str">
        <f>LEFT(Table13[[#This Row],[Contingency id]])</f>
        <v>C</v>
      </c>
      <c r="D673">
        <v>0</v>
      </c>
      <c r="E673" s="1">
        <v>1.0804597701149401</v>
      </c>
      <c r="F673">
        <v>94</v>
      </c>
      <c r="G673">
        <v>87</v>
      </c>
      <c r="H673">
        <v>0</v>
      </c>
      <c r="I673" s="2">
        <f>AVERAGE(Table13[[#This Row],[Estimated costs 1]:[Estimated costs 20]])</f>
        <v>0</v>
      </c>
      <c r="J673" s="2" t="e">
        <f>(Table13[[#This Row],[Mean]]-Table13[[#This Row],[Actual cost]])/Table13[[#This Row],[Actual cost]]*100</f>
        <v>#DIV/0!</v>
      </c>
      <c r="K673" s="2">
        <f>_xlfn.STDEV.P(Table13[[#This Row],[Estimated costs 1]:[Estimated costs 20]])</f>
        <v>0</v>
      </c>
      <c r="L673" s="2" t="e">
        <f>Table13[[#This Row],[Dev]]/Table13[[#This Row],[Mean]]*100</f>
        <v>#DIV/0!</v>
      </c>
      <c r="M673" s="2">
        <f>Table13[[#This Row],[Estimated costs 1]]-Table13[[#This Row],[Actual cost]]</f>
        <v>0</v>
      </c>
      <c r="N673" s="2" t="e">
        <f>Table13[[#This Row],[Diff 1]]/Table13[[#This Row],[Actual cost]]*100</f>
        <v>#DIV/0!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</row>
    <row r="674" spans="1:34" hidden="1" x14ac:dyDescent="0.3">
      <c r="A674" t="s">
        <v>698</v>
      </c>
      <c r="B674">
        <v>672</v>
      </c>
      <c r="C674" t="str">
        <f>LEFT(Table13[[#This Row],[Contingency id]])</f>
        <v>C</v>
      </c>
      <c r="D674">
        <v>0</v>
      </c>
      <c r="E674" s="1">
        <v>1.0916666666666599</v>
      </c>
      <c r="F674">
        <v>131</v>
      </c>
      <c r="G674">
        <v>120</v>
      </c>
      <c r="H674">
        <v>0</v>
      </c>
      <c r="I674" s="2">
        <f>AVERAGE(Table13[[#This Row],[Estimated costs 1]:[Estimated costs 20]])</f>
        <v>0</v>
      </c>
      <c r="J674" s="2" t="e">
        <f>(Table13[[#This Row],[Mean]]-Table13[[#This Row],[Actual cost]])/Table13[[#This Row],[Actual cost]]*100</f>
        <v>#DIV/0!</v>
      </c>
      <c r="K674" s="2">
        <f>_xlfn.STDEV.P(Table13[[#This Row],[Estimated costs 1]:[Estimated costs 20]])</f>
        <v>0</v>
      </c>
      <c r="L674" s="2" t="e">
        <f>Table13[[#This Row],[Dev]]/Table13[[#This Row],[Mean]]*100</f>
        <v>#DIV/0!</v>
      </c>
      <c r="M674" s="2">
        <f>Table13[[#This Row],[Estimated costs 1]]-Table13[[#This Row],[Actual cost]]</f>
        <v>0</v>
      </c>
      <c r="N674" s="2" t="e">
        <f>Table13[[#This Row],[Diff 1]]/Table13[[#This Row],[Actual cost]]*100</f>
        <v>#DIV/0!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</row>
    <row r="675" spans="1:34" hidden="1" x14ac:dyDescent="0.3">
      <c r="A675" t="s">
        <v>699</v>
      </c>
      <c r="B675">
        <v>673</v>
      </c>
      <c r="C675" t="str">
        <f>LEFT(Table13[[#This Row],[Contingency id]])</f>
        <v>C</v>
      </c>
      <c r="D675">
        <v>0</v>
      </c>
      <c r="E675" s="1">
        <v>1.07377049180327</v>
      </c>
      <c r="F675">
        <v>131</v>
      </c>
      <c r="G675">
        <v>122</v>
      </c>
      <c r="H675">
        <v>0</v>
      </c>
      <c r="I675" s="2">
        <f>AVERAGE(Table13[[#This Row],[Estimated costs 1]:[Estimated costs 20]])</f>
        <v>0</v>
      </c>
      <c r="J675" s="2" t="e">
        <f>(Table13[[#This Row],[Mean]]-Table13[[#This Row],[Actual cost]])/Table13[[#This Row],[Actual cost]]*100</f>
        <v>#DIV/0!</v>
      </c>
      <c r="K675" s="2">
        <f>_xlfn.STDEV.P(Table13[[#This Row],[Estimated costs 1]:[Estimated costs 20]])</f>
        <v>0</v>
      </c>
      <c r="L675" s="2" t="e">
        <f>Table13[[#This Row],[Dev]]/Table13[[#This Row],[Mean]]*100</f>
        <v>#DIV/0!</v>
      </c>
      <c r="M675" s="2">
        <f>Table13[[#This Row],[Estimated costs 1]]-Table13[[#This Row],[Actual cost]]</f>
        <v>0</v>
      </c>
      <c r="N675" s="2" t="e">
        <f>Table13[[#This Row],[Diff 1]]/Table13[[#This Row],[Actual cost]]*100</f>
        <v>#DIV/0!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</row>
    <row r="676" spans="1:34" hidden="1" x14ac:dyDescent="0.3">
      <c r="A676" t="s">
        <v>700</v>
      </c>
      <c r="B676">
        <v>674</v>
      </c>
      <c r="C676" t="str">
        <f>LEFT(Table13[[#This Row],[Contingency id]])</f>
        <v>C</v>
      </c>
      <c r="D676">
        <v>0</v>
      </c>
      <c r="E676" s="1">
        <v>1.12676056338028</v>
      </c>
      <c r="F676">
        <v>160</v>
      </c>
      <c r="G676">
        <v>142</v>
      </c>
      <c r="H676">
        <v>0</v>
      </c>
      <c r="I676" s="2">
        <f>AVERAGE(Table13[[#This Row],[Estimated costs 1]:[Estimated costs 20]])</f>
        <v>0</v>
      </c>
      <c r="J676" s="2" t="e">
        <f>(Table13[[#This Row],[Mean]]-Table13[[#This Row],[Actual cost]])/Table13[[#This Row],[Actual cost]]*100</f>
        <v>#DIV/0!</v>
      </c>
      <c r="K676" s="2">
        <f>_xlfn.STDEV.P(Table13[[#This Row],[Estimated costs 1]:[Estimated costs 20]])</f>
        <v>0</v>
      </c>
      <c r="L676" s="2" t="e">
        <f>Table13[[#This Row],[Dev]]/Table13[[#This Row],[Mean]]*100</f>
        <v>#DIV/0!</v>
      </c>
      <c r="M676" s="2">
        <f>Table13[[#This Row],[Estimated costs 1]]-Table13[[#This Row],[Actual cost]]</f>
        <v>0</v>
      </c>
      <c r="N676" s="2" t="e">
        <f>Table13[[#This Row],[Diff 1]]/Table13[[#This Row],[Actual cost]]*100</f>
        <v>#DIV/0!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</row>
    <row r="677" spans="1:34" hidden="1" x14ac:dyDescent="0.3">
      <c r="A677" t="s">
        <v>701</v>
      </c>
      <c r="B677">
        <v>675</v>
      </c>
      <c r="C677" t="str">
        <f>LEFT(Table13[[#This Row],[Contingency id]])</f>
        <v>C</v>
      </c>
      <c r="D677">
        <v>0</v>
      </c>
      <c r="E677" s="1">
        <v>1.1293103448275801</v>
      </c>
      <c r="F677">
        <v>131</v>
      </c>
      <c r="G677">
        <v>116</v>
      </c>
      <c r="H677">
        <v>0</v>
      </c>
      <c r="I677" s="2">
        <f>AVERAGE(Table13[[#This Row],[Estimated costs 1]:[Estimated costs 20]])</f>
        <v>0</v>
      </c>
      <c r="J677" s="2" t="e">
        <f>(Table13[[#This Row],[Mean]]-Table13[[#This Row],[Actual cost]])/Table13[[#This Row],[Actual cost]]*100</f>
        <v>#DIV/0!</v>
      </c>
      <c r="K677" s="2">
        <f>_xlfn.STDEV.P(Table13[[#This Row],[Estimated costs 1]:[Estimated costs 20]])</f>
        <v>0</v>
      </c>
      <c r="L677" s="2" t="e">
        <f>Table13[[#This Row],[Dev]]/Table13[[#This Row],[Mean]]*100</f>
        <v>#DIV/0!</v>
      </c>
      <c r="M677" s="2">
        <f>Table13[[#This Row],[Estimated costs 1]]-Table13[[#This Row],[Actual cost]]</f>
        <v>0</v>
      </c>
      <c r="N677" s="2" t="e">
        <f>Table13[[#This Row],[Diff 1]]/Table13[[#This Row],[Actual cost]]*100</f>
        <v>#DIV/0!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</row>
    <row r="678" spans="1:34" hidden="1" x14ac:dyDescent="0.3">
      <c r="A678" t="s">
        <v>702</v>
      </c>
      <c r="B678">
        <v>676</v>
      </c>
      <c r="C678" t="str">
        <f>LEFT(Table13[[#This Row],[Contingency id]])</f>
        <v>C</v>
      </c>
      <c r="D678">
        <v>0</v>
      </c>
      <c r="E678" s="1">
        <v>1.1101694915254201</v>
      </c>
      <c r="F678">
        <v>131</v>
      </c>
      <c r="G678">
        <v>118</v>
      </c>
      <c r="H678">
        <v>0</v>
      </c>
      <c r="I678" s="2">
        <f>AVERAGE(Table13[[#This Row],[Estimated costs 1]:[Estimated costs 20]])</f>
        <v>0</v>
      </c>
      <c r="J678" s="2" t="e">
        <f>(Table13[[#This Row],[Mean]]-Table13[[#This Row],[Actual cost]])/Table13[[#This Row],[Actual cost]]*100</f>
        <v>#DIV/0!</v>
      </c>
      <c r="K678" s="2">
        <f>_xlfn.STDEV.P(Table13[[#This Row],[Estimated costs 1]:[Estimated costs 20]])</f>
        <v>0</v>
      </c>
      <c r="L678" s="2" t="e">
        <f>Table13[[#This Row],[Dev]]/Table13[[#This Row],[Mean]]*100</f>
        <v>#DIV/0!</v>
      </c>
      <c r="M678" s="2">
        <f>Table13[[#This Row],[Estimated costs 1]]-Table13[[#This Row],[Actual cost]]</f>
        <v>0</v>
      </c>
      <c r="N678" s="2" t="e">
        <f>Table13[[#This Row],[Diff 1]]/Table13[[#This Row],[Actual cost]]*100</f>
        <v>#DIV/0!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</row>
    <row r="679" spans="1:34" hidden="1" x14ac:dyDescent="0.3">
      <c r="A679" t="s">
        <v>703</v>
      </c>
      <c r="B679">
        <v>677</v>
      </c>
      <c r="C679" t="str">
        <f>LEFT(Table13[[#This Row],[Contingency id]])</f>
        <v>C</v>
      </c>
      <c r="D679">
        <v>0</v>
      </c>
      <c r="E679" s="1">
        <v>1.1391304347825999</v>
      </c>
      <c r="F679">
        <v>131</v>
      </c>
      <c r="G679">
        <v>115</v>
      </c>
      <c r="H679">
        <v>0</v>
      </c>
      <c r="I679" s="2">
        <f>AVERAGE(Table13[[#This Row],[Estimated costs 1]:[Estimated costs 20]])</f>
        <v>0</v>
      </c>
      <c r="J679" s="2" t="e">
        <f>(Table13[[#This Row],[Mean]]-Table13[[#This Row],[Actual cost]])/Table13[[#This Row],[Actual cost]]*100</f>
        <v>#DIV/0!</v>
      </c>
      <c r="K679" s="2">
        <f>_xlfn.STDEV.P(Table13[[#This Row],[Estimated costs 1]:[Estimated costs 20]])</f>
        <v>0</v>
      </c>
      <c r="L679" s="2" t="e">
        <f>Table13[[#This Row],[Dev]]/Table13[[#This Row],[Mean]]*100</f>
        <v>#DIV/0!</v>
      </c>
      <c r="M679" s="2">
        <f>Table13[[#This Row],[Estimated costs 1]]-Table13[[#This Row],[Actual cost]]</f>
        <v>0</v>
      </c>
      <c r="N679" s="2" t="e">
        <f>Table13[[#This Row],[Diff 1]]/Table13[[#This Row],[Actual cost]]*100</f>
        <v>#DIV/0!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</row>
    <row r="680" spans="1:34" hidden="1" x14ac:dyDescent="0.3">
      <c r="A680" t="s">
        <v>704</v>
      </c>
      <c r="B680">
        <v>678</v>
      </c>
      <c r="C680" t="str">
        <f>LEFT(Table13[[#This Row],[Contingency id]])</f>
        <v>C</v>
      </c>
      <c r="D680">
        <v>0</v>
      </c>
      <c r="E680" s="1">
        <v>1.1491228070175401</v>
      </c>
      <c r="F680">
        <v>131</v>
      </c>
      <c r="G680">
        <v>114</v>
      </c>
      <c r="H680">
        <v>0</v>
      </c>
      <c r="I680" s="2">
        <f>AVERAGE(Table13[[#This Row],[Estimated costs 1]:[Estimated costs 20]])</f>
        <v>0</v>
      </c>
      <c r="J680" s="2" t="e">
        <f>(Table13[[#This Row],[Mean]]-Table13[[#This Row],[Actual cost]])/Table13[[#This Row],[Actual cost]]*100</f>
        <v>#DIV/0!</v>
      </c>
      <c r="K680" s="2">
        <f>_xlfn.STDEV.P(Table13[[#This Row],[Estimated costs 1]:[Estimated costs 20]])</f>
        <v>0</v>
      </c>
      <c r="L680" s="2" t="e">
        <f>Table13[[#This Row],[Dev]]/Table13[[#This Row],[Mean]]*100</f>
        <v>#DIV/0!</v>
      </c>
      <c r="M680" s="2">
        <f>Table13[[#This Row],[Estimated costs 1]]-Table13[[#This Row],[Actual cost]]</f>
        <v>0</v>
      </c>
      <c r="N680" s="2" t="e">
        <f>Table13[[#This Row],[Diff 1]]/Table13[[#This Row],[Actual cost]]*100</f>
        <v>#DIV/0!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</row>
    <row r="681" spans="1:34" hidden="1" x14ac:dyDescent="0.3">
      <c r="A681" t="s">
        <v>705</v>
      </c>
      <c r="B681">
        <v>679</v>
      </c>
      <c r="C681" t="str">
        <f>LEFT(Table13[[#This Row],[Contingency id]])</f>
        <v>C</v>
      </c>
      <c r="D681">
        <v>0</v>
      </c>
      <c r="E681" s="1">
        <v>1.1428571428571399</v>
      </c>
      <c r="F681">
        <v>160</v>
      </c>
      <c r="G681">
        <v>140</v>
      </c>
      <c r="H681">
        <v>0</v>
      </c>
      <c r="I681" s="2">
        <f>AVERAGE(Table13[[#This Row],[Estimated costs 1]:[Estimated costs 20]])</f>
        <v>0</v>
      </c>
      <c r="J681" s="2" t="e">
        <f>(Table13[[#This Row],[Mean]]-Table13[[#This Row],[Actual cost]])/Table13[[#This Row],[Actual cost]]*100</f>
        <v>#DIV/0!</v>
      </c>
      <c r="K681" s="2">
        <f>_xlfn.STDEV.P(Table13[[#This Row],[Estimated costs 1]:[Estimated costs 20]])</f>
        <v>0</v>
      </c>
      <c r="L681" s="2" t="e">
        <f>Table13[[#This Row],[Dev]]/Table13[[#This Row],[Mean]]*100</f>
        <v>#DIV/0!</v>
      </c>
      <c r="M681" s="2">
        <f>Table13[[#This Row],[Estimated costs 1]]-Table13[[#This Row],[Actual cost]]</f>
        <v>0</v>
      </c>
      <c r="N681" s="2" t="e">
        <f>Table13[[#This Row],[Diff 1]]/Table13[[#This Row],[Actual cost]]*100</f>
        <v>#DIV/0!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</row>
    <row r="682" spans="1:34" hidden="1" x14ac:dyDescent="0.3">
      <c r="A682" t="s">
        <v>706</v>
      </c>
      <c r="B682">
        <v>680</v>
      </c>
      <c r="C682" t="str">
        <f>LEFT(Table13[[#This Row],[Contingency id]])</f>
        <v>C</v>
      </c>
      <c r="D682">
        <v>0</v>
      </c>
      <c r="E682" s="1">
        <v>1.1016949152542299</v>
      </c>
      <c r="F682">
        <v>130</v>
      </c>
      <c r="G682">
        <v>118</v>
      </c>
      <c r="H682">
        <v>0</v>
      </c>
      <c r="I682" s="2">
        <f>AVERAGE(Table13[[#This Row],[Estimated costs 1]:[Estimated costs 20]])</f>
        <v>0</v>
      </c>
      <c r="J682" s="2" t="e">
        <f>(Table13[[#This Row],[Mean]]-Table13[[#This Row],[Actual cost]])/Table13[[#This Row],[Actual cost]]*100</f>
        <v>#DIV/0!</v>
      </c>
      <c r="K682" s="2">
        <f>_xlfn.STDEV.P(Table13[[#This Row],[Estimated costs 1]:[Estimated costs 20]])</f>
        <v>0</v>
      </c>
      <c r="L682" s="2" t="e">
        <f>Table13[[#This Row],[Dev]]/Table13[[#This Row],[Mean]]*100</f>
        <v>#DIV/0!</v>
      </c>
      <c r="M682" s="2">
        <f>Table13[[#This Row],[Estimated costs 1]]-Table13[[#This Row],[Actual cost]]</f>
        <v>0</v>
      </c>
      <c r="N682" s="2" t="e">
        <f>Table13[[#This Row],[Diff 1]]/Table13[[#This Row],[Actual cost]]*100</f>
        <v>#DIV/0!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</row>
    <row r="683" spans="1:34" hidden="1" x14ac:dyDescent="0.3">
      <c r="A683" t="s">
        <v>707</v>
      </c>
      <c r="B683">
        <v>681</v>
      </c>
      <c r="C683" t="str">
        <f>LEFT(Table13[[#This Row],[Contingency id]])</f>
        <v>C</v>
      </c>
      <c r="D683">
        <v>0</v>
      </c>
      <c r="E683" s="1">
        <v>1.14035087719298</v>
      </c>
      <c r="F683">
        <v>130</v>
      </c>
      <c r="G683">
        <v>114</v>
      </c>
      <c r="H683">
        <v>0</v>
      </c>
      <c r="I683" s="2">
        <f>AVERAGE(Table13[[#This Row],[Estimated costs 1]:[Estimated costs 20]])</f>
        <v>0</v>
      </c>
      <c r="J683" s="2" t="e">
        <f>(Table13[[#This Row],[Mean]]-Table13[[#This Row],[Actual cost]])/Table13[[#This Row],[Actual cost]]*100</f>
        <v>#DIV/0!</v>
      </c>
      <c r="K683" s="2">
        <f>_xlfn.STDEV.P(Table13[[#This Row],[Estimated costs 1]:[Estimated costs 20]])</f>
        <v>0</v>
      </c>
      <c r="L683" s="2" t="e">
        <f>Table13[[#This Row],[Dev]]/Table13[[#This Row],[Mean]]*100</f>
        <v>#DIV/0!</v>
      </c>
      <c r="M683" s="2">
        <f>Table13[[#This Row],[Estimated costs 1]]-Table13[[#This Row],[Actual cost]]</f>
        <v>0</v>
      </c>
      <c r="N683" s="2" t="e">
        <f>Table13[[#This Row],[Diff 1]]/Table13[[#This Row],[Actual cost]]*100</f>
        <v>#DIV/0!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</row>
    <row r="684" spans="1:34" hidden="1" x14ac:dyDescent="0.3">
      <c r="A684" t="s">
        <v>708</v>
      </c>
      <c r="B684">
        <v>682</v>
      </c>
      <c r="C684" t="str">
        <f>LEFT(Table13[[#This Row],[Contingency id]])</f>
        <v>C</v>
      </c>
      <c r="D684">
        <v>0</v>
      </c>
      <c r="E684" s="1">
        <v>1.1347517730496399</v>
      </c>
      <c r="F684">
        <v>160</v>
      </c>
      <c r="G684">
        <v>141</v>
      </c>
      <c r="H684">
        <v>0</v>
      </c>
      <c r="I684" s="2">
        <f>AVERAGE(Table13[[#This Row],[Estimated costs 1]:[Estimated costs 20]])</f>
        <v>0</v>
      </c>
      <c r="J684" s="2" t="e">
        <f>(Table13[[#This Row],[Mean]]-Table13[[#This Row],[Actual cost]])/Table13[[#This Row],[Actual cost]]*100</f>
        <v>#DIV/0!</v>
      </c>
      <c r="K684" s="2">
        <f>_xlfn.STDEV.P(Table13[[#This Row],[Estimated costs 1]:[Estimated costs 20]])</f>
        <v>0</v>
      </c>
      <c r="L684" s="2" t="e">
        <f>Table13[[#This Row],[Dev]]/Table13[[#This Row],[Mean]]*100</f>
        <v>#DIV/0!</v>
      </c>
      <c r="M684" s="2">
        <f>Table13[[#This Row],[Estimated costs 1]]-Table13[[#This Row],[Actual cost]]</f>
        <v>0</v>
      </c>
      <c r="N684" s="2" t="e">
        <f>Table13[[#This Row],[Diff 1]]/Table13[[#This Row],[Actual cost]]*100</f>
        <v>#DIV/0!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</row>
    <row r="685" spans="1:34" hidden="1" x14ac:dyDescent="0.3">
      <c r="A685" t="s">
        <v>709</v>
      </c>
      <c r="B685">
        <v>683</v>
      </c>
      <c r="C685" t="str">
        <f>LEFT(Table13[[#This Row],[Contingency id]])</f>
        <v>C</v>
      </c>
      <c r="D685">
        <v>0</v>
      </c>
      <c r="E685" s="1">
        <v>1.1008403361344501</v>
      </c>
      <c r="F685">
        <v>131</v>
      </c>
      <c r="G685">
        <v>119</v>
      </c>
      <c r="H685">
        <v>0</v>
      </c>
      <c r="I685" s="2">
        <f>AVERAGE(Table13[[#This Row],[Estimated costs 1]:[Estimated costs 20]])</f>
        <v>0</v>
      </c>
      <c r="J685" s="2" t="e">
        <f>(Table13[[#This Row],[Mean]]-Table13[[#This Row],[Actual cost]])/Table13[[#This Row],[Actual cost]]*100</f>
        <v>#DIV/0!</v>
      </c>
      <c r="K685" s="2">
        <f>_xlfn.STDEV.P(Table13[[#This Row],[Estimated costs 1]:[Estimated costs 20]])</f>
        <v>0</v>
      </c>
      <c r="L685" s="2" t="e">
        <f>Table13[[#This Row],[Dev]]/Table13[[#This Row],[Mean]]*100</f>
        <v>#DIV/0!</v>
      </c>
      <c r="M685" s="2">
        <f>Table13[[#This Row],[Estimated costs 1]]-Table13[[#This Row],[Actual cost]]</f>
        <v>0</v>
      </c>
      <c r="N685" s="2" t="e">
        <f>Table13[[#This Row],[Diff 1]]/Table13[[#This Row],[Actual cost]]*100</f>
        <v>#DIV/0!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</row>
    <row r="686" spans="1:34" hidden="1" x14ac:dyDescent="0.3">
      <c r="A686" t="s">
        <v>710</v>
      </c>
      <c r="B686">
        <v>684</v>
      </c>
      <c r="C686" t="str">
        <f>LEFT(Table13[[#This Row],[Contingency id]])</f>
        <v>C</v>
      </c>
      <c r="D686">
        <v>0</v>
      </c>
      <c r="E686" s="1">
        <v>1.1293103448275801</v>
      </c>
      <c r="F686">
        <v>131</v>
      </c>
      <c r="G686">
        <v>116</v>
      </c>
      <c r="H686">
        <v>0</v>
      </c>
      <c r="I686" s="2">
        <f>AVERAGE(Table13[[#This Row],[Estimated costs 1]:[Estimated costs 20]])</f>
        <v>0</v>
      </c>
      <c r="J686" s="2" t="e">
        <f>(Table13[[#This Row],[Mean]]-Table13[[#This Row],[Actual cost]])/Table13[[#This Row],[Actual cost]]*100</f>
        <v>#DIV/0!</v>
      </c>
      <c r="K686" s="2">
        <f>_xlfn.STDEV.P(Table13[[#This Row],[Estimated costs 1]:[Estimated costs 20]])</f>
        <v>0</v>
      </c>
      <c r="L686" s="2" t="e">
        <f>Table13[[#This Row],[Dev]]/Table13[[#This Row],[Mean]]*100</f>
        <v>#DIV/0!</v>
      </c>
      <c r="M686" s="2">
        <f>Table13[[#This Row],[Estimated costs 1]]-Table13[[#This Row],[Actual cost]]</f>
        <v>0</v>
      </c>
      <c r="N686" s="2" t="e">
        <f>Table13[[#This Row],[Diff 1]]/Table13[[#This Row],[Actual cost]]*100</f>
        <v>#DIV/0!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</row>
    <row r="687" spans="1:34" hidden="1" x14ac:dyDescent="0.3">
      <c r="A687" t="s">
        <v>711</v>
      </c>
      <c r="B687">
        <v>685</v>
      </c>
      <c r="C687" t="str">
        <f>LEFT(Table13[[#This Row],[Contingency id]])</f>
        <v>C</v>
      </c>
      <c r="D687">
        <v>0</v>
      </c>
      <c r="E687" s="1">
        <v>1.2358490566037701</v>
      </c>
      <c r="F687">
        <v>131</v>
      </c>
      <c r="G687">
        <v>106</v>
      </c>
      <c r="H687">
        <v>0</v>
      </c>
      <c r="I687" s="2">
        <f>AVERAGE(Table13[[#This Row],[Estimated costs 1]:[Estimated costs 20]])</f>
        <v>0</v>
      </c>
      <c r="J687" s="2" t="e">
        <f>(Table13[[#This Row],[Mean]]-Table13[[#This Row],[Actual cost]])/Table13[[#This Row],[Actual cost]]*100</f>
        <v>#DIV/0!</v>
      </c>
      <c r="K687" s="2">
        <f>_xlfn.STDEV.P(Table13[[#This Row],[Estimated costs 1]:[Estimated costs 20]])</f>
        <v>0</v>
      </c>
      <c r="L687" s="2" t="e">
        <f>Table13[[#This Row],[Dev]]/Table13[[#This Row],[Mean]]*100</f>
        <v>#DIV/0!</v>
      </c>
      <c r="M687" s="2">
        <f>Table13[[#This Row],[Estimated costs 1]]-Table13[[#This Row],[Actual cost]]</f>
        <v>0</v>
      </c>
      <c r="N687" s="2" t="e">
        <f>Table13[[#This Row],[Diff 1]]/Table13[[#This Row],[Actual cost]]*100</f>
        <v>#DIV/0!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</row>
    <row r="688" spans="1:34" hidden="1" x14ac:dyDescent="0.3">
      <c r="A688" t="s">
        <v>712</v>
      </c>
      <c r="B688">
        <v>686</v>
      </c>
      <c r="C688" t="str">
        <f>LEFT(Table13[[#This Row],[Contingency id]])</f>
        <v>C</v>
      </c>
      <c r="D688">
        <v>0</v>
      </c>
      <c r="E688" s="1">
        <v>1.1016949152542299</v>
      </c>
      <c r="F688">
        <v>130</v>
      </c>
      <c r="G688">
        <v>118</v>
      </c>
      <c r="H688">
        <v>0</v>
      </c>
      <c r="I688" s="2">
        <f>AVERAGE(Table13[[#This Row],[Estimated costs 1]:[Estimated costs 20]])</f>
        <v>0</v>
      </c>
      <c r="J688" s="2" t="e">
        <f>(Table13[[#This Row],[Mean]]-Table13[[#This Row],[Actual cost]])/Table13[[#This Row],[Actual cost]]*100</f>
        <v>#DIV/0!</v>
      </c>
      <c r="K688" s="2">
        <f>_xlfn.STDEV.P(Table13[[#This Row],[Estimated costs 1]:[Estimated costs 20]])</f>
        <v>0</v>
      </c>
      <c r="L688" s="2" t="e">
        <f>Table13[[#This Row],[Dev]]/Table13[[#This Row],[Mean]]*100</f>
        <v>#DIV/0!</v>
      </c>
      <c r="M688" s="2">
        <f>Table13[[#This Row],[Estimated costs 1]]-Table13[[#This Row],[Actual cost]]</f>
        <v>0</v>
      </c>
      <c r="N688" s="2" t="e">
        <f>Table13[[#This Row],[Diff 1]]/Table13[[#This Row],[Actual cost]]*100</f>
        <v>#DIV/0!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</row>
    <row r="689" spans="1:34" hidden="1" x14ac:dyDescent="0.3">
      <c r="A689" t="s">
        <v>713</v>
      </c>
      <c r="B689">
        <v>687</v>
      </c>
      <c r="C689" t="str">
        <f>LEFT(Table13[[#This Row],[Contingency id]])</f>
        <v>C</v>
      </c>
      <c r="D689">
        <v>0</v>
      </c>
      <c r="E689" s="1">
        <v>1.1510791366906401</v>
      </c>
      <c r="F689">
        <v>160</v>
      </c>
      <c r="G689">
        <v>139</v>
      </c>
      <c r="H689">
        <v>0</v>
      </c>
      <c r="I689" s="2">
        <f>AVERAGE(Table13[[#This Row],[Estimated costs 1]:[Estimated costs 20]])</f>
        <v>0</v>
      </c>
      <c r="J689" s="2" t="e">
        <f>(Table13[[#This Row],[Mean]]-Table13[[#This Row],[Actual cost]])/Table13[[#This Row],[Actual cost]]*100</f>
        <v>#DIV/0!</v>
      </c>
      <c r="K689" s="2">
        <f>_xlfn.STDEV.P(Table13[[#This Row],[Estimated costs 1]:[Estimated costs 20]])</f>
        <v>0</v>
      </c>
      <c r="L689" s="2" t="e">
        <f>Table13[[#This Row],[Dev]]/Table13[[#This Row],[Mean]]*100</f>
        <v>#DIV/0!</v>
      </c>
      <c r="M689" s="2">
        <f>Table13[[#This Row],[Estimated costs 1]]-Table13[[#This Row],[Actual cost]]</f>
        <v>0</v>
      </c>
      <c r="N689" s="2" t="e">
        <f>Table13[[#This Row],[Diff 1]]/Table13[[#This Row],[Actual cost]]*100</f>
        <v>#DIV/0!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</row>
    <row r="690" spans="1:34" hidden="1" x14ac:dyDescent="0.3">
      <c r="A690" t="s">
        <v>714</v>
      </c>
      <c r="B690">
        <v>688</v>
      </c>
      <c r="C690" t="str">
        <f>LEFT(Table13[[#This Row],[Contingency id]])</f>
        <v>C</v>
      </c>
      <c r="D690">
        <v>0</v>
      </c>
      <c r="E690" s="1">
        <v>1.0647482014388401</v>
      </c>
      <c r="F690">
        <v>148</v>
      </c>
      <c r="G690">
        <v>139</v>
      </c>
      <c r="H690">
        <v>0</v>
      </c>
      <c r="I690" s="2">
        <f>AVERAGE(Table13[[#This Row],[Estimated costs 1]:[Estimated costs 20]])</f>
        <v>0</v>
      </c>
      <c r="J690" s="2" t="e">
        <f>(Table13[[#This Row],[Mean]]-Table13[[#This Row],[Actual cost]])/Table13[[#This Row],[Actual cost]]*100</f>
        <v>#DIV/0!</v>
      </c>
      <c r="K690" s="2">
        <f>_xlfn.STDEV.P(Table13[[#This Row],[Estimated costs 1]:[Estimated costs 20]])</f>
        <v>0</v>
      </c>
      <c r="L690" s="2" t="e">
        <f>Table13[[#This Row],[Dev]]/Table13[[#This Row],[Mean]]*100</f>
        <v>#DIV/0!</v>
      </c>
      <c r="M690" s="2">
        <f>Table13[[#This Row],[Estimated costs 1]]-Table13[[#This Row],[Actual cost]]</f>
        <v>0</v>
      </c>
      <c r="N690" s="2" t="e">
        <f>Table13[[#This Row],[Diff 1]]/Table13[[#This Row],[Actual cost]]*100</f>
        <v>#DIV/0!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</row>
    <row r="691" spans="1:34" hidden="1" x14ac:dyDescent="0.3">
      <c r="A691" t="s">
        <v>715</v>
      </c>
      <c r="B691">
        <v>689</v>
      </c>
      <c r="C691" t="str">
        <f>LEFT(Table13[[#This Row],[Contingency id]])</f>
        <v>C</v>
      </c>
      <c r="D691">
        <v>0</v>
      </c>
      <c r="E691" s="1">
        <v>1.12765957446808</v>
      </c>
      <c r="F691">
        <v>159</v>
      </c>
      <c r="G691">
        <v>141</v>
      </c>
      <c r="H691">
        <v>0</v>
      </c>
      <c r="I691" s="2">
        <f>AVERAGE(Table13[[#This Row],[Estimated costs 1]:[Estimated costs 20]])</f>
        <v>0</v>
      </c>
      <c r="J691" s="2" t="e">
        <f>(Table13[[#This Row],[Mean]]-Table13[[#This Row],[Actual cost]])/Table13[[#This Row],[Actual cost]]*100</f>
        <v>#DIV/0!</v>
      </c>
      <c r="K691" s="2">
        <f>_xlfn.STDEV.P(Table13[[#This Row],[Estimated costs 1]:[Estimated costs 20]])</f>
        <v>0</v>
      </c>
      <c r="L691" s="2" t="e">
        <f>Table13[[#This Row],[Dev]]/Table13[[#This Row],[Mean]]*100</f>
        <v>#DIV/0!</v>
      </c>
      <c r="M691" s="2">
        <f>Table13[[#This Row],[Estimated costs 1]]-Table13[[#This Row],[Actual cost]]</f>
        <v>0</v>
      </c>
      <c r="N691" s="2" t="e">
        <f>Table13[[#This Row],[Diff 1]]/Table13[[#This Row],[Actual cost]]*100</f>
        <v>#DIV/0!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</row>
    <row r="692" spans="1:34" hidden="1" x14ac:dyDescent="0.3">
      <c r="A692" t="s">
        <v>716</v>
      </c>
      <c r="B692">
        <v>690</v>
      </c>
      <c r="C692" t="str">
        <f>LEFT(Table13[[#This Row],[Contingency id]])</f>
        <v>C</v>
      </c>
      <c r="D692">
        <v>0</v>
      </c>
      <c r="E692" s="1">
        <v>1.1041666666666601</v>
      </c>
      <c r="F692">
        <v>159</v>
      </c>
      <c r="G692">
        <v>144</v>
      </c>
      <c r="H692">
        <v>0</v>
      </c>
      <c r="I692" s="2">
        <f>AVERAGE(Table13[[#This Row],[Estimated costs 1]:[Estimated costs 20]])</f>
        <v>0</v>
      </c>
      <c r="J692" s="2" t="e">
        <f>(Table13[[#This Row],[Mean]]-Table13[[#This Row],[Actual cost]])/Table13[[#This Row],[Actual cost]]*100</f>
        <v>#DIV/0!</v>
      </c>
      <c r="K692" s="2">
        <f>_xlfn.STDEV.P(Table13[[#This Row],[Estimated costs 1]:[Estimated costs 20]])</f>
        <v>0</v>
      </c>
      <c r="L692" s="2" t="e">
        <f>Table13[[#This Row],[Dev]]/Table13[[#This Row],[Mean]]*100</f>
        <v>#DIV/0!</v>
      </c>
      <c r="M692" s="2">
        <f>Table13[[#This Row],[Estimated costs 1]]-Table13[[#This Row],[Actual cost]]</f>
        <v>0</v>
      </c>
      <c r="N692" s="2" t="e">
        <f>Table13[[#This Row],[Diff 1]]/Table13[[#This Row],[Actual cost]]*100</f>
        <v>#DIV/0!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</row>
    <row r="693" spans="1:34" hidden="1" x14ac:dyDescent="0.3">
      <c r="A693" t="s">
        <v>717</v>
      </c>
      <c r="B693">
        <v>691</v>
      </c>
      <c r="C693" t="str">
        <f>LEFT(Table13[[#This Row],[Contingency id]])</f>
        <v>C</v>
      </c>
      <c r="D693">
        <v>0</v>
      </c>
      <c r="E693" s="1">
        <v>1.1404494382022401</v>
      </c>
      <c r="F693">
        <v>203</v>
      </c>
      <c r="G693">
        <v>178</v>
      </c>
      <c r="H693">
        <v>0</v>
      </c>
      <c r="I693" s="2">
        <f>AVERAGE(Table13[[#This Row],[Estimated costs 1]:[Estimated costs 20]])</f>
        <v>0</v>
      </c>
      <c r="J693" s="2" t="e">
        <f>(Table13[[#This Row],[Mean]]-Table13[[#This Row],[Actual cost]])/Table13[[#This Row],[Actual cost]]*100</f>
        <v>#DIV/0!</v>
      </c>
      <c r="K693" s="2">
        <f>_xlfn.STDEV.P(Table13[[#This Row],[Estimated costs 1]:[Estimated costs 20]])</f>
        <v>0</v>
      </c>
      <c r="L693" s="2" t="e">
        <f>Table13[[#This Row],[Dev]]/Table13[[#This Row],[Mean]]*100</f>
        <v>#DIV/0!</v>
      </c>
      <c r="M693" s="2">
        <f>Table13[[#This Row],[Estimated costs 1]]-Table13[[#This Row],[Actual cost]]</f>
        <v>0</v>
      </c>
      <c r="N693" s="2" t="e">
        <f>Table13[[#This Row],[Diff 1]]/Table13[[#This Row],[Actual cost]]*100</f>
        <v>#DIV/0!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</row>
    <row r="694" spans="1:34" hidden="1" x14ac:dyDescent="0.3">
      <c r="A694" t="s">
        <v>718</v>
      </c>
      <c r="B694">
        <v>692</v>
      </c>
      <c r="C694" t="str">
        <f>LEFT(Table13[[#This Row],[Contingency id]])</f>
        <v>C</v>
      </c>
      <c r="D694">
        <v>0</v>
      </c>
      <c r="E694" s="1">
        <v>1.1297709923664101</v>
      </c>
      <c r="F694">
        <v>148</v>
      </c>
      <c r="G694">
        <v>131</v>
      </c>
      <c r="H694">
        <v>0</v>
      </c>
      <c r="I694" s="2">
        <f>AVERAGE(Table13[[#This Row],[Estimated costs 1]:[Estimated costs 20]])</f>
        <v>0</v>
      </c>
      <c r="J694" s="2" t="e">
        <f>(Table13[[#This Row],[Mean]]-Table13[[#This Row],[Actual cost]])/Table13[[#This Row],[Actual cost]]*100</f>
        <v>#DIV/0!</v>
      </c>
      <c r="K694" s="2">
        <f>_xlfn.STDEV.P(Table13[[#This Row],[Estimated costs 1]:[Estimated costs 20]])</f>
        <v>0</v>
      </c>
      <c r="L694" s="2" t="e">
        <f>Table13[[#This Row],[Dev]]/Table13[[#This Row],[Mean]]*100</f>
        <v>#DIV/0!</v>
      </c>
      <c r="M694" s="2">
        <f>Table13[[#This Row],[Estimated costs 1]]-Table13[[#This Row],[Actual cost]]</f>
        <v>0</v>
      </c>
      <c r="N694" s="2" t="e">
        <f>Table13[[#This Row],[Diff 1]]/Table13[[#This Row],[Actual cost]]*100</f>
        <v>#DIV/0!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</row>
    <row r="695" spans="1:34" hidden="1" x14ac:dyDescent="0.3">
      <c r="A695" t="s">
        <v>719</v>
      </c>
      <c r="B695">
        <v>693</v>
      </c>
      <c r="C695" t="str">
        <f>LEFT(Table13[[#This Row],[Contingency id]])</f>
        <v>C</v>
      </c>
      <c r="D695">
        <v>0</v>
      </c>
      <c r="E695" s="1">
        <v>1.1605839416058299</v>
      </c>
      <c r="F695">
        <v>159</v>
      </c>
      <c r="G695">
        <v>137</v>
      </c>
      <c r="H695">
        <v>0</v>
      </c>
      <c r="I695" s="2">
        <f>AVERAGE(Table13[[#This Row],[Estimated costs 1]:[Estimated costs 20]])</f>
        <v>0</v>
      </c>
      <c r="J695" s="2" t="e">
        <f>(Table13[[#This Row],[Mean]]-Table13[[#This Row],[Actual cost]])/Table13[[#This Row],[Actual cost]]*100</f>
        <v>#DIV/0!</v>
      </c>
      <c r="K695" s="2">
        <f>_xlfn.STDEV.P(Table13[[#This Row],[Estimated costs 1]:[Estimated costs 20]])</f>
        <v>0</v>
      </c>
      <c r="L695" s="2" t="e">
        <f>Table13[[#This Row],[Dev]]/Table13[[#This Row],[Mean]]*100</f>
        <v>#DIV/0!</v>
      </c>
      <c r="M695" s="2">
        <f>Table13[[#This Row],[Estimated costs 1]]-Table13[[#This Row],[Actual cost]]</f>
        <v>0</v>
      </c>
      <c r="N695" s="2" t="e">
        <f>Table13[[#This Row],[Diff 1]]/Table13[[#This Row],[Actual cost]]*100</f>
        <v>#DIV/0!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</row>
    <row r="696" spans="1:34" hidden="1" x14ac:dyDescent="0.3">
      <c r="A696" t="s">
        <v>720</v>
      </c>
      <c r="B696">
        <v>694</v>
      </c>
      <c r="C696" t="str">
        <f>LEFT(Table13[[#This Row],[Contingency id]])</f>
        <v>C</v>
      </c>
      <c r="D696">
        <v>0</v>
      </c>
      <c r="E696" s="1">
        <v>1.13846153846153</v>
      </c>
      <c r="F696">
        <v>148</v>
      </c>
      <c r="G696">
        <v>130</v>
      </c>
      <c r="H696">
        <v>0</v>
      </c>
      <c r="I696" s="2">
        <f>AVERAGE(Table13[[#This Row],[Estimated costs 1]:[Estimated costs 20]])</f>
        <v>0</v>
      </c>
      <c r="J696" s="2" t="e">
        <f>(Table13[[#This Row],[Mean]]-Table13[[#This Row],[Actual cost]])/Table13[[#This Row],[Actual cost]]*100</f>
        <v>#DIV/0!</v>
      </c>
      <c r="K696" s="2">
        <f>_xlfn.STDEV.P(Table13[[#This Row],[Estimated costs 1]:[Estimated costs 20]])</f>
        <v>0</v>
      </c>
      <c r="L696" s="2" t="e">
        <f>Table13[[#This Row],[Dev]]/Table13[[#This Row],[Mean]]*100</f>
        <v>#DIV/0!</v>
      </c>
      <c r="M696" s="2">
        <f>Table13[[#This Row],[Estimated costs 1]]-Table13[[#This Row],[Actual cost]]</f>
        <v>0</v>
      </c>
      <c r="N696" s="2" t="e">
        <f>Table13[[#This Row],[Diff 1]]/Table13[[#This Row],[Actual cost]]*100</f>
        <v>#DIV/0!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</row>
    <row r="697" spans="1:34" hidden="1" x14ac:dyDescent="0.3">
      <c r="A697" t="s">
        <v>721</v>
      </c>
      <c r="B697">
        <v>695</v>
      </c>
      <c r="C697" t="str">
        <f>LEFT(Table13[[#This Row],[Contingency id]])</f>
        <v>C</v>
      </c>
      <c r="D697">
        <v>0</v>
      </c>
      <c r="E697" s="1">
        <v>1.1357142857142799</v>
      </c>
      <c r="F697">
        <v>159</v>
      </c>
      <c r="G697">
        <v>140</v>
      </c>
      <c r="H697">
        <v>0</v>
      </c>
      <c r="I697" s="2">
        <f>AVERAGE(Table13[[#This Row],[Estimated costs 1]:[Estimated costs 20]])</f>
        <v>0</v>
      </c>
      <c r="J697" s="2" t="e">
        <f>(Table13[[#This Row],[Mean]]-Table13[[#This Row],[Actual cost]])/Table13[[#This Row],[Actual cost]]*100</f>
        <v>#DIV/0!</v>
      </c>
      <c r="K697" s="2">
        <f>_xlfn.STDEV.P(Table13[[#This Row],[Estimated costs 1]:[Estimated costs 20]])</f>
        <v>0</v>
      </c>
      <c r="L697" s="2" t="e">
        <f>Table13[[#This Row],[Dev]]/Table13[[#This Row],[Mean]]*100</f>
        <v>#DIV/0!</v>
      </c>
      <c r="M697" s="2">
        <f>Table13[[#This Row],[Estimated costs 1]]-Table13[[#This Row],[Actual cost]]</f>
        <v>0</v>
      </c>
      <c r="N697" s="2" t="e">
        <f>Table13[[#This Row],[Diff 1]]/Table13[[#This Row],[Actual cost]]*100</f>
        <v>#DIV/0!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</row>
    <row r="698" spans="1:34" hidden="1" x14ac:dyDescent="0.3">
      <c r="A698" t="s">
        <v>722</v>
      </c>
      <c r="B698">
        <v>696</v>
      </c>
      <c r="C698" t="str">
        <f>LEFT(Table13[[#This Row],[Contingency id]])</f>
        <v>C</v>
      </c>
      <c r="D698">
        <v>0</v>
      </c>
      <c r="E698" s="1">
        <v>1.1734104046242699</v>
      </c>
      <c r="F698">
        <v>203</v>
      </c>
      <c r="G698">
        <v>173</v>
      </c>
      <c r="H698">
        <v>0</v>
      </c>
      <c r="I698" s="2">
        <f>AVERAGE(Table13[[#This Row],[Estimated costs 1]:[Estimated costs 20]])</f>
        <v>0</v>
      </c>
      <c r="J698" s="2" t="e">
        <f>(Table13[[#This Row],[Mean]]-Table13[[#This Row],[Actual cost]])/Table13[[#This Row],[Actual cost]]*100</f>
        <v>#DIV/0!</v>
      </c>
      <c r="K698" s="2">
        <f>_xlfn.STDEV.P(Table13[[#This Row],[Estimated costs 1]:[Estimated costs 20]])</f>
        <v>0</v>
      </c>
      <c r="L698" s="2" t="e">
        <f>Table13[[#This Row],[Dev]]/Table13[[#This Row],[Mean]]*100</f>
        <v>#DIV/0!</v>
      </c>
      <c r="M698" s="2">
        <f>Table13[[#This Row],[Estimated costs 1]]-Table13[[#This Row],[Actual cost]]</f>
        <v>0</v>
      </c>
      <c r="N698" s="2" t="e">
        <f>Table13[[#This Row],[Diff 1]]/Table13[[#This Row],[Actual cost]]*100</f>
        <v>#DIV/0!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</row>
    <row r="699" spans="1:34" hidden="1" x14ac:dyDescent="0.3">
      <c r="A699" t="s">
        <v>723</v>
      </c>
      <c r="B699">
        <v>697</v>
      </c>
      <c r="C699" t="str">
        <f>LEFT(Table13[[#This Row],[Contingency id]])</f>
        <v>C</v>
      </c>
      <c r="D699">
        <v>0</v>
      </c>
      <c r="E699" s="1">
        <v>1.1599999999999999</v>
      </c>
      <c r="F699">
        <v>203</v>
      </c>
      <c r="G699">
        <v>175</v>
      </c>
      <c r="H699">
        <v>0</v>
      </c>
      <c r="I699" s="2">
        <f>AVERAGE(Table13[[#This Row],[Estimated costs 1]:[Estimated costs 20]])</f>
        <v>0</v>
      </c>
      <c r="J699" s="2" t="e">
        <f>(Table13[[#This Row],[Mean]]-Table13[[#This Row],[Actual cost]])/Table13[[#This Row],[Actual cost]]*100</f>
        <v>#DIV/0!</v>
      </c>
      <c r="K699" s="2">
        <f>_xlfn.STDEV.P(Table13[[#This Row],[Estimated costs 1]:[Estimated costs 20]])</f>
        <v>0</v>
      </c>
      <c r="L699" s="2" t="e">
        <f>Table13[[#This Row],[Dev]]/Table13[[#This Row],[Mean]]*100</f>
        <v>#DIV/0!</v>
      </c>
      <c r="M699" s="2">
        <f>Table13[[#This Row],[Estimated costs 1]]-Table13[[#This Row],[Actual cost]]</f>
        <v>0</v>
      </c>
      <c r="N699" s="2" t="e">
        <f>Table13[[#This Row],[Diff 1]]/Table13[[#This Row],[Actual cost]]*100</f>
        <v>#DIV/0!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</row>
    <row r="700" spans="1:34" hidden="1" x14ac:dyDescent="0.3">
      <c r="A700" t="s">
        <v>724</v>
      </c>
      <c r="B700">
        <v>698</v>
      </c>
      <c r="C700" t="str">
        <f>LEFT(Table13[[#This Row],[Contingency id]])</f>
        <v>C</v>
      </c>
      <c r="D700">
        <v>0</v>
      </c>
      <c r="E700" s="1">
        <v>1.1666666666666601</v>
      </c>
      <c r="F700">
        <v>203</v>
      </c>
      <c r="G700">
        <v>174</v>
      </c>
      <c r="H700">
        <v>0</v>
      </c>
      <c r="I700" s="2">
        <f>AVERAGE(Table13[[#This Row],[Estimated costs 1]:[Estimated costs 20]])</f>
        <v>0</v>
      </c>
      <c r="J700" s="2" t="e">
        <f>(Table13[[#This Row],[Mean]]-Table13[[#This Row],[Actual cost]])/Table13[[#This Row],[Actual cost]]*100</f>
        <v>#DIV/0!</v>
      </c>
      <c r="K700" s="2">
        <f>_xlfn.STDEV.P(Table13[[#This Row],[Estimated costs 1]:[Estimated costs 20]])</f>
        <v>0</v>
      </c>
      <c r="L700" s="2" t="e">
        <f>Table13[[#This Row],[Dev]]/Table13[[#This Row],[Mean]]*100</f>
        <v>#DIV/0!</v>
      </c>
      <c r="M700" s="2">
        <f>Table13[[#This Row],[Estimated costs 1]]-Table13[[#This Row],[Actual cost]]</f>
        <v>0</v>
      </c>
      <c r="N700" s="2" t="e">
        <f>Table13[[#This Row],[Diff 1]]/Table13[[#This Row],[Actual cost]]*100</f>
        <v>#DIV/0!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</row>
    <row r="701" spans="1:34" hidden="1" x14ac:dyDescent="0.3">
      <c r="A701" t="s">
        <v>725</v>
      </c>
      <c r="B701">
        <v>699</v>
      </c>
      <c r="C701" t="str">
        <f>LEFT(Table13[[#This Row],[Contingency id]])</f>
        <v>C</v>
      </c>
      <c r="D701">
        <v>0</v>
      </c>
      <c r="E701" s="1">
        <v>1.1275167785234801</v>
      </c>
      <c r="F701">
        <v>168</v>
      </c>
      <c r="G701">
        <v>149</v>
      </c>
      <c r="H701">
        <v>0</v>
      </c>
      <c r="I701" s="2">
        <f>AVERAGE(Table13[[#This Row],[Estimated costs 1]:[Estimated costs 20]])</f>
        <v>0</v>
      </c>
      <c r="J701" s="2" t="e">
        <f>(Table13[[#This Row],[Mean]]-Table13[[#This Row],[Actual cost]])/Table13[[#This Row],[Actual cost]]*100</f>
        <v>#DIV/0!</v>
      </c>
      <c r="K701" s="2">
        <f>_xlfn.STDEV.P(Table13[[#This Row],[Estimated costs 1]:[Estimated costs 20]])</f>
        <v>0</v>
      </c>
      <c r="L701" s="2" t="e">
        <f>Table13[[#This Row],[Dev]]/Table13[[#This Row],[Mean]]*100</f>
        <v>#DIV/0!</v>
      </c>
      <c r="M701" s="2">
        <f>Table13[[#This Row],[Estimated costs 1]]-Table13[[#This Row],[Actual cost]]</f>
        <v>0</v>
      </c>
      <c r="N701" s="2" t="e">
        <f>Table13[[#This Row],[Diff 1]]/Table13[[#This Row],[Actual cost]]*100</f>
        <v>#DIV/0!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</row>
    <row r="702" spans="1:34" hidden="1" x14ac:dyDescent="0.3">
      <c r="A702" t="s">
        <v>726</v>
      </c>
      <c r="B702">
        <v>700</v>
      </c>
      <c r="C702" t="str">
        <f>LEFT(Table13[[#This Row],[Contingency id]])</f>
        <v>C</v>
      </c>
      <c r="D702">
        <v>0</v>
      </c>
      <c r="E702" s="1">
        <v>1.1871345029239699</v>
      </c>
      <c r="F702">
        <v>203</v>
      </c>
      <c r="G702">
        <v>171</v>
      </c>
      <c r="H702">
        <v>0</v>
      </c>
      <c r="I702" s="2">
        <f>AVERAGE(Table13[[#This Row],[Estimated costs 1]:[Estimated costs 20]])</f>
        <v>0</v>
      </c>
      <c r="J702" s="2" t="e">
        <f>(Table13[[#This Row],[Mean]]-Table13[[#This Row],[Actual cost]])/Table13[[#This Row],[Actual cost]]*100</f>
        <v>#DIV/0!</v>
      </c>
      <c r="K702" s="2">
        <f>_xlfn.STDEV.P(Table13[[#This Row],[Estimated costs 1]:[Estimated costs 20]])</f>
        <v>0</v>
      </c>
      <c r="L702" s="2" t="e">
        <f>Table13[[#This Row],[Dev]]/Table13[[#This Row],[Mean]]*100</f>
        <v>#DIV/0!</v>
      </c>
      <c r="M702" s="2">
        <f>Table13[[#This Row],[Estimated costs 1]]-Table13[[#This Row],[Actual cost]]</f>
        <v>0</v>
      </c>
      <c r="N702" s="2" t="e">
        <f>Table13[[#This Row],[Diff 1]]/Table13[[#This Row],[Actual cost]]*100</f>
        <v>#DIV/0!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</row>
    <row r="703" spans="1:34" hidden="1" x14ac:dyDescent="0.3">
      <c r="A703" t="s">
        <v>727</v>
      </c>
      <c r="B703">
        <v>701</v>
      </c>
      <c r="C703" t="str">
        <f>LEFT(Table13[[#This Row],[Contingency id]])</f>
        <v>C</v>
      </c>
      <c r="D703">
        <v>0</v>
      </c>
      <c r="E703" s="1">
        <v>1.20118343195266</v>
      </c>
      <c r="F703">
        <v>203</v>
      </c>
      <c r="G703">
        <v>169</v>
      </c>
      <c r="H703">
        <v>0</v>
      </c>
      <c r="I703" s="2">
        <f>AVERAGE(Table13[[#This Row],[Estimated costs 1]:[Estimated costs 20]])</f>
        <v>0</v>
      </c>
      <c r="J703" s="2" t="e">
        <f>(Table13[[#This Row],[Mean]]-Table13[[#This Row],[Actual cost]])/Table13[[#This Row],[Actual cost]]*100</f>
        <v>#DIV/0!</v>
      </c>
      <c r="K703" s="2">
        <f>_xlfn.STDEV.P(Table13[[#This Row],[Estimated costs 1]:[Estimated costs 20]])</f>
        <v>0</v>
      </c>
      <c r="L703" s="2" t="e">
        <f>Table13[[#This Row],[Dev]]/Table13[[#This Row],[Mean]]*100</f>
        <v>#DIV/0!</v>
      </c>
      <c r="M703" s="2">
        <f>Table13[[#This Row],[Estimated costs 1]]-Table13[[#This Row],[Actual cost]]</f>
        <v>0</v>
      </c>
      <c r="N703" s="2" t="e">
        <f>Table13[[#This Row],[Diff 1]]/Table13[[#This Row],[Actual cost]]*100</f>
        <v>#DIV/0!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</row>
    <row r="704" spans="1:34" hidden="1" x14ac:dyDescent="0.3">
      <c r="A704" t="s">
        <v>728</v>
      </c>
      <c r="B704">
        <v>702</v>
      </c>
      <c r="C704" t="str">
        <f>LEFT(Table13[[#This Row],[Contingency id]])</f>
        <v>C</v>
      </c>
      <c r="D704">
        <v>0</v>
      </c>
      <c r="E704" s="1">
        <v>1.2155688622754399</v>
      </c>
      <c r="F704">
        <v>203</v>
      </c>
      <c r="G704">
        <v>167</v>
      </c>
      <c r="H704">
        <v>0</v>
      </c>
      <c r="I704" s="2">
        <f>AVERAGE(Table13[[#This Row],[Estimated costs 1]:[Estimated costs 20]])</f>
        <v>0</v>
      </c>
      <c r="J704" s="2" t="e">
        <f>(Table13[[#This Row],[Mean]]-Table13[[#This Row],[Actual cost]])/Table13[[#This Row],[Actual cost]]*100</f>
        <v>#DIV/0!</v>
      </c>
      <c r="K704" s="2">
        <f>_xlfn.STDEV.P(Table13[[#This Row],[Estimated costs 1]:[Estimated costs 20]])</f>
        <v>0</v>
      </c>
      <c r="L704" s="2" t="e">
        <f>Table13[[#This Row],[Dev]]/Table13[[#This Row],[Mean]]*100</f>
        <v>#DIV/0!</v>
      </c>
      <c r="M704" s="2">
        <f>Table13[[#This Row],[Estimated costs 1]]-Table13[[#This Row],[Actual cost]]</f>
        <v>0</v>
      </c>
      <c r="N704" s="2" t="e">
        <f>Table13[[#This Row],[Diff 1]]/Table13[[#This Row],[Actual cost]]*100</f>
        <v>#DIV/0!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</row>
    <row r="705" spans="1:34" hidden="1" x14ac:dyDescent="0.3">
      <c r="A705" t="s">
        <v>729</v>
      </c>
      <c r="B705">
        <v>703</v>
      </c>
      <c r="C705" t="str">
        <f>LEFT(Table13[[#This Row],[Contingency id]])</f>
        <v>C</v>
      </c>
      <c r="D705">
        <v>0</v>
      </c>
      <c r="E705" s="1">
        <v>1.24539877300613</v>
      </c>
      <c r="F705">
        <v>203</v>
      </c>
      <c r="G705">
        <v>163</v>
      </c>
      <c r="H705">
        <v>0</v>
      </c>
      <c r="I705" s="2">
        <f>AVERAGE(Table13[[#This Row],[Estimated costs 1]:[Estimated costs 20]])</f>
        <v>0</v>
      </c>
      <c r="J705" s="2" t="e">
        <f>(Table13[[#This Row],[Mean]]-Table13[[#This Row],[Actual cost]])/Table13[[#This Row],[Actual cost]]*100</f>
        <v>#DIV/0!</v>
      </c>
      <c r="K705" s="2">
        <f>_xlfn.STDEV.P(Table13[[#This Row],[Estimated costs 1]:[Estimated costs 20]])</f>
        <v>0</v>
      </c>
      <c r="L705" s="2" t="e">
        <f>Table13[[#This Row],[Dev]]/Table13[[#This Row],[Mean]]*100</f>
        <v>#DIV/0!</v>
      </c>
      <c r="M705" s="2">
        <f>Table13[[#This Row],[Estimated costs 1]]-Table13[[#This Row],[Actual cost]]</f>
        <v>0</v>
      </c>
      <c r="N705" s="2" t="e">
        <f>Table13[[#This Row],[Diff 1]]/Table13[[#This Row],[Actual cost]]*100</f>
        <v>#DIV/0!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</row>
    <row r="706" spans="1:34" hidden="1" x14ac:dyDescent="0.3">
      <c r="A706" t="s">
        <v>730</v>
      </c>
      <c r="B706">
        <v>704</v>
      </c>
      <c r="C706" t="str">
        <f>LEFT(Table13[[#This Row],[Contingency id]])</f>
        <v>C</v>
      </c>
      <c r="D706">
        <v>0</v>
      </c>
      <c r="E706" s="1">
        <v>1.23030303030303</v>
      </c>
      <c r="F706">
        <v>203</v>
      </c>
      <c r="G706">
        <v>165</v>
      </c>
      <c r="H706">
        <v>0</v>
      </c>
      <c r="I706" s="2">
        <f>AVERAGE(Table13[[#This Row],[Estimated costs 1]:[Estimated costs 20]])</f>
        <v>0</v>
      </c>
      <c r="J706" s="2" t="e">
        <f>(Table13[[#This Row],[Mean]]-Table13[[#This Row],[Actual cost]])/Table13[[#This Row],[Actual cost]]*100</f>
        <v>#DIV/0!</v>
      </c>
      <c r="K706" s="2">
        <f>_xlfn.STDEV.P(Table13[[#This Row],[Estimated costs 1]:[Estimated costs 20]])</f>
        <v>0</v>
      </c>
      <c r="L706" s="2" t="e">
        <f>Table13[[#This Row],[Dev]]/Table13[[#This Row],[Mean]]*100</f>
        <v>#DIV/0!</v>
      </c>
      <c r="M706" s="2">
        <f>Table13[[#This Row],[Estimated costs 1]]-Table13[[#This Row],[Actual cost]]</f>
        <v>0</v>
      </c>
      <c r="N706" s="2" t="e">
        <f>Table13[[#This Row],[Diff 1]]/Table13[[#This Row],[Actual cost]]*100</f>
        <v>#DIV/0!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</row>
    <row r="707" spans="1:34" hidden="1" x14ac:dyDescent="0.3">
      <c r="A707" t="s">
        <v>731</v>
      </c>
      <c r="B707">
        <v>705</v>
      </c>
      <c r="C707" t="str">
        <f>LEFT(Table13[[#This Row],[Contingency id]])</f>
        <v>C</v>
      </c>
      <c r="D707">
        <v>0</v>
      </c>
      <c r="E707" s="1">
        <v>1.1404494382022401</v>
      </c>
      <c r="F707">
        <v>203</v>
      </c>
      <c r="G707">
        <v>178</v>
      </c>
      <c r="H707">
        <v>0</v>
      </c>
      <c r="I707" s="2">
        <f>AVERAGE(Table13[[#This Row],[Estimated costs 1]:[Estimated costs 20]])</f>
        <v>0</v>
      </c>
      <c r="J707" s="2" t="e">
        <f>(Table13[[#This Row],[Mean]]-Table13[[#This Row],[Actual cost]])/Table13[[#This Row],[Actual cost]]*100</f>
        <v>#DIV/0!</v>
      </c>
      <c r="K707" s="2">
        <f>_xlfn.STDEV.P(Table13[[#This Row],[Estimated costs 1]:[Estimated costs 20]])</f>
        <v>0</v>
      </c>
      <c r="L707" s="2" t="e">
        <f>Table13[[#This Row],[Dev]]/Table13[[#This Row],[Mean]]*100</f>
        <v>#DIV/0!</v>
      </c>
      <c r="M707" s="2">
        <f>Table13[[#This Row],[Estimated costs 1]]-Table13[[#This Row],[Actual cost]]</f>
        <v>0</v>
      </c>
      <c r="N707" s="2" t="e">
        <f>Table13[[#This Row],[Diff 1]]/Table13[[#This Row],[Actual cost]]*100</f>
        <v>#DIV/0!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</row>
    <row r="708" spans="1:34" hidden="1" x14ac:dyDescent="0.3">
      <c r="A708" t="s">
        <v>732</v>
      </c>
      <c r="B708">
        <v>706</v>
      </c>
      <c r="C708" t="str">
        <f>LEFT(Table13[[#This Row],[Contingency id]])</f>
        <v>C</v>
      </c>
      <c r="D708">
        <v>0</v>
      </c>
      <c r="E708" s="1">
        <v>1.1340782122905</v>
      </c>
      <c r="F708">
        <v>203</v>
      </c>
      <c r="G708">
        <v>179</v>
      </c>
      <c r="H708">
        <v>0</v>
      </c>
      <c r="I708" s="2">
        <f>AVERAGE(Table13[[#This Row],[Estimated costs 1]:[Estimated costs 20]])</f>
        <v>0</v>
      </c>
      <c r="J708" s="2" t="e">
        <f>(Table13[[#This Row],[Mean]]-Table13[[#This Row],[Actual cost]])/Table13[[#This Row],[Actual cost]]*100</f>
        <v>#DIV/0!</v>
      </c>
      <c r="K708" s="2">
        <f>_xlfn.STDEV.P(Table13[[#This Row],[Estimated costs 1]:[Estimated costs 20]])</f>
        <v>0</v>
      </c>
      <c r="L708" s="2" t="e">
        <f>Table13[[#This Row],[Dev]]/Table13[[#This Row],[Mean]]*100</f>
        <v>#DIV/0!</v>
      </c>
      <c r="M708" s="2">
        <f>Table13[[#This Row],[Estimated costs 1]]-Table13[[#This Row],[Actual cost]]</f>
        <v>0</v>
      </c>
      <c r="N708" s="2" t="e">
        <f>Table13[[#This Row],[Diff 1]]/Table13[[#This Row],[Actual cost]]*100</f>
        <v>#DIV/0!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</row>
    <row r="709" spans="1:34" hidden="1" x14ac:dyDescent="0.3">
      <c r="A709" t="s">
        <v>733</v>
      </c>
      <c r="B709">
        <v>707</v>
      </c>
      <c r="C709" t="str">
        <f>LEFT(Table13[[#This Row],[Contingency id]])</f>
        <v>C</v>
      </c>
      <c r="D709">
        <v>0</v>
      </c>
      <c r="E709" s="1">
        <v>1.1734104046242699</v>
      </c>
      <c r="F709">
        <v>203</v>
      </c>
      <c r="G709">
        <v>173</v>
      </c>
      <c r="H709">
        <v>0</v>
      </c>
      <c r="I709" s="2">
        <f>AVERAGE(Table13[[#This Row],[Estimated costs 1]:[Estimated costs 20]])</f>
        <v>0</v>
      </c>
      <c r="J709" s="2" t="e">
        <f>(Table13[[#This Row],[Mean]]-Table13[[#This Row],[Actual cost]])/Table13[[#This Row],[Actual cost]]*100</f>
        <v>#DIV/0!</v>
      </c>
      <c r="K709" s="2">
        <f>_xlfn.STDEV.P(Table13[[#This Row],[Estimated costs 1]:[Estimated costs 20]])</f>
        <v>0</v>
      </c>
      <c r="L709" s="2" t="e">
        <f>Table13[[#This Row],[Dev]]/Table13[[#This Row],[Mean]]*100</f>
        <v>#DIV/0!</v>
      </c>
      <c r="M709" s="2">
        <f>Table13[[#This Row],[Estimated costs 1]]-Table13[[#This Row],[Actual cost]]</f>
        <v>0</v>
      </c>
      <c r="N709" s="2" t="e">
        <f>Table13[[#This Row],[Diff 1]]/Table13[[#This Row],[Actual cost]]*100</f>
        <v>#DIV/0!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</row>
    <row r="710" spans="1:34" hidden="1" x14ac:dyDescent="0.3">
      <c r="A710" t="s">
        <v>734</v>
      </c>
      <c r="B710">
        <v>708</v>
      </c>
      <c r="C710" t="str">
        <f>LEFT(Table13[[#This Row],[Contingency id]])</f>
        <v>C</v>
      </c>
      <c r="D710">
        <v>0</v>
      </c>
      <c r="E710" s="1">
        <v>1.20118343195266</v>
      </c>
      <c r="F710">
        <v>203</v>
      </c>
      <c r="G710">
        <v>169</v>
      </c>
      <c r="H710">
        <v>0</v>
      </c>
      <c r="I710" s="2">
        <f>AVERAGE(Table13[[#This Row],[Estimated costs 1]:[Estimated costs 20]])</f>
        <v>0</v>
      </c>
      <c r="J710" s="2" t="e">
        <f>(Table13[[#This Row],[Mean]]-Table13[[#This Row],[Actual cost]])/Table13[[#This Row],[Actual cost]]*100</f>
        <v>#DIV/0!</v>
      </c>
      <c r="K710" s="2">
        <f>_xlfn.STDEV.P(Table13[[#This Row],[Estimated costs 1]:[Estimated costs 20]])</f>
        <v>0</v>
      </c>
      <c r="L710" s="2" t="e">
        <f>Table13[[#This Row],[Dev]]/Table13[[#This Row],[Mean]]*100</f>
        <v>#DIV/0!</v>
      </c>
      <c r="M710" s="2">
        <f>Table13[[#This Row],[Estimated costs 1]]-Table13[[#This Row],[Actual cost]]</f>
        <v>0</v>
      </c>
      <c r="N710" s="2" t="e">
        <f>Table13[[#This Row],[Diff 1]]/Table13[[#This Row],[Actual cost]]*100</f>
        <v>#DIV/0!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</row>
    <row r="711" spans="1:34" hidden="1" x14ac:dyDescent="0.3">
      <c r="A711" t="s">
        <v>735</v>
      </c>
      <c r="B711">
        <v>709</v>
      </c>
      <c r="C711" t="str">
        <f>LEFT(Table13[[#This Row],[Contingency id]])</f>
        <v>C</v>
      </c>
      <c r="D711">
        <v>0</v>
      </c>
      <c r="E711" s="1">
        <v>1.1734104046242699</v>
      </c>
      <c r="F711">
        <v>203</v>
      </c>
      <c r="G711">
        <v>173</v>
      </c>
      <c r="H711">
        <v>0</v>
      </c>
      <c r="I711" s="2">
        <f>AVERAGE(Table13[[#This Row],[Estimated costs 1]:[Estimated costs 20]])</f>
        <v>0</v>
      </c>
      <c r="J711" s="2" t="e">
        <f>(Table13[[#This Row],[Mean]]-Table13[[#This Row],[Actual cost]])/Table13[[#This Row],[Actual cost]]*100</f>
        <v>#DIV/0!</v>
      </c>
      <c r="K711" s="2">
        <f>_xlfn.STDEV.P(Table13[[#This Row],[Estimated costs 1]:[Estimated costs 20]])</f>
        <v>0</v>
      </c>
      <c r="L711" s="2" t="e">
        <f>Table13[[#This Row],[Dev]]/Table13[[#This Row],[Mean]]*100</f>
        <v>#DIV/0!</v>
      </c>
      <c r="M711" s="2">
        <f>Table13[[#This Row],[Estimated costs 1]]-Table13[[#This Row],[Actual cost]]</f>
        <v>0</v>
      </c>
      <c r="N711" s="2" t="e">
        <f>Table13[[#This Row],[Diff 1]]/Table13[[#This Row],[Actual cost]]*100</f>
        <v>#DIV/0!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</row>
  </sheetData>
  <phoneticPr fontId="18" type="noConversion"/>
  <conditionalFormatting sqref="J3:J386">
    <cfRule type="cellIs" dxfId="131" priority="1" operator="greaterThan">
      <formula>20</formula>
    </cfRule>
  </conditionalFormatting>
  <conditionalFormatting sqref="L3:L386">
    <cfRule type="cellIs" dxfId="130" priority="4" operator="greaterThan">
      <formula>20</formula>
    </cfRule>
  </conditionalFormatting>
  <conditionalFormatting sqref="N3:N711">
    <cfRule type="cellIs" dxfId="129" priority="5" operator="lessThan">
      <formula>-20</formula>
    </cfRule>
    <cfRule type="cellIs" dxfId="128" priority="6" operator="greaterThan">
      <formula>20</formula>
    </cfRule>
  </conditionalFormatting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E3C5C-88AB-41AF-AA47-46CE4828AFC0}">
  <dimension ref="A1:AI711"/>
  <sheetViews>
    <sheetView workbookViewId="0">
      <selection activeCell="D1" sqref="D1:D1048576"/>
    </sheetView>
  </sheetViews>
  <sheetFormatPr defaultRowHeight="14.4" x14ac:dyDescent="0.3"/>
  <cols>
    <col min="1" max="1" width="30" bestFit="1" customWidth="1"/>
    <col min="2" max="2" width="7.44140625" bestFit="1" customWidth="1"/>
    <col min="3" max="3" width="7.109375" bestFit="1" customWidth="1"/>
    <col min="4" max="4" width="22.33203125" customWidth="1"/>
    <col min="5" max="5" width="11.33203125" bestFit="1" customWidth="1"/>
    <col min="6" max="8" width="11.33203125" customWidth="1"/>
    <col min="9" max="15" width="12.5546875" customWidth="1"/>
    <col min="16" max="24" width="18.33203125" customWidth="1"/>
    <col min="25" max="35" width="19.33203125" customWidth="1"/>
  </cols>
  <sheetData>
    <row r="1" spans="1:35" x14ac:dyDescent="0.3">
      <c r="A1" t="s">
        <v>741</v>
      </c>
      <c r="C1">
        <f>52102/35064</f>
        <v>1.4859114761578827</v>
      </c>
    </row>
    <row r="2" spans="1:35" x14ac:dyDescent="0.3">
      <c r="A2" t="s">
        <v>0</v>
      </c>
      <c r="B2" t="s">
        <v>742</v>
      </c>
      <c r="C2" t="s">
        <v>598</v>
      </c>
      <c r="D2" t="s">
        <v>1</v>
      </c>
      <c r="E2" s="1" t="s">
        <v>738</v>
      </c>
      <c r="F2" t="s">
        <v>739</v>
      </c>
      <c r="G2" t="s">
        <v>740</v>
      </c>
      <c r="H2" t="s">
        <v>744</v>
      </c>
      <c r="I2" t="s">
        <v>2</v>
      </c>
      <c r="J2" t="s">
        <v>595</v>
      </c>
      <c r="K2" t="s">
        <v>743</v>
      </c>
      <c r="L2" t="s">
        <v>736</v>
      </c>
      <c r="M2" t="s">
        <v>737</v>
      </c>
      <c r="N2" t="s">
        <v>596</v>
      </c>
      <c r="O2" t="s">
        <v>597</v>
      </c>
      <c r="P2" t="s">
        <v>3</v>
      </c>
      <c r="Q2" t="s">
        <v>4</v>
      </c>
      <c r="R2" t="s">
        <v>5</v>
      </c>
      <c r="S2" t="s">
        <v>6</v>
      </c>
      <c r="T2" t="s">
        <v>7</v>
      </c>
      <c r="U2" t="s">
        <v>8</v>
      </c>
      <c r="V2" t="s">
        <v>9</v>
      </c>
      <c r="W2" t="s">
        <v>10</v>
      </c>
      <c r="X2" t="s">
        <v>11</v>
      </c>
      <c r="Y2" t="s">
        <v>12</v>
      </c>
      <c r="Z2" t="s">
        <v>13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</row>
    <row r="3" spans="1:35" x14ac:dyDescent="0.3">
      <c r="A3" t="s">
        <v>23</v>
      </c>
      <c r="B3">
        <v>1</v>
      </c>
      <c r="C3" t="str">
        <f>LEFT(Table1311[[#This Row],[Contingency id]])</f>
        <v>A</v>
      </c>
      <c r="D3" s="1">
        <v>20.370370370370299</v>
      </c>
      <c r="E3" s="1">
        <v>1.72340425531914</v>
      </c>
      <c r="F3">
        <v>1296</v>
      </c>
      <c r="G3">
        <v>577</v>
      </c>
      <c r="H3">
        <v>752</v>
      </c>
      <c r="I3">
        <v>1.3887599537037001</v>
      </c>
      <c r="J3" s="2">
        <f>AVERAGE(Table1311[[#This Row],[Estimated costs 1]:[Estimated costs 20]])</f>
        <v>1.154027700617279</v>
      </c>
      <c r="K3" s="2">
        <f>(Table1311[[#This Row],[Mean]]-Table1311[[#This Row],[Actual cost]])/Table1311[[#This Row],[Actual cost]]*100</f>
        <v>-16.902291318266407</v>
      </c>
      <c r="L3" s="2">
        <f>_xlfn.STDEV.P(Table1311[[#This Row],[Estimated costs 1]:[Estimated costs 20]])</f>
        <v>3.8088088964791662E-2</v>
      </c>
      <c r="M3" s="2">
        <f>Table1311[[#This Row],[Dev]]/Table1311[[#This Row],[Mean]]*100</f>
        <v>3.3004484159625189</v>
      </c>
      <c r="N3" s="2">
        <f>Table1311[[#This Row],[Estimated costs 1]]-Table1311[[#This Row],[Actual cost]]</f>
        <v>-0.22839729938272013</v>
      </c>
      <c r="O3" s="2">
        <f>Table1311[[#This Row],[Diff 1]]/Table1311[[#This Row],[Actual cost]]*100</f>
        <v>-16.446132304838191</v>
      </c>
      <c r="P3">
        <v>1.16036265432098</v>
      </c>
      <c r="Q3">
        <v>1.15757476851851</v>
      </c>
      <c r="R3">
        <v>1.1845609567901201</v>
      </c>
      <c r="S3">
        <v>1.1269467592592499</v>
      </c>
      <c r="T3">
        <v>1.0878224537037</v>
      </c>
      <c r="U3">
        <v>1.1919366512345599</v>
      </c>
      <c r="V3">
        <v>1.1043896604938199</v>
      </c>
      <c r="W3">
        <v>1.1431835648148101</v>
      </c>
      <c r="X3">
        <v>1.2363023919753</v>
      </c>
      <c r="Y3">
        <v>1.13886111111111</v>
      </c>
      <c r="Z3">
        <v>1.21101689814814</v>
      </c>
      <c r="AA3">
        <v>1.1290833333333301</v>
      </c>
      <c r="AB3">
        <v>1.1525693672839501</v>
      </c>
      <c r="AC3">
        <v>1.14915501543209</v>
      </c>
      <c r="AD3">
        <v>1.11930316358024</v>
      </c>
      <c r="AE3">
        <v>1.1041149691358001</v>
      </c>
      <c r="AF3">
        <v>1.1334274691357999</v>
      </c>
      <c r="AG3">
        <v>1.15392361111111</v>
      </c>
      <c r="AH3">
        <v>1.2000887345679001</v>
      </c>
      <c r="AI3">
        <v>1.1959304783950599</v>
      </c>
    </row>
    <row r="4" spans="1:35" hidden="1" x14ac:dyDescent="0.3">
      <c r="A4" t="s">
        <v>24</v>
      </c>
      <c r="B4">
        <v>2</v>
      </c>
      <c r="C4" t="str">
        <f>LEFT(Table1311[[#This Row],[Contingency id]])</f>
        <v>C</v>
      </c>
      <c r="D4">
        <v>11.4734299516908</v>
      </c>
      <c r="E4">
        <v>2.5476923076923002</v>
      </c>
      <c r="F4">
        <v>2484</v>
      </c>
      <c r="G4">
        <v>716</v>
      </c>
      <c r="H4">
        <v>975</v>
      </c>
      <c r="I4">
        <v>1.0069047504025701</v>
      </c>
      <c r="J4" s="2">
        <f>AVERAGE(Table1311[[#This Row],[Estimated costs 1]:[Estimated costs 20]])</f>
        <v>0.5582137801932362</v>
      </c>
      <c r="K4" s="2">
        <f>(Table1311[[#This Row],[Mean]]-Table1311[[#This Row],[Actual cost]])/Table1311[[#This Row],[Actual cost]]*100</f>
        <v>-44.561411596274922</v>
      </c>
      <c r="L4" s="2">
        <f>_xlfn.STDEV.P(Table1311[[#This Row],[Estimated costs 1]:[Estimated costs 20]])</f>
        <v>7.9591713870498293E-2</v>
      </c>
      <c r="M4" s="2">
        <f>Table1311[[#This Row],[Dev]]/Table1311[[#This Row],[Mean]]*100</f>
        <v>14.258285390759454</v>
      </c>
      <c r="N4" s="2">
        <f>Table1311[[#This Row],[Estimated costs 1]]-Table1311[[#This Row],[Actual cost]]</f>
        <v>-0.47304235104669312</v>
      </c>
      <c r="O4" s="2">
        <f>Table1311[[#This Row],[Diff 1]]/Table1311[[#This Row],[Actual cost]]*100</f>
        <v>-46.979850959841663</v>
      </c>
      <c r="P4">
        <v>0.53386239935587698</v>
      </c>
      <c r="Q4">
        <v>0.59275660225442794</v>
      </c>
      <c r="R4">
        <v>0.56346594202898503</v>
      </c>
      <c r="S4">
        <v>0.55124967793880797</v>
      </c>
      <c r="T4">
        <v>0.61364017713365504</v>
      </c>
      <c r="U4">
        <v>0.54157181964573198</v>
      </c>
      <c r="V4">
        <v>0.55906811594202899</v>
      </c>
      <c r="W4">
        <v>0.49495982286634399</v>
      </c>
      <c r="X4">
        <v>0.56759677938808295</v>
      </c>
      <c r="Y4">
        <v>0.71881618357487898</v>
      </c>
      <c r="Z4">
        <v>0.51989710144927503</v>
      </c>
      <c r="AA4">
        <v>0.63945587761674705</v>
      </c>
      <c r="AB4">
        <v>0.66083429951690797</v>
      </c>
      <c r="AC4">
        <v>0.57597238325281797</v>
      </c>
      <c r="AD4">
        <v>0.38027342995169</v>
      </c>
      <c r="AE4">
        <v>0.41045950080515198</v>
      </c>
      <c r="AF4">
        <v>0.63695096618357405</v>
      </c>
      <c r="AG4">
        <v>0.46249009661835699</v>
      </c>
      <c r="AH4">
        <v>0.61249090177133603</v>
      </c>
      <c r="AI4">
        <v>0.52846352657004803</v>
      </c>
    </row>
    <row r="5" spans="1:35" x14ac:dyDescent="0.3">
      <c r="A5" t="s">
        <v>25</v>
      </c>
      <c r="B5">
        <v>3</v>
      </c>
      <c r="C5" t="str">
        <f>LEFT(Table1311[[#This Row],[Contingency id]])</f>
        <v>A</v>
      </c>
      <c r="D5" s="1">
        <v>11.911911911911901</v>
      </c>
      <c r="E5" s="1">
        <v>1.6960950764006699</v>
      </c>
      <c r="F5">
        <v>999</v>
      </c>
      <c r="G5">
        <v>508</v>
      </c>
      <c r="H5">
        <v>589</v>
      </c>
      <c r="I5">
        <v>0.82649249249249201</v>
      </c>
      <c r="J5" s="2">
        <f>AVERAGE(Table1311[[#This Row],[Estimated costs 1]:[Estimated costs 20]])</f>
        <v>0.65418448448448407</v>
      </c>
      <c r="K5" s="2">
        <f>(Table1311[[#This Row],[Mean]]-Table1311[[#This Row],[Actual cost]])/Table1311[[#This Row],[Actual cost]]*100</f>
        <v>-20.848103228181859</v>
      </c>
      <c r="L5" s="2">
        <f>_xlfn.STDEV.P(Table1311[[#This Row],[Estimated costs 1]:[Estimated costs 20]])</f>
        <v>4.396226792752693E-2</v>
      </c>
      <c r="M5" s="2">
        <f>Table1311[[#This Row],[Dev]]/Table1311[[#This Row],[Mean]]*100</f>
        <v>6.7201636495812709</v>
      </c>
      <c r="N5" s="2">
        <f>Table1311[[#This Row],[Estimated costs 1]]-Table1311[[#This Row],[Actual cost]]</f>
        <v>-0.13560260260260204</v>
      </c>
      <c r="O5" s="2">
        <f>Table1311[[#This Row],[Diff 1]]/Table1311[[#This Row],[Actual cost]]*100</f>
        <v>-16.406997502622069</v>
      </c>
      <c r="P5">
        <v>0.69088988988988997</v>
      </c>
      <c r="Q5">
        <v>0.70128728728728695</v>
      </c>
      <c r="R5">
        <v>0.66107407407407404</v>
      </c>
      <c r="S5">
        <v>0.65340640640640602</v>
      </c>
      <c r="T5">
        <v>0.57597497497497496</v>
      </c>
      <c r="U5">
        <v>0.64064164164164095</v>
      </c>
      <c r="V5">
        <v>0.66874974974974899</v>
      </c>
      <c r="W5">
        <v>0.56257257257257198</v>
      </c>
      <c r="X5">
        <v>0.69675375375375304</v>
      </c>
      <c r="Y5">
        <v>0.61068368368368298</v>
      </c>
      <c r="Z5">
        <v>0.69351351351351298</v>
      </c>
      <c r="AA5">
        <v>0.64255655655655597</v>
      </c>
      <c r="AB5">
        <v>0.62945845845845805</v>
      </c>
      <c r="AC5">
        <v>0.65642542542542504</v>
      </c>
      <c r="AD5">
        <v>0.64929829829829799</v>
      </c>
      <c r="AE5">
        <v>0.61578778778778698</v>
      </c>
      <c r="AF5">
        <v>0.60634234234234197</v>
      </c>
      <c r="AG5">
        <v>0.73750650650650595</v>
      </c>
      <c r="AH5">
        <v>0.69730830830830803</v>
      </c>
      <c r="AI5">
        <v>0.69345845845845799</v>
      </c>
    </row>
    <row r="6" spans="1:35" hidden="1" x14ac:dyDescent="0.3">
      <c r="A6" t="s">
        <v>26</v>
      </c>
      <c r="B6">
        <v>4</v>
      </c>
      <c r="C6" t="str">
        <f>LEFT(Table1311[[#This Row],[Contingency id]])</f>
        <v>C</v>
      </c>
      <c r="D6">
        <v>8.4701247537754405</v>
      </c>
      <c r="E6">
        <v>2.18821839080459</v>
      </c>
      <c r="F6">
        <v>1523</v>
      </c>
      <c r="G6">
        <v>602</v>
      </c>
      <c r="H6">
        <v>696</v>
      </c>
      <c r="I6">
        <v>0.43501076822061702</v>
      </c>
      <c r="J6" s="2">
        <f>AVERAGE(Table1311[[#This Row],[Estimated costs 1]:[Estimated costs 20]])</f>
        <v>0.22727312212737966</v>
      </c>
      <c r="K6" s="2">
        <f>(Table1311[[#This Row],[Mean]]-Table1311[[#This Row],[Actual cost]])/Table1311[[#This Row],[Actual cost]]*100</f>
        <v>-47.754598568438787</v>
      </c>
      <c r="L6" s="2">
        <f>_xlfn.STDEV.P(Table1311[[#This Row],[Estimated costs 1]:[Estimated costs 20]])</f>
        <v>3.1738242665270804E-2</v>
      </c>
      <c r="M6" s="2">
        <f>Table1311[[#This Row],[Dev]]/Table1311[[#This Row],[Mean]]*100</f>
        <v>13.964802510823294</v>
      </c>
      <c r="N6" s="2">
        <f>Table1311[[#This Row],[Estimated costs 1]]-Table1311[[#This Row],[Actual cost]]</f>
        <v>-0.23440164149704601</v>
      </c>
      <c r="O6" s="2">
        <f>Table1311[[#This Row],[Diff 1]]/Table1311[[#This Row],[Actual cost]]*100</f>
        <v>-53.8841009513053</v>
      </c>
      <c r="P6">
        <v>0.20060912672357101</v>
      </c>
      <c r="Q6">
        <v>0.23327386736703801</v>
      </c>
      <c r="R6">
        <v>0.22936460932370301</v>
      </c>
      <c r="S6">
        <v>0.25282271831910702</v>
      </c>
      <c r="T6">
        <v>0.268387261982928</v>
      </c>
      <c r="U6">
        <v>0.23084674983584999</v>
      </c>
      <c r="V6">
        <v>0.25353900196979601</v>
      </c>
      <c r="W6">
        <v>0.170824622455679</v>
      </c>
      <c r="X6">
        <v>0.22933683519369599</v>
      </c>
      <c r="Y6">
        <v>0.19125187130663099</v>
      </c>
      <c r="Z6">
        <v>0.22985699277741301</v>
      </c>
      <c r="AA6">
        <v>0.15089448456992699</v>
      </c>
      <c r="AB6">
        <v>0.27541739986868002</v>
      </c>
      <c r="AC6">
        <v>0.21334674983585</v>
      </c>
      <c r="AD6">
        <v>0.26347780695994699</v>
      </c>
      <c r="AE6">
        <v>0.25978128693368302</v>
      </c>
      <c r="AF6">
        <v>0.237271831910702</v>
      </c>
      <c r="AG6">
        <v>0.21895791201575801</v>
      </c>
      <c r="AH6">
        <v>0.19805331582403099</v>
      </c>
      <c r="AI6">
        <v>0.23814799737360401</v>
      </c>
    </row>
    <row r="7" spans="1:35" x14ac:dyDescent="0.3">
      <c r="A7" t="s">
        <v>27</v>
      </c>
      <c r="B7">
        <v>5</v>
      </c>
      <c r="C7" t="str">
        <f>LEFT(Table1311[[#This Row],[Contingency id]])</f>
        <v>A</v>
      </c>
      <c r="D7" s="1">
        <v>15.8158158158158</v>
      </c>
      <c r="E7" s="1">
        <v>1.70187393526405</v>
      </c>
      <c r="F7">
        <v>999</v>
      </c>
      <c r="G7">
        <v>511</v>
      </c>
      <c r="H7">
        <v>587</v>
      </c>
      <c r="I7">
        <v>0.40960076076076002</v>
      </c>
      <c r="J7" s="2">
        <f>AVERAGE(Table1311[[#This Row],[Estimated costs 1]:[Estimated costs 20]])</f>
        <v>0.34072891891891854</v>
      </c>
      <c r="K7" s="2">
        <f>(Table1311[[#This Row],[Mean]]-Table1311[[#This Row],[Actual cost]])/Table1311[[#This Row],[Actual cost]]*100</f>
        <v>-16.814383282375836</v>
      </c>
      <c r="L7" s="2">
        <f>_xlfn.STDEV.P(Table1311[[#This Row],[Estimated costs 1]:[Estimated costs 20]])</f>
        <v>1.3223387945061652E-2</v>
      </c>
      <c r="M7" s="2">
        <f>Table1311[[#This Row],[Dev]]/Table1311[[#This Row],[Mean]]*100</f>
        <v>3.8809115431168766</v>
      </c>
      <c r="N7" s="2">
        <f>Table1311[[#This Row],[Estimated costs 1]]-Table1311[[#This Row],[Actual cost]]</f>
        <v>-8.600360360360304E-2</v>
      </c>
      <c r="O7" s="2">
        <f>Table1311[[#This Row],[Diff 1]]/Table1311[[#This Row],[Actual cost]]*100</f>
        <v>-20.996934537881902</v>
      </c>
      <c r="P7">
        <v>0.32359715715715698</v>
      </c>
      <c r="Q7">
        <v>0.329675735735735</v>
      </c>
      <c r="R7">
        <v>0.34749325325325298</v>
      </c>
      <c r="S7">
        <v>0.34145051051051001</v>
      </c>
      <c r="T7">
        <v>0.355231291291291</v>
      </c>
      <c r="U7">
        <v>0.33565011011010998</v>
      </c>
      <c r="V7">
        <v>0.33853369369369302</v>
      </c>
      <c r="W7">
        <v>0.33105111111111102</v>
      </c>
      <c r="X7">
        <v>0.33411617617617601</v>
      </c>
      <c r="Y7">
        <v>0.33180916916916903</v>
      </c>
      <c r="Z7">
        <v>0.35501537537537498</v>
      </c>
      <c r="AA7">
        <v>0.32841997997998001</v>
      </c>
      <c r="AB7">
        <v>0.31472878878878802</v>
      </c>
      <c r="AC7">
        <v>0.35924700700700701</v>
      </c>
      <c r="AD7">
        <v>0.34262238238238202</v>
      </c>
      <c r="AE7">
        <v>0.365303763763763</v>
      </c>
      <c r="AF7">
        <v>0.35733739739739701</v>
      </c>
      <c r="AG7">
        <v>0.32789665665665602</v>
      </c>
      <c r="AH7">
        <v>0.34233289289289198</v>
      </c>
      <c r="AI7">
        <v>0.35306592592592501</v>
      </c>
    </row>
    <row r="8" spans="1:35" hidden="1" x14ac:dyDescent="0.3">
      <c r="A8" t="s">
        <v>28</v>
      </c>
      <c r="B8">
        <v>6</v>
      </c>
      <c r="C8" t="str">
        <f>LEFT(Table1311[[#This Row],[Contingency id]])</f>
        <v>C</v>
      </c>
      <c r="D8">
        <v>12.2633744855967</v>
      </c>
      <c r="E8">
        <v>1.8437025796661599</v>
      </c>
      <c r="F8">
        <v>1215</v>
      </c>
      <c r="G8">
        <v>578</v>
      </c>
      <c r="H8">
        <v>659</v>
      </c>
      <c r="I8">
        <v>0.37181950617283899</v>
      </c>
      <c r="J8" s="2">
        <f>AVERAGE(Table1311[[#This Row],[Estimated costs 1]:[Estimated costs 20]])</f>
        <v>0.27181395061728331</v>
      </c>
      <c r="K8" s="2">
        <f>(Table1311[[#This Row],[Mean]]-Table1311[[#This Row],[Actual cost]])/Table1311[[#This Row],[Actual cost]]*100</f>
        <v>-26.896263884839989</v>
      </c>
      <c r="L8" s="2">
        <f>_xlfn.STDEV.P(Table1311[[#This Row],[Estimated costs 1]:[Estimated costs 20]])</f>
        <v>1.4186497050931854E-2</v>
      </c>
      <c r="M8" s="2">
        <f>Table1311[[#This Row],[Dev]]/Table1311[[#This Row],[Mean]]*100</f>
        <v>5.2191938709233439</v>
      </c>
      <c r="N8" s="2">
        <f>Table1311[[#This Row],[Estimated costs 1]]-Table1311[[#This Row],[Actual cost]]</f>
        <v>-0.10589925925925897</v>
      </c>
      <c r="O8" s="2">
        <f>Table1311[[#This Row],[Diff 1]]/Table1311[[#This Row],[Actual cost]]*100</f>
        <v>-28.481361924576404</v>
      </c>
      <c r="P8">
        <v>0.26592024691358002</v>
      </c>
      <c r="Q8">
        <v>0.25309588477366202</v>
      </c>
      <c r="R8">
        <v>0.28441489711934098</v>
      </c>
      <c r="S8">
        <v>0.27121259259259201</v>
      </c>
      <c r="T8">
        <v>0.28172600823045202</v>
      </c>
      <c r="U8">
        <v>0.28555777777777702</v>
      </c>
      <c r="V8">
        <v>0.27619300411522602</v>
      </c>
      <c r="W8">
        <v>0.23931481481481401</v>
      </c>
      <c r="X8">
        <v>0.25850888888888801</v>
      </c>
      <c r="Y8">
        <v>0.27939382716049299</v>
      </c>
      <c r="Z8">
        <v>0.28240814814814802</v>
      </c>
      <c r="AA8">
        <v>0.25702987654320902</v>
      </c>
      <c r="AB8">
        <v>0.27639876543209801</v>
      </c>
      <c r="AC8">
        <v>0.29969654320987599</v>
      </c>
      <c r="AD8">
        <v>0.275297860082304</v>
      </c>
      <c r="AE8">
        <v>0.27509061728395001</v>
      </c>
      <c r="AF8">
        <v>0.249280905349794</v>
      </c>
      <c r="AG8">
        <v>0.27815349794238597</v>
      </c>
      <c r="AH8">
        <v>0.28317325102880597</v>
      </c>
      <c r="AI8">
        <v>0.26441160493827098</v>
      </c>
    </row>
    <row r="9" spans="1:35" x14ac:dyDescent="0.3">
      <c r="A9" t="s">
        <v>29</v>
      </c>
      <c r="B9">
        <v>7</v>
      </c>
      <c r="C9" t="str">
        <f>LEFT(Table1311[[#This Row],[Contingency id]])</f>
        <v>A</v>
      </c>
      <c r="D9" s="1">
        <v>6.9510268562401203</v>
      </c>
      <c r="E9" s="1">
        <v>2.0585365853658502</v>
      </c>
      <c r="F9">
        <v>1266</v>
      </c>
      <c r="G9">
        <v>562</v>
      </c>
      <c r="H9">
        <v>615</v>
      </c>
      <c r="I9">
        <v>0.347965639810426</v>
      </c>
      <c r="J9" s="2">
        <f>AVERAGE(Table1311[[#This Row],[Estimated costs 1]:[Estimated costs 20]])</f>
        <v>0.22136798973143718</v>
      </c>
      <c r="K9" s="2">
        <f>(Table1311[[#This Row],[Mean]]-Table1311[[#This Row],[Actual cost]])/Table1311[[#This Row],[Actual cost]]*100</f>
        <v>-36.382227322203441</v>
      </c>
      <c r="L9" s="2">
        <f>_xlfn.STDEV.P(Table1311[[#This Row],[Estimated costs 1]:[Estimated costs 20]])</f>
        <v>3.7192209574161646E-2</v>
      </c>
      <c r="M9" s="2">
        <f>Table1311[[#This Row],[Dev]]/Table1311[[#This Row],[Mean]]*100</f>
        <v>16.801078430211653</v>
      </c>
      <c r="N9" s="2">
        <f>Table1311[[#This Row],[Estimated costs 1]]-Table1311[[#This Row],[Actual cost]]</f>
        <v>-8.0724723538704024E-2</v>
      </c>
      <c r="O9" s="2">
        <f>Table1311[[#This Row],[Diff 1]]/Table1311[[#This Row],[Actual cost]]*100</f>
        <v>-23.199050223086221</v>
      </c>
      <c r="P9">
        <v>0.26724091627172197</v>
      </c>
      <c r="Q9">
        <v>0.19174249605055199</v>
      </c>
      <c r="R9">
        <v>0.24338744075829299</v>
      </c>
      <c r="S9">
        <v>0.21802251184834101</v>
      </c>
      <c r="T9">
        <v>0.191860979462875</v>
      </c>
      <c r="U9">
        <v>0.20469194312796199</v>
      </c>
      <c r="V9">
        <v>0.29165639810426502</v>
      </c>
      <c r="W9">
        <v>0.268080173775671</v>
      </c>
      <c r="X9">
        <v>0.16507938388625501</v>
      </c>
      <c r="Y9">
        <v>0.224909557661927</v>
      </c>
      <c r="Z9">
        <v>0.20350157977883099</v>
      </c>
      <c r="AA9">
        <v>0.21772432859399601</v>
      </c>
      <c r="AB9">
        <v>0.27843522906793</v>
      </c>
      <c r="AC9">
        <v>0.17482819905213201</v>
      </c>
      <c r="AD9">
        <v>0.17282582938388599</v>
      </c>
      <c r="AE9">
        <v>0.19654581358609699</v>
      </c>
      <c r="AF9">
        <v>0.246767772511848</v>
      </c>
      <c r="AG9">
        <v>0.17614770932069501</v>
      </c>
      <c r="AH9">
        <v>0.24894233807266899</v>
      </c>
      <c r="AI9">
        <v>0.24496919431279601</v>
      </c>
    </row>
    <row r="10" spans="1:35" x14ac:dyDescent="0.3">
      <c r="A10" t="s">
        <v>30</v>
      </c>
      <c r="B10">
        <v>8</v>
      </c>
      <c r="C10" t="str">
        <f>LEFT(Table1311[[#This Row],[Contingency id]])</f>
        <v>A</v>
      </c>
      <c r="D10" s="1">
        <v>6.8283343969368202</v>
      </c>
      <c r="E10" s="1">
        <v>2.2809315866084399</v>
      </c>
      <c r="F10">
        <v>1567</v>
      </c>
      <c r="G10">
        <v>620</v>
      </c>
      <c r="H10">
        <v>687</v>
      </c>
      <c r="I10">
        <v>0.33338034460753002</v>
      </c>
      <c r="J10" s="2">
        <f>AVERAGE(Table1311[[#This Row],[Estimated costs 1]:[Estimated costs 20]])</f>
        <v>0.18224824505424331</v>
      </c>
      <c r="K10" s="2">
        <f>(Table1311[[#This Row],[Mean]]-Table1311[[#This Row],[Actual cost]])/Table1311[[#This Row],[Actual cost]]*100</f>
        <v>-45.33323634637371</v>
      </c>
      <c r="L10" s="2">
        <f>_xlfn.STDEV.P(Table1311[[#This Row],[Estimated costs 1]:[Estimated costs 20]])</f>
        <v>3.5961261294926619E-2</v>
      </c>
      <c r="M10" s="2">
        <f>Table1311[[#This Row],[Dev]]/Table1311[[#This Row],[Mean]]*100</f>
        <v>19.732020620677755</v>
      </c>
      <c r="N10" s="2">
        <f>Table1311[[#This Row],[Estimated costs 1]]-Table1311[[#This Row],[Actual cost]]</f>
        <v>-0.16441097638800303</v>
      </c>
      <c r="O10" s="2">
        <f>Table1311[[#This Row],[Diff 1]]/Table1311[[#This Row],[Actual cost]]*100</f>
        <v>-49.316337644786721</v>
      </c>
      <c r="P10">
        <v>0.16896936821952699</v>
      </c>
      <c r="Q10">
        <v>0.20876260370134</v>
      </c>
      <c r="R10">
        <v>0.150204850031908</v>
      </c>
      <c r="S10">
        <v>0.21241097638800199</v>
      </c>
      <c r="T10">
        <v>0.161403956604977</v>
      </c>
      <c r="U10">
        <v>0.17194384173579999</v>
      </c>
      <c r="V10">
        <v>0.19017421825143499</v>
      </c>
      <c r="W10">
        <v>0.161322271857051</v>
      </c>
      <c r="X10">
        <v>0.204275047862157</v>
      </c>
      <c r="Y10">
        <v>0.13162922782386699</v>
      </c>
      <c r="Z10">
        <v>0.135667517549457</v>
      </c>
      <c r="AA10">
        <v>0.13951435864709599</v>
      </c>
      <c r="AB10">
        <v>0.212836630504148</v>
      </c>
      <c r="AC10">
        <v>0.233199744735162</v>
      </c>
      <c r="AD10">
        <v>0.17559221442246301</v>
      </c>
      <c r="AE10">
        <v>0.18535928525845499</v>
      </c>
      <c r="AF10">
        <v>0.19076260370133999</v>
      </c>
      <c r="AG10">
        <v>0.248202297383535</v>
      </c>
      <c r="AH10">
        <v>0.122401403956604</v>
      </c>
      <c r="AI10">
        <v>0.24033248245054201</v>
      </c>
    </row>
    <row r="11" spans="1:35" x14ac:dyDescent="0.3">
      <c r="A11" t="s">
        <v>31</v>
      </c>
      <c r="B11">
        <v>9</v>
      </c>
      <c r="C11" t="str">
        <f>LEFT(Table1311[[#This Row],[Contingency id]])</f>
        <v>A</v>
      </c>
      <c r="D11" s="1">
        <v>10.9890109890109</v>
      </c>
      <c r="E11" s="1">
        <v>1.1097560975609699</v>
      </c>
      <c r="F11">
        <v>91</v>
      </c>
      <c r="G11">
        <v>80</v>
      </c>
      <c r="H11">
        <v>82</v>
      </c>
      <c r="I11">
        <v>0.30554945054944999</v>
      </c>
      <c r="J11" s="2">
        <f>AVERAGE(Table1311[[#This Row],[Estimated costs 1]:[Estimated costs 20]])</f>
        <v>0.30554945054945004</v>
      </c>
      <c r="K11" s="2">
        <f>(Table1311[[#This Row],[Mean]]-Table1311[[#This Row],[Actual cost]])/Table1311[[#This Row],[Actual cost]]*100</f>
        <v>1.8167648847489556E-14</v>
      </c>
      <c r="L11" s="2">
        <f>_xlfn.STDEV.P(Table1311[[#This Row],[Estimated costs 1]:[Estimated costs 20]])</f>
        <v>5.5511151231257827E-17</v>
      </c>
      <c r="M11" s="2">
        <f>Table1311[[#This Row],[Dev]]/Table1311[[#This Row],[Mean]]*100</f>
        <v>1.8167648847489556E-14</v>
      </c>
      <c r="N11" s="2">
        <f>Table1311[[#This Row],[Estimated costs 1]]-Table1311[[#This Row],[Actual cost]]</f>
        <v>0</v>
      </c>
      <c r="O11" s="2">
        <f>Table1311[[#This Row],[Diff 1]]/Table1311[[#This Row],[Actual cost]]*100</f>
        <v>0</v>
      </c>
      <c r="P11">
        <v>0.30554945054944999</v>
      </c>
      <c r="Q11">
        <v>0.30554945054944999</v>
      </c>
      <c r="R11">
        <v>0.30554945054944999</v>
      </c>
      <c r="S11">
        <v>0.30554945054944999</v>
      </c>
      <c r="T11">
        <v>0.30554945054944999</v>
      </c>
      <c r="U11">
        <v>0.30554945054944999</v>
      </c>
      <c r="V11">
        <v>0.30554945054944999</v>
      </c>
      <c r="W11">
        <v>0.30554945054944999</v>
      </c>
      <c r="X11">
        <v>0.30554945054944999</v>
      </c>
      <c r="Y11">
        <v>0.30554945054944999</v>
      </c>
      <c r="Z11">
        <v>0.30554945054944999</v>
      </c>
      <c r="AA11">
        <v>0.30554945054944999</v>
      </c>
      <c r="AB11">
        <v>0.30554945054944999</v>
      </c>
      <c r="AC11">
        <v>0.30554945054944999</v>
      </c>
      <c r="AD11">
        <v>0.30554945054944999</v>
      </c>
      <c r="AE11">
        <v>0.30554945054944999</v>
      </c>
      <c r="AF11">
        <v>0.30554945054944999</v>
      </c>
      <c r="AG11">
        <v>0.30554945054944999</v>
      </c>
      <c r="AH11">
        <v>0.30554945054944999</v>
      </c>
      <c r="AI11">
        <v>0.30554945054944999</v>
      </c>
    </row>
    <row r="12" spans="1:35" x14ac:dyDescent="0.3">
      <c r="A12" t="s">
        <v>32</v>
      </c>
      <c r="B12">
        <v>10</v>
      </c>
      <c r="C12" t="str">
        <f>LEFT(Table1311[[#This Row],[Contingency id]])</f>
        <v>A</v>
      </c>
      <c r="D12" s="1">
        <v>37.737737737737703</v>
      </c>
      <c r="E12" s="1">
        <v>1.3913649025069601</v>
      </c>
      <c r="F12">
        <v>999</v>
      </c>
      <c r="G12">
        <v>506</v>
      </c>
      <c r="H12">
        <v>718</v>
      </c>
      <c r="I12">
        <v>0.28813013013013</v>
      </c>
      <c r="J12" s="2">
        <f>AVERAGE(Table1311[[#This Row],[Estimated costs 1]:[Estimated costs 20]])</f>
        <v>0.25844501501501449</v>
      </c>
      <c r="K12" s="2">
        <f>(Table1311[[#This Row],[Mean]]-Table1311[[#This Row],[Actual cost]])/Table1311[[#This Row],[Actual cost]]*100</f>
        <v>-10.302676468340412</v>
      </c>
      <c r="L12" s="2">
        <f>_xlfn.STDEV.P(Table1311[[#This Row],[Estimated costs 1]:[Estimated costs 20]])</f>
        <v>5.5026343869557315E-3</v>
      </c>
      <c r="M12" s="2">
        <f>Table1311[[#This Row],[Dev]]/Table1311[[#This Row],[Mean]]*100</f>
        <v>2.1291315627179164</v>
      </c>
      <c r="N12" s="2">
        <f>Table1311[[#This Row],[Estimated costs 1]]-Table1311[[#This Row],[Actual cost]]</f>
        <v>-3.0832532532532986E-2</v>
      </c>
      <c r="O12" s="2">
        <f>Table1311[[#This Row],[Diff 1]]/Table1311[[#This Row],[Actual cost]]*100</f>
        <v>-10.700905357800622</v>
      </c>
      <c r="P12">
        <v>0.25729759759759702</v>
      </c>
      <c r="Q12">
        <v>0.25799679679679599</v>
      </c>
      <c r="R12">
        <v>0.25533063063063</v>
      </c>
      <c r="S12">
        <v>0.25583273273273199</v>
      </c>
      <c r="T12">
        <v>0.25124504504504502</v>
      </c>
      <c r="U12">
        <v>0.26069189189189101</v>
      </c>
      <c r="V12">
        <v>0.26087597597597501</v>
      </c>
      <c r="W12">
        <v>0.26441661661661597</v>
      </c>
      <c r="X12">
        <v>0.25499219219219199</v>
      </c>
      <c r="Y12">
        <v>0.261321021021021</v>
      </c>
      <c r="Z12">
        <v>0.26583713713713703</v>
      </c>
      <c r="AA12">
        <v>0.25181591591591501</v>
      </c>
      <c r="AB12">
        <v>0.26234254254254202</v>
      </c>
      <c r="AC12">
        <v>0.26142462462462401</v>
      </c>
      <c r="AD12">
        <v>0.24246556556556501</v>
      </c>
      <c r="AE12">
        <v>0.25683623623623603</v>
      </c>
      <c r="AF12">
        <v>0.26598488488488398</v>
      </c>
      <c r="AG12">
        <v>0.25755805805805798</v>
      </c>
      <c r="AH12">
        <v>0.26289719719719701</v>
      </c>
      <c r="AI12">
        <v>0.26173763763763702</v>
      </c>
    </row>
    <row r="13" spans="1:35" hidden="1" x14ac:dyDescent="0.3">
      <c r="A13" t="s">
        <v>33</v>
      </c>
      <c r="B13">
        <v>11</v>
      </c>
      <c r="C13" t="str">
        <f>LEFT(Table1311[[#This Row],[Contingency id]])</f>
        <v>C</v>
      </c>
      <c r="D13">
        <v>29.870129870129801</v>
      </c>
      <c r="E13">
        <v>1.10791366906474</v>
      </c>
      <c r="F13">
        <v>154</v>
      </c>
      <c r="G13">
        <v>131</v>
      </c>
      <c r="H13">
        <v>139</v>
      </c>
      <c r="I13">
        <v>0.25110064935064902</v>
      </c>
      <c r="J13" s="2">
        <f>AVERAGE(Table1311[[#This Row],[Estimated costs 1]:[Estimated costs 20]])</f>
        <v>0.23926672077922023</v>
      </c>
      <c r="K13" s="2">
        <f>(Table1311[[#This Row],[Mean]]-Table1311[[#This Row],[Actual cost]])/Table1311[[#This Row],[Actual cost]]*100</f>
        <v>-4.7128227672973155</v>
      </c>
      <c r="L13" s="2">
        <f>_xlfn.STDEV.P(Table1311[[#This Row],[Estimated costs 1]:[Estimated costs 20]])</f>
        <v>5.7574454383727425E-3</v>
      </c>
      <c r="M13" s="2">
        <f>Table1311[[#This Row],[Dev]]/Table1311[[#This Row],[Mean]]*100</f>
        <v>2.4062876022300399</v>
      </c>
      <c r="N13" s="2">
        <f>Table1311[[#This Row],[Estimated costs 1]]-Table1311[[#This Row],[Actual cost]]</f>
        <v>-1.6781168831169008E-2</v>
      </c>
      <c r="O13" s="2">
        <f>Table1311[[#This Row],[Diff 1]]/Table1311[[#This Row],[Actual cost]]*100</f>
        <v>-6.6830447768914283</v>
      </c>
      <c r="P13">
        <v>0.23431948051948001</v>
      </c>
      <c r="Q13">
        <v>0.23587662337662299</v>
      </c>
      <c r="R13">
        <v>0.248321428571428</v>
      </c>
      <c r="S13">
        <v>0.233097402597402</v>
      </c>
      <c r="T13">
        <v>0.233097402597402</v>
      </c>
      <c r="U13">
        <v>0.23431948051948001</v>
      </c>
      <c r="V13">
        <v>0.239865584415584</v>
      </c>
      <c r="W13">
        <v>0.24433246753246701</v>
      </c>
      <c r="X13">
        <v>0.24466753246753201</v>
      </c>
      <c r="Y13">
        <v>0.23431948051948001</v>
      </c>
      <c r="Z13">
        <v>0.248321428571428</v>
      </c>
      <c r="AA13">
        <v>0.243110389610389</v>
      </c>
      <c r="AB13">
        <v>0.24954350649350601</v>
      </c>
      <c r="AC13">
        <v>0.243110389610389</v>
      </c>
      <c r="AD13">
        <v>0.23431948051948001</v>
      </c>
      <c r="AE13">
        <v>0.234654545454545</v>
      </c>
      <c r="AF13">
        <v>0.233097402597402</v>
      </c>
      <c r="AG13">
        <v>0.233097402597402</v>
      </c>
      <c r="AH13">
        <v>0.24433246753246701</v>
      </c>
      <c r="AI13">
        <v>0.23953051948051901</v>
      </c>
    </row>
    <row r="14" spans="1:35" x14ac:dyDescent="0.3">
      <c r="A14" t="s">
        <v>34</v>
      </c>
      <c r="B14">
        <v>12</v>
      </c>
      <c r="C14" t="str">
        <f>LEFT(Table1311[[#This Row],[Contingency id]])</f>
        <v>A</v>
      </c>
      <c r="D14" s="1">
        <v>15</v>
      </c>
      <c r="E14" s="1">
        <v>1.08108108108108</v>
      </c>
      <c r="F14">
        <v>40</v>
      </c>
      <c r="G14">
        <v>37</v>
      </c>
      <c r="H14">
        <v>37</v>
      </c>
      <c r="I14">
        <v>0.2282575</v>
      </c>
      <c r="J14" s="2">
        <f>AVERAGE(Table1311[[#This Row],[Estimated costs 1]:[Estimated costs 20]])</f>
        <v>0.22825749999999986</v>
      </c>
      <c r="K14" s="2">
        <f>(Table1311[[#This Row],[Mean]]-Table1311[[#This Row],[Actual cost]])/Table1311[[#This Row],[Actual cost]]*100</f>
        <v>-6.0798825045461632E-14</v>
      </c>
      <c r="L14" s="2">
        <f>_xlfn.STDEV.P(Table1311[[#This Row],[Estimated costs 1]:[Estimated costs 20]])</f>
        <v>1.3877787807814457E-16</v>
      </c>
      <c r="M14" s="2">
        <f>Table1311[[#This Row],[Dev]]/Table1311[[#This Row],[Mean]]*100</f>
        <v>6.0798825045461657E-14</v>
      </c>
      <c r="N14" s="2">
        <f>Table1311[[#This Row],[Estimated costs 1]]-Table1311[[#This Row],[Actual cost]]</f>
        <v>0</v>
      </c>
      <c r="O14" s="2">
        <f>Table1311[[#This Row],[Diff 1]]/Table1311[[#This Row],[Actual cost]]*100</f>
        <v>0</v>
      </c>
      <c r="P14">
        <v>0.2282575</v>
      </c>
      <c r="Q14">
        <v>0.2282575</v>
      </c>
      <c r="R14">
        <v>0.2282575</v>
      </c>
      <c r="S14">
        <v>0.2282575</v>
      </c>
      <c r="T14">
        <v>0.2282575</v>
      </c>
      <c r="U14">
        <v>0.2282575</v>
      </c>
      <c r="V14">
        <v>0.2282575</v>
      </c>
      <c r="W14">
        <v>0.2282575</v>
      </c>
      <c r="X14">
        <v>0.2282575</v>
      </c>
      <c r="Y14">
        <v>0.2282575</v>
      </c>
      <c r="Z14">
        <v>0.2282575</v>
      </c>
      <c r="AA14">
        <v>0.2282575</v>
      </c>
      <c r="AB14">
        <v>0.2282575</v>
      </c>
      <c r="AC14">
        <v>0.2282575</v>
      </c>
      <c r="AD14">
        <v>0.2282575</v>
      </c>
      <c r="AE14">
        <v>0.2282575</v>
      </c>
      <c r="AF14">
        <v>0.2282575</v>
      </c>
      <c r="AG14">
        <v>0.2282575</v>
      </c>
      <c r="AH14">
        <v>0.2282575</v>
      </c>
      <c r="AI14">
        <v>0.2282575</v>
      </c>
    </row>
    <row r="15" spans="1:35" x14ac:dyDescent="0.3">
      <c r="A15" t="s">
        <v>35</v>
      </c>
      <c r="B15">
        <v>13</v>
      </c>
      <c r="C15" t="str">
        <f>LEFT(Table1311[[#This Row],[Contingency id]])</f>
        <v>A</v>
      </c>
      <c r="D15" s="1">
        <v>10.6382978723404</v>
      </c>
      <c r="E15" s="1">
        <v>1.02173913043478</v>
      </c>
      <c r="F15">
        <v>47</v>
      </c>
      <c r="G15">
        <v>46</v>
      </c>
      <c r="H15">
        <v>46</v>
      </c>
      <c r="I15">
        <v>0.226617021276595</v>
      </c>
      <c r="J15" s="2">
        <f>AVERAGE(Table1311[[#This Row],[Estimated costs 1]:[Estimated costs 20]])</f>
        <v>0.22661702127659486</v>
      </c>
      <c r="K15" s="2">
        <f>(Table1311[[#This Row],[Mean]]-Table1311[[#This Row],[Actual cost]])/Table1311[[#This Row],[Actual cost]]*100</f>
        <v>-6.1238947231929555E-14</v>
      </c>
      <c r="L15" s="2">
        <f>_xlfn.STDEV.P(Table1311[[#This Row],[Estimated costs 1]:[Estimated costs 20]])</f>
        <v>1.3877787807814457E-16</v>
      </c>
      <c r="M15" s="2">
        <f>Table1311[[#This Row],[Dev]]/Table1311[[#This Row],[Mean]]*100</f>
        <v>6.1238947231929593E-14</v>
      </c>
      <c r="N15" s="2">
        <f>Table1311[[#This Row],[Estimated costs 1]]-Table1311[[#This Row],[Actual cost]]</f>
        <v>0</v>
      </c>
      <c r="O15" s="2">
        <f>Table1311[[#This Row],[Diff 1]]/Table1311[[#This Row],[Actual cost]]*100</f>
        <v>0</v>
      </c>
      <c r="P15">
        <v>0.226617021276595</v>
      </c>
      <c r="Q15">
        <v>0.226617021276595</v>
      </c>
      <c r="R15">
        <v>0.226617021276595</v>
      </c>
      <c r="S15">
        <v>0.226617021276595</v>
      </c>
      <c r="T15">
        <v>0.226617021276595</v>
      </c>
      <c r="U15">
        <v>0.226617021276595</v>
      </c>
      <c r="V15">
        <v>0.226617021276595</v>
      </c>
      <c r="W15">
        <v>0.226617021276595</v>
      </c>
      <c r="X15">
        <v>0.226617021276595</v>
      </c>
      <c r="Y15">
        <v>0.226617021276595</v>
      </c>
      <c r="Z15">
        <v>0.226617021276595</v>
      </c>
      <c r="AA15">
        <v>0.226617021276595</v>
      </c>
      <c r="AB15">
        <v>0.226617021276595</v>
      </c>
      <c r="AC15">
        <v>0.226617021276595</v>
      </c>
      <c r="AD15">
        <v>0.226617021276595</v>
      </c>
      <c r="AE15">
        <v>0.226617021276595</v>
      </c>
      <c r="AF15">
        <v>0.226617021276595</v>
      </c>
      <c r="AG15">
        <v>0.226617021276595</v>
      </c>
      <c r="AH15">
        <v>0.226617021276595</v>
      </c>
      <c r="AI15">
        <v>0.226617021276595</v>
      </c>
    </row>
    <row r="16" spans="1:35" x14ac:dyDescent="0.3">
      <c r="A16" t="s">
        <v>36</v>
      </c>
      <c r="B16">
        <v>14</v>
      </c>
      <c r="C16" t="str">
        <f>LEFT(Table1311[[#This Row],[Contingency id]])</f>
        <v>A</v>
      </c>
      <c r="D16" s="1">
        <v>11.864406779661</v>
      </c>
      <c r="E16" s="1">
        <v>1.0727272727272701</v>
      </c>
      <c r="F16">
        <v>59</v>
      </c>
      <c r="G16">
        <v>55</v>
      </c>
      <c r="H16">
        <v>55</v>
      </c>
      <c r="I16">
        <v>0.224203389830508</v>
      </c>
      <c r="J16" s="2">
        <f>AVERAGE(Table1311[[#This Row],[Estimated costs 1]:[Estimated costs 20]])</f>
        <v>0.22420338983050794</v>
      </c>
      <c r="K16" s="2">
        <f>(Table1311[[#This Row],[Mean]]-Table1311[[#This Row],[Actual cost]])/Table1311[[#This Row],[Actual cost]]*100</f>
        <v>-2.4759282753584961E-14</v>
      </c>
      <c r="L16" s="2">
        <f>_xlfn.STDEV.P(Table1311[[#This Row],[Estimated costs 1]:[Estimated costs 20]])</f>
        <v>5.5511151231257827E-17</v>
      </c>
      <c r="M16" s="2">
        <f>Table1311[[#This Row],[Dev]]/Table1311[[#This Row],[Mean]]*100</f>
        <v>2.4759282753584967E-14</v>
      </c>
      <c r="N16" s="2">
        <f>Table1311[[#This Row],[Estimated costs 1]]-Table1311[[#This Row],[Actual cost]]</f>
        <v>0</v>
      </c>
      <c r="O16" s="2">
        <f>Table1311[[#This Row],[Diff 1]]/Table1311[[#This Row],[Actual cost]]*100</f>
        <v>0</v>
      </c>
      <c r="P16">
        <v>0.224203389830508</v>
      </c>
      <c r="Q16">
        <v>0.224203389830508</v>
      </c>
      <c r="R16">
        <v>0.224203389830508</v>
      </c>
      <c r="S16">
        <v>0.224203389830508</v>
      </c>
      <c r="T16">
        <v>0.224203389830508</v>
      </c>
      <c r="U16">
        <v>0.224203389830508</v>
      </c>
      <c r="V16">
        <v>0.224203389830508</v>
      </c>
      <c r="W16">
        <v>0.224203389830508</v>
      </c>
      <c r="X16">
        <v>0.224203389830508</v>
      </c>
      <c r="Y16">
        <v>0.224203389830508</v>
      </c>
      <c r="Z16">
        <v>0.224203389830508</v>
      </c>
      <c r="AA16">
        <v>0.224203389830508</v>
      </c>
      <c r="AB16">
        <v>0.224203389830508</v>
      </c>
      <c r="AC16">
        <v>0.224203389830508</v>
      </c>
      <c r="AD16">
        <v>0.224203389830508</v>
      </c>
      <c r="AE16">
        <v>0.224203389830508</v>
      </c>
      <c r="AF16">
        <v>0.224203389830508</v>
      </c>
      <c r="AG16">
        <v>0.224203389830508</v>
      </c>
      <c r="AH16">
        <v>0.224203389830508</v>
      </c>
      <c r="AI16">
        <v>0.224203389830508</v>
      </c>
    </row>
    <row r="17" spans="1:35" hidden="1" x14ac:dyDescent="0.3">
      <c r="A17" t="s">
        <v>37</v>
      </c>
      <c r="B17">
        <v>15</v>
      </c>
      <c r="C17" t="str">
        <f>LEFT(Table1311[[#This Row],[Contingency id]])</f>
        <v>C</v>
      </c>
      <c r="D17">
        <v>0.51993067590987796</v>
      </c>
      <c r="E17">
        <v>2.7259842519684998</v>
      </c>
      <c r="F17">
        <v>1731</v>
      </c>
      <c r="G17">
        <v>626</v>
      </c>
      <c r="H17">
        <v>635</v>
      </c>
      <c r="I17">
        <v>0.21645291738879199</v>
      </c>
      <c r="J17" s="2">
        <f>AVERAGE(Table1311[[#This Row],[Estimated costs 1]:[Estimated costs 20]])</f>
        <v>0.12514615829000536</v>
      </c>
      <c r="K17" s="2">
        <f>(Table1311[[#This Row],[Mean]]-Table1311[[#This Row],[Actual cost]])/Table1311[[#This Row],[Actual cost]]*100</f>
        <v>-42.183196327532855</v>
      </c>
      <c r="L17" s="2">
        <f>_xlfn.STDEV.P(Table1311[[#This Row],[Estimated costs 1]:[Estimated costs 20]])</f>
        <v>2.9810376126284878E-2</v>
      </c>
      <c r="M17" s="2">
        <f>Table1311[[#This Row],[Dev]]/Table1311[[#This Row],[Mean]]*100</f>
        <v>23.820448452923582</v>
      </c>
      <c r="N17" s="2">
        <f>Table1311[[#This Row],[Estimated costs 1]]-Table1311[[#This Row],[Actual cost]]</f>
        <v>-0.13014442518775221</v>
      </c>
      <c r="O17" s="2">
        <f>Table1311[[#This Row],[Diff 1]]/Table1311[[#This Row],[Actual cost]]*100</f>
        <v>-60.125974164620402</v>
      </c>
      <c r="P17">
        <v>8.6308492201039796E-2</v>
      </c>
      <c r="Q17">
        <v>0.122391681109185</v>
      </c>
      <c r="R17">
        <v>0.119035239745811</v>
      </c>
      <c r="S17">
        <v>7.5921432697862501E-2</v>
      </c>
      <c r="T17">
        <v>0.112345465049104</v>
      </c>
      <c r="U17">
        <v>0.122391681109185</v>
      </c>
      <c r="V17">
        <v>0.122391681109185</v>
      </c>
      <c r="W17">
        <v>0.128064702484113</v>
      </c>
      <c r="X17">
        <v>0.129081455805892</v>
      </c>
      <c r="Y17">
        <v>8.5967648757943299E-2</v>
      </c>
      <c r="Z17">
        <v>0.16748122472559199</v>
      </c>
      <c r="AA17">
        <v>0.14088388214904601</v>
      </c>
      <c r="AB17">
        <v>8.9664933564413601E-2</v>
      </c>
      <c r="AC17">
        <v>8.5967648757943299E-2</v>
      </c>
      <c r="AD17">
        <v>0.12273252455228099</v>
      </c>
      <c r="AE17">
        <v>0.16748122472559199</v>
      </c>
      <c r="AF17">
        <v>0.13946851530906901</v>
      </c>
      <c r="AG17">
        <v>0.13946851530906901</v>
      </c>
      <c r="AH17">
        <v>0.157960716348931</v>
      </c>
      <c r="AI17">
        <v>0.18791450028885001</v>
      </c>
    </row>
    <row r="18" spans="1:35" x14ac:dyDescent="0.3">
      <c r="A18" t="s">
        <v>38</v>
      </c>
      <c r="B18">
        <v>16</v>
      </c>
      <c r="C18" t="str">
        <f>LEFT(Table1311[[#This Row],[Contingency id]])</f>
        <v>A</v>
      </c>
      <c r="D18" s="1">
        <v>14.965986394557801</v>
      </c>
      <c r="E18" s="1">
        <v>1.12213740458015</v>
      </c>
      <c r="F18">
        <v>147</v>
      </c>
      <c r="G18">
        <v>128</v>
      </c>
      <c r="H18">
        <v>131</v>
      </c>
      <c r="I18">
        <v>0.20538027210884299</v>
      </c>
      <c r="J18" s="2">
        <f>AVERAGE(Table1311[[#This Row],[Estimated costs 1]:[Estimated costs 20]])</f>
        <v>0.20538027210884297</v>
      </c>
      <c r="K18" s="2">
        <f>(Table1311[[#This Row],[Mean]]-Table1311[[#This Row],[Actual cost]])/Table1311[[#This Row],[Actual cost]]*100</f>
        <v>-1.3514236460315729E-14</v>
      </c>
      <c r="L18" s="2">
        <f>_xlfn.STDEV.P(Table1311[[#This Row],[Estimated costs 1]:[Estimated costs 20]])</f>
        <v>2.7755575615628914E-17</v>
      </c>
      <c r="M18" s="2">
        <f>Table1311[[#This Row],[Dev]]/Table1311[[#This Row],[Mean]]*100</f>
        <v>1.3514236460315729E-14</v>
      </c>
      <c r="N18" s="2">
        <f>Table1311[[#This Row],[Estimated costs 1]]-Table1311[[#This Row],[Actual cost]]</f>
        <v>0</v>
      </c>
      <c r="O18" s="2">
        <f>Table1311[[#This Row],[Diff 1]]/Table1311[[#This Row],[Actual cost]]*100</f>
        <v>0</v>
      </c>
      <c r="P18">
        <v>0.20538027210884299</v>
      </c>
      <c r="Q18">
        <v>0.20538027210884299</v>
      </c>
      <c r="R18">
        <v>0.20538027210884299</v>
      </c>
      <c r="S18">
        <v>0.20538027210884299</v>
      </c>
      <c r="T18">
        <v>0.20538027210884299</v>
      </c>
      <c r="U18">
        <v>0.20538027210884299</v>
      </c>
      <c r="V18">
        <v>0.20538027210884299</v>
      </c>
      <c r="W18">
        <v>0.20538027210884299</v>
      </c>
      <c r="X18">
        <v>0.20538027210884299</v>
      </c>
      <c r="Y18">
        <v>0.20538027210884299</v>
      </c>
      <c r="Z18">
        <v>0.20538027210884299</v>
      </c>
      <c r="AA18">
        <v>0.20538027210884299</v>
      </c>
      <c r="AB18">
        <v>0.20538027210884299</v>
      </c>
      <c r="AC18">
        <v>0.20538027210884299</v>
      </c>
      <c r="AD18">
        <v>0.20538027210884299</v>
      </c>
      <c r="AE18">
        <v>0.20538027210884299</v>
      </c>
      <c r="AF18">
        <v>0.20538027210884299</v>
      </c>
      <c r="AG18">
        <v>0.20538027210884299</v>
      </c>
      <c r="AH18">
        <v>0.20538027210884299</v>
      </c>
      <c r="AI18">
        <v>0.20538027210884299</v>
      </c>
    </row>
    <row r="19" spans="1:35" hidden="1" x14ac:dyDescent="0.3">
      <c r="A19" t="s">
        <v>39</v>
      </c>
      <c r="B19">
        <v>17</v>
      </c>
      <c r="C19" t="str">
        <f>LEFT(Table1311[[#This Row],[Contingency id]])</f>
        <v>B</v>
      </c>
      <c r="D19">
        <v>5.3914327917282101</v>
      </c>
      <c r="E19">
        <v>2.1698717948717898</v>
      </c>
      <c r="F19">
        <v>1354</v>
      </c>
      <c r="G19">
        <v>585</v>
      </c>
      <c r="H19">
        <v>624</v>
      </c>
      <c r="I19">
        <v>0.201785745937961</v>
      </c>
      <c r="J19" s="2">
        <f>AVERAGE(Table1311[[#This Row],[Estimated costs 1]:[Estimated costs 20]])</f>
        <v>0.10645461595273227</v>
      </c>
      <c r="K19" s="2">
        <f>(Table1311[[#This Row],[Mean]]-Table1311[[#This Row],[Actual cost]])/Table1311[[#This Row],[Actual cost]]*100</f>
        <v>-47.243738422702201</v>
      </c>
      <c r="L19" s="2">
        <f>_xlfn.STDEV.P(Table1311[[#This Row],[Estimated costs 1]:[Estimated costs 20]])</f>
        <v>1.6109229278219617E-2</v>
      </c>
      <c r="M19" s="2">
        <f>Table1311[[#This Row],[Dev]]/Table1311[[#This Row],[Mean]]*100</f>
        <v>15.132485457814623</v>
      </c>
      <c r="N19" s="2">
        <f>Table1311[[#This Row],[Estimated costs 1]]-Table1311[[#This Row],[Actual cost]]</f>
        <v>-0.11608567208271731</v>
      </c>
      <c r="O19" s="2">
        <f>Table1311[[#This Row],[Diff 1]]/Table1311[[#This Row],[Actual cost]]*100</f>
        <v>-57.529173600997488</v>
      </c>
      <c r="P19">
        <v>8.5700073855243697E-2</v>
      </c>
      <c r="Q19">
        <v>0.10028796159527301</v>
      </c>
      <c r="R19">
        <v>0.100294608567208</v>
      </c>
      <c r="S19">
        <v>0.115700073855243</v>
      </c>
      <c r="T19">
        <v>0.102194903988183</v>
      </c>
      <c r="U19">
        <v>8.6686041358936497E-2</v>
      </c>
      <c r="V19">
        <v>0.105597415066469</v>
      </c>
      <c r="W19">
        <v>9.4224446085672001E-2</v>
      </c>
      <c r="X19">
        <v>7.6852215657311596E-2</v>
      </c>
      <c r="Y19">
        <v>8.3456351550960095E-2</v>
      </c>
      <c r="Z19">
        <v>0.12943493353027999</v>
      </c>
      <c r="AA19">
        <v>0.12120819793205299</v>
      </c>
      <c r="AB19">
        <v>0.10997407680945299</v>
      </c>
      <c r="AC19">
        <v>0.142008788774002</v>
      </c>
      <c r="AD19">
        <v>0.113132865583456</v>
      </c>
      <c r="AE19">
        <v>0.129491802067946</v>
      </c>
      <c r="AF19">
        <v>0.111590029542097</v>
      </c>
      <c r="AG19">
        <v>0.108188995568685</v>
      </c>
      <c r="AH19">
        <v>0.104729615952732</v>
      </c>
      <c r="AI19">
        <v>0.10833892171344101</v>
      </c>
    </row>
    <row r="20" spans="1:35" x14ac:dyDescent="0.3">
      <c r="A20" t="s">
        <v>40</v>
      </c>
      <c r="B20">
        <v>18</v>
      </c>
      <c r="C20" t="str">
        <f>LEFT(Table1311[[#This Row],[Contingency id]])</f>
        <v>A</v>
      </c>
      <c r="D20" s="1">
        <v>25.525525525525499</v>
      </c>
      <c r="E20" s="1">
        <v>1.58069620253164</v>
      </c>
      <c r="F20">
        <v>999</v>
      </c>
      <c r="G20">
        <v>499</v>
      </c>
      <c r="H20">
        <v>632</v>
      </c>
      <c r="I20">
        <v>0.19569049049049</v>
      </c>
      <c r="J20" s="2">
        <f>AVERAGE(Table1311[[#This Row],[Estimated costs 1]:[Estimated costs 20]])</f>
        <v>0.16631450450450408</v>
      </c>
      <c r="K20" s="2">
        <f>(Table1311[[#This Row],[Mean]]-Table1311[[#This Row],[Actual cost]])/Table1311[[#This Row],[Actual cost]]*100</f>
        <v>-15.011452990053961</v>
      </c>
      <c r="L20" s="2">
        <f>_xlfn.STDEV.P(Table1311[[#This Row],[Estimated costs 1]:[Estimated costs 20]])</f>
        <v>7.0900147375409306E-3</v>
      </c>
      <c r="M20" s="2">
        <f>Table1311[[#This Row],[Dev]]/Table1311[[#This Row],[Mean]]*100</f>
        <v>4.2630164811325404</v>
      </c>
      <c r="N20" s="2">
        <f>Table1311[[#This Row],[Estimated costs 1]]-Table1311[[#This Row],[Actual cost]]</f>
        <v>-1.4111111111110991E-2</v>
      </c>
      <c r="O20" s="2">
        <f>Table1311[[#This Row],[Diff 1]]/Table1311[[#This Row],[Actual cost]]*100</f>
        <v>-7.2109334877448985</v>
      </c>
      <c r="P20">
        <v>0.18157937937937901</v>
      </c>
      <c r="Q20">
        <v>0.16867837837837801</v>
      </c>
      <c r="R20">
        <v>0.167554854854854</v>
      </c>
      <c r="S20">
        <v>0.15442312312312301</v>
      </c>
      <c r="T20">
        <v>0.172175775775775</v>
      </c>
      <c r="U20">
        <v>0.16735215215215199</v>
      </c>
      <c r="V20">
        <v>0.15857917917917899</v>
      </c>
      <c r="W20">
        <v>0.17562262262262199</v>
      </c>
      <c r="X20">
        <v>0.16112332332332299</v>
      </c>
      <c r="Y20">
        <v>0.166814814814814</v>
      </c>
      <c r="Z20">
        <v>0.164305405405405</v>
      </c>
      <c r="AA20">
        <v>0.16858328328328301</v>
      </c>
      <c r="AB20">
        <v>0.16385525525525499</v>
      </c>
      <c r="AC20">
        <v>0.151057657657657</v>
      </c>
      <c r="AD20">
        <v>0.15942812812812801</v>
      </c>
      <c r="AE20">
        <v>0.16938028028027999</v>
      </c>
      <c r="AF20">
        <v>0.16253943943943899</v>
      </c>
      <c r="AG20">
        <v>0.16712442442442399</v>
      </c>
      <c r="AH20">
        <v>0.174484084084084</v>
      </c>
      <c r="AI20">
        <v>0.171628528528528</v>
      </c>
    </row>
    <row r="21" spans="1:35" x14ac:dyDescent="0.3">
      <c r="A21" t="s">
        <v>41</v>
      </c>
      <c r="B21">
        <v>19</v>
      </c>
      <c r="C21" t="str">
        <f>LEFT(Table1311[[#This Row],[Contingency id]])</f>
        <v>A</v>
      </c>
      <c r="D21" s="1">
        <v>21.830985915492899</v>
      </c>
      <c r="E21" s="1">
        <v>1.09230769230769</v>
      </c>
      <c r="F21">
        <v>142</v>
      </c>
      <c r="G21">
        <v>123</v>
      </c>
      <c r="H21">
        <v>130</v>
      </c>
      <c r="I21">
        <v>0.19332183098591499</v>
      </c>
      <c r="J21" s="2">
        <f>AVERAGE(Table1311[[#This Row],[Estimated costs 1]:[Estimated costs 20]])</f>
        <v>0.19051376760563327</v>
      </c>
      <c r="K21" s="2">
        <f>(Table1311[[#This Row],[Mean]]-Table1311[[#This Row],[Actual cost]])/Table1311[[#This Row],[Actual cost]]*100</f>
        <v>-1.4525329943136696</v>
      </c>
      <c r="L21" s="2">
        <f>_xlfn.STDEV.P(Table1311[[#This Row],[Estimated costs 1]:[Estimated costs 20]])</f>
        <v>1.0237630726649184E-3</v>
      </c>
      <c r="M21" s="2">
        <f>Table1311[[#This Row],[Dev]]/Table1311[[#This Row],[Mean]]*100</f>
        <v>0.53736960091205865</v>
      </c>
      <c r="N21" s="2">
        <f>Table1311[[#This Row],[Estimated costs 1]]-Table1311[[#This Row],[Actual cost]]</f>
        <v>-1.7915492957749912E-3</v>
      </c>
      <c r="O21" s="2">
        <f>Table1311[[#This Row],[Diff 1]]/Table1311[[#This Row],[Actual cost]]*100</f>
        <v>-0.92671856387782692</v>
      </c>
      <c r="P21">
        <v>0.19153028169014</v>
      </c>
      <c r="Q21">
        <v>0.19007464788732301</v>
      </c>
      <c r="R21">
        <v>0.19007464788732301</v>
      </c>
      <c r="S21">
        <v>0.190125352112676</v>
      </c>
      <c r="T21">
        <v>0.19046126760563301</v>
      </c>
      <c r="U21">
        <v>0.19153028169014</v>
      </c>
      <c r="V21">
        <v>0.18866971830985901</v>
      </c>
      <c r="W21">
        <v>0.19046126760563301</v>
      </c>
      <c r="X21">
        <v>0.19046126760563301</v>
      </c>
      <c r="Y21">
        <v>0.18866971830985901</v>
      </c>
      <c r="Z21">
        <v>0.190125352112676</v>
      </c>
      <c r="AA21">
        <v>0.19332183098591499</v>
      </c>
      <c r="AB21">
        <v>0.191866197183098</v>
      </c>
      <c r="AC21">
        <v>0.19007464788732301</v>
      </c>
      <c r="AD21">
        <v>0.190125352112676</v>
      </c>
      <c r="AE21">
        <v>0.190125352112676</v>
      </c>
      <c r="AF21">
        <v>0.19046126760563301</v>
      </c>
      <c r="AG21">
        <v>0.19046126760563301</v>
      </c>
      <c r="AH21">
        <v>0.190125352112676</v>
      </c>
      <c r="AI21">
        <v>0.19153028169014</v>
      </c>
    </row>
    <row r="22" spans="1:35" hidden="1" x14ac:dyDescent="0.3">
      <c r="A22" t="s">
        <v>42</v>
      </c>
      <c r="B22">
        <v>20</v>
      </c>
      <c r="C22" t="str">
        <f>LEFT(Table1311[[#This Row],[Contingency id]])</f>
        <v>C</v>
      </c>
      <c r="D22">
        <v>11.3464447806354</v>
      </c>
      <c r="E22">
        <v>1.57007125890736</v>
      </c>
      <c r="F22">
        <v>661</v>
      </c>
      <c r="G22">
        <v>400</v>
      </c>
      <c r="H22">
        <v>421</v>
      </c>
      <c r="I22">
        <v>0.17749909228441699</v>
      </c>
      <c r="J22" s="2">
        <f>AVERAGE(Table1311[[#This Row],[Estimated costs 1]:[Estimated costs 20]])</f>
        <v>0.1388850983358543</v>
      </c>
      <c r="K22" s="2">
        <f>(Table1311[[#This Row],[Mean]]-Table1311[[#This Row],[Actual cost]])/Table1311[[#This Row],[Actual cost]]*100</f>
        <v>-21.754474037923117</v>
      </c>
      <c r="L22" s="2">
        <f>_xlfn.STDEV.P(Table1311[[#This Row],[Estimated costs 1]:[Estimated costs 20]])</f>
        <v>5.3143885692174724E-3</v>
      </c>
      <c r="M22" s="2">
        <f>Table1311[[#This Row],[Dev]]/Table1311[[#This Row],[Mean]]*100</f>
        <v>3.8264642016281174</v>
      </c>
      <c r="N22" s="2">
        <f>Table1311[[#This Row],[Estimated costs 1]]-Table1311[[#This Row],[Actual cost]]</f>
        <v>-4.2459909228441978E-2</v>
      </c>
      <c r="O22" s="2">
        <f>Table1311[[#This Row],[Diff 1]]/Table1311[[#This Row],[Actual cost]]*100</f>
        <v>-23.921197952047006</v>
      </c>
      <c r="P22">
        <v>0.13503918305597501</v>
      </c>
      <c r="Q22">
        <v>0.14617382753403901</v>
      </c>
      <c r="R22">
        <v>0.13819500756429601</v>
      </c>
      <c r="S22">
        <v>0.12942344931921301</v>
      </c>
      <c r="T22">
        <v>0.14194689863842599</v>
      </c>
      <c r="U22">
        <v>0.13104826021179999</v>
      </c>
      <c r="V22">
        <v>0.13708910741301</v>
      </c>
      <c r="W22">
        <v>0.14136444780635399</v>
      </c>
      <c r="X22">
        <v>0.14730847201210201</v>
      </c>
      <c r="Y22">
        <v>0.133677609682299</v>
      </c>
      <c r="Z22">
        <v>0.14266853252647499</v>
      </c>
      <c r="AA22">
        <v>0.136332677760968</v>
      </c>
      <c r="AB22">
        <v>0.13865037821482601</v>
      </c>
      <c r="AC22">
        <v>0.13963222390317701</v>
      </c>
      <c r="AD22">
        <v>0.14384553706505199</v>
      </c>
      <c r="AE22">
        <v>0.140813767019667</v>
      </c>
      <c r="AF22">
        <v>0.12987579425113399</v>
      </c>
      <c r="AG22">
        <v>0.14613146747352401</v>
      </c>
      <c r="AH22">
        <v>0.143986232980332</v>
      </c>
      <c r="AI22">
        <v>0.134499092284417</v>
      </c>
    </row>
    <row r="23" spans="1:35" x14ac:dyDescent="0.3">
      <c r="A23" t="s">
        <v>43</v>
      </c>
      <c r="B23">
        <v>21</v>
      </c>
      <c r="C23" t="str">
        <f>LEFT(Table1311[[#This Row],[Contingency id]])</f>
        <v>A</v>
      </c>
      <c r="D23" s="1">
        <v>9.7826086956521703</v>
      </c>
      <c r="E23" s="1">
        <v>1.17197452229299</v>
      </c>
      <c r="F23">
        <v>184</v>
      </c>
      <c r="G23">
        <v>154</v>
      </c>
      <c r="H23">
        <v>157</v>
      </c>
      <c r="I23">
        <v>0.17723749999999999</v>
      </c>
      <c r="J23" s="2">
        <f>AVERAGE(Table1311[[#This Row],[Estimated costs 1]:[Estimated costs 20]])</f>
        <v>0.14116902173913001</v>
      </c>
      <c r="K23" s="2">
        <f>(Table1311[[#This Row],[Mean]]-Table1311[[#This Row],[Actual cost]])/Table1311[[#This Row],[Actual cost]]*100</f>
        <v>-20.350365053033347</v>
      </c>
      <c r="L23" s="2">
        <f>_xlfn.STDEV.P(Table1311[[#This Row],[Estimated costs 1]:[Estimated costs 20]])</f>
        <v>4.3766566452980299E-2</v>
      </c>
      <c r="M23" s="2">
        <f>Table1311[[#This Row],[Dev]]/Table1311[[#This Row],[Mean]]*100</f>
        <v>31.002953703155711</v>
      </c>
      <c r="N23" s="2">
        <f>Table1311[[#This Row],[Estimated costs 1]]-Table1311[[#This Row],[Actual cost]]</f>
        <v>-0.11474456521739139</v>
      </c>
      <c r="O23" s="2">
        <f>Table1311[[#This Row],[Diff 1]]/Table1311[[#This Row],[Actual cost]]*100</f>
        <v>-64.740568568949229</v>
      </c>
      <c r="P23">
        <v>6.2492934782608603E-2</v>
      </c>
      <c r="Q23">
        <v>9.5571195652173896E-2</v>
      </c>
      <c r="R23">
        <v>0.17723749999999999</v>
      </c>
      <c r="S23">
        <v>0.17523423913043401</v>
      </c>
      <c r="T23">
        <v>0.17523423913043401</v>
      </c>
      <c r="U23">
        <v>0.17576032608695599</v>
      </c>
      <c r="V23">
        <v>0.17523423913043401</v>
      </c>
      <c r="W23">
        <v>6.24929347826087E-2</v>
      </c>
      <c r="X23">
        <v>6.10157608695652E-2</v>
      </c>
      <c r="Y23">
        <v>9.4094021739130396E-2</v>
      </c>
      <c r="Z23">
        <v>0.14215597826086901</v>
      </c>
      <c r="AA23">
        <v>0.17723749999999999</v>
      </c>
      <c r="AB23">
        <v>0.17523423913043401</v>
      </c>
      <c r="AC23">
        <v>0.13867554347826</v>
      </c>
      <c r="AD23">
        <v>0.17523423913043401</v>
      </c>
      <c r="AE23">
        <v>0.13867554347826</v>
      </c>
      <c r="AF23">
        <v>0.17576032608695599</v>
      </c>
      <c r="AG23">
        <v>0.17523423913043401</v>
      </c>
      <c r="AH23">
        <v>0.17523423913043401</v>
      </c>
      <c r="AI23">
        <v>9.5571195652173896E-2</v>
      </c>
    </row>
    <row r="24" spans="1:35" x14ac:dyDescent="0.3">
      <c r="A24" t="s">
        <v>44</v>
      </c>
      <c r="B24">
        <v>22</v>
      </c>
      <c r="C24" t="str">
        <f>LEFT(Table1311[[#This Row],[Contingency id]])</f>
        <v>A</v>
      </c>
      <c r="D24" s="1">
        <v>6.4516129032257998</v>
      </c>
      <c r="E24" s="1">
        <v>1.1071428571428501</v>
      </c>
      <c r="F24">
        <v>93</v>
      </c>
      <c r="G24">
        <v>83</v>
      </c>
      <c r="H24">
        <v>84</v>
      </c>
      <c r="I24">
        <v>0.175393548387096</v>
      </c>
      <c r="J24" s="2">
        <f>AVERAGE(Table1311[[#This Row],[Estimated costs 1]:[Estimated costs 20]])</f>
        <v>0.17539354838709598</v>
      </c>
      <c r="K24" s="2">
        <f>(Table1311[[#This Row],[Mean]]-Table1311[[#This Row],[Actual cost]])/Table1311[[#This Row],[Actual cost]]*100</f>
        <v>-1.5824741486141766E-14</v>
      </c>
      <c r="L24" s="2">
        <f>_xlfn.STDEV.P(Table1311[[#This Row],[Estimated costs 1]:[Estimated costs 20]])</f>
        <v>2.7755575615628914E-17</v>
      </c>
      <c r="M24" s="2">
        <f>Table1311[[#This Row],[Dev]]/Table1311[[#This Row],[Mean]]*100</f>
        <v>1.5824741486141769E-14</v>
      </c>
      <c r="N24" s="2">
        <f>Table1311[[#This Row],[Estimated costs 1]]-Table1311[[#This Row],[Actual cost]]</f>
        <v>0</v>
      </c>
      <c r="O24" s="2">
        <f>Table1311[[#This Row],[Diff 1]]/Table1311[[#This Row],[Actual cost]]*100</f>
        <v>0</v>
      </c>
      <c r="P24">
        <v>0.175393548387096</v>
      </c>
      <c r="Q24">
        <v>0.175393548387096</v>
      </c>
      <c r="R24">
        <v>0.175393548387096</v>
      </c>
      <c r="S24">
        <v>0.175393548387096</v>
      </c>
      <c r="T24">
        <v>0.175393548387096</v>
      </c>
      <c r="U24">
        <v>0.175393548387096</v>
      </c>
      <c r="V24">
        <v>0.175393548387096</v>
      </c>
      <c r="W24">
        <v>0.175393548387096</v>
      </c>
      <c r="X24">
        <v>0.175393548387096</v>
      </c>
      <c r="Y24">
        <v>0.175393548387096</v>
      </c>
      <c r="Z24">
        <v>0.175393548387096</v>
      </c>
      <c r="AA24">
        <v>0.175393548387096</v>
      </c>
      <c r="AB24">
        <v>0.175393548387096</v>
      </c>
      <c r="AC24">
        <v>0.175393548387096</v>
      </c>
      <c r="AD24">
        <v>0.175393548387096</v>
      </c>
      <c r="AE24">
        <v>0.175393548387096</v>
      </c>
      <c r="AF24">
        <v>0.175393548387096</v>
      </c>
      <c r="AG24">
        <v>0.175393548387096</v>
      </c>
      <c r="AH24">
        <v>0.175393548387096</v>
      </c>
      <c r="AI24">
        <v>0.175393548387096</v>
      </c>
    </row>
    <row r="25" spans="1:35" hidden="1" x14ac:dyDescent="0.3">
      <c r="A25" t="s">
        <v>45</v>
      </c>
      <c r="B25">
        <v>23</v>
      </c>
      <c r="C25" t="str">
        <f>LEFT(Table1311[[#This Row],[Contingency id]])</f>
        <v>C</v>
      </c>
      <c r="D25">
        <v>11.1280487804878</v>
      </c>
      <c r="E25">
        <v>1.4943052391799501</v>
      </c>
      <c r="F25">
        <v>656</v>
      </c>
      <c r="G25">
        <v>404</v>
      </c>
      <c r="H25">
        <v>439</v>
      </c>
      <c r="I25">
        <v>0.16903201219512101</v>
      </c>
      <c r="J25" s="2">
        <f>AVERAGE(Table1311[[#This Row],[Estimated costs 1]:[Estimated costs 20]])</f>
        <v>0.13211737804878007</v>
      </c>
      <c r="K25" s="2">
        <f>(Table1311[[#This Row],[Mean]]-Table1311[[#This Row],[Actual cost]])/Table1311[[#This Row],[Actual cost]]*100</f>
        <v>-21.838842043558454</v>
      </c>
      <c r="L25" s="2">
        <f>_xlfn.STDEV.P(Table1311[[#This Row],[Estimated costs 1]:[Estimated costs 20]])</f>
        <v>8.6240751860011591E-3</v>
      </c>
      <c r="M25" s="2">
        <f>Table1311[[#This Row],[Dev]]/Table1311[[#This Row],[Mean]]*100</f>
        <v>6.5275857827098243</v>
      </c>
      <c r="N25" s="2">
        <f>Table1311[[#This Row],[Estimated costs 1]]-Table1311[[#This Row],[Actual cost]]</f>
        <v>-3.450152439024301E-2</v>
      </c>
      <c r="O25" s="2">
        <f>Table1311[[#This Row],[Diff 1]]/Table1311[[#This Row],[Actual cost]]*100</f>
        <v>-20.41123686702398</v>
      </c>
      <c r="P25">
        <v>0.134530487804878</v>
      </c>
      <c r="Q25">
        <v>0.120067073170731</v>
      </c>
      <c r="R25">
        <v>0.13513719512195099</v>
      </c>
      <c r="S25">
        <v>0.124647865853658</v>
      </c>
      <c r="T25">
        <v>0.13335365853658501</v>
      </c>
      <c r="U25">
        <v>0.12262042682926801</v>
      </c>
      <c r="V25">
        <v>0.12518140243902401</v>
      </c>
      <c r="W25">
        <v>0.13696036585365801</v>
      </c>
      <c r="X25">
        <v>0.12779878048780399</v>
      </c>
      <c r="Y25">
        <v>0.121760670731707</v>
      </c>
      <c r="Z25">
        <v>0.13698018292682901</v>
      </c>
      <c r="AA25">
        <v>0.12246493902439</v>
      </c>
      <c r="AB25">
        <v>0.12830945121951201</v>
      </c>
      <c r="AC25">
        <v>0.14402439024390201</v>
      </c>
      <c r="AD25">
        <v>0.131420731707317</v>
      </c>
      <c r="AE25">
        <v>0.123855182926829</v>
      </c>
      <c r="AF25">
        <v>0.14416768292682899</v>
      </c>
      <c r="AG25">
        <v>0.152597560975609</v>
      </c>
      <c r="AH25">
        <v>0.13894817073170701</v>
      </c>
      <c r="AI25">
        <v>0.13752134146341399</v>
      </c>
    </row>
    <row r="26" spans="1:35" x14ac:dyDescent="0.3">
      <c r="A26" t="s">
        <v>46</v>
      </c>
      <c r="B26">
        <v>24</v>
      </c>
      <c r="C26" t="str">
        <f>LEFT(Table1311[[#This Row],[Contingency id]])</f>
        <v>A</v>
      </c>
      <c r="D26" s="1">
        <v>16.2162162162162</v>
      </c>
      <c r="E26" s="1">
        <v>1.15625</v>
      </c>
      <c r="F26">
        <v>37</v>
      </c>
      <c r="G26">
        <v>32</v>
      </c>
      <c r="H26">
        <v>32</v>
      </c>
      <c r="I26">
        <v>0.16483513513513501</v>
      </c>
      <c r="J26" s="2">
        <f>AVERAGE(Table1311[[#This Row],[Estimated costs 1]:[Estimated costs 20]])</f>
        <v>0.16483513513513504</v>
      </c>
      <c r="K26" s="2">
        <f>(Table1311[[#This Row],[Mean]]-Table1311[[#This Row],[Actual cost]])/Table1311[[#This Row],[Actual cost]]*100</f>
        <v>1.6838385574091569E-14</v>
      </c>
      <c r="L26" s="2">
        <f>_xlfn.STDEV.P(Table1311[[#This Row],[Estimated costs 1]:[Estimated costs 20]])</f>
        <v>2.7755575615628914E-17</v>
      </c>
      <c r="M26" s="2">
        <f>Table1311[[#This Row],[Dev]]/Table1311[[#This Row],[Mean]]*100</f>
        <v>1.6838385574091565E-14</v>
      </c>
      <c r="N26" s="2">
        <f>Table1311[[#This Row],[Estimated costs 1]]-Table1311[[#This Row],[Actual cost]]</f>
        <v>0</v>
      </c>
      <c r="O26" s="2">
        <f>Table1311[[#This Row],[Diff 1]]/Table1311[[#This Row],[Actual cost]]*100</f>
        <v>0</v>
      </c>
      <c r="P26">
        <v>0.16483513513513501</v>
      </c>
      <c r="Q26">
        <v>0.16483513513513501</v>
      </c>
      <c r="R26">
        <v>0.16483513513513501</v>
      </c>
      <c r="S26">
        <v>0.16483513513513501</v>
      </c>
      <c r="T26">
        <v>0.16483513513513501</v>
      </c>
      <c r="U26">
        <v>0.16483513513513501</v>
      </c>
      <c r="V26">
        <v>0.16483513513513501</v>
      </c>
      <c r="W26">
        <v>0.16483513513513501</v>
      </c>
      <c r="X26">
        <v>0.16483513513513501</v>
      </c>
      <c r="Y26">
        <v>0.16483513513513501</v>
      </c>
      <c r="Z26">
        <v>0.16483513513513501</v>
      </c>
      <c r="AA26">
        <v>0.16483513513513501</v>
      </c>
      <c r="AB26">
        <v>0.16483513513513501</v>
      </c>
      <c r="AC26">
        <v>0.16483513513513501</v>
      </c>
      <c r="AD26">
        <v>0.16483513513513501</v>
      </c>
      <c r="AE26">
        <v>0.16483513513513501</v>
      </c>
      <c r="AF26">
        <v>0.16483513513513501</v>
      </c>
      <c r="AG26">
        <v>0.16483513513513501</v>
      </c>
      <c r="AH26">
        <v>0.16483513513513501</v>
      </c>
      <c r="AI26">
        <v>0.16483513513513501</v>
      </c>
    </row>
    <row r="27" spans="1:35" x14ac:dyDescent="0.3">
      <c r="A27" t="s">
        <v>47</v>
      </c>
      <c r="B27">
        <v>25</v>
      </c>
      <c r="C27" t="str">
        <f>LEFT(Table1311[[#This Row],[Contingency id]])</f>
        <v>A</v>
      </c>
      <c r="D27" s="1">
        <v>26.595744680850999</v>
      </c>
      <c r="E27" s="1">
        <v>1.0930232558139501</v>
      </c>
      <c r="F27">
        <v>94</v>
      </c>
      <c r="G27">
        <v>84</v>
      </c>
      <c r="H27">
        <v>86</v>
      </c>
      <c r="I27">
        <v>0.15831808510638201</v>
      </c>
      <c r="J27" s="2">
        <f>AVERAGE(Table1311[[#This Row],[Estimated costs 1]:[Estimated costs 20]])</f>
        <v>0.1534991489361695</v>
      </c>
      <c r="K27" s="2">
        <f>(Table1311[[#This Row],[Mean]]-Table1311[[#This Row],[Actual cost]])/Table1311[[#This Row],[Actual cost]]*100</f>
        <v>-3.0438317687928178</v>
      </c>
      <c r="L27" s="2">
        <f>_xlfn.STDEV.P(Table1311[[#This Row],[Estimated costs 1]:[Estimated costs 20]])</f>
        <v>4.3588917723455262E-3</v>
      </c>
      <c r="M27" s="2">
        <f>Table1311[[#This Row],[Dev]]/Table1311[[#This Row],[Mean]]*100</f>
        <v>2.8396846513840353</v>
      </c>
      <c r="N27" s="2">
        <f>Table1311[[#This Row],[Estimated costs 1]]-Table1311[[#This Row],[Actual cost]]</f>
        <v>-8.7617021276590046E-3</v>
      </c>
      <c r="O27" s="2">
        <f>Table1311[[#This Row],[Diff 1]]/Table1311[[#This Row],[Actual cost]]*100</f>
        <v>-5.534239579623244</v>
      </c>
      <c r="P27">
        <v>0.14955638297872301</v>
      </c>
      <c r="Q27">
        <v>0.15831808510638201</v>
      </c>
      <c r="R27">
        <v>0.15831808510638201</v>
      </c>
      <c r="S27">
        <v>0.14955638297872301</v>
      </c>
      <c r="T27">
        <v>0.15831808510638201</v>
      </c>
      <c r="U27">
        <v>0.14955638297872301</v>
      </c>
      <c r="V27">
        <v>0.15831808510638201</v>
      </c>
      <c r="W27">
        <v>0.15831808510638201</v>
      </c>
      <c r="X27">
        <v>0.14955638297872301</v>
      </c>
      <c r="Y27">
        <v>0.14955638297872301</v>
      </c>
      <c r="Z27">
        <v>0.15831808510638201</v>
      </c>
      <c r="AA27">
        <v>0.14955638297872301</v>
      </c>
      <c r="AB27">
        <v>0.15831808510638201</v>
      </c>
      <c r="AC27">
        <v>0.14955638297872301</v>
      </c>
      <c r="AD27">
        <v>0.14955638297872301</v>
      </c>
      <c r="AE27">
        <v>0.14955638297872301</v>
      </c>
      <c r="AF27">
        <v>0.14955638297872301</v>
      </c>
      <c r="AG27">
        <v>0.15831808510638201</v>
      </c>
      <c r="AH27">
        <v>0.15831808510638201</v>
      </c>
      <c r="AI27">
        <v>0.14955638297872301</v>
      </c>
    </row>
    <row r="28" spans="1:35" x14ac:dyDescent="0.3">
      <c r="A28" t="s">
        <v>48</v>
      </c>
      <c r="B28">
        <v>26</v>
      </c>
      <c r="C28" t="str">
        <f>LEFT(Table1311[[#This Row],[Contingency id]])</f>
        <v>A</v>
      </c>
      <c r="D28" s="1">
        <v>23.655913978494599</v>
      </c>
      <c r="E28" s="1">
        <v>1.0333333333333301</v>
      </c>
      <c r="F28">
        <v>93</v>
      </c>
      <c r="G28">
        <v>86</v>
      </c>
      <c r="H28">
        <v>90</v>
      </c>
      <c r="I28">
        <v>0.15088064516128999</v>
      </c>
      <c r="J28" s="2">
        <f>AVERAGE(Table1311[[#This Row],[Estimated costs 1]:[Estimated costs 20]])</f>
        <v>0.15088064516129002</v>
      </c>
      <c r="K28" s="2">
        <f>(Table1311[[#This Row],[Mean]]-Table1311[[#This Row],[Actual cost]])/Table1311[[#This Row],[Actual cost]]*100</f>
        <v>1.8395716419397904E-14</v>
      </c>
      <c r="L28" s="2">
        <f>_xlfn.STDEV.P(Table1311[[#This Row],[Estimated costs 1]:[Estimated costs 20]])</f>
        <v>2.7755575615628914E-17</v>
      </c>
      <c r="M28" s="2">
        <f>Table1311[[#This Row],[Dev]]/Table1311[[#This Row],[Mean]]*100</f>
        <v>1.8395716419397901E-14</v>
      </c>
      <c r="N28" s="2">
        <f>Table1311[[#This Row],[Estimated costs 1]]-Table1311[[#This Row],[Actual cost]]</f>
        <v>0</v>
      </c>
      <c r="O28" s="2">
        <f>Table1311[[#This Row],[Diff 1]]/Table1311[[#This Row],[Actual cost]]*100</f>
        <v>0</v>
      </c>
      <c r="P28">
        <v>0.15088064516128999</v>
      </c>
      <c r="Q28">
        <v>0.15088064516128999</v>
      </c>
      <c r="R28">
        <v>0.15088064516128999</v>
      </c>
      <c r="S28">
        <v>0.15088064516128999</v>
      </c>
      <c r="T28">
        <v>0.15088064516128999</v>
      </c>
      <c r="U28">
        <v>0.15088064516128999</v>
      </c>
      <c r="V28">
        <v>0.15088064516128999</v>
      </c>
      <c r="W28">
        <v>0.15088064516128999</v>
      </c>
      <c r="X28">
        <v>0.15088064516128999</v>
      </c>
      <c r="Y28">
        <v>0.15088064516128999</v>
      </c>
      <c r="Z28">
        <v>0.15088064516128999</v>
      </c>
      <c r="AA28">
        <v>0.15088064516128999</v>
      </c>
      <c r="AB28">
        <v>0.15088064516128999</v>
      </c>
      <c r="AC28">
        <v>0.15088064516128999</v>
      </c>
      <c r="AD28">
        <v>0.15088064516128999</v>
      </c>
      <c r="AE28">
        <v>0.15088064516128999</v>
      </c>
      <c r="AF28">
        <v>0.15088064516128999</v>
      </c>
      <c r="AG28">
        <v>0.15088064516128999</v>
      </c>
      <c r="AH28">
        <v>0.15088064516128999</v>
      </c>
      <c r="AI28">
        <v>0.15088064516128999</v>
      </c>
    </row>
    <row r="29" spans="1:35" hidden="1" x14ac:dyDescent="0.3">
      <c r="A29" t="s">
        <v>49</v>
      </c>
      <c r="B29">
        <v>27</v>
      </c>
      <c r="C29" t="str">
        <f>LEFT(Table1311[[#This Row],[Contingency id]])</f>
        <v>C</v>
      </c>
      <c r="D29">
        <v>18.934911242603501</v>
      </c>
      <c r="E29">
        <v>1.09032258064516</v>
      </c>
      <c r="F29">
        <v>169</v>
      </c>
      <c r="G29">
        <v>150</v>
      </c>
      <c r="H29">
        <v>155</v>
      </c>
      <c r="I29">
        <v>0.15031834319526599</v>
      </c>
      <c r="J29" s="2">
        <f>AVERAGE(Table1311[[#This Row],[Estimated costs 1]:[Estimated costs 20]])</f>
        <v>0.14455585798816531</v>
      </c>
      <c r="K29" s="2">
        <f>(Table1311[[#This Row],[Mean]]-Table1311[[#This Row],[Actual cost]])/Table1311[[#This Row],[Actual cost]]*100</f>
        <v>-3.8335209693038719</v>
      </c>
      <c r="L29" s="2">
        <f>_xlfn.STDEV.P(Table1311[[#This Row],[Estimated costs 1]:[Estimated costs 20]])</f>
        <v>2.890121247681635E-3</v>
      </c>
      <c r="M29" s="2">
        <f>Table1311[[#This Row],[Dev]]/Table1311[[#This Row],[Mean]]*100</f>
        <v>1.9993110538060985</v>
      </c>
      <c r="N29" s="2">
        <f>Table1311[[#This Row],[Estimated costs 1]]-Table1311[[#This Row],[Actual cost]]</f>
        <v>-3.6094674556219897E-3</v>
      </c>
      <c r="O29" s="2">
        <f>Table1311[[#This Row],[Diff 1]]/Table1311[[#This Row],[Actual cost]]*100</f>
        <v>-2.4012155661756012</v>
      </c>
      <c r="P29">
        <v>0.146708875739644</v>
      </c>
      <c r="Q29">
        <v>0.14753727810650799</v>
      </c>
      <c r="R29">
        <v>0.14052544378698201</v>
      </c>
      <c r="S29">
        <v>0.14188047337278101</v>
      </c>
      <c r="T29">
        <v>0.146532544378698</v>
      </c>
      <c r="U29">
        <v>0.145353846153846</v>
      </c>
      <c r="V29">
        <v>0.145353846153846</v>
      </c>
      <c r="W29">
        <v>0.14913964497041399</v>
      </c>
      <c r="X29">
        <v>0.14305917159763301</v>
      </c>
      <c r="Y29">
        <v>0.14305917159763301</v>
      </c>
      <c r="Z29">
        <v>0.14010414201183399</v>
      </c>
      <c r="AA29">
        <v>0.142637869822485</v>
      </c>
      <c r="AB29">
        <v>0.14896331360946699</v>
      </c>
      <c r="AC29">
        <v>0.14635857988165599</v>
      </c>
      <c r="AD29">
        <v>0.14635857988165599</v>
      </c>
      <c r="AE29">
        <v>0.14896331360946699</v>
      </c>
      <c r="AF29">
        <v>0.142708875739645</v>
      </c>
      <c r="AG29">
        <v>0.144063905325443</v>
      </c>
      <c r="AH29">
        <v>0.141282840236686</v>
      </c>
      <c r="AI29">
        <v>0.14052544378698201</v>
      </c>
    </row>
    <row r="30" spans="1:35" hidden="1" x14ac:dyDescent="0.3">
      <c r="A30" t="s">
        <v>50</v>
      </c>
      <c r="B30">
        <v>28</v>
      </c>
      <c r="C30" t="str">
        <f>LEFT(Table1311[[#This Row],[Contingency id]])</f>
        <v>C</v>
      </c>
      <c r="D30">
        <v>19.871794871794801</v>
      </c>
      <c r="E30">
        <v>1.1063829787234001</v>
      </c>
      <c r="F30">
        <v>156</v>
      </c>
      <c r="G30">
        <v>136</v>
      </c>
      <c r="H30">
        <v>141</v>
      </c>
      <c r="I30">
        <v>0.149808974358974</v>
      </c>
      <c r="J30" s="2">
        <f>AVERAGE(Table1311[[#This Row],[Estimated costs 1]:[Estimated costs 20]])</f>
        <v>0.14819025641025596</v>
      </c>
      <c r="K30" s="2">
        <f>(Table1311[[#This Row],[Mean]]-Table1311[[#This Row],[Actual cost]])/Table1311[[#This Row],[Actual cost]]*100</f>
        <v>-1.0805213476992703</v>
      </c>
      <c r="L30" s="2">
        <f>_xlfn.STDEV.P(Table1311[[#This Row],[Estimated costs 1]:[Estimated costs 20]])</f>
        <v>9.0673090745106168E-4</v>
      </c>
      <c r="M30" s="2">
        <f>Table1311[[#This Row],[Dev]]/Table1311[[#This Row],[Mean]]*100</f>
        <v>0.61186945040491103</v>
      </c>
      <c r="N30" s="2">
        <f>Table1311[[#This Row],[Estimated costs 1]]-Table1311[[#This Row],[Actual cost]]</f>
        <v>-1.391666666667013E-3</v>
      </c>
      <c r="O30" s="2">
        <f>Table1311[[#This Row],[Diff 1]]/Table1311[[#This Row],[Actual cost]]*100</f>
        <v>-0.92896081334372205</v>
      </c>
      <c r="P30">
        <v>0.14841730769230699</v>
      </c>
      <c r="Q30">
        <v>0.149808974358974</v>
      </c>
      <c r="R30">
        <v>0.14712820512820499</v>
      </c>
      <c r="S30">
        <v>0.148519871794871</v>
      </c>
      <c r="T30">
        <v>0.149808974358974</v>
      </c>
      <c r="U30">
        <v>0.14841730769230699</v>
      </c>
      <c r="V30">
        <v>0.148519871794871</v>
      </c>
      <c r="W30">
        <v>0.14712820512820499</v>
      </c>
      <c r="X30">
        <v>0.14841730769230699</v>
      </c>
      <c r="Y30">
        <v>0.148519871794871</v>
      </c>
      <c r="Z30">
        <v>0.14841730769230699</v>
      </c>
      <c r="AA30">
        <v>0.14712820512820499</v>
      </c>
      <c r="AB30">
        <v>0.14712820512820499</v>
      </c>
      <c r="AC30">
        <v>0.14712820512820499</v>
      </c>
      <c r="AD30">
        <v>0.14841730769230699</v>
      </c>
      <c r="AE30">
        <v>0.14841730769230699</v>
      </c>
      <c r="AF30">
        <v>0.14712820512820499</v>
      </c>
      <c r="AG30">
        <v>0.149808974358974</v>
      </c>
      <c r="AH30">
        <v>0.14841730769230699</v>
      </c>
      <c r="AI30">
        <v>0.14712820512820499</v>
      </c>
    </row>
    <row r="31" spans="1:35" hidden="1" x14ac:dyDescent="0.3">
      <c r="A31" t="s">
        <v>51</v>
      </c>
      <c r="B31">
        <v>29</v>
      </c>
      <c r="C31" t="str">
        <f>LEFT(Table1311[[#This Row],[Contingency id]])</f>
        <v>C</v>
      </c>
      <c r="D31">
        <v>18.681318681318601</v>
      </c>
      <c r="E31">
        <v>1.17419354838709</v>
      </c>
      <c r="F31">
        <v>182</v>
      </c>
      <c r="G31">
        <v>151</v>
      </c>
      <c r="H31">
        <v>155</v>
      </c>
      <c r="I31">
        <v>0.14589175824175801</v>
      </c>
      <c r="J31" s="2">
        <f>AVERAGE(Table1311[[#This Row],[Estimated costs 1]:[Estimated costs 20]])</f>
        <v>0.11592107142857096</v>
      </c>
      <c r="K31" s="2">
        <f>(Table1311[[#This Row],[Mean]]-Table1311[[#This Row],[Actual cost]])/Table1311[[#This Row],[Actual cost]]*100</f>
        <v>-20.543097961382077</v>
      </c>
      <c r="L31" s="2">
        <f>_xlfn.STDEV.P(Table1311[[#This Row],[Estimated costs 1]:[Estimated costs 20]])</f>
        <v>1.5922176652170175E-2</v>
      </c>
      <c r="M31" s="2">
        <f>Table1311[[#This Row],[Dev]]/Table1311[[#This Row],[Mean]]*100</f>
        <v>13.735360151481357</v>
      </c>
      <c r="N31" s="2">
        <f>Table1311[[#This Row],[Estimated costs 1]]-Table1311[[#This Row],[Actual cost]]</f>
        <v>-2.3087912087912013E-2</v>
      </c>
      <c r="O31" s="2">
        <f>Table1311[[#This Row],[Diff 1]]/Table1311[[#This Row],[Actual cost]]*100</f>
        <v>-15.825371060134124</v>
      </c>
      <c r="P31">
        <v>0.122803846153846</v>
      </c>
      <c r="Q31">
        <v>0.134401098901098</v>
      </c>
      <c r="R31">
        <v>0.122803846153846</v>
      </c>
      <c r="S31">
        <v>0.107895604395604</v>
      </c>
      <c r="T31">
        <v>0.130397252747252</v>
      </c>
      <c r="U31">
        <v>0.14589175824175801</v>
      </c>
      <c r="V31">
        <v>0.11413901098901</v>
      </c>
      <c r="W31">
        <v>0.13564450549450499</v>
      </c>
      <c r="X31">
        <v>9.1051098901098804E-2</v>
      </c>
      <c r="Y31">
        <v>0.134401098901098</v>
      </c>
      <c r="Z31">
        <v>9.5054945054944995E-2</v>
      </c>
      <c r="AA31">
        <v>0.105302197802197</v>
      </c>
      <c r="AB31">
        <v>0.100054945054945</v>
      </c>
      <c r="AC31">
        <v>0.13564450549450499</v>
      </c>
      <c r="AD31">
        <v>0.112895604395604</v>
      </c>
      <c r="AE31">
        <v>0.105302197802197</v>
      </c>
      <c r="AF31">
        <v>0.11413901098901</v>
      </c>
      <c r="AG31">
        <v>0.11689945054945</v>
      </c>
      <c r="AH31">
        <v>9.1051098901098901E-2</v>
      </c>
      <c r="AI31">
        <v>0.102648351648351</v>
      </c>
    </row>
    <row r="32" spans="1:35" hidden="1" x14ac:dyDescent="0.3">
      <c r="A32" t="s">
        <v>52</v>
      </c>
      <c r="B32">
        <v>30</v>
      </c>
      <c r="C32" t="str">
        <f>LEFT(Table1311[[#This Row],[Contingency id]])</f>
        <v>C</v>
      </c>
      <c r="D32">
        <v>16.470588235294102</v>
      </c>
      <c r="E32">
        <v>1.0967741935483799</v>
      </c>
      <c r="F32">
        <v>170</v>
      </c>
      <c r="G32">
        <v>149</v>
      </c>
      <c r="H32">
        <v>155</v>
      </c>
      <c r="I32">
        <v>0.13615764705882299</v>
      </c>
      <c r="J32" s="2">
        <f>AVERAGE(Table1311[[#This Row],[Estimated costs 1]:[Estimated costs 20]])</f>
        <v>0.13500561764705826</v>
      </c>
      <c r="K32" s="2">
        <f>(Table1311[[#This Row],[Mean]]-Table1311[[#This Row],[Actual cost]])/Table1311[[#This Row],[Actual cost]]*100</f>
        <v>-0.84609967684520204</v>
      </c>
      <c r="L32" s="2">
        <f>_xlfn.STDEV.P(Table1311[[#This Row],[Estimated costs 1]:[Estimated costs 20]])</f>
        <v>1.18355223745667E-3</v>
      </c>
      <c r="M32" s="2">
        <f>Table1311[[#This Row],[Dev]]/Table1311[[#This Row],[Mean]]*100</f>
        <v>0.87666888095782824</v>
      </c>
      <c r="N32" s="2">
        <f>Table1311[[#This Row],[Estimated costs 1]]-Table1311[[#This Row],[Actual cost]]</f>
        <v>-2.6817647058819949E-3</v>
      </c>
      <c r="O32" s="2">
        <f>Table1311[[#This Row],[Diff 1]]/Table1311[[#This Row],[Actual cost]]*100</f>
        <v>-1.9696027096615554</v>
      </c>
      <c r="P32">
        <v>0.133475882352941</v>
      </c>
      <c r="Q32">
        <v>0.133475882352941</v>
      </c>
      <c r="R32">
        <v>0.13615764705882299</v>
      </c>
      <c r="S32">
        <v>0.13235647058823499</v>
      </c>
      <c r="T32">
        <v>0.13615764705882299</v>
      </c>
      <c r="U32">
        <v>0.13503823529411699</v>
      </c>
      <c r="V32">
        <v>0.13615764705882299</v>
      </c>
      <c r="W32">
        <v>0.13503823529411699</v>
      </c>
      <c r="X32">
        <v>0.13503823529411699</v>
      </c>
      <c r="Y32">
        <v>0.13235647058823499</v>
      </c>
      <c r="Z32">
        <v>0.13503823529411699</v>
      </c>
      <c r="AA32">
        <v>0.13615764705882299</v>
      </c>
      <c r="AB32">
        <v>0.13503823529411699</v>
      </c>
      <c r="AC32">
        <v>0.13615764705882299</v>
      </c>
      <c r="AD32">
        <v>0.13503823529411699</v>
      </c>
      <c r="AE32">
        <v>0.13503823529411699</v>
      </c>
      <c r="AF32">
        <v>0.13503823529411699</v>
      </c>
      <c r="AG32">
        <v>0.13615764705882299</v>
      </c>
      <c r="AH32">
        <v>0.13503823529411699</v>
      </c>
      <c r="AI32">
        <v>0.13615764705882299</v>
      </c>
    </row>
    <row r="33" spans="1:35" x14ac:dyDescent="0.3">
      <c r="A33" t="s">
        <v>53</v>
      </c>
      <c r="B33">
        <v>31</v>
      </c>
      <c r="C33" t="str">
        <f>LEFT(Table1311[[#This Row],[Contingency id]])</f>
        <v>A</v>
      </c>
      <c r="D33" s="1">
        <v>25.274725274725199</v>
      </c>
      <c r="E33" s="1">
        <v>1.0459770114942499</v>
      </c>
      <c r="F33">
        <v>91</v>
      </c>
      <c r="G33">
        <v>87</v>
      </c>
      <c r="H33">
        <v>87</v>
      </c>
      <c r="I33">
        <v>0.130953846153846</v>
      </c>
      <c r="J33" s="2">
        <f>AVERAGE(Table1311[[#This Row],[Estimated costs 1]:[Estimated costs 20]])</f>
        <v>0.130953846153846</v>
      </c>
      <c r="K33" s="2">
        <f>(Table1311[[#This Row],[Mean]]-Table1311[[#This Row],[Actual cost]])/Table1311[[#This Row],[Actual cost]]*100</f>
        <v>0</v>
      </c>
      <c r="L33" s="2">
        <f>_xlfn.STDEV.P(Table1311[[#This Row],[Estimated costs 1]:[Estimated costs 20]])</f>
        <v>0</v>
      </c>
      <c r="M33" s="2">
        <f>Table1311[[#This Row],[Dev]]/Table1311[[#This Row],[Mean]]*100</f>
        <v>0</v>
      </c>
      <c r="N33" s="2">
        <f>Table1311[[#This Row],[Estimated costs 1]]-Table1311[[#This Row],[Actual cost]]</f>
        <v>0</v>
      </c>
      <c r="O33" s="2">
        <f>Table1311[[#This Row],[Diff 1]]/Table1311[[#This Row],[Actual cost]]*100</f>
        <v>0</v>
      </c>
      <c r="P33">
        <v>0.130953846153846</v>
      </c>
      <c r="Q33">
        <v>0.130953846153846</v>
      </c>
      <c r="R33">
        <v>0.130953846153846</v>
      </c>
      <c r="S33">
        <v>0.130953846153846</v>
      </c>
      <c r="T33">
        <v>0.130953846153846</v>
      </c>
      <c r="U33">
        <v>0.130953846153846</v>
      </c>
      <c r="V33">
        <v>0.130953846153846</v>
      </c>
      <c r="W33">
        <v>0.130953846153846</v>
      </c>
      <c r="X33">
        <v>0.130953846153846</v>
      </c>
      <c r="Y33">
        <v>0.130953846153846</v>
      </c>
      <c r="Z33">
        <v>0.130953846153846</v>
      </c>
      <c r="AA33">
        <v>0.130953846153846</v>
      </c>
      <c r="AB33">
        <v>0.130953846153846</v>
      </c>
      <c r="AC33">
        <v>0.130953846153846</v>
      </c>
      <c r="AD33">
        <v>0.130953846153846</v>
      </c>
      <c r="AE33">
        <v>0.130953846153846</v>
      </c>
      <c r="AF33">
        <v>0.130953846153846</v>
      </c>
      <c r="AG33">
        <v>0.130953846153846</v>
      </c>
      <c r="AH33">
        <v>0.130953846153846</v>
      </c>
      <c r="AI33">
        <v>0.130953846153846</v>
      </c>
    </row>
    <row r="34" spans="1:35" hidden="1" x14ac:dyDescent="0.3">
      <c r="A34" t="s">
        <v>54</v>
      </c>
      <c r="B34">
        <v>32</v>
      </c>
      <c r="C34" t="str">
        <f>LEFT(Table1311[[#This Row],[Contingency id]])</f>
        <v>B</v>
      </c>
      <c r="D34">
        <v>4.6666666666666599</v>
      </c>
      <c r="E34">
        <v>2.0202020202020199</v>
      </c>
      <c r="F34">
        <v>1200</v>
      </c>
      <c r="G34">
        <v>568</v>
      </c>
      <c r="H34">
        <v>594</v>
      </c>
      <c r="I34">
        <v>0.124539916666666</v>
      </c>
      <c r="J34" s="2">
        <f>AVERAGE(Table1311[[#This Row],[Estimated costs 1]:[Estimated costs 20]])</f>
        <v>7.3155758333333279E-2</v>
      </c>
      <c r="K34" s="2">
        <f>(Table1311[[#This Row],[Mean]]-Table1311[[#This Row],[Actual cost]])/Table1311[[#This Row],[Actual cost]]*100</f>
        <v>-41.259187984574957</v>
      </c>
      <c r="L34" s="2">
        <f>_xlfn.STDEV.P(Table1311[[#This Row],[Estimated costs 1]:[Estimated costs 20]])</f>
        <v>8.8986039076247043E-3</v>
      </c>
      <c r="M34" s="2">
        <f>Table1311[[#This Row],[Dev]]/Table1311[[#This Row],[Mean]]*100</f>
        <v>12.163914516582999</v>
      </c>
      <c r="N34" s="2">
        <f>Table1311[[#This Row],[Estimated costs 1]]-Table1311[[#This Row],[Actual cost]]</f>
        <v>-4.3109166666666004E-2</v>
      </c>
      <c r="O34" s="2">
        <f>Table1311[[#This Row],[Diff 1]]/Table1311[[#This Row],[Actual cost]]*100</f>
        <v>-34.614738648050249</v>
      </c>
      <c r="P34">
        <v>8.1430749999999996E-2</v>
      </c>
      <c r="Q34">
        <v>7.6534666666666598E-2</v>
      </c>
      <c r="R34">
        <v>8.266925E-2</v>
      </c>
      <c r="S34">
        <v>7.5746749999999904E-2</v>
      </c>
      <c r="T34">
        <v>5.31404166666666E-2</v>
      </c>
      <c r="U34">
        <v>7.5636916666666595E-2</v>
      </c>
      <c r="V34">
        <v>7.6460333333333297E-2</v>
      </c>
      <c r="W34">
        <v>8.2917249999999998E-2</v>
      </c>
      <c r="X34">
        <v>7.47326666666666E-2</v>
      </c>
      <c r="Y34">
        <v>7.2989916666666599E-2</v>
      </c>
      <c r="Z34">
        <v>7.5395749999999997E-2</v>
      </c>
      <c r="AA34">
        <v>6.9428749999999997E-2</v>
      </c>
      <c r="AB34">
        <v>7.8786250000000002E-2</v>
      </c>
      <c r="AC34">
        <v>7.49064166666666E-2</v>
      </c>
      <c r="AD34">
        <v>5.4893749999999998E-2</v>
      </c>
      <c r="AE34">
        <v>6.0015333333333303E-2</v>
      </c>
      <c r="AF34">
        <v>7.8679166666666606E-2</v>
      </c>
      <c r="AG34">
        <v>8.4892250000000002E-2</v>
      </c>
      <c r="AH34">
        <v>6.0392416666666601E-2</v>
      </c>
      <c r="AI34">
        <v>7.3466166666666596E-2</v>
      </c>
    </row>
    <row r="35" spans="1:35" x14ac:dyDescent="0.3">
      <c r="A35" t="s">
        <v>55</v>
      </c>
      <c r="B35">
        <v>33</v>
      </c>
      <c r="C35" t="str">
        <f>LEFT(Table1311[[#This Row],[Contingency id]])</f>
        <v>A</v>
      </c>
      <c r="D35" s="1">
        <v>1.02827763496143</v>
      </c>
      <c r="E35" s="1">
        <v>1.2838283828382799</v>
      </c>
      <c r="F35">
        <v>389</v>
      </c>
      <c r="G35">
        <v>300</v>
      </c>
      <c r="H35">
        <v>303</v>
      </c>
      <c r="I35">
        <v>0.121043701799485</v>
      </c>
      <c r="J35" s="2">
        <f>AVERAGE(Table1311[[#This Row],[Estimated costs 1]:[Estimated costs 20]])</f>
        <v>0.11262622107969063</v>
      </c>
      <c r="K35" s="2">
        <f>(Table1311[[#This Row],[Mean]]-Table1311[[#This Row],[Actual cost]])/Table1311[[#This Row],[Actual cost]]*100</f>
        <v>-6.954084016480552</v>
      </c>
      <c r="L35" s="2">
        <f>_xlfn.STDEV.P(Table1311[[#This Row],[Estimated costs 1]:[Estimated costs 20]])</f>
        <v>4.2087403598972005E-3</v>
      </c>
      <c r="M35" s="2">
        <f>Table1311[[#This Row],[Dev]]/Table1311[[#This Row],[Mean]]*100</f>
        <v>3.7369098594893222</v>
      </c>
      <c r="N35" s="2">
        <f>Table1311[[#This Row],[Estimated costs 1]]-Table1311[[#This Row],[Actual cost]]</f>
        <v>-1.0521850899743002E-2</v>
      </c>
      <c r="O35" s="2">
        <f>Table1311[[#This Row],[Diff 1]]/Table1311[[#This Row],[Actual cost]]*100</f>
        <v>-8.692605020600725</v>
      </c>
      <c r="P35">
        <v>0.11052185089974199</v>
      </c>
      <c r="Q35">
        <v>0.11052185089974199</v>
      </c>
      <c r="R35">
        <v>0.11052185089974199</v>
      </c>
      <c r="S35">
        <v>0.11052185089974199</v>
      </c>
      <c r="T35">
        <v>0.11052185089974199</v>
      </c>
      <c r="U35">
        <v>0.11052185089974199</v>
      </c>
      <c r="V35">
        <v>0.121043701799485</v>
      </c>
      <c r="W35">
        <v>0.11052185089974199</v>
      </c>
      <c r="X35">
        <v>0.11052185089974199</v>
      </c>
      <c r="Y35">
        <v>0.11052185089974199</v>
      </c>
      <c r="Z35">
        <v>0.121043701799485</v>
      </c>
      <c r="AA35">
        <v>0.11052185089974199</v>
      </c>
      <c r="AB35">
        <v>0.11052185089974199</v>
      </c>
      <c r="AC35">
        <v>0.11052185089974199</v>
      </c>
      <c r="AD35">
        <v>0.11052185089974199</v>
      </c>
      <c r="AE35">
        <v>0.121043701799485</v>
      </c>
      <c r="AF35">
        <v>0.11052185089974199</v>
      </c>
      <c r="AG35">
        <v>0.11052185089974199</v>
      </c>
      <c r="AH35">
        <v>0.11052185089974199</v>
      </c>
      <c r="AI35">
        <v>0.121043701799485</v>
      </c>
    </row>
    <row r="36" spans="1:35" x14ac:dyDescent="0.3">
      <c r="A36" t="s">
        <v>56</v>
      </c>
      <c r="B36">
        <v>34</v>
      </c>
      <c r="C36" t="str">
        <f>LEFT(Table1311[[#This Row],[Contingency id]])</f>
        <v>A</v>
      </c>
      <c r="D36" s="1">
        <v>18.348623853210999</v>
      </c>
      <c r="E36" s="1">
        <v>1.0686274509803899</v>
      </c>
      <c r="F36">
        <v>109</v>
      </c>
      <c r="G36">
        <v>101</v>
      </c>
      <c r="H36">
        <v>102</v>
      </c>
      <c r="I36">
        <v>0.11618954128440299</v>
      </c>
      <c r="J36" s="2">
        <f>AVERAGE(Table1311[[#This Row],[Estimated costs 1]:[Estimated costs 20]])</f>
        <v>0.11618954128440298</v>
      </c>
      <c r="K36" s="2">
        <f>(Table1311[[#This Row],[Mean]]-Table1311[[#This Row],[Actual cost]])/Table1311[[#This Row],[Actual cost]]*100</f>
        <v>-1.1944093809480749E-14</v>
      </c>
      <c r="L36" s="2">
        <f>_xlfn.STDEV.P(Table1311[[#This Row],[Estimated costs 1]:[Estimated costs 20]])</f>
        <v>1.3877787807814457E-17</v>
      </c>
      <c r="M36" s="2">
        <f>Table1311[[#This Row],[Dev]]/Table1311[[#This Row],[Mean]]*100</f>
        <v>1.1944093809480752E-14</v>
      </c>
      <c r="N36" s="2">
        <f>Table1311[[#This Row],[Estimated costs 1]]-Table1311[[#This Row],[Actual cost]]</f>
        <v>0</v>
      </c>
      <c r="O36" s="2">
        <f>Table1311[[#This Row],[Diff 1]]/Table1311[[#This Row],[Actual cost]]*100</f>
        <v>0</v>
      </c>
      <c r="P36">
        <v>0.11618954128440299</v>
      </c>
      <c r="Q36">
        <v>0.11618954128440299</v>
      </c>
      <c r="R36">
        <v>0.11618954128440299</v>
      </c>
      <c r="S36">
        <v>0.11618954128440299</v>
      </c>
      <c r="T36">
        <v>0.11618954128440299</v>
      </c>
      <c r="U36">
        <v>0.11618954128440299</v>
      </c>
      <c r="V36">
        <v>0.11618954128440299</v>
      </c>
      <c r="W36">
        <v>0.11618954128440299</v>
      </c>
      <c r="X36">
        <v>0.11618954128440299</v>
      </c>
      <c r="Y36">
        <v>0.11618954128440299</v>
      </c>
      <c r="Z36">
        <v>0.11618954128440299</v>
      </c>
      <c r="AA36">
        <v>0.11618954128440299</v>
      </c>
      <c r="AB36">
        <v>0.11618954128440299</v>
      </c>
      <c r="AC36">
        <v>0.11618954128440299</v>
      </c>
      <c r="AD36">
        <v>0.11618954128440299</v>
      </c>
      <c r="AE36">
        <v>0.11618954128440299</v>
      </c>
      <c r="AF36">
        <v>0.11618954128440299</v>
      </c>
      <c r="AG36">
        <v>0.11618954128440299</v>
      </c>
      <c r="AH36">
        <v>0.11618954128440299</v>
      </c>
      <c r="AI36">
        <v>0.11618954128440299</v>
      </c>
    </row>
    <row r="37" spans="1:35" x14ac:dyDescent="0.3">
      <c r="A37" t="s">
        <v>57</v>
      </c>
      <c r="B37">
        <v>35</v>
      </c>
      <c r="C37" t="str">
        <f>LEFT(Table1311[[#This Row],[Contingency id]])</f>
        <v>A</v>
      </c>
      <c r="D37" s="1">
        <v>4.9450549450549399</v>
      </c>
      <c r="E37" s="1">
        <v>1.6035242290748899</v>
      </c>
      <c r="F37">
        <v>728</v>
      </c>
      <c r="G37">
        <v>433</v>
      </c>
      <c r="H37">
        <v>454</v>
      </c>
      <c r="I37">
        <v>0.10609876373626299</v>
      </c>
      <c r="J37" s="2">
        <f>AVERAGE(Table1311[[#This Row],[Estimated costs 1]:[Estimated costs 20]])</f>
        <v>7.7136153846153813E-2</v>
      </c>
      <c r="K37" s="2">
        <f>(Table1311[[#This Row],[Mean]]-Table1311[[#This Row],[Actual cost]])/Table1311[[#This Row],[Actual cost]]*100</f>
        <v>-27.29778262271136</v>
      </c>
      <c r="L37" s="2">
        <f>_xlfn.STDEV.P(Table1311[[#This Row],[Estimated costs 1]:[Estimated costs 20]])</f>
        <v>9.6774300450804679E-3</v>
      </c>
      <c r="M37" s="2">
        <f>Table1311[[#This Row],[Dev]]/Table1311[[#This Row],[Mean]]*100</f>
        <v>12.545906896501306</v>
      </c>
      <c r="N37" s="2">
        <f>Table1311[[#This Row],[Estimated costs 1]]-Table1311[[#This Row],[Actual cost]]</f>
        <v>-1.5614835164834487E-2</v>
      </c>
      <c r="O37" s="2">
        <f>Table1311[[#This Row],[Diff 1]]/Table1311[[#This Row],[Actual cost]]*100</f>
        <v>-14.717264004743127</v>
      </c>
      <c r="P37">
        <v>9.0483928571428507E-2</v>
      </c>
      <c r="Q37">
        <v>6.5425137362637303E-2</v>
      </c>
      <c r="R37">
        <v>8.6814697802197804E-2</v>
      </c>
      <c r="S37">
        <v>9.0337637362637294E-2</v>
      </c>
      <c r="T37">
        <v>7.1109890109890106E-2</v>
      </c>
      <c r="U37">
        <v>7.5040384615384606E-2</v>
      </c>
      <c r="V37">
        <v>9.7152197802197804E-2</v>
      </c>
      <c r="W37">
        <v>6.9631868131868099E-2</v>
      </c>
      <c r="X37">
        <v>7.1027335164835101E-2</v>
      </c>
      <c r="Y37">
        <v>6.5643681318681299E-2</v>
      </c>
      <c r="Z37">
        <v>6.9408379120879105E-2</v>
      </c>
      <c r="AA37">
        <v>7.1178434065933993E-2</v>
      </c>
      <c r="AB37">
        <v>7.4226510989010897E-2</v>
      </c>
      <c r="AC37">
        <v>7.2624587912087896E-2</v>
      </c>
      <c r="AD37">
        <v>6.8747252747252699E-2</v>
      </c>
      <c r="AE37">
        <v>9.1564560439560405E-2</v>
      </c>
      <c r="AF37">
        <v>6.7439148351648298E-2</v>
      </c>
      <c r="AG37">
        <v>7.5042582417582396E-2</v>
      </c>
      <c r="AH37">
        <v>8.4284752747252695E-2</v>
      </c>
      <c r="AI37">
        <v>8.5540109890109794E-2</v>
      </c>
    </row>
    <row r="38" spans="1:35" x14ac:dyDescent="0.3">
      <c r="A38" t="s">
        <v>58</v>
      </c>
      <c r="B38">
        <v>36</v>
      </c>
      <c r="C38" t="str">
        <f>LEFT(Table1311[[#This Row],[Contingency id]])</f>
        <v>A</v>
      </c>
      <c r="D38" s="1">
        <v>11.363636363636299</v>
      </c>
      <c r="E38" s="1">
        <v>1.1000000000000001</v>
      </c>
      <c r="F38">
        <v>132</v>
      </c>
      <c r="G38">
        <v>117</v>
      </c>
      <c r="H38">
        <v>120</v>
      </c>
      <c r="I38">
        <v>0.10439924242424201</v>
      </c>
      <c r="J38" s="2">
        <f>AVERAGE(Table1311[[#This Row],[Estimated costs 1]:[Estimated costs 20]])</f>
        <v>0.10439924242424196</v>
      </c>
      <c r="K38" s="2">
        <f>(Table1311[[#This Row],[Mean]]-Table1311[[#This Row],[Actual cost]])/Table1311[[#This Row],[Actual cost]]*100</f>
        <v>-3.9878989977973156E-14</v>
      </c>
      <c r="L38" s="2">
        <f>_xlfn.STDEV.P(Table1311[[#This Row],[Estimated costs 1]:[Estimated costs 20]])</f>
        <v>4.163336342344337E-17</v>
      </c>
      <c r="M38" s="2">
        <f>Table1311[[#This Row],[Dev]]/Table1311[[#This Row],[Mean]]*100</f>
        <v>3.9878989977973175E-14</v>
      </c>
      <c r="N38" s="2">
        <f>Table1311[[#This Row],[Estimated costs 1]]-Table1311[[#This Row],[Actual cost]]</f>
        <v>0</v>
      </c>
      <c r="O38" s="2">
        <f>Table1311[[#This Row],[Diff 1]]/Table1311[[#This Row],[Actual cost]]*100</f>
        <v>0</v>
      </c>
      <c r="P38">
        <v>0.10439924242424201</v>
      </c>
      <c r="Q38">
        <v>0.10439924242424201</v>
      </c>
      <c r="R38">
        <v>0.10439924242424201</v>
      </c>
      <c r="S38">
        <v>0.10439924242424201</v>
      </c>
      <c r="T38">
        <v>0.10439924242424201</v>
      </c>
      <c r="U38">
        <v>0.10439924242424201</v>
      </c>
      <c r="V38">
        <v>0.10439924242424201</v>
      </c>
      <c r="W38">
        <v>0.10439924242424201</v>
      </c>
      <c r="X38">
        <v>0.10439924242424201</v>
      </c>
      <c r="Y38">
        <v>0.10439924242424201</v>
      </c>
      <c r="Z38">
        <v>0.10439924242424201</v>
      </c>
      <c r="AA38">
        <v>0.10439924242424201</v>
      </c>
      <c r="AB38">
        <v>0.10439924242424201</v>
      </c>
      <c r="AC38">
        <v>0.10439924242424201</v>
      </c>
      <c r="AD38">
        <v>0.10439924242424201</v>
      </c>
      <c r="AE38">
        <v>0.10439924242424201</v>
      </c>
      <c r="AF38">
        <v>0.10439924242424201</v>
      </c>
      <c r="AG38">
        <v>0.10439924242424201</v>
      </c>
      <c r="AH38">
        <v>0.10439924242424201</v>
      </c>
      <c r="AI38">
        <v>0.10439924242424201</v>
      </c>
    </row>
    <row r="39" spans="1:35" hidden="1" x14ac:dyDescent="0.3">
      <c r="A39" t="s">
        <v>59</v>
      </c>
      <c r="B39">
        <v>37</v>
      </c>
      <c r="C39" t="str">
        <f>LEFT(Table1311[[#This Row],[Contingency id]])</f>
        <v>B</v>
      </c>
      <c r="D39">
        <v>28.378378378378301</v>
      </c>
      <c r="E39">
        <v>1.0962962962962901</v>
      </c>
      <c r="F39">
        <v>148</v>
      </c>
      <c r="G39">
        <v>133</v>
      </c>
      <c r="H39">
        <v>135</v>
      </c>
      <c r="I39">
        <v>9.41722972972973E-2</v>
      </c>
      <c r="J39" s="2">
        <f>AVERAGE(Table1311[[#This Row],[Estimated costs 1]:[Estimated costs 20]])</f>
        <v>9.2213108108108108E-2</v>
      </c>
      <c r="K39" s="2">
        <f>(Table1311[[#This Row],[Mean]]-Table1311[[#This Row],[Actual cost]])/Table1311[[#This Row],[Actual cost]]*100</f>
        <v>-2.0804304932735458</v>
      </c>
      <c r="L39" s="2">
        <f>_xlfn.STDEV.P(Table1311[[#This Row],[Estimated costs 1]:[Estimated costs 20]])</f>
        <v>1.772153300143969E-3</v>
      </c>
      <c r="M39" s="2">
        <f>Table1311[[#This Row],[Dev]]/Table1311[[#This Row],[Mean]]*100</f>
        <v>1.9218019395532631</v>
      </c>
      <c r="N39" s="2">
        <f>Table1311[[#This Row],[Estimated costs 1]]-Table1311[[#This Row],[Actual cost]]</f>
        <v>0</v>
      </c>
      <c r="O39" s="2">
        <f>Table1311[[#This Row],[Diff 1]]/Table1311[[#This Row],[Actual cost]]*100</f>
        <v>0</v>
      </c>
      <c r="P39">
        <v>9.41722972972973E-2</v>
      </c>
      <c r="Q39">
        <v>9.0610135135135106E-2</v>
      </c>
      <c r="R39">
        <v>9.0610135135135106E-2</v>
      </c>
      <c r="S39">
        <v>9.0610135135135106E-2</v>
      </c>
      <c r="T39">
        <v>9.0610135135135106E-2</v>
      </c>
      <c r="U39">
        <v>9.0610135135135106E-2</v>
      </c>
      <c r="V39">
        <v>9.41722972972973E-2</v>
      </c>
      <c r="W39">
        <v>9.41722972972973E-2</v>
      </c>
      <c r="X39">
        <v>9.0610135135135106E-2</v>
      </c>
      <c r="Y39">
        <v>9.41722972972973E-2</v>
      </c>
      <c r="Z39">
        <v>9.41722972972973E-2</v>
      </c>
      <c r="AA39">
        <v>9.41722972972973E-2</v>
      </c>
      <c r="AB39">
        <v>9.41722972972973E-2</v>
      </c>
      <c r="AC39">
        <v>9.0610135135135106E-2</v>
      </c>
      <c r="AD39">
        <v>9.0610135135135106E-2</v>
      </c>
      <c r="AE39">
        <v>9.41722972972973E-2</v>
      </c>
      <c r="AF39">
        <v>9.41722972972973E-2</v>
      </c>
      <c r="AG39">
        <v>9.0610135135135106E-2</v>
      </c>
      <c r="AH39">
        <v>9.0610135135135106E-2</v>
      </c>
      <c r="AI39">
        <v>9.0610135135135106E-2</v>
      </c>
    </row>
    <row r="40" spans="1:35" x14ac:dyDescent="0.3">
      <c r="A40" t="s">
        <v>60</v>
      </c>
      <c r="B40">
        <v>38</v>
      </c>
      <c r="C40" t="str">
        <f>LEFT(Table1311[[#This Row],[Contingency id]])</f>
        <v>A</v>
      </c>
      <c r="D40" s="1">
        <v>3.9562289562289501</v>
      </c>
      <c r="E40" s="1">
        <v>1.9899497487437099</v>
      </c>
      <c r="F40">
        <v>1188</v>
      </c>
      <c r="G40">
        <v>570</v>
      </c>
      <c r="H40">
        <v>597</v>
      </c>
      <c r="I40">
        <v>9.2878787878787797E-2</v>
      </c>
      <c r="J40" s="2">
        <f>AVERAGE(Table1311[[#This Row],[Estimated costs 1]:[Estimated costs 20]])</f>
        <v>6.2681986531986505E-2</v>
      </c>
      <c r="K40" s="2">
        <f>(Table1311[[#This Row],[Mean]]-Table1311[[#This Row],[Actual cost]])/Table1311[[#This Row],[Actual cost]]*100</f>
        <v>-32.512053652347262</v>
      </c>
      <c r="L40" s="2">
        <f>_xlfn.STDEV.P(Table1311[[#This Row],[Estimated costs 1]:[Estimated costs 20]])</f>
        <v>6.1640972551110706E-3</v>
      </c>
      <c r="M40" s="2">
        <f>Table1311[[#This Row],[Dev]]/Table1311[[#This Row],[Mean]]*100</f>
        <v>9.8339213483056138</v>
      </c>
      <c r="N40" s="2">
        <f>Table1311[[#This Row],[Estimated costs 1]]-Table1311[[#This Row],[Actual cost]]</f>
        <v>-3.7661616161616097E-2</v>
      </c>
      <c r="O40" s="2">
        <f>Table1311[[#This Row],[Diff 1]]/Table1311[[#This Row],[Actual cost]]*100</f>
        <v>-40.549211528004314</v>
      </c>
      <c r="P40">
        <v>5.5217171717171699E-2</v>
      </c>
      <c r="Q40">
        <v>5.8265151515151499E-2</v>
      </c>
      <c r="R40">
        <v>6.41902356902357E-2</v>
      </c>
      <c r="S40">
        <v>4.4702861952861897E-2</v>
      </c>
      <c r="T40">
        <v>6.1760942760942697E-2</v>
      </c>
      <c r="U40">
        <v>6.47525252525252E-2</v>
      </c>
      <c r="V40">
        <v>6.0765993265993197E-2</v>
      </c>
      <c r="W40">
        <v>6.1311447811447803E-2</v>
      </c>
      <c r="X40">
        <v>6.6906565656565595E-2</v>
      </c>
      <c r="Y40">
        <v>7.0730639730639699E-2</v>
      </c>
      <c r="Z40">
        <v>6.0002525252525203E-2</v>
      </c>
      <c r="AA40">
        <v>5.8069865319865299E-2</v>
      </c>
      <c r="AB40">
        <v>6.5821548821548795E-2</v>
      </c>
      <c r="AC40">
        <v>6.8281986531986499E-2</v>
      </c>
      <c r="AD40">
        <v>7.3820707070706995E-2</v>
      </c>
      <c r="AE40">
        <v>6.6220538720538694E-2</v>
      </c>
      <c r="AF40">
        <v>6.1044612794612797E-2</v>
      </c>
      <c r="AG40">
        <v>6.0088383838383802E-2</v>
      </c>
      <c r="AH40">
        <v>6.9728956228956196E-2</v>
      </c>
      <c r="AI40">
        <v>6.1957070707070697E-2</v>
      </c>
    </row>
    <row r="41" spans="1:35" hidden="1" x14ac:dyDescent="0.3">
      <c r="A41" t="s">
        <v>61</v>
      </c>
      <c r="B41">
        <v>39</v>
      </c>
      <c r="C41" t="str">
        <f>LEFT(Table1311[[#This Row],[Contingency id]])</f>
        <v>C</v>
      </c>
      <c r="D41">
        <v>20</v>
      </c>
      <c r="E41">
        <v>1.07692307692307</v>
      </c>
      <c r="F41">
        <v>140</v>
      </c>
      <c r="G41">
        <v>130</v>
      </c>
      <c r="H41">
        <v>130</v>
      </c>
      <c r="I41">
        <v>8.9756142857142798E-2</v>
      </c>
      <c r="J41" s="2">
        <f>AVERAGE(Table1311[[#This Row],[Estimated costs 1]:[Estimated costs 20]])</f>
        <v>8.8333285714285656E-2</v>
      </c>
      <c r="K41" s="2">
        <f>(Table1311[[#This Row],[Mean]]-Table1311[[#This Row],[Actual cost]])/Table1311[[#This Row],[Actual cost]]*100</f>
        <v>-1.5852476471964516</v>
      </c>
      <c r="L41" s="2">
        <f>_xlfn.STDEV.P(Table1311[[#This Row],[Estimated costs 1]:[Estimated costs 20]])</f>
        <v>1.1617579922914574E-3</v>
      </c>
      <c r="M41" s="2">
        <f>Table1311[[#This Row],[Dev]]/Table1311[[#This Row],[Mean]]*100</f>
        <v>1.3151984361242577</v>
      </c>
      <c r="N41" s="2">
        <f>Table1311[[#This Row],[Estimated costs 1]]-Table1311[[#This Row],[Actual cost]]</f>
        <v>0</v>
      </c>
      <c r="O41" s="2">
        <f>Table1311[[#This Row],[Diff 1]]/Table1311[[#This Row],[Actual cost]]*100</f>
        <v>0</v>
      </c>
      <c r="P41">
        <v>8.9756142857142798E-2</v>
      </c>
      <c r="Q41">
        <v>8.7384714285714205E-2</v>
      </c>
      <c r="R41">
        <v>8.7384714285714205E-2</v>
      </c>
      <c r="S41">
        <v>8.7384714285714205E-2</v>
      </c>
      <c r="T41">
        <v>8.7384714285714205E-2</v>
      </c>
      <c r="U41">
        <v>8.7384714285714205E-2</v>
      </c>
      <c r="V41">
        <v>8.9756142857142798E-2</v>
      </c>
      <c r="W41">
        <v>8.9756142857142798E-2</v>
      </c>
      <c r="X41">
        <v>8.9756142857142798E-2</v>
      </c>
      <c r="Y41">
        <v>8.9756142857142798E-2</v>
      </c>
      <c r="Z41">
        <v>8.7384714285714205E-2</v>
      </c>
      <c r="AA41">
        <v>8.9756142857142798E-2</v>
      </c>
      <c r="AB41">
        <v>8.7384714285714205E-2</v>
      </c>
      <c r="AC41">
        <v>8.9756142857142798E-2</v>
      </c>
      <c r="AD41">
        <v>8.9756142857142798E-2</v>
      </c>
      <c r="AE41">
        <v>8.7384714285714302E-2</v>
      </c>
      <c r="AF41">
        <v>8.7384714285714205E-2</v>
      </c>
      <c r="AG41">
        <v>8.7384714285714205E-2</v>
      </c>
      <c r="AH41">
        <v>8.7384714285714205E-2</v>
      </c>
      <c r="AI41">
        <v>8.7384714285714205E-2</v>
      </c>
    </row>
    <row r="42" spans="1:35" x14ac:dyDescent="0.3">
      <c r="A42" t="s">
        <v>62</v>
      </c>
      <c r="B42">
        <v>40</v>
      </c>
      <c r="C42" t="str">
        <f>LEFT(Table1311[[#This Row],[Contingency id]])</f>
        <v>A</v>
      </c>
      <c r="D42" s="1">
        <v>3.1555221637866202</v>
      </c>
      <c r="E42" s="1">
        <v>2.1537216828478898</v>
      </c>
      <c r="F42">
        <v>1331</v>
      </c>
      <c r="G42">
        <v>589</v>
      </c>
      <c r="H42">
        <v>618</v>
      </c>
      <c r="I42">
        <v>8.5193839218632605E-2</v>
      </c>
      <c r="J42" s="2">
        <f>AVERAGE(Table1311[[#This Row],[Estimated costs 1]:[Estimated costs 20]])</f>
        <v>5.3132193839218612E-2</v>
      </c>
      <c r="K42" s="2">
        <f>(Table1311[[#This Row],[Mean]]-Table1311[[#This Row],[Actual cost]])/Table1311[[#This Row],[Actual cost]]*100</f>
        <v>-37.633760461404165</v>
      </c>
      <c r="L42" s="2">
        <f>_xlfn.STDEV.P(Table1311[[#This Row],[Estimated costs 1]:[Estimated costs 20]])</f>
        <v>4.9515651325635571E-3</v>
      </c>
      <c r="M42" s="2">
        <f>Table1311[[#This Row],[Dev]]/Table1311[[#This Row],[Mean]]*100</f>
        <v>9.3193312279694442</v>
      </c>
      <c r="N42" s="2">
        <f>Table1311[[#This Row],[Estimated costs 1]]-Table1311[[#This Row],[Actual cost]]</f>
        <v>-3.4610818933133003E-2</v>
      </c>
      <c r="O42" s="2">
        <f>Table1311[[#This Row],[Diff 1]]/Table1311[[#This Row],[Actual cost]]*100</f>
        <v>-40.625964565713957</v>
      </c>
      <c r="P42">
        <v>5.0583020285499602E-2</v>
      </c>
      <c r="Q42">
        <v>5.5570247933884299E-2</v>
      </c>
      <c r="R42">
        <v>5.9530428249436503E-2</v>
      </c>
      <c r="S42">
        <v>5.6477836213373399E-2</v>
      </c>
      <c r="T42">
        <v>5.9392937640871502E-2</v>
      </c>
      <c r="U42">
        <v>4.7141998497370302E-2</v>
      </c>
      <c r="V42">
        <v>5.0573253193087898E-2</v>
      </c>
      <c r="W42">
        <v>5.7504132231404902E-2</v>
      </c>
      <c r="X42">
        <v>5.2918858001502603E-2</v>
      </c>
      <c r="Y42">
        <v>5.3767843726521401E-2</v>
      </c>
      <c r="Z42">
        <v>4.3872276483846701E-2</v>
      </c>
      <c r="AA42">
        <v>5.6187077385424403E-2</v>
      </c>
      <c r="AB42">
        <v>5.4330578512396602E-2</v>
      </c>
      <c r="AC42">
        <v>4.8424492862509397E-2</v>
      </c>
      <c r="AD42">
        <v>5.10788880540946E-2</v>
      </c>
      <c r="AE42">
        <v>5.2921863260706199E-2</v>
      </c>
      <c r="AF42">
        <v>4.2999999999999997E-2</v>
      </c>
      <c r="AG42">
        <v>5.5869271224643101E-2</v>
      </c>
      <c r="AH42">
        <v>5.10338091660405E-2</v>
      </c>
      <c r="AI42">
        <v>6.2465063861758E-2</v>
      </c>
    </row>
    <row r="43" spans="1:35" hidden="1" x14ac:dyDescent="0.3">
      <c r="A43" t="s">
        <v>63</v>
      </c>
      <c r="B43">
        <v>41</v>
      </c>
      <c r="C43" t="str">
        <f>LEFT(Table1311[[#This Row],[Contingency id]])</f>
        <v>B</v>
      </c>
      <c r="D43">
        <v>3.5593220338983</v>
      </c>
      <c r="E43">
        <v>1.56084656084656</v>
      </c>
      <c r="F43">
        <v>590</v>
      </c>
      <c r="G43">
        <v>372</v>
      </c>
      <c r="H43">
        <v>378</v>
      </c>
      <c r="I43">
        <v>8.0925593220338904E-2</v>
      </c>
      <c r="J43" s="2">
        <f>AVERAGE(Table1311[[#This Row],[Estimated costs 1]:[Estimated costs 20]])</f>
        <v>6.7633644067796553E-2</v>
      </c>
      <c r="K43" s="2">
        <f>(Table1311[[#This Row],[Mean]]-Table1311[[#This Row],[Actual cost]])/Table1311[[#This Row],[Actual cost]]*100</f>
        <v>-16.4249017197216</v>
      </c>
      <c r="L43" s="2">
        <f>_xlfn.STDEV.P(Table1311[[#This Row],[Estimated costs 1]:[Estimated costs 20]])</f>
        <v>5.3706216409113014E-3</v>
      </c>
      <c r="M43" s="2">
        <f>Table1311[[#This Row],[Dev]]/Table1311[[#This Row],[Mean]]*100</f>
        <v>7.9407545089951732</v>
      </c>
      <c r="N43" s="2">
        <f>Table1311[[#This Row],[Estimated costs 1]]-Table1311[[#This Row],[Actual cost]]</f>
        <v>-1.1510169491525404E-2</v>
      </c>
      <c r="O43" s="2">
        <f>Table1311[[#This Row],[Diff 1]]/Table1311[[#This Row],[Actual cost]]*100</f>
        <v>-14.223151210255905</v>
      </c>
      <c r="P43">
        <v>6.94154237288135E-2</v>
      </c>
      <c r="Q43">
        <v>7.2603559322033898E-2</v>
      </c>
      <c r="R43">
        <v>7.2603559322033898E-2</v>
      </c>
      <c r="S43">
        <v>6.4786610169491499E-2</v>
      </c>
      <c r="T43">
        <v>7.4366271186440597E-2</v>
      </c>
      <c r="U43">
        <v>7.7737457627118603E-2</v>
      </c>
      <c r="V43">
        <v>5.9600169491525398E-2</v>
      </c>
      <c r="W43">
        <v>5.9922203389830501E-2</v>
      </c>
      <c r="X43">
        <v>6.8027288135593195E-2</v>
      </c>
      <c r="Y43">
        <v>6.4464576271186402E-2</v>
      </c>
      <c r="Z43">
        <v>7.4418813559322006E-2</v>
      </c>
      <c r="AA43">
        <v>6.8027288135593195E-2</v>
      </c>
      <c r="AB43">
        <v>6.7652711864406703E-2</v>
      </c>
      <c r="AC43">
        <v>5.6412033898305E-2</v>
      </c>
      <c r="AD43">
        <v>6.4786610169491499E-2</v>
      </c>
      <c r="AE43">
        <v>6.9467966101694895E-2</v>
      </c>
      <c r="AF43">
        <v>6.6096779661016902E-2</v>
      </c>
      <c r="AG43">
        <v>6.6395084745762695E-2</v>
      </c>
      <c r="AH43">
        <v>6.3101864406779604E-2</v>
      </c>
      <c r="AI43">
        <v>7.2786610169491506E-2</v>
      </c>
    </row>
    <row r="44" spans="1:35" hidden="1" x14ac:dyDescent="0.3">
      <c r="A44" t="s">
        <v>64</v>
      </c>
      <c r="B44">
        <v>42</v>
      </c>
      <c r="C44" t="str">
        <f>LEFT(Table1311[[#This Row],[Contingency id]])</f>
        <v>B</v>
      </c>
      <c r="D44">
        <v>11.5702479338842</v>
      </c>
      <c r="E44">
        <v>1.14150943396226</v>
      </c>
      <c r="F44">
        <v>121</v>
      </c>
      <c r="G44">
        <v>103</v>
      </c>
      <c r="H44">
        <v>106</v>
      </c>
      <c r="I44">
        <v>7.8087355371900799E-2</v>
      </c>
      <c r="J44" s="2">
        <f>AVERAGE(Table1311[[#This Row],[Estimated costs 1]:[Estimated costs 20]])</f>
        <v>5.2867727272727247E-2</v>
      </c>
      <c r="K44" s="2">
        <f>(Table1311[[#This Row],[Mean]]-Table1311[[#This Row],[Actual cost]])/Table1311[[#This Row],[Actual cost]]*100</f>
        <v>-32.296686165208079</v>
      </c>
      <c r="L44" s="2">
        <f>_xlfn.STDEV.P(Table1311[[#This Row],[Estimated costs 1]:[Estimated costs 20]])</f>
        <v>1.7656018318064286E-2</v>
      </c>
      <c r="M44" s="2">
        <f>Table1311[[#This Row],[Dev]]/Table1311[[#This Row],[Mean]]*100</f>
        <v>33.396590375415016</v>
      </c>
      <c r="N44" s="2">
        <f>Table1311[[#This Row],[Estimated costs 1]]-Table1311[[#This Row],[Actual cost]]</f>
        <v>-3.9894214876033098E-2</v>
      </c>
      <c r="O44" s="2">
        <f>Table1311[[#This Row],[Diff 1]]/Table1311[[#This Row],[Actual cost]]*100</f>
        <v>-51.089212441671137</v>
      </c>
      <c r="P44">
        <v>3.8193140495867701E-2</v>
      </c>
      <c r="Q44">
        <v>4.5079090909090902E-2</v>
      </c>
      <c r="R44">
        <v>4.5079090909090902E-2</v>
      </c>
      <c r="S44">
        <v>4.1304710743801598E-2</v>
      </c>
      <c r="T44">
        <v>3.4418760330578502E-2</v>
      </c>
      <c r="U44">
        <v>7.8087355371900799E-2</v>
      </c>
      <c r="V44">
        <v>4.5079090909090902E-2</v>
      </c>
      <c r="W44">
        <v>7.8087355371900799E-2</v>
      </c>
      <c r="X44">
        <v>7.4312975206611495E-2</v>
      </c>
      <c r="Y44">
        <v>4.1304710743801598E-2</v>
      </c>
      <c r="Z44">
        <v>4.1304710743801598E-2</v>
      </c>
      <c r="AA44">
        <v>7.4312975206611495E-2</v>
      </c>
      <c r="AB44">
        <v>3.4418760330578502E-2</v>
      </c>
      <c r="AC44">
        <v>7.8087355371900799E-2</v>
      </c>
      <c r="AD44">
        <v>7.8087355371900799E-2</v>
      </c>
      <c r="AE44">
        <v>3.4418760330578502E-2</v>
      </c>
      <c r="AF44">
        <v>3.8193140495867701E-2</v>
      </c>
      <c r="AG44">
        <v>4.5079090909090902E-2</v>
      </c>
      <c r="AH44">
        <v>3.8193140495867701E-2</v>
      </c>
      <c r="AI44">
        <v>7.4312975206611495E-2</v>
      </c>
    </row>
    <row r="45" spans="1:35" x14ac:dyDescent="0.3">
      <c r="A45" t="s">
        <v>65</v>
      </c>
      <c r="B45">
        <v>43</v>
      </c>
      <c r="C45" t="str">
        <f>LEFT(Table1311[[#This Row],[Contingency id]])</f>
        <v>A</v>
      </c>
      <c r="D45" s="1">
        <v>26.950354609929001</v>
      </c>
      <c r="E45" s="1">
        <v>1.0601503759398401</v>
      </c>
      <c r="F45">
        <v>141</v>
      </c>
      <c r="G45">
        <v>124</v>
      </c>
      <c r="H45">
        <v>133</v>
      </c>
      <c r="I45">
        <v>7.5466666666666599E-2</v>
      </c>
      <c r="J45" s="2">
        <f>AVERAGE(Table1311[[#This Row],[Estimated costs 1]:[Estimated costs 20]])</f>
        <v>7.3958191489361613E-2</v>
      </c>
      <c r="K45" s="2">
        <f>(Table1311[[#This Row],[Mean]]-Table1311[[#This Row],[Actual cost]])/Table1311[[#This Row],[Actual cost]]*100</f>
        <v>-1.9988628674536042</v>
      </c>
      <c r="L45" s="2">
        <f>_xlfn.STDEV.P(Table1311[[#This Row],[Estimated costs 1]:[Estimated costs 20]])</f>
        <v>2.0557051514222676E-3</v>
      </c>
      <c r="M45" s="2">
        <f>Table1311[[#This Row],[Dev]]/Table1311[[#This Row],[Mean]]*100</f>
        <v>2.7795503243450281</v>
      </c>
      <c r="N45" s="2">
        <f>Table1311[[#This Row],[Estimated costs 1]]-Table1311[[#This Row],[Actual cost]]</f>
        <v>-4.3099290780141963E-3</v>
      </c>
      <c r="O45" s="2">
        <f>Table1311[[#This Row],[Diff 1]]/Table1311[[#This Row],[Actual cost]]*100</f>
        <v>-5.7110367641530919</v>
      </c>
      <c r="P45">
        <v>7.1156737588652402E-2</v>
      </c>
      <c r="Q45">
        <v>7.5466666666666599E-2</v>
      </c>
      <c r="R45">
        <v>7.1156737588652402E-2</v>
      </c>
      <c r="S45">
        <v>7.5466666666666599E-2</v>
      </c>
      <c r="T45">
        <v>7.5466666666666599E-2</v>
      </c>
      <c r="U45">
        <v>7.5466666666666599E-2</v>
      </c>
      <c r="V45">
        <v>7.5466666666666599E-2</v>
      </c>
      <c r="W45">
        <v>7.5466666666666599E-2</v>
      </c>
      <c r="X45">
        <v>7.1156737588652402E-2</v>
      </c>
      <c r="Y45">
        <v>7.1156737588652402E-2</v>
      </c>
      <c r="Z45">
        <v>7.5466666666666599E-2</v>
      </c>
      <c r="AA45">
        <v>7.5466666666666599E-2</v>
      </c>
      <c r="AB45">
        <v>7.5466666666666599E-2</v>
      </c>
      <c r="AC45">
        <v>7.1156737588652402E-2</v>
      </c>
      <c r="AD45">
        <v>7.5466666666666599E-2</v>
      </c>
      <c r="AE45">
        <v>7.5466666666666599E-2</v>
      </c>
      <c r="AF45">
        <v>7.5466666666666599E-2</v>
      </c>
      <c r="AG45">
        <v>7.1156737588652402E-2</v>
      </c>
      <c r="AH45">
        <v>7.1156737588652402E-2</v>
      </c>
      <c r="AI45">
        <v>7.5466666666666599E-2</v>
      </c>
    </row>
    <row r="46" spans="1:35" hidden="1" x14ac:dyDescent="0.3">
      <c r="A46" t="s">
        <v>66</v>
      </c>
      <c r="B46">
        <v>44</v>
      </c>
      <c r="C46" t="str">
        <f>LEFT(Table1311[[#This Row],[Contingency id]])</f>
        <v>C</v>
      </c>
      <c r="D46">
        <v>0.70422535211267601</v>
      </c>
      <c r="E46">
        <v>1.1269841269841201</v>
      </c>
      <c r="F46">
        <v>142</v>
      </c>
      <c r="G46">
        <v>126</v>
      </c>
      <c r="H46">
        <v>126</v>
      </c>
      <c r="I46">
        <v>7.4014084507042194E-2</v>
      </c>
      <c r="J46" s="2">
        <f>AVERAGE(Table1311[[#This Row],[Estimated costs 1]:[Estimated costs 20]])</f>
        <v>7.4014084507042208E-2</v>
      </c>
      <c r="K46" s="2">
        <f>(Table1311[[#This Row],[Mean]]-Table1311[[#This Row],[Actual cost]])/Table1311[[#This Row],[Actual cost]]*100</f>
        <v>1.8750198560510508E-14</v>
      </c>
      <c r="L46" s="2">
        <f>_xlfn.STDEV.P(Table1311[[#This Row],[Estimated costs 1]:[Estimated costs 20]])</f>
        <v>1.3877787807814457E-17</v>
      </c>
      <c r="M46" s="2">
        <f>Table1311[[#This Row],[Dev]]/Table1311[[#This Row],[Mean]]*100</f>
        <v>1.8750198560510505E-14</v>
      </c>
      <c r="N46" s="2">
        <f>Table1311[[#This Row],[Estimated costs 1]]-Table1311[[#This Row],[Actual cost]]</f>
        <v>0</v>
      </c>
      <c r="O46" s="2">
        <f>Table1311[[#This Row],[Diff 1]]/Table1311[[#This Row],[Actual cost]]*100</f>
        <v>0</v>
      </c>
      <c r="P46">
        <v>7.4014084507042194E-2</v>
      </c>
      <c r="Q46">
        <v>7.4014084507042194E-2</v>
      </c>
      <c r="R46">
        <v>7.4014084507042194E-2</v>
      </c>
      <c r="S46">
        <v>7.4014084507042194E-2</v>
      </c>
      <c r="T46">
        <v>7.4014084507042194E-2</v>
      </c>
      <c r="U46">
        <v>7.4014084507042194E-2</v>
      </c>
      <c r="V46">
        <v>7.4014084507042194E-2</v>
      </c>
      <c r="W46">
        <v>7.4014084507042194E-2</v>
      </c>
      <c r="X46">
        <v>7.4014084507042194E-2</v>
      </c>
      <c r="Y46">
        <v>7.4014084507042194E-2</v>
      </c>
      <c r="Z46">
        <v>7.4014084507042194E-2</v>
      </c>
      <c r="AA46">
        <v>7.4014084507042194E-2</v>
      </c>
      <c r="AB46">
        <v>7.4014084507042194E-2</v>
      </c>
      <c r="AC46">
        <v>7.4014084507042194E-2</v>
      </c>
      <c r="AD46">
        <v>7.4014084507042194E-2</v>
      </c>
      <c r="AE46">
        <v>7.4014084507042194E-2</v>
      </c>
      <c r="AF46">
        <v>7.4014084507042194E-2</v>
      </c>
      <c r="AG46">
        <v>7.4014084507042194E-2</v>
      </c>
      <c r="AH46">
        <v>7.4014084507042194E-2</v>
      </c>
      <c r="AI46">
        <v>7.4014084507042194E-2</v>
      </c>
    </row>
    <row r="47" spans="1:35" hidden="1" x14ac:dyDescent="0.3">
      <c r="A47" t="s">
        <v>67</v>
      </c>
      <c r="B47">
        <v>45</v>
      </c>
      <c r="C47" t="str">
        <f>LEFT(Table1311[[#This Row],[Contingency id]])</f>
        <v>B</v>
      </c>
      <c r="D47">
        <v>20.8955223880597</v>
      </c>
      <c r="E47">
        <v>1.0806451612903201</v>
      </c>
      <c r="F47">
        <v>134</v>
      </c>
      <c r="G47">
        <v>120</v>
      </c>
      <c r="H47">
        <v>124</v>
      </c>
      <c r="I47">
        <v>7.0814626865671595E-2</v>
      </c>
      <c r="J47" s="2">
        <f>AVERAGE(Table1311[[#This Row],[Estimated costs 1]:[Estimated costs 20]])</f>
        <v>6.9999776119402946E-2</v>
      </c>
      <c r="K47" s="2">
        <f>(Table1311[[#This Row],[Mean]]-Table1311[[#This Row],[Actual cost]])/Table1311[[#This Row],[Actual cost]]*100</f>
        <v>-1.1506814091025881</v>
      </c>
      <c r="L47" s="2">
        <f>_xlfn.STDEV.P(Table1311[[#This Row],[Estimated costs 1]:[Estimated costs 20]])</f>
        <v>9.007614010278299E-4</v>
      </c>
      <c r="M47" s="2">
        <f>Table1311[[#This Row],[Dev]]/Table1311[[#This Row],[Mean]]*100</f>
        <v>1.2868061170529252</v>
      </c>
      <c r="N47" s="2">
        <f>Table1311[[#This Row],[Estimated costs 1]]-Table1311[[#This Row],[Actual cost]]</f>
        <v>0</v>
      </c>
      <c r="O47" s="2">
        <f>Table1311[[#This Row],[Diff 1]]/Table1311[[#This Row],[Actual cost]]*100</f>
        <v>0</v>
      </c>
      <c r="P47">
        <v>7.0814626865671595E-2</v>
      </c>
      <c r="Q47">
        <v>7.0090149253731304E-2</v>
      </c>
      <c r="R47">
        <v>6.9004179104477606E-2</v>
      </c>
      <c r="S47">
        <v>6.8279701492537301E-2</v>
      </c>
      <c r="T47">
        <v>7.0814626865671595E-2</v>
      </c>
      <c r="U47">
        <v>7.0814626865671595E-2</v>
      </c>
      <c r="V47">
        <v>7.0814626865671595E-2</v>
      </c>
      <c r="W47">
        <v>7.0090149253731304E-2</v>
      </c>
      <c r="X47">
        <v>7.0090149253731304E-2</v>
      </c>
      <c r="Y47">
        <v>7.0814626865671595E-2</v>
      </c>
      <c r="Z47">
        <v>6.8279701492537301E-2</v>
      </c>
      <c r="AA47">
        <v>7.0090149253731304E-2</v>
      </c>
      <c r="AB47">
        <v>7.0090149253731304E-2</v>
      </c>
      <c r="AC47">
        <v>6.8279701492537301E-2</v>
      </c>
      <c r="AD47">
        <v>7.0814626865671595E-2</v>
      </c>
      <c r="AE47">
        <v>7.0814626865671595E-2</v>
      </c>
      <c r="AF47">
        <v>7.0090149253731304E-2</v>
      </c>
      <c r="AG47">
        <v>7.0814626865671595E-2</v>
      </c>
      <c r="AH47">
        <v>6.9004179104477606E-2</v>
      </c>
      <c r="AI47">
        <v>7.0090149253731304E-2</v>
      </c>
    </row>
    <row r="48" spans="1:35" x14ac:dyDescent="0.3">
      <c r="A48" t="s">
        <v>68</v>
      </c>
      <c r="B48">
        <v>46</v>
      </c>
      <c r="C48" t="str">
        <f>LEFT(Table1311[[#This Row],[Contingency id]])</f>
        <v>A</v>
      </c>
      <c r="D48" s="1">
        <v>3.2733224222585902</v>
      </c>
      <c r="E48" s="1">
        <v>1.625</v>
      </c>
      <c r="F48">
        <v>611</v>
      </c>
      <c r="G48">
        <v>369</v>
      </c>
      <c r="H48">
        <v>376</v>
      </c>
      <c r="I48">
        <v>6.76204582651391E-2</v>
      </c>
      <c r="J48" s="2">
        <f>AVERAGE(Table1311[[#This Row],[Estimated costs 1]:[Estimated costs 20]])</f>
        <v>5.7271464811783926E-2</v>
      </c>
      <c r="K48" s="2">
        <f>(Table1311[[#This Row],[Mean]]-Table1311[[#This Row],[Actual cost]])/Table1311[[#This Row],[Actual cost]]*100</f>
        <v>-15.304530195250793</v>
      </c>
      <c r="L48" s="2">
        <f>_xlfn.STDEV.P(Table1311[[#This Row],[Estimated costs 1]:[Estimated costs 20]])</f>
        <v>2.9093896342431728E-3</v>
      </c>
      <c r="M48" s="2">
        <f>Table1311[[#This Row],[Dev]]/Table1311[[#This Row],[Mean]]*100</f>
        <v>5.0799986412160862</v>
      </c>
      <c r="N48" s="2">
        <f>Table1311[[#This Row],[Estimated costs 1]]-Table1311[[#This Row],[Actual cost]]</f>
        <v>-7.1158756137479975E-3</v>
      </c>
      <c r="O48" s="2">
        <f>Table1311[[#This Row],[Diff 1]]/Table1311[[#This Row],[Actual cost]]*100</f>
        <v>-10.523258487611434</v>
      </c>
      <c r="P48">
        <v>6.0504582651391102E-2</v>
      </c>
      <c r="Q48">
        <v>5.7311947626841199E-2</v>
      </c>
      <c r="R48">
        <v>5.19996726677577E-2</v>
      </c>
      <c r="S48">
        <v>5.54955810147299E-2</v>
      </c>
      <c r="T48">
        <v>5.2076595744680799E-2</v>
      </c>
      <c r="U48">
        <v>6.21425531914893E-2</v>
      </c>
      <c r="V48">
        <v>5.5850736497545003E-2</v>
      </c>
      <c r="W48">
        <v>5.7241898527004897E-2</v>
      </c>
      <c r="X48">
        <v>6.1043862520458202E-2</v>
      </c>
      <c r="Y48">
        <v>6.0604091653027797E-2</v>
      </c>
      <c r="Z48">
        <v>6.1043862520458202E-2</v>
      </c>
      <c r="AA48">
        <v>5.5585597381342E-2</v>
      </c>
      <c r="AB48">
        <v>6.06540098199672E-2</v>
      </c>
      <c r="AC48">
        <v>5.5585597381342E-2</v>
      </c>
      <c r="AD48">
        <v>5.5821276595744602E-2</v>
      </c>
      <c r="AE48">
        <v>5.7358919803600597E-2</v>
      </c>
      <c r="AF48">
        <v>5.7142880523731503E-2</v>
      </c>
      <c r="AG48">
        <v>5.8654009819967198E-2</v>
      </c>
      <c r="AH48">
        <v>5.4047135842880498E-2</v>
      </c>
      <c r="AI48">
        <v>5.5264484451718401E-2</v>
      </c>
    </row>
    <row r="49" spans="1:35" x14ac:dyDescent="0.3">
      <c r="A49" t="s">
        <v>69</v>
      </c>
      <c r="B49">
        <v>47</v>
      </c>
      <c r="C49" t="str">
        <f>LEFT(Table1311[[#This Row],[Contingency id]])</f>
        <v>A</v>
      </c>
      <c r="D49" s="1">
        <v>13.1944444444444</v>
      </c>
      <c r="E49" s="1">
        <v>1.1900826446280901</v>
      </c>
      <c r="F49">
        <v>144</v>
      </c>
      <c r="G49">
        <v>119</v>
      </c>
      <c r="H49">
        <v>121</v>
      </c>
      <c r="I49">
        <v>6.24097222222222E-2</v>
      </c>
      <c r="J49" s="2">
        <f>AVERAGE(Table1311[[#This Row],[Estimated costs 1]:[Estimated costs 20]])</f>
        <v>5.6227604166666632E-2</v>
      </c>
      <c r="K49" s="2">
        <f>(Table1311[[#This Row],[Mean]]-Table1311[[#This Row],[Actual cost]])/Table1311[[#This Row],[Actual cost]]*100</f>
        <v>-9.9056971180594431</v>
      </c>
      <c r="L49" s="2">
        <f>_xlfn.STDEV.P(Table1311[[#This Row],[Estimated costs 1]:[Estimated costs 20]])</f>
        <v>4.0100969201238307E-3</v>
      </c>
      <c r="M49" s="2">
        <f>Table1311[[#This Row],[Dev]]/Table1311[[#This Row],[Mean]]*100</f>
        <v>7.1319007444054199</v>
      </c>
      <c r="N49" s="2">
        <f>Table1311[[#This Row],[Estimated costs 1]]-Table1311[[#This Row],[Actual cost]]</f>
        <v>-1.3409722222222017E-3</v>
      </c>
      <c r="O49" s="2">
        <f>Table1311[[#This Row],[Diff 1]]/Table1311[[#This Row],[Actual cost]]*100</f>
        <v>-2.1486591743629364</v>
      </c>
      <c r="P49">
        <v>6.1068749999999998E-2</v>
      </c>
      <c r="Q49">
        <v>5.9415972222222203E-2</v>
      </c>
      <c r="R49">
        <v>5.3074999999999997E-2</v>
      </c>
      <c r="S49">
        <v>5.1422222222222203E-2</v>
      </c>
      <c r="T49">
        <v>5.1734027777777698E-2</v>
      </c>
      <c r="U49">
        <v>6.0756944444444398E-2</v>
      </c>
      <c r="V49">
        <v>6.0756944444444398E-2</v>
      </c>
      <c r="W49">
        <v>5.4743055555555503E-2</v>
      </c>
      <c r="X49">
        <v>5.9415972222222203E-2</v>
      </c>
      <c r="Y49">
        <v>5.1734027777777698E-2</v>
      </c>
      <c r="Z49">
        <v>5.3090277777777702E-2</v>
      </c>
      <c r="AA49">
        <v>5.77479166666666E-2</v>
      </c>
      <c r="AB49">
        <v>5.1734027777777698E-2</v>
      </c>
      <c r="AC49">
        <v>5.9400694444444402E-2</v>
      </c>
      <c r="AD49">
        <v>5.3074999999999997E-2</v>
      </c>
      <c r="AE49">
        <v>5.3074999999999997E-2</v>
      </c>
      <c r="AF49">
        <v>6.0741666666666597E-2</v>
      </c>
      <c r="AG49">
        <v>6.0741666666666597E-2</v>
      </c>
      <c r="AH49">
        <v>6.0741666666666597E-2</v>
      </c>
      <c r="AI49">
        <v>5.0081250000000001E-2</v>
      </c>
    </row>
    <row r="50" spans="1:35" hidden="1" x14ac:dyDescent="0.3">
      <c r="A50" t="s">
        <v>70</v>
      </c>
      <c r="B50">
        <v>48</v>
      </c>
      <c r="C50" t="str">
        <f>LEFT(Table1311[[#This Row],[Contingency id]])</f>
        <v>C</v>
      </c>
      <c r="D50">
        <v>17.948717948717899</v>
      </c>
      <c r="E50">
        <v>1.0934579439252301</v>
      </c>
      <c r="F50">
        <v>117</v>
      </c>
      <c r="G50">
        <v>105</v>
      </c>
      <c r="H50">
        <v>107</v>
      </c>
      <c r="I50">
        <v>6.1565042735042701E-2</v>
      </c>
      <c r="J50" s="2">
        <f>AVERAGE(Table1311[[#This Row],[Estimated costs 1]:[Estimated costs 20]])</f>
        <v>5.9697478632478582E-2</v>
      </c>
      <c r="K50" s="2">
        <f>(Table1311[[#This Row],[Mean]]-Table1311[[#This Row],[Actual cost]])/Table1311[[#This Row],[Actual cost]]*100</f>
        <v>-3.033481371241062</v>
      </c>
      <c r="L50" s="2">
        <f>_xlfn.STDEV.P(Table1311[[#This Row],[Estimated costs 1]:[Estimated costs 20]])</f>
        <v>1.4490100170757242E-3</v>
      </c>
      <c r="M50" s="2">
        <f>Table1311[[#This Row],[Dev]]/Table1311[[#This Row],[Mean]]*100</f>
        <v>2.4272549700070352</v>
      </c>
      <c r="N50" s="2">
        <f>Table1311[[#This Row],[Estimated costs 1]]-Table1311[[#This Row],[Actual cost]]</f>
        <v>0</v>
      </c>
      <c r="O50" s="2">
        <f>Table1311[[#This Row],[Diff 1]]/Table1311[[#This Row],[Actual cost]]*100</f>
        <v>0</v>
      </c>
      <c r="P50">
        <v>6.1565042735042701E-2</v>
      </c>
      <c r="Q50">
        <v>5.7824017094017098E-2</v>
      </c>
      <c r="R50">
        <v>5.9724017094017E-2</v>
      </c>
      <c r="S50">
        <v>5.9665042735042702E-2</v>
      </c>
      <c r="T50">
        <v>5.9724017094017E-2</v>
      </c>
      <c r="U50">
        <v>5.9665042735042702E-2</v>
      </c>
      <c r="V50">
        <v>5.7824017094017098E-2</v>
      </c>
      <c r="W50">
        <v>5.9724017094017E-2</v>
      </c>
      <c r="X50">
        <v>5.7824017094017001E-2</v>
      </c>
      <c r="Y50">
        <v>5.7824017094017098E-2</v>
      </c>
      <c r="Z50">
        <v>6.1565042735042701E-2</v>
      </c>
      <c r="AA50">
        <v>5.7824017094017001E-2</v>
      </c>
      <c r="AB50">
        <v>5.7824017094017098E-2</v>
      </c>
      <c r="AC50">
        <v>5.9724017094017E-2</v>
      </c>
      <c r="AD50">
        <v>5.9665042735042702E-2</v>
      </c>
      <c r="AE50">
        <v>6.1565042735042701E-2</v>
      </c>
      <c r="AF50">
        <v>5.9724017094017E-2</v>
      </c>
      <c r="AG50">
        <v>6.1565042735042701E-2</v>
      </c>
      <c r="AH50">
        <v>6.1565042735042701E-2</v>
      </c>
      <c r="AI50">
        <v>6.1565042735042701E-2</v>
      </c>
    </row>
    <row r="51" spans="1:35" x14ac:dyDescent="0.3">
      <c r="A51" t="s">
        <v>71</v>
      </c>
      <c r="B51">
        <v>49</v>
      </c>
      <c r="C51" t="str">
        <f>LEFT(Table1311[[#This Row],[Contingency id]])</f>
        <v>A</v>
      </c>
      <c r="D51" s="1">
        <v>23.239436619718301</v>
      </c>
      <c r="E51" s="1">
        <v>1.09230769230769</v>
      </c>
      <c r="F51">
        <v>142</v>
      </c>
      <c r="G51">
        <v>125</v>
      </c>
      <c r="H51">
        <v>130</v>
      </c>
      <c r="I51">
        <v>6.1104929577464703E-2</v>
      </c>
      <c r="J51" s="2">
        <f>AVERAGE(Table1311[[#This Row],[Estimated costs 1]:[Estimated costs 20]])</f>
        <v>5.9710281690140796E-2</v>
      </c>
      <c r="K51" s="2">
        <f>(Table1311[[#This Row],[Mean]]-Table1311[[#This Row],[Actual cost]])/Table1311[[#This Row],[Actual cost]]*100</f>
        <v>-2.2823819566895454</v>
      </c>
      <c r="L51" s="2">
        <f>_xlfn.STDEV.P(Table1311[[#This Row],[Estimated costs 1]:[Estimated costs 20]])</f>
        <v>1.7080878473970879E-3</v>
      </c>
      <c r="M51" s="2">
        <f>Table1311[[#This Row],[Dev]]/Table1311[[#This Row],[Mean]]*100</f>
        <v>2.8606260078641079</v>
      </c>
      <c r="N51" s="2">
        <f>Table1311[[#This Row],[Estimated costs 1]]-Table1311[[#This Row],[Actual cost]]</f>
        <v>0</v>
      </c>
      <c r="O51" s="2">
        <f>Table1311[[#This Row],[Diff 1]]/Table1311[[#This Row],[Actual cost]]*100</f>
        <v>0</v>
      </c>
      <c r="P51">
        <v>6.1104929577464703E-2</v>
      </c>
      <c r="Q51">
        <v>6.1104929577464703E-2</v>
      </c>
      <c r="R51">
        <v>6.1104929577464703E-2</v>
      </c>
      <c r="S51">
        <v>5.7618309859154899E-2</v>
      </c>
      <c r="T51">
        <v>6.1104929577464703E-2</v>
      </c>
      <c r="U51">
        <v>6.1104929577464703E-2</v>
      </c>
      <c r="V51">
        <v>6.1104929577464703E-2</v>
      </c>
      <c r="W51">
        <v>5.7618309859154899E-2</v>
      </c>
      <c r="X51">
        <v>5.7618309859154899E-2</v>
      </c>
      <c r="Y51">
        <v>6.1104929577464703E-2</v>
      </c>
      <c r="Z51">
        <v>6.1104929577464703E-2</v>
      </c>
      <c r="AA51">
        <v>5.7618309859154899E-2</v>
      </c>
      <c r="AB51">
        <v>6.1104929577464703E-2</v>
      </c>
      <c r="AC51">
        <v>6.1104929577464703E-2</v>
      </c>
      <c r="AD51">
        <v>5.7618309859154899E-2</v>
      </c>
      <c r="AE51">
        <v>6.1104929577464703E-2</v>
      </c>
      <c r="AF51">
        <v>6.1104929577464703E-2</v>
      </c>
      <c r="AG51">
        <v>5.7618309859154899E-2</v>
      </c>
      <c r="AH51">
        <v>5.7618309859154899E-2</v>
      </c>
      <c r="AI51">
        <v>5.7618309859154899E-2</v>
      </c>
    </row>
    <row r="52" spans="1:35" hidden="1" x14ac:dyDescent="0.3">
      <c r="A52" t="s">
        <v>72</v>
      </c>
      <c r="B52">
        <v>50</v>
      </c>
      <c r="C52" t="str">
        <f>LEFT(Table1311[[#This Row],[Contingency id]])</f>
        <v>C</v>
      </c>
      <c r="D52">
        <v>13.5416666666666</v>
      </c>
      <c r="E52">
        <v>1.1428571428571399</v>
      </c>
      <c r="F52">
        <v>192</v>
      </c>
      <c r="G52">
        <v>165</v>
      </c>
      <c r="H52">
        <v>168</v>
      </c>
      <c r="I52">
        <v>5.7525468750000003E-2</v>
      </c>
      <c r="J52" s="2">
        <f>AVERAGE(Table1311[[#This Row],[Estimated costs 1]:[Estimated costs 20]])</f>
        <v>5.1930624999999953E-2</v>
      </c>
      <c r="K52" s="2">
        <f>(Table1311[[#This Row],[Mean]]-Table1311[[#This Row],[Actual cost]])/Table1311[[#This Row],[Actual cost]]*100</f>
        <v>-9.7258551239533357</v>
      </c>
      <c r="L52" s="2">
        <f>_xlfn.STDEV.P(Table1311[[#This Row],[Estimated costs 1]:[Estimated costs 20]])</f>
        <v>3.9058981470007363E-3</v>
      </c>
      <c r="M52" s="2">
        <f>Table1311[[#This Row],[Dev]]/Table1311[[#This Row],[Mean]]*100</f>
        <v>7.5213771199571342</v>
      </c>
      <c r="N52" s="2">
        <f>Table1311[[#This Row],[Estimated costs 1]]-Table1311[[#This Row],[Actual cost]]</f>
        <v>-6.3098958333334051E-3</v>
      </c>
      <c r="O52" s="2">
        <f>Table1311[[#This Row],[Diff 1]]/Table1311[[#This Row],[Actual cost]]*100</f>
        <v>-10.968873388508294</v>
      </c>
      <c r="P52">
        <v>5.1215572916666598E-2</v>
      </c>
      <c r="Q52">
        <v>4.9545781249999997E-2</v>
      </c>
      <c r="R52">
        <v>4.7431718749999997E-2</v>
      </c>
      <c r="S52">
        <v>5.5268697916666602E-2</v>
      </c>
      <c r="T52">
        <v>4.9688489583333301E-2</v>
      </c>
      <c r="U52">
        <v>4.87806770833333E-2</v>
      </c>
      <c r="V52">
        <v>4.4283281250000001E-2</v>
      </c>
      <c r="W52">
        <v>5.7525468749999899E-2</v>
      </c>
      <c r="X52">
        <v>5.2707239583333301E-2</v>
      </c>
      <c r="Y52">
        <v>5.1215572916666598E-2</v>
      </c>
      <c r="Z52">
        <v>5.5855677083333298E-2</v>
      </c>
      <c r="AA52">
        <v>5.1484843750000002E-2</v>
      </c>
      <c r="AB52">
        <v>5.7525468750000003E-2</v>
      </c>
      <c r="AC52">
        <v>5.7525468749999899E-2</v>
      </c>
      <c r="AD52">
        <v>5.7525468750000003E-2</v>
      </c>
      <c r="AE52">
        <v>5.5268697916666602E-2</v>
      </c>
      <c r="AF52">
        <v>4.7431718749999997E-2</v>
      </c>
      <c r="AG52">
        <v>4.9545781249999997E-2</v>
      </c>
      <c r="AH52">
        <v>5.0450468749999998E-2</v>
      </c>
      <c r="AI52">
        <v>4.8336406249999998E-2</v>
      </c>
    </row>
    <row r="53" spans="1:35" x14ac:dyDescent="0.3">
      <c r="A53" t="s">
        <v>73</v>
      </c>
      <c r="B53">
        <v>51</v>
      </c>
      <c r="C53" t="str">
        <f>LEFT(Table1311[[#This Row],[Contingency id]])</f>
        <v>A</v>
      </c>
      <c r="D53" s="1">
        <v>16.438356164383499</v>
      </c>
      <c r="E53" s="1">
        <v>1.0579710144927501</v>
      </c>
      <c r="F53">
        <v>73</v>
      </c>
      <c r="G53">
        <v>68</v>
      </c>
      <c r="H53">
        <v>69</v>
      </c>
      <c r="I53">
        <v>5.3174657534246501E-2</v>
      </c>
      <c r="J53" s="2">
        <f>AVERAGE(Table1311[[#This Row],[Estimated costs 1]:[Estimated costs 20]])</f>
        <v>5.2403424657534212E-2</v>
      </c>
      <c r="K53" s="2">
        <f>(Table1311[[#This Row],[Mean]]-Table1311[[#This Row],[Actual cost]])/Table1311[[#This Row],[Actual cost]]*100</f>
        <v>-1.4503767630578277</v>
      </c>
      <c r="L53" s="2">
        <f>_xlfn.STDEV.P(Table1311[[#This Row],[Estimated costs 1]:[Estimated costs 20]])</f>
        <v>7.7123287671230015E-4</v>
      </c>
      <c r="M53" s="2">
        <f>Table1311[[#This Row],[Dev]]/Table1311[[#This Row],[Mean]]*100</f>
        <v>1.4717222810387782</v>
      </c>
      <c r="N53" s="2">
        <f>Table1311[[#This Row],[Estimated costs 1]]-Table1311[[#This Row],[Actual cost]]</f>
        <v>-1.5424657534246003E-3</v>
      </c>
      <c r="O53" s="2">
        <f>Table1311[[#This Row],[Diff 1]]/Table1311[[#This Row],[Actual cost]]*100</f>
        <v>-2.9007535261156949</v>
      </c>
      <c r="P53">
        <v>5.1632191780821901E-2</v>
      </c>
      <c r="Q53">
        <v>5.1632191780821901E-2</v>
      </c>
      <c r="R53">
        <v>5.3174657534246501E-2</v>
      </c>
      <c r="S53">
        <v>5.1632191780821901E-2</v>
      </c>
      <c r="T53">
        <v>5.1632191780821901E-2</v>
      </c>
      <c r="U53">
        <v>5.1632191780821901E-2</v>
      </c>
      <c r="V53">
        <v>5.3174657534246501E-2</v>
      </c>
      <c r="W53">
        <v>5.3174657534246501E-2</v>
      </c>
      <c r="X53">
        <v>5.1632191780821901E-2</v>
      </c>
      <c r="Y53">
        <v>5.3174657534246501E-2</v>
      </c>
      <c r="Z53">
        <v>5.3174657534246501E-2</v>
      </c>
      <c r="AA53">
        <v>5.1632191780821901E-2</v>
      </c>
      <c r="AB53">
        <v>5.1632191780821901E-2</v>
      </c>
      <c r="AC53">
        <v>5.3174657534246501E-2</v>
      </c>
      <c r="AD53">
        <v>5.3174657534246501E-2</v>
      </c>
      <c r="AE53">
        <v>5.3174657534246501E-2</v>
      </c>
      <c r="AF53">
        <v>5.1632191780821901E-2</v>
      </c>
      <c r="AG53">
        <v>5.1632191780821901E-2</v>
      </c>
      <c r="AH53">
        <v>5.3174657534246501E-2</v>
      </c>
      <c r="AI53">
        <v>5.3174657534246501E-2</v>
      </c>
    </row>
    <row r="54" spans="1:35" hidden="1" x14ac:dyDescent="0.3">
      <c r="A54" t="s">
        <v>74</v>
      </c>
      <c r="B54">
        <v>52</v>
      </c>
      <c r="C54" t="str">
        <f>LEFT(Table1311[[#This Row],[Contingency id]])</f>
        <v>B</v>
      </c>
      <c r="D54">
        <v>26.6666666666666</v>
      </c>
      <c r="E54">
        <v>1.03448275862068</v>
      </c>
      <c r="F54">
        <v>60</v>
      </c>
      <c r="G54">
        <v>57</v>
      </c>
      <c r="H54">
        <v>58</v>
      </c>
      <c r="I54">
        <v>5.2759E-2</v>
      </c>
      <c r="J54" s="2">
        <f>AVERAGE(Table1311[[#This Row],[Estimated costs 1]:[Estimated costs 20]])</f>
        <v>4.8387583333333282E-2</v>
      </c>
      <c r="K54" s="2">
        <f>(Table1311[[#This Row],[Mean]]-Table1311[[#This Row],[Actual cost]])/Table1311[[#This Row],[Actual cost]]*100</f>
        <v>-8.2856321512286399</v>
      </c>
      <c r="L54" s="2">
        <f>_xlfn.STDEV.P(Table1311[[#This Row],[Estimated costs 1]:[Estimated costs 20]])</f>
        <v>3.4933208203894789E-3</v>
      </c>
      <c r="M54" s="2">
        <f>Table1311[[#This Row],[Dev]]/Table1311[[#This Row],[Mean]]*100</f>
        <v>7.2194570998196479</v>
      </c>
      <c r="N54" s="2">
        <f>Table1311[[#This Row],[Estimated costs 1]]-Table1311[[#This Row],[Actual cost]]</f>
        <v>-4.0850000000001024E-3</v>
      </c>
      <c r="O54" s="2">
        <f>Table1311[[#This Row],[Diff 1]]/Table1311[[#This Row],[Actual cost]]*100</f>
        <v>-7.7427547906520262</v>
      </c>
      <c r="P54">
        <v>4.8673999999999898E-2</v>
      </c>
      <c r="Q54">
        <v>4.8674000000000002E-2</v>
      </c>
      <c r="R54">
        <v>4.8673999999999898E-2</v>
      </c>
      <c r="S54">
        <v>5.2758999999999903E-2</v>
      </c>
      <c r="T54">
        <v>5.2759E-2</v>
      </c>
      <c r="U54">
        <v>4.8674000000000002E-2</v>
      </c>
      <c r="V54">
        <v>5.2759E-2</v>
      </c>
      <c r="W54">
        <v>5.2759E-2</v>
      </c>
      <c r="X54">
        <v>4.3362333333333301E-2</v>
      </c>
      <c r="Y54">
        <v>4.3362333333333301E-2</v>
      </c>
      <c r="Z54">
        <v>4.3362333333333301E-2</v>
      </c>
      <c r="AA54">
        <v>5.2758999999999903E-2</v>
      </c>
      <c r="AB54">
        <v>4.74473333333333E-2</v>
      </c>
      <c r="AC54">
        <v>4.74473333333333E-2</v>
      </c>
      <c r="AD54">
        <v>4.3362333333333301E-2</v>
      </c>
      <c r="AE54">
        <v>4.3362333333333301E-2</v>
      </c>
      <c r="AF54">
        <v>4.8673999999999898E-2</v>
      </c>
      <c r="AG54">
        <v>5.2758999999999903E-2</v>
      </c>
      <c r="AH54">
        <v>4.8674000000000002E-2</v>
      </c>
      <c r="AI54">
        <v>4.74473333333333E-2</v>
      </c>
    </row>
    <row r="55" spans="1:35" hidden="1" x14ac:dyDescent="0.3">
      <c r="A55" t="s">
        <v>75</v>
      </c>
      <c r="B55">
        <v>53</v>
      </c>
      <c r="C55" t="str">
        <f>LEFT(Table1311[[#This Row],[Contingency id]])</f>
        <v>B</v>
      </c>
      <c r="D55">
        <v>3.5714285714285698</v>
      </c>
      <c r="E55">
        <v>1.0370370370370301</v>
      </c>
      <c r="F55">
        <v>56</v>
      </c>
      <c r="G55">
        <v>54</v>
      </c>
      <c r="H55">
        <v>54</v>
      </c>
      <c r="I55">
        <v>5.2726249999999898E-2</v>
      </c>
      <c r="J55" s="2">
        <f>AVERAGE(Table1311[[#This Row],[Estimated costs 1]:[Estimated costs 20]])</f>
        <v>5.2726249999999884E-2</v>
      </c>
      <c r="K55" s="2">
        <f>(Table1311[[#This Row],[Mean]]-Table1311[[#This Row],[Actual cost]])/Table1311[[#This Row],[Actual cost]]*100</f>
        <v>-2.6320452920157386E-14</v>
      </c>
      <c r="L55" s="2">
        <f>_xlfn.STDEV.P(Table1311[[#This Row],[Estimated costs 1]:[Estimated costs 20]])</f>
        <v>1.3877787807814457E-17</v>
      </c>
      <c r="M55" s="2">
        <f>Table1311[[#This Row],[Dev]]/Table1311[[#This Row],[Mean]]*100</f>
        <v>2.6320452920157396E-14</v>
      </c>
      <c r="N55" s="2">
        <f>Table1311[[#This Row],[Estimated costs 1]]-Table1311[[#This Row],[Actual cost]]</f>
        <v>0</v>
      </c>
      <c r="O55" s="2">
        <f>Table1311[[#This Row],[Diff 1]]/Table1311[[#This Row],[Actual cost]]*100</f>
        <v>0</v>
      </c>
      <c r="P55">
        <v>5.2726249999999898E-2</v>
      </c>
      <c r="Q55">
        <v>5.2726249999999898E-2</v>
      </c>
      <c r="R55">
        <v>5.2726249999999898E-2</v>
      </c>
      <c r="S55">
        <v>5.2726249999999898E-2</v>
      </c>
      <c r="T55">
        <v>5.2726249999999898E-2</v>
      </c>
      <c r="U55">
        <v>5.2726249999999898E-2</v>
      </c>
      <c r="V55">
        <v>5.2726249999999898E-2</v>
      </c>
      <c r="W55">
        <v>5.2726249999999898E-2</v>
      </c>
      <c r="X55">
        <v>5.2726249999999898E-2</v>
      </c>
      <c r="Y55">
        <v>5.2726249999999898E-2</v>
      </c>
      <c r="Z55">
        <v>5.2726249999999898E-2</v>
      </c>
      <c r="AA55">
        <v>5.2726249999999898E-2</v>
      </c>
      <c r="AB55">
        <v>5.2726249999999898E-2</v>
      </c>
      <c r="AC55">
        <v>5.2726249999999898E-2</v>
      </c>
      <c r="AD55">
        <v>5.2726249999999898E-2</v>
      </c>
      <c r="AE55">
        <v>5.2726249999999898E-2</v>
      </c>
      <c r="AF55">
        <v>5.2726249999999898E-2</v>
      </c>
      <c r="AG55">
        <v>5.2726249999999898E-2</v>
      </c>
      <c r="AH55">
        <v>5.2726249999999898E-2</v>
      </c>
      <c r="AI55">
        <v>5.2726249999999898E-2</v>
      </c>
    </row>
    <row r="56" spans="1:35" x14ac:dyDescent="0.3">
      <c r="A56" t="s">
        <v>76</v>
      </c>
      <c r="B56">
        <v>54</v>
      </c>
      <c r="C56" t="str">
        <f>LEFT(Table1311[[#This Row],[Contingency id]])</f>
        <v>A</v>
      </c>
      <c r="D56" s="1">
        <v>4</v>
      </c>
      <c r="E56" s="1">
        <v>1.0416666666666601</v>
      </c>
      <c r="F56">
        <v>25</v>
      </c>
      <c r="G56">
        <v>24</v>
      </c>
      <c r="H56">
        <v>24</v>
      </c>
      <c r="I56">
        <v>5.0160000000000003E-2</v>
      </c>
      <c r="J56" s="2">
        <f>AVERAGE(Table1311[[#This Row],[Estimated costs 1]:[Estimated costs 20]])</f>
        <v>5.0159999999999996E-2</v>
      </c>
      <c r="K56" s="2">
        <f>(Table1311[[#This Row],[Mean]]-Table1311[[#This Row],[Actual cost]])/Table1311[[#This Row],[Actual cost]]*100</f>
        <v>-1.38335205420798E-14</v>
      </c>
      <c r="L56" s="2">
        <f>_xlfn.STDEV.P(Table1311[[#This Row],[Estimated costs 1]:[Estimated costs 20]])</f>
        <v>6.9388939039072284E-18</v>
      </c>
      <c r="M56" s="2">
        <f>Table1311[[#This Row],[Dev]]/Table1311[[#This Row],[Mean]]*100</f>
        <v>1.3833520542079803E-14</v>
      </c>
      <c r="N56" s="2">
        <f>Table1311[[#This Row],[Estimated costs 1]]-Table1311[[#This Row],[Actual cost]]</f>
        <v>0</v>
      </c>
      <c r="O56" s="2">
        <f>Table1311[[#This Row],[Diff 1]]/Table1311[[#This Row],[Actual cost]]*100</f>
        <v>0</v>
      </c>
      <c r="P56">
        <v>5.0160000000000003E-2</v>
      </c>
      <c r="Q56">
        <v>5.0160000000000003E-2</v>
      </c>
      <c r="R56">
        <v>5.0160000000000003E-2</v>
      </c>
      <c r="S56">
        <v>5.0160000000000003E-2</v>
      </c>
      <c r="T56">
        <v>5.0160000000000003E-2</v>
      </c>
      <c r="U56">
        <v>5.0160000000000003E-2</v>
      </c>
      <c r="V56">
        <v>5.0160000000000003E-2</v>
      </c>
      <c r="W56">
        <v>5.0160000000000003E-2</v>
      </c>
      <c r="X56">
        <v>5.0160000000000003E-2</v>
      </c>
      <c r="Y56">
        <v>5.0160000000000003E-2</v>
      </c>
      <c r="Z56">
        <v>5.0160000000000003E-2</v>
      </c>
      <c r="AA56">
        <v>5.0160000000000003E-2</v>
      </c>
      <c r="AB56">
        <v>5.0160000000000003E-2</v>
      </c>
      <c r="AC56">
        <v>5.0160000000000003E-2</v>
      </c>
      <c r="AD56">
        <v>5.0160000000000003E-2</v>
      </c>
      <c r="AE56">
        <v>5.0160000000000003E-2</v>
      </c>
      <c r="AF56">
        <v>5.0160000000000003E-2</v>
      </c>
      <c r="AG56">
        <v>5.0160000000000003E-2</v>
      </c>
      <c r="AH56">
        <v>5.0160000000000003E-2</v>
      </c>
      <c r="AI56">
        <v>5.0160000000000003E-2</v>
      </c>
    </row>
    <row r="57" spans="1:35" hidden="1" x14ac:dyDescent="0.3">
      <c r="A57" t="s">
        <v>77</v>
      </c>
      <c r="B57">
        <v>55</v>
      </c>
      <c r="C57" t="str">
        <f>LEFT(Table1311[[#This Row],[Contingency id]])</f>
        <v>C</v>
      </c>
      <c r="D57">
        <v>14.0625</v>
      </c>
      <c r="E57">
        <v>1.0909090909090899</v>
      </c>
      <c r="F57">
        <v>192</v>
      </c>
      <c r="G57">
        <v>170</v>
      </c>
      <c r="H57">
        <v>176</v>
      </c>
      <c r="I57">
        <v>4.9992708333333302E-2</v>
      </c>
      <c r="J57" s="2">
        <f>AVERAGE(Table1311[[#This Row],[Estimated costs 1]:[Estimated costs 20]])</f>
        <v>4.2246848958333305E-2</v>
      </c>
      <c r="K57" s="2">
        <f>(Table1311[[#This Row],[Mean]]-Table1311[[#This Row],[Actual cost]])/Table1311[[#This Row],[Actual cost]]*100</f>
        <v>-15.49397828850041</v>
      </c>
      <c r="L57" s="2">
        <f>_xlfn.STDEV.P(Table1311[[#This Row],[Estimated costs 1]:[Estimated costs 20]])</f>
        <v>3.3192681914699486E-3</v>
      </c>
      <c r="M57" s="2">
        <f>Table1311[[#This Row],[Dev]]/Table1311[[#This Row],[Mean]]*100</f>
        <v>7.8568420445833373</v>
      </c>
      <c r="N57" s="2">
        <f>Table1311[[#This Row],[Estimated costs 1]]-Table1311[[#This Row],[Actual cost]]</f>
        <v>-4.5671875000000001E-3</v>
      </c>
      <c r="O57" s="2">
        <f>Table1311[[#This Row],[Diff 1]]/Table1311[[#This Row],[Actual cost]]*100</f>
        <v>-9.1357072906465575</v>
      </c>
      <c r="P57">
        <v>4.5425520833333302E-2</v>
      </c>
      <c r="Q57">
        <v>4.21333333333333E-2</v>
      </c>
      <c r="R57">
        <v>3.8084374999999997E-2</v>
      </c>
      <c r="S57">
        <v>4.2674479166666598E-2</v>
      </c>
      <c r="T57">
        <v>4.4381249999999997E-2</v>
      </c>
      <c r="U57">
        <v>4.5040625000000001E-2</v>
      </c>
      <c r="V57">
        <v>3.9295833333333301E-2</v>
      </c>
      <c r="W57">
        <v>4.1802604166666597E-2</v>
      </c>
      <c r="X57">
        <v>4.1828645833333303E-2</v>
      </c>
      <c r="Y57">
        <v>3.7574999999999997E-2</v>
      </c>
      <c r="Z57">
        <v>4.25739583333333E-2</v>
      </c>
      <c r="AA57">
        <v>4.8513541666666597E-2</v>
      </c>
      <c r="AB57">
        <v>4.1745312499999999E-2</v>
      </c>
      <c r="AC57">
        <v>3.86484375E-2</v>
      </c>
      <c r="AD57">
        <v>3.9356250000000002E-2</v>
      </c>
      <c r="AE57">
        <v>4.77916666666666E-2</v>
      </c>
      <c r="AF57">
        <v>3.7637499999999997E-2</v>
      </c>
      <c r="AG57">
        <v>4.0423437499999999E-2</v>
      </c>
      <c r="AH57">
        <v>4.8004166666666598E-2</v>
      </c>
      <c r="AI57">
        <v>4.20010416666666E-2</v>
      </c>
    </row>
    <row r="58" spans="1:35" hidden="1" x14ac:dyDescent="0.3">
      <c r="A58" t="s">
        <v>78</v>
      </c>
      <c r="B58">
        <v>56</v>
      </c>
      <c r="C58" t="str">
        <f>LEFT(Table1311[[#This Row],[Contingency id]])</f>
        <v>C</v>
      </c>
      <c r="D58">
        <v>13.9896373056994</v>
      </c>
      <c r="E58">
        <v>1.2292993630573199</v>
      </c>
      <c r="F58">
        <v>193</v>
      </c>
      <c r="G58">
        <v>151</v>
      </c>
      <c r="H58">
        <v>157</v>
      </c>
      <c r="I58">
        <v>4.9483730569948099E-2</v>
      </c>
      <c r="J58" s="2">
        <f>AVERAGE(Table1311[[#This Row],[Estimated costs 1]:[Estimated costs 20]])</f>
        <v>4.1646036269429997E-2</v>
      </c>
      <c r="K58" s="2">
        <f>(Table1311[[#This Row],[Mean]]-Table1311[[#This Row],[Actual cost]])/Table1311[[#This Row],[Actual cost]]*100</f>
        <v>-15.838931726133849</v>
      </c>
      <c r="L58" s="2">
        <f>_xlfn.STDEV.P(Table1311[[#This Row],[Estimated costs 1]:[Estimated costs 20]])</f>
        <v>3.6360577530686342E-3</v>
      </c>
      <c r="M58" s="2">
        <f>Table1311[[#This Row],[Dev]]/Table1311[[#This Row],[Mean]]*100</f>
        <v>8.7308615147551478</v>
      </c>
      <c r="N58" s="2">
        <f>Table1311[[#This Row],[Estimated costs 1]]-Table1311[[#This Row],[Actual cost]]</f>
        <v>-2.2191709844558982E-3</v>
      </c>
      <c r="O58" s="2">
        <f>Table1311[[#This Row],[Diff 1]]/Table1311[[#This Row],[Actual cost]]*100</f>
        <v>-4.4846476991442108</v>
      </c>
      <c r="P58">
        <v>4.7264559585492201E-2</v>
      </c>
      <c r="Q58">
        <v>3.7802279792746099E-2</v>
      </c>
      <c r="R58">
        <v>3.4052124352331598E-2</v>
      </c>
      <c r="S58">
        <v>3.9713678756476599E-2</v>
      </c>
      <c r="T58">
        <v>3.8425595854922202E-2</v>
      </c>
      <c r="U58">
        <v>4.0005388601036203E-2</v>
      </c>
      <c r="V58">
        <v>4.2064041450777197E-2</v>
      </c>
      <c r="W58">
        <v>4.2355751295336697E-2</v>
      </c>
      <c r="X58">
        <v>4.4566528497409302E-2</v>
      </c>
      <c r="Y58">
        <v>4.2703419689119101E-2</v>
      </c>
      <c r="Z58">
        <v>4.8803937823834097E-2</v>
      </c>
      <c r="AA58">
        <v>4.0346321243523303E-2</v>
      </c>
      <c r="AB58">
        <v>4.0054611398963699E-2</v>
      </c>
      <c r="AC58">
        <v>4.0401865284973998E-2</v>
      </c>
      <c r="AD58">
        <v>4.2903834196891102E-2</v>
      </c>
      <c r="AE58">
        <v>4.2654196891191702E-2</v>
      </c>
      <c r="AF58">
        <v>4.2752642487046598E-2</v>
      </c>
      <c r="AG58">
        <v>3.5583108808290097E-2</v>
      </c>
      <c r="AH58">
        <v>4.3001865284974003E-2</v>
      </c>
      <c r="AI58">
        <v>4.7464974093264202E-2</v>
      </c>
    </row>
    <row r="59" spans="1:35" x14ac:dyDescent="0.3">
      <c r="A59" t="s">
        <v>79</v>
      </c>
      <c r="B59">
        <v>57</v>
      </c>
      <c r="C59" t="str">
        <f>LEFT(Table1311[[#This Row],[Contingency id]])</f>
        <v>A</v>
      </c>
      <c r="D59" s="1">
        <v>24.7524752475247</v>
      </c>
      <c r="E59" s="1">
        <v>1.0744680851063799</v>
      </c>
      <c r="F59">
        <v>101</v>
      </c>
      <c r="G59">
        <v>92</v>
      </c>
      <c r="H59">
        <v>94</v>
      </c>
      <c r="I59">
        <v>4.5050495049504903E-2</v>
      </c>
      <c r="J59" s="2">
        <f>AVERAGE(Table1311[[#This Row],[Estimated costs 1]:[Estimated costs 20]])</f>
        <v>4.5050495049504896E-2</v>
      </c>
      <c r="K59" s="2">
        <f>(Table1311[[#This Row],[Mean]]-Table1311[[#This Row],[Actual cost]])/Table1311[[#This Row],[Actual cost]]*100</f>
        <v>-1.5402480918982676E-14</v>
      </c>
      <c r="L59" s="2">
        <f>_xlfn.STDEV.P(Table1311[[#This Row],[Estimated costs 1]:[Estimated costs 20]])</f>
        <v>6.9388939039072284E-18</v>
      </c>
      <c r="M59" s="2">
        <f>Table1311[[#This Row],[Dev]]/Table1311[[#This Row],[Mean]]*100</f>
        <v>1.5402480918982679E-14</v>
      </c>
      <c r="N59" s="2">
        <f>Table1311[[#This Row],[Estimated costs 1]]-Table1311[[#This Row],[Actual cost]]</f>
        <v>0</v>
      </c>
      <c r="O59" s="2">
        <f>Table1311[[#This Row],[Diff 1]]/Table1311[[#This Row],[Actual cost]]*100</f>
        <v>0</v>
      </c>
      <c r="P59">
        <v>4.5050495049504903E-2</v>
      </c>
      <c r="Q59">
        <v>4.5050495049504903E-2</v>
      </c>
      <c r="R59">
        <v>4.5050495049504903E-2</v>
      </c>
      <c r="S59">
        <v>4.5050495049504903E-2</v>
      </c>
      <c r="T59">
        <v>4.5050495049504903E-2</v>
      </c>
      <c r="U59">
        <v>4.5050495049504903E-2</v>
      </c>
      <c r="V59">
        <v>4.5050495049504903E-2</v>
      </c>
      <c r="W59">
        <v>4.5050495049504903E-2</v>
      </c>
      <c r="X59">
        <v>4.5050495049504903E-2</v>
      </c>
      <c r="Y59">
        <v>4.5050495049504903E-2</v>
      </c>
      <c r="Z59">
        <v>4.5050495049504903E-2</v>
      </c>
      <c r="AA59">
        <v>4.5050495049504903E-2</v>
      </c>
      <c r="AB59">
        <v>4.5050495049504903E-2</v>
      </c>
      <c r="AC59">
        <v>4.5050495049504903E-2</v>
      </c>
      <c r="AD59">
        <v>4.5050495049504903E-2</v>
      </c>
      <c r="AE59">
        <v>4.5050495049504903E-2</v>
      </c>
      <c r="AF59">
        <v>4.5050495049504903E-2</v>
      </c>
      <c r="AG59">
        <v>4.5050495049504903E-2</v>
      </c>
      <c r="AH59">
        <v>4.5050495049504903E-2</v>
      </c>
      <c r="AI59">
        <v>4.5050495049504903E-2</v>
      </c>
    </row>
    <row r="60" spans="1:35" x14ac:dyDescent="0.3">
      <c r="A60" t="s">
        <v>80</v>
      </c>
      <c r="B60">
        <v>58</v>
      </c>
      <c r="C60" t="str">
        <f>LEFT(Table1311[[#This Row],[Contingency id]])</f>
        <v>A</v>
      </c>
      <c r="D60" s="1">
        <v>7.6433121019108201</v>
      </c>
      <c r="E60" s="1">
        <v>1.1214285714285701</v>
      </c>
      <c r="F60">
        <v>157</v>
      </c>
      <c r="G60">
        <v>140</v>
      </c>
      <c r="H60">
        <v>140</v>
      </c>
      <c r="I60">
        <v>4.4094904458598698E-2</v>
      </c>
      <c r="J60" s="2">
        <f>AVERAGE(Table1311[[#This Row],[Estimated costs 1]:[Estimated costs 20]])</f>
        <v>4.4094904458598677E-2</v>
      </c>
      <c r="K60" s="2">
        <f>(Table1311[[#This Row],[Mean]]-Table1311[[#This Row],[Actual cost]])/Table1311[[#This Row],[Actual cost]]*100</f>
        <v>-4.7208814640400792E-14</v>
      </c>
      <c r="L60" s="2">
        <f>_xlfn.STDEV.P(Table1311[[#This Row],[Estimated costs 1]:[Estimated costs 20]])</f>
        <v>2.0816681711721685E-17</v>
      </c>
      <c r="M60" s="2">
        <f>Table1311[[#This Row],[Dev]]/Table1311[[#This Row],[Mean]]*100</f>
        <v>4.7208814640400824E-14</v>
      </c>
      <c r="N60" s="2">
        <f>Table1311[[#This Row],[Estimated costs 1]]-Table1311[[#This Row],[Actual cost]]</f>
        <v>0</v>
      </c>
      <c r="O60" s="2">
        <f>Table1311[[#This Row],[Diff 1]]/Table1311[[#This Row],[Actual cost]]*100</f>
        <v>0</v>
      </c>
      <c r="P60">
        <v>4.4094904458598698E-2</v>
      </c>
      <c r="Q60">
        <v>4.4094904458598698E-2</v>
      </c>
      <c r="R60">
        <v>4.4094904458598698E-2</v>
      </c>
      <c r="S60">
        <v>4.4094904458598698E-2</v>
      </c>
      <c r="T60">
        <v>4.4094904458598698E-2</v>
      </c>
      <c r="U60">
        <v>4.4094904458598698E-2</v>
      </c>
      <c r="V60">
        <v>4.4094904458598698E-2</v>
      </c>
      <c r="W60">
        <v>4.4094904458598698E-2</v>
      </c>
      <c r="X60">
        <v>4.4094904458598698E-2</v>
      </c>
      <c r="Y60">
        <v>4.4094904458598698E-2</v>
      </c>
      <c r="Z60">
        <v>4.4094904458598698E-2</v>
      </c>
      <c r="AA60">
        <v>4.4094904458598698E-2</v>
      </c>
      <c r="AB60">
        <v>4.4094904458598698E-2</v>
      </c>
      <c r="AC60">
        <v>4.4094904458598698E-2</v>
      </c>
      <c r="AD60">
        <v>4.4094904458598698E-2</v>
      </c>
      <c r="AE60">
        <v>4.4094904458598698E-2</v>
      </c>
      <c r="AF60">
        <v>4.4094904458598698E-2</v>
      </c>
      <c r="AG60">
        <v>4.4094904458598698E-2</v>
      </c>
      <c r="AH60">
        <v>4.4094904458598698E-2</v>
      </c>
      <c r="AI60">
        <v>4.4094904458598698E-2</v>
      </c>
    </row>
    <row r="61" spans="1:35" x14ac:dyDescent="0.3">
      <c r="A61" t="s">
        <v>81</v>
      </c>
      <c r="B61">
        <v>59</v>
      </c>
      <c r="C61" t="str">
        <f>LEFT(Table1311[[#This Row],[Contingency id]])</f>
        <v>A</v>
      </c>
      <c r="D61" s="1">
        <v>12.030075187969899</v>
      </c>
      <c r="E61" s="1">
        <v>1.1465517241379299</v>
      </c>
      <c r="F61">
        <v>133</v>
      </c>
      <c r="G61">
        <v>113</v>
      </c>
      <c r="H61">
        <v>116</v>
      </c>
      <c r="I61">
        <v>4.3963909774435997E-2</v>
      </c>
      <c r="J61" s="2">
        <f>AVERAGE(Table1311[[#This Row],[Estimated costs 1]:[Estimated costs 20]])</f>
        <v>4.1572894736842045E-2</v>
      </c>
      <c r="K61" s="2">
        <f>(Table1311[[#This Row],[Mean]]-Table1311[[#This Row],[Actual cost]])/Table1311[[#This Row],[Actual cost]]*100</f>
        <v>-5.438585989875433</v>
      </c>
      <c r="L61" s="2">
        <f>_xlfn.STDEV.P(Table1311[[#This Row],[Estimated costs 1]:[Estimated costs 20]])</f>
        <v>1.3616544565789987E-3</v>
      </c>
      <c r="M61" s="2">
        <f>Table1311[[#This Row],[Dev]]/Table1311[[#This Row],[Mean]]*100</f>
        <v>3.2753419390165677</v>
      </c>
      <c r="N61" s="2">
        <f>Table1311[[#This Row],[Estimated costs 1]]-Table1311[[#This Row],[Actual cost]]</f>
        <v>-1.8375939849623948E-3</v>
      </c>
      <c r="O61" s="2">
        <f>Table1311[[#This Row],[Diff 1]]/Table1311[[#This Row],[Actual cost]]*100</f>
        <v>-4.1797783554521653</v>
      </c>
      <c r="P61">
        <v>4.2126315789473602E-2</v>
      </c>
      <c r="Q61">
        <v>4.3963909774435997E-2</v>
      </c>
      <c r="R61">
        <v>4.0785714285714203E-2</v>
      </c>
      <c r="S61">
        <v>4.0681954887218E-2</v>
      </c>
      <c r="T61">
        <v>4.2623308270676598E-2</v>
      </c>
      <c r="U61">
        <v>4.3963909774435997E-2</v>
      </c>
      <c r="V61">
        <v>4.2519548872180402E-2</v>
      </c>
      <c r="W61">
        <v>4.2126315789473602E-2</v>
      </c>
      <c r="X61">
        <v>4.0681954887218E-2</v>
      </c>
      <c r="Y61">
        <v>4.0681954887218E-2</v>
      </c>
      <c r="Z61">
        <v>4.1178947368421003E-2</v>
      </c>
      <c r="AA61">
        <v>4.2126315789473602E-2</v>
      </c>
      <c r="AB61">
        <v>4.2519548872180402E-2</v>
      </c>
      <c r="AC61">
        <v>4.0785714285714203E-2</v>
      </c>
      <c r="AD61">
        <v>4.3963909774435997E-2</v>
      </c>
      <c r="AE61">
        <v>4.0681954887218E-2</v>
      </c>
      <c r="AF61">
        <v>4.0681954887218E-2</v>
      </c>
      <c r="AG61">
        <v>4.0681954887218E-2</v>
      </c>
      <c r="AH61">
        <v>3.9341353383458601E-2</v>
      </c>
      <c r="AI61">
        <v>3.9341353383458601E-2</v>
      </c>
    </row>
    <row r="62" spans="1:35" x14ac:dyDescent="0.3">
      <c r="A62" t="s">
        <v>82</v>
      </c>
      <c r="B62">
        <v>60</v>
      </c>
      <c r="C62" t="str">
        <f>LEFT(Table1311[[#This Row],[Contingency id]])</f>
        <v>A</v>
      </c>
      <c r="D62" s="1">
        <v>25.4901960784313</v>
      </c>
      <c r="E62" s="1">
        <v>1.0967741935483799</v>
      </c>
      <c r="F62">
        <v>102</v>
      </c>
      <c r="G62">
        <v>90</v>
      </c>
      <c r="H62">
        <v>93</v>
      </c>
      <c r="I62">
        <v>4.3907843137254897E-2</v>
      </c>
      <c r="J62" s="2">
        <f>AVERAGE(Table1311[[#This Row],[Estimated costs 1]:[Estimated costs 20]])</f>
        <v>4.2990196078431339E-2</v>
      </c>
      <c r="K62" s="2">
        <f>(Table1311[[#This Row],[Mean]]-Table1311[[#This Row],[Actual cost]])/Table1311[[#This Row],[Actual cost]]*100</f>
        <v>-2.0899388201670814</v>
      </c>
      <c r="L62" s="2">
        <f>_xlfn.STDEV.P(Table1311[[#This Row],[Estimated costs 1]:[Estimated costs 20]])</f>
        <v>6.7336884805904154E-4</v>
      </c>
      <c r="M62" s="2">
        <f>Table1311[[#This Row],[Dev]]/Table1311[[#This Row],[Mean]]*100</f>
        <v>1.5663311859070079</v>
      </c>
      <c r="N62" s="2">
        <f>Table1311[[#This Row],[Estimated costs 1]]-Table1311[[#This Row],[Actual cost]]</f>
        <v>-1.4117647058823971E-3</v>
      </c>
      <c r="O62" s="2">
        <f>Table1311[[#This Row],[Diff 1]]/Table1311[[#This Row],[Actual cost]]*100</f>
        <v>-3.2152904925647414</v>
      </c>
      <c r="P62">
        <v>4.24960784313725E-2</v>
      </c>
      <c r="Q62">
        <v>4.3907843137254897E-2</v>
      </c>
      <c r="R62">
        <v>4.3907843137254897E-2</v>
      </c>
      <c r="S62">
        <v>4.24960784313725E-2</v>
      </c>
      <c r="T62">
        <v>4.3907843137254897E-2</v>
      </c>
      <c r="U62">
        <v>4.24960784313725E-2</v>
      </c>
      <c r="V62">
        <v>4.24960784313725E-2</v>
      </c>
      <c r="W62">
        <v>4.3907843137254897E-2</v>
      </c>
      <c r="X62">
        <v>4.3907843137254897E-2</v>
      </c>
      <c r="Y62">
        <v>4.24960784313725E-2</v>
      </c>
      <c r="Z62">
        <v>4.24960784313725E-2</v>
      </c>
      <c r="AA62">
        <v>4.24960784313725E-2</v>
      </c>
      <c r="AB62">
        <v>4.24960784313725E-2</v>
      </c>
      <c r="AC62">
        <v>4.24960784313725E-2</v>
      </c>
      <c r="AD62">
        <v>4.24960784313725E-2</v>
      </c>
      <c r="AE62">
        <v>4.24960784313725E-2</v>
      </c>
      <c r="AF62">
        <v>4.24960784313725E-2</v>
      </c>
      <c r="AG62">
        <v>4.24960784313725E-2</v>
      </c>
      <c r="AH62">
        <v>4.3907843137254897E-2</v>
      </c>
      <c r="AI62">
        <v>4.3907843137254897E-2</v>
      </c>
    </row>
    <row r="63" spans="1:35" x14ac:dyDescent="0.3">
      <c r="A63" t="s">
        <v>83</v>
      </c>
      <c r="B63">
        <v>61</v>
      </c>
      <c r="C63" t="str">
        <f>LEFT(Table1311[[#This Row],[Contingency id]])</f>
        <v>A</v>
      </c>
      <c r="D63" s="1">
        <v>4.3478260869565197</v>
      </c>
      <c r="E63" s="1">
        <v>1</v>
      </c>
      <c r="F63">
        <v>23</v>
      </c>
      <c r="G63">
        <v>23</v>
      </c>
      <c r="H63">
        <v>23</v>
      </c>
      <c r="I63">
        <v>4.3469565217391301E-2</v>
      </c>
      <c r="J63" s="2">
        <f>AVERAGE(Table1311[[#This Row],[Estimated costs 1]:[Estimated costs 20]])</f>
        <v>4.3469565217391308E-2</v>
      </c>
      <c r="K63" s="2">
        <f>(Table1311[[#This Row],[Mean]]-Table1311[[#This Row],[Actual cost]])/Table1311[[#This Row],[Actual cost]]*100</f>
        <v>1.5962648508688364E-14</v>
      </c>
      <c r="L63" s="2">
        <f>_xlfn.STDEV.P(Table1311[[#This Row],[Estimated costs 1]:[Estimated costs 20]])</f>
        <v>6.9388939039072284E-18</v>
      </c>
      <c r="M63" s="2">
        <f>Table1311[[#This Row],[Dev]]/Table1311[[#This Row],[Mean]]*100</f>
        <v>1.5962648508688361E-14</v>
      </c>
      <c r="N63" s="2">
        <f>Table1311[[#This Row],[Estimated costs 1]]-Table1311[[#This Row],[Actual cost]]</f>
        <v>0</v>
      </c>
      <c r="O63" s="2">
        <f>Table1311[[#This Row],[Diff 1]]/Table1311[[#This Row],[Actual cost]]*100</f>
        <v>0</v>
      </c>
      <c r="P63">
        <v>4.3469565217391301E-2</v>
      </c>
      <c r="Q63">
        <v>4.3469565217391301E-2</v>
      </c>
      <c r="R63">
        <v>4.3469565217391301E-2</v>
      </c>
      <c r="S63">
        <v>4.3469565217391301E-2</v>
      </c>
      <c r="T63">
        <v>4.3469565217391301E-2</v>
      </c>
      <c r="U63">
        <v>4.3469565217391301E-2</v>
      </c>
      <c r="V63">
        <v>4.3469565217391301E-2</v>
      </c>
      <c r="W63">
        <v>4.3469565217391301E-2</v>
      </c>
      <c r="X63">
        <v>4.3469565217391301E-2</v>
      </c>
      <c r="Y63">
        <v>4.3469565217391301E-2</v>
      </c>
      <c r="Z63">
        <v>4.3469565217391301E-2</v>
      </c>
      <c r="AA63">
        <v>4.3469565217391301E-2</v>
      </c>
      <c r="AB63">
        <v>4.3469565217391301E-2</v>
      </c>
      <c r="AC63">
        <v>4.3469565217391301E-2</v>
      </c>
      <c r="AD63">
        <v>4.3469565217391301E-2</v>
      </c>
      <c r="AE63">
        <v>4.3469565217391301E-2</v>
      </c>
      <c r="AF63">
        <v>4.3469565217391301E-2</v>
      </c>
      <c r="AG63">
        <v>4.3469565217391301E-2</v>
      </c>
      <c r="AH63">
        <v>4.3469565217391301E-2</v>
      </c>
      <c r="AI63">
        <v>4.3469565217391301E-2</v>
      </c>
    </row>
    <row r="64" spans="1:35" x14ac:dyDescent="0.3">
      <c r="A64" t="s">
        <v>84</v>
      </c>
      <c r="B64">
        <v>62</v>
      </c>
      <c r="C64" t="str">
        <f>LEFT(Table1311[[#This Row],[Contingency id]])</f>
        <v>A</v>
      </c>
      <c r="D64" s="1">
        <v>2.8571428571428501</v>
      </c>
      <c r="E64" s="1">
        <v>1.0606060606060601</v>
      </c>
      <c r="F64">
        <v>35</v>
      </c>
      <c r="G64">
        <v>33</v>
      </c>
      <c r="H64">
        <v>33</v>
      </c>
      <c r="I64">
        <v>4.1342857142857098E-2</v>
      </c>
      <c r="J64" s="2">
        <f>AVERAGE(Table1311[[#This Row],[Estimated costs 1]:[Estimated costs 20]])</f>
        <v>4.1342857142857112E-2</v>
      </c>
      <c r="K64" s="2">
        <f>(Table1311[[#This Row],[Mean]]-Table1311[[#This Row],[Actual cost]])/Table1311[[#This Row],[Actual cost]]*100</f>
        <v>3.3567558622909922E-14</v>
      </c>
      <c r="L64" s="2">
        <f>_xlfn.STDEV.P(Table1311[[#This Row],[Estimated costs 1]:[Estimated costs 20]])</f>
        <v>1.3877787807814457E-17</v>
      </c>
      <c r="M64" s="2">
        <f>Table1311[[#This Row],[Dev]]/Table1311[[#This Row],[Mean]]*100</f>
        <v>3.3567558622909903E-14</v>
      </c>
      <c r="N64" s="2">
        <f>Table1311[[#This Row],[Estimated costs 1]]-Table1311[[#This Row],[Actual cost]]</f>
        <v>0</v>
      </c>
      <c r="O64" s="2">
        <f>Table1311[[#This Row],[Diff 1]]/Table1311[[#This Row],[Actual cost]]*100</f>
        <v>0</v>
      </c>
      <c r="P64">
        <v>4.1342857142857098E-2</v>
      </c>
      <c r="Q64">
        <v>4.1342857142857098E-2</v>
      </c>
      <c r="R64">
        <v>4.1342857142857098E-2</v>
      </c>
      <c r="S64">
        <v>4.1342857142857098E-2</v>
      </c>
      <c r="T64">
        <v>4.1342857142857098E-2</v>
      </c>
      <c r="U64">
        <v>4.1342857142857098E-2</v>
      </c>
      <c r="V64">
        <v>4.1342857142857098E-2</v>
      </c>
      <c r="W64">
        <v>4.1342857142857098E-2</v>
      </c>
      <c r="X64">
        <v>4.1342857142857098E-2</v>
      </c>
      <c r="Y64">
        <v>4.1342857142857098E-2</v>
      </c>
      <c r="Z64">
        <v>4.1342857142857098E-2</v>
      </c>
      <c r="AA64">
        <v>4.1342857142857098E-2</v>
      </c>
      <c r="AB64">
        <v>4.1342857142857098E-2</v>
      </c>
      <c r="AC64">
        <v>4.1342857142857098E-2</v>
      </c>
      <c r="AD64">
        <v>4.1342857142857098E-2</v>
      </c>
      <c r="AE64">
        <v>4.1342857142857098E-2</v>
      </c>
      <c r="AF64">
        <v>4.1342857142857098E-2</v>
      </c>
      <c r="AG64">
        <v>4.1342857142857098E-2</v>
      </c>
      <c r="AH64">
        <v>4.1342857142857098E-2</v>
      </c>
      <c r="AI64">
        <v>4.1342857142857098E-2</v>
      </c>
    </row>
    <row r="65" spans="1:35" hidden="1" x14ac:dyDescent="0.3">
      <c r="A65" t="s">
        <v>85</v>
      </c>
      <c r="B65">
        <v>63</v>
      </c>
      <c r="C65" t="str">
        <f>LEFT(Table1311[[#This Row],[Contingency id]])</f>
        <v>C</v>
      </c>
      <c r="D65">
        <v>17.647058823529399</v>
      </c>
      <c r="E65">
        <v>1.0625</v>
      </c>
      <c r="F65">
        <v>119</v>
      </c>
      <c r="G65">
        <v>109</v>
      </c>
      <c r="H65">
        <v>112</v>
      </c>
      <c r="I65">
        <v>4.0037058823529398E-2</v>
      </c>
      <c r="J65" s="2">
        <f>AVERAGE(Table1311[[#This Row],[Estimated costs 1]:[Estimated costs 20]])</f>
        <v>3.7329735294117601E-2</v>
      </c>
      <c r="K65" s="2">
        <f>(Table1311[[#This Row],[Mean]]-Table1311[[#This Row],[Actual cost]])/Table1311[[#This Row],[Actual cost]]*100</f>
        <v>-6.7620439886576493</v>
      </c>
      <c r="L65" s="2">
        <f>_xlfn.STDEV.P(Table1311[[#This Row],[Estimated costs 1]:[Estimated costs 20]])</f>
        <v>1.6587739190973777E-3</v>
      </c>
      <c r="M65" s="2">
        <f>Table1311[[#This Row],[Dev]]/Table1311[[#This Row],[Mean]]*100</f>
        <v>4.443572680138363</v>
      </c>
      <c r="N65" s="2">
        <f>Table1311[[#This Row],[Estimated costs 1]]-Table1311[[#This Row],[Actual cost]]</f>
        <v>-3.7571428571428964E-3</v>
      </c>
      <c r="O65" s="2">
        <f>Table1311[[#This Row],[Diff 1]]/Table1311[[#This Row],[Actual cost]]*100</f>
        <v>-9.38416299185009</v>
      </c>
      <c r="P65">
        <v>3.6279915966386501E-2</v>
      </c>
      <c r="Q65">
        <v>3.7659495798319301E-2</v>
      </c>
      <c r="R65">
        <v>3.6279915966386501E-2</v>
      </c>
      <c r="S65">
        <v>4.0037058823529398E-2</v>
      </c>
      <c r="T65">
        <v>3.5799831932773099E-2</v>
      </c>
      <c r="U65">
        <v>3.7606554621848698E-2</v>
      </c>
      <c r="V65">
        <v>3.7659495798319301E-2</v>
      </c>
      <c r="W65">
        <v>4.0037058823529398E-2</v>
      </c>
      <c r="X65">
        <v>3.3902352941176397E-2</v>
      </c>
      <c r="Y65">
        <v>3.6189159663865503E-2</v>
      </c>
      <c r="Z65">
        <v>3.7750252100840299E-2</v>
      </c>
      <c r="AA65">
        <v>3.6279915966386501E-2</v>
      </c>
      <c r="AB65">
        <v>3.3902352941176397E-2</v>
      </c>
      <c r="AC65">
        <v>3.7750252100840299E-2</v>
      </c>
      <c r="AD65">
        <v>3.8230336134453702E-2</v>
      </c>
      <c r="AE65">
        <v>3.7606554621848698E-2</v>
      </c>
      <c r="AF65">
        <v>3.7750252100840299E-2</v>
      </c>
      <c r="AG65">
        <v>4.0037058823529398E-2</v>
      </c>
      <c r="AH65">
        <v>3.8230336134453702E-2</v>
      </c>
      <c r="AI65">
        <v>3.7606554621848698E-2</v>
      </c>
    </row>
    <row r="66" spans="1:35" hidden="1" x14ac:dyDescent="0.3">
      <c r="A66" t="s">
        <v>86</v>
      </c>
      <c r="B66">
        <v>64</v>
      </c>
      <c r="C66" t="str">
        <f>LEFT(Table1311[[#This Row],[Contingency id]])</f>
        <v>C</v>
      </c>
      <c r="D66">
        <v>4.6783625730994096</v>
      </c>
      <c r="E66">
        <v>1.1793103448275799</v>
      </c>
      <c r="F66">
        <v>171</v>
      </c>
      <c r="G66">
        <v>143</v>
      </c>
      <c r="H66">
        <v>145</v>
      </c>
      <c r="I66">
        <v>3.9396491228070103E-2</v>
      </c>
      <c r="J66" s="2">
        <f>AVERAGE(Table1311[[#This Row],[Estimated costs 1]:[Estimated costs 20]])</f>
        <v>2.843827485380112E-2</v>
      </c>
      <c r="K66" s="2">
        <f>(Table1311[[#This Row],[Mean]]-Table1311[[#This Row],[Actual cost]])/Table1311[[#This Row],[Actual cost]]*100</f>
        <v>-27.815209001306251</v>
      </c>
      <c r="L66" s="2">
        <f>_xlfn.STDEV.P(Table1311[[#This Row],[Estimated costs 1]:[Estimated costs 20]])</f>
        <v>4.5433332331275382E-3</v>
      </c>
      <c r="M66" s="2">
        <f>Table1311[[#This Row],[Dev]]/Table1311[[#This Row],[Mean]]*100</f>
        <v>15.976121113128164</v>
      </c>
      <c r="N66" s="2">
        <f>Table1311[[#This Row],[Estimated costs 1]]-Table1311[[#This Row],[Actual cost]]</f>
        <v>-1.6939181286549702E-2</v>
      </c>
      <c r="O66" s="2">
        <f>Table1311[[#This Row],[Diff 1]]/Table1311[[#This Row],[Actual cost]]*100</f>
        <v>-42.996674979218682</v>
      </c>
      <c r="P66">
        <v>2.2457309941520402E-2</v>
      </c>
      <c r="Q66">
        <v>3.0134502923976601E-2</v>
      </c>
      <c r="R66">
        <v>2.6459649122806999E-2</v>
      </c>
      <c r="S66">
        <v>2.1467251461988301E-2</v>
      </c>
      <c r="T66">
        <v>2.6459649122806999E-2</v>
      </c>
      <c r="U66">
        <v>3.4404093567251402E-2</v>
      </c>
      <c r="V66">
        <v>3.0923391812865401E-2</v>
      </c>
      <c r="W66">
        <v>2.6459649122806999E-2</v>
      </c>
      <c r="X66">
        <v>3.4136842105263097E-2</v>
      </c>
      <c r="Y66">
        <v>2.5670760233918101E-2</v>
      </c>
      <c r="Z66">
        <v>2.4947953216374202E-2</v>
      </c>
      <c r="AA66">
        <v>2.66538011695906E-2</v>
      </c>
      <c r="AB66">
        <v>2.1394152046783601E-2</v>
      </c>
      <c r="AC66">
        <v>3.0207602339181201E-2</v>
      </c>
      <c r="AD66">
        <v>2.4874853801169501E-2</v>
      </c>
      <c r="AE66">
        <v>3.5199999999999898E-2</v>
      </c>
      <c r="AF66">
        <v>3.4404093567251402E-2</v>
      </c>
      <c r="AG66">
        <v>3.59157894736842E-2</v>
      </c>
      <c r="AH66">
        <v>3.09304093567251E-2</v>
      </c>
      <c r="AI66">
        <v>2.5663742690058399E-2</v>
      </c>
    </row>
    <row r="67" spans="1:35" x14ac:dyDescent="0.3">
      <c r="A67" t="s">
        <v>87</v>
      </c>
      <c r="B67">
        <v>65</v>
      </c>
      <c r="C67" t="str">
        <f>LEFT(Table1311[[#This Row],[Contingency id]])</f>
        <v>A</v>
      </c>
      <c r="D67" s="1">
        <v>4.1666666666666599</v>
      </c>
      <c r="E67" s="1">
        <v>1.0434782608695601</v>
      </c>
      <c r="F67">
        <v>24</v>
      </c>
      <c r="G67">
        <v>23</v>
      </c>
      <c r="H67">
        <v>23</v>
      </c>
      <c r="I67">
        <v>3.9308333333333299E-2</v>
      </c>
      <c r="J67" s="2">
        <f>AVERAGE(Table1311[[#This Row],[Estimated costs 1]:[Estimated costs 20]])</f>
        <v>3.9308333333333292E-2</v>
      </c>
      <c r="K67" s="2">
        <f>(Table1311[[#This Row],[Mean]]-Table1311[[#This Row],[Actual cost]])/Table1311[[#This Row],[Actual cost]]*100</f>
        <v>-1.7652475481638078E-14</v>
      </c>
      <c r="L67" s="2">
        <f>_xlfn.STDEV.P(Table1311[[#This Row],[Estimated costs 1]:[Estimated costs 20]])</f>
        <v>6.9388939039072284E-18</v>
      </c>
      <c r="M67" s="2">
        <f>Table1311[[#This Row],[Dev]]/Table1311[[#This Row],[Mean]]*100</f>
        <v>1.7652475481638081E-14</v>
      </c>
      <c r="N67" s="2">
        <f>Table1311[[#This Row],[Estimated costs 1]]-Table1311[[#This Row],[Actual cost]]</f>
        <v>0</v>
      </c>
      <c r="O67" s="2">
        <f>Table1311[[#This Row],[Diff 1]]/Table1311[[#This Row],[Actual cost]]*100</f>
        <v>0</v>
      </c>
      <c r="P67">
        <v>3.9308333333333299E-2</v>
      </c>
      <c r="Q67">
        <v>3.9308333333333299E-2</v>
      </c>
      <c r="R67">
        <v>3.9308333333333299E-2</v>
      </c>
      <c r="S67">
        <v>3.9308333333333299E-2</v>
      </c>
      <c r="T67">
        <v>3.9308333333333299E-2</v>
      </c>
      <c r="U67">
        <v>3.9308333333333299E-2</v>
      </c>
      <c r="V67">
        <v>3.9308333333333299E-2</v>
      </c>
      <c r="W67">
        <v>3.9308333333333299E-2</v>
      </c>
      <c r="X67">
        <v>3.9308333333333299E-2</v>
      </c>
      <c r="Y67">
        <v>3.9308333333333299E-2</v>
      </c>
      <c r="Z67">
        <v>3.9308333333333299E-2</v>
      </c>
      <c r="AA67">
        <v>3.9308333333333299E-2</v>
      </c>
      <c r="AB67">
        <v>3.9308333333333299E-2</v>
      </c>
      <c r="AC67">
        <v>3.9308333333333299E-2</v>
      </c>
      <c r="AD67">
        <v>3.9308333333333299E-2</v>
      </c>
      <c r="AE67">
        <v>3.9308333333333299E-2</v>
      </c>
      <c r="AF67">
        <v>3.9308333333333299E-2</v>
      </c>
      <c r="AG67">
        <v>3.9308333333333299E-2</v>
      </c>
      <c r="AH67">
        <v>3.9308333333333299E-2</v>
      </c>
      <c r="AI67">
        <v>3.9308333333333299E-2</v>
      </c>
    </row>
    <row r="68" spans="1:35" hidden="1" x14ac:dyDescent="0.3">
      <c r="A68" t="s">
        <v>88</v>
      </c>
      <c r="B68">
        <v>66</v>
      </c>
      <c r="C68" t="str">
        <f>LEFT(Table1311[[#This Row],[Contingency id]])</f>
        <v>B</v>
      </c>
      <c r="D68">
        <v>14.6551724137931</v>
      </c>
      <c r="E68">
        <v>1.14851485148514</v>
      </c>
      <c r="F68">
        <v>116</v>
      </c>
      <c r="G68">
        <v>100</v>
      </c>
      <c r="H68">
        <v>101</v>
      </c>
      <c r="I68">
        <v>3.83236206896551E-2</v>
      </c>
      <c r="J68" s="2">
        <f>AVERAGE(Table1311[[#This Row],[Estimated costs 1]:[Estimated costs 20]])</f>
        <v>3.7049612068965468E-2</v>
      </c>
      <c r="K68" s="2">
        <f>(Table1311[[#This Row],[Mean]]-Table1311[[#This Row],[Actual cost]])/Table1311[[#This Row],[Actual cost]]*100</f>
        <v>-3.3243430494382586</v>
      </c>
      <c r="L68" s="2">
        <f>_xlfn.STDEV.P(Table1311[[#This Row],[Estimated costs 1]:[Estimated costs 20]])</f>
        <v>1.1523841566833855E-3</v>
      </c>
      <c r="M68" s="2">
        <f>Table1311[[#This Row],[Dev]]/Table1311[[#This Row],[Mean]]*100</f>
        <v>3.1103811681976494</v>
      </c>
      <c r="N68" s="2">
        <f>Table1311[[#This Row],[Estimated costs 1]]-Table1311[[#This Row],[Actual cost]]</f>
        <v>-2.3163793103447988E-3</v>
      </c>
      <c r="O68" s="2">
        <f>Table1311[[#This Row],[Diff 1]]/Table1311[[#This Row],[Actual cost]]*100</f>
        <v>-6.0442600898877794</v>
      </c>
      <c r="P68">
        <v>3.6007241379310301E-2</v>
      </c>
      <c r="Q68">
        <v>3.83236206896551E-2</v>
      </c>
      <c r="R68">
        <v>3.6007241379310301E-2</v>
      </c>
      <c r="S68">
        <v>3.6007241379310301E-2</v>
      </c>
      <c r="T68">
        <v>3.6007241379310301E-2</v>
      </c>
      <c r="U68">
        <v>3.83236206896551E-2</v>
      </c>
      <c r="V68">
        <v>3.83236206896551E-2</v>
      </c>
      <c r="W68">
        <v>3.6007241379310301E-2</v>
      </c>
      <c r="X68">
        <v>3.6007241379310301E-2</v>
      </c>
      <c r="Y68">
        <v>3.83236206896551E-2</v>
      </c>
      <c r="Z68">
        <v>3.83236206896551E-2</v>
      </c>
      <c r="AA68">
        <v>3.6007241379310301E-2</v>
      </c>
      <c r="AB68">
        <v>3.83236206896551E-2</v>
      </c>
      <c r="AC68">
        <v>3.6007241379310301E-2</v>
      </c>
      <c r="AD68">
        <v>3.6007241379310301E-2</v>
      </c>
      <c r="AE68">
        <v>3.6007241379310301E-2</v>
      </c>
      <c r="AF68">
        <v>3.83236206896551E-2</v>
      </c>
      <c r="AG68">
        <v>3.6007241379310301E-2</v>
      </c>
      <c r="AH68">
        <v>3.83236206896551E-2</v>
      </c>
      <c r="AI68">
        <v>3.83236206896551E-2</v>
      </c>
    </row>
    <row r="69" spans="1:35" hidden="1" x14ac:dyDescent="0.3">
      <c r="A69" t="s">
        <v>89</v>
      </c>
      <c r="B69">
        <v>67</v>
      </c>
      <c r="C69" t="str">
        <f>LEFT(Table1311[[#This Row],[Contingency id]])</f>
        <v>C</v>
      </c>
      <c r="D69">
        <v>17.1875</v>
      </c>
      <c r="E69">
        <v>1.06666666666666</v>
      </c>
      <c r="F69">
        <v>64</v>
      </c>
      <c r="G69">
        <v>60</v>
      </c>
      <c r="H69">
        <v>60</v>
      </c>
      <c r="I69">
        <v>3.7750937499999998E-2</v>
      </c>
      <c r="J69" s="2">
        <f>AVERAGE(Table1311[[#This Row],[Estimated costs 1]:[Estimated costs 20]])</f>
        <v>3.5341562499999965E-2</v>
      </c>
      <c r="K69" s="2">
        <f>(Table1311[[#This Row],[Mean]]-Table1311[[#This Row],[Actual cost]])/Table1311[[#This Row],[Actual cost]]*100</f>
        <v>-6.3822918305009857</v>
      </c>
      <c r="L69" s="2">
        <f>_xlfn.STDEV.P(Table1311[[#This Row],[Estimated costs 1]:[Estimated costs 20]])</f>
        <v>1.9672464496727588E-3</v>
      </c>
      <c r="M69" s="2">
        <f>Table1311[[#This Row],[Dev]]/Table1311[[#This Row],[Mean]]*100</f>
        <v>5.5663822154800338</v>
      </c>
      <c r="N69" s="2">
        <f>Table1311[[#This Row],[Estimated costs 1]]-Table1311[[#This Row],[Actual cost]]</f>
        <v>0</v>
      </c>
      <c r="O69" s="2">
        <f>Table1311[[#This Row],[Diff 1]]/Table1311[[#This Row],[Actual cost]]*100</f>
        <v>0</v>
      </c>
      <c r="P69">
        <v>3.7750937499999998E-2</v>
      </c>
      <c r="Q69">
        <v>3.7750937499999998E-2</v>
      </c>
      <c r="R69">
        <v>3.3735312500000003E-2</v>
      </c>
      <c r="S69">
        <v>3.7750937499999998E-2</v>
      </c>
      <c r="T69">
        <v>3.7750937499999998E-2</v>
      </c>
      <c r="U69">
        <v>3.3735312499999899E-2</v>
      </c>
      <c r="V69">
        <v>3.3735312499999899E-2</v>
      </c>
      <c r="W69">
        <v>3.3735312500000003E-2</v>
      </c>
      <c r="X69">
        <v>3.3735312500000003E-2</v>
      </c>
      <c r="Y69">
        <v>3.7750937499999998E-2</v>
      </c>
      <c r="Z69">
        <v>3.3735312500000003E-2</v>
      </c>
      <c r="AA69">
        <v>3.7750937499999998E-2</v>
      </c>
      <c r="AB69">
        <v>3.3735312499999899E-2</v>
      </c>
      <c r="AC69">
        <v>3.7750937499999998E-2</v>
      </c>
      <c r="AD69">
        <v>3.3735312500000003E-2</v>
      </c>
      <c r="AE69">
        <v>3.3735312499999899E-2</v>
      </c>
      <c r="AF69">
        <v>3.3735312500000003E-2</v>
      </c>
      <c r="AG69">
        <v>3.7750937499999998E-2</v>
      </c>
      <c r="AH69">
        <v>3.3735312500000003E-2</v>
      </c>
      <c r="AI69">
        <v>3.3735312499999899E-2</v>
      </c>
    </row>
    <row r="70" spans="1:35" hidden="1" x14ac:dyDescent="0.3">
      <c r="A70" t="s">
        <v>90</v>
      </c>
      <c r="B70">
        <v>68</v>
      </c>
      <c r="C70" t="str">
        <f>LEFT(Table1311[[#This Row],[Contingency id]])</f>
        <v>C</v>
      </c>
      <c r="D70">
        <v>9.3220338983050794</v>
      </c>
      <c r="E70">
        <v>1.1346153846153799</v>
      </c>
      <c r="F70">
        <v>118</v>
      </c>
      <c r="G70">
        <v>103</v>
      </c>
      <c r="H70">
        <v>104</v>
      </c>
      <c r="I70">
        <v>3.6800847457627101E-2</v>
      </c>
      <c r="J70" s="2">
        <f>AVERAGE(Table1311[[#This Row],[Estimated costs 1]:[Estimated costs 20]])</f>
        <v>3.3834449152542315E-2</v>
      </c>
      <c r="K70" s="2">
        <f>(Table1311[[#This Row],[Mean]]-Table1311[[#This Row],[Actual cost]])/Table1311[[#This Row],[Actual cost]]*100</f>
        <v>-8.0606793321820351</v>
      </c>
      <c r="L70" s="2">
        <f>_xlfn.STDEV.P(Table1311[[#This Row],[Estimated costs 1]:[Estimated costs 20]])</f>
        <v>1.755920245587021E-3</v>
      </c>
      <c r="M70" s="2">
        <f>Table1311[[#This Row],[Dev]]/Table1311[[#This Row],[Mean]]*100</f>
        <v>5.1897408989000233</v>
      </c>
      <c r="N70" s="2">
        <f>Table1311[[#This Row],[Estimated costs 1]]-Table1311[[#This Row],[Actual cost]]</f>
        <v>-4.8033898305085004E-3</v>
      </c>
      <c r="O70" s="2">
        <f>Table1311[[#This Row],[Diff 1]]/Table1311[[#This Row],[Actual cost]]*100</f>
        <v>-13.052389176741585</v>
      </c>
      <c r="P70">
        <v>3.19974576271186E-2</v>
      </c>
      <c r="Q70">
        <v>3.19974576271186E-2</v>
      </c>
      <c r="R70">
        <v>3.5113559322033798E-2</v>
      </c>
      <c r="S70">
        <v>3.6800847457627101E-2</v>
      </c>
      <c r="T70">
        <v>3.5113559322033798E-2</v>
      </c>
      <c r="U70">
        <v>3.19974576271186E-2</v>
      </c>
      <c r="V70">
        <v>3.6800847457627101E-2</v>
      </c>
      <c r="W70">
        <v>3.19974576271186E-2</v>
      </c>
      <c r="X70">
        <v>3.19974576271186E-2</v>
      </c>
      <c r="Y70">
        <v>3.3684745762711799E-2</v>
      </c>
      <c r="Z70">
        <v>3.19974576271186E-2</v>
      </c>
      <c r="AA70">
        <v>3.5113559322033798E-2</v>
      </c>
      <c r="AB70">
        <v>3.3684745762711799E-2</v>
      </c>
      <c r="AC70">
        <v>3.19974576271186E-2</v>
      </c>
      <c r="AD70">
        <v>3.19974576271186E-2</v>
      </c>
      <c r="AE70">
        <v>3.5113559322033798E-2</v>
      </c>
      <c r="AF70">
        <v>3.6800847457627101E-2</v>
      </c>
      <c r="AG70">
        <v>3.5113559322033798E-2</v>
      </c>
      <c r="AH70">
        <v>3.3684745762711799E-2</v>
      </c>
      <c r="AI70">
        <v>3.3684745762711799E-2</v>
      </c>
    </row>
    <row r="71" spans="1:35" hidden="1" x14ac:dyDescent="0.3">
      <c r="A71" t="s">
        <v>91</v>
      </c>
      <c r="B71">
        <v>69</v>
      </c>
      <c r="C71" t="str">
        <f>LEFT(Table1311[[#This Row],[Contingency id]])</f>
        <v>B</v>
      </c>
      <c r="D71">
        <v>9.9236641221373993</v>
      </c>
      <c r="E71">
        <v>1.1391304347825999</v>
      </c>
      <c r="F71">
        <v>131</v>
      </c>
      <c r="G71">
        <v>115</v>
      </c>
      <c r="H71">
        <v>115</v>
      </c>
      <c r="I71">
        <v>3.64779389312977E-2</v>
      </c>
      <c r="J71" s="2">
        <f>AVERAGE(Table1311[[#This Row],[Estimated costs 1]:[Estimated costs 20]])</f>
        <v>3.0724083969465604E-2</v>
      </c>
      <c r="K71" s="2">
        <f>(Table1311[[#This Row],[Mean]]-Table1311[[#This Row],[Actual cost]])/Table1311[[#This Row],[Actual cost]]*100</f>
        <v>-15.773519914787034</v>
      </c>
      <c r="L71" s="2">
        <f>_xlfn.STDEV.P(Table1311[[#This Row],[Estimated costs 1]:[Estimated costs 20]])</f>
        <v>2.4034157058739295E-3</v>
      </c>
      <c r="M71" s="2">
        <f>Table1311[[#This Row],[Dev]]/Table1311[[#This Row],[Mean]]*100</f>
        <v>7.8225788871769355</v>
      </c>
      <c r="N71" s="2">
        <f>Table1311[[#This Row],[Estimated costs 1]]-Table1311[[#This Row],[Actual cost]]</f>
        <v>-4.3809160305344E-3</v>
      </c>
      <c r="O71" s="2">
        <f>Table1311[[#This Row],[Diff 1]]/Table1311[[#This Row],[Actual cost]]*100</f>
        <v>-12.00976853101648</v>
      </c>
      <c r="P71">
        <v>3.20970229007633E-2</v>
      </c>
      <c r="Q71">
        <v>2.8007709923664099E-2</v>
      </c>
      <c r="R71">
        <v>2.8007709923664099E-2</v>
      </c>
      <c r="S71">
        <v>3.20970229007633E-2</v>
      </c>
      <c r="T71">
        <v>3.20970229007633E-2</v>
      </c>
      <c r="U71">
        <v>2.8007709923664099E-2</v>
      </c>
      <c r="V71">
        <v>3.20970229007633E-2</v>
      </c>
      <c r="W71">
        <v>2.8007709923664099E-2</v>
      </c>
      <c r="X71">
        <v>3.2388625954198398E-2</v>
      </c>
      <c r="Y71">
        <v>2.8007709923664099E-2</v>
      </c>
      <c r="Z71">
        <v>3.20970229007633E-2</v>
      </c>
      <c r="AA71">
        <v>3.64779389312977E-2</v>
      </c>
      <c r="AB71">
        <v>3.20970229007633E-2</v>
      </c>
      <c r="AC71">
        <v>2.8007709923664099E-2</v>
      </c>
      <c r="AD71">
        <v>3.20970229007633E-2</v>
      </c>
      <c r="AE71">
        <v>3.2388625954198398E-2</v>
      </c>
      <c r="AF71">
        <v>3.2388625954198398E-2</v>
      </c>
      <c r="AG71">
        <v>3.20970229007633E-2</v>
      </c>
      <c r="AH71">
        <v>2.8007709923664099E-2</v>
      </c>
      <c r="AI71">
        <v>2.8007709923664099E-2</v>
      </c>
    </row>
    <row r="72" spans="1:35" x14ac:dyDescent="0.3">
      <c r="A72" t="s">
        <v>92</v>
      </c>
      <c r="B72">
        <v>70</v>
      </c>
      <c r="C72" t="str">
        <f>LEFT(Table1311[[#This Row],[Contingency id]])</f>
        <v>A</v>
      </c>
      <c r="D72" s="1">
        <v>9.0909090909090899</v>
      </c>
      <c r="E72" s="1">
        <v>1.0879120879120801</v>
      </c>
      <c r="F72">
        <v>99</v>
      </c>
      <c r="G72">
        <v>88</v>
      </c>
      <c r="H72">
        <v>91</v>
      </c>
      <c r="I72">
        <v>3.6110101010101002E-2</v>
      </c>
      <c r="J72" s="2">
        <f>AVERAGE(Table1311[[#This Row],[Estimated costs 1]:[Estimated costs 20]])</f>
        <v>3.4145151515151503E-2</v>
      </c>
      <c r="K72" s="2">
        <f>(Table1311[[#This Row],[Mean]]-Table1311[[#This Row],[Actual cost]])/Table1311[[#This Row],[Actual cost]]*100</f>
        <v>-5.4415508126101537</v>
      </c>
      <c r="L72" s="2">
        <f>_xlfn.STDEV.P(Table1311[[#This Row],[Estimated costs 1]:[Estimated costs 20]])</f>
        <v>1.2863613996244702E-3</v>
      </c>
      <c r="M72" s="2">
        <f>Table1311[[#This Row],[Dev]]/Table1311[[#This Row],[Mean]]*100</f>
        <v>3.7673325275878855</v>
      </c>
      <c r="N72" s="2">
        <f>Table1311[[#This Row],[Estimated costs 1]]-Table1311[[#This Row],[Actual cost]]</f>
        <v>0</v>
      </c>
      <c r="O72" s="2">
        <f>Table1311[[#This Row],[Diff 1]]/Table1311[[#This Row],[Actual cost]]*100</f>
        <v>0</v>
      </c>
      <c r="P72">
        <v>3.6110101010101002E-2</v>
      </c>
      <c r="Q72">
        <v>3.33030303030303E-2</v>
      </c>
      <c r="R72">
        <v>3.33030303030303E-2</v>
      </c>
      <c r="S72">
        <v>3.33030303030303E-2</v>
      </c>
      <c r="T72">
        <v>3.6110101010101002E-2</v>
      </c>
      <c r="U72">
        <v>3.33030303030303E-2</v>
      </c>
      <c r="V72">
        <v>3.33030303030303E-2</v>
      </c>
      <c r="W72">
        <v>3.33030303030303E-2</v>
      </c>
      <c r="X72">
        <v>3.6110101010101002E-2</v>
      </c>
      <c r="Y72">
        <v>3.33030303030303E-2</v>
      </c>
      <c r="Z72">
        <v>3.33030303030303E-2</v>
      </c>
      <c r="AA72">
        <v>3.33030303030303E-2</v>
      </c>
      <c r="AB72">
        <v>3.6110101010101002E-2</v>
      </c>
      <c r="AC72">
        <v>3.33030303030303E-2</v>
      </c>
      <c r="AD72">
        <v>3.33030303030303E-2</v>
      </c>
      <c r="AE72">
        <v>3.33030303030303E-2</v>
      </c>
      <c r="AF72">
        <v>3.6110101010101002E-2</v>
      </c>
      <c r="AG72">
        <v>3.33030303030303E-2</v>
      </c>
      <c r="AH72">
        <v>3.33030303030303E-2</v>
      </c>
      <c r="AI72">
        <v>3.6110101010101002E-2</v>
      </c>
    </row>
    <row r="73" spans="1:35" hidden="1" x14ac:dyDescent="0.3">
      <c r="A73" t="s">
        <v>93</v>
      </c>
      <c r="B73">
        <v>71</v>
      </c>
      <c r="C73" t="str">
        <f>LEFT(Table1311[[#This Row],[Contingency id]])</f>
        <v>B</v>
      </c>
      <c r="D73">
        <v>9.1549295774647899</v>
      </c>
      <c r="E73">
        <v>1.1269841269841201</v>
      </c>
      <c r="F73">
        <v>142</v>
      </c>
      <c r="G73">
        <v>124</v>
      </c>
      <c r="H73">
        <v>126</v>
      </c>
      <c r="I73">
        <v>3.5788873239436601E-2</v>
      </c>
      <c r="J73" s="2">
        <f>AVERAGE(Table1311[[#This Row],[Estimated costs 1]:[Estimated costs 20]])</f>
        <v>3.0918239436619678E-2</v>
      </c>
      <c r="K73" s="2">
        <f>(Table1311[[#This Row],[Mean]]-Table1311[[#This Row],[Actual cost]])/Table1311[[#This Row],[Actual cost]]*100</f>
        <v>-13.609352186728968</v>
      </c>
      <c r="L73" s="2">
        <f>_xlfn.STDEV.P(Table1311[[#This Row],[Estimated costs 1]:[Estimated costs 20]])</f>
        <v>2.4400079034167868E-3</v>
      </c>
      <c r="M73" s="2">
        <f>Table1311[[#This Row],[Dev]]/Table1311[[#This Row],[Mean]]*100</f>
        <v>7.8918073857945235</v>
      </c>
      <c r="N73" s="2">
        <f>Table1311[[#This Row],[Estimated costs 1]]-Table1311[[#This Row],[Actual cost]]</f>
        <v>-4.0000000000000036E-3</v>
      </c>
      <c r="O73" s="2">
        <f>Table1311[[#This Row],[Diff 1]]/Table1311[[#This Row],[Actual cost]]*100</f>
        <v>-11.1766581005191</v>
      </c>
      <c r="P73">
        <v>3.1788873239436598E-2</v>
      </c>
      <c r="Q73">
        <v>2.9035352112676001E-2</v>
      </c>
      <c r="R73">
        <v>2.9035352112676001E-2</v>
      </c>
      <c r="S73">
        <v>3.1473380281690097E-2</v>
      </c>
      <c r="T73">
        <v>2.9035352112676001E-2</v>
      </c>
      <c r="U73">
        <v>2.9035352112676001E-2</v>
      </c>
      <c r="V73">
        <v>3.1788873239436598E-2</v>
      </c>
      <c r="W73">
        <v>3.1788873239436598E-2</v>
      </c>
      <c r="X73">
        <v>2.9035352112676001E-2</v>
      </c>
      <c r="Y73">
        <v>2.8254366197183099E-2</v>
      </c>
      <c r="Z73">
        <v>3.2569859154929499E-2</v>
      </c>
      <c r="AA73">
        <v>3.5788873239436601E-2</v>
      </c>
      <c r="AB73">
        <v>2.9035352112676001E-2</v>
      </c>
      <c r="AC73">
        <v>3.5007887323943603E-2</v>
      </c>
      <c r="AD73">
        <v>2.9035352112676001E-2</v>
      </c>
      <c r="AE73">
        <v>3.2569859154929499E-2</v>
      </c>
      <c r="AF73">
        <v>3.5788873239436601E-2</v>
      </c>
      <c r="AG73">
        <v>2.8254366197182999E-2</v>
      </c>
      <c r="AH73">
        <v>2.8254366197183099E-2</v>
      </c>
      <c r="AI73">
        <v>3.1788873239436598E-2</v>
      </c>
    </row>
    <row r="74" spans="1:35" hidden="1" x14ac:dyDescent="0.3">
      <c r="A74" t="s">
        <v>94</v>
      </c>
      <c r="B74">
        <v>72</v>
      </c>
      <c r="C74" t="str">
        <f>LEFT(Table1311[[#This Row],[Contingency id]])</f>
        <v>B</v>
      </c>
      <c r="D74">
        <v>9.3220338983050794</v>
      </c>
      <c r="E74">
        <v>1.06306306306306</v>
      </c>
      <c r="F74">
        <v>118</v>
      </c>
      <c r="G74">
        <v>111</v>
      </c>
      <c r="H74">
        <v>111</v>
      </c>
      <c r="I74">
        <v>3.5615593220338901E-2</v>
      </c>
      <c r="J74" s="2">
        <f>AVERAGE(Table1311[[#This Row],[Estimated costs 1]:[Estimated costs 20]])</f>
        <v>3.5615593220338908E-2</v>
      </c>
      <c r="K74" s="2">
        <f>(Table1311[[#This Row],[Mean]]-Table1311[[#This Row],[Actual cost]])/Table1311[[#This Row],[Actual cost]]*100</f>
        <v>1.9482741340230304E-14</v>
      </c>
      <c r="L74" s="2">
        <f>_xlfn.STDEV.P(Table1311[[#This Row],[Estimated costs 1]:[Estimated costs 20]])</f>
        <v>6.9388939039072284E-18</v>
      </c>
      <c r="M74" s="2">
        <f>Table1311[[#This Row],[Dev]]/Table1311[[#This Row],[Mean]]*100</f>
        <v>1.9482741340230301E-14</v>
      </c>
      <c r="N74" s="2">
        <f>Table1311[[#This Row],[Estimated costs 1]]-Table1311[[#This Row],[Actual cost]]</f>
        <v>0</v>
      </c>
      <c r="O74" s="2">
        <f>Table1311[[#This Row],[Diff 1]]/Table1311[[#This Row],[Actual cost]]*100</f>
        <v>0</v>
      </c>
      <c r="P74">
        <v>3.5615593220338901E-2</v>
      </c>
      <c r="Q74">
        <v>3.5615593220338901E-2</v>
      </c>
      <c r="R74">
        <v>3.5615593220338901E-2</v>
      </c>
      <c r="S74">
        <v>3.5615593220338901E-2</v>
      </c>
      <c r="T74">
        <v>3.5615593220338901E-2</v>
      </c>
      <c r="U74">
        <v>3.5615593220338901E-2</v>
      </c>
      <c r="V74">
        <v>3.5615593220338901E-2</v>
      </c>
      <c r="W74">
        <v>3.5615593220338901E-2</v>
      </c>
      <c r="X74">
        <v>3.5615593220338901E-2</v>
      </c>
      <c r="Y74">
        <v>3.5615593220338901E-2</v>
      </c>
      <c r="Z74">
        <v>3.5615593220338901E-2</v>
      </c>
      <c r="AA74">
        <v>3.5615593220338901E-2</v>
      </c>
      <c r="AB74">
        <v>3.5615593220338901E-2</v>
      </c>
      <c r="AC74">
        <v>3.5615593220338901E-2</v>
      </c>
      <c r="AD74">
        <v>3.5615593220338901E-2</v>
      </c>
      <c r="AE74">
        <v>3.5615593220338901E-2</v>
      </c>
      <c r="AF74">
        <v>3.5615593220338901E-2</v>
      </c>
      <c r="AG74">
        <v>3.5615593220338901E-2</v>
      </c>
      <c r="AH74">
        <v>3.5615593220338901E-2</v>
      </c>
      <c r="AI74">
        <v>3.5615593220338901E-2</v>
      </c>
    </row>
    <row r="75" spans="1:35" hidden="1" x14ac:dyDescent="0.3">
      <c r="A75" t="s">
        <v>95</v>
      </c>
      <c r="B75">
        <v>73</v>
      </c>
      <c r="C75" t="str">
        <f>LEFT(Table1311[[#This Row],[Contingency id]])</f>
        <v>B</v>
      </c>
      <c r="D75">
        <v>1.03780578206078</v>
      </c>
      <c r="E75">
        <v>2.2942176870748301</v>
      </c>
      <c r="F75">
        <v>1349</v>
      </c>
      <c r="G75">
        <v>584</v>
      </c>
      <c r="H75">
        <v>588</v>
      </c>
      <c r="I75">
        <v>3.5133432171979201E-2</v>
      </c>
      <c r="J75" s="2">
        <f>AVERAGE(Table1311[[#This Row],[Estimated costs 1]:[Estimated costs 20]])</f>
        <v>2.575244625648624E-2</v>
      </c>
      <c r="K75" s="2">
        <f>(Table1311[[#This Row],[Mean]]-Table1311[[#This Row],[Actual cost]])/Table1311[[#This Row],[Actual cost]]*100</f>
        <v>-26.701023314695682</v>
      </c>
      <c r="L75" s="2">
        <f>_xlfn.STDEV.P(Table1311[[#This Row],[Estimated costs 1]:[Estimated costs 20]])</f>
        <v>2.9606525281938465E-3</v>
      </c>
      <c r="M75" s="2">
        <f>Table1311[[#This Row],[Dev]]/Table1311[[#This Row],[Mean]]*100</f>
        <v>11.496587542428713</v>
      </c>
      <c r="N75" s="2">
        <f>Table1311[[#This Row],[Estimated costs 1]]-Table1311[[#This Row],[Actual cost]]</f>
        <v>-1.1309859154929602E-2</v>
      </c>
      <c r="O75" s="2">
        <f>Table1311[[#This Row],[Diff 1]]/Table1311[[#This Row],[Actual cost]]*100</f>
        <v>-32.191159405000633</v>
      </c>
      <c r="P75">
        <v>2.3823573017049599E-2</v>
      </c>
      <c r="Q75">
        <v>2.5081541882876202E-2</v>
      </c>
      <c r="R75">
        <v>2.85893254262416E-2</v>
      </c>
      <c r="S75">
        <v>2.0500370644922099E-2</v>
      </c>
      <c r="T75">
        <v>2.3823573017049599E-2</v>
      </c>
      <c r="U75">
        <v>2.3339510748702701E-2</v>
      </c>
      <c r="V75">
        <v>3.0945885841363902E-2</v>
      </c>
      <c r="W75">
        <v>2.7233506300963599E-2</v>
      </c>
      <c r="X75">
        <v>2.67346182357301E-2</v>
      </c>
      <c r="Y75">
        <v>2.6067457375833901E-2</v>
      </c>
      <c r="Z75">
        <v>2.6550037064492198E-2</v>
      </c>
      <c r="AA75">
        <v>2.3725722757598201E-2</v>
      </c>
      <c r="AB75">
        <v>2.2751667902149698E-2</v>
      </c>
      <c r="AC75">
        <v>2.3823573017049599E-2</v>
      </c>
      <c r="AD75">
        <v>2.3823573017049599E-2</v>
      </c>
      <c r="AE75">
        <v>2.3725722757598201E-2</v>
      </c>
      <c r="AF75">
        <v>3.2301704966641899E-2</v>
      </c>
      <c r="AG75">
        <v>2.89065974796145E-2</v>
      </c>
      <c r="AH75">
        <v>2.9477390659747901E-2</v>
      </c>
      <c r="AI75">
        <v>2.3823573017049599E-2</v>
      </c>
    </row>
    <row r="76" spans="1:35" hidden="1" x14ac:dyDescent="0.3">
      <c r="A76" t="s">
        <v>96</v>
      </c>
      <c r="B76">
        <v>74</v>
      </c>
      <c r="C76" t="str">
        <f>LEFT(Table1311[[#This Row],[Contingency id]])</f>
        <v>C</v>
      </c>
      <c r="D76">
        <v>16.417910447761098</v>
      </c>
      <c r="E76">
        <v>1.0806451612903201</v>
      </c>
      <c r="F76">
        <v>67</v>
      </c>
      <c r="G76">
        <v>62</v>
      </c>
      <c r="H76">
        <v>62</v>
      </c>
      <c r="I76">
        <v>3.3334328358208903E-2</v>
      </c>
      <c r="J76" s="2">
        <f>AVERAGE(Table1311[[#This Row],[Estimated costs 1]:[Estimated costs 20]])</f>
        <v>2.9691343283582038E-2</v>
      </c>
      <c r="K76" s="2">
        <f>(Table1311[[#This Row],[Mean]]-Table1311[[#This Row],[Actual cost]])/Table1311[[#This Row],[Actual cost]]*100</f>
        <v>-10.928628996149383</v>
      </c>
      <c r="L76" s="2">
        <f>_xlfn.STDEV.P(Table1311[[#This Row],[Estimated costs 1]:[Estimated costs 20]])</f>
        <v>2.974484857803585E-3</v>
      </c>
      <c r="M76" s="2">
        <f>Table1311[[#This Row],[Dev]]/Table1311[[#This Row],[Mean]]*100</f>
        <v>10.018020503128735</v>
      </c>
      <c r="N76" s="2">
        <f>Table1311[[#This Row],[Estimated costs 1]]-Table1311[[#This Row],[Actual cost]]</f>
        <v>-6.0716417910448017E-3</v>
      </c>
      <c r="O76" s="2">
        <f>Table1311[[#This Row],[Diff 1]]/Table1311[[#This Row],[Actual cost]]*100</f>
        <v>-18.214381660249053</v>
      </c>
      <c r="P76">
        <v>2.7262686567164102E-2</v>
      </c>
      <c r="Q76">
        <v>3.3334328358208903E-2</v>
      </c>
      <c r="R76">
        <v>3.3334328358208903E-2</v>
      </c>
      <c r="S76">
        <v>2.7262686567164102E-2</v>
      </c>
      <c r="T76">
        <v>2.7262686567164102E-2</v>
      </c>
      <c r="U76">
        <v>3.3334328358208903E-2</v>
      </c>
      <c r="V76">
        <v>3.3334328358208903E-2</v>
      </c>
      <c r="W76">
        <v>2.7262686567164102E-2</v>
      </c>
      <c r="X76">
        <v>2.7262686567164102E-2</v>
      </c>
      <c r="Y76">
        <v>3.3334328358208903E-2</v>
      </c>
      <c r="Z76">
        <v>2.7262686567164102E-2</v>
      </c>
      <c r="AA76">
        <v>3.3334328358208903E-2</v>
      </c>
      <c r="AB76">
        <v>2.7262686567164102E-2</v>
      </c>
      <c r="AC76">
        <v>2.7262686567164102E-2</v>
      </c>
      <c r="AD76">
        <v>3.3334328358208903E-2</v>
      </c>
      <c r="AE76">
        <v>2.7262686567164102E-2</v>
      </c>
      <c r="AF76">
        <v>2.7262686567164102E-2</v>
      </c>
      <c r="AG76">
        <v>2.7262686567164102E-2</v>
      </c>
      <c r="AH76">
        <v>3.3334328358208903E-2</v>
      </c>
      <c r="AI76">
        <v>2.7262686567164102E-2</v>
      </c>
    </row>
    <row r="77" spans="1:35" hidden="1" x14ac:dyDescent="0.3">
      <c r="A77" t="s">
        <v>97</v>
      </c>
      <c r="B77">
        <v>75</v>
      </c>
      <c r="C77" t="str">
        <f>LEFT(Table1311[[#This Row],[Contingency id]])</f>
        <v>C</v>
      </c>
      <c r="D77">
        <v>1.0869565217391299</v>
      </c>
      <c r="E77">
        <v>1.1572327044025099</v>
      </c>
      <c r="F77">
        <v>184</v>
      </c>
      <c r="G77">
        <v>159</v>
      </c>
      <c r="H77">
        <v>159</v>
      </c>
      <c r="I77">
        <v>3.1554347826086897E-2</v>
      </c>
      <c r="J77" s="2">
        <f>AVERAGE(Table1311[[#This Row],[Estimated costs 1]:[Estimated costs 20]])</f>
        <v>3.1554347826086897E-2</v>
      </c>
      <c r="K77" s="2">
        <f>(Table1311[[#This Row],[Mean]]-Table1311[[#This Row],[Actual cost]])/Table1311[[#This Row],[Actual cost]]*100</f>
        <v>0</v>
      </c>
      <c r="L77" s="2">
        <f>_xlfn.STDEV.P(Table1311[[#This Row],[Estimated costs 1]:[Estimated costs 20]])</f>
        <v>0</v>
      </c>
      <c r="M77" s="2">
        <f>Table1311[[#This Row],[Dev]]/Table1311[[#This Row],[Mean]]*100</f>
        <v>0</v>
      </c>
      <c r="N77" s="2">
        <f>Table1311[[#This Row],[Estimated costs 1]]-Table1311[[#This Row],[Actual cost]]</f>
        <v>0</v>
      </c>
      <c r="O77" s="2">
        <f>Table1311[[#This Row],[Diff 1]]/Table1311[[#This Row],[Actual cost]]*100</f>
        <v>0</v>
      </c>
      <c r="P77">
        <v>3.1554347826086897E-2</v>
      </c>
      <c r="Q77">
        <v>3.1554347826086897E-2</v>
      </c>
      <c r="R77">
        <v>3.1554347826086897E-2</v>
      </c>
      <c r="S77">
        <v>3.1554347826086897E-2</v>
      </c>
      <c r="T77">
        <v>3.1554347826086897E-2</v>
      </c>
      <c r="U77">
        <v>3.1554347826086897E-2</v>
      </c>
      <c r="V77">
        <v>3.1554347826086897E-2</v>
      </c>
      <c r="W77">
        <v>3.1554347826086897E-2</v>
      </c>
      <c r="X77">
        <v>3.1554347826086897E-2</v>
      </c>
      <c r="Y77">
        <v>3.1554347826086897E-2</v>
      </c>
      <c r="Z77">
        <v>3.1554347826086897E-2</v>
      </c>
      <c r="AA77">
        <v>3.1554347826086897E-2</v>
      </c>
      <c r="AB77">
        <v>3.1554347826086897E-2</v>
      </c>
      <c r="AC77">
        <v>3.1554347826086897E-2</v>
      </c>
      <c r="AD77">
        <v>3.1554347826086897E-2</v>
      </c>
      <c r="AE77">
        <v>3.1554347826086897E-2</v>
      </c>
      <c r="AF77">
        <v>3.1554347826086897E-2</v>
      </c>
      <c r="AG77">
        <v>3.1554347826086897E-2</v>
      </c>
      <c r="AH77">
        <v>3.1554347826086897E-2</v>
      </c>
      <c r="AI77">
        <v>3.1554347826086897E-2</v>
      </c>
    </row>
    <row r="78" spans="1:35" hidden="1" x14ac:dyDescent="0.3">
      <c r="A78" t="s">
        <v>98</v>
      </c>
      <c r="B78">
        <v>76</v>
      </c>
      <c r="C78" t="str">
        <f>LEFT(Table1311[[#This Row],[Contingency id]])</f>
        <v>B</v>
      </c>
      <c r="D78">
        <v>3.125</v>
      </c>
      <c r="E78">
        <v>1.0322580645161199</v>
      </c>
      <c r="F78">
        <v>32</v>
      </c>
      <c r="G78">
        <v>31</v>
      </c>
      <c r="H78">
        <v>31</v>
      </c>
      <c r="I78">
        <v>2.9578125E-2</v>
      </c>
      <c r="J78" s="2">
        <f>AVERAGE(Table1311[[#This Row],[Estimated costs 1]:[Estimated costs 20]])</f>
        <v>2.9578125000000004E-2</v>
      </c>
      <c r="K78" s="2">
        <f>(Table1311[[#This Row],[Mean]]-Table1311[[#This Row],[Actual cost]])/Table1311[[#This Row],[Actual cost]]*100</f>
        <v>1.1729773107502975E-14</v>
      </c>
      <c r="L78" s="2">
        <f>_xlfn.STDEV.P(Table1311[[#This Row],[Estimated costs 1]:[Estimated costs 20]])</f>
        <v>3.4694469519536142E-18</v>
      </c>
      <c r="M78" s="2">
        <f>Table1311[[#This Row],[Dev]]/Table1311[[#This Row],[Mean]]*100</f>
        <v>1.1729773107502974E-14</v>
      </c>
      <c r="N78" s="2">
        <f>Table1311[[#This Row],[Estimated costs 1]]-Table1311[[#This Row],[Actual cost]]</f>
        <v>0</v>
      </c>
      <c r="O78" s="2">
        <f>Table1311[[#This Row],[Diff 1]]/Table1311[[#This Row],[Actual cost]]*100</f>
        <v>0</v>
      </c>
      <c r="P78">
        <v>2.9578125E-2</v>
      </c>
      <c r="Q78">
        <v>2.9578125E-2</v>
      </c>
      <c r="R78">
        <v>2.9578125E-2</v>
      </c>
      <c r="S78">
        <v>2.9578125E-2</v>
      </c>
      <c r="T78">
        <v>2.9578125E-2</v>
      </c>
      <c r="U78">
        <v>2.9578125E-2</v>
      </c>
      <c r="V78">
        <v>2.9578125E-2</v>
      </c>
      <c r="W78">
        <v>2.9578125E-2</v>
      </c>
      <c r="X78">
        <v>2.9578125E-2</v>
      </c>
      <c r="Y78">
        <v>2.9578125E-2</v>
      </c>
      <c r="Z78">
        <v>2.9578125E-2</v>
      </c>
      <c r="AA78">
        <v>2.9578125E-2</v>
      </c>
      <c r="AB78">
        <v>2.9578125E-2</v>
      </c>
      <c r="AC78">
        <v>2.9578125E-2</v>
      </c>
      <c r="AD78">
        <v>2.9578125E-2</v>
      </c>
      <c r="AE78">
        <v>2.9578125E-2</v>
      </c>
      <c r="AF78">
        <v>2.9578125E-2</v>
      </c>
      <c r="AG78">
        <v>2.9578125E-2</v>
      </c>
      <c r="AH78">
        <v>2.9578125E-2</v>
      </c>
      <c r="AI78">
        <v>2.9578125E-2</v>
      </c>
    </row>
    <row r="79" spans="1:35" x14ac:dyDescent="0.3">
      <c r="A79" t="s">
        <v>99</v>
      </c>
      <c r="B79">
        <v>77</v>
      </c>
      <c r="C79" t="str">
        <f>LEFT(Table1311[[#This Row],[Contingency id]])</f>
        <v>A</v>
      </c>
      <c r="D79" s="1">
        <v>12.9629629629629</v>
      </c>
      <c r="E79" s="1">
        <v>1.1020408163265301</v>
      </c>
      <c r="F79">
        <v>108</v>
      </c>
      <c r="G79">
        <v>97</v>
      </c>
      <c r="H79">
        <v>98</v>
      </c>
      <c r="I79">
        <v>2.93074074074074E-2</v>
      </c>
      <c r="J79" s="2">
        <f>AVERAGE(Table1311[[#This Row],[Estimated costs 1]:[Estimated costs 20]])</f>
        <v>2.9307407407407404E-2</v>
      </c>
      <c r="K79" s="2">
        <f>(Table1311[[#This Row],[Mean]]-Table1311[[#This Row],[Actual cost]])/Table1311[[#This Row],[Actual cost]]*100</f>
        <v>1.183812305102333E-14</v>
      </c>
      <c r="L79" s="2">
        <f>_xlfn.STDEV.P(Table1311[[#This Row],[Estimated costs 1]:[Estimated costs 20]])</f>
        <v>3.4694469519536142E-18</v>
      </c>
      <c r="M79" s="2">
        <f>Table1311[[#This Row],[Dev]]/Table1311[[#This Row],[Mean]]*100</f>
        <v>1.1838123051023328E-14</v>
      </c>
      <c r="N79" s="2">
        <f>Table1311[[#This Row],[Estimated costs 1]]-Table1311[[#This Row],[Actual cost]]</f>
        <v>0</v>
      </c>
      <c r="O79" s="2">
        <f>Table1311[[#This Row],[Diff 1]]/Table1311[[#This Row],[Actual cost]]*100</f>
        <v>0</v>
      </c>
      <c r="P79">
        <v>2.93074074074074E-2</v>
      </c>
      <c r="Q79">
        <v>2.93074074074074E-2</v>
      </c>
      <c r="R79">
        <v>2.93074074074074E-2</v>
      </c>
      <c r="S79">
        <v>2.93074074074074E-2</v>
      </c>
      <c r="T79">
        <v>2.93074074074074E-2</v>
      </c>
      <c r="U79">
        <v>2.93074074074074E-2</v>
      </c>
      <c r="V79">
        <v>2.93074074074074E-2</v>
      </c>
      <c r="W79">
        <v>2.93074074074074E-2</v>
      </c>
      <c r="X79">
        <v>2.93074074074074E-2</v>
      </c>
      <c r="Y79">
        <v>2.93074074074074E-2</v>
      </c>
      <c r="Z79">
        <v>2.93074074074074E-2</v>
      </c>
      <c r="AA79">
        <v>2.93074074074074E-2</v>
      </c>
      <c r="AB79">
        <v>2.93074074074074E-2</v>
      </c>
      <c r="AC79">
        <v>2.93074074074074E-2</v>
      </c>
      <c r="AD79">
        <v>2.93074074074074E-2</v>
      </c>
      <c r="AE79">
        <v>2.93074074074074E-2</v>
      </c>
      <c r="AF79">
        <v>2.93074074074074E-2</v>
      </c>
      <c r="AG79">
        <v>2.93074074074074E-2</v>
      </c>
      <c r="AH79">
        <v>2.93074074074074E-2</v>
      </c>
      <c r="AI79">
        <v>2.93074074074074E-2</v>
      </c>
    </row>
    <row r="80" spans="1:35" x14ac:dyDescent="0.3">
      <c r="A80" t="s">
        <v>100</v>
      </c>
      <c r="B80">
        <v>78</v>
      </c>
      <c r="C80" t="str">
        <f>LEFT(Table1311[[#This Row],[Contingency id]])</f>
        <v>A</v>
      </c>
      <c r="D80" s="1">
        <v>1.40845070422535</v>
      </c>
      <c r="E80" s="1">
        <v>1.0289855072463701</v>
      </c>
      <c r="F80">
        <v>71</v>
      </c>
      <c r="G80">
        <v>69</v>
      </c>
      <c r="H80">
        <v>69</v>
      </c>
      <c r="I80">
        <v>2.9112676056338001E-2</v>
      </c>
      <c r="J80" s="2">
        <f>AVERAGE(Table1311[[#This Row],[Estimated costs 1]:[Estimated costs 20]])</f>
        <v>2.9112676056338004E-2</v>
      </c>
      <c r="K80" s="2">
        <f>(Table1311[[#This Row],[Mean]]-Table1311[[#This Row],[Actual cost]])/Table1311[[#This Row],[Actual cost]]*100</f>
        <v>1.1917306898340922E-14</v>
      </c>
      <c r="L80" s="2">
        <f>_xlfn.STDEV.P(Table1311[[#This Row],[Estimated costs 1]:[Estimated costs 20]])</f>
        <v>3.4694469519536142E-18</v>
      </c>
      <c r="M80" s="2">
        <f>Table1311[[#This Row],[Dev]]/Table1311[[#This Row],[Mean]]*100</f>
        <v>1.1917306898340918E-14</v>
      </c>
      <c r="N80" s="2">
        <f>Table1311[[#This Row],[Estimated costs 1]]-Table1311[[#This Row],[Actual cost]]</f>
        <v>0</v>
      </c>
      <c r="O80" s="2">
        <f>Table1311[[#This Row],[Diff 1]]/Table1311[[#This Row],[Actual cost]]*100</f>
        <v>0</v>
      </c>
      <c r="P80">
        <v>2.9112676056338001E-2</v>
      </c>
      <c r="Q80">
        <v>2.9112676056338001E-2</v>
      </c>
      <c r="R80">
        <v>2.9112676056338001E-2</v>
      </c>
      <c r="S80">
        <v>2.9112676056338001E-2</v>
      </c>
      <c r="T80">
        <v>2.9112676056338001E-2</v>
      </c>
      <c r="U80">
        <v>2.9112676056338001E-2</v>
      </c>
      <c r="V80">
        <v>2.9112676056338001E-2</v>
      </c>
      <c r="W80">
        <v>2.9112676056338001E-2</v>
      </c>
      <c r="X80">
        <v>2.9112676056338001E-2</v>
      </c>
      <c r="Y80">
        <v>2.9112676056338001E-2</v>
      </c>
      <c r="Z80">
        <v>2.9112676056338001E-2</v>
      </c>
      <c r="AA80">
        <v>2.9112676056338001E-2</v>
      </c>
      <c r="AB80">
        <v>2.9112676056338001E-2</v>
      </c>
      <c r="AC80">
        <v>2.9112676056338001E-2</v>
      </c>
      <c r="AD80">
        <v>2.9112676056338001E-2</v>
      </c>
      <c r="AE80">
        <v>2.9112676056338001E-2</v>
      </c>
      <c r="AF80">
        <v>2.9112676056338001E-2</v>
      </c>
      <c r="AG80">
        <v>2.9112676056338001E-2</v>
      </c>
      <c r="AH80">
        <v>2.9112676056338001E-2</v>
      </c>
      <c r="AI80">
        <v>2.9112676056338001E-2</v>
      </c>
    </row>
    <row r="81" spans="1:35" hidden="1" x14ac:dyDescent="0.3">
      <c r="A81" t="s">
        <v>101</v>
      </c>
      <c r="B81">
        <v>79</v>
      </c>
      <c r="C81" t="str">
        <f>LEFT(Table1311[[#This Row],[Contingency id]])</f>
        <v>C</v>
      </c>
      <c r="D81">
        <v>12.5</v>
      </c>
      <c r="E81">
        <v>1</v>
      </c>
      <c r="F81">
        <v>64</v>
      </c>
      <c r="G81">
        <v>64</v>
      </c>
      <c r="H81">
        <v>64</v>
      </c>
      <c r="I81">
        <v>2.7507812499999999E-2</v>
      </c>
      <c r="J81" s="2">
        <f>AVERAGE(Table1311[[#This Row],[Estimated costs 1]:[Estimated costs 20]])</f>
        <v>2.7507812499999999E-2</v>
      </c>
      <c r="K81" s="2">
        <f>(Table1311[[#This Row],[Mean]]-Table1311[[#This Row],[Actual cost]])/Table1311[[#This Row],[Actual cost]]*100</f>
        <v>0</v>
      </c>
      <c r="L81" s="2">
        <f>_xlfn.STDEV.P(Table1311[[#This Row],[Estimated costs 1]:[Estimated costs 20]])</f>
        <v>0</v>
      </c>
      <c r="M81" s="2">
        <f>Table1311[[#This Row],[Dev]]/Table1311[[#This Row],[Mean]]*100</f>
        <v>0</v>
      </c>
      <c r="N81" s="2">
        <f>Table1311[[#This Row],[Estimated costs 1]]-Table1311[[#This Row],[Actual cost]]</f>
        <v>0</v>
      </c>
      <c r="O81" s="2">
        <f>Table1311[[#This Row],[Diff 1]]/Table1311[[#This Row],[Actual cost]]*100</f>
        <v>0</v>
      </c>
      <c r="P81">
        <v>2.7507812499999999E-2</v>
      </c>
      <c r="Q81">
        <v>2.7507812499999999E-2</v>
      </c>
      <c r="R81">
        <v>2.7507812499999999E-2</v>
      </c>
      <c r="S81">
        <v>2.7507812499999999E-2</v>
      </c>
      <c r="T81">
        <v>2.7507812499999999E-2</v>
      </c>
      <c r="U81">
        <v>2.7507812499999999E-2</v>
      </c>
      <c r="V81">
        <v>2.7507812499999999E-2</v>
      </c>
      <c r="W81">
        <v>2.7507812499999999E-2</v>
      </c>
      <c r="X81">
        <v>2.7507812499999999E-2</v>
      </c>
      <c r="Y81">
        <v>2.7507812499999999E-2</v>
      </c>
      <c r="Z81">
        <v>2.7507812499999999E-2</v>
      </c>
      <c r="AA81">
        <v>2.7507812499999999E-2</v>
      </c>
      <c r="AB81">
        <v>2.7507812499999999E-2</v>
      </c>
      <c r="AC81">
        <v>2.7507812499999999E-2</v>
      </c>
      <c r="AD81">
        <v>2.7507812499999999E-2</v>
      </c>
      <c r="AE81">
        <v>2.7507812499999999E-2</v>
      </c>
      <c r="AF81">
        <v>2.7507812499999999E-2</v>
      </c>
      <c r="AG81">
        <v>2.7507812499999999E-2</v>
      </c>
      <c r="AH81">
        <v>2.7507812499999999E-2</v>
      </c>
      <c r="AI81">
        <v>2.7507812499999999E-2</v>
      </c>
    </row>
    <row r="82" spans="1:35" x14ac:dyDescent="0.3">
      <c r="A82" t="s">
        <v>102</v>
      </c>
      <c r="B82">
        <v>80</v>
      </c>
      <c r="C82" t="str">
        <f>LEFT(Table1311[[#This Row],[Contingency id]])</f>
        <v>A</v>
      </c>
      <c r="D82" s="1">
        <v>9.6491228070175392</v>
      </c>
      <c r="E82" s="1">
        <v>1.0654205607476599</v>
      </c>
      <c r="F82">
        <v>114</v>
      </c>
      <c r="G82">
        <v>106</v>
      </c>
      <c r="H82">
        <v>107</v>
      </c>
      <c r="I82">
        <v>2.5331578947368399E-2</v>
      </c>
      <c r="J82" s="2">
        <f>AVERAGE(Table1311[[#This Row],[Estimated costs 1]:[Estimated costs 20]])</f>
        <v>2.4356491228070154E-2</v>
      </c>
      <c r="K82" s="2">
        <f>(Table1311[[#This Row],[Mean]]-Table1311[[#This Row],[Actual cost]])/Table1311[[#This Row],[Actual cost]]*100</f>
        <v>-3.8492970427314934</v>
      </c>
      <c r="L82" s="2">
        <f>_xlfn.STDEV.P(Table1311[[#This Row],[Estimated costs 1]:[Estimated costs 20]])</f>
        <v>1.1942336833674406E-3</v>
      </c>
      <c r="M82" s="2">
        <f>Table1311[[#This Row],[Dev]]/Table1311[[#This Row],[Mean]]*100</f>
        <v>4.9031433640618998</v>
      </c>
      <c r="N82" s="2">
        <f>Table1311[[#This Row],[Estimated costs 1]]-Table1311[[#This Row],[Actual cost]]</f>
        <v>-2.4377192982455997E-3</v>
      </c>
      <c r="O82" s="2">
        <f>Table1311[[#This Row],[Diff 1]]/Table1311[[#This Row],[Actual cost]]*100</f>
        <v>-9.6232426068286792</v>
      </c>
      <c r="P82">
        <v>2.28938596491228E-2</v>
      </c>
      <c r="Q82">
        <v>2.28938596491228E-2</v>
      </c>
      <c r="R82">
        <v>2.28938596491228E-2</v>
      </c>
      <c r="S82">
        <v>2.5331578947368399E-2</v>
      </c>
      <c r="T82">
        <v>2.5331578947368399E-2</v>
      </c>
      <c r="U82">
        <v>2.5331578947368399E-2</v>
      </c>
      <c r="V82">
        <v>2.5331578947368399E-2</v>
      </c>
      <c r="W82">
        <v>2.28938596491228E-2</v>
      </c>
      <c r="X82">
        <v>2.5331578947368399E-2</v>
      </c>
      <c r="Y82">
        <v>2.5331578947368399E-2</v>
      </c>
      <c r="Z82">
        <v>2.28938596491228E-2</v>
      </c>
      <c r="AA82">
        <v>2.5331578947368399E-2</v>
      </c>
      <c r="AB82">
        <v>2.5331578947368399E-2</v>
      </c>
      <c r="AC82">
        <v>2.28938596491228E-2</v>
      </c>
      <c r="AD82">
        <v>2.5331578947368399E-2</v>
      </c>
      <c r="AE82">
        <v>2.5331578947368399E-2</v>
      </c>
      <c r="AF82">
        <v>2.5331578947368399E-2</v>
      </c>
      <c r="AG82">
        <v>2.28938596491228E-2</v>
      </c>
      <c r="AH82">
        <v>2.5331578947368399E-2</v>
      </c>
      <c r="AI82">
        <v>2.28938596491228E-2</v>
      </c>
    </row>
    <row r="83" spans="1:35" hidden="1" x14ac:dyDescent="0.3">
      <c r="A83" t="s">
        <v>103</v>
      </c>
      <c r="B83">
        <v>81</v>
      </c>
      <c r="C83" t="str">
        <f>LEFT(Table1311[[#This Row],[Contingency id]])</f>
        <v>C</v>
      </c>
      <c r="D83">
        <v>100</v>
      </c>
      <c r="E83">
        <v>1</v>
      </c>
      <c r="F83">
        <v>57</v>
      </c>
      <c r="G83">
        <v>56</v>
      </c>
      <c r="H83">
        <v>57</v>
      </c>
      <c r="I83">
        <v>2.4998771929824502E-2</v>
      </c>
      <c r="J83" s="2">
        <f>AVERAGE(Table1311[[#This Row],[Estimated costs 1]:[Estimated costs 20]])</f>
        <v>2.4998771929824512E-2</v>
      </c>
      <c r="K83" s="2">
        <f>(Table1311[[#This Row],[Mean]]-Table1311[[#This Row],[Actual cost]])/Table1311[[#This Row],[Actual cost]]*100</f>
        <v>4.1635408671588742E-14</v>
      </c>
      <c r="L83" s="2">
        <f>_xlfn.STDEV.P(Table1311[[#This Row],[Estimated costs 1]:[Estimated costs 20]])</f>
        <v>1.0408340855860843E-17</v>
      </c>
      <c r="M83" s="2">
        <f>Table1311[[#This Row],[Dev]]/Table1311[[#This Row],[Mean]]*100</f>
        <v>4.1635408671588723E-14</v>
      </c>
      <c r="N83" s="2">
        <f>Table1311[[#This Row],[Estimated costs 1]]-Table1311[[#This Row],[Actual cost]]</f>
        <v>0</v>
      </c>
      <c r="O83" s="2">
        <f>Table1311[[#This Row],[Diff 1]]/Table1311[[#This Row],[Actual cost]]*100</f>
        <v>0</v>
      </c>
      <c r="P83">
        <v>2.4998771929824502E-2</v>
      </c>
      <c r="Q83">
        <v>2.4998771929824502E-2</v>
      </c>
      <c r="R83">
        <v>2.4998771929824502E-2</v>
      </c>
      <c r="S83">
        <v>2.4998771929824502E-2</v>
      </c>
      <c r="T83">
        <v>2.4998771929824502E-2</v>
      </c>
      <c r="U83">
        <v>2.4998771929824502E-2</v>
      </c>
      <c r="V83">
        <v>2.4998771929824502E-2</v>
      </c>
      <c r="W83">
        <v>2.4998771929824502E-2</v>
      </c>
      <c r="X83">
        <v>2.4998771929824502E-2</v>
      </c>
      <c r="Y83">
        <v>2.4998771929824502E-2</v>
      </c>
      <c r="Z83">
        <v>2.4998771929824502E-2</v>
      </c>
      <c r="AA83">
        <v>2.4998771929824502E-2</v>
      </c>
      <c r="AB83">
        <v>2.4998771929824502E-2</v>
      </c>
      <c r="AC83">
        <v>2.4998771929824502E-2</v>
      </c>
      <c r="AD83">
        <v>2.4998771929824502E-2</v>
      </c>
      <c r="AE83">
        <v>2.4998771929824502E-2</v>
      </c>
      <c r="AF83">
        <v>2.4998771929824502E-2</v>
      </c>
      <c r="AG83">
        <v>2.4998771929824502E-2</v>
      </c>
      <c r="AH83">
        <v>2.4998771929824502E-2</v>
      </c>
      <c r="AI83">
        <v>2.4998771929824502E-2</v>
      </c>
    </row>
    <row r="84" spans="1:35" x14ac:dyDescent="0.3">
      <c r="A84" t="s">
        <v>104</v>
      </c>
      <c r="B84">
        <v>82</v>
      </c>
      <c r="C84" t="str">
        <f>LEFT(Table1311[[#This Row],[Contingency id]])</f>
        <v>A</v>
      </c>
      <c r="D84" s="1">
        <v>1.0152284263959299</v>
      </c>
      <c r="E84" s="1">
        <v>1.1726190476190399</v>
      </c>
      <c r="F84">
        <v>197</v>
      </c>
      <c r="G84">
        <v>168</v>
      </c>
      <c r="H84">
        <v>168</v>
      </c>
      <c r="I84">
        <v>2.4329949238578601E-2</v>
      </c>
      <c r="J84" s="2">
        <f>AVERAGE(Table1311[[#This Row],[Estimated costs 1]:[Estimated costs 20]])</f>
        <v>2.4329949238578608E-2</v>
      </c>
      <c r="K84" s="2">
        <f>(Table1311[[#This Row],[Mean]]-Table1311[[#This Row],[Actual cost]])/Table1311[[#This Row],[Actual cost]]*100</f>
        <v>2.8519968684951567E-14</v>
      </c>
      <c r="L84" s="2">
        <f>_xlfn.STDEV.P(Table1311[[#This Row],[Estimated costs 1]:[Estimated costs 20]])</f>
        <v>6.9388939039072284E-18</v>
      </c>
      <c r="M84" s="2">
        <f>Table1311[[#This Row],[Dev]]/Table1311[[#This Row],[Mean]]*100</f>
        <v>2.8519968684951554E-14</v>
      </c>
      <c r="N84" s="2">
        <f>Table1311[[#This Row],[Estimated costs 1]]-Table1311[[#This Row],[Actual cost]]</f>
        <v>0</v>
      </c>
      <c r="O84" s="2">
        <f>Table1311[[#This Row],[Diff 1]]/Table1311[[#This Row],[Actual cost]]*100</f>
        <v>0</v>
      </c>
      <c r="P84">
        <v>2.4329949238578601E-2</v>
      </c>
      <c r="Q84">
        <v>2.4329949238578601E-2</v>
      </c>
      <c r="R84">
        <v>2.4329949238578601E-2</v>
      </c>
      <c r="S84">
        <v>2.4329949238578601E-2</v>
      </c>
      <c r="T84">
        <v>2.4329949238578601E-2</v>
      </c>
      <c r="U84">
        <v>2.4329949238578601E-2</v>
      </c>
      <c r="V84">
        <v>2.4329949238578601E-2</v>
      </c>
      <c r="W84">
        <v>2.4329949238578601E-2</v>
      </c>
      <c r="X84">
        <v>2.4329949238578601E-2</v>
      </c>
      <c r="Y84">
        <v>2.4329949238578601E-2</v>
      </c>
      <c r="Z84">
        <v>2.4329949238578601E-2</v>
      </c>
      <c r="AA84">
        <v>2.4329949238578601E-2</v>
      </c>
      <c r="AB84">
        <v>2.4329949238578601E-2</v>
      </c>
      <c r="AC84">
        <v>2.4329949238578601E-2</v>
      </c>
      <c r="AD84">
        <v>2.4329949238578601E-2</v>
      </c>
      <c r="AE84">
        <v>2.4329949238578601E-2</v>
      </c>
      <c r="AF84">
        <v>2.4329949238578601E-2</v>
      </c>
      <c r="AG84">
        <v>2.4329949238578601E-2</v>
      </c>
      <c r="AH84">
        <v>2.4329949238578601E-2</v>
      </c>
      <c r="AI84">
        <v>2.4329949238578601E-2</v>
      </c>
    </row>
    <row r="85" spans="1:35" hidden="1" x14ac:dyDescent="0.3">
      <c r="A85" t="s">
        <v>105</v>
      </c>
      <c r="B85">
        <v>83</v>
      </c>
      <c r="C85" t="str">
        <f>LEFT(Table1311[[#This Row],[Contingency id]])</f>
        <v>C</v>
      </c>
      <c r="D85">
        <v>100</v>
      </c>
      <c r="E85">
        <v>1</v>
      </c>
      <c r="F85">
        <v>57</v>
      </c>
      <c r="G85">
        <v>54</v>
      </c>
      <c r="H85">
        <v>57</v>
      </c>
      <c r="I85">
        <v>2.4305964912280702E-2</v>
      </c>
      <c r="J85" s="2">
        <f>AVERAGE(Table1311[[#This Row],[Estimated costs 1]:[Estimated costs 20]])</f>
        <v>2.4305964912280681E-2</v>
      </c>
      <c r="K85" s="2">
        <f>(Table1311[[#This Row],[Mean]]-Table1311[[#This Row],[Actual cost]])/Table1311[[#This Row],[Actual cost]]*100</f>
        <v>-8.5644333754484932E-14</v>
      </c>
      <c r="L85" s="2">
        <f>_xlfn.STDEV.P(Table1311[[#This Row],[Estimated costs 1]:[Estimated costs 20]])</f>
        <v>4.3782441089698513E-17</v>
      </c>
      <c r="M85" s="2">
        <f>Table1311[[#This Row],[Dev]]/Table1311[[#This Row],[Mean]]*100</f>
        <v>1.8013043813610243E-13</v>
      </c>
      <c r="N85" s="2">
        <f>Table1311[[#This Row],[Estimated costs 1]]-Table1311[[#This Row],[Actual cost]]</f>
        <v>-1.0061396160665481E-16</v>
      </c>
      <c r="O85" s="2">
        <f>Table1311[[#This Row],[Diff 1]]/Table1311[[#This Row],[Actual cost]]*100</f>
        <v>-4.1394761314667717E-13</v>
      </c>
      <c r="P85">
        <v>2.4305964912280601E-2</v>
      </c>
      <c r="Q85">
        <v>2.4305964912280601E-2</v>
      </c>
      <c r="R85">
        <v>2.4305964912280702E-2</v>
      </c>
      <c r="S85">
        <v>2.4305964912280601E-2</v>
      </c>
      <c r="T85">
        <v>2.4305964912280702E-2</v>
      </c>
      <c r="U85">
        <v>2.4305964912280702E-2</v>
      </c>
      <c r="V85">
        <v>2.4305964912280702E-2</v>
      </c>
      <c r="W85">
        <v>2.4305964912280702E-2</v>
      </c>
      <c r="X85">
        <v>2.4305964912280702E-2</v>
      </c>
      <c r="Y85">
        <v>2.4305964912280702E-2</v>
      </c>
      <c r="Z85">
        <v>2.4305964912280702E-2</v>
      </c>
      <c r="AA85">
        <v>2.4305964912280702E-2</v>
      </c>
      <c r="AB85">
        <v>2.4305964912280601E-2</v>
      </c>
      <c r="AC85">
        <v>2.4305964912280601E-2</v>
      </c>
      <c r="AD85">
        <v>2.4305964912280702E-2</v>
      </c>
      <c r="AE85">
        <v>2.4305964912280702E-2</v>
      </c>
      <c r="AF85">
        <v>2.4305964912280702E-2</v>
      </c>
      <c r="AG85">
        <v>2.4305964912280702E-2</v>
      </c>
      <c r="AH85">
        <v>2.4305964912280702E-2</v>
      </c>
      <c r="AI85">
        <v>2.4305964912280702E-2</v>
      </c>
    </row>
    <row r="86" spans="1:35" hidden="1" x14ac:dyDescent="0.3">
      <c r="A86" t="s">
        <v>106</v>
      </c>
      <c r="B86">
        <v>84</v>
      </c>
      <c r="C86" t="str">
        <f>LEFT(Table1311[[#This Row],[Contingency id]])</f>
        <v>B</v>
      </c>
      <c r="D86">
        <v>7.4380165289256199</v>
      </c>
      <c r="E86">
        <v>1.06140350877192</v>
      </c>
      <c r="F86">
        <v>121</v>
      </c>
      <c r="G86">
        <v>114</v>
      </c>
      <c r="H86">
        <v>114</v>
      </c>
      <c r="I86">
        <v>2.3538099173553699E-2</v>
      </c>
      <c r="J86" s="2">
        <f>AVERAGE(Table1311[[#This Row],[Estimated costs 1]:[Estimated costs 20]])</f>
        <v>2.3262644628099162E-2</v>
      </c>
      <c r="K86" s="2">
        <f>(Table1311[[#This Row],[Mean]]-Table1311[[#This Row],[Actual cost]])/Table1311[[#This Row],[Actual cost]]*100</f>
        <v>-1.1702497445674154</v>
      </c>
      <c r="L86" s="2">
        <f>_xlfn.STDEV.P(Table1311[[#This Row],[Estimated costs 1]:[Estimated costs 20]])</f>
        <v>4.2076376835502809E-4</v>
      </c>
      <c r="M86" s="2">
        <f>Table1311[[#This Row],[Dev]]/Table1311[[#This Row],[Mean]]*100</f>
        <v>1.8087529388072399</v>
      </c>
      <c r="N86" s="2">
        <f>Table1311[[#This Row],[Estimated costs 1]]-Table1311[[#This Row],[Actual cost]]</f>
        <v>0</v>
      </c>
      <c r="O86" s="2">
        <f>Table1311[[#This Row],[Diff 1]]/Table1311[[#This Row],[Actual cost]]*100</f>
        <v>0</v>
      </c>
      <c r="P86">
        <v>2.3538099173553699E-2</v>
      </c>
      <c r="Q86">
        <v>2.2619917355371898E-2</v>
      </c>
      <c r="R86">
        <v>2.3538099173553699E-2</v>
      </c>
      <c r="S86">
        <v>2.2619917355371898E-2</v>
      </c>
      <c r="T86">
        <v>2.3538099173553699E-2</v>
      </c>
      <c r="U86">
        <v>2.3538099173553699E-2</v>
      </c>
      <c r="V86">
        <v>2.3538099173553699E-2</v>
      </c>
      <c r="W86">
        <v>2.2619917355371898E-2</v>
      </c>
      <c r="X86">
        <v>2.3538099173553699E-2</v>
      </c>
      <c r="Y86">
        <v>2.3538099173553699E-2</v>
      </c>
      <c r="Z86">
        <v>2.3538099173553699E-2</v>
      </c>
      <c r="AA86">
        <v>2.3538099173553699E-2</v>
      </c>
      <c r="AB86">
        <v>2.3538099173553699E-2</v>
      </c>
      <c r="AC86">
        <v>2.3538099173553699E-2</v>
      </c>
      <c r="AD86">
        <v>2.3538099173553699E-2</v>
      </c>
      <c r="AE86">
        <v>2.3538099173553699E-2</v>
      </c>
      <c r="AF86">
        <v>2.2619917355371898E-2</v>
      </c>
      <c r="AG86">
        <v>2.3538099173553699E-2</v>
      </c>
      <c r="AH86">
        <v>2.2619917355371898E-2</v>
      </c>
      <c r="AI86">
        <v>2.2619917355371898E-2</v>
      </c>
    </row>
    <row r="87" spans="1:35" hidden="1" x14ac:dyDescent="0.3">
      <c r="A87" t="s">
        <v>107</v>
      </c>
      <c r="B87">
        <v>85</v>
      </c>
      <c r="C87" t="str">
        <f>LEFT(Table1311[[#This Row],[Contingency id]])</f>
        <v>C</v>
      </c>
      <c r="D87">
        <v>100</v>
      </c>
      <c r="E87">
        <v>1</v>
      </c>
      <c r="F87">
        <v>75</v>
      </c>
      <c r="G87">
        <v>68</v>
      </c>
      <c r="H87">
        <v>75</v>
      </c>
      <c r="I87">
        <v>2.33634666666666E-2</v>
      </c>
      <c r="J87" s="2">
        <f>AVERAGE(Table1311[[#This Row],[Estimated costs 1]:[Estimated costs 20]])</f>
        <v>2.3363466666666607E-2</v>
      </c>
      <c r="K87" s="2">
        <f>(Table1311[[#This Row],[Mean]]-Table1311[[#This Row],[Actual cost]])/Table1311[[#This Row],[Actual cost]]*100</f>
        <v>2.9699761610322877E-14</v>
      </c>
      <c r="L87" s="2">
        <f>_xlfn.STDEV.P(Table1311[[#This Row],[Estimated costs 1]:[Estimated costs 20]])</f>
        <v>6.9388939039072284E-18</v>
      </c>
      <c r="M87" s="2">
        <f>Table1311[[#This Row],[Dev]]/Table1311[[#This Row],[Mean]]*100</f>
        <v>2.9699761610322864E-14</v>
      </c>
      <c r="N87" s="2">
        <f>Table1311[[#This Row],[Estimated costs 1]]-Table1311[[#This Row],[Actual cost]]</f>
        <v>0</v>
      </c>
      <c r="O87" s="2">
        <f>Table1311[[#This Row],[Diff 1]]/Table1311[[#This Row],[Actual cost]]*100</f>
        <v>0</v>
      </c>
      <c r="P87">
        <v>2.33634666666666E-2</v>
      </c>
      <c r="Q87">
        <v>2.33634666666666E-2</v>
      </c>
      <c r="R87">
        <v>2.33634666666666E-2</v>
      </c>
      <c r="S87">
        <v>2.33634666666666E-2</v>
      </c>
      <c r="T87">
        <v>2.33634666666666E-2</v>
      </c>
      <c r="U87">
        <v>2.33634666666666E-2</v>
      </c>
      <c r="V87">
        <v>2.33634666666666E-2</v>
      </c>
      <c r="W87">
        <v>2.33634666666666E-2</v>
      </c>
      <c r="X87">
        <v>2.33634666666666E-2</v>
      </c>
      <c r="Y87">
        <v>2.33634666666666E-2</v>
      </c>
      <c r="Z87">
        <v>2.33634666666666E-2</v>
      </c>
      <c r="AA87">
        <v>2.33634666666666E-2</v>
      </c>
      <c r="AB87">
        <v>2.33634666666666E-2</v>
      </c>
      <c r="AC87">
        <v>2.33634666666666E-2</v>
      </c>
      <c r="AD87">
        <v>2.33634666666666E-2</v>
      </c>
      <c r="AE87">
        <v>2.33634666666666E-2</v>
      </c>
      <c r="AF87">
        <v>2.33634666666666E-2</v>
      </c>
      <c r="AG87">
        <v>2.33634666666666E-2</v>
      </c>
      <c r="AH87">
        <v>2.33634666666666E-2</v>
      </c>
      <c r="AI87">
        <v>2.33634666666666E-2</v>
      </c>
    </row>
    <row r="88" spans="1:35" hidden="1" x14ac:dyDescent="0.3">
      <c r="A88" t="s">
        <v>108</v>
      </c>
      <c r="B88">
        <v>86</v>
      </c>
      <c r="C88" t="str">
        <f>LEFT(Table1311[[#This Row],[Contingency id]])</f>
        <v>C</v>
      </c>
      <c r="D88">
        <v>100</v>
      </c>
      <c r="E88">
        <v>1</v>
      </c>
      <c r="F88">
        <v>55</v>
      </c>
      <c r="G88">
        <v>50</v>
      </c>
      <c r="H88">
        <v>55</v>
      </c>
      <c r="I88">
        <v>2.3251636363636301E-2</v>
      </c>
      <c r="J88" s="2">
        <f>AVERAGE(Table1311[[#This Row],[Estimated costs 1]:[Estimated costs 20]])</f>
        <v>2.3251636363636304E-2</v>
      </c>
      <c r="K88" s="2">
        <f>(Table1311[[#This Row],[Mean]]-Table1311[[#This Row],[Actual cost]])/Table1311[[#This Row],[Actual cost]]*100</f>
        <v>1.4921302301886813E-14</v>
      </c>
      <c r="L88" s="2">
        <f>_xlfn.STDEV.P(Table1311[[#This Row],[Estimated costs 1]:[Estimated costs 20]])</f>
        <v>3.4694469519536142E-18</v>
      </c>
      <c r="M88" s="2">
        <f>Table1311[[#This Row],[Dev]]/Table1311[[#This Row],[Mean]]*100</f>
        <v>1.492130230188681E-14</v>
      </c>
      <c r="N88" s="2">
        <f>Table1311[[#This Row],[Estimated costs 1]]-Table1311[[#This Row],[Actual cost]]</f>
        <v>0</v>
      </c>
      <c r="O88" s="2">
        <f>Table1311[[#This Row],[Diff 1]]/Table1311[[#This Row],[Actual cost]]*100</f>
        <v>0</v>
      </c>
      <c r="P88">
        <v>2.3251636363636301E-2</v>
      </c>
      <c r="Q88">
        <v>2.3251636363636301E-2</v>
      </c>
      <c r="R88">
        <v>2.3251636363636301E-2</v>
      </c>
      <c r="S88">
        <v>2.3251636363636301E-2</v>
      </c>
      <c r="T88">
        <v>2.3251636363636301E-2</v>
      </c>
      <c r="U88">
        <v>2.3251636363636301E-2</v>
      </c>
      <c r="V88">
        <v>2.3251636363636301E-2</v>
      </c>
      <c r="W88">
        <v>2.3251636363636301E-2</v>
      </c>
      <c r="X88">
        <v>2.3251636363636301E-2</v>
      </c>
      <c r="Y88">
        <v>2.3251636363636301E-2</v>
      </c>
      <c r="Z88">
        <v>2.3251636363636301E-2</v>
      </c>
      <c r="AA88">
        <v>2.3251636363636301E-2</v>
      </c>
      <c r="AB88">
        <v>2.3251636363636301E-2</v>
      </c>
      <c r="AC88">
        <v>2.3251636363636301E-2</v>
      </c>
      <c r="AD88">
        <v>2.3251636363636301E-2</v>
      </c>
      <c r="AE88">
        <v>2.3251636363636301E-2</v>
      </c>
      <c r="AF88">
        <v>2.3251636363636301E-2</v>
      </c>
      <c r="AG88">
        <v>2.3251636363636301E-2</v>
      </c>
      <c r="AH88">
        <v>2.3251636363636301E-2</v>
      </c>
      <c r="AI88">
        <v>2.3251636363636301E-2</v>
      </c>
    </row>
    <row r="89" spans="1:35" hidden="1" x14ac:dyDescent="0.3">
      <c r="A89" t="s">
        <v>109</v>
      </c>
      <c r="B89">
        <v>87</v>
      </c>
      <c r="C89" t="str">
        <f>LEFT(Table1311[[#This Row],[Contingency id]])</f>
        <v>B</v>
      </c>
      <c r="D89">
        <v>13.559322033898299</v>
      </c>
      <c r="E89">
        <v>1.0350877192982399</v>
      </c>
      <c r="F89">
        <v>59</v>
      </c>
      <c r="G89">
        <v>57</v>
      </c>
      <c r="H89">
        <v>57</v>
      </c>
      <c r="I89">
        <v>2.2837457627118599E-2</v>
      </c>
      <c r="J89" s="2">
        <f>AVERAGE(Table1311[[#This Row],[Estimated costs 1]:[Estimated costs 20]])</f>
        <v>2.2837457627118592E-2</v>
      </c>
      <c r="K89" s="2">
        <f>(Table1311[[#This Row],[Mean]]-Table1311[[#This Row],[Actual cost]])/Table1311[[#This Row],[Actual cost]]*100</f>
        <v>-3.0383828257956176E-14</v>
      </c>
      <c r="L89" s="2">
        <f>_xlfn.STDEV.P(Table1311[[#This Row],[Estimated costs 1]:[Estimated costs 20]])</f>
        <v>6.9388939039072284E-18</v>
      </c>
      <c r="M89" s="2">
        <f>Table1311[[#This Row],[Dev]]/Table1311[[#This Row],[Mean]]*100</f>
        <v>3.0383828257956182E-14</v>
      </c>
      <c r="N89" s="2">
        <f>Table1311[[#This Row],[Estimated costs 1]]-Table1311[[#This Row],[Actual cost]]</f>
        <v>0</v>
      </c>
      <c r="O89" s="2">
        <f>Table1311[[#This Row],[Diff 1]]/Table1311[[#This Row],[Actual cost]]*100</f>
        <v>0</v>
      </c>
      <c r="P89">
        <v>2.2837457627118599E-2</v>
      </c>
      <c r="Q89">
        <v>2.2837457627118599E-2</v>
      </c>
      <c r="R89">
        <v>2.2837457627118599E-2</v>
      </c>
      <c r="S89">
        <v>2.2837457627118599E-2</v>
      </c>
      <c r="T89">
        <v>2.2837457627118599E-2</v>
      </c>
      <c r="U89">
        <v>2.2837457627118599E-2</v>
      </c>
      <c r="V89">
        <v>2.2837457627118599E-2</v>
      </c>
      <c r="W89">
        <v>2.2837457627118599E-2</v>
      </c>
      <c r="X89">
        <v>2.2837457627118599E-2</v>
      </c>
      <c r="Y89">
        <v>2.2837457627118599E-2</v>
      </c>
      <c r="Z89">
        <v>2.2837457627118599E-2</v>
      </c>
      <c r="AA89">
        <v>2.2837457627118599E-2</v>
      </c>
      <c r="AB89">
        <v>2.2837457627118599E-2</v>
      </c>
      <c r="AC89">
        <v>2.2837457627118599E-2</v>
      </c>
      <c r="AD89">
        <v>2.2837457627118599E-2</v>
      </c>
      <c r="AE89">
        <v>2.2837457627118599E-2</v>
      </c>
      <c r="AF89">
        <v>2.2837457627118599E-2</v>
      </c>
      <c r="AG89">
        <v>2.2837457627118599E-2</v>
      </c>
      <c r="AH89">
        <v>2.2837457627118599E-2</v>
      </c>
      <c r="AI89">
        <v>2.2837457627118599E-2</v>
      </c>
    </row>
    <row r="90" spans="1:35" hidden="1" x14ac:dyDescent="0.3">
      <c r="A90" t="s">
        <v>110</v>
      </c>
      <c r="B90">
        <v>88</v>
      </c>
      <c r="C90" t="str">
        <f>LEFT(Table1311[[#This Row],[Contingency id]])</f>
        <v>B</v>
      </c>
      <c r="D90">
        <v>100</v>
      </c>
      <c r="E90">
        <v>1</v>
      </c>
      <c r="F90">
        <v>70</v>
      </c>
      <c r="G90">
        <v>68</v>
      </c>
      <c r="H90">
        <v>70</v>
      </c>
      <c r="I90">
        <v>2.2575857142857099E-2</v>
      </c>
      <c r="J90" s="2">
        <f>AVERAGE(Table1311[[#This Row],[Estimated costs 1]:[Estimated costs 20]])</f>
        <v>2.2575857142857095E-2</v>
      </c>
      <c r="K90" s="2">
        <f>(Table1311[[#This Row],[Mean]]-Table1311[[#This Row],[Actual cost]])/Table1311[[#This Row],[Actual cost]]*100</f>
        <v>-1.5367952277512227E-14</v>
      </c>
      <c r="L90" s="2">
        <f>_xlfn.STDEV.P(Table1311[[#This Row],[Estimated costs 1]:[Estimated costs 20]])</f>
        <v>3.4694469519536142E-18</v>
      </c>
      <c r="M90" s="2">
        <f>Table1311[[#This Row],[Dev]]/Table1311[[#This Row],[Mean]]*100</f>
        <v>1.536795227751223E-14</v>
      </c>
      <c r="N90" s="2">
        <f>Table1311[[#This Row],[Estimated costs 1]]-Table1311[[#This Row],[Actual cost]]</f>
        <v>0</v>
      </c>
      <c r="O90" s="2">
        <f>Table1311[[#This Row],[Diff 1]]/Table1311[[#This Row],[Actual cost]]*100</f>
        <v>0</v>
      </c>
      <c r="P90">
        <v>2.2575857142857099E-2</v>
      </c>
      <c r="Q90">
        <v>2.2575857142857099E-2</v>
      </c>
      <c r="R90">
        <v>2.2575857142857099E-2</v>
      </c>
      <c r="S90">
        <v>2.2575857142857099E-2</v>
      </c>
      <c r="T90">
        <v>2.2575857142857099E-2</v>
      </c>
      <c r="U90">
        <v>2.2575857142857099E-2</v>
      </c>
      <c r="V90">
        <v>2.2575857142857099E-2</v>
      </c>
      <c r="W90">
        <v>2.2575857142857099E-2</v>
      </c>
      <c r="X90">
        <v>2.2575857142857099E-2</v>
      </c>
      <c r="Y90">
        <v>2.2575857142857099E-2</v>
      </c>
      <c r="Z90">
        <v>2.2575857142857099E-2</v>
      </c>
      <c r="AA90">
        <v>2.2575857142857099E-2</v>
      </c>
      <c r="AB90">
        <v>2.2575857142857099E-2</v>
      </c>
      <c r="AC90">
        <v>2.2575857142857099E-2</v>
      </c>
      <c r="AD90">
        <v>2.2575857142857099E-2</v>
      </c>
      <c r="AE90">
        <v>2.2575857142857099E-2</v>
      </c>
      <c r="AF90">
        <v>2.2575857142857099E-2</v>
      </c>
      <c r="AG90">
        <v>2.2575857142857099E-2</v>
      </c>
      <c r="AH90">
        <v>2.2575857142857099E-2</v>
      </c>
      <c r="AI90">
        <v>2.2575857142857099E-2</v>
      </c>
    </row>
    <row r="91" spans="1:35" x14ac:dyDescent="0.3">
      <c r="A91" t="s">
        <v>111</v>
      </c>
      <c r="B91">
        <v>89</v>
      </c>
      <c r="C91" t="str">
        <f>LEFT(Table1311[[#This Row],[Contingency id]])</f>
        <v>A</v>
      </c>
      <c r="D91" s="1">
        <v>10.8108108108108</v>
      </c>
      <c r="E91" s="1">
        <v>1.13846153846153</v>
      </c>
      <c r="F91">
        <v>74</v>
      </c>
      <c r="G91">
        <v>65</v>
      </c>
      <c r="H91">
        <v>65</v>
      </c>
      <c r="I91">
        <v>2.2090135135135101E-2</v>
      </c>
      <c r="J91" s="2">
        <f>AVERAGE(Table1311[[#This Row],[Estimated costs 1]:[Estimated costs 20]])</f>
        <v>1.8547432432432377E-2</v>
      </c>
      <c r="K91" s="2">
        <f>(Table1311[[#This Row],[Mean]]-Table1311[[#This Row],[Actual cost]])/Table1311[[#This Row],[Actual cost]]*100</f>
        <v>-16.03748768864676</v>
      </c>
      <c r="L91" s="2">
        <f>_xlfn.STDEV.P(Table1311[[#This Row],[Estimated costs 1]:[Estimated costs 20]])</f>
        <v>4.3389069660003015E-3</v>
      </c>
      <c r="M91" s="2">
        <f>Table1311[[#This Row],[Dev]]/Table1311[[#This Row],[Mean]]*100</f>
        <v>23.39357203109801</v>
      </c>
      <c r="N91" s="2">
        <f>Table1311[[#This Row],[Estimated costs 1]]-Table1311[[#This Row],[Actual cost]]</f>
        <v>-8.8567567567568017E-3</v>
      </c>
      <c r="O91" s="2">
        <f>Table1311[[#This Row],[Diff 1]]/Table1311[[#This Row],[Actual cost]]*100</f>
        <v>-40.093719221616858</v>
      </c>
      <c r="P91">
        <v>1.32333783783783E-2</v>
      </c>
      <c r="Q91">
        <v>1.32333783783783E-2</v>
      </c>
      <c r="R91">
        <v>1.32333783783783E-2</v>
      </c>
      <c r="S91">
        <v>2.2090135135135101E-2</v>
      </c>
      <c r="T91">
        <v>1.32333783783783E-2</v>
      </c>
      <c r="U91">
        <v>2.2090135135135101E-2</v>
      </c>
      <c r="V91">
        <v>1.32333783783783E-2</v>
      </c>
      <c r="W91">
        <v>2.2090135135135101E-2</v>
      </c>
      <c r="X91">
        <v>2.2090135135135101E-2</v>
      </c>
      <c r="Y91">
        <v>1.32333783783783E-2</v>
      </c>
      <c r="Z91">
        <v>2.2090135135135101E-2</v>
      </c>
      <c r="AA91">
        <v>2.2090135135135101E-2</v>
      </c>
      <c r="AB91">
        <v>2.2090135135135101E-2</v>
      </c>
      <c r="AC91">
        <v>2.2090135135135101E-2</v>
      </c>
      <c r="AD91">
        <v>2.2090135135135101E-2</v>
      </c>
      <c r="AE91">
        <v>2.2090135135135101E-2</v>
      </c>
      <c r="AF91">
        <v>2.2090135135135101E-2</v>
      </c>
      <c r="AG91">
        <v>2.2090135135135101E-2</v>
      </c>
      <c r="AH91">
        <v>1.32333783783783E-2</v>
      </c>
      <c r="AI91">
        <v>1.32333783783783E-2</v>
      </c>
    </row>
    <row r="92" spans="1:35" x14ac:dyDescent="0.3">
      <c r="A92" t="s">
        <v>112</v>
      </c>
      <c r="B92">
        <v>90</v>
      </c>
      <c r="C92" t="str">
        <f>LEFT(Table1311[[#This Row],[Contingency id]])</f>
        <v>A</v>
      </c>
      <c r="D92" s="1">
        <v>100</v>
      </c>
      <c r="E92" s="1">
        <v>1</v>
      </c>
      <c r="F92">
        <v>73</v>
      </c>
      <c r="G92">
        <v>66</v>
      </c>
      <c r="H92">
        <v>73</v>
      </c>
      <c r="I92">
        <v>2.1432328767123199E-2</v>
      </c>
      <c r="J92" s="2">
        <f>AVERAGE(Table1311[[#This Row],[Estimated costs 1]:[Estimated costs 20]])</f>
        <v>2.1432328767123199E-2</v>
      </c>
      <c r="K92" s="2">
        <f>(Table1311[[#This Row],[Mean]]-Table1311[[#This Row],[Actual cost]])/Table1311[[#This Row],[Actual cost]]*100</f>
        <v>0</v>
      </c>
      <c r="L92" s="2">
        <f>_xlfn.STDEV.P(Table1311[[#This Row],[Estimated costs 1]:[Estimated costs 20]])</f>
        <v>0</v>
      </c>
      <c r="M92" s="2">
        <f>Table1311[[#This Row],[Dev]]/Table1311[[#This Row],[Mean]]*100</f>
        <v>0</v>
      </c>
      <c r="N92" s="2">
        <f>Table1311[[#This Row],[Estimated costs 1]]-Table1311[[#This Row],[Actual cost]]</f>
        <v>0</v>
      </c>
      <c r="O92" s="2">
        <f>Table1311[[#This Row],[Diff 1]]/Table1311[[#This Row],[Actual cost]]*100</f>
        <v>0</v>
      </c>
      <c r="P92">
        <v>2.1432328767123199E-2</v>
      </c>
      <c r="Q92">
        <v>2.1432328767123199E-2</v>
      </c>
      <c r="R92">
        <v>2.1432328767123199E-2</v>
      </c>
      <c r="S92">
        <v>2.1432328767123199E-2</v>
      </c>
      <c r="T92">
        <v>2.1432328767123199E-2</v>
      </c>
      <c r="U92">
        <v>2.1432328767123199E-2</v>
      </c>
      <c r="V92">
        <v>2.1432328767123199E-2</v>
      </c>
      <c r="W92">
        <v>2.1432328767123199E-2</v>
      </c>
      <c r="X92">
        <v>2.1432328767123199E-2</v>
      </c>
      <c r="Y92">
        <v>2.1432328767123199E-2</v>
      </c>
      <c r="Z92">
        <v>2.1432328767123199E-2</v>
      </c>
      <c r="AA92">
        <v>2.1432328767123199E-2</v>
      </c>
      <c r="AB92">
        <v>2.1432328767123199E-2</v>
      </c>
      <c r="AC92">
        <v>2.1432328767123199E-2</v>
      </c>
      <c r="AD92">
        <v>2.1432328767123199E-2</v>
      </c>
      <c r="AE92">
        <v>2.1432328767123199E-2</v>
      </c>
      <c r="AF92">
        <v>2.1432328767123199E-2</v>
      </c>
      <c r="AG92">
        <v>2.1432328767123199E-2</v>
      </c>
      <c r="AH92">
        <v>2.1432328767123199E-2</v>
      </c>
      <c r="AI92">
        <v>2.1432328767123199E-2</v>
      </c>
    </row>
    <row r="93" spans="1:35" x14ac:dyDescent="0.3">
      <c r="A93" t="s">
        <v>113</v>
      </c>
      <c r="B93">
        <v>91</v>
      </c>
      <c r="C93" t="str">
        <f>LEFT(Table1311[[#This Row],[Contingency id]])</f>
        <v>A</v>
      </c>
      <c r="D93" s="1">
        <v>100</v>
      </c>
      <c r="E93" s="1">
        <v>1</v>
      </c>
      <c r="F93">
        <v>57</v>
      </c>
      <c r="G93">
        <v>54</v>
      </c>
      <c r="H93">
        <v>57</v>
      </c>
      <c r="I93">
        <v>2.1411929824561401E-2</v>
      </c>
      <c r="J93" s="2">
        <f>AVERAGE(Table1311[[#This Row],[Estimated costs 1]:[Estimated costs 20]])</f>
        <v>2.1411929824561408E-2</v>
      </c>
      <c r="K93" s="2">
        <f>(Table1311[[#This Row],[Mean]]-Table1311[[#This Row],[Actual cost]])/Table1311[[#This Row],[Actual cost]]*100</f>
        <v>3.2406672171826827E-14</v>
      </c>
      <c r="L93" s="2">
        <f>_xlfn.STDEV.P(Table1311[[#This Row],[Estimated costs 1]:[Estimated costs 20]])</f>
        <v>6.9388939039072284E-18</v>
      </c>
      <c r="M93" s="2">
        <f>Table1311[[#This Row],[Dev]]/Table1311[[#This Row],[Mean]]*100</f>
        <v>3.2406672171826821E-14</v>
      </c>
      <c r="N93" s="2">
        <f>Table1311[[#This Row],[Estimated costs 1]]-Table1311[[#This Row],[Actual cost]]</f>
        <v>0</v>
      </c>
      <c r="O93" s="2">
        <f>Table1311[[#This Row],[Diff 1]]/Table1311[[#This Row],[Actual cost]]*100</f>
        <v>0</v>
      </c>
      <c r="P93">
        <v>2.1411929824561401E-2</v>
      </c>
      <c r="Q93">
        <v>2.1411929824561401E-2</v>
      </c>
      <c r="R93">
        <v>2.1411929824561401E-2</v>
      </c>
      <c r="S93">
        <v>2.1411929824561401E-2</v>
      </c>
      <c r="T93">
        <v>2.1411929824561401E-2</v>
      </c>
      <c r="U93">
        <v>2.1411929824561401E-2</v>
      </c>
      <c r="V93">
        <v>2.1411929824561401E-2</v>
      </c>
      <c r="W93">
        <v>2.1411929824561401E-2</v>
      </c>
      <c r="X93">
        <v>2.1411929824561401E-2</v>
      </c>
      <c r="Y93">
        <v>2.1411929824561401E-2</v>
      </c>
      <c r="Z93">
        <v>2.1411929824561401E-2</v>
      </c>
      <c r="AA93">
        <v>2.1411929824561401E-2</v>
      </c>
      <c r="AB93">
        <v>2.1411929824561401E-2</v>
      </c>
      <c r="AC93">
        <v>2.1411929824561401E-2</v>
      </c>
      <c r="AD93">
        <v>2.1411929824561401E-2</v>
      </c>
      <c r="AE93">
        <v>2.1411929824561401E-2</v>
      </c>
      <c r="AF93">
        <v>2.1411929824561401E-2</v>
      </c>
      <c r="AG93">
        <v>2.1411929824561401E-2</v>
      </c>
      <c r="AH93">
        <v>2.1411929824561401E-2</v>
      </c>
      <c r="AI93">
        <v>2.1411929824561401E-2</v>
      </c>
    </row>
    <row r="94" spans="1:35" x14ac:dyDescent="0.3">
      <c r="A94" t="s">
        <v>114</v>
      </c>
      <c r="B94">
        <v>92</v>
      </c>
      <c r="C94" t="str">
        <f>LEFT(Table1311[[#This Row],[Contingency id]])</f>
        <v>A</v>
      </c>
      <c r="D94" s="1">
        <v>12.5</v>
      </c>
      <c r="E94" s="1">
        <v>1.1076923076923</v>
      </c>
      <c r="F94">
        <v>72</v>
      </c>
      <c r="G94">
        <v>65</v>
      </c>
      <c r="H94">
        <v>65</v>
      </c>
      <c r="I94">
        <v>2.1278611111111099E-2</v>
      </c>
      <c r="J94" s="2">
        <f>AVERAGE(Table1311[[#This Row],[Estimated costs 1]:[Estimated costs 20]])</f>
        <v>2.1278611111111109E-2</v>
      </c>
      <c r="K94" s="2">
        <f>(Table1311[[#This Row],[Mean]]-Table1311[[#This Row],[Actual cost]])/Table1311[[#This Row],[Actual cost]]*100</f>
        <v>4.8914568725897229E-14</v>
      </c>
      <c r="L94" s="2">
        <f>_xlfn.STDEV.P(Table1311[[#This Row],[Estimated costs 1]:[Estimated costs 20]])</f>
        <v>1.0408340855860843E-17</v>
      </c>
      <c r="M94" s="2">
        <f>Table1311[[#This Row],[Dev]]/Table1311[[#This Row],[Mean]]*100</f>
        <v>4.891456872589721E-14</v>
      </c>
      <c r="N94" s="2">
        <f>Table1311[[#This Row],[Estimated costs 1]]-Table1311[[#This Row],[Actual cost]]</f>
        <v>0</v>
      </c>
      <c r="O94" s="2">
        <f>Table1311[[#This Row],[Diff 1]]/Table1311[[#This Row],[Actual cost]]*100</f>
        <v>0</v>
      </c>
      <c r="P94">
        <v>2.1278611111111099E-2</v>
      </c>
      <c r="Q94">
        <v>2.1278611111111099E-2</v>
      </c>
      <c r="R94">
        <v>2.1278611111111099E-2</v>
      </c>
      <c r="S94">
        <v>2.1278611111111099E-2</v>
      </c>
      <c r="T94">
        <v>2.1278611111111099E-2</v>
      </c>
      <c r="U94">
        <v>2.1278611111111099E-2</v>
      </c>
      <c r="V94">
        <v>2.1278611111111099E-2</v>
      </c>
      <c r="W94">
        <v>2.1278611111111099E-2</v>
      </c>
      <c r="X94">
        <v>2.1278611111111099E-2</v>
      </c>
      <c r="Y94">
        <v>2.1278611111111099E-2</v>
      </c>
      <c r="Z94">
        <v>2.1278611111111099E-2</v>
      </c>
      <c r="AA94">
        <v>2.1278611111111099E-2</v>
      </c>
      <c r="AB94">
        <v>2.1278611111111099E-2</v>
      </c>
      <c r="AC94">
        <v>2.1278611111111099E-2</v>
      </c>
      <c r="AD94">
        <v>2.1278611111111099E-2</v>
      </c>
      <c r="AE94">
        <v>2.1278611111111099E-2</v>
      </c>
      <c r="AF94">
        <v>2.1278611111111099E-2</v>
      </c>
      <c r="AG94">
        <v>2.1278611111111099E-2</v>
      </c>
      <c r="AH94">
        <v>2.1278611111111099E-2</v>
      </c>
      <c r="AI94">
        <v>2.1278611111111099E-2</v>
      </c>
    </row>
    <row r="95" spans="1:35" hidden="1" x14ac:dyDescent="0.3">
      <c r="A95" t="s">
        <v>115</v>
      </c>
      <c r="B95">
        <v>93</v>
      </c>
      <c r="C95" t="str">
        <f>LEFT(Table1311[[#This Row],[Contingency id]])</f>
        <v>B</v>
      </c>
      <c r="D95">
        <v>100</v>
      </c>
      <c r="E95">
        <v>1</v>
      </c>
      <c r="F95">
        <v>72</v>
      </c>
      <c r="G95">
        <v>66</v>
      </c>
      <c r="H95">
        <v>72</v>
      </c>
      <c r="I95">
        <v>2.10063888888888E-2</v>
      </c>
      <c r="J95" s="2">
        <f>AVERAGE(Table1311[[#This Row],[Estimated costs 1]:[Estimated costs 20]])</f>
        <v>2.1006388888888797E-2</v>
      </c>
      <c r="K95" s="2">
        <f>(Table1311[[#This Row],[Mean]]-Table1311[[#This Row],[Actual cost]])/Table1311[[#This Row],[Actual cost]]*100</f>
        <v>-1.6516151206687203E-14</v>
      </c>
      <c r="L95" s="2">
        <f>_xlfn.STDEV.P(Table1311[[#This Row],[Estimated costs 1]:[Estimated costs 20]])</f>
        <v>3.4694469519536142E-18</v>
      </c>
      <c r="M95" s="2">
        <f>Table1311[[#This Row],[Dev]]/Table1311[[#This Row],[Mean]]*100</f>
        <v>1.6516151206687206E-14</v>
      </c>
      <c r="N95" s="2">
        <f>Table1311[[#This Row],[Estimated costs 1]]-Table1311[[#This Row],[Actual cost]]</f>
        <v>0</v>
      </c>
      <c r="O95" s="2">
        <f>Table1311[[#This Row],[Diff 1]]/Table1311[[#This Row],[Actual cost]]*100</f>
        <v>0</v>
      </c>
      <c r="P95">
        <v>2.10063888888888E-2</v>
      </c>
      <c r="Q95">
        <v>2.10063888888888E-2</v>
      </c>
      <c r="R95">
        <v>2.10063888888888E-2</v>
      </c>
      <c r="S95">
        <v>2.10063888888888E-2</v>
      </c>
      <c r="T95">
        <v>2.10063888888888E-2</v>
      </c>
      <c r="U95">
        <v>2.10063888888888E-2</v>
      </c>
      <c r="V95">
        <v>2.10063888888888E-2</v>
      </c>
      <c r="W95">
        <v>2.10063888888888E-2</v>
      </c>
      <c r="X95">
        <v>2.10063888888888E-2</v>
      </c>
      <c r="Y95">
        <v>2.10063888888888E-2</v>
      </c>
      <c r="Z95">
        <v>2.10063888888888E-2</v>
      </c>
      <c r="AA95">
        <v>2.10063888888888E-2</v>
      </c>
      <c r="AB95">
        <v>2.10063888888888E-2</v>
      </c>
      <c r="AC95">
        <v>2.10063888888888E-2</v>
      </c>
      <c r="AD95">
        <v>2.10063888888888E-2</v>
      </c>
      <c r="AE95">
        <v>2.10063888888888E-2</v>
      </c>
      <c r="AF95">
        <v>2.10063888888888E-2</v>
      </c>
      <c r="AG95">
        <v>2.10063888888888E-2</v>
      </c>
      <c r="AH95">
        <v>2.10063888888888E-2</v>
      </c>
      <c r="AI95">
        <v>2.10063888888888E-2</v>
      </c>
    </row>
    <row r="96" spans="1:35" hidden="1" x14ac:dyDescent="0.3">
      <c r="A96" t="s">
        <v>116</v>
      </c>
      <c r="B96">
        <v>94</v>
      </c>
      <c r="C96" t="str">
        <f>LEFT(Table1311[[#This Row],[Contingency id]])</f>
        <v>B</v>
      </c>
      <c r="D96">
        <v>100</v>
      </c>
      <c r="E96">
        <v>1</v>
      </c>
      <c r="F96">
        <v>52</v>
      </c>
      <c r="G96">
        <v>51</v>
      </c>
      <c r="H96">
        <v>52</v>
      </c>
      <c r="I96">
        <v>2.10080769230769E-2</v>
      </c>
      <c r="J96" s="2">
        <f>AVERAGE(Table1311[[#This Row],[Estimated costs 1]:[Estimated costs 20]])</f>
        <v>2.1008076923076893E-2</v>
      </c>
      <c r="K96" s="2">
        <f>(Table1311[[#This Row],[Mean]]-Table1311[[#This Row],[Actual cost]])/Table1311[[#This Row],[Actual cost]]*100</f>
        <v>-3.3029648212516824E-14</v>
      </c>
      <c r="L96" s="2">
        <f>_xlfn.STDEV.P(Table1311[[#This Row],[Estimated costs 1]:[Estimated costs 20]])</f>
        <v>6.9388939039072284E-18</v>
      </c>
      <c r="M96" s="2">
        <f>Table1311[[#This Row],[Dev]]/Table1311[[#This Row],[Mean]]*100</f>
        <v>3.302964821251683E-14</v>
      </c>
      <c r="N96" s="2">
        <f>Table1311[[#This Row],[Estimated costs 1]]-Table1311[[#This Row],[Actual cost]]</f>
        <v>0</v>
      </c>
      <c r="O96" s="2">
        <f>Table1311[[#This Row],[Diff 1]]/Table1311[[#This Row],[Actual cost]]*100</f>
        <v>0</v>
      </c>
      <c r="P96">
        <v>2.10080769230769E-2</v>
      </c>
      <c r="Q96">
        <v>2.10080769230769E-2</v>
      </c>
      <c r="R96">
        <v>2.10080769230769E-2</v>
      </c>
      <c r="S96">
        <v>2.10080769230769E-2</v>
      </c>
      <c r="T96">
        <v>2.10080769230769E-2</v>
      </c>
      <c r="U96">
        <v>2.10080769230769E-2</v>
      </c>
      <c r="V96">
        <v>2.10080769230769E-2</v>
      </c>
      <c r="W96">
        <v>2.10080769230769E-2</v>
      </c>
      <c r="X96">
        <v>2.10080769230769E-2</v>
      </c>
      <c r="Y96">
        <v>2.10080769230769E-2</v>
      </c>
      <c r="Z96">
        <v>2.10080769230769E-2</v>
      </c>
      <c r="AA96">
        <v>2.10080769230769E-2</v>
      </c>
      <c r="AB96">
        <v>2.10080769230769E-2</v>
      </c>
      <c r="AC96">
        <v>2.10080769230769E-2</v>
      </c>
      <c r="AD96">
        <v>2.10080769230769E-2</v>
      </c>
      <c r="AE96">
        <v>2.10080769230769E-2</v>
      </c>
      <c r="AF96">
        <v>2.10080769230769E-2</v>
      </c>
      <c r="AG96">
        <v>2.10080769230769E-2</v>
      </c>
      <c r="AH96">
        <v>2.10080769230769E-2</v>
      </c>
      <c r="AI96">
        <v>2.10080769230769E-2</v>
      </c>
    </row>
    <row r="97" spans="1:35" hidden="1" x14ac:dyDescent="0.3">
      <c r="A97" t="s">
        <v>117</v>
      </c>
      <c r="B97">
        <v>95</v>
      </c>
      <c r="C97" t="str">
        <f>LEFT(Table1311[[#This Row],[Contingency id]])</f>
        <v>B</v>
      </c>
      <c r="D97">
        <v>0.91743119266054995</v>
      </c>
      <c r="E97">
        <v>1.0686274509803899</v>
      </c>
      <c r="F97">
        <v>109</v>
      </c>
      <c r="G97">
        <v>102</v>
      </c>
      <c r="H97">
        <v>102</v>
      </c>
      <c r="I97">
        <v>2.0944954128440298E-2</v>
      </c>
      <c r="J97" s="2">
        <f>AVERAGE(Table1311[[#This Row],[Estimated costs 1]:[Estimated costs 20]])</f>
        <v>2.0944954128440288E-2</v>
      </c>
      <c r="K97" s="2">
        <f>(Table1311[[#This Row],[Mean]]-Table1311[[#This Row],[Actual cost]])/Table1311[[#This Row],[Actual cost]]*100</f>
        <v>-4.9693786828245096E-14</v>
      </c>
      <c r="L97" s="2">
        <f>_xlfn.STDEV.P(Table1311[[#This Row],[Estimated costs 1]:[Estimated costs 20]])</f>
        <v>1.0408340855860843E-17</v>
      </c>
      <c r="M97" s="2">
        <f>Table1311[[#This Row],[Dev]]/Table1311[[#This Row],[Mean]]*100</f>
        <v>4.9693786828245127E-14</v>
      </c>
      <c r="N97" s="2">
        <f>Table1311[[#This Row],[Estimated costs 1]]-Table1311[[#This Row],[Actual cost]]</f>
        <v>0</v>
      </c>
      <c r="O97" s="2">
        <f>Table1311[[#This Row],[Diff 1]]/Table1311[[#This Row],[Actual cost]]*100</f>
        <v>0</v>
      </c>
      <c r="P97">
        <v>2.0944954128440298E-2</v>
      </c>
      <c r="Q97">
        <v>2.0944954128440298E-2</v>
      </c>
      <c r="R97">
        <v>2.0944954128440298E-2</v>
      </c>
      <c r="S97">
        <v>2.0944954128440298E-2</v>
      </c>
      <c r="T97">
        <v>2.0944954128440298E-2</v>
      </c>
      <c r="U97">
        <v>2.0944954128440298E-2</v>
      </c>
      <c r="V97">
        <v>2.0944954128440298E-2</v>
      </c>
      <c r="W97">
        <v>2.0944954128440298E-2</v>
      </c>
      <c r="X97">
        <v>2.0944954128440298E-2</v>
      </c>
      <c r="Y97">
        <v>2.0944954128440298E-2</v>
      </c>
      <c r="Z97">
        <v>2.0944954128440298E-2</v>
      </c>
      <c r="AA97">
        <v>2.0944954128440298E-2</v>
      </c>
      <c r="AB97">
        <v>2.0944954128440298E-2</v>
      </c>
      <c r="AC97">
        <v>2.0944954128440298E-2</v>
      </c>
      <c r="AD97">
        <v>2.0944954128440298E-2</v>
      </c>
      <c r="AE97">
        <v>2.0944954128440298E-2</v>
      </c>
      <c r="AF97">
        <v>2.0944954128440298E-2</v>
      </c>
      <c r="AG97">
        <v>2.0944954128440298E-2</v>
      </c>
      <c r="AH97">
        <v>2.0944954128440298E-2</v>
      </c>
      <c r="AI97">
        <v>2.0944954128440298E-2</v>
      </c>
    </row>
    <row r="98" spans="1:35" hidden="1" x14ac:dyDescent="0.3">
      <c r="A98" t="s">
        <v>118</v>
      </c>
      <c r="B98">
        <v>96</v>
      </c>
      <c r="C98" t="str">
        <f>LEFT(Table1311[[#This Row],[Contingency id]])</f>
        <v>C</v>
      </c>
      <c r="D98">
        <v>18.75</v>
      </c>
      <c r="E98">
        <v>1</v>
      </c>
      <c r="F98">
        <v>64</v>
      </c>
      <c r="G98">
        <v>63</v>
      </c>
      <c r="H98">
        <v>64</v>
      </c>
      <c r="I98">
        <v>2.092140625E-2</v>
      </c>
      <c r="J98" s="2">
        <f>AVERAGE(Table1311[[#This Row],[Estimated costs 1]:[Estimated costs 20]])</f>
        <v>2.0921406249999972E-2</v>
      </c>
      <c r="K98" s="2">
        <f>(Table1311[[#This Row],[Mean]]-Table1311[[#This Row],[Actual cost]])/Table1311[[#This Row],[Actual cost]]*100</f>
        <v>-1.3266591778757182E-13</v>
      </c>
      <c r="L98" s="2">
        <f>_xlfn.STDEV.P(Table1311[[#This Row],[Estimated costs 1]:[Estimated costs 20]])</f>
        <v>4.3644760116427499E-17</v>
      </c>
      <c r="M98" s="2">
        <f>Table1311[[#This Row],[Dev]]/Table1311[[#This Row],[Mean]]*100</f>
        <v>2.0861293736613693E-13</v>
      </c>
      <c r="N98" s="2">
        <f>Table1311[[#This Row],[Estimated costs 1]]-Table1311[[#This Row],[Actual cost]]</f>
        <v>0</v>
      </c>
      <c r="O98" s="2">
        <f>Table1311[[#This Row],[Diff 1]]/Table1311[[#This Row],[Actual cost]]*100</f>
        <v>0</v>
      </c>
      <c r="P98">
        <v>2.092140625E-2</v>
      </c>
      <c r="Q98">
        <v>2.092140625E-2</v>
      </c>
      <c r="R98">
        <v>2.092140625E-2</v>
      </c>
      <c r="S98">
        <v>2.092140625E-2</v>
      </c>
      <c r="T98">
        <v>2.092140625E-2</v>
      </c>
      <c r="U98">
        <v>2.0921406249999899E-2</v>
      </c>
      <c r="V98">
        <v>2.0921406249999899E-2</v>
      </c>
      <c r="W98">
        <v>2.092140625E-2</v>
      </c>
      <c r="X98">
        <v>2.092140625E-2</v>
      </c>
      <c r="Y98">
        <v>2.092140625E-2</v>
      </c>
      <c r="Z98">
        <v>2.0921406249999899E-2</v>
      </c>
      <c r="AA98">
        <v>2.092140625E-2</v>
      </c>
      <c r="AB98">
        <v>2.0921406249999899E-2</v>
      </c>
      <c r="AC98">
        <v>2.092140625E-2</v>
      </c>
      <c r="AD98">
        <v>2.092140625E-2</v>
      </c>
      <c r="AE98">
        <v>2.092140625E-2</v>
      </c>
      <c r="AF98">
        <v>2.092140625E-2</v>
      </c>
      <c r="AG98">
        <v>2.092140625E-2</v>
      </c>
      <c r="AH98">
        <v>2.0921406249999899E-2</v>
      </c>
      <c r="AI98">
        <v>2.092140625E-2</v>
      </c>
    </row>
    <row r="99" spans="1:35" hidden="1" x14ac:dyDescent="0.3">
      <c r="A99" t="s">
        <v>119</v>
      </c>
      <c r="B99">
        <v>97</v>
      </c>
      <c r="C99" t="str">
        <f>LEFT(Table1311[[#This Row],[Contingency id]])</f>
        <v>C</v>
      </c>
      <c r="D99">
        <v>16.438356164383499</v>
      </c>
      <c r="E99">
        <v>1.04285714285714</v>
      </c>
      <c r="F99">
        <v>73</v>
      </c>
      <c r="G99">
        <v>69</v>
      </c>
      <c r="H99">
        <v>70</v>
      </c>
      <c r="I99">
        <v>2.0826438356164299E-2</v>
      </c>
      <c r="J99" s="2">
        <f>AVERAGE(Table1311[[#This Row],[Estimated costs 1]:[Estimated costs 20]])</f>
        <v>2.0262054794520461E-2</v>
      </c>
      <c r="K99" s="2">
        <f>(Table1311[[#This Row],[Mean]]-Table1311[[#This Row],[Actual cost]])/Table1311[[#This Row],[Actual cost]]*100</f>
        <v>-2.7099379739925071</v>
      </c>
      <c r="L99" s="2">
        <f>_xlfn.STDEV.P(Table1311[[#This Row],[Estimated costs 1]:[Estimated costs 20]])</f>
        <v>6.9122587262101186E-4</v>
      </c>
      <c r="M99" s="2">
        <f>Table1311[[#This Row],[Dev]]/Table1311[[#This Row],[Mean]]*100</f>
        <v>3.4114302800520626</v>
      </c>
      <c r="N99" s="2">
        <f>Table1311[[#This Row],[Estimated costs 1]]-Table1311[[#This Row],[Actual cost]]</f>
        <v>0</v>
      </c>
      <c r="O99" s="2">
        <f>Table1311[[#This Row],[Diff 1]]/Table1311[[#This Row],[Actual cost]]*100</f>
        <v>0</v>
      </c>
      <c r="P99">
        <v>2.0826438356164299E-2</v>
      </c>
      <c r="Q99">
        <v>2.0826438356164299E-2</v>
      </c>
      <c r="R99">
        <v>2.0826438356164299E-2</v>
      </c>
      <c r="S99">
        <v>1.9415479452054699E-2</v>
      </c>
      <c r="T99">
        <v>1.9415479452054699E-2</v>
      </c>
      <c r="U99">
        <v>2.0826438356164299E-2</v>
      </c>
      <c r="V99">
        <v>1.9415479452054699E-2</v>
      </c>
      <c r="W99">
        <v>1.9415479452054699E-2</v>
      </c>
      <c r="X99">
        <v>1.9415479452054699E-2</v>
      </c>
      <c r="Y99">
        <v>1.9415479452054699E-2</v>
      </c>
      <c r="Z99">
        <v>1.9415479452054699E-2</v>
      </c>
      <c r="AA99">
        <v>2.0826438356164299E-2</v>
      </c>
      <c r="AB99">
        <v>2.0826438356164299E-2</v>
      </c>
      <c r="AC99">
        <v>2.0826438356164299E-2</v>
      </c>
      <c r="AD99">
        <v>2.0826438356164299E-2</v>
      </c>
      <c r="AE99">
        <v>1.9415479452054699E-2</v>
      </c>
      <c r="AF99">
        <v>2.0826438356164299E-2</v>
      </c>
      <c r="AG99">
        <v>2.0826438356164299E-2</v>
      </c>
      <c r="AH99">
        <v>2.0826438356164299E-2</v>
      </c>
      <c r="AI99">
        <v>2.0826438356164299E-2</v>
      </c>
    </row>
    <row r="100" spans="1:35" hidden="1" x14ac:dyDescent="0.3">
      <c r="A100" t="s">
        <v>120</v>
      </c>
      <c r="B100">
        <v>98</v>
      </c>
      <c r="C100" t="str">
        <f>LEFT(Table1311[[#This Row],[Contingency id]])</f>
        <v>B</v>
      </c>
      <c r="D100">
        <v>100</v>
      </c>
      <c r="E100">
        <v>1</v>
      </c>
      <c r="F100">
        <v>52</v>
      </c>
      <c r="G100">
        <v>52</v>
      </c>
      <c r="H100">
        <v>52</v>
      </c>
      <c r="I100">
        <v>2.0707692307692298E-2</v>
      </c>
      <c r="J100" s="2">
        <f>AVERAGE(Table1311[[#This Row],[Estimated costs 1]:[Estimated costs 20]])</f>
        <v>2.0707692307692302E-2</v>
      </c>
      <c r="K100" s="2">
        <f>(Table1311[[#This Row],[Mean]]-Table1311[[#This Row],[Actual cost]])/Table1311[[#This Row],[Actual cost]]*100</f>
        <v>1.6754387212257431E-14</v>
      </c>
      <c r="L100" s="2">
        <f>_xlfn.STDEV.P(Table1311[[#This Row],[Estimated costs 1]:[Estimated costs 20]])</f>
        <v>3.4694469519536142E-18</v>
      </c>
      <c r="M100" s="2">
        <f>Table1311[[#This Row],[Dev]]/Table1311[[#This Row],[Mean]]*100</f>
        <v>1.6754387212257428E-14</v>
      </c>
      <c r="N100" s="2">
        <f>Table1311[[#This Row],[Estimated costs 1]]-Table1311[[#This Row],[Actual cost]]</f>
        <v>0</v>
      </c>
      <c r="O100" s="2">
        <f>Table1311[[#This Row],[Diff 1]]/Table1311[[#This Row],[Actual cost]]*100</f>
        <v>0</v>
      </c>
      <c r="P100">
        <v>2.0707692307692298E-2</v>
      </c>
      <c r="Q100">
        <v>2.0707692307692298E-2</v>
      </c>
      <c r="R100">
        <v>2.0707692307692298E-2</v>
      </c>
      <c r="S100">
        <v>2.0707692307692298E-2</v>
      </c>
      <c r="T100">
        <v>2.0707692307692298E-2</v>
      </c>
      <c r="U100">
        <v>2.0707692307692298E-2</v>
      </c>
      <c r="V100">
        <v>2.0707692307692298E-2</v>
      </c>
      <c r="W100">
        <v>2.0707692307692298E-2</v>
      </c>
      <c r="X100">
        <v>2.0707692307692298E-2</v>
      </c>
      <c r="Y100">
        <v>2.0707692307692298E-2</v>
      </c>
      <c r="Z100">
        <v>2.0707692307692298E-2</v>
      </c>
      <c r="AA100">
        <v>2.0707692307692298E-2</v>
      </c>
      <c r="AB100">
        <v>2.0707692307692298E-2</v>
      </c>
      <c r="AC100">
        <v>2.0707692307692298E-2</v>
      </c>
      <c r="AD100">
        <v>2.0707692307692298E-2</v>
      </c>
      <c r="AE100">
        <v>2.0707692307692298E-2</v>
      </c>
      <c r="AF100">
        <v>2.0707692307692298E-2</v>
      </c>
      <c r="AG100">
        <v>2.0707692307692298E-2</v>
      </c>
      <c r="AH100">
        <v>2.0707692307692298E-2</v>
      </c>
      <c r="AI100">
        <v>2.0707692307692298E-2</v>
      </c>
    </row>
    <row r="101" spans="1:35" x14ac:dyDescent="0.3">
      <c r="A101" t="s">
        <v>121</v>
      </c>
      <c r="B101">
        <v>99</v>
      </c>
      <c r="C101" t="str">
        <f>LEFT(Table1311[[#This Row],[Contingency id]])</f>
        <v>A</v>
      </c>
      <c r="D101" s="1">
        <v>100</v>
      </c>
      <c r="E101" s="1">
        <v>1</v>
      </c>
      <c r="F101">
        <v>52</v>
      </c>
      <c r="G101">
        <v>49</v>
      </c>
      <c r="H101">
        <v>52</v>
      </c>
      <c r="I101">
        <v>2.0585192307692301E-2</v>
      </c>
      <c r="J101" s="2">
        <f>AVERAGE(Table1311[[#This Row],[Estimated costs 1]:[Estimated costs 20]])</f>
        <v>2.0585192307692297E-2</v>
      </c>
      <c r="K101" s="2">
        <f>(Table1311[[#This Row],[Mean]]-Table1311[[#This Row],[Actual cost]])/Table1311[[#This Row],[Actual cost]]*100</f>
        <v>-1.6854090552543183E-14</v>
      </c>
      <c r="L101" s="2">
        <f>_xlfn.STDEV.P(Table1311[[#This Row],[Estimated costs 1]:[Estimated costs 20]])</f>
        <v>3.4694469519536142E-18</v>
      </c>
      <c r="M101" s="2">
        <f>Table1311[[#This Row],[Dev]]/Table1311[[#This Row],[Mean]]*100</f>
        <v>1.6854090552543186E-14</v>
      </c>
      <c r="N101" s="2">
        <f>Table1311[[#This Row],[Estimated costs 1]]-Table1311[[#This Row],[Actual cost]]</f>
        <v>0</v>
      </c>
      <c r="O101" s="2">
        <f>Table1311[[#This Row],[Diff 1]]/Table1311[[#This Row],[Actual cost]]*100</f>
        <v>0</v>
      </c>
      <c r="P101">
        <v>2.0585192307692301E-2</v>
      </c>
      <c r="Q101">
        <v>2.0585192307692301E-2</v>
      </c>
      <c r="R101">
        <v>2.0585192307692301E-2</v>
      </c>
      <c r="S101">
        <v>2.0585192307692301E-2</v>
      </c>
      <c r="T101">
        <v>2.0585192307692301E-2</v>
      </c>
      <c r="U101">
        <v>2.0585192307692301E-2</v>
      </c>
      <c r="V101">
        <v>2.0585192307692301E-2</v>
      </c>
      <c r="W101">
        <v>2.0585192307692301E-2</v>
      </c>
      <c r="X101">
        <v>2.0585192307692301E-2</v>
      </c>
      <c r="Y101">
        <v>2.0585192307692301E-2</v>
      </c>
      <c r="Z101">
        <v>2.0585192307692301E-2</v>
      </c>
      <c r="AA101">
        <v>2.0585192307692301E-2</v>
      </c>
      <c r="AB101">
        <v>2.0585192307692301E-2</v>
      </c>
      <c r="AC101">
        <v>2.0585192307692301E-2</v>
      </c>
      <c r="AD101">
        <v>2.0585192307692301E-2</v>
      </c>
      <c r="AE101">
        <v>2.0585192307692301E-2</v>
      </c>
      <c r="AF101">
        <v>2.0585192307692301E-2</v>
      </c>
      <c r="AG101">
        <v>2.0585192307692301E-2</v>
      </c>
      <c r="AH101">
        <v>2.0585192307692301E-2</v>
      </c>
      <c r="AI101">
        <v>2.0585192307692301E-2</v>
      </c>
    </row>
    <row r="102" spans="1:35" hidden="1" x14ac:dyDescent="0.3">
      <c r="A102" t="s">
        <v>122</v>
      </c>
      <c r="B102">
        <v>100</v>
      </c>
      <c r="C102" t="str">
        <f>LEFT(Table1311[[#This Row],[Contingency id]])</f>
        <v>C</v>
      </c>
      <c r="D102">
        <v>0.33698399326032002</v>
      </c>
      <c r="E102">
        <v>2.09717314487632</v>
      </c>
      <c r="F102">
        <v>1187</v>
      </c>
      <c r="G102">
        <v>565</v>
      </c>
      <c r="H102">
        <v>566</v>
      </c>
      <c r="I102">
        <v>2.02881213142375E-2</v>
      </c>
      <c r="J102" s="2">
        <f>AVERAGE(Table1311[[#This Row],[Estimated costs 1]:[Estimated costs 20]])</f>
        <v>1.7858803706823863E-2</v>
      </c>
      <c r="K102" s="2">
        <f>(Table1311[[#This Row],[Mean]]-Table1311[[#This Row],[Actual cost]])/Table1311[[#This Row],[Actual cost]]*100</f>
        <v>-11.97408853085291</v>
      </c>
      <c r="L102" s="2">
        <f>_xlfn.STDEV.P(Table1311[[#This Row],[Estimated costs 1]:[Estimated costs 20]])</f>
        <v>2.6857116667983105E-3</v>
      </c>
      <c r="M102" s="2">
        <f>Table1311[[#This Row],[Dev]]/Table1311[[#This Row],[Mean]]*100</f>
        <v>15.038586631489196</v>
      </c>
      <c r="N102" s="2">
        <f>Table1311[[#This Row],[Estimated costs 1]]-Table1311[[#This Row],[Actual cost]]</f>
        <v>0</v>
      </c>
      <c r="O102" s="2">
        <f>Table1311[[#This Row],[Diff 1]]/Table1311[[#This Row],[Actual cost]]*100</f>
        <v>0</v>
      </c>
      <c r="P102">
        <v>2.02881213142375E-2</v>
      </c>
      <c r="Q102">
        <v>2.02881213142375E-2</v>
      </c>
      <c r="R102">
        <v>2.02881213142375E-2</v>
      </c>
      <c r="S102">
        <v>1.4889637742207199E-2</v>
      </c>
      <c r="T102">
        <v>2.02881213142375E-2</v>
      </c>
      <c r="U102">
        <v>1.4889637742207199E-2</v>
      </c>
      <c r="V102">
        <v>2.02881213142375E-2</v>
      </c>
      <c r="W102">
        <v>1.4889637742207199E-2</v>
      </c>
      <c r="X102">
        <v>2.02881213142375E-2</v>
      </c>
      <c r="Y102">
        <v>2.02881213142375E-2</v>
      </c>
      <c r="Z102">
        <v>1.4889637742207199E-2</v>
      </c>
      <c r="AA102">
        <v>1.4889637742207199E-2</v>
      </c>
      <c r="AB102">
        <v>1.4889637742207199E-2</v>
      </c>
      <c r="AC102">
        <v>1.4889637742207199E-2</v>
      </c>
      <c r="AD102">
        <v>2.02881213142375E-2</v>
      </c>
      <c r="AE102">
        <v>2.02881213142375E-2</v>
      </c>
      <c r="AF102">
        <v>2.02881213142375E-2</v>
      </c>
      <c r="AG102">
        <v>1.4889637742207199E-2</v>
      </c>
      <c r="AH102">
        <v>1.4889637742207199E-2</v>
      </c>
      <c r="AI102">
        <v>2.02881213142375E-2</v>
      </c>
    </row>
    <row r="103" spans="1:35" x14ac:dyDescent="0.3">
      <c r="A103" t="s">
        <v>123</v>
      </c>
      <c r="B103">
        <v>101</v>
      </c>
      <c r="C103" t="str">
        <f>LEFT(Table1311[[#This Row],[Contingency id]])</f>
        <v>A</v>
      </c>
      <c r="D103" s="1">
        <v>100</v>
      </c>
      <c r="E103" s="1">
        <v>1</v>
      </c>
      <c r="F103">
        <v>52</v>
      </c>
      <c r="G103">
        <v>51</v>
      </c>
      <c r="H103">
        <v>52</v>
      </c>
      <c r="I103">
        <v>2.0132692307692299E-2</v>
      </c>
      <c r="J103" s="2">
        <f>AVERAGE(Table1311[[#This Row],[Estimated costs 1]:[Estimated costs 20]])</f>
        <v>2.0132692307692306E-2</v>
      </c>
      <c r="K103" s="2">
        <f>(Table1311[[#This Row],[Mean]]-Table1311[[#This Row],[Actual cost]])/Table1311[[#This Row],[Actual cost]]*100</f>
        <v>3.4465802178161814E-14</v>
      </c>
      <c r="L103" s="2">
        <f>_xlfn.STDEV.P(Table1311[[#This Row],[Estimated costs 1]:[Estimated costs 20]])</f>
        <v>6.9388939039072284E-18</v>
      </c>
      <c r="M103" s="2">
        <f>Table1311[[#This Row],[Dev]]/Table1311[[#This Row],[Mean]]*100</f>
        <v>3.4465802178161802E-14</v>
      </c>
      <c r="N103" s="2">
        <f>Table1311[[#This Row],[Estimated costs 1]]-Table1311[[#This Row],[Actual cost]]</f>
        <v>0</v>
      </c>
      <c r="O103" s="2">
        <f>Table1311[[#This Row],[Diff 1]]/Table1311[[#This Row],[Actual cost]]*100</f>
        <v>0</v>
      </c>
      <c r="P103">
        <v>2.0132692307692299E-2</v>
      </c>
      <c r="Q103">
        <v>2.0132692307692299E-2</v>
      </c>
      <c r="R103">
        <v>2.0132692307692299E-2</v>
      </c>
      <c r="S103">
        <v>2.0132692307692299E-2</v>
      </c>
      <c r="T103">
        <v>2.0132692307692299E-2</v>
      </c>
      <c r="U103">
        <v>2.0132692307692299E-2</v>
      </c>
      <c r="V103">
        <v>2.0132692307692299E-2</v>
      </c>
      <c r="W103">
        <v>2.0132692307692299E-2</v>
      </c>
      <c r="X103">
        <v>2.0132692307692299E-2</v>
      </c>
      <c r="Y103">
        <v>2.0132692307692299E-2</v>
      </c>
      <c r="Z103">
        <v>2.0132692307692299E-2</v>
      </c>
      <c r="AA103">
        <v>2.0132692307692299E-2</v>
      </c>
      <c r="AB103">
        <v>2.0132692307692299E-2</v>
      </c>
      <c r="AC103">
        <v>2.0132692307692299E-2</v>
      </c>
      <c r="AD103">
        <v>2.0132692307692299E-2</v>
      </c>
      <c r="AE103">
        <v>2.0132692307692299E-2</v>
      </c>
      <c r="AF103">
        <v>2.0132692307692299E-2</v>
      </c>
      <c r="AG103">
        <v>2.0132692307692299E-2</v>
      </c>
      <c r="AH103">
        <v>2.0132692307692299E-2</v>
      </c>
      <c r="AI103">
        <v>2.0132692307692299E-2</v>
      </c>
    </row>
    <row r="104" spans="1:35" x14ac:dyDescent="0.3">
      <c r="A104" t="s">
        <v>124</v>
      </c>
      <c r="B104">
        <v>102</v>
      </c>
      <c r="C104" t="str">
        <f>LEFT(Table1311[[#This Row],[Contingency id]])</f>
        <v>A</v>
      </c>
      <c r="D104" s="1">
        <v>8.3333333333333304</v>
      </c>
      <c r="E104" s="1">
        <v>1.0714285714285701</v>
      </c>
      <c r="F104">
        <v>120</v>
      </c>
      <c r="G104">
        <v>107</v>
      </c>
      <c r="H104">
        <v>112</v>
      </c>
      <c r="I104">
        <v>1.91083333333333E-2</v>
      </c>
      <c r="J104" s="2">
        <f>AVERAGE(Table1311[[#This Row],[Estimated costs 1]:[Estimated costs 20]])</f>
        <v>1.4383624999999969E-2</v>
      </c>
      <c r="K104" s="2">
        <f>(Table1311[[#This Row],[Mean]]-Table1311[[#This Row],[Actual cost]])/Table1311[[#This Row],[Actual cost]]*100</f>
        <v>-24.725904928041899</v>
      </c>
      <c r="L104" s="2">
        <f>_xlfn.STDEV.P(Table1311[[#This Row],[Estimated costs 1]:[Estimated costs 20]])</f>
        <v>2.644907650076001E-3</v>
      </c>
      <c r="M104" s="2">
        <f>Table1311[[#This Row],[Dev]]/Table1311[[#This Row],[Mean]]*100</f>
        <v>18.38832457100353</v>
      </c>
      <c r="N104" s="2">
        <f>Table1311[[#This Row],[Estimated costs 1]]-Table1311[[#This Row],[Actual cost]]</f>
        <v>-1.3600000000000001E-3</v>
      </c>
      <c r="O104" s="2">
        <f>Table1311[[#This Row],[Diff 1]]/Table1311[[#This Row],[Actual cost]]*100</f>
        <v>-7.1173135630178939</v>
      </c>
      <c r="P104">
        <v>1.77483333333333E-2</v>
      </c>
      <c r="Q104">
        <v>1.5599999999999999E-2</v>
      </c>
      <c r="R104">
        <v>1.4979166666666601E-2</v>
      </c>
      <c r="S104">
        <v>9.6950000000000005E-3</v>
      </c>
      <c r="T104">
        <v>1.91083333333333E-2</v>
      </c>
      <c r="U104">
        <v>1.16758333333333E-2</v>
      </c>
      <c r="V104">
        <v>1.3824166666666599E-2</v>
      </c>
      <c r="W104">
        <v>1.5599999999999999E-2</v>
      </c>
      <c r="X104">
        <v>1.32033333333333E-2</v>
      </c>
      <c r="Y104">
        <v>1.1843333333333299E-2</v>
      </c>
      <c r="Z104">
        <v>9.6950000000000005E-3</v>
      </c>
      <c r="AA104">
        <v>1.32033333333333E-2</v>
      </c>
      <c r="AB104">
        <v>1.16758333333333E-2</v>
      </c>
      <c r="AC104">
        <v>1.4979166666666601E-2</v>
      </c>
      <c r="AD104">
        <v>1.3619166666666601E-2</v>
      </c>
      <c r="AE104">
        <v>1.3619166666666601E-2</v>
      </c>
      <c r="AF104">
        <v>1.57675E-2</v>
      </c>
      <c r="AG104">
        <v>1.5599999999999999E-2</v>
      </c>
      <c r="AH104">
        <v>1.71275E-2</v>
      </c>
      <c r="AI104">
        <v>1.91083333333333E-2</v>
      </c>
    </row>
    <row r="105" spans="1:35" x14ac:dyDescent="0.3">
      <c r="A105" t="s">
        <v>125</v>
      </c>
      <c r="B105">
        <v>103</v>
      </c>
      <c r="C105" t="str">
        <f>LEFT(Table1311[[#This Row],[Contingency id]])</f>
        <v>A</v>
      </c>
      <c r="D105" s="1">
        <v>8.4507042253521103</v>
      </c>
      <c r="E105" s="1">
        <v>1.0757575757575699</v>
      </c>
      <c r="F105">
        <v>71</v>
      </c>
      <c r="G105">
        <v>66</v>
      </c>
      <c r="H105">
        <v>66</v>
      </c>
      <c r="I105">
        <v>1.8184507042253498E-2</v>
      </c>
      <c r="J105" s="2">
        <f>AVERAGE(Table1311[[#This Row],[Estimated costs 1]:[Estimated costs 20]])</f>
        <v>1.8184507042253498E-2</v>
      </c>
      <c r="K105" s="2">
        <f>(Table1311[[#This Row],[Mean]]-Table1311[[#This Row],[Actual cost]])/Table1311[[#This Row],[Actual cost]]*100</f>
        <v>0</v>
      </c>
      <c r="L105" s="2">
        <f>_xlfn.STDEV.P(Table1311[[#This Row],[Estimated costs 1]:[Estimated costs 20]])</f>
        <v>0</v>
      </c>
      <c r="M105" s="2">
        <f>Table1311[[#This Row],[Dev]]/Table1311[[#This Row],[Mean]]*100</f>
        <v>0</v>
      </c>
      <c r="N105" s="2">
        <f>Table1311[[#This Row],[Estimated costs 1]]-Table1311[[#This Row],[Actual cost]]</f>
        <v>0</v>
      </c>
      <c r="O105" s="2">
        <f>Table1311[[#This Row],[Diff 1]]/Table1311[[#This Row],[Actual cost]]*100</f>
        <v>0</v>
      </c>
      <c r="P105">
        <v>1.8184507042253498E-2</v>
      </c>
      <c r="Q105">
        <v>1.8184507042253498E-2</v>
      </c>
      <c r="R105">
        <v>1.8184507042253498E-2</v>
      </c>
      <c r="S105">
        <v>1.8184507042253498E-2</v>
      </c>
      <c r="T105">
        <v>1.8184507042253498E-2</v>
      </c>
      <c r="U105">
        <v>1.8184507042253498E-2</v>
      </c>
      <c r="V105">
        <v>1.8184507042253498E-2</v>
      </c>
      <c r="W105">
        <v>1.8184507042253498E-2</v>
      </c>
      <c r="X105">
        <v>1.8184507042253498E-2</v>
      </c>
      <c r="Y105">
        <v>1.8184507042253498E-2</v>
      </c>
      <c r="Z105">
        <v>1.8184507042253498E-2</v>
      </c>
      <c r="AA105">
        <v>1.8184507042253498E-2</v>
      </c>
      <c r="AB105">
        <v>1.8184507042253498E-2</v>
      </c>
      <c r="AC105">
        <v>1.8184507042253498E-2</v>
      </c>
      <c r="AD105">
        <v>1.8184507042253498E-2</v>
      </c>
      <c r="AE105">
        <v>1.8184507042253498E-2</v>
      </c>
      <c r="AF105">
        <v>1.8184507042253498E-2</v>
      </c>
      <c r="AG105">
        <v>1.8184507042253498E-2</v>
      </c>
      <c r="AH105">
        <v>1.8184507042253498E-2</v>
      </c>
      <c r="AI105">
        <v>1.8184507042253498E-2</v>
      </c>
    </row>
    <row r="106" spans="1:35" x14ac:dyDescent="0.3">
      <c r="A106" t="s">
        <v>126</v>
      </c>
      <c r="B106">
        <v>104</v>
      </c>
      <c r="C106" t="str">
        <f>LEFT(Table1311[[#This Row],[Contingency id]])</f>
        <v>A</v>
      </c>
      <c r="D106" s="1">
        <v>0.14044943820224701</v>
      </c>
      <c r="E106" s="1">
        <v>1.6752941176470499</v>
      </c>
      <c r="F106">
        <v>712</v>
      </c>
      <c r="G106">
        <v>424</v>
      </c>
      <c r="H106">
        <v>425</v>
      </c>
      <c r="I106">
        <v>1.7022471910112299E-2</v>
      </c>
      <c r="J106" s="2">
        <f>AVERAGE(Table1311[[#This Row],[Estimated costs 1]:[Estimated costs 20]])</f>
        <v>1.0213483146067379E-2</v>
      </c>
      <c r="K106" s="2">
        <f>(Table1311[[#This Row],[Mean]]-Table1311[[#This Row],[Actual cost]])/Table1311[[#This Row],[Actual cost]]*100</f>
        <v>-40</v>
      </c>
      <c r="L106" s="2">
        <f>_xlfn.STDEV.P(Table1311[[#This Row],[Estimated costs 1]:[Estimated costs 20]])</f>
        <v>8.3392740681269666E-3</v>
      </c>
      <c r="M106" s="2">
        <f>Table1311[[#This Row],[Dev]]/Table1311[[#This Row],[Mean]]*100</f>
        <v>81.649658092772569</v>
      </c>
      <c r="N106" s="2">
        <f>Table1311[[#This Row],[Estimated costs 1]]-Table1311[[#This Row],[Actual cost]]</f>
        <v>0</v>
      </c>
      <c r="O106" s="2">
        <f>Table1311[[#This Row],[Diff 1]]/Table1311[[#This Row],[Actual cost]]*100</f>
        <v>0</v>
      </c>
      <c r="P106">
        <v>1.7022471910112299E-2</v>
      </c>
      <c r="Q106">
        <v>1.7022471910112299E-2</v>
      </c>
      <c r="R106">
        <v>0</v>
      </c>
      <c r="S106">
        <v>0</v>
      </c>
      <c r="T106">
        <v>1.7022471910112299E-2</v>
      </c>
      <c r="U106">
        <v>1.7022471910112299E-2</v>
      </c>
      <c r="V106">
        <v>0</v>
      </c>
      <c r="W106">
        <v>1.7022471910112299E-2</v>
      </c>
      <c r="X106">
        <v>0</v>
      </c>
      <c r="Y106">
        <v>1.7022471910112299E-2</v>
      </c>
      <c r="Z106">
        <v>0</v>
      </c>
      <c r="AA106">
        <v>1.7022471910112299E-2</v>
      </c>
      <c r="AB106">
        <v>0</v>
      </c>
      <c r="AC106">
        <v>1.7022471910112299E-2</v>
      </c>
      <c r="AD106">
        <v>0</v>
      </c>
      <c r="AE106">
        <v>1.7022471910112299E-2</v>
      </c>
      <c r="AF106">
        <v>1.7022471910112299E-2</v>
      </c>
      <c r="AG106">
        <v>0</v>
      </c>
      <c r="AH106">
        <v>1.7022471910112299E-2</v>
      </c>
      <c r="AI106">
        <v>1.7022471910112299E-2</v>
      </c>
    </row>
    <row r="107" spans="1:35" hidden="1" x14ac:dyDescent="0.3">
      <c r="A107" t="s">
        <v>127</v>
      </c>
      <c r="B107">
        <v>105</v>
      </c>
      <c r="C107" t="str">
        <f>LEFT(Table1311[[#This Row],[Contingency id]])</f>
        <v>B</v>
      </c>
      <c r="D107">
        <v>0.86767895878524903</v>
      </c>
      <c r="E107">
        <v>1.94926004228329</v>
      </c>
      <c r="F107">
        <v>922</v>
      </c>
      <c r="G107">
        <v>469</v>
      </c>
      <c r="H107">
        <v>473</v>
      </c>
      <c r="I107">
        <v>1.6908893709327501E-2</v>
      </c>
      <c r="J107" s="2">
        <f>AVERAGE(Table1311[[#This Row],[Estimated costs 1]:[Estimated costs 20]])</f>
        <v>9.9693058568329409E-3</v>
      </c>
      <c r="K107" s="2">
        <f>(Table1311[[#This Row],[Mean]]-Table1311[[#This Row],[Actual cost]])/Table1311[[#This Row],[Actual cost]]*100</f>
        <v>-41.041051956382312</v>
      </c>
      <c r="L107" s="2">
        <f>_xlfn.STDEV.P(Table1311[[#This Row],[Estimated costs 1]:[Estimated costs 20]])</f>
        <v>1.6567708987331943E-3</v>
      </c>
      <c r="M107" s="2">
        <f>Table1311[[#This Row],[Dev]]/Table1311[[#This Row],[Mean]]*100</f>
        <v>16.618718720497949</v>
      </c>
      <c r="N107" s="2">
        <f>Table1311[[#This Row],[Estimated costs 1]]-Table1311[[#This Row],[Actual cost]]</f>
        <v>-8.383947939262431E-3</v>
      </c>
      <c r="O107" s="2">
        <f>Table1311[[#This Row],[Diff 1]]/Table1311[[#This Row],[Actual cost]]*100</f>
        <v>-49.583066067992192</v>
      </c>
      <c r="P107">
        <v>8.5249457700650698E-3</v>
      </c>
      <c r="Q107">
        <v>1.19793926247288E-2</v>
      </c>
      <c r="R107">
        <v>9.5162689804772198E-3</v>
      </c>
      <c r="S107">
        <v>8.02060737527115E-3</v>
      </c>
      <c r="T107">
        <v>1.1353579175704899E-2</v>
      </c>
      <c r="U107">
        <v>1.00206073752711E-2</v>
      </c>
      <c r="V107">
        <v>9.9826464208242899E-3</v>
      </c>
      <c r="W107">
        <v>1.2584598698481501E-2</v>
      </c>
      <c r="X107">
        <v>9.4056399132320997E-3</v>
      </c>
      <c r="Y107">
        <v>1.20802603036876E-2</v>
      </c>
      <c r="Z107">
        <v>6.5629067245119299E-3</v>
      </c>
      <c r="AA107">
        <v>1.1353579175704899E-2</v>
      </c>
      <c r="AB107">
        <v>1.1454446854663699E-2</v>
      </c>
      <c r="AC107">
        <v>9.3915401301518393E-3</v>
      </c>
      <c r="AD107">
        <v>9.5162689804772198E-3</v>
      </c>
      <c r="AE107">
        <v>9.4056399132320997E-3</v>
      </c>
      <c r="AF107">
        <v>1.08872017353579E-2</v>
      </c>
      <c r="AG107">
        <v>6.5629067245119299E-3</v>
      </c>
      <c r="AH107">
        <v>9.4295010845986908E-3</v>
      </c>
      <c r="AI107">
        <v>1.1353579175704899E-2</v>
      </c>
    </row>
    <row r="108" spans="1:35" hidden="1" x14ac:dyDescent="0.3">
      <c r="A108" t="s">
        <v>128</v>
      </c>
      <c r="B108">
        <v>106</v>
      </c>
      <c r="C108" t="str">
        <f>LEFT(Table1311[[#This Row],[Contingency id]])</f>
        <v>B</v>
      </c>
      <c r="D108">
        <v>11.6666666666666</v>
      </c>
      <c r="E108">
        <v>1.0714285714285701</v>
      </c>
      <c r="F108">
        <v>60</v>
      </c>
      <c r="G108">
        <v>56</v>
      </c>
      <c r="H108">
        <v>56</v>
      </c>
      <c r="I108">
        <v>1.6268666666666601E-2</v>
      </c>
      <c r="J108" s="2">
        <f>AVERAGE(Table1311[[#This Row],[Estimated costs 1]:[Estimated costs 20]])</f>
        <v>1.3840499999999988E-2</v>
      </c>
      <c r="K108" s="2">
        <f>(Table1311[[#This Row],[Mean]]-Table1311[[#This Row],[Actual cost]])/Table1311[[#This Row],[Actual cost]]*100</f>
        <v>-14.925419005859666</v>
      </c>
      <c r="L108" s="2">
        <f>_xlfn.STDEV.P(Table1311[[#This Row],[Estimated costs 1]:[Estimated costs 20]])</f>
        <v>1.0200340272101826E-3</v>
      </c>
      <c r="M108" s="2">
        <f>Table1311[[#This Row],[Dev]]/Table1311[[#This Row],[Mean]]*100</f>
        <v>7.3699218034766343</v>
      </c>
      <c r="N108" s="2">
        <f>Table1311[[#This Row],[Estimated costs 1]]-Table1311[[#This Row],[Actual cost]]</f>
        <v>-2.8566666666666012E-3</v>
      </c>
      <c r="O108" s="2">
        <f>Table1311[[#This Row],[Diff 1]]/Table1311[[#This Row],[Actual cost]]*100</f>
        <v>-17.559316477481946</v>
      </c>
      <c r="P108">
        <v>1.3412E-2</v>
      </c>
      <c r="Q108">
        <v>1.3412E-2</v>
      </c>
      <c r="R108">
        <v>1.3412E-2</v>
      </c>
      <c r="S108">
        <v>1.3412E-2</v>
      </c>
      <c r="T108">
        <v>1.3412E-2</v>
      </c>
      <c r="U108">
        <v>1.3412E-2</v>
      </c>
      <c r="V108">
        <v>1.3412E-2</v>
      </c>
      <c r="W108">
        <v>1.3412E-2</v>
      </c>
      <c r="X108">
        <v>1.3412E-2</v>
      </c>
      <c r="Y108">
        <v>1.3412E-2</v>
      </c>
      <c r="Z108">
        <v>1.3412E-2</v>
      </c>
      <c r="AA108">
        <v>1.6268666666666601E-2</v>
      </c>
      <c r="AB108">
        <v>1.3412E-2</v>
      </c>
      <c r="AC108">
        <v>1.3412E-2</v>
      </c>
      <c r="AD108">
        <v>1.6268666666666601E-2</v>
      </c>
      <c r="AE108">
        <v>1.3412E-2</v>
      </c>
      <c r="AF108">
        <v>1.3412E-2</v>
      </c>
      <c r="AG108">
        <v>1.34119999999999E-2</v>
      </c>
      <c r="AH108">
        <v>1.6268666666666601E-2</v>
      </c>
      <c r="AI108">
        <v>1.3412E-2</v>
      </c>
    </row>
    <row r="109" spans="1:35" hidden="1" x14ac:dyDescent="0.3">
      <c r="A109" t="s">
        <v>129</v>
      </c>
      <c r="B109">
        <v>107</v>
      </c>
      <c r="C109" t="str">
        <f>LEFT(Table1311[[#This Row],[Contingency id]])</f>
        <v>B</v>
      </c>
      <c r="D109">
        <v>1.89035916824196</v>
      </c>
      <c r="E109">
        <v>1.5333333333333301</v>
      </c>
      <c r="F109">
        <v>529</v>
      </c>
      <c r="G109">
        <v>340</v>
      </c>
      <c r="H109">
        <v>345</v>
      </c>
      <c r="I109">
        <v>1.5856332703213599E-2</v>
      </c>
      <c r="J109" s="2">
        <f>AVERAGE(Table1311[[#This Row],[Estimated costs 1]:[Estimated costs 20]])</f>
        <v>1.0742637051039663E-2</v>
      </c>
      <c r="K109" s="2">
        <f>(Table1311[[#This Row],[Mean]]-Table1311[[#This Row],[Actual cost]])/Table1311[[#This Row],[Actual cost]]*100</f>
        <v>-32.250178826895734</v>
      </c>
      <c r="L109" s="2">
        <f>_xlfn.STDEV.P(Table1311[[#This Row],[Estimated costs 1]:[Estimated costs 20]])</f>
        <v>1.8099152758491585E-3</v>
      </c>
      <c r="M109" s="2">
        <f>Table1311[[#This Row],[Dev]]/Table1311[[#This Row],[Mean]]*100</f>
        <v>16.847960768385047</v>
      </c>
      <c r="N109" s="2">
        <f>Table1311[[#This Row],[Estimated costs 1]]-Table1311[[#This Row],[Actual cost]]</f>
        <v>-3.8595463137996999E-3</v>
      </c>
      <c r="O109" s="2">
        <f>Table1311[[#This Row],[Diff 1]]/Table1311[[#This Row],[Actual cost]]*100</f>
        <v>-24.340724845017199</v>
      </c>
      <c r="P109">
        <v>1.1996786389413899E-2</v>
      </c>
      <c r="Q109">
        <v>1.07107750472589E-2</v>
      </c>
      <c r="R109">
        <v>9.2122873345935694E-3</v>
      </c>
      <c r="S109">
        <v>9.7272211720226803E-3</v>
      </c>
      <c r="T109">
        <v>8.2287334593572695E-3</v>
      </c>
      <c r="U109">
        <v>1.07107750472589E-2</v>
      </c>
      <c r="V109">
        <v>9.2122873345935694E-3</v>
      </c>
      <c r="W109">
        <v>1.29667296786389E-2</v>
      </c>
      <c r="X109">
        <v>9.2122873345935694E-3</v>
      </c>
      <c r="Y109">
        <v>1.0589792060491401E-2</v>
      </c>
      <c r="Z109">
        <v>1.2101890359168199E-2</v>
      </c>
      <c r="AA109">
        <v>9.7272211720226803E-3</v>
      </c>
      <c r="AB109">
        <v>8.2287334593572695E-3</v>
      </c>
      <c r="AC109">
        <v>1.5327788279773101E-2</v>
      </c>
      <c r="AD109">
        <v>1.19831758034026E-2</v>
      </c>
      <c r="AE109">
        <v>1.1013232514177599E-2</v>
      </c>
      <c r="AF109">
        <v>9.2122873345935694E-3</v>
      </c>
      <c r="AG109">
        <v>1.29667296786389E-2</v>
      </c>
      <c r="AH109">
        <v>9.2122873345935694E-3</v>
      </c>
      <c r="AI109">
        <v>1.25117202268431E-2</v>
      </c>
    </row>
    <row r="110" spans="1:35" hidden="1" x14ac:dyDescent="0.3">
      <c r="A110" t="s">
        <v>130</v>
      </c>
      <c r="B110">
        <v>108</v>
      </c>
      <c r="C110" t="str">
        <f>LEFT(Table1311[[#This Row],[Contingency id]])</f>
        <v>C</v>
      </c>
      <c r="D110">
        <v>7.5075075075075007E-2</v>
      </c>
      <c r="E110">
        <v>2.26146010186757</v>
      </c>
      <c r="F110">
        <v>1332</v>
      </c>
      <c r="G110">
        <v>588</v>
      </c>
      <c r="H110">
        <v>589</v>
      </c>
      <c r="I110">
        <v>1.47522522522522E-2</v>
      </c>
      <c r="J110" s="2">
        <f>AVERAGE(Table1311[[#This Row],[Estimated costs 1]:[Estimated costs 20]])</f>
        <v>8.1137387387387114E-3</v>
      </c>
      <c r="K110" s="2">
        <f>(Table1311[[#This Row],[Mean]]-Table1311[[#This Row],[Actual cost]])/Table1311[[#This Row],[Actual cost]]*100</f>
        <v>-44.999999999999993</v>
      </c>
      <c r="L110" s="2">
        <f>_xlfn.STDEV.P(Table1311[[#This Row],[Estimated costs 1]:[Estimated costs 20]])</f>
        <v>7.3391528300093892E-3</v>
      </c>
      <c r="M110" s="2">
        <f>Table1311[[#This Row],[Dev]]/Table1311[[#This Row],[Mean]]*100</f>
        <v>90.453403373329067</v>
      </c>
      <c r="N110" s="2">
        <f>Table1311[[#This Row],[Estimated costs 1]]-Table1311[[#This Row],[Actual cost]]</f>
        <v>-1.47522522522522E-2</v>
      </c>
      <c r="O110" s="2">
        <f>Table1311[[#This Row],[Diff 1]]/Table1311[[#This Row],[Actual cost]]*100</f>
        <v>-100</v>
      </c>
      <c r="P110">
        <v>0</v>
      </c>
      <c r="Q110">
        <v>1.47522522522522E-2</v>
      </c>
      <c r="R110">
        <v>1.47522522522522E-2</v>
      </c>
      <c r="S110">
        <v>1.47522522522522E-2</v>
      </c>
      <c r="T110">
        <v>1.47522522522522E-2</v>
      </c>
      <c r="U110">
        <v>0</v>
      </c>
      <c r="V110">
        <v>0</v>
      </c>
      <c r="W110">
        <v>1.47522522522522E-2</v>
      </c>
      <c r="X110">
        <v>1.47522522522522E-2</v>
      </c>
      <c r="Y110">
        <v>0</v>
      </c>
      <c r="Z110">
        <v>0</v>
      </c>
      <c r="AA110">
        <v>1.47522522522522E-2</v>
      </c>
      <c r="AB110">
        <v>0</v>
      </c>
      <c r="AC110">
        <v>1.47522522522522E-2</v>
      </c>
      <c r="AD110">
        <v>0</v>
      </c>
      <c r="AE110">
        <v>0</v>
      </c>
      <c r="AF110">
        <v>0</v>
      </c>
      <c r="AG110">
        <v>1.47522522522522E-2</v>
      </c>
      <c r="AH110">
        <v>1.47522522522522E-2</v>
      </c>
      <c r="AI110">
        <v>1.47522522522522E-2</v>
      </c>
    </row>
    <row r="111" spans="1:35" hidden="1" x14ac:dyDescent="0.3">
      <c r="A111" t="s">
        <v>131</v>
      </c>
      <c r="B111">
        <v>109</v>
      </c>
      <c r="C111" t="str">
        <f>LEFT(Table1311[[#This Row],[Contingency id]])</f>
        <v>C</v>
      </c>
      <c r="D111">
        <v>1.8518518518518501</v>
      </c>
      <c r="E111">
        <v>1.1020408163265301</v>
      </c>
      <c r="F111">
        <v>162</v>
      </c>
      <c r="G111">
        <v>147</v>
      </c>
      <c r="H111">
        <v>147</v>
      </c>
      <c r="I111">
        <v>1.4377160493827101E-2</v>
      </c>
      <c r="J111" s="2">
        <f>AVERAGE(Table1311[[#This Row],[Estimated costs 1]:[Estimated costs 20]])</f>
        <v>1.2399691358024647E-2</v>
      </c>
      <c r="K111" s="2">
        <f>(Table1311[[#This Row],[Mean]]-Table1311[[#This Row],[Actual cost]])/Table1311[[#This Row],[Actual cost]]*100</f>
        <v>-13.754239835129397</v>
      </c>
      <c r="L111" s="2">
        <f>_xlfn.STDEV.P(Table1311[[#This Row],[Estimated costs 1]:[Estimated costs 20]])</f>
        <v>1.9774691358024499E-3</v>
      </c>
      <c r="M111" s="2">
        <f>Table1311[[#This Row],[Dev]]/Table1311[[#This Row],[Mean]]*100</f>
        <v>15.947728686994299</v>
      </c>
      <c r="N111" s="2">
        <f>Table1311[[#This Row],[Estimated costs 1]]-Table1311[[#This Row],[Actual cost]]</f>
        <v>-3.9549382716048999E-3</v>
      </c>
      <c r="O111" s="2">
        <f>Table1311[[#This Row],[Diff 1]]/Table1311[[#This Row],[Actual cost]]*100</f>
        <v>-27.508479670258744</v>
      </c>
      <c r="P111">
        <v>1.0422222222222201E-2</v>
      </c>
      <c r="Q111">
        <v>1.0422222222222201E-2</v>
      </c>
      <c r="R111">
        <v>1.4377160493827101E-2</v>
      </c>
      <c r="S111">
        <v>1.0422222222222201E-2</v>
      </c>
      <c r="T111">
        <v>1.4377160493827101E-2</v>
      </c>
      <c r="U111">
        <v>1.0422222222222201E-2</v>
      </c>
      <c r="V111">
        <v>1.4377160493827101E-2</v>
      </c>
      <c r="W111">
        <v>1.4377160493827101E-2</v>
      </c>
      <c r="X111">
        <v>1.4377160493827101E-2</v>
      </c>
      <c r="Y111">
        <v>1.0422222222222201E-2</v>
      </c>
      <c r="Z111">
        <v>1.0422222222222201E-2</v>
      </c>
      <c r="AA111">
        <v>1.0422222222222201E-2</v>
      </c>
      <c r="AB111">
        <v>1.0422222222222201E-2</v>
      </c>
      <c r="AC111">
        <v>1.4377160493827101E-2</v>
      </c>
      <c r="AD111">
        <v>1.4377160493827101E-2</v>
      </c>
      <c r="AE111">
        <v>1.0422222222222201E-2</v>
      </c>
      <c r="AF111">
        <v>1.4377160493827101E-2</v>
      </c>
      <c r="AG111">
        <v>1.4377160493827101E-2</v>
      </c>
      <c r="AH111">
        <v>1.4377160493827101E-2</v>
      </c>
      <c r="AI111">
        <v>1.0422222222222201E-2</v>
      </c>
    </row>
    <row r="112" spans="1:35" hidden="1" x14ac:dyDescent="0.3">
      <c r="A112" t="s">
        <v>132</v>
      </c>
      <c r="B112">
        <v>110</v>
      </c>
      <c r="C112" t="str">
        <f>LEFT(Table1311[[#This Row],[Contingency id]])</f>
        <v>C</v>
      </c>
      <c r="D112">
        <v>15.625</v>
      </c>
      <c r="E112">
        <v>1.0322580645161199</v>
      </c>
      <c r="F112">
        <v>64</v>
      </c>
      <c r="G112">
        <v>62</v>
      </c>
      <c r="H112">
        <v>62</v>
      </c>
      <c r="I112">
        <v>1.4233906249999999E-2</v>
      </c>
      <c r="J112" s="2">
        <f>AVERAGE(Table1311[[#This Row],[Estimated costs 1]:[Estimated costs 20]])</f>
        <v>1.4233906249999997E-2</v>
      </c>
      <c r="K112" s="2">
        <f>(Table1311[[#This Row],[Mean]]-Table1311[[#This Row],[Actual cost]])/Table1311[[#This Row],[Actual cost]]*100</f>
        <v>-1.2187262199909509E-14</v>
      </c>
      <c r="L112" s="2">
        <f>_xlfn.STDEV.P(Table1311[[#This Row],[Estimated costs 1]:[Estimated costs 20]])</f>
        <v>2.1787878249982779E-17</v>
      </c>
      <c r="M112" s="2">
        <f>Table1311[[#This Row],[Dev]]/Table1311[[#This Row],[Mean]]*100</f>
        <v>1.5307026663873652E-13</v>
      </c>
      <c r="N112" s="2">
        <f>Table1311[[#This Row],[Estimated costs 1]]-Table1311[[#This Row],[Actual cost]]</f>
        <v>0</v>
      </c>
      <c r="O112" s="2">
        <f>Table1311[[#This Row],[Diff 1]]/Table1311[[#This Row],[Actual cost]]*100</f>
        <v>0</v>
      </c>
      <c r="P112">
        <v>1.4233906249999999E-2</v>
      </c>
      <c r="Q112">
        <v>1.4233906249999999E-2</v>
      </c>
      <c r="R112">
        <v>1.4233906249999999E-2</v>
      </c>
      <c r="S112">
        <v>1.4233906249999999E-2</v>
      </c>
      <c r="T112">
        <v>1.4233906249999999E-2</v>
      </c>
      <c r="U112">
        <v>1.4233906249999999E-2</v>
      </c>
      <c r="V112">
        <v>1.4233906249999999E-2</v>
      </c>
      <c r="W112">
        <v>1.4233906249999999E-2</v>
      </c>
      <c r="X112">
        <v>1.4233906249999999E-2</v>
      </c>
      <c r="Y112">
        <v>1.4233906249999999E-2</v>
      </c>
      <c r="Z112">
        <v>1.4233906249999999E-2</v>
      </c>
      <c r="AA112">
        <v>1.4233906249999999E-2</v>
      </c>
      <c r="AB112">
        <v>1.4233906249999999E-2</v>
      </c>
      <c r="AC112">
        <v>1.42339062499999E-2</v>
      </c>
      <c r="AD112">
        <v>1.4233906249999999E-2</v>
      </c>
      <c r="AE112">
        <v>1.4233906249999999E-2</v>
      </c>
      <c r="AF112">
        <v>1.4233906249999999E-2</v>
      </c>
      <c r="AG112">
        <v>1.4233906249999999E-2</v>
      </c>
      <c r="AH112">
        <v>1.4233906249999999E-2</v>
      </c>
      <c r="AI112">
        <v>1.4233906249999999E-2</v>
      </c>
    </row>
    <row r="113" spans="1:35" x14ac:dyDescent="0.3">
      <c r="A113" t="s">
        <v>133</v>
      </c>
      <c r="B113">
        <v>111</v>
      </c>
      <c r="C113" t="str">
        <f>LEFT(Table1311[[#This Row],[Contingency id]])</f>
        <v>A</v>
      </c>
      <c r="D113" s="1">
        <v>11.6666666666666</v>
      </c>
      <c r="E113" s="1">
        <v>1.0526315789473599</v>
      </c>
      <c r="F113">
        <v>60</v>
      </c>
      <c r="G113">
        <v>57</v>
      </c>
      <c r="H113">
        <v>57</v>
      </c>
      <c r="I113">
        <v>1.30108333333333E-2</v>
      </c>
      <c r="J113" s="2">
        <f>AVERAGE(Table1311[[#This Row],[Estimated costs 1]:[Estimated costs 20]])</f>
        <v>1.103316666666661E-2</v>
      </c>
      <c r="K113" s="2">
        <f>(Table1311[[#This Row],[Mean]]-Table1311[[#This Row],[Actual cost]])/Table1311[[#This Row],[Actual cost]]*100</f>
        <v>-15.200153718055686</v>
      </c>
      <c r="L113" s="2">
        <f>_xlfn.STDEV.P(Table1311[[#This Row],[Estimated costs 1]:[Estimated costs 20]])</f>
        <v>8.3078617385382947E-4</v>
      </c>
      <c r="M113" s="2">
        <f>Table1311[[#This Row],[Dev]]/Table1311[[#This Row],[Mean]]*100</f>
        <v>7.5298977977356198</v>
      </c>
      <c r="N113" s="2">
        <f>Table1311[[#This Row],[Estimated costs 1]]-Table1311[[#This Row],[Actual cost]]</f>
        <v>0</v>
      </c>
      <c r="O113" s="2">
        <f>Table1311[[#This Row],[Diff 1]]/Table1311[[#This Row],[Actual cost]]*100</f>
        <v>0</v>
      </c>
      <c r="P113">
        <v>1.30108333333333E-2</v>
      </c>
      <c r="Q113">
        <v>1.0684166666666601E-2</v>
      </c>
      <c r="R113">
        <v>1.0684166666666601E-2</v>
      </c>
      <c r="S113">
        <v>1.30108333333333E-2</v>
      </c>
      <c r="T113">
        <v>1.0684166666666601E-2</v>
      </c>
      <c r="U113">
        <v>1.0684166666666601E-2</v>
      </c>
      <c r="V113">
        <v>1.0684166666666601E-2</v>
      </c>
      <c r="W113">
        <v>1.0684166666666601E-2</v>
      </c>
      <c r="X113">
        <v>1.0684166666666601E-2</v>
      </c>
      <c r="Y113">
        <v>1.0684166666666601E-2</v>
      </c>
      <c r="Z113">
        <v>1.30108333333333E-2</v>
      </c>
      <c r="AA113">
        <v>1.0684166666666601E-2</v>
      </c>
      <c r="AB113">
        <v>1.0684166666666601E-2</v>
      </c>
      <c r="AC113">
        <v>1.0684166666666601E-2</v>
      </c>
      <c r="AD113">
        <v>1.0684166666666601E-2</v>
      </c>
      <c r="AE113">
        <v>1.0684166666666601E-2</v>
      </c>
      <c r="AF113">
        <v>1.0684166666666601E-2</v>
      </c>
      <c r="AG113">
        <v>1.0684166666666601E-2</v>
      </c>
      <c r="AH113">
        <v>1.0684166666666601E-2</v>
      </c>
      <c r="AI113">
        <v>1.0684166666666601E-2</v>
      </c>
    </row>
    <row r="114" spans="1:35" hidden="1" x14ac:dyDescent="0.3">
      <c r="A114" t="s">
        <v>134</v>
      </c>
      <c r="B114">
        <v>112</v>
      </c>
      <c r="C114" t="str">
        <f>LEFT(Table1311[[#This Row],[Contingency id]])</f>
        <v>C</v>
      </c>
      <c r="D114">
        <v>0.71942446043165398</v>
      </c>
      <c r="E114">
        <v>1.1487603305785099</v>
      </c>
      <c r="F114">
        <v>139</v>
      </c>
      <c r="G114">
        <v>120</v>
      </c>
      <c r="H114">
        <v>121</v>
      </c>
      <c r="I114">
        <v>1.29424460431654E-2</v>
      </c>
      <c r="J114" s="2">
        <f>AVERAGE(Table1311[[#This Row],[Estimated costs 1]:[Estimated costs 20]])</f>
        <v>7.1183453237409714E-3</v>
      </c>
      <c r="K114" s="2">
        <f>(Table1311[[#This Row],[Mean]]-Table1311[[#This Row],[Actual cost]])/Table1311[[#This Row],[Actual cost]]*100</f>
        <v>-44.999999999999993</v>
      </c>
      <c r="L114" s="2">
        <f>_xlfn.STDEV.P(Table1311[[#This Row],[Estimated costs 1]:[Estimated costs 20]])</f>
        <v>6.4387856091899266E-3</v>
      </c>
      <c r="M114" s="2">
        <f>Table1311[[#This Row],[Dev]]/Table1311[[#This Row],[Mean]]*100</f>
        <v>90.453403373329053</v>
      </c>
      <c r="N114" s="2">
        <f>Table1311[[#This Row],[Estimated costs 1]]-Table1311[[#This Row],[Actual cost]]</f>
        <v>-1.29424460431654E-2</v>
      </c>
      <c r="O114" s="2">
        <f>Table1311[[#This Row],[Diff 1]]/Table1311[[#This Row],[Actual cost]]*100</f>
        <v>-100</v>
      </c>
      <c r="P114">
        <v>0</v>
      </c>
      <c r="Q114">
        <v>1.29424460431654E-2</v>
      </c>
      <c r="R114">
        <v>0</v>
      </c>
      <c r="S114">
        <v>0</v>
      </c>
      <c r="T114">
        <v>1.29424460431654E-2</v>
      </c>
      <c r="U114">
        <v>0</v>
      </c>
      <c r="V114">
        <v>1.29424460431654E-2</v>
      </c>
      <c r="W114">
        <v>1.29424460431654E-2</v>
      </c>
      <c r="X114">
        <v>1.29424460431654E-2</v>
      </c>
      <c r="Y114">
        <v>0</v>
      </c>
      <c r="Z114">
        <v>1.29424460431654E-2</v>
      </c>
      <c r="AA114">
        <v>1.29424460431654E-2</v>
      </c>
      <c r="AB114">
        <v>1.29424460431654E-2</v>
      </c>
      <c r="AC114">
        <v>0</v>
      </c>
      <c r="AD114">
        <v>0</v>
      </c>
      <c r="AE114">
        <v>1.29424460431654E-2</v>
      </c>
      <c r="AF114">
        <v>0</v>
      </c>
      <c r="AG114">
        <v>0</v>
      </c>
      <c r="AH114">
        <v>1.29424460431654E-2</v>
      </c>
      <c r="AI114">
        <v>1.29424460431654E-2</v>
      </c>
    </row>
    <row r="115" spans="1:35" x14ac:dyDescent="0.3">
      <c r="A115" t="s">
        <v>135</v>
      </c>
      <c r="B115">
        <v>113</v>
      </c>
      <c r="C115" t="str">
        <f>LEFT(Table1311[[#This Row],[Contingency id]])</f>
        <v>A</v>
      </c>
      <c r="D115" s="1">
        <v>5.3846153846153797</v>
      </c>
      <c r="E115" s="1">
        <v>1.1818181818181801</v>
      </c>
      <c r="F115">
        <v>130</v>
      </c>
      <c r="G115">
        <v>110</v>
      </c>
      <c r="H115">
        <v>110</v>
      </c>
      <c r="I115">
        <v>1.28207692307692E-2</v>
      </c>
      <c r="J115" s="2">
        <f>AVERAGE(Table1311[[#This Row],[Estimated costs 1]:[Estimated costs 20]])</f>
        <v>1.2820769230769196E-2</v>
      </c>
      <c r="K115" s="2">
        <f>(Table1311[[#This Row],[Mean]]-Table1311[[#This Row],[Actual cost]])/Table1311[[#This Row],[Actual cost]]*100</f>
        <v>-2.7061145002338208E-14</v>
      </c>
      <c r="L115" s="2">
        <f>_xlfn.STDEV.P(Table1311[[#This Row],[Estimated costs 1]:[Estimated costs 20]])</f>
        <v>3.4694469519536142E-18</v>
      </c>
      <c r="M115" s="2">
        <f>Table1311[[#This Row],[Dev]]/Table1311[[#This Row],[Mean]]*100</f>
        <v>2.7061145002338215E-14</v>
      </c>
      <c r="N115" s="2">
        <f>Table1311[[#This Row],[Estimated costs 1]]-Table1311[[#This Row],[Actual cost]]</f>
        <v>0</v>
      </c>
      <c r="O115" s="2">
        <f>Table1311[[#This Row],[Diff 1]]/Table1311[[#This Row],[Actual cost]]*100</f>
        <v>0</v>
      </c>
      <c r="P115">
        <v>1.28207692307692E-2</v>
      </c>
      <c r="Q115">
        <v>1.28207692307692E-2</v>
      </c>
      <c r="R115">
        <v>1.28207692307692E-2</v>
      </c>
      <c r="S115">
        <v>1.28207692307692E-2</v>
      </c>
      <c r="T115">
        <v>1.28207692307692E-2</v>
      </c>
      <c r="U115">
        <v>1.28207692307692E-2</v>
      </c>
      <c r="V115">
        <v>1.28207692307692E-2</v>
      </c>
      <c r="W115">
        <v>1.28207692307692E-2</v>
      </c>
      <c r="X115">
        <v>1.28207692307692E-2</v>
      </c>
      <c r="Y115">
        <v>1.28207692307692E-2</v>
      </c>
      <c r="Z115">
        <v>1.28207692307692E-2</v>
      </c>
      <c r="AA115">
        <v>1.28207692307692E-2</v>
      </c>
      <c r="AB115">
        <v>1.28207692307692E-2</v>
      </c>
      <c r="AC115">
        <v>1.28207692307692E-2</v>
      </c>
      <c r="AD115">
        <v>1.28207692307692E-2</v>
      </c>
      <c r="AE115">
        <v>1.28207692307692E-2</v>
      </c>
      <c r="AF115">
        <v>1.28207692307692E-2</v>
      </c>
      <c r="AG115">
        <v>1.28207692307692E-2</v>
      </c>
      <c r="AH115">
        <v>1.28207692307692E-2</v>
      </c>
      <c r="AI115">
        <v>1.28207692307692E-2</v>
      </c>
    </row>
    <row r="116" spans="1:35" x14ac:dyDescent="0.3">
      <c r="A116" t="s">
        <v>136</v>
      </c>
      <c r="B116">
        <v>114</v>
      </c>
      <c r="C116" t="str">
        <f>LEFT(Table1311[[#This Row],[Contingency id]])</f>
        <v>A</v>
      </c>
      <c r="D116" s="1">
        <v>11.6666666666666</v>
      </c>
      <c r="E116" s="1">
        <v>1.0169491525423699</v>
      </c>
      <c r="F116">
        <v>60</v>
      </c>
      <c r="G116">
        <v>59</v>
      </c>
      <c r="H116">
        <v>59</v>
      </c>
      <c r="I116">
        <v>1.27318333333333E-2</v>
      </c>
      <c r="J116" s="2">
        <f>AVERAGE(Table1311[[#This Row],[Estimated costs 1]:[Estimated costs 20]])</f>
        <v>1.27318333333333E-2</v>
      </c>
      <c r="K116" s="2">
        <f>(Table1311[[#This Row],[Mean]]-Table1311[[#This Row],[Actual cost]])/Table1311[[#This Row],[Actual cost]]*100</f>
        <v>0</v>
      </c>
      <c r="L116" s="2">
        <f>_xlfn.STDEV.P(Table1311[[#This Row],[Estimated costs 1]:[Estimated costs 20]])</f>
        <v>0</v>
      </c>
      <c r="M116" s="2">
        <f>Table1311[[#This Row],[Dev]]/Table1311[[#This Row],[Mean]]*100</f>
        <v>0</v>
      </c>
      <c r="N116" s="2">
        <f>Table1311[[#This Row],[Estimated costs 1]]-Table1311[[#This Row],[Actual cost]]</f>
        <v>0</v>
      </c>
      <c r="O116" s="2">
        <f>Table1311[[#This Row],[Diff 1]]/Table1311[[#This Row],[Actual cost]]*100</f>
        <v>0</v>
      </c>
      <c r="P116">
        <v>1.27318333333333E-2</v>
      </c>
      <c r="Q116">
        <v>1.27318333333333E-2</v>
      </c>
      <c r="R116">
        <v>1.27318333333333E-2</v>
      </c>
      <c r="S116">
        <v>1.27318333333333E-2</v>
      </c>
      <c r="T116">
        <v>1.27318333333333E-2</v>
      </c>
      <c r="U116">
        <v>1.27318333333333E-2</v>
      </c>
      <c r="V116">
        <v>1.27318333333333E-2</v>
      </c>
      <c r="W116">
        <v>1.27318333333333E-2</v>
      </c>
      <c r="X116">
        <v>1.27318333333333E-2</v>
      </c>
      <c r="Y116">
        <v>1.27318333333333E-2</v>
      </c>
      <c r="Z116">
        <v>1.27318333333333E-2</v>
      </c>
      <c r="AA116">
        <v>1.27318333333333E-2</v>
      </c>
      <c r="AB116">
        <v>1.27318333333333E-2</v>
      </c>
      <c r="AC116">
        <v>1.27318333333333E-2</v>
      </c>
      <c r="AD116">
        <v>1.27318333333333E-2</v>
      </c>
      <c r="AE116">
        <v>1.27318333333333E-2</v>
      </c>
      <c r="AF116">
        <v>1.27318333333333E-2</v>
      </c>
      <c r="AG116">
        <v>1.27318333333333E-2</v>
      </c>
      <c r="AH116">
        <v>1.27318333333333E-2</v>
      </c>
      <c r="AI116">
        <v>1.27318333333333E-2</v>
      </c>
    </row>
    <row r="117" spans="1:35" hidden="1" x14ac:dyDescent="0.3">
      <c r="A117" t="s">
        <v>137</v>
      </c>
      <c r="B117">
        <v>115</v>
      </c>
      <c r="C117" t="str">
        <f>LEFT(Table1311[[#This Row],[Contingency id]])</f>
        <v>C</v>
      </c>
      <c r="D117">
        <v>0.30143180105501099</v>
      </c>
      <c r="E117">
        <v>2.3280701754385902</v>
      </c>
      <c r="F117">
        <v>1327</v>
      </c>
      <c r="G117">
        <v>570</v>
      </c>
      <c r="H117">
        <v>570</v>
      </c>
      <c r="I117">
        <v>1.2458176337603599E-2</v>
      </c>
      <c r="J117" s="2">
        <f>AVERAGE(Table1311[[#This Row],[Estimated costs 1]:[Estimated costs 20]])</f>
        <v>6.520761115297655E-3</v>
      </c>
      <c r="K117" s="2">
        <f>(Table1311[[#This Row],[Mean]]-Table1311[[#This Row],[Actual cost]])/Table1311[[#This Row],[Actual cost]]*100</f>
        <v>-47.65878296636825</v>
      </c>
      <c r="L117" s="2">
        <f>_xlfn.STDEV.P(Table1311[[#This Row],[Estimated costs 1]:[Estimated costs 20]])</f>
        <v>1.9562810891132596E-3</v>
      </c>
      <c r="M117" s="2">
        <f>Table1311[[#This Row],[Dev]]/Table1311[[#This Row],[Mean]]*100</f>
        <v>30.000809024023887</v>
      </c>
      <c r="N117" s="2">
        <f>Table1311[[#This Row],[Estimated costs 1]]-Table1311[[#This Row],[Actual cost]]</f>
        <v>-5.9299171062546993E-3</v>
      </c>
      <c r="O117" s="2">
        <f>Table1311[[#This Row],[Diff 1]]/Table1311[[#This Row],[Actual cost]]*100</f>
        <v>-47.598596661021034</v>
      </c>
      <c r="P117">
        <v>6.5282592313488999E-3</v>
      </c>
      <c r="Q117">
        <v>7.9080633006782201E-3</v>
      </c>
      <c r="R117">
        <v>6.2034664657121298E-3</v>
      </c>
      <c r="S117">
        <v>6.2034664657121298E-3</v>
      </c>
      <c r="T117">
        <v>4.8236623963828097E-3</v>
      </c>
      <c r="U117">
        <v>1.07535795026375E-2</v>
      </c>
      <c r="V117">
        <v>4.8236623963828097E-3</v>
      </c>
      <c r="W117">
        <v>6.2034664657121298E-3</v>
      </c>
      <c r="X117">
        <v>1.07535795026375E-2</v>
      </c>
      <c r="Y117">
        <v>6.2034664657121298E-3</v>
      </c>
      <c r="Z117">
        <v>4.8236623963828097E-3</v>
      </c>
      <c r="AA117">
        <v>6.2034664657121298E-3</v>
      </c>
      <c r="AB117">
        <v>1.07535795026375E-2</v>
      </c>
      <c r="AC117">
        <v>4.8236623963828097E-3</v>
      </c>
      <c r="AD117">
        <v>4.8236623963828097E-3</v>
      </c>
      <c r="AE117">
        <v>6.5282592313488999E-3</v>
      </c>
      <c r="AF117">
        <v>6.2034664657121298E-3</v>
      </c>
      <c r="AG117">
        <v>4.8236623963828097E-3</v>
      </c>
      <c r="AH117">
        <v>6.2034664657121298E-3</v>
      </c>
      <c r="AI117">
        <v>4.8236623963828097E-3</v>
      </c>
    </row>
    <row r="118" spans="1:35" hidden="1" x14ac:dyDescent="0.3">
      <c r="A118" t="s">
        <v>138</v>
      </c>
      <c r="B118">
        <v>116</v>
      </c>
      <c r="C118" t="str">
        <f>LEFT(Table1311[[#This Row],[Contingency id]])</f>
        <v>C</v>
      </c>
      <c r="D118">
        <v>14.0625</v>
      </c>
      <c r="E118">
        <v>1.1034482758620601</v>
      </c>
      <c r="F118">
        <v>64</v>
      </c>
      <c r="G118">
        <v>57</v>
      </c>
      <c r="H118">
        <v>58</v>
      </c>
      <c r="I118">
        <v>1.229546875E-2</v>
      </c>
      <c r="J118" s="2">
        <f>AVERAGE(Table1311[[#This Row],[Estimated costs 1]:[Estimated costs 20]])</f>
        <v>1.229546875E-2</v>
      </c>
      <c r="K118" s="2">
        <f>(Table1311[[#This Row],[Mean]]-Table1311[[#This Row],[Actual cost]])/Table1311[[#This Row],[Actual cost]]*100</f>
        <v>0</v>
      </c>
      <c r="L118" s="2">
        <f>_xlfn.STDEV.P(Table1311[[#This Row],[Estimated costs 1]:[Estimated costs 20]])</f>
        <v>2.2497965763803412E-17</v>
      </c>
      <c r="M118" s="2">
        <f>Table1311[[#This Row],[Dev]]/Table1311[[#This Row],[Mean]]*100</f>
        <v>1.8297769870549599E-13</v>
      </c>
      <c r="N118" s="2">
        <f>Table1311[[#This Row],[Estimated costs 1]]-Table1311[[#This Row],[Actual cost]]</f>
        <v>0</v>
      </c>
      <c r="O118" s="2">
        <f>Table1311[[#This Row],[Diff 1]]/Table1311[[#This Row],[Actual cost]]*100</f>
        <v>0</v>
      </c>
      <c r="P118">
        <v>1.229546875E-2</v>
      </c>
      <c r="Q118">
        <v>1.2295468749999899E-2</v>
      </c>
      <c r="R118">
        <v>1.229546875E-2</v>
      </c>
      <c r="S118">
        <v>1.229546875E-2</v>
      </c>
      <c r="T118">
        <v>1.229546875E-2</v>
      </c>
      <c r="U118">
        <v>1.229546875E-2</v>
      </c>
      <c r="V118">
        <v>1.229546875E-2</v>
      </c>
      <c r="W118">
        <v>1.229546875E-2</v>
      </c>
      <c r="X118">
        <v>1.229546875E-2</v>
      </c>
      <c r="Y118">
        <v>1.229546875E-2</v>
      </c>
      <c r="Z118">
        <v>1.229546875E-2</v>
      </c>
      <c r="AA118">
        <v>1.229546875E-2</v>
      </c>
      <c r="AB118">
        <v>1.229546875E-2</v>
      </c>
      <c r="AC118">
        <v>1.229546875E-2</v>
      </c>
      <c r="AD118">
        <v>1.229546875E-2</v>
      </c>
      <c r="AE118">
        <v>1.229546875E-2</v>
      </c>
      <c r="AF118">
        <v>1.229546875E-2</v>
      </c>
      <c r="AG118">
        <v>1.229546875E-2</v>
      </c>
      <c r="AH118">
        <v>1.229546875E-2</v>
      </c>
      <c r="AI118">
        <v>1.229546875E-2</v>
      </c>
    </row>
    <row r="119" spans="1:35" hidden="1" x14ac:dyDescent="0.3">
      <c r="A119" t="s">
        <v>139</v>
      </c>
      <c r="B119">
        <v>117</v>
      </c>
      <c r="C119" t="str">
        <f>LEFT(Table1311[[#This Row],[Contingency id]])</f>
        <v>C</v>
      </c>
      <c r="D119">
        <v>0.625</v>
      </c>
      <c r="E119">
        <v>1.1428571428571399</v>
      </c>
      <c r="F119">
        <v>160</v>
      </c>
      <c r="G119">
        <v>140</v>
      </c>
      <c r="H119">
        <v>140</v>
      </c>
      <c r="I119">
        <v>1.19875E-2</v>
      </c>
      <c r="J119" s="2">
        <f>AVERAGE(Table1311[[#This Row],[Estimated costs 1]:[Estimated costs 20]])</f>
        <v>1.1987500000000005E-2</v>
      </c>
      <c r="K119" s="2">
        <f>(Table1311[[#This Row],[Mean]]-Table1311[[#This Row],[Actual cost]])/Table1311[[#This Row],[Actual cost]]*100</f>
        <v>4.3413309096395589E-14</v>
      </c>
      <c r="L119" s="2">
        <f>_xlfn.STDEV.P(Table1311[[#This Row],[Estimated costs 1]:[Estimated costs 20]])</f>
        <v>5.2041704279304213E-18</v>
      </c>
      <c r="M119" s="2">
        <f>Table1311[[#This Row],[Dev]]/Table1311[[#This Row],[Mean]]*100</f>
        <v>4.3413309096395577E-14</v>
      </c>
      <c r="N119" s="2">
        <f>Table1311[[#This Row],[Estimated costs 1]]-Table1311[[#This Row],[Actual cost]]</f>
        <v>0</v>
      </c>
      <c r="O119" s="2">
        <f>Table1311[[#This Row],[Diff 1]]/Table1311[[#This Row],[Actual cost]]*100</f>
        <v>0</v>
      </c>
      <c r="P119">
        <v>1.19875E-2</v>
      </c>
      <c r="Q119">
        <v>1.19875E-2</v>
      </c>
      <c r="R119">
        <v>1.19875E-2</v>
      </c>
      <c r="S119">
        <v>1.19875E-2</v>
      </c>
      <c r="T119">
        <v>1.19875E-2</v>
      </c>
      <c r="U119">
        <v>1.19875E-2</v>
      </c>
      <c r="V119">
        <v>1.19875E-2</v>
      </c>
      <c r="W119">
        <v>1.19875E-2</v>
      </c>
      <c r="X119">
        <v>1.19875E-2</v>
      </c>
      <c r="Y119">
        <v>1.19875E-2</v>
      </c>
      <c r="Z119">
        <v>1.19875E-2</v>
      </c>
      <c r="AA119">
        <v>1.19875E-2</v>
      </c>
      <c r="AB119">
        <v>1.19875E-2</v>
      </c>
      <c r="AC119">
        <v>1.19875E-2</v>
      </c>
      <c r="AD119">
        <v>1.19875E-2</v>
      </c>
      <c r="AE119">
        <v>1.19875E-2</v>
      </c>
      <c r="AF119">
        <v>1.19875E-2</v>
      </c>
      <c r="AG119">
        <v>1.19875E-2</v>
      </c>
      <c r="AH119">
        <v>1.19875E-2</v>
      </c>
      <c r="AI119">
        <v>1.19875E-2</v>
      </c>
    </row>
    <row r="120" spans="1:35" hidden="1" x14ac:dyDescent="0.3">
      <c r="A120" t="s">
        <v>140</v>
      </c>
      <c r="B120">
        <v>118</v>
      </c>
      <c r="C120" t="str">
        <f>LEFT(Table1311[[#This Row],[Contingency id]])</f>
        <v>C</v>
      </c>
      <c r="D120">
        <v>3.3898305084745699</v>
      </c>
      <c r="E120">
        <v>1.0727272727272701</v>
      </c>
      <c r="F120">
        <v>118</v>
      </c>
      <c r="G120">
        <v>109</v>
      </c>
      <c r="H120">
        <v>110</v>
      </c>
      <c r="I120">
        <v>1.1790677966101599E-2</v>
      </c>
      <c r="J120" s="2">
        <f>AVERAGE(Table1311[[#This Row],[Estimated costs 1]:[Estimated costs 20]])</f>
        <v>8.5605932203389572E-3</v>
      </c>
      <c r="K120" s="2">
        <f>(Table1311[[#This Row],[Mean]]-Table1311[[#This Row],[Actual cost]])/Table1311[[#This Row],[Actual cost]]*100</f>
        <v>-27.395241860130444</v>
      </c>
      <c r="L120" s="2">
        <f>_xlfn.STDEV.P(Table1311[[#This Row],[Estimated costs 1]:[Estimated costs 20]])</f>
        <v>2.3242838830061004E-3</v>
      </c>
      <c r="M120" s="2">
        <f>Table1311[[#This Row],[Dev]]/Table1311[[#This Row],[Mean]]*100</f>
        <v>27.15096749935363</v>
      </c>
      <c r="N120" s="2">
        <f>Table1311[[#This Row],[Estimated costs 1]]-Table1311[[#This Row],[Actual cost]]</f>
        <v>0</v>
      </c>
      <c r="O120" s="2">
        <f>Table1311[[#This Row],[Diff 1]]/Table1311[[#This Row],[Actual cost]]*100</f>
        <v>0</v>
      </c>
      <c r="P120">
        <v>1.1790677966101599E-2</v>
      </c>
      <c r="Q120">
        <v>7.9669491525423703E-3</v>
      </c>
      <c r="R120">
        <v>9.7415254237288099E-3</v>
      </c>
      <c r="S120">
        <v>7.9669491525423703E-3</v>
      </c>
      <c r="T120">
        <v>5.9177966101694899E-3</v>
      </c>
      <c r="U120">
        <v>1.1790677966101599E-2</v>
      </c>
      <c r="V120">
        <v>5.9177966101694899E-3</v>
      </c>
      <c r="W120">
        <v>5.9177966101694899E-3</v>
      </c>
      <c r="X120">
        <v>1.1790677966101599E-2</v>
      </c>
      <c r="Y120">
        <v>9.7415254237288099E-3</v>
      </c>
      <c r="Z120">
        <v>5.9177966101694899E-3</v>
      </c>
      <c r="AA120">
        <v>5.9177966101694899E-3</v>
      </c>
      <c r="AB120">
        <v>5.9177966101694899E-3</v>
      </c>
      <c r="AC120">
        <v>1.1790677966101599E-2</v>
      </c>
      <c r="AD120">
        <v>9.7415254237288099E-3</v>
      </c>
      <c r="AE120">
        <v>7.9669491525423703E-3</v>
      </c>
      <c r="AF120">
        <v>9.7415254237288099E-3</v>
      </c>
      <c r="AG120">
        <v>1.1790677966101599E-2</v>
      </c>
      <c r="AH120">
        <v>5.9177966101694899E-3</v>
      </c>
      <c r="AI120">
        <v>7.9669491525423703E-3</v>
      </c>
    </row>
    <row r="121" spans="1:35" hidden="1" x14ac:dyDescent="0.3">
      <c r="A121" t="s">
        <v>141</v>
      </c>
      <c r="B121">
        <v>119</v>
      </c>
      <c r="C121" t="str">
        <f>LEFT(Table1311[[#This Row],[Contingency id]])</f>
        <v>B</v>
      </c>
      <c r="D121">
        <v>3.84615384615384</v>
      </c>
      <c r="E121">
        <v>1.1111111111111101</v>
      </c>
      <c r="F121">
        <v>130</v>
      </c>
      <c r="G121">
        <v>116</v>
      </c>
      <c r="H121">
        <v>117</v>
      </c>
      <c r="I121">
        <v>1.1764615384615301E-2</v>
      </c>
      <c r="J121" s="2">
        <f>AVERAGE(Table1311[[#This Row],[Estimated costs 1]:[Estimated costs 20]])</f>
        <v>1.0985076923076832E-2</v>
      </c>
      <c r="K121" s="2">
        <f>(Table1311[[#This Row],[Mean]]-Table1311[[#This Row],[Actual cost]])/Table1311[[#This Row],[Actual cost]]*100</f>
        <v>-6.6261278932915948</v>
      </c>
      <c r="L121" s="2">
        <f>_xlfn.STDEV.P(Table1311[[#This Row],[Estimated costs 1]:[Estimated costs 20]])</f>
        <v>8.6181219552466069E-4</v>
      </c>
      <c r="M121" s="2">
        <f>Table1311[[#This Row],[Dev]]/Table1311[[#This Row],[Mean]]*100</f>
        <v>7.8452995965300349</v>
      </c>
      <c r="N121" s="2">
        <f>Table1311[[#This Row],[Estimated costs 1]]-Table1311[[#This Row],[Actual cost]]</f>
        <v>-1.7323076923076997E-3</v>
      </c>
      <c r="O121" s="2">
        <f>Table1311[[#This Row],[Diff 1]]/Table1311[[#This Row],[Actual cost]]*100</f>
        <v>-14.724728651759028</v>
      </c>
      <c r="P121">
        <v>1.0032307692307601E-2</v>
      </c>
      <c r="Q121">
        <v>1.1764615384615301E-2</v>
      </c>
      <c r="R121">
        <v>1.0032307692307601E-2</v>
      </c>
      <c r="S121">
        <v>1.1764615384615301E-2</v>
      </c>
      <c r="T121">
        <v>1.0032307692307601E-2</v>
      </c>
      <c r="U121">
        <v>1.1764615384615301E-2</v>
      </c>
      <c r="V121">
        <v>1.1764615384615301E-2</v>
      </c>
      <c r="W121">
        <v>1.0032307692307601E-2</v>
      </c>
      <c r="X121">
        <v>1.0032307692307601E-2</v>
      </c>
      <c r="Y121">
        <v>1.1764615384615301E-2</v>
      </c>
      <c r="Z121">
        <v>1.1764615384615301E-2</v>
      </c>
      <c r="AA121">
        <v>1.0032307692307601E-2</v>
      </c>
      <c r="AB121">
        <v>1.0032307692307601E-2</v>
      </c>
      <c r="AC121">
        <v>1.0032307692307601E-2</v>
      </c>
      <c r="AD121">
        <v>1.1764615384615301E-2</v>
      </c>
      <c r="AE121">
        <v>1.0032307692307601E-2</v>
      </c>
      <c r="AF121">
        <v>1.1764615384615301E-2</v>
      </c>
      <c r="AG121">
        <v>1.1764615384615301E-2</v>
      </c>
      <c r="AH121">
        <v>1.1764615384615301E-2</v>
      </c>
      <c r="AI121">
        <v>1.1764615384615301E-2</v>
      </c>
    </row>
    <row r="122" spans="1:35" x14ac:dyDescent="0.3">
      <c r="A122" t="s">
        <v>142</v>
      </c>
      <c r="B122">
        <v>120</v>
      </c>
      <c r="C122" t="str">
        <f>LEFT(Table1311[[#This Row],[Contingency id]])</f>
        <v>A</v>
      </c>
      <c r="D122" s="1">
        <v>4.6153846153846096</v>
      </c>
      <c r="E122" s="1">
        <v>1.0924369747899101</v>
      </c>
      <c r="F122">
        <v>130</v>
      </c>
      <c r="G122">
        <v>118</v>
      </c>
      <c r="H122">
        <v>119</v>
      </c>
      <c r="I122">
        <v>1.17015384615384E-2</v>
      </c>
      <c r="J122" s="2">
        <f>AVERAGE(Table1311[[#This Row],[Estimated costs 1]:[Estimated costs 20]])</f>
        <v>9.4347692307692223E-3</v>
      </c>
      <c r="K122" s="2">
        <f>(Table1311[[#This Row],[Mean]]-Table1311[[#This Row],[Actual cost]])/Table1311[[#This Row],[Actual cost]]*100</f>
        <v>-19.371548777280744</v>
      </c>
      <c r="L122" s="2">
        <f>_xlfn.STDEV.P(Table1311[[#This Row],[Estimated costs 1]:[Estimated costs 20]])</f>
        <v>1.1624952656262844E-3</v>
      </c>
      <c r="M122" s="2">
        <f>Table1311[[#This Row],[Dev]]/Table1311[[#This Row],[Mean]]*100</f>
        <v>12.321395862392549</v>
      </c>
      <c r="N122" s="2">
        <f>Table1311[[#This Row],[Estimated costs 1]]-Table1311[[#This Row],[Actual cost]]</f>
        <v>-3.8261538461537899E-3</v>
      </c>
      <c r="O122" s="2">
        <f>Table1311[[#This Row],[Diff 1]]/Table1311[[#This Row],[Actual cost]]*100</f>
        <v>-32.697870102550311</v>
      </c>
      <c r="P122">
        <v>7.8753846153846105E-3</v>
      </c>
      <c r="Q122">
        <v>9.9330769230769195E-3</v>
      </c>
      <c r="R122">
        <v>7.8753846153846105E-3</v>
      </c>
      <c r="S122">
        <v>9.6438461538461504E-3</v>
      </c>
      <c r="T122">
        <v>7.8753846153846105E-3</v>
      </c>
      <c r="U122">
        <v>9.9330769230769195E-3</v>
      </c>
      <c r="V122">
        <v>9.9330769230769195E-3</v>
      </c>
      <c r="W122">
        <v>7.8753846153846105E-3</v>
      </c>
      <c r="X122">
        <v>9.9330769230769195E-3</v>
      </c>
      <c r="Y122">
        <v>9.9330769230769195E-3</v>
      </c>
      <c r="Z122">
        <v>7.8753846153846105E-3</v>
      </c>
      <c r="AA122">
        <v>9.9330769230769195E-3</v>
      </c>
      <c r="AB122">
        <v>9.9330769230769195E-3</v>
      </c>
      <c r="AC122">
        <v>9.6438461538461504E-3</v>
      </c>
      <c r="AD122">
        <v>7.8753846153846105E-3</v>
      </c>
      <c r="AE122">
        <v>9.9330769230769195E-3</v>
      </c>
      <c r="AF122">
        <v>9.6438461538461504E-3</v>
      </c>
      <c r="AG122">
        <v>1.17015384615384E-2</v>
      </c>
      <c r="AH122">
        <v>1.17015384615384E-2</v>
      </c>
      <c r="AI122">
        <v>9.6438461538461504E-3</v>
      </c>
    </row>
    <row r="123" spans="1:35" x14ac:dyDescent="0.3">
      <c r="A123" t="s">
        <v>143</v>
      </c>
      <c r="B123">
        <v>121</v>
      </c>
      <c r="C123" t="str">
        <f>LEFT(Table1311[[#This Row],[Contingency id]])</f>
        <v>A</v>
      </c>
      <c r="D123" s="1">
        <v>4.2735042735042699</v>
      </c>
      <c r="E123" s="1">
        <v>1.0934579439252301</v>
      </c>
      <c r="F123">
        <v>117</v>
      </c>
      <c r="G123">
        <v>107</v>
      </c>
      <c r="H123">
        <v>107</v>
      </c>
      <c r="I123">
        <v>1.0690598290598201E-2</v>
      </c>
      <c r="J123" s="2">
        <f>AVERAGE(Table1311[[#This Row],[Estimated costs 1]:[Estimated costs 20]])</f>
        <v>1.0690598290598204E-2</v>
      </c>
      <c r="K123" s="2">
        <f>(Table1311[[#This Row],[Mean]]-Table1311[[#This Row],[Actual cost]])/Table1311[[#This Row],[Actual cost]]*100</f>
        <v>3.2453253388117708E-14</v>
      </c>
      <c r="L123" s="2">
        <f>_xlfn.STDEV.P(Table1311[[#This Row],[Estimated costs 1]:[Estimated costs 20]])</f>
        <v>3.4694469519536142E-18</v>
      </c>
      <c r="M123" s="2">
        <f>Table1311[[#This Row],[Dev]]/Table1311[[#This Row],[Mean]]*100</f>
        <v>3.2453253388117695E-14</v>
      </c>
      <c r="N123" s="2">
        <f>Table1311[[#This Row],[Estimated costs 1]]-Table1311[[#This Row],[Actual cost]]</f>
        <v>0</v>
      </c>
      <c r="O123" s="2">
        <f>Table1311[[#This Row],[Diff 1]]/Table1311[[#This Row],[Actual cost]]*100</f>
        <v>0</v>
      </c>
      <c r="P123">
        <v>1.0690598290598201E-2</v>
      </c>
      <c r="Q123">
        <v>1.0690598290598201E-2</v>
      </c>
      <c r="R123">
        <v>1.0690598290598201E-2</v>
      </c>
      <c r="S123">
        <v>1.0690598290598201E-2</v>
      </c>
      <c r="T123">
        <v>1.0690598290598201E-2</v>
      </c>
      <c r="U123">
        <v>1.0690598290598201E-2</v>
      </c>
      <c r="V123">
        <v>1.0690598290598201E-2</v>
      </c>
      <c r="W123">
        <v>1.0690598290598201E-2</v>
      </c>
      <c r="X123">
        <v>1.0690598290598201E-2</v>
      </c>
      <c r="Y123">
        <v>1.0690598290598201E-2</v>
      </c>
      <c r="Z123">
        <v>1.0690598290598201E-2</v>
      </c>
      <c r="AA123">
        <v>1.0690598290598201E-2</v>
      </c>
      <c r="AB123">
        <v>1.0690598290598201E-2</v>
      </c>
      <c r="AC123">
        <v>1.0690598290598201E-2</v>
      </c>
      <c r="AD123">
        <v>1.0690598290598201E-2</v>
      </c>
      <c r="AE123">
        <v>1.0690598290598201E-2</v>
      </c>
      <c r="AF123">
        <v>1.0690598290598201E-2</v>
      </c>
      <c r="AG123">
        <v>1.0690598290598201E-2</v>
      </c>
      <c r="AH123">
        <v>1.0690598290598201E-2</v>
      </c>
      <c r="AI123">
        <v>1.0690598290598201E-2</v>
      </c>
    </row>
    <row r="124" spans="1:35" hidden="1" x14ac:dyDescent="0.3">
      <c r="A124" t="s">
        <v>144</v>
      </c>
      <c r="B124">
        <v>122</v>
      </c>
      <c r="C124" t="str">
        <f>LEFT(Table1311[[#This Row],[Contingency id]])</f>
        <v>B</v>
      </c>
      <c r="D124">
        <v>3.3898305084745699</v>
      </c>
      <c r="E124">
        <v>1.10280373831775</v>
      </c>
      <c r="F124">
        <v>118</v>
      </c>
      <c r="G124">
        <v>106</v>
      </c>
      <c r="H124">
        <v>107</v>
      </c>
      <c r="I124">
        <v>1.03923728813559E-2</v>
      </c>
      <c r="J124" s="2">
        <f>AVERAGE(Table1311[[#This Row],[Estimated costs 1]:[Estimated costs 20]])</f>
        <v>8.590677966101674E-3</v>
      </c>
      <c r="K124" s="2">
        <f>(Table1311[[#This Row],[Mean]]-Table1311[[#This Row],[Actual cost]])/Table1311[[#This Row],[Actual cost]]*100</f>
        <v>-17.336703906058823</v>
      </c>
      <c r="L124" s="2">
        <f>_xlfn.STDEV.P(Table1311[[#This Row],[Estimated costs 1]:[Estimated costs 20]])</f>
        <v>1.8016949152542252E-3</v>
      </c>
      <c r="M124" s="2">
        <f>Table1311[[#This Row],[Dev]]/Table1311[[#This Row],[Mean]]*100</f>
        <v>20.972674361250775</v>
      </c>
      <c r="N124" s="2">
        <f>Table1311[[#This Row],[Estimated costs 1]]-Table1311[[#This Row],[Actual cost]]</f>
        <v>-3.6033898305084505E-3</v>
      </c>
      <c r="O124" s="2">
        <f>Table1311[[#This Row],[Diff 1]]/Table1311[[#This Row],[Actual cost]]*100</f>
        <v>-34.673407812117631</v>
      </c>
      <c r="P124">
        <v>6.7889830508474497E-3</v>
      </c>
      <c r="Q124">
        <v>1.03923728813559E-2</v>
      </c>
      <c r="R124">
        <v>6.7889830508474497E-3</v>
      </c>
      <c r="S124">
        <v>6.7889830508474497E-3</v>
      </c>
      <c r="T124">
        <v>1.03923728813559E-2</v>
      </c>
      <c r="U124">
        <v>1.03923728813559E-2</v>
      </c>
      <c r="V124">
        <v>1.03923728813559E-2</v>
      </c>
      <c r="W124">
        <v>6.7889830508474497E-3</v>
      </c>
      <c r="X124">
        <v>1.03923728813559E-2</v>
      </c>
      <c r="Y124">
        <v>6.7889830508474497E-3</v>
      </c>
      <c r="Z124">
        <v>1.03923728813559E-2</v>
      </c>
      <c r="AA124">
        <v>6.7889830508474497E-3</v>
      </c>
      <c r="AB124">
        <v>6.7889830508474497E-3</v>
      </c>
      <c r="AC124">
        <v>1.03923728813559E-2</v>
      </c>
      <c r="AD124">
        <v>6.7889830508474497E-3</v>
      </c>
      <c r="AE124">
        <v>1.03923728813559E-2</v>
      </c>
      <c r="AF124">
        <v>1.03923728813559E-2</v>
      </c>
      <c r="AG124">
        <v>6.7889830508474497E-3</v>
      </c>
      <c r="AH124">
        <v>6.7889830508474497E-3</v>
      </c>
      <c r="AI124">
        <v>1.03923728813559E-2</v>
      </c>
    </row>
    <row r="125" spans="1:35" hidden="1" x14ac:dyDescent="0.3">
      <c r="A125" t="s">
        <v>145</v>
      </c>
      <c r="B125">
        <v>123</v>
      </c>
      <c r="C125" t="str">
        <f>LEFT(Table1311[[#This Row],[Contingency id]])</f>
        <v>B</v>
      </c>
      <c r="D125">
        <v>1.5037593984962401</v>
      </c>
      <c r="E125">
        <v>1.1769911504424699</v>
      </c>
      <c r="F125">
        <v>133</v>
      </c>
      <c r="G125">
        <v>113</v>
      </c>
      <c r="H125">
        <v>113</v>
      </c>
      <c r="I125">
        <v>8.9992481203007499E-3</v>
      </c>
      <c r="J125" s="2">
        <f>AVERAGE(Table1311[[#This Row],[Estimated costs 1]:[Estimated costs 20]])</f>
        <v>8.9992481203007534E-3</v>
      </c>
      <c r="K125" s="2">
        <f>(Table1311[[#This Row],[Mean]]-Table1311[[#This Row],[Actual cost]])/Table1311[[#This Row],[Actual cost]]*100</f>
        <v>3.8552631348469444E-14</v>
      </c>
      <c r="L125" s="2">
        <f>_xlfn.STDEV.P(Table1311[[#This Row],[Estimated costs 1]:[Estimated costs 20]])</f>
        <v>3.4694469519536142E-18</v>
      </c>
      <c r="M125" s="2">
        <f>Table1311[[#This Row],[Dev]]/Table1311[[#This Row],[Mean]]*100</f>
        <v>3.8552631348469432E-14</v>
      </c>
      <c r="N125" s="2">
        <f>Table1311[[#This Row],[Estimated costs 1]]-Table1311[[#This Row],[Actual cost]]</f>
        <v>0</v>
      </c>
      <c r="O125" s="2">
        <f>Table1311[[#This Row],[Diff 1]]/Table1311[[#This Row],[Actual cost]]*100</f>
        <v>0</v>
      </c>
      <c r="P125">
        <v>8.9992481203007499E-3</v>
      </c>
      <c r="Q125">
        <v>8.9992481203007499E-3</v>
      </c>
      <c r="R125">
        <v>8.9992481203007499E-3</v>
      </c>
      <c r="S125">
        <v>8.9992481203007499E-3</v>
      </c>
      <c r="T125">
        <v>8.9992481203007499E-3</v>
      </c>
      <c r="U125">
        <v>8.9992481203007499E-3</v>
      </c>
      <c r="V125">
        <v>8.9992481203007499E-3</v>
      </c>
      <c r="W125">
        <v>8.9992481203007499E-3</v>
      </c>
      <c r="X125">
        <v>8.9992481203007499E-3</v>
      </c>
      <c r="Y125">
        <v>8.9992481203007499E-3</v>
      </c>
      <c r="Z125">
        <v>8.9992481203007499E-3</v>
      </c>
      <c r="AA125">
        <v>8.9992481203007499E-3</v>
      </c>
      <c r="AB125">
        <v>8.9992481203007499E-3</v>
      </c>
      <c r="AC125">
        <v>8.9992481203007499E-3</v>
      </c>
      <c r="AD125">
        <v>8.9992481203007499E-3</v>
      </c>
      <c r="AE125">
        <v>8.9992481203007499E-3</v>
      </c>
      <c r="AF125">
        <v>8.9992481203007499E-3</v>
      </c>
      <c r="AG125">
        <v>8.9992481203007499E-3</v>
      </c>
      <c r="AH125">
        <v>8.9992481203007499E-3</v>
      </c>
      <c r="AI125">
        <v>8.9992481203007499E-3</v>
      </c>
    </row>
    <row r="126" spans="1:35" hidden="1" x14ac:dyDescent="0.3">
      <c r="A126" t="s">
        <v>146</v>
      </c>
      <c r="B126">
        <v>124</v>
      </c>
      <c r="C126" t="str">
        <f>LEFT(Table1311[[#This Row],[Contingency id]])</f>
        <v>B</v>
      </c>
      <c r="D126">
        <v>5.0847457627118597</v>
      </c>
      <c r="E126">
        <v>1.0350877192982399</v>
      </c>
      <c r="F126">
        <v>59</v>
      </c>
      <c r="G126">
        <v>57</v>
      </c>
      <c r="H126">
        <v>57</v>
      </c>
      <c r="I126">
        <v>8.85084745762711E-3</v>
      </c>
      <c r="J126" s="2">
        <f>AVERAGE(Table1311[[#This Row],[Estimated costs 1]:[Estimated costs 20]])</f>
        <v>8.8508474576271083E-3</v>
      </c>
      <c r="K126" s="2">
        <f>(Table1311[[#This Row],[Mean]]-Table1311[[#This Row],[Actual cost]])/Table1311[[#This Row],[Actual cost]]*100</f>
        <v>-1.959951839958478E-14</v>
      </c>
      <c r="L126" s="2">
        <f>_xlfn.STDEV.P(Table1311[[#This Row],[Estimated costs 1]:[Estimated costs 20]])</f>
        <v>1.7347234759768071E-18</v>
      </c>
      <c r="M126" s="2">
        <f>Table1311[[#This Row],[Dev]]/Table1311[[#This Row],[Mean]]*100</f>
        <v>1.9599518399584786E-14</v>
      </c>
      <c r="N126" s="2">
        <f>Table1311[[#This Row],[Estimated costs 1]]-Table1311[[#This Row],[Actual cost]]</f>
        <v>0</v>
      </c>
      <c r="O126" s="2">
        <f>Table1311[[#This Row],[Diff 1]]/Table1311[[#This Row],[Actual cost]]*100</f>
        <v>0</v>
      </c>
      <c r="P126">
        <v>8.85084745762711E-3</v>
      </c>
      <c r="Q126">
        <v>8.85084745762711E-3</v>
      </c>
      <c r="R126">
        <v>8.85084745762711E-3</v>
      </c>
      <c r="S126">
        <v>8.85084745762711E-3</v>
      </c>
      <c r="T126">
        <v>8.85084745762711E-3</v>
      </c>
      <c r="U126">
        <v>8.85084745762711E-3</v>
      </c>
      <c r="V126">
        <v>8.85084745762711E-3</v>
      </c>
      <c r="W126">
        <v>8.85084745762711E-3</v>
      </c>
      <c r="X126">
        <v>8.85084745762711E-3</v>
      </c>
      <c r="Y126">
        <v>8.85084745762711E-3</v>
      </c>
      <c r="Z126">
        <v>8.85084745762711E-3</v>
      </c>
      <c r="AA126">
        <v>8.85084745762711E-3</v>
      </c>
      <c r="AB126">
        <v>8.85084745762711E-3</v>
      </c>
      <c r="AC126">
        <v>8.85084745762711E-3</v>
      </c>
      <c r="AD126">
        <v>8.85084745762711E-3</v>
      </c>
      <c r="AE126">
        <v>8.85084745762711E-3</v>
      </c>
      <c r="AF126">
        <v>8.85084745762711E-3</v>
      </c>
      <c r="AG126">
        <v>8.85084745762711E-3</v>
      </c>
      <c r="AH126">
        <v>8.85084745762711E-3</v>
      </c>
      <c r="AI126">
        <v>8.85084745762711E-3</v>
      </c>
    </row>
    <row r="127" spans="1:35" hidden="1" x14ac:dyDescent="0.3">
      <c r="A127" t="s">
        <v>147</v>
      </c>
      <c r="B127">
        <v>125</v>
      </c>
      <c r="C127" t="str">
        <f>LEFT(Table1311[[#This Row],[Contingency id]])</f>
        <v>B</v>
      </c>
      <c r="D127">
        <v>0.56577086280056499</v>
      </c>
      <c r="E127">
        <v>1.68735083532219</v>
      </c>
      <c r="F127">
        <v>707</v>
      </c>
      <c r="G127">
        <v>419</v>
      </c>
      <c r="H127">
        <v>419</v>
      </c>
      <c r="I127">
        <v>8.3927864214992896E-3</v>
      </c>
      <c r="J127" s="2">
        <f>AVERAGE(Table1311[[#This Row],[Estimated costs 1]:[Estimated costs 20]])</f>
        <v>5.2100848656294173E-3</v>
      </c>
      <c r="K127" s="2">
        <f>(Table1311[[#This Row],[Mean]]-Table1311[[#This Row],[Actual cost]])/Table1311[[#This Row],[Actual cost]]*100</f>
        <v>-37.921869996797959</v>
      </c>
      <c r="L127" s="2">
        <f>_xlfn.STDEV.P(Table1311[[#This Row],[Estimated costs 1]:[Estimated costs 20]])</f>
        <v>1.5655067279373778E-3</v>
      </c>
      <c r="M127" s="2">
        <f>Table1311[[#This Row],[Dev]]/Table1311[[#This Row],[Mean]]*100</f>
        <v>30.047624334584672</v>
      </c>
      <c r="N127" s="2">
        <f>Table1311[[#This Row],[Estimated costs 1]]-Table1311[[#This Row],[Actual cost]]</f>
        <v>-2.9571428571428596E-3</v>
      </c>
      <c r="O127" s="2">
        <f>Table1311[[#This Row],[Diff 1]]/Table1311[[#This Row],[Actual cost]]*100</f>
        <v>-35.23433945093285</v>
      </c>
      <c r="P127">
        <v>5.4356435643564301E-3</v>
      </c>
      <c r="Q127">
        <v>4.8043847241867003E-3</v>
      </c>
      <c r="R127">
        <v>5.4356435643564301E-3</v>
      </c>
      <c r="S127">
        <v>4.8043847241867003E-3</v>
      </c>
      <c r="T127">
        <v>4.9335219236209303E-3</v>
      </c>
      <c r="U127">
        <v>3.3903818953323899E-3</v>
      </c>
      <c r="V127">
        <v>3.3903818953323899E-3</v>
      </c>
      <c r="W127">
        <v>6.8496463932107496E-3</v>
      </c>
      <c r="X127">
        <v>8.3927864214992896E-3</v>
      </c>
      <c r="Y127">
        <v>8.3927864214992896E-3</v>
      </c>
      <c r="Z127">
        <v>3.3903818953323899E-3</v>
      </c>
      <c r="AA127">
        <v>6.8496463932107496E-3</v>
      </c>
      <c r="AB127">
        <v>5.4356435643564301E-3</v>
      </c>
      <c r="AC127">
        <v>3.3903818953323899E-3</v>
      </c>
      <c r="AD127">
        <v>5.4356435643564301E-3</v>
      </c>
      <c r="AE127">
        <v>4.8043847241867003E-3</v>
      </c>
      <c r="AF127">
        <v>6.8496463932107496E-3</v>
      </c>
      <c r="AG127">
        <v>3.3903818953323899E-3</v>
      </c>
      <c r="AH127">
        <v>5.4356435643564301E-3</v>
      </c>
      <c r="AI127">
        <v>3.3903818953323899E-3</v>
      </c>
    </row>
    <row r="128" spans="1:35" hidden="1" x14ac:dyDescent="0.3">
      <c r="A128" t="s">
        <v>148</v>
      </c>
      <c r="B128">
        <v>126</v>
      </c>
      <c r="C128" t="str">
        <f>LEFT(Table1311[[#This Row],[Contingency id]])</f>
        <v>C</v>
      </c>
      <c r="D128">
        <v>3.3333333333333299</v>
      </c>
      <c r="E128">
        <v>1.03448275862068</v>
      </c>
      <c r="F128">
        <v>60</v>
      </c>
      <c r="G128">
        <v>58</v>
      </c>
      <c r="H128">
        <v>58</v>
      </c>
      <c r="I128">
        <v>7.2416666666666601E-3</v>
      </c>
      <c r="J128" s="2">
        <f>AVERAGE(Table1311[[#This Row],[Estimated costs 1]:[Estimated costs 20]])</f>
        <v>7.2416666666666601E-3</v>
      </c>
      <c r="K128" s="2">
        <f>(Table1311[[#This Row],[Mean]]-Table1311[[#This Row],[Actual cost]])/Table1311[[#This Row],[Actual cost]]*100</f>
        <v>0</v>
      </c>
      <c r="L128" s="2">
        <f>_xlfn.STDEV.P(Table1311[[#This Row],[Estimated costs 1]:[Estimated costs 20]])</f>
        <v>0</v>
      </c>
      <c r="M128" s="2">
        <f>Table1311[[#This Row],[Dev]]/Table1311[[#This Row],[Mean]]*100</f>
        <v>0</v>
      </c>
      <c r="N128" s="2">
        <f>Table1311[[#This Row],[Estimated costs 1]]-Table1311[[#This Row],[Actual cost]]</f>
        <v>0</v>
      </c>
      <c r="O128" s="2">
        <f>Table1311[[#This Row],[Diff 1]]/Table1311[[#This Row],[Actual cost]]*100</f>
        <v>0</v>
      </c>
      <c r="P128">
        <v>7.2416666666666601E-3</v>
      </c>
      <c r="Q128">
        <v>7.2416666666666601E-3</v>
      </c>
      <c r="R128">
        <v>7.2416666666666601E-3</v>
      </c>
      <c r="S128">
        <v>7.2416666666666601E-3</v>
      </c>
      <c r="T128">
        <v>7.2416666666666601E-3</v>
      </c>
      <c r="U128">
        <v>7.2416666666666601E-3</v>
      </c>
      <c r="V128">
        <v>7.2416666666666601E-3</v>
      </c>
      <c r="W128">
        <v>7.2416666666666601E-3</v>
      </c>
      <c r="X128">
        <v>7.2416666666666601E-3</v>
      </c>
      <c r="Y128">
        <v>7.2416666666666601E-3</v>
      </c>
      <c r="Z128">
        <v>7.2416666666666601E-3</v>
      </c>
      <c r="AA128">
        <v>7.2416666666666601E-3</v>
      </c>
      <c r="AB128">
        <v>7.2416666666666601E-3</v>
      </c>
      <c r="AC128">
        <v>7.2416666666666601E-3</v>
      </c>
      <c r="AD128">
        <v>7.2416666666666601E-3</v>
      </c>
      <c r="AE128">
        <v>7.2416666666666601E-3</v>
      </c>
      <c r="AF128">
        <v>7.2416666666666601E-3</v>
      </c>
      <c r="AG128">
        <v>7.2416666666666601E-3</v>
      </c>
      <c r="AH128">
        <v>7.2416666666666601E-3</v>
      </c>
      <c r="AI128">
        <v>7.2416666666666601E-3</v>
      </c>
    </row>
    <row r="129" spans="1:35" hidden="1" x14ac:dyDescent="0.3">
      <c r="A129" t="s">
        <v>149</v>
      </c>
      <c r="B129">
        <v>127</v>
      </c>
      <c r="C129" t="str">
        <f>LEFT(Table1311[[#This Row],[Contingency id]])</f>
        <v>C</v>
      </c>
      <c r="D129">
        <v>0.18903591682419599</v>
      </c>
      <c r="E129">
        <v>1.4414168937329701</v>
      </c>
      <c r="F129">
        <v>529</v>
      </c>
      <c r="G129">
        <v>367</v>
      </c>
      <c r="H129">
        <v>367</v>
      </c>
      <c r="I129">
        <v>6.4234404536861996E-3</v>
      </c>
      <c r="J129" s="2">
        <f>AVERAGE(Table1311[[#This Row],[Estimated costs 1]:[Estimated costs 20]])</f>
        <v>1.9270321361058601E-3</v>
      </c>
      <c r="K129" s="2">
        <f>(Table1311[[#This Row],[Mean]]-Table1311[[#This Row],[Actual cost]])/Table1311[[#This Row],[Actual cost]]*100</f>
        <v>-70</v>
      </c>
      <c r="L129" s="2">
        <f>_xlfn.STDEV.P(Table1311[[#This Row],[Estimated costs 1]:[Estimated costs 20]])</f>
        <v>2.9435902101058488E-3</v>
      </c>
      <c r="M129" s="2">
        <f>Table1311[[#This Row],[Dev]]/Table1311[[#This Row],[Mean]]*100</f>
        <v>152.75252316519465</v>
      </c>
      <c r="N129" s="2">
        <f>Table1311[[#This Row],[Estimated costs 1]]-Table1311[[#This Row],[Actual cost]]</f>
        <v>-6.4234404536861996E-3</v>
      </c>
      <c r="O129" s="2">
        <f>Table1311[[#This Row],[Diff 1]]/Table1311[[#This Row],[Actual cost]]*100</f>
        <v>-100</v>
      </c>
      <c r="P129">
        <v>0</v>
      </c>
      <c r="Q129">
        <v>0</v>
      </c>
      <c r="R129">
        <v>6.4234404536861996E-3</v>
      </c>
      <c r="S129">
        <v>0</v>
      </c>
      <c r="T129">
        <v>0</v>
      </c>
      <c r="U129">
        <v>0</v>
      </c>
      <c r="V129">
        <v>0</v>
      </c>
      <c r="W129">
        <v>6.4234404536861996E-3</v>
      </c>
      <c r="X129">
        <v>6.4234404536861996E-3</v>
      </c>
      <c r="Y129">
        <v>6.4234404536861996E-3</v>
      </c>
      <c r="Z129">
        <v>6.4234404536861996E-3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6.4234404536861996E-3</v>
      </c>
      <c r="AI129">
        <v>0</v>
      </c>
    </row>
    <row r="130" spans="1:35" hidden="1" x14ac:dyDescent="0.3">
      <c r="A130" t="s">
        <v>150</v>
      </c>
      <c r="B130">
        <v>128</v>
      </c>
      <c r="C130" t="str">
        <f>LEFT(Table1311[[#This Row],[Contingency id]])</f>
        <v>B</v>
      </c>
      <c r="D130">
        <v>0.59021922428330498</v>
      </c>
      <c r="E130">
        <v>2.13309352517985</v>
      </c>
      <c r="F130">
        <v>1186</v>
      </c>
      <c r="G130">
        <v>556</v>
      </c>
      <c r="H130">
        <v>556</v>
      </c>
      <c r="I130">
        <v>6.3080101180438396E-3</v>
      </c>
      <c r="J130" s="2">
        <f>AVERAGE(Table1311[[#This Row],[Estimated costs 1]:[Estimated costs 20]])</f>
        <v>3.4657925801011734E-3</v>
      </c>
      <c r="K130" s="2">
        <f>(Table1311[[#This Row],[Mean]]-Table1311[[#This Row],[Actual cost]])/Table1311[[#This Row],[Actual cost]]*100</f>
        <v>-45.057276141847076</v>
      </c>
      <c r="L130" s="2">
        <f>_xlfn.STDEV.P(Table1311[[#This Row],[Estimated costs 1]:[Estimated costs 20]])</f>
        <v>8.7448013764446567E-4</v>
      </c>
      <c r="M130" s="2">
        <f>Table1311[[#This Row],[Dev]]/Table1311[[#This Row],[Mean]]*100</f>
        <v>25.231750528444429</v>
      </c>
      <c r="N130" s="2">
        <f>Table1311[[#This Row],[Estimated costs 1]]-Table1311[[#This Row],[Actual cost]]</f>
        <v>-1.92664418212479E-3</v>
      </c>
      <c r="O130" s="2">
        <f>Table1311[[#This Row],[Diff 1]]/Table1311[[#This Row],[Actual cost]]*100</f>
        <v>-30.542820098111328</v>
      </c>
      <c r="P130">
        <v>4.3813659359190496E-3</v>
      </c>
      <c r="Q130">
        <v>3.4833895446880199E-3</v>
      </c>
      <c r="R130">
        <v>4.40666104553119E-3</v>
      </c>
      <c r="S130">
        <v>4.40666104553119E-3</v>
      </c>
      <c r="T130">
        <v>4.3813659359190496E-3</v>
      </c>
      <c r="U130">
        <v>4.4867622259696397E-3</v>
      </c>
      <c r="V130">
        <v>2.0370994940978001E-3</v>
      </c>
      <c r="W130">
        <v>4.3813659359190496E-3</v>
      </c>
      <c r="X130">
        <v>2.9603709949409698E-3</v>
      </c>
      <c r="Y130">
        <v>3.9384485666104502E-3</v>
      </c>
      <c r="Z130">
        <v>3.4833895446880199E-3</v>
      </c>
      <c r="AA130">
        <v>3.4833895446880199E-3</v>
      </c>
      <c r="AB130">
        <v>3.04047217537942E-3</v>
      </c>
      <c r="AC130">
        <v>2.9603709949409698E-3</v>
      </c>
      <c r="AD130">
        <v>2.0370994940978001E-3</v>
      </c>
      <c r="AE130">
        <v>3.4833895446880199E-3</v>
      </c>
      <c r="AF130">
        <v>3.4833895446880199E-3</v>
      </c>
      <c r="AG130">
        <v>2.0370994940978001E-3</v>
      </c>
      <c r="AH130">
        <v>4.40666104553119E-3</v>
      </c>
      <c r="AI130">
        <v>2.0370994940978001E-3</v>
      </c>
    </row>
    <row r="131" spans="1:35" x14ac:dyDescent="0.3">
      <c r="A131" t="s">
        <v>151</v>
      </c>
      <c r="B131">
        <v>129</v>
      </c>
      <c r="C131" t="str">
        <f>LEFT(Table1311[[#This Row],[Contingency id]])</f>
        <v>A</v>
      </c>
      <c r="D131" s="1">
        <v>2.52100840336134</v>
      </c>
      <c r="E131" s="1">
        <v>1.0625</v>
      </c>
      <c r="F131">
        <v>119</v>
      </c>
      <c r="G131">
        <v>112</v>
      </c>
      <c r="H131">
        <v>112</v>
      </c>
      <c r="I131">
        <v>5.72605042016806E-3</v>
      </c>
      <c r="J131" s="2">
        <f>AVERAGE(Table1311[[#This Row],[Estimated costs 1]:[Estimated costs 20]])</f>
        <v>5.7260504201680617E-3</v>
      </c>
      <c r="K131" s="2">
        <f>(Table1311[[#This Row],[Mean]]-Table1311[[#This Row],[Actual cost]])/Table1311[[#This Row],[Actual cost]]*100</f>
        <v>3.029528817746409E-14</v>
      </c>
      <c r="L131" s="2">
        <f>_xlfn.STDEV.P(Table1311[[#This Row],[Estimated costs 1]:[Estimated costs 20]])</f>
        <v>1.7347234759768071E-18</v>
      </c>
      <c r="M131" s="2">
        <f>Table1311[[#This Row],[Dev]]/Table1311[[#This Row],[Mean]]*100</f>
        <v>3.0295288177464084E-14</v>
      </c>
      <c r="N131" s="2">
        <f>Table1311[[#This Row],[Estimated costs 1]]-Table1311[[#This Row],[Actual cost]]</f>
        <v>0</v>
      </c>
      <c r="O131" s="2">
        <f>Table1311[[#This Row],[Diff 1]]/Table1311[[#This Row],[Actual cost]]*100</f>
        <v>0</v>
      </c>
      <c r="P131">
        <v>5.72605042016806E-3</v>
      </c>
      <c r="Q131">
        <v>5.72605042016806E-3</v>
      </c>
      <c r="R131">
        <v>5.72605042016806E-3</v>
      </c>
      <c r="S131">
        <v>5.72605042016806E-3</v>
      </c>
      <c r="T131">
        <v>5.72605042016806E-3</v>
      </c>
      <c r="U131">
        <v>5.72605042016806E-3</v>
      </c>
      <c r="V131">
        <v>5.72605042016806E-3</v>
      </c>
      <c r="W131">
        <v>5.72605042016806E-3</v>
      </c>
      <c r="X131">
        <v>5.72605042016806E-3</v>
      </c>
      <c r="Y131">
        <v>5.72605042016806E-3</v>
      </c>
      <c r="Z131">
        <v>5.72605042016806E-3</v>
      </c>
      <c r="AA131">
        <v>5.72605042016806E-3</v>
      </c>
      <c r="AB131">
        <v>5.72605042016806E-3</v>
      </c>
      <c r="AC131">
        <v>5.72605042016806E-3</v>
      </c>
      <c r="AD131">
        <v>5.72605042016806E-3</v>
      </c>
      <c r="AE131">
        <v>5.72605042016806E-3</v>
      </c>
      <c r="AF131">
        <v>5.72605042016806E-3</v>
      </c>
      <c r="AG131">
        <v>5.72605042016806E-3</v>
      </c>
      <c r="AH131">
        <v>5.72605042016806E-3</v>
      </c>
      <c r="AI131">
        <v>5.72605042016806E-3</v>
      </c>
    </row>
    <row r="132" spans="1:35" hidden="1" x14ac:dyDescent="0.3">
      <c r="A132" t="s">
        <v>152</v>
      </c>
      <c r="B132">
        <v>130</v>
      </c>
      <c r="C132" t="str">
        <f>LEFT(Table1311[[#This Row],[Contingency id]])</f>
        <v>C</v>
      </c>
      <c r="D132">
        <v>0.75757575757575701</v>
      </c>
      <c r="E132">
        <v>1.1186440677966101</v>
      </c>
      <c r="F132">
        <v>132</v>
      </c>
      <c r="G132">
        <v>118</v>
      </c>
      <c r="H132">
        <v>118</v>
      </c>
      <c r="I132">
        <v>5.4204545454545399E-3</v>
      </c>
      <c r="J132" s="2">
        <f>AVERAGE(Table1311[[#This Row],[Estimated costs 1]:[Estimated costs 20]])</f>
        <v>5.4204545454545373E-3</v>
      </c>
      <c r="K132" s="2">
        <f>(Table1311[[#This Row],[Mean]]-Table1311[[#This Row],[Actual cost]])/Table1311[[#This Row],[Actual cost]]*100</f>
        <v>-4.8004926379232448E-14</v>
      </c>
      <c r="L132" s="2">
        <f>_xlfn.STDEV.P(Table1311[[#This Row],[Estimated costs 1]:[Estimated costs 20]])</f>
        <v>2.6020852139652106E-18</v>
      </c>
      <c r="M132" s="2">
        <f>Table1311[[#This Row],[Dev]]/Table1311[[#This Row],[Mean]]*100</f>
        <v>4.8004926379232467E-14</v>
      </c>
      <c r="N132" s="2">
        <f>Table1311[[#This Row],[Estimated costs 1]]-Table1311[[#This Row],[Actual cost]]</f>
        <v>0</v>
      </c>
      <c r="O132" s="2">
        <f>Table1311[[#This Row],[Diff 1]]/Table1311[[#This Row],[Actual cost]]*100</f>
        <v>0</v>
      </c>
      <c r="P132">
        <v>5.4204545454545399E-3</v>
      </c>
      <c r="Q132">
        <v>5.4204545454545399E-3</v>
      </c>
      <c r="R132">
        <v>5.4204545454545399E-3</v>
      </c>
      <c r="S132">
        <v>5.4204545454545399E-3</v>
      </c>
      <c r="T132">
        <v>5.4204545454545399E-3</v>
      </c>
      <c r="U132">
        <v>5.4204545454545399E-3</v>
      </c>
      <c r="V132">
        <v>5.4204545454545399E-3</v>
      </c>
      <c r="W132">
        <v>5.4204545454545399E-3</v>
      </c>
      <c r="X132">
        <v>5.4204545454545399E-3</v>
      </c>
      <c r="Y132">
        <v>5.4204545454545399E-3</v>
      </c>
      <c r="Z132">
        <v>5.4204545454545399E-3</v>
      </c>
      <c r="AA132">
        <v>5.4204545454545399E-3</v>
      </c>
      <c r="AB132">
        <v>5.4204545454545399E-3</v>
      </c>
      <c r="AC132">
        <v>5.4204545454545399E-3</v>
      </c>
      <c r="AD132">
        <v>5.4204545454545399E-3</v>
      </c>
      <c r="AE132">
        <v>5.4204545454545399E-3</v>
      </c>
      <c r="AF132">
        <v>5.4204545454545399E-3</v>
      </c>
      <c r="AG132">
        <v>5.4204545454545399E-3</v>
      </c>
      <c r="AH132">
        <v>5.4204545454545399E-3</v>
      </c>
      <c r="AI132">
        <v>5.4204545454545399E-3</v>
      </c>
    </row>
    <row r="133" spans="1:35" hidden="1" x14ac:dyDescent="0.3">
      <c r="A133" t="s">
        <v>153</v>
      </c>
      <c r="B133">
        <v>131</v>
      </c>
      <c r="C133" t="str">
        <f>LEFT(Table1311[[#This Row],[Contingency id]])</f>
        <v>C</v>
      </c>
      <c r="D133">
        <v>2.29885057471264</v>
      </c>
      <c r="E133">
        <v>1.07407407407407</v>
      </c>
      <c r="F133">
        <v>87</v>
      </c>
      <c r="G133">
        <v>81</v>
      </c>
      <c r="H133">
        <v>81</v>
      </c>
      <c r="I133">
        <v>5.3586206896551703E-3</v>
      </c>
      <c r="J133" s="2">
        <f>AVERAGE(Table1311[[#This Row],[Estimated costs 1]:[Estimated costs 20]])</f>
        <v>5.3586206896551712E-3</v>
      </c>
      <c r="K133" s="2">
        <f>(Table1311[[#This Row],[Mean]]-Table1311[[#This Row],[Actual cost]])/Table1311[[#This Row],[Actual cost]]*100</f>
        <v>1.6186287259757859E-14</v>
      </c>
      <c r="L133" s="2">
        <f>_xlfn.STDEV.P(Table1311[[#This Row],[Estimated costs 1]:[Estimated costs 20]])</f>
        <v>8.6736173798840355E-19</v>
      </c>
      <c r="M133" s="2">
        <f>Table1311[[#This Row],[Dev]]/Table1311[[#This Row],[Mean]]*100</f>
        <v>1.6186287259757855E-14</v>
      </c>
      <c r="N133" s="2">
        <f>Table1311[[#This Row],[Estimated costs 1]]-Table1311[[#This Row],[Actual cost]]</f>
        <v>0</v>
      </c>
      <c r="O133" s="2">
        <f>Table1311[[#This Row],[Diff 1]]/Table1311[[#This Row],[Actual cost]]*100</f>
        <v>0</v>
      </c>
      <c r="P133">
        <v>5.3586206896551703E-3</v>
      </c>
      <c r="Q133">
        <v>5.3586206896551703E-3</v>
      </c>
      <c r="R133">
        <v>5.3586206896551703E-3</v>
      </c>
      <c r="S133">
        <v>5.3586206896551703E-3</v>
      </c>
      <c r="T133">
        <v>5.3586206896551703E-3</v>
      </c>
      <c r="U133">
        <v>5.3586206896551703E-3</v>
      </c>
      <c r="V133">
        <v>5.3586206896551703E-3</v>
      </c>
      <c r="W133">
        <v>5.3586206896551703E-3</v>
      </c>
      <c r="X133">
        <v>5.3586206896551703E-3</v>
      </c>
      <c r="Y133">
        <v>5.3586206896551703E-3</v>
      </c>
      <c r="Z133">
        <v>5.3586206896551703E-3</v>
      </c>
      <c r="AA133">
        <v>5.3586206896551703E-3</v>
      </c>
      <c r="AB133">
        <v>5.3586206896551703E-3</v>
      </c>
      <c r="AC133">
        <v>5.3586206896551703E-3</v>
      </c>
      <c r="AD133">
        <v>5.3586206896551703E-3</v>
      </c>
      <c r="AE133">
        <v>5.3586206896551703E-3</v>
      </c>
      <c r="AF133">
        <v>5.3586206896551703E-3</v>
      </c>
      <c r="AG133">
        <v>5.3586206896551703E-3</v>
      </c>
      <c r="AH133">
        <v>5.3586206896551703E-3</v>
      </c>
      <c r="AI133">
        <v>5.3586206896551703E-3</v>
      </c>
    </row>
    <row r="134" spans="1:35" hidden="1" x14ac:dyDescent="0.3">
      <c r="A134" t="s">
        <v>154</v>
      </c>
      <c r="B134">
        <v>132</v>
      </c>
      <c r="C134" t="str">
        <f>LEFT(Table1311[[#This Row],[Contingency id]])</f>
        <v>B</v>
      </c>
      <c r="D134">
        <v>0.138121546961325</v>
      </c>
      <c r="E134">
        <v>2.52264808362369</v>
      </c>
      <c r="F134">
        <v>1448</v>
      </c>
      <c r="G134">
        <v>574</v>
      </c>
      <c r="H134">
        <v>574</v>
      </c>
      <c r="I134">
        <v>5.1691988950276196E-3</v>
      </c>
      <c r="J134" s="2">
        <f>AVERAGE(Table1311[[#This Row],[Estimated costs 1]:[Estimated costs 20]])</f>
        <v>3.3404005524861856E-3</v>
      </c>
      <c r="K134" s="2">
        <f>(Table1311[[#This Row],[Mean]]-Table1311[[#This Row],[Actual cost]])/Table1311[[#This Row],[Actual cost]]*100</f>
        <v>-35.378757515030046</v>
      </c>
      <c r="L134" s="2">
        <f>_xlfn.STDEV.P(Table1311[[#This Row],[Estimated costs 1]:[Estimated costs 20]])</f>
        <v>1.1972295479294156E-3</v>
      </c>
      <c r="M134" s="2">
        <f>Table1311[[#This Row],[Dev]]/Table1311[[#This Row],[Mean]]*100</f>
        <v>35.840897794078749</v>
      </c>
      <c r="N134" s="2">
        <f>Table1311[[#This Row],[Estimated costs 1]]-Table1311[[#This Row],[Actual cost]]</f>
        <v>0</v>
      </c>
      <c r="O134" s="2">
        <f>Table1311[[#This Row],[Diff 1]]/Table1311[[#This Row],[Actual cost]]*100</f>
        <v>0</v>
      </c>
      <c r="P134">
        <v>5.1691988950276196E-3</v>
      </c>
      <c r="Q134">
        <v>2.5566298342541401E-3</v>
      </c>
      <c r="R134">
        <v>2.5566298342541401E-3</v>
      </c>
      <c r="S134">
        <v>2.5566298342541401E-3</v>
      </c>
      <c r="T134">
        <v>2.5566298342541401E-3</v>
      </c>
      <c r="U134">
        <v>5.1691988950276196E-3</v>
      </c>
      <c r="V134">
        <v>5.1691988950276196E-3</v>
      </c>
      <c r="W134">
        <v>5.1691988950276196E-3</v>
      </c>
      <c r="X134">
        <v>2.5566298342541401E-3</v>
      </c>
      <c r="Y134">
        <v>2.5566298342541401E-3</v>
      </c>
      <c r="Z134">
        <v>2.5566298342541401E-3</v>
      </c>
      <c r="AA134">
        <v>5.1691988950276196E-3</v>
      </c>
      <c r="AB134">
        <v>2.5566298342541401E-3</v>
      </c>
      <c r="AC134">
        <v>2.5566298342541401E-3</v>
      </c>
      <c r="AD134">
        <v>2.5566298342541401E-3</v>
      </c>
      <c r="AE134">
        <v>2.5566298342541401E-3</v>
      </c>
      <c r="AF134">
        <v>5.1691988950276196E-3</v>
      </c>
      <c r="AG134">
        <v>2.5566298342541401E-3</v>
      </c>
      <c r="AH134">
        <v>2.5566298342541401E-3</v>
      </c>
      <c r="AI134">
        <v>2.5566298342541401E-3</v>
      </c>
    </row>
    <row r="135" spans="1:35" hidden="1" x14ac:dyDescent="0.3">
      <c r="A135" t="s">
        <v>155</v>
      </c>
      <c r="B135">
        <v>133</v>
      </c>
      <c r="C135" t="str">
        <f>LEFT(Table1311[[#This Row],[Contingency id]])</f>
        <v>C</v>
      </c>
      <c r="D135">
        <v>2.9411764705882302</v>
      </c>
      <c r="E135">
        <v>1.13333333333333</v>
      </c>
      <c r="F135">
        <v>34</v>
      </c>
      <c r="G135">
        <v>30</v>
      </c>
      <c r="H135">
        <v>30</v>
      </c>
      <c r="I135">
        <v>5.0470588235294097E-3</v>
      </c>
      <c r="J135" s="2">
        <f>AVERAGE(Table1311[[#This Row],[Estimated costs 1]:[Estimated costs 20]])</f>
        <v>5.0470588235294088E-3</v>
      </c>
      <c r="K135" s="2">
        <f>(Table1311[[#This Row],[Mean]]-Table1311[[#This Row],[Actual cost]])/Table1311[[#This Row],[Actual cost]]*100</f>
        <v>-1.7185488981122223E-14</v>
      </c>
      <c r="L135" s="2">
        <f>_xlfn.STDEV.P(Table1311[[#This Row],[Estimated costs 1]:[Estimated costs 20]])</f>
        <v>8.6736173798840355E-19</v>
      </c>
      <c r="M135" s="2">
        <f>Table1311[[#This Row],[Dev]]/Table1311[[#This Row],[Mean]]*100</f>
        <v>1.7185488981122223E-14</v>
      </c>
      <c r="N135" s="2">
        <f>Table1311[[#This Row],[Estimated costs 1]]-Table1311[[#This Row],[Actual cost]]</f>
        <v>0</v>
      </c>
      <c r="O135" s="2">
        <f>Table1311[[#This Row],[Diff 1]]/Table1311[[#This Row],[Actual cost]]*100</f>
        <v>0</v>
      </c>
      <c r="P135">
        <v>5.0470588235294097E-3</v>
      </c>
      <c r="Q135">
        <v>5.0470588235294097E-3</v>
      </c>
      <c r="R135">
        <v>5.0470588235294097E-3</v>
      </c>
      <c r="S135">
        <v>5.0470588235294097E-3</v>
      </c>
      <c r="T135">
        <v>5.0470588235294097E-3</v>
      </c>
      <c r="U135">
        <v>5.0470588235294097E-3</v>
      </c>
      <c r="V135">
        <v>5.0470588235294097E-3</v>
      </c>
      <c r="W135">
        <v>5.0470588235294097E-3</v>
      </c>
      <c r="X135">
        <v>5.0470588235294097E-3</v>
      </c>
      <c r="Y135">
        <v>5.0470588235294097E-3</v>
      </c>
      <c r="Z135">
        <v>5.0470588235294097E-3</v>
      </c>
      <c r="AA135">
        <v>5.0470588235294097E-3</v>
      </c>
      <c r="AB135">
        <v>5.0470588235294097E-3</v>
      </c>
      <c r="AC135">
        <v>5.0470588235294097E-3</v>
      </c>
      <c r="AD135">
        <v>5.0470588235294097E-3</v>
      </c>
      <c r="AE135">
        <v>5.0470588235294097E-3</v>
      </c>
      <c r="AF135">
        <v>5.0470588235294097E-3</v>
      </c>
      <c r="AG135">
        <v>5.0470588235294097E-3</v>
      </c>
      <c r="AH135">
        <v>5.0470588235294097E-3</v>
      </c>
      <c r="AI135">
        <v>5.0470588235294097E-3</v>
      </c>
    </row>
    <row r="136" spans="1:35" hidden="1" x14ac:dyDescent="0.3">
      <c r="A136" t="s">
        <v>156</v>
      </c>
      <c r="B136">
        <v>134</v>
      </c>
      <c r="C136" t="str">
        <f>LEFT(Table1311[[#This Row],[Contingency id]])</f>
        <v>B</v>
      </c>
      <c r="D136">
        <v>2.19780219780219</v>
      </c>
      <c r="E136">
        <v>1.0833333333333299</v>
      </c>
      <c r="F136">
        <v>91</v>
      </c>
      <c r="G136">
        <v>83</v>
      </c>
      <c r="H136">
        <v>84</v>
      </c>
      <c r="I136">
        <v>5.0362637362637297E-3</v>
      </c>
      <c r="J136" s="2">
        <f>AVERAGE(Table1311[[#This Row],[Estimated costs 1]:[Estimated costs 20]])</f>
        <v>4.1278571428571371E-3</v>
      </c>
      <c r="K136" s="2">
        <f>(Table1311[[#This Row],[Mean]]-Table1311[[#This Row],[Actual cost]])/Table1311[[#This Row],[Actual cost]]*100</f>
        <v>-18.03731180449488</v>
      </c>
      <c r="L136" s="2">
        <f>_xlfn.STDEV.P(Table1311[[#This Row],[Estimated costs 1]:[Estimated costs 20]])</f>
        <v>8.2168468020398248E-4</v>
      </c>
      <c r="M136" s="2">
        <f>Table1311[[#This Row],[Dev]]/Table1311[[#This Row],[Mean]]*100</f>
        <v>19.905841015497096</v>
      </c>
      <c r="N136" s="2">
        <f>Table1311[[#This Row],[Estimated costs 1]]-Table1311[[#This Row],[Actual cost]]</f>
        <v>-1.6516483516483497E-3</v>
      </c>
      <c r="O136" s="2">
        <f>Table1311[[#This Row],[Diff 1]]/Table1311[[#This Row],[Actual cost]]*100</f>
        <v>-32.795112371808862</v>
      </c>
      <c r="P136">
        <v>3.38461538461538E-3</v>
      </c>
      <c r="Q136">
        <v>3.38461538461538E-3</v>
      </c>
      <c r="R136">
        <v>3.38461538461538E-3</v>
      </c>
      <c r="S136">
        <v>5.0362637362637297E-3</v>
      </c>
      <c r="T136">
        <v>3.38461538461538E-3</v>
      </c>
      <c r="U136">
        <v>3.38461538461538E-3</v>
      </c>
      <c r="V136">
        <v>3.38461538461538E-3</v>
      </c>
      <c r="W136">
        <v>5.0362637362637297E-3</v>
      </c>
      <c r="X136">
        <v>5.0362637362637297E-3</v>
      </c>
      <c r="Y136">
        <v>5.0362637362637297E-3</v>
      </c>
      <c r="Z136">
        <v>3.38461538461538E-3</v>
      </c>
      <c r="AA136">
        <v>5.0362637362637297E-3</v>
      </c>
      <c r="AB136">
        <v>5.0362637362637297E-3</v>
      </c>
      <c r="AC136">
        <v>3.38461538461538E-3</v>
      </c>
      <c r="AD136">
        <v>5.0362637362637297E-3</v>
      </c>
      <c r="AE136">
        <v>5.0362637362637297E-3</v>
      </c>
      <c r="AF136">
        <v>3.38461538461538E-3</v>
      </c>
      <c r="AG136">
        <v>3.38461538461538E-3</v>
      </c>
      <c r="AH136">
        <v>3.38461538461538E-3</v>
      </c>
      <c r="AI136">
        <v>5.0362637362637297E-3</v>
      </c>
    </row>
    <row r="137" spans="1:35" hidden="1" x14ac:dyDescent="0.3">
      <c r="A137" t="s">
        <v>157</v>
      </c>
      <c r="B137">
        <v>135</v>
      </c>
      <c r="C137" t="str">
        <f>LEFT(Table1311[[#This Row],[Contingency id]])</f>
        <v>B</v>
      </c>
      <c r="D137">
        <v>1.5037593984962401</v>
      </c>
      <c r="E137">
        <v>1.1875</v>
      </c>
      <c r="F137">
        <v>133</v>
      </c>
      <c r="G137">
        <v>112</v>
      </c>
      <c r="H137">
        <v>112</v>
      </c>
      <c r="I137">
        <v>4.9278195488721803E-3</v>
      </c>
      <c r="J137" s="2">
        <f>AVERAGE(Table1311[[#This Row],[Estimated costs 1]:[Estimated costs 20]])</f>
        <v>4.927819548872182E-3</v>
      </c>
      <c r="K137" s="2">
        <f>(Table1311[[#This Row],[Mean]]-Table1311[[#This Row],[Actual cost]])/Table1311[[#This Row],[Actual cost]]*100</f>
        <v>3.5202658270508904E-14</v>
      </c>
      <c r="L137" s="2">
        <f>_xlfn.STDEV.P(Table1311[[#This Row],[Estimated costs 1]:[Estimated costs 20]])</f>
        <v>1.7347234759768071E-18</v>
      </c>
      <c r="M137" s="2">
        <f>Table1311[[#This Row],[Dev]]/Table1311[[#This Row],[Mean]]*100</f>
        <v>3.5202658270508891E-14</v>
      </c>
      <c r="N137" s="2">
        <f>Table1311[[#This Row],[Estimated costs 1]]-Table1311[[#This Row],[Actual cost]]</f>
        <v>0</v>
      </c>
      <c r="O137" s="2">
        <f>Table1311[[#This Row],[Diff 1]]/Table1311[[#This Row],[Actual cost]]*100</f>
        <v>0</v>
      </c>
      <c r="P137">
        <v>4.9278195488721803E-3</v>
      </c>
      <c r="Q137">
        <v>4.9278195488721803E-3</v>
      </c>
      <c r="R137">
        <v>4.9278195488721803E-3</v>
      </c>
      <c r="S137">
        <v>4.9278195488721803E-3</v>
      </c>
      <c r="T137">
        <v>4.9278195488721803E-3</v>
      </c>
      <c r="U137">
        <v>4.9278195488721803E-3</v>
      </c>
      <c r="V137">
        <v>4.9278195488721803E-3</v>
      </c>
      <c r="W137">
        <v>4.9278195488721803E-3</v>
      </c>
      <c r="X137">
        <v>4.9278195488721803E-3</v>
      </c>
      <c r="Y137">
        <v>4.9278195488721803E-3</v>
      </c>
      <c r="Z137">
        <v>4.9278195488721803E-3</v>
      </c>
      <c r="AA137">
        <v>4.9278195488721803E-3</v>
      </c>
      <c r="AB137">
        <v>4.9278195488721803E-3</v>
      </c>
      <c r="AC137">
        <v>4.9278195488721803E-3</v>
      </c>
      <c r="AD137">
        <v>4.9278195488721803E-3</v>
      </c>
      <c r="AE137">
        <v>4.9278195488721803E-3</v>
      </c>
      <c r="AF137">
        <v>4.9278195488721803E-3</v>
      </c>
      <c r="AG137">
        <v>4.9278195488721803E-3</v>
      </c>
      <c r="AH137">
        <v>4.9278195488721803E-3</v>
      </c>
      <c r="AI137">
        <v>4.9278195488721803E-3</v>
      </c>
    </row>
    <row r="138" spans="1:35" x14ac:dyDescent="0.3">
      <c r="A138" t="s">
        <v>158</v>
      </c>
      <c r="B138">
        <v>136</v>
      </c>
      <c r="C138" t="str">
        <f>LEFT(Table1311[[#This Row],[Contingency id]])</f>
        <v>A</v>
      </c>
      <c r="D138" s="1">
        <v>4.2857142857142803</v>
      </c>
      <c r="E138" s="1">
        <v>1.0606060606060601</v>
      </c>
      <c r="F138">
        <v>70</v>
      </c>
      <c r="G138">
        <v>66</v>
      </c>
      <c r="H138">
        <v>66</v>
      </c>
      <c r="I138">
        <v>4.7452857142857097E-3</v>
      </c>
      <c r="J138" s="2">
        <f>AVERAGE(Table1311[[#This Row],[Estimated costs 1]:[Estimated costs 20]])</f>
        <v>4.7452857142857114E-3</v>
      </c>
      <c r="K138" s="2">
        <f>(Table1311[[#This Row],[Mean]]-Table1311[[#This Row],[Actual cost]])/Table1311[[#This Row],[Actual cost]]*100</f>
        <v>3.6556776144256442E-14</v>
      </c>
      <c r="L138" s="2">
        <f>_xlfn.STDEV.P(Table1311[[#This Row],[Estimated costs 1]:[Estimated costs 20]])</f>
        <v>1.7347234759768071E-18</v>
      </c>
      <c r="M138" s="2">
        <f>Table1311[[#This Row],[Dev]]/Table1311[[#This Row],[Mean]]*100</f>
        <v>3.6556776144256423E-14</v>
      </c>
      <c r="N138" s="2">
        <f>Table1311[[#This Row],[Estimated costs 1]]-Table1311[[#This Row],[Actual cost]]</f>
        <v>0</v>
      </c>
      <c r="O138" s="2">
        <f>Table1311[[#This Row],[Diff 1]]/Table1311[[#This Row],[Actual cost]]*100</f>
        <v>0</v>
      </c>
      <c r="P138">
        <v>4.7452857142857097E-3</v>
      </c>
      <c r="Q138">
        <v>4.7452857142857097E-3</v>
      </c>
      <c r="R138">
        <v>4.7452857142857097E-3</v>
      </c>
      <c r="S138">
        <v>4.7452857142857097E-3</v>
      </c>
      <c r="T138">
        <v>4.7452857142857097E-3</v>
      </c>
      <c r="U138">
        <v>4.7452857142857097E-3</v>
      </c>
      <c r="V138">
        <v>4.7452857142857097E-3</v>
      </c>
      <c r="W138">
        <v>4.7452857142857097E-3</v>
      </c>
      <c r="X138">
        <v>4.7452857142857097E-3</v>
      </c>
      <c r="Y138">
        <v>4.7452857142857097E-3</v>
      </c>
      <c r="Z138">
        <v>4.7452857142857097E-3</v>
      </c>
      <c r="AA138">
        <v>4.7452857142857097E-3</v>
      </c>
      <c r="AB138">
        <v>4.7452857142857097E-3</v>
      </c>
      <c r="AC138">
        <v>4.7452857142857097E-3</v>
      </c>
      <c r="AD138">
        <v>4.7452857142857097E-3</v>
      </c>
      <c r="AE138">
        <v>4.7452857142857097E-3</v>
      </c>
      <c r="AF138">
        <v>4.7452857142857097E-3</v>
      </c>
      <c r="AG138">
        <v>4.7452857142857097E-3</v>
      </c>
      <c r="AH138">
        <v>4.7452857142857097E-3</v>
      </c>
      <c r="AI138">
        <v>4.7452857142857097E-3</v>
      </c>
    </row>
    <row r="139" spans="1:35" hidden="1" x14ac:dyDescent="0.3">
      <c r="A139" t="s">
        <v>159</v>
      </c>
      <c r="B139">
        <v>137</v>
      </c>
      <c r="C139" t="str">
        <f>LEFT(Table1311[[#This Row],[Contingency id]])</f>
        <v>B</v>
      </c>
      <c r="D139">
        <v>1.5037593984962401</v>
      </c>
      <c r="E139">
        <v>1.1465517241379299</v>
      </c>
      <c r="F139">
        <v>133</v>
      </c>
      <c r="G139">
        <v>116</v>
      </c>
      <c r="H139">
        <v>116</v>
      </c>
      <c r="I139">
        <v>4.7000000000000002E-3</v>
      </c>
      <c r="J139" s="2">
        <f>AVERAGE(Table1311[[#This Row],[Estimated costs 1]:[Estimated costs 20]])</f>
        <v>4.6999999999999993E-3</v>
      </c>
      <c r="K139" s="2">
        <f>(Table1311[[#This Row],[Mean]]-Table1311[[#This Row],[Actual cost]])/Table1311[[#This Row],[Actual cost]]*100</f>
        <v>-1.8454505063583053E-14</v>
      </c>
      <c r="L139" s="2">
        <f>_xlfn.STDEV.P(Table1311[[#This Row],[Estimated costs 1]:[Estimated costs 20]])</f>
        <v>8.6736173798840355E-19</v>
      </c>
      <c r="M139" s="2">
        <f>Table1311[[#This Row],[Dev]]/Table1311[[#This Row],[Mean]]*100</f>
        <v>1.8454505063583056E-14</v>
      </c>
      <c r="N139" s="2">
        <f>Table1311[[#This Row],[Estimated costs 1]]-Table1311[[#This Row],[Actual cost]]</f>
        <v>0</v>
      </c>
      <c r="O139" s="2">
        <f>Table1311[[#This Row],[Diff 1]]/Table1311[[#This Row],[Actual cost]]*100</f>
        <v>0</v>
      </c>
      <c r="P139">
        <v>4.7000000000000002E-3</v>
      </c>
      <c r="Q139">
        <v>4.7000000000000002E-3</v>
      </c>
      <c r="R139">
        <v>4.7000000000000002E-3</v>
      </c>
      <c r="S139">
        <v>4.7000000000000002E-3</v>
      </c>
      <c r="T139">
        <v>4.7000000000000002E-3</v>
      </c>
      <c r="U139">
        <v>4.7000000000000002E-3</v>
      </c>
      <c r="V139">
        <v>4.7000000000000002E-3</v>
      </c>
      <c r="W139">
        <v>4.7000000000000002E-3</v>
      </c>
      <c r="X139">
        <v>4.7000000000000002E-3</v>
      </c>
      <c r="Y139">
        <v>4.7000000000000002E-3</v>
      </c>
      <c r="Z139">
        <v>4.7000000000000002E-3</v>
      </c>
      <c r="AA139">
        <v>4.7000000000000002E-3</v>
      </c>
      <c r="AB139">
        <v>4.7000000000000002E-3</v>
      </c>
      <c r="AC139">
        <v>4.7000000000000002E-3</v>
      </c>
      <c r="AD139">
        <v>4.7000000000000002E-3</v>
      </c>
      <c r="AE139">
        <v>4.7000000000000002E-3</v>
      </c>
      <c r="AF139">
        <v>4.7000000000000002E-3</v>
      </c>
      <c r="AG139">
        <v>4.7000000000000002E-3</v>
      </c>
      <c r="AH139">
        <v>4.7000000000000002E-3</v>
      </c>
      <c r="AI139">
        <v>4.7000000000000002E-3</v>
      </c>
    </row>
    <row r="140" spans="1:35" hidden="1" x14ac:dyDescent="0.3">
      <c r="A140" t="s">
        <v>160</v>
      </c>
      <c r="B140">
        <v>138</v>
      </c>
      <c r="C140" t="str">
        <f>LEFT(Table1311[[#This Row],[Contingency id]])</f>
        <v>B</v>
      </c>
      <c r="D140">
        <v>1.5037593984962401</v>
      </c>
      <c r="E140">
        <v>1.13675213675213</v>
      </c>
      <c r="F140">
        <v>133</v>
      </c>
      <c r="G140">
        <v>117</v>
      </c>
      <c r="H140">
        <v>117</v>
      </c>
      <c r="I140">
        <v>4.6330827067669099E-3</v>
      </c>
      <c r="J140" s="2">
        <f>AVERAGE(Table1311[[#This Row],[Estimated costs 1]:[Estimated costs 20]])</f>
        <v>3.9638721804511213E-3</v>
      </c>
      <c r="K140" s="2">
        <f>(Table1311[[#This Row],[Mean]]-Table1311[[#This Row],[Actual cost]])/Table1311[[#This Row],[Actual cost]]*100</f>
        <v>-14.444173969490432</v>
      </c>
      <c r="L140" s="2">
        <f>_xlfn.STDEV.P(Table1311[[#This Row],[Estimated costs 1]:[Estimated costs 20]])</f>
        <v>9.1198022150499724E-4</v>
      </c>
      <c r="M140" s="2">
        <f>Table1311[[#This Row],[Dev]]/Table1311[[#This Row],[Mean]]*100</f>
        <v>23.007306491936539</v>
      </c>
      <c r="N140" s="2">
        <f>Table1311[[#This Row],[Estimated costs 1]]-Table1311[[#This Row],[Actual cost]]</f>
        <v>0</v>
      </c>
      <c r="O140" s="2">
        <f>Table1311[[#This Row],[Diff 1]]/Table1311[[#This Row],[Actual cost]]*100</f>
        <v>0</v>
      </c>
      <c r="P140">
        <v>4.6330827067669099E-3</v>
      </c>
      <c r="Q140">
        <v>4.6330827067669099E-3</v>
      </c>
      <c r="R140">
        <v>4.6330827067669099E-3</v>
      </c>
      <c r="S140">
        <v>4.6330827067669099E-3</v>
      </c>
      <c r="T140">
        <v>2.72105263157894E-3</v>
      </c>
      <c r="U140">
        <v>4.6330827067669099E-3</v>
      </c>
      <c r="V140">
        <v>4.6330827067669099E-3</v>
      </c>
      <c r="W140">
        <v>4.6330827067669099E-3</v>
      </c>
      <c r="X140">
        <v>4.6330827067669099E-3</v>
      </c>
      <c r="Y140">
        <v>4.6330827067669099E-3</v>
      </c>
      <c r="Z140">
        <v>4.6330827067669099E-3</v>
      </c>
      <c r="AA140">
        <v>4.6330827067669099E-3</v>
      </c>
      <c r="AB140">
        <v>4.6330827067669099E-3</v>
      </c>
      <c r="AC140">
        <v>2.72105263157894E-3</v>
      </c>
      <c r="AD140">
        <v>4.6330827067669099E-3</v>
      </c>
      <c r="AE140">
        <v>2.72105263157894E-3</v>
      </c>
      <c r="AF140">
        <v>2.72105263157894E-3</v>
      </c>
      <c r="AG140">
        <v>2.72105263157894E-3</v>
      </c>
      <c r="AH140">
        <v>2.72105263157894E-3</v>
      </c>
      <c r="AI140">
        <v>2.72105263157894E-3</v>
      </c>
    </row>
    <row r="141" spans="1:35" x14ac:dyDescent="0.3">
      <c r="A141" t="s">
        <v>161</v>
      </c>
      <c r="B141">
        <v>139</v>
      </c>
      <c r="C141" t="str">
        <f>LEFT(Table1311[[#This Row],[Contingency id]])</f>
        <v>A</v>
      </c>
      <c r="D141" s="1">
        <v>3.27868852459016</v>
      </c>
      <c r="E141" s="1">
        <v>1.08928571428571</v>
      </c>
      <c r="F141">
        <v>61</v>
      </c>
      <c r="G141">
        <v>56</v>
      </c>
      <c r="H141">
        <v>56</v>
      </c>
      <c r="I141">
        <v>3.9114754098360602E-3</v>
      </c>
      <c r="J141" s="2">
        <f>AVERAGE(Table1311[[#This Row],[Estimated costs 1]:[Estimated costs 20]])</f>
        <v>3.9114754098360602E-3</v>
      </c>
      <c r="K141" s="2">
        <f>(Table1311[[#This Row],[Mean]]-Table1311[[#This Row],[Actual cost]])/Table1311[[#This Row],[Actual cost]]*100</f>
        <v>0</v>
      </c>
      <c r="L141" s="2">
        <f>_xlfn.STDEV.P(Table1311[[#This Row],[Estimated costs 1]:[Estimated costs 20]])</f>
        <v>0</v>
      </c>
      <c r="M141" s="2">
        <f>Table1311[[#This Row],[Dev]]/Table1311[[#This Row],[Mean]]*100</f>
        <v>0</v>
      </c>
      <c r="N141" s="2">
        <f>Table1311[[#This Row],[Estimated costs 1]]-Table1311[[#This Row],[Actual cost]]</f>
        <v>0</v>
      </c>
      <c r="O141" s="2">
        <f>Table1311[[#This Row],[Diff 1]]/Table1311[[#This Row],[Actual cost]]*100</f>
        <v>0</v>
      </c>
      <c r="P141">
        <v>3.9114754098360602E-3</v>
      </c>
      <c r="Q141">
        <v>3.9114754098360602E-3</v>
      </c>
      <c r="R141">
        <v>3.9114754098360602E-3</v>
      </c>
      <c r="S141">
        <v>3.9114754098360602E-3</v>
      </c>
      <c r="T141">
        <v>3.9114754098360602E-3</v>
      </c>
      <c r="U141">
        <v>3.9114754098360602E-3</v>
      </c>
      <c r="V141">
        <v>3.9114754098360602E-3</v>
      </c>
      <c r="W141">
        <v>3.9114754098360602E-3</v>
      </c>
      <c r="X141">
        <v>3.9114754098360602E-3</v>
      </c>
      <c r="Y141">
        <v>3.9114754098360602E-3</v>
      </c>
      <c r="Z141">
        <v>3.9114754098360602E-3</v>
      </c>
      <c r="AA141">
        <v>3.9114754098360602E-3</v>
      </c>
      <c r="AB141">
        <v>3.9114754098360602E-3</v>
      </c>
      <c r="AC141">
        <v>3.9114754098360602E-3</v>
      </c>
      <c r="AD141">
        <v>3.9114754098360602E-3</v>
      </c>
      <c r="AE141">
        <v>3.9114754098360602E-3</v>
      </c>
      <c r="AF141">
        <v>3.9114754098360602E-3</v>
      </c>
      <c r="AG141">
        <v>3.9114754098360602E-3</v>
      </c>
      <c r="AH141">
        <v>3.9114754098360602E-3</v>
      </c>
      <c r="AI141">
        <v>3.9114754098360602E-3</v>
      </c>
    </row>
    <row r="142" spans="1:35" x14ac:dyDescent="0.3">
      <c r="A142" t="s">
        <v>162</v>
      </c>
      <c r="B142">
        <v>140</v>
      </c>
      <c r="C142" t="str">
        <f>LEFT(Table1311[[#This Row],[Contingency id]])</f>
        <v>A</v>
      </c>
      <c r="D142" s="1">
        <v>1.5267175572519001</v>
      </c>
      <c r="E142" s="1">
        <v>1.1592920353982299</v>
      </c>
      <c r="F142">
        <v>131</v>
      </c>
      <c r="G142">
        <v>113</v>
      </c>
      <c r="H142">
        <v>113</v>
      </c>
      <c r="I142">
        <v>3.5931297709923598E-3</v>
      </c>
      <c r="J142" s="2">
        <f>AVERAGE(Table1311[[#This Row],[Estimated costs 1]:[Estimated costs 20]])</f>
        <v>3.5931297709923594E-3</v>
      </c>
      <c r="K142" s="2">
        <f>(Table1311[[#This Row],[Mean]]-Table1311[[#This Row],[Actual cost]])/Table1311[[#This Row],[Actual cost]]*100</f>
        <v>-1.2069724631026246E-14</v>
      </c>
      <c r="L142" s="2">
        <f>_xlfn.STDEV.P(Table1311[[#This Row],[Estimated costs 1]:[Estimated costs 20]])</f>
        <v>4.3368086899420177E-19</v>
      </c>
      <c r="M142" s="2">
        <f>Table1311[[#This Row],[Dev]]/Table1311[[#This Row],[Mean]]*100</f>
        <v>1.2069724631026246E-14</v>
      </c>
      <c r="N142" s="2">
        <f>Table1311[[#This Row],[Estimated costs 1]]-Table1311[[#This Row],[Actual cost]]</f>
        <v>0</v>
      </c>
      <c r="O142" s="2">
        <f>Table1311[[#This Row],[Diff 1]]/Table1311[[#This Row],[Actual cost]]*100</f>
        <v>0</v>
      </c>
      <c r="P142">
        <v>3.5931297709923598E-3</v>
      </c>
      <c r="Q142">
        <v>3.5931297709923598E-3</v>
      </c>
      <c r="R142">
        <v>3.5931297709923598E-3</v>
      </c>
      <c r="S142">
        <v>3.5931297709923598E-3</v>
      </c>
      <c r="T142">
        <v>3.5931297709923598E-3</v>
      </c>
      <c r="U142">
        <v>3.5931297709923598E-3</v>
      </c>
      <c r="V142">
        <v>3.5931297709923598E-3</v>
      </c>
      <c r="W142">
        <v>3.5931297709923598E-3</v>
      </c>
      <c r="X142">
        <v>3.5931297709923598E-3</v>
      </c>
      <c r="Y142">
        <v>3.5931297709923598E-3</v>
      </c>
      <c r="Z142">
        <v>3.5931297709923598E-3</v>
      </c>
      <c r="AA142">
        <v>3.5931297709923598E-3</v>
      </c>
      <c r="AB142">
        <v>3.5931297709923598E-3</v>
      </c>
      <c r="AC142">
        <v>3.5931297709923598E-3</v>
      </c>
      <c r="AD142">
        <v>3.5931297709923598E-3</v>
      </c>
      <c r="AE142">
        <v>3.5931297709923598E-3</v>
      </c>
      <c r="AF142">
        <v>3.5931297709923598E-3</v>
      </c>
      <c r="AG142">
        <v>3.5931297709923598E-3</v>
      </c>
      <c r="AH142">
        <v>3.5931297709923598E-3</v>
      </c>
      <c r="AI142">
        <v>3.5931297709923598E-3</v>
      </c>
    </row>
    <row r="143" spans="1:35" hidden="1" x14ac:dyDescent="0.3">
      <c r="A143" t="s">
        <v>163</v>
      </c>
      <c r="B143">
        <v>141</v>
      </c>
      <c r="C143" t="str">
        <f>LEFT(Table1311[[#This Row],[Contingency id]])</f>
        <v>B</v>
      </c>
      <c r="D143">
        <v>0.1085776330076</v>
      </c>
      <c r="E143">
        <v>1.798828125</v>
      </c>
      <c r="F143">
        <v>921</v>
      </c>
      <c r="G143">
        <v>512</v>
      </c>
      <c r="H143">
        <v>512</v>
      </c>
      <c r="I143">
        <v>2.8306188925081399E-3</v>
      </c>
      <c r="J143" s="2">
        <f>AVERAGE(Table1311[[#This Row],[Estimated costs 1]:[Estimated costs 20]])</f>
        <v>2.8306188925081386E-3</v>
      </c>
      <c r="K143" s="2">
        <f>(Table1311[[#This Row],[Mean]]-Table1311[[#This Row],[Actual cost]])/Table1311[[#This Row],[Actual cost]]*100</f>
        <v>-4.5963185309972418E-14</v>
      </c>
      <c r="L143" s="2">
        <f>_xlfn.STDEV.P(Table1311[[#This Row],[Estimated costs 1]:[Estimated costs 20]])</f>
        <v>1.3010426069826053E-18</v>
      </c>
      <c r="M143" s="2">
        <f>Table1311[[#This Row],[Dev]]/Table1311[[#This Row],[Mean]]*100</f>
        <v>4.5963185309972443E-14</v>
      </c>
      <c r="N143" s="2">
        <f>Table1311[[#This Row],[Estimated costs 1]]-Table1311[[#This Row],[Actual cost]]</f>
        <v>0</v>
      </c>
      <c r="O143" s="2">
        <f>Table1311[[#This Row],[Diff 1]]/Table1311[[#This Row],[Actual cost]]*100</f>
        <v>0</v>
      </c>
      <c r="P143">
        <v>2.8306188925081399E-3</v>
      </c>
      <c r="Q143">
        <v>2.8306188925081399E-3</v>
      </c>
      <c r="R143">
        <v>2.8306188925081399E-3</v>
      </c>
      <c r="S143">
        <v>2.8306188925081399E-3</v>
      </c>
      <c r="T143">
        <v>2.8306188925081399E-3</v>
      </c>
      <c r="U143">
        <v>2.8306188925081399E-3</v>
      </c>
      <c r="V143">
        <v>2.8306188925081399E-3</v>
      </c>
      <c r="W143">
        <v>2.8306188925081399E-3</v>
      </c>
      <c r="X143">
        <v>2.8306188925081399E-3</v>
      </c>
      <c r="Y143">
        <v>2.8306188925081399E-3</v>
      </c>
      <c r="Z143">
        <v>2.8306188925081399E-3</v>
      </c>
      <c r="AA143">
        <v>2.8306188925081399E-3</v>
      </c>
      <c r="AB143">
        <v>2.8306188925081399E-3</v>
      </c>
      <c r="AC143">
        <v>2.8306188925081399E-3</v>
      </c>
      <c r="AD143">
        <v>2.8306188925081399E-3</v>
      </c>
      <c r="AE143">
        <v>2.8306188925081399E-3</v>
      </c>
      <c r="AF143">
        <v>2.8306188925081399E-3</v>
      </c>
      <c r="AG143">
        <v>2.8306188925081399E-3</v>
      </c>
      <c r="AH143">
        <v>2.8306188925081399E-3</v>
      </c>
      <c r="AI143">
        <v>2.8306188925081399E-3</v>
      </c>
    </row>
    <row r="144" spans="1:35" x14ac:dyDescent="0.3">
      <c r="A144" t="s">
        <v>164</v>
      </c>
      <c r="B144">
        <v>142</v>
      </c>
      <c r="C144" t="str">
        <f>LEFT(Table1311[[#This Row],[Contingency id]])</f>
        <v>A</v>
      </c>
      <c r="D144" s="1">
        <v>3.44827586206896</v>
      </c>
      <c r="E144" s="1">
        <v>1.01754385964912</v>
      </c>
      <c r="F144">
        <v>58</v>
      </c>
      <c r="G144">
        <v>57</v>
      </c>
      <c r="H144">
        <v>57</v>
      </c>
      <c r="I144">
        <v>2.68931034482758E-3</v>
      </c>
      <c r="J144" s="2">
        <f>AVERAGE(Table1311[[#This Row],[Estimated costs 1]:[Estimated costs 20]])</f>
        <v>2.6893103448275813E-3</v>
      </c>
      <c r="K144" s="2">
        <f>(Table1311[[#This Row],[Mean]]-Table1311[[#This Row],[Actual cost]])/Table1311[[#This Row],[Actual cost]]*100</f>
        <v>4.8378299272337019E-14</v>
      </c>
      <c r="L144" s="2">
        <f>_xlfn.STDEV.P(Table1311[[#This Row],[Estimated costs 1]:[Estimated costs 20]])</f>
        <v>1.3010426069826053E-18</v>
      </c>
      <c r="M144" s="2">
        <f>Table1311[[#This Row],[Dev]]/Table1311[[#This Row],[Mean]]*100</f>
        <v>4.8378299272337E-14</v>
      </c>
      <c r="N144" s="2">
        <f>Table1311[[#This Row],[Estimated costs 1]]-Table1311[[#This Row],[Actual cost]]</f>
        <v>0</v>
      </c>
      <c r="O144" s="2">
        <f>Table1311[[#This Row],[Diff 1]]/Table1311[[#This Row],[Actual cost]]*100</f>
        <v>0</v>
      </c>
      <c r="P144">
        <v>2.68931034482758E-3</v>
      </c>
      <c r="Q144">
        <v>2.68931034482758E-3</v>
      </c>
      <c r="R144">
        <v>2.68931034482758E-3</v>
      </c>
      <c r="S144">
        <v>2.68931034482758E-3</v>
      </c>
      <c r="T144">
        <v>2.68931034482758E-3</v>
      </c>
      <c r="U144">
        <v>2.68931034482758E-3</v>
      </c>
      <c r="V144">
        <v>2.68931034482758E-3</v>
      </c>
      <c r="W144">
        <v>2.68931034482758E-3</v>
      </c>
      <c r="X144">
        <v>2.68931034482758E-3</v>
      </c>
      <c r="Y144">
        <v>2.68931034482758E-3</v>
      </c>
      <c r="Z144">
        <v>2.68931034482758E-3</v>
      </c>
      <c r="AA144">
        <v>2.68931034482758E-3</v>
      </c>
      <c r="AB144">
        <v>2.68931034482758E-3</v>
      </c>
      <c r="AC144">
        <v>2.68931034482758E-3</v>
      </c>
      <c r="AD144">
        <v>2.68931034482758E-3</v>
      </c>
      <c r="AE144">
        <v>2.68931034482758E-3</v>
      </c>
      <c r="AF144">
        <v>2.68931034482758E-3</v>
      </c>
      <c r="AG144">
        <v>2.68931034482758E-3</v>
      </c>
      <c r="AH144">
        <v>2.68931034482758E-3</v>
      </c>
      <c r="AI144">
        <v>2.68931034482758E-3</v>
      </c>
    </row>
    <row r="145" spans="1:35" hidden="1" x14ac:dyDescent="0.3">
      <c r="A145" t="s">
        <v>165</v>
      </c>
      <c r="B145">
        <v>143</v>
      </c>
      <c r="C145" t="str">
        <f>LEFT(Table1311[[#This Row],[Contingency id]])</f>
        <v>B</v>
      </c>
      <c r="D145">
        <v>6.9300069300069295E-2</v>
      </c>
      <c r="E145">
        <v>2.3349514563106699</v>
      </c>
      <c r="F145">
        <v>1443</v>
      </c>
      <c r="G145">
        <v>618</v>
      </c>
      <c r="H145">
        <v>618</v>
      </c>
      <c r="I145">
        <v>1.9556479556479501E-3</v>
      </c>
      <c r="J145" s="2">
        <f>AVERAGE(Table1311[[#This Row],[Estimated costs 1]:[Estimated costs 20]])</f>
        <v>9.7782397782397528E-4</v>
      </c>
      <c r="K145" s="2">
        <f>(Table1311[[#This Row],[Mean]]-Table1311[[#This Row],[Actual cost]])/Table1311[[#This Row],[Actual cost]]*100</f>
        <v>-49.999999999999986</v>
      </c>
      <c r="L145" s="2">
        <f>_xlfn.STDEV.P(Table1311[[#This Row],[Estimated costs 1]:[Estimated costs 20]])</f>
        <v>9.7782397782397506E-4</v>
      </c>
      <c r="M145" s="2">
        <f>Table1311[[#This Row],[Dev]]/Table1311[[#This Row],[Mean]]*100</f>
        <v>99.999999999999972</v>
      </c>
      <c r="N145" s="2">
        <f>Table1311[[#This Row],[Estimated costs 1]]-Table1311[[#This Row],[Actual cost]]</f>
        <v>0</v>
      </c>
      <c r="O145" s="2">
        <f>Table1311[[#This Row],[Diff 1]]/Table1311[[#This Row],[Actual cost]]*100</f>
        <v>0</v>
      </c>
      <c r="P145">
        <v>1.9556479556479501E-3</v>
      </c>
      <c r="Q145">
        <v>0</v>
      </c>
      <c r="R145">
        <v>1.9556479556479501E-3</v>
      </c>
      <c r="S145">
        <v>1.9556479556479501E-3</v>
      </c>
      <c r="T145">
        <v>0</v>
      </c>
      <c r="U145">
        <v>1.9556479556479501E-3</v>
      </c>
      <c r="V145">
        <v>1.9556479556479501E-3</v>
      </c>
      <c r="W145">
        <v>1.9556479556479501E-3</v>
      </c>
      <c r="X145">
        <v>1.9556479556479501E-3</v>
      </c>
      <c r="Y145">
        <v>1.9556479556479501E-3</v>
      </c>
      <c r="Z145">
        <v>0</v>
      </c>
      <c r="AA145">
        <v>0</v>
      </c>
      <c r="AB145">
        <v>0</v>
      </c>
      <c r="AC145">
        <v>1.9556479556479501E-3</v>
      </c>
      <c r="AD145">
        <v>0</v>
      </c>
      <c r="AE145">
        <v>0</v>
      </c>
      <c r="AF145">
        <v>1.9556479556479501E-3</v>
      </c>
      <c r="AG145">
        <v>0</v>
      </c>
      <c r="AH145">
        <v>0</v>
      </c>
      <c r="AI145">
        <v>0</v>
      </c>
    </row>
    <row r="146" spans="1:35" hidden="1" x14ac:dyDescent="0.3">
      <c r="A146" t="s">
        <v>166</v>
      </c>
      <c r="B146">
        <v>144</v>
      </c>
      <c r="C146" t="str">
        <f>LEFT(Table1311[[#This Row],[Contingency id]])</f>
        <v>B</v>
      </c>
      <c r="D146">
        <v>3.27868852459016</v>
      </c>
      <c r="E146">
        <v>1.05172413793103</v>
      </c>
      <c r="F146">
        <v>61</v>
      </c>
      <c r="G146">
        <v>58</v>
      </c>
      <c r="H146">
        <v>58</v>
      </c>
      <c r="I146">
        <v>1.88081967213114E-3</v>
      </c>
      <c r="J146" s="2">
        <f>AVERAGE(Table1311[[#This Row],[Estimated costs 1]:[Estimated costs 20]])</f>
        <v>1.8808196721311406E-3</v>
      </c>
      <c r="K146" s="2">
        <f>(Table1311[[#This Row],[Mean]]-Table1311[[#This Row],[Actual cost]])/Table1311[[#This Row],[Actual cost]]*100</f>
        <v>3.4587117155904842E-14</v>
      </c>
      <c r="L146" s="2">
        <f>_xlfn.STDEV.P(Table1311[[#This Row],[Estimated costs 1]:[Estimated costs 20]])</f>
        <v>6.5052130349130266E-19</v>
      </c>
      <c r="M146" s="2">
        <f>Table1311[[#This Row],[Dev]]/Table1311[[#This Row],[Mean]]*100</f>
        <v>3.4587117155904823E-14</v>
      </c>
      <c r="N146" s="2">
        <f>Table1311[[#This Row],[Estimated costs 1]]-Table1311[[#This Row],[Actual cost]]</f>
        <v>0</v>
      </c>
      <c r="O146" s="2">
        <f>Table1311[[#This Row],[Diff 1]]/Table1311[[#This Row],[Actual cost]]*100</f>
        <v>0</v>
      </c>
      <c r="P146">
        <v>1.88081967213114E-3</v>
      </c>
      <c r="Q146">
        <v>1.88081967213114E-3</v>
      </c>
      <c r="R146">
        <v>1.88081967213114E-3</v>
      </c>
      <c r="S146">
        <v>1.88081967213114E-3</v>
      </c>
      <c r="T146">
        <v>1.88081967213114E-3</v>
      </c>
      <c r="U146">
        <v>1.88081967213114E-3</v>
      </c>
      <c r="V146">
        <v>1.88081967213114E-3</v>
      </c>
      <c r="W146">
        <v>1.88081967213114E-3</v>
      </c>
      <c r="X146">
        <v>1.88081967213114E-3</v>
      </c>
      <c r="Y146">
        <v>1.88081967213114E-3</v>
      </c>
      <c r="Z146">
        <v>1.88081967213114E-3</v>
      </c>
      <c r="AA146">
        <v>1.88081967213114E-3</v>
      </c>
      <c r="AB146">
        <v>1.88081967213114E-3</v>
      </c>
      <c r="AC146">
        <v>1.88081967213114E-3</v>
      </c>
      <c r="AD146">
        <v>1.88081967213114E-3</v>
      </c>
      <c r="AE146">
        <v>1.88081967213114E-3</v>
      </c>
      <c r="AF146">
        <v>1.88081967213114E-3</v>
      </c>
      <c r="AG146">
        <v>1.88081967213114E-3</v>
      </c>
      <c r="AH146">
        <v>1.88081967213114E-3</v>
      </c>
      <c r="AI146">
        <v>1.88081967213114E-3</v>
      </c>
    </row>
    <row r="147" spans="1:35" hidden="1" x14ac:dyDescent="0.3">
      <c r="A147" t="s">
        <v>167</v>
      </c>
      <c r="B147">
        <v>145</v>
      </c>
      <c r="C147" t="str">
        <f>LEFT(Table1311[[#This Row],[Contingency id]])</f>
        <v>B</v>
      </c>
      <c r="D147">
        <v>1.6949152542372801</v>
      </c>
      <c r="E147">
        <v>1.0825688073394399</v>
      </c>
      <c r="F147">
        <v>118</v>
      </c>
      <c r="G147">
        <v>109</v>
      </c>
      <c r="H147">
        <v>109</v>
      </c>
      <c r="I147">
        <v>1.86101694915254E-3</v>
      </c>
      <c r="J147" s="2">
        <f>AVERAGE(Table1311[[#This Row],[Estimated costs 1]:[Estimated costs 20]])</f>
        <v>1.8610169491525407E-3</v>
      </c>
      <c r="K147" s="2">
        <f>(Table1311[[#This Row],[Mean]]-Table1311[[#This Row],[Actual cost]])/Table1311[[#This Row],[Actual cost]]*100</f>
        <v>3.495515200909554E-14</v>
      </c>
      <c r="L147" s="2">
        <f>_xlfn.STDEV.P(Table1311[[#This Row],[Estimated costs 1]:[Estimated costs 20]])</f>
        <v>6.5052130349130266E-19</v>
      </c>
      <c r="M147" s="2">
        <f>Table1311[[#This Row],[Dev]]/Table1311[[#This Row],[Mean]]*100</f>
        <v>3.4955152009095534E-14</v>
      </c>
      <c r="N147" s="2">
        <f>Table1311[[#This Row],[Estimated costs 1]]-Table1311[[#This Row],[Actual cost]]</f>
        <v>0</v>
      </c>
      <c r="O147" s="2">
        <f>Table1311[[#This Row],[Diff 1]]/Table1311[[#This Row],[Actual cost]]*100</f>
        <v>0</v>
      </c>
      <c r="P147">
        <v>1.86101694915254E-3</v>
      </c>
      <c r="Q147">
        <v>1.86101694915254E-3</v>
      </c>
      <c r="R147">
        <v>1.86101694915254E-3</v>
      </c>
      <c r="S147">
        <v>1.86101694915254E-3</v>
      </c>
      <c r="T147">
        <v>1.86101694915254E-3</v>
      </c>
      <c r="U147">
        <v>1.86101694915254E-3</v>
      </c>
      <c r="V147">
        <v>1.86101694915254E-3</v>
      </c>
      <c r="W147">
        <v>1.86101694915254E-3</v>
      </c>
      <c r="X147">
        <v>1.86101694915254E-3</v>
      </c>
      <c r="Y147">
        <v>1.86101694915254E-3</v>
      </c>
      <c r="Z147">
        <v>1.86101694915254E-3</v>
      </c>
      <c r="AA147">
        <v>1.86101694915254E-3</v>
      </c>
      <c r="AB147">
        <v>1.86101694915254E-3</v>
      </c>
      <c r="AC147">
        <v>1.86101694915254E-3</v>
      </c>
      <c r="AD147">
        <v>1.86101694915254E-3</v>
      </c>
      <c r="AE147">
        <v>1.86101694915254E-3</v>
      </c>
      <c r="AF147">
        <v>1.86101694915254E-3</v>
      </c>
      <c r="AG147">
        <v>1.86101694915254E-3</v>
      </c>
      <c r="AH147">
        <v>1.86101694915254E-3</v>
      </c>
      <c r="AI147">
        <v>1.86101694915254E-3</v>
      </c>
    </row>
    <row r="148" spans="1:35" hidden="1" x14ac:dyDescent="0.3">
      <c r="A148" t="s">
        <v>168</v>
      </c>
      <c r="B148">
        <v>146</v>
      </c>
      <c r="C148" t="str">
        <f>LEFT(Table1311[[#This Row],[Contingency id]])</f>
        <v>B</v>
      </c>
      <c r="D148">
        <v>2.7777777777777701</v>
      </c>
      <c r="E148">
        <v>1</v>
      </c>
      <c r="F148">
        <v>36</v>
      </c>
      <c r="G148">
        <v>36</v>
      </c>
      <c r="H148">
        <v>36</v>
      </c>
      <c r="I148">
        <v>9.2666666666666603E-4</v>
      </c>
      <c r="J148" s="2">
        <f>AVERAGE(Table1311[[#This Row],[Estimated costs 1]:[Estimated costs 20]])</f>
        <v>9.2666666666666613E-4</v>
      </c>
      <c r="K148" s="2">
        <f>(Table1311[[#This Row],[Mean]]-Table1311[[#This Row],[Actual cost]])/Table1311[[#This Row],[Actual cost]]*100</f>
        <v>1.1700023444088185E-14</v>
      </c>
      <c r="L148" s="2">
        <f>_xlfn.STDEV.P(Table1311[[#This Row],[Estimated costs 1]:[Estimated costs 20]])</f>
        <v>1.0842021724855044E-19</v>
      </c>
      <c r="M148" s="2">
        <f>Table1311[[#This Row],[Dev]]/Table1311[[#This Row],[Mean]]*100</f>
        <v>1.1700023444088185E-14</v>
      </c>
      <c r="N148" s="2">
        <f>Table1311[[#This Row],[Estimated costs 1]]-Table1311[[#This Row],[Actual cost]]</f>
        <v>0</v>
      </c>
      <c r="O148" s="2">
        <f>Table1311[[#This Row],[Diff 1]]/Table1311[[#This Row],[Actual cost]]*100</f>
        <v>0</v>
      </c>
      <c r="P148">
        <v>9.2666666666666603E-4</v>
      </c>
      <c r="Q148">
        <v>9.2666666666666603E-4</v>
      </c>
      <c r="R148">
        <v>9.2666666666666603E-4</v>
      </c>
      <c r="S148">
        <v>9.2666666666666603E-4</v>
      </c>
      <c r="T148">
        <v>9.2666666666666603E-4</v>
      </c>
      <c r="U148">
        <v>9.2666666666666603E-4</v>
      </c>
      <c r="V148">
        <v>9.2666666666666603E-4</v>
      </c>
      <c r="W148">
        <v>9.2666666666666603E-4</v>
      </c>
      <c r="X148">
        <v>9.2666666666666603E-4</v>
      </c>
      <c r="Y148">
        <v>9.2666666666666603E-4</v>
      </c>
      <c r="Z148">
        <v>9.2666666666666603E-4</v>
      </c>
      <c r="AA148">
        <v>9.2666666666666603E-4</v>
      </c>
      <c r="AB148">
        <v>9.2666666666666603E-4</v>
      </c>
      <c r="AC148">
        <v>9.2666666666666603E-4</v>
      </c>
      <c r="AD148">
        <v>9.2666666666666603E-4</v>
      </c>
      <c r="AE148">
        <v>9.2666666666666603E-4</v>
      </c>
      <c r="AF148">
        <v>9.2666666666666603E-4</v>
      </c>
      <c r="AG148">
        <v>9.2666666666666603E-4</v>
      </c>
      <c r="AH148">
        <v>9.2666666666666603E-4</v>
      </c>
      <c r="AI148">
        <v>9.2666666666666603E-4</v>
      </c>
    </row>
    <row r="149" spans="1:35" hidden="1" x14ac:dyDescent="0.3">
      <c r="A149" t="s">
        <v>169</v>
      </c>
      <c r="B149">
        <v>147</v>
      </c>
      <c r="C149" t="str">
        <f>LEFT(Table1311[[#This Row],[Contingency id]])</f>
        <v>B</v>
      </c>
      <c r="D149">
        <v>0.28089887640449401</v>
      </c>
      <c r="E149">
        <v>1.32342007434944</v>
      </c>
      <c r="F149">
        <v>356</v>
      </c>
      <c r="G149">
        <v>269</v>
      </c>
      <c r="H149">
        <v>269</v>
      </c>
      <c r="I149">
        <v>8.8764044943820202E-4</v>
      </c>
      <c r="J149" s="2">
        <f>AVERAGE(Table1311[[#This Row],[Estimated costs 1]:[Estimated costs 20]])</f>
        <v>8.8764044943820191E-4</v>
      </c>
      <c r="K149" s="2">
        <f>(Table1311[[#This Row],[Mean]]-Table1311[[#This Row],[Actual cost]])/Table1311[[#This Row],[Actual cost]]*100</f>
        <v>-1.2214429538127837E-14</v>
      </c>
      <c r="L149" s="2">
        <f>_xlfn.STDEV.P(Table1311[[#This Row],[Estimated costs 1]:[Estimated costs 20]])</f>
        <v>1.0842021724855044E-19</v>
      </c>
      <c r="M149" s="2">
        <f>Table1311[[#This Row],[Dev]]/Table1311[[#This Row],[Mean]]*100</f>
        <v>1.2214429538127841E-14</v>
      </c>
      <c r="N149" s="2">
        <f>Table1311[[#This Row],[Estimated costs 1]]-Table1311[[#This Row],[Actual cost]]</f>
        <v>0</v>
      </c>
      <c r="O149" s="2">
        <f>Table1311[[#This Row],[Diff 1]]/Table1311[[#This Row],[Actual cost]]*100</f>
        <v>0</v>
      </c>
      <c r="P149">
        <v>8.8764044943820202E-4</v>
      </c>
      <c r="Q149">
        <v>8.8764044943820202E-4</v>
      </c>
      <c r="R149">
        <v>8.8764044943820202E-4</v>
      </c>
      <c r="S149">
        <v>8.8764044943820202E-4</v>
      </c>
      <c r="T149">
        <v>8.8764044943820202E-4</v>
      </c>
      <c r="U149">
        <v>8.8764044943820202E-4</v>
      </c>
      <c r="V149">
        <v>8.8764044943820202E-4</v>
      </c>
      <c r="W149">
        <v>8.8764044943820202E-4</v>
      </c>
      <c r="X149">
        <v>8.8764044943820202E-4</v>
      </c>
      <c r="Y149">
        <v>8.8764044943820202E-4</v>
      </c>
      <c r="Z149">
        <v>8.8764044943820202E-4</v>
      </c>
      <c r="AA149">
        <v>8.8764044943820202E-4</v>
      </c>
      <c r="AB149">
        <v>8.8764044943820202E-4</v>
      </c>
      <c r="AC149">
        <v>8.8764044943820202E-4</v>
      </c>
      <c r="AD149">
        <v>8.8764044943820202E-4</v>
      </c>
      <c r="AE149">
        <v>8.8764044943820202E-4</v>
      </c>
      <c r="AF149">
        <v>8.8764044943820202E-4</v>
      </c>
      <c r="AG149">
        <v>8.8764044943820202E-4</v>
      </c>
      <c r="AH149">
        <v>8.8764044943820202E-4</v>
      </c>
      <c r="AI149">
        <v>8.8764044943820202E-4</v>
      </c>
    </row>
    <row r="150" spans="1:35" hidden="1" x14ac:dyDescent="0.3">
      <c r="A150" t="s">
        <v>170</v>
      </c>
      <c r="B150">
        <v>148</v>
      </c>
      <c r="C150" t="str">
        <f>LEFT(Table1311[[#This Row],[Contingency id]])</f>
        <v>B</v>
      </c>
      <c r="D150">
        <v>1.2048192771084301</v>
      </c>
      <c r="E150">
        <v>1.16901408450704</v>
      </c>
      <c r="F150">
        <v>83</v>
      </c>
      <c r="G150">
        <v>71</v>
      </c>
      <c r="H150">
        <v>71</v>
      </c>
      <c r="I150">
        <v>7.5397590361445696E-4</v>
      </c>
      <c r="J150" s="2">
        <f>AVERAGE(Table1311[[#This Row],[Estimated costs 1]:[Estimated costs 20]])</f>
        <v>7.5397590361445674E-4</v>
      </c>
      <c r="K150" s="2">
        <f>(Table1311[[#This Row],[Mean]]-Table1311[[#This Row],[Actual cost]])/Table1311[[#This Row],[Actual cost]]*100</f>
        <v>-2.8759597416521883E-14</v>
      </c>
      <c r="L150" s="2">
        <f>_xlfn.STDEV.P(Table1311[[#This Row],[Estimated costs 1]:[Estimated costs 20]])</f>
        <v>2.1684043449710089E-19</v>
      </c>
      <c r="M150" s="2">
        <f>Table1311[[#This Row],[Dev]]/Table1311[[#This Row],[Mean]]*100</f>
        <v>2.8759597416521895E-14</v>
      </c>
      <c r="N150" s="2">
        <f>Table1311[[#This Row],[Estimated costs 1]]-Table1311[[#This Row],[Actual cost]]</f>
        <v>0</v>
      </c>
      <c r="O150" s="2">
        <f>Table1311[[#This Row],[Diff 1]]/Table1311[[#This Row],[Actual cost]]*100</f>
        <v>0</v>
      </c>
      <c r="P150">
        <v>7.5397590361445696E-4</v>
      </c>
      <c r="Q150">
        <v>7.5397590361445696E-4</v>
      </c>
      <c r="R150">
        <v>7.5397590361445696E-4</v>
      </c>
      <c r="S150">
        <v>7.5397590361445696E-4</v>
      </c>
      <c r="T150">
        <v>7.5397590361445696E-4</v>
      </c>
      <c r="U150">
        <v>7.5397590361445696E-4</v>
      </c>
      <c r="V150">
        <v>7.5397590361445696E-4</v>
      </c>
      <c r="W150">
        <v>7.5397590361445696E-4</v>
      </c>
      <c r="X150">
        <v>7.5397590361445696E-4</v>
      </c>
      <c r="Y150">
        <v>7.5397590361445696E-4</v>
      </c>
      <c r="Z150">
        <v>7.5397590361445696E-4</v>
      </c>
      <c r="AA150">
        <v>7.5397590361445696E-4</v>
      </c>
      <c r="AB150">
        <v>7.5397590361445696E-4</v>
      </c>
      <c r="AC150">
        <v>7.5397590361445696E-4</v>
      </c>
      <c r="AD150">
        <v>7.5397590361445696E-4</v>
      </c>
      <c r="AE150">
        <v>7.5397590361445696E-4</v>
      </c>
      <c r="AF150">
        <v>7.5397590361445696E-4</v>
      </c>
      <c r="AG150">
        <v>7.5397590361445696E-4</v>
      </c>
      <c r="AH150">
        <v>7.5397590361445696E-4</v>
      </c>
      <c r="AI150">
        <v>7.5397590361445696E-4</v>
      </c>
    </row>
    <row r="151" spans="1:35" hidden="1" x14ac:dyDescent="0.3">
      <c r="A151" t="s">
        <v>171</v>
      </c>
      <c r="B151">
        <v>149</v>
      </c>
      <c r="C151" t="str">
        <f>LEFT(Table1311[[#This Row],[Contingency id]])</f>
        <v>B</v>
      </c>
      <c r="D151">
        <v>1.5384615384615301</v>
      </c>
      <c r="E151">
        <v>1.015625</v>
      </c>
      <c r="F151">
        <v>65</v>
      </c>
      <c r="G151">
        <v>64</v>
      </c>
      <c r="H151">
        <v>64</v>
      </c>
      <c r="I151">
        <v>6.9153846153846099E-4</v>
      </c>
      <c r="J151" s="2">
        <f>AVERAGE(Table1311[[#This Row],[Estimated costs 1]:[Estimated costs 20]])</f>
        <v>6.9153846153846088E-4</v>
      </c>
      <c r="K151" s="2">
        <f>(Table1311[[#This Row],[Mean]]-Table1311[[#This Row],[Actual cost]])/Table1311[[#This Row],[Actual cost]]*100</f>
        <v>-1.56781181783221E-14</v>
      </c>
      <c r="L151" s="2">
        <f>_xlfn.STDEV.P(Table1311[[#This Row],[Estimated costs 1]:[Estimated costs 20]])</f>
        <v>1.0842021724855044E-19</v>
      </c>
      <c r="M151" s="2">
        <f>Table1311[[#This Row],[Dev]]/Table1311[[#This Row],[Mean]]*100</f>
        <v>1.5678118178322103E-14</v>
      </c>
      <c r="N151" s="2">
        <f>Table1311[[#This Row],[Estimated costs 1]]-Table1311[[#This Row],[Actual cost]]</f>
        <v>0</v>
      </c>
      <c r="O151" s="2">
        <f>Table1311[[#This Row],[Diff 1]]/Table1311[[#This Row],[Actual cost]]*100</f>
        <v>0</v>
      </c>
      <c r="P151">
        <v>6.9153846153846099E-4</v>
      </c>
      <c r="Q151">
        <v>6.9153846153846099E-4</v>
      </c>
      <c r="R151">
        <v>6.9153846153846099E-4</v>
      </c>
      <c r="S151">
        <v>6.9153846153846099E-4</v>
      </c>
      <c r="T151">
        <v>6.9153846153846099E-4</v>
      </c>
      <c r="U151">
        <v>6.9153846153846099E-4</v>
      </c>
      <c r="V151">
        <v>6.9153846153846099E-4</v>
      </c>
      <c r="W151">
        <v>6.9153846153846099E-4</v>
      </c>
      <c r="X151">
        <v>6.9153846153846099E-4</v>
      </c>
      <c r="Y151">
        <v>6.9153846153846099E-4</v>
      </c>
      <c r="Z151">
        <v>6.9153846153846099E-4</v>
      </c>
      <c r="AA151">
        <v>6.9153846153846099E-4</v>
      </c>
      <c r="AB151">
        <v>6.9153846153846099E-4</v>
      </c>
      <c r="AC151">
        <v>6.9153846153846099E-4</v>
      </c>
      <c r="AD151">
        <v>6.9153846153846099E-4</v>
      </c>
      <c r="AE151">
        <v>6.9153846153846099E-4</v>
      </c>
      <c r="AF151">
        <v>6.9153846153846099E-4</v>
      </c>
      <c r="AG151">
        <v>6.9153846153846099E-4</v>
      </c>
      <c r="AH151">
        <v>6.9153846153846099E-4</v>
      </c>
      <c r="AI151">
        <v>6.9153846153846099E-4</v>
      </c>
    </row>
    <row r="152" spans="1:35" hidden="1" x14ac:dyDescent="0.3">
      <c r="A152" t="s">
        <v>172</v>
      </c>
      <c r="B152">
        <v>150</v>
      </c>
      <c r="C152" t="str">
        <f>LEFT(Table1311[[#This Row],[Contingency id]])</f>
        <v>B</v>
      </c>
      <c r="D152">
        <v>1.5384615384615301</v>
      </c>
      <c r="E152">
        <v>1.0655737704918</v>
      </c>
      <c r="F152">
        <v>65</v>
      </c>
      <c r="G152">
        <v>61</v>
      </c>
      <c r="H152">
        <v>61</v>
      </c>
      <c r="I152">
        <v>6.6338461538461495E-4</v>
      </c>
      <c r="J152" s="2">
        <f>AVERAGE(Table1311[[#This Row],[Estimated costs 1]:[Estimated costs 20]])</f>
        <v>6.6338461538461473E-4</v>
      </c>
      <c r="K152" s="2">
        <f>(Table1311[[#This Row],[Mean]]-Table1311[[#This Row],[Actual cost]])/Table1311[[#This Row],[Actual cost]]*100</f>
        <v>-3.2686985719646493E-14</v>
      </c>
      <c r="L152" s="2">
        <f>_xlfn.STDEV.P(Table1311[[#This Row],[Estimated costs 1]:[Estimated costs 20]])</f>
        <v>2.1684043449710089E-19</v>
      </c>
      <c r="M152" s="2">
        <f>Table1311[[#This Row],[Dev]]/Table1311[[#This Row],[Mean]]*100</f>
        <v>3.2686985719646499E-14</v>
      </c>
      <c r="N152" s="2">
        <f>Table1311[[#This Row],[Estimated costs 1]]-Table1311[[#This Row],[Actual cost]]</f>
        <v>0</v>
      </c>
      <c r="O152" s="2">
        <f>Table1311[[#This Row],[Diff 1]]/Table1311[[#This Row],[Actual cost]]*100</f>
        <v>0</v>
      </c>
      <c r="P152">
        <v>6.6338461538461495E-4</v>
      </c>
      <c r="Q152">
        <v>6.6338461538461495E-4</v>
      </c>
      <c r="R152">
        <v>6.6338461538461495E-4</v>
      </c>
      <c r="S152">
        <v>6.6338461538461495E-4</v>
      </c>
      <c r="T152">
        <v>6.6338461538461495E-4</v>
      </c>
      <c r="U152">
        <v>6.6338461538461495E-4</v>
      </c>
      <c r="V152">
        <v>6.6338461538461495E-4</v>
      </c>
      <c r="W152">
        <v>6.6338461538461495E-4</v>
      </c>
      <c r="X152">
        <v>6.6338461538461495E-4</v>
      </c>
      <c r="Y152">
        <v>6.6338461538461495E-4</v>
      </c>
      <c r="Z152">
        <v>6.6338461538461495E-4</v>
      </c>
      <c r="AA152">
        <v>6.6338461538461495E-4</v>
      </c>
      <c r="AB152">
        <v>6.6338461538461495E-4</v>
      </c>
      <c r="AC152">
        <v>6.6338461538461495E-4</v>
      </c>
      <c r="AD152">
        <v>6.6338461538461495E-4</v>
      </c>
      <c r="AE152">
        <v>6.6338461538461495E-4</v>
      </c>
      <c r="AF152">
        <v>6.6338461538461495E-4</v>
      </c>
      <c r="AG152">
        <v>6.6338461538461495E-4</v>
      </c>
      <c r="AH152">
        <v>6.6338461538461495E-4</v>
      </c>
      <c r="AI152">
        <v>6.6338461538461495E-4</v>
      </c>
    </row>
    <row r="153" spans="1:35" hidden="1" x14ac:dyDescent="0.3">
      <c r="A153" t="s">
        <v>173</v>
      </c>
      <c r="B153">
        <v>151</v>
      </c>
      <c r="C153" t="str">
        <f>LEFT(Table1311[[#This Row],[Contingency id]])</f>
        <v>B</v>
      </c>
      <c r="D153">
        <v>1.61290322580645</v>
      </c>
      <c r="E153">
        <v>1.0508474576271101</v>
      </c>
      <c r="F153">
        <v>62</v>
      </c>
      <c r="G153">
        <v>59</v>
      </c>
      <c r="H153">
        <v>59</v>
      </c>
      <c r="I153">
        <v>4.1741935483870902E-4</v>
      </c>
      <c r="J153" s="2">
        <f>AVERAGE(Table1311[[#This Row],[Estimated costs 1]:[Estimated costs 20]])</f>
        <v>4.1741935483870912E-4</v>
      </c>
      <c r="K153" s="2">
        <f>(Table1311[[#This Row],[Mean]]-Table1311[[#This Row],[Actual cost]])/Table1311[[#This Row],[Actual cost]]*100</f>
        <v>2.5973931489220005E-14</v>
      </c>
      <c r="L153" s="2">
        <f>_xlfn.STDEV.P(Table1311[[#This Row],[Estimated costs 1]:[Estimated costs 20]])</f>
        <v>1.0842021724855044E-19</v>
      </c>
      <c r="M153" s="2">
        <f>Table1311[[#This Row],[Dev]]/Table1311[[#This Row],[Mean]]*100</f>
        <v>2.5973931489220002E-14</v>
      </c>
      <c r="N153" s="2">
        <f>Table1311[[#This Row],[Estimated costs 1]]-Table1311[[#This Row],[Actual cost]]</f>
        <v>0</v>
      </c>
      <c r="O153" s="2">
        <f>Table1311[[#This Row],[Diff 1]]/Table1311[[#This Row],[Actual cost]]*100</f>
        <v>0</v>
      </c>
      <c r="P153">
        <v>4.1741935483870902E-4</v>
      </c>
      <c r="Q153">
        <v>4.1741935483870902E-4</v>
      </c>
      <c r="R153">
        <v>4.1741935483870902E-4</v>
      </c>
      <c r="S153">
        <v>4.1741935483870902E-4</v>
      </c>
      <c r="T153">
        <v>4.1741935483870902E-4</v>
      </c>
      <c r="U153">
        <v>4.1741935483870902E-4</v>
      </c>
      <c r="V153">
        <v>4.1741935483870902E-4</v>
      </c>
      <c r="W153">
        <v>4.1741935483870902E-4</v>
      </c>
      <c r="X153">
        <v>4.1741935483870902E-4</v>
      </c>
      <c r="Y153">
        <v>4.1741935483870902E-4</v>
      </c>
      <c r="Z153">
        <v>4.1741935483870902E-4</v>
      </c>
      <c r="AA153">
        <v>4.1741935483870902E-4</v>
      </c>
      <c r="AB153">
        <v>4.1741935483870902E-4</v>
      </c>
      <c r="AC153">
        <v>4.1741935483870902E-4</v>
      </c>
      <c r="AD153">
        <v>4.1741935483870902E-4</v>
      </c>
      <c r="AE153">
        <v>4.1741935483870902E-4</v>
      </c>
      <c r="AF153">
        <v>4.1741935483870902E-4</v>
      </c>
      <c r="AG153">
        <v>4.1741935483870902E-4</v>
      </c>
      <c r="AH153">
        <v>4.1741935483870902E-4</v>
      </c>
      <c r="AI153">
        <v>4.1741935483870902E-4</v>
      </c>
    </row>
    <row r="154" spans="1:35" hidden="1" x14ac:dyDescent="0.3">
      <c r="A154" t="s">
        <v>174</v>
      </c>
      <c r="B154">
        <v>152</v>
      </c>
      <c r="C154" t="str">
        <f>LEFT(Table1311[[#This Row],[Contingency id]])</f>
        <v>B</v>
      </c>
      <c r="D154">
        <v>0</v>
      </c>
      <c r="E154">
        <v>1.1818181818181801</v>
      </c>
      <c r="F154">
        <v>195</v>
      </c>
      <c r="G154">
        <v>165</v>
      </c>
      <c r="H154">
        <v>165</v>
      </c>
      <c r="I154">
        <v>0</v>
      </c>
      <c r="J154" s="2">
        <f>AVERAGE(Table1311[[#This Row],[Estimated costs 1]:[Estimated costs 20]])</f>
        <v>0</v>
      </c>
      <c r="K154" s="2" t="e">
        <f>(Table1311[[#This Row],[Mean]]-Table1311[[#This Row],[Actual cost]])/Table1311[[#This Row],[Actual cost]]*100</f>
        <v>#DIV/0!</v>
      </c>
      <c r="L154" s="2">
        <f>_xlfn.STDEV.P(Table1311[[#This Row],[Estimated costs 1]:[Estimated costs 20]])</f>
        <v>0</v>
      </c>
      <c r="M154" s="2" t="e">
        <f>Table1311[[#This Row],[Dev]]/Table1311[[#This Row],[Mean]]*100</f>
        <v>#DIV/0!</v>
      </c>
      <c r="N154" s="2">
        <f>Table1311[[#This Row],[Estimated costs 1]]-Table1311[[#This Row],[Actual cost]]</f>
        <v>0</v>
      </c>
      <c r="O154" s="2" t="e">
        <f>Table1311[[#This Row],[Diff 1]]/Table1311[[#This Row],[Actual cost]]*100</f>
        <v>#DIV/0!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 x14ac:dyDescent="0.3">
      <c r="A155" t="s">
        <v>175</v>
      </c>
      <c r="B155">
        <v>153</v>
      </c>
      <c r="C155" t="str">
        <f>LEFT(Table1311[[#This Row],[Contingency id]])</f>
        <v>A</v>
      </c>
      <c r="D155" s="1">
        <v>0</v>
      </c>
      <c r="E155" s="1">
        <v>1.625</v>
      </c>
      <c r="F155">
        <v>650</v>
      </c>
      <c r="G155">
        <v>400</v>
      </c>
      <c r="H155">
        <v>400</v>
      </c>
      <c r="I155">
        <v>0</v>
      </c>
      <c r="J155" s="2">
        <f>AVERAGE(Table1311[[#This Row],[Estimated costs 1]:[Estimated costs 20]])</f>
        <v>0</v>
      </c>
      <c r="K155" s="2" t="e">
        <f>(Table1311[[#This Row],[Mean]]-Table1311[[#This Row],[Actual cost]])/Table1311[[#This Row],[Actual cost]]*100</f>
        <v>#DIV/0!</v>
      </c>
      <c r="L155" s="2">
        <f>_xlfn.STDEV.P(Table1311[[#This Row],[Estimated costs 1]:[Estimated costs 20]])</f>
        <v>0</v>
      </c>
      <c r="M155" s="2" t="e">
        <f>Table1311[[#This Row],[Dev]]/Table1311[[#This Row],[Mean]]*100</f>
        <v>#DIV/0!</v>
      </c>
      <c r="N155" s="2">
        <f>Table1311[[#This Row],[Estimated costs 1]]-Table1311[[#This Row],[Actual cost]]</f>
        <v>0</v>
      </c>
      <c r="O155" s="2" t="e">
        <f>Table1311[[#This Row],[Diff 1]]/Table1311[[#This Row],[Actual cost]]*100</f>
        <v>#DIV/0!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 x14ac:dyDescent="0.3">
      <c r="A156" t="s">
        <v>176</v>
      </c>
      <c r="B156">
        <v>154</v>
      </c>
      <c r="C156" t="str">
        <f>LEFT(Table1311[[#This Row],[Contingency id]])</f>
        <v>A</v>
      </c>
      <c r="D156" s="1">
        <v>0</v>
      </c>
      <c r="E156" s="1">
        <v>1.57766990291262</v>
      </c>
      <c r="F156">
        <v>650</v>
      </c>
      <c r="G156">
        <v>412</v>
      </c>
      <c r="H156">
        <v>412</v>
      </c>
      <c r="I156">
        <v>0</v>
      </c>
      <c r="J156" s="2">
        <f>AVERAGE(Table1311[[#This Row],[Estimated costs 1]:[Estimated costs 20]])</f>
        <v>0</v>
      </c>
      <c r="K156" s="2" t="e">
        <f>(Table1311[[#This Row],[Mean]]-Table1311[[#This Row],[Actual cost]])/Table1311[[#This Row],[Actual cost]]*100</f>
        <v>#DIV/0!</v>
      </c>
      <c r="L156" s="2">
        <f>_xlfn.STDEV.P(Table1311[[#This Row],[Estimated costs 1]:[Estimated costs 20]])</f>
        <v>0</v>
      </c>
      <c r="M156" s="2" t="e">
        <f>Table1311[[#This Row],[Dev]]/Table1311[[#This Row],[Mean]]*100</f>
        <v>#DIV/0!</v>
      </c>
      <c r="N156" s="2">
        <f>Table1311[[#This Row],[Estimated costs 1]]-Table1311[[#This Row],[Actual cost]]</f>
        <v>0</v>
      </c>
      <c r="O156" s="2" t="e">
        <f>Table1311[[#This Row],[Diff 1]]/Table1311[[#This Row],[Actual cost]]*100</f>
        <v>#DIV/0!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 x14ac:dyDescent="0.3">
      <c r="A157" t="s">
        <v>177</v>
      </c>
      <c r="B157">
        <v>155</v>
      </c>
      <c r="C157" t="str">
        <f>LEFT(Table1311[[#This Row],[Contingency id]])</f>
        <v>A</v>
      </c>
      <c r="D157" s="1">
        <v>0</v>
      </c>
      <c r="E157" s="1">
        <v>1.52278820375335</v>
      </c>
      <c r="F157">
        <v>568</v>
      </c>
      <c r="G157">
        <v>373</v>
      </c>
      <c r="H157">
        <v>373</v>
      </c>
      <c r="I157">
        <v>0</v>
      </c>
      <c r="J157" s="2">
        <f>AVERAGE(Table1311[[#This Row],[Estimated costs 1]:[Estimated costs 20]])</f>
        <v>0</v>
      </c>
      <c r="K157" s="2" t="e">
        <f>(Table1311[[#This Row],[Mean]]-Table1311[[#This Row],[Actual cost]])/Table1311[[#This Row],[Actual cost]]*100</f>
        <v>#DIV/0!</v>
      </c>
      <c r="L157" s="2">
        <f>_xlfn.STDEV.P(Table1311[[#This Row],[Estimated costs 1]:[Estimated costs 20]])</f>
        <v>0</v>
      </c>
      <c r="M157" s="2" t="e">
        <f>Table1311[[#This Row],[Dev]]/Table1311[[#This Row],[Mean]]*100</f>
        <v>#DIV/0!</v>
      </c>
      <c r="N157" s="2">
        <f>Table1311[[#This Row],[Estimated costs 1]]-Table1311[[#This Row],[Actual cost]]</f>
        <v>0</v>
      </c>
      <c r="O157" s="2" t="e">
        <f>Table1311[[#This Row],[Diff 1]]/Table1311[[#This Row],[Actual cost]]*100</f>
        <v>#DIV/0!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 x14ac:dyDescent="0.3">
      <c r="A158" t="s">
        <v>178</v>
      </c>
      <c r="B158">
        <v>156</v>
      </c>
      <c r="C158" t="str">
        <f>LEFT(Table1311[[#This Row],[Contingency id]])</f>
        <v>A</v>
      </c>
      <c r="D158" s="1">
        <v>0</v>
      </c>
      <c r="E158" s="1">
        <v>1.5268817204301</v>
      </c>
      <c r="F158">
        <v>568</v>
      </c>
      <c r="G158">
        <v>372</v>
      </c>
      <c r="H158">
        <v>372</v>
      </c>
      <c r="I158">
        <v>0</v>
      </c>
      <c r="J158" s="2">
        <f>AVERAGE(Table1311[[#This Row],[Estimated costs 1]:[Estimated costs 20]])</f>
        <v>0</v>
      </c>
      <c r="K158" s="2" t="e">
        <f>(Table1311[[#This Row],[Mean]]-Table1311[[#This Row],[Actual cost]])/Table1311[[#This Row],[Actual cost]]*100</f>
        <v>#DIV/0!</v>
      </c>
      <c r="L158" s="2">
        <f>_xlfn.STDEV.P(Table1311[[#This Row],[Estimated costs 1]:[Estimated costs 20]])</f>
        <v>0</v>
      </c>
      <c r="M158" s="2" t="e">
        <f>Table1311[[#This Row],[Dev]]/Table1311[[#This Row],[Mean]]*100</f>
        <v>#DIV/0!</v>
      </c>
      <c r="N158" s="2">
        <f>Table1311[[#This Row],[Estimated costs 1]]-Table1311[[#This Row],[Actual cost]]</f>
        <v>0</v>
      </c>
      <c r="O158" s="2" t="e">
        <f>Table1311[[#This Row],[Diff 1]]/Table1311[[#This Row],[Actual cost]]*100</f>
        <v>#DIV/0!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 x14ac:dyDescent="0.3">
      <c r="A159" t="s">
        <v>179</v>
      </c>
      <c r="B159">
        <v>157</v>
      </c>
      <c r="C159" t="str">
        <f>LEFT(Table1311[[#This Row],[Contingency id]])</f>
        <v>A</v>
      </c>
      <c r="D159" s="1">
        <v>0</v>
      </c>
      <c r="E159" s="1">
        <v>1.6414141414141401</v>
      </c>
      <c r="F159">
        <v>650</v>
      </c>
      <c r="G159">
        <v>396</v>
      </c>
      <c r="H159">
        <v>396</v>
      </c>
      <c r="I159">
        <v>0</v>
      </c>
      <c r="J159" s="2">
        <f>AVERAGE(Table1311[[#This Row],[Estimated costs 1]:[Estimated costs 20]])</f>
        <v>0</v>
      </c>
      <c r="K159" s="2" t="e">
        <f>(Table1311[[#This Row],[Mean]]-Table1311[[#This Row],[Actual cost]])/Table1311[[#This Row],[Actual cost]]*100</f>
        <v>#DIV/0!</v>
      </c>
      <c r="L159" s="2">
        <f>_xlfn.STDEV.P(Table1311[[#This Row],[Estimated costs 1]:[Estimated costs 20]])</f>
        <v>0</v>
      </c>
      <c r="M159" s="2" t="e">
        <f>Table1311[[#This Row],[Dev]]/Table1311[[#This Row],[Mean]]*100</f>
        <v>#DIV/0!</v>
      </c>
      <c r="N159" s="2">
        <f>Table1311[[#This Row],[Estimated costs 1]]-Table1311[[#This Row],[Actual cost]]</f>
        <v>0</v>
      </c>
      <c r="O159" s="2" t="e">
        <f>Table1311[[#This Row],[Diff 1]]/Table1311[[#This Row],[Actual cost]]*100</f>
        <v>#DIV/0!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 x14ac:dyDescent="0.3">
      <c r="A160" t="s">
        <v>180</v>
      </c>
      <c r="B160">
        <v>158</v>
      </c>
      <c r="C160" t="str">
        <f>LEFT(Table1311[[#This Row],[Contingency id]])</f>
        <v>A</v>
      </c>
      <c r="D160" s="1">
        <v>0</v>
      </c>
      <c r="E160" s="1">
        <v>1.64556962025316</v>
      </c>
      <c r="F160">
        <v>650</v>
      </c>
      <c r="G160">
        <v>395</v>
      </c>
      <c r="H160">
        <v>395</v>
      </c>
      <c r="I160">
        <v>0</v>
      </c>
      <c r="J160" s="2">
        <f>AVERAGE(Table1311[[#This Row],[Estimated costs 1]:[Estimated costs 20]])</f>
        <v>0</v>
      </c>
      <c r="K160" s="2" t="e">
        <f>(Table1311[[#This Row],[Mean]]-Table1311[[#This Row],[Actual cost]])/Table1311[[#This Row],[Actual cost]]*100</f>
        <v>#DIV/0!</v>
      </c>
      <c r="L160" s="2">
        <f>_xlfn.STDEV.P(Table1311[[#This Row],[Estimated costs 1]:[Estimated costs 20]])</f>
        <v>0</v>
      </c>
      <c r="M160" s="2" t="e">
        <f>Table1311[[#This Row],[Dev]]/Table1311[[#This Row],[Mean]]*100</f>
        <v>#DIV/0!</v>
      </c>
      <c r="N160" s="2">
        <f>Table1311[[#This Row],[Estimated costs 1]]-Table1311[[#This Row],[Actual cost]]</f>
        <v>0</v>
      </c>
      <c r="O160" s="2" t="e">
        <f>Table1311[[#This Row],[Diff 1]]/Table1311[[#This Row],[Actual cost]]*100</f>
        <v>#DIV/0!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 x14ac:dyDescent="0.3">
      <c r="A161" t="s">
        <v>181</v>
      </c>
      <c r="B161">
        <v>159</v>
      </c>
      <c r="C161" t="str">
        <f>LEFT(Table1311[[#This Row],[Contingency id]])</f>
        <v>A</v>
      </c>
      <c r="D161" s="1">
        <v>0</v>
      </c>
      <c r="E161" s="1">
        <v>2.31873905429071</v>
      </c>
      <c r="F161">
        <v>1324</v>
      </c>
      <c r="G161">
        <v>571</v>
      </c>
      <c r="H161">
        <v>571</v>
      </c>
      <c r="I161">
        <v>0</v>
      </c>
      <c r="J161" s="2">
        <f>AVERAGE(Table1311[[#This Row],[Estimated costs 1]:[Estimated costs 20]])</f>
        <v>0</v>
      </c>
      <c r="K161" s="2" t="e">
        <f>(Table1311[[#This Row],[Mean]]-Table1311[[#This Row],[Actual cost]])/Table1311[[#This Row],[Actual cost]]*100</f>
        <v>#DIV/0!</v>
      </c>
      <c r="L161" s="2">
        <f>_xlfn.STDEV.P(Table1311[[#This Row],[Estimated costs 1]:[Estimated costs 20]])</f>
        <v>0</v>
      </c>
      <c r="M161" s="2" t="e">
        <f>Table1311[[#This Row],[Dev]]/Table1311[[#This Row],[Mean]]*100</f>
        <v>#DIV/0!</v>
      </c>
      <c r="N161" s="2">
        <f>Table1311[[#This Row],[Estimated costs 1]]-Table1311[[#This Row],[Actual cost]]</f>
        <v>0</v>
      </c>
      <c r="O161" s="2" t="e">
        <f>Table1311[[#This Row],[Diff 1]]/Table1311[[#This Row],[Actual cost]]*100</f>
        <v>#DIV/0!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 x14ac:dyDescent="0.3">
      <c r="A162" t="s">
        <v>182</v>
      </c>
      <c r="B162">
        <v>160</v>
      </c>
      <c r="C162" t="str">
        <f>LEFT(Table1311[[#This Row],[Contingency id]])</f>
        <v>A</v>
      </c>
      <c r="D162" s="1">
        <v>0</v>
      </c>
      <c r="E162" s="1">
        <v>2.1371841155234601</v>
      </c>
      <c r="F162">
        <v>1184</v>
      </c>
      <c r="G162">
        <v>554</v>
      </c>
      <c r="H162">
        <v>554</v>
      </c>
      <c r="I162">
        <v>0</v>
      </c>
      <c r="J162" s="2">
        <f>AVERAGE(Table1311[[#This Row],[Estimated costs 1]:[Estimated costs 20]])</f>
        <v>0</v>
      </c>
      <c r="K162" s="2" t="e">
        <f>(Table1311[[#This Row],[Mean]]-Table1311[[#This Row],[Actual cost]])/Table1311[[#This Row],[Actual cost]]*100</f>
        <v>#DIV/0!</v>
      </c>
      <c r="L162" s="2">
        <f>_xlfn.STDEV.P(Table1311[[#This Row],[Estimated costs 1]:[Estimated costs 20]])</f>
        <v>0</v>
      </c>
      <c r="M162" s="2" t="e">
        <f>Table1311[[#This Row],[Dev]]/Table1311[[#This Row],[Mean]]*100</f>
        <v>#DIV/0!</v>
      </c>
      <c r="N162" s="2">
        <f>Table1311[[#This Row],[Estimated costs 1]]-Table1311[[#This Row],[Actual cost]]</f>
        <v>0</v>
      </c>
      <c r="O162" s="2" t="e">
        <f>Table1311[[#This Row],[Diff 1]]/Table1311[[#This Row],[Actual cost]]*100</f>
        <v>#DIV/0!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 x14ac:dyDescent="0.3">
      <c r="A163" t="s">
        <v>183</v>
      </c>
      <c r="B163">
        <v>161</v>
      </c>
      <c r="C163" t="str">
        <f>LEFT(Table1311[[#This Row],[Contingency id]])</f>
        <v>A</v>
      </c>
      <c r="D163" s="1">
        <v>0</v>
      </c>
      <c r="E163" s="1">
        <v>1.9902723735408501</v>
      </c>
      <c r="F163">
        <v>1023</v>
      </c>
      <c r="G163">
        <v>514</v>
      </c>
      <c r="H163">
        <v>514</v>
      </c>
      <c r="I163">
        <v>0</v>
      </c>
      <c r="J163" s="2">
        <f>AVERAGE(Table1311[[#This Row],[Estimated costs 1]:[Estimated costs 20]])</f>
        <v>0</v>
      </c>
      <c r="K163" s="2" t="e">
        <f>(Table1311[[#This Row],[Mean]]-Table1311[[#This Row],[Actual cost]])/Table1311[[#This Row],[Actual cost]]*100</f>
        <v>#DIV/0!</v>
      </c>
      <c r="L163" s="2">
        <f>_xlfn.STDEV.P(Table1311[[#This Row],[Estimated costs 1]:[Estimated costs 20]])</f>
        <v>0</v>
      </c>
      <c r="M163" s="2" t="e">
        <f>Table1311[[#This Row],[Dev]]/Table1311[[#This Row],[Mean]]*100</f>
        <v>#DIV/0!</v>
      </c>
      <c r="N163" s="2">
        <f>Table1311[[#This Row],[Estimated costs 1]]-Table1311[[#This Row],[Actual cost]]</f>
        <v>0</v>
      </c>
      <c r="O163" s="2" t="e">
        <f>Table1311[[#This Row],[Diff 1]]/Table1311[[#This Row],[Actual cost]]*100</f>
        <v>#DIV/0!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 x14ac:dyDescent="0.3">
      <c r="A164" t="s">
        <v>184</v>
      </c>
      <c r="B164">
        <v>162</v>
      </c>
      <c r="C164" t="str">
        <f>LEFT(Table1311[[#This Row],[Contingency id]])</f>
        <v>A</v>
      </c>
      <c r="D164" s="1">
        <v>0</v>
      </c>
      <c r="E164" s="1">
        <v>2.0337972166998002</v>
      </c>
      <c r="F164">
        <v>1023</v>
      </c>
      <c r="G164">
        <v>503</v>
      </c>
      <c r="H164">
        <v>503</v>
      </c>
      <c r="I164">
        <v>0</v>
      </c>
      <c r="J164" s="2">
        <f>AVERAGE(Table1311[[#This Row],[Estimated costs 1]:[Estimated costs 20]])</f>
        <v>0</v>
      </c>
      <c r="K164" s="2" t="e">
        <f>(Table1311[[#This Row],[Mean]]-Table1311[[#This Row],[Actual cost]])/Table1311[[#This Row],[Actual cost]]*100</f>
        <v>#DIV/0!</v>
      </c>
      <c r="L164" s="2">
        <f>_xlfn.STDEV.P(Table1311[[#This Row],[Estimated costs 1]:[Estimated costs 20]])</f>
        <v>0</v>
      </c>
      <c r="M164" s="2" t="e">
        <f>Table1311[[#This Row],[Dev]]/Table1311[[#This Row],[Mean]]*100</f>
        <v>#DIV/0!</v>
      </c>
      <c r="N164" s="2">
        <f>Table1311[[#This Row],[Estimated costs 1]]-Table1311[[#This Row],[Actual cost]]</f>
        <v>0</v>
      </c>
      <c r="O164" s="2" t="e">
        <f>Table1311[[#This Row],[Diff 1]]/Table1311[[#This Row],[Actual cost]]*100</f>
        <v>#DIV/0!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 x14ac:dyDescent="0.3">
      <c r="A165" t="s">
        <v>185</v>
      </c>
      <c r="B165">
        <v>163</v>
      </c>
      <c r="C165" t="str">
        <f>LEFT(Table1311[[#This Row],[Contingency id]])</f>
        <v>A</v>
      </c>
      <c r="D165" s="1">
        <v>0</v>
      </c>
      <c r="E165" s="1">
        <v>1.5362318840579701</v>
      </c>
      <c r="F165">
        <v>530</v>
      </c>
      <c r="G165">
        <v>345</v>
      </c>
      <c r="H165">
        <v>345</v>
      </c>
      <c r="I165">
        <v>0</v>
      </c>
      <c r="J165" s="2">
        <f>AVERAGE(Table1311[[#This Row],[Estimated costs 1]:[Estimated costs 20]])</f>
        <v>0</v>
      </c>
      <c r="K165" s="2" t="e">
        <f>(Table1311[[#This Row],[Mean]]-Table1311[[#This Row],[Actual cost]])/Table1311[[#This Row],[Actual cost]]*100</f>
        <v>#DIV/0!</v>
      </c>
      <c r="L165" s="2">
        <f>_xlfn.STDEV.P(Table1311[[#This Row],[Estimated costs 1]:[Estimated costs 20]])</f>
        <v>0</v>
      </c>
      <c r="M165" s="2" t="e">
        <f>Table1311[[#This Row],[Dev]]/Table1311[[#This Row],[Mean]]*100</f>
        <v>#DIV/0!</v>
      </c>
      <c r="N165" s="2">
        <f>Table1311[[#This Row],[Estimated costs 1]]-Table1311[[#This Row],[Actual cost]]</f>
        <v>0</v>
      </c>
      <c r="O165" s="2" t="e">
        <f>Table1311[[#This Row],[Diff 1]]/Table1311[[#This Row],[Actual cost]]*100</f>
        <v>#DIV/0!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 x14ac:dyDescent="0.3">
      <c r="A166" t="s">
        <v>186</v>
      </c>
      <c r="B166">
        <v>164</v>
      </c>
      <c r="C166" t="str">
        <f>LEFT(Table1311[[#This Row],[Contingency id]])</f>
        <v>A</v>
      </c>
      <c r="D166" s="1">
        <v>0</v>
      </c>
      <c r="E166" s="1">
        <v>1.4804469273742999</v>
      </c>
      <c r="F166">
        <v>530</v>
      </c>
      <c r="G166">
        <v>358</v>
      </c>
      <c r="H166">
        <v>358</v>
      </c>
      <c r="I166">
        <v>0</v>
      </c>
      <c r="J166" s="2">
        <f>AVERAGE(Table1311[[#This Row],[Estimated costs 1]:[Estimated costs 20]])</f>
        <v>0</v>
      </c>
      <c r="K166" s="2" t="e">
        <f>(Table1311[[#This Row],[Mean]]-Table1311[[#This Row],[Actual cost]])/Table1311[[#This Row],[Actual cost]]*100</f>
        <v>#DIV/0!</v>
      </c>
      <c r="L166" s="2">
        <f>_xlfn.STDEV.P(Table1311[[#This Row],[Estimated costs 1]:[Estimated costs 20]])</f>
        <v>0</v>
      </c>
      <c r="M166" s="2" t="e">
        <f>Table1311[[#This Row],[Dev]]/Table1311[[#This Row],[Mean]]*100</f>
        <v>#DIV/0!</v>
      </c>
      <c r="N166" s="2">
        <f>Table1311[[#This Row],[Estimated costs 1]]-Table1311[[#This Row],[Actual cost]]</f>
        <v>0</v>
      </c>
      <c r="O166" s="2" t="e">
        <f>Table1311[[#This Row],[Diff 1]]/Table1311[[#This Row],[Actual cost]]*100</f>
        <v>#DIV/0!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 x14ac:dyDescent="0.3">
      <c r="A167" t="s">
        <v>187</v>
      </c>
      <c r="B167">
        <v>165</v>
      </c>
      <c r="C167" t="str">
        <f>LEFT(Table1311[[#This Row],[Contingency id]])</f>
        <v>A</v>
      </c>
      <c r="D167" s="1">
        <v>0</v>
      </c>
      <c r="E167" s="1">
        <v>1.26842105263157</v>
      </c>
      <c r="F167">
        <v>241</v>
      </c>
      <c r="G167">
        <v>190</v>
      </c>
      <c r="H167">
        <v>190</v>
      </c>
      <c r="I167">
        <v>0</v>
      </c>
      <c r="J167" s="2">
        <f>AVERAGE(Table1311[[#This Row],[Estimated costs 1]:[Estimated costs 20]])</f>
        <v>0</v>
      </c>
      <c r="K167" s="2" t="e">
        <f>(Table1311[[#This Row],[Mean]]-Table1311[[#This Row],[Actual cost]])/Table1311[[#This Row],[Actual cost]]*100</f>
        <v>#DIV/0!</v>
      </c>
      <c r="L167" s="2">
        <f>_xlfn.STDEV.P(Table1311[[#This Row],[Estimated costs 1]:[Estimated costs 20]])</f>
        <v>0</v>
      </c>
      <c r="M167" s="2" t="e">
        <f>Table1311[[#This Row],[Dev]]/Table1311[[#This Row],[Mean]]*100</f>
        <v>#DIV/0!</v>
      </c>
      <c r="N167" s="2">
        <f>Table1311[[#This Row],[Estimated costs 1]]-Table1311[[#This Row],[Actual cost]]</f>
        <v>0</v>
      </c>
      <c r="O167" s="2" t="e">
        <f>Table1311[[#This Row],[Diff 1]]/Table1311[[#This Row],[Actual cost]]*100</f>
        <v>#DIV/0!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 x14ac:dyDescent="0.3">
      <c r="A168" t="s">
        <v>188</v>
      </c>
      <c r="B168">
        <v>166</v>
      </c>
      <c r="C168" t="str">
        <f>LEFT(Table1311[[#This Row],[Contingency id]])</f>
        <v>A</v>
      </c>
      <c r="D168" s="1">
        <v>0</v>
      </c>
      <c r="E168" s="1">
        <v>1.2422680412371101</v>
      </c>
      <c r="F168">
        <v>241</v>
      </c>
      <c r="G168">
        <v>194</v>
      </c>
      <c r="H168">
        <v>194</v>
      </c>
      <c r="I168">
        <v>0</v>
      </c>
      <c r="J168" s="2">
        <f>AVERAGE(Table1311[[#This Row],[Estimated costs 1]:[Estimated costs 20]])</f>
        <v>0</v>
      </c>
      <c r="K168" s="2" t="e">
        <f>(Table1311[[#This Row],[Mean]]-Table1311[[#This Row],[Actual cost]])/Table1311[[#This Row],[Actual cost]]*100</f>
        <v>#DIV/0!</v>
      </c>
      <c r="L168" s="2">
        <f>_xlfn.STDEV.P(Table1311[[#This Row],[Estimated costs 1]:[Estimated costs 20]])</f>
        <v>0</v>
      </c>
      <c r="M168" s="2" t="e">
        <f>Table1311[[#This Row],[Dev]]/Table1311[[#This Row],[Mean]]*100</f>
        <v>#DIV/0!</v>
      </c>
      <c r="N168" s="2">
        <f>Table1311[[#This Row],[Estimated costs 1]]-Table1311[[#This Row],[Actual cost]]</f>
        <v>0</v>
      </c>
      <c r="O168" s="2" t="e">
        <f>Table1311[[#This Row],[Diff 1]]/Table1311[[#This Row],[Actual cost]]*100</f>
        <v>#DIV/0!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 x14ac:dyDescent="0.3">
      <c r="A169" t="s">
        <v>189</v>
      </c>
      <c r="B169">
        <v>167</v>
      </c>
      <c r="C169" t="str">
        <f>LEFT(Table1311[[#This Row],[Contingency id]])</f>
        <v>A</v>
      </c>
      <c r="D169" s="1">
        <v>0</v>
      </c>
      <c r="E169" s="1">
        <v>2.2308970099667702</v>
      </c>
      <c r="F169">
        <v>1343</v>
      </c>
      <c r="G169">
        <v>602</v>
      </c>
      <c r="H169">
        <v>602</v>
      </c>
      <c r="I169">
        <v>0</v>
      </c>
      <c r="J169" s="2">
        <f>AVERAGE(Table1311[[#This Row],[Estimated costs 1]:[Estimated costs 20]])</f>
        <v>0</v>
      </c>
      <c r="K169" s="2" t="e">
        <f>(Table1311[[#This Row],[Mean]]-Table1311[[#This Row],[Actual cost]])/Table1311[[#This Row],[Actual cost]]*100</f>
        <v>#DIV/0!</v>
      </c>
      <c r="L169" s="2">
        <f>_xlfn.STDEV.P(Table1311[[#This Row],[Estimated costs 1]:[Estimated costs 20]])</f>
        <v>0</v>
      </c>
      <c r="M169" s="2" t="e">
        <f>Table1311[[#This Row],[Dev]]/Table1311[[#This Row],[Mean]]*100</f>
        <v>#DIV/0!</v>
      </c>
      <c r="N169" s="2">
        <f>Table1311[[#This Row],[Estimated costs 1]]-Table1311[[#This Row],[Actual cost]]</f>
        <v>0</v>
      </c>
      <c r="O169" s="2" t="e">
        <f>Table1311[[#This Row],[Diff 1]]/Table1311[[#This Row],[Actual cost]]*100</f>
        <v>#DIV/0!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 x14ac:dyDescent="0.3">
      <c r="A170" t="s">
        <v>190</v>
      </c>
      <c r="B170">
        <v>168</v>
      </c>
      <c r="C170" t="str">
        <f>LEFT(Table1311[[#This Row],[Contingency id]])</f>
        <v>A</v>
      </c>
      <c r="D170" s="1">
        <v>0</v>
      </c>
      <c r="E170" s="1">
        <v>1.65581395348837</v>
      </c>
      <c r="F170">
        <v>712</v>
      </c>
      <c r="G170">
        <v>430</v>
      </c>
      <c r="H170">
        <v>430</v>
      </c>
      <c r="I170">
        <v>0</v>
      </c>
      <c r="J170" s="2">
        <f>AVERAGE(Table1311[[#This Row],[Estimated costs 1]:[Estimated costs 20]])</f>
        <v>0</v>
      </c>
      <c r="K170" s="2" t="e">
        <f>(Table1311[[#This Row],[Mean]]-Table1311[[#This Row],[Actual cost]])/Table1311[[#This Row],[Actual cost]]*100</f>
        <v>#DIV/0!</v>
      </c>
      <c r="L170" s="2">
        <f>_xlfn.STDEV.P(Table1311[[#This Row],[Estimated costs 1]:[Estimated costs 20]])</f>
        <v>0</v>
      </c>
      <c r="M170" s="2" t="e">
        <f>Table1311[[#This Row],[Dev]]/Table1311[[#This Row],[Mean]]*100</f>
        <v>#DIV/0!</v>
      </c>
      <c r="N170" s="2">
        <f>Table1311[[#This Row],[Estimated costs 1]]-Table1311[[#This Row],[Actual cost]]</f>
        <v>0</v>
      </c>
      <c r="O170" s="2" t="e">
        <f>Table1311[[#This Row],[Diff 1]]/Table1311[[#This Row],[Actual cost]]*100</f>
        <v>#DIV/0!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 x14ac:dyDescent="0.3">
      <c r="A171" t="s">
        <v>191</v>
      </c>
      <c r="B171">
        <v>169</v>
      </c>
      <c r="C171" t="str">
        <f>LEFT(Table1311[[#This Row],[Contingency id]])</f>
        <v>A</v>
      </c>
      <c r="D171" s="1">
        <v>0</v>
      </c>
      <c r="E171" s="1">
        <v>1.66355140186915</v>
      </c>
      <c r="F171">
        <v>712</v>
      </c>
      <c r="G171">
        <v>428</v>
      </c>
      <c r="H171">
        <v>428</v>
      </c>
      <c r="I171">
        <v>0</v>
      </c>
      <c r="J171" s="2">
        <f>AVERAGE(Table1311[[#This Row],[Estimated costs 1]:[Estimated costs 20]])</f>
        <v>0</v>
      </c>
      <c r="K171" s="2" t="e">
        <f>(Table1311[[#This Row],[Mean]]-Table1311[[#This Row],[Actual cost]])/Table1311[[#This Row],[Actual cost]]*100</f>
        <v>#DIV/0!</v>
      </c>
      <c r="L171" s="2">
        <f>_xlfn.STDEV.P(Table1311[[#This Row],[Estimated costs 1]:[Estimated costs 20]])</f>
        <v>0</v>
      </c>
      <c r="M171" s="2" t="e">
        <f>Table1311[[#This Row],[Dev]]/Table1311[[#This Row],[Mean]]*100</f>
        <v>#DIV/0!</v>
      </c>
      <c r="N171" s="2">
        <f>Table1311[[#This Row],[Estimated costs 1]]-Table1311[[#This Row],[Actual cost]]</f>
        <v>0</v>
      </c>
      <c r="O171" s="2" t="e">
        <f>Table1311[[#This Row],[Diff 1]]/Table1311[[#This Row],[Actual cost]]*100</f>
        <v>#DIV/0!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 x14ac:dyDescent="0.3">
      <c r="A172" t="s">
        <v>192</v>
      </c>
      <c r="B172">
        <v>170</v>
      </c>
      <c r="C172" t="str">
        <f>LEFT(Table1311[[#This Row],[Contingency id]])</f>
        <v>A</v>
      </c>
      <c r="D172" s="1">
        <v>0</v>
      </c>
      <c r="E172" s="1">
        <v>1.31835205992509</v>
      </c>
      <c r="F172">
        <v>352</v>
      </c>
      <c r="G172">
        <v>267</v>
      </c>
      <c r="H172">
        <v>267</v>
      </c>
      <c r="I172">
        <v>0</v>
      </c>
      <c r="J172" s="2">
        <f>AVERAGE(Table1311[[#This Row],[Estimated costs 1]:[Estimated costs 20]])</f>
        <v>0</v>
      </c>
      <c r="K172" s="2" t="e">
        <f>(Table1311[[#This Row],[Mean]]-Table1311[[#This Row],[Actual cost]])/Table1311[[#This Row],[Actual cost]]*100</f>
        <v>#DIV/0!</v>
      </c>
      <c r="L172" s="2">
        <f>_xlfn.STDEV.P(Table1311[[#This Row],[Estimated costs 1]:[Estimated costs 20]])</f>
        <v>0</v>
      </c>
      <c r="M172" s="2" t="e">
        <f>Table1311[[#This Row],[Dev]]/Table1311[[#This Row],[Mean]]*100</f>
        <v>#DIV/0!</v>
      </c>
      <c r="N172" s="2">
        <f>Table1311[[#This Row],[Estimated costs 1]]-Table1311[[#This Row],[Actual cost]]</f>
        <v>0</v>
      </c>
      <c r="O172" s="2" t="e">
        <f>Table1311[[#This Row],[Diff 1]]/Table1311[[#This Row],[Actual cost]]*100</f>
        <v>#DIV/0!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 x14ac:dyDescent="0.3">
      <c r="A173" t="s">
        <v>193</v>
      </c>
      <c r="B173">
        <v>171</v>
      </c>
      <c r="C173" t="str">
        <f>LEFT(Table1311[[#This Row],[Contingency id]])</f>
        <v>A</v>
      </c>
      <c r="D173" s="1">
        <v>0</v>
      </c>
      <c r="E173" s="1">
        <v>1.3283018867924501</v>
      </c>
      <c r="F173">
        <v>352</v>
      </c>
      <c r="G173">
        <v>265</v>
      </c>
      <c r="H173">
        <v>265</v>
      </c>
      <c r="I173">
        <v>0</v>
      </c>
      <c r="J173" s="2">
        <f>AVERAGE(Table1311[[#This Row],[Estimated costs 1]:[Estimated costs 20]])</f>
        <v>0</v>
      </c>
      <c r="K173" s="2" t="e">
        <f>(Table1311[[#This Row],[Mean]]-Table1311[[#This Row],[Actual cost]])/Table1311[[#This Row],[Actual cost]]*100</f>
        <v>#DIV/0!</v>
      </c>
      <c r="L173" s="2">
        <f>_xlfn.STDEV.P(Table1311[[#This Row],[Estimated costs 1]:[Estimated costs 20]])</f>
        <v>0</v>
      </c>
      <c r="M173" s="2" t="e">
        <f>Table1311[[#This Row],[Dev]]/Table1311[[#This Row],[Mean]]*100</f>
        <v>#DIV/0!</v>
      </c>
      <c r="N173" s="2">
        <f>Table1311[[#This Row],[Estimated costs 1]]-Table1311[[#This Row],[Actual cost]]</f>
        <v>0</v>
      </c>
      <c r="O173" s="2" t="e">
        <f>Table1311[[#This Row],[Diff 1]]/Table1311[[#This Row],[Actual cost]]*100</f>
        <v>#DIV/0!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 x14ac:dyDescent="0.3">
      <c r="A174" t="s">
        <v>194</v>
      </c>
      <c r="B174">
        <v>172</v>
      </c>
      <c r="C174" t="str">
        <f>LEFT(Table1311[[#This Row],[Contingency id]])</f>
        <v>A</v>
      </c>
      <c r="D174" s="1">
        <v>0</v>
      </c>
      <c r="E174" s="1">
        <v>1.29752066115702</v>
      </c>
      <c r="F174">
        <v>314</v>
      </c>
      <c r="G174">
        <v>242</v>
      </c>
      <c r="H174">
        <v>242</v>
      </c>
      <c r="I174">
        <v>0</v>
      </c>
      <c r="J174" s="2">
        <f>AVERAGE(Table1311[[#This Row],[Estimated costs 1]:[Estimated costs 20]])</f>
        <v>0</v>
      </c>
      <c r="K174" s="2" t="e">
        <f>(Table1311[[#This Row],[Mean]]-Table1311[[#This Row],[Actual cost]])/Table1311[[#This Row],[Actual cost]]*100</f>
        <v>#DIV/0!</v>
      </c>
      <c r="L174" s="2">
        <f>_xlfn.STDEV.P(Table1311[[#This Row],[Estimated costs 1]:[Estimated costs 20]])</f>
        <v>0</v>
      </c>
      <c r="M174" s="2" t="e">
        <f>Table1311[[#This Row],[Dev]]/Table1311[[#This Row],[Mean]]*100</f>
        <v>#DIV/0!</v>
      </c>
      <c r="N174" s="2">
        <f>Table1311[[#This Row],[Estimated costs 1]]-Table1311[[#This Row],[Actual cost]]</f>
        <v>0</v>
      </c>
      <c r="O174" s="2" t="e">
        <f>Table1311[[#This Row],[Diff 1]]/Table1311[[#This Row],[Actual cost]]*100</f>
        <v>#DIV/0!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 x14ac:dyDescent="0.3">
      <c r="A175" t="s">
        <v>195</v>
      </c>
      <c r="B175">
        <v>173</v>
      </c>
      <c r="C175" t="str">
        <f>LEFT(Table1311[[#This Row],[Contingency id]])</f>
        <v>A</v>
      </c>
      <c r="D175" s="1">
        <v>0</v>
      </c>
      <c r="E175" s="1">
        <v>1.2037037037036999</v>
      </c>
      <c r="F175">
        <v>195</v>
      </c>
      <c r="G175">
        <v>162</v>
      </c>
      <c r="H175">
        <v>162</v>
      </c>
      <c r="I175">
        <v>0</v>
      </c>
      <c r="J175" s="2">
        <f>AVERAGE(Table1311[[#This Row],[Estimated costs 1]:[Estimated costs 20]])</f>
        <v>0</v>
      </c>
      <c r="K175" s="2" t="e">
        <f>(Table1311[[#This Row],[Mean]]-Table1311[[#This Row],[Actual cost]])/Table1311[[#This Row],[Actual cost]]*100</f>
        <v>#DIV/0!</v>
      </c>
      <c r="L175" s="2">
        <f>_xlfn.STDEV.P(Table1311[[#This Row],[Estimated costs 1]:[Estimated costs 20]])</f>
        <v>0</v>
      </c>
      <c r="M175" s="2" t="e">
        <f>Table1311[[#This Row],[Dev]]/Table1311[[#This Row],[Mean]]*100</f>
        <v>#DIV/0!</v>
      </c>
      <c r="N175" s="2">
        <f>Table1311[[#This Row],[Estimated costs 1]]-Table1311[[#This Row],[Actual cost]]</f>
        <v>0</v>
      </c>
      <c r="O175" s="2" t="e">
        <f>Table1311[[#This Row],[Diff 1]]/Table1311[[#This Row],[Actual cost]]*100</f>
        <v>#DIV/0!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 x14ac:dyDescent="0.3">
      <c r="A176" t="s">
        <v>196</v>
      </c>
      <c r="B176">
        <v>174</v>
      </c>
      <c r="C176" t="str">
        <f>LEFT(Table1311[[#This Row],[Contingency id]])</f>
        <v>A</v>
      </c>
      <c r="D176" s="1">
        <v>0</v>
      </c>
      <c r="E176" s="1">
        <v>2.3717105263157801</v>
      </c>
      <c r="F176">
        <v>1442</v>
      </c>
      <c r="G176">
        <v>608</v>
      </c>
      <c r="H176">
        <v>608</v>
      </c>
      <c r="I176">
        <v>0</v>
      </c>
      <c r="J176" s="2">
        <f>AVERAGE(Table1311[[#This Row],[Estimated costs 1]:[Estimated costs 20]])</f>
        <v>0</v>
      </c>
      <c r="K176" s="2" t="e">
        <f>(Table1311[[#This Row],[Mean]]-Table1311[[#This Row],[Actual cost]])/Table1311[[#This Row],[Actual cost]]*100</f>
        <v>#DIV/0!</v>
      </c>
      <c r="L176" s="2">
        <f>_xlfn.STDEV.P(Table1311[[#This Row],[Estimated costs 1]:[Estimated costs 20]])</f>
        <v>0</v>
      </c>
      <c r="M176" s="2" t="e">
        <f>Table1311[[#This Row],[Dev]]/Table1311[[#This Row],[Mean]]*100</f>
        <v>#DIV/0!</v>
      </c>
      <c r="N176" s="2">
        <f>Table1311[[#This Row],[Estimated costs 1]]-Table1311[[#This Row],[Actual cost]]</f>
        <v>0</v>
      </c>
      <c r="O176" s="2" t="e">
        <f>Table1311[[#This Row],[Diff 1]]/Table1311[[#This Row],[Actual cost]]*100</f>
        <v>#DIV/0!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 x14ac:dyDescent="0.3">
      <c r="A177" t="s">
        <v>197</v>
      </c>
      <c r="B177">
        <v>175</v>
      </c>
      <c r="C177" t="str">
        <f>LEFT(Table1311[[#This Row],[Contingency id]])</f>
        <v>A</v>
      </c>
      <c r="D177" s="1">
        <v>0</v>
      </c>
      <c r="E177" s="1">
        <v>2.3523654159869398</v>
      </c>
      <c r="F177">
        <v>1442</v>
      </c>
      <c r="G177">
        <v>613</v>
      </c>
      <c r="H177">
        <v>613</v>
      </c>
      <c r="I177">
        <v>0</v>
      </c>
      <c r="J177" s="2">
        <f>AVERAGE(Table1311[[#This Row],[Estimated costs 1]:[Estimated costs 20]])</f>
        <v>0</v>
      </c>
      <c r="K177" s="2" t="e">
        <f>(Table1311[[#This Row],[Mean]]-Table1311[[#This Row],[Actual cost]])/Table1311[[#This Row],[Actual cost]]*100</f>
        <v>#DIV/0!</v>
      </c>
      <c r="L177" s="2">
        <f>_xlfn.STDEV.P(Table1311[[#This Row],[Estimated costs 1]:[Estimated costs 20]])</f>
        <v>0</v>
      </c>
      <c r="M177" s="2" t="e">
        <f>Table1311[[#This Row],[Dev]]/Table1311[[#This Row],[Mean]]*100</f>
        <v>#DIV/0!</v>
      </c>
      <c r="N177" s="2">
        <f>Table1311[[#This Row],[Estimated costs 1]]-Table1311[[#This Row],[Actual cost]]</f>
        <v>0</v>
      </c>
      <c r="O177" s="2" t="e">
        <f>Table1311[[#This Row],[Diff 1]]/Table1311[[#This Row],[Actual cost]]*100</f>
        <v>#DIV/0!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 x14ac:dyDescent="0.3">
      <c r="A178" t="s">
        <v>198</v>
      </c>
      <c r="B178">
        <v>176</v>
      </c>
      <c r="C178" t="str">
        <f>LEFT(Table1311[[#This Row],[Contingency id]])</f>
        <v>A</v>
      </c>
      <c r="D178" s="1">
        <v>0</v>
      </c>
      <c r="E178" s="1">
        <v>2.0414312617702399</v>
      </c>
      <c r="F178">
        <v>1084</v>
      </c>
      <c r="G178">
        <v>531</v>
      </c>
      <c r="H178">
        <v>531</v>
      </c>
      <c r="I178">
        <v>0</v>
      </c>
      <c r="J178" s="2">
        <f>AVERAGE(Table1311[[#This Row],[Estimated costs 1]:[Estimated costs 20]])</f>
        <v>0</v>
      </c>
      <c r="K178" s="2" t="e">
        <f>(Table1311[[#This Row],[Mean]]-Table1311[[#This Row],[Actual cost]])/Table1311[[#This Row],[Actual cost]]*100</f>
        <v>#DIV/0!</v>
      </c>
      <c r="L178" s="2">
        <f>_xlfn.STDEV.P(Table1311[[#This Row],[Estimated costs 1]:[Estimated costs 20]])</f>
        <v>0</v>
      </c>
      <c r="M178" s="2" t="e">
        <f>Table1311[[#This Row],[Dev]]/Table1311[[#This Row],[Mean]]*100</f>
        <v>#DIV/0!</v>
      </c>
      <c r="N178" s="2">
        <f>Table1311[[#This Row],[Estimated costs 1]]-Table1311[[#This Row],[Actual cost]]</f>
        <v>0</v>
      </c>
      <c r="O178" s="2" t="e">
        <f>Table1311[[#This Row],[Diff 1]]/Table1311[[#This Row],[Actual cost]]*100</f>
        <v>#DIV/0!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 x14ac:dyDescent="0.3">
      <c r="A179" t="s">
        <v>199</v>
      </c>
      <c r="B179">
        <v>177</v>
      </c>
      <c r="C179" t="str">
        <f>LEFT(Table1311[[#This Row],[Contingency id]])</f>
        <v>A</v>
      </c>
      <c r="D179" s="1">
        <v>0</v>
      </c>
      <c r="E179" s="1">
        <v>2.0647619047618999</v>
      </c>
      <c r="F179">
        <v>1084</v>
      </c>
      <c r="G179">
        <v>525</v>
      </c>
      <c r="H179">
        <v>525</v>
      </c>
      <c r="I179">
        <v>0</v>
      </c>
      <c r="J179" s="2">
        <f>AVERAGE(Table1311[[#This Row],[Estimated costs 1]:[Estimated costs 20]])</f>
        <v>0</v>
      </c>
      <c r="K179" s="2" t="e">
        <f>(Table1311[[#This Row],[Mean]]-Table1311[[#This Row],[Actual cost]])/Table1311[[#This Row],[Actual cost]]*100</f>
        <v>#DIV/0!</v>
      </c>
      <c r="L179" s="2">
        <f>_xlfn.STDEV.P(Table1311[[#This Row],[Estimated costs 1]:[Estimated costs 20]])</f>
        <v>0</v>
      </c>
      <c r="M179" s="2" t="e">
        <f>Table1311[[#This Row],[Dev]]/Table1311[[#This Row],[Mean]]*100</f>
        <v>#DIV/0!</v>
      </c>
      <c r="N179" s="2">
        <f>Table1311[[#This Row],[Estimated costs 1]]-Table1311[[#This Row],[Actual cost]]</f>
        <v>0</v>
      </c>
      <c r="O179" s="2" t="e">
        <f>Table1311[[#This Row],[Diff 1]]/Table1311[[#This Row],[Actual cost]]*100</f>
        <v>#DIV/0!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 x14ac:dyDescent="0.3">
      <c r="A180" t="s">
        <v>200</v>
      </c>
      <c r="B180">
        <v>178</v>
      </c>
      <c r="C180" t="str">
        <f>LEFT(Table1311[[#This Row],[Contingency id]])</f>
        <v>A</v>
      </c>
      <c r="D180" s="1">
        <v>0</v>
      </c>
      <c r="E180" s="1">
        <v>1.5710455764075</v>
      </c>
      <c r="F180">
        <v>586</v>
      </c>
      <c r="G180">
        <v>373</v>
      </c>
      <c r="H180">
        <v>373</v>
      </c>
      <c r="I180">
        <v>0</v>
      </c>
      <c r="J180" s="2">
        <f>AVERAGE(Table1311[[#This Row],[Estimated costs 1]:[Estimated costs 20]])</f>
        <v>0</v>
      </c>
      <c r="K180" s="2" t="e">
        <f>(Table1311[[#This Row],[Mean]]-Table1311[[#This Row],[Actual cost]])/Table1311[[#This Row],[Actual cost]]*100</f>
        <v>#DIV/0!</v>
      </c>
      <c r="L180" s="2">
        <f>_xlfn.STDEV.P(Table1311[[#This Row],[Estimated costs 1]:[Estimated costs 20]])</f>
        <v>0</v>
      </c>
      <c r="M180" s="2" t="e">
        <f>Table1311[[#This Row],[Dev]]/Table1311[[#This Row],[Mean]]*100</f>
        <v>#DIV/0!</v>
      </c>
      <c r="N180" s="2">
        <f>Table1311[[#This Row],[Estimated costs 1]]-Table1311[[#This Row],[Actual cost]]</f>
        <v>0</v>
      </c>
      <c r="O180" s="2" t="e">
        <f>Table1311[[#This Row],[Diff 1]]/Table1311[[#This Row],[Actual cost]]*100</f>
        <v>#DIV/0!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 x14ac:dyDescent="0.3">
      <c r="A181" t="s">
        <v>201</v>
      </c>
      <c r="B181">
        <v>179</v>
      </c>
      <c r="C181" t="str">
        <f>LEFT(Table1311[[#This Row],[Contingency id]])</f>
        <v>A</v>
      </c>
      <c r="D181" s="1">
        <v>0</v>
      </c>
      <c r="E181" s="1">
        <v>1.87018255578093</v>
      </c>
      <c r="F181">
        <v>922</v>
      </c>
      <c r="G181">
        <v>493</v>
      </c>
      <c r="H181">
        <v>493</v>
      </c>
      <c r="I181">
        <v>0</v>
      </c>
      <c r="J181" s="2">
        <f>AVERAGE(Table1311[[#This Row],[Estimated costs 1]:[Estimated costs 20]])</f>
        <v>0</v>
      </c>
      <c r="K181" s="2" t="e">
        <f>(Table1311[[#This Row],[Mean]]-Table1311[[#This Row],[Actual cost]])/Table1311[[#This Row],[Actual cost]]*100</f>
        <v>#DIV/0!</v>
      </c>
      <c r="L181" s="2">
        <f>_xlfn.STDEV.P(Table1311[[#This Row],[Estimated costs 1]:[Estimated costs 20]])</f>
        <v>0</v>
      </c>
      <c r="M181" s="2" t="e">
        <f>Table1311[[#This Row],[Dev]]/Table1311[[#This Row],[Mean]]*100</f>
        <v>#DIV/0!</v>
      </c>
      <c r="N181" s="2">
        <f>Table1311[[#This Row],[Estimated costs 1]]-Table1311[[#This Row],[Actual cost]]</f>
        <v>0</v>
      </c>
      <c r="O181" s="2" t="e">
        <f>Table1311[[#This Row],[Diff 1]]/Table1311[[#This Row],[Actual cost]]*100</f>
        <v>#DIV/0!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 x14ac:dyDescent="0.3">
      <c r="A182" t="s">
        <v>202</v>
      </c>
      <c r="B182">
        <v>180</v>
      </c>
      <c r="C182" t="str">
        <f>LEFT(Table1311[[#This Row],[Contingency id]])</f>
        <v>A</v>
      </c>
      <c r="D182" s="1">
        <v>0</v>
      </c>
      <c r="E182" s="1">
        <v>2.0221774193548301</v>
      </c>
      <c r="F182">
        <v>1003</v>
      </c>
      <c r="G182">
        <v>496</v>
      </c>
      <c r="H182">
        <v>496</v>
      </c>
      <c r="I182">
        <v>0</v>
      </c>
      <c r="J182" s="2">
        <f>AVERAGE(Table1311[[#This Row],[Estimated costs 1]:[Estimated costs 20]])</f>
        <v>0</v>
      </c>
      <c r="K182" s="2" t="e">
        <f>(Table1311[[#This Row],[Mean]]-Table1311[[#This Row],[Actual cost]])/Table1311[[#This Row],[Actual cost]]*100</f>
        <v>#DIV/0!</v>
      </c>
      <c r="L182" s="2">
        <f>_xlfn.STDEV.P(Table1311[[#This Row],[Estimated costs 1]:[Estimated costs 20]])</f>
        <v>0</v>
      </c>
      <c r="M182" s="2" t="e">
        <f>Table1311[[#This Row],[Dev]]/Table1311[[#This Row],[Mean]]*100</f>
        <v>#DIV/0!</v>
      </c>
      <c r="N182" s="2">
        <f>Table1311[[#This Row],[Estimated costs 1]]-Table1311[[#This Row],[Actual cost]]</f>
        <v>0</v>
      </c>
      <c r="O182" s="2" t="e">
        <f>Table1311[[#This Row],[Diff 1]]/Table1311[[#This Row],[Actual cost]]*100</f>
        <v>#DIV/0!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 hidden="1" x14ac:dyDescent="0.3">
      <c r="A183" t="s">
        <v>203</v>
      </c>
      <c r="B183">
        <v>181</v>
      </c>
      <c r="C183" t="str">
        <f>LEFT(Table1311[[#This Row],[Contingency id]])</f>
        <v>B</v>
      </c>
      <c r="D183">
        <v>0</v>
      </c>
      <c r="E183">
        <v>1.56626506024096</v>
      </c>
      <c r="F183">
        <v>650</v>
      </c>
      <c r="G183">
        <v>415</v>
      </c>
      <c r="H183">
        <v>415</v>
      </c>
      <c r="I183">
        <v>0</v>
      </c>
      <c r="J183" s="2">
        <f>AVERAGE(Table1311[[#This Row],[Estimated costs 1]:[Estimated costs 20]])</f>
        <v>0</v>
      </c>
      <c r="K183" s="2" t="e">
        <f>(Table1311[[#This Row],[Mean]]-Table1311[[#This Row],[Actual cost]])/Table1311[[#This Row],[Actual cost]]*100</f>
        <v>#DIV/0!</v>
      </c>
      <c r="L183" s="2">
        <f>_xlfn.STDEV.P(Table1311[[#This Row],[Estimated costs 1]:[Estimated costs 20]])</f>
        <v>0</v>
      </c>
      <c r="M183" s="2" t="e">
        <f>Table1311[[#This Row],[Dev]]/Table1311[[#This Row],[Mean]]*100</f>
        <v>#DIV/0!</v>
      </c>
      <c r="N183" s="2">
        <f>Table1311[[#This Row],[Estimated costs 1]]-Table1311[[#This Row],[Actual cost]]</f>
        <v>0</v>
      </c>
      <c r="O183" s="2" t="e">
        <f>Table1311[[#This Row],[Diff 1]]/Table1311[[#This Row],[Actual cost]]*100</f>
        <v>#DIV/0!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 hidden="1" x14ac:dyDescent="0.3">
      <c r="A184" t="s">
        <v>204</v>
      </c>
      <c r="B184">
        <v>182</v>
      </c>
      <c r="C184" t="str">
        <f>LEFT(Table1311[[#This Row],[Contingency id]])</f>
        <v>B</v>
      </c>
      <c r="D184">
        <v>0</v>
      </c>
      <c r="E184">
        <v>1.6049382716049301</v>
      </c>
      <c r="F184">
        <v>650</v>
      </c>
      <c r="G184">
        <v>405</v>
      </c>
      <c r="H184">
        <v>405</v>
      </c>
      <c r="I184">
        <v>0</v>
      </c>
      <c r="J184" s="2">
        <f>AVERAGE(Table1311[[#This Row],[Estimated costs 1]:[Estimated costs 20]])</f>
        <v>0</v>
      </c>
      <c r="K184" s="2" t="e">
        <f>(Table1311[[#This Row],[Mean]]-Table1311[[#This Row],[Actual cost]])/Table1311[[#This Row],[Actual cost]]*100</f>
        <v>#DIV/0!</v>
      </c>
      <c r="L184" s="2">
        <f>_xlfn.STDEV.P(Table1311[[#This Row],[Estimated costs 1]:[Estimated costs 20]])</f>
        <v>0</v>
      </c>
      <c r="M184" s="2" t="e">
        <f>Table1311[[#This Row],[Dev]]/Table1311[[#This Row],[Mean]]*100</f>
        <v>#DIV/0!</v>
      </c>
      <c r="N184" s="2">
        <f>Table1311[[#This Row],[Estimated costs 1]]-Table1311[[#This Row],[Actual cost]]</f>
        <v>0</v>
      </c>
      <c r="O184" s="2" t="e">
        <f>Table1311[[#This Row],[Diff 1]]/Table1311[[#This Row],[Actual cost]]*100</f>
        <v>#DIV/0!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 hidden="1" x14ac:dyDescent="0.3">
      <c r="A185" t="s">
        <v>205</v>
      </c>
      <c r="B185">
        <v>183</v>
      </c>
      <c r="C185" t="str">
        <f>LEFT(Table1311[[#This Row],[Contingency id]])</f>
        <v>B</v>
      </c>
      <c r="D185">
        <v>0</v>
      </c>
      <c r="E185">
        <v>1.5476839237057201</v>
      </c>
      <c r="F185">
        <v>568</v>
      </c>
      <c r="G185">
        <v>367</v>
      </c>
      <c r="H185">
        <v>367</v>
      </c>
      <c r="I185">
        <v>0</v>
      </c>
      <c r="J185" s="2">
        <f>AVERAGE(Table1311[[#This Row],[Estimated costs 1]:[Estimated costs 20]])</f>
        <v>0</v>
      </c>
      <c r="K185" s="2" t="e">
        <f>(Table1311[[#This Row],[Mean]]-Table1311[[#This Row],[Actual cost]])/Table1311[[#This Row],[Actual cost]]*100</f>
        <v>#DIV/0!</v>
      </c>
      <c r="L185" s="2">
        <f>_xlfn.STDEV.P(Table1311[[#This Row],[Estimated costs 1]:[Estimated costs 20]])</f>
        <v>0</v>
      </c>
      <c r="M185" s="2" t="e">
        <f>Table1311[[#This Row],[Dev]]/Table1311[[#This Row],[Mean]]*100</f>
        <v>#DIV/0!</v>
      </c>
      <c r="N185" s="2">
        <f>Table1311[[#This Row],[Estimated costs 1]]-Table1311[[#This Row],[Actual cost]]</f>
        <v>0</v>
      </c>
      <c r="O185" s="2" t="e">
        <f>Table1311[[#This Row],[Diff 1]]/Table1311[[#This Row],[Actual cost]]*100</f>
        <v>#DIV/0!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 hidden="1" x14ac:dyDescent="0.3">
      <c r="A186" t="s">
        <v>206</v>
      </c>
      <c r="B186">
        <v>184</v>
      </c>
      <c r="C186" t="str">
        <f>LEFT(Table1311[[#This Row],[Contingency id]])</f>
        <v>B</v>
      </c>
      <c r="D186">
        <v>0</v>
      </c>
      <c r="E186">
        <v>1.4791666666666601</v>
      </c>
      <c r="F186">
        <v>568</v>
      </c>
      <c r="G186">
        <v>384</v>
      </c>
      <c r="H186">
        <v>384</v>
      </c>
      <c r="I186">
        <v>0</v>
      </c>
      <c r="J186" s="2">
        <f>AVERAGE(Table1311[[#This Row],[Estimated costs 1]:[Estimated costs 20]])</f>
        <v>0</v>
      </c>
      <c r="K186" s="2" t="e">
        <f>(Table1311[[#This Row],[Mean]]-Table1311[[#This Row],[Actual cost]])/Table1311[[#This Row],[Actual cost]]*100</f>
        <v>#DIV/0!</v>
      </c>
      <c r="L186" s="2">
        <f>_xlfn.STDEV.P(Table1311[[#This Row],[Estimated costs 1]:[Estimated costs 20]])</f>
        <v>0</v>
      </c>
      <c r="M186" s="2" t="e">
        <f>Table1311[[#This Row],[Dev]]/Table1311[[#This Row],[Mean]]*100</f>
        <v>#DIV/0!</v>
      </c>
      <c r="N186" s="2">
        <f>Table1311[[#This Row],[Estimated costs 1]]-Table1311[[#This Row],[Actual cost]]</f>
        <v>0</v>
      </c>
      <c r="O186" s="2" t="e">
        <f>Table1311[[#This Row],[Diff 1]]/Table1311[[#This Row],[Actual cost]]*100</f>
        <v>#DIV/0!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 hidden="1" x14ac:dyDescent="0.3">
      <c r="A187" t="s">
        <v>207</v>
      </c>
      <c r="B187">
        <v>185</v>
      </c>
      <c r="C187" t="str">
        <f>LEFT(Table1311[[#This Row],[Contingency id]])</f>
        <v>B</v>
      </c>
      <c r="D187">
        <v>0</v>
      </c>
      <c r="E187">
        <v>1.6709511568123301</v>
      </c>
      <c r="F187">
        <v>650</v>
      </c>
      <c r="G187">
        <v>389</v>
      </c>
      <c r="H187">
        <v>389</v>
      </c>
      <c r="I187">
        <v>0</v>
      </c>
      <c r="J187" s="2">
        <f>AVERAGE(Table1311[[#This Row],[Estimated costs 1]:[Estimated costs 20]])</f>
        <v>0</v>
      </c>
      <c r="K187" s="2" t="e">
        <f>(Table1311[[#This Row],[Mean]]-Table1311[[#This Row],[Actual cost]])/Table1311[[#This Row],[Actual cost]]*100</f>
        <v>#DIV/0!</v>
      </c>
      <c r="L187" s="2">
        <f>_xlfn.STDEV.P(Table1311[[#This Row],[Estimated costs 1]:[Estimated costs 20]])</f>
        <v>0</v>
      </c>
      <c r="M187" s="2" t="e">
        <f>Table1311[[#This Row],[Dev]]/Table1311[[#This Row],[Mean]]*100</f>
        <v>#DIV/0!</v>
      </c>
      <c r="N187" s="2">
        <f>Table1311[[#This Row],[Estimated costs 1]]-Table1311[[#This Row],[Actual cost]]</f>
        <v>0</v>
      </c>
      <c r="O187" s="2" t="e">
        <f>Table1311[[#This Row],[Diff 1]]/Table1311[[#This Row],[Actual cost]]*100</f>
        <v>#DIV/0!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 hidden="1" x14ac:dyDescent="0.3">
      <c r="A188" t="s">
        <v>208</v>
      </c>
      <c r="B188">
        <v>186</v>
      </c>
      <c r="C188" t="str">
        <f>LEFT(Table1311[[#This Row],[Contingency id]])</f>
        <v>B</v>
      </c>
      <c r="D188">
        <v>0</v>
      </c>
      <c r="E188">
        <v>1.62094763092269</v>
      </c>
      <c r="F188">
        <v>650</v>
      </c>
      <c r="G188">
        <v>401</v>
      </c>
      <c r="H188">
        <v>401</v>
      </c>
      <c r="I188">
        <v>0</v>
      </c>
      <c r="J188" s="2">
        <f>AVERAGE(Table1311[[#This Row],[Estimated costs 1]:[Estimated costs 20]])</f>
        <v>0</v>
      </c>
      <c r="K188" s="2" t="e">
        <f>(Table1311[[#This Row],[Mean]]-Table1311[[#This Row],[Actual cost]])/Table1311[[#This Row],[Actual cost]]*100</f>
        <v>#DIV/0!</v>
      </c>
      <c r="L188" s="2">
        <f>_xlfn.STDEV.P(Table1311[[#This Row],[Estimated costs 1]:[Estimated costs 20]])</f>
        <v>0</v>
      </c>
      <c r="M188" s="2" t="e">
        <f>Table1311[[#This Row],[Dev]]/Table1311[[#This Row],[Mean]]*100</f>
        <v>#DIV/0!</v>
      </c>
      <c r="N188" s="2">
        <f>Table1311[[#This Row],[Estimated costs 1]]-Table1311[[#This Row],[Actual cost]]</f>
        <v>0</v>
      </c>
      <c r="O188" s="2" t="e">
        <f>Table1311[[#This Row],[Diff 1]]/Table1311[[#This Row],[Actual cost]]*100</f>
        <v>#DIV/0!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 hidden="1" x14ac:dyDescent="0.3">
      <c r="A189" t="s">
        <v>209</v>
      </c>
      <c r="B189">
        <v>187</v>
      </c>
      <c r="C189" t="str">
        <f>LEFT(Table1311[[#This Row],[Contingency id]])</f>
        <v>B</v>
      </c>
      <c r="D189">
        <v>0</v>
      </c>
      <c r="E189">
        <v>2.2867012089809999</v>
      </c>
      <c r="F189">
        <v>1324</v>
      </c>
      <c r="G189">
        <v>579</v>
      </c>
      <c r="H189">
        <v>579</v>
      </c>
      <c r="I189">
        <v>0</v>
      </c>
      <c r="J189" s="2">
        <f>AVERAGE(Table1311[[#This Row],[Estimated costs 1]:[Estimated costs 20]])</f>
        <v>0</v>
      </c>
      <c r="K189" s="2" t="e">
        <f>(Table1311[[#This Row],[Mean]]-Table1311[[#This Row],[Actual cost]])/Table1311[[#This Row],[Actual cost]]*100</f>
        <v>#DIV/0!</v>
      </c>
      <c r="L189" s="2">
        <f>_xlfn.STDEV.P(Table1311[[#This Row],[Estimated costs 1]:[Estimated costs 20]])</f>
        <v>0</v>
      </c>
      <c r="M189" s="2" t="e">
        <f>Table1311[[#This Row],[Dev]]/Table1311[[#This Row],[Mean]]*100</f>
        <v>#DIV/0!</v>
      </c>
      <c r="N189" s="2">
        <f>Table1311[[#This Row],[Estimated costs 1]]-Table1311[[#This Row],[Actual cost]]</f>
        <v>0</v>
      </c>
      <c r="O189" s="2" t="e">
        <f>Table1311[[#This Row],[Diff 1]]/Table1311[[#This Row],[Actual cost]]*100</f>
        <v>#DIV/0!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 hidden="1" x14ac:dyDescent="0.3">
      <c r="A190" t="s">
        <v>210</v>
      </c>
      <c r="B190">
        <v>188</v>
      </c>
      <c r="C190" t="str">
        <f>LEFT(Table1311[[#This Row],[Contingency id]])</f>
        <v>B</v>
      </c>
      <c r="D190">
        <v>0</v>
      </c>
      <c r="E190">
        <v>1.48876404494382</v>
      </c>
      <c r="F190">
        <v>530</v>
      </c>
      <c r="G190">
        <v>356</v>
      </c>
      <c r="H190">
        <v>356</v>
      </c>
      <c r="I190">
        <v>0</v>
      </c>
      <c r="J190" s="2">
        <f>AVERAGE(Table1311[[#This Row],[Estimated costs 1]:[Estimated costs 20]])</f>
        <v>0</v>
      </c>
      <c r="K190" s="2" t="e">
        <f>(Table1311[[#This Row],[Mean]]-Table1311[[#This Row],[Actual cost]])/Table1311[[#This Row],[Actual cost]]*100</f>
        <v>#DIV/0!</v>
      </c>
      <c r="L190" s="2">
        <f>_xlfn.STDEV.P(Table1311[[#This Row],[Estimated costs 1]:[Estimated costs 20]])</f>
        <v>0</v>
      </c>
      <c r="M190" s="2" t="e">
        <f>Table1311[[#This Row],[Dev]]/Table1311[[#This Row],[Mean]]*100</f>
        <v>#DIV/0!</v>
      </c>
      <c r="N190" s="2">
        <f>Table1311[[#This Row],[Estimated costs 1]]-Table1311[[#This Row],[Actual cost]]</f>
        <v>0</v>
      </c>
      <c r="O190" s="2" t="e">
        <f>Table1311[[#This Row],[Diff 1]]/Table1311[[#This Row],[Actual cost]]*100</f>
        <v>#DIV/0!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 hidden="1" x14ac:dyDescent="0.3">
      <c r="A191" t="s">
        <v>211</v>
      </c>
      <c r="B191">
        <v>189</v>
      </c>
      <c r="C191" t="str">
        <f>LEFT(Table1311[[#This Row],[Contingency id]])</f>
        <v>B</v>
      </c>
      <c r="D191">
        <v>0</v>
      </c>
      <c r="E191">
        <v>1.23589743589743</v>
      </c>
      <c r="F191">
        <v>241</v>
      </c>
      <c r="G191">
        <v>195</v>
      </c>
      <c r="H191">
        <v>195</v>
      </c>
      <c r="I191">
        <v>0</v>
      </c>
      <c r="J191" s="2">
        <f>AVERAGE(Table1311[[#This Row],[Estimated costs 1]:[Estimated costs 20]])</f>
        <v>0</v>
      </c>
      <c r="K191" s="2" t="e">
        <f>(Table1311[[#This Row],[Mean]]-Table1311[[#This Row],[Actual cost]])/Table1311[[#This Row],[Actual cost]]*100</f>
        <v>#DIV/0!</v>
      </c>
      <c r="L191" s="2">
        <f>_xlfn.STDEV.P(Table1311[[#This Row],[Estimated costs 1]:[Estimated costs 20]])</f>
        <v>0</v>
      </c>
      <c r="M191" s="2" t="e">
        <f>Table1311[[#This Row],[Dev]]/Table1311[[#This Row],[Mean]]*100</f>
        <v>#DIV/0!</v>
      </c>
      <c r="N191" s="2">
        <f>Table1311[[#This Row],[Estimated costs 1]]-Table1311[[#This Row],[Actual cost]]</f>
        <v>0</v>
      </c>
      <c r="O191" s="2" t="e">
        <f>Table1311[[#This Row],[Diff 1]]/Table1311[[#This Row],[Actual cost]]*100</f>
        <v>#DIV/0!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 hidden="1" x14ac:dyDescent="0.3">
      <c r="A192" t="s">
        <v>212</v>
      </c>
      <c r="B192">
        <v>190</v>
      </c>
      <c r="C192" t="str">
        <f>LEFT(Table1311[[#This Row],[Contingency id]])</f>
        <v>B</v>
      </c>
      <c r="D192">
        <v>0</v>
      </c>
      <c r="E192">
        <v>1.2887700534759301</v>
      </c>
      <c r="F192">
        <v>241</v>
      </c>
      <c r="G192">
        <v>187</v>
      </c>
      <c r="H192">
        <v>187</v>
      </c>
      <c r="I192">
        <v>0</v>
      </c>
      <c r="J192" s="2">
        <f>AVERAGE(Table1311[[#This Row],[Estimated costs 1]:[Estimated costs 20]])</f>
        <v>0</v>
      </c>
      <c r="K192" s="2" t="e">
        <f>(Table1311[[#This Row],[Mean]]-Table1311[[#This Row],[Actual cost]])/Table1311[[#This Row],[Actual cost]]*100</f>
        <v>#DIV/0!</v>
      </c>
      <c r="L192" s="2">
        <f>_xlfn.STDEV.P(Table1311[[#This Row],[Estimated costs 1]:[Estimated costs 20]])</f>
        <v>0</v>
      </c>
      <c r="M192" s="2" t="e">
        <f>Table1311[[#This Row],[Dev]]/Table1311[[#This Row],[Mean]]*100</f>
        <v>#DIV/0!</v>
      </c>
      <c r="N192" s="2">
        <f>Table1311[[#This Row],[Estimated costs 1]]-Table1311[[#This Row],[Actual cost]]</f>
        <v>0</v>
      </c>
      <c r="O192" s="2" t="e">
        <f>Table1311[[#This Row],[Diff 1]]/Table1311[[#This Row],[Actual cost]]*100</f>
        <v>#DIV/0!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 hidden="1" x14ac:dyDescent="0.3">
      <c r="A193" t="s">
        <v>213</v>
      </c>
      <c r="B193">
        <v>191</v>
      </c>
      <c r="C193" t="str">
        <f>LEFT(Table1311[[#This Row],[Contingency id]])</f>
        <v>B</v>
      </c>
      <c r="D193">
        <v>0</v>
      </c>
      <c r="E193">
        <v>2.2996575342465699</v>
      </c>
      <c r="F193">
        <v>1343</v>
      </c>
      <c r="G193">
        <v>584</v>
      </c>
      <c r="H193">
        <v>584</v>
      </c>
      <c r="I193">
        <v>0</v>
      </c>
      <c r="J193" s="2">
        <f>AVERAGE(Table1311[[#This Row],[Estimated costs 1]:[Estimated costs 20]])</f>
        <v>0</v>
      </c>
      <c r="K193" s="2" t="e">
        <f>(Table1311[[#This Row],[Mean]]-Table1311[[#This Row],[Actual cost]])/Table1311[[#This Row],[Actual cost]]*100</f>
        <v>#DIV/0!</v>
      </c>
      <c r="L193" s="2">
        <f>_xlfn.STDEV.P(Table1311[[#This Row],[Estimated costs 1]:[Estimated costs 20]])</f>
        <v>0</v>
      </c>
      <c r="M193" s="2" t="e">
        <f>Table1311[[#This Row],[Dev]]/Table1311[[#This Row],[Mean]]*100</f>
        <v>#DIV/0!</v>
      </c>
      <c r="N193" s="2">
        <f>Table1311[[#This Row],[Estimated costs 1]]-Table1311[[#This Row],[Actual cost]]</f>
        <v>0</v>
      </c>
      <c r="O193" s="2" t="e">
        <f>Table1311[[#This Row],[Diff 1]]/Table1311[[#This Row],[Actual cost]]*100</f>
        <v>#DIV/0!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  <row r="194" spans="1:35" hidden="1" x14ac:dyDescent="0.3">
      <c r="A194" t="s">
        <v>214</v>
      </c>
      <c r="B194">
        <v>192</v>
      </c>
      <c r="C194" t="str">
        <f>LEFT(Table1311[[#This Row],[Contingency id]])</f>
        <v>B</v>
      </c>
      <c r="D194">
        <v>0</v>
      </c>
      <c r="E194">
        <v>1.72397094430992</v>
      </c>
      <c r="F194">
        <v>712</v>
      </c>
      <c r="G194">
        <v>413</v>
      </c>
      <c r="H194">
        <v>413</v>
      </c>
      <c r="I194">
        <v>0</v>
      </c>
      <c r="J194" s="2">
        <f>AVERAGE(Table1311[[#This Row],[Estimated costs 1]:[Estimated costs 20]])</f>
        <v>0</v>
      </c>
      <c r="K194" s="2" t="e">
        <f>(Table1311[[#This Row],[Mean]]-Table1311[[#This Row],[Actual cost]])/Table1311[[#This Row],[Actual cost]]*100</f>
        <v>#DIV/0!</v>
      </c>
      <c r="L194" s="2">
        <f>_xlfn.STDEV.P(Table1311[[#This Row],[Estimated costs 1]:[Estimated costs 20]])</f>
        <v>0</v>
      </c>
      <c r="M194" s="2" t="e">
        <f>Table1311[[#This Row],[Dev]]/Table1311[[#This Row],[Mean]]*100</f>
        <v>#DIV/0!</v>
      </c>
      <c r="N194" s="2">
        <f>Table1311[[#This Row],[Estimated costs 1]]-Table1311[[#This Row],[Actual cost]]</f>
        <v>0</v>
      </c>
      <c r="O194" s="2" t="e">
        <f>Table1311[[#This Row],[Diff 1]]/Table1311[[#This Row],[Actual cost]]*100</f>
        <v>#DIV/0!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 hidden="1" x14ac:dyDescent="0.3">
      <c r="A195" t="s">
        <v>215</v>
      </c>
      <c r="B195">
        <v>193</v>
      </c>
      <c r="C195" t="str">
        <f>LEFT(Table1311[[#This Row],[Contingency id]])</f>
        <v>B</v>
      </c>
      <c r="D195">
        <v>0</v>
      </c>
      <c r="E195">
        <v>1.62186788154897</v>
      </c>
      <c r="F195">
        <v>712</v>
      </c>
      <c r="G195">
        <v>439</v>
      </c>
      <c r="H195">
        <v>439</v>
      </c>
      <c r="I195">
        <v>0</v>
      </c>
      <c r="J195" s="2">
        <f>AVERAGE(Table1311[[#This Row],[Estimated costs 1]:[Estimated costs 20]])</f>
        <v>0</v>
      </c>
      <c r="K195" s="2" t="e">
        <f>(Table1311[[#This Row],[Mean]]-Table1311[[#This Row],[Actual cost]])/Table1311[[#This Row],[Actual cost]]*100</f>
        <v>#DIV/0!</v>
      </c>
      <c r="L195" s="2">
        <f>_xlfn.STDEV.P(Table1311[[#This Row],[Estimated costs 1]:[Estimated costs 20]])</f>
        <v>0</v>
      </c>
      <c r="M195" s="2" t="e">
        <f>Table1311[[#This Row],[Dev]]/Table1311[[#This Row],[Mean]]*100</f>
        <v>#DIV/0!</v>
      </c>
      <c r="N195" s="2">
        <f>Table1311[[#This Row],[Estimated costs 1]]-Table1311[[#This Row],[Actual cost]]</f>
        <v>0</v>
      </c>
      <c r="O195" s="2" t="e">
        <f>Table1311[[#This Row],[Diff 1]]/Table1311[[#This Row],[Actual cost]]*100</f>
        <v>#DIV/0!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  <row r="196" spans="1:35" hidden="1" x14ac:dyDescent="0.3">
      <c r="A196" t="s">
        <v>216</v>
      </c>
      <c r="B196">
        <v>194</v>
      </c>
      <c r="C196" t="str">
        <f>LEFT(Table1311[[#This Row],[Contingency id]])</f>
        <v>B</v>
      </c>
      <c r="D196">
        <v>0</v>
      </c>
      <c r="E196">
        <v>1.3435114503816701</v>
      </c>
      <c r="F196">
        <v>352</v>
      </c>
      <c r="G196">
        <v>262</v>
      </c>
      <c r="H196">
        <v>262</v>
      </c>
      <c r="I196">
        <v>0</v>
      </c>
      <c r="J196" s="2">
        <f>AVERAGE(Table1311[[#This Row],[Estimated costs 1]:[Estimated costs 20]])</f>
        <v>0</v>
      </c>
      <c r="K196" s="2" t="e">
        <f>(Table1311[[#This Row],[Mean]]-Table1311[[#This Row],[Actual cost]])/Table1311[[#This Row],[Actual cost]]*100</f>
        <v>#DIV/0!</v>
      </c>
      <c r="L196" s="2">
        <f>_xlfn.STDEV.P(Table1311[[#This Row],[Estimated costs 1]:[Estimated costs 20]])</f>
        <v>0</v>
      </c>
      <c r="M196" s="2" t="e">
        <f>Table1311[[#This Row],[Dev]]/Table1311[[#This Row],[Mean]]*100</f>
        <v>#DIV/0!</v>
      </c>
      <c r="N196" s="2">
        <f>Table1311[[#This Row],[Estimated costs 1]]-Table1311[[#This Row],[Actual cost]]</f>
        <v>0</v>
      </c>
      <c r="O196" s="2" t="e">
        <f>Table1311[[#This Row],[Diff 1]]/Table1311[[#This Row],[Actual cost]]*100</f>
        <v>#DIV/0!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</row>
    <row r="197" spans="1:35" hidden="1" x14ac:dyDescent="0.3">
      <c r="A197" t="s">
        <v>217</v>
      </c>
      <c r="B197">
        <v>195</v>
      </c>
      <c r="C197" t="str">
        <f>LEFT(Table1311[[#This Row],[Contingency id]])</f>
        <v>B</v>
      </c>
      <c r="D197">
        <v>0</v>
      </c>
      <c r="E197">
        <v>1.3248945147679301</v>
      </c>
      <c r="F197">
        <v>314</v>
      </c>
      <c r="G197">
        <v>237</v>
      </c>
      <c r="H197">
        <v>237</v>
      </c>
      <c r="I197">
        <v>0</v>
      </c>
      <c r="J197" s="2">
        <f>AVERAGE(Table1311[[#This Row],[Estimated costs 1]:[Estimated costs 20]])</f>
        <v>0</v>
      </c>
      <c r="K197" s="2" t="e">
        <f>(Table1311[[#This Row],[Mean]]-Table1311[[#This Row],[Actual cost]])/Table1311[[#This Row],[Actual cost]]*100</f>
        <v>#DIV/0!</v>
      </c>
      <c r="L197" s="2">
        <f>_xlfn.STDEV.P(Table1311[[#This Row],[Estimated costs 1]:[Estimated costs 20]])</f>
        <v>0</v>
      </c>
      <c r="M197" s="2" t="e">
        <f>Table1311[[#This Row],[Dev]]/Table1311[[#This Row],[Mean]]*100</f>
        <v>#DIV/0!</v>
      </c>
      <c r="N197" s="2">
        <f>Table1311[[#This Row],[Estimated costs 1]]-Table1311[[#This Row],[Actual cost]]</f>
        <v>0</v>
      </c>
      <c r="O197" s="2" t="e">
        <f>Table1311[[#This Row],[Diff 1]]/Table1311[[#This Row],[Actual cost]]*100</f>
        <v>#DIV/0!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 hidden="1" x14ac:dyDescent="0.3">
      <c r="A198" t="s">
        <v>218</v>
      </c>
      <c r="B198">
        <v>196</v>
      </c>
      <c r="C198" t="str">
        <f>LEFT(Table1311[[#This Row],[Contingency id]])</f>
        <v>B</v>
      </c>
      <c r="D198">
        <v>0</v>
      </c>
      <c r="E198">
        <v>1.28688524590163</v>
      </c>
      <c r="F198">
        <v>314</v>
      </c>
      <c r="G198">
        <v>244</v>
      </c>
      <c r="H198">
        <v>244</v>
      </c>
      <c r="I198">
        <v>0</v>
      </c>
      <c r="J198" s="2">
        <f>AVERAGE(Table1311[[#This Row],[Estimated costs 1]:[Estimated costs 20]])</f>
        <v>0</v>
      </c>
      <c r="K198" s="2" t="e">
        <f>(Table1311[[#This Row],[Mean]]-Table1311[[#This Row],[Actual cost]])/Table1311[[#This Row],[Actual cost]]*100</f>
        <v>#DIV/0!</v>
      </c>
      <c r="L198" s="2">
        <f>_xlfn.STDEV.P(Table1311[[#This Row],[Estimated costs 1]:[Estimated costs 20]])</f>
        <v>0</v>
      </c>
      <c r="M198" s="2" t="e">
        <f>Table1311[[#This Row],[Dev]]/Table1311[[#This Row],[Mean]]*100</f>
        <v>#DIV/0!</v>
      </c>
      <c r="N198" s="2">
        <f>Table1311[[#This Row],[Estimated costs 1]]-Table1311[[#This Row],[Actual cost]]</f>
        <v>0</v>
      </c>
      <c r="O198" s="2" t="e">
        <f>Table1311[[#This Row],[Diff 1]]/Table1311[[#This Row],[Actual cost]]*100</f>
        <v>#DIV/0!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  <row r="199" spans="1:35" hidden="1" x14ac:dyDescent="0.3">
      <c r="A199" t="s">
        <v>219</v>
      </c>
      <c r="B199">
        <v>197</v>
      </c>
      <c r="C199" t="str">
        <f>LEFT(Table1311[[#This Row],[Contingency id]])</f>
        <v>B</v>
      </c>
      <c r="D199">
        <v>0</v>
      </c>
      <c r="E199">
        <v>1.16766467065868</v>
      </c>
      <c r="F199">
        <v>195</v>
      </c>
      <c r="G199">
        <v>167</v>
      </c>
      <c r="H199">
        <v>167</v>
      </c>
      <c r="I199">
        <v>0</v>
      </c>
      <c r="J199" s="2">
        <f>AVERAGE(Table1311[[#This Row],[Estimated costs 1]:[Estimated costs 20]])</f>
        <v>0</v>
      </c>
      <c r="K199" s="2" t="e">
        <f>(Table1311[[#This Row],[Mean]]-Table1311[[#This Row],[Actual cost]])/Table1311[[#This Row],[Actual cost]]*100</f>
        <v>#DIV/0!</v>
      </c>
      <c r="L199" s="2">
        <f>_xlfn.STDEV.P(Table1311[[#This Row],[Estimated costs 1]:[Estimated costs 20]])</f>
        <v>0</v>
      </c>
      <c r="M199" s="2" t="e">
        <f>Table1311[[#This Row],[Dev]]/Table1311[[#This Row],[Mean]]*100</f>
        <v>#DIV/0!</v>
      </c>
      <c r="N199" s="2">
        <f>Table1311[[#This Row],[Estimated costs 1]]-Table1311[[#This Row],[Actual cost]]</f>
        <v>0</v>
      </c>
      <c r="O199" s="2" t="e">
        <f>Table1311[[#This Row],[Diff 1]]/Table1311[[#This Row],[Actual cost]]*100</f>
        <v>#DIV/0!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  <row r="200" spans="1:35" hidden="1" x14ac:dyDescent="0.3">
      <c r="A200" t="s">
        <v>220</v>
      </c>
      <c r="B200">
        <v>198</v>
      </c>
      <c r="C200" t="str">
        <f>LEFT(Table1311[[#This Row],[Contingency id]])</f>
        <v>B</v>
      </c>
      <c r="D200">
        <v>0</v>
      </c>
      <c r="E200">
        <v>1.17469879518072</v>
      </c>
      <c r="F200">
        <v>195</v>
      </c>
      <c r="G200">
        <v>166</v>
      </c>
      <c r="H200">
        <v>166</v>
      </c>
      <c r="I200">
        <v>0</v>
      </c>
      <c r="J200" s="2">
        <f>AVERAGE(Table1311[[#This Row],[Estimated costs 1]:[Estimated costs 20]])</f>
        <v>0</v>
      </c>
      <c r="K200" s="2" t="e">
        <f>(Table1311[[#This Row],[Mean]]-Table1311[[#This Row],[Actual cost]])/Table1311[[#This Row],[Actual cost]]*100</f>
        <v>#DIV/0!</v>
      </c>
      <c r="L200" s="2">
        <f>_xlfn.STDEV.P(Table1311[[#This Row],[Estimated costs 1]:[Estimated costs 20]])</f>
        <v>0</v>
      </c>
      <c r="M200" s="2" t="e">
        <f>Table1311[[#This Row],[Dev]]/Table1311[[#This Row],[Mean]]*100</f>
        <v>#DIV/0!</v>
      </c>
      <c r="N200" s="2">
        <f>Table1311[[#This Row],[Estimated costs 1]]-Table1311[[#This Row],[Actual cost]]</f>
        <v>0</v>
      </c>
      <c r="O200" s="2" t="e">
        <f>Table1311[[#This Row],[Diff 1]]/Table1311[[#This Row],[Actual cost]]*100</f>
        <v>#DIV/0!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  <row r="201" spans="1:35" hidden="1" x14ac:dyDescent="0.3">
      <c r="A201" t="s">
        <v>221</v>
      </c>
      <c r="B201">
        <v>199</v>
      </c>
      <c r="C201" t="str">
        <f>LEFT(Table1311[[#This Row],[Contingency id]])</f>
        <v>B</v>
      </c>
      <c r="D201">
        <v>0</v>
      </c>
      <c r="E201">
        <v>1.62186788154897</v>
      </c>
      <c r="F201">
        <v>712</v>
      </c>
      <c r="G201">
        <v>439</v>
      </c>
      <c r="H201">
        <v>439</v>
      </c>
      <c r="I201">
        <v>0</v>
      </c>
      <c r="J201" s="2">
        <f>AVERAGE(Table1311[[#This Row],[Estimated costs 1]:[Estimated costs 20]])</f>
        <v>0</v>
      </c>
      <c r="K201" s="2" t="e">
        <f>(Table1311[[#This Row],[Mean]]-Table1311[[#This Row],[Actual cost]])/Table1311[[#This Row],[Actual cost]]*100</f>
        <v>#DIV/0!</v>
      </c>
      <c r="L201" s="2">
        <f>_xlfn.STDEV.P(Table1311[[#This Row],[Estimated costs 1]:[Estimated costs 20]])</f>
        <v>0</v>
      </c>
      <c r="M201" s="2" t="e">
        <f>Table1311[[#This Row],[Dev]]/Table1311[[#This Row],[Mean]]*100</f>
        <v>#DIV/0!</v>
      </c>
      <c r="N201" s="2">
        <f>Table1311[[#This Row],[Estimated costs 1]]-Table1311[[#This Row],[Actual cost]]</f>
        <v>0</v>
      </c>
      <c r="O201" s="2" t="e">
        <f>Table1311[[#This Row],[Diff 1]]/Table1311[[#This Row],[Actual cost]]*100</f>
        <v>#DIV/0!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</row>
    <row r="202" spans="1:35" hidden="1" x14ac:dyDescent="0.3">
      <c r="A202" t="s">
        <v>222</v>
      </c>
      <c r="B202">
        <v>200</v>
      </c>
      <c r="C202" t="str">
        <f>LEFT(Table1311[[#This Row],[Contingency id]])</f>
        <v>B</v>
      </c>
      <c r="D202">
        <v>0</v>
      </c>
      <c r="E202">
        <v>2.0299625468164701</v>
      </c>
      <c r="F202">
        <v>1084</v>
      </c>
      <c r="G202">
        <v>534</v>
      </c>
      <c r="H202">
        <v>534</v>
      </c>
      <c r="I202">
        <v>0</v>
      </c>
      <c r="J202" s="2">
        <f>AVERAGE(Table1311[[#This Row],[Estimated costs 1]:[Estimated costs 20]])</f>
        <v>0</v>
      </c>
      <c r="K202" s="2" t="e">
        <f>(Table1311[[#This Row],[Mean]]-Table1311[[#This Row],[Actual cost]])/Table1311[[#This Row],[Actual cost]]*100</f>
        <v>#DIV/0!</v>
      </c>
      <c r="L202" s="2">
        <f>_xlfn.STDEV.P(Table1311[[#This Row],[Estimated costs 1]:[Estimated costs 20]])</f>
        <v>0</v>
      </c>
      <c r="M202" s="2" t="e">
        <f>Table1311[[#This Row],[Dev]]/Table1311[[#This Row],[Mean]]*100</f>
        <v>#DIV/0!</v>
      </c>
      <c r="N202" s="2">
        <f>Table1311[[#This Row],[Estimated costs 1]]-Table1311[[#This Row],[Actual cost]]</f>
        <v>0</v>
      </c>
      <c r="O202" s="2" t="e">
        <f>Table1311[[#This Row],[Diff 1]]/Table1311[[#This Row],[Actual cost]]*100</f>
        <v>#DIV/0!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</row>
    <row r="203" spans="1:35" hidden="1" x14ac:dyDescent="0.3">
      <c r="A203" t="s">
        <v>223</v>
      </c>
      <c r="B203">
        <v>201</v>
      </c>
      <c r="C203" t="str">
        <f>LEFT(Table1311[[#This Row],[Contingency id]])</f>
        <v>B</v>
      </c>
      <c r="D203">
        <v>0</v>
      </c>
      <c r="E203">
        <v>2</v>
      </c>
      <c r="F203">
        <v>1084</v>
      </c>
      <c r="G203">
        <v>542</v>
      </c>
      <c r="H203">
        <v>542</v>
      </c>
      <c r="I203">
        <v>0</v>
      </c>
      <c r="J203" s="2">
        <f>AVERAGE(Table1311[[#This Row],[Estimated costs 1]:[Estimated costs 20]])</f>
        <v>0</v>
      </c>
      <c r="K203" s="2" t="e">
        <f>(Table1311[[#This Row],[Mean]]-Table1311[[#This Row],[Actual cost]])/Table1311[[#This Row],[Actual cost]]*100</f>
        <v>#DIV/0!</v>
      </c>
      <c r="L203" s="2">
        <f>_xlfn.STDEV.P(Table1311[[#This Row],[Estimated costs 1]:[Estimated costs 20]])</f>
        <v>0</v>
      </c>
      <c r="M203" s="2" t="e">
        <f>Table1311[[#This Row],[Dev]]/Table1311[[#This Row],[Mean]]*100</f>
        <v>#DIV/0!</v>
      </c>
      <c r="N203" s="2">
        <f>Table1311[[#This Row],[Estimated costs 1]]-Table1311[[#This Row],[Actual cost]]</f>
        <v>0</v>
      </c>
      <c r="O203" s="2" t="e">
        <f>Table1311[[#This Row],[Diff 1]]/Table1311[[#This Row],[Actual cost]]*100</f>
        <v>#DIV/0!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</row>
    <row r="204" spans="1:35" hidden="1" x14ac:dyDescent="0.3">
      <c r="A204" t="s">
        <v>224</v>
      </c>
      <c r="B204">
        <v>202</v>
      </c>
      <c r="C204" t="str">
        <f>LEFT(Table1311[[#This Row],[Contingency id]])</f>
        <v>B</v>
      </c>
      <c r="D204">
        <v>0</v>
      </c>
      <c r="E204">
        <v>1.5710455764075</v>
      </c>
      <c r="F204">
        <v>586</v>
      </c>
      <c r="G204">
        <v>373</v>
      </c>
      <c r="H204">
        <v>373</v>
      </c>
      <c r="I204">
        <v>0</v>
      </c>
      <c r="J204" s="2">
        <f>AVERAGE(Table1311[[#This Row],[Estimated costs 1]:[Estimated costs 20]])</f>
        <v>0</v>
      </c>
      <c r="K204" s="2" t="e">
        <f>(Table1311[[#This Row],[Mean]]-Table1311[[#This Row],[Actual cost]])/Table1311[[#This Row],[Actual cost]]*100</f>
        <v>#DIV/0!</v>
      </c>
      <c r="L204" s="2">
        <f>_xlfn.STDEV.P(Table1311[[#This Row],[Estimated costs 1]:[Estimated costs 20]])</f>
        <v>0</v>
      </c>
      <c r="M204" s="2" t="e">
        <f>Table1311[[#This Row],[Dev]]/Table1311[[#This Row],[Mean]]*100</f>
        <v>#DIV/0!</v>
      </c>
      <c r="N204" s="2">
        <f>Table1311[[#This Row],[Estimated costs 1]]-Table1311[[#This Row],[Actual cost]]</f>
        <v>0</v>
      </c>
      <c r="O204" s="2" t="e">
        <f>Table1311[[#This Row],[Diff 1]]/Table1311[[#This Row],[Actual cost]]*100</f>
        <v>#DIV/0!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</row>
    <row r="205" spans="1:35" hidden="1" x14ac:dyDescent="0.3">
      <c r="A205" t="s">
        <v>225</v>
      </c>
      <c r="B205">
        <v>203</v>
      </c>
      <c r="C205" t="str">
        <f>LEFT(Table1311[[#This Row],[Contingency id]])</f>
        <v>C</v>
      </c>
      <c r="D205">
        <v>0</v>
      </c>
      <c r="E205">
        <v>1.6049382716049301</v>
      </c>
      <c r="F205">
        <v>650</v>
      </c>
      <c r="G205">
        <v>405</v>
      </c>
      <c r="H205">
        <v>405</v>
      </c>
      <c r="I205">
        <v>0</v>
      </c>
      <c r="J205" s="2">
        <f>AVERAGE(Table1311[[#This Row],[Estimated costs 1]:[Estimated costs 20]])</f>
        <v>0</v>
      </c>
      <c r="K205" s="2" t="e">
        <f>(Table1311[[#This Row],[Mean]]-Table1311[[#This Row],[Actual cost]])/Table1311[[#This Row],[Actual cost]]*100</f>
        <v>#DIV/0!</v>
      </c>
      <c r="L205" s="2">
        <f>_xlfn.STDEV.P(Table1311[[#This Row],[Estimated costs 1]:[Estimated costs 20]])</f>
        <v>0</v>
      </c>
      <c r="M205" s="2" t="e">
        <f>Table1311[[#This Row],[Dev]]/Table1311[[#This Row],[Mean]]*100</f>
        <v>#DIV/0!</v>
      </c>
      <c r="N205" s="2">
        <f>Table1311[[#This Row],[Estimated costs 1]]-Table1311[[#This Row],[Actual cost]]</f>
        <v>0</v>
      </c>
      <c r="O205" s="2" t="e">
        <f>Table1311[[#This Row],[Diff 1]]/Table1311[[#This Row],[Actual cost]]*100</f>
        <v>#DIV/0!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</row>
    <row r="206" spans="1:35" hidden="1" x14ac:dyDescent="0.3">
      <c r="A206" t="s">
        <v>226</v>
      </c>
      <c r="B206">
        <v>204</v>
      </c>
      <c r="C206" t="str">
        <f>LEFT(Table1311[[#This Row],[Contingency id]])</f>
        <v>C</v>
      </c>
      <c r="D206">
        <v>0</v>
      </c>
      <c r="E206">
        <v>1.56473829201101</v>
      </c>
      <c r="F206">
        <v>568</v>
      </c>
      <c r="G206">
        <v>363</v>
      </c>
      <c r="H206">
        <v>363</v>
      </c>
      <c r="I206">
        <v>0</v>
      </c>
      <c r="J206" s="2">
        <f>AVERAGE(Table1311[[#This Row],[Estimated costs 1]:[Estimated costs 20]])</f>
        <v>0</v>
      </c>
      <c r="K206" s="2" t="e">
        <f>(Table1311[[#This Row],[Mean]]-Table1311[[#This Row],[Actual cost]])/Table1311[[#This Row],[Actual cost]]*100</f>
        <v>#DIV/0!</v>
      </c>
      <c r="L206" s="2">
        <f>_xlfn.STDEV.P(Table1311[[#This Row],[Estimated costs 1]:[Estimated costs 20]])</f>
        <v>0</v>
      </c>
      <c r="M206" s="2" t="e">
        <f>Table1311[[#This Row],[Dev]]/Table1311[[#This Row],[Mean]]*100</f>
        <v>#DIV/0!</v>
      </c>
      <c r="N206" s="2">
        <f>Table1311[[#This Row],[Estimated costs 1]]-Table1311[[#This Row],[Actual cost]]</f>
        <v>0</v>
      </c>
      <c r="O206" s="2" t="e">
        <f>Table1311[[#This Row],[Diff 1]]/Table1311[[#This Row],[Actual cost]]*100</f>
        <v>#DIV/0!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</row>
    <row r="207" spans="1:35" hidden="1" x14ac:dyDescent="0.3">
      <c r="A207" t="s">
        <v>227</v>
      </c>
      <c r="B207">
        <v>205</v>
      </c>
      <c r="C207" t="str">
        <f>LEFT(Table1311[[#This Row],[Contingency id]])</f>
        <v>C</v>
      </c>
      <c r="D207">
        <v>0</v>
      </c>
      <c r="E207">
        <v>1.56043956043956</v>
      </c>
      <c r="F207">
        <v>568</v>
      </c>
      <c r="G207">
        <v>364</v>
      </c>
      <c r="H207">
        <v>364</v>
      </c>
      <c r="I207">
        <v>0</v>
      </c>
      <c r="J207" s="2">
        <f>AVERAGE(Table1311[[#This Row],[Estimated costs 1]:[Estimated costs 20]])</f>
        <v>0</v>
      </c>
      <c r="K207" s="2" t="e">
        <f>(Table1311[[#This Row],[Mean]]-Table1311[[#This Row],[Actual cost]])/Table1311[[#This Row],[Actual cost]]*100</f>
        <v>#DIV/0!</v>
      </c>
      <c r="L207" s="2">
        <f>_xlfn.STDEV.P(Table1311[[#This Row],[Estimated costs 1]:[Estimated costs 20]])</f>
        <v>0</v>
      </c>
      <c r="M207" s="2" t="e">
        <f>Table1311[[#This Row],[Dev]]/Table1311[[#This Row],[Mean]]*100</f>
        <v>#DIV/0!</v>
      </c>
      <c r="N207" s="2">
        <f>Table1311[[#This Row],[Estimated costs 1]]-Table1311[[#This Row],[Actual cost]]</f>
        <v>0</v>
      </c>
      <c r="O207" s="2" t="e">
        <f>Table1311[[#This Row],[Diff 1]]/Table1311[[#This Row],[Actual cost]]*100</f>
        <v>#DIV/0!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</row>
    <row r="208" spans="1:35" hidden="1" x14ac:dyDescent="0.3">
      <c r="A208" t="s">
        <v>228</v>
      </c>
      <c r="B208">
        <v>206</v>
      </c>
      <c r="C208" t="str">
        <f>LEFT(Table1311[[#This Row],[Contingency id]])</f>
        <v>C</v>
      </c>
      <c r="D208">
        <v>0</v>
      </c>
      <c r="E208">
        <v>1.6414141414141401</v>
      </c>
      <c r="F208">
        <v>650</v>
      </c>
      <c r="G208">
        <v>396</v>
      </c>
      <c r="H208">
        <v>396</v>
      </c>
      <c r="I208">
        <v>0</v>
      </c>
      <c r="J208" s="2">
        <f>AVERAGE(Table1311[[#This Row],[Estimated costs 1]:[Estimated costs 20]])</f>
        <v>0</v>
      </c>
      <c r="K208" s="2" t="e">
        <f>(Table1311[[#This Row],[Mean]]-Table1311[[#This Row],[Actual cost]])/Table1311[[#This Row],[Actual cost]]*100</f>
        <v>#DIV/0!</v>
      </c>
      <c r="L208" s="2">
        <f>_xlfn.STDEV.P(Table1311[[#This Row],[Estimated costs 1]:[Estimated costs 20]])</f>
        <v>0</v>
      </c>
      <c r="M208" s="2" t="e">
        <f>Table1311[[#This Row],[Dev]]/Table1311[[#This Row],[Mean]]*100</f>
        <v>#DIV/0!</v>
      </c>
      <c r="N208" s="2">
        <f>Table1311[[#This Row],[Estimated costs 1]]-Table1311[[#This Row],[Actual cost]]</f>
        <v>0</v>
      </c>
      <c r="O208" s="2" t="e">
        <f>Table1311[[#This Row],[Diff 1]]/Table1311[[#This Row],[Actual cost]]*100</f>
        <v>#DIV/0!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</row>
    <row r="209" spans="1:35" hidden="1" x14ac:dyDescent="0.3">
      <c r="A209" t="s">
        <v>229</v>
      </c>
      <c r="B209">
        <v>207</v>
      </c>
      <c r="C209" t="str">
        <f>LEFT(Table1311[[#This Row],[Contingency id]])</f>
        <v>C</v>
      </c>
      <c r="D209">
        <v>0</v>
      </c>
      <c r="E209">
        <v>2.2749140893470701</v>
      </c>
      <c r="F209">
        <v>1324</v>
      </c>
      <c r="G209">
        <v>582</v>
      </c>
      <c r="H209">
        <v>582</v>
      </c>
      <c r="I209">
        <v>0</v>
      </c>
      <c r="J209" s="2">
        <f>AVERAGE(Table1311[[#This Row],[Estimated costs 1]:[Estimated costs 20]])</f>
        <v>0</v>
      </c>
      <c r="K209" s="2" t="e">
        <f>(Table1311[[#This Row],[Mean]]-Table1311[[#This Row],[Actual cost]])/Table1311[[#This Row],[Actual cost]]*100</f>
        <v>#DIV/0!</v>
      </c>
      <c r="L209" s="2">
        <f>_xlfn.STDEV.P(Table1311[[#This Row],[Estimated costs 1]:[Estimated costs 20]])</f>
        <v>0</v>
      </c>
      <c r="M209" s="2" t="e">
        <f>Table1311[[#This Row],[Dev]]/Table1311[[#This Row],[Mean]]*100</f>
        <v>#DIV/0!</v>
      </c>
      <c r="N209" s="2">
        <f>Table1311[[#This Row],[Estimated costs 1]]-Table1311[[#This Row],[Actual cost]]</f>
        <v>0</v>
      </c>
      <c r="O209" s="2" t="e">
        <f>Table1311[[#This Row],[Diff 1]]/Table1311[[#This Row],[Actual cost]]*100</f>
        <v>#DIV/0!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</row>
    <row r="210" spans="1:35" hidden="1" x14ac:dyDescent="0.3">
      <c r="A210" t="s">
        <v>230</v>
      </c>
      <c r="B210">
        <v>208</v>
      </c>
      <c r="C210" t="str">
        <f>LEFT(Table1311[[#This Row],[Contingency id]])</f>
        <v>C</v>
      </c>
      <c r="D210">
        <v>0</v>
      </c>
      <c r="E210">
        <v>1.45604395604395</v>
      </c>
      <c r="F210">
        <v>530</v>
      </c>
      <c r="G210">
        <v>364</v>
      </c>
      <c r="H210">
        <v>364</v>
      </c>
      <c r="I210">
        <v>0</v>
      </c>
      <c r="J210" s="2">
        <f>AVERAGE(Table1311[[#This Row],[Estimated costs 1]:[Estimated costs 20]])</f>
        <v>0</v>
      </c>
      <c r="K210" s="2" t="e">
        <f>(Table1311[[#This Row],[Mean]]-Table1311[[#This Row],[Actual cost]])/Table1311[[#This Row],[Actual cost]]*100</f>
        <v>#DIV/0!</v>
      </c>
      <c r="L210" s="2">
        <f>_xlfn.STDEV.P(Table1311[[#This Row],[Estimated costs 1]:[Estimated costs 20]])</f>
        <v>0</v>
      </c>
      <c r="M210" s="2" t="e">
        <f>Table1311[[#This Row],[Dev]]/Table1311[[#This Row],[Mean]]*100</f>
        <v>#DIV/0!</v>
      </c>
      <c r="N210" s="2">
        <f>Table1311[[#This Row],[Estimated costs 1]]-Table1311[[#This Row],[Actual cost]]</f>
        <v>0</v>
      </c>
      <c r="O210" s="2" t="e">
        <f>Table1311[[#This Row],[Diff 1]]/Table1311[[#This Row],[Actual cost]]*100</f>
        <v>#DIV/0!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</row>
    <row r="211" spans="1:35" hidden="1" x14ac:dyDescent="0.3">
      <c r="A211" t="s">
        <v>231</v>
      </c>
      <c r="B211">
        <v>209</v>
      </c>
      <c r="C211" t="str">
        <f>LEFT(Table1311[[#This Row],[Contingency id]])</f>
        <v>C</v>
      </c>
      <c r="D211">
        <v>0</v>
      </c>
      <c r="E211">
        <v>1.2110552763819</v>
      </c>
      <c r="F211">
        <v>241</v>
      </c>
      <c r="G211">
        <v>199</v>
      </c>
      <c r="H211">
        <v>199</v>
      </c>
      <c r="I211">
        <v>0</v>
      </c>
      <c r="J211" s="2">
        <f>AVERAGE(Table1311[[#This Row],[Estimated costs 1]:[Estimated costs 20]])</f>
        <v>0</v>
      </c>
      <c r="K211" s="2" t="e">
        <f>(Table1311[[#This Row],[Mean]]-Table1311[[#This Row],[Actual cost]])/Table1311[[#This Row],[Actual cost]]*100</f>
        <v>#DIV/0!</v>
      </c>
      <c r="L211" s="2">
        <f>_xlfn.STDEV.P(Table1311[[#This Row],[Estimated costs 1]:[Estimated costs 20]])</f>
        <v>0</v>
      </c>
      <c r="M211" s="2" t="e">
        <f>Table1311[[#This Row],[Dev]]/Table1311[[#This Row],[Mean]]*100</f>
        <v>#DIV/0!</v>
      </c>
      <c r="N211" s="2">
        <f>Table1311[[#This Row],[Estimated costs 1]]-Table1311[[#This Row],[Actual cost]]</f>
        <v>0</v>
      </c>
      <c r="O211" s="2" t="e">
        <f>Table1311[[#This Row],[Diff 1]]/Table1311[[#This Row],[Actual cost]]*100</f>
        <v>#DIV/0!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</row>
    <row r="212" spans="1:35" hidden="1" x14ac:dyDescent="0.3">
      <c r="A212" t="s">
        <v>232</v>
      </c>
      <c r="B212">
        <v>210</v>
      </c>
      <c r="C212" t="str">
        <f>LEFT(Table1311[[#This Row],[Contingency id]])</f>
        <v>C</v>
      </c>
      <c r="D212">
        <v>0</v>
      </c>
      <c r="E212">
        <v>1.2956989247311801</v>
      </c>
      <c r="F212">
        <v>241</v>
      </c>
      <c r="G212">
        <v>186</v>
      </c>
      <c r="H212">
        <v>186</v>
      </c>
      <c r="I212">
        <v>0</v>
      </c>
      <c r="J212" s="2">
        <f>AVERAGE(Table1311[[#This Row],[Estimated costs 1]:[Estimated costs 20]])</f>
        <v>0</v>
      </c>
      <c r="K212" s="2" t="e">
        <f>(Table1311[[#This Row],[Mean]]-Table1311[[#This Row],[Actual cost]])/Table1311[[#This Row],[Actual cost]]*100</f>
        <v>#DIV/0!</v>
      </c>
      <c r="L212" s="2">
        <f>_xlfn.STDEV.P(Table1311[[#This Row],[Estimated costs 1]:[Estimated costs 20]])</f>
        <v>0</v>
      </c>
      <c r="M212" s="2" t="e">
        <f>Table1311[[#This Row],[Dev]]/Table1311[[#This Row],[Mean]]*100</f>
        <v>#DIV/0!</v>
      </c>
      <c r="N212" s="2">
        <f>Table1311[[#This Row],[Estimated costs 1]]-Table1311[[#This Row],[Actual cost]]</f>
        <v>0</v>
      </c>
      <c r="O212" s="2" t="e">
        <f>Table1311[[#This Row],[Diff 1]]/Table1311[[#This Row],[Actual cost]]*100</f>
        <v>#DIV/0!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</row>
    <row r="213" spans="1:35" hidden="1" x14ac:dyDescent="0.3">
      <c r="A213" t="s">
        <v>233</v>
      </c>
      <c r="B213">
        <v>211</v>
      </c>
      <c r="C213" t="str">
        <f>LEFT(Table1311[[#This Row],[Contingency id]])</f>
        <v>C</v>
      </c>
      <c r="D213">
        <v>0</v>
      </c>
      <c r="E213">
        <v>2.2724196277495698</v>
      </c>
      <c r="F213">
        <v>1343</v>
      </c>
      <c r="G213">
        <v>591</v>
      </c>
      <c r="H213">
        <v>591</v>
      </c>
      <c r="I213">
        <v>0</v>
      </c>
      <c r="J213" s="2">
        <f>AVERAGE(Table1311[[#This Row],[Estimated costs 1]:[Estimated costs 20]])</f>
        <v>0</v>
      </c>
      <c r="K213" s="2" t="e">
        <f>(Table1311[[#This Row],[Mean]]-Table1311[[#This Row],[Actual cost]])/Table1311[[#This Row],[Actual cost]]*100</f>
        <v>#DIV/0!</v>
      </c>
      <c r="L213" s="2">
        <f>_xlfn.STDEV.P(Table1311[[#This Row],[Estimated costs 1]:[Estimated costs 20]])</f>
        <v>0</v>
      </c>
      <c r="M213" s="2" t="e">
        <f>Table1311[[#This Row],[Dev]]/Table1311[[#This Row],[Mean]]*100</f>
        <v>#DIV/0!</v>
      </c>
      <c r="N213" s="2">
        <f>Table1311[[#This Row],[Estimated costs 1]]-Table1311[[#This Row],[Actual cost]]</f>
        <v>0</v>
      </c>
      <c r="O213" s="2" t="e">
        <f>Table1311[[#This Row],[Diff 1]]/Table1311[[#This Row],[Actual cost]]*100</f>
        <v>#DIV/0!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</row>
    <row r="214" spans="1:35" hidden="1" x14ac:dyDescent="0.3">
      <c r="A214" t="s">
        <v>234</v>
      </c>
      <c r="B214">
        <v>212</v>
      </c>
      <c r="C214" t="str">
        <f>LEFT(Table1311[[#This Row],[Contingency id]])</f>
        <v>C</v>
      </c>
      <c r="D214">
        <v>0</v>
      </c>
      <c r="E214">
        <v>2.3115318416523198</v>
      </c>
      <c r="F214">
        <v>1343</v>
      </c>
      <c r="G214">
        <v>581</v>
      </c>
      <c r="H214">
        <v>581</v>
      </c>
      <c r="I214">
        <v>0</v>
      </c>
      <c r="J214" s="2">
        <f>AVERAGE(Table1311[[#This Row],[Estimated costs 1]:[Estimated costs 20]])</f>
        <v>0</v>
      </c>
      <c r="K214" s="2" t="e">
        <f>(Table1311[[#This Row],[Mean]]-Table1311[[#This Row],[Actual cost]])/Table1311[[#This Row],[Actual cost]]*100</f>
        <v>#DIV/0!</v>
      </c>
      <c r="L214" s="2">
        <f>_xlfn.STDEV.P(Table1311[[#This Row],[Estimated costs 1]:[Estimated costs 20]])</f>
        <v>0</v>
      </c>
      <c r="M214" s="2" t="e">
        <f>Table1311[[#This Row],[Dev]]/Table1311[[#This Row],[Mean]]*100</f>
        <v>#DIV/0!</v>
      </c>
      <c r="N214" s="2">
        <f>Table1311[[#This Row],[Estimated costs 1]]-Table1311[[#This Row],[Actual cost]]</f>
        <v>0</v>
      </c>
      <c r="O214" s="2" t="e">
        <f>Table1311[[#This Row],[Diff 1]]/Table1311[[#This Row],[Actual cost]]*100</f>
        <v>#DIV/0!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</row>
    <row r="215" spans="1:35" hidden="1" x14ac:dyDescent="0.3">
      <c r="A215" t="s">
        <v>235</v>
      </c>
      <c r="B215">
        <v>213</v>
      </c>
      <c r="C215" t="str">
        <f>LEFT(Table1311[[#This Row],[Contingency id]])</f>
        <v>C</v>
      </c>
      <c r="D215">
        <v>0</v>
      </c>
      <c r="E215">
        <v>1.69121140142517</v>
      </c>
      <c r="F215">
        <v>712</v>
      </c>
      <c r="G215">
        <v>421</v>
      </c>
      <c r="H215">
        <v>421</v>
      </c>
      <c r="I215">
        <v>0</v>
      </c>
      <c r="J215" s="2">
        <f>AVERAGE(Table1311[[#This Row],[Estimated costs 1]:[Estimated costs 20]])</f>
        <v>0</v>
      </c>
      <c r="K215" s="2" t="e">
        <f>(Table1311[[#This Row],[Mean]]-Table1311[[#This Row],[Actual cost]])/Table1311[[#This Row],[Actual cost]]*100</f>
        <v>#DIV/0!</v>
      </c>
      <c r="L215" s="2">
        <f>_xlfn.STDEV.P(Table1311[[#This Row],[Estimated costs 1]:[Estimated costs 20]])</f>
        <v>0</v>
      </c>
      <c r="M215" s="2" t="e">
        <f>Table1311[[#This Row],[Dev]]/Table1311[[#This Row],[Mean]]*100</f>
        <v>#DIV/0!</v>
      </c>
      <c r="N215" s="2">
        <f>Table1311[[#This Row],[Estimated costs 1]]-Table1311[[#This Row],[Actual cost]]</f>
        <v>0</v>
      </c>
      <c r="O215" s="2" t="e">
        <f>Table1311[[#This Row],[Diff 1]]/Table1311[[#This Row],[Actual cost]]*100</f>
        <v>#DIV/0!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</row>
    <row r="216" spans="1:35" hidden="1" x14ac:dyDescent="0.3">
      <c r="A216" t="s">
        <v>236</v>
      </c>
      <c r="B216">
        <v>214</v>
      </c>
      <c r="C216" t="str">
        <f>LEFT(Table1311[[#This Row],[Contingency id]])</f>
        <v>C</v>
      </c>
      <c r="D216">
        <v>0</v>
      </c>
      <c r="E216">
        <v>1.69928400954653</v>
      </c>
      <c r="F216">
        <v>712</v>
      </c>
      <c r="G216">
        <v>419</v>
      </c>
      <c r="H216">
        <v>419</v>
      </c>
      <c r="I216">
        <v>0</v>
      </c>
      <c r="J216" s="2">
        <f>AVERAGE(Table1311[[#This Row],[Estimated costs 1]:[Estimated costs 20]])</f>
        <v>0</v>
      </c>
      <c r="K216" s="2" t="e">
        <f>(Table1311[[#This Row],[Mean]]-Table1311[[#This Row],[Actual cost]])/Table1311[[#This Row],[Actual cost]]*100</f>
        <v>#DIV/0!</v>
      </c>
      <c r="L216" s="2">
        <f>_xlfn.STDEV.P(Table1311[[#This Row],[Estimated costs 1]:[Estimated costs 20]])</f>
        <v>0</v>
      </c>
      <c r="M216" s="2" t="e">
        <f>Table1311[[#This Row],[Dev]]/Table1311[[#This Row],[Mean]]*100</f>
        <v>#DIV/0!</v>
      </c>
      <c r="N216" s="2">
        <f>Table1311[[#This Row],[Estimated costs 1]]-Table1311[[#This Row],[Actual cost]]</f>
        <v>0</v>
      </c>
      <c r="O216" s="2" t="e">
        <f>Table1311[[#This Row],[Diff 1]]/Table1311[[#This Row],[Actual cost]]*100</f>
        <v>#DIV/0!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</row>
    <row r="217" spans="1:35" hidden="1" x14ac:dyDescent="0.3">
      <c r="A217" t="s">
        <v>237</v>
      </c>
      <c r="B217">
        <v>215</v>
      </c>
      <c r="C217" t="str">
        <f>LEFT(Table1311[[#This Row],[Contingency id]])</f>
        <v>C</v>
      </c>
      <c r="D217">
        <v>0</v>
      </c>
      <c r="E217">
        <v>1.3435114503816701</v>
      </c>
      <c r="F217">
        <v>352</v>
      </c>
      <c r="G217">
        <v>262</v>
      </c>
      <c r="H217">
        <v>262</v>
      </c>
      <c r="I217">
        <v>0</v>
      </c>
      <c r="J217" s="2">
        <f>AVERAGE(Table1311[[#This Row],[Estimated costs 1]:[Estimated costs 20]])</f>
        <v>0</v>
      </c>
      <c r="K217" s="2" t="e">
        <f>(Table1311[[#This Row],[Mean]]-Table1311[[#This Row],[Actual cost]])/Table1311[[#This Row],[Actual cost]]*100</f>
        <v>#DIV/0!</v>
      </c>
      <c r="L217" s="2">
        <f>_xlfn.STDEV.P(Table1311[[#This Row],[Estimated costs 1]:[Estimated costs 20]])</f>
        <v>0</v>
      </c>
      <c r="M217" s="2" t="e">
        <f>Table1311[[#This Row],[Dev]]/Table1311[[#This Row],[Mean]]*100</f>
        <v>#DIV/0!</v>
      </c>
      <c r="N217" s="2">
        <f>Table1311[[#This Row],[Estimated costs 1]]-Table1311[[#This Row],[Actual cost]]</f>
        <v>0</v>
      </c>
      <c r="O217" s="2" t="e">
        <f>Table1311[[#This Row],[Diff 1]]/Table1311[[#This Row],[Actual cost]]*100</f>
        <v>#DIV/0!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</row>
    <row r="218" spans="1:35" hidden="1" x14ac:dyDescent="0.3">
      <c r="A218" t="s">
        <v>238</v>
      </c>
      <c r="B218">
        <v>216</v>
      </c>
      <c r="C218" t="str">
        <f>LEFT(Table1311[[#This Row],[Contingency id]])</f>
        <v>C</v>
      </c>
      <c r="D218">
        <v>0</v>
      </c>
      <c r="E218">
        <v>1.3085501858735999</v>
      </c>
      <c r="F218">
        <v>352</v>
      </c>
      <c r="G218">
        <v>269</v>
      </c>
      <c r="H218">
        <v>269</v>
      </c>
      <c r="I218">
        <v>0</v>
      </c>
      <c r="J218" s="2">
        <f>AVERAGE(Table1311[[#This Row],[Estimated costs 1]:[Estimated costs 20]])</f>
        <v>0</v>
      </c>
      <c r="K218" s="2" t="e">
        <f>(Table1311[[#This Row],[Mean]]-Table1311[[#This Row],[Actual cost]])/Table1311[[#This Row],[Actual cost]]*100</f>
        <v>#DIV/0!</v>
      </c>
      <c r="L218" s="2">
        <f>_xlfn.STDEV.P(Table1311[[#This Row],[Estimated costs 1]:[Estimated costs 20]])</f>
        <v>0</v>
      </c>
      <c r="M218" s="2" t="e">
        <f>Table1311[[#This Row],[Dev]]/Table1311[[#This Row],[Mean]]*100</f>
        <v>#DIV/0!</v>
      </c>
      <c r="N218" s="2">
        <f>Table1311[[#This Row],[Estimated costs 1]]-Table1311[[#This Row],[Actual cost]]</f>
        <v>0</v>
      </c>
      <c r="O218" s="2" t="e">
        <f>Table1311[[#This Row],[Diff 1]]/Table1311[[#This Row],[Actual cost]]*100</f>
        <v>#DIV/0!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</row>
    <row r="219" spans="1:35" hidden="1" x14ac:dyDescent="0.3">
      <c r="A219" t="s">
        <v>239</v>
      </c>
      <c r="B219">
        <v>217</v>
      </c>
      <c r="C219" t="str">
        <f>LEFT(Table1311[[#This Row],[Contingency id]])</f>
        <v>C</v>
      </c>
      <c r="D219">
        <v>0</v>
      </c>
      <c r="E219">
        <v>1.28688524590163</v>
      </c>
      <c r="F219">
        <v>314</v>
      </c>
      <c r="G219">
        <v>244</v>
      </c>
      <c r="H219">
        <v>244</v>
      </c>
      <c r="I219">
        <v>0</v>
      </c>
      <c r="J219" s="2">
        <f>AVERAGE(Table1311[[#This Row],[Estimated costs 1]:[Estimated costs 20]])</f>
        <v>0</v>
      </c>
      <c r="K219" s="2" t="e">
        <f>(Table1311[[#This Row],[Mean]]-Table1311[[#This Row],[Actual cost]])/Table1311[[#This Row],[Actual cost]]*100</f>
        <v>#DIV/0!</v>
      </c>
      <c r="L219" s="2">
        <f>_xlfn.STDEV.P(Table1311[[#This Row],[Estimated costs 1]:[Estimated costs 20]])</f>
        <v>0</v>
      </c>
      <c r="M219" s="2" t="e">
        <f>Table1311[[#This Row],[Dev]]/Table1311[[#This Row],[Mean]]*100</f>
        <v>#DIV/0!</v>
      </c>
      <c r="N219" s="2">
        <f>Table1311[[#This Row],[Estimated costs 1]]-Table1311[[#This Row],[Actual cost]]</f>
        <v>0</v>
      </c>
      <c r="O219" s="2" t="e">
        <f>Table1311[[#This Row],[Diff 1]]/Table1311[[#This Row],[Actual cost]]*100</f>
        <v>#DIV/0!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</row>
    <row r="220" spans="1:35" hidden="1" x14ac:dyDescent="0.3">
      <c r="A220" t="s">
        <v>240</v>
      </c>
      <c r="B220">
        <v>218</v>
      </c>
      <c r="C220" t="str">
        <f>LEFT(Table1311[[#This Row],[Contingency id]])</f>
        <v>C</v>
      </c>
      <c r="D220">
        <v>0</v>
      </c>
      <c r="E220">
        <v>1.3305084745762701</v>
      </c>
      <c r="F220">
        <v>314</v>
      </c>
      <c r="G220">
        <v>236</v>
      </c>
      <c r="H220">
        <v>236</v>
      </c>
      <c r="I220">
        <v>0</v>
      </c>
      <c r="J220" s="2">
        <f>AVERAGE(Table1311[[#This Row],[Estimated costs 1]:[Estimated costs 20]])</f>
        <v>0</v>
      </c>
      <c r="K220" s="2" t="e">
        <f>(Table1311[[#This Row],[Mean]]-Table1311[[#This Row],[Actual cost]])/Table1311[[#This Row],[Actual cost]]*100</f>
        <v>#DIV/0!</v>
      </c>
      <c r="L220" s="2">
        <f>_xlfn.STDEV.P(Table1311[[#This Row],[Estimated costs 1]:[Estimated costs 20]])</f>
        <v>0</v>
      </c>
      <c r="M220" s="2" t="e">
        <f>Table1311[[#This Row],[Dev]]/Table1311[[#This Row],[Mean]]*100</f>
        <v>#DIV/0!</v>
      </c>
      <c r="N220" s="2">
        <f>Table1311[[#This Row],[Estimated costs 1]]-Table1311[[#This Row],[Actual cost]]</f>
        <v>0</v>
      </c>
      <c r="O220" s="2" t="e">
        <f>Table1311[[#This Row],[Diff 1]]/Table1311[[#This Row],[Actual cost]]*100</f>
        <v>#DIV/0!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</row>
    <row r="221" spans="1:35" hidden="1" x14ac:dyDescent="0.3">
      <c r="A221" t="s">
        <v>241</v>
      </c>
      <c r="B221">
        <v>219</v>
      </c>
      <c r="C221" t="str">
        <f>LEFT(Table1311[[#This Row],[Contingency id]])</f>
        <v>C</v>
      </c>
      <c r="D221">
        <v>0</v>
      </c>
      <c r="E221">
        <v>1.21875</v>
      </c>
      <c r="F221">
        <v>195</v>
      </c>
      <c r="G221">
        <v>160</v>
      </c>
      <c r="H221">
        <v>160</v>
      </c>
      <c r="I221">
        <v>0</v>
      </c>
      <c r="J221" s="2">
        <f>AVERAGE(Table1311[[#This Row],[Estimated costs 1]:[Estimated costs 20]])</f>
        <v>0</v>
      </c>
      <c r="K221" s="2" t="e">
        <f>(Table1311[[#This Row],[Mean]]-Table1311[[#This Row],[Actual cost]])/Table1311[[#This Row],[Actual cost]]*100</f>
        <v>#DIV/0!</v>
      </c>
      <c r="L221" s="2">
        <f>_xlfn.STDEV.P(Table1311[[#This Row],[Estimated costs 1]:[Estimated costs 20]])</f>
        <v>0</v>
      </c>
      <c r="M221" s="2" t="e">
        <f>Table1311[[#This Row],[Dev]]/Table1311[[#This Row],[Mean]]*100</f>
        <v>#DIV/0!</v>
      </c>
      <c r="N221" s="2">
        <f>Table1311[[#This Row],[Estimated costs 1]]-Table1311[[#This Row],[Actual cost]]</f>
        <v>0</v>
      </c>
      <c r="O221" s="2" t="e">
        <f>Table1311[[#This Row],[Diff 1]]/Table1311[[#This Row],[Actual cost]]*100</f>
        <v>#DIV/0!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</row>
    <row r="222" spans="1:35" hidden="1" x14ac:dyDescent="0.3">
      <c r="A222" t="s">
        <v>242</v>
      </c>
      <c r="B222">
        <v>220</v>
      </c>
      <c r="C222" t="str">
        <f>LEFT(Table1311[[#This Row],[Contingency id]])</f>
        <v>C</v>
      </c>
      <c r="D222">
        <v>0</v>
      </c>
      <c r="E222">
        <v>1.17469879518072</v>
      </c>
      <c r="F222">
        <v>195</v>
      </c>
      <c r="G222">
        <v>166</v>
      </c>
      <c r="H222">
        <v>166</v>
      </c>
      <c r="I222">
        <v>0</v>
      </c>
      <c r="J222" s="2">
        <f>AVERAGE(Table1311[[#This Row],[Estimated costs 1]:[Estimated costs 20]])</f>
        <v>0</v>
      </c>
      <c r="K222" s="2" t="e">
        <f>(Table1311[[#This Row],[Mean]]-Table1311[[#This Row],[Actual cost]])/Table1311[[#This Row],[Actual cost]]*100</f>
        <v>#DIV/0!</v>
      </c>
      <c r="L222" s="2">
        <f>_xlfn.STDEV.P(Table1311[[#This Row],[Estimated costs 1]:[Estimated costs 20]])</f>
        <v>0</v>
      </c>
      <c r="M222" s="2" t="e">
        <f>Table1311[[#This Row],[Dev]]/Table1311[[#This Row],[Mean]]*100</f>
        <v>#DIV/0!</v>
      </c>
      <c r="N222" s="2">
        <f>Table1311[[#This Row],[Estimated costs 1]]-Table1311[[#This Row],[Actual cost]]</f>
        <v>0</v>
      </c>
      <c r="O222" s="2" t="e">
        <f>Table1311[[#This Row],[Diff 1]]/Table1311[[#This Row],[Actual cost]]*100</f>
        <v>#DIV/0!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</row>
    <row r="223" spans="1:35" hidden="1" x14ac:dyDescent="0.3">
      <c r="A223" t="s">
        <v>243</v>
      </c>
      <c r="B223">
        <v>221</v>
      </c>
      <c r="C223" t="str">
        <f>LEFT(Table1311[[#This Row],[Contingency id]])</f>
        <v>C</v>
      </c>
      <c r="D223">
        <v>0</v>
      </c>
      <c r="E223">
        <v>2.3678160919540199</v>
      </c>
      <c r="F223">
        <v>1442</v>
      </c>
      <c r="G223">
        <v>609</v>
      </c>
      <c r="H223">
        <v>609</v>
      </c>
      <c r="I223">
        <v>0</v>
      </c>
      <c r="J223" s="2">
        <f>AVERAGE(Table1311[[#This Row],[Estimated costs 1]:[Estimated costs 20]])</f>
        <v>0</v>
      </c>
      <c r="K223" s="2" t="e">
        <f>(Table1311[[#This Row],[Mean]]-Table1311[[#This Row],[Actual cost]])/Table1311[[#This Row],[Actual cost]]*100</f>
        <v>#DIV/0!</v>
      </c>
      <c r="L223" s="2">
        <f>_xlfn.STDEV.P(Table1311[[#This Row],[Estimated costs 1]:[Estimated costs 20]])</f>
        <v>0</v>
      </c>
      <c r="M223" s="2" t="e">
        <f>Table1311[[#This Row],[Dev]]/Table1311[[#This Row],[Mean]]*100</f>
        <v>#DIV/0!</v>
      </c>
      <c r="N223" s="2">
        <f>Table1311[[#This Row],[Estimated costs 1]]-Table1311[[#This Row],[Actual cost]]</f>
        <v>0</v>
      </c>
      <c r="O223" s="2" t="e">
        <f>Table1311[[#This Row],[Diff 1]]/Table1311[[#This Row],[Actual cost]]*100</f>
        <v>#DIV/0!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</row>
    <row r="224" spans="1:35" hidden="1" x14ac:dyDescent="0.3">
      <c r="A224" t="s">
        <v>244</v>
      </c>
      <c r="B224">
        <v>222</v>
      </c>
      <c r="C224" t="str">
        <f>LEFT(Table1311[[#This Row],[Contingency id]])</f>
        <v>C</v>
      </c>
      <c r="D224">
        <v>0</v>
      </c>
      <c r="E224">
        <v>2.3545751633986902</v>
      </c>
      <c r="F224">
        <v>1441</v>
      </c>
      <c r="G224">
        <v>612</v>
      </c>
      <c r="H224">
        <v>612</v>
      </c>
      <c r="I224">
        <v>0</v>
      </c>
      <c r="J224" s="2">
        <f>AVERAGE(Table1311[[#This Row],[Estimated costs 1]:[Estimated costs 20]])</f>
        <v>0</v>
      </c>
      <c r="K224" s="2" t="e">
        <f>(Table1311[[#This Row],[Mean]]-Table1311[[#This Row],[Actual cost]])/Table1311[[#This Row],[Actual cost]]*100</f>
        <v>#DIV/0!</v>
      </c>
      <c r="L224" s="2">
        <f>_xlfn.STDEV.P(Table1311[[#This Row],[Estimated costs 1]:[Estimated costs 20]])</f>
        <v>0</v>
      </c>
      <c r="M224" s="2" t="e">
        <f>Table1311[[#This Row],[Dev]]/Table1311[[#This Row],[Mean]]*100</f>
        <v>#DIV/0!</v>
      </c>
      <c r="N224" s="2">
        <f>Table1311[[#This Row],[Estimated costs 1]]-Table1311[[#This Row],[Actual cost]]</f>
        <v>0</v>
      </c>
      <c r="O224" s="2" t="e">
        <f>Table1311[[#This Row],[Diff 1]]/Table1311[[#This Row],[Actual cost]]*100</f>
        <v>#DIV/0!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</row>
    <row r="225" spans="1:35" hidden="1" x14ac:dyDescent="0.3">
      <c r="A225" t="s">
        <v>245</v>
      </c>
      <c r="B225">
        <v>223</v>
      </c>
      <c r="C225" t="str">
        <f>LEFT(Table1311[[#This Row],[Contingency id]])</f>
        <v>C</v>
      </c>
      <c r="D225">
        <v>0</v>
      </c>
      <c r="E225">
        <v>1.6519721577726201</v>
      </c>
      <c r="F225">
        <v>712</v>
      </c>
      <c r="G225">
        <v>431</v>
      </c>
      <c r="H225">
        <v>431</v>
      </c>
      <c r="I225">
        <v>0</v>
      </c>
      <c r="J225" s="2">
        <f>AVERAGE(Table1311[[#This Row],[Estimated costs 1]:[Estimated costs 20]])</f>
        <v>0</v>
      </c>
      <c r="K225" s="2" t="e">
        <f>(Table1311[[#This Row],[Mean]]-Table1311[[#This Row],[Actual cost]])/Table1311[[#This Row],[Actual cost]]*100</f>
        <v>#DIV/0!</v>
      </c>
      <c r="L225" s="2">
        <f>_xlfn.STDEV.P(Table1311[[#This Row],[Estimated costs 1]:[Estimated costs 20]])</f>
        <v>0</v>
      </c>
      <c r="M225" s="2" t="e">
        <f>Table1311[[#This Row],[Dev]]/Table1311[[#This Row],[Mean]]*100</f>
        <v>#DIV/0!</v>
      </c>
      <c r="N225" s="2">
        <f>Table1311[[#This Row],[Estimated costs 1]]-Table1311[[#This Row],[Actual cost]]</f>
        <v>0</v>
      </c>
      <c r="O225" s="2" t="e">
        <f>Table1311[[#This Row],[Diff 1]]/Table1311[[#This Row],[Actual cost]]*100</f>
        <v>#DIV/0!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</row>
    <row r="226" spans="1:35" hidden="1" x14ac:dyDescent="0.3">
      <c r="A226" t="s">
        <v>246</v>
      </c>
      <c r="B226">
        <v>224</v>
      </c>
      <c r="C226" t="str">
        <f>LEFT(Table1311[[#This Row],[Contingency id]])</f>
        <v>C</v>
      </c>
      <c r="D226">
        <v>0</v>
      </c>
      <c r="E226">
        <v>1.7115384615384599</v>
      </c>
      <c r="F226">
        <v>712</v>
      </c>
      <c r="G226">
        <v>416</v>
      </c>
      <c r="H226">
        <v>416</v>
      </c>
      <c r="I226">
        <v>0</v>
      </c>
      <c r="J226" s="2">
        <f>AVERAGE(Table1311[[#This Row],[Estimated costs 1]:[Estimated costs 20]])</f>
        <v>0</v>
      </c>
      <c r="K226" s="2" t="e">
        <f>(Table1311[[#This Row],[Mean]]-Table1311[[#This Row],[Actual cost]])/Table1311[[#This Row],[Actual cost]]*100</f>
        <v>#DIV/0!</v>
      </c>
      <c r="L226" s="2">
        <f>_xlfn.STDEV.P(Table1311[[#This Row],[Estimated costs 1]:[Estimated costs 20]])</f>
        <v>0</v>
      </c>
      <c r="M226" s="2" t="e">
        <f>Table1311[[#This Row],[Dev]]/Table1311[[#This Row],[Mean]]*100</f>
        <v>#DIV/0!</v>
      </c>
      <c r="N226" s="2">
        <f>Table1311[[#This Row],[Estimated costs 1]]-Table1311[[#This Row],[Actual cost]]</f>
        <v>0</v>
      </c>
      <c r="O226" s="2" t="e">
        <f>Table1311[[#This Row],[Diff 1]]/Table1311[[#This Row],[Actual cost]]*100</f>
        <v>#DIV/0!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</row>
    <row r="227" spans="1:35" hidden="1" x14ac:dyDescent="0.3">
      <c r="A227" t="s">
        <v>247</v>
      </c>
      <c r="B227">
        <v>225</v>
      </c>
      <c r="C227" t="str">
        <f>LEFT(Table1311[[#This Row],[Contingency id]])</f>
        <v>C</v>
      </c>
      <c r="D227">
        <v>0</v>
      </c>
      <c r="E227">
        <v>2.0452830188679201</v>
      </c>
      <c r="F227">
        <v>1084</v>
      </c>
      <c r="G227">
        <v>530</v>
      </c>
      <c r="H227">
        <v>530</v>
      </c>
      <c r="I227">
        <v>0</v>
      </c>
      <c r="J227" s="2">
        <f>AVERAGE(Table1311[[#This Row],[Estimated costs 1]:[Estimated costs 20]])</f>
        <v>0</v>
      </c>
      <c r="K227" s="2" t="e">
        <f>(Table1311[[#This Row],[Mean]]-Table1311[[#This Row],[Actual cost]])/Table1311[[#This Row],[Actual cost]]*100</f>
        <v>#DIV/0!</v>
      </c>
      <c r="L227" s="2">
        <f>_xlfn.STDEV.P(Table1311[[#This Row],[Estimated costs 1]:[Estimated costs 20]])</f>
        <v>0</v>
      </c>
      <c r="M227" s="2" t="e">
        <f>Table1311[[#This Row],[Dev]]/Table1311[[#This Row],[Mean]]*100</f>
        <v>#DIV/0!</v>
      </c>
      <c r="N227" s="2">
        <f>Table1311[[#This Row],[Estimated costs 1]]-Table1311[[#This Row],[Actual cost]]</f>
        <v>0</v>
      </c>
      <c r="O227" s="2" t="e">
        <f>Table1311[[#This Row],[Diff 1]]/Table1311[[#This Row],[Actual cost]]*100</f>
        <v>#DIV/0!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</row>
    <row r="228" spans="1:35" hidden="1" x14ac:dyDescent="0.3">
      <c r="A228" t="s">
        <v>248</v>
      </c>
      <c r="B228">
        <v>226</v>
      </c>
      <c r="C228" t="str">
        <f>LEFT(Table1311[[#This Row],[Contingency id]])</f>
        <v>C</v>
      </c>
      <c r="D228">
        <v>0</v>
      </c>
      <c r="E228">
        <v>2.0766283524904199</v>
      </c>
      <c r="F228">
        <v>1084</v>
      </c>
      <c r="G228">
        <v>522</v>
      </c>
      <c r="H228">
        <v>522</v>
      </c>
      <c r="I228">
        <v>0</v>
      </c>
      <c r="J228" s="2">
        <f>AVERAGE(Table1311[[#This Row],[Estimated costs 1]:[Estimated costs 20]])</f>
        <v>0</v>
      </c>
      <c r="K228" s="2" t="e">
        <f>(Table1311[[#This Row],[Mean]]-Table1311[[#This Row],[Actual cost]])/Table1311[[#This Row],[Actual cost]]*100</f>
        <v>#DIV/0!</v>
      </c>
      <c r="L228" s="2">
        <f>_xlfn.STDEV.P(Table1311[[#This Row],[Estimated costs 1]:[Estimated costs 20]])</f>
        <v>0</v>
      </c>
      <c r="M228" s="2" t="e">
        <f>Table1311[[#This Row],[Dev]]/Table1311[[#This Row],[Mean]]*100</f>
        <v>#DIV/0!</v>
      </c>
      <c r="N228" s="2">
        <f>Table1311[[#This Row],[Estimated costs 1]]-Table1311[[#This Row],[Actual cost]]</f>
        <v>0</v>
      </c>
      <c r="O228" s="2" t="e">
        <f>Table1311[[#This Row],[Diff 1]]/Table1311[[#This Row],[Actual cost]]*100</f>
        <v>#DIV/0!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</row>
    <row r="229" spans="1:35" hidden="1" x14ac:dyDescent="0.3">
      <c r="A229" t="s">
        <v>249</v>
      </c>
      <c r="B229">
        <v>227</v>
      </c>
      <c r="C229" t="str">
        <f>LEFT(Table1311[[#This Row],[Contingency id]])</f>
        <v>C</v>
      </c>
      <c r="D229">
        <v>0</v>
      </c>
      <c r="E229">
        <v>1.55851063829787</v>
      </c>
      <c r="F229">
        <v>586</v>
      </c>
      <c r="G229">
        <v>376</v>
      </c>
      <c r="H229">
        <v>376</v>
      </c>
      <c r="I229">
        <v>0</v>
      </c>
      <c r="J229" s="2">
        <f>AVERAGE(Table1311[[#This Row],[Estimated costs 1]:[Estimated costs 20]])</f>
        <v>0</v>
      </c>
      <c r="K229" s="2" t="e">
        <f>(Table1311[[#This Row],[Mean]]-Table1311[[#This Row],[Actual cost]])/Table1311[[#This Row],[Actual cost]]*100</f>
        <v>#DIV/0!</v>
      </c>
      <c r="L229" s="2">
        <f>_xlfn.STDEV.P(Table1311[[#This Row],[Estimated costs 1]:[Estimated costs 20]])</f>
        <v>0</v>
      </c>
      <c r="M229" s="2" t="e">
        <f>Table1311[[#This Row],[Dev]]/Table1311[[#This Row],[Mean]]*100</f>
        <v>#DIV/0!</v>
      </c>
      <c r="N229" s="2">
        <f>Table1311[[#This Row],[Estimated costs 1]]-Table1311[[#This Row],[Actual cost]]</f>
        <v>0</v>
      </c>
      <c r="O229" s="2" t="e">
        <f>Table1311[[#This Row],[Diff 1]]/Table1311[[#This Row],[Actual cost]]*100</f>
        <v>#DIV/0!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</row>
    <row r="230" spans="1:35" hidden="1" x14ac:dyDescent="0.3">
      <c r="A230" t="s">
        <v>250</v>
      </c>
      <c r="B230">
        <v>228</v>
      </c>
      <c r="C230" t="str">
        <f>LEFT(Table1311[[#This Row],[Contingency id]])</f>
        <v>C</v>
      </c>
      <c r="D230">
        <v>0</v>
      </c>
      <c r="E230">
        <v>1.5300261096605701</v>
      </c>
      <c r="F230">
        <v>586</v>
      </c>
      <c r="G230">
        <v>383</v>
      </c>
      <c r="H230">
        <v>383</v>
      </c>
      <c r="I230">
        <v>0</v>
      </c>
      <c r="J230" s="2">
        <f>AVERAGE(Table1311[[#This Row],[Estimated costs 1]:[Estimated costs 20]])</f>
        <v>0</v>
      </c>
      <c r="K230" s="2" t="e">
        <f>(Table1311[[#This Row],[Mean]]-Table1311[[#This Row],[Actual cost]])/Table1311[[#This Row],[Actual cost]]*100</f>
        <v>#DIV/0!</v>
      </c>
      <c r="L230" s="2">
        <f>_xlfn.STDEV.P(Table1311[[#This Row],[Estimated costs 1]:[Estimated costs 20]])</f>
        <v>0</v>
      </c>
      <c r="M230" s="2" t="e">
        <f>Table1311[[#This Row],[Dev]]/Table1311[[#This Row],[Mean]]*100</f>
        <v>#DIV/0!</v>
      </c>
      <c r="N230" s="2">
        <f>Table1311[[#This Row],[Estimated costs 1]]-Table1311[[#This Row],[Actual cost]]</f>
        <v>0</v>
      </c>
      <c r="O230" s="2" t="e">
        <f>Table1311[[#This Row],[Diff 1]]/Table1311[[#This Row],[Actual cost]]*100</f>
        <v>#DIV/0!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</row>
    <row r="231" spans="1:35" hidden="1" x14ac:dyDescent="0.3">
      <c r="A231" t="s">
        <v>251</v>
      </c>
      <c r="B231">
        <v>229</v>
      </c>
      <c r="C231" t="str">
        <f>LEFT(Table1311[[#This Row],[Contingency id]])</f>
        <v>C</v>
      </c>
      <c r="D231">
        <v>0</v>
      </c>
      <c r="E231">
        <v>1.9451476793248901</v>
      </c>
      <c r="F231">
        <v>922</v>
      </c>
      <c r="G231">
        <v>474</v>
      </c>
      <c r="H231">
        <v>474</v>
      </c>
      <c r="I231">
        <v>0</v>
      </c>
      <c r="J231" s="2">
        <f>AVERAGE(Table1311[[#This Row],[Estimated costs 1]:[Estimated costs 20]])</f>
        <v>0</v>
      </c>
      <c r="K231" s="2" t="e">
        <f>(Table1311[[#This Row],[Mean]]-Table1311[[#This Row],[Actual cost]])/Table1311[[#This Row],[Actual cost]]*100</f>
        <v>#DIV/0!</v>
      </c>
      <c r="L231" s="2">
        <f>_xlfn.STDEV.P(Table1311[[#This Row],[Estimated costs 1]:[Estimated costs 20]])</f>
        <v>0</v>
      </c>
      <c r="M231" s="2" t="e">
        <f>Table1311[[#This Row],[Dev]]/Table1311[[#This Row],[Mean]]*100</f>
        <v>#DIV/0!</v>
      </c>
      <c r="N231" s="2">
        <f>Table1311[[#This Row],[Estimated costs 1]]-Table1311[[#This Row],[Actual cost]]</f>
        <v>0</v>
      </c>
      <c r="O231" s="2" t="e">
        <f>Table1311[[#This Row],[Diff 1]]/Table1311[[#This Row],[Actual cost]]*100</f>
        <v>#DIV/0!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</row>
    <row r="232" spans="1:35" hidden="1" x14ac:dyDescent="0.3">
      <c r="A232" t="s">
        <v>252</v>
      </c>
      <c r="B232">
        <v>230</v>
      </c>
      <c r="C232" t="str">
        <f>LEFT(Table1311[[#This Row],[Contingency id]])</f>
        <v>C</v>
      </c>
      <c r="D232">
        <v>0</v>
      </c>
      <c r="E232">
        <v>1.81139489194499</v>
      </c>
      <c r="F232">
        <v>922</v>
      </c>
      <c r="G232">
        <v>509</v>
      </c>
      <c r="H232">
        <v>509</v>
      </c>
      <c r="I232">
        <v>0</v>
      </c>
      <c r="J232" s="2">
        <f>AVERAGE(Table1311[[#This Row],[Estimated costs 1]:[Estimated costs 20]])</f>
        <v>0</v>
      </c>
      <c r="K232" s="2" t="e">
        <f>(Table1311[[#This Row],[Mean]]-Table1311[[#This Row],[Actual cost]])/Table1311[[#This Row],[Actual cost]]*100</f>
        <v>#DIV/0!</v>
      </c>
      <c r="L232" s="2">
        <f>_xlfn.STDEV.P(Table1311[[#This Row],[Estimated costs 1]:[Estimated costs 20]])</f>
        <v>0</v>
      </c>
      <c r="M232" s="2" t="e">
        <f>Table1311[[#This Row],[Dev]]/Table1311[[#This Row],[Mean]]*100</f>
        <v>#DIV/0!</v>
      </c>
      <c r="N232" s="2">
        <f>Table1311[[#This Row],[Estimated costs 1]]-Table1311[[#This Row],[Actual cost]]</f>
        <v>0</v>
      </c>
      <c r="O232" s="2" t="e">
        <f>Table1311[[#This Row],[Diff 1]]/Table1311[[#This Row],[Actual cost]]*100</f>
        <v>#DIV/0!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</row>
    <row r="233" spans="1:35" hidden="1" x14ac:dyDescent="0.3">
      <c r="A233" t="s">
        <v>253</v>
      </c>
      <c r="B233">
        <v>231</v>
      </c>
      <c r="C233" t="str">
        <f>LEFT(Table1311[[#This Row],[Contingency id]])</f>
        <v>C</v>
      </c>
      <c r="D233">
        <v>0</v>
      </c>
      <c r="E233">
        <v>2.3003472222222201</v>
      </c>
      <c r="F233">
        <v>1325</v>
      </c>
      <c r="G233">
        <v>576</v>
      </c>
      <c r="H233">
        <v>576</v>
      </c>
      <c r="I233">
        <v>0</v>
      </c>
      <c r="J233" s="2">
        <f>AVERAGE(Table1311[[#This Row],[Estimated costs 1]:[Estimated costs 20]])</f>
        <v>0</v>
      </c>
      <c r="K233" s="2" t="e">
        <f>(Table1311[[#This Row],[Mean]]-Table1311[[#This Row],[Actual cost]])/Table1311[[#This Row],[Actual cost]]*100</f>
        <v>#DIV/0!</v>
      </c>
      <c r="L233" s="2">
        <f>_xlfn.STDEV.P(Table1311[[#This Row],[Estimated costs 1]:[Estimated costs 20]])</f>
        <v>0</v>
      </c>
      <c r="M233" s="2" t="e">
        <f>Table1311[[#This Row],[Dev]]/Table1311[[#This Row],[Mean]]*100</f>
        <v>#DIV/0!</v>
      </c>
      <c r="N233" s="2">
        <f>Table1311[[#This Row],[Estimated costs 1]]-Table1311[[#This Row],[Actual cost]]</f>
        <v>0</v>
      </c>
      <c r="O233" s="2" t="e">
        <f>Table1311[[#This Row],[Diff 1]]/Table1311[[#This Row],[Actual cost]]*100</f>
        <v>#DIV/0!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</row>
    <row r="234" spans="1:35" hidden="1" x14ac:dyDescent="0.3">
      <c r="A234" t="s">
        <v>254</v>
      </c>
      <c r="B234">
        <v>232</v>
      </c>
      <c r="C234" t="str">
        <f>LEFT(Table1311[[#This Row],[Contingency id]])</f>
        <v>C</v>
      </c>
      <c r="D234">
        <v>0</v>
      </c>
      <c r="E234">
        <v>2.4545454545454501</v>
      </c>
      <c r="F234">
        <v>1431</v>
      </c>
      <c r="G234">
        <v>583</v>
      </c>
      <c r="H234">
        <v>583</v>
      </c>
      <c r="I234">
        <v>0</v>
      </c>
      <c r="J234" s="2">
        <f>AVERAGE(Table1311[[#This Row],[Estimated costs 1]:[Estimated costs 20]])</f>
        <v>0</v>
      </c>
      <c r="K234" s="2" t="e">
        <f>(Table1311[[#This Row],[Mean]]-Table1311[[#This Row],[Actual cost]])/Table1311[[#This Row],[Actual cost]]*100</f>
        <v>#DIV/0!</v>
      </c>
      <c r="L234" s="2">
        <f>_xlfn.STDEV.P(Table1311[[#This Row],[Estimated costs 1]:[Estimated costs 20]])</f>
        <v>0</v>
      </c>
      <c r="M234" s="2" t="e">
        <f>Table1311[[#This Row],[Dev]]/Table1311[[#This Row],[Mean]]*100</f>
        <v>#DIV/0!</v>
      </c>
      <c r="N234" s="2">
        <f>Table1311[[#This Row],[Estimated costs 1]]-Table1311[[#This Row],[Actual cost]]</f>
        <v>0</v>
      </c>
      <c r="O234" s="2" t="e">
        <f>Table1311[[#This Row],[Diff 1]]/Table1311[[#This Row],[Actual cost]]*100</f>
        <v>#DIV/0!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</row>
    <row r="235" spans="1:35" hidden="1" x14ac:dyDescent="0.3">
      <c r="A235" t="s">
        <v>255</v>
      </c>
      <c r="B235">
        <v>233</v>
      </c>
      <c r="C235" t="str">
        <f>LEFT(Table1311[[#This Row],[Contingency id]])</f>
        <v>C</v>
      </c>
      <c r="D235">
        <v>0</v>
      </c>
      <c r="E235">
        <v>2.4241435562805802</v>
      </c>
      <c r="F235">
        <v>1486</v>
      </c>
      <c r="G235">
        <v>613</v>
      </c>
      <c r="H235">
        <v>613</v>
      </c>
      <c r="I235">
        <v>0</v>
      </c>
      <c r="J235" s="2">
        <f>AVERAGE(Table1311[[#This Row],[Estimated costs 1]:[Estimated costs 20]])</f>
        <v>0</v>
      </c>
      <c r="K235" s="2" t="e">
        <f>(Table1311[[#This Row],[Mean]]-Table1311[[#This Row],[Actual cost]])/Table1311[[#This Row],[Actual cost]]*100</f>
        <v>#DIV/0!</v>
      </c>
      <c r="L235" s="2">
        <f>_xlfn.STDEV.P(Table1311[[#This Row],[Estimated costs 1]:[Estimated costs 20]])</f>
        <v>0</v>
      </c>
      <c r="M235" s="2" t="e">
        <f>Table1311[[#This Row],[Dev]]/Table1311[[#This Row],[Mean]]*100</f>
        <v>#DIV/0!</v>
      </c>
      <c r="N235" s="2">
        <f>Table1311[[#This Row],[Estimated costs 1]]-Table1311[[#This Row],[Actual cost]]</f>
        <v>0</v>
      </c>
      <c r="O235" s="2" t="e">
        <f>Table1311[[#This Row],[Diff 1]]/Table1311[[#This Row],[Actual cost]]*100</f>
        <v>#DIV/0!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</row>
    <row r="236" spans="1:35" hidden="1" x14ac:dyDescent="0.3">
      <c r="A236" t="s">
        <v>256</v>
      </c>
      <c r="B236">
        <v>234</v>
      </c>
      <c r="C236" t="str">
        <f>LEFT(Table1311[[#This Row],[Contingency id]])</f>
        <v>C</v>
      </c>
      <c r="D236">
        <v>0</v>
      </c>
      <c r="E236">
        <v>2.4849921011058398</v>
      </c>
      <c r="F236">
        <v>1573</v>
      </c>
      <c r="G236">
        <v>633</v>
      </c>
      <c r="H236">
        <v>633</v>
      </c>
      <c r="I236">
        <v>0</v>
      </c>
      <c r="J236" s="2">
        <f>AVERAGE(Table1311[[#This Row],[Estimated costs 1]:[Estimated costs 20]])</f>
        <v>0</v>
      </c>
      <c r="K236" s="2" t="e">
        <f>(Table1311[[#This Row],[Mean]]-Table1311[[#This Row],[Actual cost]])/Table1311[[#This Row],[Actual cost]]*100</f>
        <v>#DIV/0!</v>
      </c>
      <c r="L236" s="2">
        <f>_xlfn.STDEV.P(Table1311[[#This Row],[Estimated costs 1]:[Estimated costs 20]])</f>
        <v>0</v>
      </c>
      <c r="M236" s="2" t="e">
        <f>Table1311[[#This Row],[Dev]]/Table1311[[#This Row],[Mean]]*100</f>
        <v>#DIV/0!</v>
      </c>
      <c r="N236" s="2">
        <f>Table1311[[#This Row],[Estimated costs 1]]-Table1311[[#This Row],[Actual cost]]</f>
        <v>0</v>
      </c>
      <c r="O236" s="2" t="e">
        <f>Table1311[[#This Row],[Diff 1]]/Table1311[[#This Row],[Actual cost]]*100</f>
        <v>#DIV/0!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</row>
    <row r="237" spans="1:35" x14ac:dyDescent="0.3">
      <c r="A237" t="s">
        <v>257</v>
      </c>
      <c r="B237">
        <v>235</v>
      </c>
      <c r="C237" t="str">
        <f>LEFT(Table1311[[#This Row],[Contingency id]])</f>
        <v>A</v>
      </c>
      <c r="D237" s="1">
        <v>0</v>
      </c>
      <c r="E237" s="1">
        <v>1.09756097560975</v>
      </c>
      <c r="F237">
        <v>90</v>
      </c>
      <c r="G237">
        <v>82</v>
      </c>
      <c r="H237">
        <v>82</v>
      </c>
      <c r="I237">
        <v>0</v>
      </c>
      <c r="J237" s="2">
        <f>AVERAGE(Table1311[[#This Row],[Estimated costs 1]:[Estimated costs 20]])</f>
        <v>0</v>
      </c>
      <c r="K237" s="2" t="e">
        <f>(Table1311[[#This Row],[Mean]]-Table1311[[#This Row],[Actual cost]])/Table1311[[#This Row],[Actual cost]]*100</f>
        <v>#DIV/0!</v>
      </c>
      <c r="L237" s="2">
        <f>_xlfn.STDEV.P(Table1311[[#This Row],[Estimated costs 1]:[Estimated costs 20]])</f>
        <v>0</v>
      </c>
      <c r="M237" s="2" t="e">
        <f>Table1311[[#This Row],[Dev]]/Table1311[[#This Row],[Mean]]*100</f>
        <v>#DIV/0!</v>
      </c>
      <c r="N237" s="2">
        <f>Table1311[[#This Row],[Estimated costs 1]]-Table1311[[#This Row],[Actual cost]]</f>
        <v>0</v>
      </c>
      <c r="O237" s="2" t="e">
        <f>Table1311[[#This Row],[Diff 1]]/Table1311[[#This Row],[Actual cost]]*100</f>
        <v>#DIV/0!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</row>
    <row r="238" spans="1:35" x14ac:dyDescent="0.3">
      <c r="A238" t="s">
        <v>258</v>
      </c>
      <c r="B238">
        <v>236</v>
      </c>
      <c r="C238" t="str">
        <f>LEFT(Table1311[[#This Row],[Contingency id]])</f>
        <v>A</v>
      </c>
      <c r="D238" s="1">
        <v>0</v>
      </c>
      <c r="E238" s="1">
        <v>1.0843373493975901</v>
      </c>
      <c r="F238">
        <v>90</v>
      </c>
      <c r="G238">
        <v>83</v>
      </c>
      <c r="H238">
        <v>83</v>
      </c>
      <c r="I238">
        <v>0</v>
      </c>
      <c r="J238" s="2">
        <f>AVERAGE(Table1311[[#This Row],[Estimated costs 1]:[Estimated costs 20]])</f>
        <v>0</v>
      </c>
      <c r="K238" s="2" t="e">
        <f>(Table1311[[#This Row],[Mean]]-Table1311[[#This Row],[Actual cost]])/Table1311[[#This Row],[Actual cost]]*100</f>
        <v>#DIV/0!</v>
      </c>
      <c r="L238" s="2">
        <f>_xlfn.STDEV.P(Table1311[[#This Row],[Estimated costs 1]:[Estimated costs 20]])</f>
        <v>0</v>
      </c>
      <c r="M238" s="2" t="e">
        <f>Table1311[[#This Row],[Dev]]/Table1311[[#This Row],[Mean]]*100</f>
        <v>#DIV/0!</v>
      </c>
      <c r="N238" s="2">
        <f>Table1311[[#This Row],[Estimated costs 1]]-Table1311[[#This Row],[Actual cost]]</f>
        <v>0</v>
      </c>
      <c r="O238" s="2" t="e">
        <f>Table1311[[#This Row],[Diff 1]]/Table1311[[#This Row],[Actual cost]]*100</f>
        <v>#DIV/0!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</row>
    <row r="239" spans="1:35" x14ac:dyDescent="0.3">
      <c r="A239" t="s">
        <v>259</v>
      </c>
      <c r="B239">
        <v>237</v>
      </c>
      <c r="C239" t="str">
        <f>LEFT(Table1311[[#This Row],[Contingency id]])</f>
        <v>A</v>
      </c>
      <c r="D239" s="1">
        <v>0</v>
      </c>
      <c r="E239" s="1">
        <v>1.09756097560975</v>
      </c>
      <c r="F239">
        <v>90</v>
      </c>
      <c r="G239">
        <v>82</v>
      </c>
      <c r="H239">
        <v>82</v>
      </c>
      <c r="I239">
        <v>0</v>
      </c>
      <c r="J239" s="2">
        <f>AVERAGE(Table1311[[#This Row],[Estimated costs 1]:[Estimated costs 20]])</f>
        <v>0</v>
      </c>
      <c r="K239" s="2" t="e">
        <f>(Table1311[[#This Row],[Mean]]-Table1311[[#This Row],[Actual cost]])/Table1311[[#This Row],[Actual cost]]*100</f>
        <v>#DIV/0!</v>
      </c>
      <c r="L239" s="2">
        <f>_xlfn.STDEV.P(Table1311[[#This Row],[Estimated costs 1]:[Estimated costs 20]])</f>
        <v>0</v>
      </c>
      <c r="M239" s="2" t="e">
        <f>Table1311[[#This Row],[Dev]]/Table1311[[#This Row],[Mean]]*100</f>
        <v>#DIV/0!</v>
      </c>
      <c r="N239" s="2">
        <f>Table1311[[#This Row],[Estimated costs 1]]-Table1311[[#This Row],[Actual cost]]</f>
        <v>0</v>
      </c>
      <c r="O239" s="2" t="e">
        <f>Table1311[[#This Row],[Diff 1]]/Table1311[[#This Row],[Actual cost]]*100</f>
        <v>#DIV/0!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</row>
    <row r="240" spans="1:35" x14ac:dyDescent="0.3">
      <c r="A240" t="s">
        <v>260</v>
      </c>
      <c r="B240">
        <v>238</v>
      </c>
      <c r="C240" t="str">
        <f>LEFT(Table1311[[#This Row],[Contingency id]])</f>
        <v>A</v>
      </c>
      <c r="D240" s="1">
        <v>0</v>
      </c>
      <c r="E240" s="1">
        <v>1.0588235294117601</v>
      </c>
      <c r="F240">
        <v>90</v>
      </c>
      <c r="G240">
        <v>85</v>
      </c>
      <c r="H240">
        <v>85</v>
      </c>
      <c r="I240">
        <v>0</v>
      </c>
      <c r="J240" s="2">
        <f>AVERAGE(Table1311[[#This Row],[Estimated costs 1]:[Estimated costs 20]])</f>
        <v>0</v>
      </c>
      <c r="K240" s="2" t="e">
        <f>(Table1311[[#This Row],[Mean]]-Table1311[[#This Row],[Actual cost]])/Table1311[[#This Row],[Actual cost]]*100</f>
        <v>#DIV/0!</v>
      </c>
      <c r="L240" s="2">
        <f>_xlfn.STDEV.P(Table1311[[#This Row],[Estimated costs 1]:[Estimated costs 20]])</f>
        <v>0</v>
      </c>
      <c r="M240" s="2" t="e">
        <f>Table1311[[#This Row],[Dev]]/Table1311[[#This Row],[Mean]]*100</f>
        <v>#DIV/0!</v>
      </c>
      <c r="N240" s="2">
        <f>Table1311[[#This Row],[Estimated costs 1]]-Table1311[[#This Row],[Actual cost]]</f>
        <v>0</v>
      </c>
      <c r="O240" s="2" t="e">
        <f>Table1311[[#This Row],[Diff 1]]/Table1311[[#This Row],[Actual cost]]*100</f>
        <v>#DIV/0!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</row>
    <row r="241" spans="1:35" x14ac:dyDescent="0.3">
      <c r="A241" t="s">
        <v>261</v>
      </c>
      <c r="B241">
        <v>239</v>
      </c>
      <c r="C241" t="str">
        <f>LEFT(Table1311[[#This Row],[Contingency id]])</f>
        <v>A</v>
      </c>
      <c r="D241" s="1">
        <v>0</v>
      </c>
      <c r="E241" s="1">
        <v>1.0843373493975901</v>
      </c>
      <c r="F241">
        <v>90</v>
      </c>
      <c r="G241">
        <v>83</v>
      </c>
      <c r="H241">
        <v>83</v>
      </c>
      <c r="I241">
        <v>0</v>
      </c>
      <c r="J241" s="2">
        <f>AVERAGE(Table1311[[#This Row],[Estimated costs 1]:[Estimated costs 20]])</f>
        <v>0</v>
      </c>
      <c r="K241" s="2" t="e">
        <f>(Table1311[[#This Row],[Mean]]-Table1311[[#This Row],[Actual cost]])/Table1311[[#This Row],[Actual cost]]*100</f>
        <v>#DIV/0!</v>
      </c>
      <c r="L241" s="2">
        <f>_xlfn.STDEV.P(Table1311[[#This Row],[Estimated costs 1]:[Estimated costs 20]])</f>
        <v>0</v>
      </c>
      <c r="M241" s="2" t="e">
        <f>Table1311[[#This Row],[Dev]]/Table1311[[#This Row],[Mean]]*100</f>
        <v>#DIV/0!</v>
      </c>
      <c r="N241" s="2">
        <f>Table1311[[#This Row],[Estimated costs 1]]-Table1311[[#This Row],[Actual cost]]</f>
        <v>0</v>
      </c>
      <c r="O241" s="2" t="e">
        <f>Table1311[[#This Row],[Diff 1]]/Table1311[[#This Row],[Actual cost]]*100</f>
        <v>#DIV/0!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</row>
    <row r="242" spans="1:35" x14ac:dyDescent="0.3">
      <c r="A242" t="s">
        <v>262</v>
      </c>
      <c r="B242">
        <v>240</v>
      </c>
      <c r="C242" t="str">
        <f>LEFT(Table1311[[#This Row],[Contingency id]])</f>
        <v>A</v>
      </c>
      <c r="D242" s="1">
        <v>0</v>
      </c>
      <c r="E242" s="1">
        <v>1.0843373493975901</v>
      </c>
      <c r="F242">
        <v>90</v>
      </c>
      <c r="G242">
        <v>83</v>
      </c>
      <c r="H242">
        <v>83</v>
      </c>
      <c r="I242">
        <v>0</v>
      </c>
      <c r="J242" s="2">
        <f>AVERAGE(Table1311[[#This Row],[Estimated costs 1]:[Estimated costs 20]])</f>
        <v>0</v>
      </c>
      <c r="K242" s="2" t="e">
        <f>(Table1311[[#This Row],[Mean]]-Table1311[[#This Row],[Actual cost]])/Table1311[[#This Row],[Actual cost]]*100</f>
        <v>#DIV/0!</v>
      </c>
      <c r="L242" s="2">
        <f>_xlfn.STDEV.P(Table1311[[#This Row],[Estimated costs 1]:[Estimated costs 20]])</f>
        <v>0</v>
      </c>
      <c r="M242" s="2" t="e">
        <f>Table1311[[#This Row],[Dev]]/Table1311[[#This Row],[Mean]]*100</f>
        <v>#DIV/0!</v>
      </c>
      <c r="N242" s="2">
        <f>Table1311[[#This Row],[Estimated costs 1]]-Table1311[[#This Row],[Actual cost]]</f>
        <v>0</v>
      </c>
      <c r="O242" s="2" t="e">
        <f>Table1311[[#This Row],[Diff 1]]/Table1311[[#This Row],[Actual cost]]*100</f>
        <v>#DIV/0!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</row>
    <row r="243" spans="1:35" x14ac:dyDescent="0.3">
      <c r="A243" t="s">
        <v>263</v>
      </c>
      <c r="B243">
        <v>241</v>
      </c>
      <c r="C243" t="str">
        <f>LEFT(Table1311[[#This Row],[Contingency id]])</f>
        <v>A</v>
      </c>
      <c r="D243" s="1">
        <v>0</v>
      </c>
      <c r="E243" s="1">
        <v>1.12658227848101</v>
      </c>
      <c r="F243">
        <v>89</v>
      </c>
      <c r="G243">
        <v>79</v>
      </c>
      <c r="H243">
        <v>79</v>
      </c>
      <c r="I243">
        <v>0</v>
      </c>
      <c r="J243" s="2">
        <f>AVERAGE(Table1311[[#This Row],[Estimated costs 1]:[Estimated costs 20]])</f>
        <v>0</v>
      </c>
      <c r="K243" s="2" t="e">
        <f>(Table1311[[#This Row],[Mean]]-Table1311[[#This Row],[Actual cost]])/Table1311[[#This Row],[Actual cost]]*100</f>
        <v>#DIV/0!</v>
      </c>
      <c r="L243" s="2">
        <f>_xlfn.STDEV.P(Table1311[[#This Row],[Estimated costs 1]:[Estimated costs 20]])</f>
        <v>0</v>
      </c>
      <c r="M243" s="2" t="e">
        <f>Table1311[[#This Row],[Dev]]/Table1311[[#This Row],[Mean]]*100</f>
        <v>#DIV/0!</v>
      </c>
      <c r="N243" s="2">
        <f>Table1311[[#This Row],[Estimated costs 1]]-Table1311[[#This Row],[Actual cost]]</f>
        <v>0</v>
      </c>
      <c r="O243" s="2" t="e">
        <f>Table1311[[#This Row],[Diff 1]]/Table1311[[#This Row],[Actual cost]]*100</f>
        <v>#DIV/0!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</row>
    <row r="244" spans="1:35" x14ac:dyDescent="0.3">
      <c r="A244" t="s">
        <v>264</v>
      </c>
      <c r="B244">
        <v>242</v>
      </c>
      <c r="C244" t="str">
        <f>LEFT(Table1311[[#This Row],[Contingency id]])</f>
        <v>A</v>
      </c>
      <c r="D244" s="1">
        <v>0</v>
      </c>
      <c r="E244" s="1">
        <v>1.0833333333333299</v>
      </c>
      <c r="F244">
        <v>65</v>
      </c>
      <c r="G244">
        <v>60</v>
      </c>
      <c r="H244">
        <v>60</v>
      </c>
      <c r="I244">
        <v>0</v>
      </c>
      <c r="J244" s="2">
        <f>AVERAGE(Table1311[[#This Row],[Estimated costs 1]:[Estimated costs 20]])</f>
        <v>0</v>
      </c>
      <c r="K244" s="2" t="e">
        <f>(Table1311[[#This Row],[Mean]]-Table1311[[#This Row],[Actual cost]])/Table1311[[#This Row],[Actual cost]]*100</f>
        <v>#DIV/0!</v>
      </c>
      <c r="L244" s="2">
        <f>_xlfn.STDEV.P(Table1311[[#This Row],[Estimated costs 1]:[Estimated costs 20]])</f>
        <v>0</v>
      </c>
      <c r="M244" s="2" t="e">
        <f>Table1311[[#This Row],[Dev]]/Table1311[[#This Row],[Mean]]*100</f>
        <v>#DIV/0!</v>
      </c>
      <c r="N244" s="2">
        <f>Table1311[[#This Row],[Estimated costs 1]]-Table1311[[#This Row],[Actual cost]]</f>
        <v>0</v>
      </c>
      <c r="O244" s="2" t="e">
        <f>Table1311[[#This Row],[Diff 1]]/Table1311[[#This Row],[Actual cost]]*100</f>
        <v>#DIV/0!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</row>
    <row r="245" spans="1:35" x14ac:dyDescent="0.3">
      <c r="A245" t="s">
        <v>265</v>
      </c>
      <c r="B245">
        <v>243</v>
      </c>
      <c r="C245" t="str">
        <f>LEFT(Table1311[[#This Row],[Contingency id]])</f>
        <v>A</v>
      </c>
      <c r="D245" s="1">
        <v>0</v>
      </c>
      <c r="E245" s="1">
        <v>1.1071428571428501</v>
      </c>
      <c r="F245">
        <v>62</v>
      </c>
      <c r="G245">
        <v>56</v>
      </c>
      <c r="H245">
        <v>56</v>
      </c>
      <c r="I245">
        <v>0</v>
      </c>
      <c r="J245" s="2">
        <f>AVERAGE(Table1311[[#This Row],[Estimated costs 1]:[Estimated costs 20]])</f>
        <v>0</v>
      </c>
      <c r="K245" s="2" t="e">
        <f>(Table1311[[#This Row],[Mean]]-Table1311[[#This Row],[Actual cost]])/Table1311[[#This Row],[Actual cost]]*100</f>
        <v>#DIV/0!</v>
      </c>
      <c r="L245" s="2">
        <f>_xlfn.STDEV.P(Table1311[[#This Row],[Estimated costs 1]:[Estimated costs 20]])</f>
        <v>0</v>
      </c>
      <c r="M245" s="2" t="e">
        <f>Table1311[[#This Row],[Dev]]/Table1311[[#This Row],[Mean]]*100</f>
        <v>#DIV/0!</v>
      </c>
      <c r="N245" s="2">
        <f>Table1311[[#This Row],[Estimated costs 1]]-Table1311[[#This Row],[Actual cost]]</f>
        <v>0</v>
      </c>
      <c r="O245" s="2" t="e">
        <f>Table1311[[#This Row],[Diff 1]]/Table1311[[#This Row],[Actual cost]]*100</f>
        <v>#DIV/0!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</row>
    <row r="246" spans="1:35" x14ac:dyDescent="0.3">
      <c r="A246" t="s">
        <v>266</v>
      </c>
      <c r="B246">
        <v>244</v>
      </c>
      <c r="C246" t="str">
        <f>LEFT(Table1311[[#This Row],[Contingency id]])</f>
        <v>A</v>
      </c>
      <c r="D246" s="1">
        <v>0</v>
      </c>
      <c r="E246" s="1">
        <v>1.0689655172413699</v>
      </c>
      <c r="F246">
        <v>62</v>
      </c>
      <c r="G246">
        <v>58</v>
      </c>
      <c r="H246">
        <v>58</v>
      </c>
      <c r="I246">
        <v>0</v>
      </c>
      <c r="J246" s="2">
        <f>AVERAGE(Table1311[[#This Row],[Estimated costs 1]:[Estimated costs 20]])</f>
        <v>0</v>
      </c>
      <c r="K246" s="2" t="e">
        <f>(Table1311[[#This Row],[Mean]]-Table1311[[#This Row],[Actual cost]])/Table1311[[#This Row],[Actual cost]]*100</f>
        <v>#DIV/0!</v>
      </c>
      <c r="L246" s="2">
        <f>_xlfn.STDEV.P(Table1311[[#This Row],[Estimated costs 1]:[Estimated costs 20]])</f>
        <v>0</v>
      </c>
      <c r="M246" s="2" t="e">
        <f>Table1311[[#This Row],[Dev]]/Table1311[[#This Row],[Mean]]*100</f>
        <v>#DIV/0!</v>
      </c>
      <c r="N246" s="2">
        <f>Table1311[[#This Row],[Estimated costs 1]]-Table1311[[#This Row],[Actual cost]]</f>
        <v>0</v>
      </c>
      <c r="O246" s="2" t="e">
        <f>Table1311[[#This Row],[Diff 1]]/Table1311[[#This Row],[Actual cost]]*100</f>
        <v>#DIV/0!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</row>
    <row r="247" spans="1:35" x14ac:dyDescent="0.3">
      <c r="A247" t="s">
        <v>267</v>
      </c>
      <c r="B247">
        <v>245</v>
      </c>
      <c r="C247" t="str">
        <f>LEFT(Table1311[[#This Row],[Contingency id]])</f>
        <v>A</v>
      </c>
      <c r="D247" s="1">
        <v>0</v>
      </c>
      <c r="E247" s="1">
        <v>1.03488372093023</v>
      </c>
      <c r="F247">
        <v>89</v>
      </c>
      <c r="G247">
        <v>86</v>
      </c>
      <c r="H247">
        <v>86</v>
      </c>
      <c r="I247">
        <v>0</v>
      </c>
      <c r="J247" s="2">
        <f>AVERAGE(Table1311[[#This Row],[Estimated costs 1]:[Estimated costs 20]])</f>
        <v>0</v>
      </c>
      <c r="K247" s="2" t="e">
        <f>(Table1311[[#This Row],[Mean]]-Table1311[[#This Row],[Actual cost]])/Table1311[[#This Row],[Actual cost]]*100</f>
        <v>#DIV/0!</v>
      </c>
      <c r="L247" s="2">
        <f>_xlfn.STDEV.P(Table1311[[#This Row],[Estimated costs 1]:[Estimated costs 20]])</f>
        <v>0</v>
      </c>
      <c r="M247" s="2" t="e">
        <f>Table1311[[#This Row],[Dev]]/Table1311[[#This Row],[Mean]]*100</f>
        <v>#DIV/0!</v>
      </c>
      <c r="N247" s="2">
        <f>Table1311[[#This Row],[Estimated costs 1]]-Table1311[[#This Row],[Actual cost]]</f>
        <v>0</v>
      </c>
      <c r="O247" s="2" t="e">
        <f>Table1311[[#This Row],[Diff 1]]/Table1311[[#This Row],[Actual cost]]*100</f>
        <v>#DIV/0!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</row>
    <row r="248" spans="1:35" x14ac:dyDescent="0.3">
      <c r="A248" t="s">
        <v>268</v>
      </c>
      <c r="B248">
        <v>246</v>
      </c>
      <c r="C248" t="str">
        <f>LEFT(Table1311[[#This Row],[Contingency id]])</f>
        <v>A</v>
      </c>
      <c r="D248" s="1">
        <v>0</v>
      </c>
      <c r="E248" s="1">
        <v>1.04705882352941</v>
      </c>
      <c r="F248">
        <v>89</v>
      </c>
      <c r="G248">
        <v>85</v>
      </c>
      <c r="H248">
        <v>85</v>
      </c>
      <c r="I248">
        <v>0</v>
      </c>
      <c r="J248" s="2">
        <f>AVERAGE(Table1311[[#This Row],[Estimated costs 1]:[Estimated costs 20]])</f>
        <v>0</v>
      </c>
      <c r="K248" s="2" t="e">
        <f>(Table1311[[#This Row],[Mean]]-Table1311[[#This Row],[Actual cost]])/Table1311[[#This Row],[Actual cost]]*100</f>
        <v>#DIV/0!</v>
      </c>
      <c r="L248" s="2">
        <f>_xlfn.STDEV.P(Table1311[[#This Row],[Estimated costs 1]:[Estimated costs 20]])</f>
        <v>0</v>
      </c>
      <c r="M248" s="2" t="e">
        <f>Table1311[[#This Row],[Dev]]/Table1311[[#This Row],[Mean]]*100</f>
        <v>#DIV/0!</v>
      </c>
      <c r="N248" s="2">
        <f>Table1311[[#This Row],[Estimated costs 1]]-Table1311[[#This Row],[Actual cost]]</f>
        <v>0</v>
      </c>
      <c r="O248" s="2" t="e">
        <f>Table1311[[#This Row],[Diff 1]]/Table1311[[#This Row],[Actual cost]]*100</f>
        <v>#DIV/0!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</row>
    <row r="249" spans="1:35" x14ac:dyDescent="0.3">
      <c r="A249" t="s">
        <v>269</v>
      </c>
      <c r="B249">
        <v>247</v>
      </c>
      <c r="C249" t="str">
        <f>LEFT(Table1311[[#This Row],[Contingency id]])</f>
        <v>A</v>
      </c>
      <c r="D249" s="1">
        <v>0</v>
      </c>
      <c r="E249" s="1">
        <v>1.0987654320987601</v>
      </c>
      <c r="F249">
        <v>89</v>
      </c>
      <c r="G249">
        <v>81</v>
      </c>
      <c r="H249">
        <v>81</v>
      </c>
      <c r="I249">
        <v>0</v>
      </c>
      <c r="J249" s="2">
        <f>AVERAGE(Table1311[[#This Row],[Estimated costs 1]:[Estimated costs 20]])</f>
        <v>0</v>
      </c>
      <c r="K249" s="2" t="e">
        <f>(Table1311[[#This Row],[Mean]]-Table1311[[#This Row],[Actual cost]])/Table1311[[#This Row],[Actual cost]]*100</f>
        <v>#DIV/0!</v>
      </c>
      <c r="L249" s="2">
        <f>_xlfn.STDEV.P(Table1311[[#This Row],[Estimated costs 1]:[Estimated costs 20]])</f>
        <v>0</v>
      </c>
      <c r="M249" s="2" t="e">
        <f>Table1311[[#This Row],[Dev]]/Table1311[[#This Row],[Mean]]*100</f>
        <v>#DIV/0!</v>
      </c>
      <c r="N249" s="2">
        <f>Table1311[[#This Row],[Estimated costs 1]]-Table1311[[#This Row],[Actual cost]]</f>
        <v>0</v>
      </c>
      <c r="O249" s="2" t="e">
        <f>Table1311[[#This Row],[Diff 1]]/Table1311[[#This Row],[Actual cost]]*100</f>
        <v>#DIV/0!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</row>
    <row r="250" spans="1:35" x14ac:dyDescent="0.3">
      <c r="A250" t="s">
        <v>270</v>
      </c>
      <c r="B250">
        <v>248</v>
      </c>
      <c r="C250" t="str">
        <f>LEFT(Table1311[[#This Row],[Contingency id]])</f>
        <v>A</v>
      </c>
      <c r="D250" s="1">
        <v>0</v>
      </c>
      <c r="E250" s="1">
        <v>1.04838709677419</v>
      </c>
      <c r="F250">
        <v>65</v>
      </c>
      <c r="G250">
        <v>62</v>
      </c>
      <c r="H250">
        <v>62</v>
      </c>
      <c r="I250">
        <v>0</v>
      </c>
      <c r="J250" s="2">
        <f>AVERAGE(Table1311[[#This Row],[Estimated costs 1]:[Estimated costs 20]])</f>
        <v>0</v>
      </c>
      <c r="K250" s="2" t="e">
        <f>(Table1311[[#This Row],[Mean]]-Table1311[[#This Row],[Actual cost]])/Table1311[[#This Row],[Actual cost]]*100</f>
        <v>#DIV/0!</v>
      </c>
      <c r="L250" s="2">
        <f>_xlfn.STDEV.P(Table1311[[#This Row],[Estimated costs 1]:[Estimated costs 20]])</f>
        <v>0</v>
      </c>
      <c r="M250" s="2" t="e">
        <f>Table1311[[#This Row],[Dev]]/Table1311[[#This Row],[Mean]]*100</f>
        <v>#DIV/0!</v>
      </c>
      <c r="N250" s="2">
        <f>Table1311[[#This Row],[Estimated costs 1]]-Table1311[[#This Row],[Actual cost]]</f>
        <v>0</v>
      </c>
      <c r="O250" s="2" t="e">
        <f>Table1311[[#This Row],[Diff 1]]/Table1311[[#This Row],[Actual cost]]*100</f>
        <v>#DIV/0!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</row>
    <row r="251" spans="1:35" x14ac:dyDescent="0.3">
      <c r="A251" t="s">
        <v>271</v>
      </c>
      <c r="B251">
        <v>249</v>
      </c>
      <c r="C251" t="str">
        <f>LEFT(Table1311[[#This Row],[Contingency id]])</f>
        <v>A</v>
      </c>
      <c r="D251" s="1">
        <v>0</v>
      </c>
      <c r="E251" s="1">
        <v>1.0595238095238</v>
      </c>
      <c r="F251">
        <v>89</v>
      </c>
      <c r="G251">
        <v>84</v>
      </c>
      <c r="H251">
        <v>84</v>
      </c>
      <c r="I251">
        <v>0</v>
      </c>
      <c r="J251" s="2">
        <f>AVERAGE(Table1311[[#This Row],[Estimated costs 1]:[Estimated costs 20]])</f>
        <v>0</v>
      </c>
      <c r="K251" s="2" t="e">
        <f>(Table1311[[#This Row],[Mean]]-Table1311[[#This Row],[Actual cost]])/Table1311[[#This Row],[Actual cost]]*100</f>
        <v>#DIV/0!</v>
      </c>
      <c r="L251" s="2">
        <f>_xlfn.STDEV.P(Table1311[[#This Row],[Estimated costs 1]:[Estimated costs 20]])</f>
        <v>0</v>
      </c>
      <c r="M251" s="2" t="e">
        <f>Table1311[[#This Row],[Dev]]/Table1311[[#This Row],[Mean]]*100</f>
        <v>#DIV/0!</v>
      </c>
      <c r="N251" s="2">
        <f>Table1311[[#This Row],[Estimated costs 1]]-Table1311[[#This Row],[Actual cost]]</f>
        <v>0</v>
      </c>
      <c r="O251" s="2" t="e">
        <f>Table1311[[#This Row],[Diff 1]]/Table1311[[#This Row],[Actual cost]]*100</f>
        <v>#DIV/0!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</row>
    <row r="252" spans="1:35" x14ac:dyDescent="0.3">
      <c r="A252" t="s">
        <v>272</v>
      </c>
      <c r="B252">
        <v>250</v>
      </c>
      <c r="C252" t="str">
        <f>LEFT(Table1311[[#This Row],[Contingency id]])</f>
        <v>A</v>
      </c>
      <c r="D252" s="1">
        <v>0</v>
      </c>
      <c r="E252" s="1">
        <v>1.0833333333333299</v>
      </c>
      <c r="F252">
        <v>65</v>
      </c>
      <c r="G252">
        <v>60</v>
      </c>
      <c r="H252">
        <v>60</v>
      </c>
      <c r="I252">
        <v>0</v>
      </c>
      <c r="J252" s="2">
        <f>AVERAGE(Table1311[[#This Row],[Estimated costs 1]:[Estimated costs 20]])</f>
        <v>0</v>
      </c>
      <c r="K252" s="2" t="e">
        <f>(Table1311[[#This Row],[Mean]]-Table1311[[#This Row],[Actual cost]])/Table1311[[#This Row],[Actual cost]]*100</f>
        <v>#DIV/0!</v>
      </c>
      <c r="L252" s="2">
        <f>_xlfn.STDEV.P(Table1311[[#This Row],[Estimated costs 1]:[Estimated costs 20]])</f>
        <v>0</v>
      </c>
      <c r="M252" s="2" t="e">
        <f>Table1311[[#This Row],[Dev]]/Table1311[[#This Row],[Mean]]*100</f>
        <v>#DIV/0!</v>
      </c>
      <c r="N252" s="2">
        <f>Table1311[[#This Row],[Estimated costs 1]]-Table1311[[#This Row],[Actual cost]]</f>
        <v>0</v>
      </c>
      <c r="O252" s="2" t="e">
        <f>Table1311[[#This Row],[Diff 1]]/Table1311[[#This Row],[Actual cost]]*100</f>
        <v>#DIV/0!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</row>
    <row r="253" spans="1:35" x14ac:dyDescent="0.3">
      <c r="A253" t="s">
        <v>273</v>
      </c>
      <c r="B253">
        <v>251</v>
      </c>
      <c r="C253" t="str">
        <f>LEFT(Table1311[[#This Row],[Contingency id]])</f>
        <v>A</v>
      </c>
      <c r="D253" s="1">
        <v>0</v>
      </c>
      <c r="E253" s="1">
        <v>1.0987654320987601</v>
      </c>
      <c r="F253">
        <v>89</v>
      </c>
      <c r="G253">
        <v>81</v>
      </c>
      <c r="H253">
        <v>81</v>
      </c>
      <c r="I253">
        <v>0</v>
      </c>
      <c r="J253" s="2">
        <f>AVERAGE(Table1311[[#This Row],[Estimated costs 1]:[Estimated costs 20]])</f>
        <v>0</v>
      </c>
      <c r="K253" s="2" t="e">
        <f>(Table1311[[#This Row],[Mean]]-Table1311[[#This Row],[Actual cost]])/Table1311[[#This Row],[Actual cost]]*100</f>
        <v>#DIV/0!</v>
      </c>
      <c r="L253" s="2">
        <f>_xlfn.STDEV.P(Table1311[[#This Row],[Estimated costs 1]:[Estimated costs 20]])</f>
        <v>0</v>
      </c>
      <c r="M253" s="2" t="e">
        <f>Table1311[[#This Row],[Dev]]/Table1311[[#This Row],[Mean]]*100</f>
        <v>#DIV/0!</v>
      </c>
      <c r="N253" s="2">
        <f>Table1311[[#This Row],[Estimated costs 1]]-Table1311[[#This Row],[Actual cost]]</f>
        <v>0</v>
      </c>
      <c r="O253" s="2" t="e">
        <f>Table1311[[#This Row],[Diff 1]]/Table1311[[#This Row],[Actual cost]]*100</f>
        <v>#DIV/0!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</row>
    <row r="254" spans="1:35" x14ac:dyDescent="0.3">
      <c r="A254" t="s">
        <v>274</v>
      </c>
      <c r="B254">
        <v>252</v>
      </c>
      <c r="C254" t="str">
        <f>LEFT(Table1311[[#This Row],[Contingency id]])</f>
        <v>A</v>
      </c>
      <c r="D254" s="1">
        <v>0</v>
      </c>
      <c r="E254" s="1">
        <v>1.0722891566265</v>
      </c>
      <c r="F254">
        <v>89</v>
      </c>
      <c r="G254">
        <v>83</v>
      </c>
      <c r="H254">
        <v>83</v>
      </c>
      <c r="I254">
        <v>0</v>
      </c>
      <c r="J254" s="2">
        <f>AVERAGE(Table1311[[#This Row],[Estimated costs 1]:[Estimated costs 20]])</f>
        <v>0</v>
      </c>
      <c r="K254" s="2" t="e">
        <f>(Table1311[[#This Row],[Mean]]-Table1311[[#This Row],[Actual cost]])/Table1311[[#This Row],[Actual cost]]*100</f>
        <v>#DIV/0!</v>
      </c>
      <c r="L254" s="2">
        <f>_xlfn.STDEV.P(Table1311[[#This Row],[Estimated costs 1]:[Estimated costs 20]])</f>
        <v>0</v>
      </c>
      <c r="M254" s="2" t="e">
        <f>Table1311[[#This Row],[Dev]]/Table1311[[#This Row],[Mean]]*100</f>
        <v>#DIV/0!</v>
      </c>
      <c r="N254" s="2">
        <f>Table1311[[#This Row],[Estimated costs 1]]-Table1311[[#This Row],[Actual cost]]</f>
        <v>0</v>
      </c>
      <c r="O254" s="2" t="e">
        <f>Table1311[[#This Row],[Diff 1]]/Table1311[[#This Row],[Actual cost]]*100</f>
        <v>#DIV/0!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</row>
    <row r="255" spans="1:35" x14ac:dyDescent="0.3">
      <c r="A255" t="s">
        <v>275</v>
      </c>
      <c r="B255">
        <v>253</v>
      </c>
      <c r="C255" t="str">
        <f>LEFT(Table1311[[#This Row],[Contingency id]])</f>
        <v>A</v>
      </c>
      <c r="D255" s="1">
        <v>0</v>
      </c>
      <c r="E255" s="1">
        <v>1.0833333333333299</v>
      </c>
      <c r="F255">
        <v>130</v>
      </c>
      <c r="G255">
        <v>120</v>
      </c>
      <c r="H255">
        <v>120</v>
      </c>
      <c r="I255">
        <v>0</v>
      </c>
      <c r="J255" s="2">
        <f>AVERAGE(Table1311[[#This Row],[Estimated costs 1]:[Estimated costs 20]])</f>
        <v>0</v>
      </c>
      <c r="K255" s="2" t="e">
        <f>(Table1311[[#This Row],[Mean]]-Table1311[[#This Row],[Actual cost]])/Table1311[[#This Row],[Actual cost]]*100</f>
        <v>#DIV/0!</v>
      </c>
      <c r="L255" s="2">
        <f>_xlfn.STDEV.P(Table1311[[#This Row],[Estimated costs 1]:[Estimated costs 20]])</f>
        <v>0</v>
      </c>
      <c r="M255" s="2" t="e">
        <f>Table1311[[#This Row],[Dev]]/Table1311[[#This Row],[Mean]]*100</f>
        <v>#DIV/0!</v>
      </c>
      <c r="N255" s="2">
        <f>Table1311[[#This Row],[Estimated costs 1]]-Table1311[[#This Row],[Actual cost]]</f>
        <v>0</v>
      </c>
      <c r="O255" s="2" t="e">
        <f>Table1311[[#This Row],[Diff 1]]/Table1311[[#This Row],[Actual cost]]*100</f>
        <v>#DIV/0!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</row>
    <row r="256" spans="1:35" x14ac:dyDescent="0.3">
      <c r="A256" t="s">
        <v>276</v>
      </c>
      <c r="B256">
        <v>254</v>
      </c>
      <c r="C256" t="str">
        <f>LEFT(Table1311[[#This Row],[Contingency id]])</f>
        <v>A</v>
      </c>
      <c r="D256" s="1">
        <v>0</v>
      </c>
      <c r="E256" s="1">
        <v>1.14035087719298</v>
      </c>
      <c r="F256">
        <v>130</v>
      </c>
      <c r="G256">
        <v>114</v>
      </c>
      <c r="H256">
        <v>114</v>
      </c>
      <c r="I256">
        <v>0</v>
      </c>
      <c r="J256" s="2">
        <f>AVERAGE(Table1311[[#This Row],[Estimated costs 1]:[Estimated costs 20]])</f>
        <v>0</v>
      </c>
      <c r="K256" s="2" t="e">
        <f>(Table1311[[#This Row],[Mean]]-Table1311[[#This Row],[Actual cost]])/Table1311[[#This Row],[Actual cost]]*100</f>
        <v>#DIV/0!</v>
      </c>
      <c r="L256" s="2">
        <f>_xlfn.STDEV.P(Table1311[[#This Row],[Estimated costs 1]:[Estimated costs 20]])</f>
        <v>0</v>
      </c>
      <c r="M256" s="2" t="e">
        <f>Table1311[[#This Row],[Dev]]/Table1311[[#This Row],[Mean]]*100</f>
        <v>#DIV/0!</v>
      </c>
      <c r="N256" s="2">
        <f>Table1311[[#This Row],[Estimated costs 1]]-Table1311[[#This Row],[Actual cost]]</f>
        <v>0</v>
      </c>
      <c r="O256" s="2" t="e">
        <f>Table1311[[#This Row],[Diff 1]]/Table1311[[#This Row],[Actual cost]]*100</f>
        <v>#DIV/0!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</row>
    <row r="257" spans="1:35" x14ac:dyDescent="0.3">
      <c r="A257" t="s">
        <v>277</v>
      </c>
      <c r="B257">
        <v>255</v>
      </c>
      <c r="C257" t="str">
        <f>LEFT(Table1311[[#This Row],[Contingency id]])</f>
        <v>A</v>
      </c>
      <c r="D257" s="1">
        <v>0</v>
      </c>
      <c r="E257" s="1">
        <v>1.1111111111111101</v>
      </c>
      <c r="F257">
        <v>130</v>
      </c>
      <c r="G257">
        <v>117</v>
      </c>
      <c r="H257">
        <v>117</v>
      </c>
      <c r="I257">
        <v>0</v>
      </c>
      <c r="J257" s="2">
        <f>AVERAGE(Table1311[[#This Row],[Estimated costs 1]:[Estimated costs 20]])</f>
        <v>0</v>
      </c>
      <c r="K257" s="2" t="e">
        <f>(Table1311[[#This Row],[Mean]]-Table1311[[#This Row],[Actual cost]])/Table1311[[#This Row],[Actual cost]]*100</f>
        <v>#DIV/0!</v>
      </c>
      <c r="L257" s="2">
        <f>_xlfn.STDEV.P(Table1311[[#This Row],[Estimated costs 1]:[Estimated costs 20]])</f>
        <v>0</v>
      </c>
      <c r="M257" s="2" t="e">
        <f>Table1311[[#This Row],[Dev]]/Table1311[[#This Row],[Mean]]*100</f>
        <v>#DIV/0!</v>
      </c>
      <c r="N257" s="2">
        <f>Table1311[[#This Row],[Estimated costs 1]]-Table1311[[#This Row],[Actual cost]]</f>
        <v>0</v>
      </c>
      <c r="O257" s="2" t="e">
        <f>Table1311[[#This Row],[Diff 1]]/Table1311[[#This Row],[Actual cost]]*100</f>
        <v>#DIV/0!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</row>
    <row r="258" spans="1:35" x14ac:dyDescent="0.3">
      <c r="A258" t="s">
        <v>278</v>
      </c>
      <c r="B258">
        <v>256</v>
      </c>
      <c r="C258" t="str">
        <f>LEFT(Table1311[[#This Row],[Contingency id]])</f>
        <v>A</v>
      </c>
      <c r="D258" s="1">
        <v>0</v>
      </c>
      <c r="E258" s="1">
        <v>1.16071428571428</v>
      </c>
      <c r="F258">
        <v>130</v>
      </c>
      <c r="G258">
        <v>112</v>
      </c>
      <c r="H258">
        <v>112</v>
      </c>
      <c r="I258">
        <v>0</v>
      </c>
      <c r="J258" s="2">
        <f>AVERAGE(Table1311[[#This Row],[Estimated costs 1]:[Estimated costs 20]])</f>
        <v>0</v>
      </c>
      <c r="K258" s="2" t="e">
        <f>(Table1311[[#This Row],[Mean]]-Table1311[[#This Row],[Actual cost]])/Table1311[[#This Row],[Actual cost]]*100</f>
        <v>#DIV/0!</v>
      </c>
      <c r="L258" s="2">
        <f>_xlfn.STDEV.P(Table1311[[#This Row],[Estimated costs 1]:[Estimated costs 20]])</f>
        <v>0</v>
      </c>
      <c r="M258" s="2" t="e">
        <f>Table1311[[#This Row],[Dev]]/Table1311[[#This Row],[Mean]]*100</f>
        <v>#DIV/0!</v>
      </c>
      <c r="N258" s="2">
        <f>Table1311[[#This Row],[Estimated costs 1]]-Table1311[[#This Row],[Actual cost]]</f>
        <v>0</v>
      </c>
      <c r="O258" s="2" t="e">
        <f>Table1311[[#This Row],[Diff 1]]/Table1311[[#This Row],[Actual cost]]*100</f>
        <v>#DIV/0!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</row>
    <row r="259" spans="1:35" x14ac:dyDescent="0.3">
      <c r="A259" t="s">
        <v>279</v>
      </c>
      <c r="B259">
        <v>257</v>
      </c>
      <c r="C259" t="str">
        <f>LEFT(Table1311[[#This Row],[Contingency id]])</f>
        <v>A</v>
      </c>
      <c r="D259" s="1">
        <v>0</v>
      </c>
      <c r="E259" s="1">
        <v>1.1111111111111101</v>
      </c>
      <c r="F259">
        <v>130</v>
      </c>
      <c r="G259">
        <v>117</v>
      </c>
      <c r="H259">
        <v>117</v>
      </c>
      <c r="I259">
        <v>0</v>
      </c>
      <c r="J259" s="2">
        <f>AVERAGE(Table1311[[#This Row],[Estimated costs 1]:[Estimated costs 20]])</f>
        <v>0</v>
      </c>
      <c r="K259" s="2" t="e">
        <f>(Table1311[[#This Row],[Mean]]-Table1311[[#This Row],[Actual cost]])/Table1311[[#This Row],[Actual cost]]*100</f>
        <v>#DIV/0!</v>
      </c>
      <c r="L259" s="2">
        <f>_xlfn.STDEV.P(Table1311[[#This Row],[Estimated costs 1]:[Estimated costs 20]])</f>
        <v>0</v>
      </c>
      <c r="M259" s="2" t="e">
        <f>Table1311[[#This Row],[Dev]]/Table1311[[#This Row],[Mean]]*100</f>
        <v>#DIV/0!</v>
      </c>
      <c r="N259" s="2">
        <f>Table1311[[#This Row],[Estimated costs 1]]-Table1311[[#This Row],[Actual cost]]</f>
        <v>0</v>
      </c>
      <c r="O259" s="2" t="e">
        <f>Table1311[[#This Row],[Diff 1]]/Table1311[[#This Row],[Actual cost]]*100</f>
        <v>#DIV/0!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</row>
    <row r="260" spans="1:35" x14ac:dyDescent="0.3">
      <c r="A260" t="s">
        <v>280</v>
      </c>
      <c r="B260">
        <v>258</v>
      </c>
      <c r="C260" t="str">
        <f>LEFT(Table1311[[#This Row],[Contingency id]])</f>
        <v>A</v>
      </c>
      <c r="D260" s="1">
        <v>0</v>
      </c>
      <c r="E260" s="1">
        <v>1.04838709677419</v>
      </c>
      <c r="F260">
        <v>130</v>
      </c>
      <c r="G260">
        <v>124</v>
      </c>
      <c r="H260">
        <v>124</v>
      </c>
      <c r="I260">
        <v>0</v>
      </c>
      <c r="J260" s="2">
        <f>AVERAGE(Table1311[[#This Row],[Estimated costs 1]:[Estimated costs 20]])</f>
        <v>0</v>
      </c>
      <c r="K260" s="2" t="e">
        <f>(Table1311[[#This Row],[Mean]]-Table1311[[#This Row],[Actual cost]])/Table1311[[#This Row],[Actual cost]]*100</f>
        <v>#DIV/0!</v>
      </c>
      <c r="L260" s="2">
        <f>_xlfn.STDEV.P(Table1311[[#This Row],[Estimated costs 1]:[Estimated costs 20]])</f>
        <v>0</v>
      </c>
      <c r="M260" s="2" t="e">
        <f>Table1311[[#This Row],[Dev]]/Table1311[[#This Row],[Mean]]*100</f>
        <v>#DIV/0!</v>
      </c>
      <c r="N260" s="2">
        <f>Table1311[[#This Row],[Estimated costs 1]]-Table1311[[#This Row],[Actual cost]]</f>
        <v>0</v>
      </c>
      <c r="O260" s="2" t="e">
        <f>Table1311[[#This Row],[Diff 1]]/Table1311[[#This Row],[Actual cost]]*100</f>
        <v>#DIV/0!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</row>
    <row r="261" spans="1:35" x14ac:dyDescent="0.3">
      <c r="A261" t="s">
        <v>281</v>
      </c>
      <c r="B261">
        <v>259</v>
      </c>
      <c r="C261" t="str">
        <f>LEFT(Table1311[[#This Row],[Contingency id]])</f>
        <v>A</v>
      </c>
      <c r="D261" s="1">
        <v>0</v>
      </c>
      <c r="E261" s="1">
        <v>1.13084112149532</v>
      </c>
      <c r="F261">
        <v>121</v>
      </c>
      <c r="G261">
        <v>107</v>
      </c>
      <c r="H261">
        <v>107</v>
      </c>
      <c r="I261">
        <v>0</v>
      </c>
      <c r="J261" s="2">
        <f>AVERAGE(Table1311[[#This Row],[Estimated costs 1]:[Estimated costs 20]])</f>
        <v>0</v>
      </c>
      <c r="K261" s="2" t="e">
        <f>(Table1311[[#This Row],[Mean]]-Table1311[[#This Row],[Actual cost]])/Table1311[[#This Row],[Actual cost]]*100</f>
        <v>#DIV/0!</v>
      </c>
      <c r="L261" s="2">
        <f>_xlfn.STDEV.P(Table1311[[#This Row],[Estimated costs 1]:[Estimated costs 20]])</f>
        <v>0</v>
      </c>
      <c r="M261" s="2" t="e">
        <f>Table1311[[#This Row],[Dev]]/Table1311[[#This Row],[Mean]]*100</f>
        <v>#DIV/0!</v>
      </c>
      <c r="N261" s="2">
        <f>Table1311[[#This Row],[Estimated costs 1]]-Table1311[[#This Row],[Actual cost]]</f>
        <v>0</v>
      </c>
      <c r="O261" s="2" t="e">
        <f>Table1311[[#This Row],[Diff 1]]/Table1311[[#This Row],[Actual cost]]*100</f>
        <v>#DIV/0!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</row>
    <row r="262" spans="1:35" x14ac:dyDescent="0.3">
      <c r="A262" t="s">
        <v>282</v>
      </c>
      <c r="B262">
        <v>260</v>
      </c>
      <c r="C262" t="str">
        <f>LEFT(Table1311[[#This Row],[Contingency id]])</f>
        <v>A</v>
      </c>
      <c r="D262" s="1">
        <v>0</v>
      </c>
      <c r="E262" s="1">
        <v>1.0796460176991101</v>
      </c>
      <c r="F262">
        <v>122</v>
      </c>
      <c r="G262">
        <v>113</v>
      </c>
      <c r="H262">
        <v>113</v>
      </c>
      <c r="I262">
        <v>0</v>
      </c>
      <c r="J262" s="2">
        <f>AVERAGE(Table1311[[#This Row],[Estimated costs 1]:[Estimated costs 20]])</f>
        <v>0</v>
      </c>
      <c r="K262" s="2" t="e">
        <f>(Table1311[[#This Row],[Mean]]-Table1311[[#This Row],[Actual cost]])/Table1311[[#This Row],[Actual cost]]*100</f>
        <v>#DIV/0!</v>
      </c>
      <c r="L262" s="2">
        <f>_xlfn.STDEV.P(Table1311[[#This Row],[Estimated costs 1]:[Estimated costs 20]])</f>
        <v>0</v>
      </c>
      <c r="M262" s="2" t="e">
        <f>Table1311[[#This Row],[Dev]]/Table1311[[#This Row],[Mean]]*100</f>
        <v>#DIV/0!</v>
      </c>
      <c r="N262" s="2">
        <f>Table1311[[#This Row],[Estimated costs 1]]-Table1311[[#This Row],[Actual cost]]</f>
        <v>0</v>
      </c>
      <c r="O262" s="2" t="e">
        <f>Table1311[[#This Row],[Diff 1]]/Table1311[[#This Row],[Actual cost]]*100</f>
        <v>#DIV/0!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</row>
    <row r="263" spans="1:35" x14ac:dyDescent="0.3">
      <c r="A263" t="s">
        <v>283</v>
      </c>
      <c r="B263">
        <v>261</v>
      </c>
      <c r="C263" t="str">
        <f>LEFT(Table1311[[#This Row],[Contingency id]])</f>
        <v>A</v>
      </c>
      <c r="D263" s="1">
        <v>0</v>
      </c>
      <c r="E263" s="1">
        <v>1.0990990990990901</v>
      </c>
      <c r="F263">
        <v>122</v>
      </c>
      <c r="G263">
        <v>111</v>
      </c>
      <c r="H263">
        <v>111</v>
      </c>
      <c r="I263">
        <v>0</v>
      </c>
      <c r="J263" s="2">
        <f>AVERAGE(Table1311[[#This Row],[Estimated costs 1]:[Estimated costs 20]])</f>
        <v>0</v>
      </c>
      <c r="K263" s="2" t="e">
        <f>(Table1311[[#This Row],[Mean]]-Table1311[[#This Row],[Actual cost]])/Table1311[[#This Row],[Actual cost]]*100</f>
        <v>#DIV/0!</v>
      </c>
      <c r="L263" s="2">
        <f>_xlfn.STDEV.P(Table1311[[#This Row],[Estimated costs 1]:[Estimated costs 20]])</f>
        <v>0</v>
      </c>
      <c r="M263" s="2" t="e">
        <f>Table1311[[#This Row],[Dev]]/Table1311[[#This Row],[Mean]]*100</f>
        <v>#DIV/0!</v>
      </c>
      <c r="N263" s="2">
        <f>Table1311[[#This Row],[Estimated costs 1]]-Table1311[[#This Row],[Actual cost]]</f>
        <v>0</v>
      </c>
      <c r="O263" s="2" t="e">
        <f>Table1311[[#This Row],[Diff 1]]/Table1311[[#This Row],[Actual cost]]*100</f>
        <v>#DIV/0!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</row>
    <row r="264" spans="1:35" x14ac:dyDescent="0.3">
      <c r="A264" t="s">
        <v>284</v>
      </c>
      <c r="B264">
        <v>262</v>
      </c>
      <c r="C264" t="str">
        <f>LEFT(Table1311[[#This Row],[Contingency id]])</f>
        <v>A</v>
      </c>
      <c r="D264" s="1">
        <v>0</v>
      </c>
      <c r="E264" s="1">
        <v>1.1100917431192601</v>
      </c>
      <c r="F264">
        <v>121</v>
      </c>
      <c r="G264">
        <v>109</v>
      </c>
      <c r="H264">
        <v>109</v>
      </c>
      <c r="I264">
        <v>0</v>
      </c>
      <c r="J264" s="2">
        <f>AVERAGE(Table1311[[#This Row],[Estimated costs 1]:[Estimated costs 20]])</f>
        <v>0</v>
      </c>
      <c r="K264" s="2" t="e">
        <f>(Table1311[[#This Row],[Mean]]-Table1311[[#This Row],[Actual cost]])/Table1311[[#This Row],[Actual cost]]*100</f>
        <v>#DIV/0!</v>
      </c>
      <c r="L264" s="2">
        <f>_xlfn.STDEV.P(Table1311[[#This Row],[Estimated costs 1]:[Estimated costs 20]])</f>
        <v>0</v>
      </c>
      <c r="M264" s="2" t="e">
        <f>Table1311[[#This Row],[Dev]]/Table1311[[#This Row],[Mean]]*100</f>
        <v>#DIV/0!</v>
      </c>
      <c r="N264" s="2">
        <f>Table1311[[#This Row],[Estimated costs 1]]-Table1311[[#This Row],[Actual cost]]</f>
        <v>0</v>
      </c>
      <c r="O264" s="2" t="e">
        <f>Table1311[[#This Row],[Diff 1]]/Table1311[[#This Row],[Actual cost]]*100</f>
        <v>#DIV/0!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</row>
    <row r="265" spans="1:35" x14ac:dyDescent="0.3">
      <c r="A265" t="s">
        <v>285</v>
      </c>
      <c r="B265">
        <v>263</v>
      </c>
      <c r="C265" t="str">
        <f>LEFT(Table1311[[#This Row],[Contingency id]])</f>
        <v>A</v>
      </c>
      <c r="D265" s="1">
        <v>0</v>
      </c>
      <c r="E265" s="1">
        <v>1.12962962962962</v>
      </c>
      <c r="F265">
        <v>122</v>
      </c>
      <c r="G265">
        <v>108</v>
      </c>
      <c r="H265">
        <v>108</v>
      </c>
      <c r="I265">
        <v>0</v>
      </c>
      <c r="J265" s="2">
        <f>AVERAGE(Table1311[[#This Row],[Estimated costs 1]:[Estimated costs 20]])</f>
        <v>0</v>
      </c>
      <c r="K265" s="2" t="e">
        <f>(Table1311[[#This Row],[Mean]]-Table1311[[#This Row],[Actual cost]])/Table1311[[#This Row],[Actual cost]]*100</f>
        <v>#DIV/0!</v>
      </c>
      <c r="L265" s="2">
        <f>_xlfn.STDEV.P(Table1311[[#This Row],[Estimated costs 1]:[Estimated costs 20]])</f>
        <v>0</v>
      </c>
      <c r="M265" s="2" t="e">
        <f>Table1311[[#This Row],[Dev]]/Table1311[[#This Row],[Mean]]*100</f>
        <v>#DIV/0!</v>
      </c>
      <c r="N265" s="2">
        <f>Table1311[[#This Row],[Estimated costs 1]]-Table1311[[#This Row],[Actual cost]]</f>
        <v>0</v>
      </c>
      <c r="O265" s="2" t="e">
        <f>Table1311[[#This Row],[Diff 1]]/Table1311[[#This Row],[Actual cost]]*100</f>
        <v>#DIV/0!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</row>
    <row r="266" spans="1:35" x14ac:dyDescent="0.3">
      <c r="A266" t="s">
        <v>286</v>
      </c>
      <c r="B266">
        <v>264</v>
      </c>
      <c r="C266" t="str">
        <f>LEFT(Table1311[[#This Row],[Contingency id]])</f>
        <v>A</v>
      </c>
      <c r="D266" s="1">
        <v>0</v>
      </c>
      <c r="E266" s="1">
        <v>1.12037037037037</v>
      </c>
      <c r="F266">
        <v>121</v>
      </c>
      <c r="G266">
        <v>108</v>
      </c>
      <c r="H266">
        <v>108</v>
      </c>
      <c r="I266">
        <v>0</v>
      </c>
      <c r="J266" s="2">
        <f>AVERAGE(Table1311[[#This Row],[Estimated costs 1]:[Estimated costs 20]])</f>
        <v>0</v>
      </c>
      <c r="K266" s="2" t="e">
        <f>(Table1311[[#This Row],[Mean]]-Table1311[[#This Row],[Actual cost]])/Table1311[[#This Row],[Actual cost]]*100</f>
        <v>#DIV/0!</v>
      </c>
      <c r="L266" s="2">
        <f>_xlfn.STDEV.P(Table1311[[#This Row],[Estimated costs 1]:[Estimated costs 20]])</f>
        <v>0</v>
      </c>
      <c r="M266" s="2" t="e">
        <f>Table1311[[#This Row],[Dev]]/Table1311[[#This Row],[Mean]]*100</f>
        <v>#DIV/0!</v>
      </c>
      <c r="N266" s="2">
        <f>Table1311[[#This Row],[Estimated costs 1]]-Table1311[[#This Row],[Actual cost]]</f>
        <v>0</v>
      </c>
      <c r="O266" s="2" t="e">
        <f>Table1311[[#This Row],[Diff 1]]/Table1311[[#This Row],[Actual cost]]*100</f>
        <v>#DIV/0!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</row>
    <row r="267" spans="1:35" x14ac:dyDescent="0.3">
      <c r="A267" t="s">
        <v>287</v>
      </c>
      <c r="B267">
        <v>265</v>
      </c>
      <c r="C267" t="str">
        <f>LEFT(Table1311[[#This Row],[Contingency id]])</f>
        <v>A</v>
      </c>
      <c r="D267" s="1">
        <v>0</v>
      </c>
      <c r="E267" s="1">
        <v>1.15094339622641</v>
      </c>
      <c r="F267">
        <v>122</v>
      </c>
      <c r="G267">
        <v>106</v>
      </c>
      <c r="H267">
        <v>106</v>
      </c>
      <c r="I267">
        <v>0</v>
      </c>
      <c r="J267" s="2">
        <f>AVERAGE(Table1311[[#This Row],[Estimated costs 1]:[Estimated costs 20]])</f>
        <v>0</v>
      </c>
      <c r="K267" s="2" t="e">
        <f>(Table1311[[#This Row],[Mean]]-Table1311[[#This Row],[Actual cost]])/Table1311[[#This Row],[Actual cost]]*100</f>
        <v>#DIV/0!</v>
      </c>
      <c r="L267" s="2">
        <f>_xlfn.STDEV.P(Table1311[[#This Row],[Estimated costs 1]:[Estimated costs 20]])</f>
        <v>0</v>
      </c>
      <c r="M267" s="2" t="e">
        <f>Table1311[[#This Row],[Dev]]/Table1311[[#This Row],[Mean]]*100</f>
        <v>#DIV/0!</v>
      </c>
      <c r="N267" s="2">
        <f>Table1311[[#This Row],[Estimated costs 1]]-Table1311[[#This Row],[Actual cost]]</f>
        <v>0</v>
      </c>
      <c r="O267" s="2" t="e">
        <f>Table1311[[#This Row],[Diff 1]]/Table1311[[#This Row],[Actual cost]]*100</f>
        <v>#DIV/0!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</row>
    <row r="268" spans="1:35" x14ac:dyDescent="0.3">
      <c r="A268" t="s">
        <v>288</v>
      </c>
      <c r="B268">
        <v>266</v>
      </c>
      <c r="C268" t="str">
        <f>LEFT(Table1311[[#This Row],[Contingency id]])</f>
        <v>A</v>
      </c>
      <c r="D268" s="1">
        <v>0</v>
      </c>
      <c r="E268" s="1">
        <v>1.0796460176991101</v>
      </c>
      <c r="F268">
        <v>122</v>
      </c>
      <c r="G268">
        <v>113</v>
      </c>
      <c r="H268">
        <v>113</v>
      </c>
      <c r="I268">
        <v>0</v>
      </c>
      <c r="J268" s="2">
        <f>AVERAGE(Table1311[[#This Row],[Estimated costs 1]:[Estimated costs 20]])</f>
        <v>0</v>
      </c>
      <c r="K268" s="2" t="e">
        <f>(Table1311[[#This Row],[Mean]]-Table1311[[#This Row],[Actual cost]])/Table1311[[#This Row],[Actual cost]]*100</f>
        <v>#DIV/0!</v>
      </c>
      <c r="L268" s="2">
        <f>_xlfn.STDEV.P(Table1311[[#This Row],[Estimated costs 1]:[Estimated costs 20]])</f>
        <v>0</v>
      </c>
      <c r="M268" s="2" t="e">
        <f>Table1311[[#This Row],[Dev]]/Table1311[[#This Row],[Mean]]*100</f>
        <v>#DIV/0!</v>
      </c>
      <c r="N268" s="2">
        <f>Table1311[[#This Row],[Estimated costs 1]]-Table1311[[#This Row],[Actual cost]]</f>
        <v>0</v>
      </c>
      <c r="O268" s="2" t="e">
        <f>Table1311[[#This Row],[Diff 1]]/Table1311[[#This Row],[Actual cost]]*100</f>
        <v>#DIV/0!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</row>
    <row r="269" spans="1:35" x14ac:dyDescent="0.3">
      <c r="A269" t="s">
        <v>289</v>
      </c>
      <c r="B269">
        <v>267</v>
      </c>
      <c r="C269" t="str">
        <f>LEFT(Table1311[[#This Row],[Contingency id]])</f>
        <v>A</v>
      </c>
      <c r="D269" s="1">
        <v>0</v>
      </c>
      <c r="E269" s="1">
        <v>1.2079207920791999</v>
      </c>
      <c r="F269">
        <v>122</v>
      </c>
      <c r="G269">
        <v>101</v>
      </c>
      <c r="H269">
        <v>101</v>
      </c>
      <c r="I269">
        <v>0</v>
      </c>
      <c r="J269" s="2">
        <f>AVERAGE(Table1311[[#This Row],[Estimated costs 1]:[Estimated costs 20]])</f>
        <v>0</v>
      </c>
      <c r="K269" s="2" t="e">
        <f>(Table1311[[#This Row],[Mean]]-Table1311[[#This Row],[Actual cost]])/Table1311[[#This Row],[Actual cost]]*100</f>
        <v>#DIV/0!</v>
      </c>
      <c r="L269" s="2">
        <f>_xlfn.STDEV.P(Table1311[[#This Row],[Estimated costs 1]:[Estimated costs 20]])</f>
        <v>0</v>
      </c>
      <c r="M269" s="2" t="e">
        <f>Table1311[[#This Row],[Dev]]/Table1311[[#This Row],[Mean]]*100</f>
        <v>#DIV/0!</v>
      </c>
      <c r="N269" s="2">
        <f>Table1311[[#This Row],[Estimated costs 1]]-Table1311[[#This Row],[Actual cost]]</f>
        <v>0</v>
      </c>
      <c r="O269" s="2" t="e">
        <f>Table1311[[#This Row],[Diff 1]]/Table1311[[#This Row],[Actual cost]]*100</f>
        <v>#DIV/0!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</row>
    <row r="270" spans="1:35" x14ac:dyDescent="0.3">
      <c r="A270" t="s">
        <v>290</v>
      </c>
      <c r="B270">
        <v>268</v>
      </c>
      <c r="C270" t="str">
        <f>LEFT(Table1311[[#This Row],[Contingency id]])</f>
        <v>A</v>
      </c>
      <c r="D270" s="1">
        <v>0</v>
      </c>
      <c r="E270" s="1">
        <v>1.11926605504587</v>
      </c>
      <c r="F270">
        <v>122</v>
      </c>
      <c r="G270">
        <v>109</v>
      </c>
      <c r="H270">
        <v>109</v>
      </c>
      <c r="I270">
        <v>0</v>
      </c>
      <c r="J270" s="2">
        <f>AVERAGE(Table1311[[#This Row],[Estimated costs 1]:[Estimated costs 20]])</f>
        <v>0</v>
      </c>
      <c r="K270" s="2" t="e">
        <f>(Table1311[[#This Row],[Mean]]-Table1311[[#This Row],[Actual cost]])/Table1311[[#This Row],[Actual cost]]*100</f>
        <v>#DIV/0!</v>
      </c>
      <c r="L270" s="2">
        <f>_xlfn.STDEV.P(Table1311[[#This Row],[Estimated costs 1]:[Estimated costs 20]])</f>
        <v>0</v>
      </c>
      <c r="M270" s="2" t="e">
        <f>Table1311[[#This Row],[Dev]]/Table1311[[#This Row],[Mean]]*100</f>
        <v>#DIV/0!</v>
      </c>
      <c r="N270" s="2">
        <f>Table1311[[#This Row],[Estimated costs 1]]-Table1311[[#This Row],[Actual cost]]</f>
        <v>0</v>
      </c>
      <c r="O270" s="2" t="e">
        <f>Table1311[[#This Row],[Diff 1]]/Table1311[[#This Row],[Actual cost]]*100</f>
        <v>#DIV/0!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</row>
    <row r="271" spans="1:35" x14ac:dyDescent="0.3">
      <c r="A271" t="s">
        <v>291</v>
      </c>
      <c r="B271">
        <v>269</v>
      </c>
      <c r="C271" t="str">
        <f>LEFT(Table1311[[#This Row],[Contingency id]])</f>
        <v>A</v>
      </c>
      <c r="D271" s="1">
        <v>0</v>
      </c>
      <c r="E271" s="1">
        <v>1.1481481481481399</v>
      </c>
      <c r="F271">
        <v>124</v>
      </c>
      <c r="G271">
        <v>108</v>
      </c>
      <c r="H271">
        <v>108</v>
      </c>
      <c r="I271">
        <v>0</v>
      </c>
      <c r="J271" s="2">
        <f>AVERAGE(Table1311[[#This Row],[Estimated costs 1]:[Estimated costs 20]])</f>
        <v>0</v>
      </c>
      <c r="K271" s="2" t="e">
        <f>(Table1311[[#This Row],[Mean]]-Table1311[[#This Row],[Actual cost]])/Table1311[[#This Row],[Actual cost]]*100</f>
        <v>#DIV/0!</v>
      </c>
      <c r="L271" s="2">
        <f>_xlfn.STDEV.P(Table1311[[#This Row],[Estimated costs 1]:[Estimated costs 20]])</f>
        <v>0</v>
      </c>
      <c r="M271" s="2" t="e">
        <f>Table1311[[#This Row],[Dev]]/Table1311[[#This Row],[Mean]]*100</f>
        <v>#DIV/0!</v>
      </c>
      <c r="N271" s="2">
        <f>Table1311[[#This Row],[Estimated costs 1]]-Table1311[[#This Row],[Actual cost]]</f>
        <v>0</v>
      </c>
      <c r="O271" s="2" t="e">
        <f>Table1311[[#This Row],[Diff 1]]/Table1311[[#This Row],[Actual cost]]*100</f>
        <v>#DIV/0!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</row>
    <row r="272" spans="1:35" x14ac:dyDescent="0.3">
      <c r="A272" t="s">
        <v>292</v>
      </c>
      <c r="B272">
        <v>270</v>
      </c>
      <c r="C272" t="str">
        <f>LEFT(Table1311[[#This Row],[Contingency id]])</f>
        <v>A</v>
      </c>
      <c r="D272" s="1">
        <v>0</v>
      </c>
      <c r="E272" s="1">
        <v>1.0877192982456101</v>
      </c>
      <c r="F272">
        <v>124</v>
      </c>
      <c r="G272">
        <v>114</v>
      </c>
      <c r="H272">
        <v>114</v>
      </c>
      <c r="I272">
        <v>0</v>
      </c>
      <c r="J272" s="2">
        <f>AVERAGE(Table1311[[#This Row],[Estimated costs 1]:[Estimated costs 20]])</f>
        <v>0</v>
      </c>
      <c r="K272" s="2" t="e">
        <f>(Table1311[[#This Row],[Mean]]-Table1311[[#This Row],[Actual cost]])/Table1311[[#This Row],[Actual cost]]*100</f>
        <v>#DIV/0!</v>
      </c>
      <c r="L272" s="2">
        <f>_xlfn.STDEV.P(Table1311[[#This Row],[Estimated costs 1]:[Estimated costs 20]])</f>
        <v>0</v>
      </c>
      <c r="M272" s="2" t="e">
        <f>Table1311[[#This Row],[Dev]]/Table1311[[#This Row],[Mean]]*100</f>
        <v>#DIV/0!</v>
      </c>
      <c r="N272" s="2">
        <f>Table1311[[#This Row],[Estimated costs 1]]-Table1311[[#This Row],[Actual cost]]</f>
        <v>0</v>
      </c>
      <c r="O272" s="2" t="e">
        <f>Table1311[[#This Row],[Diff 1]]/Table1311[[#This Row],[Actual cost]]*100</f>
        <v>#DIV/0!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</row>
    <row r="273" spans="1:35" x14ac:dyDescent="0.3">
      <c r="A273" t="s">
        <v>293</v>
      </c>
      <c r="B273">
        <v>271</v>
      </c>
      <c r="C273" t="str">
        <f>LEFT(Table1311[[#This Row],[Contingency id]])</f>
        <v>A</v>
      </c>
      <c r="D273" s="1">
        <v>0</v>
      </c>
      <c r="E273" s="1">
        <v>1.1071428571428501</v>
      </c>
      <c r="F273">
        <v>124</v>
      </c>
      <c r="G273">
        <v>112</v>
      </c>
      <c r="H273">
        <v>112</v>
      </c>
      <c r="I273">
        <v>0</v>
      </c>
      <c r="J273" s="2">
        <f>AVERAGE(Table1311[[#This Row],[Estimated costs 1]:[Estimated costs 20]])</f>
        <v>0</v>
      </c>
      <c r="K273" s="2" t="e">
        <f>(Table1311[[#This Row],[Mean]]-Table1311[[#This Row],[Actual cost]])/Table1311[[#This Row],[Actual cost]]*100</f>
        <v>#DIV/0!</v>
      </c>
      <c r="L273" s="2">
        <f>_xlfn.STDEV.P(Table1311[[#This Row],[Estimated costs 1]:[Estimated costs 20]])</f>
        <v>0</v>
      </c>
      <c r="M273" s="2" t="e">
        <f>Table1311[[#This Row],[Dev]]/Table1311[[#This Row],[Mean]]*100</f>
        <v>#DIV/0!</v>
      </c>
      <c r="N273" s="2">
        <f>Table1311[[#This Row],[Estimated costs 1]]-Table1311[[#This Row],[Actual cost]]</f>
        <v>0</v>
      </c>
      <c r="O273" s="2" t="e">
        <f>Table1311[[#This Row],[Diff 1]]/Table1311[[#This Row],[Actual cost]]*100</f>
        <v>#DIV/0!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</row>
    <row r="274" spans="1:35" x14ac:dyDescent="0.3">
      <c r="A274" t="s">
        <v>294</v>
      </c>
      <c r="B274">
        <v>272</v>
      </c>
      <c r="C274" t="str">
        <f>LEFT(Table1311[[#This Row],[Contingency id]])</f>
        <v>A</v>
      </c>
      <c r="D274" s="1">
        <v>0</v>
      </c>
      <c r="E274" s="1">
        <v>1.15887850467289</v>
      </c>
      <c r="F274">
        <v>124</v>
      </c>
      <c r="G274">
        <v>107</v>
      </c>
      <c r="H274">
        <v>107</v>
      </c>
      <c r="I274">
        <v>0</v>
      </c>
      <c r="J274" s="2">
        <f>AVERAGE(Table1311[[#This Row],[Estimated costs 1]:[Estimated costs 20]])</f>
        <v>0</v>
      </c>
      <c r="K274" s="2" t="e">
        <f>(Table1311[[#This Row],[Mean]]-Table1311[[#This Row],[Actual cost]])/Table1311[[#This Row],[Actual cost]]*100</f>
        <v>#DIV/0!</v>
      </c>
      <c r="L274" s="2">
        <f>_xlfn.STDEV.P(Table1311[[#This Row],[Estimated costs 1]:[Estimated costs 20]])</f>
        <v>0</v>
      </c>
      <c r="M274" s="2" t="e">
        <f>Table1311[[#This Row],[Dev]]/Table1311[[#This Row],[Mean]]*100</f>
        <v>#DIV/0!</v>
      </c>
      <c r="N274" s="2">
        <f>Table1311[[#This Row],[Estimated costs 1]]-Table1311[[#This Row],[Actual cost]]</f>
        <v>0</v>
      </c>
      <c r="O274" s="2" t="e">
        <f>Table1311[[#This Row],[Diff 1]]/Table1311[[#This Row],[Actual cost]]*100</f>
        <v>#DIV/0!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</row>
    <row r="275" spans="1:35" x14ac:dyDescent="0.3">
      <c r="A275" t="s">
        <v>295</v>
      </c>
      <c r="B275">
        <v>273</v>
      </c>
      <c r="C275" t="str">
        <f>LEFT(Table1311[[#This Row],[Contingency id]])</f>
        <v>A</v>
      </c>
      <c r="D275" s="1">
        <v>0</v>
      </c>
      <c r="E275" s="1">
        <v>1.0782608695652101</v>
      </c>
      <c r="F275">
        <v>124</v>
      </c>
      <c r="G275">
        <v>115</v>
      </c>
      <c r="H275">
        <v>115</v>
      </c>
      <c r="I275">
        <v>0</v>
      </c>
      <c r="J275" s="2">
        <f>AVERAGE(Table1311[[#This Row],[Estimated costs 1]:[Estimated costs 20]])</f>
        <v>0</v>
      </c>
      <c r="K275" s="2" t="e">
        <f>(Table1311[[#This Row],[Mean]]-Table1311[[#This Row],[Actual cost]])/Table1311[[#This Row],[Actual cost]]*100</f>
        <v>#DIV/0!</v>
      </c>
      <c r="L275" s="2">
        <f>_xlfn.STDEV.P(Table1311[[#This Row],[Estimated costs 1]:[Estimated costs 20]])</f>
        <v>0</v>
      </c>
      <c r="M275" s="2" t="e">
        <f>Table1311[[#This Row],[Dev]]/Table1311[[#This Row],[Mean]]*100</f>
        <v>#DIV/0!</v>
      </c>
      <c r="N275" s="2">
        <f>Table1311[[#This Row],[Estimated costs 1]]-Table1311[[#This Row],[Actual cost]]</f>
        <v>0</v>
      </c>
      <c r="O275" s="2" t="e">
        <f>Table1311[[#This Row],[Diff 1]]/Table1311[[#This Row],[Actual cost]]*100</f>
        <v>#DIV/0!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</row>
    <row r="276" spans="1:35" x14ac:dyDescent="0.3">
      <c r="A276" t="s">
        <v>296</v>
      </c>
      <c r="B276">
        <v>274</v>
      </c>
      <c r="C276" t="str">
        <f>LEFT(Table1311[[#This Row],[Contingency id]])</f>
        <v>A</v>
      </c>
      <c r="D276" s="1">
        <v>0</v>
      </c>
      <c r="E276" s="1">
        <v>1.1698113207547101</v>
      </c>
      <c r="F276">
        <v>124</v>
      </c>
      <c r="G276">
        <v>106</v>
      </c>
      <c r="H276">
        <v>106</v>
      </c>
      <c r="I276">
        <v>0</v>
      </c>
      <c r="J276" s="2">
        <f>AVERAGE(Table1311[[#This Row],[Estimated costs 1]:[Estimated costs 20]])</f>
        <v>0</v>
      </c>
      <c r="K276" s="2" t="e">
        <f>(Table1311[[#This Row],[Mean]]-Table1311[[#This Row],[Actual cost]])/Table1311[[#This Row],[Actual cost]]*100</f>
        <v>#DIV/0!</v>
      </c>
      <c r="L276" s="2">
        <f>_xlfn.STDEV.P(Table1311[[#This Row],[Estimated costs 1]:[Estimated costs 20]])</f>
        <v>0</v>
      </c>
      <c r="M276" s="2" t="e">
        <f>Table1311[[#This Row],[Dev]]/Table1311[[#This Row],[Mean]]*100</f>
        <v>#DIV/0!</v>
      </c>
      <c r="N276" s="2">
        <f>Table1311[[#This Row],[Estimated costs 1]]-Table1311[[#This Row],[Actual cost]]</f>
        <v>0</v>
      </c>
      <c r="O276" s="2" t="e">
        <f>Table1311[[#This Row],[Diff 1]]/Table1311[[#This Row],[Actual cost]]*100</f>
        <v>#DIV/0!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</row>
    <row r="277" spans="1:35" x14ac:dyDescent="0.3">
      <c r="A277" t="s">
        <v>297</v>
      </c>
      <c r="B277">
        <v>275</v>
      </c>
      <c r="C277" t="str">
        <f>LEFT(Table1311[[#This Row],[Contingency id]])</f>
        <v>A</v>
      </c>
      <c r="D277" s="1">
        <v>0</v>
      </c>
      <c r="E277" s="1">
        <v>1.0877192982456101</v>
      </c>
      <c r="F277">
        <v>124</v>
      </c>
      <c r="G277">
        <v>114</v>
      </c>
      <c r="H277">
        <v>114</v>
      </c>
      <c r="I277">
        <v>0</v>
      </c>
      <c r="J277" s="2">
        <f>AVERAGE(Table1311[[#This Row],[Estimated costs 1]:[Estimated costs 20]])</f>
        <v>0</v>
      </c>
      <c r="K277" s="2" t="e">
        <f>(Table1311[[#This Row],[Mean]]-Table1311[[#This Row],[Actual cost]])/Table1311[[#This Row],[Actual cost]]*100</f>
        <v>#DIV/0!</v>
      </c>
      <c r="L277" s="2">
        <f>_xlfn.STDEV.P(Table1311[[#This Row],[Estimated costs 1]:[Estimated costs 20]])</f>
        <v>0</v>
      </c>
      <c r="M277" s="2" t="e">
        <f>Table1311[[#This Row],[Dev]]/Table1311[[#This Row],[Mean]]*100</f>
        <v>#DIV/0!</v>
      </c>
      <c r="N277" s="2">
        <f>Table1311[[#This Row],[Estimated costs 1]]-Table1311[[#This Row],[Actual cost]]</f>
        <v>0</v>
      </c>
      <c r="O277" s="2" t="e">
        <f>Table1311[[#This Row],[Diff 1]]/Table1311[[#This Row],[Actual cost]]*100</f>
        <v>#DIV/0!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</row>
    <row r="278" spans="1:35" x14ac:dyDescent="0.3">
      <c r="A278" t="s">
        <v>298</v>
      </c>
      <c r="B278">
        <v>276</v>
      </c>
      <c r="C278" t="str">
        <f>LEFT(Table1311[[#This Row],[Contingency id]])</f>
        <v>A</v>
      </c>
      <c r="D278" s="1">
        <v>0</v>
      </c>
      <c r="E278" s="1">
        <v>1.1171171171171099</v>
      </c>
      <c r="F278">
        <v>124</v>
      </c>
      <c r="G278">
        <v>111</v>
      </c>
      <c r="H278">
        <v>111</v>
      </c>
      <c r="I278">
        <v>0</v>
      </c>
      <c r="J278" s="2">
        <f>AVERAGE(Table1311[[#This Row],[Estimated costs 1]:[Estimated costs 20]])</f>
        <v>0</v>
      </c>
      <c r="K278" s="2" t="e">
        <f>(Table1311[[#This Row],[Mean]]-Table1311[[#This Row],[Actual cost]])/Table1311[[#This Row],[Actual cost]]*100</f>
        <v>#DIV/0!</v>
      </c>
      <c r="L278" s="2">
        <f>_xlfn.STDEV.P(Table1311[[#This Row],[Estimated costs 1]:[Estimated costs 20]])</f>
        <v>0</v>
      </c>
      <c r="M278" s="2" t="e">
        <f>Table1311[[#This Row],[Dev]]/Table1311[[#This Row],[Mean]]*100</f>
        <v>#DIV/0!</v>
      </c>
      <c r="N278" s="2">
        <f>Table1311[[#This Row],[Estimated costs 1]]-Table1311[[#This Row],[Actual cost]]</f>
        <v>0</v>
      </c>
      <c r="O278" s="2" t="e">
        <f>Table1311[[#This Row],[Diff 1]]/Table1311[[#This Row],[Actual cost]]*100</f>
        <v>#DIV/0!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</row>
    <row r="279" spans="1:35" x14ac:dyDescent="0.3">
      <c r="A279" t="s">
        <v>299</v>
      </c>
      <c r="B279">
        <v>277</v>
      </c>
      <c r="C279" t="str">
        <f>LEFT(Table1311[[#This Row],[Contingency id]])</f>
        <v>A</v>
      </c>
      <c r="D279" s="1">
        <v>0</v>
      </c>
      <c r="E279" s="1">
        <v>1.0973451327433601</v>
      </c>
      <c r="F279">
        <v>124</v>
      </c>
      <c r="G279">
        <v>113</v>
      </c>
      <c r="H279">
        <v>113</v>
      </c>
      <c r="I279">
        <v>0</v>
      </c>
      <c r="J279" s="2">
        <f>AVERAGE(Table1311[[#This Row],[Estimated costs 1]:[Estimated costs 20]])</f>
        <v>0</v>
      </c>
      <c r="K279" s="2" t="e">
        <f>(Table1311[[#This Row],[Mean]]-Table1311[[#This Row],[Actual cost]])/Table1311[[#This Row],[Actual cost]]*100</f>
        <v>#DIV/0!</v>
      </c>
      <c r="L279" s="2">
        <f>_xlfn.STDEV.P(Table1311[[#This Row],[Estimated costs 1]:[Estimated costs 20]])</f>
        <v>0</v>
      </c>
      <c r="M279" s="2" t="e">
        <f>Table1311[[#This Row],[Dev]]/Table1311[[#This Row],[Mean]]*100</f>
        <v>#DIV/0!</v>
      </c>
      <c r="N279" s="2">
        <f>Table1311[[#This Row],[Estimated costs 1]]-Table1311[[#This Row],[Actual cost]]</f>
        <v>0</v>
      </c>
      <c r="O279" s="2" t="e">
        <f>Table1311[[#This Row],[Diff 1]]/Table1311[[#This Row],[Actual cost]]*100</f>
        <v>#DIV/0!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</row>
    <row r="280" spans="1:35" x14ac:dyDescent="0.3">
      <c r="A280" t="s">
        <v>300</v>
      </c>
      <c r="B280">
        <v>278</v>
      </c>
      <c r="C280" t="str">
        <f>LEFT(Table1311[[#This Row],[Contingency id]])</f>
        <v>A</v>
      </c>
      <c r="D280" s="1">
        <v>0</v>
      </c>
      <c r="E280" s="1">
        <v>1.13761467889908</v>
      </c>
      <c r="F280">
        <v>124</v>
      </c>
      <c r="G280">
        <v>109</v>
      </c>
      <c r="H280">
        <v>109</v>
      </c>
      <c r="I280">
        <v>0</v>
      </c>
      <c r="J280" s="2">
        <f>AVERAGE(Table1311[[#This Row],[Estimated costs 1]:[Estimated costs 20]])</f>
        <v>0</v>
      </c>
      <c r="K280" s="2" t="e">
        <f>(Table1311[[#This Row],[Mean]]-Table1311[[#This Row],[Actual cost]])/Table1311[[#This Row],[Actual cost]]*100</f>
        <v>#DIV/0!</v>
      </c>
      <c r="L280" s="2">
        <f>_xlfn.STDEV.P(Table1311[[#This Row],[Estimated costs 1]:[Estimated costs 20]])</f>
        <v>0</v>
      </c>
      <c r="M280" s="2" t="e">
        <f>Table1311[[#This Row],[Dev]]/Table1311[[#This Row],[Mean]]*100</f>
        <v>#DIV/0!</v>
      </c>
      <c r="N280" s="2">
        <f>Table1311[[#This Row],[Estimated costs 1]]-Table1311[[#This Row],[Actual cost]]</f>
        <v>0</v>
      </c>
      <c r="O280" s="2" t="e">
        <f>Table1311[[#This Row],[Diff 1]]/Table1311[[#This Row],[Actual cost]]*100</f>
        <v>#DIV/0!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</row>
    <row r="281" spans="1:35" x14ac:dyDescent="0.3">
      <c r="A281" t="s">
        <v>301</v>
      </c>
      <c r="B281">
        <v>279</v>
      </c>
      <c r="C281" t="str">
        <f>LEFT(Table1311[[#This Row],[Contingency id]])</f>
        <v>A</v>
      </c>
      <c r="D281" s="1">
        <v>0</v>
      </c>
      <c r="E281" s="1">
        <v>1.0729166666666601</v>
      </c>
      <c r="F281">
        <v>103</v>
      </c>
      <c r="G281">
        <v>96</v>
      </c>
      <c r="H281">
        <v>96</v>
      </c>
      <c r="I281">
        <v>0</v>
      </c>
      <c r="J281" s="2">
        <f>AVERAGE(Table1311[[#This Row],[Estimated costs 1]:[Estimated costs 20]])</f>
        <v>0</v>
      </c>
      <c r="K281" s="2" t="e">
        <f>(Table1311[[#This Row],[Mean]]-Table1311[[#This Row],[Actual cost]])/Table1311[[#This Row],[Actual cost]]*100</f>
        <v>#DIV/0!</v>
      </c>
      <c r="L281" s="2">
        <f>_xlfn.STDEV.P(Table1311[[#This Row],[Estimated costs 1]:[Estimated costs 20]])</f>
        <v>0</v>
      </c>
      <c r="M281" s="2" t="e">
        <f>Table1311[[#This Row],[Dev]]/Table1311[[#This Row],[Mean]]*100</f>
        <v>#DIV/0!</v>
      </c>
      <c r="N281" s="2">
        <f>Table1311[[#This Row],[Estimated costs 1]]-Table1311[[#This Row],[Actual cost]]</f>
        <v>0</v>
      </c>
      <c r="O281" s="2" t="e">
        <f>Table1311[[#This Row],[Diff 1]]/Table1311[[#This Row],[Actual cost]]*100</f>
        <v>#DIV/0!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</row>
    <row r="282" spans="1:35" x14ac:dyDescent="0.3">
      <c r="A282" t="s">
        <v>302</v>
      </c>
      <c r="B282">
        <v>280</v>
      </c>
      <c r="C282" t="str">
        <f>LEFT(Table1311[[#This Row],[Contingency id]])</f>
        <v>A</v>
      </c>
      <c r="D282" s="1">
        <v>0</v>
      </c>
      <c r="E282" s="1">
        <v>1.0689655172413699</v>
      </c>
      <c r="F282">
        <v>124</v>
      </c>
      <c r="G282">
        <v>116</v>
      </c>
      <c r="H282">
        <v>116</v>
      </c>
      <c r="I282">
        <v>0</v>
      </c>
      <c r="J282" s="2">
        <f>AVERAGE(Table1311[[#This Row],[Estimated costs 1]:[Estimated costs 20]])</f>
        <v>0</v>
      </c>
      <c r="K282" s="2" t="e">
        <f>(Table1311[[#This Row],[Mean]]-Table1311[[#This Row],[Actual cost]])/Table1311[[#This Row],[Actual cost]]*100</f>
        <v>#DIV/0!</v>
      </c>
      <c r="L282" s="2">
        <f>_xlfn.STDEV.P(Table1311[[#This Row],[Estimated costs 1]:[Estimated costs 20]])</f>
        <v>0</v>
      </c>
      <c r="M282" s="2" t="e">
        <f>Table1311[[#This Row],[Dev]]/Table1311[[#This Row],[Mean]]*100</f>
        <v>#DIV/0!</v>
      </c>
      <c r="N282" s="2">
        <f>Table1311[[#This Row],[Estimated costs 1]]-Table1311[[#This Row],[Actual cost]]</f>
        <v>0</v>
      </c>
      <c r="O282" s="2" t="e">
        <f>Table1311[[#This Row],[Diff 1]]/Table1311[[#This Row],[Actual cost]]*100</f>
        <v>#DIV/0!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</row>
    <row r="283" spans="1:35" x14ac:dyDescent="0.3">
      <c r="A283" t="s">
        <v>303</v>
      </c>
      <c r="B283">
        <v>281</v>
      </c>
      <c r="C283" t="str">
        <f>LEFT(Table1311[[#This Row],[Contingency id]])</f>
        <v>A</v>
      </c>
      <c r="D283" s="1">
        <v>0</v>
      </c>
      <c r="E283" s="1">
        <v>1.0973451327433601</v>
      </c>
      <c r="F283">
        <v>124</v>
      </c>
      <c r="G283">
        <v>113</v>
      </c>
      <c r="H283">
        <v>113</v>
      </c>
      <c r="I283">
        <v>0</v>
      </c>
      <c r="J283" s="2">
        <f>AVERAGE(Table1311[[#This Row],[Estimated costs 1]:[Estimated costs 20]])</f>
        <v>0</v>
      </c>
      <c r="K283" s="2" t="e">
        <f>(Table1311[[#This Row],[Mean]]-Table1311[[#This Row],[Actual cost]])/Table1311[[#This Row],[Actual cost]]*100</f>
        <v>#DIV/0!</v>
      </c>
      <c r="L283" s="2">
        <f>_xlfn.STDEV.P(Table1311[[#This Row],[Estimated costs 1]:[Estimated costs 20]])</f>
        <v>0</v>
      </c>
      <c r="M283" s="2" t="e">
        <f>Table1311[[#This Row],[Dev]]/Table1311[[#This Row],[Mean]]*100</f>
        <v>#DIV/0!</v>
      </c>
      <c r="N283" s="2">
        <f>Table1311[[#This Row],[Estimated costs 1]]-Table1311[[#This Row],[Actual cost]]</f>
        <v>0</v>
      </c>
      <c r="O283" s="2" t="e">
        <f>Table1311[[#This Row],[Diff 1]]/Table1311[[#This Row],[Actual cost]]*100</f>
        <v>#DIV/0!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</row>
    <row r="284" spans="1:35" x14ac:dyDescent="0.3">
      <c r="A284" t="s">
        <v>304</v>
      </c>
      <c r="B284">
        <v>282</v>
      </c>
      <c r="C284" t="str">
        <f>LEFT(Table1311[[#This Row],[Contingency id]])</f>
        <v>A</v>
      </c>
      <c r="D284" s="1">
        <v>0</v>
      </c>
      <c r="E284" s="1">
        <v>1.1071428571428501</v>
      </c>
      <c r="F284">
        <v>124</v>
      </c>
      <c r="G284">
        <v>112</v>
      </c>
      <c r="H284">
        <v>112</v>
      </c>
      <c r="I284">
        <v>0</v>
      </c>
      <c r="J284" s="2">
        <f>AVERAGE(Table1311[[#This Row],[Estimated costs 1]:[Estimated costs 20]])</f>
        <v>0</v>
      </c>
      <c r="K284" s="2" t="e">
        <f>(Table1311[[#This Row],[Mean]]-Table1311[[#This Row],[Actual cost]])/Table1311[[#This Row],[Actual cost]]*100</f>
        <v>#DIV/0!</v>
      </c>
      <c r="L284" s="2">
        <f>_xlfn.STDEV.P(Table1311[[#This Row],[Estimated costs 1]:[Estimated costs 20]])</f>
        <v>0</v>
      </c>
      <c r="M284" s="2" t="e">
        <f>Table1311[[#This Row],[Dev]]/Table1311[[#This Row],[Mean]]*100</f>
        <v>#DIV/0!</v>
      </c>
      <c r="N284" s="2">
        <f>Table1311[[#This Row],[Estimated costs 1]]-Table1311[[#This Row],[Actual cost]]</f>
        <v>0</v>
      </c>
      <c r="O284" s="2" t="e">
        <f>Table1311[[#This Row],[Diff 1]]/Table1311[[#This Row],[Actual cost]]*100</f>
        <v>#DIV/0!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</row>
    <row r="285" spans="1:35" x14ac:dyDescent="0.3">
      <c r="A285" t="s">
        <v>305</v>
      </c>
      <c r="B285">
        <v>283</v>
      </c>
      <c r="C285" t="str">
        <f>LEFT(Table1311[[#This Row],[Contingency id]])</f>
        <v>A</v>
      </c>
      <c r="D285" s="1">
        <v>0</v>
      </c>
      <c r="E285" s="1">
        <v>1.0508474576271101</v>
      </c>
      <c r="F285">
        <v>62</v>
      </c>
      <c r="G285">
        <v>59</v>
      </c>
      <c r="H285">
        <v>59</v>
      </c>
      <c r="I285">
        <v>0</v>
      </c>
      <c r="J285" s="2">
        <f>AVERAGE(Table1311[[#This Row],[Estimated costs 1]:[Estimated costs 20]])</f>
        <v>0</v>
      </c>
      <c r="K285" s="2" t="e">
        <f>(Table1311[[#This Row],[Mean]]-Table1311[[#This Row],[Actual cost]])/Table1311[[#This Row],[Actual cost]]*100</f>
        <v>#DIV/0!</v>
      </c>
      <c r="L285" s="2">
        <f>_xlfn.STDEV.P(Table1311[[#This Row],[Estimated costs 1]:[Estimated costs 20]])</f>
        <v>0</v>
      </c>
      <c r="M285" s="2" t="e">
        <f>Table1311[[#This Row],[Dev]]/Table1311[[#This Row],[Mean]]*100</f>
        <v>#DIV/0!</v>
      </c>
      <c r="N285" s="2">
        <f>Table1311[[#This Row],[Estimated costs 1]]-Table1311[[#This Row],[Actual cost]]</f>
        <v>0</v>
      </c>
      <c r="O285" s="2" t="e">
        <f>Table1311[[#This Row],[Diff 1]]/Table1311[[#This Row],[Actual cost]]*100</f>
        <v>#DIV/0!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</row>
    <row r="286" spans="1:35" x14ac:dyDescent="0.3">
      <c r="A286" t="s">
        <v>306</v>
      </c>
      <c r="B286">
        <v>284</v>
      </c>
      <c r="C286" t="str">
        <f>LEFT(Table1311[[#This Row],[Contingency id]])</f>
        <v>A</v>
      </c>
      <c r="D286" s="1">
        <v>0</v>
      </c>
      <c r="E286" s="1">
        <v>1</v>
      </c>
      <c r="F286">
        <v>62</v>
      </c>
      <c r="G286">
        <v>62</v>
      </c>
      <c r="H286">
        <v>62</v>
      </c>
      <c r="I286">
        <v>0</v>
      </c>
      <c r="J286" s="2">
        <f>AVERAGE(Table1311[[#This Row],[Estimated costs 1]:[Estimated costs 20]])</f>
        <v>0</v>
      </c>
      <c r="K286" s="2" t="e">
        <f>(Table1311[[#This Row],[Mean]]-Table1311[[#This Row],[Actual cost]])/Table1311[[#This Row],[Actual cost]]*100</f>
        <v>#DIV/0!</v>
      </c>
      <c r="L286" s="2">
        <f>_xlfn.STDEV.P(Table1311[[#This Row],[Estimated costs 1]:[Estimated costs 20]])</f>
        <v>0</v>
      </c>
      <c r="M286" s="2" t="e">
        <f>Table1311[[#This Row],[Dev]]/Table1311[[#This Row],[Mean]]*100</f>
        <v>#DIV/0!</v>
      </c>
      <c r="N286" s="2">
        <f>Table1311[[#This Row],[Estimated costs 1]]-Table1311[[#This Row],[Actual cost]]</f>
        <v>0</v>
      </c>
      <c r="O286" s="2" t="e">
        <f>Table1311[[#This Row],[Diff 1]]/Table1311[[#This Row],[Actual cost]]*100</f>
        <v>#DIV/0!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</row>
    <row r="287" spans="1:35" x14ac:dyDescent="0.3">
      <c r="A287" t="s">
        <v>307</v>
      </c>
      <c r="B287">
        <v>285</v>
      </c>
      <c r="C287" t="str">
        <f>LEFT(Table1311[[#This Row],[Contingency id]])</f>
        <v>A</v>
      </c>
      <c r="D287" s="1">
        <v>0</v>
      </c>
      <c r="E287" s="1">
        <v>1.0508474576271101</v>
      </c>
      <c r="F287">
        <v>62</v>
      </c>
      <c r="G287">
        <v>59</v>
      </c>
      <c r="H287">
        <v>59</v>
      </c>
      <c r="I287">
        <v>0</v>
      </c>
      <c r="J287" s="2">
        <f>AVERAGE(Table1311[[#This Row],[Estimated costs 1]:[Estimated costs 20]])</f>
        <v>0</v>
      </c>
      <c r="K287" s="2" t="e">
        <f>(Table1311[[#This Row],[Mean]]-Table1311[[#This Row],[Actual cost]])/Table1311[[#This Row],[Actual cost]]*100</f>
        <v>#DIV/0!</v>
      </c>
      <c r="L287" s="2">
        <f>_xlfn.STDEV.P(Table1311[[#This Row],[Estimated costs 1]:[Estimated costs 20]])</f>
        <v>0</v>
      </c>
      <c r="M287" s="2" t="e">
        <f>Table1311[[#This Row],[Dev]]/Table1311[[#This Row],[Mean]]*100</f>
        <v>#DIV/0!</v>
      </c>
      <c r="N287" s="2">
        <f>Table1311[[#This Row],[Estimated costs 1]]-Table1311[[#This Row],[Actual cost]]</f>
        <v>0</v>
      </c>
      <c r="O287" s="2" t="e">
        <f>Table1311[[#This Row],[Diff 1]]/Table1311[[#This Row],[Actual cost]]*100</f>
        <v>#DIV/0!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</row>
    <row r="288" spans="1:35" x14ac:dyDescent="0.3">
      <c r="A288" t="s">
        <v>308</v>
      </c>
      <c r="B288">
        <v>286</v>
      </c>
      <c r="C288" t="str">
        <f>LEFT(Table1311[[#This Row],[Contingency id]])</f>
        <v>A</v>
      </c>
      <c r="D288" s="1">
        <v>0</v>
      </c>
      <c r="E288" s="1">
        <v>1.0163934426229499</v>
      </c>
      <c r="F288">
        <v>62</v>
      </c>
      <c r="G288">
        <v>61</v>
      </c>
      <c r="H288">
        <v>61</v>
      </c>
      <c r="I288">
        <v>0</v>
      </c>
      <c r="J288" s="2">
        <f>AVERAGE(Table1311[[#This Row],[Estimated costs 1]:[Estimated costs 20]])</f>
        <v>0</v>
      </c>
      <c r="K288" s="2" t="e">
        <f>(Table1311[[#This Row],[Mean]]-Table1311[[#This Row],[Actual cost]])/Table1311[[#This Row],[Actual cost]]*100</f>
        <v>#DIV/0!</v>
      </c>
      <c r="L288" s="2">
        <f>_xlfn.STDEV.P(Table1311[[#This Row],[Estimated costs 1]:[Estimated costs 20]])</f>
        <v>0</v>
      </c>
      <c r="M288" s="2" t="e">
        <f>Table1311[[#This Row],[Dev]]/Table1311[[#This Row],[Mean]]*100</f>
        <v>#DIV/0!</v>
      </c>
      <c r="N288" s="2">
        <f>Table1311[[#This Row],[Estimated costs 1]]-Table1311[[#This Row],[Actual cost]]</f>
        <v>0</v>
      </c>
      <c r="O288" s="2" t="e">
        <f>Table1311[[#This Row],[Diff 1]]/Table1311[[#This Row],[Actual cost]]*100</f>
        <v>#DIV/0!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</row>
    <row r="289" spans="1:35" x14ac:dyDescent="0.3">
      <c r="A289" t="s">
        <v>309</v>
      </c>
      <c r="B289">
        <v>287</v>
      </c>
      <c r="C289" t="str">
        <f>LEFT(Table1311[[#This Row],[Contingency id]])</f>
        <v>A</v>
      </c>
      <c r="D289" s="1">
        <v>0</v>
      </c>
      <c r="E289" s="1">
        <v>1</v>
      </c>
      <c r="F289">
        <v>23</v>
      </c>
      <c r="G289">
        <v>23</v>
      </c>
      <c r="H289">
        <v>23</v>
      </c>
      <c r="I289">
        <v>0</v>
      </c>
      <c r="J289" s="2">
        <f>AVERAGE(Table1311[[#This Row],[Estimated costs 1]:[Estimated costs 20]])</f>
        <v>0</v>
      </c>
      <c r="K289" s="2" t="e">
        <f>(Table1311[[#This Row],[Mean]]-Table1311[[#This Row],[Actual cost]])/Table1311[[#This Row],[Actual cost]]*100</f>
        <v>#DIV/0!</v>
      </c>
      <c r="L289" s="2">
        <f>_xlfn.STDEV.P(Table1311[[#This Row],[Estimated costs 1]:[Estimated costs 20]])</f>
        <v>0</v>
      </c>
      <c r="M289" s="2" t="e">
        <f>Table1311[[#This Row],[Dev]]/Table1311[[#This Row],[Mean]]*100</f>
        <v>#DIV/0!</v>
      </c>
      <c r="N289" s="2">
        <f>Table1311[[#This Row],[Estimated costs 1]]-Table1311[[#This Row],[Actual cost]]</f>
        <v>0</v>
      </c>
      <c r="O289" s="2" t="e">
        <f>Table1311[[#This Row],[Diff 1]]/Table1311[[#This Row],[Actual cost]]*100</f>
        <v>#DIV/0!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</row>
    <row r="290" spans="1:35" x14ac:dyDescent="0.3">
      <c r="A290" t="s">
        <v>310</v>
      </c>
      <c r="B290">
        <v>288</v>
      </c>
      <c r="C290" t="str">
        <f>LEFT(Table1311[[#This Row],[Contingency id]])</f>
        <v>A</v>
      </c>
      <c r="D290" s="1">
        <v>0</v>
      </c>
      <c r="E290" s="1">
        <v>1.0454545454545401</v>
      </c>
      <c r="F290">
        <v>23</v>
      </c>
      <c r="G290">
        <v>22</v>
      </c>
      <c r="H290">
        <v>22</v>
      </c>
      <c r="I290">
        <v>0</v>
      </c>
      <c r="J290" s="2">
        <f>AVERAGE(Table1311[[#This Row],[Estimated costs 1]:[Estimated costs 20]])</f>
        <v>0</v>
      </c>
      <c r="K290" s="2" t="e">
        <f>(Table1311[[#This Row],[Mean]]-Table1311[[#This Row],[Actual cost]])/Table1311[[#This Row],[Actual cost]]*100</f>
        <v>#DIV/0!</v>
      </c>
      <c r="L290" s="2">
        <f>_xlfn.STDEV.P(Table1311[[#This Row],[Estimated costs 1]:[Estimated costs 20]])</f>
        <v>0</v>
      </c>
      <c r="M290" s="2" t="e">
        <f>Table1311[[#This Row],[Dev]]/Table1311[[#This Row],[Mean]]*100</f>
        <v>#DIV/0!</v>
      </c>
      <c r="N290" s="2">
        <f>Table1311[[#This Row],[Estimated costs 1]]-Table1311[[#This Row],[Actual cost]]</f>
        <v>0</v>
      </c>
      <c r="O290" s="2" t="e">
        <f>Table1311[[#This Row],[Diff 1]]/Table1311[[#This Row],[Actual cost]]*100</f>
        <v>#DIV/0!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</row>
    <row r="291" spans="1:35" x14ac:dyDescent="0.3">
      <c r="A291" t="s">
        <v>311</v>
      </c>
      <c r="B291">
        <v>289</v>
      </c>
      <c r="C291" t="str">
        <f>LEFT(Table1311[[#This Row],[Contingency id]])</f>
        <v>A</v>
      </c>
      <c r="D291" s="1">
        <v>0</v>
      </c>
      <c r="E291" s="1">
        <v>1</v>
      </c>
      <c r="F291">
        <v>23</v>
      </c>
      <c r="G291">
        <v>23</v>
      </c>
      <c r="H291">
        <v>23</v>
      </c>
      <c r="I291">
        <v>0</v>
      </c>
      <c r="J291" s="2">
        <f>AVERAGE(Table1311[[#This Row],[Estimated costs 1]:[Estimated costs 20]])</f>
        <v>0</v>
      </c>
      <c r="K291" s="2" t="e">
        <f>(Table1311[[#This Row],[Mean]]-Table1311[[#This Row],[Actual cost]])/Table1311[[#This Row],[Actual cost]]*100</f>
        <v>#DIV/0!</v>
      </c>
      <c r="L291" s="2">
        <f>_xlfn.STDEV.P(Table1311[[#This Row],[Estimated costs 1]:[Estimated costs 20]])</f>
        <v>0</v>
      </c>
      <c r="M291" s="2" t="e">
        <f>Table1311[[#This Row],[Dev]]/Table1311[[#This Row],[Mean]]*100</f>
        <v>#DIV/0!</v>
      </c>
      <c r="N291" s="2">
        <f>Table1311[[#This Row],[Estimated costs 1]]-Table1311[[#This Row],[Actual cost]]</f>
        <v>0</v>
      </c>
      <c r="O291" s="2" t="e">
        <f>Table1311[[#This Row],[Diff 1]]/Table1311[[#This Row],[Actual cost]]*100</f>
        <v>#DIV/0!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</row>
    <row r="292" spans="1:35" x14ac:dyDescent="0.3">
      <c r="A292" t="s">
        <v>312</v>
      </c>
      <c r="B292">
        <v>290</v>
      </c>
      <c r="C292" t="str">
        <f>LEFT(Table1311[[#This Row],[Contingency id]])</f>
        <v>A</v>
      </c>
      <c r="D292" s="1">
        <v>0</v>
      </c>
      <c r="E292" s="1">
        <v>1</v>
      </c>
      <c r="F292">
        <v>23</v>
      </c>
      <c r="G292">
        <v>23</v>
      </c>
      <c r="H292">
        <v>23</v>
      </c>
      <c r="I292">
        <v>0</v>
      </c>
      <c r="J292" s="2">
        <f>AVERAGE(Table1311[[#This Row],[Estimated costs 1]:[Estimated costs 20]])</f>
        <v>0</v>
      </c>
      <c r="K292" s="2" t="e">
        <f>(Table1311[[#This Row],[Mean]]-Table1311[[#This Row],[Actual cost]])/Table1311[[#This Row],[Actual cost]]*100</f>
        <v>#DIV/0!</v>
      </c>
      <c r="L292" s="2">
        <f>_xlfn.STDEV.P(Table1311[[#This Row],[Estimated costs 1]:[Estimated costs 20]])</f>
        <v>0</v>
      </c>
      <c r="M292" s="2" t="e">
        <f>Table1311[[#This Row],[Dev]]/Table1311[[#This Row],[Mean]]*100</f>
        <v>#DIV/0!</v>
      </c>
      <c r="N292" s="2">
        <f>Table1311[[#This Row],[Estimated costs 1]]-Table1311[[#This Row],[Actual cost]]</f>
        <v>0</v>
      </c>
      <c r="O292" s="2" t="e">
        <f>Table1311[[#This Row],[Diff 1]]/Table1311[[#This Row],[Actual cost]]*100</f>
        <v>#DIV/0!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</row>
    <row r="293" spans="1:35" x14ac:dyDescent="0.3">
      <c r="A293" t="s">
        <v>313</v>
      </c>
      <c r="B293">
        <v>291</v>
      </c>
      <c r="C293" t="str">
        <f>LEFT(Table1311[[#This Row],[Contingency id]])</f>
        <v>A</v>
      </c>
      <c r="D293" s="1">
        <v>0</v>
      </c>
      <c r="E293" s="1">
        <v>1</v>
      </c>
      <c r="F293">
        <v>23</v>
      </c>
      <c r="G293">
        <v>23</v>
      </c>
      <c r="H293">
        <v>23</v>
      </c>
      <c r="I293">
        <v>0</v>
      </c>
      <c r="J293" s="2">
        <f>AVERAGE(Table1311[[#This Row],[Estimated costs 1]:[Estimated costs 20]])</f>
        <v>0</v>
      </c>
      <c r="K293" s="2" t="e">
        <f>(Table1311[[#This Row],[Mean]]-Table1311[[#This Row],[Actual cost]])/Table1311[[#This Row],[Actual cost]]*100</f>
        <v>#DIV/0!</v>
      </c>
      <c r="L293" s="2">
        <f>_xlfn.STDEV.P(Table1311[[#This Row],[Estimated costs 1]:[Estimated costs 20]])</f>
        <v>0</v>
      </c>
      <c r="M293" s="2" t="e">
        <f>Table1311[[#This Row],[Dev]]/Table1311[[#This Row],[Mean]]*100</f>
        <v>#DIV/0!</v>
      </c>
      <c r="N293" s="2">
        <f>Table1311[[#This Row],[Estimated costs 1]]-Table1311[[#This Row],[Actual cost]]</f>
        <v>0</v>
      </c>
      <c r="O293" s="2" t="e">
        <f>Table1311[[#This Row],[Diff 1]]/Table1311[[#This Row],[Actual cost]]*100</f>
        <v>#DIV/0!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</row>
    <row r="294" spans="1:35" x14ac:dyDescent="0.3">
      <c r="A294" t="s">
        <v>314</v>
      </c>
      <c r="B294">
        <v>292</v>
      </c>
      <c r="C294" t="str">
        <f>LEFT(Table1311[[#This Row],[Contingency id]])</f>
        <v>A</v>
      </c>
      <c r="D294" s="1">
        <v>0</v>
      </c>
      <c r="E294" s="1">
        <v>1.0454545454545401</v>
      </c>
      <c r="F294">
        <v>23</v>
      </c>
      <c r="G294">
        <v>22</v>
      </c>
      <c r="H294">
        <v>22</v>
      </c>
      <c r="I294">
        <v>0</v>
      </c>
      <c r="J294" s="2">
        <f>AVERAGE(Table1311[[#This Row],[Estimated costs 1]:[Estimated costs 20]])</f>
        <v>0</v>
      </c>
      <c r="K294" s="2" t="e">
        <f>(Table1311[[#This Row],[Mean]]-Table1311[[#This Row],[Actual cost]])/Table1311[[#This Row],[Actual cost]]*100</f>
        <v>#DIV/0!</v>
      </c>
      <c r="L294" s="2">
        <f>_xlfn.STDEV.P(Table1311[[#This Row],[Estimated costs 1]:[Estimated costs 20]])</f>
        <v>0</v>
      </c>
      <c r="M294" s="2" t="e">
        <f>Table1311[[#This Row],[Dev]]/Table1311[[#This Row],[Mean]]*100</f>
        <v>#DIV/0!</v>
      </c>
      <c r="N294" s="2">
        <f>Table1311[[#This Row],[Estimated costs 1]]-Table1311[[#This Row],[Actual cost]]</f>
        <v>0</v>
      </c>
      <c r="O294" s="2" t="e">
        <f>Table1311[[#This Row],[Diff 1]]/Table1311[[#This Row],[Actual cost]]*100</f>
        <v>#DIV/0!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</row>
    <row r="295" spans="1:35" x14ac:dyDescent="0.3">
      <c r="A295" t="s">
        <v>315</v>
      </c>
      <c r="B295">
        <v>293</v>
      </c>
      <c r="C295" t="str">
        <f>LEFT(Table1311[[#This Row],[Contingency id]])</f>
        <v>A</v>
      </c>
      <c r="D295" s="1">
        <v>0</v>
      </c>
      <c r="E295" s="1">
        <v>1</v>
      </c>
      <c r="F295">
        <v>23</v>
      </c>
      <c r="G295">
        <v>23</v>
      </c>
      <c r="H295">
        <v>23</v>
      </c>
      <c r="I295">
        <v>0</v>
      </c>
      <c r="J295" s="2">
        <f>AVERAGE(Table1311[[#This Row],[Estimated costs 1]:[Estimated costs 20]])</f>
        <v>0</v>
      </c>
      <c r="K295" s="2" t="e">
        <f>(Table1311[[#This Row],[Mean]]-Table1311[[#This Row],[Actual cost]])/Table1311[[#This Row],[Actual cost]]*100</f>
        <v>#DIV/0!</v>
      </c>
      <c r="L295" s="2">
        <f>_xlfn.STDEV.P(Table1311[[#This Row],[Estimated costs 1]:[Estimated costs 20]])</f>
        <v>0</v>
      </c>
      <c r="M295" s="2" t="e">
        <f>Table1311[[#This Row],[Dev]]/Table1311[[#This Row],[Mean]]*100</f>
        <v>#DIV/0!</v>
      </c>
      <c r="N295" s="2">
        <f>Table1311[[#This Row],[Estimated costs 1]]-Table1311[[#This Row],[Actual cost]]</f>
        <v>0</v>
      </c>
      <c r="O295" s="2" t="e">
        <f>Table1311[[#This Row],[Diff 1]]/Table1311[[#This Row],[Actual cost]]*100</f>
        <v>#DIV/0!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</row>
    <row r="296" spans="1:35" x14ac:dyDescent="0.3">
      <c r="A296" t="s">
        <v>316</v>
      </c>
      <c r="B296">
        <v>294</v>
      </c>
      <c r="C296" t="str">
        <f>LEFT(Table1311[[#This Row],[Contingency id]])</f>
        <v>A</v>
      </c>
      <c r="D296" s="1">
        <v>0</v>
      </c>
      <c r="E296" s="1">
        <v>1.09523809523809</v>
      </c>
      <c r="F296">
        <v>23</v>
      </c>
      <c r="G296">
        <v>21</v>
      </c>
      <c r="H296">
        <v>21</v>
      </c>
      <c r="I296">
        <v>0</v>
      </c>
      <c r="J296" s="2">
        <f>AVERAGE(Table1311[[#This Row],[Estimated costs 1]:[Estimated costs 20]])</f>
        <v>0</v>
      </c>
      <c r="K296" s="2" t="e">
        <f>(Table1311[[#This Row],[Mean]]-Table1311[[#This Row],[Actual cost]])/Table1311[[#This Row],[Actual cost]]*100</f>
        <v>#DIV/0!</v>
      </c>
      <c r="L296" s="2">
        <f>_xlfn.STDEV.P(Table1311[[#This Row],[Estimated costs 1]:[Estimated costs 20]])</f>
        <v>0</v>
      </c>
      <c r="M296" s="2" t="e">
        <f>Table1311[[#This Row],[Dev]]/Table1311[[#This Row],[Mean]]*100</f>
        <v>#DIV/0!</v>
      </c>
      <c r="N296" s="2">
        <f>Table1311[[#This Row],[Estimated costs 1]]-Table1311[[#This Row],[Actual cost]]</f>
        <v>0</v>
      </c>
      <c r="O296" s="2" t="e">
        <f>Table1311[[#This Row],[Diff 1]]/Table1311[[#This Row],[Actual cost]]*100</f>
        <v>#DIV/0!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</row>
    <row r="297" spans="1:35" x14ac:dyDescent="0.3">
      <c r="A297" t="s">
        <v>317</v>
      </c>
      <c r="B297">
        <v>295</v>
      </c>
      <c r="C297" t="str">
        <f>LEFT(Table1311[[#This Row],[Contingency id]])</f>
        <v>A</v>
      </c>
      <c r="D297" s="1">
        <v>0</v>
      </c>
      <c r="E297" s="1">
        <v>1.0454545454545401</v>
      </c>
      <c r="F297">
        <v>23</v>
      </c>
      <c r="G297">
        <v>22</v>
      </c>
      <c r="H297">
        <v>22</v>
      </c>
      <c r="I297">
        <v>0</v>
      </c>
      <c r="J297" s="2">
        <f>AVERAGE(Table1311[[#This Row],[Estimated costs 1]:[Estimated costs 20]])</f>
        <v>0</v>
      </c>
      <c r="K297" s="2" t="e">
        <f>(Table1311[[#This Row],[Mean]]-Table1311[[#This Row],[Actual cost]])/Table1311[[#This Row],[Actual cost]]*100</f>
        <v>#DIV/0!</v>
      </c>
      <c r="L297" s="2">
        <f>_xlfn.STDEV.P(Table1311[[#This Row],[Estimated costs 1]:[Estimated costs 20]])</f>
        <v>0</v>
      </c>
      <c r="M297" s="2" t="e">
        <f>Table1311[[#This Row],[Dev]]/Table1311[[#This Row],[Mean]]*100</f>
        <v>#DIV/0!</v>
      </c>
      <c r="N297" s="2">
        <f>Table1311[[#This Row],[Estimated costs 1]]-Table1311[[#This Row],[Actual cost]]</f>
        <v>0</v>
      </c>
      <c r="O297" s="2" t="e">
        <f>Table1311[[#This Row],[Diff 1]]/Table1311[[#This Row],[Actual cost]]*100</f>
        <v>#DIV/0!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</row>
    <row r="298" spans="1:35" x14ac:dyDescent="0.3">
      <c r="A298" t="s">
        <v>318</v>
      </c>
      <c r="B298">
        <v>296</v>
      </c>
      <c r="C298" t="str">
        <f>LEFT(Table1311[[#This Row],[Contingency id]])</f>
        <v>A</v>
      </c>
      <c r="D298" s="1">
        <v>0</v>
      </c>
      <c r="E298" s="1">
        <v>1.1186440677966101</v>
      </c>
      <c r="F298">
        <v>132</v>
      </c>
      <c r="G298">
        <v>118</v>
      </c>
      <c r="H298">
        <v>118</v>
      </c>
      <c r="I298">
        <v>0</v>
      </c>
      <c r="J298" s="2">
        <f>AVERAGE(Table1311[[#This Row],[Estimated costs 1]:[Estimated costs 20]])</f>
        <v>0</v>
      </c>
      <c r="K298" s="2" t="e">
        <f>(Table1311[[#This Row],[Mean]]-Table1311[[#This Row],[Actual cost]])/Table1311[[#This Row],[Actual cost]]*100</f>
        <v>#DIV/0!</v>
      </c>
      <c r="L298" s="2">
        <f>_xlfn.STDEV.P(Table1311[[#This Row],[Estimated costs 1]:[Estimated costs 20]])</f>
        <v>0</v>
      </c>
      <c r="M298" s="2" t="e">
        <f>Table1311[[#This Row],[Dev]]/Table1311[[#This Row],[Mean]]*100</f>
        <v>#DIV/0!</v>
      </c>
      <c r="N298" s="2">
        <f>Table1311[[#This Row],[Estimated costs 1]]-Table1311[[#This Row],[Actual cost]]</f>
        <v>0</v>
      </c>
      <c r="O298" s="2" t="e">
        <f>Table1311[[#This Row],[Diff 1]]/Table1311[[#This Row],[Actual cost]]*100</f>
        <v>#DIV/0!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</row>
    <row r="299" spans="1:35" x14ac:dyDescent="0.3">
      <c r="A299" t="s">
        <v>319</v>
      </c>
      <c r="B299">
        <v>297</v>
      </c>
      <c r="C299" t="str">
        <f>LEFT(Table1311[[#This Row],[Contingency id]])</f>
        <v>A</v>
      </c>
      <c r="D299" s="1">
        <v>0</v>
      </c>
      <c r="E299" s="1">
        <v>1.1092436974789901</v>
      </c>
      <c r="F299">
        <v>132</v>
      </c>
      <c r="G299">
        <v>119</v>
      </c>
      <c r="H299">
        <v>119</v>
      </c>
      <c r="I299">
        <v>0</v>
      </c>
      <c r="J299" s="2">
        <f>AVERAGE(Table1311[[#This Row],[Estimated costs 1]:[Estimated costs 20]])</f>
        <v>0</v>
      </c>
      <c r="K299" s="2" t="e">
        <f>(Table1311[[#This Row],[Mean]]-Table1311[[#This Row],[Actual cost]])/Table1311[[#This Row],[Actual cost]]*100</f>
        <v>#DIV/0!</v>
      </c>
      <c r="L299" s="2">
        <f>_xlfn.STDEV.P(Table1311[[#This Row],[Estimated costs 1]:[Estimated costs 20]])</f>
        <v>0</v>
      </c>
      <c r="M299" s="2" t="e">
        <f>Table1311[[#This Row],[Dev]]/Table1311[[#This Row],[Mean]]*100</f>
        <v>#DIV/0!</v>
      </c>
      <c r="N299" s="2">
        <f>Table1311[[#This Row],[Estimated costs 1]]-Table1311[[#This Row],[Actual cost]]</f>
        <v>0</v>
      </c>
      <c r="O299" s="2" t="e">
        <f>Table1311[[#This Row],[Diff 1]]/Table1311[[#This Row],[Actual cost]]*100</f>
        <v>#DIV/0!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</row>
    <row r="300" spans="1:35" x14ac:dyDescent="0.3">
      <c r="A300" t="s">
        <v>320</v>
      </c>
      <c r="B300">
        <v>298</v>
      </c>
      <c r="C300" t="str">
        <f>LEFT(Table1311[[#This Row],[Contingency id]])</f>
        <v>A</v>
      </c>
      <c r="D300" s="1">
        <v>0</v>
      </c>
      <c r="E300" s="1">
        <v>1.1176470588235199</v>
      </c>
      <c r="F300">
        <v>133</v>
      </c>
      <c r="G300">
        <v>119</v>
      </c>
      <c r="H300">
        <v>119</v>
      </c>
      <c r="I300">
        <v>0</v>
      </c>
      <c r="J300" s="2">
        <f>AVERAGE(Table1311[[#This Row],[Estimated costs 1]:[Estimated costs 20]])</f>
        <v>0</v>
      </c>
      <c r="K300" s="2" t="e">
        <f>(Table1311[[#This Row],[Mean]]-Table1311[[#This Row],[Actual cost]])/Table1311[[#This Row],[Actual cost]]*100</f>
        <v>#DIV/0!</v>
      </c>
      <c r="L300" s="2">
        <f>_xlfn.STDEV.P(Table1311[[#This Row],[Estimated costs 1]:[Estimated costs 20]])</f>
        <v>0</v>
      </c>
      <c r="M300" s="2" t="e">
        <f>Table1311[[#This Row],[Dev]]/Table1311[[#This Row],[Mean]]*100</f>
        <v>#DIV/0!</v>
      </c>
      <c r="N300" s="2">
        <f>Table1311[[#This Row],[Estimated costs 1]]-Table1311[[#This Row],[Actual cost]]</f>
        <v>0</v>
      </c>
      <c r="O300" s="2" t="e">
        <f>Table1311[[#This Row],[Diff 1]]/Table1311[[#This Row],[Actual cost]]*100</f>
        <v>#DIV/0!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</row>
    <row r="301" spans="1:35" x14ac:dyDescent="0.3">
      <c r="A301" t="s">
        <v>321</v>
      </c>
      <c r="B301">
        <v>299</v>
      </c>
      <c r="C301" t="str">
        <f>LEFT(Table1311[[#This Row],[Contingency id]])</f>
        <v>A</v>
      </c>
      <c r="D301" s="1">
        <v>0</v>
      </c>
      <c r="E301" s="1">
        <v>1.1186440677966101</v>
      </c>
      <c r="F301">
        <v>132</v>
      </c>
      <c r="G301">
        <v>118</v>
      </c>
      <c r="H301">
        <v>118</v>
      </c>
      <c r="I301">
        <v>0</v>
      </c>
      <c r="J301" s="2">
        <f>AVERAGE(Table1311[[#This Row],[Estimated costs 1]:[Estimated costs 20]])</f>
        <v>0</v>
      </c>
      <c r="K301" s="2" t="e">
        <f>(Table1311[[#This Row],[Mean]]-Table1311[[#This Row],[Actual cost]])/Table1311[[#This Row],[Actual cost]]*100</f>
        <v>#DIV/0!</v>
      </c>
      <c r="L301" s="2">
        <f>_xlfn.STDEV.P(Table1311[[#This Row],[Estimated costs 1]:[Estimated costs 20]])</f>
        <v>0</v>
      </c>
      <c r="M301" s="2" t="e">
        <f>Table1311[[#This Row],[Dev]]/Table1311[[#This Row],[Mean]]*100</f>
        <v>#DIV/0!</v>
      </c>
      <c r="N301" s="2">
        <f>Table1311[[#This Row],[Estimated costs 1]]-Table1311[[#This Row],[Actual cost]]</f>
        <v>0</v>
      </c>
      <c r="O301" s="2" t="e">
        <f>Table1311[[#This Row],[Diff 1]]/Table1311[[#This Row],[Actual cost]]*100</f>
        <v>#DIV/0!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</row>
    <row r="302" spans="1:35" x14ac:dyDescent="0.3">
      <c r="A302" t="s">
        <v>322</v>
      </c>
      <c r="B302">
        <v>300</v>
      </c>
      <c r="C302" t="str">
        <f>LEFT(Table1311[[#This Row],[Contingency id]])</f>
        <v>A</v>
      </c>
      <c r="D302" s="1">
        <v>0</v>
      </c>
      <c r="E302" s="1">
        <v>1.1271186440677901</v>
      </c>
      <c r="F302">
        <v>133</v>
      </c>
      <c r="G302">
        <v>118</v>
      </c>
      <c r="H302">
        <v>118</v>
      </c>
      <c r="I302">
        <v>0</v>
      </c>
      <c r="J302" s="2">
        <f>AVERAGE(Table1311[[#This Row],[Estimated costs 1]:[Estimated costs 20]])</f>
        <v>0</v>
      </c>
      <c r="K302" s="2" t="e">
        <f>(Table1311[[#This Row],[Mean]]-Table1311[[#This Row],[Actual cost]])/Table1311[[#This Row],[Actual cost]]*100</f>
        <v>#DIV/0!</v>
      </c>
      <c r="L302" s="2">
        <f>_xlfn.STDEV.P(Table1311[[#This Row],[Estimated costs 1]:[Estimated costs 20]])</f>
        <v>0</v>
      </c>
      <c r="M302" s="2" t="e">
        <f>Table1311[[#This Row],[Dev]]/Table1311[[#This Row],[Mean]]*100</f>
        <v>#DIV/0!</v>
      </c>
      <c r="N302" s="2">
        <f>Table1311[[#This Row],[Estimated costs 1]]-Table1311[[#This Row],[Actual cost]]</f>
        <v>0</v>
      </c>
      <c r="O302" s="2" t="e">
        <f>Table1311[[#This Row],[Diff 1]]/Table1311[[#This Row],[Actual cost]]*100</f>
        <v>#DIV/0!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</row>
    <row r="303" spans="1:35" x14ac:dyDescent="0.3">
      <c r="A303" t="s">
        <v>323</v>
      </c>
      <c r="B303">
        <v>301</v>
      </c>
      <c r="C303" t="str">
        <f>LEFT(Table1311[[#This Row],[Contingency id]])</f>
        <v>A</v>
      </c>
      <c r="D303" s="1">
        <v>0</v>
      </c>
      <c r="E303" s="1">
        <v>1.07317073170731</v>
      </c>
      <c r="F303">
        <v>132</v>
      </c>
      <c r="G303">
        <v>123</v>
      </c>
      <c r="H303">
        <v>123</v>
      </c>
      <c r="I303">
        <v>0</v>
      </c>
      <c r="J303" s="2">
        <f>AVERAGE(Table1311[[#This Row],[Estimated costs 1]:[Estimated costs 20]])</f>
        <v>0</v>
      </c>
      <c r="K303" s="2" t="e">
        <f>(Table1311[[#This Row],[Mean]]-Table1311[[#This Row],[Actual cost]])/Table1311[[#This Row],[Actual cost]]*100</f>
        <v>#DIV/0!</v>
      </c>
      <c r="L303" s="2">
        <f>_xlfn.STDEV.P(Table1311[[#This Row],[Estimated costs 1]:[Estimated costs 20]])</f>
        <v>0</v>
      </c>
      <c r="M303" s="2" t="e">
        <f>Table1311[[#This Row],[Dev]]/Table1311[[#This Row],[Mean]]*100</f>
        <v>#DIV/0!</v>
      </c>
      <c r="N303" s="2">
        <f>Table1311[[#This Row],[Estimated costs 1]]-Table1311[[#This Row],[Actual cost]]</f>
        <v>0</v>
      </c>
      <c r="O303" s="2" t="e">
        <f>Table1311[[#This Row],[Diff 1]]/Table1311[[#This Row],[Actual cost]]*100</f>
        <v>#DIV/0!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</row>
    <row r="304" spans="1:35" x14ac:dyDescent="0.3">
      <c r="A304" t="s">
        <v>324</v>
      </c>
      <c r="B304">
        <v>302</v>
      </c>
      <c r="C304" t="str">
        <f>LEFT(Table1311[[#This Row],[Contingency id]])</f>
        <v>A</v>
      </c>
      <c r="D304" s="1">
        <v>0</v>
      </c>
      <c r="E304" s="1">
        <v>1.13793103448275</v>
      </c>
      <c r="F304">
        <v>132</v>
      </c>
      <c r="G304">
        <v>116</v>
      </c>
      <c r="H304">
        <v>116</v>
      </c>
      <c r="I304">
        <v>0</v>
      </c>
      <c r="J304" s="2">
        <f>AVERAGE(Table1311[[#This Row],[Estimated costs 1]:[Estimated costs 20]])</f>
        <v>0</v>
      </c>
      <c r="K304" s="2" t="e">
        <f>(Table1311[[#This Row],[Mean]]-Table1311[[#This Row],[Actual cost]])/Table1311[[#This Row],[Actual cost]]*100</f>
        <v>#DIV/0!</v>
      </c>
      <c r="L304" s="2">
        <f>_xlfn.STDEV.P(Table1311[[#This Row],[Estimated costs 1]:[Estimated costs 20]])</f>
        <v>0</v>
      </c>
      <c r="M304" s="2" t="e">
        <f>Table1311[[#This Row],[Dev]]/Table1311[[#This Row],[Mean]]*100</f>
        <v>#DIV/0!</v>
      </c>
      <c r="N304" s="2">
        <f>Table1311[[#This Row],[Estimated costs 1]]-Table1311[[#This Row],[Actual cost]]</f>
        <v>0</v>
      </c>
      <c r="O304" s="2" t="e">
        <f>Table1311[[#This Row],[Diff 1]]/Table1311[[#This Row],[Actual cost]]*100</f>
        <v>#DIV/0!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</row>
    <row r="305" spans="1:35" x14ac:dyDescent="0.3">
      <c r="A305" t="s">
        <v>325</v>
      </c>
      <c r="B305">
        <v>303</v>
      </c>
      <c r="C305" t="str">
        <f>LEFT(Table1311[[#This Row],[Contingency id]])</f>
        <v>A</v>
      </c>
      <c r="D305" s="1">
        <v>0</v>
      </c>
      <c r="E305" s="1">
        <v>1.13675213675213</v>
      </c>
      <c r="F305">
        <v>133</v>
      </c>
      <c r="G305">
        <v>117</v>
      </c>
      <c r="H305">
        <v>117</v>
      </c>
      <c r="I305">
        <v>0</v>
      </c>
      <c r="J305" s="2">
        <f>AVERAGE(Table1311[[#This Row],[Estimated costs 1]:[Estimated costs 20]])</f>
        <v>0</v>
      </c>
      <c r="K305" s="2" t="e">
        <f>(Table1311[[#This Row],[Mean]]-Table1311[[#This Row],[Actual cost]])/Table1311[[#This Row],[Actual cost]]*100</f>
        <v>#DIV/0!</v>
      </c>
      <c r="L305" s="2">
        <f>_xlfn.STDEV.P(Table1311[[#This Row],[Estimated costs 1]:[Estimated costs 20]])</f>
        <v>0</v>
      </c>
      <c r="M305" s="2" t="e">
        <f>Table1311[[#This Row],[Dev]]/Table1311[[#This Row],[Mean]]*100</f>
        <v>#DIV/0!</v>
      </c>
      <c r="N305" s="2">
        <f>Table1311[[#This Row],[Estimated costs 1]]-Table1311[[#This Row],[Actual cost]]</f>
        <v>0</v>
      </c>
      <c r="O305" s="2" t="e">
        <f>Table1311[[#This Row],[Diff 1]]/Table1311[[#This Row],[Actual cost]]*100</f>
        <v>#DIV/0!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</row>
    <row r="306" spans="1:35" x14ac:dyDescent="0.3">
      <c r="A306" t="s">
        <v>326</v>
      </c>
      <c r="B306">
        <v>304</v>
      </c>
      <c r="C306" t="str">
        <f>LEFT(Table1311[[#This Row],[Contingency id]])</f>
        <v>A</v>
      </c>
      <c r="D306" s="1">
        <v>0</v>
      </c>
      <c r="E306" s="1">
        <v>1.06451612903225</v>
      </c>
      <c r="F306">
        <v>132</v>
      </c>
      <c r="G306">
        <v>124</v>
      </c>
      <c r="H306">
        <v>124</v>
      </c>
      <c r="I306">
        <v>0</v>
      </c>
      <c r="J306" s="2">
        <f>AVERAGE(Table1311[[#This Row],[Estimated costs 1]:[Estimated costs 20]])</f>
        <v>0</v>
      </c>
      <c r="K306" s="2" t="e">
        <f>(Table1311[[#This Row],[Mean]]-Table1311[[#This Row],[Actual cost]])/Table1311[[#This Row],[Actual cost]]*100</f>
        <v>#DIV/0!</v>
      </c>
      <c r="L306" s="2">
        <f>_xlfn.STDEV.P(Table1311[[#This Row],[Estimated costs 1]:[Estimated costs 20]])</f>
        <v>0</v>
      </c>
      <c r="M306" s="2" t="e">
        <f>Table1311[[#This Row],[Dev]]/Table1311[[#This Row],[Mean]]*100</f>
        <v>#DIV/0!</v>
      </c>
      <c r="N306" s="2">
        <f>Table1311[[#This Row],[Estimated costs 1]]-Table1311[[#This Row],[Actual cost]]</f>
        <v>0</v>
      </c>
      <c r="O306" s="2" t="e">
        <f>Table1311[[#This Row],[Diff 1]]/Table1311[[#This Row],[Actual cost]]*100</f>
        <v>#DIV/0!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</row>
    <row r="307" spans="1:35" x14ac:dyDescent="0.3">
      <c r="A307" t="s">
        <v>327</v>
      </c>
      <c r="B307">
        <v>305</v>
      </c>
      <c r="C307" t="str">
        <f>LEFT(Table1311[[#This Row],[Contingency id]])</f>
        <v>A</v>
      </c>
      <c r="D307" s="1">
        <v>0</v>
      </c>
      <c r="E307" s="1">
        <v>1.0476190476190399</v>
      </c>
      <c r="F307">
        <v>132</v>
      </c>
      <c r="G307">
        <v>126</v>
      </c>
      <c r="H307">
        <v>126</v>
      </c>
      <c r="I307">
        <v>0</v>
      </c>
      <c r="J307" s="2">
        <f>AVERAGE(Table1311[[#This Row],[Estimated costs 1]:[Estimated costs 20]])</f>
        <v>0</v>
      </c>
      <c r="K307" s="2" t="e">
        <f>(Table1311[[#This Row],[Mean]]-Table1311[[#This Row],[Actual cost]])/Table1311[[#This Row],[Actual cost]]*100</f>
        <v>#DIV/0!</v>
      </c>
      <c r="L307" s="2">
        <f>_xlfn.STDEV.P(Table1311[[#This Row],[Estimated costs 1]:[Estimated costs 20]])</f>
        <v>0</v>
      </c>
      <c r="M307" s="2" t="e">
        <f>Table1311[[#This Row],[Dev]]/Table1311[[#This Row],[Mean]]*100</f>
        <v>#DIV/0!</v>
      </c>
      <c r="N307" s="2">
        <f>Table1311[[#This Row],[Estimated costs 1]]-Table1311[[#This Row],[Actual cost]]</f>
        <v>0</v>
      </c>
      <c r="O307" s="2" t="e">
        <f>Table1311[[#This Row],[Diff 1]]/Table1311[[#This Row],[Actual cost]]*100</f>
        <v>#DIV/0!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</row>
    <row r="308" spans="1:35" x14ac:dyDescent="0.3">
      <c r="A308" t="s">
        <v>328</v>
      </c>
      <c r="B308">
        <v>306</v>
      </c>
      <c r="C308" t="str">
        <f>LEFT(Table1311[[#This Row],[Contingency id]])</f>
        <v>A</v>
      </c>
      <c r="D308" s="1">
        <v>0</v>
      </c>
      <c r="E308" s="1">
        <v>1.0243902439024299</v>
      </c>
      <c r="F308">
        <v>84</v>
      </c>
      <c r="G308">
        <v>82</v>
      </c>
      <c r="H308">
        <v>82</v>
      </c>
      <c r="I308">
        <v>0</v>
      </c>
      <c r="J308" s="2">
        <f>AVERAGE(Table1311[[#This Row],[Estimated costs 1]:[Estimated costs 20]])</f>
        <v>0</v>
      </c>
      <c r="K308" s="2" t="e">
        <f>(Table1311[[#This Row],[Mean]]-Table1311[[#This Row],[Actual cost]])/Table1311[[#This Row],[Actual cost]]*100</f>
        <v>#DIV/0!</v>
      </c>
      <c r="L308" s="2">
        <f>_xlfn.STDEV.P(Table1311[[#This Row],[Estimated costs 1]:[Estimated costs 20]])</f>
        <v>0</v>
      </c>
      <c r="M308" s="2" t="e">
        <f>Table1311[[#This Row],[Dev]]/Table1311[[#This Row],[Mean]]*100</f>
        <v>#DIV/0!</v>
      </c>
      <c r="N308" s="2">
        <f>Table1311[[#This Row],[Estimated costs 1]]-Table1311[[#This Row],[Actual cost]]</f>
        <v>0</v>
      </c>
      <c r="O308" s="2" t="e">
        <f>Table1311[[#This Row],[Diff 1]]/Table1311[[#This Row],[Actual cost]]*100</f>
        <v>#DIV/0!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</row>
    <row r="309" spans="1:35" x14ac:dyDescent="0.3">
      <c r="A309" t="s">
        <v>329</v>
      </c>
      <c r="B309">
        <v>307</v>
      </c>
      <c r="C309" t="str">
        <f>LEFT(Table1311[[#This Row],[Contingency id]])</f>
        <v>A</v>
      </c>
      <c r="D309" s="1">
        <v>0</v>
      </c>
      <c r="E309" s="1">
        <v>1.1506849315068399</v>
      </c>
      <c r="F309">
        <v>84</v>
      </c>
      <c r="G309">
        <v>73</v>
      </c>
      <c r="H309">
        <v>73</v>
      </c>
      <c r="I309">
        <v>0</v>
      </c>
      <c r="J309" s="2">
        <f>AVERAGE(Table1311[[#This Row],[Estimated costs 1]:[Estimated costs 20]])</f>
        <v>0</v>
      </c>
      <c r="K309" s="2" t="e">
        <f>(Table1311[[#This Row],[Mean]]-Table1311[[#This Row],[Actual cost]])/Table1311[[#This Row],[Actual cost]]*100</f>
        <v>#DIV/0!</v>
      </c>
      <c r="L309" s="2">
        <f>_xlfn.STDEV.P(Table1311[[#This Row],[Estimated costs 1]:[Estimated costs 20]])</f>
        <v>0</v>
      </c>
      <c r="M309" s="2" t="e">
        <f>Table1311[[#This Row],[Dev]]/Table1311[[#This Row],[Mean]]*100</f>
        <v>#DIV/0!</v>
      </c>
      <c r="N309" s="2">
        <f>Table1311[[#This Row],[Estimated costs 1]]-Table1311[[#This Row],[Actual cost]]</f>
        <v>0</v>
      </c>
      <c r="O309" s="2" t="e">
        <f>Table1311[[#This Row],[Diff 1]]/Table1311[[#This Row],[Actual cost]]*100</f>
        <v>#DIV/0!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</row>
    <row r="310" spans="1:35" x14ac:dyDescent="0.3">
      <c r="A310" t="s">
        <v>330</v>
      </c>
      <c r="B310">
        <v>308</v>
      </c>
      <c r="C310" t="str">
        <f>LEFT(Table1311[[#This Row],[Contingency id]])</f>
        <v>A</v>
      </c>
      <c r="D310" s="1">
        <v>0</v>
      </c>
      <c r="E310" s="1">
        <v>1.0370370370370301</v>
      </c>
      <c r="F310">
        <v>84</v>
      </c>
      <c r="G310">
        <v>81</v>
      </c>
      <c r="H310">
        <v>81</v>
      </c>
      <c r="I310">
        <v>0</v>
      </c>
      <c r="J310" s="2">
        <f>AVERAGE(Table1311[[#This Row],[Estimated costs 1]:[Estimated costs 20]])</f>
        <v>0</v>
      </c>
      <c r="K310" s="2" t="e">
        <f>(Table1311[[#This Row],[Mean]]-Table1311[[#This Row],[Actual cost]])/Table1311[[#This Row],[Actual cost]]*100</f>
        <v>#DIV/0!</v>
      </c>
      <c r="L310" s="2">
        <f>_xlfn.STDEV.P(Table1311[[#This Row],[Estimated costs 1]:[Estimated costs 20]])</f>
        <v>0</v>
      </c>
      <c r="M310" s="2" t="e">
        <f>Table1311[[#This Row],[Dev]]/Table1311[[#This Row],[Mean]]*100</f>
        <v>#DIV/0!</v>
      </c>
      <c r="N310" s="2">
        <f>Table1311[[#This Row],[Estimated costs 1]]-Table1311[[#This Row],[Actual cost]]</f>
        <v>0</v>
      </c>
      <c r="O310" s="2" t="e">
        <f>Table1311[[#This Row],[Diff 1]]/Table1311[[#This Row],[Actual cost]]*100</f>
        <v>#DIV/0!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</row>
    <row r="311" spans="1:35" x14ac:dyDescent="0.3">
      <c r="A311" t="s">
        <v>331</v>
      </c>
      <c r="B311">
        <v>309</v>
      </c>
      <c r="C311" t="str">
        <f>LEFT(Table1311[[#This Row],[Contingency id]])</f>
        <v>A</v>
      </c>
      <c r="D311" s="1">
        <v>0</v>
      </c>
      <c r="E311" s="1">
        <v>1.05</v>
      </c>
      <c r="F311">
        <v>84</v>
      </c>
      <c r="G311">
        <v>80</v>
      </c>
      <c r="H311">
        <v>80</v>
      </c>
      <c r="I311">
        <v>0</v>
      </c>
      <c r="J311" s="2">
        <f>AVERAGE(Table1311[[#This Row],[Estimated costs 1]:[Estimated costs 20]])</f>
        <v>0</v>
      </c>
      <c r="K311" s="2" t="e">
        <f>(Table1311[[#This Row],[Mean]]-Table1311[[#This Row],[Actual cost]])/Table1311[[#This Row],[Actual cost]]*100</f>
        <v>#DIV/0!</v>
      </c>
      <c r="L311" s="2">
        <f>_xlfn.STDEV.P(Table1311[[#This Row],[Estimated costs 1]:[Estimated costs 20]])</f>
        <v>0</v>
      </c>
      <c r="M311" s="2" t="e">
        <f>Table1311[[#This Row],[Dev]]/Table1311[[#This Row],[Mean]]*100</f>
        <v>#DIV/0!</v>
      </c>
      <c r="N311" s="2">
        <f>Table1311[[#This Row],[Estimated costs 1]]-Table1311[[#This Row],[Actual cost]]</f>
        <v>0</v>
      </c>
      <c r="O311" s="2" t="e">
        <f>Table1311[[#This Row],[Diff 1]]/Table1311[[#This Row],[Actual cost]]*100</f>
        <v>#DIV/0!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</row>
    <row r="312" spans="1:35" x14ac:dyDescent="0.3">
      <c r="A312" t="s">
        <v>332</v>
      </c>
      <c r="B312">
        <v>310</v>
      </c>
      <c r="C312" t="str">
        <f>LEFT(Table1311[[#This Row],[Contingency id]])</f>
        <v>A</v>
      </c>
      <c r="D312" s="1">
        <v>0</v>
      </c>
      <c r="E312" s="1">
        <v>1.07692307692307</v>
      </c>
      <c r="F312">
        <v>84</v>
      </c>
      <c r="G312">
        <v>78</v>
      </c>
      <c r="H312">
        <v>78</v>
      </c>
      <c r="I312">
        <v>0</v>
      </c>
      <c r="J312" s="2">
        <f>AVERAGE(Table1311[[#This Row],[Estimated costs 1]:[Estimated costs 20]])</f>
        <v>0</v>
      </c>
      <c r="K312" s="2" t="e">
        <f>(Table1311[[#This Row],[Mean]]-Table1311[[#This Row],[Actual cost]])/Table1311[[#This Row],[Actual cost]]*100</f>
        <v>#DIV/0!</v>
      </c>
      <c r="L312" s="2">
        <f>_xlfn.STDEV.P(Table1311[[#This Row],[Estimated costs 1]:[Estimated costs 20]])</f>
        <v>0</v>
      </c>
      <c r="M312" s="2" t="e">
        <f>Table1311[[#This Row],[Dev]]/Table1311[[#This Row],[Mean]]*100</f>
        <v>#DIV/0!</v>
      </c>
      <c r="N312" s="2">
        <f>Table1311[[#This Row],[Estimated costs 1]]-Table1311[[#This Row],[Actual cost]]</f>
        <v>0</v>
      </c>
      <c r="O312" s="2" t="e">
        <f>Table1311[[#This Row],[Diff 1]]/Table1311[[#This Row],[Actual cost]]*100</f>
        <v>#DIV/0!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</row>
    <row r="313" spans="1:35" x14ac:dyDescent="0.3">
      <c r="A313" t="s">
        <v>333</v>
      </c>
      <c r="B313">
        <v>311</v>
      </c>
      <c r="C313" t="str">
        <f>LEFT(Table1311[[#This Row],[Contingency id]])</f>
        <v>A</v>
      </c>
      <c r="D313" s="1">
        <v>0</v>
      </c>
      <c r="E313" s="1">
        <v>1.05555555555555</v>
      </c>
      <c r="F313">
        <v>38</v>
      </c>
      <c r="G313">
        <v>36</v>
      </c>
      <c r="H313">
        <v>36</v>
      </c>
      <c r="I313">
        <v>0</v>
      </c>
      <c r="J313" s="2">
        <f>AVERAGE(Table1311[[#This Row],[Estimated costs 1]:[Estimated costs 20]])</f>
        <v>0</v>
      </c>
      <c r="K313" s="2" t="e">
        <f>(Table1311[[#This Row],[Mean]]-Table1311[[#This Row],[Actual cost]])/Table1311[[#This Row],[Actual cost]]*100</f>
        <v>#DIV/0!</v>
      </c>
      <c r="L313" s="2">
        <f>_xlfn.STDEV.P(Table1311[[#This Row],[Estimated costs 1]:[Estimated costs 20]])</f>
        <v>0</v>
      </c>
      <c r="M313" s="2" t="e">
        <f>Table1311[[#This Row],[Dev]]/Table1311[[#This Row],[Mean]]*100</f>
        <v>#DIV/0!</v>
      </c>
      <c r="N313" s="2">
        <f>Table1311[[#This Row],[Estimated costs 1]]-Table1311[[#This Row],[Actual cost]]</f>
        <v>0</v>
      </c>
      <c r="O313" s="2" t="e">
        <f>Table1311[[#This Row],[Diff 1]]/Table1311[[#This Row],[Actual cost]]*100</f>
        <v>#DIV/0!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</row>
    <row r="314" spans="1:35" x14ac:dyDescent="0.3">
      <c r="A314" t="s">
        <v>334</v>
      </c>
      <c r="B314">
        <v>312</v>
      </c>
      <c r="C314" t="str">
        <f>LEFT(Table1311[[#This Row],[Contingency id]])</f>
        <v>A</v>
      </c>
      <c r="D314" s="1">
        <v>0</v>
      </c>
      <c r="E314" s="1">
        <v>1.0857142857142801</v>
      </c>
      <c r="F314">
        <v>38</v>
      </c>
      <c r="G314">
        <v>35</v>
      </c>
      <c r="H314">
        <v>35</v>
      </c>
      <c r="I314">
        <v>0</v>
      </c>
      <c r="J314" s="2">
        <f>AVERAGE(Table1311[[#This Row],[Estimated costs 1]:[Estimated costs 20]])</f>
        <v>0</v>
      </c>
      <c r="K314" s="2" t="e">
        <f>(Table1311[[#This Row],[Mean]]-Table1311[[#This Row],[Actual cost]])/Table1311[[#This Row],[Actual cost]]*100</f>
        <v>#DIV/0!</v>
      </c>
      <c r="L314" s="2">
        <f>_xlfn.STDEV.P(Table1311[[#This Row],[Estimated costs 1]:[Estimated costs 20]])</f>
        <v>0</v>
      </c>
      <c r="M314" s="2" t="e">
        <f>Table1311[[#This Row],[Dev]]/Table1311[[#This Row],[Mean]]*100</f>
        <v>#DIV/0!</v>
      </c>
      <c r="N314" s="2">
        <f>Table1311[[#This Row],[Estimated costs 1]]-Table1311[[#This Row],[Actual cost]]</f>
        <v>0</v>
      </c>
      <c r="O314" s="2" t="e">
        <f>Table1311[[#This Row],[Diff 1]]/Table1311[[#This Row],[Actual cost]]*100</f>
        <v>#DIV/0!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</row>
    <row r="315" spans="1:35" x14ac:dyDescent="0.3">
      <c r="A315" t="s">
        <v>335</v>
      </c>
      <c r="B315">
        <v>313</v>
      </c>
      <c r="C315" t="str">
        <f>LEFT(Table1311[[#This Row],[Contingency id]])</f>
        <v>A</v>
      </c>
      <c r="D315" s="1">
        <v>0</v>
      </c>
      <c r="E315" s="1">
        <v>1.0857142857142801</v>
      </c>
      <c r="F315">
        <v>38</v>
      </c>
      <c r="G315">
        <v>35</v>
      </c>
      <c r="H315">
        <v>35</v>
      </c>
      <c r="I315">
        <v>0</v>
      </c>
      <c r="J315" s="2">
        <f>AVERAGE(Table1311[[#This Row],[Estimated costs 1]:[Estimated costs 20]])</f>
        <v>0</v>
      </c>
      <c r="K315" s="2" t="e">
        <f>(Table1311[[#This Row],[Mean]]-Table1311[[#This Row],[Actual cost]])/Table1311[[#This Row],[Actual cost]]*100</f>
        <v>#DIV/0!</v>
      </c>
      <c r="L315" s="2">
        <f>_xlfn.STDEV.P(Table1311[[#This Row],[Estimated costs 1]:[Estimated costs 20]])</f>
        <v>0</v>
      </c>
      <c r="M315" s="2" t="e">
        <f>Table1311[[#This Row],[Dev]]/Table1311[[#This Row],[Mean]]*100</f>
        <v>#DIV/0!</v>
      </c>
      <c r="N315" s="2">
        <f>Table1311[[#This Row],[Estimated costs 1]]-Table1311[[#This Row],[Actual cost]]</f>
        <v>0</v>
      </c>
      <c r="O315" s="2" t="e">
        <f>Table1311[[#This Row],[Diff 1]]/Table1311[[#This Row],[Actual cost]]*100</f>
        <v>#DIV/0!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</row>
    <row r="316" spans="1:35" x14ac:dyDescent="0.3">
      <c r="A316" t="s">
        <v>336</v>
      </c>
      <c r="B316">
        <v>314</v>
      </c>
      <c r="C316" t="str">
        <f>LEFT(Table1311[[#This Row],[Contingency id]])</f>
        <v>A</v>
      </c>
      <c r="D316" s="1">
        <v>0</v>
      </c>
      <c r="E316" s="1">
        <v>1</v>
      </c>
      <c r="F316">
        <v>38</v>
      </c>
      <c r="G316">
        <v>38</v>
      </c>
      <c r="H316">
        <v>38</v>
      </c>
      <c r="I316">
        <v>0</v>
      </c>
      <c r="J316" s="2">
        <f>AVERAGE(Table1311[[#This Row],[Estimated costs 1]:[Estimated costs 20]])</f>
        <v>0</v>
      </c>
      <c r="K316" s="2" t="e">
        <f>(Table1311[[#This Row],[Mean]]-Table1311[[#This Row],[Actual cost]])/Table1311[[#This Row],[Actual cost]]*100</f>
        <v>#DIV/0!</v>
      </c>
      <c r="L316" s="2">
        <f>_xlfn.STDEV.P(Table1311[[#This Row],[Estimated costs 1]:[Estimated costs 20]])</f>
        <v>0</v>
      </c>
      <c r="M316" s="2" t="e">
        <f>Table1311[[#This Row],[Dev]]/Table1311[[#This Row],[Mean]]*100</f>
        <v>#DIV/0!</v>
      </c>
      <c r="N316" s="2">
        <f>Table1311[[#This Row],[Estimated costs 1]]-Table1311[[#This Row],[Actual cost]]</f>
        <v>0</v>
      </c>
      <c r="O316" s="2" t="e">
        <f>Table1311[[#This Row],[Diff 1]]/Table1311[[#This Row],[Actual cost]]*100</f>
        <v>#DIV/0!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</row>
    <row r="317" spans="1:35" x14ac:dyDescent="0.3">
      <c r="A317" t="s">
        <v>337</v>
      </c>
      <c r="B317">
        <v>315</v>
      </c>
      <c r="C317" t="str">
        <f>LEFT(Table1311[[#This Row],[Contingency id]])</f>
        <v>A</v>
      </c>
      <c r="D317" s="1">
        <v>0</v>
      </c>
      <c r="E317" s="1">
        <v>1</v>
      </c>
      <c r="F317">
        <v>38</v>
      </c>
      <c r="G317">
        <v>38</v>
      </c>
      <c r="H317">
        <v>38</v>
      </c>
      <c r="I317">
        <v>0</v>
      </c>
      <c r="J317" s="2">
        <f>AVERAGE(Table1311[[#This Row],[Estimated costs 1]:[Estimated costs 20]])</f>
        <v>0</v>
      </c>
      <c r="K317" s="2" t="e">
        <f>(Table1311[[#This Row],[Mean]]-Table1311[[#This Row],[Actual cost]])/Table1311[[#This Row],[Actual cost]]*100</f>
        <v>#DIV/0!</v>
      </c>
      <c r="L317" s="2">
        <f>_xlfn.STDEV.P(Table1311[[#This Row],[Estimated costs 1]:[Estimated costs 20]])</f>
        <v>0</v>
      </c>
      <c r="M317" s="2" t="e">
        <f>Table1311[[#This Row],[Dev]]/Table1311[[#This Row],[Mean]]*100</f>
        <v>#DIV/0!</v>
      </c>
      <c r="N317" s="2">
        <f>Table1311[[#This Row],[Estimated costs 1]]-Table1311[[#This Row],[Actual cost]]</f>
        <v>0</v>
      </c>
      <c r="O317" s="2" t="e">
        <f>Table1311[[#This Row],[Diff 1]]/Table1311[[#This Row],[Actual cost]]*100</f>
        <v>#DIV/0!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</row>
    <row r="318" spans="1:35" x14ac:dyDescent="0.3">
      <c r="A318" t="s">
        <v>338</v>
      </c>
      <c r="B318">
        <v>316</v>
      </c>
      <c r="C318" t="str">
        <f>LEFT(Table1311[[#This Row],[Contingency id]])</f>
        <v>A</v>
      </c>
      <c r="D318" s="1">
        <v>0</v>
      </c>
      <c r="E318" s="1">
        <v>1.0270270270270201</v>
      </c>
      <c r="F318">
        <v>38</v>
      </c>
      <c r="G318">
        <v>37</v>
      </c>
      <c r="H318">
        <v>37</v>
      </c>
      <c r="I318">
        <v>0</v>
      </c>
      <c r="J318" s="2">
        <f>AVERAGE(Table1311[[#This Row],[Estimated costs 1]:[Estimated costs 20]])</f>
        <v>0</v>
      </c>
      <c r="K318" s="2" t="e">
        <f>(Table1311[[#This Row],[Mean]]-Table1311[[#This Row],[Actual cost]])/Table1311[[#This Row],[Actual cost]]*100</f>
        <v>#DIV/0!</v>
      </c>
      <c r="L318" s="2">
        <f>_xlfn.STDEV.P(Table1311[[#This Row],[Estimated costs 1]:[Estimated costs 20]])</f>
        <v>0</v>
      </c>
      <c r="M318" s="2" t="e">
        <f>Table1311[[#This Row],[Dev]]/Table1311[[#This Row],[Mean]]*100</f>
        <v>#DIV/0!</v>
      </c>
      <c r="N318" s="2">
        <f>Table1311[[#This Row],[Estimated costs 1]]-Table1311[[#This Row],[Actual cost]]</f>
        <v>0</v>
      </c>
      <c r="O318" s="2" t="e">
        <f>Table1311[[#This Row],[Diff 1]]/Table1311[[#This Row],[Actual cost]]*100</f>
        <v>#DIV/0!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</row>
    <row r="319" spans="1:35" x14ac:dyDescent="0.3">
      <c r="A319" t="s">
        <v>339</v>
      </c>
      <c r="B319">
        <v>317</v>
      </c>
      <c r="C319" t="str">
        <f>LEFT(Table1311[[#This Row],[Contingency id]])</f>
        <v>A</v>
      </c>
      <c r="D319" s="1">
        <v>0</v>
      </c>
      <c r="E319" s="1">
        <v>1.0857142857142801</v>
      </c>
      <c r="F319">
        <v>38</v>
      </c>
      <c r="G319">
        <v>35</v>
      </c>
      <c r="H319">
        <v>35</v>
      </c>
      <c r="I319">
        <v>0</v>
      </c>
      <c r="J319" s="2">
        <f>AVERAGE(Table1311[[#This Row],[Estimated costs 1]:[Estimated costs 20]])</f>
        <v>0</v>
      </c>
      <c r="K319" s="2" t="e">
        <f>(Table1311[[#This Row],[Mean]]-Table1311[[#This Row],[Actual cost]])/Table1311[[#This Row],[Actual cost]]*100</f>
        <v>#DIV/0!</v>
      </c>
      <c r="L319" s="2">
        <f>_xlfn.STDEV.P(Table1311[[#This Row],[Estimated costs 1]:[Estimated costs 20]])</f>
        <v>0</v>
      </c>
      <c r="M319" s="2" t="e">
        <f>Table1311[[#This Row],[Dev]]/Table1311[[#This Row],[Mean]]*100</f>
        <v>#DIV/0!</v>
      </c>
      <c r="N319" s="2">
        <f>Table1311[[#This Row],[Estimated costs 1]]-Table1311[[#This Row],[Actual cost]]</f>
        <v>0</v>
      </c>
      <c r="O319" s="2" t="e">
        <f>Table1311[[#This Row],[Diff 1]]/Table1311[[#This Row],[Actual cost]]*100</f>
        <v>#DIV/0!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</row>
    <row r="320" spans="1:35" x14ac:dyDescent="0.3">
      <c r="A320" t="s">
        <v>340</v>
      </c>
      <c r="B320">
        <v>318</v>
      </c>
      <c r="C320" t="str">
        <f>LEFT(Table1311[[#This Row],[Contingency id]])</f>
        <v>A</v>
      </c>
      <c r="D320" s="1">
        <v>0</v>
      </c>
      <c r="E320" s="1">
        <v>1.0270270270270201</v>
      </c>
      <c r="F320">
        <v>38</v>
      </c>
      <c r="G320">
        <v>37</v>
      </c>
      <c r="H320">
        <v>37</v>
      </c>
      <c r="I320">
        <v>0</v>
      </c>
      <c r="J320" s="2">
        <f>AVERAGE(Table1311[[#This Row],[Estimated costs 1]:[Estimated costs 20]])</f>
        <v>0</v>
      </c>
      <c r="K320" s="2" t="e">
        <f>(Table1311[[#This Row],[Mean]]-Table1311[[#This Row],[Actual cost]])/Table1311[[#This Row],[Actual cost]]*100</f>
        <v>#DIV/0!</v>
      </c>
      <c r="L320" s="2">
        <f>_xlfn.STDEV.P(Table1311[[#This Row],[Estimated costs 1]:[Estimated costs 20]])</f>
        <v>0</v>
      </c>
      <c r="M320" s="2" t="e">
        <f>Table1311[[#This Row],[Dev]]/Table1311[[#This Row],[Mean]]*100</f>
        <v>#DIV/0!</v>
      </c>
      <c r="N320" s="2">
        <f>Table1311[[#This Row],[Estimated costs 1]]-Table1311[[#This Row],[Actual cost]]</f>
        <v>0</v>
      </c>
      <c r="O320" s="2" t="e">
        <f>Table1311[[#This Row],[Diff 1]]/Table1311[[#This Row],[Actual cost]]*100</f>
        <v>#DIV/0!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</row>
    <row r="321" spans="1:35" x14ac:dyDescent="0.3">
      <c r="A321" t="s">
        <v>341</v>
      </c>
      <c r="B321">
        <v>319</v>
      </c>
      <c r="C321" t="str">
        <f>LEFT(Table1311[[#This Row],[Contingency id]])</f>
        <v>A</v>
      </c>
      <c r="D321" s="1">
        <v>0</v>
      </c>
      <c r="E321" s="1">
        <v>1.02272727272727</v>
      </c>
      <c r="F321">
        <v>45</v>
      </c>
      <c r="G321">
        <v>44</v>
      </c>
      <c r="H321">
        <v>44</v>
      </c>
      <c r="I321">
        <v>0</v>
      </c>
      <c r="J321" s="2">
        <f>AVERAGE(Table1311[[#This Row],[Estimated costs 1]:[Estimated costs 20]])</f>
        <v>0</v>
      </c>
      <c r="K321" s="2" t="e">
        <f>(Table1311[[#This Row],[Mean]]-Table1311[[#This Row],[Actual cost]])/Table1311[[#This Row],[Actual cost]]*100</f>
        <v>#DIV/0!</v>
      </c>
      <c r="L321" s="2">
        <f>_xlfn.STDEV.P(Table1311[[#This Row],[Estimated costs 1]:[Estimated costs 20]])</f>
        <v>0</v>
      </c>
      <c r="M321" s="2" t="e">
        <f>Table1311[[#This Row],[Dev]]/Table1311[[#This Row],[Mean]]*100</f>
        <v>#DIV/0!</v>
      </c>
      <c r="N321" s="2">
        <f>Table1311[[#This Row],[Estimated costs 1]]-Table1311[[#This Row],[Actual cost]]</f>
        <v>0</v>
      </c>
      <c r="O321" s="2" t="e">
        <f>Table1311[[#This Row],[Diff 1]]/Table1311[[#This Row],[Actual cost]]*100</f>
        <v>#DIV/0!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</row>
    <row r="322" spans="1:35" x14ac:dyDescent="0.3">
      <c r="A322" t="s">
        <v>342</v>
      </c>
      <c r="B322">
        <v>320</v>
      </c>
      <c r="C322" t="str">
        <f>LEFT(Table1311[[#This Row],[Contingency id]])</f>
        <v>A</v>
      </c>
      <c r="D322" s="1">
        <v>0</v>
      </c>
      <c r="E322" s="1">
        <v>1.02272727272727</v>
      </c>
      <c r="F322">
        <v>45</v>
      </c>
      <c r="G322">
        <v>44</v>
      </c>
      <c r="H322">
        <v>44</v>
      </c>
      <c r="I322">
        <v>0</v>
      </c>
      <c r="J322" s="2">
        <f>AVERAGE(Table1311[[#This Row],[Estimated costs 1]:[Estimated costs 20]])</f>
        <v>0</v>
      </c>
      <c r="K322" s="2" t="e">
        <f>(Table1311[[#This Row],[Mean]]-Table1311[[#This Row],[Actual cost]])/Table1311[[#This Row],[Actual cost]]*100</f>
        <v>#DIV/0!</v>
      </c>
      <c r="L322" s="2">
        <f>_xlfn.STDEV.P(Table1311[[#This Row],[Estimated costs 1]:[Estimated costs 20]])</f>
        <v>0</v>
      </c>
      <c r="M322" s="2" t="e">
        <f>Table1311[[#This Row],[Dev]]/Table1311[[#This Row],[Mean]]*100</f>
        <v>#DIV/0!</v>
      </c>
      <c r="N322" s="2">
        <f>Table1311[[#This Row],[Estimated costs 1]]-Table1311[[#This Row],[Actual cost]]</f>
        <v>0</v>
      </c>
      <c r="O322" s="2" t="e">
        <f>Table1311[[#This Row],[Diff 1]]/Table1311[[#This Row],[Actual cost]]*100</f>
        <v>#DIV/0!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</row>
    <row r="323" spans="1:35" x14ac:dyDescent="0.3">
      <c r="A323" t="s">
        <v>343</v>
      </c>
      <c r="B323">
        <v>321</v>
      </c>
      <c r="C323" t="str">
        <f>LEFT(Table1311[[#This Row],[Contingency id]])</f>
        <v>A</v>
      </c>
      <c r="D323" s="1">
        <v>0</v>
      </c>
      <c r="E323" s="1">
        <v>1.0714285714285701</v>
      </c>
      <c r="F323">
        <v>45</v>
      </c>
      <c r="G323">
        <v>42</v>
      </c>
      <c r="H323">
        <v>42</v>
      </c>
      <c r="I323">
        <v>0</v>
      </c>
      <c r="J323" s="2">
        <f>AVERAGE(Table1311[[#This Row],[Estimated costs 1]:[Estimated costs 20]])</f>
        <v>0</v>
      </c>
      <c r="K323" s="2" t="e">
        <f>(Table1311[[#This Row],[Mean]]-Table1311[[#This Row],[Actual cost]])/Table1311[[#This Row],[Actual cost]]*100</f>
        <v>#DIV/0!</v>
      </c>
      <c r="L323" s="2">
        <f>_xlfn.STDEV.P(Table1311[[#This Row],[Estimated costs 1]:[Estimated costs 20]])</f>
        <v>0</v>
      </c>
      <c r="M323" s="2" t="e">
        <f>Table1311[[#This Row],[Dev]]/Table1311[[#This Row],[Mean]]*100</f>
        <v>#DIV/0!</v>
      </c>
      <c r="N323" s="2">
        <f>Table1311[[#This Row],[Estimated costs 1]]-Table1311[[#This Row],[Actual cost]]</f>
        <v>0</v>
      </c>
      <c r="O323" s="2" t="e">
        <f>Table1311[[#This Row],[Diff 1]]/Table1311[[#This Row],[Actual cost]]*100</f>
        <v>#DIV/0!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</row>
    <row r="324" spans="1:35" x14ac:dyDescent="0.3">
      <c r="A324" t="s">
        <v>344</v>
      </c>
      <c r="B324">
        <v>322</v>
      </c>
      <c r="C324" t="str">
        <f>LEFT(Table1311[[#This Row],[Contingency id]])</f>
        <v>A</v>
      </c>
      <c r="D324" s="1">
        <v>0</v>
      </c>
      <c r="E324" s="1">
        <v>1</v>
      </c>
      <c r="F324">
        <v>45</v>
      </c>
      <c r="G324">
        <v>45</v>
      </c>
      <c r="H324">
        <v>45</v>
      </c>
      <c r="I324">
        <v>0</v>
      </c>
      <c r="J324" s="2">
        <f>AVERAGE(Table1311[[#This Row],[Estimated costs 1]:[Estimated costs 20]])</f>
        <v>0</v>
      </c>
      <c r="K324" s="2" t="e">
        <f>(Table1311[[#This Row],[Mean]]-Table1311[[#This Row],[Actual cost]])/Table1311[[#This Row],[Actual cost]]*100</f>
        <v>#DIV/0!</v>
      </c>
      <c r="L324" s="2">
        <f>_xlfn.STDEV.P(Table1311[[#This Row],[Estimated costs 1]:[Estimated costs 20]])</f>
        <v>0</v>
      </c>
      <c r="M324" s="2" t="e">
        <f>Table1311[[#This Row],[Dev]]/Table1311[[#This Row],[Mean]]*100</f>
        <v>#DIV/0!</v>
      </c>
      <c r="N324" s="2">
        <f>Table1311[[#This Row],[Estimated costs 1]]-Table1311[[#This Row],[Actual cost]]</f>
        <v>0</v>
      </c>
      <c r="O324" s="2" t="e">
        <f>Table1311[[#This Row],[Diff 1]]/Table1311[[#This Row],[Actual cost]]*100</f>
        <v>#DIV/0!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</row>
    <row r="325" spans="1:35" x14ac:dyDescent="0.3">
      <c r="A325" t="s">
        <v>345</v>
      </c>
      <c r="B325">
        <v>323</v>
      </c>
      <c r="C325" t="str">
        <f>LEFT(Table1311[[#This Row],[Contingency id]])</f>
        <v>A</v>
      </c>
      <c r="D325" s="1">
        <v>0</v>
      </c>
      <c r="E325" s="1">
        <v>1.02272727272727</v>
      </c>
      <c r="F325">
        <v>45</v>
      </c>
      <c r="G325">
        <v>44</v>
      </c>
      <c r="H325">
        <v>44</v>
      </c>
      <c r="I325">
        <v>0</v>
      </c>
      <c r="J325" s="2">
        <f>AVERAGE(Table1311[[#This Row],[Estimated costs 1]:[Estimated costs 20]])</f>
        <v>0</v>
      </c>
      <c r="K325" s="2" t="e">
        <f>(Table1311[[#This Row],[Mean]]-Table1311[[#This Row],[Actual cost]])/Table1311[[#This Row],[Actual cost]]*100</f>
        <v>#DIV/0!</v>
      </c>
      <c r="L325" s="2">
        <f>_xlfn.STDEV.P(Table1311[[#This Row],[Estimated costs 1]:[Estimated costs 20]])</f>
        <v>0</v>
      </c>
      <c r="M325" s="2" t="e">
        <f>Table1311[[#This Row],[Dev]]/Table1311[[#This Row],[Mean]]*100</f>
        <v>#DIV/0!</v>
      </c>
      <c r="N325" s="2">
        <f>Table1311[[#This Row],[Estimated costs 1]]-Table1311[[#This Row],[Actual cost]]</f>
        <v>0</v>
      </c>
      <c r="O325" s="2" t="e">
        <f>Table1311[[#This Row],[Diff 1]]/Table1311[[#This Row],[Actual cost]]*100</f>
        <v>#DIV/0!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</row>
    <row r="326" spans="1:35" x14ac:dyDescent="0.3">
      <c r="A326" t="s">
        <v>346</v>
      </c>
      <c r="B326">
        <v>324</v>
      </c>
      <c r="C326" t="str">
        <f>LEFT(Table1311[[#This Row],[Contingency id]])</f>
        <v>A</v>
      </c>
      <c r="D326" s="1">
        <v>0</v>
      </c>
      <c r="E326" s="1">
        <v>1</v>
      </c>
      <c r="F326">
        <v>45</v>
      </c>
      <c r="G326">
        <v>45</v>
      </c>
      <c r="H326">
        <v>45</v>
      </c>
      <c r="I326">
        <v>0</v>
      </c>
      <c r="J326" s="2">
        <f>AVERAGE(Table1311[[#This Row],[Estimated costs 1]:[Estimated costs 20]])</f>
        <v>0</v>
      </c>
      <c r="K326" s="2" t="e">
        <f>(Table1311[[#This Row],[Mean]]-Table1311[[#This Row],[Actual cost]])/Table1311[[#This Row],[Actual cost]]*100</f>
        <v>#DIV/0!</v>
      </c>
      <c r="L326" s="2">
        <f>_xlfn.STDEV.P(Table1311[[#This Row],[Estimated costs 1]:[Estimated costs 20]])</f>
        <v>0</v>
      </c>
      <c r="M326" s="2" t="e">
        <f>Table1311[[#This Row],[Dev]]/Table1311[[#This Row],[Mean]]*100</f>
        <v>#DIV/0!</v>
      </c>
      <c r="N326" s="2">
        <f>Table1311[[#This Row],[Estimated costs 1]]-Table1311[[#This Row],[Actual cost]]</f>
        <v>0</v>
      </c>
      <c r="O326" s="2" t="e">
        <f>Table1311[[#This Row],[Diff 1]]/Table1311[[#This Row],[Actual cost]]*100</f>
        <v>#DIV/0!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</row>
    <row r="327" spans="1:35" x14ac:dyDescent="0.3">
      <c r="A327" t="s">
        <v>347</v>
      </c>
      <c r="B327">
        <v>325</v>
      </c>
      <c r="C327" t="str">
        <f>LEFT(Table1311[[#This Row],[Contingency id]])</f>
        <v>A</v>
      </c>
      <c r="D327" s="1">
        <v>0</v>
      </c>
      <c r="E327" s="1">
        <v>1.02272727272727</v>
      </c>
      <c r="F327">
        <v>45</v>
      </c>
      <c r="G327">
        <v>44</v>
      </c>
      <c r="H327">
        <v>44</v>
      </c>
      <c r="I327">
        <v>0</v>
      </c>
      <c r="J327" s="2">
        <f>AVERAGE(Table1311[[#This Row],[Estimated costs 1]:[Estimated costs 20]])</f>
        <v>0</v>
      </c>
      <c r="K327" s="2" t="e">
        <f>(Table1311[[#This Row],[Mean]]-Table1311[[#This Row],[Actual cost]])/Table1311[[#This Row],[Actual cost]]*100</f>
        <v>#DIV/0!</v>
      </c>
      <c r="L327" s="2">
        <f>_xlfn.STDEV.P(Table1311[[#This Row],[Estimated costs 1]:[Estimated costs 20]])</f>
        <v>0</v>
      </c>
      <c r="M327" s="2" t="e">
        <f>Table1311[[#This Row],[Dev]]/Table1311[[#This Row],[Mean]]*100</f>
        <v>#DIV/0!</v>
      </c>
      <c r="N327" s="2">
        <f>Table1311[[#This Row],[Estimated costs 1]]-Table1311[[#This Row],[Actual cost]]</f>
        <v>0</v>
      </c>
      <c r="O327" s="2" t="e">
        <f>Table1311[[#This Row],[Diff 1]]/Table1311[[#This Row],[Actual cost]]*100</f>
        <v>#DIV/0!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</row>
    <row r="328" spans="1:35" x14ac:dyDescent="0.3">
      <c r="A328" t="s">
        <v>348</v>
      </c>
      <c r="B328">
        <v>326</v>
      </c>
      <c r="C328" t="str">
        <f>LEFT(Table1311[[#This Row],[Contingency id]])</f>
        <v>A</v>
      </c>
      <c r="D328" s="1">
        <v>0</v>
      </c>
      <c r="E328" s="1">
        <v>1.125</v>
      </c>
      <c r="F328">
        <v>45</v>
      </c>
      <c r="G328">
        <v>40</v>
      </c>
      <c r="H328">
        <v>40</v>
      </c>
      <c r="I328">
        <v>0</v>
      </c>
      <c r="J328" s="2">
        <f>AVERAGE(Table1311[[#This Row],[Estimated costs 1]:[Estimated costs 20]])</f>
        <v>0</v>
      </c>
      <c r="K328" s="2" t="e">
        <f>(Table1311[[#This Row],[Mean]]-Table1311[[#This Row],[Actual cost]])/Table1311[[#This Row],[Actual cost]]*100</f>
        <v>#DIV/0!</v>
      </c>
      <c r="L328" s="2">
        <f>_xlfn.STDEV.P(Table1311[[#This Row],[Estimated costs 1]:[Estimated costs 20]])</f>
        <v>0</v>
      </c>
      <c r="M328" s="2" t="e">
        <f>Table1311[[#This Row],[Dev]]/Table1311[[#This Row],[Mean]]*100</f>
        <v>#DIV/0!</v>
      </c>
      <c r="N328" s="2">
        <f>Table1311[[#This Row],[Estimated costs 1]]-Table1311[[#This Row],[Actual cost]]</f>
        <v>0</v>
      </c>
      <c r="O328" s="2" t="e">
        <f>Table1311[[#This Row],[Diff 1]]/Table1311[[#This Row],[Actual cost]]*100</f>
        <v>#DIV/0!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</row>
    <row r="329" spans="1:35" x14ac:dyDescent="0.3">
      <c r="A329" t="s">
        <v>349</v>
      </c>
      <c r="B329">
        <v>327</v>
      </c>
      <c r="C329" t="str">
        <f>LEFT(Table1311[[#This Row],[Contingency id]])</f>
        <v>A</v>
      </c>
      <c r="D329" s="1">
        <v>0</v>
      </c>
      <c r="E329" s="1">
        <v>1.05555555555555</v>
      </c>
      <c r="F329">
        <v>19</v>
      </c>
      <c r="G329">
        <v>18</v>
      </c>
      <c r="H329">
        <v>18</v>
      </c>
      <c r="I329">
        <v>0</v>
      </c>
      <c r="J329" s="2">
        <f>AVERAGE(Table1311[[#This Row],[Estimated costs 1]:[Estimated costs 20]])</f>
        <v>0</v>
      </c>
      <c r="K329" s="2" t="e">
        <f>(Table1311[[#This Row],[Mean]]-Table1311[[#This Row],[Actual cost]])/Table1311[[#This Row],[Actual cost]]*100</f>
        <v>#DIV/0!</v>
      </c>
      <c r="L329" s="2">
        <f>_xlfn.STDEV.P(Table1311[[#This Row],[Estimated costs 1]:[Estimated costs 20]])</f>
        <v>0</v>
      </c>
      <c r="M329" s="2" t="e">
        <f>Table1311[[#This Row],[Dev]]/Table1311[[#This Row],[Mean]]*100</f>
        <v>#DIV/0!</v>
      </c>
      <c r="N329" s="2">
        <f>Table1311[[#This Row],[Estimated costs 1]]-Table1311[[#This Row],[Actual cost]]</f>
        <v>0</v>
      </c>
      <c r="O329" s="2" t="e">
        <f>Table1311[[#This Row],[Diff 1]]/Table1311[[#This Row],[Actual cost]]*100</f>
        <v>#DIV/0!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</row>
    <row r="330" spans="1:35" x14ac:dyDescent="0.3">
      <c r="A330" t="s">
        <v>350</v>
      </c>
      <c r="B330">
        <v>328</v>
      </c>
      <c r="C330" t="str">
        <f>LEFT(Table1311[[#This Row],[Contingency id]])</f>
        <v>A</v>
      </c>
      <c r="D330" s="1">
        <v>0</v>
      </c>
      <c r="E330" s="1">
        <v>1.05555555555555</v>
      </c>
      <c r="F330">
        <v>19</v>
      </c>
      <c r="G330">
        <v>18</v>
      </c>
      <c r="H330">
        <v>18</v>
      </c>
      <c r="I330">
        <v>0</v>
      </c>
      <c r="J330" s="2">
        <f>AVERAGE(Table1311[[#This Row],[Estimated costs 1]:[Estimated costs 20]])</f>
        <v>0</v>
      </c>
      <c r="K330" s="2" t="e">
        <f>(Table1311[[#This Row],[Mean]]-Table1311[[#This Row],[Actual cost]])/Table1311[[#This Row],[Actual cost]]*100</f>
        <v>#DIV/0!</v>
      </c>
      <c r="L330" s="2">
        <f>_xlfn.STDEV.P(Table1311[[#This Row],[Estimated costs 1]:[Estimated costs 20]])</f>
        <v>0</v>
      </c>
      <c r="M330" s="2" t="e">
        <f>Table1311[[#This Row],[Dev]]/Table1311[[#This Row],[Mean]]*100</f>
        <v>#DIV/0!</v>
      </c>
      <c r="N330" s="2">
        <f>Table1311[[#This Row],[Estimated costs 1]]-Table1311[[#This Row],[Actual cost]]</f>
        <v>0</v>
      </c>
      <c r="O330" s="2" t="e">
        <f>Table1311[[#This Row],[Diff 1]]/Table1311[[#This Row],[Actual cost]]*100</f>
        <v>#DIV/0!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</row>
    <row r="331" spans="1:35" x14ac:dyDescent="0.3">
      <c r="A331" t="s">
        <v>351</v>
      </c>
      <c r="B331">
        <v>329</v>
      </c>
      <c r="C331" t="str">
        <f>LEFT(Table1311[[#This Row],[Contingency id]])</f>
        <v>A</v>
      </c>
      <c r="D331" s="1">
        <v>0</v>
      </c>
      <c r="E331" s="1">
        <v>1</v>
      </c>
      <c r="F331">
        <v>19</v>
      </c>
      <c r="G331">
        <v>19</v>
      </c>
      <c r="H331">
        <v>19</v>
      </c>
      <c r="I331">
        <v>0</v>
      </c>
      <c r="J331" s="2">
        <f>AVERAGE(Table1311[[#This Row],[Estimated costs 1]:[Estimated costs 20]])</f>
        <v>0</v>
      </c>
      <c r="K331" s="2" t="e">
        <f>(Table1311[[#This Row],[Mean]]-Table1311[[#This Row],[Actual cost]])/Table1311[[#This Row],[Actual cost]]*100</f>
        <v>#DIV/0!</v>
      </c>
      <c r="L331" s="2">
        <f>_xlfn.STDEV.P(Table1311[[#This Row],[Estimated costs 1]:[Estimated costs 20]])</f>
        <v>0</v>
      </c>
      <c r="M331" s="2" t="e">
        <f>Table1311[[#This Row],[Dev]]/Table1311[[#This Row],[Mean]]*100</f>
        <v>#DIV/0!</v>
      </c>
      <c r="N331" s="2">
        <f>Table1311[[#This Row],[Estimated costs 1]]-Table1311[[#This Row],[Actual cost]]</f>
        <v>0</v>
      </c>
      <c r="O331" s="2" t="e">
        <f>Table1311[[#This Row],[Diff 1]]/Table1311[[#This Row],[Actual cost]]*100</f>
        <v>#DIV/0!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</row>
    <row r="332" spans="1:35" x14ac:dyDescent="0.3">
      <c r="A332" t="s">
        <v>352</v>
      </c>
      <c r="B332">
        <v>330</v>
      </c>
      <c r="C332" t="str">
        <f>LEFT(Table1311[[#This Row],[Contingency id]])</f>
        <v>A</v>
      </c>
      <c r="D332" s="1">
        <v>0</v>
      </c>
      <c r="E332" s="1">
        <v>1</v>
      </c>
      <c r="F332">
        <v>19</v>
      </c>
      <c r="G332">
        <v>19</v>
      </c>
      <c r="H332">
        <v>19</v>
      </c>
      <c r="I332">
        <v>0</v>
      </c>
      <c r="J332" s="2">
        <f>AVERAGE(Table1311[[#This Row],[Estimated costs 1]:[Estimated costs 20]])</f>
        <v>0</v>
      </c>
      <c r="K332" s="2" t="e">
        <f>(Table1311[[#This Row],[Mean]]-Table1311[[#This Row],[Actual cost]])/Table1311[[#This Row],[Actual cost]]*100</f>
        <v>#DIV/0!</v>
      </c>
      <c r="L332" s="2">
        <f>_xlfn.STDEV.P(Table1311[[#This Row],[Estimated costs 1]:[Estimated costs 20]])</f>
        <v>0</v>
      </c>
      <c r="M332" s="2" t="e">
        <f>Table1311[[#This Row],[Dev]]/Table1311[[#This Row],[Mean]]*100</f>
        <v>#DIV/0!</v>
      </c>
      <c r="N332" s="2">
        <f>Table1311[[#This Row],[Estimated costs 1]]-Table1311[[#This Row],[Actual cost]]</f>
        <v>0</v>
      </c>
      <c r="O332" s="2" t="e">
        <f>Table1311[[#This Row],[Diff 1]]/Table1311[[#This Row],[Actual cost]]*100</f>
        <v>#DIV/0!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</row>
    <row r="333" spans="1:35" x14ac:dyDescent="0.3">
      <c r="A333" t="s">
        <v>353</v>
      </c>
      <c r="B333">
        <v>331</v>
      </c>
      <c r="C333" t="str">
        <f>LEFT(Table1311[[#This Row],[Contingency id]])</f>
        <v>A</v>
      </c>
      <c r="D333" s="1">
        <v>0</v>
      </c>
      <c r="E333" s="1">
        <v>1</v>
      </c>
      <c r="F333">
        <v>19</v>
      </c>
      <c r="G333">
        <v>19</v>
      </c>
      <c r="H333">
        <v>19</v>
      </c>
      <c r="I333">
        <v>0</v>
      </c>
      <c r="J333" s="2">
        <f>AVERAGE(Table1311[[#This Row],[Estimated costs 1]:[Estimated costs 20]])</f>
        <v>0</v>
      </c>
      <c r="K333" s="2" t="e">
        <f>(Table1311[[#This Row],[Mean]]-Table1311[[#This Row],[Actual cost]])/Table1311[[#This Row],[Actual cost]]*100</f>
        <v>#DIV/0!</v>
      </c>
      <c r="L333" s="2">
        <f>_xlfn.STDEV.P(Table1311[[#This Row],[Estimated costs 1]:[Estimated costs 20]])</f>
        <v>0</v>
      </c>
      <c r="M333" s="2" t="e">
        <f>Table1311[[#This Row],[Dev]]/Table1311[[#This Row],[Mean]]*100</f>
        <v>#DIV/0!</v>
      </c>
      <c r="N333" s="2">
        <f>Table1311[[#This Row],[Estimated costs 1]]-Table1311[[#This Row],[Actual cost]]</f>
        <v>0</v>
      </c>
      <c r="O333" s="2" t="e">
        <f>Table1311[[#This Row],[Diff 1]]/Table1311[[#This Row],[Actual cost]]*100</f>
        <v>#DIV/0!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</row>
    <row r="334" spans="1:35" x14ac:dyDescent="0.3">
      <c r="A334" t="s">
        <v>354</v>
      </c>
      <c r="B334">
        <v>332</v>
      </c>
      <c r="C334" t="str">
        <f>LEFT(Table1311[[#This Row],[Contingency id]])</f>
        <v>A</v>
      </c>
      <c r="D334" s="1">
        <v>0</v>
      </c>
      <c r="E334" s="1">
        <v>1.05555555555555</v>
      </c>
      <c r="F334">
        <v>19</v>
      </c>
      <c r="G334">
        <v>18</v>
      </c>
      <c r="H334">
        <v>18</v>
      </c>
      <c r="I334">
        <v>0</v>
      </c>
      <c r="J334" s="2">
        <f>AVERAGE(Table1311[[#This Row],[Estimated costs 1]:[Estimated costs 20]])</f>
        <v>0</v>
      </c>
      <c r="K334" s="2" t="e">
        <f>(Table1311[[#This Row],[Mean]]-Table1311[[#This Row],[Actual cost]])/Table1311[[#This Row],[Actual cost]]*100</f>
        <v>#DIV/0!</v>
      </c>
      <c r="L334" s="2">
        <f>_xlfn.STDEV.P(Table1311[[#This Row],[Estimated costs 1]:[Estimated costs 20]])</f>
        <v>0</v>
      </c>
      <c r="M334" s="2" t="e">
        <f>Table1311[[#This Row],[Dev]]/Table1311[[#This Row],[Mean]]*100</f>
        <v>#DIV/0!</v>
      </c>
      <c r="N334" s="2">
        <f>Table1311[[#This Row],[Estimated costs 1]]-Table1311[[#This Row],[Actual cost]]</f>
        <v>0</v>
      </c>
      <c r="O334" s="2" t="e">
        <f>Table1311[[#This Row],[Diff 1]]/Table1311[[#This Row],[Actual cost]]*100</f>
        <v>#DIV/0!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</row>
    <row r="335" spans="1:35" x14ac:dyDescent="0.3">
      <c r="A335" t="s">
        <v>355</v>
      </c>
      <c r="B335">
        <v>333</v>
      </c>
      <c r="C335" t="str">
        <f>LEFT(Table1311[[#This Row],[Contingency id]])</f>
        <v>A</v>
      </c>
      <c r="D335" s="1">
        <v>0</v>
      </c>
      <c r="E335" s="1">
        <v>1.0526315789473599</v>
      </c>
      <c r="F335">
        <v>20</v>
      </c>
      <c r="G335">
        <v>19</v>
      </c>
      <c r="H335">
        <v>19</v>
      </c>
      <c r="I335">
        <v>0</v>
      </c>
      <c r="J335" s="2">
        <f>AVERAGE(Table1311[[#This Row],[Estimated costs 1]:[Estimated costs 20]])</f>
        <v>0</v>
      </c>
      <c r="K335" s="2" t="e">
        <f>(Table1311[[#This Row],[Mean]]-Table1311[[#This Row],[Actual cost]])/Table1311[[#This Row],[Actual cost]]*100</f>
        <v>#DIV/0!</v>
      </c>
      <c r="L335" s="2">
        <f>_xlfn.STDEV.P(Table1311[[#This Row],[Estimated costs 1]:[Estimated costs 20]])</f>
        <v>0</v>
      </c>
      <c r="M335" s="2" t="e">
        <f>Table1311[[#This Row],[Dev]]/Table1311[[#This Row],[Mean]]*100</f>
        <v>#DIV/0!</v>
      </c>
      <c r="N335" s="2">
        <f>Table1311[[#This Row],[Estimated costs 1]]-Table1311[[#This Row],[Actual cost]]</f>
        <v>0</v>
      </c>
      <c r="O335" s="2" t="e">
        <f>Table1311[[#This Row],[Diff 1]]/Table1311[[#This Row],[Actual cost]]*100</f>
        <v>#DIV/0!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</row>
    <row r="336" spans="1:35" x14ac:dyDescent="0.3">
      <c r="A336" t="s">
        <v>356</v>
      </c>
      <c r="B336">
        <v>334</v>
      </c>
      <c r="C336" t="str">
        <f>LEFT(Table1311[[#This Row],[Contingency id]])</f>
        <v>A</v>
      </c>
      <c r="D336" s="1">
        <v>0</v>
      </c>
      <c r="E336" s="1">
        <v>1</v>
      </c>
      <c r="F336">
        <v>20</v>
      </c>
      <c r="G336">
        <v>20</v>
      </c>
      <c r="H336">
        <v>20</v>
      </c>
      <c r="I336">
        <v>0</v>
      </c>
      <c r="J336" s="2">
        <f>AVERAGE(Table1311[[#This Row],[Estimated costs 1]:[Estimated costs 20]])</f>
        <v>0</v>
      </c>
      <c r="K336" s="2" t="e">
        <f>(Table1311[[#This Row],[Mean]]-Table1311[[#This Row],[Actual cost]])/Table1311[[#This Row],[Actual cost]]*100</f>
        <v>#DIV/0!</v>
      </c>
      <c r="L336" s="2">
        <f>_xlfn.STDEV.P(Table1311[[#This Row],[Estimated costs 1]:[Estimated costs 20]])</f>
        <v>0</v>
      </c>
      <c r="M336" s="2" t="e">
        <f>Table1311[[#This Row],[Dev]]/Table1311[[#This Row],[Mean]]*100</f>
        <v>#DIV/0!</v>
      </c>
      <c r="N336" s="2">
        <f>Table1311[[#This Row],[Estimated costs 1]]-Table1311[[#This Row],[Actual cost]]</f>
        <v>0</v>
      </c>
      <c r="O336" s="2" t="e">
        <f>Table1311[[#This Row],[Diff 1]]/Table1311[[#This Row],[Actual cost]]*100</f>
        <v>#DIV/0!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</row>
    <row r="337" spans="1:35" x14ac:dyDescent="0.3">
      <c r="A337" t="s">
        <v>357</v>
      </c>
      <c r="B337">
        <v>335</v>
      </c>
      <c r="C337" t="str">
        <f>LEFT(Table1311[[#This Row],[Contingency id]])</f>
        <v>A</v>
      </c>
      <c r="D337" s="1">
        <v>0</v>
      </c>
      <c r="E337" s="1">
        <v>1</v>
      </c>
      <c r="F337">
        <v>20</v>
      </c>
      <c r="G337">
        <v>20</v>
      </c>
      <c r="H337">
        <v>20</v>
      </c>
      <c r="I337">
        <v>0</v>
      </c>
      <c r="J337" s="2">
        <f>AVERAGE(Table1311[[#This Row],[Estimated costs 1]:[Estimated costs 20]])</f>
        <v>0</v>
      </c>
      <c r="K337" s="2" t="e">
        <f>(Table1311[[#This Row],[Mean]]-Table1311[[#This Row],[Actual cost]])/Table1311[[#This Row],[Actual cost]]*100</f>
        <v>#DIV/0!</v>
      </c>
      <c r="L337" s="2">
        <f>_xlfn.STDEV.P(Table1311[[#This Row],[Estimated costs 1]:[Estimated costs 20]])</f>
        <v>0</v>
      </c>
      <c r="M337" s="2" t="e">
        <f>Table1311[[#This Row],[Dev]]/Table1311[[#This Row],[Mean]]*100</f>
        <v>#DIV/0!</v>
      </c>
      <c r="N337" s="2">
        <f>Table1311[[#This Row],[Estimated costs 1]]-Table1311[[#This Row],[Actual cost]]</f>
        <v>0</v>
      </c>
      <c r="O337" s="2" t="e">
        <f>Table1311[[#This Row],[Diff 1]]/Table1311[[#This Row],[Actual cost]]*100</f>
        <v>#DIV/0!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</row>
    <row r="338" spans="1:35" x14ac:dyDescent="0.3">
      <c r="A338" t="s">
        <v>358</v>
      </c>
      <c r="B338">
        <v>336</v>
      </c>
      <c r="C338" t="str">
        <f>LEFT(Table1311[[#This Row],[Contingency id]])</f>
        <v>A</v>
      </c>
      <c r="D338" s="1">
        <v>0</v>
      </c>
      <c r="E338" s="1">
        <v>1.1357142857142799</v>
      </c>
      <c r="F338">
        <v>159</v>
      </c>
      <c r="G338">
        <v>140</v>
      </c>
      <c r="H338">
        <v>140</v>
      </c>
      <c r="I338">
        <v>0</v>
      </c>
      <c r="J338" s="2">
        <f>AVERAGE(Table1311[[#This Row],[Estimated costs 1]:[Estimated costs 20]])</f>
        <v>0</v>
      </c>
      <c r="K338" s="2" t="e">
        <f>(Table1311[[#This Row],[Mean]]-Table1311[[#This Row],[Actual cost]])/Table1311[[#This Row],[Actual cost]]*100</f>
        <v>#DIV/0!</v>
      </c>
      <c r="L338" s="2">
        <f>_xlfn.STDEV.P(Table1311[[#This Row],[Estimated costs 1]:[Estimated costs 20]])</f>
        <v>0</v>
      </c>
      <c r="M338" s="2" t="e">
        <f>Table1311[[#This Row],[Dev]]/Table1311[[#This Row],[Mean]]*100</f>
        <v>#DIV/0!</v>
      </c>
      <c r="N338" s="2">
        <f>Table1311[[#This Row],[Estimated costs 1]]-Table1311[[#This Row],[Actual cost]]</f>
        <v>0</v>
      </c>
      <c r="O338" s="2" t="e">
        <f>Table1311[[#This Row],[Diff 1]]/Table1311[[#This Row],[Actual cost]]*100</f>
        <v>#DIV/0!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</row>
    <row r="339" spans="1:35" x14ac:dyDescent="0.3">
      <c r="A339" t="s">
        <v>359</v>
      </c>
      <c r="B339">
        <v>337</v>
      </c>
      <c r="C339" t="str">
        <f>LEFT(Table1311[[#This Row],[Contingency id]])</f>
        <v>A</v>
      </c>
      <c r="D339" s="1">
        <v>0</v>
      </c>
      <c r="E339" s="1">
        <v>1.17777777777777</v>
      </c>
      <c r="F339">
        <v>159</v>
      </c>
      <c r="G339">
        <v>135</v>
      </c>
      <c r="H339">
        <v>135</v>
      </c>
      <c r="I339">
        <v>0</v>
      </c>
      <c r="J339" s="2">
        <f>AVERAGE(Table1311[[#This Row],[Estimated costs 1]:[Estimated costs 20]])</f>
        <v>0</v>
      </c>
      <c r="K339" s="2" t="e">
        <f>(Table1311[[#This Row],[Mean]]-Table1311[[#This Row],[Actual cost]])/Table1311[[#This Row],[Actual cost]]*100</f>
        <v>#DIV/0!</v>
      </c>
      <c r="L339" s="2">
        <f>_xlfn.STDEV.P(Table1311[[#This Row],[Estimated costs 1]:[Estimated costs 20]])</f>
        <v>0</v>
      </c>
      <c r="M339" s="2" t="e">
        <f>Table1311[[#This Row],[Dev]]/Table1311[[#This Row],[Mean]]*100</f>
        <v>#DIV/0!</v>
      </c>
      <c r="N339" s="2">
        <f>Table1311[[#This Row],[Estimated costs 1]]-Table1311[[#This Row],[Actual cost]]</f>
        <v>0</v>
      </c>
      <c r="O339" s="2" t="e">
        <f>Table1311[[#This Row],[Diff 1]]/Table1311[[#This Row],[Actual cost]]*100</f>
        <v>#DIV/0!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</row>
    <row r="340" spans="1:35" x14ac:dyDescent="0.3">
      <c r="A340" t="s">
        <v>360</v>
      </c>
      <c r="B340">
        <v>338</v>
      </c>
      <c r="C340" t="str">
        <f>LEFT(Table1311[[#This Row],[Contingency id]])</f>
        <v>A</v>
      </c>
      <c r="D340" s="1">
        <v>0</v>
      </c>
      <c r="E340" s="1">
        <v>1.21374045801526</v>
      </c>
      <c r="F340">
        <v>159</v>
      </c>
      <c r="G340">
        <v>131</v>
      </c>
      <c r="H340">
        <v>131</v>
      </c>
      <c r="I340">
        <v>0</v>
      </c>
      <c r="J340" s="2">
        <f>AVERAGE(Table1311[[#This Row],[Estimated costs 1]:[Estimated costs 20]])</f>
        <v>0</v>
      </c>
      <c r="K340" s="2" t="e">
        <f>(Table1311[[#This Row],[Mean]]-Table1311[[#This Row],[Actual cost]])/Table1311[[#This Row],[Actual cost]]*100</f>
        <v>#DIV/0!</v>
      </c>
      <c r="L340" s="2">
        <f>_xlfn.STDEV.P(Table1311[[#This Row],[Estimated costs 1]:[Estimated costs 20]])</f>
        <v>0</v>
      </c>
      <c r="M340" s="2" t="e">
        <f>Table1311[[#This Row],[Dev]]/Table1311[[#This Row],[Mean]]*100</f>
        <v>#DIV/0!</v>
      </c>
      <c r="N340" s="2">
        <f>Table1311[[#This Row],[Estimated costs 1]]-Table1311[[#This Row],[Actual cost]]</f>
        <v>0</v>
      </c>
      <c r="O340" s="2" t="e">
        <f>Table1311[[#This Row],[Diff 1]]/Table1311[[#This Row],[Actual cost]]*100</f>
        <v>#DIV/0!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</row>
    <row r="341" spans="1:35" x14ac:dyDescent="0.3">
      <c r="A341" t="s">
        <v>361</v>
      </c>
      <c r="B341">
        <v>339</v>
      </c>
      <c r="C341" t="str">
        <f>LEFT(Table1311[[#This Row],[Contingency id]])</f>
        <v>A</v>
      </c>
      <c r="D341" s="1">
        <v>0</v>
      </c>
      <c r="E341" s="1">
        <v>1.1197183098591501</v>
      </c>
      <c r="F341">
        <v>159</v>
      </c>
      <c r="G341">
        <v>142</v>
      </c>
      <c r="H341">
        <v>142</v>
      </c>
      <c r="I341">
        <v>0</v>
      </c>
      <c r="J341" s="2">
        <f>AVERAGE(Table1311[[#This Row],[Estimated costs 1]:[Estimated costs 20]])</f>
        <v>0</v>
      </c>
      <c r="K341" s="2" t="e">
        <f>(Table1311[[#This Row],[Mean]]-Table1311[[#This Row],[Actual cost]])/Table1311[[#This Row],[Actual cost]]*100</f>
        <v>#DIV/0!</v>
      </c>
      <c r="L341" s="2">
        <f>_xlfn.STDEV.P(Table1311[[#This Row],[Estimated costs 1]:[Estimated costs 20]])</f>
        <v>0</v>
      </c>
      <c r="M341" s="2" t="e">
        <f>Table1311[[#This Row],[Dev]]/Table1311[[#This Row],[Mean]]*100</f>
        <v>#DIV/0!</v>
      </c>
      <c r="N341" s="2">
        <f>Table1311[[#This Row],[Estimated costs 1]]-Table1311[[#This Row],[Actual cost]]</f>
        <v>0</v>
      </c>
      <c r="O341" s="2" t="e">
        <f>Table1311[[#This Row],[Diff 1]]/Table1311[[#This Row],[Actual cost]]*100</f>
        <v>#DIV/0!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</row>
    <row r="342" spans="1:35" x14ac:dyDescent="0.3">
      <c r="A342" t="s">
        <v>362</v>
      </c>
      <c r="B342">
        <v>340</v>
      </c>
      <c r="C342" t="str">
        <f>LEFT(Table1311[[#This Row],[Contingency id]])</f>
        <v>A</v>
      </c>
      <c r="D342" s="1">
        <v>0</v>
      </c>
      <c r="E342" s="1">
        <v>1.02941176470588</v>
      </c>
      <c r="F342">
        <v>70</v>
      </c>
      <c r="G342">
        <v>68</v>
      </c>
      <c r="H342">
        <v>68</v>
      </c>
      <c r="I342">
        <v>0</v>
      </c>
      <c r="J342" s="2">
        <f>AVERAGE(Table1311[[#This Row],[Estimated costs 1]:[Estimated costs 20]])</f>
        <v>0</v>
      </c>
      <c r="K342" s="2" t="e">
        <f>(Table1311[[#This Row],[Mean]]-Table1311[[#This Row],[Actual cost]])/Table1311[[#This Row],[Actual cost]]*100</f>
        <v>#DIV/0!</v>
      </c>
      <c r="L342" s="2">
        <f>_xlfn.STDEV.P(Table1311[[#This Row],[Estimated costs 1]:[Estimated costs 20]])</f>
        <v>0</v>
      </c>
      <c r="M342" s="2" t="e">
        <f>Table1311[[#This Row],[Dev]]/Table1311[[#This Row],[Mean]]*100</f>
        <v>#DIV/0!</v>
      </c>
      <c r="N342" s="2">
        <f>Table1311[[#This Row],[Estimated costs 1]]-Table1311[[#This Row],[Actual cost]]</f>
        <v>0</v>
      </c>
      <c r="O342" s="2" t="e">
        <f>Table1311[[#This Row],[Diff 1]]/Table1311[[#This Row],[Actual cost]]*100</f>
        <v>#DIV/0!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</row>
    <row r="343" spans="1:35" x14ac:dyDescent="0.3">
      <c r="A343" t="s">
        <v>363</v>
      </c>
      <c r="B343">
        <v>341</v>
      </c>
      <c r="C343" t="str">
        <f>LEFT(Table1311[[#This Row],[Contingency id]])</f>
        <v>A</v>
      </c>
      <c r="D343" s="1">
        <v>0</v>
      </c>
      <c r="E343" s="1">
        <v>1.0606060606060601</v>
      </c>
      <c r="F343">
        <v>70</v>
      </c>
      <c r="G343">
        <v>66</v>
      </c>
      <c r="H343">
        <v>66</v>
      </c>
      <c r="I343">
        <v>0</v>
      </c>
      <c r="J343" s="2">
        <f>AVERAGE(Table1311[[#This Row],[Estimated costs 1]:[Estimated costs 20]])</f>
        <v>0</v>
      </c>
      <c r="K343" s="2" t="e">
        <f>(Table1311[[#This Row],[Mean]]-Table1311[[#This Row],[Actual cost]])/Table1311[[#This Row],[Actual cost]]*100</f>
        <v>#DIV/0!</v>
      </c>
      <c r="L343" s="2">
        <f>_xlfn.STDEV.P(Table1311[[#This Row],[Estimated costs 1]:[Estimated costs 20]])</f>
        <v>0</v>
      </c>
      <c r="M343" s="2" t="e">
        <f>Table1311[[#This Row],[Dev]]/Table1311[[#This Row],[Mean]]*100</f>
        <v>#DIV/0!</v>
      </c>
      <c r="N343" s="2">
        <f>Table1311[[#This Row],[Estimated costs 1]]-Table1311[[#This Row],[Actual cost]]</f>
        <v>0</v>
      </c>
      <c r="O343" s="2" t="e">
        <f>Table1311[[#This Row],[Diff 1]]/Table1311[[#This Row],[Actual cost]]*100</f>
        <v>#DIV/0!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</row>
    <row r="344" spans="1:35" x14ac:dyDescent="0.3">
      <c r="A344" t="s">
        <v>364</v>
      </c>
      <c r="B344">
        <v>342</v>
      </c>
      <c r="C344" t="str">
        <f>LEFT(Table1311[[#This Row],[Contingency id]])</f>
        <v>A</v>
      </c>
      <c r="D344" s="1">
        <v>0</v>
      </c>
      <c r="E344" s="1">
        <v>1.1052631578947301</v>
      </c>
      <c r="F344">
        <v>84</v>
      </c>
      <c r="G344">
        <v>76</v>
      </c>
      <c r="H344">
        <v>76</v>
      </c>
      <c r="I344">
        <v>0</v>
      </c>
      <c r="J344" s="2">
        <f>AVERAGE(Table1311[[#This Row],[Estimated costs 1]:[Estimated costs 20]])</f>
        <v>0</v>
      </c>
      <c r="K344" s="2" t="e">
        <f>(Table1311[[#This Row],[Mean]]-Table1311[[#This Row],[Actual cost]])/Table1311[[#This Row],[Actual cost]]*100</f>
        <v>#DIV/0!</v>
      </c>
      <c r="L344" s="2">
        <f>_xlfn.STDEV.P(Table1311[[#This Row],[Estimated costs 1]:[Estimated costs 20]])</f>
        <v>0</v>
      </c>
      <c r="M344" s="2" t="e">
        <f>Table1311[[#This Row],[Dev]]/Table1311[[#This Row],[Mean]]*100</f>
        <v>#DIV/0!</v>
      </c>
      <c r="N344" s="2">
        <f>Table1311[[#This Row],[Estimated costs 1]]-Table1311[[#This Row],[Actual cost]]</f>
        <v>0</v>
      </c>
      <c r="O344" s="2" t="e">
        <f>Table1311[[#This Row],[Diff 1]]/Table1311[[#This Row],[Actual cost]]*100</f>
        <v>#DIV/0!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</row>
    <row r="345" spans="1:35" x14ac:dyDescent="0.3">
      <c r="A345" t="s">
        <v>365</v>
      </c>
      <c r="B345">
        <v>343</v>
      </c>
      <c r="C345" t="str">
        <f>LEFT(Table1311[[#This Row],[Contingency id]])</f>
        <v>A</v>
      </c>
      <c r="D345" s="1">
        <v>0</v>
      </c>
      <c r="E345" s="1">
        <v>1.1666666666666601</v>
      </c>
      <c r="F345">
        <v>84</v>
      </c>
      <c r="G345">
        <v>72</v>
      </c>
      <c r="H345">
        <v>72</v>
      </c>
      <c r="I345">
        <v>0</v>
      </c>
      <c r="J345" s="2">
        <f>AVERAGE(Table1311[[#This Row],[Estimated costs 1]:[Estimated costs 20]])</f>
        <v>0</v>
      </c>
      <c r="K345" s="2" t="e">
        <f>(Table1311[[#This Row],[Mean]]-Table1311[[#This Row],[Actual cost]])/Table1311[[#This Row],[Actual cost]]*100</f>
        <v>#DIV/0!</v>
      </c>
      <c r="L345" s="2">
        <f>_xlfn.STDEV.P(Table1311[[#This Row],[Estimated costs 1]:[Estimated costs 20]])</f>
        <v>0</v>
      </c>
      <c r="M345" s="2" t="e">
        <f>Table1311[[#This Row],[Dev]]/Table1311[[#This Row],[Mean]]*100</f>
        <v>#DIV/0!</v>
      </c>
      <c r="N345" s="2">
        <f>Table1311[[#This Row],[Estimated costs 1]]-Table1311[[#This Row],[Actual cost]]</f>
        <v>0</v>
      </c>
      <c r="O345" s="2" t="e">
        <f>Table1311[[#This Row],[Diff 1]]/Table1311[[#This Row],[Actual cost]]*100</f>
        <v>#DIV/0!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</row>
    <row r="346" spans="1:35" x14ac:dyDescent="0.3">
      <c r="A346" t="s">
        <v>366</v>
      </c>
      <c r="B346">
        <v>344</v>
      </c>
      <c r="C346" t="str">
        <f>LEFT(Table1311[[#This Row],[Contingency id]])</f>
        <v>A</v>
      </c>
      <c r="D346" s="1">
        <v>0</v>
      </c>
      <c r="E346" s="1">
        <v>1.1506849315068399</v>
      </c>
      <c r="F346">
        <v>84</v>
      </c>
      <c r="G346">
        <v>73</v>
      </c>
      <c r="H346">
        <v>73</v>
      </c>
      <c r="I346">
        <v>0</v>
      </c>
      <c r="J346" s="2">
        <f>AVERAGE(Table1311[[#This Row],[Estimated costs 1]:[Estimated costs 20]])</f>
        <v>0</v>
      </c>
      <c r="K346" s="2" t="e">
        <f>(Table1311[[#This Row],[Mean]]-Table1311[[#This Row],[Actual cost]])/Table1311[[#This Row],[Actual cost]]*100</f>
        <v>#DIV/0!</v>
      </c>
      <c r="L346" s="2">
        <f>_xlfn.STDEV.P(Table1311[[#This Row],[Estimated costs 1]:[Estimated costs 20]])</f>
        <v>0</v>
      </c>
      <c r="M346" s="2" t="e">
        <f>Table1311[[#This Row],[Dev]]/Table1311[[#This Row],[Mean]]*100</f>
        <v>#DIV/0!</v>
      </c>
      <c r="N346" s="2">
        <f>Table1311[[#This Row],[Estimated costs 1]]-Table1311[[#This Row],[Actual cost]]</f>
        <v>0</v>
      </c>
      <c r="O346" s="2" t="e">
        <f>Table1311[[#This Row],[Diff 1]]/Table1311[[#This Row],[Actual cost]]*100</f>
        <v>#DIV/0!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</row>
    <row r="347" spans="1:35" x14ac:dyDescent="0.3">
      <c r="A347" t="s">
        <v>367</v>
      </c>
      <c r="B347">
        <v>345</v>
      </c>
      <c r="C347" t="str">
        <f>LEFT(Table1311[[#This Row],[Contingency id]])</f>
        <v>A</v>
      </c>
      <c r="D347" s="1">
        <v>0</v>
      </c>
      <c r="E347" s="1">
        <v>1.0606060606060601</v>
      </c>
      <c r="F347">
        <v>70</v>
      </c>
      <c r="G347">
        <v>66</v>
      </c>
      <c r="H347">
        <v>66</v>
      </c>
      <c r="I347">
        <v>0</v>
      </c>
      <c r="J347" s="2">
        <f>AVERAGE(Table1311[[#This Row],[Estimated costs 1]:[Estimated costs 20]])</f>
        <v>0</v>
      </c>
      <c r="K347" s="2" t="e">
        <f>(Table1311[[#This Row],[Mean]]-Table1311[[#This Row],[Actual cost]])/Table1311[[#This Row],[Actual cost]]*100</f>
        <v>#DIV/0!</v>
      </c>
      <c r="L347" s="2">
        <f>_xlfn.STDEV.P(Table1311[[#This Row],[Estimated costs 1]:[Estimated costs 20]])</f>
        <v>0</v>
      </c>
      <c r="M347" s="2" t="e">
        <f>Table1311[[#This Row],[Dev]]/Table1311[[#This Row],[Mean]]*100</f>
        <v>#DIV/0!</v>
      </c>
      <c r="N347" s="2">
        <f>Table1311[[#This Row],[Estimated costs 1]]-Table1311[[#This Row],[Actual cost]]</f>
        <v>0</v>
      </c>
      <c r="O347" s="2" t="e">
        <f>Table1311[[#This Row],[Diff 1]]/Table1311[[#This Row],[Actual cost]]*100</f>
        <v>#DIV/0!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</row>
    <row r="348" spans="1:35" x14ac:dyDescent="0.3">
      <c r="A348" t="s">
        <v>368</v>
      </c>
      <c r="B348">
        <v>346</v>
      </c>
      <c r="C348" t="str">
        <f>LEFT(Table1311[[#This Row],[Contingency id]])</f>
        <v>A</v>
      </c>
      <c r="D348" s="1">
        <v>0</v>
      </c>
      <c r="E348" s="1">
        <v>1.0606060606060601</v>
      </c>
      <c r="F348">
        <v>70</v>
      </c>
      <c r="G348">
        <v>66</v>
      </c>
      <c r="H348">
        <v>66</v>
      </c>
      <c r="I348">
        <v>0</v>
      </c>
      <c r="J348" s="2">
        <f>AVERAGE(Table1311[[#This Row],[Estimated costs 1]:[Estimated costs 20]])</f>
        <v>0</v>
      </c>
      <c r="K348" s="2" t="e">
        <f>(Table1311[[#This Row],[Mean]]-Table1311[[#This Row],[Actual cost]])/Table1311[[#This Row],[Actual cost]]*100</f>
        <v>#DIV/0!</v>
      </c>
      <c r="L348" s="2">
        <f>_xlfn.STDEV.P(Table1311[[#This Row],[Estimated costs 1]:[Estimated costs 20]])</f>
        <v>0</v>
      </c>
      <c r="M348" s="2" t="e">
        <f>Table1311[[#This Row],[Dev]]/Table1311[[#This Row],[Mean]]*100</f>
        <v>#DIV/0!</v>
      </c>
      <c r="N348" s="2">
        <f>Table1311[[#This Row],[Estimated costs 1]]-Table1311[[#This Row],[Actual cost]]</f>
        <v>0</v>
      </c>
      <c r="O348" s="2" t="e">
        <f>Table1311[[#This Row],[Diff 1]]/Table1311[[#This Row],[Actual cost]]*100</f>
        <v>#DIV/0!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</row>
    <row r="349" spans="1:35" x14ac:dyDescent="0.3">
      <c r="A349" t="s">
        <v>369</v>
      </c>
      <c r="B349">
        <v>347</v>
      </c>
      <c r="C349" t="str">
        <f>LEFT(Table1311[[#This Row],[Contingency id]])</f>
        <v>A</v>
      </c>
      <c r="D349" s="1">
        <v>0</v>
      </c>
      <c r="E349" s="1">
        <v>1.07692307692307</v>
      </c>
      <c r="F349">
        <v>70</v>
      </c>
      <c r="G349">
        <v>65</v>
      </c>
      <c r="H349">
        <v>65</v>
      </c>
      <c r="I349">
        <v>0</v>
      </c>
      <c r="J349" s="2">
        <f>AVERAGE(Table1311[[#This Row],[Estimated costs 1]:[Estimated costs 20]])</f>
        <v>0</v>
      </c>
      <c r="K349" s="2" t="e">
        <f>(Table1311[[#This Row],[Mean]]-Table1311[[#This Row],[Actual cost]])/Table1311[[#This Row],[Actual cost]]*100</f>
        <v>#DIV/0!</v>
      </c>
      <c r="L349" s="2">
        <f>_xlfn.STDEV.P(Table1311[[#This Row],[Estimated costs 1]:[Estimated costs 20]])</f>
        <v>0</v>
      </c>
      <c r="M349" s="2" t="e">
        <f>Table1311[[#This Row],[Dev]]/Table1311[[#This Row],[Mean]]*100</f>
        <v>#DIV/0!</v>
      </c>
      <c r="N349" s="2">
        <f>Table1311[[#This Row],[Estimated costs 1]]-Table1311[[#This Row],[Actual cost]]</f>
        <v>0</v>
      </c>
      <c r="O349" s="2" t="e">
        <f>Table1311[[#This Row],[Diff 1]]/Table1311[[#This Row],[Actual cost]]*100</f>
        <v>#DIV/0!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</row>
    <row r="350" spans="1:35" x14ac:dyDescent="0.3">
      <c r="A350" t="s">
        <v>370</v>
      </c>
      <c r="B350">
        <v>348</v>
      </c>
      <c r="C350" t="str">
        <f>LEFT(Table1311[[#This Row],[Contingency id]])</f>
        <v>A</v>
      </c>
      <c r="D350" s="1">
        <v>0</v>
      </c>
      <c r="E350" s="1">
        <v>1.07692307692307</v>
      </c>
      <c r="F350">
        <v>84</v>
      </c>
      <c r="G350">
        <v>78</v>
      </c>
      <c r="H350">
        <v>78</v>
      </c>
      <c r="I350">
        <v>0</v>
      </c>
      <c r="J350" s="2">
        <f>AVERAGE(Table1311[[#This Row],[Estimated costs 1]:[Estimated costs 20]])</f>
        <v>0</v>
      </c>
      <c r="K350" s="2" t="e">
        <f>(Table1311[[#This Row],[Mean]]-Table1311[[#This Row],[Actual cost]])/Table1311[[#This Row],[Actual cost]]*100</f>
        <v>#DIV/0!</v>
      </c>
      <c r="L350" s="2">
        <f>_xlfn.STDEV.P(Table1311[[#This Row],[Estimated costs 1]:[Estimated costs 20]])</f>
        <v>0</v>
      </c>
      <c r="M350" s="2" t="e">
        <f>Table1311[[#This Row],[Dev]]/Table1311[[#This Row],[Mean]]*100</f>
        <v>#DIV/0!</v>
      </c>
      <c r="N350" s="2">
        <f>Table1311[[#This Row],[Estimated costs 1]]-Table1311[[#This Row],[Actual cost]]</f>
        <v>0</v>
      </c>
      <c r="O350" s="2" t="e">
        <f>Table1311[[#This Row],[Diff 1]]/Table1311[[#This Row],[Actual cost]]*100</f>
        <v>#DIV/0!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</row>
    <row r="351" spans="1:35" x14ac:dyDescent="0.3">
      <c r="A351" t="s">
        <v>371</v>
      </c>
      <c r="B351">
        <v>349</v>
      </c>
      <c r="C351" t="str">
        <f>LEFT(Table1311[[#This Row],[Contingency id]])</f>
        <v>A</v>
      </c>
      <c r="D351" s="1">
        <v>0</v>
      </c>
      <c r="E351" s="1">
        <v>1.07692307692307</v>
      </c>
      <c r="F351">
        <v>84</v>
      </c>
      <c r="G351">
        <v>78</v>
      </c>
      <c r="H351">
        <v>78</v>
      </c>
      <c r="I351">
        <v>0</v>
      </c>
      <c r="J351" s="2">
        <f>AVERAGE(Table1311[[#This Row],[Estimated costs 1]:[Estimated costs 20]])</f>
        <v>0</v>
      </c>
      <c r="K351" s="2" t="e">
        <f>(Table1311[[#This Row],[Mean]]-Table1311[[#This Row],[Actual cost]])/Table1311[[#This Row],[Actual cost]]*100</f>
        <v>#DIV/0!</v>
      </c>
      <c r="L351" s="2">
        <f>_xlfn.STDEV.P(Table1311[[#This Row],[Estimated costs 1]:[Estimated costs 20]])</f>
        <v>0</v>
      </c>
      <c r="M351" s="2" t="e">
        <f>Table1311[[#This Row],[Dev]]/Table1311[[#This Row],[Mean]]*100</f>
        <v>#DIV/0!</v>
      </c>
      <c r="N351" s="2">
        <f>Table1311[[#This Row],[Estimated costs 1]]-Table1311[[#This Row],[Actual cost]]</f>
        <v>0</v>
      </c>
      <c r="O351" s="2" t="e">
        <f>Table1311[[#This Row],[Diff 1]]/Table1311[[#This Row],[Actual cost]]*100</f>
        <v>#DIV/0!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</row>
    <row r="352" spans="1:35" x14ac:dyDescent="0.3">
      <c r="A352" t="s">
        <v>372</v>
      </c>
      <c r="B352">
        <v>350</v>
      </c>
      <c r="C352" t="str">
        <f>LEFT(Table1311[[#This Row],[Contingency id]])</f>
        <v>A</v>
      </c>
      <c r="D352" s="1">
        <v>0</v>
      </c>
      <c r="E352" s="1">
        <v>1.11926605504587</v>
      </c>
      <c r="F352">
        <v>122</v>
      </c>
      <c r="G352">
        <v>109</v>
      </c>
      <c r="H352">
        <v>109</v>
      </c>
      <c r="I352">
        <v>0</v>
      </c>
      <c r="J352" s="2">
        <f>AVERAGE(Table1311[[#This Row],[Estimated costs 1]:[Estimated costs 20]])</f>
        <v>0</v>
      </c>
      <c r="K352" s="2" t="e">
        <f>(Table1311[[#This Row],[Mean]]-Table1311[[#This Row],[Actual cost]])/Table1311[[#This Row],[Actual cost]]*100</f>
        <v>#DIV/0!</v>
      </c>
      <c r="L352" s="2">
        <f>_xlfn.STDEV.P(Table1311[[#This Row],[Estimated costs 1]:[Estimated costs 20]])</f>
        <v>0</v>
      </c>
      <c r="M352" s="2" t="e">
        <f>Table1311[[#This Row],[Dev]]/Table1311[[#This Row],[Mean]]*100</f>
        <v>#DIV/0!</v>
      </c>
      <c r="N352" s="2">
        <f>Table1311[[#This Row],[Estimated costs 1]]-Table1311[[#This Row],[Actual cost]]</f>
        <v>0</v>
      </c>
      <c r="O352" s="2" t="e">
        <f>Table1311[[#This Row],[Diff 1]]/Table1311[[#This Row],[Actual cost]]*100</f>
        <v>#DIV/0!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</row>
    <row r="353" spans="1:35" x14ac:dyDescent="0.3">
      <c r="A353" t="s">
        <v>373</v>
      </c>
      <c r="B353">
        <v>351</v>
      </c>
      <c r="C353" t="str">
        <f>LEFT(Table1311[[#This Row],[Contingency id]])</f>
        <v>A</v>
      </c>
      <c r="D353" s="1">
        <v>0</v>
      </c>
      <c r="E353" s="1">
        <v>1.1134020618556699</v>
      </c>
      <c r="F353">
        <v>108</v>
      </c>
      <c r="G353">
        <v>97</v>
      </c>
      <c r="H353">
        <v>97</v>
      </c>
      <c r="I353">
        <v>0</v>
      </c>
      <c r="J353" s="2">
        <f>AVERAGE(Table1311[[#This Row],[Estimated costs 1]:[Estimated costs 20]])</f>
        <v>0</v>
      </c>
      <c r="K353" s="2" t="e">
        <f>(Table1311[[#This Row],[Mean]]-Table1311[[#This Row],[Actual cost]])/Table1311[[#This Row],[Actual cost]]*100</f>
        <v>#DIV/0!</v>
      </c>
      <c r="L353" s="2">
        <f>_xlfn.STDEV.P(Table1311[[#This Row],[Estimated costs 1]:[Estimated costs 20]])</f>
        <v>0</v>
      </c>
      <c r="M353" s="2" t="e">
        <f>Table1311[[#This Row],[Dev]]/Table1311[[#This Row],[Mean]]*100</f>
        <v>#DIV/0!</v>
      </c>
      <c r="N353" s="2">
        <f>Table1311[[#This Row],[Estimated costs 1]]-Table1311[[#This Row],[Actual cost]]</f>
        <v>0</v>
      </c>
      <c r="O353" s="2" t="e">
        <f>Table1311[[#This Row],[Diff 1]]/Table1311[[#This Row],[Actual cost]]*100</f>
        <v>#DIV/0!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</row>
    <row r="354" spans="1:35" x14ac:dyDescent="0.3">
      <c r="A354" t="s">
        <v>374</v>
      </c>
      <c r="B354">
        <v>352</v>
      </c>
      <c r="C354" t="str">
        <f>LEFT(Table1311[[#This Row],[Contingency id]])</f>
        <v>A</v>
      </c>
      <c r="D354" s="1">
        <v>0</v>
      </c>
      <c r="E354" s="1">
        <v>1.12962962962962</v>
      </c>
      <c r="F354">
        <v>122</v>
      </c>
      <c r="G354">
        <v>108</v>
      </c>
      <c r="H354">
        <v>108</v>
      </c>
      <c r="I354">
        <v>0</v>
      </c>
      <c r="J354" s="2">
        <f>AVERAGE(Table1311[[#This Row],[Estimated costs 1]:[Estimated costs 20]])</f>
        <v>0</v>
      </c>
      <c r="K354" s="2" t="e">
        <f>(Table1311[[#This Row],[Mean]]-Table1311[[#This Row],[Actual cost]])/Table1311[[#This Row],[Actual cost]]*100</f>
        <v>#DIV/0!</v>
      </c>
      <c r="L354" s="2">
        <f>_xlfn.STDEV.P(Table1311[[#This Row],[Estimated costs 1]:[Estimated costs 20]])</f>
        <v>0</v>
      </c>
      <c r="M354" s="2" t="e">
        <f>Table1311[[#This Row],[Dev]]/Table1311[[#This Row],[Mean]]*100</f>
        <v>#DIV/0!</v>
      </c>
      <c r="N354" s="2">
        <f>Table1311[[#This Row],[Estimated costs 1]]-Table1311[[#This Row],[Actual cost]]</f>
        <v>0</v>
      </c>
      <c r="O354" s="2" t="e">
        <f>Table1311[[#This Row],[Diff 1]]/Table1311[[#This Row],[Actual cost]]*100</f>
        <v>#DIV/0!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</row>
    <row r="355" spans="1:35" x14ac:dyDescent="0.3">
      <c r="A355" t="s">
        <v>375</v>
      </c>
      <c r="B355">
        <v>353</v>
      </c>
      <c r="C355" t="str">
        <f>LEFT(Table1311[[#This Row],[Contingency id]])</f>
        <v>A</v>
      </c>
      <c r="D355" s="1">
        <v>0</v>
      </c>
      <c r="E355" s="1">
        <v>1.11926605504587</v>
      </c>
      <c r="F355">
        <v>122</v>
      </c>
      <c r="G355">
        <v>109</v>
      </c>
      <c r="H355">
        <v>109</v>
      </c>
      <c r="I355">
        <v>0</v>
      </c>
      <c r="J355" s="2">
        <f>AVERAGE(Table1311[[#This Row],[Estimated costs 1]:[Estimated costs 20]])</f>
        <v>0</v>
      </c>
      <c r="K355" s="2" t="e">
        <f>(Table1311[[#This Row],[Mean]]-Table1311[[#This Row],[Actual cost]])/Table1311[[#This Row],[Actual cost]]*100</f>
        <v>#DIV/0!</v>
      </c>
      <c r="L355" s="2">
        <f>_xlfn.STDEV.P(Table1311[[#This Row],[Estimated costs 1]:[Estimated costs 20]])</f>
        <v>0</v>
      </c>
      <c r="M355" s="2" t="e">
        <f>Table1311[[#This Row],[Dev]]/Table1311[[#This Row],[Mean]]*100</f>
        <v>#DIV/0!</v>
      </c>
      <c r="N355" s="2">
        <f>Table1311[[#This Row],[Estimated costs 1]]-Table1311[[#This Row],[Actual cost]]</f>
        <v>0</v>
      </c>
      <c r="O355" s="2" t="e">
        <f>Table1311[[#This Row],[Diff 1]]/Table1311[[#This Row],[Actual cost]]*100</f>
        <v>#DIV/0!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</row>
    <row r="356" spans="1:35" x14ac:dyDescent="0.3">
      <c r="A356" t="s">
        <v>376</v>
      </c>
      <c r="B356">
        <v>354</v>
      </c>
      <c r="C356" t="str">
        <f>LEFT(Table1311[[#This Row],[Contingency id]])</f>
        <v>A</v>
      </c>
      <c r="D356" s="1">
        <v>0</v>
      </c>
      <c r="E356" s="1">
        <v>1.0796460176991101</v>
      </c>
      <c r="F356">
        <v>122</v>
      </c>
      <c r="G356">
        <v>113</v>
      </c>
      <c r="H356">
        <v>113</v>
      </c>
      <c r="I356">
        <v>0</v>
      </c>
      <c r="J356" s="2">
        <f>AVERAGE(Table1311[[#This Row],[Estimated costs 1]:[Estimated costs 20]])</f>
        <v>0</v>
      </c>
      <c r="K356" s="2" t="e">
        <f>(Table1311[[#This Row],[Mean]]-Table1311[[#This Row],[Actual cost]])/Table1311[[#This Row],[Actual cost]]*100</f>
        <v>#DIV/0!</v>
      </c>
      <c r="L356" s="2">
        <f>_xlfn.STDEV.P(Table1311[[#This Row],[Estimated costs 1]:[Estimated costs 20]])</f>
        <v>0</v>
      </c>
      <c r="M356" s="2" t="e">
        <f>Table1311[[#This Row],[Dev]]/Table1311[[#This Row],[Mean]]*100</f>
        <v>#DIV/0!</v>
      </c>
      <c r="N356" s="2">
        <f>Table1311[[#This Row],[Estimated costs 1]]-Table1311[[#This Row],[Actual cost]]</f>
        <v>0</v>
      </c>
      <c r="O356" s="2" t="e">
        <f>Table1311[[#This Row],[Diff 1]]/Table1311[[#This Row],[Actual cost]]*100</f>
        <v>#DIV/0!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</row>
    <row r="357" spans="1:35" x14ac:dyDescent="0.3">
      <c r="A357" t="s">
        <v>377</v>
      </c>
      <c r="B357">
        <v>355</v>
      </c>
      <c r="C357" t="str">
        <f>LEFT(Table1311[[#This Row],[Contingency id]])</f>
        <v>A</v>
      </c>
      <c r="D357" s="1">
        <v>0</v>
      </c>
      <c r="E357" s="1">
        <v>1.1844660194174701</v>
      </c>
      <c r="F357">
        <v>122</v>
      </c>
      <c r="G357">
        <v>103</v>
      </c>
      <c r="H357">
        <v>103</v>
      </c>
      <c r="I357">
        <v>0</v>
      </c>
      <c r="J357" s="2">
        <f>AVERAGE(Table1311[[#This Row],[Estimated costs 1]:[Estimated costs 20]])</f>
        <v>0</v>
      </c>
      <c r="K357" s="2" t="e">
        <f>(Table1311[[#This Row],[Mean]]-Table1311[[#This Row],[Actual cost]])/Table1311[[#This Row],[Actual cost]]*100</f>
        <v>#DIV/0!</v>
      </c>
      <c r="L357" s="2">
        <f>_xlfn.STDEV.P(Table1311[[#This Row],[Estimated costs 1]:[Estimated costs 20]])</f>
        <v>0</v>
      </c>
      <c r="M357" s="2" t="e">
        <f>Table1311[[#This Row],[Dev]]/Table1311[[#This Row],[Mean]]*100</f>
        <v>#DIV/0!</v>
      </c>
      <c r="N357" s="2">
        <f>Table1311[[#This Row],[Estimated costs 1]]-Table1311[[#This Row],[Actual cost]]</f>
        <v>0</v>
      </c>
      <c r="O357" s="2" t="e">
        <f>Table1311[[#This Row],[Diff 1]]/Table1311[[#This Row],[Actual cost]]*100</f>
        <v>#DIV/0!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</row>
    <row r="358" spans="1:35" x14ac:dyDescent="0.3">
      <c r="A358" t="s">
        <v>378</v>
      </c>
      <c r="B358">
        <v>356</v>
      </c>
      <c r="C358" t="str">
        <f>LEFT(Table1311[[#This Row],[Contingency id]])</f>
        <v>A</v>
      </c>
      <c r="D358" s="1">
        <v>0</v>
      </c>
      <c r="E358" s="1">
        <v>1.0608695652173901</v>
      </c>
      <c r="F358">
        <v>122</v>
      </c>
      <c r="G358">
        <v>115</v>
      </c>
      <c r="H358">
        <v>115</v>
      </c>
      <c r="I358">
        <v>0</v>
      </c>
      <c r="J358" s="2">
        <f>AVERAGE(Table1311[[#This Row],[Estimated costs 1]:[Estimated costs 20]])</f>
        <v>0</v>
      </c>
      <c r="K358" s="2" t="e">
        <f>(Table1311[[#This Row],[Mean]]-Table1311[[#This Row],[Actual cost]])/Table1311[[#This Row],[Actual cost]]*100</f>
        <v>#DIV/0!</v>
      </c>
      <c r="L358" s="2">
        <f>_xlfn.STDEV.P(Table1311[[#This Row],[Estimated costs 1]:[Estimated costs 20]])</f>
        <v>0</v>
      </c>
      <c r="M358" s="2" t="e">
        <f>Table1311[[#This Row],[Dev]]/Table1311[[#This Row],[Mean]]*100</f>
        <v>#DIV/0!</v>
      </c>
      <c r="N358" s="2">
        <f>Table1311[[#This Row],[Estimated costs 1]]-Table1311[[#This Row],[Actual cost]]</f>
        <v>0</v>
      </c>
      <c r="O358" s="2" t="e">
        <f>Table1311[[#This Row],[Diff 1]]/Table1311[[#This Row],[Actual cost]]*100</f>
        <v>#DIV/0!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</row>
    <row r="359" spans="1:35" x14ac:dyDescent="0.3">
      <c r="A359" t="s">
        <v>379</v>
      </c>
      <c r="B359">
        <v>357</v>
      </c>
      <c r="C359" t="str">
        <f>LEFT(Table1311[[#This Row],[Contingency id]])</f>
        <v>A</v>
      </c>
      <c r="D359" s="1">
        <v>0</v>
      </c>
      <c r="E359" s="1">
        <v>1.12962962962962</v>
      </c>
      <c r="F359">
        <v>122</v>
      </c>
      <c r="G359">
        <v>108</v>
      </c>
      <c r="H359">
        <v>108</v>
      </c>
      <c r="I359">
        <v>0</v>
      </c>
      <c r="J359" s="2">
        <f>AVERAGE(Table1311[[#This Row],[Estimated costs 1]:[Estimated costs 20]])</f>
        <v>0</v>
      </c>
      <c r="K359" s="2" t="e">
        <f>(Table1311[[#This Row],[Mean]]-Table1311[[#This Row],[Actual cost]])/Table1311[[#This Row],[Actual cost]]*100</f>
        <v>#DIV/0!</v>
      </c>
      <c r="L359" s="2">
        <f>_xlfn.STDEV.P(Table1311[[#This Row],[Estimated costs 1]:[Estimated costs 20]])</f>
        <v>0</v>
      </c>
      <c r="M359" s="2" t="e">
        <f>Table1311[[#This Row],[Dev]]/Table1311[[#This Row],[Mean]]*100</f>
        <v>#DIV/0!</v>
      </c>
      <c r="N359" s="2">
        <f>Table1311[[#This Row],[Estimated costs 1]]-Table1311[[#This Row],[Actual cost]]</f>
        <v>0</v>
      </c>
      <c r="O359" s="2" t="e">
        <f>Table1311[[#This Row],[Diff 1]]/Table1311[[#This Row],[Actual cost]]*100</f>
        <v>#DIV/0!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</row>
    <row r="360" spans="1:35" x14ac:dyDescent="0.3">
      <c r="A360" t="s">
        <v>380</v>
      </c>
      <c r="B360">
        <v>358</v>
      </c>
      <c r="C360" t="str">
        <f>LEFT(Table1311[[#This Row],[Contingency id]])</f>
        <v>A</v>
      </c>
      <c r="D360" s="1">
        <v>0</v>
      </c>
      <c r="E360" s="1">
        <v>1.1489361702127601</v>
      </c>
      <c r="F360">
        <v>108</v>
      </c>
      <c r="G360">
        <v>94</v>
      </c>
      <c r="H360">
        <v>94</v>
      </c>
      <c r="I360">
        <v>0</v>
      </c>
      <c r="J360" s="2">
        <f>AVERAGE(Table1311[[#This Row],[Estimated costs 1]:[Estimated costs 20]])</f>
        <v>0</v>
      </c>
      <c r="K360" s="2" t="e">
        <f>(Table1311[[#This Row],[Mean]]-Table1311[[#This Row],[Actual cost]])/Table1311[[#This Row],[Actual cost]]*100</f>
        <v>#DIV/0!</v>
      </c>
      <c r="L360" s="2">
        <f>_xlfn.STDEV.P(Table1311[[#This Row],[Estimated costs 1]:[Estimated costs 20]])</f>
        <v>0</v>
      </c>
      <c r="M360" s="2" t="e">
        <f>Table1311[[#This Row],[Dev]]/Table1311[[#This Row],[Mean]]*100</f>
        <v>#DIV/0!</v>
      </c>
      <c r="N360" s="2">
        <f>Table1311[[#This Row],[Estimated costs 1]]-Table1311[[#This Row],[Actual cost]]</f>
        <v>0</v>
      </c>
      <c r="O360" s="2" t="e">
        <f>Table1311[[#This Row],[Diff 1]]/Table1311[[#This Row],[Actual cost]]*100</f>
        <v>#DIV/0!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</row>
    <row r="361" spans="1:35" x14ac:dyDescent="0.3">
      <c r="A361" t="s">
        <v>381</v>
      </c>
      <c r="B361">
        <v>359</v>
      </c>
      <c r="C361" t="str">
        <f>LEFT(Table1311[[#This Row],[Contingency id]])</f>
        <v>A</v>
      </c>
      <c r="D361" s="1">
        <v>0</v>
      </c>
      <c r="E361" s="1">
        <v>1.1090909090909</v>
      </c>
      <c r="F361">
        <v>122</v>
      </c>
      <c r="G361">
        <v>110</v>
      </c>
      <c r="H361">
        <v>110</v>
      </c>
      <c r="I361">
        <v>0</v>
      </c>
      <c r="J361" s="2">
        <f>AVERAGE(Table1311[[#This Row],[Estimated costs 1]:[Estimated costs 20]])</f>
        <v>0</v>
      </c>
      <c r="K361" s="2" t="e">
        <f>(Table1311[[#This Row],[Mean]]-Table1311[[#This Row],[Actual cost]])/Table1311[[#This Row],[Actual cost]]*100</f>
        <v>#DIV/0!</v>
      </c>
      <c r="L361" s="2">
        <f>_xlfn.STDEV.P(Table1311[[#This Row],[Estimated costs 1]:[Estimated costs 20]])</f>
        <v>0</v>
      </c>
      <c r="M361" s="2" t="e">
        <f>Table1311[[#This Row],[Dev]]/Table1311[[#This Row],[Mean]]*100</f>
        <v>#DIV/0!</v>
      </c>
      <c r="N361" s="2">
        <f>Table1311[[#This Row],[Estimated costs 1]]-Table1311[[#This Row],[Actual cost]]</f>
        <v>0</v>
      </c>
      <c r="O361" s="2" t="e">
        <f>Table1311[[#This Row],[Diff 1]]/Table1311[[#This Row],[Actual cost]]*100</f>
        <v>#DIV/0!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</row>
    <row r="362" spans="1:35" x14ac:dyDescent="0.3">
      <c r="A362" t="s">
        <v>382</v>
      </c>
      <c r="B362">
        <v>360</v>
      </c>
      <c r="C362" t="str">
        <f>LEFT(Table1311[[#This Row],[Contingency id]])</f>
        <v>A</v>
      </c>
      <c r="D362" s="1">
        <v>0</v>
      </c>
      <c r="E362" s="1">
        <v>1.1071428571428501</v>
      </c>
      <c r="F362">
        <v>62</v>
      </c>
      <c r="G362">
        <v>56</v>
      </c>
      <c r="H362">
        <v>56</v>
      </c>
      <c r="I362">
        <v>0</v>
      </c>
      <c r="J362" s="2">
        <f>AVERAGE(Table1311[[#This Row],[Estimated costs 1]:[Estimated costs 20]])</f>
        <v>0</v>
      </c>
      <c r="K362" s="2" t="e">
        <f>(Table1311[[#This Row],[Mean]]-Table1311[[#This Row],[Actual cost]])/Table1311[[#This Row],[Actual cost]]*100</f>
        <v>#DIV/0!</v>
      </c>
      <c r="L362" s="2">
        <f>_xlfn.STDEV.P(Table1311[[#This Row],[Estimated costs 1]:[Estimated costs 20]])</f>
        <v>0</v>
      </c>
      <c r="M362" s="2" t="e">
        <f>Table1311[[#This Row],[Dev]]/Table1311[[#This Row],[Mean]]*100</f>
        <v>#DIV/0!</v>
      </c>
      <c r="N362" s="2">
        <f>Table1311[[#This Row],[Estimated costs 1]]-Table1311[[#This Row],[Actual cost]]</f>
        <v>0</v>
      </c>
      <c r="O362" s="2" t="e">
        <f>Table1311[[#This Row],[Diff 1]]/Table1311[[#This Row],[Actual cost]]*100</f>
        <v>#DIV/0!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</row>
    <row r="363" spans="1:35" x14ac:dyDescent="0.3">
      <c r="A363" t="s">
        <v>383</v>
      </c>
      <c r="B363">
        <v>361</v>
      </c>
      <c r="C363" t="str">
        <f>LEFT(Table1311[[#This Row],[Contingency id]])</f>
        <v>A</v>
      </c>
      <c r="D363" s="1">
        <v>0</v>
      </c>
      <c r="E363" s="1">
        <v>1.1272727272727201</v>
      </c>
      <c r="F363">
        <v>62</v>
      </c>
      <c r="G363">
        <v>55</v>
      </c>
      <c r="H363">
        <v>55</v>
      </c>
      <c r="I363">
        <v>0</v>
      </c>
      <c r="J363" s="2">
        <f>AVERAGE(Table1311[[#This Row],[Estimated costs 1]:[Estimated costs 20]])</f>
        <v>0</v>
      </c>
      <c r="K363" s="2" t="e">
        <f>(Table1311[[#This Row],[Mean]]-Table1311[[#This Row],[Actual cost]])/Table1311[[#This Row],[Actual cost]]*100</f>
        <v>#DIV/0!</v>
      </c>
      <c r="L363" s="2">
        <f>_xlfn.STDEV.P(Table1311[[#This Row],[Estimated costs 1]:[Estimated costs 20]])</f>
        <v>0</v>
      </c>
      <c r="M363" s="2" t="e">
        <f>Table1311[[#This Row],[Dev]]/Table1311[[#This Row],[Mean]]*100</f>
        <v>#DIV/0!</v>
      </c>
      <c r="N363" s="2">
        <f>Table1311[[#This Row],[Estimated costs 1]]-Table1311[[#This Row],[Actual cost]]</f>
        <v>0</v>
      </c>
      <c r="O363" s="2" t="e">
        <f>Table1311[[#This Row],[Diff 1]]/Table1311[[#This Row],[Actual cost]]*100</f>
        <v>#DIV/0!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</row>
    <row r="364" spans="1:35" x14ac:dyDescent="0.3">
      <c r="A364" t="s">
        <v>384</v>
      </c>
      <c r="B364">
        <v>362</v>
      </c>
      <c r="C364" t="str">
        <f>LEFT(Table1311[[#This Row],[Contingency id]])</f>
        <v>A</v>
      </c>
      <c r="D364" s="1">
        <v>0</v>
      </c>
      <c r="E364" s="1">
        <v>1.0689655172413699</v>
      </c>
      <c r="F364">
        <v>62</v>
      </c>
      <c r="G364">
        <v>58</v>
      </c>
      <c r="H364">
        <v>58</v>
      </c>
      <c r="I364">
        <v>0</v>
      </c>
      <c r="J364" s="2">
        <f>AVERAGE(Table1311[[#This Row],[Estimated costs 1]:[Estimated costs 20]])</f>
        <v>0</v>
      </c>
      <c r="K364" s="2" t="e">
        <f>(Table1311[[#This Row],[Mean]]-Table1311[[#This Row],[Actual cost]])/Table1311[[#This Row],[Actual cost]]*100</f>
        <v>#DIV/0!</v>
      </c>
      <c r="L364" s="2">
        <f>_xlfn.STDEV.P(Table1311[[#This Row],[Estimated costs 1]:[Estimated costs 20]])</f>
        <v>0</v>
      </c>
      <c r="M364" s="2" t="e">
        <f>Table1311[[#This Row],[Dev]]/Table1311[[#This Row],[Mean]]*100</f>
        <v>#DIV/0!</v>
      </c>
      <c r="N364" s="2">
        <f>Table1311[[#This Row],[Estimated costs 1]]-Table1311[[#This Row],[Actual cost]]</f>
        <v>0</v>
      </c>
      <c r="O364" s="2" t="e">
        <f>Table1311[[#This Row],[Diff 1]]/Table1311[[#This Row],[Actual cost]]*100</f>
        <v>#DIV/0!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</row>
    <row r="365" spans="1:35" x14ac:dyDescent="0.3">
      <c r="A365" t="s">
        <v>385</v>
      </c>
      <c r="B365">
        <v>363</v>
      </c>
      <c r="C365" t="str">
        <f>LEFT(Table1311[[#This Row],[Contingency id]])</f>
        <v>A</v>
      </c>
      <c r="D365" s="1">
        <v>0</v>
      </c>
      <c r="E365" s="1">
        <v>1.0508474576271101</v>
      </c>
      <c r="F365">
        <v>62</v>
      </c>
      <c r="G365">
        <v>59</v>
      </c>
      <c r="H365">
        <v>59</v>
      </c>
      <c r="I365">
        <v>0</v>
      </c>
      <c r="J365" s="2">
        <f>AVERAGE(Table1311[[#This Row],[Estimated costs 1]:[Estimated costs 20]])</f>
        <v>0</v>
      </c>
      <c r="K365" s="2" t="e">
        <f>(Table1311[[#This Row],[Mean]]-Table1311[[#This Row],[Actual cost]])/Table1311[[#This Row],[Actual cost]]*100</f>
        <v>#DIV/0!</v>
      </c>
      <c r="L365" s="2">
        <f>_xlfn.STDEV.P(Table1311[[#This Row],[Estimated costs 1]:[Estimated costs 20]])</f>
        <v>0</v>
      </c>
      <c r="M365" s="2" t="e">
        <f>Table1311[[#This Row],[Dev]]/Table1311[[#This Row],[Mean]]*100</f>
        <v>#DIV/0!</v>
      </c>
      <c r="N365" s="2">
        <f>Table1311[[#This Row],[Estimated costs 1]]-Table1311[[#This Row],[Actual cost]]</f>
        <v>0</v>
      </c>
      <c r="O365" s="2" t="e">
        <f>Table1311[[#This Row],[Diff 1]]/Table1311[[#This Row],[Actual cost]]*100</f>
        <v>#DIV/0!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</row>
    <row r="366" spans="1:35" x14ac:dyDescent="0.3">
      <c r="A366" t="s">
        <v>386</v>
      </c>
      <c r="B366">
        <v>364</v>
      </c>
      <c r="C366" t="str">
        <f>LEFT(Table1311[[#This Row],[Contingency id]])</f>
        <v>A</v>
      </c>
      <c r="D366" s="1">
        <v>0</v>
      </c>
      <c r="E366" s="1">
        <v>1.1071428571428501</v>
      </c>
      <c r="F366">
        <v>62</v>
      </c>
      <c r="G366">
        <v>56</v>
      </c>
      <c r="H366">
        <v>56</v>
      </c>
      <c r="I366">
        <v>0</v>
      </c>
      <c r="J366" s="2">
        <f>AVERAGE(Table1311[[#This Row],[Estimated costs 1]:[Estimated costs 20]])</f>
        <v>0</v>
      </c>
      <c r="K366" s="2" t="e">
        <f>(Table1311[[#This Row],[Mean]]-Table1311[[#This Row],[Actual cost]])/Table1311[[#This Row],[Actual cost]]*100</f>
        <v>#DIV/0!</v>
      </c>
      <c r="L366" s="2">
        <f>_xlfn.STDEV.P(Table1311[[#This Row],[Estimated costs 1]:[Estimated costs 20]])</f>
        <v>0</v>
      </c>
      <c r="M366" s="2" t="e">
        <f>Table1311[[#This Row],[Dev]]/Table1311[[#This Row],[Mean]]*100</f>
        <v>#DIV/0!</v>
      </c>
      <c r="N366" s="2">
        <f>Table1311[[#This Row],[Estimated costs 1]]-Table1311[[#This Row],[Actual cost]]</f>
        <v>0</v>
      </c>
      <c r="O366" s="2" t="e">
        <f>Table1311[[#This Row],[Diff 1]]/Table1311[[#This Row],[Actual cost]]*100</f>
        <v>#DIV/0!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</row>
    <row r="367" spans="1:35" x14ac:dyDescent="0.3">
      <c r="A367" t="s">
        <v>387</v>
      </c>
      <c r="B367">
        <v>365</v>
      </c>
      <c r="C367" t="str">
        <f>LEFT(Table1311[[#This Row],[Contingency id]])</f>
        <v>A</v>
      </c>
      <c r="D367" s="1">
        <v>0</v>
      </c>
      <c r="E367" s="1">
        <v>1.0689655172413699</v>
      </c>
      <c r="F367">
        <v>62</v>
      </c>
      <c r="G367">
        <v>58</v>
      </c>
      <c r="H367">
        <v>58</v>
      </c>
      <c r="I367">
        <v>0</v>
      </c>
      <c r="J367" s="2">
        <f>AVERAGE(Table1311[[#This Row],[Estimated costs 1]:[Estimated costs 20]])</f>
        <v>0</v>
      </c>
      <c r="K367" s="2" t="e">
        <f>(Table1311[[#This Row],[Mean]]-Table1311[[#This Row],[Actual cost]])/Table1311[[#This Row],[Actual cost]]*100</f>
        <v>#DIV/0!</v>
      </c>
      <c r="L367" s="2">
        <f>_xlfn.STDEV.P(Table1311[[#This Row],[Estimated costs 1]:[Estimated costs 20]])</f>
        <v>0</v>
      </c>
      <c r="M367" s="2" t="e">
        <f>Table1311[[#This Row],[Dev]]/Table1311[[#This Row],[Mean]]*100</f>
        <v>#DIV/0!</v>
      </c>
      <c r="N367" s="2">
        <f>Table1311[[#This Row],[Estimated costs 1]]-Table1311[[#This Row],[Actual cost]]</f>
        <v>0</v>
      </c>
      <c r="O367" s="2" t="e">
        <f>Table1311[[#This Row],[Diff 1]]/Table1311[[#This Row],[Actual cost]]*100</f>
        <v>#DIV/0!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</row>
    <row r="368" spans="1:35" x14ac:dyDescent="0.3">
      <c r="A368" t="s">
        <v>388</v>
      </c>
      <c r="B368">
        <v>366</v>
      </c>
      <c r="C368" t="str">
        <f>LEFT(Table1311[[#This Row],[Contingency id]])</f>
        <v>A</v>
      </c>
      <c r="D368" s="1">
        <v>0</v>
      </c>
      <c r="E368" s="1">
        <v>1.0877192982456101</v>
      </c>
      <c r="F368">
        <v>62</v>
      </c>
      <c r="G368">
        <v>57</v>
      </c>
      <c r="H368">
        <v>57</v>
      </c>
      <c r="I368">
        <v>0</v>
      </c>
      <c r="J368" s="2">
        <f>AVERAGE(Table1311[[#This Row],[Estimated costs 1]:[Estimated costs 20]])</f>
        <v>0</v>
      </c>
      <c r="K368" s="2" t="e">
        <f>(Table1311[[#This Row],[Mean]]-Table1311[[#This Row],[Actual cost]])/Table1311[[#This Row],[Actual cost]]*100</f>
        <v>#DIV/0!</v>
      </c>
      <c r="L368" s="2">
        <f>_xlfn.STDEV.P(Table1311[[#This Row],[Estimated costs 1]:[Estimated costs 20]])</f>
        <v>0</v>
      </c>
      <c r="M368" s="2" t="e">
        <f>Table1311[[#This Row],[Dev]]/Table1311[[#This Row],[Mean]]*100</f>
        <v>#DIV/0!</v>
      </c>
      <c r="N368" s="2">
        <f>Table1311[[#This Row],[Estimated costs 1]]-Table1311[[#This Row],[Actual cost]]</f>
        <v>0</v>
      </c>
      <c r="O368" s="2" t="e">
        <f>Table1311[[#This Row],[Diff 1]]/Table1311[[#This Row],[Actual cost]]*100</f>
        <v>#DIV/0!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</row>
    <row r="369" spans="1:35" x14ac:dyDescent="0.3">
      <c r="A369" t="s">
        <v>389</v>
      </c>
      <c r="B369">
        <v>367</v>
      </c>
      <c r="C369" t="str">
        <f>LEFT(Table1311[[#This Row],[Contingency id]])</f>
        <v>A</v>
      </c>
      <c r="D369" s="1">
        <v>0</v>
      </c>
      <c r="E369" s="1">
        <v>1.0877192982456101</v>
      </c>
      <c r="F369">
        <v>62</v>
      </c>
      <c r="G369">
        <v>57</v>
      </c>
      <c r="H369">
        <v>57</v>
      </c>
      <c r="I369">
        <v>0</v>
      </c>
      <c r="J369" s="2">
        <f>AVERAGE(Table1311[[#This Row],[Estimated costs 1]:[Estimated costs 20]])</f>
        <v>0</v>
      </c>
      <c r="K369" s="2" t="e">
        <f>(Table1311[[#This Row],[Mean]]-Table1311[[#This Row],[Actual cost]])/Table1311[[#This Row],[Actual cost]]*100</f>
        <v>#DIV/0!</v>
      </c>
      <c r="L369" s="2">
        <f>_xlfn.STDEV.P(Table1311[[#This Row],[Estimated costs 1]:[Estimated costs 20]])</f>
        <v>0</v>
      </c>
      <c r="M369" s="2" t="e">
        <f>Table1311[[#This Row],[Dev]]/Table1311[[#This Row],[Mean]]*100</f>
        <v>#DIV/0!</v>
      </c>
      <c r="N369" s="2">
        <f>Table1311[[#This Row],[Estimated costs 1]]-Table1311[[#This Row],[Actual cost]]</f>
        <v>0</v>
      </c>
      <c r="O369" s="2" t="e">
        <f>Table1311[[#This Row],[Diff 1]]/Table1311[[#This Row],[Actual cost]]*100</f>
        <v>#DIV/0!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</row>
    <row r="370" spans="1:35" x14ac:dyDescent="0.3">
      <c r="A370" t="s">
        <v>390</v>
      </c>
      <c r="B370">
        <v>368</v>
      </c>
      <c r="C370" t="str">
        <f>LEFT(Table1311[[#This Row],[Contingency id]])</f>
        <v>A</v>
      </c>
      <c r="D370" s="1">
        <v>0</v>
      </c>
      <c r="E370" s="1">
        <v>1.0333333333333301</v>
      </c>
      <c r="F370">
        <v>62</v>
      </c>
      <c r="G370">
        <v>60</v>
      </c>
      <c r="H370">
        <v>60</v>
      </c>
      <c r="I370">
        <v>0</v>
      </c>
      <c r="J370" s="2">
        <f>AVERAGE(Table1311[[#This Row],[Estimated costs 1]:[Estimated costs 20]])</f>
        <v>0</v>
      </c>
      <c r="K370" s="2" t="e">
        <f>(Table1311[[#This Row],[Mean]]-Table1311[[#This Row],[Actual cost]])/Table1311[[#This Row],[Actual cost]]*100</f>
        <v>#DIV/0!</v>
      </c>
      <c r="L370" s="2">
        <f>_xlfn.STDEV.P(Table1311[[#This Row],[Estimated costs 1]:[Estimated costs 20]])</f>
        <v>0</v>
      </c>
      <c r="M370" s="2" t="e">
        <f>Table1311[[#This Row],[Dev]]/Table1311[[#This Row],[Mean]]*100</f>
        <v>#DIV/0!</v>
      </c>
      <c r="N370" s="2">
        <f>Table1311[[#This Row],[Estimated costs 1]]-Table1311[[#This Row],[Actual cost]]</f>
        <v>0</v>
      </c>
      <c r="O370" s="2" t="e">
        <f>Table1311[[#This Row],[Diff 1]]/Table1311[[#This Row],[Actual cost]]*100</f>
        <v>#DIV/0!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</row>
    <row r="371" spans="1:35" x14ac:dyDescent="0.3">
      <c r="A371" t="s">
        <v>391</v>
      </c>
      <c r="B371">
        <v>369</v>
      </c>
      <c r="C371" t="str">
        <f>LEFT(Table1311[[#This Row],[Contingency id]])</f>
        <v>A</v>
      </c>
      <c r="D371" s="1">
        <v>0</v>
      </c>
      <c r="E371" s="1">
        <v>1.0333333333333301</v>
      </c>
      <c r="F371">
        <v>62</v>
      </c>
      <c r="G371">
        <v>60</v>
      </c>
      <c r="H371">
        <v>60</v>
      </c>
      <c r="I371">
        <v>0</v>
      </c>
      <c r="J371" s="2">
        <f>AVERAGE(Table1311[[#This Row],[Estimated costs 1]:[Estimated costs 20]])</f>
        <v>0</v>
      </c>
      <c r="K371" s="2" t="e">
        <f>(Table1311[[#This Row],[Mean]]-Table1311[[#This Row],[Actual cost]])/Table1311[[#This Row],[Actual cost]]*100</f>
        <v>#DIV/0!</v>
      </c>
      <c r="L371" s="2">
        <f>_xlfn.STDEV.P(Table1311[[#This Row],[Estimated costs 1]:[Estimated costs 20]])</f>
        <v>0</v>
      </c>
      <c r="M371" s="2" t="e">
        <f>Table1311[[#This Row],[Dev]]/Table1311[[#This Row],[Mean]]*100</f>
        <v>#DIV/0!</v>
      </c>
      <c r="N371" s="2">
        <f>Table1311[[#This Row],[Estimated costs 1]]-Table1311[[#This Row],[Actual cost]]</f>
        <v>0</v>
      </c>
      <c r="O371" s="2" t="e">
        <f>Table1311[[#This Row],[Diff 1]]/Table1311[[#This Row],[Actual cost]]*100</f>
        <v>#DIV/0!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</row>
    <row r="372" spans="1:35" x14ac:dyDescent="0.3">
      <c r="A372" t="s">
        <v>392</v>
      </c>
      <c r="B372">
        <v>370</v>
      </c>
      <c r="C372" t="str">
        <f>LEFT(Table1311[[#This Row],[Contingency id]])</f>
        <v>A</v>
      </c>
      <c r="D372" s="1">
        <v>0</v>
      </c>
      <c r="E372" s="1">
        <v>1.13253012048192</v>
      </c>
      <c r="F372">
        <v>94</v>
      </c>
      <c r="G372">
        <v>83</v>
      </c>
      <c r="H372">
        <v>83</v>
      </c>
      <c r="I372">
        <v>0</v>
      </c>
      <c r="J372" s="2">
        <f>AVERAGE(Table1311[[#This Row],[Estimated costs 1]:[Estimated costs 20]])</f>
        <v>0</v>
      </c>
      <c r="K372" s="2" t="e">
        <f>(Table1311[[#This Row],[Mean]]-Table1311[[#This Row],[Actual cost]])/Table1311[[#This Row],[Actual cost]]*100</f>
        <v>#DIV/0!</v>
      </c>
      <c r="L372" s="2">
        <f>_xlfn.STDEV.P(Table1311[[#This Row],[Estimated costs 1]:[Estimated costs 20]])</f>
        <v>0</v>
      </c>
      <c r="M372" s="2" t="e">
        <f>Table1311[[#This Row],[Dev]]/Table1311[[#This Row],[Mean]]*100</f>
        <v>#DIV/0!</v>
      </c>
      <c r="N372" s="2">
        <f>Table1311[[#This Row],[Estimated costs 1]]-Table1311[[#This Row],[Actual cost]]</f>
        <v>0</v>
      </c>
      <c r="O372" s="2" t="e">
        <f>Table1311[[#This Row],[Diff 1]]/Table1311[[#This Row],[Actual cost]]*100</f>
        <v>#DIV/0!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</row>
    <row r="373" spans="1:35" x14ac:dyDescent="0.3">
      <c r="A373" t="s">
        <v>393</v>
      </c>
      <c r="B373">
        <v>371</v>
      </c>
      <c r="C373" t="str">
        <f>LEFT(Table1311[[#This Row],[Contingency id]])</f>
        <v>A</v>
      </c>
      <c r="D373" s="1">
        <v>0</v>
      </c>
      <c r="E373" s="1">
        <v>1.1666666666666601</v>
      </c>
      <c r="F373">
        <v>91</v>
      </c>
      <c r="G373">
        <v>78</v>
      </c>
      <c r="H373">
        <v>78</v>
      </c>
      <c r="I373">
        <v>0</v>
      </c>
      <c r="J373" s="2">
        <f>AVERAGE(Table1311[[#This Row],[Estimated costs 1]:[Estimated costs 20]])</f>
        <v>0</v>
      </c>
      <c r="K373" s="2" t="e">
        <f>(Table1311[[#This Row],[Mean]]-Table1311[[#This Row],[Actual cost]])/Table1311[[#This Row],[Actual cost]]*100</f>
        <v>#DIV/0!</v>
      </c>
      <c r="L373" s="2">
        <f>_xlfn.STDEV.P(Table1311[[#This Row],[Estimated costs 1]:[Estimated costs 20]])</f>
        <v>0</v>
      </c>
      <c r="M373" s="2" t="e">
        <f>Table1311[[#This Row],[Dev]]/Table1311[[#This Row],[Mean]]*100</f>
        <v>#DIV/0!</v>
      </c>
      <c r="N373" s="2">
        <f>Table1311[[#This Row],[Estimated costs 1]]-Table1311[[#This Row],[Actual cost]]</f>
        <v>0</v>
      </c>
      <c r="O373" s="2" t="e">
        <f>Table1311[[#This Row],[Diff 1]]/Table1311[[#This Row],[Actual cost]]*100</f>
        <v>#DIV/0!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</row>
    <row r="374" spans="1:35" x14ac:dyDescent="0.3">
      <c r="A374" t="s">
        <v>394</v>
      </c>
      <c r="B374">
        <v>372</v>
      </c>
      <c r="C374" t="str">
        <f>LEFT(Table1311[[#This Row],[Contingency id]])</f>
        <v>A</v>
      </c>
      <c r="D374" s="1">
        <v>0</v>
      </c>
      <c r="E374" s="1">
        <v>1.1058823529411701</v>
      </c>
      <c r="F374">
        <v>94</v>
      </c>
      <c r="G374">
        <v>85</v>
      </c>
      <c r="H374">
        <v>85</v>
      </c>
      <c r="I374">
        <v>0</v>
      </c>
      <c r="J374" s="2">
        <f>AVERAGE(Table1311[[#This Row],[Estimated costs 1]:[Estimated costs 20]])</f>
        <v>0</v>
      </c>
      <c r="K374" s="2" t="e">
        <f>(Table1311[[#This Row],[Mean]]-Table1311[[#This Row],[Actual cost]])/Table1311[[#This Row],[Actual cost]]*100</f>
        <v>#DIV/0!</v>
      </c>
      <c r="L374" s="2">
        <f>_xlfn.STDEV.P(Table1311[[#This Row],[Estimated costs 1]:[Estimated costs 20]])</f>
        <v>0</v>
      </c>
      <c r="M374" s="2" t="e">
        <f>Table1311[[#This Row],[Dev]]/Table1311[[#This Row],[Mean]]*100</f>
        <v>#DIV/0!</v>
      </c>
      <c r="N374" s="2">
        <f>Table1311[[#This Row],[Estimated costs 1]]-Table1311[[#This Row],[Actual cost]]</f>
        <v>0</v>
      </c>
      <c r="O374" s="2" t="e">
        <f>Table1311[[#This Row],[Diff 1]]/Table1311[[#This Row],[Actual cost]]*100</f>
        <v>#DIV/0!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</row>
    <row r="375" spans="1:35" x14ac:dyDescent="0.3">
      <c r="A375" t="s">
        <v>395</v>
      </c>
      <c r="B375">
        <v>373</v>
      </c>
      <c r="C375" t="str">
        <f>LEFT(Table1311[[#This Row],[Contingency id]])</f>
        <v>A</v>
      </c>
      <c r="D375" s="1">
        <v>0</v>
      </c>
      <c r="E375" s="1">
        <v>1.0681818181818099</v>
      </c>
      <c r="F375">
        <v>94</v>
      </c>
      <c r="G375">
        <v>88</v>
      </c>
      <c r="H375">
        <v>88</v>
      </c>
      <c r="I375">
        <v>0</v>
      </c>
      <c r="J375" s="2">
        <f>AVERAGE(Table1311[[#This Row],[Estimated costs 1]:[Estimated costs 20]])</f>
        <v>0</v>
      </c>
      <c r="K375" s="2" t="e">
        <f>(Table1311[[#This Row],[Mean]]-Table1311[[#This Row],[Actual cost]])/Table1311[[#This Row],[Actual cost]]*100</f>
        <v>#DIV/0!</v>
      </c>
      <c r="L375" s="2">
        <f>_xlfn.STDEV.P(Table1311[[#This Row],[Estimated costs 1]:[Estimated costs 20]])</f>
        <v>0</v>
      </c>
      <c r="M375" s="2" t="e">
        <f>Table1311[[#This Row],[Dev]]/Table1311[[#This Row],[Mean]]*100</f>
        <v>#DIV/0!</v>
      </c>
      <c r="N375" s="2">
        <f>Table1311[[#This Row],[Estimated costs 1]]-Table1311[[#This Row],[Actual cost]]</f>
        <v>0</v>
      </c>
      <c r="O375" s="2" t="e">
        <f>Table1311[[#This Row],[Diff 1]]/Table1311[[#This Row],[Actual cost]]*100</f>
        <v>#DIV/0!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</row>
    <row r="376" spans="1:35" x14ac:dyDescent="0.3">
      <c r="A376" t="s">
        <v>396</v>
      </c>
      <c r="B376">
        <v>374</v>
      </c>
      <c r="C376" t="str">
        <f>LEFT(Table1311[[#This Row],[Contingency id]])</f>
        <v>A</v>
      </c>
      <c r="D376" s="1">
        <v>0</v>
      </c>
      <c r="E376" s="1">
        <v>1.0681818181818099</v>
      </c>
      <c r="F376">
        <v>94</v>
      </c>
      <c r="G376">
        <v>88</v>
      </c>
      <c r="H376">
        <v>88</v>
      </c>
      <c r="I376">
        <v>0</v>
      </c>
      <c r="J376" s="2">
        <f>AVERAGE(Table1311[[#This Row],[Estimated costs 1]:[Estimated costs 20]])</f>
        <v>0</v>
      </c>
      <c r="K376" s="2" t="e">
        <f>(Table1311[[#This Row],[Mean]]-Table1311[[#This Row],[Actual cost]])/Table1311[[#This Row],[Actual cost]]*100</f>
        <v>#DIV/0!</v>
      </c>
      <c r="L376" s="2">
        <f>_xlfn.STDEV.P(Table1311[[#This Row],[Estimated costs 1]:[Estimated costs 20]])</f>
        <v>0</v>
      </c>
      <c r="M376" s="2" t="e">
        <f>Table1311[[#This Row],[Dev]]/Table1311[[#This Row],[Mean]]*100</f>
        <v>#DIV/0!</v>
      </c>
      <c r="N376" s="2">
        <f>Table1311[[#This Row],[Estimated costs 1]]-Table1311[[#This Row],[Actual cost]]</f>
        <v>0</v>
      </c>
      <c r="O376" s="2" t="e">
        <f>Table1311[[#This Row],[Diff 1]]/Table1311[[#This Row],[Actual cost]]*100</f>
        <v>#DIV/0!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</row>
    <row r="377" spans="1:35" x14ac:dyDescent="0.3">
      <c r="A377" t="s">
        <v>397</v>
      </c>
      <c r="B377">
        <v>375</v>
      </c>
      <c r="C377" t="str">
        <f>LEFT(Table1311[[#This Row],[Contingency id]])</f>
        <v>A</v>
      </c>
      <c r="D377" s="1">
        <v>0</v>
      </c>
      <c r="E377" s="1">
        <v>1.10869565217391</v>
      </c>
      <c r="F377">
        <v>102</v>
      </c>
      <c r="G377">
        <v>92</v>
      </c>
      <c r="H377">
        <v>92</v>
      </c>
      <c r="I377">
        <v>0</v>
      </c>
      <c r="J377" s="2">
        <f>AVERAGE(Table1311[[#This Row],[Estimated costs 1]:[Estimated costs 20]])</f>
        <v>0</v>
      </c>
      <c r="K377" s="2" t="e">
        <f>(Table1311[[#This Row],[Mean]]-Table1311[[#This Row],[Actual cost]])/Table1311[[#This Row],[Actual cost]]*100</f>
        <v>#DIV/0!</v>
      </c>
      <c r="L377" s="2">
        <f>_xlfn.STDEV.P(Table1311[[#This Row],[Estimated costs 1]:[Estimated costs 20]])</f>
        <v>0</v>
      </c>
      <c r="M377" s="2" t="e">
        <f>Table1311[[#This Row],[Dev]]/Table1311[[#This Row],[Mean]]*100</f>
        <v>#DIV/0!</v>
      </c>
      <c r="N377" s="2">
        <f>Table1311[[#This Row],[Estimated costs 1]]-Table1311[[#This Row],[Actual cost]]</f>
        <v>0</v>
      </c>
      <c r="O377" s="2" t="e">
        <f>Table1311[[#This Row],[Diff 1]]/Table1311[[#This Row],[Actual cost]]*100</f>
        <v>#DIV/0!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</row>
    <row r="378" spans="1:35" x14ac:dyDescent="0.3">
      <c r="A378" t="s">
        <v>398</v>
      </c>
      <c r="B378">
        <v>376</v>
      </c>
      <c r="C378" t="str">
        <f>LEFT(Table1311[[#This Row],[Contingency id]])</f>
        <v>A</v>
      </c>
      <c r="D378" s="1">
        <v>0</v>
      </c>
      <c r="E378" s="1">
        <v>1.1098901098901099</v>
      </c>
      <c r="F378">
        <v>101</v>
      </c>
      <c r="G378">
        <v>91</v>
      </c>
      <c r="H378">
        <v>91</v>
      </c>
      <c r="I378">
        <v>0</v>
      </c>
      <c r="J378" s="2">
        <f>AVERAGE(Table1311[[#This Row],[Estimated costs 1]:[Estimated costs 20]])</f>
        <v>0</v>
      </c>
      <c r="K378" s="2" t="e">
        <f>(Table1311[[#This Row],[Mean]]-Table1311[[#This Row],[Actual cost]])/Table1311[[#This Row],[Actual cost]]*100</f>
        <v>#DIV/0!</v>
      </c>
      <c r="L378" s="2">
        <f>_xlfn.STDEV.P(Table1311[[#This Row],[Estimated costs 1]:[Estimated costs 20]])</f>
        <v>0</v>
      </c>
      <c r="M378" s="2" t="e">
        <f>Table1311[[#This Row],[Dev]]/Table1311[[#This Row],[Mean]]*100</f>
        <v>#DIV/0!</v>
      </c>
      <c r="N378" s="2">
        <f>Table1311[[#This Row],[Estimated costs 1]]-Table1311[[#This Row],[Actual cost]]</f>
        <v>0</v>
      </c>
      <c r="O378" s="2" t="e">
        <f>Table1311[[#This Row],[Diff 1]]/Table1311[[#This Row],[Actual cost]]*100</f>
        <v>#DIV/0!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</row>
    <row r="379" spans="1:35" x14ac:dyDescent="0.3">
      <c r="A379" t="s">
        <v>399</v>
      </c>
      <c r="B379">
        <v>377</v>
      </c>
      <c r="C379" t="str">
        <f>LEFT(Table1311[[#This Row],[Contingency id]])</f>
        <v>A</v>
      </c>
      <c r="D379" s="1">
        <v>0</v>
      </c>
      <c r="E379" s="1">
        <v>1.08510638297872</v>
      </c>
      <c r="F379">
        <v>102</v>
      </c>
      <c r="G379">
        <v>94</v>
      </c>
      <c r="H379">
        <v>94</v>
      </c>
      <c r="I379">
        <v>0</v>
      </c>
      <c r="J379" s="2">
        <f>AVERAGE(Table1311[[#This Row],[Estimated costs 1]:[Estimated costs 20]])</f>
        <v>0</v>
      </c>
      <c r="K379" s="2" t="e">
        <f>(Table1311[[#This Row],[Mean]]-Table1311[[#This Row],[Actual cost]])/Table1311[[#This Row],[Actual cost]]*100</f>
        <v>#DIV/0!</v>
      </c>
      <c r="L379" s="2">
        <f>_xlfn.STDEV.P(Table1311[[#This Row],[Estimated costs 1]:[Estimated costs 20]])</f>
        <v>0</v>
      </c>
      <c r="M379" s="2" t="e">
        <f>Table1311[[#This Row],[Dev]]/Table1311[[#This Row],[Mean]]*100</f>
        <v>#DIV/0!</v>
      </c>
      <c r="N379" s="2">
        <f>Table1311[[#This Row],[Estimated costs 1]]-Table1311[[#This Row],[Actual cost]]</f>
        <v>0</v>
      </c>
      <c r="O379" s="2" t="e">
        <f>Table1311[[#This Row],[Diff 1]]/Table1311[[#This Row],[Actual cost]]*100</f>
        <v>#DIV/0!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</row>
    <row r="380" spans="1:35" x14ac:dyDescent="0.3">
      <c r="A380" t="s">
        <v>400</v>
      </c>
      <c r="B380">
        <v>378</v>
      </c>
      <c r="C380" t="str">
        <f>LEFT(Table1311[[#This Row],[Contingency id]])</f>
        <v>A</v>
      </c>
      <c r="D380" s="1">
        <v>0</v>
      </c>
      <c r="E380" s="1">
        <v>1.1071428571428501</v>
      </c>
      <c r="F380">
        <v>124</v>
      </c>
      <c r="G380">
        <v>112</v>
      </c>
      <c r="H380">
        <v>112</v>
      </c>
      <c r="I380">
        <v>0</v>
      </c>
      <c r="J380" s="2">
        <f>AVERAGE(Table1311[[#This Row],[Estimated costs 1]:[Estimated costs 20]])</f>
        <v>0</v>
      </c>
      <c r="K380" s="2" t="e">
        <f>(Table1311[[#This Row],[Mean]]-Table1311[[#This Row],[Actual cost]])/Table1311[[#This Row],[Actual cost]]*100</f>
        <v>#DIV/0!</v>
      </c>
      <c r="L380" s="2">
        <f>_xlfn.STDEV.P(Table1311[[#This Row],[Estimated costs 1]:[Estimated costs 20]])</f>
        <v>0</v>
      </c>
      <c r="M380" s="2" t="e">
        <f>Table1311[[#This Row],[Dev]]/Table1311[[#This Row],[Mean]]*100</f>
        <v>#DIV/0!</v>
      </c>
      <c r="N380" s="2">
        <f>Table1311[[#This Row],[Estimated costs 1]]-Table1311[[#This Row],[Actual cost]]</f>
        <v>0</v>
      </c>
      <c r="O380" s="2" t="e">
        <f>Table1311[[#This Row],[Diff 1]]/Table1311[[#This Row],[Actual cost]]*100</f>
        <v>#DIV/0!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</row>
    <row r="381" spans="1:35" x14ac:dyDescent="0.3">
      <c r="A381" t="s">
        <v>401</v>
      </c>
      <c r="B381">
        <v>379</v>
      </c>
      <c r="C381" t="str">
        <f>LEFT(Table1311[[#This Row],[Contingency id]])</f>
        <v>A</v>
      </c>
      <c r="D381" s="1">
        <v>0</v>
      </c>
      <c r="E381" s="1">
        <v>1.1272727272727201</v>
      </c>
      <c r="F381">
        <v>124</v>
      </c>
      <c r="G381">
        <v>110</v>
      </c>
      <c r="H381">
        <v>110</v>
      </c>
      <c r="I381">
        <v>0</v>
      </c>
      <c r="J381" s="2">
        <f>AVERAGE(Table1311[[#This Row],[Estimated costs 1]:[Estimated costs 20]])</f>
        <v>0</v>
      </c>
      <c r="K381" s="2" t="e">
        <f>(Table1311[[#This Row],[Mean]]-Table1311[[#This Row],[Actual cost]])/Table1311[[#This Row],[Actual cost]]*100</f>
        <v>#DIV/0!</v>
      </c>
      <c r="L381" s="2">
        <f>_xlfn.STDEV.P(Table1311[[#This Row],[Estimated costs 1]:[Estimated costs 20]])</f>
        <v>0</v>
      </c>
      <c r="M381" s="2" t="e">
        <f>Table1311[[#This Row],[Dev]]/Table1311[[#This Row],[Mean]]*100</f>
        <v>#DIV/0!</v>
      </c>
      <c r="N381" s="2">
        <f>Table1311[[#This Row],[Estimated costs 1]]-Table1311[[#This Row],[Actual cost]]</f>
        <v>0</v>
      </c>
      <c r="O381" s="2" t="e">
        <f>Table1311[[#This Row],[Diff 1]]/Table1311[[#This Row],[Actual cost]]*100</f>
        <v>#DIV/0!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</row>
    <row r="382" spans="1:35" x14ac:dyDescent="0.3">
      <c r="A382" t="s">
        <v>402</v>
      </c>
      <c r="B382">
        <v>380</v>
      </c>
      <c r="C382" t="str">
        <f>LEFT(Table1311[[#This Row],[Contingency id]])</f>
        <v>A</v>
      </c>
      <c r="D382" s="1">
        <v>0</v>
      </c>
      <c r="E382" s="1">
        <v>1.0782608695652101</v>
      </c>
      <c r="F382">
        <v>124</v>
      </c>
      <c r="G382">
        <v>115</v>
      </c>
      <c r="H382">
        <v>115</v>
      </c>
      <c r="I382">
        <v>0</v>
      </c>
      <c r="J382" s="2">
        <f>AVERAGE(Table1311[[#This Row],[Estimated costs 1]:[Estimated costs 20]])</f>
        <v>0</v>
      </c>
      <c r="K382" s="2" t="e">
        <f>(Table1311[[#This Row],[Mean]]-Table1311[[#This Row],[Actual cost]])/Table1311[[#This Row],[Actual cost]]*100</f>
        <v>#DIV/0!</v>
      </c>
      <c r="L382" s="2">
        <f>_xlfn.STDEV.P(Table1311[[#This Row],[Estimated costs 1]:[Estimated costs 20]])</f>
        <v>0</v>
      </c>
      <c r="M382" s="2" t="e">
        <f>Table1311[[#This Row],[Dev]]/Table1311[[#This Row],[Mean]]*100</f>
        <v>#DIV/0!</v>
      </c>
      <c r="N382" s="2">
        <f>Table1311[[#This Row],[Estimated costs 1]]-Table1311[[#This Row],[Actual cost]]</f>
        <v>0</v>
      </c>
      <c r="O382" s="2" t="e">
        <f>Table1311[[#This Row],[Diff 1]]/Table1311[[#This Row],[Actual cost]]*100</f>
        <v>#DIV/0!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</row>
    <row r="383" spans="1:35" x14ac:dyDescent="0.3">
      <c r="A383" t="s">
        <v>403</v>
      </c>
      <c r="B383">
        <v>381</v>
      </c>
      <c r="C383" t="str">
        <f>LEFT(Table1311[[#This Row],[Contingency id]])</f>
        <v>A</v>
      </c>
      <c r="D383" s="1">
        <v>0</v>
      </c>
      <c r="E383" s="1">
        <v>1.15887850467289</v>
      </c>
      <c r="F383">
        <v>124</v>
      </c>
      <c r="G383">
        <v>107</v>
      </c>
      <c r="H383">
        <v>107</v>
      </c>
      <c r="I383">
        <v>0</v>
      </c>
      <c r="J383" s="2">
        <f>AVERAGE(Table1311[[#This Row],[Estimated costs 1]:[Estimated costs 20]])</f>
        <v>0</v>
      </c>
      <c r="K383" s="2" t="e">
        <f>(Table1311[[#This Row],[Mean]]-Table1311[[#This Row],[Actual cost]])/Table1311[[#This Row],[Actual cost]]*100</f>
        <v>#DIV/0!</v>
      </c>
      <c r="L383" s="2">
        <f>_xlfn.STDEV.P(Table1311[[#This Row],[Estimated costs 1]:[Estimated costs 20]])</f>
        <v>0</v>
      </c>
      <c r="M383" s="2" t="e">
        <f>Table1311[[#This Row],[Dev]]/Table1311[[#This Row],[Mean]]*100</f>
        <v>#DIV/0!</v>
      </c>
      <c r="N383" s="2">
        <f>Table1311[[#This Row],[Estimated costs 1]]-Table1311[[#This Row],[Actual cost]]</f>
        <v>0</v>
      </c>
      <c r="O383" s="2" t="e">
        <f>Table1311[[#This Row],[Diff 1]]/Table1311[[#This Row],[Actual cost]]*100</f>
        <v>#DIV/0!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</row>
    <row r="384" spans="1:35" x14ac:dyDescent="0.3">
      <c r="A384" t="s">
        <v>404</v>
      </c>
      <c r="B384">
        <v>382</v>
      </c>
      <c r="C384" t="str">
        <f>LEFT(Table1311[[#This Row],[Contingency id]])</f>
        <v>A</v>
      </c>
      <c r="D384" s="1">
        <v>0</v>
      </c>
      <c r="E384" s="1">
        <v>1.1071428571428501</v>
      </c>
      <c r="F384">
        <v>124</v>
      </c>
      <c r="G384">
        <v>112</v>
      </c>
      <c r="H384">
        <v>112</v>
      </c>
      <c r="I384">
        <v>0</v>
      </c>
      <c r="J384" s="2">
        <f>AVERAGE(Table1311[[#This Row],[Estimated costs 1]:[Estimated costs 20]])</f>
        <v>0</v>
      </c>
      <c r="K384" s="2" t="e">
        <f>(Table1311[[#This Row],[Mean]]-Table1311[[#This Row],[Actual cost]])/Table1311[[#This Row],[Actual cost]]*100</f>
        <v>#DIV/0!</v>
      </c>
      <c r="L384" s="2">
        <f>_xlfn.STDEV.P(Table1311[[#This Row],[Estimated costs 1]:[Estimated costs 20]])</f>
        <v>0</v>
      </c>
      <c r="M384" s="2" t="e">
        <f>Table1311[[#This Row],[Dev]]/Table1311[[#This Row],[Mean]]*100</f>
        <v>#DIV/0!</v>
      </c>
      <c r="N384" s="2">
        <f>Table1311[[#This Row],[Estimated costs 1]]-Table1311[[#This Row],[Actual cost]]</f>
        <v>0</v>
      </c>
      <c r="O384" s="2" t="e">
        <f>Table1311[[#This Row],[Diff 1]]/Table1311[[#This Row],[Actual cost]]*100</f>
        <v>#DIV/0!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</row>
    <row r="385" spans="1:35" x14ac:dyDescent="0.3">
      <c r="A385" t="s">
        <v>405</v>
      </c>
      <c r="B385">
        <v>383</v>
      </c>
      <c r="C385" t="str">
        <f>LEFT(Table1311[[#This Row],[Contingency id]])</f>
        <v>A</v>
      </c>
      <c r="D385" s="1">
        <v>0</v>
      </c>
      <c r="E385" s="1">
        <v>1.0333333333333301</v>
      </c>
      <c r="F385">
        <v>124</v>
      </c>
      <c r="G385">
        <v>120</v>
      </c>
      <c r="H385">
        <v>120</v>
      </c>
      <c r="I385">
        <v>0</v>
      </c>
      <c r="J385" s="2">
        <f>AVERAGE(Table1311[[#This Row],[Estimated costs 1]:[Estimated costs 20]])</f>
        <v>0</v>
      </c>
      <c r="K385" s="2" t="e">
        <f>(Table1311[[#This Row],[Mean]]-Table1311[[#This Row],[Actual cost]])/Table1311[[#This Row],[Actual cost]]*100</f>
        <v>#DIV/0!</v>
      </c>
      <c r="L385" s="2">
        <f>_xlfn.STDEV.P(Table1311[[#This Row],[Estimated costs 1]:[Estimated costs 20]])</f>
        <v>0</v>
      </c>
      <c r="M385" s="2" t="e">
        <f>Table1311[[#This Row],[Dev]]/Table1311[[#This Row],[Mean]]*100</f>
        <v>#DIV/0!</v>
      </c>
      <c r="N385" s="2">
        <f>Table1311[[#This Row],[Estimated costs 1]]-Table1311[[#This Row],[Actual cost]]</f>
        <v>0</v>
      </c>
      <c r="O385" s="2" t="e">
        <f>Table1311[[#This Row],[Diff 1]]/Table1311[[#This Row],[Actual cost]]*100</f>
        <v>#DIV/0!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</row>
    <row r="386" spans="1:35" x14ac:dyDescent="0.3">
      <c r="A386" t="s">
        <v>406</v>
      </c>
      <c r="B386">
        <v>384</v>
      </c>
      <c r="C386" t="str">
        <f>LEFT(Table1311[[#This Row],[Contingency id]])</f>
        <v>A</v>
      </c>
      <c r="D386" s="1">
        <v>0</v>
      </c>
      <c r="E386" s="1">
        <v>1.1809523809523801</v>
      </c>
      <c r="F386">
        <v>124</v>
      </c>
      <c r="G386">
        <v>105</v>
      </c>
      <c r="H386">
        <v>105</v>
      </c>
      <c r="I386">
        <v>0</v>
      </c>
      <c r="J386" s="2">
        <f>AVERAGE(Table1311[[#This Row],[Estimated costs 1]:[Estimated costs 20]])</f>
        <v>0</v>
      </c>
      <c r="K386" s="2" t="e">
        <f>(Table1311[[#This Row],[Mean]]-Table1311[[#This Row],[Actual cost]])/Table1311[[#This Row],[Actual cost]]*100</f>
        <v>#DIV/0!</v>
      </c>
      <c r="L386" s="2">
        <f>_xlfn.STDEV.P(Table1311[[#This Row],[Estimated costs 1]:[Estimated costs 20]])</f>
        <v>0</v>
      </c>
      <c r="M386" s="2" t="e">
        <f>Table1311[[#This Row],[Dev]]/Table1311[[#This Row],[Mean]]*100</f>
        <v>#DIV/0!</v>
      </c>
      <c r="N386" s="2">
        <f>Table1311[[#This Row],[Estimated costs 1]]-Table1311[[#This Row],[Actual cost]]</f>
        <v>0</v>
      </c>
      <c r="O386" s="2" t="e">
        <f>Table1311[[#This Row],[Diff 1]]/Table1311[[#This Row],[Actual cost]]*100</f>
        <v>#DIV/0!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</row>
    <row r="387" spans="1:35" hidden="1" x14ac:dyDescent="0.3">
      <c r="A387" t="s">
        <v>407</v>
      </c>
      <c r="B387">
        <v>385</v>
      </c>
      <c r="C387" t="str">
        <f>LEFT(Table1311[[#This Row],[Contingency id]])</f>
        <v>B</v>
      </c>
      <c r="D387">
        <v>0</v>
      </c>
      <c r="E387">
        <v>1.08536585365853</v>
      </c>
      <c r="F387">
        <v>89</v>
      </c>
      <c r="G387">
        <v>82</v>
      </c>
      <c r="H387">
        <v>82</v>
      </c>
      <c r="I387">
        <v>0</v>
      </c>
      <c r="J387" s="2">
        <f>AVERAGE(Table1311[[#This Row],[Estimated costs 1]:[Estimated costs 20]])</f>
        <v>0</v>
      </c>
      <c r="K387" s="2" t="e">
        <f>(Table1311[[#This Row],[Mean]]-Table1311[[#This Row],[Actual cost]])/Table1311[[#This Row],[Actual cost]]*100</f>
        <v>#DIV/0!</v>
      </c>
      <c r="L387" s="2">
        <f>_xlfn.STDEV.P(Table1311[[#This Row],[Estimated costs 1]:[Estimated costs 20]])</f>
        <v>0</v>
      </c>
      <c r="M387" s="2" t="e">
        <f>Table1311[[#This Row],[Dev]]/Table1311[[#This Row],[Mean]]*100</f>
        <v>#DIV/0!</v>
      </c>
      <c r="N387" s="2">
        <f>Table1311[[#This Row],[Estimated costs 1]]-Table1311[[#This Row],[Actual cost]]</f>
        <v>0</v>
      </c>
      <c r="O387" s="2" t="e">
        <f>Table1311[[#This Row],[Diff 1]]/Table1311[[#This Row],[Actual cost]]*100</f>
        <v>#DIV/0!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</row>
    <row r="388" spans="1:35" hidden="1" x14ac:dyDescent="0.3">
      <c r="A388" t="s">
        <v>408</v>
      </c>
      <c r="B388">
        <v>386</v>
      </c>
      <c r="C388" t="str">
        <f>LEFT(Table1311[[#This Row],[Contingency id]])</f>
        <v>B</v>
      </c>
      <c r="D388">
        <v>0</v>
      </c>
      <c r="E388">
        <v>1.0655737704918</v>
      </c>
      <c r="F388">
        <v>65</v>
      </c>
      <c r="G388">
        <v>61</v>
      </c>
      <c r="H388">
        <v>61</v>
      </c>
      <c r="I388">
        <v>0</v>
      </c>
      <c r="J388" s="2">
        <f>AVERAGE(Table1311[[#This Row],[Estimated costs 1]:[Estimated costs 20]])</f>
        <v>0</v>
      </c>
      <c r="K388" s="2" t="e">
        <f>(Table1311[[#This Row],[Mean]]-Table1311[[#This Row],[Actual cost]])/Table1311[[#This Row],[Actual cost]]*100</f>
        <v>#DIV/0!</v>
      </c>
      <c r="L388" s="2">
        <f>_xlfn.STDEV.P(Table1311[[#This Row],[Estimated costs 1]:[Estimated costs 20]])</f>
        <v>0</v>
      </c>
      <c r="M388" s="2" t="e">
        <f>Table1311[[#This Row],[Dev]]/Table1311[[#This Row],[Mean]]*100</f>
        <v>#DIV/0!</v>
      </c>
      <c r="N388" s="2">
        <f>Table1311[[#This Row],[Estimated costs 1]]-Table1311[[#This Row],[Actual cost]]</f>
        <v>0</v>
      </c>
      <c r="O388" s="2" t="e">
        <f>Table1311[[#This Row],[Diff 1]]/Table1311[[#This Row],[Actual cost]]*100</f>
        <v>#DIV/0!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</row>
    <row r="389" spans="1:35" hidden="1" x14ac:dyDescent="0.3">
      <c r="A389" t="s">
        <v>409</v>
      </c>
      <c r="B389">
        <v>387</v>
      </c>
      <c r="C389" t="str">
        <f>LEFT(Table1311[[#This Row],[Contingency id]])</f>
        <v>B</v>
      </c>
      <c r="D389">
        <v>0</v>
      </c>
      <c r="E389">
        <v>1.0655737704918</v>
      </c>
      <c r="F389">
        <v>65</v>
      </c>
      <c r="G389">
        <v>61</v>
      </c>
      <c r="H389">
        <v>61</v>
      </c>
      <c r="I389">
        <v>0</v>
      </c>
      <c r="J389" s="2">
        <f>AVERAGE(Table1311[[#This Row],[Estimated costs 1]:[Estimated costs 20]])</f>
        <v>0</v>
      </c>
      <c r="K389" s="2" t="e">
        <f>(Table1311[[#This Row],[Mean]]-Table1311[[#This Row],[Actual cost]])/Table1311[[#This Row],[Actual cost]]*100</f>
        <v>#DIV/0!</v>
      </c>
      <c r="L389" s="2">
        <f>_xlfn.STDEV.P(Table1311[[#This Row],[Estimated costs 1]:[Estimated costs 20]])</f>
        <v>0</v>
      </c>
      <c r="M389" s="2" t="e">
        <f>Table1311[[#This Row],[Dev]]/Table1311[[#This Row],[Mean]]*100</f>
        <v>#DIV/0!</v>
      </c>
      <c r="N389" s="2">
        <f>Table1311[[#This Row],[Estimated costs 1]]-Table1311[[#This Row],[Actual cost]]</f>
        <v>0</v>
      </c>
      <c r="O389" s="2" t="e">
        <f>Table1311[[#This Row],[Diff 1]]/Table1311[[#This Row],[Actual cost]]*100</f>
        <v>#DIV/0!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</row>
    <row r="390" spans="1:35" hidden="1" x14ac:dyDescent="0.3">
      <c r="A390" t="s">
        <v>410</v>
      </c>
      <c r="B390">
        <v>388</v>
      </c>
      <c r="C390" t="str">
        <f>LEFT(Table1311[[#This Row],[Contingency id]])</f>
        <v>B</v>
      </c>
      <c r="D390">
        <v>0</v>
      </c>
      <c r="E390">
        <v>1.0595238095238</v>
      </c>
      <c r="F390">
        <v>89</v>
      </c>
      <c r="G390">
        <v>84</v>
      </c>
      <c r="H390">
        <v>84</v>
      </c>
      <c r="I390">
        <v>0</v>
      </c>
      <c r="J390" s="2">
        <f>AVERAGE(Table1311[[#This Row],[Estimated costs 1]:[Estimated costs 20]])</f>
        <v>0</v>
      </c>
      <c r="K390" s="2" t="e">
        <f>(Table1311[[#This Row],[Mean]]-Table1311[[#This Row],[Actual cost]])/Table1311[[#This Row],[Actual cost]]*100</f>
        <v>#DIV/0!</v>
      </c>
      <c r="L390" s="2">
        <f>_xlfn.STDEV.P(Table1311[[#This Row],[Estimated costs 1]:[Estimated costs 20]])</f>
        <v>0</v>
      </c>
      <c r="M390" s="2" t="e">
        <f>Table1311[[#This Row],[Dev]]/Table1311[[#This Row],[Mean]]*100</f>
        <v>#DIV/0!</v>
      </c>
      <c r="N390" s="2">
        <f>Table1311[[#This Row],[Estimated costs 1]]-Table1311[[#This Row],[Actual cost]]</f>
        <v>0</v>
      </c>
      <c r="O390" s="2" t="e">
        <f>Table1311[[#This Row],[Diff 1]]/Table1311[[#This Row],[Actual cost]]*100</f>
        <v>#DIV/0!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</row>
    <row r="391" spans="1:35" hidden="1" x14ac:dyDescent="0.3">
      <c r="A391" t="s">
        <v>411</v>
      </c>
      <c r="B391">
        <v>389</v>
      </c>
      <c r="C391" t="str">
        <f>LEFT(Table1311[[#This Row],[Contingency id]])</f>
        <v>B</v>
      </c>
      <c r="D391">
        <v>0</v>
      </c>
      <c r="E391">
        <v>1.08536585365853</v>
      </c>
      <c r="F391">
        <v>89</v>
      </c>
      <c r="G391">
        <v>82</v>
      </c>
      <c r="H391">
        <v>82</v>
      </c>
      <c r="I391">
        <v>0</v>
      </c>
      <c r="J391" s="2">
        <f>AVERAGE(Table1311[[#This Row],[Estimated costs 1]:[Estimated costs 20]])</f>
        <v>0</v>
      </c>
      <c r="K391" s="2" t="e">
        <f>(Table1311[[#This Row],[Mean]]-Table1311[[#This Row],[Actual cost]])/Table1311[[#This Row],[Actual cost]]*100</f>
        <v>#DIV/0!</v>
      </c>
      <c r="L391" s="2">
        <f>_xlfn.STDEV.P(Table1311[[#This Row],[Estimated costs 1]:[Estimated costs 20]])</f>
        <v>0</v>
      </c>
      <c r="M391" s="2" t="e">
        <f>Table1311[[#This Row],[Dev]]/Table1311[[#This Row],[Mean]]*100</f>
        <v>#DIV/0!</v>
      </c>
      <c r="N391" s="2">
        <f>Table1311[[#This Row],[Estimated costs 1]]-Table1311[[#This Row],[Actual cost]]</f>
        <v>0</v>
      </c>
      <c r="O391" s="2" t="e">
        <f>Table1311[[#This Row],[Diff 1]]/Table1311[[#This Row],[Actual cost]]*100</f>
        <v>#DIV/0!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</row>
    <row r="392" spans="1:35" hidden="1" x14ac:dyDescent="0.3">
      <c r="A392" t="s">
        <v>412</v>
      </c>
      <c r="B392">
        <v>390</v>
      </c>
      <c r="C392" t="str">
        <f>LEFT(Table1311[[#This Row],[Contingency id]])</f>
        <v>B</v>
      </c>
      <c r="D392">
        <v>0</v>
      </c>
      <c r="E392">
        <v>1.0722891566265</v>
      </c>
      <c r="F392">
        <v>89</v>
      </c>
      <c r="G392">
        <v>83</v>
      </c>
      <c r="H392">
        <v>83</v>
      </c>
      <c r="I392">
        <v>0</v>
      </c>
      <c r="J392" s="2">
        <f>AVERAGE(Table1311[[#This Row],[Estimated costs 1]:[Estimated costs 20]])</f>
        <v>0</v>
      </c>
      <c r="K392" s="2" t="e">
        <f>(Table1311[[#This Row],[Mean]]-Table1311[[#This Row],[Actual cost]])/Table1311[[#This Row],[Actual cost]]*100</f>
        <v>#DIV/0!</v>
      </c>
      <c r="L392" s="2">
        <f>_xlfn.STDEV.P(Table1311[[#This Row],[Estimated costs 1]:[Estimated costs 20]])</f>
        <v>0</v>
      </c>
      <c r="M392" s="2" t="e">
        <f>Table1311[[#This Row],[Dev]]/Table1311[[#This Row],[Mean]]*100</f>
        <v>#DIV/0!</v>
      </c>
      <c r="N392" s="2">
        <f>Table1311[[#This Row],[Estimated costs 1]]-Table1311[[#This Row],[Actual cost]]</f>
        <v>0</v>
      </c>
      <c r="O392" s="2" t="e">
        <f>Table1311[[#This Row],[Diff 1]]/Table1311[[#This Row],[Actual cost]]*100</f>
        <v>#DIV/0!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</row>
    <row r="393" spans="1:35" hidden="1" x14ac:dyDescent="0.3">
      <c r="A393" t="s">
        <v>413</v>
      </c>
      <c r="B393">
        <v>391</v>
      </c>
      <c r="C393" t="str">
        <f>LEFT(Table1311[[#This Row],[Contingency id]])</f>
        <v>B</v>
      </c>
      <c r="D393">
        <v>0</v>
      </c>
      <c r="E393">
        <v>1.0689655172413699</v>
      </c>
      <c r="F393">
        <v>62</v>
      </c>
      <c r="G393">
        <v>58</v>
      </c>
      <c r="H393">
        <v>58</v>
      </c>
      <c r="I393">
        <v>0</v>
      </c>
      <c r="J393" s="2">
        <f>AVERAGE(Table1311[[#This Row],[Estimated costs 1]:[Estimated costs 20]])</f>
        <v>0</v>
      </c>
      <c r="K393" s="2" t="e">
        <f>(Table1311[[#This Row],[Mean]]-Table1311[[#This Row],[Actual cost]])/Table1311[[#This Row],[Actual cost]]*100</f>
        <v>#DIV/0!</v>
      </c>
      <c r="L393" s="2">
        <f>_xlfn.STDEV.P(Table1311[[#This Row],[Estimated costs 1]:[Estimated costs 20]])</f>
        <v>0</v>
      </c>
      <c r="M393" s="2" t="e">
        <f>Table1311[[#This Row],[Dev]]/Table1311[[#This Row],[Mean]]*100</f>
        <v>#DIV/0!</v>
      </c>
      <c r="N393" s="2">
        <f>Table1311[[#This Row],[Estimated costs 1]]-Table1311[[#This Row],[Actual cost]]</f>
        <v>0</v>
      </c>
      <c r="O393" s="2" t="e">
        <f>Table1311[[#This Row],[Diff 1]]/Table1311[[#This Row],[Actual cost]]*100</f>
        <v>#DIV/0!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</row>
    <row r="394" spans="1:35" hidden="1" x14ac:dyDescent="0.3">
      <c r="A394" t="s">
        <v>414</v>
      </c>
      <c r="B394">
        <v>392</v>
      </c>
      <c r="C394" t="str">
        <f>LEFT(Table1311[[#This Row],[Contingency id]])</f>
        <v>B</v>
      </c>
      <c r="D394">
        <v>0</v>
      </c>
      <c r="E394">
        <v>1.0689655172413699</v>
      </c>
      <c r="F394">
        <v>62</v>
      </c>
      <c r="G394">
        <v>58</v>
      </c>
      <c r="H394">
        <v>58</v>
      </c>
      <c r="I394">
        <v>0</v>
      </c>
      <c r="J394" s="2">
        <f>AVERAGE(Table1311[[#This Row],[Estimated costs 1]:[Estimated costs 20]])</f>
        <v>0</v>
      </c>
      <c r="K394" s="2" t="e">
        <f>(Table1311[[#This Row],[Mean]]-Table1311[[#This Row],[Actual cost]])/Table1311[[#This Row],[Actual cost]]*100</f>
        <v>#DIV/0!</v>
      </c>
      <c r="L394" s="2">
        <f>_xlfn.STDEV.P(Table1311[[#This Row],[Estimated costs 1]:[Estimated costs 20]])</f>
        <v>0</v>
      </c>
      <c r="M394" s="2" t="e">
        <f>Table1311[[#This Row],[Dev]]/Table1311[[#This Row],[Mean]]*100</f>
        <v>#DIV/0!</v>
      </c>
      <c r="N394" s="2">
        <f>Table1311[[#This Row],[Estimated costs 1]]-Table1311[[#This Row],[Actual cost]]</f>
        <v>0</v>
      </c>
      <c r="O394" s="2" t="e">
        <f>Table1311[[#This Row],[Diff 1]]/Table1311[[#This Row],[Actual cost]]*100</f>
        <v>#DIV/0!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</row>
    <row r="395" spans="1:35" hidden="1" x14ac:dyDescent="0.3">
      <c r="A395" t="s">
        <v>415</v>
      </c>
      <c r="B395">
        <v>393</v>
      </c>
      <c r="C395" t="str">
        <f>LEFT(Table1311[[#This Row],[Contingency id]])</f>
        <v>B</v>
      </c>
      <c r="D395">
        <v>0</v>
      </c>
      <c r="E395">
        <v>1.0722891566265</v>
      </c>
      <c r="F395">
        <v>89</v>
      </c>
      <c r="G395">
        <v>83</v>
      </c>
      <c r="H395">
        <v>83</v>
      </c>
      <c r="I395">
        <v>0</v>
      </c>
      <c r="J395" s="2">
        <f>AVERAGE(Table1311[[#This Row],[Estimated costs 1]:[Estimated costs 20]])</f>
        <v>0</v>
      </c>
      <c r="K395" s="2" t="e">
        <f>(Table1311[[#This Row],[Mean]]-Table1311[[#This Row],[Actual cost]])/Table1311[[#This Row],[Actual cost]]*100</f>
        <v>#DIV/0!</v>
      </c>
      <c r="L395" s="2">
        <f>_xlfn.STDEV.P(Table1311[[#This Row],[Estimated costs 1]:[Estimated costs 20]])</f>
        <v>0</v>
      </c>
      <c r="M395" s="2" t="e">
        <f>Table1311[[#This Row],[Dev]]/Table1311[[#This Row],[Mean]]*100</f>
        <v>#DIV/0!</v>
      </c>
      <c r="N395" s="2">
        <f>Table1311[[#This Row],[Estimated costs 1]]-Table1311[[#This Row],[Actual cost]]</f>
        <v>0</v>
      </c>
      <c r="O395" s="2" t="e">
        <f>Table1311[[#This Row],[Diff 1]]/Table1311[[#This Row],[Actual cost]]*100</f>
        <v>#DIV/0!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</row>
    <row r="396" spans="1:35" hidden="1" x14ac:dyDescent="0.3">
      <c r="A396" t="s">
        <v>416</v>
      </c>
      <c r="B396">
        <v>394</v>
      </c>
      <c r="C396" t="str">
        <f>LEFT(Table1311[[#This Row],[Contingency id]])</f>
        <v>B</v>
      </c>
      <c r="D396">
        <v>0</v>
      </c>
      <c r="E396">
        <v>1.0987654320987601</v>
      </c>
      <c r="F396">
        <v>89</v>
      </c>
      <c r="G396">
        <v>81</v>
      </c>
      <c r="H396">
        <v>81</v>
      </c>
      <c r="I396">
        <v>0</v>
      </c>
      <c r="J396" s="2">
        <f>AVERAGE(Table1311[[#This Row],[Estimated costs 1]:[Estimated costs 20]])</f>
        <v>0</v>
      </c>
      <c r="K396" s="2" t="e">
        <f>(Table1311[[#This Row],[Mean]]-Table1311[[#This Row],[Actual cost]])/Table1311[[#This Row],[Actual cost]]*100</f>
        <v>#DIV/0!</v>
      </c>
      <c r="L396" s="2">
        <f>_xlfn.STDEV.P(Table1311[[#This Row],[Estimated costs 1]:[Estimated costs 20]])</f>
        <v>0</v>
      </c>
      <c r="M396" s="2" t="e">
        <f>Table1311[[#This Row],[Dev]]/Table1311[[#This Row],[Mean]]*100</f>
        <v>#DIV/0!</v>
      </c>
      <c r="N396" s="2">
        <f>Table1311[[#This Row],[Estimated costs 1]]-Table1311[[#This Row],[Actual cost]]</f>
        <v>0</v>
      </c>
      <c r="O396" s="2" t="e">
        <f>Table1311[[#This Row],[Diff 1]]/Table1311[[#This Row],[Actual cost]]*100</f>
        <v>#DIV/0!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</row>
    <row r="397" spans="1:35" hidden="1" x14ac:dyDescent="0.3">
      <c r="A397" t="s">
        <v>417</v>
      </c>
      <c r="B397">
        <v>395</v>
      </c>
      <c r="C397" t="str">
        <f>LEFT(Table1311[[#This Row],[Contingency id]])</f>
        <v>B</v>
      </c>
      <c r="D397">
        <v>0</v>
      </c>
      <c r="E397">
        <v>1.0595238095238</v>
      </c>
      <c r="F397">
        <v>89</v>
      </c>
      <c r="G397">
        <v>84</v>
      </c>
      <c r="H397">
        <v>84</v>
      </c>
      <c r="I397">
        <v>0</v>
      </c>
      <c r="J397" s="2">
        <f>AVERAGE(Table1311[[#This Row],[Estimated costs 1]:[Estimated costs 20]])</f>
        <v>0</v>
      </c>
      <c r="K397" s="2" t="e">
        <f>(Table1311[[#This Row],[Mean]]-Table1311[[#This Row],[Actual cost]])/Table1311[[#This Row],[Actual cost]]*100</f>
        <v>#DIV/0!</v>
      </c>
      <c r="L397" s="2">
        <f>_xlfn.STDEV.P(Table1311[[#This Row],[Estimated costs 1]:[Estimated costs 20]])</f>
        <v>0</v>
      </c>
      <c r="M397" s="2" t="e">
        <f>Table1311[[#This Row],[Dev]]/Table1311[[#This Row],[Mean]]*100</f>
        <v>#DIV/0!</v>
      </c>
      <c r="N397" s="2">
        <f>Table1311[[#This Row],[Estimated costs 1]]-Table1311[[#This Row],[Actual cost]]</f>
        <v>0</v>
      </c>
      <c r="O397" s="2" t="e">
        <f>Table1311[[#This Row],[Diff 1]]/Table1311[[#This Row],[Actual cost]]*100</f>
        <v>#DIV/0!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</row>
    <row r="398" spans="1:35" hidden="1" x14ac:dyDescent="0.3">
      <c r="A398" t="s">
        <v>418</v>
      </c>
      <c r="B398">
        <v>396</v>
      </c>
      <c r="C398" t="str">
        <f>LEFT(Table1311[[#This Row],[Contingency id]])</f>
        <v>B</v>
      </c>
      <c r="D398">
        <v>0</v>
      </c>
      <c r="E398">
        <v>1.03488372093023</v>
      </c>
      <c r="F398">
        <v>89</v>
      </c>
      <c r="G398">
        <v>86</v>
      </c>
      <c r="H398">
        <v>86</v>
      </c>
      <c r="I398">
        <v>0</v>
      </c>
      <c r="J398" s="2">
        <f>AVERAGE(Table1311[[#This Row],[Estimated costs 1]:[Estimated costs 20]])</f>
        <v>0</v>
      </c>
      <c r="K398" s="2" t="e">
        <f>(Table1311[[#This Row],[Mean]]-Table1311[[#This Row],[Actual cost]])/Table1311[[#This Row],[Actual cost]]*100</f>
        <v>#DIV/0!</v>
      </c>
      <c r="L398" s="2">
        <f>_xlfn.STDEV.P(Table1311[[#This Row],[Estimated costs 1]:[Estimated costs 20]])</f>
        <v>0</v>
      </c>
      <c r="M398" s="2" t="e">
        <f>Table1311[[#This Row],[Dev]]/Table1311[[#This Row],[Mean]]*100</f>
        <v>#DIV/0!</v>
      </c>
      <c r="N398" s="2">
        <f>Table1311[[#This Row],[Estimated costs 1]]-Table1311[[#This Row],[Actual cost]]</f>
        <v>0</v>
      </c>
      <c r="O398" s="2" t="e">
        <f>Table1311[[#This Row],[Diff 1]]/Table1311[[#This Row],[Actual cost]]*100</f>
        <v>#DIV/0!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</row>
    <row r="399" spans="1:35" hidden="1" x14ac:dyDescent="0.3">
      <c r="A399" t="s">
        <v>419</v>
      </c>
      <c r="B399">
        <v>397</v>
      </c>
      <c r="C399" t="str">
        <f>LEFT(Table1311[[#This Row],[Contingency id]])</f>
        <v>B</v>
      </c>
      <c r="D399">
        <v>0</v>
      </c>
      <c r="E399">
        <v>1.07438016528925</v>
      </c>
      <c r="F399">
        <v>130</v>
      </c>
      <c r="G399">
        <v>121</v>
      </c>
      <c r="H399">
        <v>121</v>
      </c>
      <c r="I399">
        <v>0</v>
      </c>
      <c r="J399" s="2">
        <f>AVERAGE(Table1311[[#This Row],[Estimated costs 1]:[Estimated costs 20]])</f>
        <v>0</v>
      </c>
      <c r="K399" s="2" t="e">
        <f>(Table1311[[#This Row],[Mean]]-Table1311[[#This Row],[Actual cost]])/Table1311[[#This Row],[Actual cost]]*100</f>
        <v>#DIV/0!</v>
      </c>
      <c r="L399" s="2">
        <f>_xlfn.STDEV.P(Table1311[[#This Row],[Estimated costs 1]:[Estimated costs 20]])</f>
        <v>0</v>
      </c>
      <c r="M399" s="2" t="e">
        <f>Table1311[[#This Row],[Dev]]/Table1311[[#This Row],[Mean]]*100</f>
        <v>#DIV/0!</v>
      </c>
      <c r="N399" s="2">
        <f>Table1311[[#This Row],[Estimated costs 1]]-Table1311[[#This Row],[Actual cost]]</f>
        <v>0</v>
      </c>
      <c r="O399" s="2" t="e">
        <f>Table1311[[#This Row],[Diff 1]]/Table1311[[#This Row],[Actual cost]]*100</f>
        <v>#DIV/0!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</row>
    <row r="400" spans="1:35" hidden="1" x14ac:dyDescent="0.3">
      <c r="A400" t="s">
        <v>420</v>
      </c>
      <c r="B400">
        <v>398</v>
      </c>
      <c r="C400" t="str">
        <f>LEFT(Table1311[[#This Row],[Contingency id]])</f>
        <v>B</v>
      </c>
      <c r="D400">
        <v>0</v>
      </c>
      <c r="E400">
        <v>1.1111111111111101</v>
      </c>
      <c r="F400">
        <v>130</v>
      </c>
      <c r="G400">
        <v>117</v>
      </c>
      <c r="H400">
        <v>117</v>
      </c>
      <c r="I400">
        <v>0</v>
      </c>
      <c r="J400" s="2">
        <f>AVERAGE(Table1311[[#This Row],[Estimated costs 1]:[Estimated costs 20]])</f>
        <v>0</v>
      </c>
      <c r="K400" s="2" t="e">
        <f>(Table1311[[#This Row],[Mean]]-Table1311[[#This Row],[Actual cost]])/Table1311[[#This Row],[Actual cost]]*100</f>
        <v>#DIV/0!</v>
      </c>
      <c r="L400" s="2">
        <f>_xlfn.STDEV.P(Table1311[[#This Row],[Estimated costs 1]:[Estimated costs 20]])</f>
        <v>0</v>
      </c>
      <c r="M400" s="2" t="e">
        <f>Table1311[[#This Row],[Dev]]/Table1311[[#This Row],[Mean]]*100</f>
        <v>#DIV/0!</v>
      </c>
      <c r="N400" s="2">
        <f>Table1311[[#This Row],[Estimated costs 1]]-Table1311[[#This Row],[Actual cost]]</f>
        <v>0</v>
      </c>
      <c r="O400" s="2" t="e">
        <f>Table1311[[#This Row],[Diff 1]]/Table1311[[#This Row],[Actual cost]]*100</f>
        <v>#DIV/0!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</row>
    <row r="401" spans="1:35" hidden="1" x14ac:dyDescent="0.3">
      <c r="A401" t="s">
        <v>421</v>
      </c>
      <c r="B401">
        <v>399</v>
      </c>
      <c r="C401" t="str">
        <f>LEFT(Table1311[[#This Row],[Contingency id]])</f>
        <v>B</v>
      </c>
      <c r="D401">
        <v>0</v>
      </c>
      <c r="E401">
        <v>1.1111111111111101</v>
      </c>
      <c r="F401">
        <v>130</v>
      </c>
      <c r="G401">
        <v>117</v>
      </c>
      <c r="H401">
        <v>117</v>
      </c>
      <c r="I401">
        <v>0</v>
      </c>
      <c r="J401" s="2">
        <f>AVERAGE(Table1311[[#This Row],[Estimated costs 1]:[Estimated costs 20]])</f>
        <v>0</v>
      </c>
      <c r="K401" s="2" t="e">
        <f>(Table1311[[#This Row],[Mean]]-Table1311[[#This Row],[Actual cost]])/Table1311[[#This Row],[Actual cost]]*100</f>
        <v>#DIV/0!</v>
      </c>
      <c r="L401" s="2">
        <f>_xlfn.STDEV.P(Table1311[[#This Row],[Estimated costs 1]:[Estimated costs 20]])</f>
        <v>0</v>
      </c>
      <c r="M401" s="2" t="e">
        <f>Table1311[[#This Row],[Dev]]/Table1311[[#This Row],[Mean]]*100</f>
        <v>#DIV/0!</v>
      </c>
      <c r="N401" s="2">
        <f>Table1311[[#This Row],[Estimated costs 1]]-Table1311[[#This Row],[Actual cost]]</f>
        <v>0</v>
      </c>
      <c r="O401" s="2" t="e">
        <f>Table1311[[#This Row],[Diff 1]]/Table1311[[#This Row],[Actual cost]]*100</f>
        <v>#DIV/0!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</row>
    <row r="402" spans="1:35" hidden="1" x14ac:dyDescent="0.3">
      <c r="A402" t="s">
        <v>422</v>
      </c>
      <c r="B402">
        <v>400</v>
      </c>
      <c r="C402" t="str">
        <f>LEFT(Table1311[[#This Row],[Contingency id]])</f>
        <v>B</v>
      </c>
      <c r="D402">
        <v>0</v>
      </c>
      <c r="E402">
        <v>1.1111111111111101</v>
      </c>
      <c r="F402">
        <v>130</v>
      </c>
      <c r="G402">
        <v>117</v>
      </c>
      <c r="H402">
        <v>117</v>
      </c>
      <c r="I402">
        <v>0</v>
      </c>
      <c r="J402" s="2">
        <f>AVERAGE(Table1311[[#This Row],[Estimated costs 1]:[Estimated costs 20]])</f>
        <v>0</v>
      </c>
      <c r="K402" s="2" t="e">
        <f>(Table1311[[#This Row],[Mean]]-Table1311[[#This Row],[Actual cost]])/Table1311[[#This Row],[Actual cost]]*100</f>
        <v>#DIV/0!</v>
      </c>
      <c r="L402" s="2">
        <f>_xlfn.STDEV.P(Table1311[[#This Row],[Estimated costs 1]:[Estimated costs 20]])</f>
        <v>0</v>
      </c>
      <c r="M402" s="2" t="e">
        <f>Table1311[[#This Row],[Dev]]/Table1311[[#This Row],[Mean]]*100</f>
        <v>#DIV/0!</v>
      </c>
      <c r="N402" s="2">
        <f>Table1311[[#This Row],[Estimated costs 1]]-Table1311[[#This Row],[Actual cost]]</f>
        <v>0</v>
      </c>
      <c r="O402" s="2" t="e">
        <f>Table1311[[#This Row],[Diff 1]]/Table1311[[#This Row],[Actual cost]]*100</f>
        <v>#DIV/0!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</row>
    <row r="403" spans="1:35" hidden="1" x14ac:dyDescent="0.3">
      <c r="A403" t="s">
        <v>423</v>
      </c>
      <c r="B403">
        <v>401</v>
      </c>
      <c r="C403" t="str">
        <f>LEFT(Table1311[[#This Row],[Contingency id]])</f>
        <v>B</v>
      </c>
      <c r="D403">
        <v>0</v>
      </c>
      <c r="E403">
        <v>1.1711711711711701</v>
      </c>
      <c r="F403">
        <v>130</v>
      </c>
      <c r="G403">
        <v>111</v>
      </c>
      <c r="H403">
        <v>111</v>
      </c>
      <c r="I403">
        <v>0</v>
      </c>
      <c r="J403" s="2">
        <f>AVERAGE(Table1311[[#This Row],[Estimated costs 1]:[Estimated costs 20]])</f>
        <v>0</v>
      </c>
      <c r="K403" s="2" t="e">
        <f>(Table1311[[#This Row],[Mean]]-Table1311[[#This Row],[Actual cost]])/Table1311[[#This Row],[Actual cost]]*100</f>
        <v>#DIV/0!</v>
      </c>
      <c r="L403" s="2">
        <f>_xlfn.STDEV.P(Table1311[[#This Row],[Estimated costs 1]:[Estimated costs 20]])</f>
        <v>0</v>
      </c>
      <c r="M403" s="2" t="e">
        <f>Table1311[[#This Row],[Dev]]/Table1311[[#This Row],[Mean]]*100</f>
        <v>#DIV/0!</v>
      </c>
      <c r="N403" s="2">
        <f>Table1311[[#This Row],[Estimated costs 1]]-Table1311[[#This Row],[Actual cost]]</f>
        <v>0</v>
      </c>
      <c r="O403" s="2" t="e">
        <f>Table1311[[#This Row],[Diff 1]]/Table1311[[#This Row],[Actual cost]]*100</f>
        <v>#DIV/0!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</row>
    <row r="404" spans="1:35" hidden="1" x14ac:dyDescent="0.3">
      <c r="A404" t="s">
        <v>424</v>
      </c>
      <c r="B404">
        <v>402</v>
      </c>
      <c r="C404" t="str">
        <f>LEFT(Table1311[[#This Row],[Contingency id]])</f>
        <v>B</v>
      </c>
      <c r="D404">
        <v>0</v>
      </c>
      <c r="E404">
        <v>1.0796460176991101</v>
      </c>
      <c r="F404">
        <v>122</v>
      </c>
      <c r="G404">
        <v>113</v>
      </c>
      <c r="H404">
        <v>113</v>
      </c>
      <c r="I404">
        <v>0</v>
      </c>
      <c r="J404" s="2">
        <f>AVERAGE(Table1311[[#This Row],[Estimated costs 1]:[Estimated costs 20]])</f>
        <v>0</v>
      </c>
      <c r="K404" s="2" t="e">
        <f>(Table1311[[#This Row],[Mean]]-Table1311[[#This Row],[Actual cost]])/Table1311[[#This Row],[Actual cost]]*100</f>
        <v>#DIV/0!</v>
      </c>
      <c r="L404" s="2">
        <f>_xlfn.STDEV.P(Table1311[[#This Row],[Estimated costs 1]:[Estimated costs 20]])</f>
        <v>0</v>
      </c>
      <c r="M404" s="2" t="e">
        <f>Table1311[[#This Row],[Dev]]/Table1311[[#This Row],[Mean]]*100</f>
        <v>#DIV/0!</v>
      </c>
      <c r="N404" s="2">
        <f>Table1311[[#This Row],[Estimated costs 1]]-Table1311[[#This Row],[Actual cost]]</f>
        <v>0</v>
      </c>
      <c r="O404" s="2" t="e">
        <f>Table1311[[#This Row],[Diff 1]]/Table1311[[#This Row],[Actual cost]]*100</f>
        <v>#DIV/0!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</row>
    <row r="405" spans="1:35" hidden="1" x14ac:dyDescent="0.3">
      <c r="A405" t="s">
        <v>425</v>
      </c>
      <c r="B405">
        <v>403</v>
      </c>
      <c r="C405" t="str">
        <f>LEFT(Table1311[[#This Row],[Contingency id]])</f>
        <v>B</v>
      </c>
      <c r="D405">
        <v>0</v>
      </c>
      <c r="E405">
        <v>1.12037037037037</v>
      </c>
      <c r="F405">
        <v>121</v>
      </c>
      <c r="G405">
        <v>108</v>
      </c>
      <c r="H405">
        <v>108</v>
      </c>
      <c r="I405">
        <v>0</v>
      </c>
      <c r="J405" s="2">
        <f>AVERAGE(Table1311[[#This Row],[Estimated costs 1]:[Estimated costs 20]])</f>
        <v>0</v>
      </c>
      <c r="K405" s="2" t="e">
        <f>(Table1311[[#This Row],[Mean]]-Table1311[[#This Row],[Actual cost]])/Table1311[[#This Row],[Actual cost]]*100</f>
        <v>#DIV/0!</v>
      </c>
      <c r="L405" s="2">
        <f>_xlfn.STDEV.P(Table1311[[#This Row],[Estimated costs 1]:[Estimated costs 20]])</f>
        <v>0</v>
      </c>
      <c r="M405" s="2" t="e">
        <f>Table1311[[#This Row],[Dev]]/Table1311[[#This Row],[Mean]]*100</f>
        <v>#DIV/0!</v>
      </c>
      <c r="N405" s="2">
        <f>Table1311[[#This Row],[Estimated costs 1]]-Table1311[[#This Row],[Actual cost]]</f>
        <v>0</v>
      </c>
      <c r="O405" s="2" t="e">
        <f>Table1311[[#This Row],[Diff 1]]/Table1311[[#This Row],[Actual cost]]*100</f>
        <v>#DIV/0!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</row>
    <row r="406" spans="1:35" hidden="1" x14ac:dyDescent="0.3">
      <c r="A406" t="s">
        <v>426</v>
      </c>
      <c r="B406">
        <v>404</v>
      </c>
      <c r="C406" t="str">
        <f>LEFT(Table1311[[#This Row],[Contingency id]])</f>
        <v>B</v>
      </c>
      <c r="D406">
        <v>0</v>
      </c>
      <c r="E406">
        <v>1.08928571428571</v>
      </c>
      <c r="F406">
        <v>122</v>
      </c>
      <c r="G406">
        <v>112</v>
      </c>
      <c r="H406">
        <v>112</v>
      </c>
      <c r="I406">
        <v>0</v>
      </c>
      <c r="J406" s="2">
        <f>AVERAGE(Table1311[[#This Row],[Estimated costs 1]:[Estimated costs 20]])</f>
        <v>0</v>
      </c>
      <c r="K406" s="2" t="e">
        <f>(Table1311[[#This Row],[Mean]]-Table1311[[#This Row],[Actual cost]])/Table1311[[#This Row],[Actual cost]]*100</f>
        <v>#DIV/0!</v>
      </c>
      <c r="L406" s="2">
        <f>_xlfn.STDEV.P(Table1311[[#This Row],[Estimated costs 1]:[Estimated costs 20]])</f>
        <v>0</v>
      </c>
      <c r="M406" s="2" t="e">
        <f>Table1311[[#This Row],[Dev]]/Table1311[[#This Row],[Mean]]*100</f>
        <v>#DIV/0!</v>
      </c>
      <c r="N406" s="2">
        <f>Table1311[[#This Row],[Estimated costs 1]]-Table1311[[#This Row],[Actual cost]]</f>
        <v>0</v>
      </c>
      <c r="O406" s="2" t="e">
        <f>Table1311[[#This Row],[Diff 1]]/Table1311[[#This Row],[Actual cost]]*100</f>
        <v>#DIV/0!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</row>
    <row r="407" spans="1:35" hidden="1" x14ac:dyDescent="0.3">
      <c r="A407" t="s">
        <v>427</v>
      </c>
      <c r="B407">
        <v>405</v>
      </c>
      <c r="C407" t="str">
        <f>LEFT(Table1311[[#This Row],[Contingency id]])</f>
        <v>B</v>
      </c>
      <c r="D407">
        <v>0</v>
      </c>
      <c r="E407">
        <v>1.11320754716981</v>
      </c>
      <c r="F407">
        <v>118</v>
      </c>
      <c r="G407">
        <v>106</v>
      </c>
      <c r="H407">
        <v>106</v>
      </c>
      <c r="I407">
        <v>0</v>
      </c>
      <c r="J407" s="2">
        <f>AVERAGE(Table1311[[#This Row],[Estimated costs 1]:[Estimated costs 20]])</f>
        <v>0</v>
      </c>
      <c r="K407" s="2" t="e">
        <f>(Table1311[[#This Row],[Mean]]-Table1311[[#This Row],[Actual cost]])/Table1311[[#This Row],[Actual cost]]*100</f>
        <v>#DIV/0!</v>
      </c>
      <c r="L407" s="2">
        <f>_xlfn.STDEV.P(Table1311[[#This Row],[Estimated costs 1]:[Estimated costs 20]])</f>
        <v>0</v>
      </c>
      <c r="M407" s="2" t="e">
        <f>Table1311[[#This Row],[Dev]]/Table1311[[#This Row],[Mean]]*100</f>
        <v>#DIV/0!</v>
      </c>
      <c r="N407" s="2">
        <f>Table1311[[#This Row],[Estimated costs 1]]-Table1311[[#This Row],[Actual cost]]</f>
        <v>0</v>
      </c>
      <c r="O407" s="2" t="e">
        <f>Table1311[[#This Row],[Diff 1]]/Table1311[[#This Row],[Actual cost]]*100</f>
        <v>#DIV/0!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</row>
    <row r="408" spans="1:35" hidden="1" x14ac:dyDescent="0.3">
      <c r="A408" t="s">
        <v>428</v>
      </c>
      <c r="B408">
        <v>406</v>
      </c>
      <c r="C408" t="str">
        <f>LEFT(Table1311[[#This Row],[Contingency id]])</f>
        <v>B</v>
      </c>
      <c r="D408">
        <v>0</v>
      </c>
      <c r="E408">
        <v>1.15686274509803</v>
      </c>
      <c r="F408">
        <v>118</v>
      </c>
      <c r="G408">
        <v>102</v>
      </c>
      <c r="H408">
        <v>102</v>
      </c>
      <c r="I408">
        <v>0</v>
      </c>
      <c r="J408" s="2">
        <f>AVERAGE(Table1311[[#This Row],[Estimated costs 1]:[Estimated costs 20]])</f>
        <v>0</v>
      </c>
      <c r="K408" s="2" t="e">
        <f>(Table1311[[#This Row],[Mean]]-Table1311[[#This Row],[Actual cost]])/Table1311[[#This Row],[Actual cost]]*100</f>
        <v>#DIV/0!</v>
      </c>
      <c r="L408" s="2">
        <f>_xlfn.STDEV.P(Table1311[[#This Row],[Estimated costs 1]:[Estimated costs 20]])</f>
        <v>0</v>
      </c>
      <c r="M408" s="2" t="e">
        <f>Table1311[[#This Row],[Dev]]/Table1311[[#This Row],[Mean]]*100</f>
        <v>#DIV/0!</v>
      </c>
      <c r="N408" s="2">
        <f>Table1311[[#This Row],[Estimated costs 1]]-Table1311[[#This Row],[Actual cost]]</f>
        <v>0</v>
      </c>
      <c r="O408" s="2" t="e">
        <f>Table1311[[#This Row],[Diff 1]]/Table1311[[#This Row],[Actual cost]]*100</f>
        <v>#DIV/0!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</row>
    <row r="409" spans="1:35" hidden="1" x14ac:dyDescent="0.3">
      <c r="A409" t="s">
        <v>429</v>
      </c>
      <c r="B409">
        <v>407</v>
      </c>
      <c r="C409" t="str">
        <f>LEFT(Table1311[[#This Row],[Contingency id]])</f>
        <v>B</v>
      </c>
      <c r="D409">
        <v>0</v>
      </c>
      <c r="E409">
        <v>1.0990990990990901</v>
      </c>
      <c r="F409">
        <v>122</v>
      </c>
      <c r="G409">
        <v>111</v>
      </c>
      <c r="H409">
        <v>111</v>
      </c>
      <c r="I409">
        <v>0</v>
      </c>
      <c r="J409" s="2">
        <f>AVERAGE(Table1311[[#This Row],[Estimated costs 1]:[Estimated costs 20]])</f>
        <v>0</v>
      </c>
      <c r="K409" s="2" t="e">
        <f>(Table1311[[#This Row],[Mean]]-Table1311[[#This Row],[Actual cost]])/Table1311[[#This Row],[Actual cost]]*100</f>
        <v>#DIV/0!</v>
      </c>
      <c r="L409" s="2">
        <f>_xlfn.STDEV.P(Table1311[[#This Row],[Estimated costs 1]:[Estimated costs 20]])</f>
        <v>0</v>
      </c>
      <c r="M409" s="2" t="e">
        <f>Table1311[[#This Row],[Dev]]/Table1311[[#This Row],[Mean]]*100</f>
        <v>#DIV/0!</v>
      </c>
      <c r="N409" s="2">
        <f>Table1311[[#This Row],[Estimated costs 1]]-Table1311[[#This Row],[Actual cost]]</f>
        <v>0</v>
      </c>
      <c r="O409" s="2" t="e">
        <f>Table1311[[#This Row],[Diff 1]]/Table1311[[#This Row],[Actual cost]]*100</f>
        <v>#DIV/0!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</row>
    <row r="410" spans="1:35" hidden="1" x14ac:dyDescent="0.3">
      <c r="A410" t="s">
        <v>430</v>
      </c>
      <c r="B410">
        <v>408</v>
      </c>
      <c r="C410" t="str">
        <f>LEFT(Table1311[[#This Row],[Contingency id]])</f>
        <v>B</v>
      </c>
      <c r="D410">
        <v>0</v>
      </c>
      <c r="E410">
        <v>1.0333333333333301</v>
      </c>
      <c r="F410">
        <v>62</v>
      </c>
      <c r="G410">
        <v>60</v>
      </c>
      <c r="H410">
        <v>60</v>
      </c>
      <c r="I410">
        <v>0</v>
      </c>
      <c r="J410" s="2">
        <f>AVERAGE(Table1311[[#This Row],[Estimated costs 1]:[Estimated costs 20]])</f>
        <v>0</v>
      </c>
      <c r="K410" s="2" t="e">
        <f>(Table1311[[#This Row],[Mean]]-Table1311[[#This Row],[Actual cost]])/Table1311[[#This Row],[Actual cost]]*100</f>
        <v>#DIV/0!</v>
      </c>
      <c r="L410" s="2">
        <f>_xlfn.STDEV.P(Table1311[[#This Row],[Estimated costs 1]:[Estimated costs 20]])</f>
        <v>0</v>
      </c>
      <c r="M410" s="2" t="e">
        <f>Table1311[[#This Row],[Dev]]/Table1311[[#This Row],[Mean]]*100</f>
        <v>#DIV/0!</v>
      </c>
      <c r="N410" s="2">
        <f>Table1311[[#This Row],[Estimated costs 1]]-Table1311[[#This Row],[Actual cost]]</f>
        <v>0</v>
      </c>
      <c r="O410" s="2" t="e">
        <f>Table1311[[#This Row],[Diff 1]]/Table1311[[#This Row],[Actual cost]]*100</f>
        <v>#DIV/0!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</row>
    <row r="411" spans="1:35" hidden="1" x14ac:dyDescent="0.3">
      <c r="A411" t="s">
        <v>431</v>
      </c>
      <c r="B411">
        <v>409</v>
      </c>
      <c r="C411" t="str">
        <f>LEFT(Table1311[[#This Row],[Contingency id]])</f>
        <v>B</v>
      </c>
      <c r="D411">
        <v>0</v>
      </c>
      <c r="E411">
        <v>1.0689655172413699</v>
      </c>
      <c r="F411">
        <v>62</v>
      </c>
      <c r="G411">
        <v>58</v>
      </c>
      <c r="H411">
        <v>58</v>
      </c>
      <c r="I411">
        <v>0</v>
      </c>
      <c r="J411" s="2">
        <f>AVERAGE(Table1311[[#This Row],[Estimated costs 1]:[Estimated costs 20]])</f>
        <v>0</v>
      </c>
      <c r="K411" s="2" t="e">
        <f>(Table1311[[#This Row],[Mean]]-Table1311[[#This Row],[Actual cost]])/Table1311[[#This Row],[Actual cost]]*100</f>
        <v>#DIV/0!</v>
      </c>
      <c r="L411" s="2">
        <f>_xlfn.STDEV.P(Table1311[[#This Row],[Estimated costs 1]:[Estimated costs 20]])</f>
        <v>0</v>
      </c>
      <c r="M411" s="2" t="e">
        <f>Table1311[[#This Row],[Dev]]/Table1311[[#This Row],[Mean]]*100</f>
        <v>#DIV/0!</v>
      </c>
      <c r="N411" s="2">
        <f>Table1311[[#This Row],[Estimated costs 1]]-Table1311[[#This Row],[Actual cost]]</f>
        <v>0</v>
      </c>
      <c r="O411" s="2" t="e">
        <f>Table1311[[#This Row],[Diff 1]]/Table1311[[#This Row],[Actual cost]]*100</f>
        <v>#DIV/0!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</row>
    <row r="412" spans="1:35" hidden="1" x14ac:dyDescent="0.3">
      <c r="A412" t="s">
        <v>432</v>
      </c>
      <c r="B412">
        <v>410</v>
      </c>
      <c r="C412" t="str">
        <f>LEFT(Table1311[[#This Row],[Contingency id]])</f>
        <v>B</v>
      </c>
      <c r="D412">
        <v>0</v>
      </c>
      <c r="E412">
        <v>1.1071428571428501</v>
      </c>
      <c r="F412">
        <v>62</v>
      </c>
      <c r="G412">
        <v>56</v>
      </c>
      <c r="H412">
        <v>56</v>
      </c>
      <c r="I412">
        <v>0</v>
      </c>
      <c r="J412" s="2">
        <f>AVERAGE(Table1311[[#This Row],[Estimated costs 1]:[Estimated costs 20]])</f>
        <v>0</v>
      </c>
      <c r="K412" s="2" t="e">
        <f>(Table1311[[#This Row],[Mean]]-Table1311[[#This Row],[Actual cost]])/Table1311[[#This Row],[Actual cost]]*100</f>
        <v>#DIV/0!</v>
      </c>
      <c r="L412" s="2">
        <f>_xlfn.STDEV.P(Table1311[[#This Row],[Estimated costs 1]:[Estimated costs 20]])</f>
        <v>0</v>
      </c>
      <c r="M412" s="2" t="e">
        <f>Table1311[[#This Row],[Dev]]/Table1311[[#This Row],[Mean]]*100</f>
        <v>#DIV/0!</v>
      </c>
      <c r="N412" s="2">
        <f>Table1311[[#This Row],[Estimated costs 1]]-Table1311[[#This Row],[Actual cost]]</f>
        <v>0</v>
      </c>
      <c r="O412" s="2" t="e">
        <f>Table1311[[#This Row],[Diff 1]]/Table1311[[#This Row],[Actual cost]]*100</f>
        <v>#DIV/0!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</row>
    <row r="413" spans="1:35" hidden="1" x14ac:dyDescent="0.3">
      <c r="A413" t="s">
        <v>433</v>
      </c>
      <c r="B413">
        <v>411</v>
      </c>
      <c r="C413" t="str">
        <f>LEFT(Table1311[[#This Row],[Contingency id]])</f>
        <v>B</v>
      </c>
      <c r="D413">
        <v>0</v>
      </c>
      <c r="E413">
        <v>1</v>
      </c>
      <c r="F413">
        <v>23</v>
      </c>
      <c r="G413">
        <v>23</v>
      </c>
      <c r="H413">
        <v>23</v>
      </c>
      <c r="I413">
        <v>0</v>
      </c>
      <c r="J413" s="2">
        <f>AVERAGE(Table1311[[#This Row],[Estimated costs 1]:[Estimated costs 20]])</f>
        <v>0</v>
      </c>
      <c r="K413" s="2" t="e">
        <f>(Table1311[[#This Row],[Mean]]-Table1311[[#This Row],[Actual cost]])/Table1311[[#This Row],[Actual cost]]*100</f>
        <v>#DIV/0!</v>
      </c>
      <c r="L413" s="2">
        <f>_xlfn.STDEV.P(Table1311[[#This Row],[Estimated costs 1]:[Estimated costs 20]])</f>
        <v>0</v>
      </c>
      <c r="M413" s="2" t="e">
        <f>Table1311[[#This Row],[Dev]]/Table1311[[#This Row],[Mean]]*100</f>
        <v>#DIV/0!</v>
      </c>
      <c r="N413" s="2">
        <f>Table1311[[#This Row],[Estimated costs 1]]-Table1311[[#This Row],[Actual cost]]</f>
        <v>0</v>
      </c>
      <c r="O413" s="2" t="e">
        <f>Table1311[[#This Row],[Diff 1]]/Table1311[[#This Row],[Actual cost]]*100</f>
        <v>#DIV/0!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</row>
    <row r="414" spans="1:35" hidden="1" x14ac:dyDescent="0.3">
      <c r="A414" t="s">
        <v>434</v>
      </c>
      <c r="B414">
        <v>412</v>
      </c>
      <c r="C414" t="str">
        <f>LEFT(Table1311[[#This Row],[Contingency id]])</f>
        <v>B</v>
      </c>
      <c r="D414">
        <v>0</v>
      </c>
      <c r="E414">
        <v>1</v>
      </c>
      <c r="F414">
        <v>23</v>
      </c>
      <c r="G414">
        <v>23</v>
      </c>
      <c r="H414">
        <v>23</v>
      </c>
      <c r="I414">
        <v>0</v>
      </c>
      <c r="J414" s="2">
        <f>AVERAGE(Table1311[[#This Row],[Estimated costs 1]:[Estimated costs 20]])</f>
        <v>0</v>
      </c>
      <c r="K414" s="2" t="e">
        <f>(Table1311[[#This Row],[Mean]]-Table1311[[#This Row],[Actual cost]])/Table1311[[#This Row],[Actual cost]]*100</f>
        <v>#DIV/0!</v>
      </c>
      <c r="L414" s="2">
        <f>_xlfn.STDEV.P(Table1311[[#This Row],[Estimated costs 1]:[Estimated costs 20]])</f>
        <v>0</v>
      </c>
      <c r="M414" s="2" t="e">
        <f>Table1311[[#This Row],[Dev]]/Table1311[[#This Row],[Mean]]*100</f>
        <v>#DIV/0!</v>
      </c>
      <c r="N414" s="2">
        <f>Table1311[[#This Row],[Estimated costs 1]]-Table1311[[#This Row],[Actual cost]]</f>
        <v>0</v>
      </c>
      <c r="O414" s="2" t="e">
        <f>Table1311[[#This Row],[Diff 1]]/Table1311[[#This Row],[Actual cost]]*100</f>
        <v>#DIV/0!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</row>
    <row r="415" spans="1:35" hidden="1" x14ac:dyDescent="0.3">
      <c r="A415" t="s">
        <v>435</v>
      </c>
      <c r="B415">
        <v>413</v>
      </c>
      <c r="C415" t="str">
        <f>LEFT(Table1311[[#This Row],[Contingency id]])</f>
        <v>B</v>
      </c>
      <c r="D415">
        <v>0</v>
      </c>
      <c r="E415">
        <v>1</v>
      </c>
      <c r="F415">
        <v>23</v>
      </c>
      <c r="G415">
        <v>23</v>
      </c>
      <c r="H415">
        <v>23</v>
      </c>
      <c r="I415">
        <v>0</v>
      </c>
      <c r="J415" s="2">
        <f>AVERAGE(Table1311[[#This Row],[Estimated costs 1]:[Estimated costs 20]])</f>
        <v>0</v>
      </c>
      <c r="K415" s="2" t="e">
        <f>(Table1311[[#This Row],[Mean]]-Table1311[[#This Row],[Actual cost]])/Table1311[[#This Row],[Actual cost]]*100</f>
        <v>#DIV/0!</v>
      </c>
      <c r="L415" s="2">
        <f>_xlfn.STDEV.P(Table1311[[#This Row],[Estimated costs 1]:[Estimated costs 20]])</f>
        <v>0</v>
      </c>
      <c r="M415" s="2" t="e">
        <f>Table1311[[#This Row],[Dev]]/Table1311[[#This Row],[Mean]]*100</f>
        <v>#DIV/0!</v>
      </c>
      <c r="N415" s="2">
        <f>Table1311[[#This Row],[Estimated costs 1]]-Table1311[[#This Row],[Actual cost]]</f>
        <v>0</v>
      </c>
      <c r="O415" s="2" t="e">
        <f>Table1311[[#This Row],[Diff 1]]/Table1311[[#This Row],[Actual cost]]*100</f>
        <v>#DIV/0!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</row>
    <row r="416" spans="1:35" hidden="1" x14ac:dyDescent="0.3">
      <c r="A416" t="s">
        <v>436</v>
      </c>
      <c r="B416">
        <v>414</v>
      </c>
      <c r="C416" t="str">
        <f>LEFT(Table1311[[#This Row],[Contingency id]])</f>
        <v>B</v>
      </c>
      <c r="D416">
        <v>0</v>
      </c>
      <c r="E416">
        <v>1</v>
      </c>
      <c r="F416">
        <v>23</v>
      </c>
      <c r="G416">
        <v>23</v>
      </c>
      <c r="H416">
        <v>23</v>
      </c>
      <c r="I416">
        <v>0</v>
      </c>
      <c r="J416" s="2">
        <f>AVERAGE(Table1311[[#This Row],[Estimated costs 1]:[Estimated costs 20]])</f>
        <v>0</v>
      </c>
      <c r="K416" s="2" t="e">
        <f>(Table1311[[#This Row],[Mean]]-Table1311[[#This Row],[Actual cost]])/Table1311[[#This Row],[Actual cost]]*100</f>
        <v>#DIV/0!</v>
      </c>
      <c r="L416" s="2">
        <f>_xlfn.STDEV.P(Table1311[[#This Row],[Estimated costs 1]:[Estimated costs 20]])</f>
        <v>0</v>
      </c>
      <c r="M416" s="2" t="e">
        <f>Table1311[[#This Row],[Dev]]/Table1311[[#This Row],[Mean]]*100</f>
        <v>#DIV/0!</v>
      </c>
      <c r="N416" s="2">
        <f>Table1311[[#This Row],[Estimated costs 1]]-Table1311[[#This Row],[Actual cost]]</f>
        <v>0</v>
      </c>
      <c r="O416" s="2" t="e">
        <f>Table1311[[#This Row],[Diff 1]]/Table1311[[#This Row],[Actual cost]]*100</f>
        <v>#DIV/0!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</row>
    <row r="417" spans="1:35" hidden="1" x14ac:dyDescent="0.3">
      <c r="A417" t="s">
        <v>437</v>
      </c>
      <c r="B417">
        <v>415</v>
      </c>
      <c r="C417" t="str">
        <f>LEFT(Table1311[[#This Row],[Contingency id]])</f>
        <v>B</v>
      </c>
      <c r="D417">
        <v>0</v>
      </c>
      <c r="E417">
        <v>1</v>
      </c>
      <c r="F417">
        <v>23</v>
      </c>
      <c r="G417">
        <v>23</v>
      </c>
      <c r="H417">
        <v>23</v>
      </c>
      <c r="I417">
        <v>0</v>
      </c>
      <c r="J417" s="2">
        <f>AVERAGE(Table1311[[#This Row],[Estimated costs 1]:[Estimated costs 20]])</f>
        <v>0</v>
      </c>
      <c r="K417" s="2" t="e">
        <f>(Table1311[[#This Row],[Mean]]-Table1311[[#This Row],[Actual cost]])/Table1311[[#This Row],[Actual cost]]*100</f>
        <v>#DIV/0!</v>
      </c>
      <c r="L417" s="2">
        <f>_xlfn.STDEV.P(Table1311[[#This Row],[Estimated costs 1]:[Estimated costs 20]])</f>
        <v>0</v>
      </c>
      <c r="M417" s="2" t="e">
        <f>Table1311[[#This Row],[Dev]]/Table1311[[#This Row],[Mean]]*100</f>
        <v>#DIV/0!</v>
      </c>
      <c r="N417" s="2">
        <f>Table1311[[#This Row],[Estimated costs 1]]-Table1311[[#This Row],[Actual cost]]</f>
        <v>0</v>
      </c>
      <c r="O417" s="2" t="e">
        <f>Table1311[[#This Row],[Diff 1]]/Table1311[[#This Row],[Actual cost]]*100</f>
        <v>#DIV/0!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</row>
    <row r="418" spans="1:35" hidden="1" x14ac:dyDescent="0.3">
      <c r="A418" t="s">
        <v>438</v>
      </c>
      <c r="B418">
        <v>416</v>
      </c>
      <c r="C418" t="str">
        <f>LEFT(Table1311[[#This Row],[Contingency id]])</f>
        <v>B</v>
      </c>
      <c r="D418">
        <v>0</v>
      </c>
      <c r="E418">
        <v>1</v>
      </c>
      <c r="F418">
        <v>23</v>
      </c>
      <c r="G418">
        <v>23</v>
      </c>
      <c r="H418">
        <v>23</v>
      </c>
      <c r="I418">
        <v>0</v>
      </c>
      <c r="J418" s="2">
        <f>AVERAGE(Table1311[[#This Row],[Estimated costs 1]:[Estimated costs 20]])</f>
        <v>0</v>
      </c>
      <c r="K418" s="2" t="e">
        <f>(Table1311[[#This Row],[Mean]]-Table1311[[#This Row],[Actual cost]])/Table1311[[#This Row],[Actual cost]]*100</f>
        <v>#DIV/0!</v>
      </c>
      <c r="L418" s="2">
        <f>_xlfn.STDEV.P(Table1311[[#This Row],[Estimated costs 1]:[Estimated costs 20]])</f>
        <v>0</v>
      </c>
      <c r="M418" s="2" t="e">
        <f>Table1311[[#This Row],[Dev]]/Table1311[[#This Row],[Mean]]*100</f>
        <v>#DIV/0!</v>
      </c>
      <c r="N418" s="2">
        <f>Table1311[[#This Row],[Estimated costs 1]]-Table1311[[#This Row],[Actual cost]]</f>
        <v>0</v>
      </c>
      <c r="O418" s="2" t="e">
        <f>Table1311[[#This Row],[Diff 1]]/Table1311[[#This Row],[Actual cost]]*100</f>
        <v>#DIV/0!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</row>
    <row r="419" spans="1:35" hidden="1" x14ac:dyDescent="0.3">
      <c r="A419" t="s">
        <v>439</v>
      </c>
      <c r="B419">
        <v>417</v>
      </c>
      <c r="C419" t="str">
        <f>LEFT(Table1311[[#This Row],[Contingency id]])</f>
        <v>B</v>
      </c>
      <c r="D419">
        <v>0</v>
      </c>
      <c r="E419">
        <v>1.0454545454545401</v>
      </c>
      <c r="F419">
        <v>23</v>
      </c>
      <c r="G419">
        <v>22</v>
      </c>
      <c r="H419">
        <v>22</v>
      </c>
      <c r="I419">
        <v>0</v>
      </c>
      <c r="J419" s="2">
        <f>AVERAGE(Table1311[[#This Row],[Estimated costs 1]:[Estimated costs 20]])</f>
        <v>0</v>
      </c>
      <c r="K419" s="2" t="e">
        <f>(Table1311[[#This Row],[Mean]]-Table1311[[#This Row],[Actual cost]])/Table1311[[#This Row],[Actual cost]]*100</f>
        <v>#DIV/0!</v>
      </c>
      <c r="L419" s="2">
        <f>_xlfn.STDEV.P(Table1311[[#This Row],[Estimated costs 1]:[Estimated costs 20]])</f>
        <v>0</v>
      </c>
      <c r="M419" s="2" t="e">
        <f>Table1311[[#This Row],[Dev]]/Table1311[[#This Row],[Mean]]*100</f>
        <v>#DIV/0!</v>
      </c>
      <c r="N419" s="2">
        <f>Table1311[[#This Row],[Estimated costs 1]]-Table1311[[#This Row],[Actual cost]]</f>
        <v>0</v>
      </c>
      <c r="O419" s="2" t="e">
        <f>Table1311[[#This Row],[Diff 1]]/Table1311[[#This Row],[Actual cost]]*100</f>
        <v>#DIV/0!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</row>
    <row r="420" spans="1:35" hidden="1" x14ac:dyDescent="0.3">
      <c r="A420" t="s">
        <v>440</v>
      </c>
      <c r="B420">
        <v>418</v>
      </c>
      <c r="C420" t="str">
        <f>LEFT(Table1311[[#This Row],[Contingency id]])</f>
        <v>B</v>
      </c>
      <c r="D420">
        <v>0</v>
      </c>
      <c r="E420">
        <v>1</v>
      </c>
      <c r="F420">
        <v>23</v>
      </c>
      <c r="G420">
        <v>23</v>
      </c>
      <c r="H420">
        <v>23</v>
      </c>
      <c r="I420">
        <v>0</v>
      </c>
      <c r="J420" s="2">
        <f>AVERAGE(Table1311[[#This Row],[Estimated costs 1]:[Estimated costs 20]])</f>
        <v>0</v>
      </c>
      <c r="K420" s="2" t="e">
        <f>(Table1311[[#This Row],[Mean]]-Table1311[[#This Row],[Actual cost]])/Table1311[[#This Row],[Actual cost]]*100</f>
        <v>#DIV/0!</v>
      </c>
      <c r="L420" s="2">
        <f>_xlfn.STDEV.P(Table1311[[#This Row],[Estimated costs 1]:[Estimated costs 20]])</f>
        <v>0</v>
      </c>
      <c r="M420" s="2" t="e">
        <f>Table1311[[#This Row],[Dev]]/Table1311[[#This Row],[Mean]]*100</f>
        <v>#DIV/0!</v>
      </c>
      <c r="N420" s="2">
        <f>Table1311[[#This Row],[Estimated costs 1]]-Table1311[[#This Row],[Actual cost]]</f>
        <v>0</v>
      </c>
      <c r="O420" s="2" t="e">
        <f>Table1311[[#This Row],[Diff 1]]/Table1311[[#This Row],[Actual cost]]*100</f>
        <v>#DIV/0!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</row>
    <row r="421" spans="1:35" hidden="1" x14ac:dyDescent="0.3">
      <c r="A421" t="s">
        <v>441</v>
      </c>
      <c r="B421">
        <v>419</v>
      </c>
      <c r="C421" t="str">
        <f>LEFT(Table1311[[#This Row],[Contingency id]])</f>
        <v>B</v>
      </c>
      <c r="D421">
        <v>0</v>
      </c>
      <c r="E421">
        <v>1.0454545454545401</v>
      </c>
      <c r="F421">
        <v>23</v>
      </c>
      <c r="G421">
        <v>22</v>
      </c>
      <c r="H421">
        <v>22</v>
      </c>
      <c r="I421">
        <v>0</v>
      </c>
      <c r="J421" s="2">
        <f>AVERAGE(Table1311[[#This Row],[Estimated costs 1]:[Estimated costs 20]])</f>
        <v>0</v>
      </c>
      <c r="K421" s="2" t="e">
        <f>(Table1311[[#This Row],[Mean]]-Table1311[[#This Row],[Actual cost]])/Table1311[[#This Row],[Actual cost]]*100</f>
        <v>#DIV/0!</v>
      </c>
      <c r="L421" s="2">
        <f>_xlfn.STDEV.P(Table1311[[#This Row],[Estimated costs 1]:[Estimated costs 20]])</f>
        <v>0</v>
      </c>
      <c r="M421" s="2" t="e">
        <f>Table1311[[#This Row],[Dev]]/Table1311[[#This Row],[Mean]]*100</f>
        <v>#DIV/0!</v>
      </c>
      <c r="N421" s="2">
        <f>Table1311[[#This Row],[Estimated costs 1]]-Table1311[[#This Row],[Actual cost]]</f>
        <v>0</v>
      </c>
      <c r="O421" s="2" t="e">
        <f>Table1311[[#This Row],[Diff 1]]/Table1311[[#This Row],[Actual cost]]*100</f>
        <v>#DIV/0!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</row>
    <row r="422" spans="1:35" hidden="1" x14ac:dyDescent="0.3">
      <c r="A422" t="s">
        <v>442</v>
      </c>
      <c r="B422">
        <v>420</v>
      </c>
      <c r="C422" t="str">
        <f>LEFT(Table1311[[#This Row],[Contingency id]])</f>
        <v>B</v>
      </c>
      <c r="D422">
        <v>0</v>
      </c>
      <c r="E422">
        <v>1</v>
      </c>
      <c r="F422">
        <v>23</v>
      </c>
      <c r="G422">
        <v>23</v>
      </c>
      <c r="H422">
        <v>23</v>
      </c>
      <c r="I422">
        <v>0</v>
      </c>
      <c r="J422" s="2">
        <f>AVERAGE(Table1311[[#This Row],[Estimated costs 1]:[Estimated costs 20]])</f>
        <v>0</v>
      </c>
      <c r="K422" s="2" t="e">
        <f>(Table1311[[#This Row],[Mean]]-Table1311[[#This Row],[Actual cost]])/Table1311[[#This Row],[Actual cost]]*100</f>
        <v>#DIV/0!</v>
      </c>
      <c r="L422" s="2">
        <f>_xlfn.STDEV.P(Table1311[[#This Row],[Estimated costs 1]:[Estimated costs 20]])</f>
        <v>0</v>
      </c>
      <c r="M422" s="2" t="e">
        <f>Table1311[[#This Row],[Dev]]/Table1311[[#This Row],[Mean]]*100</f>
        <v>#DIV/0!</v>
      </c>
      <c r="N422" s="2">
        <f>Table1311[[#This Row],[Estimated costs 1]]-Table1311[[#This Row],[Actual cost]]</f>
        <v>0</v>
      </c>
      <c r="O422" s="2" t="e">
        <f>Table1311[[#This Row],[Diff 1]]/Table1311[[#This Row],[Actual cost]]*100</f>
        <v>#DIV/0!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</row>
    <row r="423" spans="1:35" hidden="1" x14ac:dyDescent="0.3">
      <c r="A423" t="s">
        <v>443</v>
      </c>
      <c r="B423">
        <v>421</v>
      </c>
      <c r="C423" t="str">
        <f>LEFT(Table1311[[#This Row],[Contingency id]])</f>
        <v>B</v>
      </c>
      <c r="D423">
        <v>0</v>
      </c>
      <c r="E423">
        <v>1</v>
      </c>
      <c r="F423">
        <v>23</v>
      </c>
      <c r="G423">
        <v>23</v>
      </c>
      <c r="H423">
        <v>23</v>
      </c>
      <c r="I423">
        <v>0</v>
      </c>
      <c r="J423" s="2">
        <f>AVERAGE(Table1311[[#This Row],[Estimated costs 1]:[Estimated costs 20]])</f>
        <v>0</v>
      </c>
      <c r="K423" s="2" t="e">
        <f>(Table1311[[#This Row],[Mean]]-Table1311[[#This Row],[Actual cost]])/Table1311[[#This Row],[Actual cost]]*100</f>
        <v>#DIV/0!</v>
      </c>
      <c r="L423" s="2">
        <f>_xlfn.STDEV.P(Table1311[[#This Row],[Estimated costs 1]:[Estimated costs 20]])</f>
        <v>0</v>
      </c>
      <c r="M423" s="2" t="e">
        <f>Table1311[[#This Row],[Dev]]/Table1311[[#This Row],[Mean]]*100</f>
        <v>#DIV/0!</v>
      </c>
      <c r="N423" s="2">
        <f>Table1311[[#This Row],[Estimated costs 1]]-Table1311[[#This Row],[Actual cost]]</f>
        <v>0</v>
      </c>
      <c r="O423" s="2" t="e">
        <f>Table1311[[#This Row],[Diff 1]]/Table1311[[#This Row],[Actual cost]]*100</f>
        <v>#DIV/0!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</row>
    <row r="424" spans="1:35" hidden="1" x14ac:dyDescent="0.3">
      <c r="A424" t="s">
        <v>444</v>
      </c>
      <c r="B424">
        <v>422</v>
      </c>
      <c r="C424" t="str">
        <f>LEFT(Table1311[[#This Row],[Contingency id]])</f>
        <v>B</v>
      </c>
      <c r="D424">
        <v>0</v>
      </c>
      <c r="E424">
        <v>1</v>
      </c>
      <c r="F424">
        <v>23</v>
      </c>
      <c r="G424">
        <v>23</v>
      </c>
      <c r="H424">
        <v>23</v>
      </c>
      <c r="I424">
        <v>0</v>
      </c>
      <c r="J424" s="2">
        <f>AVERAGE(Table1311[[#This Row],[Estimated costs 1]:[Estimated costs 20]])</f>
        <v>0</v>
      </c>
      <c r="K424" s="2" t="e">
        <f>(Table1311[[#This Row],[Mean]]-Table1311[[#This Row],[Actual cost]])/Table1311[[#This Row],[Actual cost]]*100</f>
        <v>#DIV/0!</v>
      </c>
      <c r="L424" s="2">
        <f>_xlfn.STDEV.P(Table1311[[#This Row],[Estimated costs 1]:[Estimated costs 20]])</f>
        <v>0</v>
      </c>
      <c r="M424" s="2" t="e">
        <f>Table1311[[#This Row],[Dev]]/Table1311[[#This Row],[Mean]]*100</f>
        <v>#DIV/0!</v>
      </c>
      <c r="N424" s="2">
        <f>Table1311[[#This Row],[Estimated costs 1]]-Table1311[[#This Row],[Actual cost]]</f>
        <v>0</v>
      </c>
      <c r="O424" s="2" t="e">
        <f>Table1311[[#This Row],[Diff 1]]/Table1311[[#This Row],[Actual cost]]*100</f>
        <v>#DIV/0!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</row>
    <row r="425" spans="1:35" hidden="1" x14ac:dyDescent="0.3">
      <c r="A425" t="s">
        <v>445</v>
      </c>
      <c r="B425">
        <v>423</v>
      </c>
      <c r="C425" t="str">
        <f>LEFT(Table1311[[#This Row],[Contingency id]])</f>
        <v>B</v>
      </c>
      <c r="D425">
        <v>0</v>
      </c>
      <c r="E425">
        <v>1</v>
      </c>
      <c r="F425">
        <v>23</v>
      </c>
      <c r="G425">
        <v>23</v>
      </c>
      <c r="H425">
        <v>23</v>
      </c>
      <c r="I425">
        <v>0</v>
      </c>
      <c r="J425" s="2">
        <f>AVERAGE(Table1311[[#This Row],[Estimated costs 1]:[Estimated costs 20]])</f>
        <v>0</v>
      </c>
      <c r="K425" s="2" t="e">
        <f>(Table1311[[#This Row],[Mean]]-Table1311[[#This Row],[Actual cost]])/Table1311[[#This Row],[Actual cost]]*100</f>
        <v>#DIV/0!</v>
      </c>
      <c r="L425" s="2">
        <f>_xlfn.STDEV.P(Table1311[[#This Row],[Estimated costs 1]:[Estimated costs 20]])</f>
        <v>0</v>
      </c>
      <c r="M425" s="2" t="e">
        <f>Table1311[[#This Row],[Dev]]/Table1311[[#This Row],[Mean]]*100</f>
        <v>#DIV/0!</v>
      </c>
      <c r="N425" s="2">
        <f>Table1311[[#This Row],[Estimated costs 1]]-Table1311[[#This Row],[Actual cost]]</f>
        <v>0</v>
      </c>
      <c r="O425" s="2" t="e">
        <f>Table1311[[#This Row],[Diff 1]]/Table1311[[#This Row],[Actual cost]]*100</f>
        <v>#DIV/0!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</row>
    <row r="426" spans="1:35" hidden="1" x14ac:dyDescent="0.3">
      <c r="A426" t="s">
        <v>446</v>
      </c>
      <c r="B426">
        <v>424</v>
      </c>
      <c r="C426" t="str">
        <f>LEFT(Table1311[[#This Row],[Contingency id]])</f>
        <v>B</v>
      </c>
      <c r="D426">
        <v>0</v>
      </c>
      <c r="E426">
        <v>1</v>
      </c>
      <c r="F426">
        <v>23</v>
      </c>
      <c r="G426">
        <v>23</v>
      </c>
      <c r="H426">
        <v>23</v>
      </c>
      <c r="I426">
        <v>0</v>
      </c>
      <c r="J426" s="2">
        <f>AVERAGE(Table1311[[#This Row],[Estimated costs 1]:[Estimated costs 20]])</f>
        <v>0</v>
      </c>
      <c r="K426" s="2" t="e">
        <f>(Table1311[[#This Row],[Mean]]-Table1311[[#This Row],[Actual cost]])/Table1311[[#This Row],[Actual cost]]*100</f>
        <v>#DIV/0!</v>
      </c>
      <c r="L426" s="2">
        <f>_xlfn.STDEV.P(Table1311[[#This Row],[Estimated costs 1]:[Estimated costs 20]])</f>
        <v>0</v>
      </c>
      <c r="M426" s="2" t="e">
        <f>Table1311[[#This Row],[Dev]]/Table1311[[#This Row],[Mean]]*100</f>
        <v>#DIV/0!</v>
      </c>
      <c r="N426" s="2">
        <f>Table1311[[#This Row],[Estimated costs 1]]-Table1311[[#This Row],[Actual cost]]</f>
        <v>0</v>
      </c>
      <c r="O426" s="2" t="e">
        <f>Table1311[[#This Row],[Diff 1]]/Table1311[[#This Row],[Actual cost]]*100</f>
        <v>#DIV/0!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</row>
    <row r="427" spans="1:35" hidden="1" x14ac:dyDescent="0.3">
      <c r="A427" t="s">
        <v>447</v>
      </c>
      <c r="B427">
        <v>425</v>
      </c>
      <c r="C427" t="str">
        <f>LEFT(Table1311[[#This Row],[Contingency id]])</f>
        <v>B</v>
      </c>
      <c r="D427">
        <v>0</v>
      </c>
      <c r="E427">
        <v>1.0901639344262199</v>
      </c>
      <c r="F427">
        <v>133</v>
      </c>
      <c r="G427">
        <v>122</v>
      </c>
      <c r="H427">
        <v>122</v>
      </c>
      <c r="I427">
        <v>0</v>
      </c>
      <c r="J427" s="2">
        <f>AVERAGE(Table1311[[#This Row],[Estimated costs 1]:[Estimated costs 20]])</f>
        <v>0</v>
      </c>
      <c r="K427" s="2" t="e">
        <f>(Table1311[[#This Row],[Mean]]-Table1311[[#This Row],[Actual cost]])/Table1311[[#This Row],[Actual cost]]*100</f>
        <v>#DIV/0!</v>
      </c>
      <c r="L427" s="2">
        <f>_xlfn.STDEV.P(Table1311[[#This Row],[Estimated costs 1]:[Estimated costs 20]])</f>
        <v>0</v>
      </c>
      <c r="M427" s="2" t="e">
        <f>Table1311[[#This Row],[Dev]]/Table1311[[#This Row],[Mean]]*100</f>
        <v>#DIV/0!</v>
      </c>
      <c r="N427" s="2">
        <f>Table1311[[#This Row],[Estimated costs 1]]-Table1311[[#This Row],[Actual cost]]</f>
        <v>0</v>
      </c>
      <c r="O427" s="2" t="e">
        <f>Table1311[[#This Row],[Diff 1]]/Table1311[[#This Row],[Actual cost]]*100</f>
        <v>#DIV/0!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</row>
    <row r="428" spans="1:35" hidden="1" x14ac:dyDescent="0.3">
      <c r="A428" t="s">
        <v>448</v>
      </c>
      <c r="B428">
        <v>426</v>
      </c>
      <c r="C428" t="str">
        <f>LEFT(Table1311[[#This Row],[Contingency id]])</f>
        <v>B</v>
      </c>
      <c r="D428">
        <v>0</v>
      </c>
      <c r="E428">
        <v>1.1666666666666601</v>
      </c>
      <c r="F428">
        <v>133</v>
      </c>
      <c r="G428">
        <v>114</v>
      </c>
      <c r="H428">
        <v>114</v>
      </c>
      <c r="I428">
        <v>0</v>
      </c>
      <c r="J428" s="2">
        <f>AVERAGE(Table1311[[#This Row],[Estimated costs 1]:[Estimated costs 20]])</f>
        <v>0</v>
      </c>
      <c r="K428" s="2" t="e">
        <f>(Table1311[[#This Row],[Mean]]-Table1311[[#This Row],[Actual cost]])/Table1311[[#This Row],[Actual cost]]*100</f>
        <v>#DIV/0!</v>
      </c>
      <c r="L428" s="2">
        <f>_xlfn.STDEV.P(Table1311[[#This Row],[Estimated costs 1]:[Estimated costs 20]])</f>
        <v>0</v>
      </c>
      <c r="M428" s="2" t="e">
        <f>Table1311[[#This Row],[Dev]]/Table1311[[#This Row],[Mean]]*100</f>
        <v>#DIV/0!</v>
      </c>
      <c r="N428" s="2">
        <f>Table1311[[#This Row],[Estimated costs 1]]-Table1311[[#This Row],[Actual cost]]</f>
        <v>0</v>
      </c>
      <c r="O428" s="2" t="e">
        <f>Table1311[[#This Row],[Diff 1]]/Table1311[[#This Row],[Actual cost]]*100</f>
        <v>#DIV/0!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</row>
    <row r="429" spans="1:35" hidden="1" x14ac:dyDescent="0.3">
      <c r="A429" t="s">
        <v>449</v>
      </c>
      <c r="B429">
        <v>427</v>
      </c>
      <c r="C429" t="str">
        <f>LEFT(Table1311[[#This Row],[Contingency id]])</f>
        <v>B</v>
      </c>
      <c r="D429">
        <v>0</v>
      </c>
      <c r="E429">
        <v>1.1186440677966101</v>
      </c>
      <c r="F429">
        <v>132</v>
      </c>
      <c r="G429">
        <v>118</v>
      </c>
      <c r="H429">
        <v>118</v>
      </c>
      <c r="I429">
        <v>0</v>
      </c>
      <c r="J429" s="2">
        <f>AVERAGE(Table1311[[#This Row],[Estimated costs 1]:[Estimated costs 20]])</f>
        <v>0</v>
      </c>
      <c r="K429" s="2" t="e">
        <f>(Table1311[[#This Row],[Mean]]-Table1311[[#This Row],[Actual cost]])/Table1311[[#This Row],[Actual cost]]*100</f>
        <v>#DIV/0!</v>
      </c>
      <c r="L429" s="2">
        <f>_xlfn.STDEV.P(Table1311[[#This Row],[Estimated costs 1]:[Estimated costs 20]])</f>
        <v>0</v>
      </c>
      <c r="M429" s="2" t="e">
        <f>Table1311[[#This Row],[Dev]]/Table1311[[#This Row],[Mean]]*100</f>
        <v>#DIV/0!</v>
      </c>
      <c r="N429" s="2">
        <f>Table1311[[#This Row],[Estimated costs 1]]-Table1311[[#This Row],[Actual cost]]</f>
        <v>0</v>
      </c>
      <c r="O429" s="2" t="e">
        <f>Table1311[[#This Row],[Diff 1]]/Table1311[[#This Row],[Actual cost]]*100</f>
        <v>#DIV/0!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</row>
    <row r="430" spans="1:35" hidden="1" x14ac:dyDescent="0.3">
      <c r="A430" t="s">
        <v>450</v>
      </c>
      <c r="B430">
        <v>428</v>
      </c>
      <c r="C430" t="str">
        <f>LEFT(Table1311[[#This Row],[Contingency id]])</f>
        <v>B</v>
      </c>
      <c r="D430">
        <v>0</v>
      </c>
      <c r="E430">
        <v>1.1176470588235199</v>
      </c>
      <c r="F430">
        <v>133</v>
      </c>
      <c r="G430">
        <v>119</v>
      </c>
      <c r="H430">
        <v>119</v>
      </c>
      <c r="I430">
        <v>0</v>
      </c>
      <c r="J430" s="2">
        <f>AVERAGE(Table1311[[#This Row],[Estimated costs 1]:[Estimated costs 20]])</f>
        <v>0</v>
      </c>
      <c r="K430" s="2" t="e">
        <f>(Table1311[[#This Row],[Mean]]-Table1311[[#This Row],[Actual cost]])/Table1311[[#This Row],[Actual cost]]*100</f>
        <v>#DIV/0!</v>
      </c>
      <c r="L430" s="2">
        <f>_xlfn.STDEV.P(Table1311[[#This Row],[Estimated costs 1]:[Estimated costs 20]])</f>
        <v>0</v>
      </c>
      <c r="M430" s="2" t="e">
        <f>Table1311[[#This Row],[Dev]]/Table1311[[#This Row],[Mean]]*100</f>
        <v>#DIV/0!</v>
      </c>
      <c r="N430" s="2">
        <f>Table1311[[#This Row],[Estimated costs 1]]-Table1311[[#This Row],[Actual cost]]</f>
        <v>0</v>
      </c>
      <c r="O430" s="2" t="e">
        <f>Table1311[[#This Row],[Diff 1]]/Table1311[[#This Row],[Actual cost]]*100</f>
        <v>#DIV/0!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</row>
    <row r="431" spans="1:35" hidden="1" x14ac:dyDescent="0.3">
      <c r="A431" t="s">
        <v>451</v>
      </c>
      <c r="B431">
        <v>429</v>
      </c>
      <c r="C431" t="str">
        <f>LEFT(Table1311[[#This Row],[Contingency id]])</f>
        <v>B</v>
      </c>
      <c r="D431">
        <v>0</v>
      </c>
      <c r="E431">
        <v>1.0909090909090899</v>
      </c>
      <c r="F431">
        <v>132</v>
      </c>
      <c r="G431">
        <v>121</v>
      </c>
      <c r="H431">
        <v>121</v>
      </c>
      <c r="I431">
        <v>0</v>
      </c>
      <c r="J431" s="2">
        <f>AVERAGE(Table1311[[#This Row],[Estimated costs 1]:[Estimated costs 20]])</f>
        <v>0</v>
      </c>
      <c r="K431" s="2" t="e">
        <f>(Table1311[[#This Row],[Mean]]-Table1311[[#This Row],[Actual cost]])/Table1311[[#This Row],[Actual cost]]*100</f>
        <v>#DIV/0!</v>
      </c>
      <c r="L431" s="2">
        <f>_xlfn.STDEV.P(Table1311[[#This Row],[Estimated costs 1]:[Estimated costs 20]])</f>
        <v>0</v>
      </c>
      <c r="M431" s="2" t="e">
        <f>Table1311[[#This Row],[Dev]]/Table1311[[#This Row],[Mean]]*100</f>
        <v>#DIV/0!</v>
      </c>
      <c r="N431" s="2">
        <f>Table1311[[#This Row],[Estimated costs 1]]-Table1311[[#This Row],[Actual cost]]</f>
        <v>0</v>
      </c>
      <c r="O431" s="2" t="e">
        <f>Table1311[[#This Row],[Diff 1]]/Table1311[[#This Row],[Actual cost]]*100</f>
        <v>#DIV/0!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</row>
    <row r="432" spans="1:35" hidden="1" x14ac:dyDescent="0.3">
      <c r="A432" t="s">
        <v>452</v>
      </c>
      <c r="B432">
        <v>430</v>
      </c>
      <c r="C432" t="str">
        <f>LEFT(Table1311[[#This Row],[Contingency id]])</f>
        <v>B</v>
      </c>
      <c r="D432">
        <v>0</v>
      </c>
      <c r="E432">
        <v>1.12820512820512</v>
      </c>
      <c r="F432">
        <v>132</v>
      </c>
      <c r="G432">
        <v>117</v>
      </c>
      <c r="H432">
        <v>117</v>
      </c>
      <c r="I432">
        <v>0</v>
      </c>
      <c r="J432" s="2">
        <f>AVERAGE(Table1311[[#This Row],[Estimated costs 1]:[Estimated costs 20]])</f>
        <v>0</v>
      </c>
      <c r="K432" s="2" t="e">
        <f>(Table1311[[#This Row],[Mean]]-Table1311[[#This Row],[Actual cost]])/Table1311[[#This Row],[Actual cost]]*100</f>
        <v>#DIV/0!</v>
      </c>
      <c r="L432" s="2">
        <f>_xlfn.STDEV.P(Table1311[[#This Row],[Estimated costs 1]:[Estimated costs 20]])</f>
        <v>0</v>
      </c>
      <c r="M432" s="2" t="e">
        <f>Table1311[[#This Row],[Dev]]/Table1311[[#This Row],[Mean]]*100</f>
        <v>#DIV/0!</v>
      </c>
      <c r="N432" s="2">
        <f>Table1311[[#This Row],[Estimated costs 1]]-Table1311[[#This Row],[Actual cost]]</f>
        <v>0</v>
      </c>
      <c r="O432" s="2" t="e">
        <f>Table1311[[#This Row],[Diff 1]]/Table1311[[#This Row],[Actual cost]]*100</f>
        <v>#DIV/0!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</row>
    <row r="433" spans="1:35" hidden="1" x14ac:dyDescent="0.3">
      <c r="A433" t="s">
        <v>453</v>
      </c>
      <c r="B433">
        <v>431</v>
      </c>
      <c r="C433" t="str">
        <f>LEFT(Table1311[[#This Row],[Contingency id]])</f>
        <v>B</v>
      </c>
      <c r="D433">
        <v>0</v>
      </c>
      <c r="E433">
        <v>1.13793103448275</v>
      </c>
      <c r="F433">
        <v>132</v>
      </c>
      <c r="G433">
        <v>116</v>
      </c>
      <c r="H433">
        <v>116</v>
      </c>
      <c r="I433">
        <v>0</v>
      </c>
      <c r="J433" s="2">
        <f>AVERAGE(Table1311[[#This Row],[Estimated costs 1]:[Estimated costs 20]])</f>
        <v>0</v>
      </c>
      <c r="K433" s="2" t="e">
        <f>(Table1311[[#This Row],[Mean]]-Table1311[[#This Row],[Actual cost]])/Table1311[[#This Row],[Actual cost]]*100</f>
        <v>#DIV/0!</v>
      </c>
      <c r="L433" s="2">
        <f>_xlfn.STDEV.P(Table1311[[#This Row],[Estimated costs 1]:[Estimated costs 20]])</f>
        <v>0</v>
      </c>
      <c r="M433" s="2" t="e">
        <f>Table1311[[#This Row],[Dev]]/Table1311[[#This Row],[Mean]]*100</f>
        <v>#DIV/0!</v>
      </c>
      <c r="N433" s="2">
        <f>Table1311[[#This Row],[Estimated costs 1]]-Table1311[[#This Row],[Actual cost]]</f>
        <v>0</v>
      </c>
      <c r="O433" s="2" t="e">
        <f>Table1311[[#This Row],[Diff 1]]/Table1311[[#This Row],[Actual cost]]*100</f>
        <v>#DIV/0!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</row>
    <row r="434" spans="1:35" hidden="1" x14ac:dyDescent="0.3">
      <c r="A434" t="s">
        <v>454</v>
      </c>
      <c r="B434">
        <v>432</v>
      </c>
      <c r="C434" t="str">
        <f>LEFT(Table1311[[#This Row],[Contingency id]])</f>
        <v>B</v>
      </c>
      <c r="D434">
        <v>0</v>
      </c>
      <c r="E434">
        <v>1.1578947368421</v>
      </c>
      <c r="F434">
        <v>132</v>
      </c>
      <c r="G434">
        <v>114</v>
      </c>
      <c r="H434">
        <v>114</v>
      </c>
      <c r="I434">
        <v>0</v>
      </c>
      <c r="J434" s="2">
        <f>AVERAGE(Table1311[[#This Row],[Estimated costs 1]:[Estimated costs 20]])</f>
        <v>0</v>
      </c>
      <c r="K434" s="2" t="e">
        <f>(Table1311[[#This Row],[Mean]]-Table1311[[#This Row],[Actual cost]])/Table1311[[#This Row],[Actual cost]]*100</f>
        <v>#DIV/0!</v>
      </c>
      <c r="L434" s="2">
        <f>_xlfn.STDEV.P(Table1311[[#This Row],[Estimated costs 1]:[Estimated costs 20]])</f>
        <v>0</v>
      </c>
      <c r="M434" s="2" t="e">
        <f>Table1311[[#This Row],[Dev]]/Table1311[[#This Row],[Mean]]*100</f>
        <v>#DIV/0!</v>
      </c>
      <c r="N434" s="2">
        <f>Table1311[[#This Row],[Estimated costs 1]]-Table1311[[#This Row],[Actual cost]]</f>
        <v>0</v>
      </c>
      <c r="O434" s="2" t="e">
        <f>Table1311[[#This Row],[Diff 1]]/Table1311[[#This Row],[Actual cost]]*100</f>
        <v>#DIV/0!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</row>
    <row r="435" spans="1:35" hidden="1" x14ac:dyDescent="0.3">
      <c r="A435" t="s">
        <v>455</v>
      </c>
      <c r="B435">
        <v>433</v>
      </c>
      <c r="C435" t="str">
        <f>LEFT(Table1311[[#This Row],[Contingency id]])</f>
        <v>B</v>
      </c>
      <c r="D435">
        <v>0</v>
      </c>
      <c r="E435">
        <v>1.14782608695652</v>
      </c>
      <c r="F435">
        <v>132</v>
      </c>
      <c r="G435">
        <v>115</v>
      </c>
      <c r="H435">
        <v>115</v>
      </c>
      <c r="I435">
        <v>0</v>
      </c>
      <c r="J435" s="2">
        <f>AVERAGE(Table1311[[#This Row],[Estimated costs 1]:[Estimated costs 20]])</f>
        <v>0</v>
      </c>
      <c r="K435" s="2" t="e">
        <f>(Table1311[[#This Row],[Mean]]-Table1311[[#This Row],[Actual cost]])/Table1311[[#This Row],[Actual cost]]*100</f>
        <v>#DIV/0!</v>
      </c>
      <c r="L435" s="2">
        <f>_xlfn.STDEV.P(Table1311[[#This Row],[Estimated costs 1]:[Estimated costs 20]])</f>
        <v>0</v>
      </c>
      <c r="M435" s="2" t="e">
        <f>Table1311[[#This Row],[Dev]]/Table1311[[#This Row],[Mean]]*100</f>
        <v>#DIV/0!</v>
      </c>
      <c r="N435" s="2">
        <f>Table1311[[#This Row],[Estimated costs 1]]-Table1311[[#This Row],[Actual cost]]</f>
        <v>0</v>
      </c>
      <c r="O435" s="2" t="e">
        <f>Table1311[[#This Row],[Diff 1]]/Table1311[[#This Row],[Actual cost]]*100</f>
        <v>#DIV/0!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</row>
    <row r="436" spans="1:35" hidden="1" x14ac:dyDescent="0.3">
      <c r="A436" t="s">
        <v>456</v>
      </c>
      <c r="B436">
        <v>434</v>
      </c>
      <c r="C436" t="str">
        <f>LEFT(Table1311[[#This Row],[Contingency id]])</f>
        <v>B</v>
      </c>
      <c r="D436">
        <v>0</v>
      </c>
      <c r="E436">
        <v>1.08196721311475</v>
      </c>
      <c r="F436">
        <v>132</v>
      </c>
      <c r="G436">
        <v>122</v>
      </c>
      <c r="H436">
        <v>122</v>
      </c>
      <c r="I436">
        <v>0</v>
      </c>
      <c r="J436" s="2">
        <f>AVERAGE(Table1311[[#This Row],[Estimated costs 1]:[Estimated costs 20]])</f>
        <v>0</v>
      </c>
      <c r="K436" s="2" t="e">
        <f>(Table1311[[#This Row],[Mean]]-Table1311[[#This Row],[Actual cost]])/Table1311[[#This Row],[Actual cost]]*100</f>
        <v>#DIV/0!</v>
      </c>
      <c r="L436" s="2">
        <f>_xlfn.STDEV.P(Table1311[[#This Row],[Estimated costs 1]:[Estimated costs 20]])</f>
        <v>0</v>
      </c>
      <c r="M436" s="2" t="e">
        <f>Table1311[[#This Row],[Dev]]/Table1311[[#This Row],[Mean]]*100</f>
        <v>#DIV/0!</v>
      </c>
      <c r="N436" s="2">
        <f>Table1311[[#This Row],[Estimated costs 1]]-Table1311[[#This Row],[Actual cost]]</f>
        <v>0</v>
      </c>
      <c r="O436" s="2" t="e">
        <f>Table1311[[#This Row],[Diff 1]]/Table1311[[#This Row],[Actual cost]]*100</f>
        <v>#DIV/0!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</row>
    <row r="437" spans="1:35" hidden="1" x14ac:dyDescent="0.3">
      <c r="A437" t="s">
        <v>457</v>
      </c>
      <c r="B437">
        <v>435</v>
      </c>
      <c r="C437" t="str">
        <f>LEFT(Table1311[[#This Row],[Contingency id]])</f>
        <v>B</v>
      </c>
      <c r="D437">
        <v>0</v>
      </c>
      <c r="E437">
        <v>1.08196721311475</v>
      </c>
      <c r="F437">
        <v>132</v>
      </c>
      <c r="G437">
        <v>122</v>
      </c>
      <c r="H437">
        <v>122</v>
      </c>
      <c r="I437">
        <v>0</v>
      </c>
      <c r="J437" s="2">
        <f>AVERAGE(Table1311[[#This Row],[Estimated costs 1]:[Estimated costs 20]])</f>
        <v>0</v>
      </c>
      <c r="K437" s="2" t="e">
        <f>(Table1311[[#This Row],[Mean]]-Table1311[[#This Row],[Actual cost]])/Table1311[[#This Row],[Actual cost]]*100</f>
        <v>#DIV/0!</v>
      </c>
      <c r="L437" s="2">
        <f>_xlfn.STDEV.P(Table1311[[#This Row],[Estimated costs 1]:[Estimated costs 20]])</f>
        <v>0</v>
      </c>
      <c r="M437" s="2" t="e">
        <f>Table1311[[#This Row],[Dev]]/Table1311[[#This Row],[Mean]]*100</f>
        <v>#DIV/0!</v>
      </c>
      <c r="N437" s="2">
        <f>Table1311[[#This Row],[Estimated costs 1]]-Table1311[[#This Row],[Actual cost]]</f>
        <v>0</v>
      </c>
      <c r="O437" s="2" t="e">
        <f>Table1311[[#This Row],[Diff 1]]/Table1311[[#This Row],[Actual cost]]*100</f>
        <v>#DIV/0!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</row>
    <row r="438" spans="1:35" hidden="1" x14ac:dyDescent="0.3">
      <c r="A438" t="s">
        <v>458</v>
      </c>
      <c r="B438">
        <v>436</v>
      </c>
      <c r="C438" t="str">
        <f>LEFT(Table1311[[#This Row],[Contingency id]])</f>
        <v>B</v>
      </c>
      <c r="D438">
        <v>0</v>
      </c>
      <c r="E438">
        <v>1.1186440677966101</v>
      </c>
      <c r="F438">
        <v>132</v>
      </c>
      <c r="G438">
        <v>118</v>
      </c>
      <c r="H438">
        <v>118</v>
      </c>
      <c r="I438">
        <v>0</v>
      </c>
      <c r="J438" s="2">
        <f>AVERAGE(Table1311[[#This Row],[Estimated costs 1]:[Estimated costs 20]])</f>
        <v>0</v>
      </c>
      <c r="K438" s="2" t="e">
        <f>(Table1311[[#This Row],[Mean]]-Table1311[[#This Row],[Actual cost]])/Table1311[[#This Row],[Actual cost]]*100</f>
        <v>#DIV/0!</v>
      </c>
      <c r="L438" s="2">
        <f>_xlfn.STDEV.P(Table1311[[#This Row],[Estimated costs 1]:[Estimated costs 20]])</f>
        <v>0</v>
      </c>
      <c r="M438" s="2" t="e">
        <f>Table1311[[#This Row],[Dev]]/Table1311[[#This Row],[Mean]]*100</f>
        <v>#DIV/0!</v>
      </c>
      <c r="N438" s="2">
        <f>Table1311[[#This Row],[Estimated costs 1]]-Table1311[[#This Row],[Actual cost]]</f>
        <v>0</v>
      </c>
      <c r="O438" s="2" t="e">
        <f>Table1311[[#This Row],[Diff 1]]/Table1311[[#This Row],[Actual cost]]*100</f>
        <v>#DIV/0!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</row>
    <row r="439" spans="1:35" hidden="1" x14ac:dyDescent="0.3">
      <c r="A439" t="s">
        <v>459</v>
      </c>
      <c r="B439">
        <v>437</v>
      </c>
      <c r="C439" t="str">
        <f>LEFT(Table1311[[#This Row],[Contingency id]])</f>
        <v>B</v>
      </c>
      <c r="D439">
        <v>0</v>
      </c>
      <c r="E439">
        <v>1.07692307692307</v>
      </c>
      <c r="F439">
        <v>70</v>
      </c>
      <c r="G439">
        <v>65</v>
      </c>
      <c r="H439">
        <v>65</v>
      </c>
      <c r="I439">
        <v>0</v>
      </c>
      <c r="J439" s="2">
        <f>AVERAGE(Table1311[[#This Row],[Estimated costs 1]:[Estimated costs 20]])</f>
        <v>0</v>
      </c>
      <c r="K439" s="2" t="e">
        <f>(Table1311[[#This Row],[Mean]]-Table1311[[#This Row],[Actual cost]])/Table1311[[#This Row],[Actual cost]]*100</f>
        <v>#DIV/0!</v>
      </c>
      <c r="L439" s="2">
        <f>_xlfn.STDEV.P(Table1311[[#This Row],[Estimated costs 1]:[Estimated costs 20]])</f>
        <v>0</v>
      </c>
      <c r="M439" s="2" t="e">
        <f>Table1311[[#This Row],[Dev]]/Table1311[[#This Row],[Mean]]*100</f>
        <v>#DIV/0!</v>
      </c>
      <c r="N439" s="2">
        <f>Table1311[[#This Row],[Estimated costs 1]]-Table1311[[#This Row],[Actual cost]]</f>
        <v>0</v>
      </c>
      <c r="O439" s="2" t="e">
        <f>Table1311[[#This Row],[Diff 1]]/Table1311[[#This Row],[Actual cost]]*100</f>
        <v>#DIV/0!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</row>
    <row r="440" spans="1:35" hidden="1" x14ac:dyDescent="0.3">
      <c r="A440" t="s">
        <v>460</v>
      </c>
      <c r="B440">
        <v>438</v>
      </c>
      <c r="C440" t="str">
        <f>LEFT(Table1311[[#This Row],[Contingency id]])</f>
        <v>B</v>
      </c>
      <c r="D440">
        <v>0</v>
      </c>
      <c r="E440">
        <v>1.09375</v>
      </c>
      <c r="F440">
        <v>70</v>
      </c>
      <c r="G440">
        <v>64</v>
      </c>
      <c r="H440">
        <v>64</v>
      </c>
      <c r="I440">
        <v>0</v>
      </c>
      <c r="J440" s="2">
        <f>AVERAGE(Table1311[[#This Row],[Estimated costs 1]:[Estimated costs 20]])</f>
        <v>0</v>
      </c>
      <c r="K440" s="2" t="e">
        <f>(Table1311[[#This Row],[Mean]]-Table1311[[#This Row],[Actual cost]])/Table1311[[#This Row],[Actual cost]]*100</f>
        <v>#DIV/0!</v>
      </c>
      <c r="L440" s="2">
        <f>_xlfn.STDEV.P(Table1311[[#This Row],[Estimated costs 1]:[Estimated costs 20]])</f>
        <v>0</v>
      </c>
      <c r="M440" s="2" t="e">
        <f>Table1311[[#This Row],[Dev]]/Table1311[[#This Row],[Mean]]*100</f>
        <v>#DIV/0!</v>
      </c>
      <c r="N440" s="2">
        <f>Table1311[[#This Row],[Estimated costs 1]]-Table1311[[#This Row],[Actual cost]]</f>
        <v>0</v>
      </c>
      <c r="O440" s="2" t="e">
        <f>Table1311[[#This Row],[Diff 1]]/Table1311[[#This Row],[Actual cost]]*100</f>
        <v>#DIV/0!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</row>
    <row r="441" spans="1:35" hidden="1" x14ac:dyDescent="0.3">
      <c r="A441" t="s">
        <v>461</v>
      </c>
      <c r="B441">
        <v>439</v>
      </c>
      <c r="C441" t="str">
        <f>LEFT(Table1311[[#This Row],[Contingency id]])</f>
        <v>B</v>
      </c>
      <c r="D441">
        <v>0</v>
      </c>
      <c r="E441">
        <v>1.09375</v>
      </c>
      <c r="F441">
        <v>70</v>
      </c>
      <c r="G441">
        <v>64</v>
      </c>
      <c r="H441">
        <v>64</v>
      </c>
      <c r="I441">
        <v>0</v>
      </c>
      <c r="J441" s="2">
        <f>AVERAGE(Table1311[[#This Row],[Estimated costs 1]:[Estimated costs 20]])</f>
        <v>0</v>
      </c>
      <c r="K441" s="2" t="e">
        <f>(Table1311[[#This Row],[Mean]]-Table1311[[#This Row],[Actual cost]])/Table1311[[#This Row],[Actual cost]]*100</f>
        <v>#DIV/0!</v>
      </c>
      <c r="L441" s="2">
        <f>_xlfn.STDEV.P(Table1311[[#This Row],[Estimated costs 1]:[Estimated costs 20]])</f>
        <v>0</v>
      </c>
      <c r="M441" s="2" t="e">
        <f>Table1311[[#This Row],[Dev]]/Table1311[[#This Row],[Mean]]*100</f>
        <v>#DIV/0!</v>
      </c>
      <c r="N441" s="2">
        <f>Table1311[[#This Row],[Estimated costs 1]]-Table1311[[#This Row],[Actual cost]]</f>
        <v>0</v>
      </c>
      <c r="O441" s="2" t="e">
        <f>Table1311[[#This Row],[Diff 1]]/Table1311[[#This Row],[Actual cost]]*100</f>
        <v>#DIV/0!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</row>
    <row r="442" spans="1:35" hidden="1" x14ac:dyDescent="0.3">
      <c r="A442" t="s">
        <v>462</v>
      </c>
      <c r="B442">
        <v>440</v>
      </c>
      <c r="C442" t="str">
        <f>LEFT(Table1311[[#This Row],[Contingency id]])</f>
        <v>B</v>
      </c>
      <c r="D442">
        <v>0</v>
      </c>
      <c r="E442">
        <v>1.07692307692307</v>
      </c>
      <c r="F442">
        <v>70</v>
      </c>
      <c r="G442">
        <v>65</v>
      </c>
      <c r="H442">
        <v>65</v>
      </c>
      <c r="I442">
        <v>0</v>
      </c>
      <c r="J442" s="2">
        <f>AVERAGE(Table1311[[#This Row],[Estimated costs 1]:[Estimated costs 20]])</f>
        <v>0</v>
      </c>
      <c r="K442" s="2" t="e">
        <f>(Table1311[[#This Row],[Mean]]-Table1311[[#This Row],[Actual cost]])/Table1311[[#This Row],[Actual cost]]*100</f>
        <v>#DIV/0!</v>
      </c>
      <c r="L442" s="2">
        <f>_xlfn.STDEV.P(Table1311[[#This Row],[Estimated costs 1]:[Estimated costs 20]])</f>
        <v>0</v>
      </c>
      <c r="M442" s="2" t="e">
        <f>Table1311[[#This Row],[Dev]]/Table1311[[#This Row],[Mean]]*100</f>
        <v>#DIV/0!</v>
      </c>
      <c r="N442" s="2">
        <f>Table1311[[#This Row],[Estimated costs 1]]-Table1311[[#This Row],[Actual cost]]</f>
        <v>0</v>
      </c>
      <c r="O442" s="2" t="e">
        <f>Table1311[[#This Row],[Diff 1]]/Table1311[[#This Row],[Actual cost]]*100</f>
        <v>#DIV/0!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</row>
    <row r="443" spans="1:35" hidden="1" x14ac:dyDescent="0.3">
      <c r="A443" t="s">
        <v>463</v>
      </c>
      <c r="B443">
        <v>441</v>
      </c>
      <c r="C443" t="str">
        <f>LEFT(Table1311[[#This Row],[Contingency id]])</f>
        <v>B</v>
      </c>
      <c r="D443">
        <v>0</v>
      </c>
      <c r="E443">
        <v>1.0606060606060601</v>
      </c>
      <c r="F443">
        <v>70</v>
      </c>
      <c r="G443">
        <v>66</v>
      </c>
      <c r="H443">
        <v>66</v>
      </c>
      <c r="I443">
        <v>0</v>
      </c>
      <c r="J443" s="2">
        <f>AVERAGE(Table1311[[#This Row],[Estimated costs 1]:[Estimated costs 20]])</f>
        <v>0</v>
      </c>
      <c r="K443" s="2" t="e">
        <f>(Table1311[[#This Row],[Mean]]-Table1311[[#This Row],[Actual cost]])/Table1311[[#This Row],[Actual cost]]*100</f>
        <v>#DIV/0!</v>
      </c>
      <c r="L443" s="2">
        <f>_xlfn.STDEV.P(Table1311[[#This Row],[Estimated costs 1]:[Estimated costs 20]])</f>
        <v>0</v>
      </c>
      <c r="M443" s="2" t="e">
        <f>Table1311[[#This Row],[Dev]]/Table1311[[#This Row],[Mean]]*100</f>
        <v>#DIV/0!</v>
      </c>
      <c r="N443" s="2">
        <f>Table1311[[#This Row],[Estimated costs 1]]-Table1311[[#This Row],[Actual cost]]</f>
        <v>0</v>
      </c>
      <c r="O443" s="2" t="e">
        <f>Table1311[[#This Row],[Diff 1]]/Table1311[[#This Row],[Actual cost]]*100</f>
        <v>#DIV/0!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</row>
    <row r="444" spans="1:35" hidden="1" x14ac:dyDescent="0.3">
      <c r="A444" t="s">
        <v>464</v>
      </c>
      <c r="B444">
        <v>442</v>
      </c>
      <c r="C444" t="str">
        <f>LEFT(Table1311[[#This Row],[Contingency id]])</f>
        <v>B</v>
      </c>
      <c r="D444">
        <v>0</v>
      </c>
      <c r="E444">
        <v>1.0606060606060601</v>
      </c>
      <c r="F444">
        <v>70</v>
      </c>
      <c r="G444">
        <v>66</v>
      </c>
      <c r="H444">
        <v>66</v>
      </c>
      <c r="I444">
        <v>0</v>
      </c>
      <c r="J444" s="2">
        <f>AVERAGE(Table1311[[#This Row],[Estimated costs 1]:[Estimated costs 20]])</f>
        <v>0</v>
      </c>
      <c r="K444" s="2" t="e">
        <f>(Table1311[[#This Row],[Mean]]-Table1311[[#This Row],[Actual cost]])/Table1311[[#This Row],[Actual cost]]*100</f>
        <v>#DIV/0!</v>
      </c>
      <c r="L444" s="2">
        <f>_xlfn.STDEV.P(Table1311[[#This Row],[Estimated costs 1]:[Estimated costs 20]])</f>
        <v>0</v>
      </c>
      <c r="M444" s="2" t="e">
        <f>Table1311[[#This Row],[Dev]]/Table1311[[#This Row],[Mean]]*100</f>
        <v>#DIV/0!</v>
      </c>
      <c r="N444" s="2">
        <f>Table1311[[#This Row],[Estimated costs 1]]-Table1311[[#This Row],[Actual cost]]</f>
        <v>0</v>
      </c>
      <c r="O444" s="2" t="e">
        <f>Table1311[[#This Row],[Diff 1]]/Table1311[[#This Row],[Actual cost]]*100</f>
        <v>#DIV/0!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</row>
    <row r="445" spans="1:35" hidden="1" x14ac:dyDescent="0.3">
      <c r="A445" t="s">
        <v>465</v>
      </c>
      <c r="B445">
        <v>443</v>
      </c>
      <c r="C445" t="str">
        <f>LEFT(Table1311[[#This Row],[Contingency id]])</f>
        <v>B</v>
      </c>
      <c r="D445">
        <v>0</v>
      </c>
      <c r="E445">
        <v>1.07692307692307</v>
      </c>
      <c r="F445">
        <v>70</v>
      </c>
      <c r="G445">
        <v>65</v>
      </c>
      <c r="H445">
        <v>65</v>
      </c>
      <c r="I445">
        <v>0</v>
      </c>
      <c r="J445" s="2">
        <f>AVERAGE(Table1311[[#This Row],[Estimated costs 1]:[Estimated costs 20]])</f>
        <v>0</v>
      </c>
      <c r="K445" s="2" t="e">
        <f>(Table1311[[#This Row],[Mean]]-Table1311[[#This Row],[Actual cost]])/Table1311[[#This Row],[Actual cost]]*100</f>
        <v>#DIV/0!</v>
      </c>
      <c r="L445" s="2">
        <f>_xlfn.STDEV.P(Table1311[[#This Row],[Estimated costs 1]:[Estimated costs 20]])</f>
        <v>0</v>
      </c>
      <c r="M445" s="2" t="e">
        <f>Table1311[[#This Row],[Dev]]/Table1311[[#This Row],[Mean]]*100</f>
        <v>#DIV/0!</v>
      </c>
      <c r="N445" s="2">
        <f>Table1311[[#This Row],[Estimated costs 1]]-Table1311[[#This Row],[Actual cost]]</f>
        <v>0</v>
      </c>
      <c r="O445" s="2" t="e">
        <f>Table1311[[#This Row],[Diff 1]]/Table1311[[#This Row],[Actual cost]]*100</f>
        <v>#DIV/0!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</row>
    <row r="446" spans="1:35" hidden="1" x14ac:dyDescent="0.3">
      <c r="A446" t="s">
        <v>466</v>
      </c>
      <c r="B446">
        <v>444</v>
      </c>
      <c r="C446" t="str">
        <f>LEFT(Table1311[[#This Row],[Contingency id]])</f>
        <v>B</v>
      </c>
      <c r="D446">
        <v>0</v>
      </c>
      <c r="E446">
        <v>1.0270270270270201</v>
      </c>
      <c r="F446">
        <v>38</v>
      </c>
      <c r="G446">
        <v>37</v>
      </c>
      <c r="H446">
        <v>37</v>
      </c>
      <c r="I446">
        <v>0</v>
      </c>
      <c r="J446" s="2">
        <f>AVERAGE(Table1311[[#This Row],[Estimated costs 1]:[Estimated costs 20]])</f>
        <v>0</v>
      </c>
      <c r="K446" s="2" t="e">
        <f>(Table1311[[#This Row],[Mean]]-Table1311[[#This Row],[Actual cost]])/Table1311[[#This Row],[Actual cost]]*100</f>
        <v>#DIV/0!</v>
      </c>
      <c r="L446" s="2">
        <f>_xlfn.STDEV.P(Table1311[[#This Row],[Estimated costs 1]:[Estimated costs 20]])</f>
        <v>0</v>
      </c>
      <c r="M446" s="2" t="e">
        <f>Table1311[[#This Row],[Dev]]/Table1311[[#This Row],[Mean]]*100</f>
        <v>#DIV/0!</v>
      </c>
      <c r="N446" s="2">
        <f>Table1311[[#This Row],[Estimated costs 1]]-Table1311[[#This Row],[Actual cost]]</f>
        <v>0</v>
      </c>
      <c r="O446" s="2" t="e">
        <f>Table1311[[#This Row],[Diff 1]]/Table1311[[#This Row],[Actual cost]]*100</f>
        <v>#DIV/0!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</row>
    <row r="447" spans="1:35" hidden="1" x14ac:dyDescent="0.3">
      <c r="A447" t="s">
        <v>467</v>
      </c>
      <c r="B447">
        <v>445</v>
      </c>
      <c r="C447" t="str">
        <f>LEFT(Table1311[[#This Row],[Contingency id]])</f>
        <v>B</v>
      </c>
      <c r="D447">
        <v>0</v>
      </c>
      <c r="E447">
        <v>1.0270270270270201</v>
      </c>
      <c r="F447">
        <v>38</v>
      </c>
      <c r="G447">
        <v>37</v>
      </c>
      <c r="H447">
        <v>37</v>
      </c>
      <c r="I447">
        <v>0</v>
      </c>
      <c r="J447" s="2">
        <f>AVERAGE(Table1311[[#This Row],[Estimated costs 1]:[Estimated costs 20]])</f>
        <v>0</v>
      </c>
      <c r="K447" s="2" t="e">
        <f>(Table1311[[#This Row],[Mean]]-Table1311[[#This Row],[Actual cost]])/Table1311[[#This Row],[Actual cost]]*100</f>
        <v>#DIV/0!</v>
      </c>
      <c r="L447" s="2">
        <f>_xlfn.STDEV.P(Table1311[[#This Row],[Estimated costs 1]:[Estimated costs 20]])</f>
        <v>0</v>
      </c>
      <c r="M447" s="2" t="e">
        <f>Table1311[[#This Row],[Dev]]/Table1311[[#This Row],[Mean]]*100</f>
        <v>#DIV/0!</v>
      </c>
      <c r="N447" s="2">
        <f>Table1311[[#This Row],[Estimated costs 1]]-Table1311[[#This Row],[Actual cost]]</f>
        <v>0</v>
      </c>
      <c r="O447" s="2" t="e">
        <f>Table1311[[#This Row],[Diff 1]]/Table1311[[#This Row],[Actual cost]]*100</f>
        <v>#DIV/0!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</row>
    <row r="448" spans="1:35" hidden="1" x14ac:dyDescent="0.3">
      <c r="A448" t="s">
        <v>468</v>
      </c>
      <c r="B448">
        <v>446</v>
      </c>
      <c r="C448" t="str">
        <f>LEFT(Table1311[[#This Row],[Contingency id]])</f>
        <v>B</v>
      </c>
      <c r="D448">
        <v>0</v>
      </c>
      <c r="E448">
        <v>1.0857142857142801</v>
      </c>
      <c r="F448">
        <v>38</v>
      </c>
      <c r="G448">
        <v>35</v>
      </c>
      <c r="H448">
        <v>35</v>
      </c>
      <c r="I448">
        <v>0</v>
      </c>
      <c r="J448" s="2">
        <f>AVERAGE(Table1311[[#This Row],[Estimated costs 1]:[Estimated costs 20]])</f>
        <v>0</v>
      </c>
      <c r="K448" s="2" t="e">
        <f>(Table1311[[#This Row],[Mean]]-Table1311[[#This Row],[Actual cost]])/Table1311[[#This Row],[Actual cost]]*100</f>
        <v>#DIV/0!</v>
      </c>
      <c r="L448" s="2">
        <f>_xlfn.STDEV.P(Table1311[[#This Row],[Estimated costs 1]:[Estimated costs 20]])</f>
        <v>0</v>
      </c>
      <c r="M448" s="2" t="e">
        <f>Table1311[[#This Row],[Dev]]/Table1311[[#This Row],[Mean]]*100</f>
        <v>#DIV/0!</v>
      </c>
      <c r="N448" s="2">
        <f>Table1311[[#This Row],[Estimated costs 1]]-Table1311[[#This Row],[Actual cost]]</f>
        <v>0</v>
      </c>
      <c r="O448" s="2" t="e">
        <f>Table1311[[#This Row],[Diff 1]]/Table1311[[#This Row],[Actual cost]]*100</f>
        <v>#DIV/0!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</row>
    <row r="449" spans="1:35" hidden="1" x14ac:dyDescent="0.3">
      <c r="A449" t="s">
        <v>469</v>
      </c>
      <c r="B449">
        <v>447</v>
      </c>
      <c r="C449" t="str">
        <f>LEFT(Table1311[[#This Row],[Contingency id]])</f>
        <v>B</v>
      </c>
      <c r="D449">
        <v>0</v>
      </c>
      <c r="E449">
        <v>1.02941176470588</v>
      </c>
      <c r="F449">
        <v>35</v>
      </c>
      <c r="G449">
        <v>34</v>
      </c>
      <c r="H449">
        <v>34</v>
      </c>
      <c r="I449">
        <v>0</v>
      </c>
      <c r="J449" s="2">
        <f>AVERAGE(Table1311[[#This Row],[Estimated costs 1]:[Estimated costs 20]])</f>
        <v>0</v>
      </c>
      <c r="K449" s="2" t="e">
        <f>(Table1311[[#This Row],[Mean]]-Table1311[[#This Row],[Actual cost]])/Table1311[[#This Row],[Actual cost]]*100</f>
        <v>#DIV/0!</v>
      </c>
      <c r="L449" s="2">
        <f>_xlfn.STDEV.P(Table1311[[#This Row],[Estimated costs 1]:[Estimated costs 20]])</f>
        <v>0</v>
      </c>
      <c r="M449" s="2" t="e">
        <f>Table1311[[#This Row],[Dev]]/Table1311[[#This Row],[Mean]]*100</f>
        <v>#DIV/0!</v>
      </c>
      <c r="N449" s="2">
        <f>Table1311[[#This Row],[Estimated costs 1]]-Table1311[[#This Row],[Actual cost]]</f>
        <v>0</v>
      </c>
      <c r="O449" s="2" t="e">
        <f>Table1311[[#This Row],[Diff 1]]/Table1311[[#This Row],[Actual cost]]*100</f>
        <v>#DIV/0!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</row>
    <row r="450" spans="1:35" hidden="1" x14ac:dyDescent="0.3">
      <c r="A450" t="s">
        <v>470</v>
      </c>
      <c r="B450">
        <v>448</v>
      </c>
      <c r="C450" t="str">
        <f>LEFT(Table1311[[#This Row],[Contingency id]])</f>
        <v>B</v>
      </c>
      <c r="D450">
        <v>0</v>
      </c>
      <c r="E450">
        <v>1</v>
      </c>
      <c r="F450">
        <v>38</v>
      </c>
      <c r="G450">
        <v>38</v>
      </c>
      <c r="H450">
        <v>38</v>
      </c>
      <c r="I450">
        <v>0</v>
      </c>
      <c r="J450" s="2">
        <f>AVERAGE(Table1311[[#This Row],[Estimated costs 1]:[Estimated costs 20]])</f>
        <v>0</v>
      </c>
      <c r="K450" s="2" t="e">
        <f>(Table1311[[#This Row],[Mean]]-Table1311[[#This Row],[Actual cost]])/Table1311[[#This Row],[Actual cost]]*100</f>
        <v>#DIV/0!</v>
      </c>
      <c r="L450" s="2">
        <f>_xlfn.STDEV.P(Table1311[[#This Row],[Estimated costs 1]:[Estimated costs 20]])</f>
        <v>0</v>
      </c>
      <c r="M450" s="2" t="e">
        <f>Table1311[[#This Row],[Dev]]/Table1311[[#This Row],[Mean]]*100</f>
        <v>#DIV/0!</v>
      </c>
      <c r="N450" s="2">
        <f>Table1311[[#This Row],[Estimated costs 1]]-Table1311[[#This Row],[Actual cost]]</f>
        <v>0</v>
      </c>
      <c r="O450" s="2" t="e">
        <f>Table1311[[#This Row],[Diff 1]]/Table1311[[#This Row],[Actual cost]]*100</f>
        <v>#DIV/0!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</row>
    <row r="451" spans="1:35" hidden="1" x14ac:dyDescent="0.3">
      <c r="A451" t="s">
        <v>471</v>
      </c>
      <c r="B451">
        <v>449</v>
      </c>
      <c r="C451" t="str">
        <f>LEFT(Table1311[[#This Row],[Contingency id]])</f>
        <v>B</v>
      </c>
      <c r="D451">
        <v>0</v>
      </c>
      <c r="E451">
        <v>1</v>
      </c>
      <c r="F451">
        <v>38</v>
      </c>
      <c r="G451">
        <v>38</v>
      </c>
      <c r="H451">
        <v>38</v>
      </c>
      <c r="I451">
        <v>0</v>
      </c>
      <c r="J451" s="2">
        <f>AVERAGE(Table1311[[#This Row],[Estimated costs 1]:[Estimated costs 20]])</f>
        <v>0</v>
      </c>
      <c r="K451" s="2" t="e">
        <f>(Table1311[[#This Row],[Mean]]-Table1311[[#This Row],[Actual cost]])/Table1311[[#This Row],[Actual cost]]*100</f>
        <v>#DIV/0!</v>
      </c>
      <c r="L451" s="2">
        <f>_xlfn.STDEV.P(Table1311[[#This Row],[Estimated costs 1]:[Estimated costs 20]])</f>
        <v>0</v>
      </c>
      <c r="M451" s="2" t="e">
        <f>Table1311[[#This Row],[Dev]]/Table1311[[#This Row],[Mean]]*100</f>
        <v>#DIV/0!</v>
      </c>
      <c r="N451" s="2">
        <f>Table1311[[#This Row],[Estimated costs 1]]-Table1311[[#This Row],[Actual cost]]</f>
        <v>0</v>
      </c>
      <c r="O451" s="2" t="e">
        <f>Table1311[[#This Row],[Diff 1]]/Table1311[[#This Row],[Actual cost]]*100</f>
        <v>#DIV/0!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</row>
    <row r="452" spans="1:35" hidden="1" x14ac:dyDescent="0.3">
      <c r="A452" t="s">
        <v>472</v>
      </c>
      <c r="B452">
        <v>450</v>
      </c>
      <c r="C452" t="str">
        <f>LEFT(Table1311[[#This Row],[Contingency id]])</f>
        <v>B</v>
      </c>
      <c r="D452">
        <v>0</v>
      </c>
      <c r="E452">
        <v>1</v>
      </c>
      <c r="F452">
        <v>38</v>
      </c>
      <c r="G452">
        <v>38</v>
      </c>
      <c r="H452">
        <v>38</v>
      </c>
      <c r="I452">
        <v>0</v>
      </c>
      <c r="J452" s="2">
        <f>AVERAGE(Table1311[[#This Row],[Estimated costs 1]:[Estimated costs 20]])</f>
        <v>0</v>
      </c>
      <c r="K452" s="2" t="e">
        <f>(Table1311[[#This Row],[Mean]]-Table1311[[#This Row],[Actual cost]])/Table1311[[#This Row],[Actual cost]]*100</f>
        <v>#DIV/0!</v>
      </c>
      <c r="L452" s="2">
        <f>_xlfn.STDEV.P(Table1311[[#This Row],[Estimated costs 1]:[Estimated costs 20]])</f>
        <v>0</v>
      </c>
      <c r="M452" s="2" t="e">
        <f>Table1311[[#This Row],[Dev]]/Table1311[[#This Row],[Mean]]*100</f>
        <v>#DIV/0!</v>
      </c>
      <c r="N452" s="2">
        <f>Table1311[[#This Row],[Estimated costs 1]]-Table1311[[#This Row],[Actual cost]]</f>
        <v>0</v>
      </c>
      <c r="O452" s="2" t="e">
        <f>Table1311[[#This Row],[Diff 1]]/Table1311[[#This Row],[Actual cost]]*100</f>
        <v>#DIV/0!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</row>
    <row r="453" spans="1:35" hidden="1" x14ac:dyDescent="0.3">
      <c r="A453" t="s">
        <v>473</v>
      </c>
      <c r="B453">
        <v>451</v>
      </c>
      <c r="C453" t="str">
        <f>LEFT(Table1311[[#This Row],[Contingency id]])</f>
        <v>B</v>
      </c>
      <c r="D453">
        <v>0</v>
      </c>
      <c r="E453">
        <v>1.0270270270270201</v>
      </c>
      <c r="F453">
        <v>38</v>
      </c>
      <c r="G453">
        <v>37</v>
      </c>
      <c r="H453">
        <v>37</v>
      </c>
      <c r="I453">
        <v>0</v>
      </c>
      <c r="J453" s="2">
        <f>AVERAGE(Table1311[[#This Row],[Estimated costs 1]:[Estimated costs 20]])</f>
        <v>0</v>
      </c>
      <c r="K453" s="2" t="e">
        <f>(Table1311[[#This Row],[Mean]]-Table1311[[#This Row],[Actual cost]])/Table1311[[#This Row],[Actual cost]]*100</f>
        <v>#DIV/0!</v>
      </c>
      <c r="L453" s="2">
        <f>_xlfn.STDEV.P(Table1311[[#This Row],[Estimated costs 1]:[Estimated costs 20]])</f>
        <v>0</v>
      </c>
      <c r="M453" s="2" t="e">
        <f>Table1311[[#This Row],[Dev]]/Table1311[[#This Row],[Mean]]*100</f>
        <v>#DIV/0!</v>
      </c>
      <c r="N453" s="2">
        <f>Table1311[[#This Row],[Estimated costs 1]]-Table1311[[#This Row],[Actual cost]]</f>
        <v>0</v>
      </c>
      <c r="O453" s="2" t="e">
        <f>Table1311[[#This Row],[Diff 1]]/Table1311[[#This Row],[Actual cost]]*100</f>
        <v>#DIV/0!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</row>
    <row r="454" spans="1:35" hidden="1" x14ac:dyDescent="0.3">
      <c r="A454" t="s">
        <v>474</v>
      </c>
      <c r="B454">
        <v>452</v>
      </c>
      <c r="C454" t="str">
        <f>LEFT(Table1311[[#This Row],[Contingency id]])</f>
        <v>B</v>
      </c>
      <c r="D454">
        <v>0</v>
      </c>
      <c r="E454">
        <v>1.05555555555555</v>
      </c>
      <c r="F454">
        <v>38</v>
      </c>
      <c r="G454">
        <v>36</v>
      </c>
      <c r="H454">
        <v>36</v>
      </c>
      <c r="I454">
        <v>0</v>
      </c>
      <c r="J454" s="2">
        <f>AVERAGE(Table1311[[#This Row],[Estimated costs 1]:[Estimated costs 20]])</f>
        <v>0</v>
      </c>
      <c r="K454" s="2" t="e">
        <f>(Table1311[[#This Row],[Mean]]-Table1311[[#This Row],[Actual cost]])/Table1311[[#This Row],[Actual cost]]*100</f>
        <v>#DIV/0!</v>
      </c>
      <c r="L454" s="2">
        <f>_xlfn.STDEV.P(Table1311[[#This Row],[Estimated costs 1]:[Estimated costs 20]])</f>
        <v>0</v>
      </c>
      <c r="M454" s="2" t="e">
        <f>Table1311[[#This Row],[Dev]]/Table1311[[#This Row],[Mean]]*100</f>
        <v>#DIV/0!</v>
      </c>
      <c r="N454" s="2">
        <f>Table1311[[#This Row],[Estimated costs 1]]-Table1311[[#This Row],[Actual cost]]</f>
        <v>0</v>
      </c>
      <c r="O454" s="2" t="e">
        <f>Table1311[[#This Row],[Diff 1]]/Table1311[[#This Row],[Actual cost]]*100</f>
        <v>#DIV/0!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</row>
    <row r="455" spans="1:35" hidden="1" x14ac:dyDescent="0.3">
      <c r="A455" t="s">
        <v>475</v>
      </c>
      <c r="B455">
        <v>453</v>
      </c>
      <c r="C455" t="str">
        <f>LEFT(Table1311[[#This Row],[Contingency id]])</f>
        <v>B</v>
      </c>
      <c r="D455">
        <v>0</v>
      </c>
      <c r="E455">
        <v>1.0857142857142801</v>
      </c>
      <c r="F455">
        <v>38</v>
      </c>
      <c r="G455">
        <v>35</v>
      </c>
      <c r="H455">
        <v>35</v>
      </c>
      <c r="I455">
        <v>0</v>
      </c>
      <c r="J455" s="2">
        <f>AVERAGE(Table1311[[#This Row],[Estimated costs 1]:[Estimated costs 20]])</f>
        <v>0</v>
      </c>
      <c r="K455" s="2" t="e">
        <f>(Table1311[[#This Row],[Mean]]-Table1311[[#This Row],[Actual cost]])/Table1311[[#This Row],[Actual cost]]*100</f>
        <v>#DIV/0!</v>
      </c>
      <c r="L455" s="2">
        <f>_xlfn.STDEV.P(Table1311[[#This Row],[Estimated costs 1]:[Estimated costs 20]])</f>
        <v>0</v>
      </c>
      <c r="M455" s="2" t="e">
        <f>Table1311[[#This Row],[Dev]]/Table1311[[#This Row],[Mean]]*100</f>
        <v>#DIV/0!</v>
      </c>
      <c r="N455" s="2">
        <f>Table1311[[#This Row],[Estimated costs 1]]-Table1311[[#This Row],[Actual cost]]</f>
        <v>0</v>
      </c>
      <c r="O455" s="2" t="e">
        <f>Table1311[[#This Row],[Diff 1]]/Table1311[[#This Row],[Actual cost]]*100</f>
        <v>#DIV/0!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</row>
    <row r="456" spans="1:35" hidden="1" x14ac:dyDescent="0.3">
      <c r="A456" t="s">
        <v>476</v>
      </c>
      <c r="B456">
        <v>454</v>
      </c>
      <c r="C456" t="str">
        <f>LEFT(Table1311[[#This Row],[Contingency id]])</f>
        <v>B</v>
      </c>
      <c r="D456">
        <v>0</v>
      </c>
      <c r="E456">
        <v>1.05555555555555</v>
      </c>
      <c r="F456">
        <v>38</v>
      </c>
      <c r="G456">
        <v>36</v>
      </c>
      <c r="H456">
        <v>36</v>
      </c>
      <c r="I456">
        <v>0</v>
      </c>
      <c r="J456" s="2">
        <f>AVERAGE(Table1311[[#This Row],[Estimated costs 1]:[Estimated costs 20]])</f>
        <v>0</v>
      </c>
      <c r="K456" s="2" t="e">
        <f>(Table1311[[#This Row],[Mean]]-Table1311[[#This Row],[Actual cost]])/Table1311[[#This Row],[Actual cost]]*100</f>
        <v>#DIV/0!</v>
      </c>
      <c r="L456" s="2">
        <f>_xlfn.STDEV.P(Table1311[[#This Row],[Estimated costs 1]:[Estimated costs 20]])</f>
        <v>0</v>
      </c>
      <c r="M456" s="2" t="e">
        <f>Table1311[[#This Row],[Dev]]/Table1311[[#This Row],[Mean]]*100</f>
        <v>#DIV/0!</v>
      </c>
      <c r="N456" s="2">
        <f>Table1311[[#This Row],[Estimated costs 1]]-Table1311[[#This Row],[Actual cost]]</f>
        <v>0</v>
      </c>
      <c r="O456" s="2" t="e">
        <f>Table1311[[#This Row],[Diff 1]]/Table1311[[#This Row],[Actual cost]]*100</f>
        <v>#DIV/0!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</row>
    <row r="457" spans="1:35" hidden="1" x14ac:dyDescent="0.3">
      <c r="A457" t="s">
        <v>477</v>
      </c>
      <c r="B457">
        <v>455</v>
      </c>
      <c r="C457" t="str">
        <f>LEFT(Table1311[[#This Row],[Contingency id]])</f>
        <v>B</v>
      </c>
      <c r="D457">
        <v>0</v>
      </c>
      <c r="E457">
        <v>1.0465116279069699</v>
      </c>
      <c r="F457">
        <v>45</v>
      </c>
      <c r="G457">
        <v>43</v>
      </c>
      <c r="H457">
        <v>43</v>
      </c>
      <c r="I457">
        <v>0</v>
      </c>
      <c r="J457" s="2">
        <f>AVERAGE(Table1311[[#This Row],[Estimated costs 1]:[Estimated costs 20]])</f>
        <v>0</v>
      </c>
      <c r="K457" s="2" t="e">
        <f>(Table1311[[#This Row],[Mean]]-Table1311[[#This Row],[Actual cost]])/Table1311[[#This Row],[Actual cost]]*100</f>
        <v>#DIV/0!</v>
      </c>
      <c r="L457" s="2">
        <f>_xlfn.STDEV.P(Table1311[[#This Row],[Estimated costs 1]:[Estimated costs 20]])</f>
        <v>0</v>
      </c>
      <c r="M457" s="2" t="e">
        <f>Table1311[[#This Row],[Dev]]/Table1311[[#This Row],[Mean]]*100</f>
        <v>#DIV/0!</v>
      </c>
      <c r="N457" s="2">
        <f>Table1311[[#This Row],[Estimated costs 1]]-Table1311[[#This Row],[Actual cost]]</f>
        <v>0</v>
      </c>
      <c r="O457" s="2" t="e">
        <f>Table1311[[#This Row],[Diff 1]]/Table1311[[#This Row],[Actual cost]]*100</f>
        <v>#DIV/0!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</row>
    <row r="458" spans="1:35" hidden="1" x14ac:dyDescent="0.3">
      <c r="A458" t="s">
        <v>478</v>
      </c>
      <c r="B458">
        <v>456</v>
      </c>
      <c r="C458" t="str">
        <f>LEFT(Table1311[[#This Row],[Contingency id]])</f>
        <v>B</v>
      </c>
      <c r="D458">
        <v>0</v>
      </c>
      <c r="E458">
        <v>1.02272727272727</v>
      </c>
      <c r="F458">
        <v>45</v>
      </c>
      <c r="G458">
        <v>44</v>
      </c>
      <c r="H458">
        <v>44</v>
      </c>
      <c r="I458">
        <v>0</v>
      </c>
      <c r="J458" s="2">
        <f>AVERAGE(Table1311[[#This Row],[Estimated costs 1]:[Estimated costs 20]])</f>
        <v>0</v>
      </c>
      <c r="K458" s="2" t="e">
        <f>(Table1311[[#This Row],[Mean]]-Table1311[[#This Row],[Actual cost]])/Table1311[[#This Row],[Actual cost]]*100</f>
        <v>#DIV/0!</v>
      </c>
      <c r="L458" s="2">
        <f>_xlfn.STDEV.P(Table1311[[#This Row],[Estimated costs 1]:[Estimated costs 20]])</f>
        <v>0</v>
      </c>
      <c r="M458" s="2" t="e">
        <f>Table1311[[#This Row],[Dev]]/Table1311[[#This Row],[Mean]]*100</f>
        <v>#DIV/0!</v>
      </c>
      <c r="N458" s="2">
        <f>Table1311[[#This Row],[Estimated costs 1]]-Table1311[[#This Row],[Actual cost]]</f>
        <v>0</v>
      </c>
      <c r="O458" s="2" t="e">
        <f>Table1311[[#This Row],[Diff 1]]/Table1311[[#This Row],[Actual cost]]*100</f>
        <v>#DIV/0!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</row>
    <row r="459" spans="1:35" hidden="1" x14ac:dyDescent="0.3">
      <c r="A459" t="s">
        <v>479</v>
      </c>
      <c r="B459">
        <v>457</v>
      </c>
      <c r="C459" t="str">
        <f>LEFT(Table1311[[#This Row],[Contingency id]])</f>
        <v>B</v>
      </c>
      <c r="D459">
        <v>0</v>
      </c>
      <c r="E459">
        <v>1.0465116279069699</v>
      </c>
      <c r="F459">
        <v>45</v>
      </c>
      <c r="G459">
        <v>43</v>
      </c>
      <c r="H459">
        <v>43</v>
      </c>
      <c r="I459">
        <v>0</v>
      </c>
      <c r="J459" s="2">
        <f>AVERAGE(Table1311[[#This Row],[Estimated costs 1]:[Estimated costs 20]])</f>
        <v>0</v>
      </c>
      <c r="K459" s="2" t="e">
        <f>(Table1311[[#This Row],[Mean]]-Table1311[[#This Row],[Actual cost]])/Table1311[[#This Row],[Actual cost]]*100</f>
        <v>#DIV/0!</v>
      </c>
      <c r="L459" s="2">
        <f>_xlfn.STDEV.P(Table1311[[#This Row],[Estimated costs 1]:[Estimated costs 20]])</f>
        <v>0</v>
      </c>
      <c r="M459" s="2" t="e">
        <f>Table1311[[#This Row],[Dev]]/Table1311[[#This Row],[Mean]]*100</f>
        <v>#DIV/0!</v>
      </c>
      <c r="N459" s="2">
        <f>Table1311[[#This Row],[Estimated costs 1]]-Table1311[[#This Row],[Actual cost]]</f>
        <v>0</v>
      </c>
      <c r="O459" s="2" t="e">
        <f>Table1311[[#This Row],[Diff 1]]/Table1311[[#This Row],[Actual cost]]*100</f>
        <v>#DIV/0!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</row>
    <row r="460" spans="1:35" hidden="1" x14ac:dyDescent="0.3">
      <c r="A460" t="s">
        <v>480</v>
      </c>
      <c r="B460">
        <v>458</v>
      </c>
      <c r="C460" t="str">
        <f>LEFT(Table1311[[#This Row],[Contingency id]])</f>
        <v>B</v>
      </c>
      <c r="D460">
        <v>0</v>
      </c>
      <c r="E460">
        <v>1.02272727272727</v>
      </c>
      <c r="F460">
        <v>45</v>
      </c>
      <c r="G460">
        <v>44</v>
      </c>
      <c r="H460">
        <v>44</v>
      </c>
      <c r="I460">
        <v>0</v>
      </c>
      <c r="J460" s="2">
        <f>AVERAGE(Table1311[[#This Row],[Estimated costs 1]:[Estimated costs 20]])</f>
        <v>0</v>
      </c>
      <c r="K460" s="2" t="e">
        <f>(Table1311[[#This Row],[Mean]]-Table1311[[#This Row],[Actual cost]])/Table1311[[#This Row],[Actual cost]]*100</f>
        <v>#DIV/0!</v>
      </c>
      <c r="L460" s="2">
        <f>_xlfn.STDEV.P(Table1311[[#This Row],[Estimated costs 1]:[Estimated costs 20]])</f>
        <v>0</v>
      </c>
      <c r="M460" s="2" t="e">
        <f>Table1311[[#This Row],[Dev]]/Table1311[[#This Row],[Mean]]*100</f>
        <v>#DIV/0!</v>
      </c>
      <c r="N460" s="2">
        <f>Table1311[[#This Row],[Estimated costs 1]]-Table1311[[#This Row],[Actual cost]]</f>
        <v>0</v>
      </c>
      <c r="O460" s="2" t="e">
        <f>Table1311[[#This Row],[Diff 1]]/Table1311[[#This Row],[Actual cost]]*100</f>
        <v>#DIV/0!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</row>
    <row r="461" spans="1:35" hidden="1" x14ac:dyDescent="0.3">
      <c r="A461" t="s">
        <v>481</v>
      </c>
      <c r="B461">
        <v>459</v>
      </c>
      <c r="C461" t="str">
        <f>LEFT(Table1311[[#This Row],[Contingency id]])</f>
        <v>B</v>
      </c>
      <c r="D461">
        <v>0</v>
      </c>
      <c r="E461">
        <v>1.09756097560975</v>
      </c>
      <c r="F461">
        <v>45</v>
      </c>
      <c r="G461">
        <v>41</v>
      </c>
      <c r="H461">
        <v>41</v>
      </c>
      <c r="I461">
        <v>0</v>
      </c>
      <c r="J461" s="2">
        <f>AVERAGE(Table1311[[#This Row],[Estimated costs 1]:[Estimated costs 20]])</f>
        <v>0</v>
      </c>
      <c r="K461" s="2" t="e">
        <f>(Table1311[[#This Row],[Mean]]-Table1311[[#This Row],[Actual cost]])/Table1311[[#This Row],[Actual cost]]*100</f>
        <v>#DIV/0!</v>
      </c>
      <c r="L461" s="2">
        <f>_xlfn.STDEV.P(Table1311[[#This Row],[Estimated costs 1]:[Estimated costs 20]])</f>
        <v>0</v>
      </c>
      <c r="M461" s="2" t="e">
        <f>Table1311[[#This Row],[Dev]]/Table1311[[#This Row],[Mean]]*100</f>
        <v>#DIV/0!</v>
      </c>
      <c r="N461" s="2">
        <f>Table1311[[#This Row],[Estimated costs 1]]-Table1311[[#This Row],[Actual cost]]</f>
        <v>0</v>
      </c>
      <c r="O461" s="2" t="e">
        <f>Table1311[[#This Row],[Diff 1]]/Table1311[[#This Row],[Actual cost]]*100</f>
        <v>#DIV/0!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</row>
    <row r="462" spans="1:35" hidden="1" x14ac:dyDescent="0.3">
      <c r="A462" t="s">
        <v>482</v>
      </c>
      <c r="B462">
        <v>460</v>
      </c>
      <c r="C462" t="str">
        <f>LEFT(Table1311[[#This Row],[Contingency id]])</f>
        <v>B</v>
      </c>
      <c r="D462">
        <v>0</v>
      </c>
      <c r="E462">
        <v>1.125</v>
      </c>
      <c r="F462">
        <v>45</v>
      </c>
      <c r="G462">
        <v>40</v>
      </c>
      <c r="H462">
        <v>40</v>
      </c>
      <c r="I462">
        <v>0</v>
      </c>
      <c r="J462" s="2">
        <f>AVERAGE(Table1311[[#This Row],[Estimated costs 1]:[Estimated costs 20]])</f>
        <v>0</v>
      </c>
      <c r="K462" s="2" t="e">
        <f>(Table1311[[#This Row],[Mean]]-Table1311[[#This Row],[Actual cost]])/Table1311[[#This Row],[Actual cost]]*100</f>
        <v>#DIV/0!</v>
      </c>
      <c r="L462" s="2">
        <f>_xlfn.STDEV.P(Table1311[[#This Row],[Estimated costs 1]:[Estimated costs 20]])</f>
        <v>0</v>
      </c>
      <c r="M462" s="2" t="e">
        <f>Table1311[[#This Row],[Dev]]/Table1311[[#This Row],[Mean]]*100</f>
        <v>#DIV/0!</v>
      </c>
      <c r="N462" s="2">
        <f>Table1311[[#This Row],[Estimated costs 1]]-Table1311[[#This Row],[Actual cost]]</f>
        <v>0</v>
      </c>
      <c r="O462" s="2" t="e">
        <f>Table1311[[#This Row],[Diff 1]]/Table1311[[#This Row],[Actual cost]]*100</f>
        <v>#DIV/0!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</row>
    <row r="463" spans="1:35" hidden="1" x14ac:dyDescent="0.3">
      <c r="A463" t="s">
        <v>483</v>
      </c>
      <c r="B463">
        <v>461</v>
      </c>
      <c r="C463" t="str">
        <f>LEFT(Table1311[[#This Row],[Contingency id]])</f>
        <v>B</v>
      </c>
      <c r="D463">
        <v>0</v>
      </c>
      <c r="E463">
        <v>1.02272727272727</v>
      </c>
      <c r="F463">
        <v>45</v>
      </c>
      <c r="G463">
        <v>44</v>
      </c>
      <c r="H463">
        <v>44</v>
      </c>
      <c r="I463">
        <v>0</v>
      </c>
      <c r="J463" s="2">
        <f>AVERAGE(Table1311[[#This Row],[Estimated costs 1]:[Estimated costs 20]])</f>
        <v>0</v>
      </c>
      <c r="K463" s="2" t="e">
        <f>(Table1311[[#This Row],[Mean]]-Table1311[[#This Row],[Actual cost]])/Table1311[[#This Row],[Actual cost]]*100</f>
        <v>#DIV/0!</v>
      </c>
      <c r="L463" s="2">
        <f>_xlfn.STDEV.P(Table1311[[#This Row],[Estimated costs 1]:[Estimated costs 20]])</f>
        <v>0</v>
      </c>
      <c r="M463" s="2" t="e">
        <f>Table1311[[#This Row],[Dev]]/Table1311[[#This Row],[Mean]]*100</f>
        <v>#DIV/0!</v>
      </c>
      <c r="N463" s="2">
        <f>Table1311[[#This Row],[Estimated costs 1]]-Table1311[[#This Row],[Actual cost]]</f>
        <v>0</v>
      </c>
      <c r="O463" s="2" t="e">
        <f>Table1311[[#This Row],[Diff 1]]/Table1311[[#This Row],[Actual cost]]*100</f>
        <v>#DIV/0!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</row>
    <row r="464" spans="1:35" hidden="1" x14ac:dyDescent="0.3">
      <c r="A464" t="s">
        <v>484</v>
      </c>
      <c r="B464">
        <v>462</v>
      </c>
      <c r="C464" t="str">
        <f>LEFT(Table1311[[#This Row],[Contingency id]])</f>
        <v>B</v>
      </c>
      <c r="D464">
        <v>0</v>
      </c>
      <c r="E464">
        <v>1.02272727272727</v>
      </c>
      <c r="F464">
        <v>45</v>
      </c>
      <c r="G464">
        <v>44</v>
      </c>
      <c r="H464">
        <v>44</v>
      </c>
      <c r="I464">
        <v>0</v>
      </c>
      <c r="J464" s="2">
        <f>AVERAGE(Table1311[[#This Row],[Estimated costs 1]:[Estimated costs 20]])</f>
        <v>0</v>
      </c>
      <c r="K464" s="2" t="e">
        <f>(Table1311[[#This Row],[Mean]]-Table1311[[#This Row],[Actual cost]])/Table1311[[#This Row],[Actual cost]]*100</f>
        <v>#DIV/0!</v>
      </c>
      <c r="L464" s="2">
        <f>_xlfn.STDEV.P(Table1311[[#This Row],[Estimated costs 1]:[Estimated costs 20]])</f>
        <v>0</v>
      </c>
      <c r="M464" s="2" t="e">
        <f>Table1311[[#This Row],[Dev]]/Table1311[[#This Row],[Mean]]*100</f>
        <v>#DIV/0!</v>
      </c>
      <c r="N464" s="2">
        <f>Table1311[[#This Row],[Estimated costs 1]]-Table1311[[#This Row],[Actual cost]]</f>
        <v>0</v>
      </c>
      <c r="O464" s="2" t="e">
        <f>Table1311[[#This Row],[Diff 1]]/Table1311[[#This Row],[Actual cost]]*100</f>
        <v>#DIV/0!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</row>
    <row r="465" spans="1:35" hidden="1" x14ac:dyDescent="0.3">
      <c r="A465" t="s">
        <v>485</v>
      </c>
      <c r="B465">
        <v>463</v>
      </c>
      <c r="C465" t="str">
        <f>LEFT(Table1311[[#This Row],[Contingency id]])</f>
        <v>B</v>
      </c>
      <c r="D465">
        <v>0</v>
      </c>
      <c r="E465">
        <v>1.0465116279069699</v>
      </c>
      <c r="F465">
        <v>45</v>
      </c>
      <c r="G465">
        <v>43</v>
      </c>
      <c r="H465">
        <v>43</v>
      </c>
      <c r="I465">
        <v>0</v>
      </c>
      <c r="J465" s="2">
        <f>AVERAGE(Table1311[[#This Row],[Estimated costs 1]:[Estimated costs 20]])</f>
        <v>0</v>
      </c>
      <c r="K465" s="2" t="e">
        <f>(Table1311[[#This Row],[Mean]]-Table1311[[#This Row],[Actual cost]])/Table1311[[#This Row],[Actual cost]]*100</f>
        <v>#DIV/0!</v>
      </c>
      <c r="L465" s="2">
        <f>_xlfn.STDEV.P(Table1311[[#This Row],[Estimated costs 1]:[Estimated costs 20]])</f>
        <v>0</v>
      </c>
      <c r="M465" s="2" t="e">
        <f>Table1311[[#This Row],[Dev]]/Table1311[[#This Row],[Mean]]*100</f>
        <v>#DIV/0!</v>
      </c>
      <c r="N465" s="2">
        <f>Table1311[[#This Row],[Estimated costs 1]]-Table1311[[#This Row],[Actual cost]]</f>
        <v>0</v>
      </c>
      <c r="O465" s="2" t="e">
        <f>Table1311[[#This Row],[Diff 1]]/Table1311[[#This Row],[Actual cost]]*100</f>
        <v>#DIV/0!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</row>
    <row r="466" spans="1:35" hidden="1" x14ac:dyDescent="0.3">
      <c r="A466" t="s">
        <v>486</v>
      </c>
      <c r="B466">
        <v>464</v>
      </c>
      <c r="C466" t="str">
        <f>LEFT(Table1311[[#This Row],[Contingency id]])</f>
        <v>B</v>
      </c>
      <c r="D466">
        <v>0</v>
      </c>
      <c r="E466">
        <v>1</v>
      </c>
      <c r="F466">
        <v>20</v>
      </c>
      <c r="G466">
        <v>20</v>
      </c>
      <c r="H466">
        <v>20</v>
      </c>
      <c r="I466">
        <v>0</v>
      </c>
      <c r="J466" s="2">
        <f>AVERAGE(Table1311[[#This Row],[Estimated costs 1]:[Estimated costs 20]])</f>
        <v>0</v>
      </c>
      <c r="K466" s="2" t="e">
        <f>(Table1311[[#This Row],[Mean]]-Table1311[[#This Row],[Actual cost]])/Table1311[[#This Row],[Actual cost]]*100</f>
        <v>#DIV/0!</v>
      </c>
      <c r="L466" s="2">
        <f>_xlfn.STDEV.P(Table1311[[#This Row],[Estimated costs 1]:[Estimated costs 20]])</f>
        <v>0</v>
      </c>
      <c r="M466" s="2" t="e">
        <f>Table1311[[#This Row],[Dev]]/Table1311[[#This Row],[Mean]]*100</f>
        <v>#DIV/0!</v>
      </c>
      <c r="N466" s="2">
        <f>Table1311[[#This Row],[Estimated costs 1]]-Table1311[[#This Row],[Actual cost]]</f>
        <v>0</v>
      </c>
      <c r="O466" s="2" t="e">
        <f>Table1311[[#This Row],[Diff 1]]/Table1311[[#This Row],[Actual cost]]*100</f>
        <v>#DIV/0!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</row>
    <row r="467" spans="1:35" hidden="1" x14ac:dyDescent="0.3">
      <c r="A467" t="s">
        <v>487</v>
      </c>
      <c r="B467">
        <v>465</v>
      </c>
      <c r="C467" t="str">
        <f>LEFT(Table1311[[#This Row],[Contingency id]])</f>
        <v>B</v>
      </c>
      <c r="D467">
        <v>0</v>
      </c>
      <c r="E467">
        <v>1.0526315789473599</v>
      </c>
      <c r="F467">
        <v>20</v>
      </c>
      <c r="G467">
        <v>19</v>
      </c>
      <c r="H467">
        <v>19</v>
      </c>
      <c r="I467">
        <v>0</v>
      </c>
      <c r="J467" s="2">
        <f>AVERAGE(Table1311[[#This Row],[Estimated costs 1]:[Estimated costs 20]])</f>
        <v>0</v>
      </c>
      <c r="K467" s="2" t="e">
        <f>(Table1311[[#This Row],[Mean]]-Table1311[[#This Row],[Actual cost]])/Table1311[[#This Row],[Actual cost]]*100</f>
        <v>#DIV/0!</v>
      </c>
      <c r="L467" s="2">
        <f>_xlfn.STDEV.P(Table1311[[#This Row],[Estimated costs 1]:[Estimated costs 20]])</f>
        <v>0</v>
      </c>
      <c r="M467" s="2" t="e">
        <f>Table1311[[#This Row],[Dev]]/Table1311[[#This Row],[Mean]]*100</f>
        <v>#DIV/0!</v>
      </c>
      <c r="N467" s="2">
        <f>Table1311[[#This Row],[Estimated costs 1]]-Table1311[[#This Row],[Actual cost]]</f>
        <v>0</v>
      </c>
      <c r="O467" s="2" t="e">
        <f>Table1311[[#This Row],[Diff 1]]/Table1311[[#This Row],[Actual cost]]*100</f>
        <v>#DIV/0!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</row>
    <row r="468" spans="1:35" hidden="1" x14ac:dyDescent="0.3">
      <c r="A468" t="s">
        <v>488</v>
      </c>
      <c r="B468">
        <v>466</v>
      </c>
      <c r="C468" t="str">
        <f>LEFT(Table1311[[#This Row],[Contingency id]])</f>
        <v>B</v>
      </c>
      <c r="D468">
        <v>0</v>
      </c>
      <c r="E468">
        <v>1.1111111111111101</v>
      </c>
      <c r="F468">
        <v>20</v>
      </c>
      <c r="G468">
        <v>18</v>
      </c>
      <c r="H468">
        <v>18</v>
      </c>
      <c r="I468">
        <v>0</v>
      </c>
      <c r="J468" s="2">
        <f>AVERAGE(Table1311[[#This Row],[Estimated costs 1]:[Estimated costs 20]])</f>
        <v>0</v>
      </c>
      <c r="K468" s="2" t="e">
        <f>(Table1311[[#This Row],[Mean]]-Table1311[[#This Row],[Actual cost]])/Table1311[[#This Row],[Actual cost]]*100</f>
        <v>#DIV/0!</v>
      </c>
      <c r="L468" s="2">
        <f>_xlfn.STDEV.P(Table1311[[#This Row],[Estimated costs 1]:[Estimated costs 20]])</f>
        <v>0</v>
      </c>
      <c r="M468" s="2" t="e">
        <f>Table1311[[#This Row],[Dev]]/Table1311[[#This Row],[Mean]]*100</f>
        <v>#DIV/0!</v>
      </c>
      <c r="N468" s="2">
        <f>Table1311[[#This Row],[Estimated costs 1]]-Table1311[[#This Row],[Actual cost]]</f>
        <v>0</v>
      </c>
      <c r="O468" s="2" t="e">
        <f>Table1311[[#This Row],[Diff 1]]/Table1311[[#This Row],[Actual cost]]*100</f>
        <v>#DIV/0!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</row>
    <row r="469" spans="1:35" hidden="1" x14ac:dyDescent="0.3">
      <c r="A469" t="s">
        <v>489</v>
      </c>
      <c r="B469">
        <v>467</v>
      </c>
      <c r="C469" t="str">
        <f>LEFT(Table1311[[#This Row],[Contingency id]])</f>
        <v>B</v>
      </c>
      <c r="D469">
        <v>0</v>
      </c>
      <c r="E469">
        <v>1</v>
      </c>
      <c r="F469">
        <v>20</v>
      </c>
      <c r="G469">
        <v>20</v>
      </c>
      <c r="H469">
        <v>20</v>
      </c>
      <c r="I469">
        <v>0</v>
      </c>
      <c r="J469" s="2">
        <f>AVERAGE(Table1311[[#This Row],[Estimated costs 1]:[Estimated costs 20]])</f>
        <v>0</v>
      </c>
      <c r="K469" s="2" t="e">
        <f>(Table1311[[#This Row],[Mean]]-Table1311[[#This Row],[Actual cost]])/Table1311[[#This Row],[Actual cost]]*100</f>
        <v>#DIV/0!</v>
      </c>
      <c r="L469" s="2">
        <f>_xlfn.STDEV.P(Table1311[[#This Row],[Estimated costs 1]:[Estimated costs 20]])</f>
        <v>0</v>
      </c>
      <c r="M469" s="2" t="e">
        <f>Table1311[[#This Row],[Dev]]/Table1311[[#This Row],[Mean]]*100</f>
        <v>#DIV/0!</v>
      </c>
      <c r="N469" s="2">
        <f>Table1311[[#This Row],[Estimated costs 1]]-Table1311[[#This Row],[Actual cost]]</f>
        <v>0</v>
      </c>
      <c r="O469" s="2" t="e">
        <f>Table1311[[#This Row],[Diff 1]]/Table1311[[#This Row],[Actual cost]]*100</f>
        <v>#DIV/0!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</row>
    <row r="470" spans="1:35" hidden="1" x14ac:dyDescent="0.3">
      <c r="A470" t="s">
        <v>490</v>
      </c>
      <c r="B470">
        <v>468</v>
      </c>
      <c r="C470" t="str">
        <f>LEFT(Table1311[[#This Row],[Contingency id]])</f>
        <v>B</v>
      </c>
      <c r="D470">
        <v>0</v>
      </c>
      <c r="E470">
        <v>1.0526315789473599</v>
      </c>
      <c r="F470">
        <v>20</v>
      </c>
      <c r="G470">
        <v>19</v>
      </c>
      <c r="H470">
        <v>19</v>
      </c>
      <c r="I470">
        <v>0</v>
      </c>
      <c r="J470" s="2">
        <f>AVERAGE(Table1311[[#This Row],[Estimated costs 1]:[Estimated costs 20]])</f>
        <v>0</v>
      </c>
      <c r="K470" s="2" t="e">
        <f>(Table1311[[#This Row],[Mean]]-Table1311[[#This Row],[Actual cost]])/Table1311[[#This Row],[Actual cost]]*100</f>
        <v>#DIV/0!</v>
      </c>
      <c r="L470" s="2">
        <f>_xlfn.STDEV.P(Table1311[[#This Row],[Estimated costs 1]:[Estimated costs 20]])</f>
        <v>0</v>
      </c>
      <c r="M470" s="2" t="e">
        <f>Table1311[[#This Row],[Dev]]/Table1311[[#This Row],[Mean]]*100</f>
        <v>#DIV/0!</v>
      </c>
      <c r="N470" s="2">
        <f>Table1311[[#This Row],[Estimated costs 1]]-Table1311[[#This Row],[Actual cost]]</f>
        <v>0</v>
      </c>
      <c r="O470" s="2" t="e">
        <f>Table1311[[#This Row],[Diff 1]]/Table1311[[#This Row],[Actual cost]]*100</f>
        <v>#DIV/0!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</row>
    <row r="471" spans="1:35" hidden="1" x14ac:dyDescent="0.3">
      <c r="A471" t="s">
        <v>491</v>
      </c>
      <c r="B471">
        <v>469</v>
      </c>
      <c r="C471" t="str">
        <f>LEFT(Table1311[[#This Row],[Contingency id]])</f>
        <v>B</v>
      </c>
      <c r="D471">
        <v>0</v>
      </c>
      <c r="E471">
        <v>1</v>
      </c>
      <c r="F471">
        <v>20</v>
      </c>
      <c r="G471">
        <v>20</v>
      </c>
      <c r="H471">
        <v>20</v>
      </c>
      <c r="I471">
        <v>0</v>
      </c>
      <c r="J471" s="2">
        <f>AVERAGE(Table1311[[#This Row],[Estimated costs 1]:[Estimated costs 20]])</f>
        <v>0</v>
      </c>
      <c r="K471" s="2" t="e">
        <f>(Table1311[[#This Row],[Mean]]-Table1311[[#This Row],[Actual cost]])/Table1311[[#This Row],[Actual cost]]*100</f>
        <v>#DIV/0!</v>
      </c>
      <c r="L471" s="2">
        <f>_xlfn.STDEV.P(Table1311[[#This Row],[Estimated costs 1]:[Estimated costs 20]])</f>
        <v>0</v>
      </c>
      <c r="M471" s="2" t="e">
        <f>Table1311[[#This Row],[Dev]]/Table1311[[#This Row],[Mean]]*100</f>
        <v>#DIV/0!</v>
      </c>
      <c r="N471" s="2">
        <f>Table1311[[#This Row],[Estimated costs 1]]-Table1311[[#This Row],[Actual cost]]</f>
        <v>0</v>
      </c>
      <c r="O471" s="2" t="e">
        <f>Table1311[[#This Row],[Diff 1]]/Table1311[[#This Row],[Actual cost]]*100</f>
        <v>#DIV/0!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</row>
    <row r="472" spans="1:35" hidden="1" x14ac:dyDescent="0.3">
      <c r="A472" t="s">
        <v>492</v>
      </c>
      <c r="B472">
        <v>470</v>
      </c>
      <c r="C472" t="str">
        <f>LEFT(Table1311[[#This Row],[Contingency id]])</f>
        <v>B</v>
      </c>
      <c r="D472">
        <v>0</v>
      </c>
      <c r="E472">
        <v>1.0526315789473599</v>
      </c>
      <c r="F472">
        <v>20</v>
      </c>
      <c r="G472">
        <v>19</v>
      </c>
      <c r="H472">
        <v>19</v>
      </c>
      <c r="I472">
        <v>0</v>
      </c>
      <c r="J472" s="2">
        <f>AVERAGE(Table1311[[#This Row],[Estimated costs 1]:[Estimated costs 20]])</f>
        <v>0</v>
      </c>
      <c r="K472" s="2" t="e">
        <f>(Table1311[[#This Row],[Mean]]-Table1311[[#This Row],[Actual cost]])/Table1311[[#This Row],[Actual cost]]*100</f>
        <v>#DIV/0!</v>
      </c>
      <c r="L472" s="2">
        <f>_xlfn.STDEV.P(Table1311[[#This Row],[Estimated costs 1]:[Estimated costs 20]])</f>
        <v>0</v>
      </c>
      <c r="M472" s="2" t="e">
        <f>Table1311[[#This Row],[Dev]]/Table1311[[#This Row],[Mean]]*100</f>
        <v>#DIV/0!</v>
      </c>
      <c r="N472" s="2">
        <f>Table1311[[#This Row],[Estimated costs 1]]-Table1311[[#This Row],[Actual cost]]</f>
        <v>0</v>
      </c>
      <c r="O472" s="2" t="e">
        <f>Table1311[[#This Row],[Diff 1]]/Table1311[[#This Row],[Actual cost]]*100</f>
        <v>#DIV/0!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</row>
    <row r="473" spans="1:35" hidden="1" x14ac:dyDescent="0.3">
      <c r="A473" t="s">
        <v>493</v>
      </c>
      <c r="B473">
        <v>471</v>
      </c>
      <c r="C473" t="str">
        <f>LEFT(Table1311[[#This Row],[Contingency id]])</f>
        <v>B</v>
      </c>
      <c r="D473">
        <v>0</v>
      </c>
      <c r="E473">
        <v>1</v>
      </c>
      <c r="F473">
        <v>20</v>
      </c>
      <c r="G473">
        <v>20</v>
      </c>
      <c r="H473">
        <v>20</v>
      </c>
      <c r="I473">
        <v>0</v>
      </c>
      <c r="J473" s="2">
        <f>AVERAGE(Table1311[[#This Row],[Estimated costs 1]:[Estimated costs 20]])</f>
        <v>0</v>
      </c>
      <c r="K473" s="2" t="e">
        <f>(Table1311[[#This Row],[Mean]]-Table1311[[#This Row],[Actual cost]])/Table1311[[#This Row],[Actual cost]]*100</f>
        <v>#DIV/0!</v>
      </c>
      <c r="L473" s="2">
        <f>_xlfn.STDEV.P(Table1311[[#This Row],[Estimated costs 1]:[Estimated costs 20]])</f>
        <v>0</v>
      </c>
      <c r="M473" s="2" t="e">
        <f>Table1311[[#This Row],[Dev]]/Table1311[[#This Row],[Mean]]*100</f>
        <v>#DIV/0!</v>
      </c>
      <c r="N473" s="2">
        <f>Table1311[[#This Row],[Estimated costs 1]]-Table1311[[#This Row],[Actual cost]]</f>
        <v>0</v>
      </c>
      <c r="O473" s="2" t="e">
        <f>Table1311[[#This Row],[Diff 1]]/Table1311[[#This Row],[Actual cost]]*100</f>
        <v>#DIV/0!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</row>
    <row r="474" spans="1:35" hidden="1" x14ac:dyDescent="0.3">
      <c r="A474" t="s">
        <v>494</v>
      </c>
      <c r="B474">
        <v>472</v>
      </c>
      <c r="C474" t="str">
        <f>LEFT(Table1311[[#This Row],[Contingency id]])</f>
        <v>B</v>
      </c>
      <c r="D474">
        <v>0</v>
      </c>
      <c r="E474">
        <v>1</v>
      </c>
      <c r="F474">
        <v>20</v>
      </c>
      <c r="G474">
        <v>20</v>
      </c>
      <c r="H474">
        <v>20</v>
      </c>
      <c r="I474">
        <v>0</v>
      </c>
      <c r="J474" s="2">
        <f>AVERAGE(Table1311[[#This Row],[Estimated costs 1]:[Estimated costs 20]])</f>
        <v>0</v>
      </c>
      <c r="K474" s="2" t="e">
        <f>(Table1311[[#This Row],[Mean]]-Table1311[[#This Row],[Actual cost]])/Table1311[[#This Row],[Actual cost]]*100</f>
        <v>#DIV/0!</v>
      </c>
      <c r="L474" s="2">
        <f>_xlfn.STDEV.P(Table1311[[#This Row],[Estimated costs 1]:[Estimated costs 20]])</f>
        <v>0</v>
      </c>
      <c r="M474" s="2" t="e">
        <f>Table1311[[#This Row],[Dev]]/Table1311[[#This Row],[Mean]]*100</f>
        <v>#DIV/0!</v>
      </c>
      <c r="N474" s="2">
        <f>Table1311[[#This Row],[Estimated costs 1]]-Table1311[[#This Row],[Actual cost]]</f>
        <v>0</v>
      </c>
      <c r="O474" s="2" t="e">
        <f>Table1311[[#This Row],[Diff 1]]/Table1311[[#This Row],[Actual cost]]*100</f>
        <v>#DIV/0!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</row>
    <row r="475" spans="1:35" hidden="1" x14ac:dyDescent="0.3">
      <c r="A475" t="s">
        <v>495</v>
      </c>
      <c r="B475">
        <v>473</v>
      </c>
      <c r="C475" t="str">
        <f>LEFT(Table1311[[#This Row],[Contingency id]])</f>
        <v>B</v>
      </c>
      <c r="D475">
        <v>0</v>
      </c>
      <c r="E475">
        <v>1.0526315789473599</v>
      </c>
      <c r="F475">
        <v>20</v>
      </c>
      <c r="G475">
        <v>19</v>
      </c>
      <c r="H475">
        <v>19</v>
      </c>
      <c r="I475">
        <v>0</v>
      </c>
      <c r="J475" s="2">
        <f>AVERAGE(Table1311[[#This Row],[Estimated costs 1]:[Estimated costs 20]])</f>
        <v>0</v>
      </c>
      <c r="K475" s="2" t="e">
        <f>(Table1311[[#This Row],[Mean]]-Table1311[[#This Row],[Actual cost]])/Table1311[[#This Row],[Actual cost]]*100</f>
        <v>#DIV/0!</v>
      </c>
      <c r="L475" s="2">
        <f>_xlfn.STDEV.P(Table1311[[#This Row],[Estimated costs 1]:[Estimated costs 20]])</f>
        <v>0</v>
      </c>
      <c r="M475" s="2" t="e">
        <f>Table1311[[#This Row],[Dev]]/Table1311[[#This Row],[Mean]]*100</f>
        <v>#DIV/0!</v>
      </c>
      <c r="N475" s="2">
        <f>Table1311[[#This Row],[Estimated costs 1]]-Table1311[[#This Row],[Actual cost]]</f>
        <v>0</v>
      </c>
      <c r="O475" s="2" t="e">
        <f>Table1311[[#This Row],[Diff 1]]/Table1311[[#This Row],[Actual cost]]*100</f>
        <v>#DIV/0!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</row>
    <row r="476" spans="1:35" hidden="1" x14ac:dyDescent="0.3">
      <c r="A476" t="s">
        <v>496</v>
      </c>
      <c r="B476">
        <v>474</v>
      </c>
      <c r="C476" t="str">
        <f>LEFT(Table1311[[#This Row],[Contingency id]])</f>
        <v>B</v>
      </c>
      <c r="D476">
        <v>0</v>
      </c>
      <c r="E476">
        <v>1.09230769230769</v>
      </c>
      <c r="F476">
        <v>142</v>
      </c>
      <c r="G476">
        <v>130</v>
      </c>
      <c r="H476">
        <v>130</v>
      </c>
      <c r="I476">
        <v>0</v>
      </c>
      <c r="J476" s="2">
        <f>AVERAGE(Table1311[[#This Row],[Estimated costs 1]:[Estimated costs 20]])</f>
        <v>0</v>
      </c>
      <c r="K476" s="2" t="e">
        <f>(Table1311[[#This Row],[Mean]]-Table1311[[#This Row],[Actual cost]])/Table1311[[#This Row],[Actual cost]]*100</f>
        <v>#DIV/0!</v>
      </c>
      <c r="L476" s="2">
        <f>_xlfn.STDEV.P(Table1311[[#This Row],[Estimated costs 1]:[Estimated costs 20]])</f>
        <v>0</v>
      </c>
      <c r="M476" s="2" t="e">
        <f>Table1311[[#This Row],[Dev]]/Table1311[[#This Row],[Mean]]*100</f>
        <v>#DIV/0!</v>
      </c>
      <c r="N476" s="2">
        <f>Table1311[[#This Row],[Estimated costs 1]]-Table1311[[#This Row],[Actual cost]]</f>
        <v>0</v>
      </c>
      <c r="O476" s="2" t="e">
        <f>Table1311[[#This Row],[Diff 1]]/Table1311[[#This Row],[Actual cost]]*100</f>
        <v>#DIV/0!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</row>
    <row r="477" spans="1:35" hidden="1" x14ac:dyDescent="0.3">
      <c r="A477" t="s">
        <v>497</v>
      </c>
      <c r="B477">
        <v>475</v>
      </c>
      <c r="C477" t="str">
        <f>LEFT(Table1311[[#This Row],[Contingency id]])</f>
        <v>B</v>
      </c>
      <c r="D477">
        <v>0</v>
      </c>
      <c r="E477">
        <v>1.1197183098591501</v>
      </c>
      <c r="F477">
        <v>159</v>
      </c>
      <c r="G477">
        <v>142</v>
      </c>
      <c r="H477">
        <v>142</v>
      </c>
      <c r="I477">
        <v>0</v>
      </c>
      <c r="J477" s="2">
        <f>AVERAGE(Table1311[[#This Row],[Estimated costs 1]:[Estimated costs 20]])</f>
        <v>0</v>
      </c>
      <c r="K477" s="2" t="e">
        <f>(Table1311[[#This Row],[Mean]]-Table1311[[#This Row],[Actual cost]])/Table1311[[#This Row],[Actual cost]]*100</f>
        <v>#DIV/0!</v>
      </c>
      <c r="L477" s="2">
        <f>_xlfn.STDEV.P(Table1311[[#This Row],[Estimated costs 1]:[Estimated costs 20]])</f>
        <v>0</v>
      </c>
      <c r="M477" s="2" t="e">
        <f>Table1311[[#This Row],[Dev]]/Table1311[[#This Row],[Mean]]*100</f>
        <v>#DIV/0!</v>
      </c>
      <c r="N477" s="2">
        <f>Table1311[[#This Row],[Estimated costs 1]]-Table1311[[#This Row],[Actual cost]]</f>
        <v>0</v>
      </c>
      <c r="O477" s="2" t="e">
        <f>Table1311[[#This Row],[Diff 1]]/Table1311[[#This Row],[Actual cost]]*100</f>
        <v>#DIV/0!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</row>
    <row r="478" spans="1:35" hidden="1" x14ac:dyDescent="0.3">
      <c r="A478" t="s">
        <v>498</v>
      </c>
      <c r="B478">
        <v>476</v>
      </c>
      <c r="C478" t="str">
        <f>LEFT(Table1311[[#This Row],[Contingency id]])</f>
        <v>B</v>
      </c>
      <c r="D478">
        <v>0</v>
      </c>
      <c r="E478">
        <v>1.09230769230769</v>
      </c>
      <c r="F478">
        <v>142</v>
      </c>
      <c r="G478">
        <v>130</v>
      </c>
      <c r="H478">
        <v>130</v>
      </c>
      <c r="I478">
        <v>0</v>
      </c>
      <c r="J478" s="2">
        <f>AVERAGE(Table1311[[#This Row],[Estimated costs 1]:[Estimated costs 20]])</f>
        <v>0</v>
      </c>
      <c r="K478" s="2" t="e">
        <f>(Table1311[[#This Row],[Mean]]-Table1311[[#This Row],[Actual cost]])/Table1311[[#This Row],[Actual cost]]*100</f>
        <v>#DIV/0!</v>
      </c>
      <c r="L478" s="2">
        <f>_xlfn.STDEV.P(Table1311[[#This Row],[Estimated costs 1]:[Estimated costs 20]])</f>
        <v>0</v>
      </c>
      <c r="M478" s="2" t="e">
        <f>Table1311[[#This Row],[Dev]]/Table1311[[#This Row],[Mean]]*100</f>
        <v>#DIV/0!</v>
      </c>
      <c r="N478" s="2">
        <f>Table1311[[#This Row],[Estimated costs 1]]-Table1311[[#This Row],[Actual cost]]</f>
        <v>0</v>
      </c>
      <c r="O478" s="2" t="e">
        <f>Table1311[[#This Row],[Diff 1]]/Table1311[[#This Row],[Actual cost]]*100</f>
        <v>#DIV/0!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</row>
    <row r="479" spans="1:35" hidden="1" x14ac:dyDescent="0.3">
      <c r="A479" t="s">
        <v>499</v>
      </c>
      <c r="B479">
        <v>477</v>
      </c>
      <c r="C479" t="str">
        <f>LEFT(Table1311[[#This Row],[Contingency id]])</f>
        <v>B</v>
      </c>
      <c r="D479">
        <v>0</v>
      </c>
      <c r="E479">
        <v>1.2045454545454499</v>
      </c>
      <c r="F479">
        <v>159</v>
      </c>
      <c r="G479">
        <v>132</v>
      </c>
      <c r="H479">
        <v>132</v>
      </c>
      <c r="I479">
        <v>0</v>
      </c>
      <c r="J479" s="2">
        <f>AVERAGE(Table1311[[#This Row],[Estimated costs 1]:[Estimated costs 20]])</f>
        <v>0</v>
      </c>
      <c r="K479" s="2" t="e">
        <f>(Table1311[[#This Row],[Mean]]-Table1311[[#This Row],[Actual cost]])/Table1311[[#This Row],[Actual cost]]*100</f>
        <v>#DIV/0!</v>
      </c>
      <c r="L479" s="2">
        <f>_xlfn.STDEV.P(Table1311[[#This Row],[Estimated costs 1]:[Estimated costs 20]])</f>
        <v>0</v>
      </c>
      <c r="M479" s="2" t="e">
        <f>Table1311[[#This Row],[Dev]]/Table1311[[#This Row],[Mean]]*100</f>
        <v>#DIV/0!</v>
      </c>
      <c r="N479" s="2">
        <f>Table1311[[#This Row],[Estimated costs 1]]-Table1311[[#This Row],[Actual cost]]</f>
        <v>0</v>
      </c>
      <c r="O479" s="2" t="e">
        <f>Table1311[[#This Row],[Diff 1]]/Table1311[[#This Row],[Actual cost]]*100</f>
        <v>#DIV/0!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</row>
    <row r="480" spans="1:35" hidden="1" x14ac:dyDescent="0.3">
      <c r="A480" t="s">
        <v>500</v>
      </c>
      <c r="B480">
        <v>478</v>
      </c>
      <c r="C480" t="str">
        <f>LEFT(Table1311[[#This Row],[Contingency id]])</f>
        <v>B</v>
      </c>
      <c r="D480">
        <v>0</v>
      </c>
      <c r="E480">
        <v>1.14388489208633</v>
      </c>
      <c r="F480">
        <v>159</v>
      </c>
      <c r="G480">
        <v>139</v>
      </c>
      <c r="H480">
        <v>139</v>
      </c>
      <c r="I480">
        <v>0</v>
      </c>
      <c r="J480" s="2">
        <f>AVERAGE(Table1311[[#This Row],[Estimated costs 1]:[Estimated costs 20]])</f>
        <v>0</v>
      </c>
      <c r="K480" s="2" t="e">
        <f>(Table1311[[#This Row],[Mean]]-Table1311[[#This Row],[Actual cost]])/Table1311[[#This Row],[Actual cost]]*100</f>
        <v>#DIV/0!</v>
      </c>
      <c r="L480" s="2">
        <f>_xlfn.STDEV.P(Table1311[[#This Row],[Estimated costs 1]:[Estimated costs 20]])</f>
        <v>0</v>
      </c>
      <c r="M480" s="2" t="e">
        <f>Table1311[[#This Row],[Dev]]/Table1311[[#This Row],[Mean]]*100</f>
        <v>#DIV/0!</v>
      </c>
      <c r="N480" s="2">
        <f>Table1311[[#This Row],[Estimated costs 1]]-Table1311[[#This Row],[Actual cost]]</f>
        <v>0</v>
      </c>
      <c r="O480" s="2" t="e">
        <f>Table1311[[#This Row],[Diff 1]]/Table1311[[#This Row],[Actual cost]]*100</f>
        <v>#DIV/0!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</row>
    <row r="481" spans="1:35" hidden="1" x14ac:dyDescent="0.3">
      <c r="A481" t="s">
        <v>501</v>
      </c>
      <c r="B481">
        <v>479</v>
      </c>
      <c r="C481" t="str">
        <f>LEFT(Table1311[[#This Row],[Contingency id]])</f>
        <v>B</v>
      </c>
      <c r="D481">
        <v>0</v>
      </c>
      <c r="E481">
        <v>1.1865671641791</v>
      </c>
      <c r="F481">
        <v>159</v>
      </c>
      <c r="G481">
        <v>134</v>
      </c>
      <c r="H481">
        <v>134</v>
      </c>
      <c r="I481">
        <v>0</v>
      </c>
      <c r="J481" s="2">
        <f>AVERAGE(Table1311[[#This Row],[Estimated costs 1]:[Estimated costs 20]])</f>
        <v>0</v>
      </c>
      <c r="K481" s="2" t="e">
        <f>(Table1311[[#This Row],[Mean]]-Table1311[[#This Row],[Actual cost]])/Table1311[[#This Row],[Actual cost]]*100</f>
        <v>#DIV/0!</v>
      </c>
      <c r="L481" s="2">
        <f>_xlfn.STDEV.P(Table1311[[#This Row],[Estimated costs 1]:[Estimated costs 20]])</f>
        <v>0</v>
      </c>
      <c r="M481" s="2" t="e">
        <f>Table1311[[#This Row],[Dev]]/Table1311[[#This Row],[Mean]]*100</f>
        <v>#DIV/0!</v>
      </c>
      <c r="N481" s="2">
        <f>Table1311[[#This Row],[Estimated costs 1]]-Table1311[[#This Row],[Actual cost]]</f>
        <v>0</v>
      </c>
      <c r="O481" s="2" t="e">
        <f>Table1311[[#This Row],[Diff 1]]/Table1311[[#This Row],[Actual cost]]*100</f>
        <v>#DIV/0!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</row>
    <row r="482" spans="1:35" hidden="1" x14ac:dyDescent="0.3">
      <c r="A482" t="s">
        <v>502</v>
      </c>
      <c r="B482">
        <v>480</v>
      </c>
      <c r="C482" t="str">
        <f>LEFT(Table1311[[#This Row],[Contingency id]])</f>
        <v>B</v>
      </c>
      <c r="D482">
        <v>0</v>
      </c>
      <c r="E482">
        <v>1.1269841269841201</v>
      </c>
      <c r="F482">
        <v>142</v>
      </c>
      <c r="G482">
        <v>126</v>
      </c>
      <c r="H482">
        <v>126</v>
      </c>
      <c r="I482">
        <v>0</v>
      </c>
      <c r="J482" s="2">
        <f>AVERAGE(Table1311[[#This Row],[Estimated costs 1]:[Estimated costs 20]])</f>
        <v>0</v>
      </c>
      <c r="K482" s="2" t="e">
        <f>(Table1311[[#This Row],[Mean]]-Table1311[[#This Row],[Actual cost]])/Table1311[[#This Row],[Actual cost]]*100</f>
        <v>#DIV/0!</v>
      </c>
      <c r="L482" s="2">
        <f>_xlfn.STDEV.P(Table1311[[#This Row],[Estimated costs 1]:[Estimated costs 20]])</f>
        <v>0</v>
      </c>
      <c r="M482" s="2" t="e">
        <f>Table1311[[#This Row],[Dev]]/Table1311[[#This Row],[Mean]]*100</f>
        <v>#DIV/0!</v>
      </c>
      <c r="N482" s="2">
        <f>Table1311[[#This Row],[Estimated costs 1]]-Table1311[[#This Row],[Actual cost]]</f>
        <v>0</v>
      </c>
      <c r="O482" s="2" t="e">
        <f>Table1311[[#This Row],[Diff 1]]/Table1311[[#This Row],[Actual cost]]*100</f>
        <v>#DIV/0!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</row>
    <row r="483" spans="1:35" hidden="1" x14ac:dyDescent="0.3">
      <c r="A483" t="s">
        <v>503</v>
      </c>
      <c r="B483">
        <v>481</v>
      </c>
      <c r="C483" t="str">
        <f>LEFT(Table1311[[#This Row],[Contingency id]])</f>
        <v>B</v>
      </c>
      <c r="D483">
        <v>0</v>
      </c>
      <c r="E483">
        <v>1.17777777777777</v>
      </c>
      <c r="F483">
        <v>159</v>
      </c>
      <c r="G483">
        <v>135</v>
      </c>
      <c r="H483">
        <v>135</v>
      </c>
      <c r="I483">
        <v>0</v>
      </c>
      <c r="J483" s="2">
        <f>AVERAGE(Table1311[[#This Row],[Estimated costs 1]:[Estimated costs 20]])</f>
        <v>0</v>
      </c>
      <c r="K483" s="2" t="e">
        <f>(Table1311[[#This Row],[Mean]]-Table1311[[#This Row],[Actual cost]])/Table1311[[#This Row],[Actual cost]]*100</f>
        <v>#DIV/0!</v>
      </c>
      <c r="L483" s="2">
        <f>_xlfn.STDEV.P(Table1311[[#This Row],[Estimated costs 1]:[Estimated costs 20]])</f>
        <v>0</v>
      </c>
      <c r="M483" s="2" t="e">
        <f>Table1311[[#This Row],[Dev]]/Table1311[[#This Row],[Mean]]*100</f>
        <v>#DIV/0!</v>
      </c>
      <c r="N483" s="2">
        <f>Table1311[[#This Row],[Estimated costs 1]]-Table1311[[#This Row],[Actual cost]]</f>
        <v>0</v>
      </c>
      <c r="O483" s="2" t="e">
        <f>Table1311[[#This Row],[Diff 1]]/Table1311[[#This Row],[Actual cost]]*100</f>
        <v>#DIV/0!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</row>
    <row r="484" spans="1:35" hidden="1" x14ac:dyDescent="0.3">
      <c r="A484" t="s">
        <v>504</v>
      </c>
      <c r="B484">
        <v>482</v>
      </c>
      <c r="C484" t="str">
        <f>LEFT(Table1311[[#This Row],[Contingency id]])</f>
        <v>B</v>
      </c>
      <c r="D484">
        <v>0</v>
      </c>
      <c r="E484">
        <v>1.0606060606060601</v>
      </c>
      <c r="F484">
        <v>70</v>
      </c>
      <c r="G484">
        <v>66</v>
      </c>
      <c r="H484">
        <v>66</v>
      </c>
      <c r="I484">
        <v>0</v>
      </c>
      <c r="J484" s="2">
        <f>AVERAGE(Table1311[[#This Row],[Estimated costs 1]:[Estimated costs 20]])</f>
        <v>0</v>
      </c>
      <c r="K484" s="2" t="e">
        <f>(Table1311[[#This Row],[Mean]]-Table1311[[#This Row],[Actual cost]])/Table1311[[#This Row],[Actual cost]]*100</f>
        <v>#DIV/0!</v>
      </c>
      <c r="L484" s="2">
        <f>_xlfn.STDEV.P(Table1311[[#This Row],[Estimated costs 1]:[Estimated costs 20]])</f>
        <v>0</v>
      </c>
      <c r="M484" s="2" t="e">
        <f>Table1311[[#This Row],[Dev]]/Table1311[[#This Row],[Mean]]*100</f>
        <v>#DIV/0!</v>
      </c>
      <c r="N484" s="2">
        <f>Table1311[[#This Row],[Estimated costs 1]]-Table1311[[#This Row],[Actual cost]]</f>
        <v>0</v>
      </c>
      <c r="O484" s="2" t="e">
        <f>Table1311[[#This Row],[Diff 1]]/Table1311[[#This Row],[Actual cost]]*100</f>
        <v>#DIV/0!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</row>
    <row r="485" spans="1:35" hidden="1" x14ac:dyDescent="0.3">
      <c r="A485" t="s">
        <v>505</v>
      </c>
      <c r="B485">
        <v>483</v>
      </c>
      <c r="C485" t="str">
        <f>LEFT(Table1311[[#This Row],[Contingency id]])</f>
        <v>B</v>
      </c>
      <c r="D485">
        <v>0</v>
      </c>
      <c r="E485">
        <v>1.01449275362318</v>
      </c>
      <c r="F485">
        <v>70</v>
      </c>
      <c r="G485">
        <v>69</v>
      </c>
      <c r="H485">
        <v>69</v>
      </c>
      <c r="I485">
        <v>0</v>
      </c>
      <c r="J485" s="2">
        <f>AVERAGE(Table1311[[#This Row],[Estimated costs 1]:[Estimated costs 20]])</f>
        <v>0</v>
      </c>
      <c r="K485" s="2" t="e">
        <f>(Table1311[[#This Row],[Mean]]-Table1311[[#This Row],[Actual cost]])/Table1311[[#This Row],[Actual cost]]*100</f>
        <v>#DIV/0!</v>
      </c>
      <c r="L485" s="2">
        <f>_xlfn.STDEV.P(Table1311[[#This Row],[Estimated costs 1]:[Estimated costs 20]])</f>
        <v>0</v>
      </c>
      <c r="M485" s="2" t="e">
        <f>Table1311[[#This Row],[Dev]]/Table1311[[#This Row],[Mean]]*100</f>
        <v>#DIV/0!</v>
      </c>
      <c r="N485" s="2">
        <f>Table1311[[#This Row],[Estimated costs 1]]-Table1311[[#This Row],[Actual cost]]</f>
        <v>0</v>
      </c>
      <c r="O485" s="2" t="e">
        <f>Table1311[[#This Row],[Diff 1]]/Table1311[[#This Row],[Actual cost]]*100</f>
        <v>#DIV/0!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</row>
    <row r="486" spans="1:35" hidden="1" x14ac:dyDescent="0.3">
      <c r="A486" t="s">
        <v>506</v>
      </c>
      <c r="B486">
        <v>484</v>
      </c>
      <c r="C486" t="str">
        <f>LEFT(Table1311[[#This Row],[Contingency id]])</f>
        <v>B</v>
      </c>
      <c r="D486">
        <v>0</v>
      </c>
      <c r="E486">
        <v>1.0370370370370301</v>
      </c>
      <c r="F486">
        <v>84</v>
      </c>
      <c r="G486">
        <v>81</v>
      </c>
      <c r="H486">
        <v>81</v>
      </c>
      <c r="I486">
        <v>0</v>
      </c>
      <c r="J486" s="2">
        <f>AVERAGE(Table1311[[#This Row],[Estimated costs 1]:[Estimated costs 20]])</f>
        <v>0</v>
      </c>
      <c r="K486" s="2" t="e">
        <f>(Table1311[[#This Row],[Mean]]-Table1311[[#This Row],[Actual cost]])/Table1311[[#This Row],[Actual cost]]*100</f>
        <v>#DIV/0!</v>
      </c>
      <c r="L486" s="2">
        <f>_xlfn.STDEV.P(Table1311[[#This Row],[Estimated costs 1]:[Estimated costs 20]])</f>
        <v>0</v>
      </c>
      <c r="M486" s="2" t="e">
        <f>Table1311[[#This Row],[Dev]]/Table1311[[#This Row],[Mean]]*100</f>
        <v>#DIV/0!</v>
      </c>
      <c r="N486" s="2">
        <f>Table1311[[#This Row],[Estimated costs 1]]-Table1311[[#This Row],[Actual cost]]</f>
        <v>0</v>
      </c>
      <c r="O486" s="2" t="e">
        <f>Table1311[[#This Row],[Diff 1]]/Table1311[[#This Row],[Actual cost]]*100</f>
        <v>#DIV/0!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</row>
    <row r="487" spans="1:35" hidden="1" x14ac:dyDescent="0.3">
      <c r="A487" t="s">
        <v>507</v>
      </c>
      <c r="B487">
        <v>485</v>
      </c>
      <c r="C487" t="str">
        <f>LEFT(Table1311[[#This Row],[Contingency id]])</f>
        <v>B</v>
      </c>
      <c r="D487">
        <v>0</v>
      </c>
      <c r="E487">
        <v>1.07692307692307</v>
      </c>
      <c r="F487">
        <v>70</v>
      </c>
      <c r="G487">
        <v>65</v>
      </c>
      <c r="H487">
        <v>65</v>
      </c>
      <c r="I487">
        <v>0</v>
      </c>
      <c r="J487" s="2">
        <f>AVERAGE(Table1311[[#This Row],[Estimated costs 1]:[Estimated costs 20]])</f>
        <v>0</v>
      </c>
      <c r="K487" s="2" t="e">
        <f>(Table1311[[#This Row],[Mean]]-Table1311[[#This Row],[Actual cost]])/Table1311[[#This Row],[Actual cost]]*100</f>
        <v>#DIV/0!</v>
      </c>
      <c r="L487" s="2">
        <f>_xlfn.STDEV.P(Table1311[[#This Row],[Estimated costs 1]:[Estimated costs 20]])</f>
        <v>0</v>
      </c>
      <c r="M487" s="2" t="e">
        <f>Table1311[[#This Row],[Dev]]/Table1311[[#This Row],[Mean]]*100</f>
        <v>#DIV/0!</v>
      </c>
      <c r="N487" s="2">
        <f>Table1311[[#This Row],[Estimated costs 1]]-Table1311[[#This Row],[Actual cost]]</f>
        <v>0</v>
      </c>
      <c r="O487" s="2" t="e">
        <f>Table1311[[#This Row],[Diff 1]]/Table1311[[#This Row],[Actual cost]]*100</f>
        <v>#DIV/0!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</row>
    <row r="488" spans="1:35" hidden="1" x14ac:dyDescent="0.3">
      <c r="A488" t="s">
        <v>508</v>
      </c>
      <c r="B488">
        <v>486</v>
      </c>
      <c r="C488" t="str">
        <f>LEFT(Table1311[[#This Row],[Contingency id]])</f>
        <v>B</v>
      </c>
      <c r="D488">
        <v>0</v>
      </c>
      <c r="E488">
        <v>1.0632911392405</v>
      </c>
      <c r="F488">
        <v>84</v>
      </c>
      <c r="G488">
        <v>79</v>
      </c>
      <c r="H488">
        <v>79</v>
      </c>
      <c r="I488">
        <v>0</v>
      </c>
      <c r="J488" s="2">
        <f>AVERAGE(Table1311[[#This Row],[Estimated costs 1]:[Estimated costs 20]])</f>
        <v>0</v>
      </c>
      <c r="K488" s="2" t="e">
        <f>(Table1311[[#This Row],[Mean]]-Table1311[[#This Row],[Actual cost]])/Table1311[[#This Row],[Actual cost]]*100</f>
        <v>#DIV/0!</v>
      </c>
      <c r="L488" s="2">
        <f>_xlfn.STDEV.P(Table1311[[#This Row],[Estimated costs 1]:[Estimated costs 20]])</f>
        <v>0</v>
      </c>
      <c r="M488" s="2" t="e">
        <f>Table1311[[#This Row],[Dev]]/Table1311[[#This Row],[Mean]]*100</f>
        <v>#DIV/0!</v>
      </c>
      <c r="N488" s="2">
        <f>Table1311[[#This Row],[Estimated costs 1]]-Table1311[[#This Row],[Actual cost]]</f>
        <v>0</v>
      </c>
      <c r="O488" s="2" t="e">
        <f>Table1311[[#This Row],[Diff 1]]/Table1311[[#This Row],[Actual cost]]*100</f>
        <v>#DIV/0!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</row>
    <row r="489" spans="1:35" hidden="1" x14ac:dyDescent="0.3">
      <c r="A489" t="s">
        <v>509</v>
      </c>
      <c r="B489">
        <v>487</v>
      </c>
      <c r="C489" t="str">
        <f>LEFT(Table1311[[#This Row],[Contingency id]])</f>
        <v>B</v>
      </c>
      <c r="D489">
        <v>0</v>
      </c>
      <c r="E489">
        <v>1.09375</v>
      </c>
      <c r="F489">
        <v>70</v>
      </c>
      <c r="G489">
        <v>64</v>
      </c>
      <c r="H489">
        <v>64</v>
      </c>
      <c r="I489">
        <v>0</v>
      </c>
      <c r="J489" s="2">
        <f>AVERAGE(Table1311[[#This Row],[Estimated costs 1]:[Estimated costs 20]])</f>
        <v>0</v>
      </c>
      <c r="K489" s="2" t="e">
        <f>(Table1311[[#This Row],[Mean]]-Table1311[[#This Row],[Actual cost]])/Table1311[[#This Row],[Actual cost]]*100</f>
        <v>#DIV/0!</v>
      </c>
      <c r="L489" s="2">
        <f>_xlfn.STDEV.P(Table1311[[#This Row],[Estimated costs 1]:[Estimated costs 20]])</f>
        <v>0</v>
      </c>
      <c r="M489" s="2" t="e">
        <f>Table1311[[#This Row],[Dev]]/Table1311[[#This Row],[Mean]]*100</f>
        <v>#DIV/0!</v>
      </c>
      <c r="N489" s="2">
        <f>Table1311[[#This Row],[Estimated costs 1]]-Table1311[[#This Row],[Actual cost]]</f>
        <v>0</v>
      </c>
      <c r="O489" s="2" t="e">
        <f>Table1311[[#This Row],[Diff 1]]/Table1311[[#This Row],[Actual cost]]*100</f>
        <v>#DIV/0!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</row>
    <row r="490" spans="1:35" hidden="1" x14ac:dyDescent="0.3">
      <c r="A490" t="s">
        <v>510</v>
      </c>
      <c r="B490">
        <v>488</v>
      </c>
      <c r="C490" t="str">
        <f>LEFT(Table1311[[#This Row],[Contingency id]])</f>
        <v>B</v>
      </c>
      <c r="D490">
        <v>0</v>
      </c>
      <c r="E490">
        <v>1.09375</v>
      </c>
      <c r="F490">
        <v>70</v>
      </c>
      <c r="G490">
        <v>64</v>
      </c>
      <c r="H490">
        <v>64</v>
      </c>
      <c r="I490">
        <v>0</v>
      </c>
      <c r="J490" s="2">
        <f>AVERAGE(Table1311[[#This Row],[Estimated costs 1]:[Estimated costs 20]])</f>
        <v>0</v>
      </c>
      <c r="K490" s="2" t="e">
        <f>(Table1311[[#This Row],[Mean]]-Table1311[[#This Row],[Actual cost]])/Table1311[[#This Row],[Actual cost]]*100</f>
        <v>#DIV/0!</v>
      </c>
      <c r="L490" s="2">
        <f>_xlfn.STDEV.P(Table1311[[#This Row],[Estimated costs 1]:[Estimated costs 20]])</f>
        <v>0</v>
      </c>
      <c r="M490" s="2" t="e">
        <f>Table1311[[#This Row],[Dev]]/Table1311[[#This Row],[Mean]]*100</f>
        <v>#DIV/0!</v>
      </c>
      <c r="N490" s="2">
        <f>Table1311[[#This Row],[Estimated costs 1]]-Table1311[[#This Row],[Actual cost]]</f>
        <v>0</v>
      </c>
      <c r="O490" s="2" t="e">
        <f>Table1311[[#This Row],[Diff 1]]/Table1311[[#This Row],[Actual cost]]*100</f>
        <v>#DIV/0!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</row>
    <row r="491" spans="1:35" hidden="1" x14ac:dyDescent="0.3">
      <c r="A491" t="s">
        <v>511</v>
      </c>
      <c r="B491">
        <v>489</v>
      </c>
      <c r="C491" t="str">
        <f>LEFT(Table1311[[#This Row],[Contingency id]])</f>
        <v>B</v>
      </c>
      <c r="D491">
        <v>0</v>
      </c>
      <c r="E491">
        <v>1.0447761194029801</v>
      </c>
      <c r="F491">
        <v>70</v>
      </c>
      <c r="G491">
        <v>67</v>
      </c>
      <c r="H491">
        <v>67</v>
      </c>
      <c r="I491">
        <v>0</v>
      </c>
      <c r="J491" s="2">
        <f>AVERAGE(Table1311[[#This Row],[Estimated costs 1]:[Estimated costs 20]])</f>
        <v>0</v>
      </c>
      <c r="K491" s="2" t="e">
        <f>(Table1311[[#This Row],[Mean]]-Table1311[[#This Row],[Actual cost]])/Table1311[[#This Row],[Actual cost]]*100</f>
        <v>#DIV/0!</v>
      </c>
      <c r="L491" s="2">
        <f>_xlfn.STDEV.P(Table1311[[#This Row],[Estimated costs 1]:[Estimated costs 20]])</f>
        <v>0</v>
      </c>
      <c r="M491" s="2" t="e">
        <f>Table1311[[#This Row],[Dev]]/Table1311[[#This Row],[Mean]]*100</f>
        <v>#DIV/0!</v>
      </c>
      <c r="N491" s="2">
        <f>Table1311[[#This Row],[Estimated costs 1]]-Table1311[[#This Row],[Actual cost]]</f>
        <v>0</v>
      </c>
      <c r="O491" s="2" t="e">
        <f>Table1311[[#This Row],[Diff 1]]/Table1311[[#This Row],[Actual cost]]*100</f>
        <v>#DIV/0!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</row>
    <row r="492" spans="1:35" hidden="1" x14ac:dyDescent="0.3">
      <c r="A492" t="s">
        <v>512</v>
      </c>
      <c r="B492">
        <v>490</v>
      </c>
      <c r="C492" t="str">
        <f>LEFT(Table1311[[#This Row],[Contingency id]])</f>
        <v>B</v>
      </c>
      <c r="D492">
        <v>0</v>
      </c>
      <c r="E492">
        <v>1.0606060606060601</v>
      </c>
      <c r="F492">
        <v>70</v>
      </c>
      <c r="G492">
        <v>66</v>
      </c>
      <c r="H492">
        <v>66</v>
      </c>
      <c r="I492">
        <v>0</v>
      </c>
      <c r="J492" s="2">
        <f>AVERAGE(Table1311[[#This Row],[Estimated costs 1]:[Estimated costs 20]])</f>
        <v>0</v>
      </c>
      <c r="K492" s="2" t="e">
        <f>(Table1311[[#This Row],[Mean]]-Table1311[[#This Row],[Actual cost]])/Table1311[[#This Row],[Actual cost]]*100</f>
        <v>#DIV/0!</v>
      </c>
      <c r="L492" s="2">
        <f>_xlfn.STDEV.P(Table1311[[#This Row],[Estimated costs 1]:[Estimated costs 20]])</f>
        <v>0</v>
      </c>
      <c r="M492" s="2" t="e">
        <f>Table1311[[#This Row],[Dev]]/Table1311[[#This Row],[Mean]]*100</f>
        <v>#DIV/0!</v>
      </c>
      <c r="N492" s="2">
        <f>Table1311[[#This Row],[Estimated costs 1]]-Table1311[[#This Row],[Actual cost]]</f>
        <v>0</v>
      </c>
      <c r="O492" s="2" t="e">
        <f>Table1311[[#This Row],[Diff 1]]/Table1311[[#This Row],[Actual cost]]*100</f>
        <v>#DIV/0!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</row>
    <row r="493" spans="1:35" hidden="1" x14ac:dyDescent="0.3">
      <c r="A493" t="s">
        <v>513</v>
      </c>
      <c r="B493">
        <v>491</v>
      </c>
      <c r="C493" t="str">
        <f>LEFT(Table1311[[#This Row],[Contingency id]])</f>
        <v>B</v>
      </c>
      <c r="D493">
        <v>0</v>
      </c>
      <c r="E493">
        <v>1.09375</v>
      </c>
      <c r="F493">
        <v>70</v>
      </c>
      <c r="G493">
        <v>64</v>
      </c>
      <c r="H493">
        <v>64</v>
      </c>
      <c r="I493">
        <v>0</v>
      </c>
      <c r="J493" s="2">
        <f>AVERAGE(Table1311[[#This Row],[Estimated costs 1]:[Estimated costs 20]])</f>
        <v>0</v>
      </c>
      <c r="K493" s="2" t="e">
        <f>(Table1311[[#This Row],[Mean]]-Table1311[[#This Row],[Actual cost]])/Table1311[[#This Row],[Actual cost]]*100</f>
        <v>#DIV/0!</v>
      </c>
      <c r="L493" s="2">
        <f>_xlfn.STDEV.P(Table1311[[#This Row],[Estimated costs 1]:[Estimated costs 20]])</f>
        <v>0</v>
      </c>
      <c r="M493" s="2" t="e">
        <f>Table1311[[#This Row],[Dev]]/Table1311[[#This Row],[Mean]]*100</f>
        <v>#DIV/0!</v>
      </c>
      <c r="N493" s="2">
        <f>Table1311[[#This Row],[Estimated costs 1]]-Table1311[[#This Row],[Actual cost]]</f>
        <v>0</v>
      </c>
      <c r="O493" s="2" t="e">
        <f>Table1311[[#This Row],[Diff 1]]/Table1311[[#This Row],[Actual cost]]*100</f>
        <v>#DIV/0!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</row>
    <row r="494" spans="1:35" hidden="1" x14ac:dyDescent="0.3">
      <c r="A494" t="s">
        <v>514</v>
      </c>
      <c r="B494">
        <v>492</v>
      </c>
      <c r="C494" t="str">
        <f>LEFT(Table1311[[#This Row],[Contingency id]])</f>
        <v>B</v>
      </c>
      <c r="D494">
        <v>0</v>
      </c>
      <c r="E494">
        <v>1.07692307692307</v>
      </c>
      <c r="F494">
        <v>84</v>
      </c>
      <c r="G494">
        <v>78</v>
      </c>
      <c r="H494">
        <v>78</v>
      </c>
      <c r="I494">
        <v>0</v>
      </c>
      <c r="J494" s="2">
        <f>AVERAGE(Table1311[[#This Row],[Estimated costs 1]:[Estimated costs 20]])</f>
        <v>0</v>
      </c>
      <c r="K494" s="2" t="e">
        <f>(Table1311[[#This Row],[Mean]]-Table1311[[#This Row],[Actual cost]])/Table1311[[#This Row],[Actual cost]]*100</f>
        <v>#DIV/0!</v>
      </c>
      <c r="L494" s="2">
        <f>_xlfn.STDEV.P(Table1311[[#This Row],[Estimated costs 1]:[Estimated costs 20]])</f>
        <v>0</v>
      </c>
      <c r="M494" s="2" t="e">
        <f>Table1311[[#This Row],[Dev]]/Table1311[[#This Row],[Mean]]*100</f>
        <v>#DIV/0!</v>
      </c>
      <c r="N494" s="2">
        <f>Table1311[[#This Row],[Estimated costs 1]]-Table1311[[#This Row],[Actual cost]]</f>
        <v>0</v>
      </c>
      <c r="O494" s="2" t="e">
        <f>Table1311[[#This Row],[Diff 1]]/Table1311[[#This Row],[Actual cost]]*100</f>
        <v>#DIV/0!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</row>
    <row r="495" spans="1:35" hidden="1" x14ac:dyDescent="0.3">
      <c r="A495" t="s">
        <v>515</v>
      </c>
      <c r="B495">
        <v>493</v>
      </c>
      <c r="C495" t="str">
        <f>LEFT(Table1311[[#This Row],[Contingency id]])</f>
        <v>B</v>
      </c>
      <c r="D495">
        <v>0</v>
      </c>
      <c r="E495">
        <v>1.0909090909090899</v>
      </c>
      <c r="F495">
        <v>84</v>
      </c>
      <c r="G495">
        <v>77</v>
      </c>
      <c r="H495">
        <v>77</v>
      </c>
      <c r="I495">
        <v>0</v>
      </c>
      <c r="J495" s="2">
        <f>AVERAGE(Table1311[[#This Row],[Estimated costs 1]:[Estimated costs 20]])</f>
        <v>0</v>
      </c>
      <c r="K495" s="2" t="e">
        <f>(Table1311[[#This Row],[Mean]]-Table1311[[#This Row],[Actual cost]])/Table1311[[#This Row],[Actual cost]]*100</f>
        <v>#DIV/0!</v>
      </c>
      <c r="L495" s="2">
        <f>_xlfn.STDEV.P(Table1311[[#This Row],[Estimated costs 1]:[Estimated costs 20]])</f>
        <v>0</v>
      </c>
      <c r="M495" s="2" t="e">
        <f>Table1311[[#This Row],[Dev]]/Table1311[[#This Row],[Mean]]*100</f>
        <v>#DIV/0!</v>
      </c>
      <c r="N495" s="2">
        <f>Table1311[[#This Row],[Estimated costs 1]]-Table1311[[#This Row],[Actual cost]]</f>
        <v>0</v>
      </c>
      <c r="O495" s="2" t="e">
        <f>Table1311[[#This Row],[Diff 1]]/Table1311[[#This Row],[Actual cost]]*100</f>
        <v>#DIV/0!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</row>
    <row r="496" spans="1:35" hidden="1" x14ac:dyDescent="0.3">
      <c r="A496" t="s">
        <v>516</v>
      </c>
      <c r="B496">
        <v>494</v>
      </c>
      <c r="C496" t="str">
        <f>LEFT(Table1311[[#This Row],[Contingency id]])</f>
        <v>B</v>
      </c>
      <c r="D496">
        <v>0</v>
      </c>
      <c r="E496">
        <v>1.125</v>
      </c>
      <c r="F496">
        <v>108</v>
      </c>
      <c r="G496">
        <v>96</v>
      </c>
      <c r="H496">
        <v>96</v>
      </c>
      <c r="I496">
        <v>0</v>
      </c>
      <c r="J496" s="2">
        <f>AVERAGE(Table1311[[#This Row],[Estimated costs 1]:[Estimated costs 20]])</f>
        <v>0</v>
      </c>
      <c r="K496" s="2" t="e">
        <f>(Table1311[[#This Row],[Mean]]-Table1311[[#This Row],[Actual cost]])/Table1311[[#This Row],[Actual cost]]*100</f>
        <v>#DIV/0!</v>
      </c>
      <c r="L496" s="2">
        <f>_xlfn.STDEV.P(Table1311[[#This Row],[Estimated costs 1]:[Estimated costs 20]])</f>
        <v>0</v>
      </c>
      <c r="M496" s="2" t="e">
        <f>Table1311[[#This Row],[Dev]]/Table1311[[#This Row],[Mean]]*100</f>
        <v>#DIV/0!</v>
      </c>
      <c r="N496" s="2">
        <f>Table1311[[#This Row],[Estimated costs 1]]-Table1311[[#This Row],[Actual cost]]</f>
        <v>0</v>
      </c>
      <c r="O496" s="2" t="e">
        <f>Table1311[[#This Row],[Diff 1]]/Table1311[[#This Row],[Actual cost]]*100</f>
        <v>#DIV/0!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</row>
    <row r="497" spans="1:35" hidden="1" x14ac:dyDescent="0.3">
      <c r="A497" t="s">
        <v>517</v>
      </c>
      <c r="B497">
        <v>495</v>
      </c>
      <c r="C497" t="str">
        <f>LEFT(Table1311[[#This Row],[Contingency id]])</f>
        <v>B</v>
      </c>
      <c r="D497">
        <v>0</v>
      </c>
      <c r="E497">
        <v>1.1134020618556699</v>
      </c>
      <c r="F497">
        <v>108</v>
      </c>
      <c r="G497">
        <v>97</v>
      </c>
      <c r="H497">
        <v>97</v>
      </c>
      <c r="I497">
        <v>0</v>
      </c>
      <c r="J497" s="2">
        <f>AVERAGE(Table1311[[#This Row],[Estimated costs 1]:[Estimated costs 20]])</f>
        <v>0</v>
      </c>
      <c r="K497" s="2" t="e">
        <f>(Table1311[[#This Row],[Mean]]-Table1311[[#This Row],[Actual cost]])/Table1311[[#This Row],[Actual cost]]*100</f>
        <v>#DIV/0!</v>
      </c>
      <c r="L497" s="2">
        <f>_xlfn.STDEV.P(Table1311[[#This Row],[Estimated costs 1]:[Estimated costs 20]])</f>
        <v>0</v>
      </c>
      <c r="M497" s="2" t="e">
        <f>Table1311[[#This Row],[Dev]]/Table1311[[#This Row],[Mean]]*100</f>
        <v>#DIV/0!</v>
      </c>
      <c r="N497" s="2">
        <f>Table1311[[#This Row],[Estimated costs 1]]-Table1311[[#This Row],[Actual cost]]</f>
        <v>0</v>
      </c>
      <c r="O497" s="2" t="e">
        <f>Table1311[[#This Row],[Diff 1]]/Table1311[[#This Row],[Actual cost]]*100</f>
        <v>#DIV/0!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</row>
    <row r="498" spans="1:35" hidden="1" x14ac:dyDescent="0.3">
      <c r="A498" t="s">
        <v>518</v>
      </c>
      <c r="B498">
        <v>496</v>
      </c>
      <c r="C498" t="str">
        <f>LEFT(Table1311[[#This Row],[Contingency id]])</f>
        <v>B</v>
      </c>
      <c r="D498">
        <v>0</v>
      </c>
      <c r="E498">
        <v>1.0909090909090899</v>
      </c>
      <c r="F498">
        <v>108</v>
      </c>
      <c r="G498">
        <v>99</v>
      </c>
      <c r="H498">
        <v>99</v>
      </c>
      <c r="I498">
        <v>0</v>
      </c>
      <c r="J498" s="2">
        <f>AVERAGE(Table1311[[#This Row],[Estimated costs 1]:[Estimated costs 20]])</f>
        <v>0</v>
      </c>
      <c r="K498" s="2" t="e">
        <f>(Table1311[[#This Row],[Mean]]-Table1311[[#This Row],[Actual cost]])/Table1311[[#This Row],[Actual cost]]*100</f>
        <v>#DIV/0!</v>
      </c>
      <c r="L498" s="2">
        <f>_xlfn.STDEV.P(Table1311[[#This Row],[Estimated costs 1]:[Estimated costs 20]])</f>
        <v>0</v>
      </c>
      <c r="M498" s="2" t="e">
        <f>Table1311[[#This Row],[Dev]]/Table1311[[#This Row],[Mean]]*100</f>
        <v>#DIV/0!</v>
      </c>
      <c r="N498" s="2">
        <f>Table1311[[#This Row],[Estimated costs 1]]-Table1311[[#This Row],[Actual cost]]</f>
        <v>0</v>
      </c>
      <c r="O498" s="2" t="e">
        <f>Table1311[[#This Row],[Diff 1]]/Table1311[[#This Row],[Actual cost]]*100</f>
        <v>#DIV/0!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</row>
    <row r="499" spans="1:35" hidden="1" x14ac:dyDescent="0.3">
      <c r="A499" t="s">
        <v>519</v>
      </c>
      <c r="B499">
        <v>497</v>
      </c>
      <c r="C499" t="str">
        <f>LEFT(Table1311[[#This Row],[Contingency id]])</f>
        <v>B</v>
      </c>
      <c r="D499">
        <v>0</v>
      </c>
      <c r="E499">
        <v>1.1020408163265301</v>
      </c>
      <c r="F499">
        <v>108</v>
      </c>
      <c r="G499">
        <v>98</v>
      </c>
      <c r="H499">
        <v>98</v>
      </c>
      <c r="I499">
        <v>0</v>
      </c>
      <c r="J499" s="2">
        <f>AVERAGE(Table1311[[#This Row],[Estimated costs 1]:[Estimated costs 20]])</f>
        <v>0</v>
      </c>
      <c r="K499" s="2" t="e">
        <f>(Table1311[[#This Row],[Mean]]-Table1311[[#This Row],[Actual cost]])/Table1311[[#This Row],[Actual cost]]*100</f>
        <v>#DIV/0!</v>
      </c>
      <c r="L499" s="2">
        <f>_xlfn.STDEV.P(Table1311[[#This Row],[Estimated costs 1]:[Estimated costs 20]])</f>
        <v>0</v>
      </c>
      <c r="M499" s="2" t="e">
        <f>Table1311[[#This Row],[Dev]]/Table1311[[#This Row],[Mean]]*100</f>
        <v>#DIV/0!</v>
      </c>
      <c r="N499" s="2">
        <f>Table1311[[#This Row],[Estimated costs 1]]-Table1311[[#This Row],[Actual cost]]</f>
        <v>0</v>
      </c>
      <c r="O499" s="2" t="e">
        <f>Table1311[[#This Row],[Diff 1]]/Table1311[[#This Row],[Actual cost]]*100</f>
        <v>#DIV/0!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</row>
    <row r="500" spans="1:35" hidden="1" x14ac:dyDescent="0.3">
      <c r="A500" t="s">
        <v>520</v>
      </c>
      <c r="B500">
        <v>498</v>
      </c>
      <c r="C500" t="str">
        <f>LEFT(Table1311[[#This Row],[Contingency id]])</f>
        <v>B</v>
      </c>
      <c r="D500">
        <v>0</v>
      </c>
      <c r="E500">
        <v>1.0990990990990901</v>
      </c>
      <c r="F500">
        <v>122</v>
      </c>
      <c r="G500">
        <v>111</v>
      </c>
      <c r="H500">
        <v>111</v>
      </c>
      <c r="I500">
        <v>0</v>
      </c>
      <c r="J500" s="2">
        <f>AVERAGE(Table1311[[#This Row],[Estimated costs 1]:[Estimated costs 20]])</f>
        <v>0</v>
      </c>
      <c r="K500" s="2" t="e">
        <f>(Table1311[[#This Row],[Mean]]-Table1311[[#This Row],[Actual cost]])/Table1311[[#This Row],[Actual cost]]*100</f>
        <v>#DIV/0!</v>
      </c>
      <c r="L500" s="2">
        <f>_xlfn.STDEV.P(Table1311[[#This Row],[Estimated costs 1]:[Estimated costs 20]])</f>
        <v>0</v>
      </c>
      <c r="M500" s="2" t="e">
        <f>Table1311[[#This Row],[Dev]]/Table1311[[#This Row],[Mean]]*100</f>
        <v>#DIV/0!</v>
      </c>
      <c r="N500" s="2">
        <f>Table1311[[#This Row],[Estimated costs 1]]-Table1311[[#This Row],[Actual cost]]</f>
        <v>0</v>
      </c>
      <c r="O500" s="2" t="e">
        <f>Table1311[[#This Row],[Diff 1]]/Table1311[[#This Row],[Actual cost]]*100</f>
        <v>#DIV/0!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</row>
    <row r="501" spans="1:35" hidden="1" x14ac:dyDescent="0.3">
      <c r="A501" t="s">
        <v>521</v>
      </c>
      <c r="B501">
        <v>499</v>
      </c>
      <c r="C501" t="str">
        <f>LEFT(Table1311[[#This Row],[Contingency id]])</f>
        <v>B</v>
      </c>
      <c r="D501">
        <v>0</v>
      </c>
      <c r="E501">
        <v>1.0909090909090899</v>
      </c>
      <c r="F501">
        <v>108</v>
      </c>
      <c r="G501">
        <v>99</v>
      </c>
      <c r="H501">
        <v>99</v>
      </c>
      <c r="I501">
        <v>0</v>
      </c>
      <c r="J501" s="2">
        <f>AVERAGE(Table1311[[#This Row],[Estimated costs 1]:[Estimated costs 20]])</f>
        <v>0</v>
      </c>
      <c r="K501" s="2" t="e">
        <f>(Table1311[[#This Row],[Mean]]-Table1311[[#This Row],[Actual cost]])/Table1311[[#This Row],[Actual cost]]*100</f>
        <v>#DIV/0!</v>
      </c>
      <c r="L501" s="2">
        <f>_xlfn.STDEV.P(Table1311[[#This Row],[Estimated costs 1]:[Estimated costs 20]])</f>
        <v>0</v>
      </c>
      <c r="M501" s="2" t="e">
        <f>Table1311[[#This Row],[Dev]]/Table1311[[#This Row],[Mean]]*100</f>
        <v>#DIV/0!</v>
      </c>
      <c r="N501" s="2">
        <f>Table1311[[#This Row],[Estimated costs 1]]-Table1311[[#This Row],[Actual cost]]</f>
        <v>0</v>
      </c>
      <c r="O501" s="2" t="e">
        <f>Table1311[[#This Row],[Diff 1]]/Table1311[[#This Row],[Actual cost]]*100</f>
        <v>#DIV/0!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</row>
    <row r="502" spans="1:35" hidden="1" x14ac:dyDescent="0.3">
      <c r="A502" t="s">
        <v>522</v>
      </c>
      <c r="B502">
        <v>500</v>
      </c>
      <c r="C502" t="str">
        <f>LEFT(Table1311[[#This Row],[Contingency id]])</f>
        <v>B</v>
      </c>
      <c r="D502">
        <v>0</v>
      </c>
      <c r="E502">
        <v>1.1020408163265301</v>
      </c>
      <c r="F502">
        <v>108</v>
      </c>
      <c r="G502">
        <v>98</v>
      </c>
      <c r="H502">
        <v>98</v>
      </c>
      <c r="I502">
        <v>0</v>
      </c>
      <c r="J502" s="2">
        <f>AVERAGE(Table1311[[#This Row],[Estimated costs 1]:[Estimated costs 20]])</f>
        <v>0</v>
      </c>
      <c r="K502" s="2" t="e">
        <f>(Table1311[[#This Row],[Mean]]-Table1311[[#This Row],[Actual cost]])/Table1311[[#This Row],[Actual cost]]*100</f>
        <v>#DIV/0!</v>
      </c>
      <c r="L502" s="2">
        <f>_xlfn.STDEV.P(Table1311[[#This Row],[Estimated costs 1]:[Estimated costs 20]])</f>
        <v>0</v>
      </c>
      <c r="M502" s="2" t="e">
        <f>Table1311[[#This Row],[Dev]]/Table1311[[#This Row],[Mean]]*100</f>
        <v>#DIV/0!</v>
      </c>
      <c r="N502" s="2">
        <f>Table1311[[#This Row],[Estimated costs 1]]-Table1311[[#This Row],[Actual cost]]</f>
        <v>0</v>
      </c>
      <c r="O502" s="2" t="e">
        <f>Table1311[[#This Row],[Diff 1]]/Table1311[[#This Row],[Actual cost]]*100</f>
        <v>#DIV/0!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</row>
    <row r="503" spans="1:35" hidden="1" x14ac:dyDescent="0.3">
      <c r="A503" t="s">
        <v>523</v>
      </c>
      <c r="B503">
        <v>501</v>
      </c>
      <c r="C503" t="str">
        <f>LEFT(Table1311[[#This Row],[Contingency id]])</f>
        <v>B</v>
      </c>
      <c r="D503">
        <v>0</v>
      </c>
      <c r="E503">
        <v>1.0909090909090899</v>
      </c>
      <c r="F503">
        <v>108</v>
      </c>
      <c r="G503">
        <v>99</v>
      </c>
      <c r="H503">
        <v>99</v>
      </c>
      <c r="I503">
        <v>0</v>
      </c>
      <c r="J503" s="2">
        <f>AVERAGE(Table1311[[#This Row],[Estimated costs 1]:[Estimated costs 20]])</f>
        <v>0</v>
      </c>
      <c r="K503" s="2" t="e">
        <f>(Table1311[[#This Row],[Mean]]-Table1311[[#This Row],[Actual cost]])/Table1311[[#This Row],[Actual cost]]*100</f>
        <v>#DIV/0!</v>
      </c>
      <c r="L503" s="2">
        <f>_xlfn.STDEV.P(Table1311[[#This Row],[Estimated costs 1]:[Estimated costs 20]])</f>
        <v>0</v>
      </c>
      <c r="M503" s="2" t="e">
        <f>Table1311[[#This Row],[Dev]]/Table1311[[#This Row],[Mean]]*100</f>
        <v>#DIV/0!</v>
      </c>
      <c r="N503" s="2">
        <f>Table1311[[#This Row],[Estimated costs 1]]-Table1311[[#This Row],[Actual cost]]</f>
        <v>0</v>
      </c>
      <c r="O503" s="2" t="e">
        <f>Table1311[[#This Row],[Diff 1]]/Table1311[[#This Row],[Actual cost]]*100</f>
        <v>#DIV/0!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</row>
    <row r="504" spans="1:35" hidden="1" x14ac:dyDescent="0.3">
      <c r="A504" t="s">
        <v>524</v>
      </c>
      <c r="B504">
        <v>502</v>
      </c>
      <c r="C504" t="str">
        <f>LEFT(Table1311[[#This Row],[Contingency id]])</f>
        <v>B</v>
      </c>
      <c r="D504">
        <v>0</v>
      </c>
      <c r="E504">
        <v>1.1020408163265301</v>
      </c>
      <c r="F504">
        <v>108</v>
      </c>
      <c r="G504">
        <v>98</v>
      </c>
      <c r="H504">
        <v>98</v>
      </c>
      <c r="I504">
        <v>0</v>
      </c>
      <c r="J504" s="2">
        <f>AVERAGE(Table1311[[#This Row],[Estimated costs 1]:[Estimated costs 20]])</f>
        <v>0</v>
      </c>
      <c r="K504" s="2" t="e">
        <f>(Table1311[[#This Row],[Mean]]-Table1311[[#This Row],[Actual cost]])/Table1311[[#This Row],[Actual cost]]*100</f>
        <v>#DIV/0!</v>
      </c>
      <c r="L504" s="2">
        <f>_xlfn.STDEV.P(Table1311[[#This Row],[Estimated costs 1]:[Estimated costs 20]])</f>
        <v>0</v>
      </c>
      <c r="M504" s="2" t="e">
        <f>Table1311[[#This Row],[Dev]]/Table1311[[#This Row],[Mean]]*100</f>
        <v>#DIV/0!</v>
      </c>
      <c r="N504" s="2">
        <f>Table1311[[#This Row],[Estimated costs 1]]-Table1311[[#This Row],[Actual cost]]</f>
        <v>0</v>
      </c>
      <c r="O504" s="2" t="e">
        <f>Table1311[[#This Row],[Diff 1]]/Table1311[[#This Row],[Actual cost]]*100</f>
        <v>#DIV/0!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</row>
    <row r="505" spans="1:35" hidden="1" x14ac:dyDescent="0.3">
      <c r="A505" t="s">
        <v>525</v>
      </c>
      <c r="B505">
        <v>503</v>
      </c>
      <c r="C505" t="str">
        <f>LEFT(Table1311[[#This Row],[Contingency id]])</f>
        <v>B</v>
      </c>
      <c r="D505">
        <v>0</v>
      </c>
      <c r="E505">
        <v>1.1368421052631501</v>
      </c>
      <c r="F505">
        <v>108</v>
      </c>
      <c r="G505">
        <v>95</v>
      </c>
      <c r="H505">
        <v>95</v>
      </c>
      <c r="I505">
        <v>0</v>
      </c>
      <c r="J505" s="2">
        <f>AVERAGE(Table1311[[#This Row],[Estimated costs 1]:[Estimated costs 20]])</f>
        <v>0</v>
      </c>
      <c r="K505" s="2" t="e">
        <f>(Table1311[[#This Row],[Mean]]-Table1311[[#This Row],[Actual cost]])/Table1311[[#This Row],[Actual cost]]*100</f>
        <v>#DIV/0!</v>
      </c>
      <c r="L505" s="2">
        <f>_xlfn.STDEV.P(Table1311[[#This Row],[Estimated costs 1]:[Estimated costs 20]])</f>
        <v>0</v>
      </c>
      <c r="M505" s="2" t="e">
        <f>Table1311[[#This Row],[Dev]]/Table1311[[#This Row],[Mean]]*100</f>
        <v>#DIV/0!</v>
      </c>
      <c r="N505" s="2">
        <f>Table1311[[#This Row],[Estimated costs 1]]-Table1311[[#This Row],[Actual cost]]</f>
        <v>0</v>
      </c>
      <c r="O505" s="2" t="e">
        <f>Table1311[[#This Row],[Diff 1]]/Table1311[[#This Row],[Actual cost]]*100</f>
        <v>#DIV/0!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</row>
    <row r="506" spans="1:35" hidden="1" x14ac:dyDescent="0.3">
      <c r="A506" t="s">
        <v>526</v>
      </c>
      <c r="B506">
        <v>504</v>
      </c>
      <c r="C506" t="str">
        <f>LEFT(Table1311[[#This Row],[Contingency id]])</f>
        <v>B</v>
      </c>
      <c r="D506">
        <v>0</v>
      </c>
      <c r="E506">
        <v>1.08</v>
      </c>
      <c r="F506">
        <v>108</v>
      </c>
      <c r="G506">
        <v>100</v>
      </c>
      <c r="H506">
        <v>100</v>
      </c>
      <c r="I506">
        <v>0</v>
      </c>
      <c r="J506" s="2">
        <f>AVERAGE(Table1311[[#This Row],[Estimated costs 1]:[Estimated costs 20]])</f>
        <v>0</v>
      </c>
      <c r="K506" s="2" t="e">
        <f>(Table1311[[#This Row],[Mean]]-Table1311[[#This Row],[Actual cost]])/Table1311[[#This Row],[Actual cost]]*100</f>
        <v>#DIV/0!</v>
      </c>
      <c r="L506" s="2">
        <f>_xlfn.STDEV.P(Table1311[[#This Row],[Estimated costs 1]:[Estimated costs 20]])</f>
        <v>0</v>
      </c>
      <c r="M506" s="2" t="e">
        <f>Table1311[[#This Row],[Dev]]/Table1311[[#This Row],[Mean]]*100</f>
        <v>#DIV/0!</v>
      </c>
      <c r="N506" s="2">
        <f>Table1311[[#This Row],[Estimated costs 1]]-Table1311[[#This Row],[Actual cost]]</f>
        <v>0</v>
      </c>
      <c r="O506" s="2" t="e">
        <f>Table1311[[#This Row],[Diff 1]]/Table1311[[#This Row],[Actual cost]]*100</f>
        <v>#DIV/0!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</row>
    <row r="507" spans="1:35" hidden="1" x14ac:dyDescent="0.3">
      <c r="A507" t="s">
        <v>527</v>
      </c>
      <c r="B507">
        <v>505</v>
      </c>
      <c r="C507" t="str">
        <f>LEFT(Table1311[[#This Row],[Contingency id]])</f>
        <v>B</v>
      </c>
      <c r="D507">
        <v>0</v>
      </c>
      <c r="E507">
        <v>1.0163934426229499</v>
      </c>
      <c r="F507">
        <v>62</v>
      </c>
      <c r="G507">
        <v>61</v>
      </c>
      <c r="H507">
        <v>61</v>
      </c>
      <c r="I507">
        <v>0</v>
      </c>
      <c r="J507" s="2">
        <f>AVERAGE(Table1311[[#This Row],[Estimated costs 1]:[Estimated costs 20]])</f>
        <v>0</v>
      </c>
      <c r="K507" s="2" t="e">
        <f>(Table1311[[#This Row],[Mean]]-Table1311[[#This Row],[Actual cost]])/Table1311[[#This Row],[Actual cost]]*100</f>
        <v>#DIV/0!</v>
      </c>
      <c r="L507" s="2">
        <f>_xlfn.STDEV.P(Table1311[[#This Row],[Estimated costs 1]:[Estimated costs 20]])</f>
        <v>0</v>
      </c>
      <c r="M507" s="2" t="e">
        <f>Table1311[[#This Row],[Dev]]/Table1311[[#This Row],[Mean]]*100</f>
        <v>#DIV/0!</v>
      </c>
      <c r="N507" s="2">
        <f>Table1311[[#This Row],[Estimated costs 1]]-Table1311[[#This Row],[Actual cost]]</f>
        <v>0</v>
      </c>
      <c r="O507" s="2" t="e">
        <f>Table1311[[#This Row],[Diff 1]]/Table1311[[#This Row],[Actual cost]]*100</f>
        <v>#DIV/0!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</row>
    <row r="508" spans="1:35" hidden="1" x14ac:dyDescent="0.3">
      <c r="A508" t="s">
        <v>528</v>
      </c>
      <c r="B508">
        <v>506</v>
      </c>
      <c r="C508" t="str">
        <f>LEFT(Table1311[[#This Row],[Contingency id]])</f>
        <v>B</v>
      </c>
      <c r="D508">
        <v>0</v>
      </c>
      <c r="E508">
        <v>1.0689655172413699</v>
      </c>
      <c r="F508">
        <v>62</v>
      </c>
      <c r="G508">
        <v>58</v>
      </c>
      <c r="H508">
        <v>58</v>
      </c>
      <c r="I508">
        <v>0</v>
      </c>
      <c r="J508" s="2">
        <f>AVERAGE(Table1311[[#This Row],[Estimated costs 1]:[Estimated costs 20]])</f>
        <v>0</v>
      </c>
      <c r="K508" s="2" t="e">
        <f>(Table1311[[#This Row],[Mean]]-Table1311[[#This Row],[Actual cost]])/Table1311[[#This Row],[Actual cost]]*100</f>
        <v>#DIV/0!</v>
      </c>
      <c r="L508" s="2">
        <f>_xlfn.STDEV.P(Table1311[[#This Row],[Estimated costs 1]:[Estimated costs 20]])</f>
        <v>0</v>
      </c>
      <c r="M508" s="2" t="e">
        <f>Table1311[[#This Row],[Dev]]/Table1311[[#This Row],[Mean]]*100</f>
        <v>#DIV/0!</v>
      </c>
      <c r="N508" s="2">
        <f>Table1311[[#This Row],[Estimated costs 1]]-Table1311[[#This Row],[Actual cost]]</f>
        <v>0</v>
      </c>
      <c r="O508" s="2" t="e">
        <f>Table1311[[#This Row],[Diff 1]]/Table1311[[#This Row],[Actual cost]]*100</f>
        <v>#DIV/0!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</row>
    <row r="509" spans="1:35" hidden="1" x14ac:dyDescent="0.3">
      <c r="A509" t="s">
        <v>529</v>
      </c>
      <c r="B509">
        <v>507</v>
      </c>
      <c r="C509" t="str">
        <f>LEFT(Table1311[[#This Row],[Contingency id]])</f>
        <v>B</v>
      </c>
      <c r="D509">
        <v>0</v>
      </c>
      <c r="E509">
        <v>1.0508474576271101</v>
      </c>
      <c r="F509">
        <v>62</v>
      </c>
      <c r="G509">
        <v>59</v>
      </c>
      <c r="H509">
        <v>59</v>
      </c>
      <c r="I509">
        <v>0</v>
      </c>
      <c r="J509" s="2">
        <f>AVERAGE(Table1311[[#This Row],[Estimated costs 1]:[Estimated costs 20]])</f>
        <v>0</v>
      </c>
      <c r="K509" s="2" t="e">
        <f>(Table1311[[#This Row],[Mean]]-Table1311[[#This Row],[Actual cost]])/Table1311[[#This Row],[Actual cost]]*100</f>
        <v>#DIV/0!</v>
      </c>
      <c r="L509" s="2">
        <f>_xlfn.STDEV.P(Table1311[[#This Row],[Estimated costs 1]:[Estimated costs 20]])</f>
        <v>0</v>
      </c>
      <c r="M509" s="2" t="e">
        <f>Table1311[[#This Row],[Dev]]/Table1311[[#This Row],[Mean]]*100</f>
        <v>#DIV/0!</v>
      </c>
      <c r="N509" s="2">
        <f>Table1311[[#This Row],[Estimated costs 1]]-Table1311[[#This Row],[Actual cost]]</f>
        <v>0</v>
      </c>
      <c r="O509" s="2" t="e">
        <f>Table1311[[#This Row],[Diff 1]]/Table1311[[#This Row],[Actual cost]]*100</f>
        <v>#DIV/0!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</row>
    <row r="510" spans="1:35" hidden="1" x14ac:dyDescent="0.3">
      <c r="A510" t="s">
        <v>530</v>
      </c>
      <c r="B510">
        <v>508</v>
      </c>
      <c r="C510" t="str">
        <f>LEFT(Table1311[[#This Row],[Contingency id]])</f>
        <v>B</v>
      </c>
      <c r="D510">
        <v>0</v>
      </c>
      <c r="E510">
        <v>1.1071428571428501</v>
      </c>
      <c r="F510">
        <v>62</v>
      </c>
      <c r="G510">
        <v>56</v>
      </c>
      <c r="H510">
        <v>56</v>
      </c>
      <c r="I510">
        <v>0</v>
      </c>
      <c r="J510" s="2">
        <f>AVERAGE(Table1311[[#This Row],[Estimated costs 1]:[Estimated costs 20]])</f>
        <v>0</v>
      </c>
      <c r="K510" s="2" t="e">
        <f>(Table1311[[#This Row],[Mean]]-Table1311[[#This Row],[Actual cost]])/Table1311[[#This Row],[Actual cost]]*100</f>
        <v>#DIV/0!</v>
      </c>
      <c r="L510" s="2">
        <f>_xlfn.STDEV.P(Table1311[[#This Row],[Estimated costs 1]:[Estimated costs 20]])</f>
        <v>0</v>
      </c>
      <c r="M510" s="2" t="e">
        <f>Table1311[[#This Row],[Dev]]/Table1311[[#This Row],[Mean]]*100</f>
        <v>#DIV/0!</v>
      </c>
      <c r="N510" s="2">
        <f>Table1311[[#This Row],[Estimated costs 1]]-Table1311[[#This Row],[Actual cost]]</f>
        <v>0</v>
      </c>
      <c r="O510" s="2" t="e">
        <f>Table1311[[#This Row],[Diff 1]]/Table1311[[#This Row],[Actual cost]]*100</f>
        <v>#DIV/0!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</row>
    <row r="511" spans="1:35" hidden="1" x14ac:dyDescent="0.3">
      <c r="A511" t="s">
        <v>531</v>
      </c>
      <c r="B511">
        <v>509</v>
      </c>
      <c r="C511" t="str">
        <f>LEFT(Table1311[[#This Row],[Contingency id]])</f>
        <v>B</v>
      </c>
      <c r="D511">
        <v>0</v>
      </c>
      <c r="E511">
        <v>1.0508474576271101</v>
      </c>
      <c r="F511">
        <v>62</v>
      </c>
      <c r="G511">
        <v>59</v>
      </c>
      <c r="H511">
        <v>59</v>
      </c>
      <c r="I511">
        <v>0</v>
      </c>
      <c r="J511" s="2">
        <f>AVERAGE(Table1311[[#This Row],[Estimated costs 1]:[Estimated costs 20]])</f>
        <v>0</v>
      </c>
      <c r="K511" s="2" t="e">
        <f>(Table1311[[#This Row],[Mean]]-Table1311[[#This Row],[Actual cost]])/Table1311[[#This Row],[Actual cost]]*100</f>
        <v>#DIV/0!</v>
      </c>
      <c r="L511" s="2">
        <f>_xlfn.STDEV.P(Table1311[[#This Row],[Estimated costs 1]:[Estimated costs 20]])</f>
        <v>0</v>
      </c>
      <c r="M511" s="2" t="e">
        <f>Table1311[[#This Row],[Dev]]/Table1311[[#This Row],[Mean]]*100</f>
        <v>#DIV/0!</v>
      </c>
      <c r="N511" s="2">
        <f>Table1311[[#This Row],[Estimated costs 1]]-Table1311[[#This Row],[Actual cost]]</f>
        <v>0</v>
      </c>
      <c r="O511" s="2" t="e">
        <f>Table1311[[#This Row],[Diff 1]]/Table1311[[#This Row],[Actual cost]]*100</f>
        <v>#DIV/0!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</row>
    <row r="512" spans="1:35" hidden="1" x14ac:dyDescent="0.3">
      <c r="A512" t="s">
        <v>532</v>
      </c>
      <c r="B512">
        <v>510</v>
      </c>
      <c r="C512" t="str">
        <f>LEFT(Table1311[[#This Row],[Contingency id]])</f>
        <v>B</v>
      </c>
      <c r="D512">
        <v>0</v>
      </c>
      <c r="E512">
        <v>1.0689655172413699</v>
      </c>
      <c r="F512">
        <v>62</v>
      </c>
      <c r="G512">
        <v>58</v>
      </c>
      <c r="H512">
        <v>58</v>
      </c>
      <c r="I512">
        <v>0</v>
      </c>
      <c r="J512" s="2">
        <f>AVERAGE(Table1311[[#This Row],[Estimated costs 1]:[Estimated costs 20]])</f>
        <v>0</v>
      </c>
      <c r="K512" s="2" t="e">
        <f>(Table1311[[#This Row],[Mean]]-Table1311[[#This Row],[Actual cost]])/Table1311[[#This Row],[Actual cost]]*100</f>
        <v>#DIV/0!</v>
      </c>
      <c r="L512" s="2">
        <f>_xlfn.STDEV.P(Table1311[[#This Row],[Estimated costs 1]:[Estimated costs 20]])</f>
        <v>0</v>
      </c>
      <c r="M512" s="2" t="e">
        <f>Table1311[[#This Row],[Dev]]/Table1311[[#This Row],[Mean]]*100</f>
        <v>#DIV/0!</v>
      </c>
      <c r="N512" s="2">
        <f>Table1311[[#This Row],[Estimated costs 1]]-Table1311[[#This Row],[Actual cost]]</f>
        <v>0</v>
      </c>
      <c r="O512" s="2" t="e">
        <f>Table1311[[#This Row],[Diff 1]]/Table1311[[#This Row],[Actual cost]]*100</f>
        <v>#DIV/0!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</row>
    <row r="513" spans="1:35" hidden="1" x14ac:dyDescent="0.3">
      <c r="A513" t="s">
        <v>533</v>
      </c>
      <c r="B513">
        <v>511</v>
      </c>
      <c r="C513" t="str">
        <f>LEFT(Table1311[[#This Row],[Contingency id]])</f>
        <v>B</v>
      </c>
      <c r="D513">
        <v>0</v>
      </c>
      <c r="E513">
        <v>1.0508474576271101</v>
      </c>
      <c r="F513">
        <v>62</v>
      </c>
      <c r="G513">
        <v>59</v>
      </c>
      <c r="H513">
        <v>59</v>
      </c>
      <c r="I513">
        <v>0</v>
      </c>
      <c r="J513" s="2">
        <f>AVERAGE(Table1311[[#This Row],[Estimated costs 1]:[Estimated costs 20]])</f>
        <v>0</v>
      </c>
      <c r="K513" s="2" t="e">
        <f>(Table1311[[#This Row],[Mean]]-Table1311[[#This Row],[Actual cost]])/Table1311[[#This Row],[Actual cost]]*100</f>
        <v>#DIV/0!</v>
      </c>
      <c r="L513" s="2">
        <f>_xlfn.STDEV.P(Table1311[[#This Row],[Estimated costs 1]:[Estimated costs 20]])</f>
        <v>0</v>
      </c>
      <c r="M513" s="2" t="e">
        <f>Table1311[[#This Row],[Dev]]/Table1311[[#This Row],[Mean]]*100</f>
        <v>#DIV/0!</v>
      </c>
      <c r="N513" s="2">
        <f>Table1311[[#This Row],[Estimated costs 1]]-Table1311[[#This Row],[Actual cost]]</f>
        <v>0</v>
      </c>
      <c r="O513" s="2" t="e">
        <f>Table1311[[#This Row],[Diff 1]]/Table1311[[#This Row],[Actual cost]]*100</f>
        <v>#DIV/0!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</row>
    <row r="514" spans="1:35" hidden="1" x14ac:dyDescent="0.3">
      <c r="A514" t="s">
        <v>534</v>
      </c>
      <c r="B514">
        <v>512</v>
      </c>
      <c r="C514" t="str">
        <f>LEFT(Table1311[[#This Row],[Contingency id]])</f>
        <v>B</v>
      </c>
      <c r="D514">
        <v>0</v>
      </c>
      <c r="E514">
        <v>1.0508474576271101</v>
      </c>
      <c r="F514">
        <v>62</v>
      </c>
      <c r="G514">
        <v>59</v>
      </c>
      <c r="H514">
        <v>59</v>
      </c>
      <c r="I514">
        <v>0</v>
      </c>
      <c r="J514" s="2">
        <f>AVERAGE(Table1311[[#This Row],[Estimated costs 1]:[Estimated costs 20]])</f>
        <v>0</v>
      </c>
      <c r="K514" s="2" t="e">
        <f>(Table1311[[#This Row],[Mean]]-Table1311[[#This Row],[Actual cost]])/Table1311[[#This Row],[Actual cost]]*100</f>
        <v>#DIV/0!</v>
      </c>
      <c r="L514" s="2">
        <f>_xlfn.STDEV.P(Table1311[[#This Row],[Estimated costs 1]:[Estimated costs 20]])</f>
        <v>0</v>
      </c>
      <c r="M514" s="2" t="e">
        <f>Table1311[[#This Row],[Dev]]/Table1311[[#This Row],[Mean]]*100</f>
        <v>#DIV/0!</v>
      </c>
      <c r="N514" s="2">
        <f>Table1311[[#This Row],[Estimated costs 1]]-Table1311[[#This Row],[Actual cost]]</f>
        <v>0</v>
      </c>
      <c r="O514" s="2" t="e">
        <f>Table1311[[#This Row],[Diff 1]]/Table1311[[#This Row],[Actual cost]]*100</f>
        <v>#DIV/0!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</row>
    <row r="515" spans="1:35" hidden="1" x14ac:dyDescent="0.3">
      <c r="A515" t="s">
        <v>535</v>
      </c>
      <c r="B515">
        <v>513</v>
      </c>
      <c r="C515" t="str">
        <f>LEFT(Table1311[[#This Row],[Contingency id]])</f>
        <v>B</v>
      </c>
      <c r="D515">
        <v>0</v>
      </c>
      <c r="E515">
        <v>1.0163934426229499</v>
      </c>
      <c r="F515">
        <v>62</v>
      </c>
      <c r="G515">
        <v>61</v>
      </c>
      <c r="H515">
        <v>61</v>
      </c>
      <c r="I515">
        <v>0</v>
      </c>
      <c r="J515" s="2">
        <f>AVERAGE(Table1311[[#This Row],[Estimated costs 1]:[Estimated costs 20]])</f>
        <v>0</v>
      </c>
      <c r="K515" s="2" t="e">
        <f>(Table1311[[#This Row],[Mean]]-Table1311[[#This Row],[Actual cost]])/Table1311[[#This Row],[Actual cost]]*100</f>
        <v>#DIV/0!</v>
      </c>
      <c r="L515" s="2">
        <f>_xlfn.STDEV.P(Table1311[[#This Row],[Estimated costs 1]:[Estimated costs 20]])</f>
        <v>0</v>
      </c>
      <c r="M515" s="2" t="e">
        <f>Table1311[[#This Row],[Dev]]/Table1311[[#This Row],[Mean]]*100</f>
        <v>#DIV/0!</v>
      </c>
      <c r="N515" s="2">
        <f>Table1311[[#This Row],[Estimated costs 1]]-Table1311[[#This Row],[Actual cost]]</f>
        <v>0</v>
      </c>
      <c r="O515" s="2" t="e">
        <f>Table1311[[#This Row],[Diff 1]]/Table1311[[#This Row],[Actual cost]]*100</f>
        <v>#DIV/0!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</row>
    <row r="516" spans="1:35" hidden="1" x14ac:dyDescent="0.3">
      <c r="A516" t="s">
        <v>536</v>
      </c>
      <c r="B516">
        <v>514</v>
      </c>
      <c r="C516" t="str">
        <f>LEFT(Table1311[[#This Row],[Contingency id]])</f>
        <v>B</v>
      </c>
      <c r="D516">
        <v>0</v>
      </c>
      <c r="E516">
        <v>1.0877192982456101</v>
      </c>
      <c r="F516">
        <v>62</v>
      </c>
      <c r="G516">
        <v>57</v>
      </c>
      <c r="H516">
        <v>57</v>
      </c>
      <c r="I516">
        <v>0</v>
      </c>
      <c r="J516" s="2">
        <f>AVERAGE(Table1311[[#This Row],[Estimated costs 1]:[Estimated costs 20]])</f>
        <v>0</v>
      </c>
      <c r="K516" s="2" t="e">
        <f>(Table1311[[#This Row],[Mean]]-Table1311[[#This Row],[Actual cost]])/Table1311[[#This Row],[Actual cost]]*100</f>
        <v>#DIV/0!</v>
      </c>
      <c r="L516" s="2">
        <f>_xlfn.STDEV.P(Table1311[[#This Row],[Estimated costs 1]:[Estimated costs 20]])</f>
        <v>0</v>
      </c>
      <c r="M516" s="2" t="e">
        <f>Table1311[[#This Row],[Dev]]/Table1311[[#This Row],[Mean]]*100</f>
        <v>#DIV/0!</v>
      </c>
      <c r="N516" s="2">
        <f>Table1311[[#This Row],[Estimated costs 1]]-Table1311[[#This Row],[Actual cost]]</f>
        <v>0</v>
      </c>
      <c r="O516" s="2" t="e">
        <f>Table1311[[#This Row],[Diff 1]]/Table1311[[#This Row],[Actual cost]]*100</f>
        <v>#DIV/0!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</row>
    <row r="517" spans="1:35" hidden="1" x14ac:dyDescent="0.3">
      <c r="A517" t="s">
        <v>537</v>
      </c>
      <c r="B517">
        <v>515</v>
      </c>
      <c r="C517" t="str">
        <f>LEFT(Table1311[[#This Row],[Contingency id]])</f>
        <v>B</v>
      </c>
      <c r="D517">
        <v>0</v>
      </c>
      <c r="E517">
        <v>1.1272727272727201</v>
      </c>
      <c r="F517">
        <v>62</v>
      </c>
      <c r="G517">
        <v>55</v>
      </c>
      <c r="H517">
        <v>55</v>
      </c>
      <c r="I517">
        <v>0</v>
      </c>
      <c r="J517" s="2">
        <f>AVERAGE(Table1311[[#This Row],[Estimated costs 1]:[Estimated costs 20]])</f>
        <v>0</v>
      </c>
      <c r="K517" s="2" t="e">
        <f>(Table1311[[#This Row],[Mean]]-Table1311[[#This Row],[Actual cost]])/Table1311[[#This Row],[Actual cost]]*100</f>
        <v>#DIV/0!</v>
      </c>
      <c r="L517" s="2">
        <f>_xlfn.STDEV.P(Table1311[[#This Row],[Estimated costs 1]:[Estimated costs 20]])</f>
        <v>0</v>
      </c>
      <c r="M517" s="2" t="e">
        <f>Table1311[[#This Row],[Dev]]/Table1311[[#This Row],[Mean]]*100</f>
        <v>#DIV/0!</v>
      </c>
      <c r="N517" s="2">
        <f>Table1311[[#This Row],[Estimated costs 1]]-Table1311[[#This Row],[Actual cost]]</f>
        <v>0</v>
      </c>
      <c r="O517" s="2" t="e">
        <f>Table1311[[#This Row],[Diff 1]]/Table1311[[#This Row],[Actual cost]]*100</f>
        <v>#DIV/0!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</row>
    <row r="518" spans="1:35" hidden="1" x14ac:dyDescent="0.3">
      <c r="A518" t="s">
        <v>538</v>
      </c>
      <c r="B518">
        <v>516</v>
      </c>
      <c r="C518" t="str">
        <f>LEFT(Table1311[[#This Row],[Contingency id]])</f>
        <v>B</v>
      </c>
      <c r="D518">
        <v>0</v>
      </c>
      <c r="E518">
        <v>1.0689655172413699</v>
      </c>
      <c r="F518">
        <v>62</v>
      </c>
      <c r="G518">
        <v>58</v>
      </c>
      <c r="H518">
        <v>58</v>
      </c>
      <c r="I518">
        <v>0</v>
      </c>
      <c r="J518" s="2">
        <f>AVERAGE(Table1311[[#This Row],[Estimated costs 1]:[Estimated costs 20]])</f>
        <v>0</v>
      </c>
      <c r="K518" s="2" t="e">
        <f>(Table1311[[#This Row],[Mean]]-Table1311[[#This Row],[Actual cost]])/Table1311[[#This Row],[Actual cost]]*100</f>
        <v>#DIV/0!</v>
      </c>
      <c r="L518" s="2">
        <f>_xlfn.STDEV.P(Table1311[[#This Row],[Estimated costs 1]:[Estimated costs 20]])</f>
        <v>0</v>
      </c>
      <c r="M518" s="2" t="e">
        <f>Table1311[[#This Row],[Dev]]/Table1311[[#This Row],[Mean]]*100</f>
        <v>#DIV/0!</v>
      </c>
      <c r="N518" s="2">
        <f>Table1311[[#This Row],[Estimated costs 1]]-Table1311[[#This Row],[Actual cost]]</f>
        <v>0</v>
      </c>
      <c r="O518" s="2" t="e">
        <f>Table1311[[#This Row],[Diff 1]]/Table1311[[#This Row],[Actual cost]]*100</f>
        <v>#DIV/0!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</row>
    <row r="519" spans="1:35" hidden="1" x14ac:dyDescent="0.3">
      <c r="A519" t="s">
        <v>539</v>
      </c>
      <c r="B519">
        <v>517</v>
      </c>
      <c r="C519" t="str">
        <f>LEFT(Table1311[[#This Row],[Contingency id]])</f>
        <v>B</v>
      </c>
      <c r="D519">
        <v>0</v>
      </c>
      <c r="E519">
        <v>1.0833333333333299</v>
      </c>
      <c r="F519">
        <v>91</v>
      </c>
      <c r="G519">
        <v>84</v>
      </c>
      <c r="H519">
        <v>84</v>
      </c>
      <c r="I519">
        <v>0</v>
      </c>
      <c r="J519" s="2">
        <f>AVERAGE(Table1311[[#This Row],[Estimated costs 1]:[Estimated costs 20]])</f>
        <v>0</v>
      </c>
      <c r="K519" s="2" t="e">
        <f>(Table1311[[#This Row],[Mean]]-Table1311[[#This Row],[Actual cost]])/Table1311[[#This Row],[Actual cost]]*100</f>
        <v>#DIV/0!</v>
      </c>
      <c r="L519" s="2">
        <f>_xlfn.STDEV.P(Table1311[[#This Row],[Estimated costs 1]:[Estimated costs 20]])</f>
        <v>0</v>
      </c>
      <c r="M519" s="2" t="e">
        <f>Table1311[[#This Row],[Dev]]/Table1311[[#This Row],[Mean]]*100</f>
        <v>#DIV/0!</v>
      </c>
      <c r="N519" s="2">
        <f>Table1311[[#This Row],[Estimated costs 1]]-Table1311[[#This Row],[Actual cost]]</f>
        <v>0</v>
      </c>
      <c r="O519" s="2" t="e">
        <f>Table1311[[#This Row],[Diff 1]]/Table1311[[#This Row],[Actual cost]]*100</f>
        <v>#DIV/0!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</row>
    <row r="520" spans="1:35" hidden="1" x14ac:dyDescent="0.3">
      <c r="A520" t="s">
        <v>540</v>
      </c>
      <c r="B520">
        <v>518</v>
      </c>
      <c r="C520" t="str">
        <f>LEFT(Table1311[[#This Row],[Contingency id]])</f>
        <v>B</v>
      </c>
      <c r="D520">
        <v>0</v>
      </c>
      <c r="E520">
        <v>1.0930232558139501</v>
      </c>
      <c r="F520">
        <v>94</v>
      </c>
      <c r="G520">
        <v>86</v>
      </c>
      <c r="H520">
        <v>86</v>
      </c>
      <c r="I520">
        <v>0</v>
      </c>
      <c r="J520" s="2">
        <f>AVERAGE(Table1311[[#This Row],[Estimated costs 1]:[Estimated costs 20]])</f>
        <v>0</v>
      </c>
      <c r="K520" s="2" t="e">
        <f>(Table1311[[#This Row],[Mean]]-Table1311[[#This Row],[Actual cost]])/Table1311[[#This Row],[Actual cost]]*100</f>
        <v>#DIV/0!</v>
      </c>
      <c r="L520" s="2">
        <f>_xlfn.STDEV.P(Table1311[[#This Row],[Estimated costs 1]:[Estimated costs 20]])</f>
        <v>0</v>
      </c>
      <c r="M520" s="2" t="e">
        <f>Table1311[[#This Row],[Dev]]/Table1311[[#This Row],[Mean]]*100</f>
        <v>#DIV/0!</v>
      </c>
      <c r="N520" s="2">
        <f>Table1311[[#This Row],[Estimated costs 1]]-Table1311[[#This Row],[Actual cost]]</f>
        <v>0</v>
      </c>
      <c r="O520" s="2" t="e">
        <f>Table1311[[#This Row],[Diff 1]]/Table1311[[#This Row],[Actual cost]]*100</f>
        <v>#DIV/0!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</row>
    <row r="521" spans="1:35" hidden="1" x14ac:dyDescent="0.3">
      <c r="A521" t="s">
        <v>541</v>
      </c>
      <c r="B521">
        <v>519</v>
      </c>
      <c r="C521" t="str">
        <f>LEFT(Table1311[[#This Row],[Contingency id]])</f>
        <v>B</v>
      </c>
      <c r="D521">
        <v>0</v>
      </c>
      <c r="E521">
        <v>1.0681818181818099</v>
      </c>
      <c r="F521">
        <v>94</v>
      </c>
      <c r="G521">
        <v>88</v>
      </c>
      <c r="H521">
        <v>88</v>
      </c>
      <c r="I521">
        <v>0</v>
      </c>
      <c r="J521" s="2">
        <f>AVERAGE(Table1311[[#This Row],[Estimated costs 1]:[Estimated costs 20]])</f>
        <v>0</v>
      </c>
      <c r="K521" s="2" t="e">
        <f>(Table1311[[#This Row],[Mean]]-Table1311[[#This Row],[Actual cost]])/Table1311[[#This Row],[Actual cost]]*100</f>
        <v>#DIV/0!</v>
      </c>
      <c r="L521" s="2">
        <f>_xlfn.STDEV.P(Table1311[[#This Row],[Estimated costs 1]:[Estimated costs 20]])</f>
        <v>0</v>
      </c>
      <c r="M521" s="2" t="e">
        <f>Table1311[[#This Row],[Dev]]/Table1311[[#This Row],[Mean]]*100</f>
        <v>#DIV/0!</v>
      </c>
      <c r="N521" s="2">
        <f>Table1311[[#This Row],[Estimated costs 1]]-Table1311[[#This Row],[Actual cost]]</f>
        <v>0</v>
      </c>
      <c r="O521" s="2" t="e">
        <f>Table1311[[#This Row],[Diff 1]]/Table1311[[#This Row],[Actual cost]]*100</f>
        <v>#DIV/0!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</row>
    <row r="522" spans="1:35" hidden="1" x14ac:dyDescent="0.3">
      <c r="A522" t="s">
        <v>542</v>
      </c>
      <c r="B522">
        <v>520</v>
      </c>
      <c r="C522" t="str">
        <f>LEFT(Table1311[[#This Row],[Contingency id]])</f>
        <v>B</v>
      </c>
      <c r="D522">
        <v>0</v>
      </c>
      <c r="E522">
        <v>1.0459770114942499</v>
      </c>
      <c r="F522">
        <v>91</v>
      </c>
      <c r="G522">
        <v>87</v>
      </c>
      <c r="H522">
        <v>87</v>
      </c>
      <c r="I522">
        <v>0</v>
      </c>
      <c r="J522" s="2">
        <f>AVERAGE(Table1311[[#This Row],[Estimated costs 1]:[Estimated costs 20]])</f>
        <v>0</v>
      </c>
      <c r="K522" s="2" t="e">
        <f>(Table1311[[#This Row],[Mean]]-Table1311[[#This Row],[Actual cost]])/Table1311[[#This Row],[Actual cost]]*100</f>
        <v>#DIV/0!</v>
      </c>
      <c r="L522" s="2">
        <f>_xlfn.STDEV.P(Table1311[[#This Row],[Estimated costs 1]:[Estimated costs 20]])</f>
        <v>0</v>
      </c>
      <c r="M522" s="2" t="e">
        <f>Table1311[[#This Row],[Dev]]/Table1311[[#This Row],[Mean]]*100</f>
        <v>#DIV/0!</v>
      </c>
      <c r="N522" s="2">
        <f>Table1311[[#This Row],[Estimated costs 1]]-Table1311[[#This Row],[Actual cost]]</f>
        <v>0</v>
      </c>
      <c r="O522" s="2" t="e">
        <f>Table1311[[#This Row],[Diff 1]]/Table1311[[#This Row],[Actual cost]]*100</f>
        <v>#DIV/0!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</row>
    <row r="523" spans="1:35" hidden="1" x14ac:dyDescent="0.3">
      <c r="A523" t="s">
        <v>543</v>
      </c>
      <c r="B523">
        <v>521</v>
      </c>
      <c r="C523" t="str">
        <f>LEFT(Table1311[[#This Row],[Contingency id]])</f>
        <v>B</v>
      </c>
      <c r="D523">
        <v>0</v>
      </c>
      <c r="E523">
        <v>1.12345679012345</v>
      </c>
      <c r="F523">
        <v>91</v>
      </c>
      <c r="G523">
        <v>81</v>
      </c>
      <c r="H523">
        <v>81</v>
      </c>
      <c r="I523">
        <v>0</v>
      </c>
      <c r="J523" s="2">
        <f>AVERAGE(Table1311[[#This Row],[Estimated costs 1]:[Estimated costs 20]])</f>
        <v>0</v>
      </c>
      <c r="K523" s="2" t="e">
        <f>(Table1311[[#This Row],[Mean]]-Table1311[[#This Row],[Actual cost]])/Table1311[[#This Row],[Actual cost]]*100</f>
        <v>#DIV/0!</v>
      </c>
      <c r="L523" s="2">
        <f>_xlfn.STDEV.P(Table1311[[#This Row],[Estimated costs 1]:[Estimated costs 20]])</f>
        <v>0</v>
      </c>
      <c r="M523" s="2" t="e">
        <f>Table1311[[#This Row],[Dev]]/Table1311[[#This Row],[Mean]]*100</f>
        <v>#DIV/0!</v>
      </c>
      <c r="N523" s="2">
        <f>Table1311[[#This Row],[Estimated costs 1]]-Table1311[[#This Row],[Actual cost]]</f>
        <v>0</v>
      </c>
      <c r="O523" s="2" t="e">
        <f>Table1311[[#This Row],[Diff 1]]/Table1311[[#This Row],[Actual cost]]*100</f>
        <v>#DIV/0!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</row>
    <row r="524" spans="1:35" hidden="1" x14ac:dyDescent="0.3">
      <c r="A524" t="s">
        <v>544</v>
      </c>
      <c r="B524">
        <v>522</v>
      </c>
      <c r="C524" t="str">
        <f>LEFT(Table1311[[#This Row],[Contingency id]])</f>
        <v>B</v>
      </c>
      <c r="D524">
        <v>0</v>
      </c>
      <c r="E524">
        <v>1.0581395348837199</v>
      </c>
      <c r="F524">
        <v>91</v>
      </c>
      <c r="G524">
        <v>86</v>
      </c>
      <c r="H524">
        <v>86</v>
      </c>
      <c r="I524">
        <v>0</v>
      </c>
      <c r="J524" s="2">
        <f>AVERAGE(Table1311[[#This Row],[Estimated costs 1]:[Estimated costs 20]])</f>
        <v>0</v>
      </c>
      <c r="K524" s="2" t="e">
        <f>(Table1311[[#This Row],[Mean]]-Table1311[[#This Row],[Actual cost]])/Table1311[[#This Row],[Actual cost]]*100</f>
        <v>#DIV/0!</v>
      </c>
      <c r="L524" s="2">
        <f>_xlfn.STDEV.P(Table1311[[#This Row],[Estimated costs 1]:[Estimated costs 20]])</f>
        <v>0</v>
      </c>
      <c r="M524" s="2" t="e">
        <f>Table1311[[#This Row],[Dev]]/Table1311[[#This Row],[Mean]]*100</f>
        <v>#DIV/0!</v>
      </c>
      <c r="N524" s="2">
        <f>Table1311[[#This Row],[Estimated costs 1]]-Table1311[[#This Row],[Actual cost]]</f>
        <v>0</v>
      </c>
      <c r="O524" s="2" t="e">
        <f>Table1311[[#This Row],[Diff 1]]/Table1311[[#This Row],[Actual cost]]*100</f>
        <v>#DIV/0!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</row>
    <row r="525" spans="1:35" hidden="1" x14ac:dyDescent="0.3">
      <c r="A525" t="s">
        <v>545</v>
      </c>
      <c r="B525">
        <v>523</v>
      </c>
      <c r="C525" t="str">
        <f>LEFT(Table1311[[#This Row],[Contingency id]])</f>
        <v>B</v>
      </c>
      <c r="D525">
        <v>0</v>
      </c>
      <c r="E525">
        <v>1.12345679012345</v>
      </c>
      <c r="F525">
        <v>91</v>
      </c>
      <c r="G525">
        <v>81</v>
      </c>
      <c r="H525">
        <v>81</v>
      </c>
      <c r="I525">
        <v>0</v>
      </c>
      <c r="J525" s="2">
        <f>AVERAGE(Table1311[[#This Row],[Estimated costs 1]:[Estimated costs 20]])</f>
        <v>0</v>
      </c>
      <c r="K525" s="2" t="e">
        <f>(Table1311[[#This Row],[Mean]]-Table1311[[#This Row],[Actual cost]])/Table1311[[#This Row],[Actual cost]]*100</f>
        <v>#DIV/0!</v>
      </c>
      <c r="L525" s="2">
        <f>_xlfn.STDEV.P(Table1311[[#This Row],[Estimated costs 1]:[Estimated costs 20]])</f>
        <v>0</v>
      </c>
      <c r="M525" s="2" t="e">
        <f>Table1311[[#This Row],[Dev]]/Table1311[[#This Row],[Mean]]*100</f>
        <v>#DIV/0!</v>
      </c>
      <c r="N525" s="2">
        <f>Table1311[[#This Row],[Estimated costs 1]]-Table1311[[#This Row],[Actual cost]]</f>
        <v>0</v>
      </c>
      <c r="O525" s="2" t="e">
        <f>Table1311[[#This Row],[Diff 1]]/Table1311[[#This Row],[Actual cost]]*100</f>
        <v>#DIV/0!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</row>
    <row r="526" spans="1:35" hidden="1" x14ac:dyDescent="0.3">
      <c r="A526" t="s">
        <v>546</v>
      </c>
      <c r="B526">
        <v>524</v>
      </c>
      <c r="C526" t="str">
        <f>LEFT(Table1311[[#This Row],[Contingency id]])</f>
        <v>B</v>
      </c>
      <c r="D526">
        <v>0</v>
      </c>
      <c r="E526">
        <v>1.0963855421686699</v>
      </c>
      <c r="F526">
        <v>91</v>
      </c>
      <c r="G526">
        <v>83</v>
      </c>
      <c r="H526">
        <v>83</v>
      </c>
      <c r="I526">
        <v>0</v>
      </c>
      <c r="J526" s="2">
        <f>AVERAGE(Table1311[[#This Row],[Estimated costs 1]:[Estimated costs 20]])</f>
        <v>0</v>
      </c>
      <c r="K526" s="2" t="e">
        <f>(Table1311[[#This Row],[Mean]]-Table1311[[#This Row],[Actual cost]])/Table1311[[#This Row],[Actual cost]]*100</f>
        <v>#DIV/0!</v>
      </c>
      <c r="L526" s="2">
        <f>_xlfn.STDEV.P(Table1311[[#This Row],[Estimated costs 1]:[Estimated costs 20]])</f>
        <v>0</v>
      </c>
      <c r="M526" s="2" t="e">
        <f>Table1311[[#This Row],[Dev]]/Table1311[[#This Row],[Mean]]*100</f>
        <v>#DIV/0!</v>
      </c>
      <c r="N526" s="2">
        <f>Table1311[[#This Row],[Estimated costs 1]]-Table1311[[#This Row],[Actual cost]]</f>
        <v>0</v>
      </c>
      <c r="O526" s="2" t="e">
        <f>Table1311[[#This Row],[Diff 1]]/Table1311[[#This Row],[Actual cost]]*100</f>
        <v>#DIV/0!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</row>
    <row r="527" spans="1:35" hidden="1" x14ac:dyDescent="0.3">
      <c r="A527" t="s">
        <v>547</v>
      </c>
      <c r="B527">
        <v>525</v>
      </c>
      <c r="C527" t="str">
        <f>LEFT(Table1311[[#This Row],[Contingency id]])</f>
        <v>B</v>
      </c>
      <c r="D527">
        <v>0</v>
      </c>
      <c r="E527">
        <v>1.0340909090909001</v>
      </c>
      <c r="F527">
        <v>91</v>
      </c>
      <c r="G527">
        <v>88</v>
      </c>
      <c r="H527">
        <v>88</v>
      </c>
      <c r="I527">
        <v>0</v>
      </c>
      <c r="J527" s="2">
        <f>AVERAGE(Table1311[[#This Row],[Estimated costs 1]:[Estimated costs 20]])</f>
        <v>0</v>
      </c>
      <c r="K527" s="2" t="e">
        <f>(Table1311[[#This Row],[Mean]]-Table1311[[#This Row],[Actual cost]])/Table1311[[#This Row],[Actual cost]]*100</f>
        <v>#DIV/0!</v>
      </c>
      <c r="L527" s="2">
        <f>_xlfn.STDEV.P(Table1311[[#This Row],[Estimated costs 1]:[Estimated costs 20]])</f>
        <v>0</v>
      </c>
      <c r="M527" s="2" t="e">
        <f>Table1311[[#This Row],[Dev]]/Table1311[[#This Row],[Mean]]*100</f>
        <v>#DIV/0!</v>
      </c>
      <c r="N527" s="2">
        <f>Table1311[[#This Row],[Estimated costs 1]]-Table1311[[#This Row],[Actual cost]]</f>
        <v>0</v>
      </c>
      <c r="O527" s="2" t="e">
        <f>Table1311[[#This Row],[Diff 1]]/Table1311[[#This Row],[Actual cost]]*100</f>
        <v>#DIV/0!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</row>
    <row r="528" spans="1:35" hidden="1" x14ac:dyDescent="0.3">
      <c r="A528" t="s">
        <v>548</v>
      </c>
      <c r="B528">
        <v>526</v>
      </c>
      <c r="C528" t="str">
        <f>LEFT(Table1311[[#This Row],[Contingency id]])</f>
        <v>C</v>
      </c>
      <c r="D528">
        <v>0</v>
      </c>
      <c r="E528">
        <v>1.0317460317460301</v>
      </c>
      <c r="F528">
        <v>65</v>
      </c>
      <c r="G528">
        <v>63</v>
      </c>
      <c r="H528">
        <v>63</v>
      </c>
      <c r="I528">
        <v>0</v>
      </c>
      <c r="J528" s="2">
        <f>AVERAGE(Table1311[[#This Row],[Estimated costs 1]:[Estimated costs 20]])</f>
        <v>0</v>
      </c>
      <c r="K528" s="2" t="e">
        <f>(Table1311[[#This Row],[Mean]]-Table1311[[#This Row],[Actual cost]])/Table1311[[#This Row],[Actual cost]]*100</f>
        <v>#DIV/0!</v>
      </c>
      <c r="L528" s="2">
        <f>_xlfn.STDEV.P(Table1311[[#This Row],[Estimated costs 1]:[Estimated costs 20]])</f>
        <v>0</v>
      </c>
      <c r="M528" s="2" t="e">
        <f>Table1311[[#This Row],[Dev]]/Table1311[[#This Row],[Mean]]*100</f>
        <v>#DIV/0!</v>
      </c>
      <c r="N528" s="2">
        <f>Table1311[[#This Row],[Estimated costs 1]]-Table1311[[#This Row],[Actual cost]]</f>
        <v>0</v>
      </c>
      <c r="O528" s="2" t="e">
        <f>Table1311[[#This Row],[Diff 1]]/Table1311[[#This Row],[Actual cost]]*100</f>
        <v>#DIV/0!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</row>
    <row r="529" spans="1:35" hidden="1" x14ac:dyDescent="0.3">
      <c r="A529" t="s">
        <v>549</v>
      </c>
      <c r="B529">
        <v>527</v>
      </c>
      <c r="C529" t="str">
        <f>LEFT(Table1311[[#This Row],[Contingency id]])</f>
        <v>C</v>
      </c>
      <c r="D529">
        <v>0</v>
      </c>
      <c r="E529">
        <v>1.1206896551724099</v>
      </c>
      <c r="F529">
        <v>65</v>
      </c>
      <c r="G529">
        <v>58</v>
      </c>
      <c r="H529">
        <v>58</v>
      </c>
      <c r="I529">
        <v>0</v>
      </c>
      <c r="J529" s="2">
        <f>AVERAGE(Table1311[[#This Row],[Estimated costs 1]:[Estimated costs 20]])</f>
        <v>0</v>
      </c>
      <c r="K529" s="2" t="e">
        <f>(Table1311[[#This Row],[Mean]]-Table1311[[#This Row],[Actual cost]])/Table1311[[#This Row],[Actual cost]]*100</f>
        <v>#DIV/0!</v>
      </c>
      <c r="L529" s="2">
        <f>_xlfn.STDEV.P(Table1311[[#This Row],[Estimated costs 1]:[Estimated costs 20]])</f>
        <v>0</v>
      </c>
      <c r="M529" s="2" t="e">
        <f>Table1311[[#This Row],[Dev]]/Table1311[[#This Row],[Mean]]*100</f>
        <v>#DIV/0!</v>
      </c>
      <c r="N529" s="2">
        <f>Table1311[[#This Row],[Estimated costs 1]]-Table1311[[#This Row],[Actual cost]]</f>
        <v>0</v>
      </c>
      <c r="O529" s="2" t="e">
        <f>Table1311[[#This Row],[Diff 1]]/Table1311[[#This Row],[Actual cost]]*100</f>
        <v>#DIV/0!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</row>
    <row r="530" spans="1:35" hidden="1" x14ac:dyDescent="0.3">
      <c r="A530" t="s">
        <v>550</v>
      </c>
      <c r="B530">
        <v>528</v>
      </c>
      <c r="C530" t="str">
        <f>LEFT(Table1311[[#This Row],[Contingency id]])</f>
        <v>C</v>
      </c>
      <c r="D530">
        <v>0</v>
      </c>
      <c r="E530">
        <v>1.0508474576271101</v>
      </c>
      <c r="F530">
        <v>62</v>
      </c>
      <c r="G530">
        <v>59</v>
      </c>
      <c r="H530">
        <v>59</v>
      </c>
      <c r="I530">
        <v>0</v>
      </c>
      <c r="J530" s="2">
        <f>AVERAGE(Table1311[[#This Row],[Estimated costs 1]:[Estimated costs 20]])</f>
        <v>0</v>
      </c>
      <c r="K530" s="2" t="e">
        <f>(Table1311[[#This Row],[Mean]]-Table1311[[#This Row],[Actual cost]])/Table1311[[#This Row],[Actual cost]]*100</f>
        <v>#DIV/0!</v>
      </c>
      <c r="L530" s="2">
        <f>_xlfn.STDEV.P(Table1311[[#This Row],[Estimated costs 1]:[Estimated costs 20]])</f>
        <v>0</v>
      </c>
      <c r="M530" s="2" t="e">
        <f>Table1311[[#This Row],[Dev]]/Table1311[[#This Row],[Mean]]*100</f>
        <v>#DIV/0!</v>
      </c>
      <c r="N530" s="2">
        <f>Table1311[[#This Row],[Estimated costs 1]]-Table1311[[#This Row],[Actual cost]]</f>
        <v>0</v>
      </c>
      <c r="O530" s="2" t="e">
        <f>Table1311[[#This Row],[Diff 1]]/Table1311[[#This Row],[Actual cost]]*100</f>
        <v>#DIV/0!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</row>
    <row r="531" spans="1:35" hidden="1" x14ac:dyDescent="0.3">
      <c r="A531" t="s">
        <v>551</v>
      </c>
      <c r="B531">
        <v>529</v>
      </c>
      <c r="C531" t="str">
        <f>LEFT(Table1311[[#This Row],[Contingency id]])</f>
        <v>C</v>
      </c>
      <c r="D531">
        <v>0</v>
      </c>
      <c r="E531">
        <v>1.0333333333333301</v>
      </c>
      <c r="F531">
        <v>62</v>
      </c>
      <c r="G531">
        <v>60</v>
      </c>
      <c r="H531">
        <v>60</v>
      </c>
      <c r="I531">
        <v>0</v>
      </c>
      <c r="J531" s="2">
        <f>AVERAGE(Table1311[[#This Row],[Estimated costs 1]:[Estimated costs 20]])</f>
        <v>0</v>
      </c>
      <c r="K531" s="2" t="e">
        <f>(Table1311[[#This Row],[Mean]]-Table1311[[#This Row],[Actual cost]])/Table1311[[#This Row],[Actual cost]]*100</f>
        <v>#DIV/0!</v>
      </c>
      <c r="L531" s="2">
        <f>_xlfn.STDEV.P(Table1311[[#This Row],[Estimated costs 1]:[Estimated costs 20]])</f>
        <v>0</v>
      </c>
      <c r="M531" s="2" t="e">
        <f>Table1311[[#This Row],[Dev]]/Table1311[[#This Row],[Mean]]*100</f>
        <v>#DIV/0!</v>
      </c>
      <c r="N531" s="2">
        <f>Table1311[[#This Row],[Estimated costs 1]]-Table1311[[#This Row],[Actual cost]]</f>
        <v>0</v>
      </c>
      <c r="O531" s="2" t="e">
        <f>Table1311[[#This Row],[Diff 1]]/Table1311[[#This Row],[Actual cost]]*100</f>
        <v>#DIV/0!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</row>
    <row r="532" spans="1:35" hidden="1" x14ac:dyDescent="0.3">
      <c r="A532" t="s">
        <v>552</v>
      </c>
      <c r="B532">
        <v>530</v>
      </c>
      <c r="C532" t="str">
        <f>LEFT(Table1311[[#This Row],[Contingency id]])</f>
        <v>C</v>
      </c>
      <c r="D532">
        <v>0</v>
      </c>
      <c r="E532">
        <v>1.1558441558441499</v>
      </c>
      <c r="F532">
        <v>89</v>
      </c>
      <c r="G532">
        <v>77</v>
      </c>
      <c r="H532">
        <v>77</v>
      </c>
      <c r="I532">
        <v>0</v>
      </c>
      <c r="J532" s="2">
        <f>AVERAGE(Table1311[[#This Row],[Estimated costs 1]:[Estimated costs 20]])</f>
        <v>0</v>
      </c>
      <c r="K532" s="2" t="e">
        <f>(Table1311[[#This Row],[Mean]]-Table1311[[#This Row],[Actual cost]])/Table1311[[#This Row],[Actual cost]]*100</f>
        <v>#DIV/0!</v>
      </c>
      <c r="L532" s="2">
        <f>_xlfn.STDEV.P(Table1311[[#This Row],[Estimated costs 1]:[Estimated costs 20]])</f>
        <v>0</v>
      </c>
      <c r="M532" s="2" t="e">
        <f>Table1311[[#This Row],[Dev]]/Table1311[[#This Row],[Mean]]*100</f>
        <v>#DIV/0!</v>
      </c>
      <c r="N532" s="2">
        <f>Table1311[[#This Row],[Estimated costs 1]]-Table1311[[#This Row],[Actual cost]]</f>
        <v>0</v>
      </c>
      <c r="O532" s="2" t="e">
        <f>Table1311[[#This Row],[Diff 1]]/Table1311[[#This Row],[Actual cost]]*100</f>
        <v>#DIV/0!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</row>
    <row r="533" spans="1:35" hidden="1" x14ac:dyDescent="0.3">
      <c r="A533" t="s">
        <v>553</v>
      </c>
      <c r="B533">
        <v>531</v>
      </c>
      <c r="C533" t="str">
        <f>LEFT(Table1311[[#This Row],[Contingency id]])</f>
        <v>C</v>
      </c>
      <c r="D533">
        <v>0</v>
      </c>
      <c r="E533">
        <v>1.015625</v>
      </c>
      <c r="F533">
        <v>65</v>
      </c>
      <c r="G533">
        <v>64</v>
      </c>
      <c r="H533">
        <v>64</v>
      </c>
      <c r="I533">
        <v>0</v>
      </c>
      <c r="J533" s="2">
        <f>AVERAGE(Table1311[[#This Row],[Estimated costs 1]:[Estimated costs 20]])</f>
        <v>0</v>
      </c>
      <c r="K533" s="2" t="e">
        <f>(Table1311[[#This Row],[Mean]]-Table1311[[#This Row],[Actual cost]])/Table1311[[#This Row],[Actual cost]]*100</f>
        <v>#DIV/0!</v>
      </c>
      <c r="L533" s="2">
        <f>_xlfn.STDEV.P(Table1311[[#This Row],[Estimated costs 1]:[Estimated costs 20]])</f>
        <v>0</v>
      </c>
      <c r="M533" s="2" t="e">
        <f>Table1311[[#This Row],[Dev]]/Table1311[[#This Row],[Mean]]*100</f>
        <v>#DIV/0!</v>
      </c>
      <c r="N533" s="2">
        <f>Table1311[[#This Row],[Estimated costs 1]]-Table1311[[#This Row],[Actual cost]]</f>
        <v>0</v>
      </c>
      <c r="O533" s="2" t="e">
        <f>Table1311[[#This Row],[Diff 1]]/Table1311[[#This Row],[Actual cost]]*100</f>
        <v>#DIV/0!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</row>
    <row r="534" spans="1:35" hidden="1" x14ac:dyDescent="0.3">
      <c r="A534" t="s">
        <v>554</v>
      </c>
      <c r="B534">
        <v>532</v>
      </c>
      <c r="C534" t="str">
        <f>LEFT(Table1311[[#This Row],[Contingency id]])</f>
        <v>C</v>
      </c>
      <c r="D534">
        <v>0</v>
      </c>
      <c r="E534">
        <v>1.1000000000000001</v>
      </c>
      <c r="F534">
        <v>132</v>
      </c>
      <c r="G534">
        <v>120</v>
      </c>
      <c r="H534">
        <v>120</v>
      </c>
      <c r="I534">
        <v>0</v>
      </c>
      <c r="J534" s="2">
        <f>AVERAGE(Table1311[[#This Row],[Estimated costs 1]:[Estimated costs 20]])</f>
        <v>0</v>
      </c>
      <c r="K534" s="2" t="e">
        <f>(Table1311[[#This Row],[Mean]]-Table1311[[#This Row],[Actual cost]])/Table1311[[#This Row],[Actual cost]]*100</f>
        <v>#DIV/0!</v>
      </c>
      <c r="L534" s="2">
        <f>_xlfn.STDEV.P(Table1311[[#This Row],[Estimated costs 1]:[Estimated costs 20]])</f>
        <v>0</v>
      </c>
      <c r="M534" s="2" t="e">
        <f>Table1311[[#This Row],[Dev]]/Table1311[[#This Row],[Mean]]*100</f>
        <v>#DIV/0!</v>
      </c>
      <c r="N534" s="2">
        <f>Table1311[[#This Row],[Estimated costs 1]]-Table1311[[#This Row],[Actual cost]]</f>
        <v>0</v>
      </c>
      <c r="O534" s="2" t="e">
        <f>Table1311[[#This Row],[Diff 1]]/Table1311[[#This Row],[Actual cost]]*100</f>
        <v>#DIV/0!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</row>
    <row r="535" spans="1:35" hidden="1" x14ac:dyDescent="0.3">
      <c r="A535" t="s">
        <v>555</v>
      </c>
      <c r="B535">
        <v>533</v>
      </c>
      <c r="C535" t="str">
        <f>LEFT(Table1311[[#This Row],[Contingency id]])</f>
        <v>C</v>
      </c>
      <c r="D535">
        <v>0</v>
      </c>
      <c r="E535">
        <v>1.1293103448275801</v>
      </c>
      <c r="F535">
        <v>131</v>
      </c>
      <c r="G535">
        <v>116</v>
      </c>
      <c r="H535">
        <v>116</v>
      </c>
      <c r="I535">
        <v>0</v>
      </c>
      <c r="J535" s="2">
        <f>AVERAGE(Table1311[[#This Row],[Estimated costs 1]:[Estimated costs 20]])</f>
        <v>0</v>
      </c>
      <c r="K535" s="2" t="e">
        <f>(Table1311[[#This Row],[Mean]]-Table1311[[#This Row],[Actual cost]])/Table1311[[#This Row],[Actual cost]]*100</f>
        <v>#DIV/0!</v>
      </c>
      <c r="L535" s="2">
        <f>_xlfn.STDEV.P(Table1311[[#This Row],[Estimated costs 1]:[Estimated costs 20]])</f>
        <v>0</v>
      </c>
      <c r="M535" s="2" t="e">
        <f>Table1311[[#This Row],[Dev]]/Table1311[[#This Row],[Mean]]*100</f>
        <v>#DIV/0!</v>
      </c>
      <c r="N535" s="2">
        <f>Table1311[[#This Row],[Estimated costs 1]]-Table1311[[#This Row],[Actual cost]]</f>
        <v>0</v>
      </c>
      <c r="O535" s="2" t="e">
        <f>Table1311[[#This Row],[Diff 1]]/Table1311[[#This Row],[Actual cost]]*100</f>
        <v>#DIV/0!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</row>
    <row r="536" spans="1:35" hidden="1" x14ac:dyDescent="0.3">
      <c r="A536" t="s">
        <v>556</v>
      </c>
      <c r="B536">
        <v>534</v>
      </c>
      <c r="C536" t="str">
        <f>LEFT(Table1311[[#This Row],[Contingency id]])</f>
        <v>C</v>
      </c>
      <c r="D536">
        <v>0</v>
      </c>
      <c r="E536">
        <v>1.1391304347825999</v>
      </c>
      <c r="F536">
        <v>131</v>
      </c>
      <c r="G536">
        <v>115</v>
      </c>
      <c r="H536">
        <v>115</v>
      </c>
      <c r="I536">
        <v>0</v>
      </c>
      <c r="J536" s="2">
        <f>AVERAGE(Table1311[[#This Row],[Estimated costs 1]:[Estimated costs 20]])</f>
        <v>0</v>
      </c>
      <c r="K536" s="2" t="e">
        <f>(Table1311[[#This Row],[Mean]]-Table1311[[#This Row],[Actual cost]])/Table1311[[#This Row],[Actual cost]]*100</f>
        <v>#DIV/0!</v>
      </c>
      <c r="L536" s="2">
        <f>_xlfn.STDEV.P(Table1311[[#This Row],[Estimated costs 1]:[Estimated costs 20]])</f>
        <v>0</v>
      </c>
      <c r="M536" s="2" t="e">
        <f>Table1311[[#This Row],[Dev]]/Table1311[[#This Row],[Mean]]*100</f>
        <v>#DIV/0!</v>
      </c>
      <c r="N536" s="2">
        <f>Table1311[[#This Row],[Estimated costs 1]]-Table1311[[#This Row],[Actual cost]]</f>
        <v>0</v>
      </c>
      <c r="O536" s="2" t="e">
        <f>Table1311[[#This Row],[Diff 1]]/Table1311[[#This Row],[Actual cost]]*100</f>
        <v>#DIV/0!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</row>
    <row r="537" spans="1:35" hidden="1" x14ac:dyDescent="0.3">
      <c r="A537" t="s">
        <v>557</v>
      </c>
      <c r="B537">
        <v>535</v>
      </c>
      <c r="C537" t="str">
        <f>LEFT(Table1311[[#This Row],[Contingency id]])</f>
        <v>C</v>
      </c>
      <c r="D537">
        <v>0</v>
      </c>
      <c r="E537">
        <v>1.1696428571428501</v>
      </c>
      <c r="F537">
        <v>131</v>
      </c>
      <c r="G537">
        <v>112</v>
      </c>
      <c r="H537">
        <v>112</v>
      </c>
      <c r="I537">
        <v>0</v>
      </c>
      <c r="J537" s="2">
        <f>AVERAGE(Table1311[[#This Row],[Estimated costs 1]:[Estimated costs 20]])</f>
        <v>0</v>
      </c>
      <c r="K537" s="2" t="e">
        <f>(Table1311[[#This Row],[Mean]]-Table1311[[#This Row],[Actual cost]])/Table1311[[#This Row],[Actual cost]]*100</f>
        <v>#DIV/0!</v>
      </c>
      <c r="L537" s="2">
        <f>_xlfn.STDEV.P(Table1311[[#This Row],[Estimated costs 1]:[Estimated costs 20]])</f>
        <v>0</v>
      </c>
      <c r="M537" s="2" t="e">
        <f>Table1311[[#This Row],[Dev]]/Table1311[[#This Row],[Mean]]*100</f>
        <v>#DIV/0!</v>
      </c>
      <c r="N537" s="2">
        <f>Table1311[[#This Row],[Estimated costs 1]]-Table1311[[#This Row],[Actual cost]]</f>
        <v>0</v>
      </c>
      <c r="O537" s="2" t="e">
        <f>Table1311[[#This Row],[Diff 1]]/Table1311[[#This Row],[Actual cost]]*100</f>
        <v>#DIV/0!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</row>
    <row r="538" spans="1:35" hidden="1" x14ac:dyDescent="0.3">
      <c r="A538" t="s">
        <v>558</v>
      </c>
      <c r="B538">
        <v>536</v>
      </c>
      <c r="C538" t="str">
        <f>LEFT(Table1311[[#This Row],[Contingency id]])</f>
        <v>C</v>
      </c>
      <c r="D538">
        <v>0</v>
      </c>
      <c r="E538">
        <v>1.1696428571428501</v>
      </c>
      <c r="F538">
        <v>131</v>
      </c>
      <c r="G538">
        <v>112</v>
      </c>
      <c r="H538">
        <v>112</v>
      </c>
      <c r="I538">
        <v>0</v>
      </c>
      <c r="J538" s="2">
        <f>AVERAGE(Table1311[[#This Row],[Estimated costs 1]:[Estimated costs 20]])</f>
        <v>0</v>
      </c>
      <c r="K538" s="2" t="e">
        <f>(Table1311[[#This Row],[Mean]]-Table1311[[#This Row],[Actual cost]])/Table1311[[#This Row],[Actual cost]]*100</f>
        <v>#DIV/0!</v>
      </c>
      <c r="L538" s="2">
        <f>_xlfn.STDEV.P(Table1311[[#This Row],[Estimated costs 1]:[Estimated costs 20]])</f>
        <v>0</v>
      </c>
      <c r="M538" s="2" t="e">
        <f>Table1311[[#This Row],[Dev]]/Table1311[[#This Row],[Mean]]*100</f>
        <v>#DIV/0!</v>
      </c>
      <c r="N538" s="2">
        <f>Table1311[[#This Row],[Estimated costs 1]]-Table1311[[#This Row],[Actual cost]]</f>
        <v>0</v>
      </c>
      <c r="O538" s="2" t="e">
        <f>Table1311[[#This Row],[Diff 1]]/Table1311[[#This Row],[Actual cost]]*100</f>
        <v>#DIV/0!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</row>
    <row r="539" spans="1:35" hidden="1" x14ac:dyDescent="0.3">
      <c r="A539" t="s">
        <v>559</v>
      </c>
      <c r="B539">
        <v>537</v>
      </c>
      <c r="C539" t="str">
        <f>LEFT(Table1311[[#This Row],[Contingency id]])</f>
        <v>C</v>
      </c>
      <c r="D539">
        <v>0</v>
      </c>
      <c r="E539">
        <v>1.1491228070175401</v>
      </c>
      <c r="F539">
        <v>131</v>
      </c>
      <c r="G539">
        <v>114</v>
      </c>
      <c r="H539">
        <v>114</v>
      </c>
      <c r="I539">
        <v>0</v>
      </c>
      <c r="J539" s="2">
        <f>AVERAGE(Table1311[[#This Row],[Estimated costs 1]:[Estimated costs 20]])</f>
        <v>0</v>
      </c>
      <c r="K539" s="2" t="e">
        <f>(Table1311[[#This Row],[Mean]]-Table1311[[#This Row],[Actual cost]])/Table1311[[#This Row],[Actual cost]]*100</f>
        <v>#DIV/0!</v>
      </c>
      <c r="L539" s="2">
        <f>_xlfn.STDEV.P(Table1311[[#This Row],[Estimated costs 1]:[Estimated costs 20]])</f>
        <v>0</v>
      </c>
      <c r="M539" s="2" t="e">
        <f>Table1311[[#This Row],[Dev]]/Table1311[[#This Row],[Mean]]*100</f>
        <v>#DIV/0!</v>
      </c>
      <c r="N539" s="2">
        <f>Table1311[[#This Row],[Estimated costs 1]]-Table1311[[#This Row],[Actual cost]]</f>
        <v>0</v>
      </c>
      <c r="O539" s="2" t="e">
        <f>Table1311[[#This Row],[Diff 1]]/Table1311[[#This Row],[Actual cost]]*100</f>
        <v>#DIV/0!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</row>
    <row r="540" spans="1:35" hidden="1" x14ac:dyDescent="0.3">
      <c r="A540" t="s">
        <v>560</v>
      </c>
      <c r="B540">
        <v>538</v>
      </c>
      <c r="C540" t="str">
        <f>LEFT(Table1311[[#This Row],[Contingency id]])</f>
        <v>C</v>
      </c>
      <c r="D540">
        <v>0</v>
      </c>
      <c r="E540">
        <v>1.0826446280991699</v>
      </c>
      <c r="F540">
        <v>131</v>
      </c>
      <c r="G540">
        <v>121</v>
      </c>
      <c r="H540">
        <v>121</v>
      </c>
      <c r="I540">
        <v>0</v>
      </c>
      <c r="J540" s="2">
        <f>AVERAGE(Table1311[[#This Row],[Estimated costs 1]:[Estimated costs 20]])</f>
        <v>0</v>
      </c>
      <c r="K540" s="2" t="e">
        <f>(Table1311[[#This Row],[Mean]]-Table1311[[#This Row],[Actual cost]])/Table1311[[#This Row],[Actual cost]]*100</f>
        <v>#DIV/0!</v>
      </c>
      <c r="L540" s="2">
        <f>_xlfn.STDEV.P(Table1311[[#This Row],[Estimated costs 1]:[Estimated costs 20]])</f>
        <v>0</v>
      </c>
      <c r="M540" s="2" t="e">
        <f>Table1311[[#This Row],[Dev]]/Table1311[[#This Row],[Mean]]*100</f>
        <v>#DIV/0!</v>
      </c>
      <c r="N540" s="2">
        <f>Table1311[[#This Row],[Estimated costs 1]]-Table1311[[#This Row],[Actual cost]]</f>
        <v>0</v>
      </c>
      <c r="O540" s="2" t="e">
        <f>Table1311[[#This Row],[Diff 1]]/Table1311[[#This Row],[Actual cost]]*100</f>
        <v>#DIV/0!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</row>
    <row r="541" spans="1:35" hidden="1" x14ac:dyDescent="0.3">
      <c r="A541" t="s">
        <v>561</v>
      </c>
      <c r="B541">
        <v>539</v>
      </c>
      <c r="C541" t="str">
        <f>LEFT(Table1311[[#This Row],[Contingency id]])</f>
        <v>C</v>
      </c>
      <c r="D541">
        <v>0</v>
      </c>
      <c r="E541">
        <v>1.1000000000000001</v>
      </c>
      <c r="F541">
        <v>121</v>
      </c>
      <c r="G541">
        <v>110</v>
      </c>
      <c r="H541">
        <v>110</v>
      </c>
      <c r="I541">
        <v>0</v>
      </c>
      <c r="J541" s="2">
        <f>AVERAGE(Table1311[[#This Row],[Estimated costs 1]:[Estimated costs 20]])</f>
        <v>0</v>
      </c>
      <c r="K541" s="2" t="e">
        <f>(Table1311[[#This Row],[Mean]]-Table1311[[#This Row],[Actual cost]])/Table1311[[#This Row],[Actual cost]]*100</f>
        <v>#DIV/0!</v>
      </c>
      <c r="L541" s="2">
        <f>_xlfn.STDEV.P(Table1311[[#This Row],[Estimated costs 1]:[Estimated costs 20]])</f>
        <v>0</v>
      </c>
      <c r="M541" s="2" t="e">
        <f>Table1311[[#This Row],[Dev]]/Table1311[[#This Row],[Mean]]*100</f>
        <v>#DIV/0!</v>
      </c>
      <c r="N541" s="2">
        <f>Table1311[[#This Row],[Estimated costs 1]]-Table1311[[#This Row],[Actual cost]]</f>
        <v>0</v>
      </c>
      <c r="O541" s="2" t="e">
        <f>Table1311[[#This Row],[Diff 1]]/Table1311[[#This Row],[Actual cost]]*100</f>
        <v>#DIV/0!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</row>
    <row r="542" spans="1:35" hidden="1" x14ac:dyDescent="0.3">
      <c r="A542" t="s">
        <v>562</v>
      </c>
      <c r="B542">
        <v>540</v>
      </c>
      <c r="C542" t="str">
        <f>LEFT(Table1311[[#This Row],[Contingency id]])</f>
        <v>C</v>
      </c>
      <c r="D542">
        <v>0</v>
      </c>
      <c r="E542">
        <v>1.1000000000000001</v>
      </c>
      <c r="F542">
        <v>121</v>
      </c>
      <c r="G542">
        <v>110</v>
      </c>
      <c r="H542">
        <v>110</v>
      </c>
      <c r="I542">
        <v>0</v>
      </c>
      <c r="J542" s="2">
        <f>AVERAGE(Table1311[[#This Row],[Estimated costs 1]:[Estimated costs 20]])</f>
        <v>0</v>
      </c>
      <c r="K542" s="2" t="e">
        <f>(Table1311[[#This Row],[Mean]]-Table1311[[#This Row],[Actual cost]])/Table1311[[#This Row],[Actual cost]]*100</f>
        <v>#DIV/0!</v>
      </c>
      <c r="L542" s="2">
        <f>_xlfn.STDEV.P(Table1311[[#This Row],[Estimated costs 1]:[Estimated costs 20]])</f>
        <v>0</v>
      </c>
      <c r="M542" s="2" t="e">
        <f>Table1311[[#This Row],[Dev]]/Table1311[[#This Row],[Mean]]*100</f>
        <v>#DIV/0!</v>
      </c>
      <c r="N542" s="2">
        <f>Table1311[[#This Row],[Estimated costs 1]]-Table1311[[#This Row],[Actual cost]]</f>
        <v>0</v>
      </c>
      <c r="O542" s="2" t="e">
        <f>Table1311[[#This Row],[Diff 1]]/Table1311[[#This Row],[Actual cost]]*100</f>
        <v>#DIV/0!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</row>
    <row r="543" spans="1:35" hidden="1" x14ac:dyDescent="0.3">
      <c r="A543" t="s">
        <v>563</v>
      </c>
      <c r="B543">
        <v>541</v>
      </c>
      <c r="C543" t="str">
        <f>LEFT(Table1311[[#This Row],[Contingency id]])</f>
        <v>C</v>
      </c>
      <c r="D543">
        <v>0</v>
      </c>
      <c r="E543">
        <v>1.1100917431192601</v>
      </c>
      <c r="F543">
        <v>121</v>
      </c>
      <c r="G543">
        <v>109</v>
      </c>
      <c r="H543">
        <v>109</v>
      </c>
      <c r="I543">
        <v>0</v>
      </c>
      <c r="J543" s="2">
        <f>AVERAGE(Table1311[[#This Row],[Estimated costs 1]:[Estimated costs 20]])</f>
        <v>0</v>
      </c>
      <c r="K543" s="2" t="e">
        <f>(Table1311[[#This Row],[Mean]]-Table1311[[#This Row],[Actual cost]])/Table1311[[#This Row],[Actual cost]]*100</f>
        <v>#DIV/0!</v>
      </c>
      <c r="L543" s="2">
        <f>_xlfn.STDEV.P(Table1311[[#This Row],[Estimated costs 1]:[Estimated costs 20]])</f>
        <v>0</v>
      </c>
      <c r="M543" s="2" t="e">
        <f>Table1311[[#This Row],[Dev]]/Table1311[[#This Row],[Mean]]*100</f>
        <v>#DIV/0!</v>
      </c>
      <c r="N543" s="2">
        <f>Table1311[[#This Row],[Estimated costs 1]]-Table1311[[#This Row],[Actual cost]]</f>
        <v>0</v>
      </c>
      <c r="O543" s="2" t="e">
        <f>Table1311[[#This Row],[Diff 1]]/Table1311[[#This Row],[Actual cost]]*100</f>
        <v>#DIV/0!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</row>
    <row r="544" spans="1:35" hidden="1" x14ac:dyDescent="0.3">
      <c r="A544" t="s">
        <v>564</v>
      </c>
      <c r="B544">
        <v>542</v>
      </c>
      <c r="C544" t="str">
        <f>LEFT(Table1311[[#This Row],[Contingency id]])</f>
        <v>C</v>
      </c>
      <c r="D544">
        <v>0</v>
      </c>
      <c r="E544">
        <v>1.08928571428571</v>
      </c>
      <c r="F544">
        <v>122</v>
      </c>
      <c r="G544">
        <v>112</v>
      </c>
      <c r="H544">
        <v>112</v>
      </c>
      <c r="I544">
        <v>0</v>
      </c>
      <c r="J544" s="2">
        <f>AVERAGE(Table1311[[#This Row],[Estimated costs 1]:[Estimated costs 20]])</f>
        <v>0</v>
      </c>
      <c r="K544" s="2" t="e">
        <f>(Table1311[[#This Row],[Mean]]-Table1311[[#This Row],[Actual cost]])/Table1311[[#This Row],[Actual cost]]*100</f>
        <v>#DIV/0!</v>
      </c>
      <c r="L544" s="2">
        <f>_xlfn.STDEV.P(Table1311[[#This Row],[Estimated costs 1]:[Estimated costs 20]])</f>
        <v>0</v>
      </c>
      <c r="M544" s="2" t="e">
        <f>Table1311[[#This Row],[Dev]]/Table1311[[#This Row],[Mean]]*100</f>
        <v>#DIV/0!</v>
      </c>
      <c r="N544" s="2">
        <f>Table1311[[#This Row],[Estimated costs 1]]-Table1311[[#This Row],[Actual cost]]</f>
        <v>0</v>
      </c>
      <c r="O544" s="2" t="e">
        <f>Table1311[[#This Row],[Diff 1]]/Table1311[[#This Row],[Actual cost]]*100</f>
        <v>#DIV/0!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</row>
    <row r="545" spans="1:35" hidden="1" x14ac:dyDescent="0.3">
      <c r="A545" t="s">
        <v>565</v>
      </c>
      <c r="B545">
        <v>543</v>
      </c>
      <c r="C545" t="str">
        <f>LEFT(Table1311[[#This Row],[Contingency id]])</f>
        <v>C</v>
      </c>
      <c r="D545">
        <v>0</v>
      </c>
      <c r="E545">
        <v>1.1401869158878499</v>
      </c>
      <c r="F545">
        <v>122</v>
      </c>
      <c r="G545">
        <v>107</v>
      </c>
      <c r="H545">
        <v>107</v>
      </c>
      <c r="I545">
        <v>0</v>
      </c>
      <c r="J545" s="2">
        <f>AVERAGE(Table1311[[#This Row],[Estimated costs 1]:[Estimated costs 20]])</f>
        <v>0</v>
      </c>
      <c r="K545" s="2" t="e">
        <f>(Table1311[[#This Row],[Mean]]-Table1311[[#This Row],[Actual cost]])/Table1311[[#This Row],[Actual cost]]*100</f>
        <v>#DIV/0!</v>
      </c>
      <c r="L545" s="2">
        <f>_xlfn.STDEV.P(Table1311[[#This Row],[Estimated costs 1]:[Estimated costs 20]])</f>
        <v>0</v>
      </c>
      <c r="M545" s="2" t="e">
        <f>Table1311[[#This Row],[Dev]]/Table1311[[#This Row],[Mean]]*100</f>
        <v>#DIV/0!</v>
      </c>
      <c r="N545" s="2">
        <f>Table1311[[#This Row],[Estimated costs 1]]-Table1311[[#This Row],[Actual cost]]</f>
        <v>0</v>
      </c>
      <c r="O545" s="2" t="e">
        <f>Table1311[[#This Row],[Diff 1]]/Table1311[[#This Row],[Actual cost]]*100</f>
        <v>#DIV/0!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</row>
    <row r="546" spans="1:35" hidden="1" x14ac:dyDescent="0.3">
      <c r="A546" t="s">
        <v>566</v>
      </c>
      <c r="B546">
        <v>544</v>
      </c>
      <c r="C546" t="str">
        <f>LEFT(Table1311[[#This Row],[Contingency id]])</f>
        <v>C</v>
      </c>
      <c r="D546">
        <v>0</v>
      </c>
      <c r="E546">
        <v>1.0196078431372499</v>
      </c>
      <c r="F546">
        <v>52</v>
      </c>
      <c r="G546">
        <v>51</v>
      </c>
      <c r="H546">
        <v>51</v>
      </c>
      <c r="I546">
        <v>0</v>
      </c>
      <c r="J546" s="2">
        <f>AVERAGE(Table1311[[#This Row],[Estimated costs 1]:[Estimated costs 20]])</f>
        <v>0</v>
      </c>
      <c r="K546" s="2" t="e">
        <f>(Table1311[[#This Row],[Mean]]-Table1311[[#This Row],[Actual cost]])/Table1311[[#This Row],[Actual cost]]*100</f>
        <v>#DIV/0!</v>
      </c>
      <c r="L546" s="2">
        <f>_xlfn.STDEV.P(Table1311[[#This Row],[Estimated costs 1]:[Estimated costs 20]])</f>
        <v>0</v>
      </c>
      <c r="M546" s="2" t="e">
        <f>Table1311[[#This Row],[Dev]]/Table1311[[#This Row],[Mean]]*100</f>
        <v>#DIV/0!</v>
      </c>
      <c r="N546" s="2">
        <f>Table1311[[#This Row],[Estimated costs 1]]-Table1311[[#This Row],[Actual cost]]</f>
        <v>0</v>
      </c>
      <c r="O546" s="2" t="e">
        <f>Table1311[[#This Row],[Diff 1]]/Table1311[[#This Row],[Actual cost]]*100</f>
        <v>#DIV/0!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</row>
    <row r="547" spans="1:35" hidden="1" x14ac:dyDescent="0.3">
      <c r="A547" t="s">
        <v>567</v>
      </c>
      <c r="B547">
        <v>545</v>
      </c>
      <c r="C547" t="str">
        <f>LEFT(Table1311[[#This Row],[Contingency id]])</f>
        <v>C</v>
      </c>
      <c r="D547">
        <v>0</v>
      </c>
      <c r="E547">
        <v>1.0333333333333301</v>
      </c>
      <c r="F547">
        <v>62</v>
      </c>
      <c r="G547">
        <v>60</v>
      </c>
      <c r="H547">
        <v>60</v>
      </c>
      <c r="I547">
        <v>0</v>
      </c>
      <c r="J547" s="2">
        <f>AVERAGE(Table1311[[#This Row],[Estimated costs 1]:[Estimated costs 20]])</f>
        <v>0</v>
      </c>
      <c r="K547" s="2" t="e">
        <f>(Table1311[[#This Row],[Mean]]-Table1311[[#This Row],[Actual cost]])/Table1311[[#This Row],[Actual cost]]*100</f>
        <v>#DIV/0!</v>
      </c>
      <c r="L547" s="2">
        <f>_xlfn.STDEV.P(Table1311[[#This Row],[Estimated costs 1]:[Estimated costs 20]])</f>
        <v>0</v>
      </c>
      <c r="M547" s="2" t="e">
        <f>Table1311[[#This Row],[Dev]]/Table1311[[#This Row],[Mean]]*100</f>
        <v>#DIV/0!</v>
      </c>
      <c r="N547" s="2">
        <f>Table1311[[#This Row],[Estimated costs 1]]-Table1311[[#This Row],[Actual cost]]</f>
        <v>0</v>
      </c>
      <c r="O547" s="2" t="e">
        <f>Table1311[[#This Row],[Diff 1]]/Table1311[[#This Row],[Actual cost]]*100</f>
        <v>#DIV/0!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</row>
    <row r="548" spans="1:35" hidden="1" x14ac:dyDescent="0.3">
      <c r="A548" t="s">
        <v>568</v>
      </c>
      <c r="B548">
        <v>546</v>
      </c>
      <c r="C548" t="str">
        <f>LEFT(Table1311[[#This Row],[Contingency id]])</f>
        <v>C</v>
      </c>
      <c r="D548">
        <v>0</v>
      </c>
      <c r="E548">
        <v>1.0689655172413699</v>
      </c>
      <c r="F548">
        <v>62</v>
      </c>
      <c r="G548">
        <v>58</v>
      </c>
      <c r="H548">
        <v>58</v>
      </c>
      <c r="I548">
        <v>0</v>
      </c>
      <c r="J548" s="2">
        <f>AVERAGE(Table1311[[#This Row],[Estimated costs 1]:[Estimated costs 20]])</f>
        <v>0</v>
      </c>
      <c r="K548" s="2" t="e">
        <f>(Table1311[[#This Row],[Mean]]-Table1311[[#This Row],[Actual cost]])/Table1311[[#This Row],[Actual cost]]*100</f>
        <v>#DIV/0!</v>
      </c>
      <c r="L548" s="2">
        <f>_xlfn.STDEV.P(Table1311[[#This Row],[Estimated costs 1]:[Estimated costs 20]])</f>
        <v>0</v>
      </c>
      <c r="M548" s="2" t="e">
        <f>Table1311[[#This Row],[Dev]]/Table1311[[#This Row],[Mean]]*100</f>
        <v>#DIV/0!</v>
      </c>
      <c r="N548" s="2">
        <f>Table1311[[#This Row],[Estimated costs 1]]-Table1311[[#This Row],[Actual cost]]</f>
        <v>0</v>
      </c>
      <c r="O548" s="2" t="e">
        <f>Table1311[[#This Row],[Diff 1]]/Table1311[[#This Row],[Actual cost]]*100</f>
        <v>#DIV/0!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</row>
    <row r="549" spans="1:35" hidden="1" x14ac:dyDescent="0.3">
      <c r="A549" t="s">
        <v>569</v>
      </c>
      <c r="B549">
        <v>547</v>
      </c>
      <c r="C549" t="str">
        <f>LEFT(Table1311[[#This Row],[Contingency id]])</f>
        <v>C</v>
      </c>
      <c r="D549">
        <v>0</v>
      </c>
      <c r="E549">
        <v>1.0833333333333299</v>
      </c>
      <c r="F549">
        <v>52</v>
      </c>
      <c r="G549">
        <v>48</v>
      </c>
      <c r="H549">
        <v>48</v>
      </c>
      <c r="I549">
        <v>0</v>
      </c>
      <c r="J549" s="2">
        <f>AVERAGE(Table1311[[#This Row],[Estimated costs 1]:[Estimated costs 20]])</f>
        <v>0</v>
      </c>
      <c r="K549" s="2" t="e">
        <f>(Table1311[[#This Row],[Mean]]-Table1311[[#This Row],[Actual cost]])/Table1311[[#This Row],[Actual cost]]*100</f>
        <v>#DIV/0!</v>
      </c>
      <c r="L549" s="2">
        <f>_xlfn.STDEV.P(Table1311[[#This Row],[Estimated costs 1]:[Estimated costs 20]])</f>
        <v>0</v>
      </c>
      <c r="M549" s="2" t="e">
        <f>Table1311[[#This Row],[Dev]]/Table1311[[#This Row],[Mean]]*100</f>
        <v>#DIV/0!</v>
      </c>
      <c r="N549" s="2">
        <f>Table1311[[#This Row],[Estimated costs 1]]-Table1311[[#This Row],[Actual cost]]</f>
        <v>0</v>
      </c>
      <c r="O549" s="2" t="e">
        <f>Table1311[[#This Row],[Diff 1]]/Table1311[[#This Row],[Actual cost]]*100</f>
        <v>#DIV/0!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</row>
    <row r="550" spans="1:35" hidden="1" x14ac:dyDescent="0.3">
      <c r="A550" t="s">
        <v>570</v>
      </c>
      <c r="B550">
        <v>548</v>
      </c>
      <c r="C550" t="str">
        <f>LEFT(Table1311[[#This Row],[Contingency id]])</f>
        <v>C</v>
      </c>
      <c r="D550">
        <v>0</v>
      </c>
      <c r="E550">
        <v>1.0689655172413699</v>
      </c>
      <c r="F550">
        <v>62</v>
      </c>
      <c r="G550">
        <v>58</v>
      </c>
      <c r="H550">
        <v>58</v>
      </c>
      <c r="I550">
        <v>0</v>
      </c>
      <c r="J550" s="2">
        <f>AVERAGE(Table1311[[#This Row],[Estimated costs 1]:[Estimated costs 20]])</f>
        <v>0</v>
      </c>
      <c r="K550" s="2" t="e">
        <f>(Table1311[[#This Row],[Mean]]-Table1311[[#This Row],[Actual cost]])/Table1311[[#This Row],[Actual cost]]*100</f>
        <v>#DIV/0!</v>
      </c>
      <c r="L550" s="2">
        <f>_xlfn.STDEV.P(Table1311[[#This Row],[Estimated costs 1]:[Estimated costs 20]])</f>
        <v>0</v>
      </c>
      <c r="M550" s="2" t="e">
        <f>Table1311[[#This Row],[Dev]]/Table1311[[#This Row],[Mean]]*100</f>
        <v>#DIV/0!</v>
      </c>
      <c r="N550" s="2">
        <f>Table1311[[#This Row],[Estimated costs 1]]-Table1311[[#This Row],[Actual cost]]</f>
        <v>0</v>
      </c>
      <c r="O550" s="2" t="e">
        <f>Table1311[[#This Row],[Diff 1]]/Table1311[[#This Row],[Actual cost]]*100</f>
        <v>#DIV/0!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</row>
    <row r="551" spans="1:35" hidden="1" x14ac:dyDescent="0.3">
      <c r="A551" t="s">
        <v>571</v>
      </c>
      <c r="B551">
        <v>549</v>
      </c>
      <c r="C551" t="str">
        <f>LEFT(Table1311[[#This Row],[Contingency id]])</f>
        <v>C</v>
      </c>
      <c r="D551">
        <v>0</v>
      </c>
      <c r="E551">
        <v>1.0877192982456101</v>
      </c>
      <c r="F551">
        <v>62</v>
      </c>
      <c r="G551">
        <v>57</v>
      </c>
      <c r="H551">
        <v>57</v>
      </c>
      <c r="I551">
        <v>0</v>
      </c>
      <c r="J551" s="2">
        <f>AVERAGE(Table1311[[#This Row],[Estimated costs 1]:[Estimated costs 20]])</f>
        <v>0</v>
      </c>
      <c r="K551" s="2" t="e">
        <f>(Table1311[[#This Row],[Mean]]-Table1311[[#This Row],[Actual cost]])/Table1311[[#This Row],[Actual cost]]*100</f>
        <v>#DIV/0!</v>
      </c>
      <c r="L551" s="2">
        <f>_xlfn.STDEV.P(Table1311[[#This Row],[Estimated costs 1]:[Estimated costs 20]])</f>
        <v>0</v>
      </c>
      <c r="M551" s="2" t="e">
        <f>Table1311[[#This Row],[Dev]]/Table1311[[#This Row],[Mean]]*100</f>
        <v>#DIV/0!</v>
      </c>
      <c r="N551" s="2">
        <f>Table1311[[#This Row],[Estimated costs 1]]-Table1311[[#This Row],[Actual cost]]</f>
        <v>0</v>
      </c>
      <c r="O551" s="2" t="e">
        <f>Table1311[[#This Row],[Diff 1]]/Table1311[[#This Row],[Actual cost]]*100</f>
        <v>#DIV/0!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</row>
    <row r="552" spans="1:35" hidden="1" x14ac:dyDescent="0.3">
      <c r="A552" t="s">
        <v>572</v>
      </c>
      <c r="B552">
        <v>550</v>
      </c>
      <c r="C552" t="str">
        <f>LEFT(Table1311[[#This Row],[Contingency id]])</f>
        <v>C</v>
      </c>
      <c r="D552">
        <v>0</v>
      </c>
      <c r="E552">
        <v>1</v>
      </c>
      <c r="F552">
        <v>23</v>
      </c>
      <c r="G552">
        <v>23</v>
      </c>
      <c r="H552">
        <v>23</v>
      </c>
      <c r="I552">
        <v>0</v>
      </c>
      <c r="J552" s="2">
        <f>AVERAGE(Table1311[[#This Row],[Estimated costs 1]:[Estimated costs 20]])</f>
        <v>0</v>
      </c>
      <c r="K552" s="2" t="e">
        <f>(Table1311[[#This Row],[Mean]]-Table1311[[#This Row],[Actual cost]])/Table1311[[#This Row],[Actual cost]]*100</f>
        <v>#DIV/0!</v>
      </c>
      <c r="L552" s="2">
        <f>_xlfn.STDEV.P(Table1311[[#This Row],[Estimated costs 1]:[Estimated costs 20]])</f>
        <v>0</v>
      </c>
      <c r="M552" s="2" t="e">
        <f>Table1311[[#This Row],[Dev]]/Table1311[[#This Row],[Mean]]*100</f>
        <v>#DIV/0!</v>
      </c>
      <c r="N552" s="2">
        <f>Table1311[[#This Row],[Estimated costs 1]]-Table1311[[#This Row],[Actual cost]]</f>
        <v>0</v>
      </c>
      <c r="O552" s="2" t="e">
        <f>Table1311[[#This Row],[Diff 1]]/Table1311[[#This Row],[Actual cost]]*100</f>
        <v>#DIV/0!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</row>
    <row r="553" spans="1:35" hidden="1" x14ac:dyDescent="0.3">
      <c r="A553" t="s">
        <v>573</v>
      </c>
      <c r="B553">
        <v>551</v>
      </c>
      <c r="C553" t="str">
        <f>LEFT(Table1311[[#This Row],[Contingency id]])</f>
        <v>C</v>
      </c>
      <c r="D553">
        <v>0</v>
      </c>
      <c r="E553">
        <v>1</v>
      </c>
      <c r="F553">
        <v>23</v>
      </c>
      <c r="G553">
        <v>23</v>
      </c>
      <c r="H553">
        <v>23</v>
      </c>
      <c r="I553">
        <v>0</v>
      </c>
      <c r="J553" s="2">
        <f>AVERAGE(Table1311[[#This Row],[Estimated costs 1]:[Estimated costs 20]])</f>
        <v>0</v>
      </c>
      <c r="K553" s="2" t="e">
        <f>(Table1311[[#This Row],[Mean]]-Table1311[[#This Row],[Actual cost]])/Table1311[[#This Row],[Actual cost]]*100</f>
        <v>#DIV/0!</v>
      </c>
      <c r="L553" s="2">
        <f>_xlfn.STDEV.P(Table1311[[#This Row],[Estimated costs 1]:[Estimated costs 20]])</f>
        <v>0</v>
      </c>
      <c r="M553" s="2" t="e">
        <f>Table1311[[#This Row],[Dev]]/Table1311[[#This Row],[Mean]]*100</f>
        <v>#DIV/0!</v>
      </c>
      <c r="N553" s="2">
        <f>Table1311[[#This Row],[Estimated costs 1]]-Table1311[[#This Row],[Actual cost]]</f>
        <v>0</v>
      </c>
      <c r="O553" s="2" t="e">
        <f>Table1311[[#This Row],[Diff 1]]/Table1311[[#This Row],[Actual cost]]*100</f>
        <v>#DIV/0!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</row>
    <row r="554" spans="1:35" hidden="1" x14ac:dyDescent="0.3">
      <c r="A554" t="s">
        <v>574</v>
      </c>
      <c r="B554">
        <v>552</v>
      </c>
      <c r="C554" t="str">
        <f>LEFT(Table1311[[#This Row],[Contingency id]])</f>
        <v>C</v>
      </c>
      <c r="D554">
        <v>0</v>
      </c>
      <c r="E554">
        <v>1</v>
      </c>
      <c r="F554">
        <v>23</v>
      </c>
      <c r="G554">
        <v>23</v>
      </c>
      <c r="H554">
        <v>23</v>
      </c>
      <c r="I554">
        <v>0</v>
      </c>
      <c r="J554" s="2">
        <f>AVERAGE(Table1311[[#This Row],[Estimated costs 1]:[Estimated costs 20]])</f>
        <v>0</v>
      </c>
      <c r="K554" s="2" t="e">
        <f>(Table1311[[#This Row],[Mean]]-Table1311[[#This Row],[Actual cost]])/Table1311[[#This Row],[Actual cost]]*100</f>
        <v>#DIV/0!</v>
      </c>
      <c r="L554" s="2">
        <f>_xlfn.STDEV.P(Table1311[[#This Row],[Estimated costs 1]:[Estimated costs 20]])</f>
        <v>0</v>
      </c>
      <c r="M554" s="2" t="e">
        <f>Table1311[[#This Row],[Dev]]/Table1311[[#This Row],[Mean]]*100</f>
        <v>#DIV/0!</v>
      </c>
      <c r="N554" s="2">
        <f>Table1311[[#This Row],[Estimated costs 1]]-Table1311[[#This Row],[Actual cost]]</f>
        <v>0</v>
      </c>
      <c r="O554" s="2" t="e">
        <f>Table1311[[#This Row],[Diff 1]]/Table1311[[#This Row],[Actual cost]]*100</f>
        <v>#DIV/0!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</row>
    <row r="555" spans="1:35" hidden="1" x14ac:dyDescent="0.3">
      <c r="A555" t="s">
        <v>575</v>
      </c>
      <c r="B555">
        <v>553</v>
      </c>
      <c r="C555" t="str">
        <f>LEFT(Table1311[[#This Row],[Contingency id]])</f>
        <v>C</v>
      </c>
      <c r="D555">
        <v>0</v>
      </c>
      <c r="E555">
        <v>1.0454545454545401</v>
      </c>
      <c r="F555">
        <v>23</v>
      </c>
      <c r="G555">
        <v>22</v>
      </c>
      <c r="H555">
        <v>22</v>
      </c>
      <c r="I555">
        <v>0</v>
      </c>
      <c r="J555" s="2">
        <f>AVERAGE(Table1311[[#This Row],[Estimated costs 1]:[Estimated costs 20]])</f>
        <v>0</v>
      </c>
      <c r="K555" s="2" t="e">
        <f>(Table1311[[#This Row],[Mean]]-Table1311[[#This Row],[Actual cost]])/Table1311[[#This Row],[Actual cost]]*100</f>
        <v>#DIV/0!</v>
      </c>
      <c r="L555" s="2">
        <f>_xlfn.STDEV.P(Table1311[[#This Row],[Estimated costs 1]:[Estimated costs 20]])</f>
        <v>0</v>
      </c>
      <c r="M555" s="2" t="e">
        <f>Table1311[[#This Row],[Dev]]/Table1311[[#This Row],[Mean]]*100</f>
        <v>#DIV/0!</v>
      </c>
      <c r="N555" s="2">
        <f>Table1311[[#This Row],[Estimated costs 1]]-Table1311[[#This Row],[Actual cost]]</f>
        <v>0</v>
      </c>
      <c r="O555" s="2" t="e">
        <f>Table1311[[#This Row],[Diff 1]]/Table1311[[#This Row],[Actual cost]]*100</f>
        <v>#DIV/0!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</row>
    <row r="556" spans="1:35" hidden="1" x14ac:dyDescent="0.3">
      <c r="A556" t="s">
        <v>576</v>
      </c>
      <c r="B556">
        <v>554</v>
      </c>
      <c r="C556" t="str">
        <f>LEFT(Table1311[[#This Row],[Contingency id]])</f>
        <v>C</v>
      </c>
      <c r="D556">
        <v>0</v>
      </c>
      <c r="E556">
        <v>1</v>
      </c>
      <c r="F556">
        <v>23</v>
      </c>
      <c r="G556">
        <v>23</v>
      </c>
      <c r="H556">
        <v>23</v>
      </c>
      <c r="I556">
        <v>0</v>
      </c>
      <c r="J556" s="2">
        <f>AVERAGE(Table1311[[#This Row],[Estimated costs 1]:[Estimated costs 20]])</f>
        <v>0</v>
      </c>
      <c r="K556" s="2" t="e">
        <f>(Table1311[[#This Row],[Mean]]-Table1311[[#This Row],[Actual cost]])/Table1311[[#This Row],[Actual cost]]*100</f>
        <v>#DIV/0!</v>
      </c>
      <c r="L556" s="2">
        <f>_xlfn.STDEV.P(Table1311[[#This Row],[Estimated costs 1]:[Estimated costs 20]])</f>
        <v>0</v>
      </c>
      <c r="M556" s="2" t="e">
        <f>Table1311[[#This Row],[Dev]]/Table1311[[#This Row],[Mean]]*100</f>
        <v>#DIV/0!</v>
      </c>
      <c r="N556" s="2">
        <f>Table1311[[#This Row],[Estimated costs 1]]-Table1311[[#This Row],[Actual cost]]</f>
        <v>0</v>
      </c>
      <c r="O556" s="2" t="e">
        <f>Table1311[[#This Row],[Diff 1]]/Table1311[[#This Row],[Actual cost]]*100</f>
        <v>#DIV/0!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</row>
    <row r="557" spans="1:35" hidden="1" x14ac:dyDescent="0.3">
      <c r="A557" t="s">
        <v>577</v>
      </c>
      <c r="B557">
        <v>555</v>
      </c>
      <c r="C557" t="str">
        <f>LEFT(Table1311[[#This Row],[Contingency id]])</f>
        <v>C</v>
      </c>
      <c r="D557">
        <v>0</v>
      </c>
      <c r="E557">
        <v>1.0454545454545401</v>
      </c>
      <c r="F557">
        <v>23</v>
      </c>
      <c r="G557">
        <v>22</v>
      </c>
      <c r="H557">
        <v>22</v>
      </c>
      <c r="I557">
        <v>0</v>
      </c>
      <c r="J557" s="2">
        <f>AVERAGE(Table1311[[#This Row],[Estimated costs 1]:[Estimated costs 20]])</f>
        <v>0</v>
      </c>
      <c r="K557" s="2" t="e">
        <f>(Table1311[[#This Row],[Mean]]-Table1311[[#This Row],[Actual cost]])/Table1311[[#This Row],[Actual cost]]*100</f>
        <v>#DIV/0!</v>
      </c>
      <c r="L557" s="2">
        <f>_xlfn.STDEV.P(Table1311[[#This Row],[Estimated costs 1]:[Estimated costs 20]])</f>
        <v>0</v>
      </c>
      <c r="M557" s="2" t="e">
        <f>Table1311[[#This Row],[Dev]]/Table1311[[#This Row],[Mean]]*100</f>
        <v>#DIV/0!</v>
      </c>
      <c r="N557" s="2">
        <f>Table1311[[#This Row],[Estimated costs 1]]-Table1311[[#This Row],[Actual cost]]</f>
        <v>0</v>
      </c>
      <c r="O557" s="2" t="e">
        <f>Table1311[[#This Row],[Diff 1]]/Table1311[[#This Row],[Actual cost]]*100</f>
        <v>#DIV/0!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</row>
    <row r="558" spans="1:35" hidden="1" x14ac:dyDescent="0.3">
      <c r="A558" t="s">
        <v>578</v>
      </c>
      <c r="B558">
        <v>556</v>
      </c>
      <c r="C558" t="str">
        <f>LEFT(Table1311[[#This Row],[Contingency id]])</f>
        <v>C</v>
      </c>
      <c r="D558">
        <v>0</v>
      </c>
      <c r="E558">
        <v>1</v>
      </c>
      <c r="F558">
        <v>23</v>
      </c>
      <c r="G558">
        <v>23</v>
      </c>
      <c r="H558">
        <v>23</v>
      </c>
      <c r="I558">
        <v>0</v>
      </c>
      <c r="J558" s="2">
        <f>AVERAGE(Table1311[[#This Row],[Estimated costs 1]:[Estimated costs 20]])</f>
        <v>0</v>
      </c>
      <c r="K558" s="2" t="e">
        <f>(Table1311[[#This Row],[Mean]]-Table1311[[#This Row],[Actual cost]])/Table1311[[#This Row],[Actual cost]]*100</f>
        <v>#DIV/0!</v>
      </c>
      <c r="L558" s="2">
        <f>_xlfn.STDEV.P(Table1311[[#This Row],[Estimated costs 1]:[Estimated costs 20]])</f>
        <v>0</v>
      </c>
      <c r="M558" s="2" t="e">
        <f>Table1311[[#This Row],[Dev]]/Table1311[[#This Row],[Mean]]*100</f>
        <v>#DIV/0!</v>
      </c>
      <c r="N558" s="2">
        <f>Table1311[[#This Row],[Estimated costs 1]]-Table1311[[#This Row],[Actual cost]]</f>
        <v>0</v>
      </c>
      <c r="O558" s="2" t="e">
        <f>Table1311[[#This Row],[Diff 1]]/Table1311[[#This Row],[Actual cost]]*100</f>
        <v>#DIV/0!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</row>
    <row r="559" spans="1:35" hidden="1" x14ac:dyDescent="0.3">
      <c r="A559" t="s">
        <v>579</v>
      </c>
      <c r="B559">
        <v>557</v>
      </c>
      <c r="C559" t="str">
        <f>LEFT(Table1311[[#This Row],[Contingency id]])</f>
        <v>C</v>
      </c>
      <c r="D559">
        <v>0</v>
      </c>
      <c r="E559">
        <v>1.0454545454545401</v>
      </c>
      <c r="F559">
        <v>23</v>
      </c>
      <c r="G559">
        <v>22</v>
      </c>
      <c r="H559">
        <v>22</v>
      </c>
      <c r="I559">
        <v>0</v>
      </c>
      <c r="J559" s="2">
        <f>AVERAGE(Table1311[[#This Row],[Estimated costs 1]:[Estimated costs 20]])</f>
        <v>0</v>
      </c>
      <c r="K559" s="2" t="e">
        <f>(Table1311[[#This Row],[Mean]]-Table1311[[#This Row],[Actual cost]])/Table1311[[#This Row],[Actual cost]]*100</f>
        <v>#DIV/0!</v>
      </c>
      <c r="L559" s="2">
        <f>_xlfn.STDEV.P(Table1311[[#This Row],[Estimated costs 1]:[Estimated costs 20]])</f>
        <v>0</v>
      </c>
      <c r="M559" s="2" t="e">
        <f>Table1311[[#This Row],[Dev]]/Table1311[[#This Row],[Mean]]*100</f>
        <v>#DIV/0!</v>
      </c>
      <c r="N559" s="2">
        <f>Table1311[[#This Row],[Estimated costs 1]]-Table1311[[#This Row],[Actual cost]]</f>
        <v>0</v>
      </c>
      <c r="O559" s="2" t="e">
        <f>Table1311[[#This Row],[Diff 1]]/Table1311[[#This Row],[Actual cost]]*100</f>
        <v>#DIV/0!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</row>
    <row r="560" spans="1:35" hidden="1" x14ac:dyDescent="0.3">
      <c r="A560" t="s">
        <v>580</v>
      </c>
      <c r="B560">
        <v>558</v>
      </c>
      <c r="C560" t="str">
        <f>LEFT(Table1311[[#This Row],[Contingency id]])</f>
        <v>C</v>
      </c>
      <c r="D560">
        <v>0</v>
      </c>
      <c r="E560">
        <v>1</v>
      </c>
      <c r="F560">
        <v>23</v>
      </c>
      <c r="G560">
        <v>23</v>
      </c>
      <c r="H560">
        <v>23</v>
      </c>
      <c r="I560">
        <v>0</v>
      </c>
      <c r="J560" s="2">
        <f>AVERAGE(Table1311[[#This Row],[Estimated costs 1]:[Estimated costs 20]])</f>
        <v>0</v>
      </c>
      <c r="K560" s="2" t="e">
        <f>(Table1311[[#This Row],[Mean]]-Table1311[[#This Row],[Actual cost]])/Table1311[[#This Row],[Actual cost]]*100</f>
        <v>#DIV/0!</v>
      </c>
      <c r="L560" s="2">
        <f>_xlfn.STDEV.P(Table1311[[#This Row],[Estimated costs 1]:[Estimated costs 20]])</f>
        <v>0</v>
      </c>
      <c r="M560" s="2" t="e">
        <f>Table1311[[#This Row],[Dev]]/Table1311[[#This Row],[Mean]]*100</f>
        <v>#DIV/0!</v>
      </c>
      <c r="N560" s="2">
        <f>Table1311[[#This Row],[Estimated costs 1]]-Table1311[[#This Row],[Actual cost]]</f>
        <v>0</v>
      </c>
      <c r="O560" s="2" t="e">
        <f>Table1311[[#This Row],[Diff 1]]/Table1311[[#This Row],[Actual cost]]*100</f>
        <v>#DIV/0!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</row>
    <row r="561" spans="1:35" hidden="1" x14ac:dyDescent="0.3">
      <c r="A561" t="s">
        <v>581</v>
      </c>
      <c r="B561">
        <v>559</v>
      </c>
      <c r="C561" t="str">
        <f>LEFT(Table1311[[#This Row],[Contingency id]])</f>
        <v>C</v>
      </c>
      <c r="D561">
        <v>0</v>
      </c>
      <c r="E561">
        <v>1</v>
      </c>
      <c r="F561">
        <v>23</v>
      </c>
      <c r="G561">
        <v>23</v>
      </c>
      <c r="H561">
        <v>23</v>
      </c>
      <c r="I561">
        <v>0</v>
      </c>
      <c r="J561" s="2">
        <f>AVERAGE(Table1311[[#This Row],[Estimated costs 1]:[Estimated costs 20]])</f>
        <v>0</v>
      </c>
      <c r="K561" s="2" t="e">
        <f>(Table1311[[#This Row],[Mean]]-Table1311[[#This Row],[Actual cost]])/Table1311[[#This Row],[Actual cost]]*100</f>
        <v>#DIV/0!</v>
      </c>
      <c r="L561" s="2">
        <f>_xlfn.STDEV.P(Table1311[[#This Row],[Estimated costs 1]:[Estimated costs 20]])</f>
        <v>0</v>
      </c>
      <c r="M561" s="2" t="e">
        <f>Table1311[[#This Row],[Dev]]/Table1311[[#This Row],[Mean]]*100</f>
        <v>#DIV/0!</v>
      </c>
      <c r="N561" s="2">
        <f>Table1311[[#This Row],[Estimated costs 1]]-Table1311[[#This Row],[Actual cost]]</f>
        <v>0</v>
      </c>
      <c r="O561" s="2" t="e">
        <f>Table1311[[#This Row],[Diff 1]]/Table1311[[#This Row],[Actual cost]]*100</f>
        <v>#DIV/0!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</row>
    <row r="562" spans="1:35" hidden="1" x14ac:dyDescent="0.3">
      <c r="A562" t="s">
        <v>582</v>
      </c>
      <c r="B562">
        <v>560</v>
      </c>
      <c r="C562" t="str">
        <f>LEFT(Table1311[[#This Row],[Contingency id]])</f>
        <v>C</v>
      </c>
      <c r="D562">
        <v>0</v>
      </c>
      <c r="E562">
        <v>1</v>
      </c>
      <c r="F562">
        <v>23</v>
      </c>
      <c r="G562">
        <v>23</v>
      </c>
      <c r="H562">
        <v>23</v>
      </c>
      <c r="I562">
        <v>0</v>
      </c>
      <c r="J562" s="2">
        <f>AVERAGE(Table1311[[#This Row],[Estimated costs 1]:[Estimated costs 20]])</f>
        <v>0</v>
      </c>
      <c r="K562" s="2" t="e">
        <f>(Table1311[[#This Row],[Mean]]-Table1311[[#This Row],[Actual cost]])/Table1311[[#This Row],[Actual cost]]*100</f>
        <v>#DIV/0!</v>
      </c>
      <c r="L562" s="2">
        <f>_xlfn.STDEV.P(Table1311[[#This Row],[Estimated costs 1]:[Estimated costs 20]])</f>
        <v>0</v>
      </c>
      <c r="M562" s="2" t="e">
        <f>Table1311[[#This Row],[Dev]]/Table1311[[#This Row],[Mean]]*100</f>
        <v>#DIV/0!</v>
      </c>
      <c r="N562" s="2">
        <f>Table1311[[#This Row],[Estimated costs 1]]-Table1311[[#This Row],[Actual cost]]</f>
        <v>0</v>
      </c>
      <c r="O562" s="2" t="e">
        <f>Table1311[[#This Row],[Diff 1]]/Table1311[[#This Row],[Actual cost]]*100</f>
        <v>#DIV/0!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</row>
    <row r="563" spans="1:35" hidden="1" x14ac:dyDescent="0.3">
      <c r="A563" t="s">
        <v>583</v>
      </c>
      <c r="B563">
        <v>561</v>
      </c>
      <c r="C563" t="str">
        <f>LEFT(Table1311[[#This Row],[Contingency id]])</f>
        <v>C</v>
      </c>
      <c r="D563">
        <v>0</v>
      </c>
      <c r="E563">
        <v>1</v>
      </c>
      <c r="F563">
        <v>23</v>
      </c>
      <c r="G563">
        <v>23</v>
      </c>
      <c r="H563">
        <v>23</v>
      </c>
      <c r="I563">
        <v>0</v>
      </c>
      <c r="J563" s="2">
        <f>AVERAGE(Table1311[[#This Row],[Estimated costs 1]:[Estimated costs 20]])</f>
        <v>0</v>
      </c>
      <c r="K563" s="2" t="e">
        <f>(Table1311[[#This Row],[Mean]]-Table1311[[#This Row],[Actual cost]])/Table1311[[#This Row],[Actual cost]]*100</f>
        <v>#DIV/0!</v>
      </c>
      <c r="L563" s="2">
        <f>_xlfn.STDEV.P(Table1311[[#This Row],[Estimated costs 1]:[Estimated costs 20]])</f>
        <v>0</v>
      </c>
      <c r="M563" s="2" t="e">
        <f>Table1311[[#This Row],[Dev]]/Table1311[[#This Row],[Mean]]*100</f>
        <v>#DIV/0!</v>
      </c>
      <c r="N563" s="2">
        <f>Table1311[[#This Row],[Estimated costs 1]]-Table1311[[#This Row],[Actual cost]]</f>
        <v>0</v>
      </c>
      <c r="O563" s="2" t="e">
        <f>Table1311[[#This Row],[Diff 1]]/Table1311[[#This Row],[Actual cost]]*100</f>
        <v>#DIV/0!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</row>
    <row r="564" spans="1:35" hidden="1" x14ac:dyDescent="0.3">
      <c r="A564" t="s">
        <v>584</v>
      </c>
      <c r="B564">
        <v>562</v>
      </c>
      <c r="C564" t="str">
        <f>LEFT(Table1311[[#This Row],[Contingency id]])</f>
        <v>C</v>
      </c>
      <c r="D564">
        <v>0</v>
      </c>
      <c r="E564">
        <v>1.1271186440677901</v>
      </c>
      <c r="F564">
        <v>133</v>
      </c>
      <c r="G564">
        <v>118</v>
      </c>
      <c r="H564">
        <v>118</v>
      </c>
      <c r="I564">
        <v>0</v>
      </c>
      <c r="J564" s="2">
        <f>AVERAGE(Table1311[[#This Row],[Estimated costs 1]:[Estimated costs 20]])</f>
        <v>0</v>
      </c>
      <c r="K564" s="2" t="e">
        <f>(Table1311[[#This Row],[Mean]]-Table1311[[#This Row],[Actual cost]])/Table1311[[#This Row],[Actual cost]]*100</f>
        <v>#DIV/0!</v>
      </c>
      <c r="L564" s="2">
        <f>_xlfn.STDEV.P(Table1311[[#This Row],[Estimated costs 1]:[Estimated costs 20]])</f>
        <v>0</v>
      </c>
      <c r="M564" s="2" t="e">
        <f>Table1311[[#This Row],[Dev]]/Table1311[[#This Row],[Mean]]*100</f>
        <v>#DIV/0!</v>
      </c>
      <c r="N564" s="2">
        <f>Table1311[[#This Row],[Estimated costs 1]]-Table1311[[#This Row],[Actual cost]]</f>
        <v>0</v>
      </c>
      <c r="O564" s="2" t="e">
        <f>Table1311[[#This Row],[Diff 1]]/Table1311[[#This Row],[Actual cost]]*100</f>
        <v>#DIV/0!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</row>
    <row r="565" spans="1:35" hidden="1" x14ac:dyDescent="0.3">
      <c r="A565" t="s">
        <v>585</v>
      </c>
      <c r="B565">
        <v>563</v>
      </c>
      <c r="C565" t="str">
        <f>LEFT(Table1311[[#This Row],[Contingency id]])</f>
        <v>C</v>
      </c>
      <c r="D565">
        <v>0</v>
      </c>
      <c r="E565">
        <v>1.1065573770491799</v>
      </c>
      <c r="F565">
        <v>135</v>
      </c>
      <c r="G565">
        <v>122</v>
      </c>
      <c r="H565">
        <v>122</v>
      </c>
      <c r="I565">
        <v>0</v>
      </c>
      <c r="J565" s="2">
        <f>AVERAGE(Table1311[[#This Row],[Estimated costs 1]:[Estimated costs 20]])</f>
        <v>0</v>
      </c>
      <c r="K565" s="2" t="e">
        <f>(Table1311[[#This Row],[Mean]]-Table1311[[#This Row],[Actual cost]])/Table1311[[#This Row],[Actual cost]]*100</f>
        <v>#DIV/0!</v>
      </c>
      <c r="L565" s="2">
        <f>_xlfn.STDEV.P(Table1311[[#This Row],[Estimated costs 1]:[Estimated costs 20]])</f>
        <v>0</v>
      </c>
      <c r="M565" s="2" t="e">
        <f>Table1311[[#This Row],[Dev]]/Table1311[[#This Row],[Mean]]*100</f>
        <v>#DIV/0!</v>
      </c>
      <c r="N565" s="2">
        <f>Table1311[[#This Row],[Estimated costs 1]]-Table1311[[#This Row],[Actual cost]]</f>
        <v>0</v>
      </c>
      <c r="O565" s="2" t="e">
        <f>Table1311[[#This Row],[Diff 1]]/Table1311[[#This Row],[Actual cost]]*100</f>
        <v>#DIV/0!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</row>
    <row r="566" spans="1:35" hidden="1" x14ac:dyDescent="0.3">
      <c r="A566" t="s">
        <v>586</v>
      </c>
      <c r="B566">
        <v>564</v>
      </c>
      <c r="C566" t="str">
        <f>LEFT(Table1311[[#This Row],[Contingency id]])</f>
        <v>C</v>
      </c>
      <c r="D566">
        <v>0</v>
      </c>
      <c r="E566">
        <v>1.16814159292035</v>
      </c>
      <c r="F566">
        <v>132</v>
      </c>
      <c r="G566">
        <v>113</v>
      </c>
      <c r="H566">
        <v>113</v>
      </c>
      <c r="I566">
        <v>0</v>
      </c>
      <c r="J566" s="2">
        <f>AVERAGE(Table1311[[#This Row],[Estimated costs 1]:[Estimated costs 20]])</f>
        <v>0</v>
      </c>
      <c r="K566" s="2" t="e">
        <f>(Table1311[[#This Row],[Mean]]-Table1311[[#This Row],[Actual cost]])/Table1311[[#This Row],[Actual cost]]*100</f>
        <v>#DIV/0!</v>
      </c>
      <c r="L566" s="2">
        <f>_xlfn.STDEV.P(Table1311[[#This Row],[Estimated costs 1]:[Estimated costs 20]])</f>
        <v>0</v>
      </c>
      <c r="M566" s="2" t="e">
        <f>Table1311[[#This Row],[Dev]]/Table1311[[#This Row],[Mean]]*100</f>
        <v>#DIV/0!</v>
      </c>
      <c r="N566" s="2">
        <f>Table1311[[#This Row],[Estimated costs 1]]-Table1311[[#This Row],[Actual cost]]</f>
        <v>0</v>
      </c>
      <c r="O566" s="2" t="e">
        <f>Table1311[[#This Row],[Diff 1]]/Table1311[[#This Row],[Actual cost]]*100</f>
        <v>#DIV/0!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</row>
    <row r="567" spans="1:35" hidden="1" x14ac:dyDescent="0.3">
      <c r="A567" t="s">
        <v>587</v>
      </c>
      <c r="B567">
        <v>565</v>
      </c>
      <c r="C567" t="str">
        <f>LEFT(Table1311[[#This Row],[Contingency id]])</f>
        <v>C</v>
      </c>
      <c r="D567">
        <v>0</v>
      </c>
      <c r="E567">
        <v>1.0901639344262199</v>
      </c>
      <c r="F567">
        <v>133</v>
      </c>
      <c r="G567">
        <v>122</v>
      </c>
      <c r="H567">
        <v>122</v>
      </c>
      <c r="I567">
        <v>0</v>
      </c>
      <c r="J567" s="2">
        <f>AVERAGE(Table1311[[#This Row],[Estimated costs 1]:[Estimated costs 20]])</f>
        <v>0</v>
      </c>
      <c r="K567" s="2" t="e">
        <f>(Table1311[[#This Row],[Mean]]-Table1311[[#This Row],[Actual cost]])/Table1311[[#This Row],[Actual cost]]*100</f>
        <v>#DIV/0!</v>
      </c>
      <c r="L567" s="2">
        <f>_xlfn.STDEV.P(Table1311[[#This Row],[Estimated costs 1]:[Estimated costs 20]])</f>
        <v>0</v>
      </c>
      <c r="M567" s="2" t="e">
        <f>Table1311[[#This Row],[Dev]]/Table1311[[#This Row],[Mean]]*100</f>
        <v>#DIV/0!</v>
      </c>
      <c r="N567" s="2">
        <f>Table1311[[#This Row],[Estimated costs 1]]-Table1311[[#This Row],[Actual cost]]</f>
        <v>0</v>
      </c>
      <c r="O567" s="2" t="e">
        <f>Table1311[[#This Row],[Diff 1]]/Table1311[[#This Row],[Actual cost]]*100</f>
        <v>#DIV/0!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</row>
    <row r="568" spans="1:35" hidden="1" x14ac:dyDescent="0.3">
      <c r="A568" t="s">
        <v>588</v>
      </c>
      <c r="B568">
        <v>566</v>
      </c>
      <c r="C568" t="str">
        <f>LEFT(Table1311[[#This Row],[Contingency id]])</f>
        <v>C</v>
      </c>
      <c r="D568">
        <v>0</v>
      </c>
      <c r="E568">
        <v>1.13675213675213</v>
      </c>
      <c r="F568">
        <v>133</v>
      </c>
      <c r="G568">
        <v>117</v>
      </c>
      <c r="H568">
        <v>117</v>
      </c>
      <c r="I568">
        <v>0</v>
      </c>
      <c r="J568" s="2">
        <f>AVERAGE(Table1311[[#This Row],[Estimated costs 1]:[Estimated costs 20]])</f>
        <v>0</v>
      </c>
      <c r="K568" s="2" t="e">
        <f>(Table1311[[#This Row],[Mean]]-Table1311[[#This Row],[Actual cost]])/Table1311[[#This Row],[Actual cost]]*100</f>
        <v>#DIV/0!</v>
      </c>
      <c r="L568" s="2">
        <f>_xlfn.STDEV.P(Table1311[[#This Row],[Estimated costs 1]:[Estimated costs 20]])</f>
        <v>0</v>
      </c>
      <c r="M568" s="2" t="e">
        <f>Table1311[[#This Row],[Dev]]/Table1311[[#This Row],[Mean]]*100</f>
        <v>#DIV/0!</v>
      </c>
      <c r="N568" s="2">
        <f>Table1311[[#This Row],[Estimated costs 1]]-Table1311[[#This Row],[Actual cost]]</f>
        <v>0</v>
      </c>
      <c r="O568" s="2" t="e">
        <f>Table1311[[#This Row],[Diff 1]]/Table1311[[#This Row],[Actual cost]]*100</f>
        <v>#DIV/0!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</row>
    <row r="569" spans="1:35" hidden="1" x14ac:dyDescent="0.3">
      <c r="A569" t="s">
        <v>589</v>
      </c>
      <c r="B569">
        <v>567</v>
      </c>
      <c r="C569" t="str">
        <f>LEFT(Table1311[[#This Row],[Contingency id]])</f>
        <v>C</v>
      </c>
      <c r="D569">
        <v>0</v>
      </c>
      <c r="E569">
        <v>1.0991735537189999</v>
      </c>
      <c r="F569">
        <v>133</v>
      </c>
      <c r="G569">
        <v>121</v>
      </c>
      <c r="H569">
        <v>121</v>
      </c>
      <c r="I569">
        <v>0</v>
      </c>
      <c r="J569" s="2">
        <f>AVERAGE(Table1311[[#This Row],[Estimated costs 1]:[Estimated costs 20]])</f>
        <v>0</v>
      </c>
      <c r="K569" s="2" t="e">
        <f>(Table1311[[#This Row],[Mean]]-Table1311[[#This Row],[Actual cost]])/Table1311[[#This Row],[Actual cost]]*100</f>
        <v>#DIV/0!</v>
      </c>
      <c r="L569" s="2">
        <f>_xlfn.STDEV.P(Table1311[[#This Row],[Estimated costs 1]:[Estimated costs 20]])</f>
        <v>0</v>
      </c>
      <c r="M569" s="2" t="e">
        <f>Table1311[[#This Row],[Dev]]/Table1311[[#This Row],[Mean]]*100</f>
        <v>#DIV/0!</v>
      </c>
      <c r="N569" s="2">
        <f>Table1311[[#This Row],[Estimated costs 1]]-Table1311[[#This Row],[Actual cost]]</f>
        <v>0</v>
      </c>
      <c r="O569" s="2" t="e">
        <f>Table1311[[#This Row],[Diff 1]]/Table1311[[#This Row],[Actual cost]]*100</f>
        <v>#DIV/0!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</row>
    <row r="570" spans="1:35" hidden="1" x14ac:dyDescent="0.3">
      <c r="A570" t="s">
        <v>590</v>
      </c>
      <c r="B570">
        <v>568</v>
      </c>
      <c r="C570" t="str">
        <f>LEFT(Table1311[[#This Row],[Contingency id]])</f>
        <v>C</v>
      </c>
      <c r="D570">
        <v>0</v>
      </c>
      <c r="E570">
        <v>1.13675213675213</v>
      </c>
      <c r="F570">
        <v>133</v>
      </c>
      <c r="G570">
        <v>117</v>
      </c>
      <c r="H570">
        <v>117</v>
      </c>
      <c r="I570">
        <v>0</v>
      </c>
      <c r="J570" s="2">
        <f>AVERAGE(Table1311[[#This Row],[Estimated costs 1]:[Estimated costs 20]])</f>
        <v>0</v>
      </c>
      <c r="K570" s="2" t="e">
        <f>(Table1311[[#This Row],[Mean]]-Table1311[[#This Row],[Actual cost]])/Table1311[[#This Row],[Actual cost]]*100</f>
        <v>#DIV/0!</v>
      </c>
      <c r="L570" s="2">
        <f>_xlfn.STDEV.P(Table1311[[#This Row],[Estimated costs 1]:[Estimated costs 20]])</f>
        <v>0</v>
      </c>
      <c r="M570" s="2" t="e">
        <f>Table1311[[#This Row],[Dev]]/Table1311[[#This Row],[Mean]]*100</f>
        <v>#DIV/0!</v>
      </c>
      <c r="N570" s="2">
        <f>Table1311[[#This Row],[Estimated costs 1]]-Table1311[[#This Row],[Actual cost]]</f>
        <v>0</v>
      </c>
      <c r="O570" s="2" t="e">
        <f>Table1311[[#This Row],[Diff 1]]/Table1311[[#This Row],[Actual cost]]*100</f>
        <v>#DIV/0!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</row>
    <row r="571" spans="1:35" hidden="1" x14ac:dyDescent="0.3">
      <c r="A571" t="s">
        <v>591</v>
      </c>
      <c r="B571">
        <v>569</v>
      </c>
      <c r="C571" t="str">
        <f>LEFT(Table1311[[#This Row],[Contingency id]])</f>
        <v>C</v>
      </c>
      <c r="D571">
        <v>0</v>
      </c>
      <c r="E571">
        <v>1.1271186440677901</v>
      </c>
      <c r="F571">
        <v>133</v>
      </c>
      <c r="G571">
        <v>118</v>
      </c>
      <c r="H571">
        <v>118</v>
      </c>
      <c r="I571">
        <v>0</v>
      </c>
      <c r="J571" s="2">
        <f>AVERAGE(Table1311[[#This Row],[Estimated costs 1]:[Estimated costs 20]])</f>
        <v>0</v>
      </c>
      <c r="K571" s="2" t="e">
        <f>(Table1311[[#This Row],[Mean]]-Table1311[[#This Row],[Actual cost]])/Table1311[[#This Row],[Actual cost]]*100</f>
        <v>#DIV/0!</v>
      </c>
      <c r="L571" s="2">
        <f>_xlfn.STDEV.P(Table1311[[#This Row],[Estimated costs 1]:[Estimated costs 20]])</f>
        <v>0</v>
      </c>
      <c r="M571" s="2" t="e">
        <f>Table1311[[#This Row],[Dev]]/Table1311[[#This Row],[Mean]]*100</f>
        <v>#DIV/0!</v>
      </c>
      <c r="N571" s="2">
        <f>Table1311[[#This Row],[Estimated costs 1]]-Table1311[[#This Row],[Actual cost]]</f>
        <v>0</v>
      </c>
      <c r="O571" s="2" t="e">
        <f>Table1311[[#This Row],[Diff 1]]/Table1311[[#This Row],[Actual cost]]*100</f>
        <v>#DIV/0!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</row>
    <row r="572" spans="1:35" hidden="1" x14ac:dyDescent="0.3">
      <c r="A572" t="s">
        <v>592</v>
      </c>
      <c r="B572">
        <v>570</v>
      </c>
      <c r="C572" t="str">
        <f>LEFT(Table1311[[#This Row],[Contingency id]])</f>
        <v>C</v>
      </c>
      <c r="D572">
        <v>0</v>
      </c>
      <c r="E572">
        <v>1.13793103448275</v>
      </c>
      <c r="F572">
        <v>132</v>
      </c>
      <c r="G572">
        <v>116</v>
      </c>
      <c r="H572">
        <v>116</v>
      </c>
      <c r="I572">
        <v>0</v>
      </c>
      <c r="J572" s="2">
        <f>AVERAGE(Table1311[[#This Row],[Estimated costs 1]:[Estimated costs 20]])</f>
        <v>0</v>
      </c>
      <c r="K572" s="2" t="e">
        <f>(Table1311[[#This Row],[Mean]]-Table1311[[#This Row],[Actual cost]])/Table1311[[#This Row],[Actual cost]]*100</f>
        <v>#DIV/0!</v>
      </c>
      <c r="L572" s="2">
        <f>_xlfn.STDEV.P(Table1311[[#This Row],[Estimated costs 1]:[Estimated costs 20]])</f>
        <v>0</v>
      </c>
      <c r="M572" s="2" t="e">
        <f>Table1311[[#This Row],[Dev]]/Table1311[[#This Row],[Mean]]*100</f>
        <v>#DIV/0!</v>
      </c>
      <c r="N572" s="2">
        <f>Table1311[[#This Row],[Estimated costs 1]]-Table1311[[#This Row],[Actual cost]]</f>
        <v>0</v>
      </c>
      <c r="O572" s="2" t="e">
        <f>Table1311[[#This Row],[Diff 1]]/Table1311[[#This Row],[Actual cost]]*100</f>
        <v>#DIV/0!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</row>
    <row r="573" spans="1:35" hidden="1" x14ac:dyDescent="0.3">
      <c r="A573" t="s">
        <v>593</v>
      </c>
      <c r="B573">
        <v>571</v>
      </c>
      <c r="C573" t="str">
        <f>LEFT(Table1311[[#This Row],[Contingency id]])</f>
        <v>C</v>
      </c>
      <c r="D573">
        <v>0</v>
      </c>
      <c r="E573">
        <v>1.1083333333333301</v>
      </c>
      <c r="F573">
        <v>133</v>
      </c>
      <c r="G573">
        <v>120</v>
      </c>
      <c r="H573">
        <v>120</v>
      </c>
      <c r="I573">
        <v>0</v>
      </c>
      <c r="J573" s="2">
        <f>AVERAGE(Table1311[[#This Row],[Estimated costs 1]:[Estimated costs 20]])</f>
        <v>0</v>
      </c>
      <c r="K573" s="2" t="e">
        <f>(Table1311[[#This Row],[Mean]]-Table1311[[#This Row],[Actual cost]])/Table1311[[#This Row],[Actual cost]]*100</f>
        <v>#DIV/0!</v>
      </c>
      <c r="L573" s="2">
        <f>_xlfn.STDEV.P(Table1311[[#This Row],[Estimated costs 1]:[Estimated costs 20]])</f>
        <v>0</v>
      </c>
      <c r="M573" s="2" t="e">
        <f>Table1311[[#This Row],[Dev]]/Table1311[[#This Row],[Mean]]*100</f>
        <v>#DIV/0!</v>
      </c>
      <c r="N573" s="2">
        <f>Table1311[[#This Row],[Estimated costs 1]]-Table1311[[#This Row],[Actual cost]]</f>
        <v>0</v>
      </c>
      <c r="O573" s="2" t="e">
        <f>Table1311[[#This Row],[Diff 1]]/Table1311[[#This Row],[Actual cost]]*100</f>
        <v>#DIV/0!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</row>
    <row r="574" spans="1:35" hidden="1" x14ac:dyDescent="0.3">
      <c r="A574" t="s">
        <v>594</v>
      </c>
      <c r="B574">
        <v>572</v>
      </c>
      <c r="C574" t="str">
        <f>LEFT(Table1311[[#This Row],[Contingency id]])</f>
        <v>C</v>
      </c>
      <c r="D574">
        <v>0</v>
      </c>
      <c r="E574">
        <v>1.1118881118881101</v>
      </c>
      <c r="F574">
        <v>159</v>
      </c>
      <c r="G574">
        <v>143</v>
      </c>
      <c r="H574">
        <v>143</v>
      </c>
      <c r="I574">
        <v>0</v>
      </c>
      <c r="J574" s="2">
        <f>AVERAGE(Table1311[[#This Row],[Estimated costs 1]:[Estimated costs 20]])</f>
        <v>0</v>
      </c>
      <c r="K574" s="2" t="e">
        <f>(Table1311[[#This Row],[Mean]]-Table1311[[#This Row],[Actual cost]])/Table1311[[#This Row],[Actual cost]]*100</f>
        <v>#DIV/0!</v>
      </c>
      <c r="L574" s="2">
        <f>_xlfn.STDEV.P(Table1311[[#This Row],[Estimated costs 1]:[Estimated costs 20]])</f>
        <v>0</v>
      </c>
      <c r="M574" s="2" t="e">
        <f>Table1311[[#This Row],[Dev]]/Table1311[[#This Row],[Mean]]*100</f>
        <v>#DIV/0!</v>
      </c>
      <c r="N574" s="2">
        <f>Table1311[[#This Row],[Estimated costs 1]]-Table1311[[#This Row],[Actual cost]]</f>
        <v>0</v>
      </c>
      <c r="O574" s="2" t="e">
        <f>Table1311[[#This Row],[Diff 1]]/Table1311[[#This Row],[Actual cost]]*100</f>
        <v>#DIV/0!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</row>
    <row r="575" spans="1:35" hidden="1" x14ac:dyDescent="0.3">
      <c r="A575" t="s">
        <v>599</v>
      </c>
      <c r="B575">
        <v>573</v>
      </c>
      <c r="C575" t="str">
        <f>LEFT(Table1311[[#This Row],[Contingency id]])</f>
        <v>C</v>
      </c>
      <c r="D575">
        <v>0</v>
      </c>
      <c r="E575">
        <v>1.12820512820512</v>
      </c>
      <c r="F575">
        <v>132</v>
      </c>
      <c r="G575">
        <v>117</v>
      </c>
      <c r="H575">
        <v>117</v>
      </c>
      <c r="I575">
        <v>0</v>
      </c>
      <c r="J575" s="2">
        <f>AVERAGE(Table1311[[#This Row],[Estimated costs 1]:[Estimated costs 20]])</f>
        <v>0</v>
      </c>
      <c r="K575" s="2" t="e">
        <f>(Table1311[[#This Row],[Mean]]-Table1311[[#This Row],[Actual cost]])/Table1311[[#This Row],[Actual cost]]*100</f>
        <v>#DIV/0!</v>
      </c>
      <c r="L575" s="2">
        <f>_xlfn.STDEV.P(Table1311[[#This Row],[Estimated costs 1]:[Estimated costs 20]])</f>
        <v>0</v>
      </c>
      <c r="M575" s="2" t="e">
        <f>Table1311[[#This Row],[Dev]]/Table1311[[#This Row],[Mean]]*100</f>
        <v>#DIV/0!</v>
      </c>
      <c r="N575" s="2">
        <f>Table1311[[#This Row],[Estimated costs 1]]-Table1311[[#This Row],[Actual cost]]</f>
        <v>0</v>
      </c>
      <c r="O575" s="2" t="e">
        <f>Table1311[[#This Row],[Diff 1]]/Table1311[[#This Row],[Actual cost]]*100</f>
        <v>#DIV/0!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</row>
    <row r="576" spans="1:35" hidden="1" x14ac:dyDescent="0.3">
      <c r="A576" t="s">
        <v>600</v>
      </c>
      <c r="B576">
        <v>574</v>
      </c>
      <c r="C576" t="str">
        <f>LEFT(Table1311[[#This Row],[Contingency id]])</f>
        <v>C</v>
      </c>
      <c r="D576">
        <v>0</v>
      </c>
      <c r="E576">
        <v>1.0901639344262199</v>
      </c>
      <c r="F576">
        <v>133</v>
      </c>
      <c r="G576">
        <v>122</v>
      </c>
      <c r="H576">
        <v>122</v>
      </c>
      <c r="I576">
        <v>0</v>
      </c>
      <c r="J576" s="2">
        <f>AVERAGE(Table1311[[#This Row],[Estimated costs 1]:[Estimated costs 20]])</f>
        <v>0</v>
      </c>
      <c r="K576" s="2" t="e">
        <f>(Table1311[[#This Row],[Mean]]-Table1311[[#This Row],[Actual cost]])/Table1311[[#This Row],[Actual cost]]*100</f>
        <v>#DIV/0!</v>
      </c>
      <c r="L576" s="2">
        <f>_xlfn.STDEV.P(Table1311[[#This Row],[Estimated costs 1]:[Estimated costs 20]])</f>
        <v>0</v>
      </c>
      <c r="M576" s="2" t="e">
        <f>Table1311[[#This Row],[Dev]]/Table1311[[#This Row],[Mean]]*100</f>
        <v>#DIV/0!</v>
      </c>
      <c r="N576" s="2">
        <f>Table1311[[#This Row],[Estimated costs 1]]-Table1311[[#This Row],[Actual cost]]</f>
        <v>0</v>
      </c>
      <c r="O576" s="2" t="e">
        <f>Table1311[[#This Row],[Diff 1]]/Table1311[[#This Row],[Actual cost]]*100</f>
        <v>#DIV/0!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</row>
    <row r="577" spans="1:35" hidden="1" x14ac:dyDescent="0.3">
      <c r="A577" t="s">
        <v>601</v>
      </c>
      <c r="B577">
        <v>575</v>
      </c>
      <c r="C577" t="str">
        <f>LEFT(Table1311[[#This Row],[Contingency id]])</f>
        <v>C</v>
      </c>
      <c r="D577">
        <v>0</v>
      </c>
      <c r="E577">
        <v>1.1605839416058299</v>
      </c>
      <c r="F577">
        <v>159</v>
      </c>
      <c r="G577">
        <v>137</v>
      </c>
      <c r="H577">
        <v>137</v>
      </c>
      <c r="I577">
        <v>0</v>
      </c>
      <c r="J577" s="2">
        <f>AVERAGE(Table1311[[#This Row],[Estimated costs 1]:[Estimated costs 20]])</f>
        <v>0</v>
      </c>
      <c r="K577" s="2" t="e">
        <f>(Table1311[[#This Row],[Mean]]-Table1311[[#This Row],[Actual cost]])/Table1311[[#This Row],[Actual cost]]*100</f>
        <v>#DIV/0!</v>
      </c>
      <c r="L577" s="2">
        <f>_xlfn.STDEV.P(Table1311[[#This Row],[Estimated costs 1]:[Estimated costs 20]])</f>
        <v>0</v>
      </c>
      <c r="M577" s="2" t="e">
        <f>Table1311[[#This Row],[Dev]]/Table1311[[#This Row],[Mean]]*100</f>
        <v>#DIV/0!</v>
      </c>
      <c r="N577" s="2">
        <f>Table1311[[#This Row],[Estimated costs 1]]-Table1311[[#This Row],[Actual cost]]</f>
        <v>0</v>
      </c>
      <c r="O577" s="2" t="e">
        <f>Table1311[[#This Row],[Diff 1]]/Table1311[[#This Row],[Actual cost]]*100</f>
        <v>#DIV/0!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</row>
    <row r="578" spans="1:35" hidden="1" x14ac:dyDescent="0.3">
      <c r="A578" t="s">
        <v>602</v>
      </c>
      <c r="B578">
        <v>576</v>
      </c>
      <c r="C578" t="str">
        <f>LEFT(Table1311[[#This Row],[Contingency id]])</f>
        <v>C</v>
      </c>
      <c r="D578">
        <v>0</v>
      </c>
      <c r="E578">
        <v>1.07692307692307</v>
      </c>
      <c r="F578">
        <v>84</v>
      </c>
      <c r="G578">
        <v>78</v>
      </c>
      <c r="H578">
        <v>78</v>
      </c>
      <c r="I578">
        <v>0</v>
      </c>
      <c r="J578" s="2">
        <f>AVERAGE(Table1311[[#This Row],[Estimated costs 1]:[Estimated costs 20]])</f>
        <v>0</v>
      </c>
      <c r="K578" s="2" t="e">
        <f>(Table1311[[#This Row],[Mean]]-Table1311[[#This Row],[Actual cost]])/Table1311[[#This Row],[Actual cost]]*100</f>
        <v>#DIV/0!</v>
      </c>
      <c r="L578" s="2">
        <f>_xlfn.STDEV.P(Table1311[[#This Row],[Estimated costs 1]:[Estimated costs 20]])</f>
        <v>0</v>
      </c>
      <c r="M578" s="2" t="e">
        <f>Table1311[[#This Row],[Dev]]/Table1311[[#This Row],[Mean]]*100</f>
        <v>#DIV/0!</v>
      </c>
      <c r="N578" s="2">
        <f>Table1311[[#This Row],[Estimated costs 1]]-Table1311[[#This Row],[Actual cost]]</f>
        <v>0</v>
      </c>
      <c r="O578" s="2" t="e">
        <f>Table1311[[#This Row],[Diff 1]]/Table1311[[#This Row],[Actual cost]]*100</f>
        <v>#DIV/0!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</row>
    <row r="579" spans="1:35" hidden="1" x14ac:dyDescent="0.3">
      <c r="A579" t="s">
        <v>603</v>
      </c>
      <c r="B579">
        <v>577</v>
      </c>
      <c r="C579" t="str">
        <f>LEFT(Table1311[[#This Row],[Contingency id]])</f>
        <v>C</v>
      </c>
      <c r="D579">
        <v>0</v>
      </c>
      <c r="E579">
        <v>1.0606060606060601</v>
      </c>
      <c r="F579">
        <v>70</v>
      </c>
      <c r="G579">
        <v>66</v>
      </c>
      <c r="H579">
        <v>66</v>
      </c>
      <c r="I579">
        <v>0</v>
      </c>
      <c r="J579" s="2">
        <f>AVERAGE(Table1311[[#This Row],[Estimated costs 1]:[Estimated costs 20]])</f>
        <v>0</v>
      </c>
      <c r="K579" s="2" t="e">
        <f>(Table1311[[#This Row],[Mean]]-Table1311[[#This Row],[Actual cost]])/Table1311[[#This Row],[Actual cost]]*100</f>
        <v>#DIV/0!</v>
      </c>
      <c r="L579" s="2">
        <f>_xlfn.STDEV.P(Table1311[[#This Row],[Estimated costs 1]:[Estimated costs 20]])</f>
        <v>0</v>
      </c>
      <c r="M579" s="2" t="e">
        <f>Table1311[[#This Row],[Dev]]/Table1311[[#This Row],[Mean]]*100</f>
        <v>#DIV/0!</v>
      </c>
      <c r="N579" s="2">
        <f>Table1311[[#This Row],[Estimated costs 1]]-Table1311[[#This Row],[Actual cost]]</f>
        <v>0</v>
      </c>
      <c r="O579" s="2" t="e">
        <f>Table1311[[#This Row],[Diff 1]]/Table1311[[#This Row],[Actual cost]]*100</f>
        <v>#DIV/0!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</row>
    <row r="580" spans="1:35" hidden="1" x14ac:dyDescent="0.3">
      <c r="A580" t="s">
        <v>604</v>
      </c>
      <c r="B580">
        <v>578</v>
      </c>
      <c r="C580" t="str">
        <f>LEFT(Table1311[[#This Row],[Contingency id]])</f>
        <v>C</v>
      </c>
      <c r="D580">
        <v>0</v>
      </c>
      <c r="E580">
        <v>1.0606060606060601</v>
      </c>
      <c r="F580">
        <v>70</v>
      </c>
      <c r="G580">
        <v>66</v>
      </c>
      <c r="H580">
        <v>66</v>
      </c>
      <c r="I580">
        <v>0</v>
      </c>
      <c r="J580" s="2">
        <f>AVERAGE(Table1311[[#This Row],[Estimated costs 1]:[Estimated costs 20]])</f>
        <v>0</v>
      </c>
      <c r="K580" s="2" t="e">
        <f>(Table1311[[#This Row],[Mean]]-Table1311[[#This Row],[Actual cost]])/Table1311[[#This Row],[Actual cost]]*100</f>
        <v>#DIV/0!</v>
      </c>
      <c r="L580" s="2">
        <f>_xlfn.STDEV.P(Table1311[[#This Row],[Estimated costs 1]:[Estimated costs 20]])</f>
        <v>0</v>
      </c>
      <c r="M580" s="2" t="e">
        <f>Table1311[[#This Row],[Dev]]/Table1311[[#This Row],[Mean]]*100</f>
        <v>#DIV/0!</v>
      </c>
      <c r="N580" s="2">
        <f>Table1311[[#This Row],[Estimated costs 1]]-Table1311[[#This Row],[Actual cost]]</f>
        <v>0</v>
      </c>
      <c r="O580" s="2" t="e">
        <f>Table1311[[#This Row],[Diff 1]]/Table1311[[#This Row],[Actual cost]]*100</f>
        <v>#DIV/0!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</row>
    <row r="581" spans="1:35" hidden="1" x14ac:dyDescent="0.3">
      <c r="A581" t="s">
        <v>605</v>
      </c>
      <c r="B581">
        <v>579</v>
      </c>
      <c r="C581" t="str">
        <f>LEFT(Table1311[[#This Row],[Contingency id]])</f>
        <v>C</v>
      </c>
      <c r="D581">
        <v>0</v>
      </c>
      <c r="E581">
        <v>1.09375</v>
      </c>
      <c r="F581">
        <v>70</v>
      </c>
      <c r="G581">
        <v>64</v>
      </c>
      <c r="H581">
        <v>64</v>
      </c>
      <c r="I581">
        <v>0</v>
      </c>
      <c r="J581" s="2">
        <f>AVERAGE(Table1311[[#This Row],[Estimated costs 1]:[Estimated costs 20]])</f>
        <v>0</v>
      </c>
      <c r="K581" s="2" t="e">
        <f>(Table1311[[#This Row],[Mean]]-Table1311[[#This Row],[Actual cost]])/Table1311[[#This Row],[Actual cost]]*100</f>
        <v>#DIV/0!</v>
      </c>
      <c r="L581" s="2">
        <f>_xlfn.STDEV.P(Table1311[[#This Row],[Estimated costs 1]:[Estimated costs 20]])</f>
        <v>0</v>
      </c>
      <c r="M581" s="2" t="e">
        <f>Table1311[[#This Row],[Dev]]/Table1311[[#This Row],[Mean]]*100</f>
        <v>#DIV/0!</v>
      </c>
      <c r="N581" s="2">
        <f>Table1311[[#This Row],[Estimated costs 1]]-Table1311[[#This Row],[Actual cost]]</f>
        <v>0</v>
      </c>
      <c r="O581" s="2" t="e">
        <f>Table1311[[#This Row],[Diff 1]]/Table1311[[#This Row],[Actual cost]]*100</f>
        <v>#DIV/0!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</row>
    <row r="582" spans="1:35" hidden="1" x14ac:dyDescent="0.3">
      <c r="A582" t="s">
        <v>606</v>
      </c>
      <c r="B582">
        <v>580</v>
      </c>
      <c r="C582" t="str">
        <f>LEFT(Table1311[[#This Row],[Contingency id]])</f>
        <v>C</v>
      </c>
      <c r="D582">
        <v>0</v>
      </c>
      <c r="E582">
        <v>1.07692307692307</v>
      </c>
      <c r="F582">
        <v>70</v>
      </c>
      <c r="G582">
        <v>65</v>
      </c>
      <c r="H582">
        <v>65</v>
      </c>
      <c r="I582">
        <v>0</v>
      </c>
      <c r="J582" s="2">
        <f>AVERAGE(Table1311[[#This Row],[Estimated costs 1]:[Estimated costs 20]])</f>
        <v>0</v>
      </c>
      <c r="K582" s="2" t="e">
        <f>(Table1311[[#This Row],[Mean]]-Table1311[[#This Row],[Actual cost]])/Table1311[[#This Row],[Actual cost]]*100</f>
        <v>#DIV/0!</v>
      </c>
      <c r="L582" s="2">
        <f>_xlfn.STDEV.P(Table1311[[#This Row],[Estimated costs 1]:[Estimated costs 20]])</f>
        <v>0</v>
      </c>
      <c r="M582" s="2" t="e">
        <f>Table1311[[#This Row],[Dev]]/Table1311[[#This Row],[Mean]]*100</f>
        <v>#DIV/0!</v>
      </c>
      <c r="N582" s="2">
        <f>Table1311[[#This Row],[Estimated costs 1]]-Table1311[[#This Row],[Actual cost]]</f>
        <v>0</v>
      </c>
      <c r="O582" s="2" t="e">
        <f>Table1311[[#This Row],[Diff 1]]/Table1311[[#This Row],[Actual cost]]*100</f>
        <v>#DIV/0!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</row>
    <row r="583" spans="1:35" hidden="1" x14ac:dyDescent="0.3">
      <c r="A583" t="s">
        <v>607</v>
      </c>
      <c r="B583">
        <v>581</v>
      </c>
      <c r="C583" t="str">
        <f>LEFT(Table1311[[#This Row],[Contingency id]])</f>
        <v>C</v>
      </c>
      <c r="D583">
        <v>0</v>
      </c>
      <c r="E583">
        <v>1.07692307692307</v>
      </c>
      <c r="F583">
        <v>84</v>
      </c>
      <c r="G583">
        <v>78</v>
      </c>
      <c r="H583">
        <v>78</v>
      </c>
      <c r="I583">
        <v>0</v>
      </c>
      <c r="J583" s="2">
        <f>AVERAGE(Table1311[[#This Row],[Estimated costs 1]:[Estimated costs 20]])</f>
        <v>0</v>
      </c>
      <c r="K583" s="2" t="e">
        <f>(Table1311[[#This Row],[Mean]]-Table1311[[#This Row],[Actual cost]])/Table1311[[#This Row],[Actual cost]]*100</f>
        <v>#DIV/0!</v>
      </c>
      <c r="L583" s="2">
        <f>_xlfn.STDEV.P(Table1311[[#This Row],[Estimated costs 1]:[Estimated costs 20]])</f>
        <v>0</v>
      </c>
      <c r="M583" s="2" t="e">
        <f>Table1311[[#This Row],[Dev]]/Table1311[[#This Row],[Mean]]*100</f>
        <v>#DIV/0!</v>
      </c>
      <c r="N583" s="2">
        <f>Table1311[[#This Row],[Estimated costs 1]]-Table1311[[#This Row],[Actual cost]]</f>
        <v>0</v>
      </c>
      <c r="O583" s="2" t="e">
        <f>Table1311[[#This Row],[Diff 1]]/Table1311[[#This Row],[Actual cost]]*100</f>
        <v>#DIV/0!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</row>
    <row r="584" spans="1:35" hidden="1" x14ac:dyDescent="0.3">
      <c r="A584" t="s">
        <v>608</v>
      </c>
      <c r="B584">
        <v>582</v>
      </c>
      <c r="C584" t="str">
        <f>LEFT(Table1311[[#This Row],[Contingency id]])</f>
        <v>C</v>
      </c>
      <c r="D584">
        <v>0</v>
      </c>
      <c r="E584">
        <v>1.02941176470588</v>
      </c>
      <c r="F584">
        <v>35</v>
      </c>
      <c r="G584">
        <v>34</v>
      </c>
      <c r="H584">
        <v>34</v>
      </c>
      <c r="I584">
        <v>0</v>
      </c>
      <c r="J584" s="2">
        <f>AVERAGE(Table1311[[#This Row],[Estimated costs 1]:[Estimated costs 20]])</f>
        <v>0</v>
      </c>
      <c r="K584" s="2" t="e">
        <f>(Table1311[[#This Row],[Mean]]-Table1311[[#This Row],[Actual cost]])/Table1311[[#This Row],[Actual cost]]*100</f>
        <v>#DIV/0!</v>
      </c>
      <c r="L584" s="2">
        <f>_xlfn.STDEV.P(Table1311[[#This Row],[Estimated costs 1]:[Estimated costs 20]])</f>
        <v>0</v>
      </c>
      <c r="M584" s="2" t="e">
        <f>Table1311[[#This Row],[Dev]]/Table1311[[#This Row],[Mean]]*100</f>
        <v>#DIV/0!</v>
      </c>
      <c r="N584" s="2">
        <f>Table1311[[#This Row],[Estimated costs 1]]-Table1311[[#This Row],[Actual cost]]</f>
        <v>0</v>
      </c>
      <c r="O584" s="2" t="e">
        <f>Table1311[[#This Row],[Diff 1]]/Table1311[[#This Row],[Actual cost]]*100</f>
        <v>#DIV/0!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</row>
    <row r="585" spans="1:35" hidden="1" x14ac:dyDescent="0.3">
      <c r="A585" t="s">
        <v>609</v>
      </c>
      <c r="B585">
        <v>583</v>
      </c>
      <c r="C585" t="str">
        <f>LEFT(Table1311[[#This Row],[Contingency id]])</f>
        <v>C</v>
      </c>
      <c r="D585">
        <v>0</v>
      </c>
      <c r="E585">
        <v>1.0857142857142801</v>
      </c>
      <c r="F585">
        <v>38</v>
      </c>
      <c r="G585">
        <v>35</v>
      </c>
      <c r="H585">
        <v>35</v>
      </c>
      <c r="I585">
        <v>0</v>
      </c>
      <c r="J585" s="2">
        <f>AVERAGE(Table1311[[#This Row],[Estimated costs 1]:[Estimated costs 20]])</f>
        <v>0</v>
      </c>
      <c r="K585" s="2" t="e">
        <f>(Table1311[[#This Row],[Mean]]-Table1311[[#This Row],[Actual cost]])/Table1311[[#This Row],[Actual cost]]*100</f>
        <v>#DIV/0!</v>
      </c>
      <c r="L585" s="2">
        <f>_xlfn.STDEV.P(Table1311[[#This Row],[Estimated costs 1]:[Estimated costs 20]])</f>
        <v>0</v>
      </c>
      <c r="M585" s="2" t="e">
        <f>Table1311[[#This Row],[Dev]]/Table1311[[#This Row],[Mean]]*100</f>
        <v>#DIV/0!</v>
      </c>
      <c r="N585" s="2">
        <f>Table1311[[#This Row],[Estimated costs 1]]-Table1311[[#This Row],[Actual cost]]</f>
        <v>0</v>
      </c>
      <c r="O585" s="2" t="e">
        <f>Table1311[[#This Row],[Diff 1]]/Table1311[[#This Row],[Actual cost]]*100</f>
        <v>#DIV/0!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</row>
    <row r="586" spans="1:35" hidden="1" x14ac:dyDescent="0.3">
      <c r="A586" t="s">
        <v>610</v>
      </c>
      <c r="B586">
        <v>584</v>
      </c>
      <c r="C586" t="str">
        <f>LEFT(Table1311[[#This Row],[Contingency id]])</f>
        <v>C</v>
      </c>
      <c r="D586">
        <v>0</v>
      </c>
      <c r="E586">
        <v>1.02941176470588</v>
      </c>
      <c r="F586">
        <v>35</v>
      </c>
      <c r="G586">
        <v>34</v>
      </c>
      <c r="H586">
        <v>34</v>
      </c>
      <c r="I586">
        <v>0</v>
      </c>
      <c r="J586" s="2">
        <f>AVERAGE(Table1311[[#This Row],[Estimated costs 1]:[Estimated costs 20]])</f>
        <v>0</v>
      </c>
      <c r="K586" s="2" t="e">
        <f>(Table1311[[#This Row],[Mean]]-Table1311[[#This Row],[Actual cost]])/Table1311[[#This Row],[Actual cost]]*100</f>
        <v>#DIV/0!</v>
      </c>
      <c r="L586" s="2">
        <f>_xlfn.STDEV.P(Table1311[[#This Row],[Estimated costs 1]:[Estimated costs 20]])</f>
        <v>0</v>
      </c>
      <c r="M586" s="2" t="e">
        <f>Table1311[[#This Row],[Dev]]/Table1311[[#This Row],[Mean]]*100</f>
        <v>#DIV/0!</v>
      </c>
      <c r="N586" s="2">
        <f>Table1311[[#This Row],[Estimated costs 1]]-Table1311[[#This Row],[Actual cost]]</f>
        <v>0</v>
      </c>
      <c r="O586" s="2" t="e">
        <f>Table1311[[#This Row],[Diff 1]]/Table1311[[#This Row],[Actual cost]]*100</f>
        <v>#DIV/0!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</row>
    <row r="587" spans="1:35" hidden="1" x14ac:dyDescent="0.3">
      <c r="A587" t="s">
        <v>611</v>
      </c>
      <c r="B587">
        <v>585</v>
      </c>
      <c r="C587" t="str">
        <f>LEFT(Table1311[[#This Row],[Contingency id]])</f>
        <v>C</v>
      </c>
      <c r="D587">
        <v>0</v>
      </c>
      <c r="E587">
        <v>1.02941176470588</v>
      </c>
      <c r="F587">
        <v>35</v>
      </c>
      <c r="G587">
        <v>34</v>
      </c>
      <c r="H587">
        <v>34</v>
      </c>
      <c r="I587">
        <v>0</v>
      </c>
      <c r="J587" s="2">
        <f>AVERAGE(Table1311[[#This Row],[Estimated costs 1]:[Estimated costs 20]])</f>
        <v>0</v>
      </c>
      <c r="K587" s="2" t="e">
        <f>(Table1311[[#This Row],[Mean]]-Table1311[[#This Row],[Actual cost]])/Table1311[[#This Row],[Actual cost]]*100</f>
        <v>#DIV/0!</v>
      </c>
      <c r="L587" s="2">
        <f>_xlfn.STDEV.P(Table1311[[#This Row],[Estimated costs 1]:[Estimated costs 20]])</f>
        <v>0</v>
      </c>
      <c r="M587" s="2" t="e">
        <f>Table1311[[#This Row],[Dev]]/Table1311[[#This Row],[Mean]]*100</f>
        <v>#DIV/0!</v>
      </c>
      <c r="N587" s="2">
        <f>Table1311[[#This Row],[Estimated costs 1]]-Table1311[[#This Row],[Actual cost]]</f>
        <v>0</v>
      </c>
      <c r="O587" s="2" t="e">
        <f>Table1311[[#This Row],[Diff 1]]/Table1311[[#This Row],[Actual cost]]*100</f>
        <v>#DIV/0!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</row>
    <row r="588" spans="1:35" hidden="1" x14ac:dyDescent="0.3">
      <c r="A588" t="s">
        <v>612</v>
      </c>
      <c r="B588">
        <v>586</v>
      </c>
      <c r="C588" t="str">
        <f>LEFT(Table1311[[#This Row],[Contingency id]])</f>
        <v>C</v>
      </c>
      <c r="D588">
        <v>0</v>
      </c>
      <c r="E588">
        <v>1.09375</v>
      </c>
      <c r="F588">
        <v>35</v>
      </c>
      <c r="G588">
        <v>32</v>
      </c>
      <c r="H588">
        <v>32</v>
      </c>
      <c r="I588">
        <v>0</v>
      </c>
      <c r="J588" s="2">
        <f>AVERAGE(Table1311[[#This Row],[Estimated costs 1]:[Estimated costs 20]])</f>
        <v>0</v>
      </c>
      <c r="K588" s="2" t="e">
        <f>(Table1311[[#This Row],[Mean]]-Table1311[[#This Row],[Actual cost]])/Table1311[[#This Row],[Actual cost]]*100</f>
        <v>#DIV/0!</v>
      </c>
      <c r="L588" s="2">
        <f>_xlfn.STDEV.P(Table1311[[#This Row],[Estimated costs 1]:[Estimated costs 20]])</f>
        <v>0</v>
      </c>
      <c r="M588" s="2" t="e">
        <f>Table1311[[#This Row],[Dev]]/Table1311[[#This Row],[Mean]]*100</f>
        <v>#DIV/0!</v>
      </c>
      <c r="N588" s="2">
        <f>Table1311[[#This Row],[Estimated costs 1]]-Table1311[[#This Row],[Actual cost]]</f>
        <v>0</v>
      </c>
      <c r="O588" s="2" t="e">
        <f>Table1311[[#This Row],[Diff 1]]/Table1311[[#This Row],[Actual cost]]*100</f>
        <v>#DIV/0!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</row>
    <row r="589" spans="1:35" hidden="1" x14ac:dyDescent="0.3">
      <c r="A589" t="s">
        <v>613</v>
      </c>
      <c r="B589">
        <v>587</v>
      </c>
      <c r="C589" t="str">
        <f>LEFT(Table1311[[#This Row],[Contingency id]])</f>
        <v>C</v>
      </c>
      <c r="D589">
        <v>0</v>
      </c>
      <c r="E589">
        <v>1.0857142857142801</v>
      </c>
      <c r="F589">
        <v>38</v>
      </c>
      <c r="G589">
        <v>35</v>
      </c>
      <c r="H589">
        <v>35</v>
      </c>
      <c r="I589">
        <v>0</v>
      </c>
      <c r="J589" s="2">
        <f>AVERAGE(Table1311[[#This Row],[Estimated costs 1]:[Estimated costs 20]])</f>
        <v>0</v>
      </c>
      <c r="K589" s="2" t="e">
        <f>(Table1311[[#This Row],[Mean]]-Table1311[[#This Row],[Actual cost]])/Table1311[[#This Row],[Actual cost]]*100</f>
        <v>#DIV/0!</v>
      </c>
      <c r="L589" s="2">
        <f>_xlfn.STDEV.P(Table1311[[#This Row],[Estimated costs 1]:[Estimated costs 20]])</f>
        <v>0</v>
      </c>
      <c r="M589" s="2" t="e">
        <f>Table1311[[#This Row],[Dev]]/Table1311[[#This Row],[Mean]]*100</f>
        <v>#DIV/0!</v>
      </c>
      <c r="N589" s="2">
        <f>Table1311[[#This Row],[Estimated costs 1]]-Table1311[[#This Row],[Actual cost]]</f>
        <v>0</v>
      </c>
      <c r="O589" s="2" t="e">
        <f>Table1311[[#This Row],[Diff 1]]/Table1311[[#This Row],[Actual cost]]*100</f>
        <v>#DIV/0!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</row>
    <row r="590" spans="1:35" hidden="1" x14ac:dyDescent="0.3">
      <c r="A590" t="s">
        <v>614</v>
      </c>
      <c r="B590">
        <v>588</v>
      </c>
      <c r="C590" t="str">
        <f>LEFT(Table1311[[#This Row],[Contingency id]])</f>
        <v>C</v>
      </c>
      <c r="D590">
        <v>0</v>
      </c>
      <c r="E590">
        <v>1</v>
      </c>
      <c r="F590">
        <v>35</v>
      </c>
      <c r="G590">
        <v>35</v>
      </c>
      <c r="H590">
        <v>35</v>
      </c>
      <c r="I590">
        <v>0</v>
      </c>
      <c r="J590" s="2">
        <f>AVERAGE(Table1311[[#This Row],[Estimated costs 1]:[Estimated costs 20]])</f>
        <v>0</v>
      </c>
      <c r="K590" s="2" t="e">
        <f>(Table1311[[#This Row],[Mean]]-Table1311[[#This Row],[Actual cost]])/Table1311[[#This Row],[Actual cost]]*100</f>
        <v>#DIV/0!</v>
      </c>
      <c r="L590" s="2">
        <f>_xlfn.STDEV.P(Table1311[[#This Row],[Estimated costs 1]:[Estimated costs 20]])</f>
        <v>0</v>
      </c>
      <c r="M590" s="2" t="e">
        <f>Table1311[[#This Row],[Dev]]/Table1311[[#This Row],[Mean]]*100</f>
        <v>#DIV/0!</v>
      </c>
      <c r="N590" s="2">
        <f>Table1311[[#This Row],[Estimated costs 1]]-Table1311[[#This Row],[Actual cost]]</f>
        <v>0</v>
      </c>
      <c r="O590" s="2" t="e">
        <f>Table1311[[#This Row],[Diff 1]]/Table1311[[#This Row],[Actual cost]]*100</f>
        <v>#DIV/0!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</row>
    <row r="591" spans="1:35" hidden="1" x14ac:dyDescent="0.3">
      <c r="A591" t="s">
        <v>615</v>
      </c>
      <c r="B591">
        <v>589</v>
      </c>
      <c r="C591" t="str">
        <f>LEFT(Table1311[[#This Row],[Contingency id]])</f>
        <v>C</v>
      </c>
      <c r="D591">
        <v>0</v>
      </c>
      <c r="E591">
        <v>1</v>
      </c>
      <c r="F591">
        <v>35</v>
      </c>
      <c r="G591">
        <v>35</v>
      </c>
      <c r="H591">
        <v>35</v>
      </c>
      <c r="I591">
        <v>0</v>
      </c>
      <c r="J591" s="2">
        <f>AVERAGE(Table1311[[#This Row],[Estimated costs 1]:[Estimated costs 20]])</f>
        <v>0</v>
      </c>
      <c r="K591" s="2" t="e">
        <f>(Table1311[[#This Row],[Mean]]-Table1311[[#This Row],[Actual cost]])/Table1311[[#This Row],[Actual cost]]*100</f>
        <v>#DIV/0!</v>
      </c>
      <c r="L591" s="2">
        <f>_xlfn.STDEV.P(Table1311[[#This Row],[Estimated costs 1]:[Estimated costs 20]])</f>
        <v>0</v>
      </c>
      <c r="M591" s="2" t="e">
        <f>Table1311[[#This Row],[Dev]]/Table1311[[#This Row],[Mean]]*100</f>
        <v>#DIV/0!</v>
      </c>
      <c r="N591" s="2">
        <f>Table1311[[#This Row],[Estimated costs 1]]-Table1311[[#This Row],[Actual cost]]</f>
        <v>0</v>
      </c>
      <c r="O591" s="2" t="e">
        <f>Table1311[[#This Row],[Diff 1]]/Table1311[[#This Row],[Actual cost]]*100</f>
        <v>#DIV/0!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</row>
    <row r="592" spans="1:35" hidden="1" x14ac:dyDescent="0.3">
      <c r="A592" t="s">
        <v>616</v>
      </c>
      <c r="B592">
        <v>590</v>
      </c>
      <c r="C592" t="str">
        <f>LEFT(Table1311[[#This Row],[Contingency id]])</f>
        <v>C</v>
      </c>
      <c r="D592">
        <v>0</v>
      </c>
      <c r="E592">
        <v>1.02941176470588</v>
      </c>
      <c r="F592">
        <v>35</v>
      </c>
      <c r="G592">
        <v>34</v>
      </c>
      <c r="H592">
        <v>34</v>
      </c>
      <c r="I592">
        <v>0</v>
      </c>
      <c r="J592" s="2">
        <f>AVERAGE(Table1311[[#This Row],[Estimated costs 1]:[Estimated costs 20]])</f>
        <v>0</v>
      </c>
      <c r="K592" s="2" t="e">
        <f>(Table1311[[#This Row],[Mean]]-Table1311[[#This Row],[Actual cost]])/Table1311[[#This Row],[Actual cost]]*100</f>
        <v>#DIV/0!</v>
      </c>
      <c r="L592" s="2">
        <f>_xlfn.STDEV.P(Table1311[[#This Row],[Estimated costs 1]:[Estimated costs 20]])</f>
        <v>0</v>
      </c>
      <c r="M592" s="2" t="e">
        <f>Table1311[[#This Row],[Dev]]/Table1311[[#This Row],[Mean]]*100</f>
        <v>#DIV/0!</v>
      </c>
      <c r="N592" s="2">
        <f>Table1311[[#This Row],[Estimated costs 1]]-Table1311[[#This Row],[Actual cost]]</f>
        <v>0</v>
      </c>
      <c r="O592" s="2" t="e">
        <f>Table1311[[#This Row],[Diff 1]]/Table1311[[#This Row],[Actual cost]]*100</f>
        <v>#DIV/0!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</row>
    <row r="593" spans="1:35" hidden="1" x14ac:dyDescent="0.3">
      <c r="A593" t="s">
        <v>617</v>
      </c>
      <c r="B593">
        <v>591</v>
      </c>
      <c r="C593" t="str">
        <f>LEFT(Table1311[[#This Row],[Contingency id]])</f>
        <v>C</v>
      </c>
      <c r="D593">
        <v>0</v>
      </c>
      <c r="E593">
        <v>1</v>
      </c>
      <c r="F593">
        <v>35</v>
      </c>
      <c r="G593">
        <v>35</v>
      </c>
      <c r="H593">
        <v>35</v>
      </c>
      <c r="I593">
        <v>0</v>
      </c>
      <c r="J593" s="2">
        <f>AVERAGE(Table1311[[#This Row],[Estimated costs 1]:[Estimated costs 20]])</f>
        <v>0</v>
      </c>
      <c r="K593" s="2" t="e">
        <f>(Table1311[[#This Row],[Mean]]-Table1311[[#This Row],[Actual cost]])/Table1311[[#This Row],[Actual cost]]*100</f>
        <v>#DIV/0!</v>
      </c>
      <c r="L593" s="2">
        <f>_xlfn.STDEV.P(Table1311[[#This Row],[Estimated costs 1]:[Estimated costs 20]])</f>
        <v>0</v>
      </c>
      <c r="M593" s="2" t="e">
        <f>Table1311[[#This Row],[Dev]]/Table1311[[#This Row],[Mean]]*100</f>
        <v>#DIV/0!</v>
      </c>
      <c r="N593" s="2">
        <f>Table1311[[#This Row],[Estimated costs 1]]-Table1311[[#This Row],[Actual cost]]</f>
        <v>0</v>
      </c>
      <c r="O593" s="2" t="e">
        <f>Table1311[[#This Row],[Diff 1]]/Table1311[[#This Row],[Actual cost]]*100</f>
        <v>#DIV/0!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</row>
    <row r="594" spans="1:35" hidden="1" x14ac:dyDescent="0.3">
      <c r="A594" t="s">
        <v>618</v>
      </c>
      <c r="B594">
        <v>592</v>
      </c>
      <c r="C594" t="str">
        <f>LEFT(Table1311[[#This Row],[Contingency id]])</f>
        <v>C</v>
      </c>
      <c r="D594">
        <v>0</v>
      </c>
      <c r="E594">
        <v>1</v>
      </c>
      <c r="F594">
        <v>38</v>
      </c>
      <c r="G594">
        <v>38</v>
      </c>
      <c r="H594">
        <v>38</v>
      </c>
      <c r="I594">
        <v>0</v>
      </c>
      <c r="J594" s="2">
        <f>AVERAGE(Table1311[[#This Row],[Estimated costs 1]:[Estimated costs 20]])</f>
        <v>0</v>
      </c>
      <c r="K594" s="2" t="e">
        <f>(Table1311[[#This Row],[Mean]]-Table1311[[#This Row],[Actual cost]])/Table1311[[#This Row],[Actual cost]]*100</f>
        <v>#DIV/0!</v>
      </c>
      <c r="L594" s="2">
        <f>_xlfn.STDEV.P(Table1311[[#This Row],[Estimated costs 1]:[Estimated costs 20]])</f>
        <v>0</v>
      </c>
      <c r="M594" s="2" t="e">
        <f>Table1311[[#This Row],[Dev]]/Table1311[[#This Row],[Mean]]*100</f>
        <v>#DIV/0!</v>
      </c>
      <c r="N594" s="2">
        <f>Table1311[[#This Row],[Estimated costs 1]]-Table1311[[#This Row],[Actual cost]]</f>
        <v>0</v>
      </c>
      <c r="O594" s="2" t="e">
        <f>Table1311[[#This Row],[Diff 1]]/Table1311[[#This Row],[Actual cost]]*100</f>
        <v>#DIV/0!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</row>
    <row r="595" spans="1:35" hidden="1" x14ac:dyDescent="0.3">
      <c r="A595" t="s">
        <v>619</v>
      </c>
      <c r="B595">
        <v>593</v>
      </c>
      <c r="C595" t="str">
        <f>LEFT(Table1311[[#This Row],[Contingency id]])</f>
        <v>C</v>
      </c>
      <c r="D595">
        <v>0</v>
      </c>
      <c r="E595">
        <v>1</v>
      </c>
      <c r="F595">
        <v>45</v>
      </c>
      <c r="G595">
        <v>45</v>
      </c>
      <c r="H595">
        <v>45</v>
      </c>
      <c r="I595">
        <v>0</v>
      </c>
      <c r="J595" s="2">
        <f>AVERAGE(Table1311[[#This Row],[Estimated costs 1]:[Estimated costs 20]])</f>
        <v>0</v>
      </c>
      <c r="K595" s="2" t="e">
        <f>(Table1311[[#This Row],[Mean]]-Table1311[[#This Row],[Actual cost]])/Table1311[[#This Row],[Actual cost]]*100</f>
        <v>#DIV/0!</v>
      </c>
      <c r="L595" s="2">
        <f>_xlfn.STDEV.P(Table1311[[#This Row],[Estimated costs 1]:[Estimated costs 20]])</f>
        <v>0</v>
      </c>
      <c r="M595" s="2" t="e">
        <f>Table1311[[#This Row],[Dev]]/Table1311[[#This Row],[Mean]]*100</f>
        <v>#DIV/0!</v>
      </c>
      <c r="N595" s="2">
        <f>Table1311[[#This Row],[Estimated costs 1]]-Table1311[[#This Row],[Actual cost]]</f>
        <v>0</v>
      </c>
      <c r="O595" s="2" t="e">
        <f>Table1311[[#This Row],[Diff 1]]/Table1311[[#This Row],[Actual cost]]*100</f>
        <v>#DIV/0!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</row>
    <row r="596" spans="1:35" hidden="1" x14ac:dyDescent="0.3">
      <c r="A596" t="s">
        <v>620</v>
      </c>
      <c r="B596">
        <v>594</v>
      </c>
      <c r="C596" t="str">
        <f>LEFT(Table1311[[#This Row],[Contingency id]])</f>
        <v>C</v>
      </c>
      <c r="D596">
        <v>0</v>
      </c>
      <c r="E596">
        <v>1</v>
      </c>
      <c r="F596">
        <v>31</v>
      </c>
      <c r="G596">
        <v>31</v>
      </c>
      <c r="H596">
        <v>31</v>
      </c>
      <c r="I596">
        <v>0</v>
      </c>
      <c r="J596" s="2">
        <f>AVERAGE(Table1311[[#This Row],[Estimated costs 1]:[Estimated costs 20]])</f>
        <v>0</v>
      </c>
      <c r="K596" s="2" t="e">
        <f>(Table1311[[#This Row],[Mean]]-Table1311[[#This Row],[Actual cost]])/Table1311[[#This Row],[Actual cost]]*100</f>
        <v>#DIV/0!</v>
      </c>
      <c r="L596" s="2">
        <f>_xlfn.STDEV.P(Table1311[[#This Row],[Estimated costs 1]:[Estimated costs 20]])</f>
        <v>0</v>
      </c>
      <c r="M596" s="2" t="e">
        <f>Table1311[[#This Row],[Dev]]/Table1311[[#This Row],[Mean]]*100</f>
        <v>#DIV/0!</v>
      </c>
      <c r="N596" s="2">
        <f>Table1311[[#This Row],[Estimated costs 1]]-Table1311[[#This Row],[Actual cost]]</f>
        <v>0</v>
      </c>
      <c r="O596" s="2" t="e">
        <f>Table1311[[#This Row],[Diff 1]]/Table1311[[#This Row],[Actual cost]]*100</f>
        <v>#DIV/0!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</row>
    <row r="597" spans="1:35" hidden="1" x14ac:dyDescent="0.3">
      <c r="A597" t="s">
        <v>621</v>
      </c>
      <c r="B597">
        <v>595</v>
      </c>
      <c r="C597" t="str">
        <f>LEFT(Table1311[[#This Row],[Contingency id]])</f>
        <v>C</v>
      </c>
      <c r="D597">
        <v>0</v>
      </c>
      <c r="E597">
        <v>1.0333333333333301</v>
      </c>
      <c r="F597">
        <v>31</v>
      </c>
      <c r="G597">
        <v>30</v>
      </c>
      <c r="H597">
        <v>30</v>
      </c>
      <c r="I597">
        <v>0</v>
      </c>
      <c r="J597" s="2">
        <f>AVERAGE(Table1311[[#This Row],[Estimated costs 1]:[Estimated costs 20]])</f>
        <v>0</v>
      </c>
      <c r="K597" s="2" t="e">
        <f>(Table1311[[#This Row],[Mean]]-Table1311[[#This Row],[Actual cost]])/Table1311[[#This Row],[Actual cost]]*100</f>
        <v>#DIV/0!</v>
      </c>
      <c r="L597" s="2">
        <f>_xlfn.STDEV.P(Table1311[[#This Row],[Estimated costs 1]:[Estimated costs 20]])</f>
        <v>0</v>
      </c>
      <c r="M597" s="2" t="e">
        <f>Table1311[[#This Row],[Dev]]/Table1311[[#This Row],[Mean]]*100</f>
        <v>#DIV/0!</v>
      </c>
      <c r="N597" s="2">
        <f>Table1311[[#This Row],[Estimated costs 1]]-Table1311[[#This Row],[Actual cost]]</f>
        <v>0</v>
      </c>
      <c r="O597" s="2" t="e">
        <f>Table1311[[#This Row],[Diff 1]]/Table1311[[#This Row],[Actual cost]]*100</f>
        <v>#DIV/0!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</row>
    <row r="598" spans="1:35" hidden="1" x14ac:dyDescent="0.3">
      <c r="A598" t="s">
        <v>622</v>
      </c>
      <c r="B598">
        <v>596</v>
      </c>
      <c r="C598" t="str">
        <f>LEFT(Table1311[[#This Row],[Contingency id]])</f>
        <v>C</v>
      </c>
      <c r="D598">
        <v>0</v>
      </c>
      <c r="E598">
        <v>1.02272727272727</v>
      </c>
      <c r="F598">
        <v>45</v>
      </c>
      <c r="G598">
        <v>44</v>
      </c>
      <c r="H598">
        <v>44</v>
      </c>
      <c r="I598">
        <v>0</v>
      </c>
      <c r="J598" s="2">
        <f>AVERAGE(Table1311[[#This Row],[Estimated costs 1]:[Estimated costs 20]])</f>
        <v>0</v>
      </c>
      <c r="K598" s="2" t="e">
        <f>(Table1311[[#This Row],[Mean]]-Table1311[[#This Row],[Actual cost]])/Table1311[[#This Row],[Actual cost]]*100</f>
        <v>#DIV/0!</v>
      </c>
      <c r="L598" s="2">
        <f>_xlfn.STDEV.P(Table1311[[#This Row],[Estimated costs 1]:[Estimated costs 20]])</f>
        <v>0</v>
      </c>
      <c r="M598" s="2" t="e">
        <f>Table1311[[#This Row],[Dev]]/Table1311[[#This Row],[Mean]]*100</f>
        <v>#DIV/0!</v>
      </c>
      <c r="N598" s="2">
        <f>Table1311[[#This Row],[Estimated costs 1]]-Table1311[[#This Row],[Actual cost]]</f>
        <v>0</v>
      </c>
      <c r="O598" s="2" t="e">
        <f>Table1311[[#This Row],[Diff 1]]/Table1311[[#This Row],[Actual cost]]*100</f>
        <v>#DIV/0!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</row>
    <row r="599" spans="1:35" hidden="1" x14ac:dyDescent="0.3">
      <c r="A599" t="s">
        <v>623</v>
      </c>
      <c r="B599">
        <v>597</v>
      </c>
      <c r="C599" t="str">
        <f>LEFT(Table1311[[#This Row],[Contingency id]])</f>
        <v>C</v>
      </c>
      <c r="D599">
        <v>0</v>
      </c>
      <c r="E599">
        <v>1</v>
      </c>
      <c r="F599">
        <v>45</v>
      </c>
      <c r="G599">
        <v>45</v>
      </c>
      <c r="H599">
        <v>45</v>
      </c>
      <c r="I599">
        <v>0</v>
      </c>
      <c r="J599" s="2">
        <f>AVERAGE(Table1311[[#This Row],[Estimated costs 1]:[Estimated costs 20]])</f>
        <v>0</v>
      </c>
      <c r="K599" s="2" t="e">
        <f>(Table1311[[#This Row],[Mean]]-Table1311[[#This Row],[Actual cost]])/Table1311[[#This Row],[Actual cost]]*100</f>
        <v>#DIV/0!</v>
      </c>
      <c r="L599" s="2">
        <f>_xlfn.STDEV.P(Table1311[[#This Row],[Estimated costs 1]:[Estimated costs 20]])</f>
        <v>0</v>
      </c>
      <c r="M599" s="2" t="e">
        <f>Table1311[[#This Row],[Dev]]/Table1311[[#This Row],[Mean]]*100</f>
        <v>#DIV/0!</v>
      </c>
      <c r="N599" s="2">
        <f>Table1311[[#This Row],[Estimated costs 1]]-Table1311[[#This Row],[Actual cost]]</f>
        <v>0</v>
      </c>
      <c r="O599" s="2" t="e">
        <f>Table1311[[#This Row],[Diff 1]]/Table1311[[#This Row],[Actual cost]]*100</f>
        <v>#DIV/0!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</row>
    <row r="600" spans="1:35" hidden="1" x14ac:dyDescent="0.3">
      <c r="A600" t="s">
        <v>624</v>
      </c>
      <c r="B600">
        <v>598</v>
      </c>
      <c r="C600" t="str">
        <f>LEFT(Table1311[[#This Row],[Contingency id]])</f>
        <v>C</v>
      </c>
      <c r="D600">
        <v>0</v>
      </c>
      <c r="E600">
        <v>1.0714285714285701</v>
      </c>
      <c r="F600">
        <v>45</v>
      </c>
      <c r="G600">
        <v>42</v>
      </c>
      <c r="H600">
        <v>42</v>
      </c>
      <c r="I600">
        <v>0</v>
      </c>
      <c r="J600" s="2">
        <f>AVERAGE(Table1311[[#This Row],[Estimated costs 1]:[Estimated costs 20]])</f>
        <v>0</v>
      </c>
      <c r="K600" s="2" t="e">
        <f>(Table1311[[#This Row],[Mean]]-Table1311[[#This Row],[Actual cost]])/Table1311[[#This Row],[Actual cost]]*100</f>
        <v>#DIV/0!</v>
      </c>
      <c r="L600" s="2">
        <f>_xlfn.STDEV.P(Table1311[[#This Row],[Estimated costs 1]:[Estimated costs 20]])</f>
        <v>0</v>
      </c>
      <c r="M600" s="2" t="e">
        <f>Table1311[[#This Row],[Dev]]/Table1311[[#This Row],[Mean]]*100</f>
        <v>#DIV/0!</v>
      </c>
      <c r="N600" s="2">
        <f>Table1311[[#This Row],[Estimated costs 1]]-Table1311[[#This Row],[Actual cost]]</f>
        <v>0</v>
      </c>
      <c r="O600" s="2" t="e">
        <f>Table1311[[#This Row],[Diff 1]]/Table1311[[#This Row],[Actual cost]]*100</f>
        <v>#DIV/0!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</row>
    <row r="601" spans="1:35" hidden="1" x14ac:dyDescent="0.3">
      <c r="A601" t="s">
        <v>625</v>
      </c>
      <c r="B601">
        <v>599</v>
      </c>
      <c r="C601" t="str">
        <f>LEFT(Table1311[[#This Row],[Contingency id]])</f>
        <v>C</v>
      </c>
      <c r="D601">
        <v>0</v>
      </c>
      <c r="E601">
        <v>1.0689655172413699</v>
      </c>
      <c r="F601">
        <v>31</v>
      </c>
      <c r="G601">
        <v>29</v>
      </c>
      <c r="H601">
        <v>29</v>
      </c>
      <c r="I601">
        <v>0</v>
      </c>
      <c r="J601" s="2">
        <f>AVERAGE(Table1311[[#This Row],[Estimated costs 1]:[Estimated costs 20]])</f>
        <v>0</v>
      </c>
      <c r="K601" s="2" t="e">
        <f>(Table1311[[#This Row],[Mean]]-Table1311[[#This Row],[Actual cost]])/Table1311[[#This Row],[Actual cost]]*100</f>
        <v>#DIV/0!</v>
      </c>
      <c r="L601" s="2">
        <f>_xlfn.STDEV.P(Table1311[[#This Row],[Estimated costs 1]:[Estimated costs 20]])</f>
        <v>0</v>
      </c>
      <c r="M601" s="2" t="e">
        <f>Table1311[[#This Row],[Dev]]/Table1311[[#This Row],[Mean]]*100</f>
        <v>#DIV/0!</v>
      </c>
      <c r="N601" s="2">
        <f>Table1311[[#This Row],[Estimated costs 1]]-Table1311[[#This Row],[Actual cost]]</f>
        <v>0</v>
      </c>
      <c r="O601" s="2" t="e">
        <f>Table1311[[#This Row],[Diff 1]]/Table1311[[#This Row],[Actual cost]]*100</f>
        <v>#DIV/0!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</row>
    <row r="602" spans="1:35" hidden="1" x14ac:dyDescent="0.3">
      <c r="A602" t="s">
        <v>626</v>
      </c>
      <c r="B602">
        <v>600</v>
      </c>
      <c r="C602" t="str">
        <f>LEFT(Table1311[[#This Row],[Contingency id]])</f>
        <v>C</v>
      </c>
      <c r="D602">
        <v>0</v>
      </c>
      <c r="E602">
        <v>1.02272727272727</v>
      </c>
      <c r="F602">
        <v>45</v>
      </c>
      <c r="G602">
        <v>44</v>
      </c>
      <c r="H602">
        <v>44</v>
      </c>
      <c r="I602">
        <v>0</v>
      </c>
      <c r="J602" s="2">
        <f>AVERAGE(Table1311[[#This Row],[Estimated costs 1]:[Estimated costs 20]])</f>
        <v>0</v>
      </c>
      <c r="K602" s="2" t="e">
        <f>(Table1311[[#This Row],[Mean]]-Table1311[[#This Row],[Actual cost]])/Table1311[[#This Row],[Actual cost]]*100</f>
        <v>#DIV/0!</v>
      </c>
      <c r="L602" s="2">
        <f>_xlfn.STDEV.P(Table1311[[#This Row],[Estimated costs 1]:[Estimated costs 20]])</f>
        <v>0</v>
      </c>
      <c r="M602" s="2" t="e">
        <f>Table1311[[#This Row],[Dev]]/Table1311[[#This Row],[Mean]]*100</f>
        <v>#DIV/0!</v>
      </c>
      <c r="N602" s="2">
        <f>Table1311[[#This Row],[Estimated costs 1]]-Table1311[[#This Row],[Actual cost]]</f>
        <v>0</v>
      </c>
      <c r="O602" s="2" t="e">
        <f>Table1311[[#This Row],[Diff 1]]/Table1311[[#This Row],[Actual cost]]*100</f>
        <v>#DIV/0!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</row>
    <row r="603" spans="1:35" hidden="1" x14ac:dyDescent="0.3">
      <c r="A603" t="s">
        <v>627</v>
      </c>
      <c r="B603">
        <v>601</v>
      </c>
      <c r="C603" t="str">
        <f>LEFT(Table1311[[#This Row],[Contingency id]])</f>
        <v>C</v>
      </c>
      <c r="D603">
        <v>0</v>
      </c>
      <c r="E603">
        <v>1.0465116279069699</v>
      </c>
      <c r="F603">
        <v>45</v>
      </c>
      <c r="G603">
        <v>43</v>
      </c>
      <c r="H603">
        <v>43</v>
      </c>
      <c r="I603">
        <v>0</v>
      </c>
      <c r="J603" s="2">
        <f>AVERAGE(Table1311[[#This Row],[Estimated costs 1]:[Estimated costs 20]])</f>
        <v>0</v>
      </c>
      <c r="K603" s="2" t="e">
        <f>(Table1311[[#This Row],[Mean]]-Table1311[[#This Row],[Actual cost]])/Table1311[[#This Row],[Actual cost]]*100</f>
        <v>#DIV/0!</v>
      </c>
      <c r="L603" s="2">
        <f>_xlfn.STDEV.P(Table1311[[#This Row],[Estimated costs 1]:[Estimated costs 20]])</f>
        <v>0</v>
      </c>
      <c r="M603" s="2" t="e">
        <f>Table1311[[#This Row],[Dev]]/Table1311[[#This Row],[Mean]]*100</f>
        <v>#DIV/0!</v>
      </c>
      <c r="N603" s="2">
        <f>Table1311[[#This Row],[Estimated costs 1]]-Table1311[[#This Row],[Actual cost]]</f>
        <v>0</v>
      </c>
      <c r="O603" s="2" t="e">
        <f>Table1311[[#This Row],[Diff 1]]/Table1311[[#This Row],[Actual cost]]*100</f>
        <v>#DIV/0!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</row>
    <row r="604" spans="1:35" hidden="1" x14ac:dyDescent="0.3">
      <c r="A604" t="s">
        <v>628</v>
      </c>
      <c r="B604">
        <v>602</v>
      </c>
      <c r="C604" t="str">
        <f>LEFT(Table1311[[#This Row],[Contingency id]])</f>
        <v>C</v>
      </c>
      <c r="D604">
        <v>0</v>
      </c>
      <c r="E604">
        <v>1.02272727272727</v>
      </c>
      <c r="F604">
        <v>45</v>
      </c>
      <c r="G604">
        <v>44</v>
      </c>
      <c r="H604">
        <v>44</v>
      </c>
      <c r="I604">
        <v>0</v>
      </c>
      <c r="J604" s="2">
        <f>AVERAGE(Table1311[[#This Row],[Estimated costs 1]:[Estimated costs 20]])</f>
        <v>0</v>
      </c>
      <c r="K604" s="2" t="e">
        <f>(Table1311[[#This Row],[Mean]]-Table1311[[#This Row],[Actual cost]])/Table1311[[#This Row],[Actual cost]]*100</f>
        <v>#DIV/0!</v>
      </c>
      <c r="L604" s="2">
        <f>_xlfn.STDEV.P(Table1311[[#This Row],[Estimated costs 1]:[Estimated costs 20]])</f>
        <v>0</v>
      </c>
      <c r="M604" s="2" t="e">
        <f>Table1311[[#This Row],[Dev]]/Table1311[[#This Row],[Mean]]*100</f>
        <v>#DIV/0!</v>
      </c>
      <c r="N604" s="2">
        <f>Table1311[[#This Row],[Estimated costs 1]]-Table1311[[#This Row],[Actual cost]]</f>
        <v>0</v>
      </c>
      <c r="O604" s="2" t="e">
        <f>Table1311[[#This Row],[Diff 1]]/Table1311[[#This Row],[Actual cost]]*100</f>
        <v>#DIV/0!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</row>
    <row r="605" spans="1:35" hidden="1" x14ac:dyDescent="0.3">
      <c r="A605" t="s">
        <v>629</v>
      </c>
      <c r="B605">
        <v>603</v>
      </c>
      <c r="C605" t="str">
        <f>LEFT(Table1311[[#This Row],[Contingency id]])</f>
        <v>C</v>
      </c>
      <c r="D605">
        <v>0</v>
      </c>
      <c r="E605">
        <v>1</v>
      </c>
      <c r="F605">
        <v>20</v>
      </c>
      <c r="G605">
        <v>20</v>
      </c>
      <c r="H605">
        <v>20</v>
      </c>
      <c r="I605">
        <v>0</v>
      </c>
      <c r="J605" s="2">
        <f>AVERAGE(Table1311[[#This Row],[Estimated costs 1]:[Estimated costs 20]])</f>
        <v>0</v>
      </c>
      <c r="K605" s="2" t="e">
        <f>(Table1311[[#This Row],[Mean]]-Table1311[[#This Row],[Actual cost]])/Table1311[[#This Row],[Actual cost]]*100</f>
        <v>#DIV/0!</v>
      </c>
      <c r="L605" s="2">
        <f>_xlfn.STDEV.P(Table1311[[#This Row],[Estimated costs 1]:[Estimated costs 20]])</f>
        <v>0</v>
      </c>
      <c r="M605" s="2" t="e">
        <f>Table1311[[#This Row],[Dev]]/Table1311[[#This Row],[Mean]]*100</f>
        <v>#DIV/0!</v>
      </c>
      <c r="N605" s="2">
        <f>Table1311[[#This Row],[Estimated costs 1]]-Table1311[[#This Row],[Actual cost]]</f>
        <v>0</v>
      </c>
      <c r="O605" s="2" t="e">
        <f>Table1311[[#This Row],[Diff 1]]/Table1311[[#This Row],[Actual cost]]*100</f>
        <v>#DIV/0!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</row>
    <row r="606" spans="1:35" hidden="1" x14ac:dyDescent="0.3">
      <c r="A606" t="s">
        <v>630</v>
      </c>
      <c r="B606">
        <v>604</v>
      </c>
      <c r="C606" t="str">
        <f>LEFT(Table1311[[#This Row],[Contingency id]])</f>
        <v>C</v>
      </c>
      <c r="D606">
        <v>0</v>
      </c>
      <c r="E606">
        <v>1</v>
      </c>
      <c r="F606">
        <v>20</v>
      </c>
      <c r="G606">
        <v>20</v>
      </c>
      <c r="H606">
        <v>20</v>
      </c>
      <c r="I606">
        <v>0</v>
      </c>
      <c r="J606" s="2">
        <f>AVERAGE(Table1311[[#This Row],[Estimated costs 1]:[Estimated costs 20]])</f>
        <v>0</v>
      </c>
      <c r="K606" s="2" t="e">
        <f>(Table1311[[#This Row],[Mean]]-Table1311[[#This Row],[Actual cost]])/Table1311[[#This Row],[Actual cost]]*100</f>
        <v>#DIV/0!</v>
      </c>
      <c r="L606" s="2">
        <f>_xlfn.STDEV.P(Table1311[[#This Row],[Estimated costs 1]:[Estimated costs 20]])</f>
        <v>0</v>
      </c>
      <c r="M606" s="2" t="e">
        <f>Table1311[[#This Row],[Dev]]/Table1311[[#This Row],[Mean]]*100</f>
        <v>#DIV/0!</v>
      </c>
      <c r="N606" s="2">
        <f>Table1311[[#This Row],[Estimated costs 1]]-Table1311[[#This Row],[Actual cost]]</f>
        <v>0</v>
      </c>
      <c r="O606" s="2" t="e">
        <f>Table1311[[#This Row],[Diff 1]]/Table1311[[#This Row],[Actual cost]]*100</f>
        <v>#DIV/0!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</row>
    <row r="607" spans="1:35" hidden="1" x14ac:dyDescent="0.3">
      <c r="A607" t="s">
        <v>631</v>
      </c>
      <c r="B607">
        <v>605</v>
      </c>
      <c r="C607" t="str">
        <f>LEFT(Table1311[[#This Row],[Contingency id]])</f>
        <v>C</v>
      </c>
      <c r="D607">
        <v>0</v>
      </c>
      <c r="E607">
        <v>1</v>
      </c>
      <c r="F607">
        <v>20</v>
      </c>
      <c r="G607">
        <v>20</v>
      </c>
      <c r="H607">
        <v>20</v>
      </c>
      <c r="I607">
        <v>0</v>
      </c>
      <c r="J607" s="2">
        <f>AVERAGE(Table1311[[#This Row],[Estimated costs 1]:[Estimated costs 20]])</f>
        <v>0</v>
      </c>
      <c r="K607" s="2" t="e">
        <f>(Table1311[[#This Row],[Mean]]-Table1311[[#This Row],[Actual cost]])/Table1311[[#This Row],[Actual cost]]*100</f>
        <v>#DIV/0!</v>
      </c>
      <c r="L607" s="2">
        <f>_xlfn.STDEV.P(Table1311[[#This Row],[Estimated costs 1]:[Estimated costs 20]])</f>
        <v>0</v>
      </c>
      <c r="M607" s="2" t="e">
        <f>Table1311[[#This Row],[Dev]]/Table1311[[#This Row],[Mean]]*100</f>
        <v>#DIV/0!</v>
      </c>
      <c r="N607" s="2">
        <f>Table1311[[#This Row],[Estimated costs 1]]-Table1311[[#This Row],[Actual cost]]</f>
        <v>0</v>
      </c>
      <c r="O607" s="2" t="e">
        <f>Table1311[[#This Row],[Diff 1]]/Table1311[[#This Row],[Actual cost]]*100</f>
        <v>#DIV/0!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</row>
    <row r="608" spans="1:35" hidden="1" x14ac:dyDescent="0.3">
      <c r="A608" t="s">
        <v>632</v>
      </c>
      <c r="B608">
        <v>606</v>
      </c>
      <c r="C608" t="str">
        <f>LEFT(Table1311[[#This Row],[Contingency id]])</f>
        <v>C</v>
      </c>
      <c r="D608">
        <v>0</v>
      </c>
      <c r="E608">
        <v>1</v>
      </c>
      <c r="F608">
        <v>20</v>
      </c>
      <c r="G608">
        <v>20</v>
      </c>
      <c r="H608">
        <v>20</v>
      </c>
      <c r="I608">
        <v>0</v>
      </c>
      <c r="J608" s="2">
        <f>AVERAGE(Table1311[[#This Row],[Estimated costs 1]:[Estimated costs 20]])</f>
        <v>0</v>
      </c>
      <c r="K608" s="2" t="e">
        <f>(Table1311[[#This Row],[Mean]]-Table1311[[#This Row],[Actual cost]])/Table1311[[#This Row],[Actual cost]]*100</f>
        <v>#DIV/0!</v>
      </c>
      <c r="L608" s="2">
        <f>_xlfn.STDEV.P(Table1311[[#This Row],[Estimated costs 1]:[Estimated costs 20]])</f>
        <v>0</v>
      </c>
      <c r="M608" s="2" t="e">
        <f>Table1311[[#This Row],[Dev]]/Table1311[[#This Row],[Mean]]*100</f>
        <v>#DIV/0!</v>
      </c>
      <c r="N608" s="2">
        <f>Table1311[[#This Row],[Estimated costs 1]]-Table1311[[#This Row],[Actual cost]]</f>
        <v>0</v>
      </c>
      <c r="O608" s="2" t="e">
        <f>Table1311[[#This Row],[Diff 1]]/Table1311[[#This Row],[Actual cost]]*100</f>
        <v>#DIV/0!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</row>
    <row r="609" spans="1:35" hidden="1" x14ac:dyDescent="0.3">
      <c r="A609" t="s">
        <v>633</v>
      </c>
      <c r="B609">
        <v>607</v>
      </c>
      <c r="C609" t="str">
        <f>LEFT(Table1311[[#This Row],[Contingency id]])</f>
        <v>C</v>
      </c>
      <c r="D609">
        <v>0</v>
      </c>
      <c r="E609">
        <v>1</v>
      </c>
      <c r="F609">
        <v>20</v>
      </c>
      <c r="G609">
        <v>20</v>
      </c>
      <c r="H609">
        <v>20</v>
      </c>
      <c r="I609">
        <v>0</v>
      </c>
      <c r="J609" s="2">
        <f>AVERAGE(Table1311[[#This Row],[Estimated costs 1]:[Estimated costs 20]])</f>
        <v>0</v>
      </c>
      <c r="K609" s="2" t="e">
        <f>(Table1311[[#This Row],[Mean]]-Table1311[[#This Row],[Actual cost]])/Table1311[[#This Row],[Actual cost]]*100</f>
        <v>#DIV/0!</v>
      </c>
      <c r="L609" s="2">
        <f>_xlfn.STDEV.P(Table1311[[#This Row],[Estimated costs 1]:[Estimated costs 20]])</f>
        <v>0</v>
      </c>
      <c r="M609" s="2" t="e">
        <f>Table1311[[#This Row],[Dev]]/Table1311[[#This Row],[Mean]]*100</f>
        <v>#DIV/0!</v>
      </c>
      <c r="N609" s="2">
        <f>Table1311[[#This Row],[Estimated costs 1]]-Table1311[[#This Row],[Actual cost]]</f>
        <v>0</v>
      </c>
      <c r="O609" s="2" t="e">
        <f>Table1311[[#This Row],[Diff 1]]/Table1311[[#This Row],[Actual cost]]*100</f>
        <v>#DIV/0!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</row>
    <row r="610" spans="1:35" hidden="1" x14ac:dyDescent="0.3">
      <c r="A610" t="s">
        <v>634</v>
      </c>
      <c r="B610">
        <v>608</v>
      </c>
      <c r="C610" t="str">
        <f>LEFT(Table1311[[#This Row],[Contingency id]])</f>
        <v>C</v>
      </c>
      <c r="D610">
        <v>0</v>
      </c>
      <c r="E610">
        <v>1</v>
      </c>
      <c r="F610">
        <v>20</v>
      </c>
      <c r="G610">
        <v>20</v>
      </c>
      <c r="H610">
        <v>20</v>
      </c>
      <c r="I610">
        <v>0</v>
      </c>
      <c r="J610" s="2">
        <f>AVERAGE(Table1311[[#This Row],[Estimated costs 1]:[Estimated costs 20]])</f>
        <v>0</v>
      </c>
      <c r="K610" s="2" t="e">
        <f>(Table1311[[#This Row],[Mean]]-Table1311[[#This Row],[Actual cost]])/Table1311[[#This Row],[Actual cost]]*100</f>
        <v>#DIV/0!</v>
      </c>
      <c r="L610" s="2">
        <f>_xlfn.STDEV.P(Table1311[[#This Row],[Estimated costs 1]:[Estimated costs 20]])</f>
        <v>0</v>
      </c>
      <c r="M610" s="2" t="e">
        <f>Table1311[[#This Row],[Dev]]/Table1311[[#This Row],[Mean]]*100</f>
        <v>#DIV/0!</v>
      </c>
      <c r="N610" s="2">
        <f>Table1311[[#This Row],[Estimated costs 1]]-Table1311[[#This Row],[Actual cost]]</f>
        <v>0</v>
      </c>
      <c r="O610" s="2" t="e">
        <f>Table1311[[#This Row],[Diff 1]]/Table1311[[#This Row],[Actual cost]]*100</f>
        <v>#DIV/0!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</row>
    <row r="611" spans="1:35" hidden="1" x14ac:dyDescent="0.3">
      <c r="A611" t="s">
        <v>635</v>
      </c>
      <c r="B611">
        <v>609</v>
      </c>
      <c r="C611" t="str">
        <f>LEFT(Table1311[[#This Row],[Contingency id]])</f>
        <v>C</v>
      </c>
      <c r="D611">
        <v>0</v>
      </c>
      <c r="E611">
        <v>1</v>
      </c>
      <c r="F611">
        <v>20</v>
      </c>
      <c r="G611">
        <v>20</v>
      </c>
      <c r="H611">
        <v>20</v>
      </c>
      <c r="I611">
        <v>0</v>
      </c>
      <c r="J611" s="2">
        <f>AVERAGE(Table1311[[#This Row],[Estimated costs 1]:[Estimated costs 20]])</f>
        <v>0</v>
      </c>
      <c r="K611" s="2" t="e">
        <f>(Table1311[[#This Row],[Mean]]-Table1311[[#This Row],[Actual cost]])/Table1311[[#This Row],[Actual cost]]*100</f>
        <v>#DIV/0!</v>
      </c>
      <c r="L611" s="2">
        <f>_xlfn.STDEV.P(Table1311[[#This Row],[Estimated costs 1]:[Estimated costs 20]])</f>
        <v>0</v>
      </c>
      <c r="M611" s="2" t="e">
        <f>Table1311[[#This Row],[Dev]]/Table1311[[#This Row],[Mean]]*100</f>
        <v>#DIV/0!</v>
      </c>
      <c r="N611" s="2">
        <f>Table1311[[#This Row],[Estimated costs 1]]-Table1311[[#This Row],[Actual cost]]</f>
        <v>0</v>
      </c>
      <c r="O611" s="2" t="e">
        <f>Table1311[[#This Row],[Diff 1]]/Table1311[[#This Row],[Actual cost]]*100</f>
        <v>#DIV/0!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</row>
    <row r="612" spans="1:35" hidden="1" x14ac:dyDescent="0.3">
      <c r="A612" t="s">
        <v>636</v>
      </c>
      <c r="B612">
        <v>610</v>
      </c>
      <c r="C612" t="str">
        <f>LEFT(Table1311[[#This Row],[Contingency id]])</f>
        <v>C</v>
      </c>
      <c r="D612">
        <v>0</v>
      </c>
      <c r="E612">
        <v>1.0526315789473599</v>
      </c>
      <c r="F612">
        <v>20</v>
      </c>
      <c r="G612">
        <v>19</v>
      </c>
      <c r="H612">
        <v>19</v>
      </c>
      <c r="I612">
        <v>0</v>
      </c>
      <c r="J612" s="2">
        <f>AVERAGE(Table1311[[#This Row],[Estimated costs 1]:[Estimated costs 20]])</f>
        <v>0</v>
      </c>
      <c r="K612" s="2" t="e">
        <f>(Table1311[[#This Row],[Mean]]-Table1311[[#This Row],[Actual cost]])/Table1311[[#This Row],[Actual cost]]*100</f>
        <v>#DIV/0!</v>
      </c>
      <c r="L612" s="2">
        <f>_xlfn.STDEV.P(Table1311[[#This Row],[Estimated costs 1]:[Estimated costs 20]])</f>
        <v>0</v>
      </c>
      <c r="M612" s="2" t="e">
        <f>Table1311[[#This Row],[Dev]]/Table1311[[#This Row],[Mean]]*100</f>
        <v>#DIV/0!</v>
      </c>
      <c r="N612" s="2">
        <f>Table1311[[#This Row],[Estimated costs 1]]-Table1311[[#This Row],[Actual cost]]</f>
        <v>0</v>
      </c>
      <c r="O612" s="2" t="e">
        <f>Table1311[[#This Row],[Diff 1]]/Table1311[[#This Row],[Actual cost]]*100</f>
        <v>#DIV/0!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</row>
    <row r="613" spans="1:35" hidden="1" x14ac:dyDescent="0.3">
      <c r="A613" t="s">
        <v>637</v>
      </c>
      <c r="B613">
        <v>611</v>
      </c>
      <c r="C613" t="str">
        <f>LEFT(Table1311[[#This Row],[Contingency id]])</f>
        <v>C</v>
      </c>
      <c r="D613">
        <v>0</v>
      </c>
      <c r="E613">
        <v>1</v>
      </c>
      <c r="F613">
        <v>20</v>
      </c>
      <c r="G613">
        <v>20</v>
      </c>
      <c r="H613">
        <v>20</v>
      </c>
      <c r="I613">
        <v>0</v>
      </c>
      <c r="J613" s="2">
        <f>AVERAGE(Table1311[[#This Row],[Estimated costs 1]:[Estimated costs 20]])</f>
        <v>0</v>
      </c>
      <c r="K613" s="2" t="e">
        <f>(Table1311[[#This Row],[Mean]]-Table1311[[#This Row],[Actual cost]])/Table1311[[#This Row],[Actual cost]]*100</f>
        <v>#DIV/0!</v>
      </c>
      <c r="L613" s="2">
        <f>_xlfn.STDEV.P(Table1311[[#This Row],[Estimated costs 1]:[Estimated costs 20]])</f>
        <v>0</v>
      </c>
      <c r="M613" s="2" t="e">
        <f>Table1311[[#This Row],[Dev]]/Table1311[[#This Row],[Mean]]*100</f>
        <v>#DIV/0!</v>
      </c>
      <c r="N613" s="2">
        <f>Table1311[[#This Row],[Estimated costs 1]]-Table1311[[#This Row],[Actual cost]]</f>
        <v>0</v>
      </c>
      <c r="O613" s="2" t="e">
        <f>Table1311[[#This Row],[Diff 1]]/Table1311[[#This Row],[Actual cost]]*100</f>
        <v>#DIV/0!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</row>
    <row r="614" spans="1:35" hidden="1" x14ac:dyDescent="0.3">
      <c r="A614" t="s">
        <v>638</v>
      </c>
      <c r="B614">
        <v>612</v>
      </c>
      <c r="C614" t="str">
        <f>LEFT(Table1311[[#This Row],[Contingency id]])</f>
        <v>C</v>
      </c>
      <c r="D614">
        <v>0</v>
      </c>
      <c r="E614">
        <v>1.0526315789473599</v>
      </c>
      <c r="F614">
        <v>20</v>
      </c>
      <c r="G614">
        <v>19</v>
      </c>
      <c r="H614">
        <v>19</v>
      </c>
      <c r="I614">
        <v>0</v>
      </c>
      <c r="J614" s="2">
        <f>AVERAGE(Table1311[[#This Row],[Estimated costs 1]:[Estimated costs 20]])</f>
        <v>0</v>
      </c>
      <c r="K614" s="2" t="e">
        <f>(Table1311[[#This Row],[Mean]]-Table1311[[#This Row],[Actual cost]])/Table1311[[#This Row],[Actual cost]]*100</f>
        <v>#DIV/0!</v>
      </c>
      <c r="L614" s="2">
        <f>_xlfn.STDEV.P(Table1311[[#This Row],[Estimated costs 1]:[Estimated costs 20]])</f>
        <v>0</v>
      </c>
      <c r="M614" s="2" t="e">
        <f>Table1311[[#This Row],[Dev]]/Table1311[[#This Row],[Mean]]*100</f>
        <v>#DIV/0!</v>
      </c>
      <c r="N614" s="2">
        <f>Table1311[[#This Row],[Estimated costs 1]]-Table1311[[#This Row],[Actual cost]]</f>
        <v>0</v>
      </c>
      <c r="O614" s="2" t="e">
        <f>Table1311[[#This Row],[Diff 1]]/Table1311[[#This Row],[Actual cost]]*100</f>
        <v>#DIV/0!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</row>
    <row r="615" spans="1:35" hidden="1" x14ac:dyDescent="0.3">
      <c r="A615" t="s">
        <v>639</v>
      </c>
      <c r="B615">
        <v>613</v>
      </c>
      <c r="C615" t="str">
        <f>LEFT(Table1311[[#This Row],[Contingency id]])</f>
        <v>C</v>
      </c>
      <c r="D615">
        <v>0</v>
      </c>
      <c r="E615">
        <v>1.0526315789473599</v>
      </c>
      <c r="F615">
        <v>20</v>
      </c>
      <c r="G615">
        <v>19</v>
      </c>
      <c r="H615">
        <v>19</v>
      </c>
      <c r="I615">
        <v>0</v>
      </c>
      <c r="J615" s="2">
        <f>AVERAGE(Table1311[[#This Row],[Estimated costs 1]:[Estimated costs 20]])</f>
        <v>0</v>
      </c>
      <c r="K615" s="2" t="e">
        <f>(Table1311[[#This Row],[Mean]]-Table1311[[#This Row],[Actual cost]])/Table1311[[#This Row],[Actual cost]]*100</f>
        <v>#DIV/0!</v>
      </c>
      <c r="L615" s="2">
        <f>_xlfn.STDEV.P(Table1311[[#This Row],[Estimated costs 1]:[Estimated costs 20]])</f>
        <v>0</v>
      </c>
      <c r="M615" s="2" t="e">
        <f>Table1311[[#This Row],[Dev]]/Table1311[[#This Row],[Mean]]*100</f>
        <v>#DIV/0!</v>
      </c>
      <c r="N615" s="2">
        <f>Table1311[[#This Row],[Estimated costs 1]]-Table1311[[#This Row],[Actual cost]]</f>
        <v>0</v>
      </c>
      <c r="O615" s="2" t="e">
        <f>Table1311[[#This Row],[Diff 1]]/Table1311[[#This Row],[Actual cost]]*100</f>
        <v>#DIV/0!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</row>
    <row r="616" spans="1:35" hidden="1" x14ac:dyDescent="0.3">
      <c r="A616" t="s">
        <v>640</v>
      </c>
      <c r="B616">
        <v>614</v>
      </c>
      <c r="C616" t="str">
        <f>LEFT(Table1311[[#This Row],[Contingency id]])</f>
        <v>C</v>
      </c>
      <c r="D616">
        <v>0</v>
      </c>
      <c r="E616">
        <v>1</v>
      </c>
      <c r="F616">
        <v>19</v>
      </c>
      <c r="G616">
        <v>19</v>
      </c>
      <c r="H616">
        <v>19</v>
      </c>
      <c r="I616">
        <v>0</v>
      </c>
      <c r="J616" s="2">
        <f>AVERAGE(Table1311[[#This Row],[Estimated costs 1]:[Estimated costs 20]])</f>
        <v>0</v>
      </c>
      <c r="K616" s="2" t="e">
        <f>(Table1311[[#This Row],[Mean]]-Table1311[[#This Row],[Actual cost]])/Table1311[[#This Row],[Actual cost]]*100</f>
        <v>#DIV/0!</v>
      </c>
      <c r="L616" s="2">
        <f>_xlfn.STDEV.P(Table1311[[#This Row],[Estimated costs 1]:[Estimated costs 20]])</f>
        <v>0</v>
      </c>
      <c r="M616" s="2" t="e">
        <f>Table1311[[#This Row],[Dev]]/Table1311[[#This Row],[Mean]]*100</f>
        <v>#DIV/0!</v>
      </c>
      <c r="N616" s="2">
        <f>Table1311[[#This Row],[Estimated costs 1]]-Table1311[[#This Row],[Actual cost]]</f>
        <v>0</v>
      </c>
      <c r="O616" s="2" t="e">
        <f>Table1311[[#This Row],[Diff 1]]/Table1311[[#This Row],[Actual cost]]*100</f>
        <v>#DIV/0!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</row>
    <row r="617" spans="1:35" hidden="1" x14ac:dyDescent="0.3">
      <c r="A617" t="s">
        <v>641</v>
      </c>
      <c r="B617">
        <v>615</v>
      </c>
      <c r="C617" t="str">
        <f>LEFT(Table1311[[#This Row],[Contingency id]])</f>
        <v>C</v>
      </c>
      <c r="D617">
        <v>0</v>
      </c>
      <c r="E617">
        <v>1.1550387596899201</v>
      </c>
      <c r="F617">
        <v>149</v>
      </c>
      <c r="G617">
        <v>129</v>
      </c>
      <c r="H617">
        <v>129</v>
      </c>
      <c r="I617">
        <v>0</v>
      </c>
      <c r="J617" s="2">
        <f>AVERAGE(Table1311[[#This Row],[Estimated costs 1]:[Estimated costs 20]])</f>
        <v>0</v>
      </c>
      <c r="K617" s="2" t="e">
        <f>(Table1311[[#This Row],[Mean]]-Table1311[[#This Row],[Actual cost]])/Table1311[[#This Row],[Actual cost]]*100</f>
        <v>#DIV/0!</v>
      </c>
      <c r="L617" s="2">
        <f>_xlfn.STDEV.P(Table1311[[#This Row],[Estimated costs 1]:[Estimated costs 20]])</f>
        <v>0</v>
      </c>
      <c r="M617" s="2" t="e">
        <f>Table1311[[#This Row],[Dev]]/Table1311[[#This Row],[Mean]]*100</f>
        <v>#DIV/0!</v>
      </c>
      <c r="N617" s="2">
        <f>Table1311[[#This Row],[Estimated costs 1]]-Table1311[[#This Row],[Actual cost]]</f>
        <v>0</v>
      </c>
      <c r="O617" s="2" t="e">
        <f>Table1311[[#This Row],[Diff 1]]/Table1311[[#This Row],[Actual cost]]*100</f>
        <v>#DIV/0!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</row>
    <row r="618" spans="1:35" hidden="1" x14ac:dyDescent="0.3">
      <c r="A618" t="s">
        <v>642</v>
      </c>
      <c r="B618">
        <v>616</v>
      </c>
      <c r="C618" t="str">
        <f>LEFT(Table1311[[#This Row],[Contingency id]])</f>
        <v>C</v>
      </c>
      <c r="D618">
        <v>0</v>
      </c>
      <c r="E618">
        <v>1.1037037037037001</v>
      </c>
      <c r="F618">
        <v>149</v>
      </c>
      <c r="G618">
        <v>135</v>
      </c>
      <c r="H618">
        <v>135</v>
      </c>
      <c r="I618">
        <v>0</v>
      </c>
      <c r="J618" s="2">
        <f>AVERAGE(Table1311[[#This Row],[Estimated costs 1]:[Estimated costs 20]])</f>
        <v>0</v>
      </c>
      <c r="K618" s="2" t="e">
        <f>(Table1311[[#This Row],[Mean]]-Table1311[[#This Row],[Actual cost]])/Table1311[[#This Row],[Actual cost]]*100</f>
        <v>#DIV/0!</v>
      </c>
      <c r="L618" s="2">
        <f>_xlfn.STDEV.P(Table1311[[#This Row],[Estimated costs 1]:[Estimated costs 20]])</f>
        <v>0</v>
      </c>
      <c r="M618" s="2" t="e">
        <f>Table1311[[#This Row],[Dev]]/Table1311[[#This Row],[Mean]]*100</f>
        <v>#DIV/0!</v>
      </c>
      <c r="N618" s="2">
        <f>Table1311[[#This Row],[Estimated costs 1]]-Table1311[[#This Row],[Actual cost]]</f>
        <v>0</v>
      </c>
      <c r="O618" s="2" t="e">
        <f>Table1311[[#This Row],[Diff 1]]/Table1311[[#This Row],[Actual cost]]*100</f>
        <v>#DIV/0!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</row>
    <row r="619" spans="1:35" hidden="1" x14ac:dyDescent="0.3">
      <c r="A619" t="s">
        <v>643</v>
      </c>
      <c r="B619">
        <v>617</v>
      </c>
      <c r="C619" t="str">
        <f>LEFT(Table1311[[#This Row],[Contingency id]])</f>
        <v>C</v>
      </c>
      <c r="D619">
        <v>0</v>
      </c>
      <c r="E619">
        <v>1.2016129032258001</v>
      </c>
      <c r="F619">
        <v>149</v>
      </c>
      <c r="G619">
        <v>124</v>
      </c>
      <c r="H619">
        <v>124</v>
      </c>
      <c r="I619">
        <v>0</v>
      </c>
      <c r="J619" s="2">
        <f>AVERAGE(Table1311[[#This Row],[Estimated costs 1]:[Estimated costs 20]])</f>
        <v>0</v>
      </c>
      <c r="K619" s="2" t="e">
        <f>(Table1311[[#This Row],[Mean]]-Table1311[[#This Row],[Actual cost]])/Table1311[[#This Row],[Actual cost]]*100</f>
        <v>#DIV/0!</v>
      </c>
      <c r="L619" s="2">
        <f>_xlfn.STDEV.P(Table1311[[#This Row],[Estimated costs 1]:[Estimated costs 20]])</f>
        <v>0</v>
      </c>
      <c r="M619" s="2" t="e">
        <f>Table1311[[#This Row],[Dev]]/Table1311[[#This Row],[Mean]]*100</f>
        <v>#DIV/0!</v>
      </c>
      <c r="N619" s="2">
        <f>Table1311[[#This Row],[Estimated costs 1]]-Table1311[[#This Row],[Actual cost]]</f>
        <v>0</v>
      </c>
      <c r="O619" s="2" t="e">
        <f>Table1311[[#This Row],[Diff 1]]/Table1311[[#This Row],[Actual cost]]*100</f>
        <v>#DIV/0!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</row>
    <row r="620" spans="1:35" hidden="1" x14ac:dyDescent="0.3">
      <c r="A620" t="s">
        <v>644</v>
      </c>
      <c r="B620">
        <v>618</v>
      </c>
      <c r="C620" t="str">
        <f>LEFT(Table1311[[#This Row],[Contingency id]])</f>
        <v>C</v>
      </c>
      <c r="D620">
        <v>0</v>
      </c>
      <c r="E620">
        <v>1.1550387596899201</v>
      </c>
      <c r="F620">
        <v>149</v>
      </c>
      <c r="G620">
        <v>129</v>
      </c>
      <c r="H620">
        <v>129</v>
      </c>
      <c r="I620">
        <v>0</v>
      </c>
      <c r="J620" s="2">
        <f>AVERAGE(Table1311[[#This Row],[Estimated costs 1]:[Estimated costs 20]])</f>
        <v>0</v>
      </c>
      <c r="K620" s="2" t="e">
        <f>(Table1311[[#This Row],[Mean]]-Table1311[[#This Row],[Actual cost]])/Table1311[[#This Row],[Actual cost]]*100</f>
        <v>#DIV/0!</v>
      </c>
      <c r="L620" s="2">
        <f>_xlfn.STDEV.P(Table1311[[#This Row],[Estimated costs 1]:[Estimated costs 20]])</f>
        <v>0</v>
      </c>
      <c r="M620" s="2" t="e">
        <f>Table1311[[#This Row],[Dev]]/Table1311[[#This Row],[Mean]]*100</f>
        <v>#DIV/0!</v>
      </c>
      <c r="N620" s="2">
        <f>Table1311[[#This Row],[Estimated costs 1]]-Table1311[[#This Row],[Actual cost]]</f>
        <v>0</v>
      </c>
      <c r="O620" s="2" t="e">
        <f>Table1311[[#This Row],[Diff 1]]/Table1311[[#This Row],[Actual cost]]*100</f>
        <v>#DIV/0!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</row>
    <row r="621" spans="1:35" hidden="1" x14ac:dyDescent="0.3">
      <c r="A621" t="s">
        <v>645</v>
      </c>
      <c r="B621">
        <v>619</v>
      </c>
      <c r="C621" t="str">
        <f>LEFT(Table1311[[#This Row],[Contingency id]])</f>
        <v>C</v>
      </c>
      <c r="D621">
        <v>0</v>
      </c>
      <c r="E621">
        <v>1.1550387596899201</v>
      </c>
      <c r="F621">
        <v>149</v>
      </c>
      <c r="G621">
        <v>129</v>
      </c>
      <c r="H621">
        <v>129</v>
      </c>
      <c r="I621">
        <v>0</v>
      </c>
      <c r="J621" s="2">
        <f>AVERAGE(Table1311[[#This Row],[Estimated costs 1]:[Estimated costs 20]])</f>
        <v>0</v>
      </c>
      <c r="K621" s="2" t="e">
        <f>(Table1311[[#This Row],[Mean]]-Table1311[[#This Row],[Actual cost]])/Table1311[[#This Row],[Actual cost]]*100</f>
        <v>#DIV/0!</v>
      </c>
      <c r="L621" s="2">
        <f>_xlfn.STDEV.P(Table1311[[#This Row],[Estimated costs 1]:[Estimated costs 20]])</f>
        <v>0</v>
      </c>
      <c r="M621" s="2" t="e">
        <f>Table1311[[#This Row],[Dev]]/Table1311[[#This Row],[Mean]]*100</f>
        <v>#DIV/0!</v>
      </c>
      <c r="N621" s="2">
        <f>Table1311[[#This Row],[Estimated costs 1]]-Table1311[[#This Row],[Actual cost]]</f>
        <v>0</v>
      </c>
      <c r="O621" s="2" t="e">
        <f>Table1311[[#This Row],[Diff 1]]/Table1311[[#This Row],[Actual cost]]*100</f>
        <v>#DIV/0!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</row>
    <row r="622" spans="1:35" hidden="1" x14ac:dyDescent="0.3">
      <c r="A622" t="s">
        <v>646</v>
      </c>
      <c r="B622">
        <v>620</v>
      </c>
      <c r="C622" t="str">
        <f>LEFT(Table1311[[#This Row],[Contingency id]])</f>
        <v>C</v>
      </c>
      <c r="D622">
        <v>0</v>
      </c>
      <c r="E622">
        <v>1.14388489208633</v>
      </c>
      <c r="F622">
        <v>159</v>
      </c>
      <c r="G622">
        <v>139</v>
      </c>
      <c r="H622">
        <v>139</v>
      </c>
      <c r="I622">
        <v>0</v>
      </c>
      <c r="J622" s="2">
        <f>AVERAGE(Table1311[[#This Row],[Estimated costs 1]:[Estimated costs 20]])</f>
        <v>0</v>
      </c>
      <c r="K622" s="2" t="e">
        <f>(Table1311[[#This Row],[Mean]]-Table1311[[#This Row],[Actual cost]])/Table1311[[#This Row],[Actual cost]]*100</f>
        <v>#DIV/0!</v>
      </c>
      <c r="L622" s="2">
        <f>_xlfn.STDEV.P(Table1311[[#This Row],[Estimated costs 1]:[Estimated costs 20]])</f>
        <v>0</v>
      </c>
      <c r="M622" s="2" t="e">
        <f>Table1311[[#This Row],[Dev]]/Table1311[[#This Row],[Mean]]*100</f>
        <v>#DIV/0!</v>
      </c>
      <c r="N622" s="2">
        <f>Table1311[[#This Row],[Estimated costs 1]]-Table1311[[#This Row],[Actual cost]]</f>
        <v>0</v>
      </c>
      <c r="O622" s="2" t="e">
        <f>Table1311[[#This Row],[Diff 1]]/Table1311[[#This Row],[Actual cost]]*100</f>
        <v>#DIV/0!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</row>
    <row r="623" spans="1:35" hidden="1" x14ac:dyDescent="0.3">
      <c r="A623" t="s">
        <v>647</v>
      </c>
      <c r="B623">
        <v>621</v>
      </c>
      <c r="C623" t="str">
        <f>LEFT(Table1311[[#This Row],[Contingency id]])</f>
        <v>C</v>
      </c>
      <c r="D623">
        <v>0</v>
      </c>
      <c r="E623">
        <v>1.1550387596899201</v>
      </c>
      <c r="F623">
        <v>149</v>
      </c>
      <c r="G623">
        <v>129</v>
      </c>
      <c r="H623">
        <v>129</v>
      </c>
      <c r="I623">
        <v>0</v>
      </c>
      <c r="J623" s="2">
        <f>AVERAGE(Table1311[[#This Row],[Estimated costs 1]:[Estimated costs 20]])</f>
        <v>0</v>
      </c>
      <c r="K623" s="2" t="e">
        <f>(Table1311[[#This Row],[Mean]]-Table1311[[#This Row],[Actual cost]])/Table1311[[#This Row],[Actual cost]]*100</f>
        <v>#DIV/0!</v>
      </c>
      <c r="L623" s="2">
        <f>_xlfn.STDEV.P(Table1311[[#This Row],[Estimated costs 1]:[Estimated costs 20]])</f>
        <v>0</v>
      </c>
      <c r="M623" s="2" t="e">
        <f>Table1311[[#This Row],[Dev]]/Table1311[[#This Row],[Mean]]*100</f>
        <v>#DIV/0!</v>
      </c>
      <c r="N623" s="2">
        <f>Table1311[[#This Row],[Estimated costs 1]]-Table1311[[#This Row],[Actual cost]]</f>
        <v>0</v>
      </c>
      <c r="O623" s="2" t="e">
        <f>Table1311[[#This Row],[Diff 1]]/Table1311[[#This Row],[Actual cost]]*100</f>
        <v>#DIV/0!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</row>
    <row r="624" spans="1:35" hidden="1" x14ac:dyDescent="0.3">
      <c r="A624" t="s">
        <v>648</v>
      </c>
      <c r="B624">
        <v>622</v>
      </c>
      <c r="C624" t="str">
        <f>LEFT(Table1311[[#This Row],[Contingency id]])</f>
        <v>C</v>
      </c>
      <c r="D624">
        <v>0</v>
      </c>
      <c r="E624">
        <v>1.08904109589041</v>
      </c>
      <c r="F624">
        <v>159</v>
      </c>
      <c r="G624">
        <v>146</v>
      </c>
      <c r="H624">
        <v>146</v>
      </c>
      <c r="I624">
        <v>0</v>
      </c>
      <c r="J624" s="2">
        <f>AVERAGE(Table1311[[#This Row],[Estimated costs 1]:[Estimated costs 20]])</f>
        <v>0</v>
      </c>
      <c r="K624" s="2" t="e">
        <f>(Table1311[[#This Row],[Mean]]-Table1311[[#This Row],[Actual cost]])/Table1311[[#This Row],[Actual cost]]*100</f>
        <v>#DIV/0!</v>
      </c>
      <c r="L624" s="2">
        <f>_xlfn.STDEV.P(Table1311[[#This Row],[Estimated costs 1]:[Estimated costs 20]])</f>
        <v>0</v>
      </c>
      <c r="M624" s="2" t="e">
        <f>Table1311[[#This Row],[Dev]]/Table1311[[#This Row],[Mean]]*100</f>
        <v>#DIV/0!</v>
      </c>
      <c r="N624" s="2">
        <f>Table1311[[#This Row],[Estimated costs 1]]-Table1311[[#This Row],[Actual cost]]</f>
        <v>0</v>
      </c>
      <c r="O624" s="2" t="e">
        <f>Table1311[[#This Row],[Diff 1]]/Table1311[[#This Row],[Actual cost]]*100</f>
        <v>#DIV/0!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</row>
    <row r="625" spans="1:35" hidden="1" x14ac:dyDescent="0.3">
      <c r="A625" t="s">
        <v>649</v>
      </c>
      <c r="B625">
        <v>623</v>
      </c>
      <c r="C625" t="str">
        <f>LEFT(Table1311[[#This Row],[Contingency id]])</f>
        <v>C</v>
      </c>
      <c r="D625">
        <v>0</v>
      </c>
      <c r="E625">
        <v>1.0447761194029801</v>
      </c>
      <c r="F625">
        <v>70</v>
      </c>
      <c r="G625">
        <v>67</v>
      </c>
      <c r="H625">
        <v>67</v>
      </c>
      <c r="I625">
        <v>0</v>
      </c>
      <c r="J625" s="2">
        <f>AVERAGE(Table1311[[#This Row],[Estimated costs 1]:[Estimated costs 20]])</f>
        <v>0</v>
      </c>
      <c r="K625" s="2" t="e">
        <f>(Table1311[[#This Row],[Mean]]-Table1311[[#This Row],[Actual cost]])/Table1311[[#This Row],[Actual cost]]*100</f>
        <v>#DIV/0!</v>
      </c>
      <c r="L625" s="2">
        <f>_xlfn.STDEV.P(Table1311[[#This Row],[Estimated costs 1]:[Estimated costs 20]])</f>
        <v>0</v>
      </c>
      <c r="M625" s="2" t="e">
        <f>Table1311[[#This Row],[Dev]]/Table1311[[#This Row],[Mean]]*100</f>
        <v>#DIV/0!</v>
      </c>
      <c r="N625" s="2">
        <f>Table1311[[#This Row],[Estimated costs 1]]-Table1311[[#This Row],[Actual cost]]</f>
        <v>0</v>
      </c>
      <c r="O625" s="2" t="e">
        <f>Table1311[[#This Row],[Diff 1]]/Table1311[[#This Row],[Actual cost]]*100</f>
        <v>#DIV/0!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</row>
    <row r="626" spans="1:35" hidden="1" x14ac:dyDescent="0.3">
      <c r="A626" t="s">
        <v>650</v>
      </c>
      <c r="B626">
        <v>624</v>
      </c>
      <c r="C626" t="str">
        <f>LEFT(Table1311[[#This Row],[Contingency id]])</f>
        <v>C</v>
      </c>
      <c r="D626">
        <v>0</v>
      </c>
      <c r="E626">
        <v>1.07692307692307</v>
      </c>
      <c r="F626">
        <v>70</v>
      </c>
      <c r="G626">
        <v>65</v>
      </c>
      <c r="H626">
        <v>65</v>
      </c>
      <c r="I626">
        <v>0</v>
      </c>
      <c r="J626" s="2">
        <f>AVERAGE(Table1311[[#This Row],[Estimated costs 1]:[Estimated costs 20]])</f>
        <v>0</v>
      </c>
      <c r="K626" s="2" t="e">
        <f>(Table1311[[#This Row],[Mean]]-Table1311[[#This Row],[Actual cost]])/Table1311[[#This Row],[Actual cost]]*100</f>
        <v>#DIV/0!</v>
      </c>
      <c r="L626" s="2">
        <f>_xlfn.STDEV.P(Table1311[[#This Row],[Estimated costs 1]:[Estimated costs 20]])</f>
        <v>0</v>
      </c>
      <c r="M626" s="2" t="e">
        <f>Table1311[[#This Row],[Dev]]/Table1311[[#This Row],[Mean]]*100</f>
        <v>#DIV/0!</v>
      </c>
      <c r="N626" s="2">
        <f>Table1311[[#This Row],[Estimated costs 1]]-Table1311[[#This Row],[Actual cost]]</f>
        <v>0</v>
      </c>
      <c r="O626" s="2" t="e">
        <f>Table1311[[#This Row],[Diff 1]]/Table1311[[#This Row],[Actual cost]]*100</f>
        <v>#DIV/0!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</row>
    <row r="627" spans="1:35" hidden="1" x14ac:dyDescent="0.3">
      <c r="A627" t="s">
        <v>651</v>
      </c>
      <c r="B627">
        <v>625</v>
      </c>
      <c r="C627" t="str">
        <f>LEFT(Table1311[[#This Row],[Contingency id]])</f>
        <v>C</v>
      </c>
      <c r="D627">
        <v>0</v>
      </c>
      <c r="E627">
        <v>1.01449275362318</v>
      </c>
      <c r="F627">
        <v>70</v>
      </c>
      <c r="G627">
        <v>69</v>
      </c>
      <c r="H627">
        <v>69</v>
      </c>
      <c r="I627">
        <v>0</v>
      </c>
      <c r="J627" s="2">
        <f>AVERAGE(Table1311[[#This Row],[Estimated costs 1]:[Estimated costs 20]])</f>
        <v>0</v>
      </c>
      <c r="K627" s="2" t="e">
        <f>(Table1311[[#This Row],[Mean]]-Table1311[[#This Row],[Actual cost]])/Table1311[[#This Row],[Actual cost]]*100</f>
        <v>#DIV/0!</v>
      </c>
      <c r="L627" s="2">
        <f>_xlfn.STDEV.P(Table1311[[#This Row],[Estimated costs 1]:[Estimated costs 20]])</f>
        <v>0</v>
      </c>
      <c r="M627" s="2" t="e">
        <f>Table1311[[#This Row],[Dev]]/Table1311[[#This Row],[Mean]]*100</f>
        <v>#DIV/0!</v>
      </c>
      <c r="N627" s="2">
        <f>Table1311[[#This Row],[Estimated costs 1]]-Table1311[[#This Row],[Actual cost]]</f>
        <v>0</v>
      </c>
      <c r="O627" s="2" t="e">
        <f>Table1311[[#This Row],[Diff 1]]/Table1311[[#This Row],[Actual cost]]*100</f>
        <v>#DIV/0!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</row>
    <row r="628" spans="1:35" hidden="1" x14ac:dyDescent="0.3">
      <c r="A628" t="s">
        <v>652</v>
      </c>
      <c r="B628">
        <v>626</v>
      </c>
      <c r="C628" t="str">
        <f>LEFT(Table1311[[#This Row],[Contingency id]])</f>
        <v>C</v>
      </c>
      <c r="D628">
        <v>0</v>
      </c>
      <c r="E628">
        <v>1.0632911392405</v>
      </c>
      <c r="F628">
        <v>84</v>
      </c>
      <c r="G628">
        <v>79</v>
      </c>
      <c r="H628">
        <v>79</v>
      </c>
      <c r="I628">
        <v>0</v>
      </c>
      <c r="J628" s="2">
        <f>AVERAGE(Table1311[[#This Row],[Estimated costs 1]:[Estimated costs 20]])</f>
        <v>0</v>
      </c>
      <c r="K628" s="2" t="e">
        <f>(Table1311[[#This Row],[Mean]]-Table1311[[#This Row],[Actual cost]])/Table1311[[#This Row],[Actual cost]]*100</f>
        <v>#DIV/0!</v>
      </c>
      <c r="L628" s="2">
        <f>_xlfn.STDEV.P(Table1311[[#This Row],[Estimated costs 1]:[Estimated costs 20]])</f>
        <v>0</v>
      </c>
      <c r="M628" s="2" t="e">
        <f>Table1311[[#This Row],[Dev]]/Table1311[[#This Row],[Mean]]*100</f>
        <v>#DIV/0!</v>
      </c>
      <c r="N628" s="2">
        <f>Table1311[[#This Row],[Estimated costs 1]]-Table1311[[#This Row],[Actual cost]]</f>
        <v>0</v>
      </c>
      <c r="O628" s="2" t="e">
        <f>Table1311[[#This Row],[Diff 1]]/Table1311[[#This Row],[Actual cost]]*100</f>
        <v>#DIV/0!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</row>
    <row r="629" spans="1:35" hidden="1" x14ac:dyDescent="0.3">
      <c r="A629" t="s">
        <v>653</v>
      </c>
      <c r="B629">
        <v>627</v>
      </c>
      <c r="C629" t="str">
        <f>LEFT(Table1311[[#This Row],[Contingency id]])</f>
        <v>C</v>
      </c>
      <c r="D629">
        <v>0</v>
      </c>
      <c r="E629">
        <v>1.14754098360655</v>
      </c>
      <c r="F629">
        <v>70</v>
      </c>
      <c r="G629">
        <v>61</v>
      </c>
      <c r="H629">
        <v>61</v>
      </c>
      <c r="I629">
        <v>0</v>
      </c>
      <c r="J629" s="2">
        <f>AVERAGE(Table1311[[#This Row],[Estimated costs 1]:[Estimated costs 20]])</f>
        <v>0</v>
      </c>
      <c r="K629" s="2" t="e">
        <f>(Table1311[[#This Row],[Mean]]-Table1311[[#This Row],[Actual cost]])/Table1311[[#This Row],[Actual cost]]*100</f>
        <v>#DIV/0!</v>
      </c>
      <c r="L629" s="2">
        <f>_xlfn.STDEV.P(Table1311[[#This Row],[Estimated costs 1]:[Estimated costs 20]])</f>
        <v>0</v>
      </c>
      <c r="M629" s="2" t="e">
        <f>Table1311[[#This Row],[Dev]]/Table1311[[#This Row],[Mean]]*100</f>
        <v>#DIV/0!</v>
      </c>
      <c r="N629" s="2">
        <f>Table1311[[#This Row],[Estimated costs 1]]-Table1311[[#This Row],[Actual cost]]</f>
        <v>0</v>
      </c>
      <c r="O629" s="2" t="e">
        <f>Table1311[[#This Row],[Diff 1]]/Table1311[[#This Row],[Actual cost]]*100</f>
        <v>#DIV/0!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</row>
    <row r="630" spans="1:35" hidden="1" x14ac:dyDescent="0.3">
      <c r="A630" t="s">
        <v>654</v>
      </c>
      <c r="B630">
        <v>628</v>
      </c>
      <c r="C630" t="str">
        <f>LEFT(Table1311[[#This Row],[Contingency id]])</f>
        <v>C</v>
      </c>
      <c r="D630">
        <v>0</v>
      </c>
      <c r="E630">
        <v>1.13513513513513</v>
      </c>
      <c r="F630">
        <v>84</v>
      </c>
      <c r="G630">
        <v>74</v>
      </c>
      <c r="H630">
        <v>74</v>
      </c>
      <c r="I630">
        <v>0</v>
      </c>
      <c r="J630" s="2">
        <f>AVERAGE(Table1311[[#This Row],[Estimated costs 1]:[Estimated costs 20]])</f>
        <v>0</v>
      </c>
      <c r="K630" s="2" t="e">
        <f>(Table1311[[#This Row],[Mean]]-Table1311[[#This Row],[Actual cost]])/Table1311[[#This Row],[Actual cost]]*100</f>
        <v>#DIV/0!</v>
      </c>
      <c r="L630" s="2">
        <f>_xlfn.STDEV.P(Table1311[[#This Row],[Estimated costs 1]:[Estimated costs 20]])</f>
        <v>0</v>
      </c>
      <c r="M630" s="2" t="e">
        <f>Table1311[[#This Row],[Dev]]/Table1311[[#This Row],[Mean]]*100</f>
        <v>#DIV/0!</v>
      </c>
      <c r="N630" s="2">
        <f>Table1311[[#This Row],[Estimated costs 1]]-Table1311[[#This Row],[Actual cost]]</f>
        <v>0</v>
      </c>
      <c r="O630" s="2" t="e">
        <f>Table1311[[#This Row],[Diff 1]]/Table1311[[#This Row],[Actual cost]]*100</f>
        <v>#DIV/0!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</row>
    <row r="631" spans="1:35" hidden="1" x14ac:dyDescent="0.3">
      <c r="A631" t="s">
        <v>655</v>
      </c>
      <c r="B631">
        <v>629</v>
      </c>
      <c r="C631" t="str">
        <f>LEFT(Table1311[[#This Row],[Contingency id]])</f>
        <v>C</v>
      </c>
      <c r="D631">
        <v>0</v>
      </c>
      <c r="E631">
        <v>1.07692307692307</v>
      </c>
      <c r="F631">
        <v>70</v>
      </c>
      <c r="G631">
        <v>65</v>
      </c>
      <c r="H631">
        <v>65</v>
      </c>
      <c r="I631">
        <v>0</v>
      </c>
      <c r="J631" s="2">
        <f>AVERAGE(Table1311[[#This Row],[Estimated costs 1]:[Estimated costs 20]])</f>
        <v>0</v>
      </c>
      <c r="K631" s="2" t="e">
        <f>(Table1311[[#This Row],[Mean]]-Table1311[[#This Row],[Actual cost]])/Table1311[[#This Row],[Actual cost]]*100</f>
        <v>#DIV/0!</v>
      </c>
      <c r="L631" s="2">
        <f>_xlfn.STDEV.P(Table1311[[#This Row],[Estimated costs 1]:[Estimated costs 20]])</f>
        <v>0</v>
      </c>
      <c r="M631" s="2" t="e">
        <f>Table1311[[#This Row],[Dev]]/Table1311[[#This Row],[Mean]]*100</f>
        <v>#DIV/0!</v>
      </c>
      <c r="N631" s="2">
        <f>Table1311[[#This Row],[Estimated costs 1]]-Table1311[[#This Row],[Actual cost]]</f>
        <v>0</v>
      </c>
      <c r="O631" s="2" t="e">
        <f>Table1311[[#This Row],[Diff 1]]/Table1311[[#This Row],[Actual cost]]*100</f>
        <v>#DIV/0!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</row>
    <row r="632" spans="1:35" hidden="1" x14ac:dyDescent="0.3">
      <c r="A632" t="s">
        <v>656</v>
      </c>
      <c r="B632">
        <v>630</v>
      </c>
      <c r="C632" t="str">
        <f>LEFT(Table1311[[#This Row],[Contingency id]])</f>
        <v>C</v>
      </c>
      <c r="D632">
        <v>0</v>
      </c>
      <c r="E632">
        <v>1.0606060606060601</v>
      </c>
      <c r="F632">
        <v>70</v>
      </c>
      <c r="G632">
        <v>66</v>
      </c>
      <c r="H632">
        <v>66</v>
      </c>
      <c r="I632">
        <v>0</v>
      </c>
      <c r="J632" s="2">
        <f>AVERAGE(Table1311[[#This Row],[Estimated costs 1]:[Estimated costs 20]])</f>
        <v>0</v>
      </c>
      <c r="K632" s="2" t="e">
        <f>(Table1311[[#This Row],[Mean]]-Table1311[[#This Row],[Actual cost]])/Table1311[[#This Row],[Actual cost]]*100</f>
        <v>#DIV/0!</v>
      </c>
      <c r="L632" s="2">
        <f>_xlfn.STDEV.P(Table1311[[#This Row],[Estimated costs 1]:[Estimated costs 20]])</f>
        <v>0</v>
      </c>
      <c r="M632" s="2" t="e">
        <f>Table1311[[#This Row],[Dev]]/Table1311[[#This Row],[Mean]]*100</f>
        <v>#DIV/0!</v>
      </c>
      <c r="N632" s="2">
        <f>Table1311[[#This Row],[Estimated costs 1]]-Table1311[[#This Row],[Actual cost]]</f>
        <v>0</v>
      </c>
      <c r="O632" s="2" t="e">
        <f>Table1311[[#This Row],[Diff 1]]/Table1311[[#This Row],[Actual cost]]*100</f>
        <v>#DIV/0!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</row>
    <row r="633" spans="1:35" hidden="1" x14ac:dyDescent="0.3">
      <c r="A633" t="s">
        <v>657</v>
      </c>
      <c r="B633">
        <v>631</v>
      </c>
      <c r="C633" t="str">
        <f>LEFT(Table1311[[#This Row],[Contingency id]])</f>
        <v>C</v>
      </c>
      <c r="D633">
        <v>0</v>
      </c>
      <c r="E633">
        <v>1.01449275362318</v>
      </c>
      <c r="F633">
        <v>70</v>
      </c>
      <c r="G633">
        <v>69</v>
      </c>
      <c r="H633">
        <v>69</v>
      </c>
      <c r="I633">
        <v>0</v>
      </c>
      <c r="J633" s="2">
        <f>AVERAGE(Table1311[[#This Row],[Estimated costs 1]:[Estimated costs 20]])</f>
        <v>0</v>
      </c>
      <c r="K633" s="2" t="e">
        <f>(Table1311[[#This Row],[Mean]]-Table1311[[#This Row],[Actual cost]])/Table1311[[#This Row],[Actual cost]]*100</f>
        <v>#DIV/0!</v>
      </c>
      <c r="L633" s="2">
        <f>_xlfn.STDEV.P(Table1311[[#This Row],[Estimated costs 1]:[Estimated costs 20]])</f>
        <v>0</v>
      </c>
      <c r="M633" s="2" t="e">
        <f>Table1311[[#This Row],[Dev]]/Table1311[[#This Row],[Mean]]*100</f>
        <v>#DIV/0!</v>
      </c>
      <c r="N633" s="2">
        <f>Table1311[[#This Row],[Estimated costs 1]]-Table1311[[#This Row],[Actual cost]]</f>
        <v>0</v>
      </c>
      <c r="O633" s="2" t="e">
        <f>Table1311[[#This Row],[Diff 1]]/Table1311[[#This Row],[Actual cost]]*100</f>
        <v>#DIV/0!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</row>
    <row r="634" spans="1:35" hidden="1" x14ac:dyDescent="0.3">
      <c r="A634" t="s">
        <v>658</v>
      </c>
      <c r="B634">
        <v>632</v>
      </c>
      <c r="C634" t="str">
        <f>LEFT(Table1311[[#This Row],[Contingency id]])</f>
        <v>C</v>
      </c>
      <c r="D634">
        <v>0</v>
      </c>
      <c r="E634">
        <v>1.13513513513513</v>
      </c>
      <c r="F634">
        <v>84</v>
      </c>
      <c r="G634">
        <v>74</v>
      </c>
      <c r="H634">
        <v>74</v>
      </c>
      <c r="I634">
        <v>0</v>
      </c>
      <c r="J634" s="2">
        <f>AVERAGE(Table1311[[#This Row],[Estimated costs 1]:[Estimated costs 20]])</f>
        <v>0</v>
      </c>
      <c r="K634" s="2" t="e">
        <f>(Table1311[[#This Row],[Mean]]-Table1311[[#This Row],[Actual cost]])/Table1311[[#This Row],[Actual cost]]*100</f>
        <v>#DIV/0!</v>
      </c>
      <c r="L634" s="2">
        <f>_xlfn.STDEV.P(Table1311[[#This Row],[Estimated costs 1]:[Estimated costs 20]])</f>
        <v>0</v>
      </c>
      <c r="M634" s="2" t="e">
        <f>Table1311[[#This Row],[Dev]]/Table1311[[#This Row],[Mean]]*100</f>
        <v>#DIV/0!</v>
      </c>
      <c r="N634" s="2">
        <f>Table1311[[#This Row],[Estimated costs 1]]-Table1311[[#This Row],[Actual cost]]</f>
        <v>0</v>
      </c>
      <c r="O634" s="2" t="e">
        <f>Table1311[[#This Row],[Diff 1]]/Table1311[[#This Row],[Actual cost]]*100</f>
        <v>#DIV/0!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</row>
    <row r="635" spans="1:35" hidden="1" x14ac:dyDescent="0.3">
      <c r="A635" t="s">
        <v>659</v>
      </c>
      <c r="B635">
        <v>633</v>
      </c>
      <c r="C635" t="str">
        <f>LEFT(Table1311[[#This Row],[Contingency id]])</f>
        <v>C</v>
      </c>
      <c r="D635">
        <v>0</v>
      </c>
      <c r="E635">
        <v>1.0632911392405</v>
      </c>
      <c r="F635">
        <v>84</v>
      </c>
      <c r="G635">
        <v>79</v>
      </c>
      <c r="H635">
        <v>79</v>
      </c>
      <c r="I635">
        <v>0</v>
      </c>
      <c r="J635" s="2">
        <f>AVERAGE(Table1311[[#This Row],[Estimated costs 1]:[Estimated costs 20]])</f>
        <v>0</v>
      </c>
      <c r="K635" s="2" t="e">
        <f>(Table1311[[#This Row],[Mean]]-Table1311[[#This Row],[Actual cost]])/Table1311[[#This Row],[Actual cost]]*100</f>
        <v>#DIV/0!</v>
      </c>
      <c r="L635" s="2">
        <f>_xlfn.STDEV.P(Table1311[[#This Row],[Estimated costs 1]:[Estimated costs 20]])</f>
        <v>0</v>
      </c>
      <c r="M635" s="2" t="e">
        <f>Table1311[[#This Row],[Dev]]/Table1311[[#This Row],[Mean]]*100</f>
        <v>#DIV/0!</v>
      </c>
      <c r="N635" s="2">
        <f>Table1311[[#This Row],[Estimated costs 1]]-Table1311[[#This Row],[Actual cost]]</f>
        <v>0</v>
      </c>
      <c r="O635" s="2" t="e">
        <f>Table1311[[#This Row],[Diff 1]]/Table1311[[#This Row],[Actual cost]]*100</f>
        <v>#DIV/0!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</row>
    <row r="636" spans="1:35" hidden="1" x14ac:dyDescent="0.3">
      <c r="A636" t="s">
        <v>660</v>
      </c>
      <c r="B636">
        <v>634</v>
      </c>
      <c r="C636" t="str">
        <f>LEFT(Table1311[[#This Row],[Contingency id]])</f>
        <v>C</v>
      </c>
      <c r="D636">
        <v>0</v>
      </c>
      <c r="E636">
        <v>1.07692307692307</v>
      </c>
      <c r="F636">
        <v>84</v>
      </c>
      <c r="G636">
        <v>78</v>
      </c>
      <c r="H636">
        <v>78</v>
      </c>
      <c r="I636">
        <v>0</v>
      </c>
      <c r="J636" s="2">
        <f>AVERAGE(Table1311[[#This Row],[Estimated costs 1]:[Estimated costs 20]])</f>
        <v>0</v>
      </c>
      <c r="K636" s="2" t="e">
        <f>(Table1311[[#This Row],[Mean]]-Table1311[[#This Row],[Actual cost]])/Table1311[[#This Row],[Actual cost]]*100</f>
        <v>#DIV/0!</v>
      </c>
      <c r="L636" s="2">
        <f>_xlfn.STDEV.P(Table1311[[#This Row],[Estimated costs 1]:[Estimated costs 20]])</f>
        <v>0</v>
      </c>
      <c r="M636" s="2" t="e">
        <f>Table1311[[#This Row],[Dev]]/Table1311[[#This Row],[Mean]]*100</f>
        <v>#DIV/0!</v>
      </c>
      <c r="N636" s="2">
        <f>Table1311[[#This Row],[Estimated costs 1]]-Table1311[[#This Row],[Actual cost]]</f>
        <v>0</v>
      </c>
      <c r="O636" s="2" t="e">
        <f>Table1311[[#This Row],[Diff 1]]/Table1311[[#This Row],[Actual cost]]*100</f>
        <v>#DIV/0!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</row>
    <row r="637" spans="1:35" hidden="1" x14ac:dyDescent="0.3">
      <c r="A637" t="s">
        <v>661</v>
      </c>
      <c r="B637">
        <v>635</v>
      </c>
      <c r="C637" t="str">
        <f>LEFT(Table1311[[#This Row],[Contingency id]])</f>
        <v>C</v>
      </c>
      <c r="D637">
        <v>0</v>
      </c>
      <c r="E637">
        <v>1.0447761194029801</v>
      </c>
      <c r="F637">
        <v>70</v>
      </c>
      <c r="G637">
        <v>67</v>
      </c>
      <c r="H637">
        <v>67</v>
      </c>
      <c r="I637">
        <v>0</v>
      </c>
      <c r="J637" s="2">
        <f>AVERAGE(Table1311[[#This Row],[Estimated costs 1]:[Estimated costs 20]])</f>
        <v>0</v>
      </c>
      <c r="K637" s="2" t="e">
        <f>(Table1311[[#This Row],[Mean]]-Table1311[[#This Row],[Actual cost]])/Table1311[[#This Row],[Actual cost]]*100</f>
        <v>#DIV/0!</v>
      </c>
      <c r="L637" s="2">
        <f>_xlfn.STDEV.P(Table1311[[#This Row],[Estimated costs 1]:[Estimated costs 20]])</f>
        <v>0</v>
      </c>
      <c r="M637" s="2" t="e">
        <f>Table1311[[#This Row],[Dev]]/Table1311[[#This Row],[Mean]]*100</f>
        <v>#DIV/0!</v>
      </c>
      <c r="N637" s="2">
        <f>Table1311[[#This Row],[Estimated costs 1]]-Table1311[[#This Row],[Actual cost]]</f>
        <v>0</v>
      </c>
      <c r="O637" s="2" t="e">
        <f>Table1311[[#This Row],[Diff 1]]/Table1311[[#This Row],[Actual cost]]*100</f>
        <v>#DIV/0!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</row>
    <row r="638" spans="1:35" hidden="1" x14ac:dyDescent="0.3">
      <c r="A638" t="s">
        <v>662</v>
      </c>
      <c r="B638">
        <v>636</v>
      </c>
      <c r="C638" t="str">
        <f>LEFT(Table1311[[#This Row],[Contingency id]])</f>
        <v>C</v>
      </c>
      <c r="D638">
        <v>0</v>
      </c>
      <c r="E638">
        <v>1.1111111111111101</v>
      </c>
      <c r="F638">
        <v>70</v>
      </c>
      <c r="G638">
        <v>63</v>
      </c>
      <c r="H638">
        <v>63</v>
      </c>
      <c r="I638">
        <v>0</v>
      </c>
      <c r="J638" s="2">
        <f>AVERAGE(Table1311[[#This Row],[Estimated costs 1]:[Estimated costs 20]])</f>
        <v>0</v>
      </c>
      <c r="K638" s="2" t="e">
        <f>(Table1311[[#This Row],[Mean]]-Table1311[[#This Row],[Actual cost]])/Table1311[[#This Row],[Actual cost]]*100</f>
        <v>#DIV/0!</v>
      </c>
      <c r="L638" s="2">
        <f>_xlfn.STDEV.P(Table1311[[#This Row],[Estimated costs 1]:[Estimated costs 20]])</f>
        <v>0</v>
      </c>
      <c r="M638" s="2" t="e">
        <f>Table1311[[#This Row],[Dev]]/Table1311[[#This Row],[Mean]]*100</f>
        <v>#DIV/0!</v>
      </c>
      <c r="N638" s="2">
        <f>Table1311[[#This Row],[Estimated costs 1]]-Table1311[[#This Row],[Actual cost]]</f>
        <v>0</v>
      </c>
      <c r="O638" s="2" t="e">
        <f>Table1311[[#This Row],[Diff 1]]/Table1311[[#This Row],[Actual cost]]*100</f>
        <v>#DIV/0!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</row>
    <row r="639" spans="1:35" hidden="1" x14ac:dyDescent="0.3">
      <c r="A639" t="s">
        <v>663</v>
      </c>
      <c r="B639">
        <v>637</v>
      </c>
      <c r="C639" t="str">
        <f>LEFT(Table1311[[#This Row],[Contingency id]])</f>
        <v>C</v>
      </c>
      <c r="D639">
        <v>0</v>
      </c>
      <c r="E639">
        <v>1.1090909090909</v>
      </c>
      <c r="F639">
        <v>122</v>
      </c>
      <c r="G639">
        <v>110</v>
      </c>
      <c r="H639">
        <v>110</v>
      </c>
      <c r="I639">
        <v>0</v>
      </c>
      <c r="J639" s="2">
        <f>AVERAGE(Table1311[[#This Row],[Estimated costs 1]:[Estimated costs 20]])</f>
        <v>0</v>
      </c>
      <c r="K639" s="2" t="e">
        <f>(Table1311[[#This Row],[Mean]]-Table1311[[#This Row],[Actual cost]])/Table1311[[#This Row],[Actual cost]]*100</f>
        <v>#DIV/0!</v>
      </c>
      <c r="L639" s="2">
        <f>_xlfn.STDEV.P(Table1311[[#This Row],[Estimated costs 1]:[Estimated costs 20]])</f>
        <v>0</v>
      </c>
      <c r="M639" s="2" t="e">
        <f>Table1311[[#This Row],[Dev]]/Table1311[[#This Row],[Mean]]*100</f>
        <v>#DIV/0!</v>
      </c>
      <c r="N639" s="2">
        <f>Table1311[[#This Row],[Estimated costs 1]]-Table1311[[#This Row],[Actual cost]]</f>
        <v>0</v>
      </c>
      <c r="O639" s="2" t="e">
        <f>Table1311[[#This Row],[Diff 1]]/Table1311[[#This Row],[Actual cost]]*100</f>
        <v>#DIV/0!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</row>
    <row r="640" spans="1:35" hidden="1" x14ac:dyDescent="0.3">
      <c r="A640" t="s">
        <v>664</v>
      </c>
      <c r="B640">
        <v>638</v>
      </c>
      <c r="C640" t="str">
        <f>LEFT(Table1311[[#This Row],[Contingency id]])</f>
        <v>C</v>
      </c>
      <c r="D640">
        <v>0</v>
      </c>
      <c r="E640">
        <v>1.0608695652173901</v>
      </c>
      <c r="F640">
        <v>122</v>
      </c>
      <c r="G640">
        <v>115</v>
      </c>
      <c r="H640">
        <v>115</v>
      </c>
      <c r="I640">
        <v>0</v>
      </c>
      <c r="J640" s="2">
        <f>AVERAGE(Table1311[[#This Row],[Estimated costs 1]:[Estimated costs 20]])</f>
        <v>0</v>
      </c>
      <c r="K640" s="2" t="e">
        <f>(Table1311[[#This Row],[Mean]]-Table1311[[#This Row],[Actual cost]])/Table1311[[#This Row],[Actual cost]]*100</f>
        <v>#DIV/0!</v>
      </c>
      <c r="L640" s="2">
        <f>_xlfn.STDEV.P(Table1311[[#This Row],[Estimated costs 1]:[Estimated costs 20]])</f>
        <v>0</v>
      </c>
      <c r="M640" s="2" t="e">
        <f>Table1311[[#This Row],[Dev]]/Table1311[[#This Row],[Mean]]*100</f>
        <v>#DIV/0!</v>
      </c>
      <c r="N640" s="2">
        <f>Table1311[[#This Row],[Estimated costs 1]]-Table1311[[#This Row],[Actual cost]]</f>
        <v>0</v>
      </c>
      <c r="O640" s="2" t="e">
        <f>Table1311[[#This Row],[Diff 1]]/Table1311[[#This Row],[Actual cost]]*100</f>
        <v>#DIV/0!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</row>
    <row r="641" spans="1:35" hidden="1" x14ac:dyDescent="0.3">
      <c r="A641" t="s">
        <v>665</v>
      </c>
      <c r="B641">
        <v>639</v>
      </c>
      <c r="C641" t="str">
        <f>LEFT(Table1311[[#This Row],[Contingency id]])</f>
        <v>C</v>
      </c>
      <c r="D641">
        <v>0</v>
      </c>
      <c r="E641">
        <v>1.0608695652173901</v>
      </c>
      <c r="F641">
        <v>122</v>
      </c>
      <c r="G641">
        <v>115</v>
      </c>
      <c r="H641">
        <v>115</v>
      </c>
      <c r="I641">
        <v>0</v>
      </c>
      <c r="J641" s="2">
        <f>AVERAGE(Table1311[[#This Row],[Estimated costs 1]:[Estimated costs 20]])</f>
        <v>0</v>
      </c>
      <c r="K641" s="2" t="e">
        <f>(Table1311[[#This Row],[Mean]]-Table1311[[#This Row],[Actual cost]])/Table1311[[#This Row],[Actual cost]]*100</f>
        <v>#DIV/0!</v>
      </c>
      <c r="L641" s="2">
        <f>_xlfn.STDEV.P(Table1311[[#This Row],[Estimated costs 1]:[Estimated costs 20]])</f>
        <v>0</v>
      </c>
      <c r="M641" s="2" t="e">
        <f>Table1311[[#This Row],[Dev]]/Table1311[[#This Row],[Mean]]*100</f>
        <v>#DIV/0!</v>
      </c>
      <c r="N641" s="2">
        <f>Table1311[[#This Row],[Estimated costs 1]]-Table1311[[#This Row],[Actual cost]]</f>
        <v>0</v>
      </c>
      <c r="O641" s="2" t="e">
        <f>Table1311[[#This Row],[Diff 1]]/Table1311[[#This Row],[Actual cost]]*100</f>
        <v>#DIV/0!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</row>
    <row r="642" spans="1:35" hidden="1" x14ac:dyDescent="0.3">
      <c r="A642" t="s">
        <v>666</v>
      </c>
      <c r="B642">
        <v>640</v>
      </c>
      <c r="C642" t="str">
        <f>LEFT(Table1311[[#This Row],[Contingency id]])</f>
        <v>C</v>
      </c>
      <c r="D642">
        <v>0</v>
      </c>
      <c r="E642">
        <v>1.0909090909090899</v>
      </c>
      <c r="F642">
        <v>108</v>
      </c>
      <c r="G642">
        <v>99</v>
      </c>
      <c r="H642">
        <v>99</v>
      </c>
      <c r="I642">
        <v>0</v>
      </c>
      <c r="J642" s="2">
        <f>AVERAGE(Table1311[[#This Row],[Estimated costs 1]:[Estimated costs 20]])</f>
        <v>0</v>
      </c>
      <c r="K642" s="2" t="e">
        <f>(Table1311[[#This Row],[Mean]]-Table1311[[#This Row],[Actual cost]])/Table1311[[#This Row],[Actual cost]]*100</f>
        <v>#DIV/0!</v>
      </c>
      <c r="L642" s="2">
        <f>_xlfn.STDEV.P(Table1311[[#This Row],[Estimated costs 1]:[Estimated costs 20]])</f>
        <v>0</v>
      </c>
      <c r="M642" s="2" t="e">
        <f>Table1311[[#This Row],[Dev]]/Table1311[[#This Row],[Mean]]*100</f>
        <v>#DIV/0!</v>
      </c>
      <c r="N642" s="2">
        <f>Table1311[[#This Row],[Estimated costs 1]]-Table1311[[#This Row],[Actual cost]]</f>
        <v>0</v>
      </c>
      <c r="O642" s="2" t="e">
        <f>Table1311[[#This Row],[Diff 1]]/Table1311[[#This Row],[Actual cost]]*100</f>
        <v>#DIV/0!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</row>
    <row r="643" spans="1:35" hidden="1" x14ac:dyDescent="0.3">
      <c r="A643" t="s">
        <v>667</v>
      </c>
      <c r="B643">
        <v>641</v>
      </c>
      <c r="C643" t="str">
        <f>LEFT(Table1311[[#This Row],[Contingency id]])</f>
        <v>C</v>
      </c>
      <c r="D643">
        <v>0</v>
      </c>
      <c r="E643">
        <v>1.16190476190476</v>
      </c>
      <c r="F643">
        <v>122</v>
      </c>
      <c r="G643">
        <v>105</v>
      </c>
      <c r="H643">
        <v>105</v>
      </c>
      <c r="I643">
        <v>0</v>
      </c>
      <c r="J643" s="2">
        <f>AVERAGE(Table1311[[#This Row],[Estimated costs 1]:[Estimated costs 20]])</f>
        <v>0</v>
      </c>
      <c r="K643" s="2" t="e">
        <f>(Table1311[[#This Row],[Mean]]-Table1311[[#This Row],[Actual cost]])/Table1311[[#This Row],[Actual cost]]*100</f>
        <v>#DIV/0!</v>
      </c>
      <c r="L643" s="2">
        <f>_xlfn.STDEV.P(Table1311[[#This Row],[Estimated costs 1]:[Estimated costs 20]])</f>
        <v>0</v>
      </c>
      <c r="M643" s="2" t="e">
        <f>Table1311[[#This Row],[Dev]]/Table1311[[#This Row],[Mean]]*100</f>
        <v>#DIV/0!</v>
      </c>
      <c r="N643" s="2">
        <f>Table1311[[#This Row],[Estimated costs 1]]-Table1311[[#This Row],[Actual cost]]</f>
        <v>0</v>
      </c>
      <c r="O643" s="2" t="e">
        <f>Table1311[[#This Row],[Diff 1]]/Table1311[[#This Row],[Actual cost]]*100</f>
        <v>#DIV/0!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</row>
    <row r="644" spans="1:35" hidden="1" x14ac:dyDescent="0.3">
      <c r="A644" t="s">
        <v>668</v>
      </c>
      <c r="B644">
        <v>642</v>
      </c>
      <c r="C644" t="str">
        <f>LEFT(Table1311[[#This Row],[Contingency id]])</f>
        <v>C</v>
      </c>
      <c r="D644">
        <v>0</v>
      </c>
      <c r="E644">
        <v>1.11926605504587</v>
      </c>
      <c r="F644">
        <v>122</v>
      </c>
      <c r="G644">
        <v>109</v>
      </c>
      <c r="H644">
        <v>109</v>
      </c>
      <c r="I644">
        <v>0</v>
      </c>
      <c r="J644" s="2">
        <f>AVERAGE(Table1311[[#This Row],[Estimated costs 1]:[Estimated costs 20]])</f>
        <v>0</v>
      </c>
      <c r="K644" s="2" t="e">
        <f>(Table1311[[#This Row],[Mean]]-Table1311[[#This Row],[Actual cost]])/Table1311[[#This Row],[Actual cost]]*100</f>
        <v>#DIV/0!</v>
      </c>
      <c r="L644" s="2">
        <f>_xlfn.STDEV.P(Table1311[[#This Row],[Estimated costs 1]:[Estimated costs 20]])</f>
        <v>0</v>
      </c>
      <c r="M644" s="2" t="e">
        <f>Table1311[[#This Row],[Dev]]/Table1311[[#This Row],[Mean]]*100</f>
        <v>#DIV/0!</v>
      </c>
      <c r="N644" s="2">
        <f>Table1311[[#This Row],[Estimated costs 1]]-Table1311[[#This Row],[Actual cost]]</f>
        <v>0</v>
      </c>
      <c r="O644" s="2" t="e">
        <f>Table1311[[#This Row],[Diff 1]]/Table1311[[#This Row],[Actual cost]]*100</f>
        <v>#DIV/0!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</row>
    <row r="645" spans="1:35" hidden="1" x14ac:dyDescent="0.3">
      <c r="A645" t="s">
        <v>669</v>
      </c>
      <c r="B645">
        <v>643</v>
      </c>
      <c r="C645" t="str">
        <f>LEFT(Table1311[[#This Row],[Contingency id]])</f>
        <v>C</v>
      </c>
      <c r="D645">
        <v>0</v>
      </c>
      <c r="E645">
        <v>1.12962962962962</v>
      </c>
      <c r="F645">
        <v>122</v>
      </c>
      <c r="G645">
        <v>108</v>
      </c>
      <c r="H645">
        <v>108</v>
      </c>
      <c r="I645">
        <v>0</v>
      </c>
      <c r="J645" s="2">
        <f>AVERAGE(Table1311[[#This Row],[Estimated costs 1]:[Estimated costs 20]])</f>
        <v>0</v>
      </c>
      <c r="K645" s="2" t="e">
        <f>(Table1311[[#This Row],[Mean]]-Table1311[[#This Row],[Actual cost]])/Table1311[[#This Row],[Actual cost]]*100</f>
        <v>#DIV/0!</v>
      </c>
      <c r="L645" s="2">
        <f>_xlfn.STDEV.P(Table1311[[#This Row],[Estimated costs 1]:[Estimated costs 20]])</f>
        <v>0</v>
      </c>
      <c r="M645" s="2" t="e">
        <f>Table1311[[#This Row],[Dev]]/Table1311[[#This Row],[Mean]]*100</f>
        <v>#DIV/0!</v>
      </c>
      <c r="N645" s="2">
        <f>Table1311[[#This Row],[Estimated costs 1]]-Table1311[[#This Row],[Actual cost]]</f>
        <v>0</v>
      </c>
      <c r="O645" s="2" t="e">
        <f>Table1311[[#This Row],[Diff 1]]/Table1311[[#This Row],[Actual cost]]*100</f>
        <v>#DIV/0!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</row>
    <row r="646" spans="1:35" hidden="1" x14ac:dyDescent="0.3">
      <c r="A646" t="s">
        <v>670</v>
      </c>
      <c r="B646">
        <v>644</v>
      </c>
      <c r="C646" t="str">
        <f>LEFT(Table1311[[#This Row],[Contingency id]])</f>
        <v>C</v>
      </c>
      <c r="D646">
        <v>0</v>
      </c>
      <c r="E646">
        <v>1.1844660194174701</v>
      </c>
      <c r="F646">
        <v>122</v>
      </c>
      <c r="G646">
        <v>103</v>
      </c>
      <c r="H646">
        <v>103</v>
      </c>
      <c r="I646">
        <v>0</v>
      </c>
      <c r="J646" s="2">
        <f>AVERAGE(Table1311[[#This Row],[Estimated costs 1]:[Estimated costs 20]])</f>
        <v>0</v>
      </c>
      <c r="K646" s="2" t="e">
        <f>(Table1311[[#This Row],[Mean]]-Table1311[[#This Row],[Actual cost]])/Table1311[[#This Row],[Actual cost]]*100</f>
        <v>#DIV/0!</v>
      </c>
      <c r="L646" s="2">
        <f>_xlfn.STDEV.P(Table1311[[#This Row],[Estimated costs 1]:[Estimated costs 20]])</f>
        <v>0</v>
      </c>
      <c r="M646" s="2" t="e">
        <f>Table1311[[#This Row],[Dev]]/Table1311[[#This Row],[Mean]]*100</f>
        <v>#DIV/0!</v>
      </c>
      <c r="N646" s="2">
        <f>Table1311[[#This Row],[Estimated costs 1]]-Table1311[[#This Row],[Actual cost]]</f>
        <v>0</v>
      </c>
      <c r="O646" s="2" t="e">
        <f>Table1311[[#This Row],[Diff 1]]/Table1311[[#This Row],[Actual cost]]*100</f>
        <v>#DIV/0!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</row>
    <row r="647" spans="1:35" hidden="1" x14ac:dyDescent="0.3">
      <c r="A647" t="s">
        <v>671</v>
      </c>
      <c r="B647">
        <v>645</v>
      </c>
      <c r="C647" t="str">
        <f>LEFT(Table1311[[#This Row],[Contingency id]])</f>
        <v>C</v>
      </c>
      <c r="D647">
        <v>0</v>
      </c>
      <c r="E647">
        <v>1.12962962962962</v>
      </c>
      <c r="F647">
        <v>122</v>
      </c>
      <c r="G647">
        <v>108</v>
      </c>
      <c r="H647">
        <v>108</v>
      </c>
      <c r="I647">
        <v>0</v>
      </c>
      <c r="J647" s="2">
        <f>AVERAGE(Table1311[[#This Row],[Estimated costs 1]:[Estimated costs 20]])</f>
        <v>0</v>
      </c>
      <c r="K647" s="2" t="e">
        <f>(Table1311[[#This Row],[Mean]]-Table1311[[#This Row],[Actual cost]])/Table1311[[#This Row],[Actual cost]]*100</f>
        <v>#DIV/0!</v>
      </c>
      <c r="L647" s="2">
        <f>_xlfn.STDEV.P(Table1311[[#This Row],[Estimated costs 1]:[Estimated costs 20]])</f>
        <v>0</v>
      </c>
      <c r="M647" s="2" t="e">
        <f>Table1311[[#This Row],[Dev]]/Table1311[[#This Row],[Mean]]*100</f>
        <v>#DIV/0!</v>
      </c>
      <c r="N647" s="2">
        <f>Table1311[[#This Row],[Estimated costs 1]]-Table1311[[#This Row],[Actual cost]]</f>
        <v>0</v>
      </c>
      <c r="O647" s="2" t="e">
        <f>Table1311[[#This Row],[Diff 1]]/Table1311[[#This Row],[Actual cost]]*100</f>
        <v>#DIV/0!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</row>
    <row r="648" spans="1:35" hidden="1" x14ac:dyDescent="0.3">
      <c r="A648" t="s">
        <v>672</v>
      </c>
      <c r="B648">
        <v>646</v>
      </c>
      <c r="C648" t="str">
        <f>LEFT(Table1311[[#This Row],[Contingency id]])</f>
        <v>C</v>
      </c>
      <c r="D648">
        <v>0</v>
      </c>
      <c r="E648">
        <v>1.15094339622641</v>
      </c>
      <c r="F648">
        <v>122</v>
      </c>
      <c r="G648">
        <v>106</v>
      </c>
      <c r="H648">
        <v>106</v>
      </c>
      <c r="I648">
        <v>0</v>
      </c>
      <c r="J648" s="2">
        <f>AVERAGE(Table1311[[#This Row],[Estimated costs 1]:[Estimated costs 20]])</f>
        <v>0</v>
      </c>
      <c r="K648" s="2" t="e">
        <f>(Table1311[[#This Row],[Mean]]-Table1311[[#This Row],[Actual cost]])/Table1311[[#This Row],[Actual cost]]*100</f>
        <v>#DIV/0!</v>
      </c>
      <c r="L648" s="2">
        <f>_xlfn.STDEV.P(Table1311[[#This Row],[Estimated costs 1]:[Estimated costs 20]])</f>
        <v>0</v>
      </c>
      <c r="M648" s="2" t="e">
        <f>Table1311[[#This Row],[Dev]]/Table1311[[#This Row],[Mean]]*100</f>
        <v>#DIV/0!</v>
      </c>
      <c r="N648" s="2">
        <f>Table1311[[#This Row],[Estimated costs 1]]-Table1311[[#This Row],[Actual cost]]</f>
        <v>0</v>
      </c>
      <c r="O648" s="2" t="e">
        <f>Table1311[[#This Row],[Diff 1]]/Table1311[[#This Row],[Actual cost]]*100</f>
        <v>#DIV/0!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</row>
    <row r="649" spans="1:35" hidden="1" x14ac:dyDescent="0.3">
      <c r="A649" t="s">
        <v>673</v>
      </c>
      <c r="B649">
        <v>647</v>
      </c>
      <c r="C649" t="str">
        <f>LEFT(Table1311[[#This Row],[Contingency id]])</f>
        <v>C</v>
      </c>
      <c r="D649">
        <v>0</v>
      </c>
      <c r="E649">
        <v>1.07</v>
      </c>
      <c r="F649">
        <v>107</v>
      </c>
      <c r="G649">
        <v>100</v>
      </c>
      <c r="H649">
        <v>100</v>
      </c>
      <c r="I649">
        <v>0</v>
      </c>
      <c r="J649" s="2">
        <f>AVERAGE(Table1311[[#This Row],[Estimated costs 1]:[Estimated costs 20]])</f>
        <v>0</v>
      </c>
      <c r="K649" s="2" t="e">
        <f>(Table1311[[#This Row],[Mean]]-Table1311[[#This Row],[Actual cost]])/Table1311[[#This Row],[Actual cost]]*100</f>
        <v>#DIV/0!</v>
      </c>
      <c r="L649" s="2">
        <f>_xlfn.STDEV.P(Table1311[[#This Row],[Estimated costs 1]:[Estimated costs 20]])</f>
        <v>0</v>
      </c>
      <c r="M649" s="2" t="e">
        <f>Table1311[[#This Row],[Dev]]/Table1311[[#This Row],[Mean]]*100</f>
        <v>#DIV/0!</v>
      </c>
      <c r="N649" s="2">
        <f>Table1311[[#This Row],[Estimated costs 1]]-Table1311[[#This Row],[Actual cost]]</f>
        <v>0</v>
      </c>
      <c r="O649" s="2" t="e">
        <f>Table1311[[#This Row],[Diff 1]]/Table1311[[#This Row],[Actual cost]]*100</f>
        <v>#DIV/0!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</row>
    <row r="650" spans="1:35" hidden="1" x14ac:dyDescent="0.3">
      <c r="A650" t="s">
        <v>674</v>
      </c>
      <c r="B650">
        <v>648</v>
      </c>
      <c r="C650" t="str">
        <f>LEFT(Table1311[[#This Row],[Contingency id]])</f>
        <v>C</v>
      </c>
      <c r="D650">
        <v>0</v>
      </c>
      <c r="E650">
        <v>1.03883495145631</v>
      </c>
      <c r="F650">
        <v>107</v>
      </c>
      <c r="G650">
        <v>103</v>
      </c>
      <c r="H650">
        <v>103</v>
      </c>
      <c r="I650">
        <v>0</v>
      </c>
      <c r="J650" s="2">
        <f>AVERAGE(Table1311[[#This Row],[Estimated costs 1]:[Estimated costs 20]])</f>
        <v>0</v>
      </c>
      <c r="K650" s="2" t="e">
        <f>(Table1311[[#This Row],[Mean]]-Table1311[[#This Row],[Actual cost]])/Table1311[[#This Row],[Actual cost]]*100</f>
        <v>#DIV/0!</v>
      </c>
      <c r="L650" s="2">
        <f>_xlfn.STDEV.P(Table1311[[#This Row],[Estimated costs 1]:[Estimated costs 20]])</f>
        <v>0</v>
      </c>
      <c r="M650" s="2" t="e">
        <f>Table1311[[#This Row],[Dev]]/Table1311[[#This Row],[Mean]]*100</f>
        <v>#DIV/0!</v>
      </c>
      <c r="N650" s="2">
        <f>Table1311[[#This Row],[Estimated costs 1]]-Table1311[[#This Row],[Actual cost]]</f>
        <v>0</v>
      </c>
      <c r="O650" s="2" t="e">
        <f>Table1311[[#This Row],[Diff 1]]/Table1311[[#This Row],[Actual cost]]*100</f>
        <v>#DIV/0!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</row>
    <row r="651" spans="1:35" hidden="1" x14ac:dyDescent="0.3">
      <c r="A651" t="s">
        <v>675</v>
      </c>
      <c r="B651">
        <v>649</v>
      </c>
      <c r="C651" t="str">
        <f>LEFT(Table1311[[#This Row],[Contingency id]])</f>
        <v>C</v>
      </c>
      <c r="D651">
        <v>0</v>
      </c>
      <c r="E651">
        <v>1.0333333333333301</v>
      </c>
      <c r="F651">
        <v>62</v>
      </c>
      <c r="G651">
        <v>60</v>
      </c>
      <c r="H651">
        <v>60</v>
      </c>
      <c r="I651">
        <v>0</v>
      </c>
      <c r="J651" s="2">
        <f>AVERAGE(Table1311[[#This Row],[Estimated costs 1]:[Estimated costs 20]])</f>
        <v>0</v>
      </c>
      <c r="K651" s="2" t="e">
        <f>(Table1311[[#This Row],[Mean]]-Table1311[[#This Row],[Actual cost]])/Table1311[[#This Row],[Actual cost]]*100</f>
        <v>#DIV/0!</v>
      </c>
      <c r="L651" s="2">
        <f>_xlfn.STDEV.P(Table1311[[#This Row],[Estimated costs 1]:[Estimated costs 20]])</f>
        <v>0</v>
      </c>
      <c r="M651" s="2" t="e">
        <f>Table1311[[#This Row],[Dev]]/Table1311[[#This Row],[Mean]]*100</f>
        <v>#DIV/0!</v>
      </c>
      <c r="N651" s="2">
        <f>Table1311[[#This Row],[Estimated costs 1]]-Table1311[[#This Row],[Actual cost]]</f>
        <v>0</v>
      </c>
      <c r="O651" s="2" t="e">
        <f>Table1311[[#This Row],[Diff 1]]/Table1311[[#This Row],[Actual cost]]*100</f>
        <v>#DIV/0!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</row>
    <row r="652" spans="1:35" hidden="1" x14ac:dyDescent="0.3">
      <c r="A652" t="s">
        <v>676</v>
      </c>
      <c r="B652">
        <v>650</v>
      </c>
      <c r="C652" t="str">
        <f>LEFT(Table1311[[#This Row],[Contingency id]])</f>
        <v>C</v>
      </c>
      <c r="D652">
        <v>0</v>
      </c>
      <c r="E652">
        <v>1.0508474576271101</v>
      </c>
      <c r="F652">
        <v>62</v>
      </c>
      <c r="G652">
        <v>59</v>
      </c>
      <c r="H652">
        <v>59</v>
      </c>
      <c r="I652">
        <v>0</v>
      </c>
      <c r="J652" s="2">
        <f>AVERAGE(Table1311[[#This Row],[Estimated costs 1]:[Estimated costs 20]])</f>
        <v>0</v>
      </c>
      <c r="K652" s="2" t="e">
        <f>(Table1311[[#This Row],[Mean]]-Table1311[[#This Row],[Actual cost]])/Table1311[[#This Row],[Actual cost]]*100</f>
        <v>#DIV/0!</v>
      </c>
      <c r="L652" s="2">
        <f>_xlfn.STDEV.P(Table1311[[#This Row],[Estimated costs 1]:[Estimated costs 20]])</f>
        <v>0</v>
      </c>
      <c r="M652" s="2" t="e">
        <f>Table1311[[#This Row],[Dev]]/Table1311[[#This Row],[Mean]]*100</f>
        <v>#DIV/0!</v>
      </c>
      <c r="N652" s="2">
        <f>Table1311[[#This Row],[Estimated costs 1]]-Table1311[[#This Row],[Actual cost]]</f>
        <v>0</v>
      </c>
      <c r="O652" s="2" t="e">
        <f>Table1311[[#This Row],[Diff 1]]/Table1311[[#This Row],[Actual cost]]*100</f>
        <v>#DIV/0!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</row>
    <row r="653" spans="1:35" hidden="1" x14ac:dyDescent="0.3">
      <c r="A653" t="s">
        <v>677</v>
      </c>
      <c r="B653">
        <v>651</v>
      </c>
      <c r="C653" t="str">
        <f>LEFT(Table1311[[#This Row],[Contingency id]])</f>
        <v>C</v>
      </c>
      <c r="D653">
        <v>0</v>
      </c>
      <c r="E653">
        <v>1.0877192982456101</v>
      </c>
      <c r="F653">
        <v>62</v>
      </c>
      <c r="G653">
        <v>57</v>
      </c>
      <c r="H653">
        <v>57</v>
      </c>
      <c r="I653">
        <v>0</v>
      </c>
      <c r="J653" s="2">
        <f>AVERAGE(Table1311[[#This Row],[Estimated costs 1]:[Estimated costs 20]])</f>
        <v>0</v>
      </c>
      <c r="K653" s="2" t="e">
        <f>(Table1311[[#This Row],[Mean]]-Table1311[[#This Row],[Actual cost]])/Table1311[[#This Row],[Actual cost]]*100</f>
        <v>#DIV/0!</v>
      </c>
      <c r="L653" s="2">
        <f>_xlfn.STDEV.P(Table1311[[#This Row],[Estimated costs 1]:[Estimated costs 20]])</f>
        <v>0</v>
      </c>
      <c r="M653" s="2" t="e">
        <f>Table1311[[#This Row],[Dev]]/Table1311[[#This Row],[Mean]]*100</f>
        <v>#DIV/0!</v>
      </c>
      <c r="N653" s="2">
        <f>Table1311[[#This Row],[Estimated costs 1]]-Table1311[[#This Row],[Actual cost]]</f>
        <v>0</v>
      </c>
      <c r="O653" s="2" t="e">
        <f>Table1311[[#This Row],[Diff 1]]/Table1311[[#This Row],[Actual cost]]*100</f>
        <v>#DIV/0!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</row>
    <row r="654" spans="1:35" hidden="1" x14ac:dyDescent="0.3">
      <c r="A654" t="s">
        <v>678</v>
      </c>
      <c r="B654">
        <v>652</v>
      </c>
      <c r="C654" t="str">
        <f>LEFT(Table1311[[#This Row],[Contingency id]])</f>
        <v>C</v>
      </c>
      <c r="D654">
        <v>0</v>
      </c>
      <c r="E654">
        <v>1.0449438202247101</v>
      </c>
      <c r="F654">
        <v>93</v>
      </c>
      <c r="G654">
        <v>89</v>
      </c>
      <c r="H654">
        <v>89</v>
      </c>
      <c r="I654">
        <v>0</v>
      </c>
      <c r="J654" s="2">
        <f>AVERAGE(Table1311[[#This Row],[Estimated costs 1]:[Estimated costs 20]])</f>
        <v>0</v>
      </c>
      <c r="K654" s="2" t="e">
        <f>(Table1311[[#This Row],[Mean]]-Table1311[[#This Row],[Actual cost]])/Table1311[[#This Row],[Actual cost]]*100</f>
        <v>#DIV/0!</v>
      </c>
      <c r="L654" s="2">
        <f>_xlfn.STDEV.P(Table1311[[#This Row],[Estimated costs 1]:[Estimated costs 20]])</f>
        <v>0</v>
      </c>
      <c r="M654" s="2" t="e">
        <f>Table1311[[#This Row],[Dev]]/Table1311[[#This Row],[Mean]]*100</f>
        <v>#DIV/0!</v>
      </c>
      <c r="N654" s="2">
        <f>Table1311[[#This Row],[Estimated costs 1]]-Table1311[[#This Row],[Actual cost]]</f>
        <v>0</v>
      </c>
      <c r="O654" s="2" t="e">
        <f>Table1311[[#This Row],[Diff 1]]/Table1311[[#This Row],[Actual cost]]*100</f>
        <v>#DIV/0!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</row>
    <row r="655" spans="1:35" hidden="1" x14ac:dyDescent="0.3">
      <c r="A655" t="s">
        <v>679</v>
      </c>
      <c r="B655">
        <v>653</v>
      </c>
      <c r="C655" t="str">
        <f>LEFT(Table1311[[#This Row],[Contingency id]])</f>
        <v>C</v>
      </c>
      <c r="D655">
        <v>0</v>
      </c>
      <c r="E655">
        <v>1.1272727272727201</v>
      </c>
      <c r="F655">
        <v>62</v>
      </c>
      <c r="G655">
        <v>55</v>
      </c>
      <c r="H655">
        <v>55</v>
      </c>
      <c r="I655">
        <v>0</v>
      </c>
      <c r="J655" s="2">
        <f>AVERAGE(Table1311[[#This Row],[Estimated costs 1]:[Estimated costs 20]])</f>
        <v>0</v>
      </c>
      <c r="K655" s="2" t="e">
        <f>(Table1311[[#This Row],[Mean]]-Table1311[[#This Row],[Actual cost]])/Table1311[[#This Row],[Actual cost]]*100</f>
        <v>#DIV/0!</v>
      </c>
      <c r="L655" s="2">
        <f>_xlfn.STDEV.P(Table1311[[#This Row],[Estimated costs 1]:[Estimated costs 20]])</f>
        <v>0</v>
      </c>
      <c r="M655" s="2" t="e">
        <f>Table1311[[#This Row],[Dev]]/Table1311[[#This Row],[Mean]]*100</f>
        <v>#DIV/0!</v>
      </c>
      <c r="N655" s="2">
        <f>Table1311[[#This Row],[Estimated costs 1]]-Table1311[[#This Row],[Actual cost]]</f>
        <v>0</v>
      </c>
      <c r="O655" s="2" t="e">
        <f>Table1311[[#This Row],[Diff 1]]/Table1311[[#This Row],[Actual cost]]*100</f>
        <v>#DIV/0!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</row>
    <row r="656" spans="1:35" hidden="1" x14ac:dyDescent="0.3">
      <c r="A656" t="s">
        <v>680</v>
      </c>
      <c r="B656">
        <v>654</v>
      </c>
      <c r="C656" t="str">
        <f>LEFT(Table1311[[#This Row],[Contingency id]])</f>
        <v>C</v>
      </c>
      <c r="D656">
        <v>0</v>
      </c>
      <c r="E656">
        <v>1.0877192982456101</v>
      </c>
      <c r="F656">
        <v>62</v>
      </c>
      <c r="G656">
        <v>57</v>
      </c>
      <c r="H656">
        <v>57</v>
      </c>
      <c r="I656">
        <v>0</v>
      </c>
      <c r="J656" s="2">
        <f>AVERAGE(Table1311[[#This Row],[Estimated costs 1]:[Estimated costs 20]])</f>
        <v>0</v>
      </c>
      <c r="K656" s="2" t="e">
        <f>(Table1311[[#This Row],[Mean]]-Table1311[[#This Row],[Actual cost]])/Table1311[[#This Row],[Actual cost]]*100</f>
        <v>#DIV/0!</v>
      </c>
      <c r="L656" s="2">
        <f>_xlfn.STDEV.P(Table1311[[#This Row],[Estimated costs 1]:[Estimated costs 20]])</f>
        <v>0</v>
      </c>
      <c r="M656" s="2" t="e">
        <f>Table1311[[#This Row],[Dev]]/Table1311[[#This Row],[Mean]]*100</f>
        <v>#DIV/0!</v>
      </c>
      <c r="N656" s="2">
        <f>Table1311[[#This Row],[Estimated costs 1]]-Table1311[[#This Row],[Actual cost]]</f>
        <v>0</v>
      </c>
      <c r="O656" s="2" t="e">
        <f>Table1311[[#This Row],[Diff 1]]/Table1311[[#This Row],[Actual cost]]*100</f>
        <v>#DIV/0!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</row>
    <row r="657" spans="1:35" hidden="1" x14ac:dyDescent="0.3">
      <c r="A657" t="s">
        <v>681</v>
      </c>
      <c r="B657">
        <v>655</v>
      </c>
      <c r="C657" t="str">
        <f>LEFT(Table1311[[#This Row],[Contingency id]])</f>
        <v>C</v>
      </c>
      <c r="D657">
        <v>0</v>
      </c>
      <c r="E657">
        <v>1.0333333333333301</v>
      </c>
      <c r="F657">
        <v>62</v>
      </c>
      <c r="G657">
        <v>60</v>
      </c>
      <c r="H657">
        <v>60</v>
      </c>
      <c r="I657">
        <v>0</v>
      </c>
      <c r="J657" s="2">
        <f>AVERAGE(Table1311[[#This Row],[Estimated costs 1]:[Estimated costs 20]])</f>
        <v>0</v>
      </c>
      <c r="K657" s="2" t="e">
        <f>(Table1311[[#This Row],[Mean]]-Table1311[[#This Row],[Actual cost]])/Table1311[[#This Row],[Actual cost]]*100</f>
        <v>#DIV/0!</v>
      </c>
      <c r="L657" s="2">
        <f>_xlfn.STDEV.P(Table1311[[#This Row],[Estimated costs 1]:[Estimated costs 20]])</f>
        <v>0</v>
      </c>
      <c r="M657" s="2" t="e">
        <f>Table1311[[#This Row],[Dev]]/Table1311[[#This Row],[Mean]]*100</f>
        <v>#DIV/0!</v>
      </c>
      <c r="N657" s="2">
        <f>Table1311[[#This Row],[Estimated costs 1]]-Table1311[[#This Row],[Actual cost]]</f>
        <v>0</v>
      </c>
      <c r="O657" s="2" t="e">
        <f>Table1311[[#This Row],[Diff 1]]/Table1311[[#This Row],[Actual cost]]*100</f>
        <v>#DIV/0!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</row>
    <row r="658" spans="1:35" hidden="1" x14ac:dyDescent="0.3">
      <c r="A658" t="s">
        <v>682</v>
      </c>
      <c r="B658">
        <v>656</v>
      </c>
      <c r="C658" t="str">
        <f>LEFT(Table1311[[#This Row],[Contingency id]])</f>
        <v>C</v>
      </c>
      <c r="D658">
        <v>0</v>
      </c>
      <c r="E658">
        <v>1.1071428571428501</v>
      </c>
      <c r="F658">
        <v>62</v>
      </c>
      <c r="G658">
        <v>56</v>
      </c>
      <c r="H658">
        <v>56</v>
      </c>
      <c r="I658">
        <v>0</v>
      </c>
      <c r="J658" s="2">
        <f>AVERAGE(Table1311[[#This Row],[Estimated costs 1]:[Estimated costs 20]])</f>
        <v>0</v>
      </c>
      <c r="K658" s="2" t="e">
        <f>(Table1311[[#This Row],[Mean]]-Table1311[[#This Row],[Actual cost]])/Table1311[[#This Row],[Actual cost]]*100</f>
        <v>#DIV/0!</v>
      </c>
      <c r="L658" s="2">
        <f>_xlfn.STDEV.P(Table1311[[#This Row],[Estimated costs 1]:[Estimated costs 20]])</f>
        <v>0</v>
      </c>
      <c r="M658" s="2" t="e">
        <f>Table1311[[#This Row],[Dev]]/Table1311[[#This Row],[Mean]]*100</f>
        <v>#DIV/0!</v>
      </c>
      <c r="N658" s="2">
        <f>Table1311[[#This Row],[Estimated costs 1]]-Table1311[[#This Row],[Actual cost]]</f>
        <v>0</v>
      </c>
      <c r="O658" s="2" t="e">
        <f>Table1311[[#This Row],[Diff 1]]/Table1311[[#This Row],[Actual cost]]*100</f>
        <v>#DIV/0!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</row>
    <row r="659" spans="1:35" hidden="1" x14ac:dyDescent="0.3">
      <c r="A659" t="s">
        <v>683</v>
      </c>
      <c r="B659">
        <v>657</v>
      </c>
      <c r="C659" t="str">
        <f>LEFT(Table1311[[#This Row],[Contingency id]])</f>
        <v>C</v>
      </c>
      <c r="D659">
        <v>0</v>
      </c>
      <c r="E659">
        <v>1.0508474576271101</v>
      </c>
      <c r="F659">
        <v>62</v>
      </c>
      <c r="G659">
        <v>59</v>
      </c>
      <c r="H659">
        <v>59</v>
      </c>
      <c r="I659">
        <v>0</v>
      </c>
      <c r="J659" s="2">
        <f>AVERAGE(Table1311[[#This Row],[Estimated costs 1]:[Estimated costs 20]])</f>
        <v>0</v>
      </c>
      <c r="K659" s="2" t="e">
        <f>(Table1311[[#This Row],[Mean]]-Table1311[[#This Row],[Actual cost]])/Table1311[[#This Row],[Actual cost]]*100</f>
        <v>#DIV/0!</v>
      </c>
      <c r="L659" s="2">
        <f>_xlfn.STDEV.P(Table1311[[#This Row],[Estimated costs 1]:[Estimated costs 20]])</f>
        <v>0</v>
      </c>
      <c r="M659" s="2" t="e">
        <f>Table1311[[#This Row],[Dev]]/Table1311[[#This Row],[Mean]]*100</f>
        <v>#DIV/0!</v>
      </c>
      <c r="N659" s="2">
        <f>Table1311[[#This Row],[Estimated costs 1]]-Table1311[[#This Row],[Actual cost]]</f>
        <v>0</v>
      </c>
      <c r="O659" s="2" t="e">
        <f>Table1311[[#This Row],[Diff 1]]/Table1311[[#This Row],[Actual cost]]*100</f>
        <v>#DIV/0!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</row>
    <row r="660" spans="1:35" hidden="1" x14ac:dyDescent="0.3">
      <c r="A660" t="s">
        <v>684</v>
      </c>
      <c r="B660">
        <v>658</v>
      </c>
      <c r="C660" t="str">
        <f>LEFT(Table1311[[#This Row],[Contingency id]])</f>
        <v>C</v>
      </c>
      <c r="D660">
        <v>0</v>
      </c>
      <c r="E660">
        <v>1.0689655172413699</v>
      </c>
      <c r="F660">
        <v>62</v>
      </c>
      <c r="G660">
        <v>58</v>
      </c>
      <c r="H660">
        <v>58</v>
      </c>
      <c r="I660">
        <v>0</v>
      </c>
      <c r="J660" s="2">
        <f>AVERAGE(Table1311[[#This Row],[Estimated costs 1]:[Estimated costs 20]])</f>
        <v>0</v>
      </c>
      <c r="K660" s="2" t="e">
        <f>(Table1311[[#This Row],[Mean]]-Table1311[[#This Row],[Actual cost]])/Table1311[[#This Row],[Actual cost]]*100</f>
        <v>#DIV/0!</v>
      </c>
      <c r="L660" s="2">
        <f>_xlfn.STDEV.P(Table1311[[#This Row],[Estimated costs 1]:[Estimated costs 20]])</f>
        <v>0</v>
      </c>
      <c r="M660" s="2" t="e">
        <f>Table1311[[#This Row],[Dev]]/Table1311[[#This Row],[Mean]]*100</f>
        <v>#DIV/0!</v>
      </c>
      <c r="N660" s="2">
        <f>Table1311[[#This Row],[Estimated costs 1]]-Table1311[[#This Row],[Actual cost]]</f>
        <v>0</v>
      </c>
      <c r="O660" s="2" t="e">
        <f>Table1311[[#This Row],[Diff 1]]/Table1311[[#This Row],[Actual cost]]*100</f>
        <v>#DIV/0!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</row>
    <row r="661" spans="1:35" hidden="1" x14ac:dyDescent="0.3">
      <c r="A661" t="s">
        <v>685</v>
      </c>
      <c r="B661">
        <v>659</v>
      </c>
      <c r="C661" t="str">
        <f>LEFT(Table1311[[#This Row],[Contingency id]])</f>
        <v>C</v>
      </c>
      <c r="D661">
        <v>0</v>
      </c>
      <c r="E661">
        <v>1.0333333333333301</v>
      </c>
      <c r="F661">
        <v>62</v>
      </c>
      <c r="G661">
        <v>60</v>
      </c>
      <c r="H661">
        <v>60</v>
      </c>
      <c r="I661">
        <v>0</v>
      </c>
      <c r="J661" s="2">
        <f>AVERAGE(Table1311[[#This Row],[Estimated costs 1]:[Estimated costs 20]])</f>
        <v>0</v>
      </c>
      <c r="K661" s="2" t="e">
        <f>(Table1311[[#This Row],[Mean]]-Table1311[[#This Row],[Actual cost]])/Table1311[[#This Row],[Actual cost]]*100</f>
        <v>#DIV/0!</v>
      </c>
      <c r="L661" s="2">
        <f>_xlfn.STDEV.P(Table1311[[#This Row],[Estimated costs 1]:[Estimated costs 20]])</f>
        <v>0</v>
      </c>
      <c r="M661" s="2" t="e">
        <f>Table1311[[#This Row],[Dev]]/Table1311[[#This Row],[Mean]]*100</f>
        <v>#DIV/0!</v>
      </c>
      <c r="N661" s="2">
        <f>Table1311[[#This Row],[Estimated costs 1]]-Table1311[[#This Row],[Actual cost]]</f>
        <v>0</v>
      </c>
      <c r="O661" s="2" t="e">
        <f>Table1311[[#This Row],[Diff 1]]/Table1311[[#This Row],[Actual cost]]*100</f>
        <v>#DIV/0!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</row>
    <row r="662" spans="1:35" hidden="1" x14ac:dyDescent="0.3">
      <c r="A662" t="s">
        <v>686</v>
      </c>
      <c r="B662">
        <v>660</v>
      </c>
      <c r="C662" t="str">
        <f>LEFT(Table1311[[#This Row],[Contingency id]])</f>
        <v>C</v>
      </c>
      <c r="D662">
        <v>0</v>
      </c>
      <c r="E662">
        <v>1.0333333333333301</v>
      </c>
      <c r="F662">
        <v>62</v>
      </c>
      <c r="G662">
        <v>60</v>
      </c>
      <c r="H662">
        <v>60</v>
      </c>
      <c r="I662">
        <v>0</v>
      </c>
      <c r="J662" s="2">
        <f>AVERAGE(Table1311[[#This Row],[Estimated costs 1]:[Estimated costs 20]])</f>
        <v>0</v>
      </c>
      <c r="K662" s="2" t="e">
        <f>(Table1311[[#This Row],[Mean]]-Table1311[[#This Row],[Actual cost]])/Table1311[[#This Row],[Actual cost]]*100</f>
        <v>#DIV/0!</v>
      </c>
      <c r="L662" s="2">
        <f>_xlfn.STDEV.P(Table1311[[#This Row],[Estimated costs 1]:[Estimated costs 20]])</f>
        <v>0</v>
      </c>
      <c r="M662" s="2" t="e">
        <f>Table1311[[#This Row],[Dev]]/Table1311[[#This Row],[Mean]]*100</f>
        <v>#DIV/0!</v>
      </c>
      <c r="N662" s="2">
        <f>Table1311[[#This Row],[Estimated costs 1]]-Table1311[[#This Row],[Actual cost]]</f>
        <v>0</v>
      </c>
      <c r="O662" s="2" t="e">
        <f>Table1311[[#This Row],[Diff 1]]/Table1311[[#This Row],[Actual cost]]*100</f>
        <v>#DIV/0!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</row>
    <row r="663" spans="1:35" hidden="1" x14ac:dyDescent="0.3">
      <c r="A663" t="s">
        <v>687</v>
      </c>
      <c r="B663">
        <v>661</v>
      </c>
      <c r="C663" t="str">
        <f>LEFT(Table1311[[#This Row],[Contingency id]])</f>
        <v>C</v>
      </c>
      <c r="D663">
        <v>0</v>
      </c>
      <c r="E663">
        <v>1.0333333333333301</v>
      </c>
      <c r="F663">
        <v>62</v>
      </c>
      <c r="G663">
        <v>60</v>
      </c>
      <c r="H663">
        <v>60</v>
      </c>
      <c r="I663">
        <v>0</v>
      </c>
      <c r="J663" s="2">
        <f>AVERAGE(Table1311[[#This Row],[Estimated costs 1]:[Estimated costs 20]])</f>
        <v>0</v>
      </c>
      <c r="K663" s="2" t="e">
        <f>(Table1311[[#This Row],[Mean]]-Table1311[[#This Row],[Actual cost]])/Table1311[[#This Row],[Actual cost]]*100</f>
        <v>#DIV/0!</v>
      </c>
      <c r="L663" s="2">
        <f>_xlfn.STDEV.P(Table1311[[#This Row],[Estimated costs 1]:[Estimated costs 20]])</f>
        <v>0</v>
      </c>
      <c r="M663" s="2" t="e">
        <f>Table1311[[#This Row],[Dev]]/Table1311[[#This Row],[Mean]]*100</f>
        <v>#DIV/0!</v>
      </c>
      <c r="N663" s="2">
        <f>Table1311[[#This Row],[Estimated costs 1]]-Table1311[[#This Row],[Actual cost]]</f>
        <v>0</v>
      </c>
      <c r="O663" s="2" t="e">
        <f>Table1311[[#This Row],[Diff 1]]/Table1311[[#This Row],[Actual cost]]*100</f>
        <v>#DIV/0!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</row>
    <row r="664" spans="1:35" hidden="1" x14ac:dyDescent="0.3">
      <c r="A664" t="s">
        <v>688</v>
      </c>
      <c r="B664">
        <v>662</v>
      </c>
      <c r="C664" t="str">
        <f>LEFT(Table1311[[#This Row],[Contingency id]])</f>
        <v>C</v>
      </c>
      <c r="D664">
        <v>0</v>
      </c>
      <c r="E664">
        <v>1.0963855421686699</v>
      </c>
      <c r="F664">
        <v>91</v>
      </c>
      <c r="G664">
        <v>83</v>
      </c>
      <c r="H664">
        <v>83</v>
      </c>
      <c r="I664">
        <v>0</v>
      </c>
      <c r="J664" s="2">
        <f>AVERAGE(Table1311[[#This Row],[Estimated costs 1]:[Estimated costs 20]])</f>
        <v>0</v>
      </c>
      <c r="K664" s="2" t="e">
        <f>(Table1311[[#This Row],[Mean]]-Table1311[[#This Row],[Actual cost]])/Table1311[[#This Row],[Actual cost]]*100</f>
        <v>#DIV/0!</v>
      </c>
      <c r="L664" s="2">
        <f>_xlfn.STDEV.P(Table1311[[#This Row],[Estimated costs 1]:[Estimated costs 20]])</f>
        <v>0</v>
      </c>
      <c r="M664" s="2" t="e">
        <f>Table1311[[#This Row],[Dev]]/Table1311[[#This Row],[Mean]]*100</f>
        <v>#DIV/0!</v>
      </c>
      <c r="N664" s="2">
        <f>Table1311[[#This Row],[Estimated costs 1]]-Table1311[[#This Row],[Actual cost]]</f>
        <v>0</v>
      </c>
      <c r="O664" s="2" t="e">
        <f>Table1311[[#This Row],[Diff 1]]/Table1311[[#This Row],[Actual cost]]*100</f>
        <v>#DIV/0!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</row>
    <row r="665" spans="1:35" hidden="1" x14ac:dyDescent="0.3">
      <c r="A665" t="s">
        <v>689</v>
      </c>
      <c r="B665">
        <v>663</v>
      </c>
      <c r="C665" t="str">
        <f>LEFT(Table1311[[#This Row],[Contingency id]])</f>
        <v>C</v>
      </c>
      <c r="D665">
        <v>0</v>
      </c>
      <c r="E665">
        <v>1.0930232558139501</v>
      </c>
      <c r="F665">
        <v>94</v>
      </c>
      <c r="G665">
        <v>86</v>
      </c>
      <c r="H665">
        <v>86</v>
      </c>
      <c r="I665">
        <v>0</v>
      </c>
      <c r="J665" s="2">
        <f>AVERAGE(Table1311[[#This Row],[Estimated costs 1]:[Estimated costs 20]])</f>
        <v>0</v>
      </c>
      <c r="K665" s="2" t="e">
        <f>(Table1311[[#This Row],[Mean]]-Table1311[[#This Row],[Actual cost]])/Table1311[[#This Row],[Actual cost]]*100</f>
        <v>#DIV/0!</v>
      </c>
      <c r="L665" s="2">
        <f>_xlfn.STDEV.P(Table1311[[#This Row],[Estimated costs 1]:[Estimated costs 20]])</f>
        <v>0</v>
      </c>
      <c r="M665" s="2" t="e">
        <f>Table1311[[#This Row],[Dev]]/Table1311[[#This Row],[Mean]]*100</f>
        <v>#DIV/0!</v>
      </c>
      <c r="N665" s="2">
        <f>Table1311[[#This Row],[Estimated costs 1]]-Table1311[[#This Row],[Actual cost]]</f>
        <v>0</v>
      </c>
      <c r="O665" s="2" t="e">
        <f>Table1311[[#This Row],[Diff 1]]/Table1311[[#This Row],[Actual cost]]*100</f>
        <v>#DIV/0!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</row>
    <row r="666" spans="1:35" hidden="1" x14ac:dyDescent="0.3">
      <c r="A666" t="s">
        <v>690</v>
      </c>
      <c r="B666">
        <v>664</v>
      </c>
      <c r="C666" t="str">
        <f>LEFT(Table1311[[#This Row],[Contingency id]])</f>
        <v>C</v>
      </c>
      <c r="D666">
        <v>0</v>
      </c>
      <c r="E666">
        <v>1.13253012048192</v>
      </c>
      <c r="F666">
        <v>94</v>
      </c>
      <c r="G666">
        <v>83</v>
      </c>
      <c r="H666">
        <v>83</v>
      </c>
      <c r="I666">
        <v>0</v>
      </c>
      <c r="J666" s="2">
        <f>AVERAGE(Table1311[[#This Row],[Estimated costs 1]:[Estimated costs 20]])</f>
        <v>0</v>
      </c>
      <c r="K666" s="2" t="e">
        <f>(Table1311[[#This Row],[Mean]]-Table1311[[#This Row],[Actual cost]])/Table1311[[#This Row],[Actual cost]]*100</f>
        <v>#DIV/0!</v>
      </c>
      <c r="L666" s="2">
        <f>_xlfn.STDEV.P(Table1311[[#This Row],[Estimated costs 1]:[Estimated costs 20]])</f>
        <v>0</v>
      </c>
      <c r="M666" s="2" t="e">
        <f>Table1311[[#This Row],[Dev]]/Table1311[[#This Row],[Mean]]*100</f>
        <v>#DIV/0!</v>
      </c>
      <c r="N666" s="2">
        <f>Table1311[[#This Row],[Estimated costs 1]]-Table1311[[#This Row],[Actual cost]]</f>
        <v>0</v>
      </c>
      <c r="O666" s="2" t="e">
        <f>Table1311[[#This Row],[Diff 1]]/Table1311[[#This Row],[Actual cost]]*100</f>
        <v>#DIV/0!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</row>
    <row r="667" spans="1:35" hidden="1" x14ac:dyDescent="0.3">
      <c r="A667" t="s">
        <v>691</v>
      </c>
      <c r="B667">
        <v>665</v>
      </c>
      <c r="C667" t="str">
        <f>LEFT(Table1311[[#This Row],[Contingency id]])</f>
        <v>C</v>
      </c>
      <c r="D667">
        <v>0</v>
      </c>
      <c r="E667">
        <v>1.1818181818181801</v>
      </c>
      <c r="F667">
        <v>91</v>
      </c>
      <c r="G667">
        <v>77</v>
      </c>
      <c r="H667">
        <v>77</v>
      </c>
      <c r="I667">
        <v>0</v>
      </c>
      <c r="J667" s="2">
        <f>AVERAGE(Table1311[[#This Row],[Estimated costs 1]:[Estimated costs 20]])</f>
        <v>0</v>
      </c>
      <c r="K667" s="2" t="e">
        <f>(Table1311[[#This Row],[Mean]]-Table1311[[#This Row],[Actual cost]])/Table1311[[#This Row],[Actual cost]]*100</f>
        <v>#DIV/0!</v>
      </c>
      <c r="L667" s="2">
        <f>_xlfn.STDEV.P(Table1311[[#This Row],[Estimated costs 1]:[Estimated costs 20]])</f>
        <v>0</v>
      </c>
      <c r="M667" s="2" t="e">
        <f>Table1311[[#This Row],[Dev]]/Table1311[[#This Row],[Mean]]*100</f>
        <v>#DIV/0!</v>
      </c>
      <c r="N667" s="2">
        <f>Table1311[[#This Row],[Estimated costs 1]]-Table1311[[#This Row],[Actual cost]]</f>
        <v>0</v>
      </c>
      <c r="O667" s="2" t="e">
        <f>Table1311[[#This Row],[Diff 1]]/Table1311[[#This Row],[Actual cost]]*100</f>
        <v>#DIV/0!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</row>
    <row r="668" spans="1:35" hidden="1" x14ac:dyDescent="0.3">
      <c r="A668" t="s">
        <v>692</v>
      </c>
      <c r="B668">
        <v>666</v>
      </c>
      <c r="C668" t="str">
        <f>LEFT(Table1311[[#This Row],[Contingency id]])</f>
        <v>C</v>
      </c>
      <c r="D668">
        <v>0</v>
      </c>
      <c r="E668">
        <v>1.15189873417721</v>
      </c>
      <c r="F668">
        <v>91</v>
      </c>
      <c r="G668">
        <v>79</v>
      </c>
      <c r="H668">
        <v>79</v>
      </c>
      <c r="I668">
        <v>0</v>
      </c>
      <c r="J668" s="2">
        <f>AVERAGE(Table1311[[#This Row],[Estimated costs 1]:[Estimated costs 20]])</f>
        <v>0</v>
      </c>
      <c r="K668" s="2" t="e">
        <f>(Table1311[[#This Row],[Mean]]-Table1311[[#This Row],[Actual cost]])/Table1311[[#This Row],[Actual cost]]*100</f>
        <v>#DIV/0!</v>
      </c>
      <c r="L668" s="2">
        <f>_xlfn.STDEV.P(Table1311[[#This Row],[Estimated costs 1]:[Estimated costs 20]])</f>
        <v>0</v>
      </c>
      <c r="M668" s="2" t="e">
        <f>Table1311[[#This Row],[Dev]]/Table1311[[#This Row],[Mean]]*100</f>
        <v>#DIV/0!</v>
      </c>
      <c r="N668" s="2">
        <f>Table1311[[#This Row],[Estimated costs 1]]-Table1311[[#This Row],[Actual cost]]</f>
        <v>0</v>
      </c>
      <c r="O668" s="2" t="e">
        <f>Table1311[[#This Row],[Diff 1]]/Table1311[[#This Row],[Actual cost]]*100</f>
        <v>#DIV/0!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</row>
    <row r="669" spans="1:35" hidden="1" x14ac:dyDescent="0.3">
      <c r="A669" t="s">
        <v>693</v>
      </c>
      <c r="B669">
        <v>667</v>
      </c>
      <c r="C669" t="str">
        <f>LEFT(Table1311[[#This Row],[Contingency id]])</f>
        <v>C</v>
      </c>
      <c r="D669">
        <v>0</v>
      </c>
      <c r="E669">
        <v>1.0561797752808899</v>
      </c>
      <c r="F669">
        <v>94</v>
      </c>
      <c r="G669">
        <v>89</v>
      </c>
      <c r="H669">
        <v>89</v>
      </c>
      <c r="I669">
        <v>0</v>
      </c>
      <c r="J669" s="2">
        <f>AVERAGE(Table1311[[#This Row],[Estimated costs 1]:[Estimated costs 20]])</f>
        <v>0</v>
      </c>
      <c r="K669" s="2" t="e">
        <f>(Table1311[[#This Row],[Mean]]-Table1311[[#This Row],[Actual cost]])/Table1311[[#This Row],[Actual cost]]*100</f>
        <v>#DIV/0!</v>
      </c>
      <c r="L669" s="2">
        <f>_xlfn.STDEV.P(Table1311[[#This Row],[Estimated costs 1]:[Estimated costs 20]])</f>
        <v>0</v>
      </c>
      <c r="M669" s="2" t="e">
        <f>Table1311[[#This Row],[Dev]]/Table1311[[#This Row],[Mean]]*100</f>
        <v>#DIV/0!</v>
      </c>
      <c r="N669" s="2">
        <f>Table1311[[#This Row],[Estimated costs 1]]-Table1311[[#This Row],[Actual cost]]</f>
        <v>0</v>
      </c>
      <c r="O669" s="2" t="e">
        <f>Table1311[[#This Row],[Diff 1]]/Table1311[[#This Row],[Actual cost]]*100</f>
        <v>#DIV/0!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</row>
    <row r="670" spans="1:35" hidden="1" x14ac:dyDescent="0.3">
      <c r="A670" t="s">
        <v>694</v>
      </c>
      <c r="B670">
        <v>668</v>
      </c>
      <c r="C670" t="str">
        <f>LEFT(Table1311[[#This Row],[Contingency id]])</f>
        <v>C</v>
      </c>
      <c r="D670">
        <v>0</v>
      </c>
      <c r="E670">
        <v>1.0963855421686699</v>
      </c>
      <c r="F670">
        <v>91</v>
      </c>
      <c r="G670">
        <v>83</v>
      </c>
      <c r="H670">
        <v>83</v>
      </c>
      <c r="I670">
        <v>0</v>
      </c>
      <c r="J670" s="2">
        <f>AVERAGE(Table1311[[#This Row],[Estimated costs 1]:[Estimated costs 20]])</f>
        <v>0</v>
      </c>
      <c r="K670" s="2" t="e">
        <f>(Table1311[[#This Row],[Mean]]-Table1311[[#This Row],[Actual cost]])/Table1311[[#This Row],[Actual cost]]*100</f>
        <v>#DIV/0!</v>
      </c>
      <c r="L670" s="2">
        <f>_xlfn.STDEV.P(Table1311[[#This Row],[Estimated costs 1]:[Estimated costs 20]])</f>
        <v>0</v>
      </c>
      <c r="M670" s="2" t="e">
        <f>Table1311[[#This Row],[Dev]]/Table1311[[#This Row],[Mean]]*100</f>
        <v>#DIV/0!</v>
      </c>
      <c r="N670" s="2">
        <f>Table1311[[#This Row],[Estimated costs 1]]-Table1311[[#This Row],[Actual cost]]</f>
        <v>0</v>
      </c>
      <c r="O670" s="2" t="e">
        <f>Table1311[[#This Row],[Diff 1]]/Table1311[[#This Row],[Actual cost]]*100</f>
        <v>#DIV/0!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</row>
    <row r="671" spans="1:35" hidden="1" x14ac:dyDescent="0.3">
      <c r="A671" t="s">
        <v>695</v>
      </c>
      <c r="B671">
        <v>669</v>
      </c>
      <c r="C671" t="str">
        <f>LEFT(Table1311[[#This Row],[Contingency id]])</f>
        <v>C</v>
      </c>
      <c r="D671">
        <v>0</v>
      </c>
      <c r="E671">
        <v>1.1463414634146301</v>
      </c>
      <c r="F671">
        <v>94</v>
      </c>
      <c r="G671">
        <v>82</v>
      </c>
      <c r="H671">
        <v>82</v>
      </c>
      <c r="I671">
        <v>0</v>
      </c>
      <c r="J671" s="2">
        <f>AVERAGE(Table1311[[#This Row],[Estimated costs 1]:[Estimated costs 20]])</f>
        <v>0</v>
      </c>
      <c r="K671" s="2" t="e">
        <f>(Table1311[[#This Row],[Mean]]-Table1311[[#This Row],[Actual cost]])/Table1311[[#This Row],[Actual cost]]*100</f>
        <v>#DIV/0!</v>
      </c>
      <c r="L671" s="2">
        <f>_xlfn.STDEV.P(Table1311[[#This Row],[Estimated costs 1]:[Estimated costs 20]])</f>
        <v>0</v>
      </c>
      <c r="M671" s="2" t="e">
        <f>Table1311[[#This Row],[Dev]]/Table1311[[#This Row],[Mean]]*100</f>
        <v>#DIV/0!</v>
      </c>
      <c r="N671" s="2">
        <f>Table1311[[#This Row],[Estimated costs 1]]-Table1311[[#This Row],[Actual cost]]</f>
        <v>0</v>
      </c>
      <c r="O671" s="2" t="e">
        <f>Table1311[[#This Row],[Diff 1]]/Table1311[[#This Row],[Actual cost]]*100</f>
        <v>#DIV/0!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</row>
    <row r="672" spans="1:35" hidden="1" x14ac:dyDescent="0.3">
      <c r="A672" t="s">
        <v>696</v>
      </c>
      <c r="B672">
        <v>670</v>
      </c>
      <c r="C672" t="str">
        <f>LEFT(Table1311[[#This Row],[Contingency id]])</f>
        <v>C</v>
      </c>
      <c r="D672">
        <v>0</v>
      </c>
      <c r="E672">
        <v>1.1375</v>
      </c>
      <c r="F672">
        <v>91</v>
      </c>
      <c r="G672">
        <v>80</v>
      </c>
      <c r="H672">
        <v>80</v>
      </c>
      <c r="I672">
        <v>0</v>
      </c>
      <c r="J672" s="2">
        <f>AVERAGE(Table1311[[#This Row],[Estimated costs 1]:[Estimated costs 20]])</f>
        <v>0</v>
      </c>
      <c r="K672" s="2" t="e">
        <f>(Table1311[[#This Row],[Mean]]-Table1311[[#This Row],[Actual cost]])/Table1311[[#This Row],[Actual cost]]*100</f>
        <v>#DIV/0!</v>
      </c>
      <c r="L672" s="2">
        <f>_xlfn.STDEV.P(Table1311[[#This Row],[Estimated costs 1]:[Estimated costs 20]])</f>
        <v>0</v>
      </c>
      <c r="M672" s="2" t="e">
        <f>Table1311[[#This Row],[Dev]]/Table1311[[#This Row],[Mean]]*100</f>
        <v>#DIV/0!</v>
      </c>
      <c r="N672" s="2">
        <f>Table1311[[#This Row],[Estimated costs 1]]-Table1311[[#This Row],[Actual cost]]</f>
        <v>0</v>
      </c>
      <c r="O672" s="2" t="e">
        <f>Table1311[[#This Row],[Diff 1]]/Table1311[[#This Row],[Actual cost]]*100</f>
        <v>#DIV/0!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</row>
    <row r="673" spans="1:35" hidden="1" x14ac:dyDescent="0.3">
      <c r="A673" t="s">
        <v>697</v>
      </c>
      <c r="B673">
        <v>671</v>
      </c>
      <c r="C673" t="str">
        <f>LEFT(Table1311[[#This Row],[Contingency id]])</f>
        <v>C</v>
      </c>
      <c r="D673">
        <v>0</v>
      </c>
      <c r="E673">
        <v>1.0804597701149401</v>
      </c>
      <c r="F673">
        <v>94</v>
      </c>
      <c r="G673">
        <v>87</v>
      </c>
      <c r="H673">
        <v>87</v>
      </c>
      <c r="I673">
        <v>0</v>
      </c>
      <c r="J673" s="2">
        <f>AVERAGE(Table1311[[#This Row],[Estimated costs 1]:[Estimated costs 20]])</f>
        <v>0</v>
      </c>
      <c r="K673" s="2" t="e">
        <f>(Table1311[[#This Row],[Mean]]-Table1311[[#This Row],[Actual cost]])/Table1311[[#This Row],[Actual cost]]*100</f>
        <v>#DIV/0!</v>
      </c>
      <c r="L673" s="2">
        <f>_xlfn.STDEV.P(Table1311[[#This Row],[Estimated costs 1]:[Estimated costs 20]])</f>
        <v>0</v>
      </c>
      <c r="M673" s="2" t="e">
        <f>Table1311[[#This Row],[Dev]]/Table1311[[#This Row],[Mean]]*100</f>
        <v>#DIV/0!</v>
      </c>
      <c r="N673" s="2">
        <f>Table1311[[#This Row],[Estimated costs 1]]-Table1311[[#This Row],[Actual cost]]</f>
        <v>0</v>
      </c>
      <c r="O673" s="2" t="e">
        <f>Table1311[[#This Row],[Diff 1]]/Table1311[[#This Row],[Actual cost]]*100</f>
        <v>#DIV/0!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</row>
    <row r="674" spans="1:35" hidden="1" x14ac:dyDescent="0.3">
      <c r="A674" t="s">
        <v>698</v>
      </c>
      <c r="B674">
        <v>672</v>
      </c>
      <c r="C674" t="str">
        <f>LEFT(Table1311[[#This Row],[Contingency id]])</f>
        <v>C</v>
      </c>
      <c r="D674">
        <v>0</v>
      </c>
      <c r="E674">
        <v>1.0916666666666599</v>
      </c>
      <c r="F674">
        <v>131</v>
      </c>
      <c r="G674">
        <v>120</v>
      </c>
      <c r="H674">
        <v>120</v>
      </c>
      <c r="I674">
        <v>0</v>
      </c>
      <c r="J674" s="2">
        <f>AVERAGE(Table1311[[#This Row],[Estimated costs 1]:[Estimated costs 20]])</f>
        <v>0</v>
      </c>
      <c r="K674" s="2" t="e">
        <f>(Table1311[[#This Row],[Mean]]-Table1311[[#This Row],[Actual cost]])/Table1311[[#This Row],[Actual cost]]*100</f>
        <v>#DIV/0!</v>
      </c>
      <c r="L674" s="2">
        <f>_xlfn.STDEV.P(Table1311[[#This Row],[Estimated costs 1]:[Estimated costs 20]])</f>
        <v>0</v>
      </c>
      <c r="M674" s="2" t="e">
        <f>Table1311[[#This Row],[Dev]]/Table1311[[#This Row],[Mean]]*100</f>
        <v>#DIV/0!</v>
      </c>
      <c r="N674" s="2">
        <f>Table1311[[#This Row],[Estimated costs 1]]-Table1311[[#This Row],[Actual cost]]</f>
        <v>0</v>
      </c>
      <c r="O674" s="2" t="e">
        <f>Table1311[[#This Row],[Diff 1]]/Table1311[[#This Row],[Actual cost]]*100</f>
        <v>#DIV/0!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</row>
    <row r="675" spans="1:35" hidden="1" x14ac:dyDescent="0.3">
      <c r="A675" t="s">
        <v>699</v>
      </c>
      <c r="B675">
        <v>673</v>
      </c>
      <c r="C675" t="str">
        <f>LEFT(Table1311[[#This Row],[Contingency id]])</f>
        <v>C</v>
      </c>
      <c r="D675">
        <v>0</v>
      </c>
      <c r="E675">
        <v>1.07377049180327</v>
      </c>
      <c r="F675">
        <v>131</v>
      </c>
      <c r="G675">
        <v>122</v>
      </c>
      <c r="H675">
        <v>122</v>
      </c>
      <c r="I675">
        <v>0</v>
      </c>
      <c r="J675" s="2">
        <f>AVERAGE(Table1311[[#This Row],[Estimated costs 1]:[Estimated costs 20]])</f>
        <v>0</v>
      </c>
      <c r="K675" s="2" t="e">
        <f>(Table1311[[#This Row],[Mean]]-Table1311[[#This Row],[Actual cost]])/Table1311[[#This Row],[Actual cost]]*100</f>
        <v>#DIV/0!</v>
      </c>
      <c r="L675" s="2">
        <f>_xlfn.STDEV.P(Table1311[[#This Row],[Estimated costs 1]:[Estimated costs 20]])</f>
        <v>0</v>
      </c>
      <c r="M675" s="2" t="e">
        <f>Table1311[[#This Row],[Dev]]/Table1311[[#This Row],[Mean]]*100</f>
        <v>#DIV/0!</v>
      </c>
      <c r="N675" s="2">
        <f>Table1311[[#This Row],[Estimated costs 1]]-Table1311[[#This Row],[Actual cost]]</f>
        <v>0</v>
      </c>
      <c r="O675" s="2" t="e">
        <f>Table1311[[#This Row],[Diff 1]]/Table1311[[#This Row],[Actual cost]]*100</f>
        <v>#DIV/0!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</row>
    <row r="676" spans="1:35" hidden="1" x14ac:dyDescent="0.3">
      <c r="A676" t="s">
        <v>700</v>
      </c>
      <c r="B676">
        <v>674</v>
      </c>
      <c r="C676" t="str">
        <f>LEFT(Table1311[[#This Row],[Contingency id]])</f>
        <v>C</v>
      </c>
      <c r="D676">
        <v>0</v>
      </c>
      <c r="E676">
        <v>1.12676056338028</v>
      </c>
      <c r="F676">
        <v>160</v>
      </c>
      <c r="G676">
        <v>142</v>
      </c>
      <c r="H676">
        <v>142</v>
      </c>
      <c r="I676">
        <v>0</v>
      </c>
      <c r="J676" s="2">
        <f>AVERAGE(Table1311[[#This Row],[Estimated costs 1]:[Estimated costs 20]])</f>
        <v>0</v>
      </c>
      <c r="K676" s="2" t="e">
        <f>(Table1311[[#This Row],[Mean]]-Table1311[[#This Row],[Actual cost]])/Table1311[[#This Row],[Actual cost]]*100</f>
        <v>#DIV/0!</v>
      </c>
      <c r="L676" s="2">
        <f>_xlfn.STDEV.P(Table1311[[#This Row],[Estimated costs 1]:[Estimated costs 20]])</f>
        <v>0</v>
      </c>
      <c r="M676" s="2" t="e">
        <f>Table1311[[#This Row],[Dev]]/Table1311[[#This Row],[Mean]]*100</f>
        <v>#DIV/0!</v>
      </c>
      <c r="N676" s="2">
        <f>Table1311[[#This Row],[Estimated costs 1]]-Table1311[[#This Row],[Actual cost]]</f>
        <v>0</v>
      </c>
      <c r="O676" s="2" t="e">
        <f>Table1311[[#This Row],[Diff 1]]/Table1311[[#This Row],[Actual cost]]*100</f>
        <v>#DIV/0!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</row>
    <row r="677" spans="1:35" hidden="1" x14ac:dyDescent="0.3">
      <c r="A677" t="s">
        <v>701</v>
      </c>
      <c r="B677">
        <v>675</v>
      </c>
      <c r="C677" t="str">
        <f>LEFT(Table1311[[#This Row],[Contingency id]])</f>
        <v>C</v>
      </c>
      <c r="D677">
        <v>0</v>
      </c>
      <c r="E677">
        <v>1.1293103448275801</v>
      </c>
      <c r="F677">
        <v>131</v>
      </c>
      <c r="G677">
        <v>116</v>
      </c>
      <c r="H677">
        <v>116</v>
      </c>
      <c r="I677">
        <v>0</v>
      </c>
      <c r="J677" s="2">
        <f>AVERAGE(Table1311[[#This Row],[Estimated costs 1]:[Estimated costs 20]])</f>
        <v>0</v>
      </c>
      <c r="K677" s="2" t="e">
        <f>(Table1311[[#This Row],[Mean]]-Table1311[[#This Row],[Actual cost]])/Table1311[[#This Row],[Actual cost]]*100</f>
        <v>#DIV/0!</v>
      </c>
      <c r="L677" s="2">
        <f>_xlfn.STDEV.P(Table1311[[#This Row],[Estimated costs 1]:[Estimated costs 20]])</f>
        <v>0</v>
      </c>
      <c r="M677" s="2" t="e">
        <f>Table1311[[#This Row],[Dev]]/Table1311[[#This Row],[Mean]]*100</f>
        <v>#DIV/0!</v>
      </c>
      <c r="N677" s="2">
        <f>Table1311[[#This Row],[Estimated costs 1]]-Table1311[[#This Row],[Actual cost]]</f>
        <v>0</v>
      </c>
      <c r="O677" s="2" t="e">
        <f>Table1311[[#This Row],[Diff 1]]/Table1311[[#This Row],[Actual cost]]*100</f>
        <v>#DIV/0!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</row>
    <row r="678" spans="1:35" hidden="1" x14ac:dyDescent="0.3">
      <c r="A678" t="s">
        <v>702</v>
      </c>
      <c r="B678">
        <v>676</v>
      </c>
      <c r="C678" t="str">
        <f>LEFT(Table1311[[#This Row],[Contingency id]])</f>
        <v>C</v>
      </c>
      <c r="D678">
        <v>0</v>
      </c>
      <c r="E678">
        <v>1.1101694915254201</v>
      </c>
      <c r="F678">
        <v>131</v>
      </c>
      <c r="G678">
        <v>118</v>
      </c>
      <c r="H678">
        <v>118</v>
      </c>
      <c r="I678">
        <v>0</v>
      </c>
      <c r="J678" s="2">
        <f>AVERAGE(Table1311[[#This Row],[Estimated costs 1]:[Estimated costs 20]])</f>
        <v>0</v>
      </c>
      <c r="K678" s="2" t="e">
        <f>(Table1311[[#This Row],[Mean]]-Table1311[[#This Row],[Actual cost]])/Table1311[[#This Row],[Actual cost]]*100</f>
        <v>#DIV/0!</v>
      </c>
      <c r="L678" s="2">
        <f>_xlfn.STDEV.P(Table1311[[#This Row],[Estimated costs 1]:[Estimated costs 20]])</f>
        <v>0</v>
      </c>
      <c r="M678" s="2" t="e">
        <f>Table1311[[#This Row],[Dev]]/Table1311[[#This Row],[Mean]]*100</f>
        <v>#DIV/0!</v>
      </c>
      <c r="N678" s="2">
        <f>Table1311[[#This Row],[Estimated costs 1]]-Table1311[[#This Row],[Actual cost]]</f>
        <v>0</v>
      </c>
      <c r="O678" s="2" t="e">
        <f>Table1311[[#This Row],[Diff 1]]/Table1311[[#This Row],[Actual cost]]*100</f>
        <v>#DIV/0!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</row>
    <row r="679" spans="1:35" hidden="1" x14ac:dyDescent="0.3">
      <c r="A679" t="s">
        <v>703</v>
      </c>
      <c r="B679">
        <v>677</v>
      </c>
      <c r="C679" t="str">
        <f>LEFT(Table1311[[#This Row],[Contingency id]])</f>
        <v>C</v>
      </c>
      <c r="D679">
        <v>0</v>
      </c>
      <c r="E679">
        <v>1.1391304347825999</v>
      </c>
      <c r="F679">
        <v>131</v>
      </c>
      <c r="G679">
        <v>115</v>
      </c>
      <c r="H679">
        <v>115</v>
      </c>
      <c r="I679">
        <v>0</v>
      </c>
      <c r="J679" s="2">
        <f>AVERAGE(Table1311[[#This Row],[Estimated costs 1]:[Estimated costs 20]])</f>
        <v>0</v>
      </c>
      <c r="K679" s="2" t="e">
        <f>(Table1311[[#This Row],[Mean]]-Table1311[[#This Row],[Actual cost]])/Table1311[[#This Row],[Actual cost]]*100</f>
        <v>#DIV/0!</v>
      </c>
      <c r="L679" s="2">
        <f>_xlfn.STDEV.P(Table1311[[#This Row],[Estimated costs 1]:[Estimated costs 20]])</f>
        <v>0</v>
      </c>
      <c r="M679" s="2" t="e">
        <f>Table1311[[#This Row],[Dev]]/Table1311[[#This Row],[Mean]]*100</f>
        <v>#DIV/0!</v>
      </c>
      <c r="N679" s="2">
        <f>Table1311[[#This Row],[Estimated costs 1]]-Table1311[[#This Row],[Actual cost]]</f>
        <v>0</v>
      </c>
      <c r="O679" s="2" t="e">
        <f>Table1311[[#This Row],[Diff 1]]/Table1311[[#This Row],[Actual cost]]*100</f>
        <v>#DIV/0!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</row>
    <row r="680" spans="1:35" hidden="1" x14ac:dyDescent="0.3">
      <c r="A680" t="s">
        <v>704</v>
      </c>
      <c r="B680">
        <v>678</v>
      </c>
      <c r="C680" t="str">
        <f>LEFT(Table1311[[#This Row],[Contingency id]])</f>
        <v>C</v>
      </c>
      <c r="D680">
        <v>0</v>
      </c>
      <c r="E680">
        <v>1.1491228070175401</v>
      </c>
      <c r="F680">
        <v>131</v>
      </c>
      <c r="G680">
        <v>114</v>
      </c>
      <c r="H680">
        <v>114</v>
      </c>
      <c r="I680">
        <v>0</v>
      </c>
      <c r="J680" s="2">
        <f>AVERAGE(Table1311[[#This Row],[Estimated costs 1]:[Estimated costs 20]])</f>
        <v>0</v>
      </c>
      <c r="K680" s="2" t="e">
        <f>(Table1311[[#This Row],[Mean]]-Table1311[[#This Row],[Actual cost]])/Table1311[[#This Row],[Actual cost]]*100</f>
        <v>#DIV/0!</v>
      </c>
      <c r="L680" s="2">
        <f>_xlfn.STDEV.P(Table1311[[#This Row],[Estimated costs 1]:[Estimated costs 20]])</f>
        <v>0</v>
      </c>
      <c r="M680" s="2" t="e">
        <f>Table1311[[#This Row],[Dev]]/Table1311[[#This Row],[Mean]]*100</f>
        <v>#DIV/0!</v>
      </c>
      <c r="N680" s="2">
        <f>Table1311[[#This Row],[Estimated costs 1]]-Table1311[[#This Row],[Actual cost]]</f>
        <v>0</v>
      </c>
      <c r="O680" s="2" t="e">
        <f>Table1311[[#This Row],[Diff 1]]/Table1311[[#This Row],[Actual cost]]*100</f>
        <v>#DIV/0!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</row>
    <row r="681" spans="1:35" hidden="1" x14ac:dyDescent="0.3">
      <c r="A681" t="s">
        <v>705</v>
      </c>
      <c r="B681">
        <v>679</v>
      </c>
      <c r="C681" t="str">
        <f>LEFT(Table1311[[#This Row],[Contingency id]])</f>
        <v>C</v>
      </c>
      <c r="D681">
        <v>0</v>
      </c>
      <c r="E681">
        <v>1.1428571428571399</v>
      </c>
      <c r="F681">
        <v>160</v>
      </c>
      <c r="G681">
        <v>140</v>
      </c>
      <c r="H681">
        <v>140</v>
      </c>
      <c r="I681">
        <v>0</v>
      </c>
      <c r="J681" s="2">
        <f>AVERAGE(Table1311[[#This Row],[Estimated costs 1]:[Estimated costs 20]])</f>
        <v>0</v>
      </c>
      <c r="K681" s="2" t="e">
        <f>(Table1311[[#This Row],[Mean]]-Table1311[[#This Row],[Actual cost]])/Table1311[[#This Row],[Actual cost]]*100</f>
        <v>#DIV/0!</v>
      </c>
      <c r="L681" s="2">
        <f>_xlfn.STDEV.P(Table1311[[#This Row],[Estimated costs 1]:[Estimated costs 20]])</f>
        <v>0</v>
      </c>
      <c r="M681" s="2" t="e">
        <f>Table1311[[#This Row],[Dev]]/Table1311[[#This Row],[Mean]]*100</f>
        <v>#DIV/0!</v>
      </c>
      <c r="N681" s="2">
        <f>Table1311[[#This Row],[Estimated costs 1]]-Table1311[[#This Row],[Actual cost]]</f>
        <v>0</v>
      </c>
      <c r="O681" s="2" t="e">
        <f>Table1311[[#This Row],[Diff 1]]/Table1311[[#This Row],[Actual cost]]*100</f>
        <v>#DIV/0!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</row>
    <row r="682" spans="1:35" hidden="1" x14ac:dyDescent="0.3">
      <c r="A682" t="s">
        <v>706</v>
      </c>
      <c r="B682">
        <v>680</v>
      </c>
      <c r="C682" t="str">
        <f>LEFT(Table1311[[#This Row],[Contingency id]])</f>
        <v>C</v>
      </c>
      <c r="D682">
        <v>0</v>
      </c>
      <c r="E682">
        <v>1.1016949152542299</v>
      </c>
      <c r="F682">
        <v>130</v>
      </c>
      <c r="G682">
        <v>118</v>
      </c>
      <c r="H682">
        <v>118</v>
      </c>
      <c r="I682">
        <v>0</v>
      </c>
      <c r="J682" s="2">
        <f>AVERAGE(Table1311[[#This Row],[Estimated costs 1]:[Estimated costs 20]])</f>
        <v>0</v>
      </c>
      <c r="K682" s="2" t="e">
        <f>(Table1311[[#This Row],[Mean]]-Table1311[[#This Row],[Actual cost]])/Table1311[[#This Row],[Actual cost]]*100</f>
        <v>#DIV/0!</v>
      </c>
      <c r="L682" s="2">
        <f>_xlfn.STDEV.P(Table1311[[#This Row],[Estimated costs 1]:[Estimated costs 20]])</f>
        <v>0</v>
      </c>
      <c r="M682" s="2" t="e">
        <f>Table1311[[#This Row],[Dev]]/Table1311[[#This Row],[Mean]]*100</f>
        <v>#DIV/0!</v>
      </c>
      <c r="N682" s="2">
        <f>Table1311[[#This Row],[Estimated costs 1]]-Table1311[[#This Row],[Actual cost]]</f>
        <v>0</v>
      </c>
      <c r="O682" s="2" t="e">
        <f>Table1311[[#This Row],[Diff 1]]/Table1311[[#This Row],[Actual cost]]*100</f>
        <v>#DIV/0!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</row>
    <row r="683" spans="1:35" hidden="1" x14ac:dyDescent="0.3">
      <c r="A683" t="s">
        <v>707</v>
      </c>
      <c r="B683">
        <v>681</v>
      </c>
      <c r="C683" t="str">
        <f>LEFT(Table1311[[#This Row],[Contingency id]])</f>
        <v>C</v>
      </c>
      <c r="D683">
        <v>0</v>
      </c>
      <c r="E683">
        <v>1.14035087719298</v>
      </c>
      <c r="F683">
        <v>130</v>
      </c>
      <c r="G683">
        <v>114</v>
      </c>
      <c r="H683">
        <v>114</v>
      </c>
      <c r="I683">
        <v>0</v>
      </c>
      <c r="J683" s="2">
        <f>AVERAGE(Table1311[[#This Row],[Estimated costs 1]:[Estimated costs 20]])</f>
        <v>0</v>
      </c>
      <c r="K683" s="2" t="e">
        <f>(Table1311[[#This Row],[Mean]]-Table1311[[#This Row],[Actual cost]])/Table1311[[#This Row],[Actual cost]]*100</f>
        <v>#DIV/0!</v>
      </c>
      <c r="L683" s="2">
        <f>_xlfn.STDEV.P(Table1311[[#This Row],[Estimated costs 1]:[Estimated costs 20]])</f>
        <v>0</v>
      </c>
      <c r="M683" s="2" t="e">
        <f>Table1311[[#This Row],[Dev]]/Table1311[[#This Row],[Mean]]*100</f>
        <v>#DIV/0!</v>
      </c>
      <c r="N683" s="2">
        <f>Table1311[[#This Row],[Estimated costs 1]]-Table1311[[#This Row],[Actual cost]]</f>
        <v>0</v>
      </c>
      <c r="O683" s="2" t="e">
        <f>Table1311[[#This Row],[Diff 1]]/Table1311[[#This Row],[Actual cost]]*100</f>
        <v>#DIV/0!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</row>
    <row r="684" spans="1:35" hidden="1" x14ac:dyDescent="0.3">
      <c r="A684" t="s">
        <v>708</v>
      </c>
      <c r="B684">
        <v>682</v>
      </c>
      <c r="C684" t="str">
        <f>LEFT(Table1311[[#This Row],[Contingency id]])</f>
        <v>C</v>
      </c>
      <c r="D684">
        <v>0</v>
      </c>
      <c r="E684">
        <v>1.1347517730496399</v>
      </c>
      <c r="F684">
        <v>160</v>
      </c>
      <c r="G684">
        <v>141</v>
      </c>
      <c r="H684">
        <v>141</v>
      </c>
      <c r="I684">
        <v>0</v>
      </c>
      <c r="J684" s="2">
        <f>AVERAGE(Table1311[[#This Row],[Estimated costs 1]:[Estimated costs 20]])</f>
        <v>0</v>
      </c>
      <c r="K684" s="2" t="e">
        <f>(Table1311[[#This Row],[Mean]]-Table1311[[#This Row],[Actual cost]])/Table1311[[#This Row],[Actual cost]]*100</f>
        <v>#DIV/0!</v>
      </c>
      <c r="L684" s="2">
        <f>_xlfn.STDEV.P(Table1311[[#This Row],[Estimated costs 1]:[Estimated costs 20]])</f>
        <v>0</v>
      </c>
      <c r="M684" s="2" t="e">
        <f>Table1311[[#This Row],[Dev]]/Table1311[[#This Row],[Mean]]*100</f>
        <v>#DIV/0!</v>
      </c>
      <c r="N684" s="2">
        <f>Table1311[[#This Row],[Estimated costs 1]]-Table1311[[#This Row],[Actual cost]]</f>
        <v>0</v>
      </c>
      <c r="O684" s="2" t="e">
        <f>Table1311[[#This Row],[Diff 1]]/Table1311[[#This Row],[Actual cost]]*100</f>
        <v>#DIV/0!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</row>
    <row r="685" spans="1:35" hidden="1" x14ac:dyDescent="0.3">
      <c r="A685" t="s">
        <v>709</v>
      </c>
      <c r="B685">
        <v>683</v>
      </c>
      <c r="C685" t="str">
        <f>LEFT(Table1311[[#This Row],[Contingency id]])</f>
        <v>C</v>
      </c>
      <c r="D685">
        <v>0</v>
      </c>
      <c r="E685">
        <v>1.1008403361344501</v>
      </c>
      <c r="F685">
        <v>131</v>
      </c>
      <c r="G685">
        <v>119</v>
      </c>
      <c r="H685">
        <v>119</v>
      </c>
      <c r="I685">
        <v>0</v>
      </c>
      <c r="J685" s="2">
        <f>AVERAGE(Table1311[[#This Row],[Estimated costs 1]:[Estimated costs 20]])</f>
        <v>0</v>
      </c>
      <c r="K685" s="2" t="e">
        <f>(Table1311[[#This Row],[Mean]]-Table1311[[#This Row],[Actual cost]])/Table1311[[#This Row],[Actual cost]]*100</f>
        <v>#DIV/0!</v>
      </c>
      <c r="L685" s="2">
        <f>_xlfn.STDEV.P(Table1311[[#This Row],[Estimated costs 1]:[Estimated costs 20]])</f>
        <v>0</v>
      </c>
      <c r="M685" s="2" t="e">
        <f>Table1311[[#This Row],[Dev]]/Table1311[[#This Row],[Mean]]*100</f>
        <v>#DIV/0!</v>
      </c>
      <c r="N685" s="2">
        <f>Table1311[[#This Row],[Estimated costs 1]]-Table1311[[#This Row],[Actual cost]]</f>
        <v>0</v>
      </c>
      <c r="O685" s="2" t="e">
        <f>Table1311[[#This Row],[Diff 1]]/Table1311[[#This Row],[Actual cost]]*100</f>
        <v>#DIV/0!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</row>
    <row r="686" spans="1:35" hidden="1" x14ac:dyDescent="0.3">
      <c r="A686" t="s">
        <v>710</v>
      </c>
      <c r="B686">
        <v>684</v>
      </c>
      <c r="C686" t="str">
        <f>LEFT(Table1311[[#This Row],[Contingency id]])</f>
        <v>C</v>
      </c>
      <c r="D686">
        <v>0</v>
      </c>
      <c r="E686">
        <v>1.1293103448275801</v>
      </c>
      <c r="F686">
        <v>131</v>
      </c>
      <c r="G686">
        <v>116</v>
      </c>
      <c r="H686">
        <v>116</v>
      </c>
      <c r="I686">
        <v>0</v>
      </c>
      <c r="J686" s="2">
        <f>AVERAGE(Table1311[[#This Row],[Estimated costs 1]:[Estimated costs 20]])</f>
        <v>0</v>
      </c>
      <c r="K686" s="2" t="e">
        <f>(Table1311[[#This Row],[Mean]]-Table1311[[#This Row],[Actual cost]])/Table1311[[#This Row],[Actual cost]]*100</f>
        <v>#DIV/0!</v>
      </c>
      <c r="L686" s="2">
        <f>_xlfn.STDEV.P(Table1311[[#This Row],[Estimated costs 1]:[Estimated costs 20]])</f>
        <v>0</v>
      </c>
      <c r="M686" s="2" t="e">
        <f>Table1311[[#This Row],[Dev]]/Table1311[[#This Row],[Mean]]*100</f>
        <v>#DIV/0!</v>
      </c>
      <c r="N686" s="2">
        <f>Table1311[[#This Row],[Estimated costs 1]]-Table1311[[#This Row],[Actual cost]]</f>
        <v>0</v>
      </c>
      <c r="O686" s="2" t="e">
        <f>Table1311[[#This Row],[Diff 1]]/Table1311[[#This Row],[Actual cost]]*100</f>
        <v>#DIV/0!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</row>
    <row r="687" spans="1:35" hidden="1" x14ac:dyDescent="0.3">
      <c r="A687" t="s">
        <v>711</v>
      </c>
      <c r="B687">
        <v>685</v>
      </c>
      <c r="C687" t="str">
        <f>LEFT(Table1311[[#This Row],[Contingency id]])</f>
        <v>C</v>
      </c>
      <c r="D687">
        <v>0</v>
      </c>
      <c r="E687">
        <v>1.2358490566037701</v>
      </c>
      <c r="F687">
        <v>131</v>
      </c>
      <c r="G687">
        <v>106</v>
      </c>
      <c r="H687">
        <v>106</v>
      </c>
      <c r="I687">
        <v>0</v>
      </c>
      <c r="J687" s="2">
        <f>AVERAGE(Table1311[[#This Row],[Estimated costs 1]:[Estimated costs 20]])</f>
        <v>0</v>
      </c>
      <c r="K687" s="2" t="e">
        <f>(Table1311[[#This Row],[Mean]]-Table1311[[#This Row],[Actual cost]])/Table1311[[#This Row],[Actual cost]]*100</f>
        <v>#DIV/0!</v>
      </c>
      <c r="L687" s="2">
        <f>_xlfn.STDEV.P(Table1311[[#This Row],[Estimated costs 1]:[Estimated costs 20]])</f>
        <v>0</v>
      </c>
      <c r="M687" s="2" t="e">
        <f>Table1311[[#This Row],[Dev]]/Table1311[[#This Row],[Mean]]*100</f>
        <v>#DIV/0!</v>
      </c>
      <c r="N687" s="2">
        <f>Table1311[[#This Row],[Estimated costs 1]]-Table1311[[#This Row],[Actual cost]]</f>
        <v>0</v>
      </c>
      <c r="O687" s="2" t="e">
        <f>Table1311[[#This Row],[Diff 1]]/Table1311[[#This Row],[Actual cost]]*100</f>
        <v>#DIV/0!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</row>
    <row r="688" spans="1:35" hidden="1" x14ac:dyDescent="0.3">
      <c r="A688" t="s">
        <v>712</v>
      </c>
      <c r="B688">
        <v>686</v>
      </c>
      <c r="C688" t="str">
        <f>LEFT(Table1311[[#This Row],[Contingency id]])</f>
        <v>C</v>
      </c>
      <c r="D688">
        <v>0</v>
      </c>
      <c r="E688">
        <v>1.1016949152542299</v>
      </c>
      <c r="F688">
        <v>130</v>
      </c>
      <c r="G688">
        <v>118</v>
      </c>
      <c r="H688">
        <v>118</v>
      </c>
      <c r="I688">
        <v>0</v>
      </c>
      <c r="J688" s="2">
        <f>AVERAGE(Table1311[[#This Row],[Estimated costs 1]:[Estimated costs 20]])</f>
        <v>0</v>
      </c>
      <c r="K688" s="2" t="e">
        <f>(Table1311[[#This Row],[Mean]]-Table1311[[#This Row],[Actual cost]])/Table1311[[#This Row],[Actual cost]]*100</f>
        <v>#DIV/0!</v>
      </c>
      <c r="L688" s="2">
        <f>_xlfn.STDEV.P(Table1311[[#This Row],[Estimated costs 1]:[Estimated costs 20]])</f>
        <v>0</v>
      </c>
      <c r="M688" s="2" t="e">
        <f>Table1311[[#This Row],[Dev]]/Table1311[[#This Row],[Mean]]*100</f>
        <v>#DIV/0!</v>
      </c>
      <c r="N688" s="2">
        <f>Table1311[[#This Row],[Estimated costs 1]]-Table1311[[#This Row],[Actual cost]]</f>
        <v>0</v>
      </c>
      <c r="O688" s="2" t="e">
        <f>Table1311[[#This Row],[Diff 1]]/Table1311[[#This Row],[Actual cost]]*100</f>
        <v>#DIV/0!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</row>
    <row r="689" spans="1:35" hidden="1" x14ac:dyDescent="0.3">
      <c r="A689" t="s">
        <v>713</v>
      </c>
      <c r="B689">
        <v>687</v>
      </c>
      <c r="C689" t="str">
        <f>LEFT(Table1311[[#This Row],[Contingency id]])</f>
        <v>C</v>
      </c>
      <c r="D689">
        <v>0</v>
      </c>
      <c r="E689">
        <v>1.1510791366906401</v>
      </c>
      <c r="F689">
        <v>160</v>
      </c>
      <c r="G689">
        <v>139</v>
      </c>
      <c r="H689">
        <v>139</v>
      </c>
      <c r="I689">
        <v>0</v>
      </c>
      <c r="J689" s="2">
        <f>AVERAGE(Table1311[[#This Row],[Estimated costs 1]:[Estimated costs 20]])</f>
        <v>0</v>
      </c>
      <c r="K689" s="2" t="e">
        <f>(Table1311[[#This Row],[Mean]]-Table1311[[#This Row],[Actual cost]])/Table1311[[#This Row],[Actual cost]]*100</f>
        <v>#DIV/0!</v>
      </c>
      <c r="L689" s="2">
        <f>_xlfn.STDEV.P(Table1311[[#This Row],[Estimated costs 1]:[Estimated costs 20]])</f>
        <v>0</v>
      </c>
      <c r="M689" s="2" t="e">
        <f>Table1311[[#This Row],[Dev]]/Table1311[[#This Row],[Mean]]*100</f>
        <v>#DIV/0!</v>
      </c>
      <c r="N689" s="2">
        <f>Table1311[[#This Row],[Estimated costs 1]]-Table1311[[#This Row],[Actual cost]]</f>
        <v>0</v>
      </c>
      <c r="O689" s="2" t="e">
        <f>Table1311[[#This Row],[Diff 1]]/Table1311[[#This Row],[Actual cost]]*100</f>
        <v>#DIV/0!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</row>
    <row r="690" spans="1:35" hidden="1" x14ac:dyDescent="0.3">
      <c r="A690" t="s">
        <v>714</v>
      </c>
      <c r="B690">
        <v>688</v>
      </c>
      <c r="C690" t="str">
        <f>LEFT(Table1311[[#This Row],[Contingency id]])</f>
        <v>C</v>
      </c>
      <c r="D690">
        <v>0</v>
      </c>
      <c r="E690">
        <v>1.0647482014388401</v>
      </c>
      <c r="F690">
        <v>148</v>
      </c>
      <c r="G690">
        <v>139</v>
      </c>
      <c r="H690">
        <v>139</v>
      </c>
      <c r="I690">
        <v>0</v>
      </c>
      <c r="J690" s="2">
        <f>AVERAGE(Table1311[[#This Row],[Estimated costs 1]:[Estimated costs 20]])</f>
        <v>0</v>
      </c>
      <c r="K690" s="2" t="e">
        <f>(Table1311[[#This Row],[Mean]]-Table1311[[#This Row],[Actual cost]])/Table1311[[#This Row],[Actual cost]]*100</f>
        <v>#DIV/0!</v>
      </c>
      <c r="L690" s="2">
        <f>_xlfn.STDEV.P(Table1311[[#This Row],[Estimated costs 1]:[Estimated costs 20]])</f>
        <v>0</v>
      </c>
      <c r="M690" s="2" t="e">
        <f>Table1311[[#This Row],[Dev]]/Table1311[[#This Row],[Mean]]*100</f>
        <v>#DIV/0!</v>
      </c>
      <c r="N690" s="2">
        <f>Table1311[[#This Row],[Estimated costs 1]]-Table1311[[#This Row],[Actual cost]]</f>
        <v>0</v>
      </c>
      <c r="O690" s="2" t="e">
        <f>Table1311[[#This Row],[Diff 1]]/Table1311[[#This Row],[Actual cost]]*100</f>
        <v>#DIV/0!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</row>
    <row r="691" spans="1:35" hidden="1" x14ac:dyDescent="0.3">
      <c r="A691" t="s">
        <v>715</v>
      </c>
      <c r="B691">
        <v>689</v>
      </c>
      <c r="C691" t="str">
        <f>LEFT(Table1311[[#This Row],[Contingency id]])</f>
        <v>C</v>
      </c>
      <c r="D691">
        <v>0</v>
      </c>
      <c r="E691">
        <v>1.12765957446808</v>
      </c>
      <c r="F691">
        <v>159</v>
      </c>
      <c r="G691">
        <v>141</v>
      </c>
      <c r="H691">
        <v>141</v>
      </c>
      <c r="I691">
        <v>0</v>
      </c>
      <c r="J691" s="2">
        <f>AVERAGE(Table1311[[#This Row],[Estimated costs 1]:[Estimated costs 20]])</f>
        <v>0</v>
      </c>
      <c r="K691" s="2" t="e">
        <f>(Table1311[[#This Row],[Mean]]-Table1311[[#This Row],[Actual cost]])/Table1311[[#This Row],[Actual cost]]*100</f>
        <v>#DIV/0!</v>
      </c>
      <c r="L691" s="2">
        <f>_xlfn.STDEV.P(Table1311[[#This Row],[Estimated costs 1]:[Estimated costs 20]])</f>
        <v>0</v>
      </c>
      <c r="M691" s="2" t="e">
        <f>Table1311[[#This Row],[Dev]]/Table1311[[#This Row],[Mean]]*100</f>
        <v>#DIV/0!</v>
      </c>
      <c r="N691" s="2">
        <f>Table1311[[#This Row],[Estimated costs 1]]-Table1311[[#This Row],[Actual cost]]</f>
        <v>0</v>
      </c>
      <c r="O691" s="2" t="e">
        <f>Table1311[[#This Row],[Diff 1]]/Table1311[[#This Row],[Actual cost]]*100</f>
        <v>#DIV/0!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</row>
    <row r="692" spans="1:35" hidden="1" x14ac:dyDescent="0.3">
      <c r="A692" t="s">
        <v>716</v>
      </c>
      <c r="B692">
        <v>690</v>
      </c>
      <c r="C692" t="str">
        <f>LEFT(Table1311[[#This Row],[Contingency id]])</f>
        <v>C</v>
      </c>
      <c r="D692">
        <v>0</v>
      </c>
      <c r="E692">
        <v>1.1041666666666601</v>
      </c>
      <c r="F692">
        <v>159</v>
      </c>
      <c r="G692">
        <v>144</v>
      </c>
      <c r="H692">
        <v>144</v>
      </c>
      <c r="I692">
        <v>0</v>
      </c>
      <c r="J692" s="2">
        <f>AVERAGE(Table1311[[#This Row],[Estimated costs 1]:[Estimated costs 20]])</f>
        <v>0</v>
      </c>
      <c r="K692" s="2" t="e">
        <f>(Table1311[[#This Row],[Mean]]-Table1311[[#This Row],[Actual cost]])/Table1311[[#This Row],[Actual cost]]*100</f>
        <v>#DIV/0!</v>
      </c>
      <c r="L692" s="2">
        <f>_xlfn.STDEV.P(Table1311[[#This Row],[Estimated costs 1]:[Estimated costs 20]])</f>
        <v>0</v>
      </c>
      <c r="M692" s="2" t="e">
        <f>Table1311[[#This Row],[Dev]]/Table1311[[#This Row],[Mean]]*100</f>
        <v>#DIV/0!</v>
      </c>
      <c r="N692" s="2">
        <f>Table1311[[#This Row],[Estimated costs 1]]-Table1311[[#This Row],[Actual cost]]</f>
        <v>0</v>
      </c>
      <c r="O692" s="2" t="e">
        <f>Table1311[[#This Row],[Diff 1]]/Table1311[[#This Row],[Actual cost]]*100</f>
        <v>#DIV/0!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</row>
    <row r="693" spans="1:35" hidden="1" x14ac:dyDescent="0.3">
      <c r="A693" t="s">
        <v>717</v>
      </c>
      <c r="B693">
        <v>691</v>
      </c>
      <c r="C693" t="str">
        <f>LEFT(Table1311[[#This Row],[Contingency id]])</f>
        <v>C</v>
      </c>
      <c r="D693">
        <v>0</v>
      </c>
      <c r="E693">
        <v>1.1404494382022401</v>
      </c>
      <c r="F693">
        <v>203</v>
      </c>
      <c r="G693">
        <v>178</v>
      </c>
      <c r="H693">
        <v>178</v>
      </c>
      <c r="I693">
        <v>0</v>
      </c>
      <c r="J693" s="2">
        <f>AVERAGE(Table1311[[#This Row],[Estimated costs 1]:[Estimated costs 20]])</f>
        <v>0</v>
      </c>
      <c r="K693" s="2" t="e">
        <f>(Table1311[[#This Row],[Mean]]-Table1311[[#This Row],[Actual cost]])/Table1311[[#This Row],[Actual cost]]*100</f>
        <v>#DIV/0!</v>
      </c>
      <c r="L693" s="2">
        <f>_xlfn.STDEV.P(Table1311[[#This Row],[Estimated costs 1]:[Estimated costs 20]])</f>
        <v>0</v>
      </c>
      <c r="M693" s="2" t="e">
        <f>Table1311[[#This Row],[Dev]]/Table1311[[#This Row],[Mean]]*100</f>
        <v>#DIV/0!</v>
      </c>
      <c r="N693" s="2">
        <f>Table1311[[#This Row],[Estimated costs 1]]-Table1311[[#This Row],[Actual cost]]</f>
        <v>0</v>
      </c>
      <c r="O693" s="2" t="e">
        <f>Table1311[[#This Row],[Diff 1]]/Table1311[[#This Row],[Actual cost]]*100</f>
        <v>#DIV/0!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</row>
    <row r="694" spans="1:35" hidden="1" x14ac:dyDescent="0.3">
      <c r="A694" t="s">
        <v>718</v>
      </c>
      <c r="B694">
        <v>692</v>
      </c>
      <c r="C694" t="str">
        <f>LEFT(Table1311[[#This Row],[Contingency id]])</f>
        <v>C</v>
      </c>
      <c r="D694">
        <v>0</v>
      </c>
      <c r="E694">
        <v>1.1297709923664101</v>
      </c>
      <c r="F694">
        <v>148</v>
      </c>
      <c r="G694">
        <v>131</v>
      </c>
      <c r="H694">
        <v>131</v>
      </c>
      <c r="I694">
        <v>0</v>
      </c>
      <c r="J694" s="2">
        <f>AVERAGE(Table1311[[#This Row],[Estimated costs 1]:[Estimated costs 20]])</f>
        <v>0</v>
      </c>
      <c r="K694" s="2" t="e">
        <f>(Table1311[[#This Row],[Mean]]-Table1311[[#This Row],[Actual cost]])/Table1311[[#This Row],[Actual cost]]*100</f>
        <v>#DIV/0!</v>
      </c>
      <c r="L694" s="2">
        <f>_xlfn.STDEV.P(Table1311[[#This Row],[Estimated costs 1]:[Estimated costs 20]])</f>
        <v>0</v>
      </c>
      <c r="M694" s="2" t="e">
        <f>Table1311[[#This Row],[Dev]]/Table1311[[#This Row],[Mean]]*100</f>
        <v>#DIV/0!</v>
      </c>
      <c r="N694" s="2">
        <f>Table1311[[#This Row],[Estimated costs 1]]-Table1311[[#This Row],[Actual cost]]</f>
        <v>0</v>
      </c>
      <c r="O694" s="2" t="e">
        <f>Table1311[[#This Row],[Diff 1]]/Table1311[[#This Row],[Actual cost]]*100</f>
        <v>#DIV/0!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</row>
    <row r="695" spans="1:35" hidden="1" x14ac:dyDescent="0.3">
      <c r="A695" t="s">
        <v>719</v>
      </c>
      <c r="B695">
        <v>693</v>
      </c>
      <c r="C695" t="str">
        <f>LEFT(Table1311[[#This Row],[Contingency id]])</f>
        <v>C</v>
      </c>
      <c r="D695">
        <v>0</v>
      </c>
      <c r="E695">
        <v>1.1605839416058299</v>
      </c>
      <c r="F695">
        <v>159</v>
      </c>
      <c r="G695">
        <v>137</v>
      </c>
      <c r="H695">
        <v>137</v>
      </c>
      <c r="I695">
        <v>0</v>
      </c>
      <c r="J695" s="2">
        <f>AVERAGE(Table1311[[#This Row],[Estimated costs 1]:[Estimated costs 20]])</f>
        <v>0</v>
      </c>
      <c r="K695" s="2" t="e">
        <f>(Table1311[[#This Row],[Mean]]-Table1311[[#This Row],[Actual cost]])/Table1311[[#This Row],[Actual cost]]*100</f>
        <v>#DIV/0!</v>
      </c>
      <c r="L695" s="2">
        <f>_xlfn.STDEV.P(Table1311[[#This Row],[Estimated costs 1]:[Estimated costs 20]])</f>
        <v>0</v>
      </c>
      <c r="M695" s="2" t="e">
        <f>Table1311[[#This Row],[Dev]]/Table1311[[#This Row],[Mean]]*100</f>
        <v>#DIV/0!</v>
      </c>
      <c r="N695" s="2">
        <f>Table1311[[#This Row],[Estimated costs 1]]-Table1311[[#This Row],[Actual cost]]</f>
        <v>0</v>
      </c>
      <c r="O695" s="2" t="e">
        <f>Table1311[[#This Row],[Diff 1]]/Table1311[[#This Row],[Actual cost]]*100</f>
        <v>#DIV/0!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</row>
    <row r="696" spans="1:35" hidden="1" x14ac:dyDescent="0.3">
      <c r="A696" t="s">
        <v>720</v>
      </c>
      <c r="B696">
        <v>694</v>
      </c>
      <c r="C696" t="str">
        <f>LEFT(Table1311[[#This Row],[Contingency id]])</f>
        <v>C</v>
      </c>
      <c r="D696">
        <v>0</v>
      </c>
      <c r="E696">
        <v>1.13846153846153</v>
      </c>
      <c r="F696">
        <v>148</v>
      </c>
      <c r="G696">
        <v>130</v>
      </c>
      <c r="H696">
        <v>130</v>
      </c>
      <c r="I696">
        <v>0</v>
      </c>
      <c r="J696" s="2">
        <f>AVERAGE(Table1311[[#This Row],[Estimated costs 1]:[Estimated costs 20]])</f>
        <v>0</v>
      </c>
      <c r="K696" s="2" t="e">
        <f>(Table1311[[#This Row],[Mean]]-Table1311[[#This Row],[Actual cost]])/Table1311[[#This Row],[Actual cost]]*100</f>
        <v>#DIV/0!</v>
      </c>
      <c r="L696" s="2">
        <f>_xlfn.STDEV.P(Table1311[[#This Row],[Estimated costs 1]:[Estimated costs 20]])</f>
        <v>0</v>
      </c>
      <c r="M696" s="2" t="e">
        <f>Table1311[[#This Row],[Dev]]/Table1311[[#This Row],[Mean]]*100</f>
        <v>#DIV/0!</v>
      </c>
      <c r="N696" s="2">
        <f>Table1311[[#This Row],[Estimated costs 1]]-Table1311[[#This Row],[Actual cost]]</f>
        <v>0</v>
      </c>
      <c r="O696" s="2" t="e">
        <f>Table1311[[#This Row],[Diff 1]]/Table1311[[#This Row],[Actual cost]]*100</f>
        <v>#DIV/0!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</row>
    <row r="697" spans="1:35" hidden="1" x14ac:dyDescent="0.3">
      <c r="A697" t="s">
        <v>721</v>
      </c>
      <c r="B697">
        <v>695</v>
      </c>
      <c r="C697" t="str">
        <f>LEFT(Table1311[[#This Row],[Contingency id]])</f>
        <v>C</v>
      </c>
      <c r="D697">
        <v>0</v>
      </c>
      <c r="E697">
        <v>1.1357142857142799</v>
      </c>
      <c r="F697">
        <v>159</v>
      </c>
      <c r="G697">
        <v>140</v>
      </c>
      <c r="H697">
        <v>140</v>
      </c>
      <c r="I697">
        <v>0</v>
      </c>
      <c r="J697" s="2">
        <f>AVERAGE(Table1311[[#This Row],[Estimated costs 1]:[Estimated costs 20]])</f>
        <v>0</v>
      </c>
      <c r="K697" s="2" t="e">
        <f>(Table1311[[#This Row],[Mean]]-Table1311[[#This Row],[Actual cost]])/Table1311[[#This Row],[Actual cost]]*100</f>
        <v>#DIV/0!</v>
      </c>
      <c r="L697" s="2">
        <f>_xlfn.STDEV.P(Table1311[[#This Row],[Estimated costs 1]:[Estimated costs 20]])</f>
        <v>0</v>
      </c>
      <c r="M697" s="2" t="e">
        <f>Table1311[[#This Row],[Dev]]/Table1311[[#This Row],[Mean]]*100</f>
        <v>#DIV/0!</v>
      </c>
      <c r="N697" s="2">
        <f>Table1311[[#This Row],[Estimated costs 1]]-Table1311[[#This Row],[Actual cost]]</f>
        <v>0</v>
      </c>
      <c r="O697" s="2" t="e">
        <f>Table1311[[#This Row],[Diff 1]]/Table1311[[#This Row],[Actual cost]]*100</f>
        <v>#DIV/0!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</row>
    <row r="698" spans="1:35" hidden="1" x14ac:dyDescent="0.3">
      <c r="A698" t="s">
        <v>722</v>
      </c>
      <c r="B698">
        <v>696</v>
      </c>
      <c r="C698" t="str">
        <f>LEFT(Table1311[[#This Row],[Contingency id]])</f>
        <v>C</v>
      </c>
      <c r="D698">
        <v>0</v>
      </c>
      <c r="E698">
        <v>1.1734104046242699</v>
      </c>
      <c r="F698">
        <v>203</v>
      </c>
      <c r="G698">
        <v>173</v>
      </c>
      <c r="H698">
        <v>173</v>
      </c>
      <c r="I698">
        <v>0</v>
      </c>
      <c r="J698" s="2">
        <f>AVERAGE(Table1311[[#This Row],[Estimated costs 1]:[Estimated costs 20]])</f>
        <v>0</v>
      </c>
      <c r="K698" s="2" t="e">
        <f>(Table1311[[#This Row],[Mean]]-Table1311[[#This Row],[Actual cost]])/Table1311[[#This Row],[Actual cost]]*100</f>
        <v>#DIV/0!</v>
      </c>
      <c r="L698" s="2">
        <f>_xlfn.STDEV.P(Table1311[[#This Row],[Estimated costs 1]:[Estimated costs 20]])</f>
        <v>0</v>
      </c>
      <c r="M698" s="2" t="e">
        <f>Table1311[[#This Row],[Dev]]/Table1311[[#This Row],[Mean]]*100</f>
        <v>#DIV/0!</v>
      </c>
      <c r="N698" s="2">
        <f>Table1311[[#This Row],[Estimated costs 1]]-Table1311[[#This Row],[Actual cost]]</f>
        <v>0</v>
      </c>
      <c r="O698" s="2" t="e">
        <f>Table1311[[#This Row],[Diff 1]]/Table1311[[#This Row],[Actual cost]]*100</f>
        <v>#DIV/0!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</row>
    <row r="699" spans="1:35" hidden="1" x14ac:dyDescent="0.3">
      <c r="A699" t="s">
        <v>723</v>
      </c>
      <c r="B699">
        <v>697</v>
      </c>
      <c r="C699" t="str">
        <f>LEFT(Table1311[[#This Row],[Contingency id]])</f>
        <v>C</v>
      </c>
      <c r="D699">
        <v>0</v>
      </c>
      <c r="E699">
        <v>1.1599999999999999</v>
      </c>
      <c r="F699">
        <v>203</v>
      </c>
      <c r="G699">
        <v>175</v>
      </c>
      <c r="H699">
        <v>175</v>
      </c>
      <c r="I699">
        <v>0</v>
      </c>
      <c r="J699" s="2">
        <f>AVERAGE(Table1311[[#This Row],[Estimated costs 1]:[Estimated costs 20]])</f>
        <v>0</v>
      </c>
      <c r="K699" s="2" t="e">
        <f>(Table1311[[#This Row],[Mean]]-Table1311[[#This Row],[Actual cost]])/Table1311[[#This Row],[Actual cost]]*100</f>
        <v>#DIV/0!</v>
      </c>
      <c r="L699" s="2">
        <f>_xlfn.STDEV.P(Table1311[[#This Row],[Estimated costs 1]:[Estimated costs 20]])</f>
        <v>0</v>
      </c>
      <c r="M699" s="2" t="e">
        <f>Table1311[[#This Row],[Dev]]/Table1311[[#This Row],[Mean]]*100</f>
        <v>#DIV/0!</v>
      </c>
      <c r="N699" s="2">
        <f>Table1311[[#This Row],[Estimated costs 1]]-Table1311[[#This Row],[Actual cost]]</f>
        <v>0</v>
      </c>
      <c r="O699" s="2" t="e">
        <f>Table1311[[#This Row],[Diff 1]]/Table1311[[#This Row],[Actual cost]]*100</f>
        <v>#DIV/0!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</row>
    <row r="700" spans="1:35" hidden="1" x14ac:dyDescent="0.3">
      <c r="A700" t="s">
        <v>724</v>
      </c>
      <c r="B700">
        <v>698</v>
      </c>
      <c r="C700" t="str">
        <f>LEFT(Table1311[[#This Row],[Contingency id]])</f>
        <v>C</v>
      </c>
      <c r="D700">
        <v>0</v>
      </c>
      <c r="E700">
        <v>1.1666666666666601</v>
      </c>
      <c r="F700">
        <v>203</v>
      </c>
      <c r="G700">
        <v>174</v>
      </c>
      <c r="H700">
        <v>174</v>
      </c>
      <c r="I700">
        <v>0</v>
      </c>
      <c r="J700" s="2">
        <f>AVERAGE(Table1311[[#This Row],[Estimated costs 1]:[Estimated costs 20]])</f>
        <v>0</v>
      </c>
      <c r="K700" s="2" t="e">
        <f>(Table1311[[#This Row],[Mean]]-Table1311[[#This Row],[Actual cost]])/Table1311[[#This Row],[Actual cost]]*100</f>
        <v>#DIV/0!</v>
      </c>
      <c r="L700" s="2">
        <f>_xlfn.STDEV.P(Table1311[[#This Row],[Estimated costs 1]:[Estimated costs 20]])</f>
        <v>0</v>
      </c>
      <c r="M700" s="2" t="e">
        <f>Table1311[[#This Row],[Dev]]/Table1311[[#This Row],[Mean]]*100</f>
        <v>#DIV/0!</v>
      </c>
      <c r="N700" s="2">
        <f>Table1311[[#This Row],[Estimated costs 1]]-Table1311[[#This Row],[Actual cost]]</f>
        <v>0</v>
      </c>
      <c r="O700" s="2" t="e">
        <f>Table1311[[#This Row],[Diff 1]]/Table1311[[#This Row],[Actual cost]]*100</f>
        <v>#DIV/0!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</row>
    <row r="701" spans="1:35" hidden="1" x14ac:dyDescent="0.3">
      <c r="A701" t="s">
        <v>725</v>
      </c>
      <c r="B701">
        <v>699</v>
      </c>
      <c r="C701" t="str">
        <f>LEFT(Table1311[[#This Row],[Contingency id]])</f>
        <v>C</v>
      </c>
      <c r="D701">
        <v>0</v>
      </c>
      <c r="E701">
        <v>1.1275167785234801</v>
      </c>
      <c r="F701">
        <v>168</v>
      </c>
      <c r="G701">
        <v>149</v>
      </c>
      <c r="H701">
        <v>149</v>
      </c>
      <c r="I701">
        <v>0</v>
      </c>
      <c r="J701" s="2">
        <f>AVERAGE(Table1311[[#This Row],[Estimated costs 1]:[Estimated costs 20]])</f>
        <v>0</v>
      </c>
      <c r="K701" s="2" t="e">
        <f>(Table1311[[#This Row],[Mean]]-Table1311[[#This Row],[Actual cost]])/Table1311[[#This Row],[Actual cost]]*100</f>
        <v>#DIV/0!</v>
      </c>
      <c r="L701" s="2">
        <f>_xlfn.STDEV.P(Table1311[[#This Row],[Estimated costs 1]:[Estimated costs 20]])</f>
        <v>0</v>
      </c>
      <c r="M701" s="2" t="e">
        <f>Table1311[[#This Row],[Dev]]/Table1311[[#This Row],[Mean]]*100</f>
        <v>#DIV/0!</v>
      </c>
      <c r="N701" s="2">
        <f>Table1311[[#This Row],[Estimated costs 1]]-Table1311[[#This Row],[Actual cost]]</f>
        <v>0</v>
      </c>
      <c r="O701" s="2" t="e">
        <f>Table1311[[#This Row],[Diff 1]]/Table1311[[#This Row],[Actual cost]]*100</f>
        <v>#DIV/0!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</row>
    <row r="702" spans="1:35" hidden="1" x14ac:dyDescent="0.3">
      <c r="A702" t="s">
        <v>726</v>
      </c>
      <c r="B702">
        <v>700</v>
      </c>
      <c r="C702" t="str">
        <f>LEFT(Table1311[[#This Row],[Contingency id]])</f>
        <v>C</v>
      </c>
      <c r="D702">
        <v>0</v>
      </c>
      <c r="E702">
        <v>1.1871345029239699</v>
      </c>
      <c r="F702">
        <v>203</v>
      </c>
      <c r="G702">
        <v>171</v>
      </c>
      <c r="H702">
        <v>171</v>
      </c>
      <c r="I702">
        <v>0</v>
      </c>
      <c r="J702" s="2">
        <f>AVERAGE(Table1311[[#This Row],[Estimated costs 1]:[Estimated costs 20]])</f>
        <v>0</v>
      </c>
      <c r="K702" s="2" t="e">
        <f>(Table1311[[#This Row],[Mean]]-Table1311[[#This Row],[Actual cost]])/Table1311[[#This Row],[Actual cost]]*100</f>
        <v>#DIV/0!</v>
      </c>
      <c r="L702" s="2">
        <f>_xlfn.STDEV.P(Table1311[[#This Row],[Estimated costs 1]:[Estimated costs 20]])</f>
        <v>0</v>
      </c>
      <c r="M702" s="2" t="e">
        <f>Table1311[[#This Row],[Dev]]/Table1311[[#This Row],[Mean]]*100</f>
        <v>#DIV/0!</v>
      </c>
      <c r="N702" s="2">
        <f>Table1311[[#This Row],[Estimated costs 1]]-Table1311[[#This Row],[Actual cost]]</f>
        <v>0</v>
      </c>
      <c r="O702" s="2" t="e">
        <f>Table1311[[#This Row],[Diff 1]]/Table1311[[#This Row],[Actual cost]]*100</f>
        <v>#DIV/0!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</row>
    <row r="703" spans="1:35" hidden="1" x14ac:dyDescent="0.3">
      <c r="A703" t="s">
        <v>727</v>
      </c>
      <c r="B703">
        <v>701</v>
      </c>
      <c r="C703" t="str">
        <f>LEFT(Table1311[[#This Row],[Contingency id]])</f>
        <v>C</v>
      </c>
      <c r="D703">
        <v>0</v>
      </c>
      <c r="E703">
        <v>1.20118343195266</v>
      </c>
      <c r="F703">
        <v>203</v>
      </c>
      <c r="G703">
        <v>169</v>
      </c>
      <c r="H703">
        <v>169</v>
      </c>
      <c r="I703">
        <v>0</v>
      </c>
      <c r="J703" s="2">
        <f>AVERAGE(Table1311[[#This Row],[Estimated costs 1]:[Estimated costs 20]])</f>
        <v>0</v>
      </c>
      <c r="K703" s="2" t="e">
        <f>(Table1311[[#This Row],[Mean]]-Table1311[[#This Row],[Actual cost]])/Table1311[[#This Row],[Actual cost]]*100</f>
        <v>#DIV/0!</v>
      </c>
      <c r="L703" s="2">
        <f>_xlfn.STDEV.P(Table1311[[#This Row],[Estimated costs 1]:[Estimated costs 20]])</f>
        <v>0</v>
      </c>
      <c r="M703" s="2" t="e">
        <f>Table1311[[#This Row],[Dev]]/Table1311[[#This Row],[Mean]]*100</f>
        <v>#DIV/0!</v>
      </c>
      <c r="N703" s="2">
        <f>Table1311[[#This Row],[Estimated costs 1]]-Table1311[[#This Row],[Actual cost]]</f>
        <v>0</v>
      </c>
      <c r="O703" s="2" t="e">
        <f>Table1311[[#This Row],[Diff 1]]/Table1311[[#This Row],[Actual cost]]*100</f>
        <v>#DIV/0!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</row>
    <row r="704" spans="1:35" hidden="1" x14ac:dyDescent="0.3">
      <c r="A704" t="s">
        <v>728</v>
      </c>
      <c r="B704">
        <v>702</v>
      </c>
      <c r="C704" t="str">
        <f>LEFT(Table1311[[#This Row],[Contingency id]])</f>
        <v>C</v>
      </c>
      <c r="D704">
        <v>0</v>
      </c>
      <c r="E704">
        <v>1.2155688622754399</v>
      </c>
      <c r="F704">
        <v>203</v>
      </c>
      <c r="G704">
        <v>167</v>
      </c>
      <c r="H704">
        <v>167</v>
      </c>
      <c r="I704">
        <v>0</v>
      </c>
      <c r="J704" s="2">
        <f>AVERAGE(Table1311[[#This Row],[Estimated costs 1]:[Estimated costs 20]])</f>
        <v>0</v>
      </c>
      <c r="K704" s="2" t="e">
        <f>(Table1311[[#This Row],[Mean]]-Table1311[[#This Row],[Actual cost]])/Table1311[[#This Row],[Actual cost]]*100</f>
        <v>#DIV/0!</v>
      </c>
      <c r="L704" s="2">
        <f>_xlfn.STDEV.P(Table1311[[#This Row],[Estimated costs 1]:[Estimated costs 20]])</f>
        <v>0</v>
      </c>
      <c r="M704" s="2" t="e">
        <f>Table1311[[#This Row],[Dev]]/Table1311[[#This Row],[Mean]]*100</f>
        <v>#DIV/0!</v>
      </c>
      <c r="N704" s="2">
        <f>Table1311[[#This Row],[Estimated costs 1]]-Table1311[[#This Row],[Actual cost]]</f>
        <v>0</v>
      </c>
      <c r="O704" s="2" t="e">
        <f>Table1311[[#This Row],[Diff 1]]/Table1311[[#This Row],[Actual cost]]*100</f>
        <v>#DIV/0!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</row>
    <row r="705" spans="1:35" hidden="1" x14ac:dyDescent="0.3">
      <c r="A705" t="s">
        <v>729</v>
      </c>
      <c r="B705">
        <v>703</v>
      </c>
      <c r="C705" t="str">
        <f>LEFT(Table1311[[#This Row],[Contingency id]])</f>
        <v>C</v>
      </c>
      <c r="D705">
        <v>0</v>
      </c>
      <c r="E705">
        <v>1.24539877300613</v>
      </c>
      <c r="F705">
        <v>203</v>
      </c>
      <c r="G705">
        <v>163</v>
      </c>
      <c r="H705">
        <v>163</v>
      </c>
      <c r="I705">
        <v>0</v>
      </c>
      <c r="J705" s="2">
        <f>AVERAGE(Table1311[[#This Row],[Estimated costs 1]:[Estimated costs 20]])</f>
        <v>0</v>
      </c>
      <c r="K705" s="2" t="e">
        <f>(Table1311[[#This Row],[Mean]]-Table1311[[#This Row],[Actual cost]])/Table1311[[#This Row],[Actual cost]]*100</f>
        <v>#DIV/0!</v>
      </c>
      <c r="L705" s="2">
        <f>_xlfn.STDEV.P(Table1311[[#This Row],[Estimated costs 1]:[Estimated costs 20]])</f>
        <v>0</v>
      </c>
      <c r="M705" s="2" t="e">
        <f>Table1311[[#This Row],[Dev]]/Table1311[[#This Row],[Mean]]*100</f>
        <v>#DIV/0!</v>
      </c>
      <c r="N705" s="2">
        <f>Table1311[[#This Row],[Estimated costs 1]]-Table1311[[#This Row],[Actual cost]]</f>
        <v>0</v>
      </c>
      <c r="O705" s="2" t="e">
        <f>Table1311[[#This Row],[Diff 1]]/Table1311[[#This Row],[Actual cost]]*100</f>
        <v>#DIV/0!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</row>
    <row r="706" spans="1:35" hidden="1" x14ac:dyDescent="0.3">
      <c r="A706" t="s">
        <v>730</v>
      </c>
      <c r="B706">
        <v>704</v>
      </c>
      <c r="C706" t="str">
        <f>LEFT(Table1311[[#This Row],[Contingency id]])</f>
        <v>C</v>
      </c>
      <c r="D706">
        <v>0</v>
      </c>
      <c r="E706">
        <v>1.23030303030303</v>
      </c>
      <c r="F706">
        <v>203</v>
      </c>
      <c r="G706">
        <v>165</v>
      </c>
      <c r="H706">
        <v>165</v>
      </c>
      <c r="I706">
        <v>0</v>
      </c>
      <c r="J706" s="2">
        <f>AVERAGE(Table1311[[#This Row],[Estimated costs 1]:[Estimated costs 20]])</f>
        <v>0</v>
      </c>
      <c r="K706" s="2" t="e">
        <f>(Table1311[[#This Row],[Mean]]-Table1311[[#This Row],[Actual cost]])/Table1311[[#This Row],[Actual cost]]*100</f>
        <v>#DIV/0!</v>
      </c>
      <c r="L706" s="2">
        <f>_xlfn.STDEV.P(Table1311[[#This Row],[Estimated costs 1]:[Estimated costs 20]])</f>
        <v>0</v>
      </c>
      <c r="M706" s="2" t="e">
        <f>Table1311[[#This Row],[Dev]]/Table1311[[#This Row],[Mean]]*100</f>
        <v>#DIV/0!</v>
      </c>
      <c r="N706" s="2">
        <f>Table1311[[#This Row],[Estimated costs 1]]-Table1311[[#This Row],[Actual cost]]</f>
        <v>0</v>
      </c>
      <c r="O706" s="2" t="e">
        <f>Table1311[[#This Row],[Diff 1]]/Table1311[[#This Row],[Actual cost]]*100</f>
        <v>#DIV/0!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</row>
    <row r="707" spans="1:35" hidden="1" x14ac:dyDescent="0.3">
      <c r="A707" t="s">
        <v>731</v>
      </c>
      <c r="B707">
        <v>705</v>
      </c>
      <c r="C707" t="str">
        <f>LEFT(Table1311[[#This Row],[Contingency id]])</f>
        <v>C</v>
      </c>
      <c r="D707">
        <v>0</v>
      </c>
      <c r="E707">
        <v>1.1404494382022401</v>
      </c>
      <c r="F707">
        <v>203</v>
      </c>
      <c r="G707">
        <v>178</v>
      </c>
      <c r="H707">
        <v>178</v>
      </c>
      <c r="I707">
        <v>0</v>
      </c>
      <c r="J707" s="2">
        <f>AVERAGE(Table1311[[#This Row],[Estimated costs 1]:[Estimated costs 20]])</f>
        <v>0</v>
      </c>
      <c r="K707" s="2" t="e">
        <f>(Table1311[[#This Row],[Mean]]-Table1311[[#This Row],[Actual cost]])/Table1311[[#This Row],[Actual cost]]*100</f>
        <v>#DIV/0!</v>
      </c>
      <c r="L707" s="2">
        <f>_xlfn.STDEV.P(Table1311[[#This Row],[Estimated costs 1]:[Estimated costs 20]])</f>
        <v>0</v>
      </c>
      <c r="M707" s="2" t="e">
        <f>Table1311[[#This Row],[Dev]]/Table1311[[#This Row],[Mean]]*100</f>
        <v>#DIV/0!</v>
      </c>
      <c r="N707" s="2">
        <f>Table1311[[#This Row],[Estimated costs 1]]-Table1311[[#This Row],[Actual cost]]</f>
        <v>0</v>
      </c>
      <c r="O707" s="2" t="e">
        <f>Table1311[[#This Row],[Diff 1]]/Table1311[[#This Row],[Actual cost]]*100</f>
        <v>#DIV/0!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</row>
    <row r="708" spans="1:35" hidden="1" x14ac:dyDescent="0.3">
      <c r="A708" t="s">
        <v>732</v>
      </c>
      <c r="B708">
        <v>706</v>
      </c>
      <c r="C708" t="str">
        <f>LEFT(Table1311[[#This Row],[Contingency id]])</f>
        <v>C</v>
      </c>
      <c r="D708">
        <v>0</v>
      </c>
      <c r="E708">
        <v>1.1340782122905</v>
      </c>
      <c r="F708">
        <v>203</v>
      </c>
      <c r="G708">
        <v>179</v>
      </c>
      <c r="H708">
        <v>179</v>
      </c>
      <c r="I708">
        <v>0</v>
      </c>
      <c r="J708" s="2">
        <f>AVERAGE(Table1311[[#This Row],[Estimated costs 1]:[Estimated costs 20]])</f>
        <v>0</v>
      </c>
      <c r="K708" s="2" t="e">
        <f>(Table1311[[#This Row],[Mean]]-Table1311[[#This Row],[Actual cost]])/Table1311[[#This Row],[Actual cost]]*100</f>
        <v>#DIV/0!</v>
      </c>
      <c r="L708" s="2">
        <f>_xlfn.STDEV.P(Table1311[[#This Row],[Estimated costs 1]:[Estimated costs 20]])</f>
        <v>0</v>
      </c>
      <c r="M708" s="2" t="e">
        <f>Table1311[[#This Row],[Dev]]/Table1311[[#This Row],[Mean]]*100</f>
        <v>#DIV/0!</v>
      </c>
      <c r="N708" s="2">
        <f>Table1311[[#This Row],[Estimated costs 1]]-Table1311[[#This Row],[Actual cost]]</f>
        <v>0</v>
      </c>
      <c r="O708" s="2" t="e">
        <f>Table1311[[#This Row],[Diff 1]]/Table1311[[#This Row],[Actual cost]]*100</f>
        <v>#DIV/0!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</row>
    <row r="709" spans="1:35" hidden="1" x14ac:dyDescent="0.3">
      <c r="A709" t="s">
        <v>733</v>
      </c>
      <c r="B709">
        <v>707</v>
      </c>
      <c r="C709" t="str">
        <f>LEFT(Table1311[[#This Row],[Contingency id]])</f>
        <v>C</v>
      </c>
      <c r="D709">
        <v>0</v>
      </c>
      <c r="E709">
        <v>1.1734104046242699</v>
      </c>
      <c r="F709">
        <v>203</v>
      </c>
      <c r="G709">
        <v>173</v>
      </c>
      <c r="H709">
        <v>173</v>
      </c>
      <c r="I709">
        <v>0</v>
      </c>
      <c r="J709" s="2">
        <f>AVERAGE(Table1311[[#This Row],[Estimated costs 1]:[Estimated costs 20]])</f>
        <v>0</v>
      </c>
      <c r="K709" s="2" t="e">
        <f>(Table1311[[#This Row],[Mean]]-Table1311[[#This Row],[Actual cost]])/Table1311[[#This Row],[Actual cost]]*100</f>
        <v>#DIV/0!</v>
      </c>
      <c r="L709" s="2">
        <f>_xlfn.STDEV.P(Table1311[[#This Row],[Estimated costs 1]:[Estimated costs 20]])</f>
        <v>0</v>
      </c>
      <c r="M709" s="2" t="e">
        <f>Table1311[[#This Row],[Dev]]/Table1311[[#This Row],[Mean]]*100</f>
        <v>#DIV/0!</v>
      </c>
      <c r="N709" s="2">
        <f>Table1311[[#This Row],[Estimated costs 1]]-Table1311[[#This Row],[Actual cost]]</f>
        <v>0</v>
      </c>
      <c r="O709" s="2" t="e">
        <f>Table1311[[#This Row],[Diff 1]]/Table1311[[#This Row],[Actual cost]]*100</f>
        <v>#DIV/0!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</row>
    <row r="710" spans="1:35" hidden="1" x14ac:dyDescent="0.3">
      <c r="A710" t="s">
        <v>734</v>
      </c>
      <c r="B710">
        <v>708</v>
      </c>
      <c r="C710" t="str">
        <f>LEFT(Table1311[[#This Row],[Contingency id]])</f>
        <v>C</v>
      </c>
      <c r="D710">
        <v>0</v>
      </c>
      <c r="E710">
        <v>1.20118343195266</v>
      </c>
      <c r="F710">
        <v>203</v>
      </c>
      <c r="G710">
        <v>169</v>
      </c>
      <c r="H710">
        <v>169</v>
      </c>
      <c r="I710">
        <v>0</v>
      </c>
      <c r="J710" s="2">
        <f>AVERAGE(Table1311[[#This Row],[Estimated costs 1]:[Estimated costs 20]])</f>
        <v>0</v>
      </c>
      <c r="K710" s="2" t="e">
        <f>(Table1311[[#This Row],[Mean]]-Table1311[[#This Row],[Actual cost]])/Table1311[[#This Row],[Actual cost]]*100</f>
        <v>#DIV/0!</v>
      </c>
      <c r="L710" s="2">
        <f>_xlfn.STDEV.P(Table1311[[#This Row],[Estimated costs 1]:[Estimated costs 20]])</f>
        <v>0</v>
      </c>
      <c r="M710" s="2" t="e">
        <f>Table1311[[#This Row],[Dev]]/Table1311[[#This Row],[Mean]]*100</f>
        <v>#DIV/0!</v>
      </c>
      <c r="N710" s="2">
        <f>Table1311[[#This Row],[Estimated costs 1]]-Table1311[[#This Row],[Actual cost]]</f>
        <v>0</v>
      </c>
      <c r="O710" s="2" t="e">
        <f>Table1311[[#This Row],[Diff 1]]/Table1311[[#This Row],[Actual cost]]*100</f>
        <v>#DIV/0!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</row>
    <row r="711" spans="1:35" hidden="1" x14ac:dyDescent="0.3">
      <c r="A711" t="s">
        <v>735</v>
      </c>
      <c r="B711">
        <v>709</v>
      </c>
      <c r="C711" t="str">
        <f>LEFT(Table1311[[#This Row],[Contingency id]])</f>
        <v>C</v>
      </c>
      <c r="D711">
        <v>0</v>
      </c>
      <c r="E711">
        <v>1.1734104046242699</v>
      </c>
      <c r="F711">
        <v>203</v>
      </c>
      <c r="G711">
        <v>173</v>
      </c>
      <c r="H711">
        <v>173</v>
      </c>
      <c r="I711">
        <v>0</v>
      </c>
      <c r="J711" s="2">
        <f>AVERAGE(Table1311[[#This Row],[Estimated costs 1]:[Estimated costs 20]])</f>
        <v>0</v>
      </c>
      <c r="K711" s="2" t="e">
        <f>(Table1311[[#This Row],[Mean]]-Table1311[[#This Row],[Actual cost]])/Table1311[[#This Row],[Actual cost]]*100</f>
        <v>#DIV/0!</v>
      </c>
      <c r="L711" s="2">
        <f>_xlfn.STDEV.P(Table1311[[#This Row],[Estimated costs 1]:[Estimated costs 20]])</f>
        <v>0</v>
      </c>
      <c r="M711" s="2" t="e">
        <f>Table1311[[#This Row],[Dev]]/Table1311[[#This Row],[Mean]]*100</f>
        <v>#DIV/0!</v>
      </c>
      <c r="N711" s="2">
        <f>Table1311[[#This Row],[Estimated costs 1]]-Table1311[[#This Row],[Actual cost]]</f>
        <v>0</v>
      </c>
      <c r="O711" s="2" t="e">
        <f>Table1311[[#This Row],[Diff 1]]/Table1311[[#This Row],[Actual cost]]*100</f>
        <v>#DIV/0!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</row>
  </sheetData>
  <conditionalFormatting sqref="K3:K711">
    <cfRule type="cellIs" dxfId="127" priority="1" operator="greaterThan">
      <formula>20</formula>
    </cfRule>
    <cfRule type="cellIs" dxfId="126" priority="2" operator="lessThan">
      <formula>-20</formula>
    </cfRule>
  </conditionalFormatting>
  <conditionalFormatting sqref="M3:M386">
    <cfRule type="cellIs" dxfId="125" priority="3" operator="greaterThan">
      <formula>20</formula>
    </cfRule>
  </conditionalFormatting>
  <conditionalFormatting sqref="O3:O711">
    <cfRule type="cellIs" dxfId="124" priority="4" operator="lessThan">
      <formula>-20</formula>
    </cfRule>
    <cfRule type="cellIs" dxfId="123" priority="5" operator="greaterThan">
      <formula>20</formula>
    </cfRule>
  </conditionalFormatting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A3F45-35DA-479E-ABAB-5BEB12D5E782}">
  <dimension ref="A1:AG711"/>
  <sheetViews>
    <sheetView topLeftCell="A2" workbookViewId="0">
      <selection activeCell="M19" sqref="M19"/>
    </sheetView>
  </sheetViews>
  <sheetFormatPr defaultRowHeight="14.4" x14ac:dyDescent="0.3"/>
  <cols>
    <col min="1" max="1" width="30" bestFit="1" customWidth="1"/>
    <col min="2" max="2" width="7.44140625" bestFit="1" customWidth="1"/>
    <col min="3" max="3" width="7.109375" bestFit="1" customWidth="1"/>
    <col min="4" max="4" width="22.33203125" customWidth="1"/>
    <col min="5" max="5" width="11.33203125" bestFit="1" customWidth="1"/>
    <col min="6" max="7" width="11.33203125" customWidth="1"/>
    <col min="8" max="13" width="12.5546875" customWidth="1"/>
    <col min="14" max="22" width="18.33203125" customWidth="1"/>
    <col min="23" max="33" width="19.33203125" customWidth="1"/>
  </cols>
  <sheetData>
    <row r="1" spans="1:33" x14ac:dyDescent="0.3">
      <c r="A1" t="s">
        <v>741</v>
      </c>
      <c r="C1">
        <f>39780/25436</f>
        <v>1.5639251454631231</v>
      </c>
    </row>
    <row r="2" spans="1:33" x14ac:dyDescent="0.3">
      <c r="A2" t="s">
        <v>0</v>
      </c>
      <c r="B2" t="s">
        <v>742</v>
      </c>
      <c r="C2" t="s">
        <v>598</v>
      </c>
      <c r="D2" t="s">
        <v>1</v>
      </c>
      <c r="E2" s="1" t="s">
        <v>738</v>
      </c>
      <c r="F2" t="s">
        <v>739</v>
      </c>
      <c r="G2" t="s">
        <v>740</v>
      </c>
      <c r="H2" t="s">
        <v>2</v>
      </c>
      <c r="I2" t="s">
        <v>595</v>
      </c>
      <c r="J2" t="s">
        <v>736</v>
      </c>
      <c r="K2" t="s">
        <v>737</v>
      </c>
      <c r="L2" t="s">
        <v>596</v>
      </c>
      <c r="M2" t="s">
        <v>597</v>
      </c>
      <c r="N2" t="s">
        <v>3</v>
      </c>
      <c r="O2" t="s">
        <v>4</v>
      </c>
      <c r="P2" t="s">
        <v>5</v>
      </c>
      <c r="Q2" t="s">
        <v>6</v>
      </c>
      <c r="R2" t="s">
        <v>7</v>
      </c>
      <c r="S2" t="s">
        <v>8</v>
      </c>
      <c r="T2" t="s">
        <v>9</v>
      </c>
      <c r="U2" t="s">
        <v>10</v>
      </c>
      <c r="V2" t="s">
        <v>11</v>
      </c>
      <c r="W2" t="s">
        <v>12</v>
      </c>
      <c r="X2" t="s">
        <v>13</v>
      </c>
      <c r="Y2" t="s">
        <v>14</v>
      </c>
      <c r="Z2" t="s">
        <v>15</v>
      </c>
      <c r="AA2" t="s">
        <v>16</v>
      </c>
      <c r="AB2" t="s">
        <v>17</v>
      </c>
      <c r="AC2" t="s">
        <v>18</v>
      </c>
      <c r="AD2" t="s">
        <v>19</v>
      </c>
      <c r="AE2" t="s">
        <v>20</v>
      </c>
      <c r="AF2" t="s">
        <v>21</v>
      </c>
      <c r="AG2" t="s">
        <v>22</v>
      </c>
    </row>
    <row r="3" spans="1:33" hidden="1" x14ac:dyDescent="0.3">
      <c r="A3" t="s">
        <v>23</v>
      </c>
      <c r="B3">
        <v>1</v>
      </c>
      <c r="C3" t="str">
        <f>LEFT(Table134[[#This Row],[Contingency id]])</f>
        <v>A</v>
      </c>
      <c r="D3">
        <v>20.370370370370299</v>
      </c>
      <c r="E3" s="1">
        <v>2.53125</v>
      </c>
      <c r="F3">
        <v>1296</v>
      </c>
      <c r="G3">
        <v>512</v>
      </c>
      <c r="H3">
        <v>1.3887599537037001</v>
      </c>
      <c r="I3" s="2">
        <f>AVERAGE(Table134[[#This Row],[Estimated costs 1]:[Estimated costs 20]])</f>
        <v>1.4071905864197474</v>
      </c>
      <c r="J3" s="2">
        <f>_xlfn.STDEV.P(Table134[[#This Row],[Estimated costs 1]:[Estimated costs 20]])</f>
        <v>0.12553444326829871</v>
      </c>
      <c r="K3" s="2">
        <f>Table134[[#This Row],[Dev]]/Table134[[#This Row],[Mean]]*100</f>
        <v>8.9209268793995022</v>
      </c>
      <c r="L3" s="2">
        <f>Table134[[#This Row],[Estimated costs 1]]-Table134[[#This Row],[Actual cost]]</f>
        <v>3.2668981481480008E-2</v>
      </c>
      <c r="M3" s="2">
        <f>Table134[[#This Row],[Diff 1]]/Table134[[#This Row],[Actual cost]]*100</f>
        <v>2.3523850464117086</v>
      </c>
      <c r="N3">
        <v>1.4214289351851801</v>
      </c>
      <c r="O3">
        <v>1.1360454475308599</v>
      </c>
      <c r="P3">
        <v>1.52531010802469</v>
      </c>
      <c r="Q3">
        <v>1.3932445216049301</v>
      </c>
      <c r="R3">
        <v>1.3678386574074</v>
      </c>
      <c r="S3">
        <v>1.4218834104938201</v>
      </c>
      <c r="T3">
        <v>1.19268973765432</v>
      </c>
      <c r="U3">
        <v>1.59155316358024</v>
      </c>
      <c r="V3">
        <v>1.5542113425925901</v>
      </c>
      <c r="W3">
        <v>1.53600918209876</v>
      </c>
      <c r="X3">
        <v>1.5123957561728301</v>
      </c>
      <c r="Y3">
        <v>1.31848217592592</v>
      </c>
      <c r="Z3">
        <v>1.4952722993827099</v>
      </c>
      <c r="AA3">
        <v>1.47162800925925</v>
      </c>
      <c r="AB3">
        <v>1.5288795524691301</v>
      </c>
      <c r="AC3">
        <v>1.4720763117283899</v>
      </c>
      <c r="AD3">
        <v>1.25474683641975</v>
      </c>
      <c r="AE3">
        <v>1.32067816358024</v>
      </c>
      <c r="AF3">
        <v>1.38415655864197</v>
      </c>
      <c r="AG3">
        <v>1.2452815586419701</v>
      </c>
    </row>
    <row r="4" spans="1:33" hidden="1" x14ac:dyDescent="0.3">
      <c r="A4" t="s">
        <v>24</v>
      </c>
      <c r="B4">
        <v>2</v>
      </c>
      <c r="C4" t="str">
        <f>LEFT(Table134[[#This Row],[Contingency id]])</f>
        <v>C</v>
      </c>
      <c r="D4">
        <v>11.4734299516908</v>
      </c>
      <c r="E4" s="1">
        <v>4.1959459459459403</v>
      </c>
      <c r="F4">
        <v>2484</v>
      </c>
      <c r="G4">
        <v>592</v>
      </c>
      <c r="H4">
        <v>1.0069047504025701</v>
      </c>
      <c r="I4" s="2">
        <f>AVERAGE(Table134[[#This Row],[Estimated costs 1]:[Estimated costs 20]])</f>
        <v>0.94960255233494062</v>
      </c>
      <c r="J4" s="2">
        <f>_xlfn.STDEV.P(Table134[[#This Row],[Estimated costs 1]:[Estimated costs 20]])</f>
        <v>0.24077816900991403</v>
      </c>
      <c r="K4" s="2">
        <f>Table134[[#This Row],[Dev]]/Table134[[#This Row],[Mean]]*100</f>
        <v>25.355678374902634</v>
      </c>
      <c r="L4" s="2">
        <f>Table134[[#This Row],[Estimated costs 1]]-Table134[[#This Row],[Actual cost]]</f>
        <v>-0.39025982286633909</v>
      </c>
      <c r="M4" s="2">
        <f>Table134[[#This Row],[Diff 1]]/Table134[[#This Row],[Actual cost]]*100</f>
        <v>-38.758365447209329</v>
      </c>
      <c r="N4">
        <v>0.61664492753623101</v>
      </c>
      <c r="O4">
        <v>1.2069208534621501</v>
      </c>
      <c r="P4">
        <v>1.34808558776167</v>
      </c>
      <c r="Q4">
        <v>0.93875281803542598</v>
      </c>
      <c r="R4">
        <v>0.47252874396135203</v>
      </c>
      <c r="S4">
        <v>1.0484154589371899</v>
      </c>
      <c r="T4">
        <v>1.14891948470209</v>
      </c>
      <c r="U4">
        <v>0.95662173913043402</v>
      </c>
      <c r="V4">
        <v>1.17738389694041</v>
      </c>
      <c r="W4">
        <v>1.3913214170692401</v>
      </c>
      <c r="X4">
        <v>0.88730756843800296</v>
      </c>
      <c r="Y4">
        <v>0.86863687600644102</v>
      </c>
      <c r="Z4">
        <v>0.68117729468598998</v>
      </c>
      <c r="AA4">
        <v>1.1607169887278499</v>
      </c>
      <c r="AB4">
        <v>0.88040595813204503</v>
      </c>
      <c r="AC4">
        <v>0.60290458937197999</v>
      </c>
      <c r="AD4">
        <v>1.0221904186795401</v>
      </c>
      <c r="AE4">
        <v>0.96157230273752003</v>
      </c>
      <c r="AF4">
        <v>0.85174476650563602</v>
      </c>
      <c r="AG4">
        <v>0.76979935587761605</v>
      </c>
    </row>
    <row r="5" spans="1:33" hidden="1" x14ac:dyDescent="0.3">
      <c r="A5" t="s">
        <v>25</v>
      </c>
      <c r="B5">
        <v>3</v>
      </c>
      <c r="C5" t="str">
        <f>LEFT(Table134[[#This Row],[Contingency id]])</f>
        <v>A</v>
      </c>
      <c r="D5">
        <v>11.911911911911901</v>
      </c>
      <c r="E5" s="1">
        <v>2.1764705882352899</v>
      </c>
      <c r="F5">
        <v>999</v>
      </c>
      <c r="G5">
        <v>459</v>
      </c>
      <c r="H5">
        <v>0.82649249249249201</v>
      </c>
      <c r="I5" s="2">
        <f>AVERAGE(Table134[[#This Row],[Estimated costs 1]:[Estimated costs 20]])</f>
        <v>0.83733493493493438</v>
      </c>
      <c r="J5" s="2">
        <f>_xlfn.STDEV.P(Table134[[#This Row],[Estimated costs 1]:[Estimated costs 20]])</f>
        <v>9.1985169453380478E-2</v>
      </c>
      <c r="K5" s="2">
        <f>Table134[[#This Row],[Dev]]/Table134[[#This Row],[Mean]]*100</f>
        <v>10.985468970135379</v>
      </c>
      <c r="L5" s="2">
        <f>Table134[[#This Row],[Estimated costs 1]]-Table134[[#This Row],[Actual cost]]</f>
        <v>5.6385385385384956E-2</v>
      </c>
      <c r="M5" s="2">
        <f>Table134[[#This Row],[Diff 1]]/Table134[[#This Row],[Actual cost]]*100</f>
        <v>6.8222501592653213</v>
      </c>
      <c r="N5">
        <v>0.88287787787787697</v>
      </c>
      <c r="O5">
        <v>0.94618418418418404</v>
      </c>
      <c r="P5">
        <v>0.81253353353353297</v>
      </c>
      <c r="Q5">
        <v>0.86265865865865798</v>
      </c>
      <c r="R5">
        <v>0.64300600600600599</v>
      </c>
      <c r="S5">
        <v>0.915971971971971</v>
      </c>
      <c r="T5">
        <v>0.82294394394394299</v>
      </c>
      <c r="U5">
        <v>0.92064464464464402</v>
      </c>
      <c r="V5">
        <v>0.83335735735735705</v>
      </c>
      <c r="W5">
        <v>0.89381981981981895</v>
      </c>
      <c r="X5">
        <v>0.97459159159159103</v>
      </c>
      <c r="Y5">
        <v>0.84040040040039998</v>
      </c>
      <c r="Z5">
        <v>0.65389089089089003</v>
      </c>
      <c r="AA5">
        <v>0.74234334334334295</v>
      </c>
      <c r="AB5">
        <v>0.765708708708708</v>
      </c>
      <c r="AC5">
        <v>0.869811811811811</v>
      </c>
      <c r="AD5">
        <v>0.72948648648648595</v>
      </c>
      <c r="AE5">
        <v>0.96412312312312298</v>
      </c>
      <c r="AF5">
        <v>0.88268568568568495</v>
      </c>
      <c r="AG5">
        <v>0.78965865865865803</v>
      </c>
    </row>
    <row r="6" spans="1:33" hidden="1" x14ac:dyDescent="0.3">
      <c r="A6" t="s">
        <v>26</v>
      </c>
      <c r="B6">
        <v>4</v>
      </c>
      <c r="C6" t="str">
        <f>LEFT(Table134[[#This Row],[Contingency id]])</f>
        <v>C</v>
      </c>
      <c r="D6">
        <v>8.4701247537754405</v>
      </c>
      <c r="E6" s="1">
        <v>2.8151571164510099</v>
      </c>
      <c r="F6">
        <v>1523</v>
      </c>
      <c r="G6">
        <v>541</v>
      </c>
      <c r="H6">
        <v>0.43501076822061702</v>
      </c>
      <c r="I6" s="2">
        <f>AVERAGE(Table134[[#This Row],[Estimated costs 1]:[Estimated costs 20]])</f>
        <v>0.44592823374917884</v>
      </c>
      <c r="J6" s="2">
        <f>_xlfn.STDEV.P(Table134[[#This Row],[Estimated costs 1]:[Estimated costs 20]])</f>
        <v>5.5187458059717989E-2</v>
      </c>
      <c r="K6" s="2">
        <f>Table134[[#This Row],[Dev]]/Table134[[#This Row],[Mean]]*100</f>
        <v>12.375860930743235</v>
      </c>
      <c r="L6" s="2">
        <f>Table134[[#This Row],[Estimated costs 1]]-Table134[[#This Row],[Actual cost]]</f>
        <v>4.932895600787901E-2</v>
      </c>
      <c r="M6" s="2">
        <f>Table134[[#This Row],[Diff 1]]/Table134[[#This Row],[Actual cost]]*100</f>
        <v>11.33970917769596</v>
      </c>
      <c r="N6">
        <v>0.48433972422849603</v>
      </c>
      <c r="O6">
        <v>0.45484832567301298</v>
      </c>
      <c r="P6">
        <v>0.43600801050558102</v>
      </c>
      <c r="Q6">
        <v>0.40855088640840398</v>
      </c>
      <c r="R6">
        <v>0.481045370978332</v>
      </c>
      <c r="S6">
        <v>0.48409468154957302</v>
      </c>
      <c r="T6">
        <v>0.47094668417596802</v>
      </c>
      <c r="U6">
        <v>0.42427682206172002</v>
      </c>
      <c r="V6">
        <v>0.45233722915298702</v>
      </c>
      <c r="W6">
        <v>0.40214287590282299</v>
      </c>
      <c r="X6">
        <v>0.42143821405121401</v>
      </c>
      <c r="Y6">
        <v>0.33858568614576401</v>
      </c>
      <c r="Z6">
        <v>0.51549934340118098</v>
      </c>
      <c r="AA6">
        <v>0.353397242284963</v>
      </c>
      <c r="AB6">
        <v>0.46239803020354497</v>
      </c>
      <c r="AC6">
        <v>0.53797255416940204</v>
      </c>
      <c r="AD6">
        <v>0.37952147078135201</v>
      </c>
      <c r="AE6">
        <v>0.55834510833880502</v>
      </c>
      <c r="AF6">
        <v>0.43102337491792497</v>
      </c>
      <c r="AG6">
        <v>0.42179304005252699</v>
      </c>
    </row>
    <row r="7" spans="1:33" hidden="1" x14ac:dyDescent="0.3">
      <c r="A7" t="s">
        <v>27</v>
      </c>
      <c r="B7">
        <v>5</v>
      </c>
      <c r="C7" t="str">
        <f>LEFT(Table134[[#This Row],[Contingency id]])</f>
        <v>A</v>
      </c>
      <c r="D7">
        <v>15.8158158158158</v>
      </c>
      <c r="E7" s="1">
        <v>2.1907894736842102</v>
      </c>
      <c r="F7">
        <v>999</v>
      </c>
      <c r="G7">
        <v>456</v>
      </c>
      <c r="H7">
        <v>0.40960076076076002</v>
      </c>
      <c r="I7" s="2">
        <f>AVERAGE(Table134[[#This Row],[Estimated costs 1]:[Estimated costs 20]])</f>
        <v>0.40171942042041986</v>
      </c>
      <c r="J7" s="2">
        <f>_xlfn.STDEV.P(Table134[[#This Row],[Estimated costs 1]:[Estimated costs 20]])</f>
        <v>3.5429211011882303E-2</v>
      </c>
      <c r="K7" s="2">
        <f>Table134[[#This Row],[Dev]]/Table134[[#This Row],[Mean]]*100</f>
        <v>8.8193921455935165</v>
      </c>
      <c r="L7" s="2">
        <f>Table134[[#This Row],[Estimated costs 1]]-Table134[[#This Row],[Actual cost]]</f>
        <v>5.5181181181196415E-4</v>
      </c>
      <c r="M7" s="2">
        <f>Table134[[#This Row],[Diff 1]]/Table134[[#This Row],[Actual cost]]*100</f>
        <v>0.13471943040024451</v>
      </c>
      <c r="N7">
        <v>0.41015257257257198</v>
      </c>
      <c r="O7">
        <v>0.36470960960960902</v>
      </c>
      <c r="P7">
        <v>0.42149361361361298</v>
      </c>
      <c r="Q7">
        <v>0.321984904904904</v>
      </c>
      <c r="R7">
        <v>0.45248908908908902</v>
      </c>
      <c r="S7">
        <v>0.407646746746746</v>
      </c>
      <c r="T7">
        <v>0.414034654654654</v>
      </c>
      <c r="U7">
        <v>0.35325877877877798</v>
      </c>
      <c r="V7">
        <v>0.40246176176176102</v>
      </c>
      <c r="W7">
        <v>0.43691781781781702</v>
      </c>
      <c r="X7">
        <v>0.37125697697697602</v>
      </c>
      <c r="Y7">
        <v>0.45926178178178101</v>
      </c>
      <c r="Z7">
        <v>0.397647367367367</v>
      </c>
      <c r="AA7">
        <v>0.38299071071071</v>
      </c>
      <c r="AB7">
        <v>0.41507057057057001</v>
      </c>
      <c r="AC7">
        <v>0.46210860860860797</v>
      </c>
      <c r="AD7">
        <v>0.36705895895895801</v>
      </c>
      <c r="AE7">
        <v>0.41324226226226202</v>
      </c>
      <c r="AF7">
        <v>0.37392362362362302</v>
      </c>
      <c r="AG7">
        <v>0.40667799799799798</v>
      </c>
    </row>
    <row r="8" spans="1:33" hidden="1" x14ac:dyDescent="0.3">
      <c r="A8" t="s">
        <v>28</v>
      </c>
      <c r="B8">
        <v>6</v>
      </c>
      <c r="C8" t="str">
        <f>LEFT(Table134[[#This Row],[Contingency id]])</f>
        <v>C</v>
      </c>
      <c r="D8">
        <v>12.2633744855967</v>
      </c>
      <c r="E8" s="1">
        <v>2.3964497041420101</v>
      </c>
      <c r="F8">
        <v>1215</v>
      </c>
      <c r="G8">
        <v>507</v>
      </c>
      <c r="H8">
        <v>0.37181950617283899</v>
      </c>
      <c r="I8" s="2">
        <f>AVERAGE(Table134[[#This Row],[Estimated costs 1]:[Estimated costs 20]])</f>
        <v>0.39179401646090484</v>
      </c>
      <c r="J8" s="2">
        <f>_xlfn.STDEV.P(Table134[[#This Row],[Estimated costs 1]:[Estimated costs 20]])</f>
        <v>5.0788982534285244E-2</v>
      </c>
      <c r="K8" s="2">
        <f>Table134[[#This Row],[Dev]]/Table134[[#This Row],[Mean]]*100</f>
        <v>12.963184837038783</v>
      </c>
      <c r="L8" s="2">
        <f>Table134[[#This Row],[Estimated costs 1]]-Table134[[#This Row],[Actual cost]]</f>
        <v>-4.998617283950596E-2</v>
      </c>
      <c r="M8" s="2">
        <f>Table134[[#This Row],[Diff 1]]/Table134[[#This Row],[Actual cost]]*100</f>
        <v>-13.443666082507802</v>
      </c>
      <c r="N8">
        <v>0.32183333333333303</v>
      </c>
      <c r="O8">
        <v>0.429742469135802</v>
      </c>
      <c r="P8">
        <v>0.403120411522633</v>
      </c>
      <c r="Q8">
        <v>0.475468230452674</v>
      </c>
      <c r="R8">
        <v>0.39512748971193401</v>
      </c>
      <c r="S8">
        <v>0.52040551440329197</v>
      </c>
      <c r="T8">
        <v>0.36787761316872403</v>
      </c>
      <c r="U8">
        <v>0.36654362139917601</v>
      </c>
      <c r="V8">
        <v>0.33041325102880598</v>
      </c>
      <c r="W8">
        <v>0.33748024691357997</v>
      </c>
      <c r="X8">
        <v>0.410392839506172</v>
      </c>
      <c r="Y8">
        <v>0.33366773662551402</v>
      </c>
      <c r="Z8">
        <v>0.46820436213991701</v>
      </c>
      <c r="AA8">
        <v>0.36435102880658399</v>
      </c>
      <c r="AB8">
        <v>0.40915629629629602</v>
      </c>
      <c r="AC8">
        <v>0.41625390946502</v>
      </c>
      <c r="AD8">
        <v>0.38711234567901198</v>
      </c>
      <c r="AE8">
        <v>0.35336995884773598</v>
      </c>
      <c r="AF8">
        <v>0.38272913580246898</v>
      </c>
      <c r="AG8">
        <v>0.36263053497942299</v>
      </c>
    </row>
    <row r="9" spans="1:33" hidden="1" x14ac:dyDescent="0.3">
      <c r="A9" t="s">
        <v>29</v>
      </c>
      <c r="B9">
        <v>7</v>
      </c>
      <c r="C9" t="str">
        <f>LEFT(Table134[[#This Row],[Contingency id]])</f>
        <v>A</v>
      </c>
      <c r="D9">
        <v>6.9510268562401203</v>
      </c>
      <c r="E9" s="1">
        <v>2.4252873563218298</v>
      </c>
      <c r="F9">
        <v>1266</v>
      </c>
      <c r="G9">
        <v>522</v>
      </c>
      <c r="H9">
        <v>0.347965639810426</v>
      </c>
      <c r="I9" s="2">
        <f>AVERAGE(Table134[[#This Row],[Estimated costs 1]:[Estimated costs 20]])</f>
        <v>0.34273475513428081</v>
      </c>
      <c r="J9" s="2">
        <f>_xlfn.STDEV.P(Table134[[#This Row],[Estimated costs 1]:[Estimated costs 20]])</f>
        <v>8.7898911179211961E-2</v>
      </c>
      <c r="K9" s="2">
        <f>Table134[[#This Row],[Dev]]/Table134[[#This Row],[Mean]]*100</f>
        <v>25.646337251316648</v>
      </c>
      <c r="L9" s="2">
        <f>Table134[[#This Row],[Estimated costs 1]]-Table134[[#This Row],[Actual cost]]</f>
        <v>-6.3678515007899006E-2</v>
      </c>
      <c r="M9" s="2">
        <f>Table134[[#This Row],[Diff 1]]/Table134[[#This Row],[Actual cost]]*100</f>
        <v>-18.300230747665626</v>
      </c>
      <c r="N9">
        <v>0.28428712480252699</v>
      </c>
      <c r="O9">
        <v>0.415631516587677</v>
      </c>
      <c r="P9">
        <v>0.21856516587677699</v>
      </c>
      <c r="Q9">
        <v>0.35717417061611301</v>
      </c>
      <c r="R9">
        <v>0.24380529225908301</v>
      </c>
      <c r="S9">
        <v>0.293525671406003</v>
      </c>
      <c r="T9">
        <v>0.51919470774091603</v>
      </c>
      <c r="U9">
        <v>0.33667890995260602</v>
      </c>
      <c r="V9">
        <v>0.44714415481832498</v>
      </c>
      <c r="W9">
        <v>0.30000829383886202</v>
      </c>
      <c r="X9">
        <v>0.51639218009478605</v>
      </c>
      <c r="Y9">
        <v>0.47388823064770902</v>
      </c>
      <c r="Z9">
        <v>0.36059597156398099</v>
      </c>
      <c r="AA9">
        <v>0.29374684044233801</v>
      </c>
      <c r="AB9">
        <v>0.25999012638230601</v>
      </c>
      <c r="AC9">
        <v>0.36689454976303298</v>
      </c>
      <c r="AD9">
        <v>0.35173815165876698</v>
      </c>
      <c r="AE9">
        <v>0.28578870458135802</v>
      </c>
      <c r="AF9">
        <v>0.24152409162717201</v>
      </c>
      <c r="AG9">
        <v>0.288121248025276</v>
      </c>
    </row>
    <row r="10" spans="1:33" hidden="1" x14ac:dyDescent="0.3">
      <c r="A10" t="s">
        <v>30</v>
      </c>
      <c r="B10">
        <v>8</v>
      </c>
      <c r="C10" t="str">
        <f>LEFT(Table134[[#This Row],[Contingency id]])</f>
        <v>A</v>
      </c>
      <c r="D10">
        <v>6.8283343969368202</v>
      </c>
      <c r="E10" s="1">
        <v>2.9344569288389502</v>
      </c>
      <c r="F10">
        <v>1567</v>
      </c>
      <c r="G10">
        <v>534</v>
      </c>
      <c r="H10">
        <v>0.33338034460753002</v>
      </c>
      <c r="I10" s="2">
        <f>AVERAGE(Table134[[#This Row],[Estimated costs 1]:[Estimated costs 20]])</f>
        <v>0.33985896617740863</v>
      </c>
      <c r="J10" s="2">
        <f>_xlfn.STDEV.P(Table134[[#This Row],[Estimated costs 1]:[Estimated costs 20]])</f>
        <v>6.1236223410953007E-2</v>
      </c>
      <c r="K10" s="2">
        <f>Table134[[#This Row],[Dev]]/Table134[[#This Row],[Mean]]*100</f>
        <v>18.01812796046325</v>
      </c>
      <c r="L10" s="2">
        <f>Table134[[#This Row],[Estimated costs 1]]-Table134[[#This Row],[Actual cost]]</f>
        <v>0.11337715379706398</v>
      </c>
      <c r="M10" s="2">
        <f>Table134[[#This Row],[Diff 1]]/Table134[[#This Row],[Actual cost]]*100</f>
        <v>34.008349811545294</v>
      </c>
      <c r="N10">
        <v>0.446757498404594</v>
      </c>
      <c r="O10">
        <v>0.29071920867900403</v>
      </c>
      <c r="P10">
        <v>0.29739183152520698</v>
      </c>
      <c r="Q10">
        <v>0.330477983407785</v>
      </c>
      <c r="R10">
        <v>0.24034843650287099</v>
      </c>
      <c r="S10">
        <v>0.47610402042118699</v>
      </c>
      <c r="T10">
        <v>0.37933184428844902</v>
      </c>
      <c r="U10">
        <v>0.28766751754945702</v>
      </c>
      <c r="V10">
        <v>0.37253733248245002</v>
      </c>
      <c r="W10">
        <v>0.297623484365028</v>
      </c>
      <c r="X10">
        <v>0.43850414805360499</v>
      </c>
      <c r="Y10">
        <v>0.35926356094447898</v>
      </c>
      <c r="Z10">
        <v>0.28129227823867198</v>
      </c>
      <c r="AA10">
        <v>0.29011614550095699</v>
      </c>
      <c r="AB10">
        <v>0.30449712827058001</v>
      </c>
      <c r="AC10">
        <v>0.29832163369495801</v>
      </c>
      <c r="AD10">
        <v>0.32931780472239902</v>
      </c>
      <c r="AE10">
        <v>0.38500382897255903</v>
      </c>
      <c r="AF10">
        <v>0.38098149329929798</v>
      </c>
      <c r="AG10">
        <v>0.31092214422463299</v>
      </c>
    </row>
    <row r="11" spans="1:33" hidden="1" x14ac:dyDescent="0.3">
      <c r="A11" t="s">
        <v>31</v>
      </c>
      <c r="B11">
        <v>9</v>
      </c>
      <c r="C11" t="str">
        <f>LEFT(Table134[[#This Row],[Contingency id]])</f>
        <v>A</v>
      </c>
      <c r="D11">
        <v>10.9890109890109</v>
      </c>
      <c r="E11" s="1">
        <v>1.0705882352941101</v>
      </c>
      <c r="F11">
        <v>91</v>
      </c>
      <c r="G11">
        <v>85</v>
      </c>
      <c r="H11">
        <v>0.30554945054944999</v>
      </c>
      <c r="I11" s="2">
        <f>AVERAGE(Table134[[#This Row],[Estimated costs 1]:[Estimated costs 20]])</f>
        <v>0.30559999999999926</v>
      </c>
      <c r="J11" s="2">
        <f>_xlfn.STDEV.P(Table134[[#This Row],[Estimated costs 1]:[Estimated costs 20]])</f>
        <v>2.4764072124814946E-4</v>
      </c>
      <c r="K11" s="2">
        <f>Table134[[#This Row],[Dev]]/Table134[[#This Row],[Mean]]*100</f>
        <v>8.1034267424132875E-2</v>
      </c>
      <c r="L11" s="2">
        <f>Table134[[#This Row],[Estimated costs 1]]-Table134[[#This Row],[Actual cost]]</f>
        <v>-2.5274725274698762E-4</v>
      </c>
      <c r="M11" s="2">
        <f>Table134[[#This Row],[Diff 1]]/Table134[[#This Row],[Actual cost]]*100</f>
        <v>-8.2718935443178973E-2</v>
      </c>
      <c r="N11">
        <v>0.305296703296703</v>
      </c>
      <c r="O11">
        <v>0.305296703296703</v>
      </c>
      <c r="P11">
        <v>0.30580219780219697</v>
      </c>
      <c r="Q11">
        <v>0.305296703296703</v>
      </c>
      <c r="R11">
        <v>0.30580219780219697</v>
      </c>
      <c r="S11">
        <v>0.305296703296703</v>
      </c>
      <c r="T11">
        <v>0.305296703296703</v>
      </c>
      <c r="U11">
        <v>0.30580219780219697</v>
      </c>
      <c r="V11">
        <v>0.305296703296703</v>
      </c>
      <c r="W11">
        <v>0.305296703296703</v>
      </c>
      <c r="X11">
        <v>0.30580219780219697</v>
      </c>
      <c r="Y11">
        <v>0.30580219780219697</v>
      </c>
      <c r="Z11">
        <v>0.30580219780219697</v>
      </c>
      <c r="AA11">
        <v>0.30580219780219697</v>
      </c>
      <c r="AB11">
        <v>0.30580219780219697</v>
      </c>
      <c r="AC11">
        <v>0.305296703296703</v>
      </c>
      <c r="AD11">
        <v>0.30580219780219697</v>
      </c>
      <c r="AE11">
        <v>0.30580219780219697</v>
      </c>
      <c r="AF11">
        <v>0.30580219780219697</v>
      </c>
      <c r="AG11">
        <v>0.30580219780219697</v>
      </c>
    </row>
    <row r="12" spans="1:33" hidden="1" x14ac:dyDescent="0.3">
      <c r="A12" t="s">
        <v>32</v>
      </c>
      <c r="B12">
        <v>10</v>
      </c>
      <c r="C12" t="str">
        <f>LEFT(Table134[[#This Row],[Contingency id]])</f>
        <v>A</v>
      </c>
      <c r="D12">
        <v>37.737737737737703</v>
      </c>
      <c r="E12" s="1">
        <v>2.2150776053215</v>
      </c>
      <c r="F12">
        <v>999</v>
      </c>
      <c r="G12">
        <v>451</v>
      </c>
      <c r="H12">
        <v>0.28813013013013</v>
      </c>
      <c r="I12" s="2">
        <f>AVERAGE(Table134[[#This Row],[Estimated costs 1]:[Estimated costs 20]])</f>
        <v>0.29291333333333291</v>
      </c>
      <c r="J12" s="2">
        <f>_xlfn.STDEV.P(Table134[[#This Row],[Estimated costs 1]:[Estimated costs 20]])</f>
        <v>2.094457566574174E-2</v>
      </c>
      <c r="K12" s="2">
        <f>Table134[[#This Row],[Dev]]/Table134[[#This Row],[Mean]]*100</f>
        <v>7.1504343716258854</v>
      </c>
      <c r="L12" s="2">
        <f>Table134[[#This Row],[Estimated costs 1]]-Table134[[#This Row],[Actual cost]]</f>
        <v>-2.1897497497497975E-2</v>
      </c>
      <c r="M12" s="2">
        <f>Table134[[#This Row],[Diff 1]]/Table134[[#This Row],[Actual cost]]*100</f>
        <v>-7.5998638141760013</v>
      </c>
      <c r="N12">
        <v>0.26623263263263203</v>
      </c>
      <c r="O12">
        <v>0.28200160160160098</v>
      </c>
      <c r="P12">
        <v>0.290749649649649</v>
      </c>
      <c r="Q12">
        <v>0.25408798798798798</v>
      </c>
      <c r="R12">
        <v>0.28664454454454402</v>
      </c>
      <c r="S12">
        <v>0.31619259259259203</v>
      </c>
      <c r="T12">
        <v>0.33259979979979898</v>
      </c>
      <c r="U12">
        <v>0.280956056056056</v>
      </c>
      <c r="V12">
        <v>0.26777207207207199</v>
      </c>
      <c r="W12">
        <v>0.29533193193193102</v>
      </c>
      <c r="X12">
        <v>0.29576366366366302</v>
      </c>
      <c r="Y12">
        <v>0.27042222222222201</v>
      </c>
      <c r="Z12">
        <v>0.30479779779779698</v>
      </c>
      <c r="AA12">
        <v>0.32893023023022999</v>
      </c>
      <c r="AB12">
        <v>0.27324904904904901</v>
      </c>
      <c r="AC12">
        <v>0.299872072072072</v>
      </c>
      <c r="AD12">
        <v>0.28640130130130098</v>
      </c>
      <c r="AE12">
        <v>0.29643083083082999</v>
      </c>
      <c r="AF12">
        <v>0.30847907907907901</v>
      </c>
      <c r="AG12">
        <v>0.32135155155155098</v>
      </c>
    </row>
    <row r="13" spans="1:33" hidden="1" x14ac:dyDescent="0.3">
      <c r="A13" t="s">
        <v>33</v>
      </c>
      <c r="B13">
        <v>11</v>
      </c>
      <c r="C13" t="str">
        <f>LEFT(Table134[[#This Row],[Contingency id]])</f>
        <v>C</v>
      </c>
      <c r="D13">
        <v>29.870129870129801</v>
      </c>
      <c r="E13" s="1">
        <v>1.1000000000000001</v>
      </c>
      <c r="F13">
        <v>154</v>
      </c>
      <c r="G13">
        <v>140</v>
      </c>
      <c r="H13">
        <v>0.25110064935064902</v>
      </c>
      <c r="I13" s="2">
        <f>AVERAGE(Table134[[#This Row],[Estimated costs 1]:[Estimated costs 20]])</f>
        <v>0.25133655844155783</v>
      </c>
      <c r="J13" s="2">
        <f>_xlfn.STDEV.P(Table134[[#This Row],[Estimated costs 1]:[Estimated costs 20]])</f>
        <v>7.5089975632318222E-3</v>
      </c>
      <c r="K13" s="2">
        <f>Table134[[#This Row],[Dev]]/Table134[[#This Row],[Mean]]*100</f>
        <v>2.9876264757472026</v>
      </c>
      <c r="L13" s="2">
        <f>Table134[[#This Row],[Estimated costs 1]]-Table134[[#This Row],[Actual cost]]</f>
        <v>1.0408441558441006E-2</v>
      </c>
      <c r="M13" s="2">
        <f>Table134[[#This Row],[Diff 1]]/Table134[[#This Row],[Actual cost]]*100</f>
        <v>4.1451272967064927</v>
      </c>
      <c r="N13">
        <v>0.26150909090909003</v>
      </c>
      <c r="O13">
        <v>0.26221298701298601</v>
      </c>
      <c r="P13">
        <v>0.25292077922077899</v>
      </c>
      <c r="Q13">
        <v>0.239793506493506</v>
      </c>
      <c r="R13">
        <v>0.24871948051948001</v>
      </c>
      <c r="S13">
        <v>0.24069220779220701</v>
      </c>
      <c r="T13">
        <v>0.25603506493506401</v>
      </c>
      <c r="U13">
        <v>0.24177922077922001</v>
      </c>
      <c r="V13">
        <v>0.251638961038961</v>
      </c>
      <c r="W13">
        <v>0.25489740259740201</v>
      </c>
      <c r="X13">
        <v>0.24399480519480499</v>
      </c>
      <c r="Y13">
        <v>0.24928051948051899</v>
      </c>
      <c r="Z13">
        <v>0.25730779220779199</v>
      </c>
      <c r="AA13">
        <v>0.24177922077922001</v>
      </c>
      <c r="AB13">
        <v>0.26481818181818101</v>
      </c>
      <c r="AC13">
        <v>0.25348181818181797</v>
      </c>
      <c r="AD13">
        <v>0.25093506493506401</v>
      </c>
      <c r="AE13">
        <v>0.246361038961038</v>
      </c>
      <c r="AF13">
        <v>0.26170389610389599</v>
      </c>
      <c r="AG13">
        <v>0.24687012987012899</v>
      </c>
    </row>
    <row r="14" spans="1:33" hidden="1" x14ac:dyDescent="0.3">
      <c r="A14" t="s">
        <v>34</v>
      </c>
      <c r="B14">
        <v>12</v>
      </c>
      <c r="C14" t="str">
        <f>LEFT(Table134[[#This Row],[Contingency id]])</f>
        <v>A</v>
      </c>
      <c r="D14">
        <v>15</v>
      </c>
      <c r="E14" s="1">
        <v>1.08108108108108</v>
      </c>
      <c r="F14">
        <v>40</v>
      </c>
      <c r="G14">
        <v>37</v>
      </c>
      <c r="H14">
        <v>0.2282575</v>
      </c>
      <c r="I14" s="2">
        <f>AVERAGE(Table134[[#This Row],[Estimated costs 1]:[Estimated costs 20]])</f>
        <v>0.22825749999999986</v>
      </c>
      <c r="J14" s="2">
        <f>_xlfn.STDEV.P(Table134[[#This Row],[Estimated costs 1]:[Estimated costs 20]])</f>
        <v>1.3877787807814457E-16</v>
      </c>
      <c r="K14" s="2">
        <f>Table134[[#This Row],[Dev]]/Table134[[#This Row],[Mean]]*100</f>
        <v>6.0798825045461657E-14</v>
      </c>
      <c r="L14" s="2">
        <f>Table134[[#This Row],[Estimated costs 1]]-Table134[[#This Row],[Actual cost]]</f>
        <v>0</v>
      </c>
      <c r="M14" s="2">
        <f>Table134[[#This Row],[Diff 1]]/Table134[[#This Row],[Actual cost]]*100</f>
        <v>0</v>
      </c>
      <c r="N14">
        <v>0.2282575</v>
      </c>
      <c r="O14">
        <v>0.2282575</v>
      </c>
      <c r="P14">
        <v>0.2282575</v>
      </c>
      <c r="Q14">
        <v>0.2282575</v>
      </c>
      <c r="R14">
        <v>0.2282575</v>
      </c>
      <c r="S14">
        <v>0.2282575</v>
      </c>
      <c r="T14">
        <v>0.2282575</v>
      </c>
      <c r="U14">
        <v>0.2282575</v>
      </c>
      <c r="V14">
        <v>0.2282575</v>
      </c>
      <c r="W14">
        <v>0.2282575</v>
      </c>
      <c r="X14">
        <v>0.2282575</v>
      </c>
      <c r="Y14">
        <v>0.2282575</v>
      </c>
      <c r="Z14">
        <v>0.2282575</v>
      </c>
      <c r="AA14">
        <v>0.2282575</v>
      </c>
      <c r="AB14">
        <v>0.2282575</v>
      </c>
      <c r="AC14">
        <v>0.2282575</v>
      </c>
      <c r="AD14">
        <v>0.2282575</v>
      </c>
      <c r="AE14">
        <v>0.2282575</v>
      </c>
      <c r="AF14">
        <v>0.2282575</v>
      </c>
      <c r="AG14">
        <v>0.2282575</v>
      </c>
    </row>
    <row r="15" spans="1:33" hidden="1" x14ac:dyDescent="0.3">
      <c r="A15" t="s">
        <v>35</v>
      </c>
      <c r="B15">
        <v>13</v>
      </c>
      <c r="C15" t="str">
        <f>LEFT(Table134[[#This Row],[Contingency id]])</f>
        <v>A</v>
      </c>
      <c r="D15">
        <v>10.6382978723404</v>
      </c>
      <c r="E15" s="1">
        <v>1.0681818181818099</v>
      </c>
      <c r="F15">
        <v>47</v>
      </c>
      <c r="G15">
        <v>44</v>
      </c>
      <c r="H15">
        <v>0.226617021276595</v>
      </c>
      <c r="I15" s="2">
        <f>AVERAGE(Table134[[#This Row],[Estimated costs 1]:[Estimated costs 20]])</f>
        <v>0.22661702127659486</v>
      </c>
      <c r="J15" s="2">
        <f>_xlfn.STDEV.P(Table134[[#This Row],[Estimated costs 1]:[Estimated costs 20]])</f>
        <v>1.3877787807814457E-16</v>
      </c>
      <c r="K15" s="2">
        <f>Table134[[#This Row],[Dev]]/Table134[[#This Row],[Mean]]*100</f>
        <v>6.1238947231929593E-14</v>
      </c>
      <c r="L15" s="2">
        <f>Table134[[#This Row],[Estimated costs 1]]-Table134[[#This Row],[Actual cost]]</f>
        <v>0</v>
      </c>
      <c r="M15" s="2">
        <f>Table134[[#This Row],[Diff 1]]/Table134[[#This Row],[Actual cost]]*100</f>
        <v>0</v>
      </c>
      <c r="N15">
        <v>0.226617021276595</v>
      </c>
      <c r="O15">
        <v>0.226617021276595</v>
      </c>
      <c r="P15">
        <v>0.226617021276595</v>
      </c>
      <c r="Q15">
        <v>0.226617021276595</v>
      </c>
      <c r="R15">
        <v>0.226617021276595</v>
      </c>
      <c r="S15">
        <v>0.226617021276595</v>
      </c>
      <c r="T15">
        <v>0.226617021276595</v>
      </c>
      <c r="U15">
        <v>0.226617021276595</v>
      </c>
      <c r="V15">
        <v>0.226617021276595</v>
      </c>
      <c r="W15">
        <v>0.226617021276595</v>
      </c>
      <c r="X15">
        <v>0.226617021276595</v>
      </c>
      <c r="Y15">
        <v>0.226617021276595</v>
      </c>
      <c r="Z15">
        <v>0.226617021276595</v>
      </c>
      <c r="AA15">
        <v>0.226617021276595</v>
      </c>
      <c r="AB15">
        <v>0.226617021276595</v>
      </c>
      <c r="AC15">
        <v>0.226617021276595</v>
      </c>
      <c r="AD15">
        <v>0.226617021276595</v>
      </c>
      <c r="AE15">
        <v>0.226617021276595</v>
      </c>
      <c r="AF15">
        <v>0.226617021276595</v>
      </c>
      <c r="AG15">
        <v>0.226617021276595</v>
      </c>
    </row>
    <row r="16" spans="1:33" hidden="1" x14ac:dyDescent="0.3">
      <c r="A16" t="s">
        <v>36</v>
      </c>
      <c r="B16">
        <v>14</v>
      </c>
      <c r="C16" t="str">
        <f>LEFT(Table134[[#This Row],[Contingency id]])</f>
        <v>A</v>
      </c>
      <c r="D16">
        <v>11.864406779661</v>
      </c>
      <c r="E16" s="1">
        <v>1.0727272727272701</v>
      </c>
      <c r="F16">
        <v>59</v>
      </c>
      <c r="G16">
        <v>55</v>
      </c>
      <c r="H16">
        <v>0.224203389830508</v>
      </c>
      <c r="I16" s="2">
        <f>AVERAGE(Table134[[#This Row],[Estimated costs 1]:[Estimated costs 20]])</f>
        <v>0.22660169491525378</v>
      </c>
      <c r="J16" s="2">
        <f>_xlfn.STDEV.P(Table134[[#This Row],[Estimated costs 1]:[Estimated costs 20]])</f>
        <v>2.386283429671025E-2</v>
      </c>
      <c r="K16" s="2">
        <f>Table134[[#This Row],[Dev]]/Table134[[#This Row],[Mean]]*100</f>
        <v>10.530739545277742</v>
      </c>
      <c r="L16" s="2">
        <f>Table134[[#This Row],[Estimated costs 1]]-Table134[[#This Row],[Actual cost]]</f>
        <v>2.3983050847457998E-2</v>
      </c>
      <c r="M16" s="2">
        <f>Table134[[#This Row],[Diff 1]]/Table134[[#This Row],[Actual cost]]*100</f>
        <v>10.697006350166502</v>
      </c>
      <c r="N16">
        <v>0.248186440677966</v>
      </c>
      <c r="O16">
        <v>0.20022033898305</v>
      </c>
      <c r="P16">
        <v>0.248186440677966</v>
      </c>
      <c r="Q16">
        <v>0.248186440677966</v>
      </c>
      <c r="R16">
        <v>0.248186440677966</v>
      </c>
      <c r="S16">
        <v>0.20022033898305</v>
      </c>
      <c r="T16">
        <v>0.20022033898305</v>
      </c>
      <c r="U16">
        <v>0.248186440677966</v>
      </c>
      <c r="V16">
        <v>0.248186440677966</v>
      </c>
      <c r="W16">
        <v>0.248186440677966</v>
      </c>
      <c r="X16">
        <v>0.248186440677966</v>
      </c>
      <c r="Y16">
        <v>0.20022033898305</v>
      </c>
      <c r="Z16">
        <v>0.20022033898305</v>
      </c>
      <c r="AA16">
        <v>0.20022033898305</v>
      </c>
      <c r="AB16">
        <v>0.20022033898305</v>
      </c>
      <c r="AC16">
        <v>0.248186440677966</v>
      </c>
      <c r="AD16">
        <v>0.20022033898305</v>
      </c>
      <c r="AE16">
        <v>0.248186440677966</v>
      </c>
      <c r="AF16">
        <v>0.20022033898305</v>
      </c>
      <c r="AG16">
        <v>0.248186440677966</v>
      </c>
    </row>
    <row r="17" spans="1:33" hidden="1" x14ac:dyDescent="0.3">
      <c r="A17" t="s">
        <v>37</v>
      </c>
      <c r="B17">
        <v>15</v>
      </c>
      <c r="C17" t="str">
        <f>LEFT(Table134[[#This Row],[Contingency id]])</f>
        <v>C</v>
      </c>
      <c r="D17">
        <v>0.51993067590987796</v>
      </c>
      <c r="E17" s="1">
        <v>3.09660107334525</v>
      </c>
      <c r="F17">
        <v>1731</v>
      </c>
      <c r="G17">
        <v>559</v>
      </c>
      <c r="H17">
        <v>0.21645291738879199</v>
      </c>
      <c r="I17" s="2">
        <f>AVERAGE(Table134[[#This Row],[Estimated costs 1]:[Estimated costs 20]])</f>
        <v>0.27056845753899428</v>
      </c>
      <c r="J17" s="2">
        <f>_xlfn.STDEV.P(Table134[[#This Row],[Estimated costs 1]:[Estimated costs 20]])</f>
        <v>0.12638574203038694</v>
      </c>
      <c r="K17" s="2">
        <f>Table134[[#This Row],[Dev]]/Table134[[#This Row],[Mean]]*100</f>
        <v>46.711188428966175</v>
      </c>
      <c r="L17" s="2">
        <f>Table134[[#This Row],[Estimated costs 1]]-Table134[[#This Row],[Actual cost]]</f>
        <v>1.7966493356441016E-2</v>
      </c>
      <c r="M17" s="2">
        <f>Table134[[#This Row],[Diff 1]]/Table134[[#This Row],[Actual cost]]*100</f>
        <v>8.300416355289709</v>
      </c>
      <c r="N17">
        <v>0.23441941074523301</v>
      </c>
      <c r="O17">
        <v>0.40245522819179602</v>
      </c>
      <c r="P17">
        <v>0.14790872328134</v>
      </c>
      <c r="Q17">
        <v>0.100375505488157</v>
      </c>
      <c r="R17">
        <v>0.18688619295205</v>
      </c>
      <c r="S17">
        <v>0.43009820912767099</v>
      </c>
      <c r="T17">
        <v>0.227071057192374</v>
      </c>
      <c r="U17">
        <v>0.20766031195840501</v>
      </c>
      <c r="V17">
        <v>0.37690352397458099</v>
      </c>
      <c r="W17">
        <v>0.121149624494511</v>
      </c>
      <c r="X17">
        <v>0.36347775852108599</v>
      </c>
      <c r="Y17">
        <v>0.51660889659156495</v>
      </c>
      <c r="Z17">
        <v>0.100375505488157</v>
      </c>
      <c r="AA17">
        <v>0.161334488734835</v>
      </c>
      <c r="AB17">
        <v>0.33671865973425702</v>
      </c>
      <c r="AC17">
        <v>0.100375505488157</v>
      </c>
      <c r="AD17">
        <v>0.253830155979202</v>
      </c>
      <c r="AE17">
        <v>0.33671865973425702</v>
      </c>
      <c r="AF17">
        <v>0.43009820912767099</v>
      </c>
      <c r="AG17">
        <v>0.37690352397458099</v>
      </c>
    </row>
    <row r="18" spans="1:33" hidden="1" x14ac:dyDescent="0.3">
      <c r="A18" t="s">
        <v>38</v>
      </c>
      <c r="B18">
        <v>16</v>
      </c>
      <c r="C18" t="str">
        <f>LEFT(Table134[[#This Row],[Contingency id]])</f>
        <v>A</v>
      </c>
      <c r="D18">
        <v>14.965986394557801</v>
      </c>
      <c r="E18" s="1">
        <v>1.1759999999999999</v>
      </c>
      <c r="F18">
        <v>147</v>
      </c>
      <c r="G18">
        <v>125</v>
      </c>
      <c r="H18">
        <v>0.20538027210884299</v>
      </c>
      <c r="I18" s="2">
        <f>AVERAGE(Table134[[#This Row],[Estimated costs 1]:[Estimated costs 20]])</f>
        <v>0.2305144217687069</v>
      </c>
      <c r="J18" s="2">
        <f>_xlfn.STDEV.P(Table134[[#This Row],[Estimated costs 1]:[Estimated costs 20]])</f>
        <v>5.2273840928747546E-2</v>
      </c>
      <c r="K18" s="2">
        <f>Table134[[#This Row],[Dev]]/Table134[[#This Row],[Mean]]*100</f>
        <v>22.677037092801928</v>
      </c>
      <c r="L18" s="2">
        <f>Table134[[#This Row],[Estimated costs 1]]-Table134[[#This Row],[Actual cost]]</f>
        <v>8.6403401360544002E-2</v>
      </c>
      <c r="M18" s="2">
        <f>Table134[[#This Row],[Diff 1]]/Table134[[#This Row],[Actual cost]]*100</f>
        <v>42.069961478458744</v>
      </c>
      <c r="N18">
        <v>0.29178367346938699</v>
      </c>
      <c r="O18">
        <v>0.24547346938775499</v>
      </c>
      <c r="P18">
        <v>0.14043945578231201</v>
      </c>
      <c r="Q18">
        <v>0.28751836734693798</v>
      </c>
      <c r="R18">
        <v>0.212048979591836</v>
      </c>
      <c r="S18">
        <v>0.23012380952380901</v>
      </c>
      <c r="T18">
        <v>0.20505578231292501</v>
      </c>
      <c r="U18">
        <v>0.24547346938775499</v>
      </c>
      <c r="V18">
        <v>0.22739591836734599</v>
      </c>
      <c r="W18">
        <v>0.14043945578231201</v>
      </c>
      <c r="X18">
        <v>0.20755238095237999</v>
      </c>
      <c r="Y18">
        <v>0.22716734693877499</v>
      </c>
      <c r="Z18">
        <v>0.14743265306122399</v>
      </c>
      <c r="AA18">
        <v>0.16051156462585001</v>
      </c>
      <c r="AB18">
        <v>0.30986122448979497</v>
      </c>
      <c r="AC18">
        <v>0.28728979591836701</v>
      </c>
      <c r="AD18">
        <v>0.26898367346938701</v>
      </c>
      <c r="AE18">
        <v>0.24570204081632599</v>
      </c>
      <c r="AF18">
        <v>0.30986122448979497</v>
      </c>
      <c r="AG18">
        <v>0.22017414965986301</v>
      </c>
    </row>
    <row r="19" spans="1:33" x14ac:dyDescent="0.3">
      <c r="A19" t="s">
        <v>39</v>
      </c>
      <c r="B19">
        <v>17</v>
      </c>
      <c r="C19" t="str">
        <f>LEFT(Table134[[#This Row],[Contingency id]])</f>
        <v>B</v>
      </c>
      <c r="D19">
        <v>5.3914327917282101</v>
      </c>
      <c r="E19" s="1">
        <v>2.6549019607843101</v>
      </c>
      <c r="F19">
        <v>1354</v>
      </c>
      <c r="G19">
        <v>510</v>
      </c>
      <c r="H19">
        <v>0.201785745937961</v>
      </c>
      <c r="I19" s="2">
        <f>AVERAGE(Table134[[#This Row],[Estimated costs 1]:[Estimated costs 20]])</f>
        <v>0.21356478951255492</v>
      </c>
      <c r="J19" s="2">
        <f>_xlfn.STDEV.P(Table134[[#This Row],[Estimated costs 1]:[Estimated costs 20]])</f>
        <v>4.004104956154253E-2</v>
      </c>
      <c r="K19" s="2">
        <f>Table134[[#This Row],[Dev]]/Table134[[#This Row],[Mean]]*100</f>
        <v>18.748900346790837</v>
      </c>
      <c r="L19" s="2">
        <f>Table134[[#This Row],[Estimated costs 1]]-Table134[[#This Row],[Actual cost]]</f>
        <v>-2.1029763663220014E-2</v>
      </c>
      <c r="M19" s="2">
        <f>Table134[[#This Row],[Diff 1]]/Table134[[#This Row],[Actual cost]]*100</f>
        <v>-10.421828145227668</v>
      </c>
      <c r="N19">
        <v>0.18075598227474099</v>
      </c>
      <c r="O19">
        <v>0.18608463810930501</v>
      </c>
      <c r="P19">
        <v>0.20887341211225999</v>
      </c>
      <c r="Q19">
        <v>0.198119719350073</v>
      </c>
      <c r="R19">
        <v>0.16091107828655801</v>
      </c>
      <c r="S19">
        <v>0.157344608567208</v>
      </c>
      <c r="T19">
        <v>0.239566912850812</v>
      </c>
      <c r="U19">
        <v>0.21803515509601101</v>
      </c>
      <c r="V19">
        <v>0.16175782865583399</v>
      </c>
      <c r="W19">
        <v>0.17346388478581901</v>
      </c>
      <c r="X19">
        <v>0.16188375184638101</v>
      </c>
      <c r="Y19">
        <v>0.20870576070901001</v>
      </c>
      <c r="Z19">
        <v>0.26371351550960098</v>
      </c>
      <c r="AA19">
        <v>0.244542540620384</v>
      </c>
      <c r="AB19">
        <v>0.2312988183161</v>
      </c>
      <c r="AC19">
        <v>0.23963559822747399</v>
      </c>
      <c r="AD19">
        <v>0.28862599704579001</v>
      </c>
      <c r="AE19">
        <v>0.28941809453471101</v>
      </c>
      <c r="AF19">
        <v>0.22737119645494799</v>
      </c>
      <c r="AG19">
        <v>0.23118729689807899</v>
      </c>
    </row>
    <row r="20" spans="1:33" hidden="1" x14ac:dyDescent="0.3">
      <c r="A20" t="s">
        <v>40</v>
      </c>
      <c r="B20">
        <v>18</v>
      </c>
      <c r="C20" t="str">
        <f>LEFT(Table134[[#This Row],[Contingency id]])</f>
        <v>A</v>
      </c>
      <c r="D20">
        <v>25.525525525525499</v>
      </c>
      <c r="E20" s="1">
        <v>2.2756264236902002</v>
      </c>
      <c r="F20">
        <v>999</v>
      </c>
      <c r="G20">
        <v>439</v>
      </c>
      <c r="H20">
        <v>0.19569049049049</v>
      </c>
      <c r="I20" s="2">
        <f>AVERAGE(Table134[[#This Row],[Estimated costs 1]:[Estimated costs 20]])</f>
        <v>0.20070892392392356</v>
      </c>
      <c r="J20" s="2">
        <f>_xlfn.STDEV.P(Table134[[#This Row],[Estimated costs 1]:[Estimated costs 20]])</f>
        <v>2.3230166110117547E-2</v>
      </c>
      <c r="K20" s="2">
        <f>Table134[[#This Row],[Dev]]/Table134[[#This Row],[Mean]]*100</f>
        <v>11.574057424034956</v>
      </c>
      <c r="L20" s="2">
        <f>Table134[[#This Row],[Estimated costs 1]]-Table134[[#This Row],[Actual cost]]</f>
        <v>-3.1585385385384995E-2</v>
      </c>
      <c r="M20" s="2">
        <f>Table134[[#This Row],[Diff 1]]/Table134[[#This Row],[Actual cost]]*100</f>
        <v>-16.140480462907295</v>
      </c>
      <c r="N20">
        <v>0.16410510510510501</v>
      </c>
      <c r="O20">
        <v>0.21981551551551501</v>
      </c>
      <c r="P20">
        <v>0.199048148148148</v>
      </c>
      <c r="Q20">
        <v>0.18852652652652599</v>
      </c>
      <c r="R20">
        <v>0.20414044044044</v>
      </c>
      <c r="S20">
        <v>0.19992072072072001</v>
      </c>
      <c r="T20">
        <v>0.181809109109109</v>
      </c>
      <c r="U20">
        <v>0.21536556556556499</v>
      </c>
      <c r="V20">
        <v>0.204615015015015</v>
      </c>
      <c r="W20">
        <v>0.19617957957957899</v>
      </c>
      <c r="X20">
        <v>0.18089209209209201</v>
      </c>
      <c r="Y20">
        <v>0.229519419419419</v>
      </c>
      <c r="Z20">
        <v>0.17186056056056001</v>
      </c>
      <c r="AA20">
        <v>0.19472352352352301</v>
      </c>
      <c r="AB20">
        <v>0.17024074074074</v>
      </c>
      <c r="AC20">
        <v>0.23124334334334301</v>
      </c>
      <c r="AD20">
        <v>0.17814684684684601</v>
      </c>
      <c r="AE20">
        <v>0.198519019019019</v>
      </c>
      <c r="AF20">
        <v>0.230189089089089</v>
      </c>
      <c r="AG20">
        <v>0.255318118118118</v>
      </c>
    </row>
    <row r="21" spans="1:33" hidden="1" x14ac:dyDescent="0.3">
      <c r="A21" t="s">
        <v>41</v>
      </c>
      <c r="B21">
        <v>19</v>
      </c>
      <c r="C21" t="str">
        <f>LEFT(Table134[[#This Row],[Contingency id]])</f>
        <v>A</v>
      </c>
      <c r="D21">
        <v>21.830985915492899</v>
      </c>
      <c r="E21" s="1">
        <v>1.1544715447154399</v>
      </c>
      <c r="F21">
        <v>142</v>
      </c>
      <c r="G21">
        <v>123</v>
      </c>
      <c r="H21">
        <v>0.19332183098591499</v>
      </c>
      <c r="I21" s="2">
        <f>AVERAGE(Table134[[#This Row],[Estimated costs 1]:[Estimated costs 20]])</f>
        <v>0.19377281690140793</v>
      </c>
      <c r="J21" s="2">
        <f>_xlfn.STDEV.P(Table134[[#This Row],[Estimated costs 1]:[Estimated costs 20]])</f>
        <v>1.5686568546730541E-2</v>
      </c>
      <c r="K21" s="2">
        <f>Table134[[#This Row],[Dev]]/Table134[[#This Row],[Mean]]*100</f>
        <v>8.0953400985608344</v>
      </c>
      <c r="L21" s="2">
        <f>Table134[[#This Row],[Estimated costs 1]]-Table134[[#This Row],[Actual cost]]</f>
        <v>-2.3160563380281995E-2</v>
      </c>
      <c r="M21" s="2">
        <f>Table134[[#This Row],[Diff 1]]/Table134[[#This Row],[Actual cost]]*100</f>
        <v>-11.980314516041091</v>
      </c>
      <c r="N21">
        <v>0.17016126760563299</v>
      </c>
      <c r="O21">
        <v>0.20533450704225301</v>
      </c>
      <c r="P21">
        <v>0.19514436619718301</v>
      </c>
      <c r="Q21">
        <v>0.21648239436619701</v>
      </c>
      <c r="R21">
        <v>0.200299295774647</v>
      </c>
      <c r="S21">
        <v>0.216968309859154</v>
      </c>
      <c r="T21">
        <v>0.20484859154929499</v>
      </c>
      <c r="U21">
        <v>0.204665492957746</v>
      </c>
      <c r="V21">
        <v>0.184179577464788</v>
      </c>
      <c r="W21">
        <v>0.195327464788732</v>
      </c>
      <c r="X21">
        <v>0.22084859154929501</v>
      </c>
      <c r="Y21">
        <v>0.18585845070422499</v>
      </c>
      <c r="Z21">
        <v>0.165611971830985</v>
      </c>
      <c r="AA21">
        <v>0.18436267605633799</v>
      </c>
      <c r="AB21">
        <v>0.19083028169013999</v>
      </c>
      <c r="AC21">
        <v>0.16494295774647799</v>
      </c>
      <c r="AD21">
        <v>0.20096830985915401</v>
      </c>
      <c r="AE21">
        <v>0.18179507042253501</v>
      </c>
      <c r="AF21">
        <v>0.18695000000000001</v>
      </c>
      <c r="AG21">
        <v>0.19987676056338</v>
      </c>
    </row>
    <row r="22" spans="1:33" hidden="1" x14ac:dyDescent="0.3">
      <c r="A22" t="s">
        <v>42</v>
      </c>
      <c r="B22">
        <v>20</v>
      </c>
      <c r="C22" t="str">
        <f>LEFT(Table134[[#This Row],[Contingency id]])</f>
        <v>C</v>
      </c>
      <c r="D22">
        <v>11.3464447806354</v>
      </c>
      <c r="E22" s="1">
        <v>1.74406332453825</v>
      </c>
      <c r="F22">
        <v>661</v>
      </c>
      <c r="G22">
        <v>379</v>
      </c>
      <c r="H22">
        <v>0.17749909228441699</v>
      </c>
      <c r="I22" s="2">
        <f>AVERAGE(Table134[[#This Row],[Estimated costs 1]:[Estimated costs 20]])</f>
        <v>0.17888626323751844</v>
      </c>
      <c r="J22" s="2">
        <f>_xlfn.STDEV.P(Table134[[#This Row],[Estimated costs 1]:[Estimated costs 20]])</f>
        <v>1.7314214730262654E-2</v>
      </c>
      <c r="K22" s="2">
        <f>Table134[[#This Row],[Dev]]/Table134[[#This Row],[Mean]]*100</f>
        <v>9.6788956384389842</v>
      </c>
      <c r="L22" s="2">
        <f>Table134[[#This Row],[Estimated costs 1]]-Table134[[#This Row],[Actual cost]]</f>
        <v>-1.9630711043872984E-2</v>
      </c>
      <c r="M22" s="2">
        <f>Table134[[#This Row],[Diff 1]]/Table134[[#This Row],[Actual cost]]*100</f>
        <v>-11.059612075321246</v>
      </c>
      <c r="N22">
        <v>0.157868381240544</v>
      </c>
      <c r="O22">
        <v>0.16725537065052901</v>
      </c>
      <c r="P22">
        <v>0.14042178517397799</v>
      </c>
      <c r="Q22">
        <v>0.15616641452344901</v>
      </c>
      <c r="R22">
        <v>0.179615431164901</v>
      </c>
      <c r="S22">
        <v>0.15484841149772999</v>
      </c>
      <c r="T22">
        <v>0.197531013615733</v>
      </c>
      <c r="U22">
        <v>0.161734947049924</v>
      </c>
      <c r="V22">
        <v>0.20388804841149699</v>
      </c>
      <c r="W22">
        <v>0.19240847201210201</v>
      </c>
      <c r="X22">
        <v>0.199653252647503</v>
      </c>
      <c r="Y22">
        <v>0.18123570347957599</v>
      </c>
      <c r="Z22">
        <v>0.17793645990922799</v>
      </c>
      <c r="AA22">
        <v>0.19179425113464399</v>
      </c>
      <c r="AB22">
        <v>0.189515582450832</v>
      </c>
      <c r="AC22">
        <v>0.18225990922844101</v>
      </c>
      <c r="AD22">
        <v>0.177747049924357</v>
      </c>
      <c r="AE22">
        <v>0.204267473524962</v>
      </c>
      <c r="AF22">
        <v>0.178199394856278</v>
      </c>
      <c r="AG22">
        <v>0.18337791225416</v>
      </c>
    </row>
    <row r="23" spans="1:33" hidden="1" x14ac:dyDescent="0.3">
      <c r="A23" t="s">
        <v>43</v>
      </c>
      <c r="B23">
        <v>21</v>
      </c>
      <c r="C23" t="str">
        <f>LEFT(Table134[[#This Row],[Contingency id]])</f>
        <v>A</v>
      </c>
      <c r="D23">
        <v>9.7826086956521703</v>
      </c>
      <c r="E23" s="1">
        <v>1.1870967741935401</v>
      </c>
      <c r="F23">
        <v>184</v>
      </c>
      <c r="G23">
        <v>155</v>
      </c>
      <c r="H23">
        <v>0.17723749999999999</v>
      </c>
      <c r="I23" s="2">
        <f>AVERAGE(Table134[[#This Row],[Estimated costs 1]:[Estimated costs 20]])</f>
        <v>0.16958603260869545</v>
      </c>
      <c r="J23" s="2">
        <f>_xlfn.STDEV.P(Table134[[#This Row],[Estimated costs 1]:[Estimated costs 20]])</f>
        <v>4.1516238411851272E-2</v>
      </c>
      <c r="K23" s="2">
        <f>Table134[[#This Row],[Dev]]/Table134[[#This Row],[Mean]]*100</f>
        <v>24.480930282534686</v>
      </c>
      <c r="L23" s="2">
        <f>Table134[[#This Row],[Estimated costs 1]]-Table134[[#This Row],[Actual cost]]</f>
        <v>-3.1530434782609001E-2</v>
      </c>
      <c r="M23" s="2">
        <f>Table134[[#This Row],[Diff 1]]/Table134[[#This Row],[Actual cost]]*100</f>
        <v>-17.78993428738783</v>
      </c>
      <c r="N23">
        <v>0.14570706521739099</v>
      </c>
      <c r="O23">
        <v>0.148728260869565</v>
      </c>
      <c r="P23">
        <v>0.14570706521739099</v>
      </c>
      <c r="Q23">
        <v>0.14552499999999999</v>
      </c>
      <c r="R23">
        <v>0.14552499999999999</v>
      </c>
      <c r="S23">
        <v>0.148728260869565</v>
      </c>
      <c r="T23">
        <v>0.14570706521739099</v>
      </c>
      <c r="U23">
        <v>0.14570706521739099</v>
      </c>
      <c r="V23">
        <v>0.142503804347826</v>
      </c>
      <c r="W23">
        <v>0.148728260869565</v>
      </c>
      <c r="X23">
        <v>0.23887880434782599</v>
      </c>
      <c r="Y23">
        <v>0.14570706521739099</v>
      </c>
      <c r="Z23">
        <v>0.24208206521739101</v>
      </c>
      <c r="AA23">
        <v>0.24208206521739101</v>
      </c>
      <c r="AB23">
        <v>0.24510326086956499</v>
      </c>
      <c r="AC23">
        <v>0.23887880434782599</v>
      </c>
      <c r="AD23">
        <v>0.14570706521739099</v>
      </c>
      <c r="AE23">
        <v>0.14570706521739099</v>
      </c>
      <c r="AF23">
        <v>0.142503804347826</v>
      </c>
      <c r="AG23">
        <v>0.142503804347826</v>
      </c>
    </row>
    <row r="24" spans="1:33" hidden="1" x14ac:dyDescent="0.3">
      <c r="A24" t="s">
        <v>44</v>
      </c>
      <c r="B24">
        <v>22</v>
      </c>
      <c r="C24" t="str">
        <f>LEFT(Table134[[#This Row],[Contingency id]])</f>
        <v>A</v>
      </c>
      <c r="D24">
        <v>6.4516129032257998</v>
      </c>
      <c r="E24" s="1">
        <v>1.1341463414634101</v>
      </c>
      <c r="F24">
        <v>93</v>
      </c>
      <c r="G24">
        <v>82</v>
      </c>
      <c r="H24">
        <v>0.175393548387096</v>
      </c>
      <c r="I24" s="2">
        <f>AVERAGE(Table134[[#This Row],[Estimated costs 1]:[Estimated costs 20]])</f>
        <v>0.16835268817204216</v>
      </c>
      <c r="J24" s="2">
        <f>_xlfn.STDEV.P(Table134[[#This Row],[Estimated costs 1]:[Estimated costs 20]])</f>
        <v>5.6326881720430544E-2</v>
      </c>
      <c r="K24" s="2">
        <f>Table134[[#This Row],[Dev]]/Table134[[#This Row],[Mean]]*100</f>
        <v>33.457666956211149</v>
      </c>
      <c r="L24" s="2">
        <f>Table134[[#This Row],[Estimated costs 1]]-Table134[[#This Row],[Actual cost]]</f>
        <v>-3.5204301075269007E-2</v>
      </c>
      <c r="M24" s="2">
        <f>Table134[[#This Row],[Diff 1]]/Table134[[#This Row],[Actual cost]]*100</f>
        <v>-20.071605483214597</v>
      </c>
      <c r="N24">
        <v>0.140189247311827</v>
      </c>
      <c r="O24">
        <v>0.140189247311827</v>
      </c>
      <c r="P24">
        <v>0.140189247311827</v>
      </c>
      <c r="Q24">
        <v>0.140189247311827</v>
      </c>
      <c r="R24">
        <v>0.281006451612903</v>
      </c>
      <c r="S24">
        <v>0.140189247311827</v>
      </c>
      <c r="T24">
        <v>0.140189247311827</v>
      </c>
      <c r="U24">
        <v>0.140189247311827</v>
      </c>
      <c r="V24">
        <v>0.281006451612903</v>
      </c>
      <c r="W24">
        <v>0.140189247311827</v>
      </c>
      <c r="X24">
        <v>0.140189247311827</v>
      </c>
      <c r="Y24">
        <v>0.281006451612903</v>
      </c>
      <c r="Z24">
        <v>0.140189247311827</v>
      </c>
      <c r="AA24">
        <v>0.140189247311827</v>
      </c>
      <c r="AB24">
        <v>0.140189247311827</v>
      </c>
      <c r="AC24">
        <v>0.140189247311827</v>
      </c>
      <c r="AD24">
        <v>0.140189247311827</v>
      </c>
      <c r="AE24">
        <v>0.140189247311827</v>
      </c>
      <c r="AF24">
        <v>0.281006451612903</v>
      </c>
      <c r="AG24">
        <v>0.140189247311827</v>
      </c>
    </row>
    <row r="25" spans="1:33" hidden="1" x14ac:dyDescent="0.3">
      <c r="A25" t="s">
        <v>45</v>
      </c>
      <c r="B25">
        <v>23</v>
      </c>
      <c r="C25" t="str">
        <f>LEFT(Table134[[#This Row],[Contingency id]])</f>
        <v>C</v>
      </c>
      <c r="D25">
        <v>11.1280487804878</v>
      </c>
      <c r="E25" s="1">
        <v>1.7400530503978699</v>
      </c>
      <c r="F25">
        <v>656</v>
      </c>
      <c r="G25">
        <v>377</v>
      </c>
      <c r="H25">
        <v>0.16903201219512101</v>
      </c>
      <c r="I25" s="2">
        <f>AVERAGE(Table134[[#This Row],[Estimated costs 1]:[Estimated costs 20]])</f>
        <v>0.16403993902438979</v>
      </c>
      <c r="J25" s="2">
        <f>_xlfn.STDEV.P(Table134[[#This Row],[Estimated costs 1]:[Estimated costs 20]])</f>
        <v>2.0053795365300126E-2</v>
      </c>
      <c r="K25" s="2">
        <f>Table134[[#This Row],[Dev]]/Table134[[#This Row],[Mean]]*100</f>
        <v>12.224946854142933</v>
      </c>
      <c r="L25" s="2">
        <f>Table134[[#This Row],[Estimated costs 1]]-Table134[[#This Row],[Actual cost]]</f>
        <v>1.3762195121951981E-2</v>
      </c>
      <c r="M25" s="2">
        <f>Table134[[#This Row],[Diff 1]]/Table134[[#This Row],[Actual cost]]*100</f>
        <v>8.1417684988957468</v>
      </c>
      <c r="N25">
        <v>0.18279420731707299</v>
      </c>
      <c r="O25">
        <v>0.16816006097560901</v>
      </c>
      <c r="P25">
        <v>0.18557926829268201</v>
      </c>
      <c r="Q25">
        <v>0.15397713414634101</v>
      </c>
      <c r="R25">
        <v>0.14777896341463401</v>
      </c>
      <c r="S25">
        <v>0.147815548780487</v>
      </c>
      <c r="T25">
        <v>0.18302896341463401</v>
      </c>
      <c r="U25">
        <v>0.13008689024390199</v>
      </c>
      <c r="V25">
        <v>0.12510060975609699</v>
      </c>
      <c r="W25">
        <v>0.17030640243902401</v>
      </c>
      <c r="X25">
        <v>0.169355182926829</v>
      </c>
      <c r="Y25">
        <v>0.13921493902439</v>
      </c>
      <c r="Z25">
        <v>0.15723475609756099</v>
      </c>
      <c r="AA25">
        <v>0.21029420731707299</v>
      </c>
      <c r="AB25">
        <v>0.15590701219512099</v>
      </c>
      <c r="AC25">
        <v>0.18461128048780401</v>
      </c>
      <c r="AD25">
        <v>0.161378048780487</v>
      </c>
      <c r="AE25">
        <v>0.17693597560975599</v>
      </c>
      <c r="AF25">
        <v>0.16832164634146299</v>
      </c>
      <c r="AG25">
        <v>0.16291768292682901</v>
      </c>
    </row>
    <row r="26" spans="1:33" hidden="1" x14ac:dyDescent="0.3">
      <c r="A26" t="s">
        <v>46</v>
      </c>
      <c r="B26">
        <v>24</v>
      </c>
      <c r="C26" t="str">
        <f>LEFT(Table134[[#This Row],[Contingency id]])</f>
        <v>A</v>
      </c>
      <c r="D26">
        <v>16.2162162162162</v>
      </c>
      <c r="E26" s="1">
        <v>1.0571428571428501</v>
      </c>
      <c r="F26">
        <v>37</v>
      </c>
      <c r="G26">
        <v>35</v>
      </c>
      <c r="H26">
        <v>0.16483513513513501</v>
      </c>
      <c r="I26" s="2">
        <f>AVERAGE(Table134[[#This Row],[Estimated costs 1]:[Estimated costs 20]])</f>
        <v>0.16483513513513504</v>
      </c>
      <c r="J26" s="2">
        <f>_xlfn.STDEV.P(Table134[[#This Row],[Estimated costs 1]:[Estimated costs 20]])</f>
        <v>2.7755575615628914E-17</v>
      </c>
      <c r="K26" s="2">
        <f>Table134[[#This Row],[Dev]]/Table134[[#This Row],[Mean]]*100</f>
        <v>1.6838385574091565E-14</v>
      </c>
      <c r="L26" s="2">
        <f>Table134[[#This Row],[Estimated costs 1]]-Table134[[#This Row],[Actual cost]]</f>
        <v>0</v>
      </c>
      <c r="M26" s="2">
        <f>Table134[[#This Row],[Diff 1]]/Table134[[#This Row],[Actual cost]]*100</f>
        <v>0</v>
      </c>
      <c r="N26">
        <v>0.16483513513513501</v>
      </c>
      <c r="O26">
        <v>0.16483513513513501</v>
      </c>
      <c r="P26">
        <v>0.16483513513513501</v>
      </c>
      <c r="Q26">
        <v>0.16483513513513501</v>
      </c>
      <c r="R26">
        <v>0.16483513513513501</v>
      </c>
      <c r="S26">
        <v>0.16483513513513501</v>
      </c>
      <c r="T26">
        <v>0.16483513513513501</v>
      </c>
      <c r="U26">
        <v>0.16483513513513501</v>
      </c>
      <c r="V26">
        <v>0.16483513513513501</v>
      </c>
      <c r="W26">
        <v>0.16483513513513501</v>
      </c>
      <c r="X26">
        <v>0.16483513513513501</v>
      </c>
      <c r="Y26">
        <v>0.16483513513513501</v>
      </c>
      <c r="Z26">
        <v>0.16483513513513501</v>
      </c>
      <c r="AA26">
        <v>0.16483513513513501</v>
      </c>
      <c r="AB26">
        <v>0.16483513513513501</v>
      </c>
      <c r="AC26">
        <v>0.16483513513513501</v>
      </c>
      <c r="AD26">
        <v>0.16483513513513501</v>
      </c>
      <c r="AE26">
        <v>0.16483513513513501</v>
      </c>
      <c r="AF26">
        <v>0.16483513513513501</v>
      </c>
      <c r="AG26">
        <v>0.16483513513513501</v>
      </c>
    </row>
    <row r="27" spans="1:33" hidden="1" x14ac:dyDescent="0.3">
      <c r="A27" t="s">
        <v>47</v>
      </c>
      <c r="B27">
        <v>25</v>
      </c>
      <c r="C27" t="str">
        <f>LEFT(Table134[[#This Row],[Contingency id]])</f>
        <v>A</v>
      </c>
      <c r="D27">
        <v>26.595744680850999</v>
      </c>
      <c r="E27" s="1">
        <v>1.1058823529411701</v>
      </c>
      <c r="F27">
        <v>94</v>
      </c>
      <c r="G27">
        <v>85</v>
      </c>
      <c r="H27">
        <v>0.15831808510638201</v>
      </c>
      <c r="I27" s="2">
        <f>AVERAGE(Table134[[#This Row],[Estimated costs 1]:[Estimated costs 20]])</f>
        <v>0.16010941489361655</v>
      </c>
      <c r="J27" s="2">
        <f>_xlfn.STDEV.P(Table134[[#This Row],[Estimated costs 1]:[Estimated costs 20]])</f>
        <v>1.6837151911880312E-2</v>
      </c>
      <c r="K27" s="2">
        <f>Table134[[#This Row],[Dev]]/Table134[[#This Row],[Mean]]*100</f>
        <v>10.51602863146282</v>
      </c>
      <c r="L27" s="2">
        <f>Table134[[#This Row],[Estimated costs 1]]-Table134[[#This Row],[Actual cost]]</f>
        <v>-3.3436170212760019E-3</v>
      </c>
      <c r="M27" s="2">
        <f>Table134[[#This Row],[Diff 1]]/Table134[[#This Row],[Actual cost]]*100</f>
        <v>-2.1119615102906626</v>
      </c>
      <c r="N27">
        <v>0.15497446808510601</v>
      </c>
      <c r="O27">
        <v>0.145784042553191</v>
      </c>
      <c r="P27">
        <v>0.15946170212765901</v>
      </c>
      <c r="Q27">
        <v>0.156252127659574</v>
      </c>
      <c r="R27">
        <v>0.163737234042553</v>
      </c>
      <c r="S27">
        <v>0.18621914893617</v>
      </c>
      <c r="T27">
        <v>0.129263829787234</v>
      </c>
      <c r="U27">
        <v>0.15764361702127599</v>
      </c>
      <c r="V27">
        <v>0.16555531914893601</v>
      </c>
      <c r="W27">
        <v>0.159004255319148</v>
      </c>
      <c r="X27">
        <v>0.18621914893617</v>
      </c>
      <c r="Y27">
        <v>0.178734042553191</v>
      </c>
      <c r="Z27">
        <v>0.139731914893617</v>
      </c>
      <c r="AA27">
        <v>0.17470425531914799</v>
      </c>
      <c r="AB27">
        <v>0.19397659574468001</v>
      </c>
      <c r="AC27">
        <v>0.14717553191489299</v>
      </c>
      <c r="AD27">
        <v>0.16423617021276499</v>
      </c>
      <c r="AE27">
        <v>0.136979787234042</v>
      </c>
      <c r="AF27">
        <v>0.15675106382978701</v>
      </c>
      <c r="AG27">
        <v>0.145784042553191</v>
      </c>
    </row>
    <row r="28" spans="1:33" hidden="1" x14ac:dyDescent="0.3">
      <c r="A28" t="s">
        <v>48</v>
      </c>
      <c r="B28">
        <v>26</v>
      </c>
      <c r="C28" t="str">
        <f>LEFT(Table134[[#This Row],[Contingency id]])</f>
        <v>A</v>
      </c>
      <c r="D28">
        <v>23.655913978494599</v>
      </c>
      <c r="E28" s="1">
        <v>1.0941176470588201</v>
      </c>
      <c r="F28">
        <v>93</v>
      </c>
      <c r="G28">
        <v>85</v>
      </c>
      <c r="H28">
        <v>0.15088064516128999</v>
      </c>
      <c r="I28" s="2">
        <f>AVERAGE(Table134[[#This Row],[Estimated costs 1]:[Estimated costs 20]])</f>
        <v>0.15440795698924684</v>
      </c>
      <c r="J28" s="2">
        <f>_xlfn.STDEV.P(Table134[[#This Row],[Estimated costs 1]:[Estimated costs 20]])</f>
        <v>7.3824688231230737E-3</v>
      </c>
      <c r="K28" s="2">
        <f>Table134[[#This Row],[Dev]]/Table134[[#This Row],[Mean]]*100</f>
        <v>4.7811453289529622</v>
      </c>
      <c r="L28" s="2">
        <f>Table134[[#This Row],[Estimated costs 1]]-Table134[[#This Row],[Actual cost]]</f>
        <v>7.0096774193550149E-3</v>
      </c>
      <c r="M28" s="2">
        <f>Table134[[#This Row],[Diff 1]]/Table134[[#This Row],[Actual cost]]*100</f>
        <v>4.6458426870204166</v>
      </c>
      <c r="N28">
        <v>0.157890322580645</v>
      </c>
      <c r="O28">
        <v>0.15582580645161201</v>
      </c>
      <c r="P28">
        <v>0.154148387096774</v>
      </c>
      <c r="Q28">
        <v>0.15944086021505299</v>
      </c>
      <c r="R28">
        <v>0.15253118279569799</v>
      </c>
      <c r="S28">
        <v>0.15950752688172001</v>
      </c>
      <c r="T28">
        <v>0.157376344086021</v>
      </c>
      <c r="U28">
        <v>0.161118279569892</v>
      </c>
      <c r="V28">
        <v>0.13492258064516099</v>
      </c>
      <c r="W28">
        <v>0.13815053763440799</v>
      </c>
      <c r="X28">
        <v>0.157376344086021</v>
      </c>
      <c r="Y28">
        <v>0.156212903225806</v>
      </c>
      <c r="Z28">
        <v>0.15744301075268799</v>
      </c>
      <c r="AA28">
        <v>0.15950752688172001</v>
      </c>
      <c r="AB28">
        <v>0.13982795698924699</v>
      </c>
      <c r="AC28">
        <v>0.15950752688172001</v>
      </c>
      <c r="AD28">
        <v>0.15459569892473099</v>
      </c>
      <c r="AE28">
        <v>0.15582580645161201</v>
      </c>
      <c r="AF28">
        <v>0.15744301075268799</v>
      </c>
      <c r="AG28">
        <v>0.15950752688172001</v>
      </c>
    </row>
    <row r="29" spans="1:33" hidden="1" x14ac:dyDescent="0.3">
      <c r="A29" t="s">
        <v>49</v>
      </c>
      <c r="B29">
        <v>27</v>
      </c>
      <c r="C29" t="str">
        <f>LEFT(Table134[[#This Row],[Contingency id]])</f>
        <v>C</v>
      </c>
      <c r="D29">
        <v>18.934911242603501</v>
      </c>
      <c r="E29" s="1">
        <v>1.19858156028368</v>
      </c>
      <c r="F29">
        <v>169</v>
      </c>
      <c r="G29">
        <v>141</v>
      </c>
      <c r="H29">
        <v>0.15031834319526599</v>
      </c>
      <c r="I29" s="2">
        <f>AVERAGE(Table134[[#This Row],[Estimated costs 1]:[Estimated costs 20]])</f>
        <v>0.14602920118343146</v>
      </c>
      <c r="J29" s="2">
        <f>_xlfn.STDEV.P(Table134[[#This Row],[Estimated costs 1]:[Estimated costs 20]])</f>
        <v>1.4618826561235526E-2</v>
      </c>
      <c r="K29" s="2">
        <f>Table134[[#This Row],[Dev]]/Table134[[#This Row],[Mean]]*100</f>
        <v>10.010892645281542</v>
      </c>
      <c r="L29" s="2">
        <f>Table134[[#This Row],[Estimated costs 1]]-Table134[[#This Row],[Actual cost]]</f>
        <v>-6.4615384615389904E-3</v>
      </c>
      <c r="M29" s="2">
        <f>Table134[[#This Row],[Diff 1]]/Table134[[#This Row],[Actual cost]]*100</f>
        <v>-4.2985695053499535</v>
      </c>
      <c r="N29">
        <v>0.143856804733727</v>
      </c>
      <c r="O29">
        <v>0.15640887573964499</v>
      </c>
      <c r="P29">
        <v>0.132232544378698</v>
      </c>
      <c r="Q29">
        <v>0.16613136094674499</v>
      </c>
      <c r="R29">
        <v>0.13314437869822399</v>
      </c>
      <c r="S29">
        <v>0.14104260355029499</v>
      </c>
      <c r="T29">
        <v>0.129034911242603</v>
      </c>
      <c r="U29">
        <v>0.150404142011834</v>
      </c>
      <c r="V29">
        <v>0.13306094674556199</v>
      </c>
      <c r="W29">
        <v>0.16798698224851999</v>
      </c>
      <c r="X29">
        <v>0.16353905325443699</v>
      </c>
      <c r="Y29">
        <v>0.14100473372781</v>
      </c>
      <c r="Z29">
        <v>0.13823491124260301</v>
      </c>
      <c r="AA29">
        <v>0.137621893491124</v>
      </c>
      <c r="AB29">
        <v>0.141610059171597</v>
      </c>
      <c r="AC29">
        <v>0.16981183431952601</v>
      </c>
      <c r="AD29">
        <v>0.175492899408284</v>
      </c>
      <c r="AE29">
        <v>0.13428047337278101</v>
      </c>
      <c r="AF29">
        <v>0.13565325443786899</v>
      </c>
      <c r="AG29">
        <v>0.130031360946745</v>
      </c>
    </row>
    <row r="30" spans="1:33" hidden="1" x14ac:dyDescent="0.3">
      <c r="A30" t="s">
        <v>50</v>
      </c>
      <c r="B30">
        <v>28</v>
      </c>
      <c r="C30" t="str">
        <f>LEFT(Table134[[#This Row],[Contingency id]])</f>
        <v>C</v>
      </c>
      <c r="D30">
        <v>19.871794871794801</v>
      </c>
      <c r="E30" s="1">
        <v>1.1729323308270601</v>
      </c>
      <c r="F30">
        <v>156</v>
      </c>
      <c r="G30">
        <v>133</v>
      </c>
      <c r="H30">
        <v>0.149808974358974</v>
      </c>
      <c r="I30" s="2">
        <f>AVERAGE(Table134[[#This Row],[Estimated costs 1]:[Estimated costs 20]])</f>
        <v>0.15198064102564057</v>
      </c>
      <c r="J30" s="2">
        <f>_xlfn.STDEV.P(Table134[[#This Row],[Estimated costs 1]:[Estimated costs 20]])</f>
        <v>4.8049197629447546E-3</v>
      </c>
      <c r="K30" s="2">
        <f>Table134[[#This Row],[Dev]]/Table134[[#This Row],[Mean]]*100</f>
        <v>3.1615340812611255</v>
      </c>
      <c r="L30" s="2">
        <f>Table134[[#This Row],[Estimated costs 1]]-Table134[[#This Row],[Actual cost]]</f>
        <v>1.0820512820509942E-3</v>
      </c>
      <c r="M30" s="2">
        <f>Table134[[#This Row],[Diff 1]]/Table134[[#This Row],[Actual cost]]*100</f>
        <v>0.72228735740368288</v>
      </c>
      <c r="N30">
        <v>0.150891025641025</v>
      </c>
      <c r="O30">
        <v>0.15638717948717901</v>
      </c>
      <c r="P30">
        <v>0.14583589743589701</v>
      </c>
      <c r="Q30">
        <v>0.14595961538461499</v>
      </c>
      <c r="R30">
        <v>0.15668653846153799</v>
      </c>
      <c r="S30">
        <v>0.15954807692307599</v>
      </c>
      <c r="T30">
        <v>0.154227564102564</v>
      </c>
      <c r="U30">
        <v>0.15161858974358899</v>
      </c>
      <c r="V30">
        <v>0.14584038461538401</v>
      </c>
      <c r="W30">
        <v>0.15426153846153801</v>
      </c>
      <c r="X30">
        <v>0.148342307692307</v>
      </c>
      <c r="Y30">
        <v>0.153782051282051</v>
      </c>
      <c r="Z30">
        <v>0.15390576923076901</v>
      </c>
      <c r="AA30">
        <v>0.14327371794871699</v>
      </c>
      <c r="AB30">
        <v>0.148425</v>
      </c>
      <c r="AC30">
        <v>0.14584038461538401</v>
      </c>
      <c r="AD30">
        <v>0.153808974358974</v>
      </c>
      <c r="AE30">
        <v>0.157055769230769</v>
      </c>
      <c r="AF30">
        <v>0.15966089743589701</v>
      </c>
      <c r="AG30">
        <v>0.15426153846153801</v>
      </c>
    </row>
    <row r="31" spans="1:33" hidden="1" x14ac:dyDescent="0.3">
      <c r="A31" t="s">
        <v>51</v>
      </c>
      <c r="B31">
        <v>29</v>
      </c>
      <c r="C31" t="str">
        <f>LEFT(Table134[[#This Row],[Contingency id]])</f>
        <v>C</v>
      </c>
      <c r="D31">
        <v>18.681318681318601</v>
      </c>
      <c r="E31" s="1">
        <v>1.1818181818181801</v>
      </c>
      <c r="F31">
        <v>182</v>
      </c>
      <c r="G31">
        <v>154</v>
      </c>
      <c r="H31">
        <v>0.14589175824175801</v>
      </c>
      <c r="I31" s="2">
        <f>AVERAGE(Table134[[#This Row],[Estimated costs 1]:[Estimated costs 20]])</f>
        <v>0.15303813186813137</v>
      </c>
      <c r="J31" s="2">
        <f>_xlfn.STDEV.P(Table134[[#This Row],[Estimated costs 1]:[Estimated costs 20]])</f>
        <v>1.2311578448977374E-2</v>
      </c>
      <c r="K31" s="2">
        <f>Table134[[#This Row],[Dev]]/Table134[[#This Row],[Mean]]*100</f>
        <v>8.0447783168092464</v>
      </c>
      <c r="L31" s="2">
        <f>Table134[[#This Row],[Estimated costs 1]]-Table134[[#This Row],[Actual cost]]</f>
        <v>1.9978571428570985E-2</v>
      </c>
      <c r="M31" s="2">
        <f>Table134[[#This Row],[Diff 1]]/Table134[[#This Row],[Actual cost]]*100</f>
        <v>13.69410559537187</v>
      </c>
      <c r="N31">
        <v>0.165870329670329</v>
      </c>
      <c r="O31">
        <v>0.14304945054945001</v>
      </c>
      <c r="P31">
        <v>0.150210989010989</v>
      </c>
      <c r="Q31">
        <v>0.14795714285714201</v>
      </c>
      <c r="R31">
        <v>0.137630769230769</v>
      </c>
      <c r="S31">
        <v>0.170762637362637</v>
      </c>
      <c r="T31">
        <v>0.14403516483516399</v>
      </c>
      <c r="U31">
        <v>0.16575164835164799</v>
      </c>
      <c r="V31">
        <v>0.16338351648351601</v>
      </c>
      <c r="W31">
        <v>0.15393956043956</v>
      </c>
      <c r="X31">
        <v>0.150235164835164</v>
      </c>
      <c r="Y31">
        <v>0.14574945054944999</v>
      </c>
      <c r="Z31">
        <v>0.18091318681318599</v>
      </c>
      <c r="AA31">
        <v>0.13154065934065901</v>
      </c>
      <c r="AB31">
        <v>0.14151538461538399</v>
      </c>
      <c r="AC31">
        <v>0.149174725274725</v>
      </c>
      <c r="AD31">
        <v>0.16515934065933999</v>
      </c>
      <c r="AE31">
        <v>0.15895054945054901</v>
      </c>
      <c r="AF31">
        <v>0.15581428571428499</v>
      </c>
      <c r="AG31">
        <v>0.13911868131868099</v>
      </c>
    </row>
    <row r="32" spans="1:33" hidden="1" x14ac:dyDescent="0.3">
      <c r="A32" t="s">
        <v>52</v>
      </c>
      <c r="B32">
        <v>30</v>
      </c>
      <c r="C32" t="str">
        <f>LEFT(Table134[[#This Row],[Contingency id]])</f>
        <v>C</v>
      </c>
      <c r="D32">
        <v>16.470588235294102</v>
      </c>
      <c r="E32" s="1">
        <v>1.20567375886524</v>
      </c>
      <c r="F32">
        <v>170</v>
      </c>
      <c r="G32">
        <v>141</v>
      </c>
      <c r="H32">
        <v>0.13615764705882299</v>
      </c>
      <c r="I32" s="2">
        <f>AVERAGE(Table134[[#This Row],[Estimated costs 1]:[Estimated costs 20]])</f>
        <v>0.13801547058823468</v>
      </c>
      <c r="J32" s="2">
        <f>_xlfn.STDEV.P(Table134[[#This Row],[Estimated costs 1]:[Estimated costs 20]])</f>
        <v>1.304780521535014E-2</v>
      </c>
      <c r="K32" s="2">
        <f>Table134[[#This Row],[Dev]]/Table134[[#This Row],[Mean]]*100</f>
        <v>9.4538714824788759</v>
      </c>
      <c r="L32" s="2">
        <f>Table134[[#This Row],[Estimated costs 1]]-Table134[[#This Row],[Actual cost]]</f>
        <v>2.6447647058823992E-2</v>
      </c>
      <c r="M32" s="2">
        <f>Table134[[#This Row],[Diff 1]]/Table134[[#This Row],[Actual cost]]*100</f>
        <v>19.424283270258076</v>
      </c>
      <c r="N32">
        <v>0.16260529411764699</v>
      </c>
      <c r="O32">
        <v>0.13763470588235199</v>
      </c>
      <c r="P32">
        <v>0.15243764705882301</v>
      </c>
      <c r="Q32">
        <v>0.158603529411764</v>
      </c>
      <c r="R32">
        <v>0.12498352941176399</v>
      </c>
      <c r="S32">
        <v>0.142237647058823</v>
      </c>
      <c r="T32">
        <v>0.12251352941176399</v>
      </c>
      <c r="U32">
        <v>0.14047941176470499</v>
      </c>
      <c r="V32">
        <v>0.140554705882352</v>
      </c>
      <c r="W32">
        <v>0.120924705882352</v>
      </c>
      <c r="X32">
        <v>0.125301176470588</v>
      </c>
      <c r="Y32">
        <v>0.13972941176470499</v>
      </c>
      <c r="Z32">
        <v>0.12741529411764699</v>
      </c>
      <c r="AA32">
        <v>0.14204882352941101</v>
      </c>
      <c r="AB32">
        <v>0.125447647058823</v>
      </c>
      <c r="AC32">
        <v>0.12119352941176401</v>
      </c>
      <c r="AD32">
        <v>0.12366352941176401</v>
      </c>
      <c r="AE32">
        <v>0.15191647058823499</v>
      </c>
      <c r="AF32">
        <v>0.15027176470588199</v>
      </c>
      <c r="AG32">
        <v>0.150347058823529</v>
      </c>
    </row>
    <row r="33" spans="1:33" hidden="1" x14ac:dyDescent="0.3">
      <c r="A33" t="s">
        <v>53</v>
      </c>
      <c r="B33">
        <v>31</v>
      </c>
      <c r="C33" t="str">
        <f>LEFT(Table134[[#This Row],[Contingency id]])</f>
        <v>A</v>
      </c>
      <c r="D33">
        <v>25.274725274725199</v>
      </c>
      <c r="E33" s="1">
        <v>1.0833333333333299</v>
      </c>
      <c r="F33">
        <v>91</v>
      </c>
      <c r="G33">
        <v>84</v>
      </c>
      <c r="H33">
        <v>0.130953846153846</v>
      </c>
      <c r="I33" s="2">
        <f>AVERAGE(Table134[[#This Row],[Estimated costs 1]:[Estimated costs 20]])</f>
        <v>0.12813780219780146</v>
      </c>
      <c r="J33" s="2">
        <f>_xlfn.STDEV.P(Table134[[#This Row],[Estimated costs 1]:[Estimated costs 20]])</f>
        <v>7.5972273938845047E-3</v>
      </c>
      <c r="K33" s="2">
        <f>Table134[[#This Row],[Dev]]/Table134[[#This Row],[Mean]]*100</f>
        <v>5.928950913452498</v>
      </c>
      <c r="L33" s="2">
        <f>Table134[[#This Row],[Estimated costs 1]]-Table134[[#This Row],[Actual cost]]</f>
        <v>-6.5714285714290055E-3</v>
      </c>
      <c r="M33" s="2">
        <f>Table134[[#This Row],[Diff 1]]/Table134[[#This Row],[Actual cost]]*100</f>
        <v>-5.0181256713214974</v>
      </c>
      <c r="N33">
        <v>0.124382417582417</v>
      </c>
      <c r="O33">
        <v>0.13752527472527401</v>
      </c>
      <c r="P33">
        <v>0.121567032967032</v>
      </c>
      <c r="Q33">
        <v>0.124382417582417</v>
      </c>
      <c r="R33">
        <v>0.124382417582417</v>
      </c>
      <c r="S33">
        <v>0.121567032967032</v>
      </c>
      <c r="T33">
        <v>0.13752527472527401</v>
      </c>
      <c r="U33">
        <v>0.121567032967032</v>
      </c>
      <c r="V33">
        <v>0.121567032967032</v>
      </c>
      <c r="W33">
        <v>0.13752527472527401</v>
      </c>
      <c r="X33">
        <v>0.121567032967032</v>
      </c>
      <c r="Y33">
        <v>0.124382417582417</v>
      </c>
      <c r="Z33">
        <v>0.13752527472527401</v>
      </c>
      <c r="AA33">
        <v>0.124382417582417</v>
      </c>
      <c r="AB33">
        <v>0.121567032967032</v>
      </c>
      <c r="AC33">
        <v>0.121567032967032</v>
      </c>
      <c r="AD33">
        <v>0.14034065934065901</v>
      </c>
      <c r="AE33">
        <v>0.13752527472527401</v>
      </c>
      <c r="AF33">
        <v>0.14034065934065901</v>
      </c>
      <c r="AG33">
        <v>0.121567032967032</v>
      </c>
    </row>
    <row r="34" spans="1:33" x14ac:dyDescent="0.3">
      <c r="A34" t="s">
        <v>54</v>
      </c>
      <c r="B34">
        <v>32</v>
      </c>
      <c r="C34" t="str">
        <f>LEFT(Table134[[#This Row],[Contingency id]])</f>
        <v>B</v>
      </c>
      <c r="D34">
        <v>4.6666666666666599</v>
      </c>
      <c r="E34" s="1">
        <v>2.4590163934426199</v>
      </c>
      <c r="F34">
        <v>1200</v>
      </c>
      <c r="G34">
        <v>488</v>
      </c>
      <c r="H34">
        <v>0.124539916666666</v>
      </c>
      <c r="I34" s="2">
        <f>AVERAGE(Table134[[#This Row],[Estimated costs 1]:[Estimated costs 20]])</f>
        <v>0.1215907791666663</v>
      </c>
      <c r="J34" s="2">
        <f>_xlfn.STDEV.P(Table134[[#This Row],[Estimated costs 1]:[Estimated costs 20]])</f>
        <v>2.6008813616617284E-2</v>
      </c>
      <c r="K34" s="2">
        <f>Table134[[#This Row],[Dev]]/Table134[[#This Row],[Mean]]*100</f>
        <v>21.390449008445461</v>
      </c>
      <c r="L34" s="2">
        <f>Table134[[#This Row],[Estimated costs 1]]-Table134[[#This Row],[Actual cost]]</f>
        <v>2.1196999999999994E-2</v>
      </c>
      <c r="M34" s="2">
        <f>Table134[[#This Row],[Diff 1]]/Table134[[#This Row],[Actual cost]]*100</f>
        <v>17.020245851564411</v>
      </c>
      <c r="N34">
        <v>0.14573691666666599</v>
      </c>
      <c r="O34">
        <v>0.109841916666666</v>
      </c>
      <c r="P34">
        <v>9.9590916666666598E-2</v>
      </c>
      <c r="Q34">
        <v>0.119509083333333</v>
      </c>
      <c r="R34">
        <v>9.7567249999999994E-2</v>
      </c>
      <c r="S34">
        <v>0.126966416666666</v>
      </c>
      <c r="T34">
        <v>0.15013908333333301</v>
      </c>
      <c r="U34">
        <v>8.73809166666666E-2</v>
      </c>
      <c r="V34">
        <v>0.15953558333333301</v>
      </c>
      <c r="W34">
        <v>0.116264916666666</v>
      </c>
      <c r="X34">
        <v>0.12165424999999901</v>
      </c>
      <c r="Y34">
        <v>0.107494916666666</v>
      </c>
      <c r="Z34">
        <v>8.3445000000000005E-2</v>
      </c>
      <c r="AA34">
        <v>0.16390058333333299</v>
      </c>
      <c r="AB34">
        <v>7.7870583333333299E-2</v>
      </c>
      <c r="AC34">
        <v>9.5795416666666605E-2</v>
      </c>
      <c r="AD34">
        <v>0.12628924999999999</v>
      </c>
      <c r="AE34">
        <v>0.13646741666666601</v>
      </c>
      <c r="AF34">
        <v>0.153177916666666</v>
      </c>
      <c r="AG34">
        <v>0.15318725</v>
      </c>
    </row>
    <row r="35" spans="1:33" hidden="1" x14ac:dyDescent="0.3">
      <c r="A35" t="s">
        <v>55</v>
      </c>
      <c r="B35">
        <v>33</v>
      </c>
      <c r="C35" t="str">
        <f>LEFT(Table134[[#This Row],[Contingency id]])</f>
        <v>A</v>
      </c>
      <c r="D35">
        <v>1.02827763496143</v>
      </c>
      <c r="E35" s="1">
        <v>1.36013986013986</v>
      </c>
      <c r="F35">
        <v>389</v>
      </c>
      <c r="G35">
        <v>286</v>
      </c>
      <c r="H35">
        <v>0.121043701799485</v>
      </c>
      <c r="I35" s="2">
        <f>AVERAGE(Table134[[#This Row],[Estimated costs 1]:[Estimated costs 20]])</f>
        <v>0.12891053984575779</v>
      </c>
      <c r="J35" s="2">
        <f>_xlfn.STDEV.P(Table134[[#This Row],[Estimated costs 1]:[Estimated costs 20]])</f>
        <v>3.967039000124177E-2</v>
      </c>
      <c r="K35" s="2">
        <f>Table134[[#This Row],[Dev]]/Table134[[#This Row],[Mean]]*100</f>
        <v>30.773581468751605</v>
      </c>
      <c r="L35" s="2">
        <f>Table134[[#This Row],[Estimated costs 1]]-Table134[[#This Row],[Actual cost]]</f>
        <v>4.1336760925450161E-3</v>
      </c>
      <c r="M35" s="2">
        <f>Table134[[#This Row],[Diff 1]]/Table134[[#This Row],[Actual cost]]*100</f>
        <v>3.4150278214331706</v>
      </c>
      <c r="N35">
        <v>0.12517737789203001</v>
      </c>
      <c r="O35">
        <v>0.12517737789203001</v>
      </c>
      <c r="P35">
        <v>0.12517737789203001</v>
      </c>
      <c r="Q35">
        <v>0.12517737789203001</v>
      </c>
      <c r="R35">
        <v>7.5321336760925395E-2</v>
      </c>
      <c r="S35">
        <v>0.12517737789203001</v>
      </c>
      <c r="T35">
        <v>0.16726478149100199</v>
      </c>
      <c r="U35">
        <v>0.12517737789203001</v>
      </c>
      <c r="V35">
        <v>7.5321336760925395E-2</v>
      </c>
      <c r="W35">
        <v>0.12517737789203001</v>
      </c>
      <c r="X35">
        <v>0.218627249357326</v>
      </c>
      <c r="Y35">
        <v>7.5321336760925395E-2</v>
      </c>
      <c r="Z35">
        <v>0.16726478149100199</v>
      </c>
      <c r="AA35">
        <v>0.12668380462724901</v>
      </c>
      <c r="AB35">
        <v>7.5321336760925395E-2</v>
      </c>
      <c r="AC35">
        <v>7.5321336760925395E-2</v>
      </c>
      <c r="AD35">
        <v>0.17653984575835399</v>
      </c>
      <c r="AE35">
        <v>0.12517737789203001</v>
      </c>
      <c r="AF35">
        <v>0.17653984575835399</v>
      </c>
      <c r="AG35">
        <v>0.16726478149100199</v>
      </c>
    </row>
    <row r="36" spans="1:33" hidden="1" x14ac:dyDescent="0.3">
      <c r="A36" t="s">
        <v>56</v>
      </c>
      <c r="B36">
        <v>34</v>
      </c>
      <c r="C36" t="str">
        <f>LEFT(Table134[[#This Row],[Contingency id]])</f>
        <v>A</v>
      </c>
      <c r="D36">
        <v>18.348623853210999</v>
      </c>
      <c r="E36" s="1">
        <v>1.12371134020618</v>
      </c>
      <c r="F36">
        <v>109</v>
      </c>
      <c r="G36">
        <v>97</v>
      </c>
      <c r="H36">
        <v>0.11618954128440299</v>
      </c>
      <c r="I36" s="2">
        <f>AVERAGE(Table134[[#This Row],[Estimated costs 1]:[Estimated costs 20]])</f>
        <v>0.11330458715596306</v>
      </c>
      <c r="J36" s="2">
        <f>_xlfn.STDEV.P(Table134[[#This Row],[Estimated costs 1]:[Estimated costs 20]])</f>
        <v>3.8491130752033566E-2</v>
      </c>
      <c r="K36" s="2">
        <f>Table134[[#This Row],[Dev]]/Table134[[#This Row],[Mean]]*100</f>
        <v>33.971379021972666</v>
      </c>
      <c r="L36" s="2">
        <f>Table134[[#This Row],[Estimated costs 1]]-Table134[[#This Row],[Actual cost]]</f>
        <v>-4.3827522935779198E-2</v>
      </c>
      <c r="M36" s="2">
        <f>Table134[[#This Row],[Diff 1]]/Table134[[#This Row],[Actual cost]]*100</f>
        <v>-37.720712597100601</v>
      </c>
      <c r="N36">
        <v>7.2362018348623797E-2</v>
      </c>
      <c r="O36">
        <v>0.160017064220183</v>
      </c>
      <c r="P36">
        <v>8.2494128440366896E-2</v>
      </c>
      <c r="Q36">
        <v>0.160017064220183</v>
      </c>
      <c r="R36">
        <v>8.2347339449541299E-2</v>
      </c>
      <c r="S36">
        <v>0.14988495412844</v>
      </c>
      <c r="T36">
        <v>8.2494128440366896E-2</v>
      </c>
      <c r="U36">
        <v>0.15987027522935701</v>
      </c>
      <c r="V36">
        <v>8.2494128440366896E-2</v>
      </c>
      <c r="W36">
        <v>0.14988495412844</v>
      </c>
      <c r="X36">
        <v>7.2362018348623797E-2</v>
      </c>
      <c r="Y36">
        <v>8.2347339449541299E-2</v>
      </c>
      <c r="Z36">
        <v>0.160017064220183</v>
      </c>
      <c r="AA36">
        <v>7.2508807339449505E-2</v>
      </c>
      <c r="AB36">
        <v>0.15003174311926601</v>
      </c>
      <c r="AC36">
        <v>7.2362018348623797E-2</v>
      </c>
      <c r="AD36">
        <v>8.2347339449541201E-2</v>
      </c>
      <c r="AE36">
        <v>8.2347339449541201E-2</v>
      </c>
      <c r="AF36">
        <v>0.15003174311926601</v>
      </c>
      <c r="AG36">
        <v>0.15987027522935701</v>
      </c>
    </row>
    <row r="37" spans="1:33" hidden="1" x14ac:dyDescent="0.3">
      <c r="A37" t="s">
        <v>57</v>
      </c>
      <c r="B37">
        <v>35</v>
      </c>
      <c r="C37" t="str">
        <f>LEFT(Table134[[#This Row],[Contingency id]])</f>
        <v>A</v>
      </c>
      <c r="D37">
        <v>4.9450549450549399</v>
      </c>
      <c r="E37" s="1">
        <v>1.80645161290322</v>
      </c>
      <c r="F37">
        <v>728</v>
      </c>
      <c r="G37">
        <v>403</v>
      </c>
      <c r="H37">
        <v>0.10609876373626299</v>
      </c>
      <c r="I37" s="2">
        <f>AVERAGE(Table134[[#This Row],[Estimated costs 1]:[Estimated costs 20]])</f>
        <v>0.12091252747252716</v>
      </c>
      <c r="J37" s="2">
        <f>_xlfn.STDEV.P(Table134[[#This Row],[Estimated costs 1]:[Estimated costs 20]])</f>
        <v>4.8706138309913403E-2</v>
      </c>
      <c r="K37" s="2">
        <f>Table134[[#This Row],[Dev]]/Table134[[#This Row],[Mean]]*100</f>
        <v>40.28212735936733</v>
      </c>
      <c r="L37" s="2">
        <f>Table134[[#This Row],[Estimated costs 1]]-Table134[[#This Row],[Actual cost]]</f>
        <v>8.8469093406593993E-2</v>
      </c>
      <c r="M37" s="2">
        <f>Table134[[#This Row],[Diff 1]]/Table134[[#This Row],[Actual cost]]*100</f>
        <v>83.383717482804713</v>
      </c>
      <c r="N37">
        <v>0.19456785714285699</v>
      </c>
      <c r="O37">
        <v>0.11258983516483501</v>
      </c>
      <c r="P37">
        <v>0.101912225274725</v>
      </c>
      <c r="Q37">
        <v>0.12074148351648301</v>
      </c>
      <c r="R37">
        <v>9.4190384615384606E-2</v>
      </c>
      <c r="S37">
        <v>0.110571703296703</v>
      </c>
      <c r="T37">
        <v>9.8911813186813094E-2</v>
      </c>
      <c r="U37">
        <v>0.103711813186813</v>
      </c>
      <c r="V37">
        <v>0.115353571428571</v>
      </c>
      <c r="W37">
        <v>0.17876428571428499</v>
      </c>
      <c r="X37">
        <v>3.8952747252747201E-2</v>
      </c>
      <c r="Y37">
        <v>4.7407005494505397E-2</v>
      </c>
      <c r="Z37">
        <v>0.118173901098901</v>
      </c>
      <c r="AA37">
        <v>0.20192499999999999</v>
      </c>
      <c r="AB37">
        <v>0.21487664835164799</v>
      </c>
      <c r="AC37">
        <v>0.132225686813186</v>
      </c>
      <c r="AD37">
        <v>0.17347032967032899</v>
      </c>
      <c r="AE37">
        <v>0.110313461538461</v>
      </c>
      <c r="AF37">
        <v>4.45031593406593E-2</v>
      </c>
      <c r="AG37">
        <v>0.105087637362637</v>
      </c>
    </row>
    <row r="38" spans="1:33" hidden="1" x14ac:dyDescent="0.3">
      <c r="A38" t="s">
        <v>58</v>
      </c>
      <c r="B38">
        <v>36</v>
      </c>
      <c r="C38" t="str">
        <f>LEFT(Table134[[#This Row],[Contingency id]])</f>
        <v>A</v>
      </c>
      <c r="D38">
        <v>11.363636363636299</v>
      </c>
      <c r="E38" s="1">
        <v>1.13793103448275</v>
      </c>
      <c r="F38">
        <v>132</v>
      </c>
      <c r="G38">
        <v>116</v>
      </c>
      <c r="H38">
        <v>0.10439924242424201</v>
      </c>
      <c r="I38" s="2">
        <f>AVERAGE(Table134[[#This Row],[Estimated costs 1]:[Estimated costs 20]])</f>
        <v>0.105237954545454</v>
      </c>
      <c r="J38" s="2">
        <f>_xlfn.STDEV.P(Table134[[#This Row],[Estimated costs 1]:[Estimated costs 20]])</f>
        <v>2.802825523846452E-3</v>
      </c>
      <c r="K38" s="2">
        <f>Table134[[#This Row],[Dev]]/Table134[[#This Row],[Mean]]*100</f>
        <v>2.6633219316666459</v>
      </c>
      <c r="L38" s="2">
        <f>Table134[[#This Row],[Estimated costs 1]]-Table134[[#This Row],[Actual cost]]</f>
        <v>3.2833333333329995E-3</v>
      </c>
      <c r="M38" s="2">
        <f>Table134[[#This Row],[Diff 1]]/Table134[[#This Row],[Actual cost]]*100</f>
        <v>3.1449781215755204</v>
      </c>
      <c r="N38">
        <v>0.10768257575757501</v>
      </c>
      <c r="O38">
        <v>0.10835378787878699</v>
      </c>
      <c r="P38">
        <v>0.10565833333333299</v>
      </c>
      <c r="Q38">
        <v>0.10768257575757501</v>
      </c>
      <c r="R38">
        <v>0.10770075757575701</v>
      </c>
      <c r="S38">
        <v>0.10833560606060599</v>
      </c>
      <c r="T38">
        <v>0.10281136363636301</v>
      </c>
      <c r="U38">
        <v>0.10768257575757501</v>
      </c>
      <c r="V38">
        <v>0.107993181818181</v>
      </c>
      <c r="W38">
        <v>0.103140151515151</v>
      </c>
      <c r="X38">
        <v>0.100462878787878</v>
      </c>
      <c r="Y38">
        <v>0.10377499999999901</v>
      </c>
      <c r="Z38">
        <v>0.107993181818181</v>
      </c>
      <c r="AA38">
        <v>0.100805303030303</v>
      </c>
      <c r="AB38">
        <v>0.103482575757575</v>
      </c>
      <c r="AC38">
        <v>0.10111590909090901</v>
      </c>
      <c r="AD38">
        <v>0.10111590909090901</v>
      </c>
      <c r="AE38">
        <v>0.10768257575757501</v>
      </c>
      <c r="AF38">
        <v>0.105968939393939</v>
      </c>
      <c r="AG38">
        <v>0.105315909090909</v>
      </c>
    </row>
    <row r="39" spans="1:33" x14ac:dyDescent="0.3">
      <c r="A39" t="s">
        <v>59</v>
      </c>
      <c r="B39">
        <v>37</v>
      </c>
      <c r="C39" t="str">
        <f>LEFT(Table134[[#This Row],[Contingency id]])</f>
        <v>B</v>
      </c>
      <c r="D39">
        <v>28.378378378378301</v>
      </c>
      <c r="E39" s="1">
        <v>1.1044776119402899</v>
      </c>
      <c r="F39">
        <v>148</v>
      </c>
      <c r="G39">
        <v>134</v>
      </c>
      <c r="H39">
        <v>9.41722972972973E-2</v>
      </c>
      <c r="I39" s="2">
        <f>AVERAGE(Table134[[#This Row],[Estimated costs 1]:[Estimated costs 20]])</f>
        <v>9.4499783783783556E-2</v>
      </c>
      <c r="J39" s="2">
        <f>_xlfn.STDEV.P(Table134[[#This Row],[Estimated costs 1]:[Estimated costs 20]])</f>
        <v>6.8677005335094563E-3</v>
      </c>
      <c r="K39" s="2">
        <f>Table134[[#This Row],[Dev]]/Table134[[#This Row],[Mean]]*100</f>
        <v>7.2674245998518083</v>
      </c>
      <c r="L39" s="2">
        <f>Table134[[#This Row],[Estimated costs 1]]-Table134[[#This Row],[Actual cost]]</f>
        <v>-2.8990540540541065E-3</v>
      </c>
      <c r="M39" s="2">
        <f>Table134[[#This Row],[Diff 1]]/Table134[[#This Row],[Actual cost]]*100</f>
        <v>-3.0784573991031947</v>
      </c>
      <c r="N39">
        <v>9.1273243243243193E-2</v>
      </c>
      <c r="O39">
        <v>9.1492972972972902E-2</v>
      </c>
      <c r="P39">
        <v>9.1492972972972902E-2</v>
      </c>
      <c r="Q39">
        <v>9.7071351351351295E-2</v>
      </c>
      <c r="R39">
        <v>0.10384081081080999</v>
      </c>
      <c r="S39">
        <v>0.10384081081080999</v>
      </c>
      <c r="T39">
        <v>0.10384081081080999</v>
      </c>
      <c r="U39">
        <v>0.10384081081080999</v>
      </c>
      <c r="V39">
        <v>8.4284054054053995E-2</v>
      </c>
      <c r="W39">
        <v>9.68516216216216E-2</v>
      </c>
      <c r="X39">
        <v>9.68516216216216E-2</v>
      </c>
      <c r="Y39">
        <v>9.1492972972972902E-2</v>
      </c>
      <c r="Z39">
        <v>8.4284054054053995E-2</v>
      </c>
      <c r="AA39">
        <v>9.1492972972972902E-2</v>
      </c>
      <c r="AB39">
        <v>0.10406054054053999</v>
      </c>
      <c r="AC39">
        <v>8.4284054054053995E-2</v>
      </c>
      <c r="AD39">
        <v>9.1492972972972902E-2</v>
      </c>
      <c r="AE39">
        <v>9.7071351351351295E-2</v>
      </c>
      <c r="AF39">
        <v>9.68516216216216E-2</v>
      </c>
      <c r="AG39">
        <v>8.4284054054053995E-2</v>
      </c>
    </row>
    <row r="40" spans="1:33" hidden="1" x14ac:dyDescent="0.3">
      <c r="A40" t="s">
        <v>60</v>
      </c>
      <c r="B40">
        <v>38</v>
      </c>
      <c r="C40" t="str">
        <f>LEFT(Table134[[#This Row],[Contingency id]])</f>
        <v>A</v>
      </c>
      <c r="D40">
        <v>3.9562289562289501</v>
      </c>
      <c r="E40" s="1">
        <v>2.4294478527607302</v>
      </c>
      <c r="F40">
        <v>1188</v>
      </c>
      <c r="G40">
        <v>489</v>
      </c>
      <c r="H40">
        <v>9.2878787878787797E-2</v>
      </c>
      <c r="I40" s="2">
        <f>AVERAGE(Table134[[#This Row],[Estimated costs 1]:[Estimated costs 20]])</f>
        <v>9.421860269360248E-2</v>
      </c>
      <c r="J40" s="2">
        <f>_xlfn.STDEV.P(Table134[[#This Row],[Estimated costs 1]:[Estimated costs 20]])</f>
        <v>2.5709277219347244E-2</v>
      </c>
      <c r="K40" s="2">
        <f>Table134[[#This Row],[Dev]]/Table134[[#This Row],[Mean]]*100</f>
        <v>27.286837720310331</v>
      </c>
      <c r="L40" s="2">
        <f>Table134[[#This Row],[Estimated costs 1]]-Table134[[#This Row],[Actual cost]]</f>
        <v>1.9130471380471206E-2</v>
      </c>
      <c r="M40" s="2">
        <f>Table134[[#This Row],[Diff 1]]/Table134[[#This Row],[Actual cost]]*100</f>
        <v>20.597244879463307</v>
      </c>
      <c r="N40">
        <v>0.112009259259259</v>
      </c>
      <c r="O40">
        <v>0.134331649831649</v>
      </c>
      <c r="P40">
        <v>7.0161616161616105E-2</v>
      </c>
      <c r="Q40">
        <v>4.5387205387205302E-2</v>
      </c>
      <c r="R40">
        <v>0.13494865319865301</v>
      </c>
      <c r="S40">
        <v>8.0390572390572304E-2</v>
      </c>
      <c r="T40">
        <v>7.6834175084175005E-2</v>
      </c>
      <c r="U40">
        <v>4.8558922558922503E-2</v>
      </c>
      <c r="V40">
        <v>7.7604377104377106E-2</v>
      </c>
      <c r="W40">
        <v>0.11044107744107701</v>
      </c>
      <c r="X40">
        <v>7.3944444444444396E-2</v>
      </c>
      <c r="Y40">
        <v>9.9174242424242401E-2</v>
      </c>
      <c r="Z40">
        <v>0.102045454545454</v>
      </c>
      <c r="AA40">
        <v>7.5020202020202001E-2</v>
      </c>
      <c r="AB40">
        <v>0.120231481481481</v>
      </c>
      <c r="AC40">
        <v>0.114303872053872</v>
      </c>
      <c r="AD40">
        <v>0.110186868686868</v>
      </c>
      <c r="AE40">
        <v>0.12850252525252501</v>
      </c>
      <c r="AF40">
        <v>8.7764309764309698E-2</v>
      </c>
      <c r="AG40">
        <v>8.2531144781144705E-2</v>
      </c>
    </row>
    <row r="41" spans="1:33" hidden="1" x14ac:dyDescent="0.3">
      <c r="A41" t="s">
        <v>61</v>
      </c>
      <c r="B41">
        <v>39</v>
      </c>
      <c r="C41" t="str">
        <f>LEFT(Table134[[#This Row],[Contingency id]])</f>
        <v>C</v>
      </c>
      <c r="D41">
        <v>20</v>
      </c>
      <c r="E41" s="1">
        <v>1.07692307692307</v>
      </c>
      <c r="F41">
        <v>140</v>
      </c>
      <c r="G41">
        <v>130</v>
      </c>
      <c r="H41">
        <v>8.9756142857142798E-2</v>
      </c>
      <c r="I41" s="2">
        <f>AVERAGE(Table134[[#This Row],[Estimated costs 1]:[Estimated costs 20]])</f>
        <v>8.9756142857142784E-2</v>
      </c>
      <c r="J41" s="2">
        <f>_xlfn.STDEV.P(Table134[[#This Row],[Estimated costs 1]:[Estimated costs 20]])</f>
        <v>1.3877787807814457E-17</v>
      </c>
      <c r="K41" s="2">
        <f>Table134[[#This Row],[Dev]]/Table134[[#This Row],[Mean]]*100</f>
        <v>1.5461657961285783E-14</v>
      </c>
      <c r="L41" s="2">
        <f>Table134[[#This Row],[Estimated costs 1]]-Table134[[#This Row],[Actual cost]]</f>
        <v>0</v>
      </c>
      <c r="M41" s="2">
        <f>Table134[[#This Row],[Diff 1]]/Table134[[#This Row],[Actual cost]]*100</f>
        <v>0</v>
      </c>
      <c r="N41">
        <v>8.9756142857142798E-2</v>
      </c>
      <c r="O41">
        <v>8.9756142857142798E-2</v>
      </c>
      <c r="P41">
        <v>8.9756142857142798E-2</v>
      </c>
      <c r="Q41">
        <v>8.9756142857142798E-2</v>
      </c>
      <c r="R41">
        <v>8.9756142857142798E-2</v>
      </c>
      <c r="S41">
        <v>8.9756142857142798E-2</v>
      </c>
      <c r="T41">
        <v>8.9756142857142798E-2</v>
      </c>
      <c r="U41">
        <v>8.9756142857142798E-2</v>
      </c>
      <c r="V41">
        <v>8.9756142857142798E-2</v>
      </c>
      <c r="W41">
        <v>8.9756142857142798E-2</v>
      </c>
      <c r="X41">
        <v>8.9756142857142798E-2</v>
      </c>
      <c r="Y41">
        <v>8.9756142857142798E-2</v>
      </c>
      <c r="Z41">
        <v>8.9756142857142798E-2</v>
      </c>
      <c r="AA41">
        <v>8.9756142857142798E-2</v>
      </c>
      <c r="AB41">
        <v>8.9756142857142798E-2</v>
      </c>
      <c r="AC41">
        <v>8.9756142857142798E-2</v>
      </c>
      <c r="AD41">
        <v>8.9756142857142798E-2</v>
      </c>
      <c r="AE41">
        <v>8.9756142857142798E-2</v>
      </c>
      <c r="AF41">
        <v>8.9756142857142798E-2</v>
      </c>
      <c r="AG41">
        <v>8.9756142857142798E-2</v>
      </c>
    </row>
    <row r="42" spans="1:33" hidden="1" x14ac:dyDescent="0.3">
      <c r="A42" t="s">
        <v>62</v>
      </c>
      <c r="B42">
        <v>40</v>
      </c>
      <c r="C42" t="str">
        <f>LEFT(Table134[[#This Row],[Contingency id]])</f>
        <v>A</v>
      </c>
      <c r="D42">
        <v>3.1555221637866202</v>
      </c>
      <c r="E42" s="1">
        <v>2.6461232604373701</v>
      </c>
      <c r="F42">
        <v>1331</v>
      </c>
      <c r="G42">
        <v>503</v>
      </c>
      <c r="H42">
        <v>8.5193839218632605E-2</v>
      </c>
      <c r="I42" s="2">
        <f>AVERAGE(Table134[[#This Row],[Estimated costs 1]:[Estimated costs 20]])</f>
        <v>9.1859579263711286E-2</v>
      </c>
      <c r="J42" s="2">
        <f>_xlfn.STDEV.P(Table134[[#This Row],[Estimated costs 1]:[Estimated costs 20]])</f>
        <v>1.8271156958399953E-2</v>
      </c>
      <c r="K42" s="2">
        <f>Table134[[#This Row],[Dev]]/Table134[[#This Row],[Mean]]*100</f>
        <v>19.890312044590317</v>
      </c>
      <c r="L42" s="2">
        <f>Table134[[#This Row],[Estimated costs 1]]-Table134[[#This Row],[Actual cost]]</f>
        <v>5.3260706235912919E-3</v>
      </c>
      <c r="M42" s="2">
        <f>Table134[[#This Row],[Diff 1]]/Table134[[#This Row],[Actual cost]]*100</f>
        <v>6.2517086592646907</v>
      </c>
      <c r="N42">
        <v>9.0519909842223897E-2</v>
      </c>
      <c r="O42">
        <v>5.5546205860255403E-2</v>
      </c>
      <c r="P42">
        <v>8.1961682945154005E-2</v>
      </c>
      <c r="Q42">
        <v>9.3214124718256894E-2</v>
      </c>
      <c r="R42">
        <v>0.113552967693463</v>
      </c>
      <c r="S42">
        <v>0.105811419984973</v>
      </c>
      <c r="T42">
        <v>7.8346356123215596E-2</v>
      </c>
      <c r="U42">
        <v>9.4767843726521403E-2</v>
      </c>
      <c r="V42">
        <v>0.120918106686701</v>
      </c>
      <c r="W42">
        <v>7.4704733283245603E-2</v>
      </c>
      <c r="X42">
        <v>9.8832456799398893E-2</v>
      </c>
      <c r="Y42">
        <v>8.9450037565740007E-2</v>
      </c>
      <c r="Z42">
        <v>0.113803155522163</v>
      </c>
      <c r="AA42">
        <v>0.10988955672426701</v>
      </c>
      <c r="AB42">
        <v>0.10339519158527399</v>
      </c>
      <c r="AC42">
        <v>7.8917355371900796E-2</v>
      </c>
      <c r="AD42">
        <v>5.1994740796393699E-2</v>
      </c>
      <c r="AE42">
        <v>0.1120833959429</v>
      </c>
      <c r="AF42">
        <v>8.4363636363636293E-2</v>
      </c>
      <c r="AG42">
        <v>8.5118707738542396E-2</v>
      </c>
    </row>
    <row r="43" spans="1:33" x14ac:dyDescent="0.3">
      <c r="A43" t="s">
        <v>63</v>
      </c>
      <c r="B43">
        <v>41</v>
      </c>
      <c r="C43" t="str">
        <f>LEFT(Table134[[#This Row],[Contingency id]])</f>
        <v>B</v>
      </c>
      <c r="D43">
        <v>3.5593220338983</v>
      </c>
      <c r="E43" s="1">
        <v>1.70028818443804</v>
      </c>
      <c r="F43">
        <v>590</v>
      </c>
      <c r="G43">
        <v>347</v>
      </c>
      <c r="H43">
        <v>8.0925593220338904E-2</v>
      </c>
      <c r="I43" s="2">
        <f>AVERAGE(Table134[[#This Row],[Estimated costs 1]:[Estimated costs 20]])</f>
        <v>7.9742508474576243E-2</v>
      </c>
      <c r="J43" s="2">
        <f>_xlfn.STDEV.P(Table134[[#This Row],[Estimated costs 1]:[Estimated costs 20]])</f>
        <v>1.2246314347507076E-2</v>
      </c>
      <c r="K43" s="2">
        <f>Table134[[#This Row],[Dev]]/Table134[[#This Row],[Mean]]*100</f>
        <v>15.357322689957121</v>
      </c>
      <c r="L43" s="2">
        <f>Table134[[#This Row],[Estimated costs 1]]-Table134[[#This Row],[Actual cost]]</f>
        <v>6.3986440677965967E-3</v>
      </c>
      <c r="M43" s="2">
        <f>Table134[[#This Row],[Diff 1]]/Table134[[#This Row],[Actual cost]]*100</f>
        <v>7.9068238034101128</v>
      </c>
      <c r="N43">
        <v>8.7324237288135501E-2</v>
      </c>
      <c r="O43">
        <v>8.2208305084745706E-2</v>
      </c>
      <c r="P43">
        <v>7.4131016949152501E-2</v>
      </c>
      <c r="Q43">
        <v>5.73964406779661E-2</v>
      </c>
      <c r="R43">
        <v>9.5744067796610099E-2</v>
      </c>
      <c r="S43">
        <v>9.5075084745762706E-2</v>
      </c>
      <c r="T43">
        <v>6.0108474576271102E-2</v>
      </c>
      <c r="U43">
        <v>9.2940677966101698E-2</v>
      </c>
      <c r="V43">
        <v>6.8128813559322002E-2</v>
      </c>
      <c r="W43">
        <v>7.09322033898305E-2</v>
      </c>
      <c r="X43">
        <v>8.5784745762711806E-2</v>
      </c>
      <c r="Y43">
        <v>7.2952372881355906E-2</v>
      </c>
      <c r="Z43">
        <v>0.10782762711864401</v>
      </c>
      <c r="AA43">
        <v>7.2975254237288095E-2</v>
      </c>
      <c r="AB43">
        <v>8.5784745762711806E-2</v>
      </c>
      <c r="AC43">
        <v>8.0891525423728794E-2</v>
      </c>
      <c r="AD43">
        <v>7.9024237288135596E-2</v>
      </c>
      <c r="AE43">
        <v>7.8528813559321994E-2</v>
      </c>
      <c r="AF43">
        <v>8.0891525423728794E-2</v>
      </c>
      <c r="AG43">
        <v>6.6199999999999995E-2</v>
      </c>
    </row>
    <row r="44" spans="1:33" x14ac:dyDescent="0.3">
      <c r="A44" t="s">
        <v>64</v>
      </c>
      <c r="B44">
        <v>42</v>
      </c>
      <c r="C44" t="str">
        <f>LEFT(Table134[[#This Row],[Contingency id]])</f>
        <v>B</v>
      </c>
      <c r="D44">
        <v>11.5702479338842</v>
      </c>
      <c r="E44" s="1">
        <v>1.2222222222222201</v>
      </c>
      <c r="F44">
        <v>121</v>
      </c>
      <c r="G44">
        <v>99</v>
      </c>
      <c r="H44">
        <v>7.8087355371900799E-2</v>
      </c>
      <c r="I44" s="2">
        <f>AVERAGE(Table134[[#This Row],[Estimated costs 1]:[Estimated costs 20]])</f>
        <v>7.9464545454545399E-2</v>
      </c>
      <c r="J44" s="2">
        <f>_xlfn.STDEV.P(Table134[[#This Row],[Estimated costs 1]:[Estimated costs 20]])</f>
        <v>1.0120238943902463E-2</v>
      </c>
      <c r="K44" s="2">
        <f>Table134[[#This Row],[Dev]]/Table134[[#This Row],[Mean]]*100</f>
        <v>12.735539964412624</v>
      </c>
      <c r="L44" s="2">
        <f>Table134[[#This Row],[Estimated costs 1]]-Table134[[#This Row],[Actual cost]]</f>
        <v>-6.8859504132231936E-3</v>
      </c>
      <c r="M44" s="2">
        <f>Table134[[#This Row],[Diff 1]]/Table134[[#This Row],[Actual cost]]*100</f>
        <v>-8.8182656211469741</v>
      </c>
      <c r="N44">
        <v>7.1201404958677605E-2</v>
      </c>
      <c r="O44">
        <v>9.1859256198347103E-2</v>
      </c>
      <c r="P44">
        <v>7.1201404958677605E-2</v>
      </c>
      <c r="Q44">
        <v>9.1859256198347103E-2</v>
      </c>
      <c r="R44">
        <v>7.1201404958677605E-2</v>
      </c>
      <c r="S44">
        <v>9.1859256198347103E-2</v>
      </c>
      <c r="T44">
        <v>9.1859256198347103E-2</v>
      </c>
      <c r="U44">
        <v>9.1859256198347103E-2</v>
      </c>
      <c r="V44">
        <v>9.1859256198347103E-2</v>
      </c>
      <c r="W44">
        <v>7.1201404958677605E-2</v>
      </c>
      <c r="X44">
        <v>7.1201404958677605E-2</v>
      </c>
      <c r="Y44">
        <v>7.1201404958677605E-2</v>
      </c>
      <c r="Z44">
        <v>7.1201404958677703E-2</v>
      </c>
      <c r="AA44">
        <v>7.1201404958677605E-2</v>
      </c>
      <c r="AB44">
        <v>7.1201404958677605E-2</v>
      </c>
      <c r="AC44">
        <v>7.1201404958677605E-2</v>
      </c>
      <c r="AD44">
        <v>7.1201404958677605E-2</v>
      </c>
      <c r="AE44">
        <v>9.1859256198347103E-2</v>
      </c>
      <c r="AF44">
        <v>7.1201404958677605E-2</v>
      </c>
      <c r="AG44">
        <v>9.1859256198347103E-2</v>
      </c>
    </row>
    <row r="45" spans="1:33" hidden="1" x14ac:dyDescent="0.3">
      <c r="A45" t="s">
        <v>65</v>
      </c>
      <c r="B45">
        <v>43</v>
      </c>
      <c r="C45" t="str">
        <f>LEFT(Table134[[#This Row],[Contingency id]])</f>
        <v>A</v>
      </c>
      <c r="D45">
        <v>26.950354609929001</v>
      </c>
      <c r="E45" s="1">
        <v>1.1102362204724401</v>
      </c>
      <c r="F45">
        <v>141</v>
      </c>
      <c r="G45">
        <v>127</v>
      </c>
      <c r="H45">
        <v>7.5466666666666599E-2</v>
      </c>
      <c r="I45" s="2">
        <f>AVERAGE(Table134[[#This Row],[Estimated costs 1]:[Estimated costs 20]])</f>
        <v>7.5038546099290726E-2</v>
      </c>
      <c r="J45" s="2">
        <f>_xlfn.STDEV.P(Table134[[#This Row],[Estimated costs 1]:[Estimated costs 20]])</f>
        <v>2.8044319035492216E-3</v>
      </c>
      <c r="K45" s="2">
        <f>Table134[[#This Row],[Dev]]/Table134[[#This Row],[Mean]]*100</f>
        <v>3.7373217490626853</v>
      </c>
      <c r="L45" s="2">
        <f>Table134[[#This Row],[Estimated costs 1]]-Table134[[#This Row],[Actual cost]]</f>
        <v>1.0368794326241076E-3</v>
      </c>
      <c r="M45" s="2">
        <f>Table134[[#This Row],[Diff 1]]/Table134[[#This Row],[Actual cost]]*100</f>
        <v>1.3739568453499673</v>
      </c>
      <c r="N45">
        <v>7.6503546099290706E-2</v>
      </c>
      <c r="O45">
        <v>8.1745390070921894E-2</v>
      </c>
      <c r="P45">
        <v>7.2627659574468095E-2</v>
      </c>
      <c r="Q45">
        <v>7.6267375886524796E-2</v>
      </c>
      <c r="R45">
        <v>7.1575886524822593E-2</v>
      </c>
      <c r="S45">
        <v>7.3963829787233995E-2</v>
      </c>
      <c r="T45">
        <v>7.9992198581560203E-2</v>
      </c>
      <c r="U45">
        <v>7.1395035460992906E-2</v>
      </c>
      <c r="V45">
        <v>7.5221985815602799E-2</v>
      </c>
      <c r="W45">
        <v>7.3148226950354597E-2</v>
      </c>
      <c r="X45">
        <v>7.2210638297872304E-2</v>
      </c>
      <c r="Y45">
        <v>7.4302127659574405E-2</v>
      </c>
      <c r="Z45">
        <v>7.2446808510638297E-2</v>
      </c>
      <c r="AA45">
        <v>7.5754609929077996E-2</v>
      </c>
      <c r="AB45">
        <v>7.2210638297872304E-2</v>
      </c>
      <c r="AC45">
        <v>7.5856737588652398E-2</v>
      </c>
      <c r="AD45">
        <v>7.2997163120567296E-2</v>
      </c>
      <c r="AE45">
        <v>7.76099290780142E-2</v>
      </c>
      <c r="AF45">
        <v>7.6684397163120505E-2</v>
      </c>
      <c r="AG45">
        <v>7.8256737588652397E-2</v>
      </c>
    </row>
    <row r="46" spans="1:33" hidden="1" x14ac:dyDescent="0.3">
      <c r="A46" t="s">
        <v>66</v>
      </c>
      <c r="B46">
        <v>44</v>
      </c>
      <c r="C46" t="str">
        <f>LEFT(Table134[[#This Row],[Contingency id]])</f>
        <v>C</v>
      </c>
      <c r="D46">
        <v>0.70422535211267601</v>
      </c>
      <c r="E46" s="1">
        <v>1.11811023622047</v>
      </c>
      <c r="F46">
        <v>142</v>
      </c>
      <c r="G46">
        <v>127</v>
      </c>
      <c r="H46">
        <v>7.4014084507042194E-2</v>
      </c>
      <c r="I46" s="2">
        <f>AVERAGE(Table134[[#This Row],[Estimated costs 1]:[Estimated costs 20]])</f>
        <v>7.4014084507042208E-2</v>
      </c>
      <c r="J46" s="2">
        <f>_xlfn.STDEV.P(Table134[[#This Row],[Estimated costs 1]:[Estimated costs 20]])</f>
        <v>1.3877787807814457E-17</v>
      </c>
      <c r="K46" s="2">
        <f>Table134[[#This Row],[Dev]]/Table134[[#This Row],[Mean]]*100</f>
        <v>1.8750198560510505E-14</v>
      </c>
      <c r="L46" s="2">
        <f>Table134[[#This Row],[Estimated costs 1]]-Table134[[#This Row],[Actual cost]]</f>
        <v>0</v>
      </c>
      <c r="M46" s="2">
        <f>Table134[[#This Row],[Diff 1]]/Table134[[#This Row],[Actual cost]]*100</f>
        <v>0</v>
      </c>
      <c r="N46">
        <v>7.4014084507042194E-2</v>
      </c>
      <c r="O46">
        <v>7.4014084507042194E-2</v>
      </c>
      <c r="P46">
        <v>7.4014084507042194E-2</v>
      </c>
      <c r="Q46">
        <v>7.4014084507042194E-2</v>
      </c>
      <c r="R46">
        <v>7.4014084507042194E-2</v>
      </c>
      <c r="S46">
        <v>7.4014084507042194E-2</v>
      </c>
      <c r="T46">
        <v>7.4014084507042194E-2</v>
      </c>
      <c r="U46">
        <v>7.4014084507042194E-2</v>
      </c>
      <c r="V46">
        <v>7.4014084507042194E-2</v>
      </c>
      <c r="W46">
        <v>7.4014084507042194E-2</v>
      </c>
      <c r="X46">
        <v>7.4014084507042194E-2</v>
      </c>
      <c r="Y46">
        <v>7.4014084507042194E-2</v>
      </c>
      <c r="Z46">
        <v>7.4014084507042194E-2</v>
      </c>
      <c r="AA46">
        <v>7.4014084507042194E-2</v>
      </c>
      <c r="AB46">
        <v>7.4014084507042194E-2</v>
      </c>
      <c r="AC46">
        <v>7.4014084507042194E-2</v>
      </c>
      <c r="AD46">
        <v>7.4014084507042194E-2</v>
      </c>
      <c r="AE46">
        <v>7.4014084507042194E-2</v>
      </c>
      <c r="AF46">
        <v>7.4014084507042194E-2</v>
      </c>
      <c r="AG46">
        <v>7.4014084507042194E-2</v>
      </c>
    </row>
    <row r="47" spans="1:33" x14ac:dyDescent="0.3">
      <c r="A47" t="s">
        <v>67</v>
      </c>
      <c r="B47">
        <v>45</v>
      </c>
      <c r="C47" t="str">
        <f>LEFT(Table134[[#This Row],[Contingency id]])</f>
        <v>B</v>
      </c>
      <c r="D47">
        <v>20.8955223880597</v>
      </c>
      <c r="E47" s="1">
        <v>1.1452991452991399</v>
      </c>
      <c r="F47">
        <v>134</v>
      </c>
      <c r="G47">
        <v>117</v>
      </c>
      <c r="H47">
        <v>7.0814626865671595E-2</v>
      </c>
      <c r="I47" s="2">
        <f>AVERAGE(Table134[[#This Row],[Estimated costs 1]:[Estimated costs 20]])</f>
        <v>7.1400746268656654E-2</v>
      </c>
      <c r="J47" s="2">
        <f>_xlfn.STDEV.P(Table134[[#This Row],[Estimated costs 1]:[Estimated costs 20]])</f>
        <v>4.8657477125268519E-3</v>
      </c>
      <c r="K47" s="2">
        <f>Table134[[#This Row],[Dev]]/Table134[[#This Row],[Mean]]*100</f>
        <v>6.8147014797558318</v>
      </c>
      <c r="L47" s="2">
        <f>Table134[[#This Row],[Estimated costs 1]]-Table134[[#This Row],[Actual cost]]</f>
        <v>4.3731343283582025E-3</v>
      </c>
      <c r="M47" s="2">
        <f>Table134[[#This Row],[Diff 1]]/Table134[[#This Row],[Actual cost]]*100</f>
        <v>6.1754675861720054</v>
      </c>
      <c r="N47">
        <v>7.5187761194029798E-2</v>
      </c>
      <c r="O47">
        <v>7.2804179104477604E-2</v>
      </c>
      <c r="P47">
        <v>7.4681791044776097E-2</v>
      </c>
      <c r="Q47">
        <v>6.6241492537313401E-2</v>
      </c>
      <c r="R47">
        <v>6.8825074626865601E-2</v>
      </c>
      <c r="S47">
        <v>7.5187761194029798E-2</v>
      </c>
      <c r="T47">
        <v>7.80340298507462E-2</v>
      </c>
      <c r="U47">
        <v>6.9962388059701494E-2</v>
      </c>
      <c r="V47">
        <v>6.66623880597014E-2</v>
      </c>
      <c r="W47">
        <v>7.0120597014925304E-2</v>
      </c>
      <c r="X47">
        <v>7.1835522388059694E-2</v>
      </c>
      <c r="Y47">
        <v>6.1390746268656697E-2</v>
      </c>
      <c r="Z47">
        <v>6.6399701492537294E-2</v>
      </c>
      <c r="AA47">
        <v>8.0196716417910402E-2</v>
      </c>
      <c r="AB47">
        <v>6.7795223880597E-2</v>
      </c>
      <c r="AC47">
        <v>6.6989253731343207E-2</v>
      </c>
      <c r="AD47">
        <v>7.7223582089552198E-2</v>
      </c>
      <c r="AE47">
        <v>7.1993731343283504E-2</v>
      </c>
      <c r="AF47">
        <v>7.8360895522387994E-2</v>
      </c>
      <c r="AG47">
        <v>6.8122089552238793E-2</v>
      </c>
    </row>
    <row r="48" spans="1:33" hidden="1" x14ac:dyDescent="0.3">
      <c r="A48" t="s">
        <v>68</v>
      </c>
      <c r="B48">
        <v>46</v>
      </c>
      <c r="C48" t="str">
        <f>LEFT(Table134[[#This Row],[Contingency id]])</f>
        <v>A</v>
      </c>
      <c r="D48">
        <v>3.2733224222585902</v>
      </c>
      <c r="E48" s="1">
        <v>1.63806970509383</v>
      </c>
      <c r="F48">
        <v>611</v>
      </c>
      <c r="G48">
        <v>373</v>
      </c>
      <c r="H48">
        <v>6.76204582651391E-2</v>
      </c>
      <c r="I48" s="2">
        <f>AVERAGE(Table134[[#This Row],[Estimated costs 1]:[Estimated costs 20]])</f>
        <v>6.7031292962356728E-2</v>
      </c>
      <c r="J48" s="2">
        <f>_xlfn.STDEV.P(Table134[[#This Row],[Estimated costs 1]:[Estimated costs 20]])</f>
        <v>7.8980769593621023E-3</v>
      </c>
      <c r="K48" s="2">
        <f>Table134[[#This Row],[Dev]]/Table134[[#This Row],[Mean]]*100</f>
        <v>11.782671361863011</v>
      </c>
      <c r="L48" s="2">
        <f>Table134[[#This Row],[Estimated costs 1]]-Table134[[#This Row],[Actual cost]]</f>
        <v>7.1916530278231944E-3</v>
      </c>
      <c r="M48" s="2">
        <f>Table134[[#This Row],[Diff 1]]/Table134[[#This Row],[Actual cost]]*100</f>
        <v>10.635321339622987</v>
      </c>
      <c r="N48">
        <v>7.4812111292962294E-2</v>
      </c>
      <c r="O48">
        <v>7.6637643207855904E-2</v>
      </c>
      <c r="P48">
        <v>5.3836333878886998E-2</v>
      </c>
      <c r="Q48">
        <v>7.7996399345335504E-2</v>
      </c>
      <c r="R48">
        <v>6.5764320785597297E-2</v>
      </c>
      <c r="S48">
        <v>6.8813420621931201E-2</v>
      </c>
      <c r="T48">
        <v>6.7065466448445105E-2</v>
      </c>
      <c r="U48">
        <v>7.9080523731587499E-2</v>
      </c>
      <c r="V48">
        <v>6.6973813420621905E-2</v>
      </c>
      <c r="W48">
        <v>5.5312602291325598E-2</v>
      </c>
      <c r="X48">
        <v>6.0542062193126002E-2</v>
      </c>
      <c r="Y48">
        <v>6.4230441898527002E-2</v>
      </c>
      <c r="Z48">
        <v>6.7345990180032705E-2</v>
      </c>
      <c r="AA48">
        <v>7.4440261865793694E-2</v>
      </c>
      <c r="AB48">
        <v>6.8616366612111304E-2</v>
      </c>
      <c r="AC48">
        <v>7.5592144026186497E-2</v>
      </c>
      <c r="AD48">
        <v>5.30513911620294E-2</v>
      </c>
      <c r="AE48">
        <v>6.0492307692307602E-2</v>
      </c>
      <c r="AF48">
        <v>5.8452700490998301E-2</v>
      </c>
      <c r="AG48">
        <v>7.1569558101472905E-2</v>
      </c>
    </row>
    <row r="49" spans="1:33" hidden="1" x14ac:dyDescent="0.3">
      <c r="A49" t="s">
        <v>69</v>
      </c>
      <c r="B49">
        <v>47</v>
      </c>
      <c r="C49" t="str">
        <f>LEFT(Table134[[#This Row],[Contingency id]])</f>
        <v>A</v>
      </c>
      <c r="D49">
        <v>13.1944444444444</v>
      </c>
      <c r="E49" s="1">
        <v>1.22033898305084</v>
      </c>
      <c r="F49">
        <v>144</v>
      </c>
      <c r="G49">
        <v>118</v>
      </c>
      <c r="H49">
        <v>6.24097222222222E-2</v>
      </c>
      <c r="I49" s="2">
        <f>AVERAGE(Table134[[#This Row],[Estimated costs 1]:[Estimated costs 20]])</f>
        <v>6.134638888888886E-2</v>
      </c>
      <c r="J49" s="2">
        <f>_xlfn.STDEV.P(Table134[[#This Row],[Estimated costs 1]:[Estimated costs 20]])</f>
        <v>1.7383296718495051E-2</v>
      </c>
      <c r="K49" s="2">
        <f>Table134[[#This Row],[Dev]]/Table134[[#This Row],[Mean]]*100</f>
        <v>28.33629987574303</v>
      </c>
      <c r="L49" s="2">
        <f>Table134[[#This Row],[Estimated costs 1]]-Table134[[#This Row],[Actual cost]]</f>
        <v>-9.5784722222221966E-3</v>
      </c>
      <c r="M49" s="2">
        <f>Table134[[#This Row],[Diff 1]]/Table134[[#This Row],[Actual cost]]*100</f>
        <v>-15.347724490931311</v>
      </c>
      <c r="N49">
        <v>5.2831250000000003E-2</v>
      </c>
      <c r="O49">
        <v>6.8993750000000006E-2</v>
      </c>
      <c r="P49">
        <v>3.5006250000000003E-2</v>
      </c>
      <c r="Q49">
        <v>7.3189583333333294E-2</v>
      </c>
      <c r="R49">
        <v>5.7960416666666598E-2</v>
      </c>
      <c r="S49">
        <v>8.90951388888888E-2</v>
      </c>
      <c r="T49">
        <v>6.7286805555555496E-2</v>
      </c>
      <c r="U49">
        <v>4.0010416666666597E-2</v>
      </c>
      <c r="V49">
        <v>9.3527083333333302E-2</v>
      </c>
      <c r="W49">
        <v>3.51118055555555E-2</v>
      </c>
      <c r="X49">
        <v>7.8765972222222203E-2</v>
      </c>
      <c r="Y49">
        <v>6.14770833333333E-2</v>
      </c>
      <c r="Z49">
        <v>7.5339583333333293E-2</v>
      </c>
      <c r="AA49">
        <v>4.2181249999999899E-2</v>
      </c>
      <c r="AB49">
        <v>3.0342361111111101E-2</v>
      </c>
      <c r="AC49">
        <v>5.5343749999999997E-2</v>
      </c>
      <c r="AD49">
        <v>6.6911805555555495E-2</v>
      </c>
      <c r="AE49">
        <v>6.14770833333333E-2</v>
      </c>
      <c r="AF49">
        <v>7.1038194444444397E-2</v>
      </c>
      <c r="AG49">
        <v>7.1038194444444397E-2</v>
      </c>
    </row>
    <row r="50" spans="1:33" hidden="1" x14ac:dyDescent="0.3">
      <c r="A50" t="s">
        <v>70</v>
      </c>
      <c r="B50">
        <v>48</v>
      </c>
      <c r="C50" t="str">
        <f>LEFT(Table134[[#This Row],[Contingency id]])</f>
        <v>C</v>
      </c>
      <c r="D50">
        <v>17.948717948717899</v>
      </c>
      <c r="E50" s="1">
        <v>1.0934579439252301</v>
      </c>
      <c r="F50">
        <v>117</v>
      </c>
      <c r="G50">
        <v>107</v>
      </c>
      <c r="H50">
        <v>6.1565042735042701E-2</v>
      </c>
      <c r="I50" s="2">
        <f>AVERAGE(Table134[[#This Row],[Estimated costs 1]:[Estimated costs 20]])</f>
        <v>6.2068119658119612E-2</v>
      </c>
      <c r="J50" s="2">
        <f>_xlfn.STDEV.P(Table134[[#This Row],[Estimated costs 1]:[Estimated costs 20]])</f>
        <v>2.4645635258156713E-3</v>
      </c>
      <c r="K50" s="2">
        <f>Table134[[#This Row],[Dev]]/Table134[[#This Row],[Mean]]*100</f>
        <v>3.97073979265177</v>
      </c>
      <c r="L50" s="2">
        <f>Table134[[#This Row],[Estimated costs 1]]-Table134[[#This Row],[Actual cost]]</f>
        <v>2.515384615384593E-3</v>
      </c>
      <c r="M50" s="2">
        <f>Table134[[#This Row],[Diff 1]]/Table134[[#This Row],[Actual cost]]*100</f>
        <v>4.0857351893834402</v>
      </c>
      <c r="N50">
        <v>6.4080427350427294E-2</v>
      </c>
      <c r="O50">
        <v>5.9049658119658101E-2</v>
      </c>
      <c r="P50">
        <v>6.4080427350427294E-2</v>
      </c>
      <c r="Q50">
        <v>6.4080427350427294E-2</v>
      </c>
      <c r="R50">
        <v>6.4080427350427294E-2</v>
      </c>
      <c r="S50">
        <v>5.9049658119658101E-2</v>
      </c>
      <c r="T50">
        <v>6.4080427350427294E-2</v>
      </c>
      <c r="U50">
        <v>6.4080427350427294E-2</v>
      </c>
      <c r="V50">
        <v>5.9049658119658101E-2</v>
      </c>
      <c r="W50">
        <v>5.9049658119658101E-2</v>
      </c>
      <c r="X50">
        <v>5.9049658119658101E-2</v>
      </c>
      <c r="Y50">
        <v>5.9049658119658101E-2</v>
      </c>
      <c r="Z50">
        <v>6.4080427350427294E-2</v>
      </c>
      <c r="AA50">
        <v>6.4080427350427294E-2</v>
      </c>
      <c r="AB50">
        <v>5.9049658119658101E-2</v>
      </c>
      <c r="AC50">
        <v>6.4080427350427294E-2</v>
      </c>
      <c r="AD50">
        <v>6.4080427350427294E-2</v>
      </c>
      <c r="AE50">
        <v>6.4080427350427294E-2</v>
      </c>
      <c r="AF50">
        <v>6.4080427350427294E-2</v>
      </c>
      <c r="AG50">
        <v>5.9049658119658101E-2</v>
      </c>
    </row>
    <row r="51" spans="1:33" hidden="1" x14ac:dyDescent="0.3">
      <c r="A51" t="s">
        <v>71</v>
      </c>
      <c r="B51">
        <v>49</v>
      </c>
      <c r="C51" t="str">
        <f>LEFT(Table134[[#This Row],[Contingency id]])</f>
        <v>A</v>
      </c>
      <c r="D51">
        <v>23.239436619718301</v>
      </c>
      <c r="E51" s="1">
        <v>1.1735537190082601</v>
      </c>
      <c r="F51">
        <v>142</v>
      </c>
      <c r="G51">
        <v>121</v>
      </c>
      <c r="H51">
        <v>6.1104929577464703E-2</v>
      </c>
      <c r="I51" s="2">
        <f>AVERAGE(Table134[[#This Row],[Estimated costs 1]:[Estimated costs 20]])</f>
        <v>6.1921760563380258E-2</v>
      </c>
      <c r="J51" s="2">
        <f>_xlfn.STDEV.P(Table134[[#This Row],[Estimated costs 1]:[Estimated costs 20]])</f>
        <v>2.3807732834724466E-3</v>
      </c>
      <c r="K51" s="2">
        <f>Table134[[#This Row],[Dev]]/Table134[[#This Row],[Mean]]*100</f>
        <v>3.844808774510855</v>
      </c>
      <c r="L51" s="2">
        <f>Table134[[#This Row],[Estimated costs 1]]-Table134[[#This Row],[Actual cost]]</f>
        <v>1.7478873239436948E-3</v>
      </c>
      <c r="M51" s="2">
        <f>Table134[[#This Row],[Diff 1]]/Table134[[#This Row],[Actual cost]]*100</f>
        <v>2.860468600537116</v>
      </c>
      <c r="N51">
        <v>6.2852816901408398E-2</v>
      </c>
      <c r="O51">
        <v>5.9541549295774598E-2</v>
      </c>
      <c r="P51">
        <v>6.49570422535211E-2</v>
      </c>
      <c r="Q51">
        <v>5.6379577464788701E-2</v>
      </c>
      <c r="R51">
        <v>5.9585211267605603E-2</v>
      </c>
      <c r="S51">
        <v>6.3785211267605599E-2</v>
      </c>
      <c r="T51">
        <v>6.0757042253521097E-2</v>
      </c>
      <c r="U51">
        <v>6.0862676056338001E-2</v>
      </c>
      <c r="V51">
        <v>6.3785211267605599E-2</v>
      </c>
      <c r="W51">
        <v>6.6968309859154904E-2</v>
      </c>
      <c r="X51">
        <v>6.2172535211267602E-2</v>
      </c>
      <c r="Y51">
        <v>6.4579577464788707E-2</v>
      </c>
      <c r="Z51">
        <v>6.0868309859154902E-2</v>
      </c>
      <c r="AA51">
        <v>6.1285211267605597E-2</v>
      </c>
      <c r="AB51">
        <v>6.0024647887323902E-2</v>
      </c>
      <c r="AC51">
        <v>5.8966901408450699E-2</v>
      </c>
      <c r="AD51">
        <v>6.1992253521126701E-2</v>
      </c>
      <c r="AE51">
        <v>6.4157042253521104E-2</v>
      </c>
      <c r="AF51">
        <v>6.2413380281690099E-2</v>
      </c>
      <c r="AG51">
        <v>6.2500704225352102E-2</v>
      </c>
    </row>
    <row r="52" spans="1:33" hidden="1" x14ac:dyDescent="0.3">
      <c r="A52" t="s">
        <v>72</v>
      </c>
      <c r="B52">
        <v>50</v>
      </c>
      <c r="C52" t="str">
        <f>LEFT(Table134[[#This Row],[Contingency id]])</f>
        <v>C</v>
      </c>
      <c r="D52">
        <v>13.5416666666666</v>
      </c>
      <c r="E52" s="1">
        <v>1.2307692307692299</v>
      </c>
      <c r="F52">
        <v>192</v>
      </c>
      <c r="G52">
        <v>156</v>
      </c>
      <c r="H52">
        <v>5.7525468750000003E-2</v>
      </c>
      <c r="I52" s="2">
        <f>AVERAGE(Table134[[#This Row],[Estimated costs 1]:[Estimated costs 20]])</f>
        <v>5.7731958333333298E-2</v>
      </c>
      <c r="J52" s="2">
        <f>_xlfn.STDEV.P(Table134[[#This Row],[Estimated costs 1]:[Estimated costs 20]])</f>
        <v>3.2505390269145936E-3</v>
      </c>
      <c r="K52" s="2">
        <f>Table134[[#This Row],[Dev]]/Table134[[#This Row],[Mean]]*100</f>
        <v>5.6303979992270525</v>
      </c>
      <c r="L52" s="2">
        <f>Table134[[#This Row],[Estimated costs 1]]-Table134[[#This Row],[Actual cost]]</f>
        <v>-4.056770833334028E-4</v>
      </c>
      <c r="M52" s="2">
        <f>Table134[[#This Row],[Diff 1]]/Table134[[#This Row],[Actual cost]]*100</f>
        <v>-0.7052129989525775</v>
      </c>
      <c r="N52">
        <v>5.71197916666666E-2</v>
      </c>
      <c r="O52">
        <v>5.3846354166666603E-2</v>
      </c>
      <c r="P52">
        <v>5.4310833333333301E-2</v>
      </c>
      <c r="Q52">
        <v>6.4910312499999998E-2</v>
      </c>
      <c r="R52">
        <v>6.1512395833333303E-2</v>
      </c>
      <c r="S52">
        <v>6.1636875000000001E-2</v>
      </c>
      <c r="T52">
        <v>5.4310833333333301E-2</v>
      </c>
      <c r="U52">
        <v>6.1636875000000001E-2</v>
      </c>
      <c r="V52">
        <v>5.4317083333333301E-2</v>
      </c>
      <c r="W52">
        <v>5.7250520833333297E-2</v>
      </c>
      <c r="X52">
        <v>5.8238958333333299E-2</v>
      </c>
      <c r="Y52">
        <v>5.8238958333333299E-2</v>
      </c>
      <c r="Z52">
        <v>6.1636875000000001E-2</v>
      </c>
      <c r="AA52">
        <v>5.4834791666666598E-2</v>
      </c>
      <c r="AB52">
        <v>5.3328645833333299E-2</v>
      </c>
      <c r="AC52">
        <v>5.4317083333333301E-2</v>
      </c>
      <c r="AD52">
        <v>6.0517708333333302E-2</v>
      </c>
      <c r="AE52">
        <v>5.82327083333333E-2</v>
      </c>
      <c r="AF52">
        <v>5.6726562500000001E-2</v>
      </c>
      <c r="AG52">
        <v>5.7714999999999898E-2</v>
      </c>
    </row>
    <row r="53" spans="1:33" hidden="1" x14ac:dyDescent="0.3">
      <c r="A53" t="s">
        <v>73</v>
      </c>
      <c r="B53">
        <v>51</v>
      </c>
      <c r="C53" t="str">
        <f>LEFT(Table134[[#This Row],[Contingency id]])</f>
        <v>A</v>
      </c>
      <c r="D53">
        <v>16.438356164383499</v>
      </c>
      <c r="E53" s="1">
        <v>1.0579710144927501</v>
      </c>
      <c r="F53">
        <v>73</v>
      </c>
      <c r="G53">
        <v>69</v>
      </c>
      <c r="H53">
        <v>5.3174657534246501E-2</v>
      </c>
      <c r="I53" s="2">
        <f>AVERAGE(Table134[[#This Row],[Estimated costs 1]:[Estimated costs 20]])</f>
        <v>5.3142109589041073E-2</v>
      </c>
      <c r="J53" s="2">
        <f>_xlfn.STDEV.P(Table134[[#This Row],[Estimated costs 1]:[Estimated costs 20]])</f>
        <v>4.3397260273958518E-5</v>
      </c>
      <c r="K53" s="2">
        <f>Table134[[#This Row],[Dev]]/Table134[[#This Row],[Mean]]*100</f>
        <v>8.1662660006459109E-2</v>
      </c>
      <c r="L53" s="2">
        <f>Table134[[#This Row],[Estimated costs 1]]-Table134[[#This Row],[Actual cost]]</f>
        <v>-5.4246575342399572E-5</v>
      </c>
      <c r="M53" s="2">
        <f>Table134[[#This Row],[Diff 1]]/Table134[[#This Row],[Actual cost]]*100</f>
        <v>-0.10201584336948989</v>
      </c>
      <c r="N53">
        <v>5.3120410958904102E-2</v>
      </c>
      <c r="O53">
        <v>5.3120410958904102E-2</v>
      </c>
      <c r="P53">
        <v>5.3228904109588998E-2</v>
      </c>
      <c r="Q53">
        <v>5.3120410958904102E-2</v>
      </c>
      <c r="R53">
        <v>5.3120410958904102E-2</v>
      </c>
      <c r="S53">
        <v>5.3120410958904102E-2</v>
      </c>
      <c r="T53">
        <v>5.3120410958904102E-2</v>
      </c>
      <c r="U53">
        <v>5.3120410958904102E-2</v>
      </c>
      <c r="V53">
        <v>5.3120410958904102E-2</v>
      </c>
      <c r="W53">
        <v>5.3120410958904102E-2</v>
      </c>
      <c r="X53">
        <v>5.3228904109588998E-2</v>
      </c>
      <c r="Y53">
        <v>5.3120410958904102E-2</v>
      </c>
      <c r="Z53">
        <v>5.3120410958904102E-2</v>
      </c>
      <c r="AA53">
        <v>5.3120410958904102E-2</v>
      </c>
      <c r="AB53">
        <v>5.3228904109588998E-2</v>
      </c>
      <c r="AC53">
        <v>5.3120410958904102E-2</v>
      </c>
      <c r="AD53">
        <v>5.3120410958904102E-2</v>
      </c>
      <c r="AE53">
        <v>5.3120410958904102E-2</v>
      </c>
      <c r="AF53">
        <v>5.3120410958904102E-2</v>
      </c>
      <c r="AG53">
        <v>5.3228904109588998E-2</v>
      </c>
    </row>
    <row r="54" spans="1:33" x14ac:dyDescent="0.3">
      <c r="A54" t="s">
        <v>74</v>
      </c>
      <c r="B54">
        <v>52</v>
      </c>
      <c r="C54" t="str">
        <f>LEFT(Table134[[#This Row],[Contingency id]])</f>
        <v>B</v>
      </c>
      <c r="D54">
        <v>26.6666666666666</v>
      </c>
      <c r="E54" s="1">
        <v>1.0909090909090899</v>
      </c>
      <c r="F54">
        <v>60</v>
      </c>
      <c r="G54">
        <v>55</v>
      </c>
      <c r="H54">
        <v>5.2759E-2</v>
      </c>
      <c r="I54" s="2">
        <f>AVERAGE(Table134[[#This Row],[Estimated costs 1]:[Estimated costs 20]])</f>
        <v>5.433666666666661E-2</v>
      </c>
      <c r="J54" s="2">
        <f>_xlfn.STDEV.P(Table134[[#This Row],[Estimated costs 1]:[Estimated costs 20]])</f>
        <v>4.6276199306147063E-3</v>
      </c>
      <c r="K54" s="2">
        <f>Table134[[#This Row],[Dev]]/Table134[[#This Row],[Mean]]*100</f>
        <v>8.51656940791616</v>
      </c>
      <c r="L54" s="2">
        <f>Table134[[#This Row],[Estimated costs 1]]-Table134[[#This Row],[Actual cost]]</f>
        <v>7.8883333333333028E-3</v>
      </c>
      <c r="M54" s="2">
        <f>Table134[[#This Row],[Diff 1]]/Table134[[#This Row],[Actual cost]]*100</f>
        <v>14.95163542397184</v>
      </c>
      <c r="N54">
        <v>6.0647333333333303E-2</v>
      </c>
      <c r="O54">
        <v>5.5493999999999898E-2</v>
      </c>
      <c r="P54">
        <v>4.48706666666666E-2</v>
      </c>
      <c r="Q54">
        <v>5.5494000000000002E-2</v>
      </c>
      <c r="R54">
        <v>6.0647333333333303E-2</v>
      </c>
      <c r="S54">
        <v>5.5494000000000002E-2</v>
      </c>
      <c r="T54">
        <v>6.0647333333333303E-2</v>
      </c>
      <c r="U54">
        <v>5.0023999999999902E-2</v>
      </c>
      <c r="V54">
        <v>5.0023999999999902E-2</v>
      </c>
      <c r="W54">
        <v>5.0023999999999902E-2</v>
      </c>
      <c r="X54">
        <v>6.0647333333333303E-2</v>
      </c>
      <c r="Y54">
        <v>5.5494000000000002E-2</v>
      </c>
      <c r="Z54">
        <v>5.5493999999999898E-2</v>
      </c>
      <c r="AA54">
        <v>5.0023999999999902E-2</v>
      </c>
      <c r="AB54">
        <v>5.0023999999999902E-2</v>
      </c>
      <c r="AC54">
        <v>5.0023999999999902E-2</v>
      </c>
      <c r="AD54">
        <v>5.5494000000000002E-2</v>
      </c>
      <c r="AE54">
        <v>6.0647333333333303E-2</v>
      </c>
      <c r="AF54">
        <v>5.5494000000000002E-2</v>
      </c>
      <c r="AG54">
        <v>5.0023999999999902E-2</v>
      </c>
    </row>
    <row r="55" spans="1:33" x14ac:dyDescent="0.3">
      <c r="A55" t="s">
        <v>75</v>
      </c>
      <c r="B55">
        <v>53</v>
      </c>
      <c r="C55" t="str">
        <f>LEFT(Table134[[#This Row],[Contingency id]])</f>
        <v>B</v>
      </c>
      <c r="D55">
        <v>3.5714285714285698</v>
      </c>
      <c r="E55" s="1">
        <v>1.0370370370370301</v>
      </c>
      <c r="F55">
        <v>56</v>
      </c>
      <c r="G55">
        <v>54</v>
      </c>
      <c r="H55">
        <v>5.2726249999999898E-2</v>
      </c>
      <c r="I55" s="2">
        <f>AVERAGE(Table134[[#This Row],[Estimated costs 1]:[Estimated costs 20]])</f>
        <v>5.2726249999999884E-2</v>
      </c>
      <c r="J55" s="2">
        <f>_xlfn.STDEV.P(Table134[[#This Row],[Estimated costs 1]:[Estimated costs 20]])</f>
        <v>1.3877787807814457E-17</v>
      </c>
      <c r="K55" s="2">
        <f>Table134[[#This Row],[Dev]]/Table134[[#This Row],[Mean]]*100</f>
        <v>2.6320452920157396E-14</v>
      </c>
      <c r="L55" s="2">
        <f>Table134[[#This Row],[Estimated costs 1]]-Table134[[#This Row],[Actual cost]]</f>
        <v>0</v>
      </c>
      <c r="M55" s="2">
        <f>Table134[[#This Row],[Diff 1]]/Table134[[#This Row],[Actual cost]]*100</f>
        <v>0</v>
      </c>
      <c r="N55">
        <v>5.2726249999999898E-2</v>
      </c>
      <c r="O55">
        <v>5.2726249999999898E-2</v>
      </c>
      <c r="P55">
        <v>5.2726249999999898E-2</v>
      </c>
      <c r="Q55">
        <v>5.2726249999999898E-2</v>
      </c>
      <c r="R55">
        <v>5.2726249999999898E-2</v>
      </c>
      <c r="S55">
        <v>5.2726249999999898E-2</v>
      </c>
      <c r="T55">
        <v>5.2726249999999898E-2</v>
      </c>
      <c r="U55">
        <v>5.2726249999999898E-2</v>
      </c>
      <c r="V55">
        <v>5.2726249999999898E-2</v>
      </c>
      <c r="W55">
        <v>5.2726249999999898E-2</v>
      </c>
      <c r="X55">
        <v>5.2726249999999898E-2</v>
      </c>
      <c r="Y55">
        <v>5.2726249999999898E-2</v>
      </c>
      <c r="Z55">
        <v>5.2726249999999898E-2</v>
      </c>
      <c r="AA55">
        <v>5.2726249999999898E-2</v>
      </c>
      <c r="AB55">
        <v>5.2726249999999898E-2</v>
      </c>
      <c r="AC55">
        <v>5.2726249999999898E-2</v>
      </c>
      <c r="AD55">
        <v>5.2726249999999898E-2</v>
      </c>
      <c r="AE55">
        <v>5.2726249999999898E-2</v>
      </c>
      <c r="AF55">
        <v>5.2726249999999898E-2</v>
      </c>
      <c r="AG55">
        <v>5.2726249999999898E-2</v>
      </c>
    </row>
    <row r="56" spans="1:33" hidden="1" x14ac:dyDescent="0.3">
      <c r="A56" t="s">
        <v>76</v>
      </c>
      <c r="B56">
        <v>54</v>
      </c>
      <c r="C56" t="str">
        <f>LEFT(Table134[[#This Row],[Contingency id]])</f>
        <v>A</v>
      </c>
      <c r="D56">
        <v>4</v>
      </c>
      <c r="E56" s="1">
        <v>1.0416666666666601</v>
      </c>
      <c r="F56">
        <v>25</v>
      </c>
      <c r="G56">
        <v>24</v>
      </c>
      <c r="H56">
        <v>5.0160000000000003E-2</v>
      </c>
      <c r="I56" s="2">
        <f>AVERAGE(Table134[[#This Row],[Estimated costs 1]:[Estimated costs 20]])</f>
        <v>5.0159999999999996E-2</v>
      </c>
      <c r="J56" s="2">
        <f>_xlfn.STDEV.P(Table134[[#This Row],[Estimated costs 1]:[Estimated costs 20]])</f>
        <v>6.9388939039072284E-18</v>
      </c>
      <c r="K56" s="2">
        <f>Table134[[#This Row],[Dev]]/Table134[[#This Row],[Mean]]*100</f>
        <v>1.3833520542079803E-14</v>
      </c>
      <c r="L56" s="2">
        <f>Table134[[#This Row],[Estimated costs 1]]-Table134[[#This Row],[Actual cost]]</f>
        <v>0</v>
      </c>
      <c r="M56" s="2">
        <f>Table134[[#This Row],[Diff 1]]/Table134[[#This Row],[Actual cost]]*100</f>
        <v>0</v>
      </c>
      <c r="N56">
        <v>5.0160000000000003E-2</v>
      </c>
      <c r="O56">
        <v>5.0160000000000003E-2</v>
      </c>
      <c r="P56">
        <v>5.0160000000000003E-2</v>
      </c>
      <c r="Q56">
        <v>5.0160000000000003E-2</v>
      </c>
      <c r="R56">
        <v>5.0160000000000003E-2</v>
      </c>
      <c r="S56">
        <v>5.0160000000000003E-2</v>
      </c>
      <c r="T56">
        <v>5.0160000000000003E-2</v>
      </c>
      <c r="U56">
        <v>5.0160000000000003E-2</v>
      </c>
      <c r="V56">
        <v>5.0160000000000003E-2</v>
      </c>
      <c r="W56">
        <v>5.0160000000000003E-2</v>
      </c>
      <c r="X56">
        <v>5.0160000000000003E-2</v>
      </c>
      <c r="Y56">
        <v>5.0160000000000003E-2</v>
      </c>
      <c r="Z56">
        <v>5.0160000000000003E-2</v>
      </c>
      <c r="AA56">
        <v>5.0160000000000003E-2</v>
      </c>
      <c r="AB56">
        <v>5.0160000000000003E-2</v>
      </c>
      <c r="AC56">
        <v>5.0160000000000003E-2</v>
      </c>
      <c r="AD56">
        <v>5.0160000000000003E-2</v>
      </c>
      <c r="AE56">
        <v>5.0160000000000003E-2</v>
      </c>
      <c r="AF56">
        <v>5.0160000000000003E-2</v>
      </c>
      <c r="AG56">
        <v>5.0160000000000003E-2</v>
      </c>
    </row>
    <row r="57" spans="1:33" hidden="1" x14ac:dyDescent="0.3">
      <c r="A57" t="s">
        <v>77</v>
      </c>
      <c r="B57">
        <v>55</v>
      </c>
      <c r="C57" t="str">
        <f>LEFT(Table134[[#This Row],[Contingency id]])</f>
        <v>C</v>
      </c>
      <c r="D57">
        <v>14.0625</v>
      </c>
      <c r="E57" s="1">
        <v>1.2307692307692299</v>
      </c>
      <c r="F57">
        <v>192</v>
      </c>
      <c r="G57">
        <v>156</v>
      </c>
      <c r="H57">
        <v>4.9992708333333302E-2</v>
      </c>
      <c r="I57" s="2">
        <f>AVERAGE(Table134[[#This Row],[Estimated costs 1]:[Estimated costs 20]])</f>
        <v>4.8745781249999967E-2</v>
      </c>
      <c r="J57" s="2">
        <f>_xlfn.STDEV.P(Table134[[#This Row],[Estimated costs 1]:[Estimated costs 20]])</f>
        <v>3.6780377136550139E-3</v>
      </c>
      <c r="K57" s="2">
        <f>Table134[[#This Row],[Dev]]/Table134[[#This Row],[Mean]]*100</f>
        <v>7.5453457085684033</v>
      </c>
      <c r="L57" s="2">
        <f>Table134[[#This Row],[Estimated costs 1]]-Table134[[#This Row],[Actual cost]]</f>
        <v>3.676562500000001E-3</v>
      </c>
      <c r="M57" s="2">
        <f>Table134[[#This Row],[Diff 1]]/Table134[[#This Row],[Actual cost]]*100</f>
        <v>7.3541974871335469</v>
      </c>
      <c r="N57">
        <v>5.3669270833333303E-2</v>
      </c>
      <c r="O57">
        <v>4.7722395833333299E-2</v>
      </c>
      <c r="P57">
        <v>5.5835937500000002E-2</v>
      </c>
      <c r="Q57">
        <v>5.5959895833333301E-2</v>
      </c>
      <c r="R57">
        <v>5.2556770833333301E-2</v>
      </c>
      <c r="S57">
        <v>4.51942708333333E-2</v>
      </c>
      <c r="T57">
        <v>5.2950520833333299E-2</v>
      </c>
      <c r="U57">
        <v>4.7843229166666598E-2</v>
      </c>
      <c r="V57">
        <v>4.7428645833333297E-2</v>
      </c>
      <c r="W57">
        <v>4.7763020833333301E-2</v>
      </c>
      <c r="X57">
        <v>4.7932812499999998E-2</v>
      </c>
      <c r="Y57">
        <v>5.0595312499999899E-2</v>
      </c>
      <c r="Z57">
        <v>4.4884895833333299E-2</v>
      </c>
      <c r="AA57">
        <v>4.9578645833333303E-2</v>
      </c>
      <c r="AB57">
        <v>4.6397395833333299E-2</v>
      </c>
      <c r="AC57">
        <v>4.22911458333333E-2</v>
      </c>
      <c r="AD57">
        <v>4.6588020833333299E-2</v>
      </c>
      <c r="AE57">
        <v>4.5783854166666603E-2</v>
      </c>
      <c r="AF57">
        <v>4.8973437499999897E-2</v>
      </c>
      <c r="AG57">
        <v>4.4966145833333297E-2</v>
      </c>
    </row>
    <row r="58" spans="1:33" hidden="1" x14ac:dyDescent="0.3">
      <c r="A58" t="s">
        <v>78</v>
      </c>
      <c r="B58">
        <v>56</v>
      </c>
      <c r="C58" t="str">
        <f>LEFT(Table134[[#This Row],[Contingency id]])</f>
        <v>C</v>
      </c>
      <c r="D58">
        <v>13.9896373056994</v>
      </c>
      <c r="E58" s="1">
        <v>1.22151898734177</v>
      </c>
      <c r="F58">
        <v>193</v>
      </c>
      <c r="G58">
        <v>158</v>
      </c>
      <c r="H58">
        <v>4.9483730569948099E-2</v>
      </c>
      <c r="I58" s="2">
        <f>AVERAGE(Table134[[#This Row],[Estimated costs 1]:[Estimated costs 20]])</f>
        <v>4.9091305699481828E-2</v>
      </c>
      <c r="J58" s="2">
        <f>_xlfn.STDEV.P(Table134[[#This Row],[Estimated costs 1]:[Estimated costs 20]])</f>
        <v>1.6812417393208328E-3</v>
      </c>
      <c r="K58" s="2">
        <f>Table134[[#This Row],[Dev]]/Table134[[#This Row],[Mean]]*100</f>
        <v>3.424724022646191</v>
      </c>
      <c r="L58" s="2">
        <f>Table134[[#This Row],[Estimated costs 1]]-Table134[[#This Row],[Actual cost]]</f>
        <v>2.4162694300519025E-3</v>
      </c>
      <c r="M58" s="2">
        <f>Table134[[#This Row],[Diff 1]]/Table134[[#This Row],[Actual cost]]*100</f>
        <v>4.8829572916624926</v>
      </c>
      <c r="N58">
        <v>5.1900000000000002E-2</v>
      </c>
      <c r="O58">
        <v>5.0880932642486998E-2</v>
      </c>
      <c r="P58">
        <v>4.8152849740932598E-2</v>
      </c>
      <c r="Q58">
        <v>4.8154922279792699E-2</v>
      </c>
      <c r="R58">
        <v>4.8086528497409298E-2</v>
      </c>
      <c r="S58">
        <v>4.7067461139896301E-2</v>
      </c>
      <c r="T58">
        <v>5.1900000000000002E-2</v>
      </c>
      <c r="U58">
        <v>4.8123834196891098E-2</v>
      </c>
      <c r="V58">
        <v>4.71627979274611E-2</v>
      </c>
      <c r="W58">
        <v>5.0880932642486998E-2</v>
      </c>
      <c r="X58">
        <v>4.8183937823834198E-2</v>
      </c>
      <c r="Y58">
        <v>4.8152849740932598E-2</v>
      </c>
      <c r="Z58">
        <v>4.8250259067357498E-2</v>
      </c>
      <c r="AA58">
        <v>5.08436269430051E-2</v>
      </c>
      <c r="AB58">
        <v>4.7133782383419698E-2</v>
      </c>
      <c r="AC58">
        <v>4.8086528497409298E-2</v>
      </c>
      <c r="AD58">
        <v>5.0909948186528498E-2</v>
      </c>
      <c r="AE58">
        <v>4.8123834196891098E-2</v>
      </c>
      <c r="AF58">
        <v>5.1773575129533601E-2</v>
      </c>
      <c r="AG58">
        <v>4.8057512953367798E-2</v>
      </c>
    </row>
    <row r="59" spans="1:33" hidden="1" x14ac:dyDescent="0.3">
      <c r="A59" t="s">
        <v>79</v>
      </c>
      <c r="B59">
        <v>57</v>
      </c>
      <c r="C59" t="str">
        <f>LEFT(Table134[[#This Row],[Contingency id]])</f>
        <v>A</v>
      </c>
      <c r="D59">
        <v>24.7524752475247</v>
      </c>
      <c r="E59" s="1">
        <v>1.1348314606741501</v>
      </c>
      <c r="F59">
        <v>101</v>
      </c>
      <c r="G59">
        <v>89</v>
      </c>
      <c r="H59">
        <v>4.5050495049504903E-2</v>
      </c>
      <c r="I59" s="2">
        <f>AVERAGE(Table134[[#This Row],[Estimated costs 1]:[Estimated costs 20]])</f>
        <v>4.4067574257425697E-2</v>
      </c>
      <c r="J59" s="2">
        <f>_xlfn.STDEV.P(Table134[[#This Row],[Estimated costs 1]:[Estimated costs 20]])</f>
        <v>4.4520813577844324E-3</v>
      </c>
      <c r="K59" s="2">
        <f>Table134[[#This Row],[Dev]]/Table134[[#This Row],[Mean]]*100</f>
        <v>10.102850980126789</v>
      </c>
      <c r="L59" s="2">
        <f>Table134[[#This Row],[Estimated costs 1]]-Table134[[#This Row],[Actual cost]]</f>
        <v>7.1326732673266946E-3</v>
      </c>
      <c r="M59" s="2">
        <f>Table134[[#This Row],[Diff 1]]/Table134[[#This Row],[Actual cost]]*100</f>
        <v>15.832619063317221</v>
      </c>
      <c r="N59">
        <v>5.2183168316831598E-2</v>
      </c>
      <c r="O59">
        <v>4.6811881188118798E-2</v>
      </c>
      <c r="P59">
        <v>4.6811881188118798E-2</v>
      </c>
      <c r="Q59">
        <v>4.2969306930693001E-2</v>
      </c>
      <c r="R59">
        <v>3.93871287128712E-2</v>
      </c>
      <c r="S59">
        <v>4.03504950495049E-2</v>
      </c>
      <c r="T59">
        <v>4.2969306930693001E-2</v>
      </c>
      <c r="U59">
        <v>4.2309900990099E-2</v>
      </c>
      <c r="V59">
        <v>4.2969306930693001E-2</v>
      </c>
      <c r="W59">
        <v>4.9260396039603901E-2</v>
      </c>
      <c r="X59">
        <v>5.1523762376237597E-2</v>
      </c>
      <c r="Y59">
        <v>4.2224752475247498E-2</v>
      </c>
      <c r="Z59">
        <v>4.3889108910890998E-2</v>
      </c>
      <c r="AA59">
        <v>4.0435643564356402E-2</v>
      </c>
      <c r="AB59">
        <v>4.03504950495049E-2</v>
      </c>
      <c r="AC59">
        <v>4.6726732673267303E-2</v>
      </c>
      <c r="AD59">
        <v>4.2969306930693001E-2</v>
      </c>
      <c r="AE59">
        <v>3.7512871287128699E-2</v>
      </c>
      <c r="AF59">
        <v>3.7512871287128699E-2</v>
      </c>
      <c r="AG59">
        <v>5.2183168316831598E-2</v>
      </c>
    </row>
    <row r="60" spans="1:33" hidden="1" x14ac:dyDescent="0.3">
      <c r="A60" t="s">
        <v>80</v>
      </c>
      <c r="B60">
        <v>58</v>
      </c>
      <c r="C60" t="str">
        <f>LEFT(Table134[[#This Row],[Contingency id]])</f>
        <v>A</v>
      </c>
      <c r="D60">
        <v>7.6433121019108201</v>
      </c>
      <c r="E60" s="1">
        <v>1.1716417910447701</v>
      </c>
      <c r="F60">
        <v>157</v>
      </c>
      <c r="G60">
        <v>134</v>
      </c>
      <c r="H60">
        <v>4.4094904458598698E-2</v>
      </c>
      <c r="I60" s="2">
        <f>AVERAGE(Table134[[#This Row],[Estimated costs 1]:[Estimated costs 20]])</f>
        <v>4.5194936305732437E-2</v>
      </c>
      <c r="J60" s="2">
        <f>_xlfn.STDEV.P(Table134[[#This Row],[Estimated costs 1]:[Estimated costs 20]])</f>
        <v>1.2640731144859767E-2</v>
      </c>
      <c r="K60" s="2">
        <f>Table134[[#This Row],[Dev]]/Table134[[#This Row],[Mean]]*100</f>
        <v>27.969352715420115</v>
      </c>
      <c r="L60" s="2">
        <f>Table134[[#This Row],[Estimated costs 1]]-Table134[[#This Row],[Actual cost]]</f>
        <v>-9.0216560509553956E-3</v>
      </c>
      <c r="M60" s="2">
        <f>Table134[[#This Row],[Diff 1]]/Table134[[#This Row],[Actual cost]]*100</f>
        <v>-20.45963396842361</v>
      </c>
      <c r="N60">
        <v>3.5073248407643302E-2</v>
      </c>
      <c r="O60">
        <v>2.77936305732484E-2</v>
      </c>
      <c r="P60">
        <v>5.4239490445859802E-2</v>
      </c>
      <c r="Q60">
        <v>3.4924203821656001E-2</v>
      </c>
      <c r="R60">
        <v>3.5831210191082798E-2</v>
      </c>
      <c r="S60">
        <v>3.5682165605095503E-2</v>
      </c>
      <c r="T60">
        <v>5.4239490445859802E-2</v>
      </c>
      <c r="U60">
        <v>5.4388535031847103E-2</v>
      </c>
      <c r="V60">
        <v>6.22770700636942E-2</v>
      </c>
      <c r="W60">
        <v>2.7942675159235601E-2</v>
      </c>
      <c r="X60">
        <v>3.5682165605095503E-2</v>
      </c>
      <c r="Y60">
        <v>2.77936305732484E-2</v>
      </c>
      <c r="Z60">
        <v>5.4239490445859802E-2</v>
      </c>
      <c r="AA60">
        <v>6.13700636942675E-2</v>
      </c>
      <c r="AB60">
        <v>6.22770700636942E-2</v>
      </c>
      <c r="AC60">
        <v>5.4388535031847103E-2</v>
      </c>
      <c r="AD60">
        <v>3.4924203821656001E-2</v>
      </c>
      <c r="AE60">
        <v>6.1519108280254697E-2</v>
      </c>
      <c r="AF60">
        <v>3.5073248407643302E-2</v>
      </c>
      <c r="AG60">
        <v>5.4239490445859802E-2</v>
      </c>
    </row>
    <row r="61" spans="1:33" hidden="1" x14ac:dyDescent="0.3">
      <c r="A61" t="s">
        <v>81</v>
      </c>
      <c r="B61">
        <v>59</v>
      </c>
      <c r="C61" t="str">
        <f>LEFT(Table134[[#This Row],[Contingency id]])</f>
        <v>A</v>
      </c>
      <c r="D61">
        <v>12.030075187969899</v>
      </c>
      <c r="E61" s="1">
        <v>1.1666666666666601</v>
      </c>
      <c r="F61">
        <v>133</v>
      </c>
      <c r="G61">
        <v>114</v>
      </c>
      <c r="H61">
        <v>4.3963909774435997E-2</v>
      </c>
      <c r="I61" s="2">
        <f>AVERAGE(Table134[[#This Row],[Estimated costs 1]:[Estimated costs 20]])</f>
        <v>4.3735413533834547E-2</v>
      </c>
      <c r="J61" s="2">
        <f>_xlfn.STDEV.P(Table134[[#This Row],[Estimated costs 1]:[Estimated costs 20]])</f>
        <v>3.0749702838554268E-3</v>
      </c>
      <c r="K61" s="2">
        <f>Table134[[#This Row],[Dev]]/Table134[[#This Row],[Mean]]*100</f>
        <v>7.0308476252924219</v>
      </c>
      <c r="L61" s="2">
        <f>Table134[[#This Row],[Estimated costs 1]]-Table134[[#This Row],[Actual cost]]</f>
        <v>-3.379699248120295E-3</v>
      </c>
      <c r="M61" s="2">
        <f>Table134[[#This Row],[Diff 1]]/Table134[[#This Row],[Actual cost]]*100</f>
        <v>-7.6874401422903302</v>
      </c>
      <c r="N61">
        <v>4.0584210526315702E-2</v>
      </c>
      <c r="O61">
        <v>4.9181203007518798E-2</v>
      </c>
      <c r="P61">
        <v>4.07812030075188E-2</v>
      </c>
      <c r="Q61">
        <v>4.3668421052631502E-2</v>
      </c>
      <c r="R61">
        <v>4.0584210526315702E-2</v>
      </c>
      <c r="S61">
        <v>4.9191729323308203E-2</v>
      </c>
      <c r="T61">
        <v>4.6086466165413502E-2</v>
      </c>
      <c r="U61">
        <v>4.0573684210526297E-2</v>
      </c>
      <c r="V61">
        <v>4.0573684210526297E-2</v>
      </c>
      <c r="W61">
        <v>4.0573684210526297E-2</v>
      </c>
      <c r="X61">
        <v>4.0584210526315702E-2</v>
      </c>
      <c r="Y61">
        <v>4.89842105263157E-2</v>
      </c>
      <c r="Z61">
        <v>4.6086466165413502E-2</v>
      </c>
      <c r="AA61">
        <v>4.3875939849623999E-2</v>
      </c>
      <c r="AB61">
        <v>4.3678947368420998E-2</v>
      </c>
      <c r="AC61">
        <v>4.3471428571428501E-2</v>
      </c>
      <c r="AD61">
        <v>4.0376691729323302E-2</v>
      </c>
      <c r="AE61">
        <v>4.3668421052631502E-2</v>
      </c>
      <c r="AF61">
        <v>4.5889473684210501E-2</v>
      </c>
      <c r="AG61">
        <v>4.6293984962405998E-2</v>
      </c>
    </row>
    <row r="62" spans="1:33" hidden="1" x14ac:dyDescent="0.3">
      <c r="A62" t="s">
        <v>82</v>
      </c>
      <c r="B62">
        <v>60</v>
      </c>
      <c r="C62" t="str">
        <f>LEFT(Table134[[#This Row],[Contingency id]])</f>
        <v>A</v>
      </c>
      <c r="D62">
        <v>25.4901960784313</v>
      </c>
      <c r="E62" s="1">
        <v>1.08510638297872</v>
      </c>
      <c r="F62">
        <v>102</v>
      </c>
      <c r="G62">
        <v>94</v>
      </c>
      <c r="H62">
        <v>4.3907843137254897E-2</v>
      </c>
      <c r="I62" s="2">
        <f>AVERAGE(Table134[[#This Row],[Estimated costs 1]:[Estimated costs 20]])</f>
        <v>4.3892058823529402E-2</v>
      </c>
      <c r="J62" s="2">
        <f>_xlfn.STDEV.P(Table134[[#This Row],[Estimated costs 1]:[Estimated costs 20]])</f>
        <v>1.5705193860212109E-4</v>
      </c>
      <c r="K62" s="2">
        <f>Table134[[#This Row],[Dev]]/Table134[[#This Row],[Mean]]*100</f>
        <v>0.35781401650252409</v>
      </c>
      <c r="L62" s="2">
        <f>Table134[[#This Row],[Estimated costs 1]]-Table134[[#This Row],[Actual cost]]</f>
        <v>-1.5784313725489968E-4</v>
      </c>
      <c r="M62" s="2">
        <f>Table134[[#This Row],[Diff 1]]/Table134[[#This Row],[Actual cost]]*100</f>
        <v>-0.35948733979368042</v>
      </c>
      <c r="N62">
        <v>4.3749999999999997E-2</v>
      </c>
      <c r="O62">
        <v>4.3749999999999997E-2</v>
      </c>
      <c r="P62">
        <v>4.4065686274509797E-2</v>
      </c>
      <c r="Q62">
        <v>4.3749999999999997E-2</v>
      </c>
      <c r="R62">
        <v>4.4065686274509797E-2</v>
      </c>
      <c r="S62">
        <v>4.3749999999999997E-2</v>
      </c>
      <c r="T62">
        <v>4.4065686274509797E-2</v>
      </c>
      <c r="U62">
        <v>4.4065686274509797E-2</v>
      </c>
      <c r="V62">
        <v>4.4065686274509797E-2</v>
      </c>
      <c r="W62">
        <v>4.3749999999999997E-2</v>
      </c>
      <c r="X62">
        <v>4.3749999999999997E-2</v>
      </c>
      <c r="Y62">
        <v>4.3749999999999997E-2</v>
      </c>
      <c r="Z62">
        <v>4.3749999999999997E-2</v>
      </c>
      <c r="AA62">
        <v>4.3749999999999997E-2</v>
      </c>
      <c r="AB62">
        <v>4.3749999999999997E-2</v>
      </c>
      <c r="AC62">
        <v>4.3749999999999997E-2</v>
      </c>
      <c r="AD62">
        <v>4.4065686274509797E-2</v>
      </c>
      <c r="AE62">
        <v>4.4065686274509797E-2</v>
      </c>
      <c r="AF62">
        <v>4.4065686274509797E-2</v>
      </c>
      <c r="AG62">
        <v>4.4065686274509797E-2</v>
      </c>
    </row>
    <row r="63" spans="1:33" hidden="1" x14ac:dyDescent="0.3">
      <c r="A63" t="s">
        <v>83</v>
      </c>
      <c r="B63">
        <v>61</v>
      </c>
      <c r="C63" t="str">
        <f>LEFT(Table134[[#This Row],[Contingency id]])</f>
        <v>A</v>
      </c>
      <c r="D63">
        <v>4.3478260869565197</v>
      </c>
      <c r="E63" s="1">
        <v>1</v>
      </c>
      <c r="F63">
        <v>23</v>
      </c>
      <c r="G63">
        <v>23</v>
      </c>
      <c r="H63">
        <v>4.3469565217391301E-2</v>
      </c>
      <c r="I63" s="2">
        <f>AVERAGE(Table134[[#This Row],[Estimated costs 1]:[Estimated costs 20]])</f>
        <v>4.3469565217391308E-2</v>
      </c>
      <c r="J63" s="2">
        <f>_xlfn.STDEV.P(Table134[[#This Row],[Estimated costs 1]:[Estimated costs 20]])</f>
        <v>6.9388939039072284E-18</v>
      </c>
      <c r="K63" s="2">
        <f>Table134[[#This Row],[Dev]]/Table134[[#This Row],[Mean]]*100</f>
        <v>1.5962648508688361E-14</v>
      </c>
      <c r="L63" s="2">
        <f>Table134[[#This Row],[Estimated costs 1]]-Table134[[#This Row],[Actual cost]]</f>
        <v>0</v>
      </c>
      <c r="M63" s="2">
        <f>Table134[[#This Row],[Diff 1]]/Table134[[#This Row],[Actual cost]]*100</f>
        <v>0</v>
      </c>
      <c r="N63">
        <v>4.3469565217391301E-2</v>
      </c>
      <c r="O63">
        <v>4.3469565217391301E-2</v>
      </c>
      <c r="P63">
        <v>4.3469565217391301E-2</v>
      </c>
      <c r="Q63">
        <v>4.3469565217391301E-2</v>
      </c>
      <c r="R63">
        <v>4.3469565217391301E-2</v>
      </c>
      <c r="S63">
        <v>4.3469565217391301E-2</v>
      </c>
      <c r="T63">
        <v>4.3469565217391301E-2</v>
      </c>
      <c r="U63">
        <v>4.3469565217391301E-2</v>
      </c>
      <c r="V63">
        <v>4.3469565217391301E-2</v>
      </c>
      <c r="W63">
        <v>4.3469565217391301E-2</v>
      </c>
      <c r="X63">
        <v>4.3469565217391301E-2</v>
      </c>
      <c r="Y63">
        <v>4.3469565217391301E-2</v>
      </c>
      <c r="Z63">
        <v>4.3469565217391301E-2</v>
      </c>
      <c r="AA63">
        <v>4.3469565217391301E-2</v>
      </c>
      <c r="AB63">
        <v>4.3469565217391301E-2</v>
      </c>
      <c r="AC63">
        <v>4.3469565217391301E-2</v>
      </c>
      <c r="AD63">
        <v>4.3469565217391301E-2</v>
      </c>
      <c r="AE63">
        <v>4.3469565217391301E-2</v>
      </c>
      <c r="AF63">
        <v>4.3469565217391301E-2</v>
      </c>
      <c r="AG63">
        <v>4.3469565217391301E-2</v>
      </c>
    </row>
    <row r="64" spans="1:33" hidden="1" x14ac:dyDescent="0.3">
      <c r="A64" t="s">
        <v>84</v>
      </c>
      <c r="B64">
        <v>62</v>
      </c>
      <c r="C64" t="str">
        <f>LEFT(Table134[[#This Row],[Contingency id]])</f>
        <v>A</v>
      </c>
      <c r="D64">
        <v>2.8571428571428501</v>
      </c>
      <c r="E64" s="1">
        <v>1.02941176470588</v>
      </c>
      <c r="F64">
        <v>35</v>
      </c>
      <c r="G64">
        <v>34</v>
      </c>
      <c r="H64">
        <v>4.1342857142857098E-2</v>
      </c>
      <c r="I64" s="2">
        <f>AVERAGE(Table134[[#This Row],[Estimated costs 1]:[Estimated costs 20]])</f>
        <v>4.1342857142857112E-2</v>
      </c>
      <c r="J64" s="2">
        <f>_xlfn.STDEV.P(Table134[[#This Row],[Estimated costs 1]:[Estimated costs 20]])</f>
        <v>1.3877787807814457E-17</v>
      </c>
      <c r="K64" s="2">
        <f>Table134[[#This Row],[Dev]]/Table134[[#This Row],[Mean]]*100</f>
        <v>3.3567558622909903E-14</v>
      </c>
      <c r="L64" s="2">
        <f>Table134[[#This Row],[Estimated costs 1]]-Table134[[#This Row],[Actual cost]]</f>
        <v>0</v>
      </c>
      <c r="M64" s="2">
        <f>Table134[[#This Row],[Diff 1]]/Table134[[#This Row],[Actual cost]]*100</f>
        <v>0</v>
      </c>
      <c r="N64">
        <v>4.1342857142857098E-2</v>
      </c>
      <c r="O64">
        <v>4.1342857142857098E-2</v>
      </c>
      <c r="P64">
        <v>4.1342857142857098E-2</v>
      </c>
      <c r="Q64">
        <v>4.1342857142857098E-2</v>
      </c>
      <c r="R64">
        <v>4.1342857142857098E-2</v>
      </c>
      <c r="S64">
        <v>4.1342857142857098E-2</v>
      </c>
      <c r="T64">
        <v>4.1342857142857098E-2</v>
      </c>
      <c r="U64">
        <v>4.1342857142857098E-2</v>
      </c>
      <c r="V64">
        <v>4.1342857142857098E-2</v>
      </c>
      <c r="W64">
        <v>4.1342857142857098E-2</v>
      </c>
      <c r="X64">
        <v>4.1342857142857098E-2</v>
      </c>
      <c r="Y64">
        <v>4.1342857142857098E-2</v>
      </c>
      <c r="Z64">
        <v>4.1342857142857098E-2</v>
      </c>
      <c r="AA64">
        <v>4.1342857142857098E-2</v>
      </c>
      <c r="AB64">
        <v>4.1342857142857098E-2</v>
      </c>
      <c r="AC64">
        <v>4.1342857142857098E-2</v>
      </c>
      <c r="AD64">
        <v>4.1342857142857098E-2</v>
      </c>
      <c r="AE64">
        <v>4.1342857142857098E-2</v>
      </c>
      <c r="AF64">
        <v>4.1342857142857098E-2</v>
      </c>
      <c r="AG64">
        <v>4.1342857142857098E-2</v>
      </c>
    </row>
    <row r="65" spans="1:33" hidden="1" x14ac:dyDescent="0.3">
      <c r="A65" t="s">
        <v>85</v>
      </c>
      <c r="B65">
        <v>63</v>
      </c>
      <c r="C65" t="str">
        <f>LEFT(Table134[[#This Row],[Contingency id]])</f>
        <v>C</v>
      </c>
      <c r="D65">
        <v>17.647058823529399</v>
      </c>
      <c r="E65" s="1">
        <v>1.15533980582524</v>
      </c>
      <c r="F65">
        <v>119</v>
      </c>
      <c r="G65">
        <v>103</v>
      </c>
      <c r="H65">
        <v>4.0037058823529398E-2</v>
      </c>
      <c r="I65" s="2">
        <f>AVERAGE(Table134[[#This Row],[Estimated costs 1]:[Estimated costs 20]])</f>
        <v>4.0226394957983143E-2</v>
      </c>
      <c r="J65" s="2">
        <f>_xlfn.STDEV.P(Table134[[#This Row],[Estimated costs 1]:[Estimated costs 20]])</f>
        <v>4.5378571468564751E-3</v>
      </c>
      <c r="K65" s="2">
        <f>Table134[[#This Row],[Dev]]/Table134[[#This Row],[Mean]]*100</f>
        <v>11.280794989449863</v>
      </c>
      <c r="L65" s="2">
        <f>Table134[[#This Row],[Estimated costs 1]]-Table134[[#This Row],[Actual cost]]</f>
        <v>-5.3851260504201998E-3</v>
      </c>
      <c r="M65" s="2">
        <f>Table134[[#This Row],[Diff 1]]/Table134[[#This Row],[Actual cost]]*100</f>
        <v>-13.450353768882275</v>
      </c>
      <c r="N65">
        <v>3.4651932773109198E-2</v>
      </c>
      <c r="O65">
        <v>4.54221848739495E-2</v>
      </c>
      <c r="P65">
        <v>3.4651932773109198E-2</v>
      </c>
      <c r="Q65">
        <v>4.0519159663865503E-2</v>
      </c>
      <c r="R65">
        <v>4.54221848739495E-2</v>
      </c>
      <c r="S65">
        <v>4.4218319327731001E-2</v>
      </c>
      <c r="T65">
        <v>3.8351092436974703E-2</v>
      </c>
      <c r="U65">
        <v>3.9554957983193202E-2</v>
      </c>
      <c r="V65">
        <v>4.54221848739495E-2</v>
      </c>
      <c r="W65">
        <v>4.4218319327731098E-2</v>
      </c>
      <c r="X65">
        <v>3.8351092436974703E-2</v>
      </c>
      <c r="Y65">
        <v>3.4651932773109198E-2</v>
      </c>
      <c r="Z65">
        <v>4.4218319327731001E-2</v>
      </c>
      <c r="AA65">
        <v>3.4651932773109198E-2</v>
      </c>
      <c r="AB65">
        <v>3.4651932773109198E-2</v>
      </c>
      <c r="AC65">
        <v>3.4651932773109198E-2</v>
      </c>
      <c r="AD65">
        <v>3.5855798319327697E-2</v>
      </c>
      <c r="AE65">
        <v>4.54221848739495E-2</v>
      </c>
      <c r="AF65">
        <v>4.54221848739495E-2</v>
      </c>
      <c r="AG65">
        <v>4.4218319327731098E-2</v>
      </c>
    </row>
    <row r="66" spans="1:33" hidden="1" x14ac:dyDescent="0.3">
      <c r="A66" t="s">
        <v>86</v>
      </c>
      <c r="B66">
        <v>64</v>
      </c>
      <c r="C66" t="str">
        <f>LEFT(Table134[[#This Row],[Contingency id]])</f>
        <v>C</v>
      </c>
      <c r="D66">
        <v>4.6783625730994096</v>
      </c>
      <c r="E66" s="1">
        <v>1.1554054054053999</v>
      </c>
      <c r="F66">
        <v>171</v>
      </c>
      <c r="G66">
        <v>148</v>
      </c>
      <c r="H66">
        <v>3.9396491228070103E-2</v>
      </c>
      <c r="I66" s="2">
        <f>AVERAGE(Table134[[#This Row],[Estimated costs 1]:[Estimated costs 20]])</f>
        <v>4.4618421052631536E-2</v>
      </c>
      <c r="J66" s="2">
        <f>_xlfn.STDEV.P(Table134[[#This Row],[Estimated costs 1]:[Estimated costs 20]])</f>
        <v>1.2203116258748821E-2</v>
      </c>
      <c r="K66" s="2">
        <f>Table134[[#This Row],[Dev]]/Table134[[#This Row],[Mean]]*100</f>
        <v>27.34995091904781</v>
      </c>
      <c r="L66" s="2">
        <f>Table134[[#This Row],[Estimated costs 1]]-Table134[[#This Row],[Actual cost]]</f>
        <v>-3.7251461988300344E-4</v>
      </c>
      <c r="M66" s="2">
        <f>Table134[[#This Row],[Diff 1]]/Table134[[#This Row],[Actual cost]]*100</f>
        <v>-0.94555278470481086</v>
      </c>
      <c r="N66">
        <v>3.90239766081871E-2</v>
      </c>
      <c r="O66">
        <v>3.6411695906432701E-2</v>
      </c>
      <c r="P66">
        <v>5.3149122807017501E-2</v>
      </c>
      <c r="Q66">
        <v>1.84578947368421E-2</v>
      </c>
      <c r="R66">
        <v>4.3102339181286503E-2</v>
      </c>
      <c r="S66">
        <v>5.5129239766081799E-2</v>
      </c>
      <c r="T66">
        <v>3.6411695906432701E-2</v>
      </c>
      <c r="U66">
        <v>4.1997660818713402E-2</v>
      </c>
      <c r="V66">
        <v>5.0536842105263102E-2</v>
      </c>
      <c r="W66">
        <v>5.3149122807017501E-2</v>
      </c>
      <c r="X66">
        <v>5.0536842105263102E-2</v>
      </c>
      <c r="Y66">
        <v>6.10561403508771E-2</v>
      </c>
      <c r="Z66">
        <v>2.5892397660818699E-2</v>
      </c>
      <c r="AA66">
        <v>4.5175438596491202E-2</v>
      </c>
      <c r="AB66">
        <v>5.0536842105263102E-2</v>
      </c>
      <c r="AC66">
        <v>6.10561403508771E-2</v>
      </c>
      <c r="AD66">
        <v>3.4904093567251403E-2</v>
      </c>
      <c r="AE66">
        <v>6.3668421052631499E-2</v>
      </c>
      <c r="AF66">
        <v>4.75631578947368E-2</v>
      </c>
      <c r="AG66">
        <v>2.4609356725146199E-2</v>
      </c>
    </row>
    <row r="67" spans="1:33" hidden="1" x14ac:dyDescent="0.3">
      <c r="A67" t="s">
        <v>87</v>
      </c>
      <c r="B67">
        <v>65</v>
      </c>
      <c r="C67" t="str">
        <f>LEFT(Table134[[#This Row],[Contingency id]])</f>
        <v>A</v>
      </c>
      <c r="D67">
        <v>4.1666666666666599</v>
      </c>
      <c r="E67" s="1">
        <v>1.0434782608695601</v>
      </c>
      <c r="F67">
        <v>24</v>
      </c>
      <c r="G67">
        <v>23</v>
      </c>
      <c r="H67">
        <v>3.9308333333333299E-2</v>
      </c>
      <c r="I67" s="2">
        <f>AVERAGE(Table134[[#This Row],[Estimated costs 1]:[Estimated costs 20]])</f>
        <v>3.9308333333333292E-2</v>
      </c>
      <c r="J67" s="2">
        <f>_xlfn.STDEV.P(Table134[[#This Row],[Estimated costs 1]:[Estimated costs 20]])</f>
        <v>6.9388939039072284E-18</v>
      </c>
      <c r="K67" s="2">
        <f>Table134[[#This Row],[Dev]]/Table134[[#This Row],[Mean]]*100</f>
        <v>1.7652475481638081E-14</v>
      </c>
      <c r="L67" s="2">
        <f>Table134[[#This Row],[Estimated costs 1]]-Table134[[#This Row],[Actual cost]]</f>
        <v>0</v>
      </c>
      <c r="M67" s="2">
        <f>Table134[[#This Row],[Diff 1]]/Table134[[#This Row],[Actual cost]]*100</f>
        <v>0</v>
      </c>
      <c r="N67">
        <v>3.9308333333333299E-2</v>
      </c>
      <c r="O67">
        <v>3.9308333333333299E-2</v>
      </c>
      <c r="P67">
        <v>3.9308333333333299E-2</v>
      </c>
      <c r="Q67">
        <v>3.9308333333333299E-2</v>
      </c>
      <c r="R67">
        <v>3.9308333333333299E-2</v>
      </c>
      <c r="S67">
        <v>3.9308333333333299E-2</v>
      </c>
      <c r="T67">
        <v>3.9308333333333299E-2</v>
      </c>
      <c r="U67">
        <v>3.9308333333333299E-2</v>
      </c>
      <c r="V67">
        <v>3.9308333333333299E-2</v>
      </c>
      <c r="W67">
        <v>3.9308333333333299E-2</v>
      </c>
      <c r="X67">
        <v>3.9308333333333299E-2</v>
      </c>
      <c r="Y67">
        <v>3.9308333333333299E-2</v>
      </c>
      <c r="Z67">
        <v>3.9308333333333299E-2</v>
      </c>
      <c r="AA67">
        <v>3.9308333333333299E-2</v>
      </c>
      <c r="AB67">
        <v>3.9308333333333299E-2</v>
      </c>
      <c r="AC67">
        <v>3.9308333333333299E-2</v>
      </c>
      <c r="AD67">
        <v>3.9308333333333299E-2</v>
      </c>
      <c r="AE67">
        <v>3.9308333333333299E-2</v>
      </c>
      <c r="AF67">
        <v>3.9308333333333299E-2</v>
      </c>
      <c r="AG67">
        <v>3.9308333333333299E-2</v>
      </c>
    </row>
    <row r="68" spans="1:33" x14ac:dyDescent="0.3">
      <c r="A68" t="s">
        <v>88</v>
      </c>
      <c r="B68">
        <v>66</v>
      </c>
      <c r="C68" t="str">
        <f>LEFT(Table134[[#This Row],[Contingency id]])</f>
        <v>B</v>
      </c>
      <c r="D68">
        <v>14.6551724137931</v>
      </c>
      <c r="E68" s="1">
        <v>1.1717171717171699</v>
      </c>
      <c r="F68">
        <v>116</v>
      </c>
      <c r="G68">
        <v>99</v>
      </c>
      <c r="H68">
        <v>3.83236206896551E-2</v>
      </c>
      <c r="I68" s="2">
        <f>AVERAGE(Table134[[#This Row],[Estimated costs 1]:[Estimated costs 20]])</f>
        <v>3.8366482758620625E-2</v>
      </c>
      <c r="J68" s="2">
        <f>_xlfn.STDEV.P(Table134[[#This Row],[Estimated costs 1]:[Estimated costs 20]])</f>
        <v>4.7982829960173485E-3</v>
      </c>
      <c r="K68" s="2">
        <f>Table134[[#This Row],[Dev]]/Table134[[#This Row],[Mean]]*100</f>
        <v>12.506444821135487</v>
      </c>
      <c r="L68" s="2">
        <f>Table134[[#This Row],[Estimated costs 1]]-Table134[[#This Row],[Actual cost]]</f>
        <v>-6.3656896551723963E-3</v>
      </c>
      <c r="M68" s="2">
        <f>Table134[[#This Row],[Diff 1]]/Table134[[#This Row],[Actual cost]]*100</f>
        <v>-16.61035554735756</v>
      </c>
      <c r="N68">
        <v>3.1957931034482703E-2</v>
      </c>
      <c r="O68">
        <v>2.9604482758620598E-2</v>
      </c>
      <c r="P68">
        <v>4.3128620689655103E-2</v>
      </c>
      <c r="Q68">
        <v>3.9928965517241302E-2</v>
      </c>
      <c r="R68">
        <v>3.9928965517241302E-2</v>
      </c>
      <c r="S68">
        <v>4.3128620689655103E-2</v>
      </c>
      <c r="T68">
        <v>4.22824137931034E-2</v>
      </c>
      <c r="U68">
        <v>3.6718275862068897E-2</v>
      </c>
      <c r="V68">
        <v>4.3128620689655103E-2</v>
      </c>
      <c r="W68">
        <v>4.0721724137931001E-2</v>
      </c>
      <c r="X68">
        <v>3.1165172413793098E-2</v>
      </c>
      <c r="Y68">
        <v>3.9928965517241302E-2</v>
      </c>
      <c r="Z68">
        <v>4.7042758620689601E-2</v>
      </c>
      <c r="AA68">
        <v>2.9604482758620598E-2</v>
      </c>
      <c r="AB68">
        <v>3.4364827586206799E-2</v>
      </c>
      <c r="AC68">
        <v>4.22824137931034E-2</v>
      </c>
      <c r="AD68">
        <v>3.9928965517241302E-2</v>
      </c>
      <c r="AE68">
        <v>3.5925517241379303E-2</v>
      </c>
      <c r="AF68">
        <v>3.8278965517241297E-2</v>
      </c>
      <c r="AG68">
        <v>3.8278965517241297E-2</v>
      </c>
    </row>
    <row r="69" spans="1:33" hidden="1" x14ac:dyDescent="0.3">
      <c r="A69" t="s">
        <v>89</v>
      </c>
      <c r="B69">
        <v>67</v>
      </c>
      <c r="C69" t="str">
        <f>LEFT(Table134[[#This Row],[Contingency id]])</f>
        <v>C</v>
      </c>
      <c r="D69">
        <v>17.1875</v>
      </c>
      <c r="E69" s="1">
        <v>1.0322580645161199</v>
      </c>
      <c r="F69">
        <v>64</v>
      </c>
      <c r="G69">
        <v>62</v>
      </c>
      <c r="H69">
        <v>3.7750937499999998E-2</v>
      </c>
      <c r="I69" s="2">
        <f>AVERAGE(Table134[[#This Row],[Estimated costs 1]:[Estimated costs 20]])</f>
        <v>3.7750937500000012E-2</v>
      </c>
      <c r="J69" s="2">
        <f>_xlfn.STDEV.P(Table134[[#This Row],[Estimated costs 1]:[Estimated costs 20]])</f>
        <v>1.3877787807814457E-17</v>
      </c>
      <c r="K69" s="2">
        <f>Table134[[#This Row],[Dev]]/Table134[[#This Row],[Mean]]*100</f>
        <v>3.6761438859139469E-14</v>
      </c>
      <c r="L69" s="2">
        <f>Table134[[#This Row],[Estimated costs 1]]-Table134[[#This Row],[Actual cost]]</f>
        <v>0</v>
      </c>
      <c r="M69" s="2">
        <f>Table134[[#This Row],[Diff 1]]/Table134[[#This Row],[Actual cost]]*100</f>
        <v>0</v>
      </c>
      <c r="N69">
        <v>3.7750937499999998E-2</v>
      </c>
      <c r="O69">
        <v>3.7750937499999998E-2</v>
      </c>
      <c r="P69">
        <v>3.7750937499999998E-2</v>
      </c>
      <c r="Q69">
        <v>3.7750937499999998E-2</v>
      </c>
      <c r="R69">
        <v>3.7750937499999998E-2</v>
      </c>
      <c r="S69">
        <v>3.7750937499999998E-2</v>
      </c>
      <c r="T69">
        <v>3.7750937499999998E-2</v>
      </c>
      <c r="U69">
        <v>3.7750937499999998E-2</v>
      </c>
      <c r="V69">
        <v>3.7750937499999998E-2</v>
      </c>
      <c r="W69">
        <v>3.7750937499999998E-2</v>
      </c>
      <c r="X69">
        <v>3.7750937499999998E-2</v>
      </c>
      <c r="Y69">
        <v>3.7750937499999998E-2</v>
      </c>
      <c r="Z69">
        <v>3.7750937499999998E-2</v>
      </c>
      <c r="AA69">
        <v>3.7750937499999998E-2</v>
      </c>
      <c r="AB69">
        <v>3.7750937499999998E-2</v>
      </c>
      <c r="AC69">
        <v>3.7750937499999998E-2</v>
      </c>
      <c r="AD69">
        <v>3.7750937499999998E-2</v>
      </c>
      <c r="AE69">
        <v>3.7750937499999998E-2</v>
      </c>
      <c r="AF69">
        <v>3.7750937499999998E-2</v>
      </c>
      <c r="AG69">
        <v>3.7750937499999998E-2</v>
      </c>
    </row>
    <row r="70" spans="1:33" hidden="1" x14ac:dyDescent="0.3">
      <c r="A70" t="s">
        <v>90</v>
      </c>
      <c r="B70">
        <v>68</v>
      </c>
      <c r="C70" t="str">
        <f>LEFT(Table134[[#This Row],[Contingency id]])</f>
        <v>C</v>
      </c>
      <c r="D70">
        <v>9.3220338983050794</v>
      </c>
      <c r="E70" s="1">
        <v>1.2040816326530599</v>
      </c>
      <c r="F70">
        <v>118</v>
      </c>
      <c r="G70">
        <v>98</v>
      </c>
      <c r="H70">
        <v>3.6800847457627101E-2</v>
      </c>
      <c r="I70" s="2">
        <f>AVERAGE(Table134[[#This Row],[Estimated costs 1]:[Estimated costs 20]])</f>
        <v>3.6800847457627114E-2</v>
      </c>
      <c r="J70" s="2">
        <f>_xlfn.STDEV.P(Table134[[#This Row],[Estimated costs 1]:[Estimated costs 20]])</f>
        <v>1.3877787807814457E-17</v>
      </c>
      <c r="K70" s="2">
        <f>Table134[[#This Row],[Dev]]/Table134[[#This Row],[Mean]]*100</f>
        <v>3.7710511486979993E-14</v>
      </c>
      <c r="L70" s="2">
        <f>Table134[[#This Row],[Estimated costs 1]]-Table134[[#This Row],[Actual cost]]</f>
        <v>0</v>
      </c>
      <c r="M70" s="2">
        <f>Table134[[#This Row],[Diff 1]]/Table134[[#This Row],[Actual cost]]*100</f>
        <v>0</v>
      </c>
      <c r="N70">
        <v>3.6800847457627101E-2</v>
      </c>
      <c r="O70">
        <v>3.6800847457627101E-2</v>
      </c>
      <c r="P70">
        <v>3.6800847457627101E-2</v>
      </c>
      <c r="Q70">
        <v>3.6800847457627101E-2</v>
      </c>
      <c r="R70">
        <v>3.6800847457627101E-2</v>
      </c>
      <c r="S70">
        <v>3.6800847457627101E-2</v>
      </c>
      <c r="T70">
        <v>3.6800847457627101E-2</v>
      </c>
      <c r="U70">
        <v>3.6800847457627101E-2</v>
      </c>
      <c r="V70">
        <v>3.6800847457627101E-2</v>
      </c>
      <c r="W70">
        <v>3.6800847457627101E-2</v>
      </c>
      <c r="X70">
        <v>3.6800847457627101E-2</v>
      </c>
      <c r="Y70">
        <v>3.6800847457627101E-2</v>
      </c>
      <c r="Z70">
        <v>3.6800847457627101E-2</v>
      </c>
      <c r="AA70">
        <v>3.6800847457627101E-2</v>
      </c>
      <c r="AB70">
        <v>3.6800847457627101E-2</v>
      </c>
      <c r="AC70">
        <v>3.6800847457627101E-2</v>
      </c>
      <c r="AD70">
        <v>3.6800847457627101E-2</v>
      </c>
      <c r="AE70">
        <v>3.6800847457627101E-2</v>
      </c>
      <c r="AF70">
        <v>3.6800847457627101E-2</v>
      </c>
      <c r="AG70">
        <v>3.6800847457627101E-2</v>
      </c>
    </row>
    <row r="71" spans="1:33" x14ac:dyDescent="0.3">
      <c r="A71" t="s">
        <v>91</v>
      </c>
      <c r="B71">
        <v>69</v>
      </c>
      <c r="C71" t="str">
        <f>LEFT(Table134[[#This Row],[Contingency id]])</f>
        <v>B</v>
      </c>
      <c r="D71">
        <v>9.9236641221373993</v>
      </c>
      <c r="E71" s="1">
        <v>1.1696428571428501</v>
      </c>
      <c r="F71">
        <v>131</v>
      </c>
      <c r="G71">
        <v>112</v>
      </c>
      <c r="H71">
        <v>3.64779389312977E-2</v>
      </c>
      <c r="I71" s="2">
        <f>AVERAGE(Table134[[#This Row],[Estimated costs 1]:[Estimated costs 20]])</f>
        <v>3.6354045801526694E-2</v>
      </c>
      <c r="J71" s="2">
        <f>_xlfn.STDEV.P(Table134[[#This Row],[Estimated costs 1]:[Estimated costs 20]])</f>
        <v>5.9842448444731898E-3</v>
      </c>
      <c r="K71" s="2">
        <f>Table134[[#This Row],[Dev]]/Table134[[#This Row],[Mean]]*100</f>
        <v>16.46101475787292</v>
      </c>
      <c r="L71" s="2">
        <f>Table134[[#This Row],[Estimated costs 1]]-Table134[[#This Row],[Actual cost]]</f>
        <v>-9.8595419847328988E-3</v>
      </c>
      <c r="M71" s="2">
        <f>Table134[[#This Row],[Diff 1]]/Table134[[#This Row],[Actual cost]]*100</f>
        <v>-27.028780335704528</v>
      </c>
      <c r="N71">
        <v>2.6618396946564801E-2</v>
      </c>
      <c r="O71">
        <v>3.1633664122137403E-2</v>
      </c>
      <c r="P71">
        <v>3.7575648854961799E-2</v>
      </c>
      <c r="Q71">
        <v>3.1633664122137403E-2</v>
      </c>
      <c r="R71">
        <v>4.0395496183206099E-2</v>
      </c>
      <c r="S71">
        <v>3.7575648854961799E-2</v>
      </c>
      <c r="T71">
        <v>4.1322213740457997E-2</v>
      </c>
      <c r="U71">
        <v>3.1633664122137403E-2</v>
      </c>
      <c r="V71">
        <v>4.6337480916030502E-2</v>
      </c>
      <c r="W71">
        <v>4.1322213740457997E-2</v>
      </c>
      <c r="X71">
        <v>2.6618396946564801E-2</v>
      </c>
      <c r="Y71">
        <v>4.1322213740457997E-2</v>
      </c>
      <c r="Z71">
        <v>3.7575648854961799E-2</v>
      </c>
      <c r="AA71">
        <v>2.6618396946564801E-2</v>
      </c>
      <c r="AB71">
        <v>3.2560381679389301E-2</v>
      </c>
      <c r="AC71">
        <v>3.1633664122137403E-2</v>
      </c>
      <c r="AD71">
        <v>4.6337480916030502E-2</v>
      </c>
      <c r="AE71">
        <v>3.7575648854961799E-2</v>
      </c>
      <c r="AF71">
        <v>4.0395496183206099E-2</v>
      </c>
      <c r="AG71">
        <v>4.0395496183206099E-2</v>
      </c>
    </row>
    <row r="72" spans="1:33" hidden="1" x14ac:dyDescent="0.3">
      <c r="A72" t="s">
        <v>92</v>
      </c>
      <c r="B72">
        <v>70</v>
      </c>
      <c r="C72" t="str">
        <f>LEFT(Table134[[#This Row],[Contingency id]])</f>
        <v>A</v>
      </c>
      <c r="D72">
        <v>9.0909090909090899</v>
      </c>
      <c r="E72" s="1">
        <v>1.2692307692307601</v>
      </c>
      <c r="F72">
        <v>99</v>
      </c>
      <c r="G72">
        <v>78</v>
      </c>
      <c r="H72">
        <v>3.6110101010101002E-2</v>
      </c>
      <c r="I72" s="2">
        <f>AVERAGE(Table134[[#This Row],[Estimated costs 1]:[Estimated costs 20]])</f>
        <v>3.6252626262626209E-2</v>
      </c>
      <c r="J72" s="2">
        <f>_xlfn.STDEV.P(Table134[[#This Row],[Estimated costs 1]:[Estimated costs 20]])</f>
        <v>3.4401258198742913E-3</v>
      </c>
      <c r="K72" s="2">
        <f>Table134[[#This Row],[Dev]]/Table134[[#This Row],[Mean]]*100</f>
        <v>9.4893147739224837</v>
      </c>
      <c r="L72" s="2">
        <f>Table134[[#This Row],[Estimated costs 1]]-Table134[[#This Row],[Actual cost]]</f>
        <v>1.5696969696968946E-3</v>
      </c>
      <c r="M72" s="2">
        <f>Table134[[#This Row],[Diff 1]]/Table134[[#This Row],[Actual cost]]*100</f>
        <v>4.3469747405519756</v>
      </c>
      <c r="N72">
        <v>3.7679797979797897E-2</v>
      </c>
      <c r="O72">
        <v>3.16898989898989E-2</v>
      </c>
      <c r="P72">
        <v>3.7679797979797897E-2</v>
      </c>
      <c r="Q72">
        <v>3.4540404040404003E-2</v>
      </c>
      <c r="R72">
        <v>3.7679797979797897E-2</v>
      </c>
      <c r="S72">
        <v>3.16898989898989E-2</v>
      </c>
      <c r="T72">
        <v>3.4540404040404003E-2</v>
      </c>
      <c r="U72">
        <v>3.16898989898989E-2</v>
      </c>
      <c r="V72">
        <v>3.4540404040404003E-2</v>
      </c>
      <c r="W72">
        <v>4.0530303030303E-2</v>
      </c>
      <c r="X72">
        <v>3.16898989898989E-2</v>
      </c>
      <c r="Y72">
        <v>4.0530303030303E-2</v>
      </c>
      <c r="Z72">
        <v>4.0530303030303E-2</v>
      </c>
      <c r="AA72">
        <v>3.16898989898989E-2</v>
      </c>
      <c r="AB72">
        <v>3.4540404040404003E-2</v>
      </c>
      <c r="AC72">
        <v>4.0530303030303E-2</v>
      </c>
      <c r="AD72">
        <v>3.7679797979797897E-2</v>
      </c>
      <c r="AE72">
        <v>4.0530303030303E-2</v>
      </c>
      <c r="AF72">
        <v>3.4540404040404003E-2</v>
      </c>
      <c r="AG72">
        <v>4.0530303030303E-2</v>
      </c>
    </row>
    <row r="73" spans="1:33" x14ac:dyDescent="0.3">
      <c r="A73" t="s">
        <v>93</v>
      </c>
      <c r="B73">
        <v>71</v>
      </c>
      <c r="C73" t="str">
        <f>LEFT(Table134[[#This Row],[Contingency id]])</f>
        <v>B</v>
      </c>
      <c r="D73">
        <v>9.1549295774647899</v>
      </c>
      <c r="E73" s="1">
        <v>1.1544715447154399</v>
      </c>
      <c r="F73">
        <v>142</v>
      </c>
      <c r="G73">
        <v>123</v>
      </c>
      <c r="H73">
        <v>3.5788873239436601E-2</v>
      </c>
      <c r="I73" s="2">
        <f>AVERAGE(Table134[[#This Row],[Estimated costs 1]:[Estimated costs 20]])</f>
        <v>3.5396690140845025E-2</v>
      </c>
      <c r="J73" s="2">
        <f>_xlfn.STDEV.P(Table134[[#This Row],[Estimated costs 1]:[Estimated costs 20]])</f>
        <v>5.7453994343118007E-4</v>
      </c>
      <c r="K73" s="2">
        <f>Table134[[#This Row],[Dev]]/Table134[[#This Row],[Mean]]*100</f>
        <v>1.6231459527573333</v>
      </c>
      <c r="L73" s="2">
        <f>Table134[[#This Row],[Estimated costs 1]]-Table134[[#This Row],[Actual cost]]</f>
        <v>-8.5859154929580211E-4</v>
      </c>
      <c r="M73" s="2">
        <f>Table134[[#This Row],[Diff 1]]/Table134[[#This Row],[Actual cost]]*100</f>
        <v>-2.3990460486185405</v>
      </c>
      <c r="N73">
        <v>3.4930281690140799E-2</v>
      </c>
      <c r="O73">
        <v>3.6647464788732403E-2</v>
      </c>
      <c r="P73">
        <v>3.4930281690140799E-2</v>
      </c>
      <c r="Q73">
        <v>3.5672535211267599E-2</v>
      </c>
      <c r="R73">
        <v>3.4930281690140799E-2</v>
      </c>
      <c r="S73">
        <v>3.5672535211267599E-2</v>
      </c>
      <c r="T73">
        <v>3.4930281690140799E-2</v>
      </c>
      <c r="U73">
        <v>3.5905211267605597E-2</v>
      </c>
      <c r="V73">
        <v>3.4930281690140799E-2</v>
      </c>
      <c r="W73">
        <v>3.5672535211267599E-2</v>
      </c>
      <c r="X73">
        <v>3.4930281690140799E-2</v>
      </c>
      <c r="Y73">
        <v>3.4930281690140799E-2</v>
      </c>
      <c r="Z73">
        <v>3.4930281690140799E-2</v>
      </c>
      <c r="AA73">
        <v>3.5905211267605597E-2</v>
      </c>
      <c r="AB73">
        <v>3.4930281690140799E-2</v>
      </c>
      <c r="AC73">
        <v>3.5905211267605597E-2</v>
      </c>
      <c r="AD73">
        <v>3.4930281690140799E-2</v>
      </c>
      <c r="AE73">
        <v>3.6647464788732299E-2</v>
      </c>
      <c r="AF73">
        <v>3.5672535211267599E-2</v>
      </c>
      <c r="AG73">
        <v>3.4930281690140799E-2</v>
      </c>
    </row>
    <row r="74" spans="1:33" x14ac:dyDescent="0.3">
      <c r="A74" t="s">
        <v>94</v>
      </c>
      <c r="B74">
        <v>72</v>
      </c>
      <c r="C74" t="str">
        <f>LEFT(Table134[[#This Row],[Contingency id]])</f>
        <v>B</v>
      </c>
      <c r="D74">
        <v>9.3220338983050794</v>
      </c>
      <c r="E74" s="1">
        <v>1.0727272727272701</v>
      </c>
      <c r="F74">
        <v>118</v>
      </c>
      <c r="G74">
        <v>110</v>
      </c>
      <c r="H74">
        <v>3.5615593220338901E-2</v>
      </c>
      <c r="I74" s="2">
        <f>AVERAGE(Table134[[#This Row],[Estimated costs 1]:[Estimated costs 20]])</f>
        <v>3.5615593220338908E-2</v>
      </c>
      <c r="J74" s="2">
        <f>_xlfn.STDEV.P(Table134[[#This Row],[Estimated costs 1]:[Estimated costs 20]])</f>
        <v>1.0771186440678008E-3</v>
      </c>
      <c r="K74" s="2">
        <f>Table134[[#This Row],[Dev]]/Table134[[#This Row],[Mean]]*100</f>
        <v>3.0242894942226974</v>
      </c>
      <c r="L74" s="2">
        <f>Table134[[#This Row],[Estimated costs 1]]-Table134[[#This Row],[Actual cost]]</f>
        <v>1.077118644067801E-3</v>
      </c>
      <c r="M74" s="2">
        <f>Table134[[#This Row],[Diff 1]]/Table134[[#This Row],[Actual cost]]*100</f>
        <v>3.0242894942226983</v>
      </c>
      <c r="N74">
        <v>3.6692711864406702E-2</v>
      </c>
      <c r="O74">
        <v>3.45384745762711E-2</v>
      </c>
      <c r="P74">
        <v>3.6692711864406702E-2</v>
      </c>
      <c r="Q74">
        <v>3.45384745762711E-2</v>
      </c>
      <c r="R74">
        <v>3.45384745762711E-2</v>
      </c>
      <c r="S74">
        <v>3.45384745762711E-2</v>
      </c>
      <c r="T74">
        <v>3.6692711864406702E-2</v>
      </c>
      <c r="U74">
        <v>3.6692711864406702E-2</v>
      </c>
      <c r="V74">
        <v>3.6692711864406702E-2</v>
      </c>
      <c r="W74">
        <v>3.6692711864406702E-2</v>
      </c>
      <c r="X74">
        <v>3.6692711864406702E-2</v>
      </c>
      <c r="Y74">
        <v>3.45384745762711E-2</v>
      </c>
      <c r="Z74">
        <v>3.6692711864406702E-2</v>
      </c>
      <c r="AA74">
        <v>3.45384745762711E-2</v>
      </c>
      <c r="AB74">
        <v>3.45384745762711E-2</v>
      </c>
      <c r="AC74">
        <v>3.6692711864406702E-2</v>
      </c>
      <c r="AD74">
        <v>3.45384745762711E-2</v>
      </c>
      <c r="AE74">
        <v>3.45384745762711E-2</v>
      </c>
      <c r="AF74">
        <v>3.6692711864406702E-2</v>
      </c>
      <c r="AG74">
        <v>3.45384745762711E-2</v>
      </c>
    </row>
    <row r="75" spans="1:33" x14ac:dyDescent="0.3">
      <c r="A75" t="s">
        <v>95</v>
      </c>
      <c r="B75">
        <v>73</v>
      </c>
      <c r="C75" t="str">
        <f>LEFT(Table134[[#This Row],[Contingency id]])</f>
        <v>B</v>
      </c>
      <c r="D75">
        <v>1.03780578206078</v>
      </c>
      <c r="E75" s="1">
        <v>2.6399217221134998</v>
      </c>
      <c r="F75">
        <v>1349</v>
      </c>
      <c r="G75">
        <v>511</v>
      </c>
      <c r="H75">
        <v>3.5133432171979201E-2</v>
      </c>
      <c r="I75" s="2">
        <f>AVERAGE(Table134[[#This Row],[Estimated costs 1]:[Estimated costs 20]])</f>
        <v>3.6992179392142284E-2</v>
      </c>
      <c r="J75" s="2">
        <f>_xlfn.STDEV.P(Table134[[#This Row],[Estimated costs 1]:[Estimated costs 20]])</f>
        <v>1.1439658440752442E-2</v>
      </c>
      <c r="K75" s="2">
        <f>Table134[[#This Row],[Dev]]/Table134[[#This Row],[Mean]]*100</f>
        <v>30.924532235541662</v>
      </c>
      <c r="L75" s="2">
        <f>Table134[[#This Row],[Estimated costs 1]]-Table134[[#This Row],[Actual cost]]</f>
        <v>-1.2014084507042302E-2</v>
      </c>
      <c r="M75" s="2">
        <f>Table134[[#This Row],[Diff 1]]/Table134[[#This Row],[Actual cost]]*100</f>
        <v>-34.195590252136483</v>
      </c>
      <c r="N75">
        <v>2.3119347664936899E-2</v>
      </c>
      <c r="O75">
        <v>3.0424017790956201E-2</v>
      </c>
      <c r="P75">
        <v>5.7880652335063003E-2</v>
      </c>
      <c r="Q75">
        <v>3.93973313565604E-2</v>
      </c>
      <c r="R75">
        <v>2.22572275759822E-2</v>
      </c>
      <c r="S75">
        <v>4.3732394366197101E-2</v>
      </c>
      <c r="T75">
        <v>5.5449221645663398E-2</v>
      </c>
      <c r="U75">
        <v>2.4396590066716E-2</v>
      </c>
      <c r="V75">
        <v>4.08287620459599E-2</v>
      </c>
      <c r="W75">
        <v>4.1482579688658199E-2</v>
      </c>
      <c r="X75">
        <v>5.3307635285396497E-2</v>
      </c>
      <c r="Y75">
        <v>3.0395848776871699E-2</v>
      </c>
      <c r="Z75">
        <v>3.4715344699777599E-2</v>
      </c>
      <c r="AA75">
        <v>3.6562638991845801E-2</v>
      </c>
      <c r="AB75">
        <v>1.5074128984432901E-2</v>
      </c>
      <c r="AC75">
        <v>2.4396590066716E-2</v>
      </c>
      <c r="AD75">
        <v>4.4285396590066702E-2</v>
      </c>
      <c r="AE75">
        <v>3.29421793921423E-2</v>
      </c>
      <c r="AF75">
        <v>4.3283914010377997E-2</v>
      </c>
      <c r="AG75">
        <v>4.5911786508524802E-2</v>
      </c>
    </row>
    <row r="76" spans="1:33" hidden="1" x14ac:dyDescent="0.3">
      <c r="A76" t="s">
        <v>96</v>
      </c>
      <c r="B76">
        <v>74</v>
      </c>
      <c r="C76" t="str">
        <f>LEFT(Table134[[#This Row],[Contingency id]])</f>
        <v>C</v>
      </c>
      <c r="D76">
        <v>16.417910447761098</v>
      </c>
      <c r="E76" s="1">
        <v>1.0634920634920599</v>
      </c>
      <c r="F76">
        <v>67</v>
      </c>
      <c r="G76">
        <v>63</v>
      </c>
      <c r="H76">
        <v>3.3334328358208903E-2</v>
      </c>
      <c r="I76" s="2">
        <f>AVERAGE(Table134[[#This Row],[Estimated costs 1]:[Estimated costs 20]])</f>
        <v>3.3334328358208917E-2</v>
      </c>
      <c r="J76" s="2">
        <f>_xlfn.STDEV.P(Table134[[#This Row],[Estimated costs 1]:[Estimated costs 20]])</f>
        <v>1.3877787807814457E-17</v>
      </c>
      <c r="K76" s="2">
        <f>Table134[[#This Row],[Dev]]/Table134[[#This Row],[Mean]]*100</f>
        <v>4.1632120673572562E-14</v>
      </c>
      <c r="L76" s="2">
        <f>Table134[[#This Row],[Estimated costs 1]]-Table134[[#This Row],[Actual cost]]</f>
        <v>0</v>
      </c>
      <c r="M76" s="2">
        <f>Table134[[#This Row],[Diff 1]]/Table134[[#This Row],[Actual cost]]*100</f>
        <v>0</v>
      </c>
      <c r="N76">
        <v>3.3334328358208903E-2</v>
      </c>
      <c r="O76">
        <v>3.3334328358208903E-2</v>
      </c>
      <c r="P76">
        <v>3.3334328358208903E-2</v>
      </c>
      <c r="Q76">
        <v>3.3334328358208903E-2</v>
      </c>
      <c r="R76">
        <v>3.3334328358208903E-2</v>
      </c>
      <c r="S76">
        <v>3.3334328358208903E-2</v>
      </c>
      <c r="T76">
        <v>3.3334328358208903E-2</v>
      </c>
      <c r="U76">
        <v>3.3334328358208903E-2</v>
      </c>
      <c r="V76">
        <v>3.3334328358208903E-2</v>
      </c>
      <c r="W76">
        <v>3.3334328358208903E-2</v>
      </c>
      <c r="X76">
        <v>3.3334328358208903E-2</v>
      </c>
      <c r="Y76">
        <v>3.3334328358208903E-2</v>
      </c>
      <c r="Z76">
        <v>3.3334328358208903E-2</v>
      </c>
      <c r="AA76">
        <v>3.3334328358208903E-2</v>
      </c>
      <c r="AB76">
        <v>3.3334328358208903E-2</v>
      </c>
      <c r="AC76">
        <v>3.3334328358208903E-2</v>
      </c>
      <c r="AD76">
        <v>3.3334328358208903E-2</v>
      </c>
      <c r="AE76">
        <v>3.3334328358208903E-2</v>
      </c>
      <c r="AF76">
        <v>3.3334328358208903E-2</v>
      </c>
      <c r="AG76">
        <v>3.3334328358208903E-2</v>
      </c>
    </row>
    <row r="77" spans="1:33" hidden="1" x14ac:dyDescent="0.3">
      <c r="A77" t="s">
        <v>97</v>
      </c>
      <c r="B77">
        <v>75</v>
      </c>
      <c r="C77" t="str">
        <f>LEFT(Table134[[#This Row],[Contingency id]])</f>
        <v>C</v>
      </c>
      <c r="D77">
        <v>1.0869565217391299</v>
      </c>
      <c r="E77" s="1">
        <v>1.23489932885906</v>
      </c>
      <c r="F77">
        <v>184</v>
      </c>
      <c r="G77">
        <v>149</v>
      </c>
      <c r="H77">
        <v>3.1554347826086897E-2</v>
      </c>
      <c r="I77" s="2">
        <f>AVERAGE(Table134[[#This Row],[Estimated costs 1]:[Estimated costs 20]])</f>
        <v>2.9502717391304299E-2</v>
      </c>
      <c r="J77" s="2">
        <f>_xlfn.STDEV.P(Table134[[#This Row],[Estimated costs 1]:[Estimated costs 20]])</f>
        <v>2.8205255296399417E-2</v>
      </c>
      <c r="K77" s="2">
        <f>Table134[[#This Row],[Dev]]/Table134[[#This Row],[Mean]]*100</f>
        <v>95.602228507644867</v>
      </c>
      <c r="L77" s="2">
        <f>Table134[[#This Row],[Estimated costs 1]]-Table134[[#This Row],[Actual cost]]</f>
        <v>-2.0516304347826097E-2</v>
      </c>
      <c r="M77" s="2">
        <f>Table134[[#This Row],[Diff 1]]/Table134[[#This Row],[Actual cost]]*100</f>
        <v>-65.018945918016001</v>
      </c>
      <c r="N77">
        <v>1.10380434782608E-2</v>
      </c>
      <c r="O77">
        <v>7.2586956521739104E-2</v>
      </c>
      <c r="P77">
        <v>7.2586956521739104E-2</v>
      </c>
      <c r="Q77">
        <v>1.10380434782608E-2</v>
      </c>
      <c r="R77">
        <v>7.2586956521739104E-2</v>
      </c>
      <c r="S77">
        <v>1.10380434782608E-2</v>
      </c>
      <c r="T77">
        <v>1.10380434782608E-2</v>
      </c>
      <c r="U77">
        <v>1.10380434782608E-2</v>
      </c>
      <c r="V77">
        <v>1.10380434782608E-2</v>
      </c>
      <c r="W77">
        <v>1.10380434782608E-2</v>
      </c>
      <c r="X77">
        <v>1.10380434782608E-2</v>
      </c>
      <c r="Y77">
        <v>1.10380434782608E-2</v>
      </c>
      <c r="Z77">
        <v>1.10380434782608E-2</v>
      </c>
      <c r="AA77">
        <v>1.10380434782608E-2</v>
      </c>
      <c r="AB77">
        <v>1.10380434782608E-2</v>
      </c>
      <c r="AC77">
        <v>1.10380434782608E-2</v>
      </c>
      <c r="AD77">
        <v>1.10380434782608E-2</v>
      </c>
      <c r="AE77">
        <v>7.2586956521739104E-2</v>
      </c>
      <c r="AF77">
        <v>7.2586956521739104E-2</v>
      </c>
      <c r="AG77">
        <v>7.2586956521739104E-2</v>
      </c>
    </row>
    <row r="78" spans="1:33" x14ac:dyDescent="0.3">
      <c r="A78" t="s">
        <v>98</v>
      </c>
      <c r="B78">
        <v>76</v>
      </c>
      <c r="C78" t="str">
        <f>LEFT(Table134[[#This Row],[Contingency id]])</f>
        <v>B</v>
      </c>
      <c r="D78">
        <v>3.125</v>
      </c>
      <c r="E78" s="1">
        <v>1.0322580645161199</v>
      </c>
      <c r="F78">
        <v>32</v>
      </c>
      <c r="G78">
        <v>31</v>
      </c>
      <c r="H78">
        <v>2.9578125E-2</v>
      </c>
      <c r="I78" s="2">
        <f>AVERAGE(Table134[[#This Row],[Estimated costs 1]:[Estimated costs 20]])</f>
        <v>2.9578125000000004E-2</v>
      </c>
      <c r="J78" s="2">
        <f>_xlfn.STDEV.P(Table134[[#This Row],[Estimated costs 1]:[Estimated costs 20]])</f>
        <v>3.4694469519536142E-18</v>
      </c>
      <c r="K78" s="2">
        <f>Table134[[#This Row],[Dev]]/Table134[[#This Row],[Mean]]*100</f>
        <v>1.1729773107502974E-14</v>
      </c>
      <c r="L78" s="2">
        <f>Table134[[#This Row],[Estimated costs 1]]-Table134[[#This Row],[Actual cost]]</f>
        <v>0</v>
      </c>
      <c r="M78" s="2">
        <f>Table134[[#This Row],[Diff 1]]/Table134[[#This Row],[Actual cost]]*100</f>
        <v>0</v>
      </c>
      <c r="N78">
        <v>2.9578125E-2</v>
      </c>
      <c r="O78">
        <v>2.9578125E-2</v>
      </c>
      <c r="P78">
        <v>2.9578125E-2</v>
      </c>
      <c r="Q78">
        <v>2.9578125E-2</v>
      </c>
      <c r="R78">
        <v>2.9578125E-2</v>
      </c>
      <c r="S78">
        <v>2.9578125E-2</v>
      </c>
      <c r="T78">
        <v>2.9578125E-2</v>
      </c>
      <c r="U78">
        <v>2.9578125E-2</v>
      </c>
      <c r="V78">
        <v>2.9578125E-2</v>
      </c>
      <c r="W78">
        <v>2.9578125E-2</v>
      </c>
      <c r="X78">
        <v>2.9578125E-2</v>
      </c>
      <c r="Y78">
        <v>2.9578125E-2</v>
      </c>
      <c r="Z78">
        <v>2.9578125E-2</v>
      </c>
      <c r="AA78">
        <v>2.9578125E-2</v>
      </c>
      <c r="AB78">
        <v>2.9578125E-2</v>
      </c>
      <c r="AC78">
        <v>2.9578125E-2</v>
      </c>
      <c r="AD78">
        <v>2.9578125E-2</v>
      </c>
      <c r="AE78">
        <v>2.9578125E-2</v>
      </c>
      <c r="AF78">
        <v>2.9578125E-2</v>
      </c>
      <c r="AG78">
        <v>2.9578125E-2</v>
      </c>
    </row>
    <row r="79" spans="1:33" hidden="1" x14ac:dyDescent="0.3">
      <c r="A79" t="s">
        <v>99</v>
      </c>
      <c r="B79">
        <v>77</v>
      </c>
      <c r="C79" t="str">
        <f>LEFT(Table134[[#This Row],[Contingency id]])</f>
        <v>A</v>
      </c>
      <c r="D79">
        <v>12.9629629629629</v>
      </c>
      <c r="E79" s="1">
        <v>1.1489361702127601</v>
      </c>
      <c r="F79">
        <v>108</v>
      </c>
      <c r="G79">
        <v>94</v>
      </c>
      <c r="H79">
        <v>2.93074074074074E-2</v>
      </c>
      <c r="I79" s="2">
        <f>AVERAGE(Table134[[#This Row],[Estimated costs 1]:[Estimated costs 20]])</f>
        <v>2.948601851851846E-2</v>
      </c>
      <c r="J79" s="2">
        <f>_xlfn.STDEV.P(Table134[[#This Row],[Estimated costs 1]:[Estimated costs 20]])</f>
        <v>1.7771581168321404E-3</v>
      </c>
      <c r="K79" s="2">
        <f>Table134[[#This Row],[Dev]]/Table134[[#This Row],[Mean]]*100</f>
        <v>6.0271213480925212</v>
      </c>
      <c r="L79" s="2">
        <f>Table134[[#This Row],[Estimated costs 1]]-Table134[[#This Row],[Actual cost]]</f>
        <v>1.7861111111110994E-3</v>
      </c>
      <c r="M79" s="2">
        <f>Table134[[#This Row],[Diff 1]]/Table134[[#This Row],[Actual cost]]*100</f>
        <v>6.0944016175912674</v>
      </c>
      <c r="N79">
        <v>3.10935185185185E-2</v>
      </c>
      <c r="O79">
        <v>3.10935185185185E-2</v>
      </c>
      <c r="P79">
        <v>2.75212962962962E-2</v>
      </c>
      <c r="Q79">
        <v>2.75212962962962E-2</v>
      </c>
      <c r="R79">
        <v>2.75212962962962E-2</v>
      </c>
      <c r="S79">
        <v>3.10935185185185E-2</v>
      </c>
      <c r="T79">
        <v>3.10935185185185E-2</v>
      </c>
      <c r="U79">
        <v>3.10935185185185E-2</v>
      </c>
      <c r="V79">
        <v>2.75212962962962E-2</v>
      </c>
      <c r="W79">
        <v>3.10935185185185E-2</v>
      </c>
      <c r="X79">
        <v>2.75212962962962E-2</v>
      </c>
      <c r="Y79">
        <v>3.10935185185185E-2</v>
      </c>
      <c r="Z79">
        <v>2.75212962962962E-2</v>
      </c>
      <c r="AA79">
        <v>2.75212962962962E-2</v>
      </c>
      <c r="AB79">
        <v>3.10935185185185E-2</v>
      </c>
      <c r="AC79">
        <v>3.10935185185185E-2</v>
      </c>
      <c r="AD79">
        <v>2.75212962962962E-2</v>
      </c>
      <c r="AE79">
        <v>2.75212962962962E-2</v>
      </c>
      <c r="AF79">
        <v>3.10935185185185E-2</v>
      </c>
      <c r="AG79">
        <v>3.10935185185185E-2</v>
      </c>
    </row>
    <row r="80" spans="1:33" hidden="1" x14ac:dyDescent="0.3">
      <c r="A80" t="s">
        <v>100</v>
      </c>
      <c r="B80">
        <v>78</v>
      </c>
      <c r="C80" t="str">
        <f>LEFT(Table134[[#This Row],[Contingency id]])</f>
        <v>A</v>
      </c>
      <c r="D80">
        <v>1.40845070422535</v>
      </c>
      <c r="E80" s="1">
        <v>1.04411764705882</v>
      </c>
      <c r="F80">
        <v>71</v>
      </c>
      <c r="G80">
        <v>68</v>
      </c>
      <c r="H80">
        <v>2.9112676056338001E-2</v>
      </c>
      <c r="I80" s="2">
        <f>AVERAGE(Table134[[#This Row],[Estimated costs 1]:[Estimated costs 20]])</f>
        <v>2.6201408450704199E-2</v>
      </c>
      <c r="J80" s="2">
        <f>_xlfn.STDEV.P(Table134[[#This Row],[Estimated costs 1]:[Estimated costs 20]])</f>
        <v>2.8966746936611002E-2</v>
      </c>
      <c r="K80" s="2">
        <f>Table134[[#This Row],[Dev]]/Table134[[#This Row],[Mean]]*100</f>
        <v>110.55415967851332</v>
      </c>
      <c r="L80" s="2">
        <f>Table134[[#This Row],[Estimated costs 1]]-Table134[[#This Row],[Actual cost]]</f>
        <v>-2.9112676056338001E-2</v>
      </c>
      <c r="M80" s="2">
        <f>Table134[[#This Row],[Diff 1]]/Table134[[#This Row],[Actual cost]]*100</f>
        <v>-100</v>
      </c>
      <c r="N80">
        <v>0</v>
      </c>
      <c r="O80">
        <v>0</v>
      </c>
      <c r="P80">
        <v>5.8225352112676002E-2</v>
      </c>
      <c r="Q80">
        <v>0</v>
      </c>
      <c r="R80">
        <v>5.8225352112676002E-2</v>
      </c>
      <c r="S80">
        <v>0</v>
      </c>
      <c r="T80">
        <v>0</v>
      </c>
      <c r="U80">
        <v>5.8225352112676002E-2</v>
      </c>
      <c r="V80">
        <v>5.8225352112676002E-2</v>
      </c>
      <c r="W80">
        <v>5.8225352112676002E-2</v>
      </c>
      <c r="X80">
        <v>5.8225352112676002E-2</v>
      </c>
      <c r="Y80">
        <v>5.8225352112676002E-2</v>
      </c>
      <c r="Z80">
        <v>0</v>
      </c>
      <c r="AA80">
        <v>5.8225352112676002E-2</v>
      </c>
      <c r="AB80">
        <v>0</v>
      </c>
      <c r="AC80">
        <v>5.8225352112676002E-2</v>
      </c>
      <c r="AD80">
        <v>0</v>
      </c>
      <c r="AE80">
        <v>0</v>
      </c>
      <c r="AF80">
        <v>0</v>
      </c>
      <c r="AG80">
        <v>0</v>
      </c>
    </row>
    <row r="81" spans="1:33" hidden="1" x14ac:dyDescent="0.3">
      <c r="A81" t="s">
        <v>101</v>
      </c>
      <c r="B81">
        <v>79</v>
      </c>
      <c r="C81" t="str">
        <f>LEFT(Table134[[#This Row],[Contingency id]])</f>
        <v>C</v>
      </c>
      <c r="D81">
        <v>12.5</v>
      </c>
      <c r="E81" s="1">
        <v>1.06666666666666</v>
      </c>
      <c r="F81">
        <v>64</v>
      </c>
      <c r="G81">
        <v>60</v>
      </c>
      <c r="H81">
        <v>2.7507812499999999E-2</v>
      </c>
      <c r="I81" s="2">
        <f>AVERAGE(Table134[[#This Row],[Estimated costs 1]:[Estimated costs 20]])</f>
        <v>2.7667187499999968E-2</v>
      </c>
      <c r="J81" s="2">
        <f>_xlfn.STDEV.P(Table134[[#This Row],[Estimated costs 1]:[Estimated costs 20]])</f>
        <v>7.8077485551214889E-4</v>
      </c>
      <c r="K81" s="2">
        <f>Table134[[#This Row],[Dev]]/Table134[[#This Row],[Mean]]*100</f>
        <v>2.822024665543434</v>
      </c>
      <c r="L81" s="2">
        <f>Table134[[#This Row],[Estimated costs 1]]-Table134[[#This Row],[Actual cost]]</f>
        <v>-7.9687500000009959E-4</v>
      </c>
      <c r="M81" s="2">
        <f>Table134[[#This Row],[Diff 1]]/Table134[[#This Row],[Actual cost]]*100</f>
        <v>-2.89690428855475</v>
      </c>
      <c r="N81">
        <v>2.67109374999999E-2</v>
      </c>
      <c r="O81">
        <v>2.8304687500000002E-2</v>
      </c>
      <c r="P81">
        <v>2.8304687500000002E-2</v>
      </c>
      <c r="Q81">
        <v>2.67109375E-2</v>
      </c>
      <c r="R81">
        <v>2.67109374999999E-2</v>
      </c>
      <c r="S81">
        <v>2.67109374999999E-2</v>
      </c>
      <c r="T81">
        <v>2.8304687500000002E-2</v>
      </c>
      <c r="U81">
        <v>2.67109375E-2</v>
      </c>
      <c r="V81">
        <v>2.8304687499999901E-2</v>
      </c>
      <c r="W81">
        <v>2.8304687500000002E-2</v>
      </c>
      <c r="X81">
        <v>2.67109375E-2</v>
      </c>
      <c r="Y81">
        <v>2.8304687500000002E-2</v>
      </c>
      <c r="Z81">
        <v>2.8304687500000002E-2</v>
      </c>
      <c r="AA81">
        <v>2.8304687499999901E-2</v>
      </c>
      <c r="AB81">
        <v>2.67109375E-2</v>
      </c>
      <c r="AC81">
        <v>2.8304687500000002E-2</v>
      </c>
      <c r="AD81">
        <v>2.8304687500000002E-2</v>
      </c>
      <c r="AE81">
        <v>2.8304687500000002E-2</v>
      </c>
      <c r="AF81">
        <v>2.8304687500000002E-2</v>
      </c>
      <c r="AG81">
        <v>2.67109375E-2</v>
      </c>
    </row>
    <row r="82" spans="1:33" hidden="1" x14ac:dyDescent="0.3">
      <c r="A82" t="s">
        <v>102</v>
      </c>
      <c r="B82">
        <v>80</v>
      </c>
      <c r="C82" t="str">
        <f>LEFT(Table134[[#This Row],[Contingency id]])</f>
        <v>A</v>
      </c>
      <c r="D82">
        <v>9.6491228070175392</v>
      </c>
      <c r="E82" s="1">
        <v>1.2258064516128999</v>
      </c>
      <c r="F82">
        <v>114</v>
      </c>
      <c r="G82">
        <v>93</v>
      </c>
      <c r="H82">
        <v>2.5331578947368399E-2</v>
      </c>
      <c r="I82" s="2">
        <f>AVERAGE(Table134[[#This Row],[Estimated costs 1]:[Estimated costs 20]])</f>
        <v>2.5763859649122766E-2</v>
      </c>
      <c r="J82" s="2">
        <f>_xlfn.STDEV.P(Table134[[#This Row],[Estimated costs 1]:[Estimated costs 20]])</f>
        <v>5.7498706985609233E-3</v>
      </c>
      <c r="K82" s="2">
        <f>Table134[[#This Row],[Dev]]/Table134[[#This Row],[Mean]]*100</f>
        <v>22.317582756885965</v>
      </c>
      <c r="L82" s="2">
        <f>Table134[[#This Row],[Estimated costs 1]]-Table134[[#This Row],[Actual cost]]</f>
        <v>-4.8859649122806985E-3</v>
      </c>
      <c r="M82" s="2">
        <f>Table134[[#This Row],[Diff 1]]/Table134[[#This Row],[Actual cost]]*100</f>
        <v>-19.288039337904291</v>
      </c>
      <c r="N82">
        <v>2.0445614035087701E-2</v>
      </c>
      <c r="O82">
        <v>2.5147368421052599E-2</v>
      </c>
      <c r="P82">
        <v>2.5147368421052599E-2</v>
      </c>
      <c r="Q82">
        <v>2.0445614035087701E-2</v>
      </c>
      <c r="R82">
        <v>3.99684210526315E-2</v>
      </c>
      <c r="S82">
        <v>3.99684210526315E-2</v>
      </c>
      <c r="T82">
        <v>2.5342105263157801E-2</v>
      </c>
      <c r="U82">
        <v>2.0445614035087701E-2</v>
      </c>
      <c r="V82">
        <v>2.0445614035087701E-2</v>
      </c>
      <c r="W82">
        <v>2.5147368421052599E-2</v>
      </c>
      <c r="X82">
        <v>2.06403508771929E-2</v>
      </c>
      <c r="Y82">
        <v>2.5147368421052599E-2</v>
      </c>
      <c r="Z82">
        <v>3.50719298245614E-2</v>
      </c>
      <c r="AA82">
        <v>2.5147368421052599E-2</v>
      </c>
      <c r="AB82">
        <v>2.5342105263157801E-2</v>
      </c>
      <c r="AC82">
        <v>2.5342105263157898E-2</v>
      </c>
      <c r="AD82">
        <v>2.5342105263157898E-2</v>
      </c>
      <c r="AE82">
        <v>2.5147368421052599E-2</v>
      </c>
      <c r="AF82">
        <v>2.5147368421052599E-2</v>
      </c>
      <c r="AG82">
        <v>2.0445614035087701E-2</v>
      </c>
    </row>
    <row r="83" spans="1:33" hidden="1" x14ac:dyDescent="0.3">
      <c r="A83" t="s">
        <v>103</v>
      </c>
      <c r="B83">
        <v>81</v>
      </c>
      <c r="C83" t="str">
        <f>LEFT(Table134[[#This Row],[Contingency id]])</f>
        <v>C</v>
      </c>
      <c r="D83">
        <v>100</v>
      </c>
      <c r="E83" s="1">
        <v>1.0754716981132</v>
      </c>
      <c r="F83">
        <v>57</v>
      </c>
      <c r="G83">
        <v>53</v>
      </c>
      <c r="H83">
        <v>2.4998771929824502E-2</v>
      </c>
      <c r="I83" s="2">
        <f>AVERAGE(Table134[[#This Row],[Estimated costs 1]:[Estimated costs 20]])</f>
        <v>2.5032385964912224E-2</v>
      </c>
      <c r="J83" s="2">
        <f>_xlfn.STDEV.P(Table134[[#This Row],[Estimated costs 1]:[Estimated costs 20]])</f>
        <v>2.2348401361127034E-4</v>
      </c>
      <c r="K83" s="2">
        <f>Table134[[#This Row],[Dev]]/Table134[[#This Row],[Mean]]*100</f>
        <v>0.89277951340526152</v>
      </c>
      <c r="L83" s="2">
        <f>Table134[[#This Row],[Estimated costs 1]]-Table134[[#This Row],[Actual cost]]</f>
        <v>1.2649122807019755E-4</v>
      </c>
      <c r="M83" s="2">
        <f>Table134[[#This Row],[Diff 1]]/Table134[[#This Row],[Actual cost]]*100</f>
        <v>0.5059897679185138</v>
      </c>
      <c r="N83">
        <v>2.5125263157894699E-2</v>
      </c>
      <c r="O83">
        <v>2.5037192982456099E-2</v>
      </c>
      <c r="P83">
        <v>2.4682456140350799E-2</v>
      </c>
      <c r="Q83">
        <v>2.45301754385964E-2</v>
      </c>
      <c r="R83">
        <v>2.5189473684210501E-2</v>
      </c>
      <c r="S83">
        <v>2.5125263157894699E-2</v>
      </c>
      <c r="T83">
        <v>2.5277543859649101E-2</v>
      </c>
      <c r="U83">
        <v>2.5189473684210501E-2</v>
      </c>
      <c r="V83">
        <v>2.4808070175438599E-2</v>
      </c>
      <c r="W83">
        <v>2.54673684210526E-2</v>
      </c>
      <c r="X83">
        <v>2.5150175438596399E-2</v>
      </c>
      <c r="Y83">
        <v>2.4847368421052601E-2</v>
      </c>
      <c r="Z83">
        <v>2.4960350877192901E-2</v>
      </c>
      <c r="AA83">
        <v>2.5150175438596399E-2</v>
      </c>
      <c r="AB83">
        <v>2.5189473684210501E-2</v>
      </c>
      <c r="AC83">
        <v>2.4960350877192901E-2</v>
      </c>
      <c r="AD83">
        <v>2.4682456140350799E-2</v>
      </c>
      <c r="AE83">
        <v>2.5189473684210501E-2</v>
      </c>
      <c r="AF83">
        <v>2.5125263157894699E-2</v>
      </c>
      <c r="AG83">
        <v>2.4960350877192901E-2</v>
      </c>
    </row>
    <row r="84" spans="1:33" hidden="1" x14ac:dyDescent="0.3">
      <c r="A84" t="s">
        <v>104</v>
      </c>
      <c r="B84">
        <v>82</v>
      </c>
      <c r="C84" t="str">
        <f>LEFT(Table134[[#This Row],[Contingency id]])</f>
        <v>A</v>
      </c>
      <c r="D84">
        <v>1.0152284263959299</v>
      </c>
      <c r="E84" s="1">
        <v>1.1588235294117599</v>
      </c>
      <c r="F84">
        <v>197</v>
      </c>
      <c r="G84">
        <v>170</v>
      </c>
      <c r="H84">
        <v>2.4329949238578601E-2</v>
      </c>
      <c r="I84" s="2">
        <f>AVERAGE(Table134[[#This Row],[Estimated costs 1]:[Estimated costs 20]])</f>
        <v>2.6565482233502451E-2</v>
      </c>
      <c r="J84" s="2">
        <f>_xlfn.STDEV.P(Table134[[#This Row],[Estimated costs 1]:[Estimated costs 20]])</f>
        <v>7.1085418663963855E-3</v>
      </c>
      <c r="K84" s="2">
        <f>Table134[[#This Row],[Dev]]/Table134[[#This Row],[Mean]]*100</f>
        <v>26.758565133184785</v>
      </c>
      <c r="L84" s="2">
        <f>Table134[[#This Row],[Estimated costs 1]]-Table134[[#This Row],[Actual cost]]</f>
        <v>-7.4517766497462015E-3</v>
      </c>
      <c r="M84" s="2">
        <f>Table134[[#This Row],[Diff 1]]/Table134[[#This Row],[Actual cost]]*100</f>
        <v>-30.627999165449747</v>
      </c>
      <c r="N84">
        <v>1.68781725888324E-2</v>
      </c>
      <c r="O84">
        <v>3.1781725888324799E-2</v>
      </c>
      <c r="P84">
        <v>3.1781725888324799E-2</v>
      </c>
      <c r="Q84">
        <v>3.1781725888324799E-2</v>
      </c>
      <c r="R84">
        <v>1.68781725888324E-2</v>
      </c>
      <c r="S84">
        <v>3.1781725888324799E-2</v>
      </c>
      <c r="T84">
        <v>1.68781725888324E-2</v>
      </c>
      <c r="U84">
        <v>3.1781725888324799E-2</v>
      </c>
      <c r="V84">
        <v>3.1781725888324799E-2</v>
      </c>
      <c r="W84">
        <v>3.1781725888324799E-2</v>
      </c>
      <c r="X84">
        <v>3.1781725888324799E-2</v>
      </c>
      <c r="Y84">
        <v>3.1781725888324799E-2</v>
      </c>
      <c r="Z84">
        <v>3.1781725888324799E-2</v>
      </c>
      <c r="AA84">
        <v>3.1781725888324799E-2</v>
      </c>
      <c r="AB84">
        <v>1.68781725888324E-2</v>
      </c>
      <c r="AC84">
        <v>1.68781725888324E-2</v>
      </c>
      <c r="AD84">
        <v>1.68781725888324E-2</v>
      </c>
      <c r="AE84">
        <v>3.1781725888324799E-2</v>
      </c>
      <c r="AF84">
        <v>1.68781725888324E-2</v>
      </c>
      <c r="AG84">
        <v>3.1781725888324799E-2</v>
      </c>
    </row>
    <row r="85" spans="1:33" hidden="1" x14ac:dyDescent="0.3">
      <c r="A85" t="s">
        <v>105</v>
      </c>
      <c r="B85">
        <v>83</v>
      </c>
      <c r="C85" t="str">
        <f>LEFT(Table134[[#This Row],[Contingency id]])</f>
        <v>C</v>
      </c>
      <c r="D85">
        <v>100</v>
      </c>
      <c r="E85" s="1">
        <v>1.05555555555555</v>
      </c>
      <c r="F85">
        <v>57</v>
      </c>
      <c r="G85">
        <v>54</v>
      </c>
      <c r="H85">
        <v>2.4305964912280702E-2</v>
      </c>
      <c r="I85" s="2">
        <f>AVERAGE(Table134[[#This Row],[Estimated costs 1]:[Estimated costs 20]])</f>
        <v>2.4290964912280649E-2</v>
      </c>
      <c r="J85" s="2">
        <f>_xlfn.STDEV.P(Table134[[#This Row],[Estimated costs 1]:[Estimated costs 20]])</f>
        <v>9.3313668618278561E-5</v>
      </c>
      <c r="K85" s="2">
        <f>Table134[[#This Row],[Dev]]/Table134[[#This Row],[Mean]]*100</f>
        <v>0.38414969909697777</v>
      </c>
      <c r="L85" s="2">
        <f>Table134[[#This Row],[Estimated costs 1]]-Table134[[#This Row],[Actual cost]]</f>
        <v>-1.1105263157900128E-4</v>
      </c>
      <c r="M85" s="2">
        <f>Table134[[#This Row],[Diff 1]]/Table134[[#This Row],[Actual cost]]*100</f>
        <v>-0.45689456057303623</v>
      </c>
      <c r="N85">
        <v>2.41949122807017E-2</v>
      </c>
      <c r="O85">
        <v>2.4222631578947301E-2</v>
      </c>
      <c r="P85">
        <v>2.4339122807017499E-2</v>
      </c>
      <c r="Q85">
        <v>2.4467192982456101E-2</v>
      </c>
      <c r="R85">
        <v>2.42728070175438E-2</v>
      </c>
      <c r="S85">
        <v>2.4339122807017499E-2</v>
      </c>
      <c r="T85">
        <v>2.4144736842105202E-2</v>
      </c>
      <c r="U85">
        <v>2.42728070175438E-2</v>
      </c>
      <c r="V85">
        <v>2.4389298245614002E-2</v>
      </c>
      <c r="W85">
        <v>2.4339122807017499E-2</v>
      </c>
      <c r="X85">
        <v>2.4144736842105202E-2</v>
      </c>
      <c r="Y85">
        <v>2.4389298245614002E-2</v>
      </c>
      <c r="Z85">
        <v>2.4339122807017499E-2</v>
      </c>
      <c r="AA85">
        <v>2.42728070175438E-2</v>
      </c>
      <c r="AB85">
        <v>2.4467192982456101E-2</v>
      </c>
      <c r="AC85">
        <v>2.4339122807017499E-2</v>
      </c>
      <c r="AD85">
        <v>2.41949122807017E-2</v>
      </c>
      <c r="AE85">
        <v>2.42728070175438E-2</v>
      </c>
      <c r="AF85">
        <v>2.4222631578947301E-2</v>
      </c>
      <c r="AG85">
        <v>2.41949122807017E-2</v>
      </c>
    </row>
    <row r="86" spans="1:33" x14ac:dyDescent="0.3">
      <c r="A86" t="s">
        <v>106</v>
      </c>
      <c r="B86">
        <v>84</v>
      </c>
      <c r="C86" t="str">
        <f>LEFT(Table134[[#This Row],[Contingency id]])</f>
        <v>B</v>
      </c>
      <c r="D86">
        <v>7.4380165289256199</v>
      </c>
      <c r="E86" s="1">
        <v>1.18627450980392</v>
      </c>
      <c r="F86">
        <v>121</v>
      </c>
      <c r="G86">
        <v>102</v>
      </c>
      <c r="H86">
        <v>2.3538099173553699E-2</v>
      </c>
      <c r="I86" s="2">
        <f>AVERAGE(Table134[[#This Row],[Estimated costs 1]:[Estimated costs 20]])</f>
        <v>2.3743636363636293E-2</v>
      </c>
      <c r="J86" s="2">
        <f>_xlfn.STDEV.P(Table134[[#This Row],[Estimated costs 1]:[Estimated costs 20]])</f>
        <v>2.0450692199042715E-3</v>
      </c>
      <c r="K86" s="2">
        <f>Table134[[#This Row],[Dev]]/Table134[[#This Row],[Mean]]*100</f>
        <v>8.6131255911429108</v>
      </c>
      <c r="L86" s="2">
        <f>Table134[[#This Row],[Estimated costs 1]]-Table134[[#This Row],[Actual cost]]</f>
        <v>2.0553719008263999E-3</v>
      </c>
      <c r="M86" s="2">
        <f>Table134[[#This Row],[Diff 1]]/Table134[[#This Row],[Actual cost]]*100</f>
        <v>8.7321065548730417</v>
      </c>
      <c r="N86">
        <v>2.5593471074380099E-2</v>
      </c>
      <c r="O86">
        <v>2.5593471074380099E-2</v>
      </c>
      <c r="P86">
        <v>2.1482727272727199E-2</v>
      </c>
      <c r="Q86">
        <v>2.1482727272727199E-2</v>
      </c>
      <c r="R86">
        <v>2.5593471074380099E-2</v>
      </c>
      <c r="S86">
        <v>2.1482727272727199E-2</v>
      </c>
      <c r="T86">
        <v>2.5593471074380099E-2</v>
      </c>
      <c r="U86">
        <v>2.5593471074380099E-2</v>
      </c>
      <c r="V86">
        <v>2.5593471074380099E-2</v>
      </c>
      <c r="W86">
        <v>2.5593471074380099E-2</v>
      </c>
      <c r="X86">
        <v>2.5593471074380099E-2</v>
      </c>
      <c r="Y86">
        <v>2.1482727272727199E-2</v>
      </c>
      <c r="Z86">
        <v>2.1482727272727199E-2</v>
      </c>
      <c r="AA86">
        <v>2.1482727272727199E-2</v>
      </c>
      <c r="AB86">
        <v>2.5593471074380099E-2</v>
      </c>
      <c r="AC86">
        <v>2.1482727272727199E-2</v>
      </c>
      <c r="AD86">
        <v>2.1482727272727199E-2</v>
      </c>
      <c r="AE86">
        <v>2.1482727272727199E-2</v>
      </c>
      <c r="AF86">
        <v>2.5593471074380099E-2</v>
      </c>
      <c r="AG86">
        <v>2.5593471074380099E-2</v>
      </c>
    </row>
    <row r="87" spans="1:33" hidden="1" x14ac:dyDescent="0.3">
      <c r="A87" t="s">
        <v>107</v>
      </c>
      <c r="B87">
        <v>85</v>
      </c>
      <c r="C87" t="str">
        <f>LEFT(Table134[[#This Row],[Contingency id]])</f>
        <v>C</v>
      </c>
      <c r="D87">
        <v>100</v>
      </c>
      <c r="E87" s="1">
        <v>1.0869565217391299</v>
      </c>
      <c r="F87">
        <v>75</v>
      </c>
      <c r="G87">
        <v>69</v>
      </c>
      <c r="H87">
        <v>2.33634666666666E-2</v>
      </c>
      <c r="I87" s="2">
        <f>AVERAGE(Table134[[#This Row],[Estimated costs 1]:[Estimated costs 20]])</f>
        <v>2.3385959999999959E-2</v>
      </c>
      <c r="J87" s="2">
        <f>_xlfn.STDEV.P(Table134[[#This Row],[Estimated costs 1]:[Estimated costs 20]])</f>
        <v>1.304143216402684E-4</v>
      </c>
      <c r="K87" s="2">
        <f>Table134[[#This Row],[Dev]]/Table134[[#This Row],[Mean]]*100</f>
        <v>0.55766075731023501</v>
      </c>
      <c r="L87" s="2">
        <f>Table134[[#This Row],[Estimated costs 1]]-Table134[[#This Row],[Actual cost]]</f>
        <v>-5.8933333333299059E-5</v>
      </c>
      <c r="M87" s="2">
        <f>Table134[[#This Row],[Diff 1]]/Table134[[#This Row],[Actual cost]]*100</f>
        <v>-0.25224567130434078</v>
      </c>
      <c r="N87">
        <v>2.3304533333333301E-2</v>
      </c>
      <c r="O87">
        <v>2.34525333333333E-2</v>
      </c>
      <c r="P87">
        <v>2.3193066666666599E-2</v>
      </c>
      <c r="Q87">
        <v>2.33847999999999E-2</v>
      </c>
      <c r="R87">
        <v>2.3193066666666599E-2</v>
      </c>
      <c r="S87">
        <v>2.3641866666666601E-2</v>
      </c>
      <c r="T87">
        <v>2.3342133333333299E-2</v>
      </c>
      <c r="U87">
        <v>2.3382400000000001E-2</v>
      </c>
      <c r="V87">
        <v>2.3503733333333301E-2</v>
      </c>
      <c r="W87">
        <v>2.3401600000000002E-2</v>
      </c>
      <c r="X87">
        <v>2.3522933333333301E-2</v>
      </c>
      <c r="Y87">
        <v>2.33823999999999E-2</v>
      </c>
      <c r="Z87">
        <v>2.33154666666666E-2</v>
      </c>
      <c r="AA87">
        <v>2.3436800000000001E-2</v>
      </c>
      <c r="AB87">
        <v>2.32634666666666E-2</v>
      </c>
      <c r="AC87">
        <v>2.34525333333333E-2</v>
      </c>
      <c r="AD87">
        <v>2.3544800000000001E-2</v>
      </c>
      <c r="AE87">
        <v>2.3111733333333301E-2</v>
      </c>
      <c r="AF87">
        <v>2.3344533333333299E-2</v>
      </c>
      <c r="AG87">
        <v>2.3544800000000001E-2</v>
      </c>
    </row>
    <row r="88" spans="1:33" hidden="1" x14ac:dyDescent="0.3">
      <c r="A88" t="s">
        <v>108</v>
      </c>
      <c r="B88">
        <v>86</v>
      </c>
      <c r="C88" t="str">
        <f>LEFT(Table134[[#This Row],[Contingency id]])</f>
        <v>C</v>
      </c>
      <c r="D88">
        <v>100</v>
      </c>
      <c r="E88" s="1">
        <v>1.1000000000000001</v>
      </c>
      <c r="F88">
        <v>55</v>
      </c>
      <c r="G88">
        <v>50</v>
      </c>
      <c r="H88">
        <v>2.3251636363636301E-2</v>
      </c>
      <c r="I88" s="2">
        <f>AVERAGE(Table134[[#This Row],[Estimated costs 1]:[Estimated costs 20]])</f>
        <v>2.3191472727272684E-2</v>
      </c>
      <c r="J88" s="2">
        <f>_xlfn.STDEV.P(Table134[[#This Row],[Estimated costs 1]:[Estimated costs 20]])</f>
        <v>2.4474954579178026E-4</v>
      </c>
      <c r="K88" s="2">
        <f>Table134[[#This Row],[Dev]]/Table134[[#This Row],[Mean]]*100</f>
        <v>1.0553428351445742</v>
      </c>
      <c r="L88" s="2">
        <f>Table134[[#This Row],[Estimated costs 1]]-Table134[[#This Row],[Actual cost]]</f>
        <v>-3.4236363636360248E-4</v>
      </c>
      <c r="M88" s="2">
        <f>Table134[[#This Row],[Diff 1]]/Table134[[#This Row],[Actual cost]]*100</f>
        <v>-1.4724281379999209</v>
      </c>
      <c r="N88">
        <v>2.2909272727272698E-2</v>
      </c>
      <c r="O88">
        <v>2.2820181818181798E-2</v>
      </c>
      <c r="P88">
        <v>2.30663636363636E-2</v>
      </c>
      <c r="Q88">
        <v>2.3125272727272699E-2</v>
      </c>
      <c r="R88">
        <v>2.3165272727272701E-2</v>
      </c>
      <c r="S88">
        <v>2.28601818181818E-2</v>
      </c>
      <c r="T88">
        <v>2.3254363636363601E-2</v>
      </c>
      <c r="U88">
        <v>2.3476909090909E-2</v>
      </c>
      <c r="V88">
        <v>2.3544181818181801E-2</v>
      </c>
      <c r="W88">
        <v>2.3544181818181801E-2</v>
      </c>
      <c r="X88">
        <v>2.3476909090909E-2</v>
      </c>
      <c r="Y88">
        <v>2.3584181818181799E-2</v>
      </c>
      <c r="Z88">
        <v>2.3476909090909E-2</v>
      </c>
      <c r="AA88">
        <v>2.2959090909090901E-2</v>
      </c>
      <c r="AB88">
        <v>2.3288909090908999E-2</v>
      </c>
      <c r="AC88">
        <v>2.3048181818181801E-2</v>
      </c>
      <c r="AD88">
        <v>2.2959090909090901E-2</v>
      </c>
      <c r="AE88">
        <v>2.29492727272727E-2</v>
      </c>
      <c r="AF88">
        <v>2.3165272727272701E-2</v>
      </c>
      <c r="AG88">
        <v>2.31554545454545E-2</v>
      </c>
    </row>
    <row r="89" spans="1:33" x14ac:dyDescent="0.3">
      <c r="A89" t="s">
        <v>109</v>
      </c>
      <c r="B89">
        <v>87</v>
      </c>
      <c r="C89" t="str">
        <f>LEFT(Table134[[#This Row],[Contingency id]])</f>
        <v>B</v>
      </c>
      <c r="D89">
        <v>13.559322033898299</v>
      </c>
      <c r="E89" s="1">
        <v>1.15686274509803</v>
      </c>
      <c r="F89">
        <v>59</v>
      </c>
      <c r="G89">
        <v>51</v>
      </c>
      <c r="H89">
        <v>2.2837457627118599E-2</v>
      </c>
      <c r="I89" s="2">
        <f>AVERAGE(Table134[[#This Row],[Estimated costs 1]:[Estimated costs 20]])</f>
        <v>2.3318305084745718E-2</v>
      </c>
      <c r="J89" s="2">
        <f>_xlfn.STDEV.P(Table134[[#This Row],[Estimated costs 1]:[Estimated costs 20]])</f>
        <v>1.9365859530864032E-3</v>
      </c>
      <c r="K89" s="2">
        <f>Table134[[#This Row],[Dev]]/Table134[[#This Row],[Mean]]*100</f>
        <v>8.305003069683961</v>
      </c>
      <c r="L89" s="2">
        <f>Table134[[#This Row],[Estimated costs 1]]-Table134[[#This Row],[Actual cost]]</f>
        <v>-2.0406779661016998E-3</v>
      </c>
      <c r="M89" s="2">
        <f>Table134[[#This Row],[Diff 1]]/Table134[[#This Row],[Actual cost]]*100</f>
        <v>-8.9356617510631899</v>
      </c>
      <c r="N89">
        <v>2.0796779661016899E-2</v>
      </c>
      <c r="O89">
        <v>2.5362881355932201E-2</v>
      </c>
      <c r="P89">
        <v>2.0796779661016899E-2</v>
      </c>
      <c r="Q89">
        <v>2.5362881355932201E-2</v>
      </c>
      <c r="R89">
        <v>2.0796779661016899E-2</v>
      </c>
      <c r="S89">
        <v>2.23527118644067E-2</v>
      </c>
      <c r="T89">
        <v>2.5362881355932201E-2</v>
      </c>
      <c r="U89">
        <v>2.5362881355932201E-2</v>
      </c>
      <c r="V89">
        <v>2.23527118644067E-2</v>
      </c>
      <c r="W89">
        <v>2.23527118644067E-2</v>
      </c>
      <c r="X89">
        <v>2.23527118644067E-2</v>
      </c>
      <c r="Y89">
        <v>2.23527118644067E-2</v>
      </c>
      <c r="Z89">
        <v>2.23527118644067E-2</v>
      </c>
      <c r="AA89">
        <v>2.5362881355932201E-2</v>
      </c>
      <c r="AB89">
        <v>2.5362881355932201E-2</v>
      </c>
      <c r="AC89">
        <v>2.0796779661016899E-2</v>
      </c>
      <c r="AD89">
        <v>2.5362881355932201E-2</v>
      </c>
      <c r="AE89">
        <v>2.0796779661016899E-2</v>
      </c>
      <c r="AF89">
        <v>2.5362881355932201E-2</v>
      </c>
      <c r="AG89">
        <v>2.5362881355932201E-2</v>
      </c>
    </row>
    <row r="90" spans="1:33" x14ac:dyDescent="0.3">
      <c r="A90" t="s">
        <v>110</v>
      </c>
      <c r="B90">
        <v>88</v>
      </c>
      <c r="C90" t="str">
        <f>LEFT(Table134[[#This Row],[Contingency id]])</f>
        <v>B</v>
      </c>
      <c r="D90">
        <v>100</v>
      </c>
      <c r="E90" s="1">
        <v>1.0606060606060601</v>
      </c>
      <c r="F90">
        <v>70</v>
      </c>
      <c r="G90">
        <v>66</v>
      </c>
      <c r="H90">
        <v>2.2575857142857099E-2</v>
      </c>
      <c r="I90" s="2">
        <f>AVERAGE(Table134[[#This Row],[Estimated costs 1]:[Estimated costs 20]])</f>
        <v>2.2569471428571384E-2</v>
      </c>
      <c r="J90" s="2">
        <f>_xlfn.STDEV.P(Table134[[#This Row],[Estimated costs 1]:[Estimated costs 20]])</f>
        <v>9.5573767855208509E-5</v>
      </c>
      <c r="K90" s="2">
        <f>Table134[[#This Row],[Dev]]/Table134[[#This Row],[Mean]]*100</f>
        <v>0.42346480358515948</v>
      </c>
      <c r="L90" s="2">
        <f>Table134[[#This Row],[Estimated costs 1]]-Table134[[#This Row],[Actual cost]]</f>
        <v>-7.5142857142898589E-5</v>
      </c>
      <c r="M90" s="2">
        <f>Table134[[#This Row],[Diff 1]]/Table134[[#This Row],[Actual cost]]*100</f>
        <v>-0.3328460871602984</v>
      </c>
      <c r="N90">
        <v>2.25007142857142E-2</v>
      </c>
      <c r="O90">
        <v>2.2495857142857099E-2</v>
      </c>
      <c r="P90">
        <v>2.2684142857142799E-2</v>
      </c>
      <c r="Q90">
        <v>2.25007142857142E-2</v>
      </c>
      <c r="R90">
        <v>2.2511285714285699E-2</v>
      </c>
      <c r="S90">
        <v>2.2655857142857099E-2</v>
      </c>
      <c r="T90">
        <v>2.2462714285714201E-2</v>
      </c>
      <c r="U90">
        <v>2.2478142857142801E-2</v>
      </c>
      <c r="V90">
        <v>2.2467571428571399E-2</v>
      </c>
      <c r="W90">
        <v>2.2673571428571401E-2</v>
      </c>
      <c r="X90">
        <v>2.2673571428571401E-2</v>
      </c>
      <c r="Y90">
        <v>2.2684142857142799E-2</v>
      </c>
      <c r="Z90">
        <v>2.2511285714285699E-2</v>
      </c>
      <c r="AA90">
        <v>2.2673571428571401E-2</v>
      </c>
      <c r="AB90">
        <v>2.2684142857142799E-2</v>
      </c>
      <c r="AC90">
        <v>2.2678428571428499E-2</v>
      </c>
      <c r="AD90">
        <v>2.2467571428571399E-2</v>
      </c>
      <c r="AE90">
        <v>2.2467571428571399E-2</v>
      </c>
      <c r="AF90">
        <v>2.2655857142857099E-2</v>
      </c>
      <c r="AG90">
        <v>2.2462714285714201E-2</v>
      </c>
    </row>
    <row r="91" spans="1:33" hidden="1" x14ac:dyDescent="0.3">
      <c r="A91" t="s">
        <v>111</v>
      </c>
      <c r="B91">
        <v>89</v>
      </c>
      <c r="C91" t="str">
        <f>LEFT(Table134[[#This Row],[Contingency id]])</f>
        <v>A</v>
      </c>
      <c r="D91">
        <v>10.8108108108108</v>
      </c>
      <c r="E91" s="1">
        <v>1.0724637681159399</v>
      </c>
      <c r="F91">
        <v>74</v>
      </c>
      <c r="G91">
        <v>69</v>
      </c>
      <c r="H91">
        <v>2.2090135135135101E-2</v>
      </c>
      <c r="I91" s="2">
        <f>AVERAGE(Table134[[#This Row],[Estimated costs 1]:[Estimated costs 20]])</f>
        <v>2.2090135135135094E-2</v>
      </c>
      <c r="J91" s="2">
        <f>_xlfn.STDEV.P(Table134[[#This Row],[Estimated costs 1]:[Estimated costs 20]])</f>
        <v>6.9388939039072284E-18</v>
      </c>
      <c r="K91" s="2">
        <f>Table134[[#This Row],[Dev]]/Table134[[#This Row],[Mean]]*100</f>
        <v>3.1411731351840792E-14</v>
      </c>
      <c r="L91" s="2">
        <f>Table134[[#This Row],[Estimated costs 1]]-Table134[[#This Row],[Actual cost]]</f>
        <v>0</v>
      </c>
      <c r="M91" s="2">
        <f>Table134[[#This Row],[Diff 1]]/Table134[[#This Row],[Actual cost]]*100</f>
        <v>0</v>
      </c>
      <c r="N91">
        <v>2.2090135135135101E-2</v>
      </c>
      <c r="O91">
        <v>2.2090135135135101E-2</v>
      </c>
      <c r="P91">
        <v>2.2090135135135101E-2</v>
      </c>
      <c r="Q91">
        <v>2.2090135135135101E-2</v>
      </c>
      <c r="R91">
        <v>2.2090135135135101E-2</v>
      </c>
      <c r="S91">
        <v>2.2090135135135101E-2</v>
      </c>
      <c r="T91">
        <v>2.2090135135135101E-2</v>
      </c>
      <c r="U91">
        <v>2.2090135135135101E-2</v>
      </c>
      <c r="V91">
        <v>2.2090135135135101E-2</v>
      </c>
      <c r="W91">
        <v>2.2090135135135101E-2</v>
      </c>
      <c r="X91">
        <v>2.2090135135135101E-2</v>
      </c>
      <c r="Y91">
        <v>2.2090135135135101E-2</v>
      </c>
      <c r="Z91">
        <v>2.2090135135135101E-2</v>
      </c>
      <c r="AA91">
        <v>2.2090135135135101E-2</v>
      </c>
      <c r="AB91">
        <v>2.2090135135135101E-2</v>
      </c>
      <c r="AC91">
        <v>2.2090135135135101E-2</v>
      </c>
      <c r="AD91">
        <v>2.2090135135135101E-2</v>
      </c>
      <c r="AE91">
        <v>2.2090135135135101E-2</v>
      </c>
      <c r="AF91">
        <v>2.2090135135135101E-2</v>
      </c>
      <c r="AG91">
        <v>2.2090135135135101E-2</v>
      </c>
    </row>
    <row r="92" spans="1:33" hidden="1" x14ac:dyDescent="0.3">
      <c r="A92" t="s">
        <v>112</v>
      </c>
      <c r="B92">
        <v>90</v>
      </c>
      <c r="C92" t="str">
        <f>LEFT(Table134[[#This Row],[Contingency id]])</f>
        <v>A</v>
      </c>
      <c r="D92">
        <v>100</v>
      </c>
      <c r="E92" s="1">
        <v>1.04285714285714</v>
      </c>
      <c r="F92">
        <v>73</v>
      </c>
      <c r="G92">
        <v>70</v>
      </c>
      <c r="H92">
        <v>2.1432328767123199E-2</v>
      </c>
      <c r="I92" s="2">
        <f>AVERAGE(Table134[[#This Row],[Estimated costs 1]:[Estimated costs 20]])</f>
        <v>2.1435931506849273E-2</v>
      </c>
      <c r="J92" s="2">
        <f>_xlfn.STDEV.P(Table134[[#This Row],[Estimated costs 1]:[Estimated costs 20]])</f>
        <v>1.5228545999154071E-5</v>
      </c>
      <c r="K92" s="2">
        <f>Table134[[#This Row],[Dev]]/Table134[[#This Row],[Mean]]*100</f>
        <v>7.1042147127071201E-2</v>
      </c>
      <c r="L92" s="2">
        <f>Table134[[#This Row],[Estimated costs 1]]-Table134[[#This Row],[Actual cost]]</f>
        <v>5.6164383562019859E-6</v>
      </c>
      <c r="M92" s="2">
        <f>Table134[[#This Row],[Diff 1]]/Table134[[#This Row],[Actual cost]]*100</f>
        <v>2.6205450733928177E-2</v>
      </c>
      <c r="N92">
        <v>2.1437945205479401E-2</v>
      </c>
      <c r="O92">
        <v>2.1421232876712298E-2</v>
      </c>
      <c r="P92">
        <v>2.1453150684931501E-2</v>
      </c>
      <c r="Q92">
        <v>2.1453150684931501E-2</v>
      </c>
      <c r="R92">
        <v>2.1453150684931501E-2</v>
      </c>
      <c r="S92">
        <v>2.1421232876712298E-2</v>
      </c>
      <c r="T92">
        <v>2.1437945205479401E-2</v>
      </c>
      <c r="U92">
        <v>2.1422465753424599E-2</v>
      </c>
      <c r="V92">
        <v>2.1453150684931501E-2</v>
      </c>
      <c r="W92">
        <v>2.14519178082191E-2</v>
      </c>
      <c r="X92">
        <v>2.1422465753424599E-2</v>
      </c>
      <c r="Y92">
        <v>2.14519178082191E-2</v>
      </c>
      <c r="Z92">
        <v>2.14519178082191E-2</v>
      </c>
      <c r="AA92">
        <v>2.1422465753424599E-2</v>
      </c>
      <c r="AB92">
        <v>2.1453150684931501E-2</v>
      </c>
      <c r="AC92">
        <v>2.1422465753424599E-2</v>
      </c>
      <c r="AD92">
        <v>2.1421232876712298E-2</v>
      </c>
      <c r="AE92">
        <v>2.1422465753424599E-2</v>
      </c>
      <c r="AF92">
        <v>2.1437945205479401E-2</v>
      </c>
      <c r="AG92">
        <v>2.1407260273972599E-2</v>
      </c>
    </row>
    <row r="93" spans="1:33" hidden="1" x14ac:dyDescent="0.3">
      <c r="A93" t="s">
        <v>113</v>
      </c>
      <c r="B93">
        <v>91</v>
      </c>
      <c r="C93" t="str">
        <f>LEFT(Table134[[#This Row],[Contingency id]])</f>
        <v>A</v>
      </c>
      <c r="D93">
        <v>100</v>
      </c>
      <c r="E93" s="1">
        <v>1.0363636363636299</v>
      </c>
      <c r="F93">
        <v>57</v>
      </c>
      <c r="G93">
        <v>55</v>
      </c>
      <c r="H93">
        <v>2.1411929824561401E-2</v>
      </c>
      <c r="I93" s="2">
        <f>AVERAGE(Table134[[#This Row],[Estimated costs 1]:[Estimated costs 20]])</f>
        <v>2.1406385964912227E-2</v>
      </c>
      <c r="J93" s="2">
        <f>_xlfn.STDEV.P(Table134[[#This Row],[Estimated costs 1]:[Estimated costs 20]])</f>
        <v>2.297270450676699E-5</v>
      </c>
      <c r="K93" s="2">
        <f>Table134[[#This Row],[Dev]]/Table134[[#This Row],[Mean]]*100</f>
        <v>0.10731706204130935</v>
      </c>
      <c r="L93" s="2">
        <f>Table134[[#This Row],[Estimated costs 1]]-Table134[[#This Row],[Actual cost]]</f>
        <v>-2.5087719298301503E-5</v>
      </c>
      <c r="M93" s="2">
        <f>Table134[[#This Row],[Diff 1]]/Table134[[#This Row],[Actual cost]]*100</f>
        <v>-0.11716701625616034</v>
      </c>
      <c r="N93">
        <v>2.13868421052631E-2</v>
      </c>
      <c r="O93">
        <v>2.13868421052631E-2</v>
      </c>
      <c r="P93">
        <v>2.13868421052631E-2</v>
      </c>
      <c r="Q93">
        <v>2.14317543859649E-2</v>
      </c>
      <c r="R93">
        <v>2.1392105263157799E-2</v>
      </c>
      <c r="S93">
        <v>2.14317543859649E-2</v>
      </c>
      <c r="T93">
        <v>2.13868421052631E-2</v>
      </c>
      <c r="U93">
        <v>2.13868421052631E-2</v>
      </c>
      <c r="V93">
        <v>2.13868421052631E-2</v>
      </c>
      <c r="W93">
        <v>2.1437017543859599E-2</v>
      </c>
      <c r="X93">
        <v>2.1392105263157799E-2</v>
      </c>
      <c r="Y93">
        <v>2.1437017543859599E-2</v>
      </c>
      <c r="Z93">
        <v>2.13868421052631E-2</v>
      </c>
      <c r="AA93">
        <v>2.13868421052631E-2</v>
      </c>
      <c r="AB93">
        <v>2.14317543859649E-2</v>
      </c>
      <c r="AC93">
        <v>2.13868421052631E-2</v>
      </c>
      <c r="AD93">
        <v>2.14317543859649E-2</v>
      </c>
      <c r="AE93">
        <v>2.1437017543859599E-2</v>
      </c>
      <c r="AF93">
        <v>2.1437017543859599E-2</v>
      </c>
      <c r="AG93">
        <v>2.13868421052631E-2</v>
      </c>
    </row>
    <row r="94" spans="1:33" hidden="1" x14ac:dyDescent="0.3">
      <c r="A94" t="s">
        <v>114</v>
      </c>
      <c r="B94">
        <v>92</v>
      </c>
      <c r="C94" t="str">
        <f>LEFT(Table134[[#This Row],[Contingency id]])</f>
        <v>A</v>
      </c>
      <c r="D94">
        <v>12.5</v>
      </c>
      <c r="E94" s="1">
        <v>1.125</v>
      </c>
      <c r="F94">
        <v>72</v>
      </c>
      <c r="G94">
        <v>64</v>
      </c>
      <c r="H94">
        <v>2.1278611111111099E-2</v>
      </c>
      <c r="I94" s="2">
        <f>AVERAGE(Table134[[#This Row],[Estimated costs 1]:[Estimated costs 20]])</f>
        <v>2.1278611111111109E-2</v>
      </c>
      <c r="J94" s="2">
        <f>_xlfn.STDEV.P(Table134[[#This Row],[Estimated costs 1]:[Estimated costs 20]])</f>
        <v>1.0408340855860843E-17</v>
      </c>
      <c r="K94" s="2">
        <f>Table134[[#This Row],[Dev]]/Table134[[#This Row],[Mean]]*100</f>
        <v>4.891456872589721E-14</v>
      </c>
      <c r="L94" s="2">
        <f>Table134[[#This Row],[Estimated costs 1]]-Table134[[#This Row],[Actual cost]]</f>
        <v>0</v>
      </c>
      <c r="M94" s="2">
        <f>Table134[[#This Row],[Diff 1]]/Table134[[#This Row],[Actual cost]]*100</f>
        <v>0</v>
      </c>
      <c r="N94">
        <v>2.1278611111111099E-2</v>
      </c>
      <c r="O94">
        <v>2.1278611111111099E-2</v>
      </c>
      <c r="P94">
        <v>2.1278611111111099E-2</v>
      </c>
      <c r="Q94">
        <v>2.1278611111111099E-2</v>
      </c>
      <c r="R94">
        <v>2.1278611111111099E-2</v>
      </c>
      <c r="S94">
        <v>2.1278611111111099E-2</v>
      </c>
      <c r="T94">
        <v>2.1278611111111099E-2</v>
      </c>
      <c r="U94">
        <v>2.1278611111111099E-2</v>
      </c>
      <c r="V94">
        <v>2.1278611111111099E-2</v>
      </c>
      <c r="W94">
        <v>2.1278611111111099E-2</v>
      </c>
      <c r="X94">
        <v>2.1278611111111099E-2</v>
      </c>
      <c r="Y94">
        <v>2.1278611111111099E-2</v>
      </c>
      <c r="Z94">
        <v>2.1278611111111099E-2</v>
      </c>
      <c r="AA94">
        <v>2.1278611111111099E-2</v>
      </c>
      <c r="AB94">
        <v>2.1278611111111099E-2</v>
      </c>
      <c r="AC94">
        <v>2.1278611111111099E-2</v>
      </c>
      <c r="AD94">
        <v>2.1278611111111099E-2</v>
      </c>
      <c r="AE94">
        <v>2.1278611111111099E-2</v>
      </c>
      <c r="AF94">
        <v>2.1278611111111099E-2</v>
      </c>
      <c r="AG94">
        <v>2.1278611111111099E-2</v>
      </c>
    </row>
    <row r="95" spans="1:33" x14ac:dyDescent="0.3">
      <c r="A95" t="s">
        <v>115</v>
      </c>
      <c r="B95">
        <v>93</v>
      </c>
      <c r="C95" t="str">
        <f>LEFT(Table134[[#This Row],[Contingency id]])</f>
        <v>B</v>
      </c>
      <c r="D95">
        <v>100</v>
      </c>
      <c r="E95" s="1">
        <v>1.0588235294117601</v>
      </c>
      <c r="F95">
        <v>72</v>
      </c>
      <c r="G95">
        <v>68</v>
      </c>
      <c r="H95">
        <v>2.10063888888888E-2</v>
      </c>
      <c r="I95" s="2">
        <f>AVERAGE(Table134[[#This Row],[Estimated costs 1]:[Estimated costs 20]])</f>
        <v>2.0998111111111065E-2</v>
      </c>
      <c r="J95" s="2">
        <f>_xlfn.STDEV.P(Table134[[#This Row],[Estimated costs 1]:[Estimated costs 20]])</f>
        <v>7.9493385274938247E-5</v>
      </c>
      <c r="K95" s="2">
        <f>Table134[[#This Row],[Dev]]/Table134[[#This Row],[Mean]]*100</f>
        <v>0.37857398150862559</v>
      </c>
      <c r="L95" s="2">
        <f>Table134[[#This Row],[Estimated costs 1]]-Table134[[#This Row],[Actual cost]]</f>
        <v>9.7916666666700986E-5</v>
      </c>
      <c r="M95" s="2">
        <f>Table134[[#This Row],[Diff 1]]/Table134[[#This Row],[Actual cost]]*100</f>
        <v>0.46612802983235929</v>
      </c>
      <c r="N95">
        <v>2.1104305555555501E-2</v>
      </c>
      <c r="O95">
        <v>2.0892638888888801E-2</v>
      </c>
      <c r="P95">
        <v>2.0892638888888801E-2</v>
      </c>
      <c r="Q95">
        <v>2.1120138888888799E-2</v>
      </c>
      <c r="R95">
        <v>2.1104305555555501E-2</v>
      </c>
      <c r="S95">
        <v>2.1063194444444398E-2</v>
      </c>
      <c r="T95">
        <v>2.1042361111111098E-2</v>
      </c>
      <c r="U95">
        <v>2.0949583333333299E-2</v>
      </c>
      <c r="V95">
        <v>2.10473611111111E-2</v>
      </c>
      <c r="W95">
        <v>2.0965416666666601E-2</v>
      </c>
      <c r="X95">
        <v>2.0913472222222201E-2</v>
      </c>
      <c r="Y95">
        <v>2.0970416666666599E-2</v>
      </c>
      <c r="Z95">
        <v>2.1083472222222201E-2</v>
      </c>
      <c r="AA95">
        <v>2.10993055555555E-2</v>
      </c>
      <c r="AB95">
        <v>2.0913472222222201E-2</v>
      </c>
      <c r="AC95">
        <v>2.1042361111111098E-2</v>
      </c>
      <c r="AD95">
        <v>2.0986250000000001E-2</v>
      </c>
      <c r="AE95">
        <v>2.0970416666666599E-2</v>
      </c>
      <c r="AF95">
        <v>2.09084722222222E-2</v>
      </c>
      <c r="AG95">
        <v>2.0892638888888801E-2</v>
      </c>
    </row>
    <row r="96" spans="1:33" x14ac:dyDescent="0.3">
      <c r="A96" t="s">
        <v>116</v>
      </c>
      <c r="B96">
        <v>94</v>
      </c>
      <c r="C96" t="str">
        <f>LEFT(Table134[[#This Row],[Contingency id]])</f>
        <v>B</v>
      </c>
      <c r="D96">
        <v>100</v>
      </c>
      <c r="E96" s="1">
        <v>1</v>
      </c>
      <c r="F96">
        <v>52</v>
      </c>
      <c r="G96">
        <v>52</v>
      </c>
      <c r="H96">
        <v>2.10080769230769E-2</v>
      </c>
      <c r="I96" s="2">
        <f>AVERAGE(Table134[[#This Row],[Estimated costs 1]:[Estimated costs 20]])</f>
        <v>2.1008076923076893E-2</v>
      </c>
      <c r="J96" s="2">
        <f>_xlfn.STDEV.P(Table134[[#This Row],[Estimated costs 1]:[Estimated costs 20]])</f>
        <v>6.9388939039072284E-18</v>
      </c>
      <c r="K96" s="2">
        <f>Table134[[#This Row],[Dev]]/Table134[[#This Row],[Mean]]*100</f>
        <v>3.302964821251683E-14</v>
      </c>
      <c r="L96" s="2">
        <f>Table134[[#This Row],[Estimated costs 1]]-Table134[[#This Row],[Actual cost]]</f>
        <v>0</v>
      </c>
      <c r="M96" s="2">
        <f>Table134[[#This Row],[Diff 1]]/Table134[[#This Row],[Actual cost]]*100</f>
        <v>0</v>
      </c>
      <c r="N96">
        <v>2.10080769230769E-2</v>
      </c>
      <c r="O96">
        <v>2.10080769230769E-2</v>
      </c>
      <c r="P96">
        <v>2.10080769230769E-2</v>
      </c>
      <c r="Q96">
        <v>2.10080769230769E-2</v>
      </c>
      <c r="R96">
        <v>2.10080769230769E-2</v>
      </c>
      <c r="S96">
        <v>2.10080769230769E-2</v>
      </c>
      <c r="T96">
        <v>2.10080769230769E-2</v>
      </c>
      <c r="U96">
        <v>2.10080769230769E-2</v>
      </c>
      <c r="V96">
        <v>2.10080769230769E-2</v>
      </c>
      <c r="W96">
        <v>2.10080769230769E-2</v>
      </c>
      <c r="X96">
        <v>2.10080769230769E-2</v>
      </c>
      <c r="Y96">
        <v>2.10080769230769E-2</v>
      </c>
      <c r="Z96">
        <v>2.10080769230769E-2</v>
      </c>
      <c r="AA96">
        <v>2.10080769230769E-2</v>
      </c>
      <c r="AB96">
        <v>2.10080769230769E-2</v>
      </c>
      <c r="AC96">
        <v>2.10080769230769E-2</v>
      </c>
      <c r="AD96">
        <v>2.10080769230769E-2</v>
      </c>
      <c r="AE96">
        <v>2.10080769230769E-2</v>
      </c>
      <c r="AF96">
        <v>2.10080769230769E-2</v>
      </c>
      <c r="AG96">
        <v>2.10080769230769E-2</v>
      </c>
    </row>
    <row r="97" spans="1:33" x14ac:dyDescent="0.3">
      <c r="A97" t="s">
        <v>117</v>
      </c>
      <c r="B97">
        <v>95</v>
      </c>
      <c r="C97" t="str">
        <f>LEFT(Table134[[#This Row],[Contingency id]])</f>
        <v>B</v>
      </c>
      <c r="D97">
        <v>0.91743119266054995</v>
      </c>
      <c r="E97" s="1">
        <v>1.17204301075268</v>
      </c>
      <c r="F97">
        <v>109</v>
      </c>
      <c r="G97">
        <v>93</v>
      </c>
      <c r="H97">
        <v>2.0944954128440298E-2</v>
      </c>
      <c r="I97" s="2">
        <f>AVERAGE(Table134[[#This Row],[Estimated costs 1]:[Estimated costs 20]])</f>
        <v>2.0944954128440288E-2</v>
      </c>
      <c r="J97" s="2">
        <f>_xlfn.STDEV.P(Table134[[#This Row],[Estimated costs 1]:[Estimated costs 20]])</f>
        <v>1.0408340855860843E-17</v>
      </c>
      <c r="K97" s="2">
        <f>Table134[[#This Row],[Dev]]/Table134[[#This Row],[Mean]]*100</f>
        <v>4.9693786828245127E-14</v>
      </c>
      <c r="L97" s="2">
        <f>Table134[[#This Row],[Estimated costs 1]]-Table134[[#This Row],[Actual cost]]</f>
        <v>0</v>
      </c>
      <c r="M97" s="2">
        <f>Table134[[#This Row],[Diff 1]]/Table134[[#This Row],[Actual cost]]*100</f>
        <v>0</v>
      </c>
      <c r="N97">
        <v>2.0944954128440298E-2</v>
      </c>
      <c r="O97">
        <v>2.0944954128440298E-2</v>
      </c>
      <c r="P97">
        <v>2.0944954128440298E-2</v>
      </c>
      <c r="Q97">
        <v>2.0944954128440298E-2</v>
      </c>
      <c r="R97">
        <v>2.0944954128440298E-2</v>
      </c>
      <c r="S97">
        <v>2.0944954128440298E-2</v>
      </c>
      <c r="T97">
        <v>2.0944954128440298E-2</v>
      </c>
      <c r="U97">
        <v>2.0944954128440298E-2</v>
      </c>
      <c r="V97">
        <v>2.0944954128440298E-2</v>
      </c>
      <c r="W97">
        <v>2.0944954128440298E-2</v>
      </c>
      <c r="X97">
        <v>2.0944954128440298E-2</v>
      </c>
      <c r="Y97">
        <v>2.0944954128440298E-2</v>
      </c>
      <c r="Z97">
        <v>2.0944954128440298E-2</v>
      </c>
      <c r="AA97">
        <v>2.0944954128440298E-2</v>
      </c>
      <c r="AB97">
        <v>2.0944954128440298E-2</v>
      </c>
      <c r="AC97">
        <v>2.0944954128440298E-2</v>
      </c>
      <c r="AD97">
        <v>2.0944954128440298E-2</v>
      </c>
      <c r="AE97">
        <v>2.0944954128440298E-2</v>
      </c>
      <c r="AF97">
        <v>2.0944954128440298E-2</v>
      </c>
      <c r="AG97">
        <v>2.0944954128440298E-2</v>
      </c>
    </row>
    <row r="98" spans="1:33" hidden="1" x14ac:dyDescent="0.3">
      <c r="A98" t="s">
        <v>118</v>
      </c>
      <c r="B98">
        <v>96</v>
      </c>
      <c r="C98" t="str">
        <f>LEFT(Table134[[#This Row],[Contingency id]])</f>
        <v>C</v>
      </c>
      <c r="D98">
        <v>18.75</v>
      </c>
      <c r="E98" s="1">
        <v>1.01587301587301</v>
      </c>
      <c r="F98">
        <v>64</v>
      </c>
      <c r="G98">
        <v>63</v>
      </c>
      <c r="H98">
        <v>2.092140625E-2</v>
      </c>
      <c r="I98" s="2">
        <f>AVERAGE(Table134[[#This Row],[Estimated costs 1]:[Estimated costs 20]])</f>
        <v>2.0921406249999972E-2</v>
      </c>
      <c r="J98" s="2">
        <f>_xlfn.STDEV.P(Table134[[#This Row],[Estimated costs 1]:[Estimated costs 20]])</f>
        <v>4.3644760116427499E-17</v>
      </c>
      <c r="K98" s="2">
        <f>Table134[[#This Row],[Dev]]/Table134[[#This Row],[Mean]]*100</f>
        <v>2.0861293736613693E-13</v>
      </c>
      <c r="L98" s="2">
        <f>Table134[[#This Row],[Estimated costs 1]]-Table134[[#This Row],[Actual cost]]</f>
        <v>0</v>
      </c>
      <c r="M98" s="2">
        <f>Table134[[#This Row],[Diff 1]]/Table134[[#This Row],[Actual cost]]*100</f>
        <v>0</v>
      </c>
      <c r="N98">
        <v>2.092140625E-2</v>
      </c>
      <c r="O98">
        <v>2.092140625E-2</v>
      </c>
      <c r="P98">
        <v>2.092140625E-2</v>
      </c>
      <c r="Q98">
        <v>2.092140625E-2</v>
      </c>
      <c r="R98">
        <v>2.092140625E-2</v>
      </c>
      <c r="S98">
        <v>2.0921406249999899E-2</v>
      </c>
      <c r="T98">
        <v>2.0921406249999899E-2</v>
      </c>
      <c r="U98">
        <v>2.092140625E-2</v>
      </c>
      <c r="V98">
        <v>2.092140625E-2</v>
      </c>
      <c r="W98">
        <v>2.092140625E-2</v>
      </c>
      <c r="X98">
        <v>2.0921406249999899E-2</v>
      </c>
      <c r="Y98">
        <v>2.092140625E-2</v>
      </c>
      <c r="Z98">
        <v>2.0921406249999899E-2</v>
      </c>
      <c r="AA98">
        <v>2.092140625E-2</v>
      </c>
      <c r="AB98">
        <v>2.092140625E-2</v>
      </c>
      <c r="AC98">
        <v>2.092140625E-2</v>
      </c>
      <c r="AD98">
        <v>2.092140625E-2</v>
      </c>
      <c r="AE98">
        <v>2.092140625E-2</v>
      </c>
      <c r="AF98">
        <v>2.0921406249999899E-2</v>
      </c>
      <c r="AG98">
        <v>2.092140625E-2</v>
      </c>
    </row>
    <row r="99" spans="1:33" hidden="1" x14ac:dyDescent="0.3">
      <c r="A99" t="s">
        <v>119</v>
      </c>
      <c r="B99">
        <v>97</v>
      </c>
      <c r="C99" t="str">
        <f>LEFT(Table134[[#This Row],[Contingency id]])</f>
        <v>C</v>
      </c>
      <c r="D99">
        <v>16.438356164383499</v>
      </c>
      <c r="E99" s="1">
        <v>1.08955223880597</v>
      </c>
      <c r="F99">
        <v>73</v>
      </c>
      <c r="G99">
        <v>67</v>
      </c>
      <c r="H99">
        <v>2.0826438356164299E-2</v>
      </c>
      <c r="I99" s="2">
        <f>AVERAGE(Table134[[#This Row],[Estimated costs 1]:[Estimated costs 20]])</f>
        <v>2.1103287671232825E-2</v>
      </c>
      <c r="J99" s="2">
        <f>_xlfn.STDEV.P(Table134[[#This Row],[Estimated costs 1]:[Estimated costs 20]])</f>
        <v>1.9634226026908615E-3</v>
      </c>
      <c r="K99" s="2">
        <f>Table134[[#This Row],[Dev]]/Table134[[#This Row],[Mean]]*100</f>
        <v>9.3038707204248681</v>
      </c>
      <c r="L99" s="2">
        <f>Table134[[#This Row],[Estimated costs 1]]-Table134[[#This Row],[Actual cost]]</f>
        <v>-1.7808219177999768E-5</v>
      </c>
      <c r="M99" s="2">
        <f>Table134[[#This Row],[Diff 1]]/Table134[[#This Row],[Actual cost]]*100</f>
        <v>-8.5507751606163682E-2</v>
      </c>
      <c r="N99">
        <v>2.0808630136986299E-2</v>
      </c>
      <c r="O99">
        <v>2.3630547945205398E-2</v>
      </c>
      <c r="P99">
        <v>1.8022328767123199E-2</v>
      </c>
      <c r="Q99">
        <v>2.0808630136986299E-2</v>
      </c>
      <c r="R99">
        <v>1.8022328767123199E-2</v>
      </c>
      <c r="S99">
        <v>2.0844246575342399E-2</v>
      </c>
      <c r="T99">
        <v>2.0808630136986299E-2</v>
      </c>
      <c r="U99">
        <v>2.0808630136986299E-2</v>
      </c>
      <c r="V99">
        <v>2.3630547945205398E-2</v>
      </c>
      <c r="W99">
        <v>2.0808630136986299E-2</v>
      </c>
      <c r="X99">
        <v>1.8022328767123199E-2</v>
      </c>
      <c r="Y99">
        <v>2.0808630136986299E-2</v>
      </c>
      <c r="Z99">
        <v>2.3630547945205398E-2</v>
      </c>
      <c r="AA99">
        <v>2.3630547945205398E-2</v>
      </c>
      <c r="AB99">
        <v>2.3630547945205398E-2</v>
      </c>
      <c r="AC99">
        <v>1.8022328767123199E-2</v>
      </c>
      <c r="AD99">
        <v>2.0844246575342399E-2</v>
      </c>
      <c r="AE99">
        <v>2.0808630136986299E-2</v>
      </c>
      <c r="AF99">
        <v>2.0844246575342399E-2</v>
      </c>
      <c r="AG99">
        <v>2.3630547945205398E-2</v>
      </c>
    </row>
    <row r="100" spans="1:33" x14ac:dyDescent="0.3">
      <c r="A100" t="s">
        <v>120</v>
      </c>
      <c r="B100">
        <v>98</v>
      </c>
      <c r="C100" t="str">
        <f>LEFT(Table134[[#This Row],[Contingency id]])</f>
        <v>B</v>
      </c>
      <c r="D100">
        <v>100</v>
      </c>
      <c r="E100" s="1">
        <v>1.04</v>
      </c>
      <c r="F100">
        <v>52</v>
      </c>
      <c r="G100">
        <v>50</v>
      </c>
      <c r="H100">
        <v>2.0707692307692298E-2</v>
      </c>
      <c r="I100" s="2">
        <f>AVERAGE(Table134[[#This Row],[Estimated costs 1]:[Estimated costs 20]])</f>
        <v>2.0701557692307644E-2</v>
      </c>
      <c r="J100" s="2">
        <f>_xlfn.STDEV.P(Table134[[#This Row],[Estimated costs 1]:[Estimated costs 20]])</f>
        <v>4.0300181882486981E-5</v>
      </c>
      <c r="K100" s="2">
        <f>Table134[[#This Row],[Dev]]/Table134[[#This Row],[Mean]]*100</f>
        <v>0.19467221975021648</v>
      </c>
      <c r="L100" s="2">
        <f>Table134[[#This Row],[Estimated costs 1]]-Table134[[#This Row],[Actual cost]]</f>
        <v>-4.9615384615397939E-5</v>
      </c>
      <c r="M100" s="2">
        <f>Table134[[#This Row],[Diff 1]]/Table134[[#This Row],[Actual cost]]*100</f>
        <v>-0.23959881129278363</v>
      </c>
      <c r="N100">
        <v>2.0658076923076901E-2</v>
      </c>
      <c r="O100">
        <v>2.0658076923076901E-2</v>
      </c>
      <c r="P100">
        <v>2.0681538461538401E-2</v>
      </c>
      <c r="Q100">
        <v>2.0658076923076901E-2</v>
      </c>
      <c r="R100">
        <v>2.0757307692307599E-2</v>
      </c>
      <c r="S100">
        <v>2.0658076923076901E-2</v>
      </c>
      <c r="T100">
        <v>2.0681538461538401E-2</v>
      </c>
      <c r="U100">
        <v>2.0681538461538401E-2</v>
      </c>
      <c r="V100">
        <v>2.0681538461538401E-2</v>
      </c>
      <c r="W100">
        <v>2.0757307692307599E-2</v>
      </c>
      <c r="X100">
        <v>2.0757307692307599E-2</v>
      </c>
      <c r="Y100">
        <v>2.0757307692307599E-2</v>
      </c>
      <c r="Z100">
        <v>2.0658076923076901E-2</v>
      </c>
      <c r="AA100">
        <v>2.0733846153846099E-2</v>
      </c>
      <c r="AB100">
        <v>2.0658076923076901E-2</v>
      </c>
      <c r="AC100">
        <v>2.0733846153846099E-2</v>
      </c>
      <c r="AD100">
        <v>2.0658076923076901E-2</v>
      </c>
      <c r="AE100">
        <v>2.0733846153846099E-2</v>
      </c>
      <c r="AF100">
        <v>2.0733846153846099E-2</v>
      </c>
      <c r="AG100">
        <v>2.0733846153846099E-2</v>
      </c>
    </row>
    <row r="101" spans="1:33" hidden="1" x14ac:dyDescent="0.3">
      <c r="A101" t="s">
        <v>121</v>
      </c>
      <c r="B101">
        <v>99</v>
      </c>
      <c r="C101" t="str">
        <f>LEFT(Table134[[#This Row],[Contingency id]])</f>
        <v>A</v>
      </c>
      <c r="D101">
        <v>100</v>
      </c>
      <c r="E101" s="1">
        <v>1.06122448979591</v>
      </c>
      <c r="F101">
        <v>52</v>
      </c>
      <c r="G101">
        <v>49</v>
      </c>
      <c r="H101">
        <v>2.0585192307692301E-2</v>
      </c>
      <c r="I101" s="2">
        <f>AVERAGE(Table134[[#This Row],[Estimated costs 1]:[Estimated costs 20]])</f>
        <v>2.0588153846153808E-2</v>
      </c>
      <c r="J101" s="2">
        <f>_xlfn.STDEV.P(Table134[[#This Row],[Estimated costs 1]:[Estimated costs 20]])</f>
        <v>5.1907276798302286E-5</v>
      </c>
      <c r="K101" s="2">
        <f>Table134[[#This Row],[Dev]]/Table134[[#This Row],[Mean]]*100</f>
        <v>0.25212205614054795</v>
      </c>
      <c r="L101" s="2">
        <f>Table134[[#This Row],[Estimated costs 1]]-Table134[[#This Row],[Actual cost]]</f>
        <v>3.2692307692299555E-5</v>
      </c>
      <c r="M101" s="2">
        <f>Table134[[#This Row],[Diff 1]]/Table134[[#This Row],[Actual cost]]*100</f>
        <v>0.15881468195020482</v>
      </c>
      <c r="N101">
        <v>2.06178846153846E-2</v>
      </c>
      <c r="O101">
        <v>2.0647499999999999E-2</v>
      </c>
      <c r="P101">
        <v>2.06178846153846E-2</v>
      </c>
      <c r="Q101">
        <v>2.0522884615384599E-2</v>
      </c>
      <c r="R101">
        <v>2.0522884615384599E-2</v>
      </c>
      <c r="S101">
        <v>2.0522884615384599E-2</v>
      </c>
      <c r="T101">
        <v>2.0647499999999999E-2</v>
      </c>
      <c r="U101">
        <v>2.0644423076923001E-2</v>
      </c>
      <c r="V101">
        <v>2.06178846153846E-2</v>
      </c>
      <c r="W101">
        <v>2.0549423076923E-2</v>
      </c>
      <c r="X101">
        <v>2.0644423076923001E-2</v>
      </c>
      <c r="Y101">
        <v>2.0522884615384599E-2</v>
      </c>
      <c r="Z101">
        <v>2.05259615384615E-2</v>
      </c>
      <c r="AA101">
        <v>2.0620961538461501E-2</v>
      </c>
      <c r="AB101">
        <v>2.0552499999999901E-2</v>
      </c>
      <c r="AC101">
        <v>2.06178846153846E-2</v>
      </c>
      <c r="AD101">
        <v>2.0522884615384599E-2</v>
      </c>
      <c r="AE101">
        <v>2.0644423076923001E-2</v>
      </c>
      <c r="AF101">
        <v>2.0552499999999901E-2</v>
      </c>
      <c r="AG101">
        <v>2.0647499999999999E-2</v>
      </c>
    </row>
    <row r="102" spans="1:33" hidden="1" x14ac:dyDescent="0.3">
      <c r="A102" t="s">
        <v>122</v>
      </c>
      <c r="B102">
        <v>100</v>
      </c>
      <c r="C102" t="str">
        <f>LEFT(Table134[[#This Row],[Contingency id]])</f>
        <v>C</v>
      </c>
      <c r="D102">
        <v>0.33698399326032002</v>
      </c>
      <c r="E102" s="1">
        <v>2.3979797979797901</v>
      </c>
      <c r="F102">
        <v>1187</v>
      </c>
      <c r="G102">
        <v>495</v>
      </c>
      <c r="H102">
        <v>2.02881213142375E-2</v>
      </c>
      <c r="I102" s="2">
        <f>AVERAGE(Table134[[#This Row],[Estimated costs 1]:[Estimated costs 20]])</f>
        <v>1.7864532434709323E-2</v>
      </c>
      <c r="J102" s="2">
        <f>_xlfn.STDEV.P(Table134[[#This Row],[Estimated costs 1]:[Estimated costs 20]])</f>
        <v>1.8581101641445039E-2</v>
      </c>
      <c r="K102" s="2">
        <f>Table134[[#This Row],[Dev]]/Table134[[#This Row],[Mean]]*100</f>
        <v>104.01112768752616</v>
      </c>
      <c r="L102" s="2">
        <f>Table134[[#This Row],[Estimated costs 1]]-Table134[[#This Row],[Actual cost]]</f>
        <v>2.2404380791912402E-2</v>
      </c>
      <c r="M102" s="2">
        <f>Table134[[#This Row],[Diff 1]]/Table134[[#This Row],[Actual cost]]*100</f>
        <v>110.43102732331252</v>
      </c>
      <c r="N102">
        <v>4.2692502106149902E-2</v>
      </c>
      <c r="O102">
        <v>0</v>
      </c>
      <c r="P102">
        <v>0</v>
      </c>
      <c r="Q102">
        <v>0</v>
      </c>
      <c r="R102">
        <v>4.2692502106149902E-2</v>
      </c>
      <c r="S102">
        <v>1.03016006739679E-2</v>
      </c>
      <c r="T102">
        <v>4.2692502106149902E-2</v>
      </c>
      <c r="U102">
        <v>1.03016006739679E-2</v>
      </c>
      <c r="V102">
        <v>0</v>
      </c>
      <c r="W102">
        <v>0</v>
      </c>
      <c r="X102">
        <v>4.2692502106149902E-2</v>
      </c>
      <c r="Y102">
        <v>2.4549283909014299E-2</v>
      </c>
      <c r="Z102">
        <v>3.9275484414490303E-2</v>
      </c>
      <c r="AA102">
        <v>0</v>
      </c>
      <c r="AB102">
        <v>2.4549283909014299E-2</v>
      </c>
      <c r="AC102">
        <v>0</v>
      </c>
      <c r="AD102">
        <v>4.2692502106149902E-2</v>
      </c>
      <c r="AE102">
        <v>0</v>
      </c>
      <c r="AF102">
        <v>0</v>
      </c>
      <c r="AG102">
        <v>3.48508845829823E-2</v>
      </c>
    </row>
    <row r="103" spans="1:33" hidden="1" x14ac:dyDescent="0.3">
      <c r="A103" t="s">
        <v>123</v>
      </c>
      <c r="B103">
        <v>101</v>
      </c>
      <c r="C103" t="str">
        <f>LEFT(Table134[[#This Row],[Contingency id]])</f>
        <v>A</v>
      </c>
      <c r="D103">
        <v>100</v>
      </c>
      <c r="E103" s="1">
        <v>1.04</v>
      </c>
      <c r="F103">
        <v>52</v>
      </c>
      <c r="G103">
        <v>50</v>
      </c>
      <c r="H103">
        <v>2.0132692307692299E-2</v>
      </c>
      <c r="I103" s="2">
        <f>AVERAGE(Table134[[#This Row],[Estimated costs 1]:[Estimated costs 20]])</f>
        <v>2.0137653846153819E-2</v>
      </c>
      <c r="J103" s="2">
        <f>_xlfn.STDEV.P(Table134[[#This Row],[Estimated costs 1]:[Estimated costs 20]])</f>
        <v>7.8139648922467429E-5</v>
      </c>
      <c r="K103" s="2">
        <f>Table134[[#This Row],[Dev]]/Table134[[#This Row],[Mean]]*100</f>
        <v>0.38802757023947787</v>
      </c>
      <c r="L103" s="2">
        <f>Table134[[#This Row],[Estimated costs 1]]-Table134[[#This Row],[Actual cost]]</f>
        <v>-4.0192307692300117E-5</v>
      </c>
      <c r="M103" s="2">
        <f>Table134[[#This Row],[Diff 1]]/Table134[[#This Row],[Actual cost]]*100</f>
        <v>-0.19963702359342889</v>
      </c>
      <c r="N103">
        <v>2.0092499999999999E-2</v>
      </c>
      <c r="O103">
        <v>2.02224999999999E-2</v>
      </c>
      <c r="P103">
        <v>2.0222500000000001E-2</v>
      </c>
      <c r="Q103">
        <v>2.0042884615384601E-2</v>
      </c>
      <c r="R103">
        <v>2.0092499999999999E-2</v>
      </c>
      <c r="S103">
        <v>2.0222500000000001E-2</v>
      </c>
      <c r="T103">
        <v>2.02224999999999E-2</v>
      </c>
      <c r="U103">
        <v>2.0092499999999899E-2</v>
      </c>
      <c r="V103">
        <v>2.02224999999999E-2</v>
      </c>
      <c r="W103">
        <v>2.0172884615384599E-2</v>
      </c>
      <c r="X103">
        <v>2.0042884615384601E-2</v>
      </c>
      <c r="Y103">
        <v>2.0042884615384601E-2</v>
      </c>
      <c r="Z103">
        <v>2.0172884615384599E-2</v>
      </c>
      <c r="AA103">
        <v>2.0042884615384601E-2</v>
      </c>
      <c r="AB103">
        <v>2.0222500000000001E-2</v>
      </c>
      <c r="AC103">
        <v>2.0222500000000001E-2</v>
      </c>
      <c r="AD103">
        <v>2.0042884615384601E-2</v>
      </c>
      <c r="AE103">
        <v>2.0222500000000001E-2</v>
      </c>
      <c r="AF103">
        <v>2.0042884615384601E-2</v>
      </c>
      <c r="AG103">
        <v>2.0092499999999999E-2</v>
      </c>
    </row>
    <row r="104" spans="1:33" hidden="1" x14ac:dyDescent="0.3">
      <c r="A104" t="s">
        <v>124</v>
      </c>
      <c r="B104">
        <v>102</v>
      </c>
      <c r="C104" t="str">
        <f>LEFT(Table134[[#This Row],[Contingency id]])</f>
        <v>A</v>
      </c>
      <c r="D104">
        <v>8.3333333333333304</v>
      </c>
      <c r="E104" s="1">
        <v>1.1881188118811801</v>
      </c>
      <c r="F104">
        <v>120</v>
      </c>
      <c r="G104">
        <v>101</v>
      </c>
      <c r="H104">
        <v>1.91083333333333E-2</v>
      </c>
      <c r="I104" s="2">
        <f>AVERAGE(Table134[[#This Row],[Estimated costs 1]:[Estimated costs 20]])</f>
        <v>1.8774541666666627E-2</v>
      </c>
      <c r="J104" s="2">
        <f>_xlfn.STDEV.P(Table134[[#This Row],[Estimated costs 1]:[Estimated costs 20]])</f>
        <v>3.3936170935199013E-3</v>
      </c>
      <c r="K104" s="2">
        <f>Table134[[#This Row],[Dev]]/Table134[[#This Row],[Mean]]*100</f>
        <v>18.075632171330813</v>
      </c>
      <c r="L104" s="2">
        <f>Table134[[#This Row],[Estimated costs 1]]-Table134[[#This Row],[Actual cost]]</f>
        <v>2.233333333333299E-3</v>
      </c>
      <c r="M104" s="2">
        <f>Table134[[#This Row],[Diff 1]]/Table134[[#This Row],[Actual cost]]*100</f>
        <v>11.68774531181842</v>
      </c>
      <c r="N104">
        <v>2.1341666666666599E-2</v>
      </c>
      <c r="O104">
        <v>2.1341666666666599E-2</v>
      </c>
      <c r="P104">
        <v>1.4645833333333301E-2</v>
      </c>
      <c r="Q104">
        <v>1.4645833333333301E-2</v>
      </c>
      <c r="R104">
        <v>2.4809999999999999E-2</v>
      </c>
      <c r="S104">
        <v>1.8722499999999899E-2</v>
      </c>
      <c r="T104">
        <v>2.1584166666666599E-2</v>
      </c>
      <c r="U104">
        <v>1.8607499999999999E-2</v>
      </c>
      <c r="V104">
        <v>1.7622499999999999E-2</v>
      </c>
      <c r="W104">
        <v>1.738E-2</v>
      </c>
      <c r="X104">
        <v>1.1062499999999999E-2</v>
      </c>
      <c r="Y104">
        <v>2.0963333333333299E-2</v>
      </c>
      <c r="Z104">
        <v>1.8722499999999899E-2</v>
      </c>
      <c r="AA104">
        <v>1.7264999999999898E-2</v>
      </c>
      <c r="AB104">
        <v>2.0963333333333299E-2</v>
      </c>
      <c r="AC104">
        <v>1.4645833333333301E-2</v>
      </c>
      <c r="AD104">
        <v>1.7507499999999999E-2</v>
      </c>
      <c r="AE104">
        <v>2.1226666666666599E-2</v>
      </c>
      <c r="AF104">
        <v>1.7507499999999999E-2</v>
      </c>
      <c r="AG104">
        <v>2.4924999999999899E-2</v>
      </c>
    </row>
    <row r="105" spans="1:33" hidden="1" x14ac:dyDescent="0.3">
      <c r="A105" t="s">
        <v>125</v>
      </c>
      <c r="B105">
        <v>103</v>
      </c>
      <c r="C105" t="str">
        <f>LEFT(Table134[[#This Row],[Contingency id]])</f>
        <v>A</v>
      </c>
      <c r="D105">
        <v>8.4507042253521103</v>
      </c>
      <c r="E105" s="1">
        <v>1.09230769230769</v>
      </c>
      <c r="F105">
        <v>71</v>
      </c>
      <c r="G105">
        <v>65</v>
      </c>
      <c r="H105">
        <v>1.8184507042253498E-2</v>
      </c>
      <c r="I105" s="2">
        <f>AVERAGE(Table134[[#This Row],[Estimated costs 1]:[Estimated costs 20]])</f>
        <v>2.0268450704225303E-2</v>
      </c>
      <c r="J105" s="2">
        <f>_xlfn.STDEV.P(Table134[[#This Row],[Estimated costs 1]:[Estimated costs 20]])</f>
        <v>1.0209197249075997E-2</v>
      </c>
      <c r="K105" s="2">
        <f>Table134[[#This Row],[Dev]]/Table134[[#This Row],[Mean]]*100</f>
        <v>50.36989456203338</v>
      </c>
      <c r="L105" s="2">
        <f>Table134[[#This Row],[Estimated costs 1]]-Table134[[#This Row],[Actual cost]]</f>
        <v>1.0419718309859102E-2</v>
      </c>
      <c r="M105" s="2">
        <f>Table134[[#This Row],[Diff 1]]/Table134[[#This Row],[Actual cost]]*100</f>
        <v>57.299976763999474</v>
      </c>
      <c r="N105">
        <v>2.86042253521126E-2</v>
      </c>
      <c r="O105">
        <v>2.86042253521126E-2</v>
      </c>
      <c r="P105">
        <v>2.86042253521126E-2</v>
      </c>
      <c r="Q105">
        <v>2.86042253521126E-2</v>
      </c>
      <c r="R105">
        <v>7.7647887323943603E-3</v>
      </c>
      <c r="S105">
        <v>7.7647887323943603E-3</v>
      </c>
      <c r="T105">
        <v>2.86042253521126E-2</v>
      </c>
      <c r="U105">
        <v>7.7647887323943603E-3</v>
      </c>
      <c r="V105">
        <v>7.7647887323943603E-3</v>
      </c>
      <c r="W105">
        <v>7.7647887323943603E-3</v>
      </c>
      <c r="X105">
        <v>2.86042253521126E-2</v>
      </c>
      <c r="Y105">
        <v>7.7647887323943603E-3</v>
      </c>
      <c r="Z105">
        <v>7.7647887323943603E-3</v>
      </c>
      <c r="AA105">
        <v>2.86042253521126E-2</v>
      </c>
      <c r="AB105">
        <v>2.86042253521126E-2</v>
      </c>
      <c r="AC105">
        <v>2.86042253521126E-2</v>
      </c>
      <c r="AD105">
        <v>2.86042253521126E-2</v>
      </c>
      <c r="AE105">
        <v>2.86042253521126E-2</v>
      </c>
      <c r="AF105">
        <v>7.7647887323943603E-3</v>
      </c>
      <c r="AG105">
        <v>2.86042253521126E-2</v>
      </c>
    </row>
    <row r="106" spans="1:33" hidden="1" x14ac:dyDescent="0.3">
      <c r="A106" t="s">
        <v>126</v>
      </c>
      <c r="B106">
        <v>104</v>
      </c>
      <c r="C106" t="str">
        <f>LEFT(Table134[[#This Row],[Contingency id]])</f>
        <v>A</v>
      </c>
      <c r="D106">
        <v>0.14044943820224701</v>
      </c>
      <c r="E106" s="1">
        <v>1.82564102564102</v>
      </c>
      <c r="F106">
        <v>712</v>
      </c>
      <c r="G106">
        <v>390</v>
      </c>
      <c r="H106">
        <v>1.7022471910112299E-2</v>
      </c>
      <c r="I106" s="2">
        <f>AVERAGE(Table134[[#This Row],[Estimated costs 1]:[Estimated costs 20]])</f>
        <v>1.3617977528089884E-2</v>
      </c>
      <c r="J106" s="2">
        <f>_xlfn.STDEV.P(Table134[[#This Row],[Estimated costs 1]:[Estimated costs 20]])</f>
        <v>1.6678548136253989E-2</v>
      </c>
      <c r="K106" s="2">
        <f>Table134[[#This Row],[Dev]]/Table134[[#This Row],[Mean]]*100</f>
        <v>122.47448713915885</v>
      </c>
      <c r="L106" s="2">
        <f>Table134[[#This Row],[Estimated costs 1]]-Table134[[#This Row],[Actual cost]]</f>
        <v>1.7022471910112403E-2</v>
      </c>
      <c r="M106" s="2">
        <f>Table134[[#This Row],[Diff 1]]/Table134[[#This Row],[Actual cost]]*100</f>
        <v>100.00000000000063</v>
      </c>
      <c r="N106">
        <v>3.4044943820224702E-2</v>
      </c>
      <c r="O106">
        <v>3.4044943820224702E-2</v>
      </c>
      <c r="P106">
        <v>0</v>
      </c>
      <c r="Q106">
        <v>3.4044943820224702E-2</v>
      </c>
      <c r="R106">
        <v>3.4044943820224702E-2</v>
      </c>
      <c r="S106">
        <v>3.4044943820224702E-2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3.4044943820224702E-2</v>
      </c>
      <c r="AB106">
        <v>0</v>
      </c>
      <c r="AC106">
        <v>0</v>
      </c>
      <c r="AD106">
        <v>3.4044943820224702E-2</v>
      </c>
      <c r="AE106">
        <v>0</v>
      </c>
      <c r="AF106">
        <v>3.4044943820224702E-2</v>
      </c>
      <c r="AG106">
        <v>0</v>
      </c>
    </row>
    <row r="107" spans="1:33" x14ac:dyDescent="0.3">
      <c r="A107" t="s">
        <v>127</v>
      </c>
      <c r="B107">
        <v>105</v>
      </c>
      <c r="C107" t="str">
        <f>LEFT(Table134[[#This Row],[Contingency id]])</f>
        <v>B</v>
      </c>
      <c r="D107">
        <v>0.86767895878524903</v>
      </c>
      <c r="E107" s="1">
        <v>2.03532008830022</v>
      </c>
      <c r="F107">
        <v>922</v>
      </c>
      <c r="G107">
        <v>453</v>
      </c>
      <c r="H107">
        <v>1.6908893709327501E-2</v>
      </c>
      <c r="I107" s="2">
        <f>AVERAGE(Table134[[#This Row],[Estimated costs 1]:[Estimated costs 20]])</f>
        <v>1.5461008676789553E-2</v>
      </c>
      <c r="J107" s="2">
        <f>_xlfn.STDEV.P(Table134[[#This Row],[Estimated costs 1]:[Estimated costs 20]])</f>
        <v>9.1794613514020185E-3</v>
      </c>
      <c r="K107" s="2">
        <f>Table134[[#This Row],[Dev]]/Table134[[#This Row],[Mean]]*100</f>
        <v>59.371684883551303</v>
      </c>
      <c r="L107" s="2">
        <f>Table134[[#This Row],[Estimated costs 1]]-Table134[[#This Row],[Actual cost]]</f>
        <v>6.9956616052061008E-3</v>
      </c>
      <c r="M107" s="2">
        <f>Table134[[#This Row],[Diff 1]]/Table134[[#This Row],[Actual cost]]*100</f>
        <v>41.372674791533306</v>
      </c>
      <c r="N107">
        <v>2.3904555314533601E-2</v>
      </c>
      <c r="O107">
        <v>2.16019522776572E-2</v>
      </c>
      <c r="P107">
        <v>7.7928416485900202E-3</v>
      </c>
      <c r="Q107">
        <v>2.16019522776572E-2</v>
      </c>
      <c r="R107">
        <v>1.7799349240780901E-2</v>
      </c>
      <c r="S107">
        <v>1.9620390455531399E-3</v>
      </c>
      <c r="T107">
        <v>2.95737527114967E-2</v>
      </c>
      <c r="U107">
        <v>7.13774403470715E-3</v>
      </c>
      <c r="V107">
        <v>2.3024945770064999E-2</v>
      </c>
      <c r="W107">
        <v>1.3031453362255901E-2</v>
      </c>
      <c r="X107">
        <v>3.1608459869848102E-2</v>
      </c>
      <c r="Y107">
        <v>1.9620390455531399E-3</v>
      </c>
      <c r="Z107">
        <v>1.1968546637744E-2</v>
      </c>
      <c r="AA107">
        <v>1.36865509761388E-2</v>
      </c>
      <c r="AB107">
        <v>2.90802603036876E-2</v>
      </c>
      <c r="AC107">
        <v>6.0748373101952198E-3</v>
      </c>
      <c r="AD107">
        <v>1.9620390455531399E-3</v>
      </c>
      <c r="AE107">
        <v>2.05097613882863E-2</v>
      </c>
      <c r="AF107">
        <v>1.12505422993492E-2</v>
      </c>
      <c r="AG107">
        <v>1.36865509761388E-2</v>
      </c>
    </row>
    <row r="108" spans="1:33" x14ac:dyDescent="0.3">
      <c r="A108" t="s">
        <v>128</v>
      </c>
      <c r="B108">
        <v>106</v>
      </c>
      <c r="C108" t="str">
        <f>LEFT(Table134[[#This Row],[Contingency id]])</f>
        <v>B</v>
      </c>
      <c r="D108">
        <v>11.6666666666666</v>
      </c>
      <c r="E108" s="1">
        <v>1.03448275862068</v>
      </c>
      <c r="F108">
        <v>60</v>
      </c>
      <c r="G108">
        <v>58</v>
      </c>
      <c r="H108">
        <v>1.6268666666666601E-2</v>
      </c>
      <c r="I108" s="2">
        <f>AVERAGE(Table134[[#This Row],[Estimated costs 1]:[Estimated costs 20]])</f>
        <v>1.6268666666666601E-2</v>
      </c>
      <c r="J108" s="2">
        <f>_xlfn.STDEV.P(Table134[[#This Row],[Estimated costs 1]:[Estimated costs 20]])</f>
        <v>0</v>
      </c>
      <c r="K108" s="2">
        <f>Table134[[#This Row],[Dev]]/Table134[[#This Row],[Mean]]*100</f>
        <v>0</v>
      </c>
      <c r="L108" s="2">
        <f>Table134[[#This Row],[Estimated costs 1]]-Table134[[#This Row],[Actual cost]]</f>
        <v>0</v>
      </c>
      <c r="M108" s="2">
        <f>Table134[[#This Row],[Diff 1]]/Table134[[#This Row],[Actual cost]]*100</f>
        <v>0</v>
      </c>
      <c r="N108">
        <v>1.6268666666666601E-2</v>
      </c>
      <c r="O108">
        <v>1.6268666666666601E-2</v>
      </c>
      <c r="P108">
        <v>1.6268666666666601E-2</v>
      </c>
      <c r="Q108">
        <v>1.6268666666666601E-2</v>
      </c>
      <c r="R108">
        <v>1.6268666666666601E-2</v>
      </c>
      <c r="S108">
        <v>1.6268666666666601E-2</v>
      </c>
      <c r="T108">
        <v>1.6268666666666601E-2</v>
      </c>
      <c r="U108">
        <v>1.6268666666666601E-2</v>
      </c>
      <c r="V108">
        <v>1.6268666666666601E-2</v>
      </c>
      <c r="W108">
        <v>1.6268666666666601E-2</v>
      </c>
      <c r="X108">
        <v>1.6268666666666601E-2</v>
      </c>
      <c r="Y108">
        <v>1.6268666666666601E-2</v>
      </c>
      <c r="Z108">
        <v>1.6268666666666601E-2</v>
      </c>
      <c r="AA108">
        <v>1.6268666666666601E-2</v>
      </c>
      <c r="AB108">
        <v>1.6268666666666601E-2</v>
      </c>
      <c r="AC108">
        <v>1.6268666666666601E-2</v>
      </c>
      <c r="AD108">
        <v>1.6268666666666601E-2</v>
      </c>
      <c r="AE108">
        <v>1.6268666666666601E-2</v>
      </c>
      <c r="AF108">
        <v>1.6268666666666601E-2</v>
      </c>
      <c r="AG108">
        <v>1.6268666666666601E-2</v>
      </c>
    </row>
    <row r="109" spans="1:33" x14ac:dyDescent="0.3">
      <c r="A109" t="s">
        <v>129</v>
      </c>
      <c r="B109">
        <v>107</v>
      </c>
      <c r="C109" t="str">
        <f>LEFT(Table134[[#This Row],[Contingency id]])</f>
        <v>B</v>
      </c>
      <c r="D109">
        <v>1.89035916824196</v>
      </c>
      <c r="E109" s="1">
        <v>1.6428571428571399</v>
      </c>
      <c r="F109">
        <v>529</v>
      </c>
      <c r="G109">
        <v>322</v>
      </c>
      <c r="H109">
        <v>1.5856332703213599E-2</v>
      </c>
      <c r="I109" s="2">
        <f>AVERAGE(Table134[[#This Row],[Estimated costs 1]:[Estimated costs 20]])</f>
        <v>1.5809612476370485E-2</v>
      </c>
      <c r="J109" s="2">
        <f>_xlfn.STDEV.P(Table134[[#This Row],[Estimated costs 1]:[Estimated costs 20]])</f>
        <v>6.4182375746973195E-3</v>
      </c>
      <c r="K109" s="2">
        <f>Table134[[#This Row],[Dev]]/Table134[[#This Row],[Mean]]*100</f>
        <v>40.597058177676445</v>
      </c>
      <c r="L109" s="2">
        <f>Table134[[#This Row],[Estimated costs 1]]-Table134[[#This Row],[Actual cost]]</f>
        <v>6.6313799621928009E-3</v>
      </c>
      <c r="M109" s="2">
        <f>Table134[[#This Row],[Diff 1]]/Table134[[#This Row],[Actual cost]]*100</f>
        <v>41.821649976156344</v>
      </c>
      <c r="N109">
        <v>2.24877126654064E-2</v>
      </c>
      <c r="O109">
        <v>1.49797731568998E-2</v>
      </c>
      <c r="P109">
        <v>1.7765595463137999E-2</v>
      </c>
      <c r="Q109">
        <v>7.1595463137996201E-3</v>
      </c>
      <c r="R109">
        <v>2.0863705103969701E-2</v>
      </c>
      <c r="S109">
        <v>1.38487712665406E-2</v>
      </c>
      <c r="T109">
        <v>7.1595463137996201E-3</v>
      </c>
      <c r="U109">
        <v>1.69468809073724E-2</v>
      </c>
      <c r="V109">
        <v>1.5798487712665399E-2</v>
      </c>
      <c r="W109">
        <v>2.3618714555765499E-2</v>
      </c>
      <c r="X109">
        <v>2.24877126654064E-2</v>
      </c>
      <c r="Y109">
        <v>7.1595463137996201E-3</v>
      </c>
      <c r="Z109">
        <v>2.05206049149338E-2</v>
      </c>
      <c r="AA109">
        <v>2.0863705103969701E-2</v>
      </c>
      <c r="AB109">
        <v>9.1266540642722105E-3</v>
      </c>
      <c r="AC109">
        <v>7.1595463137996201E-3</v>
      </c>
      <c r="AD109">
        <v>2.3618714555765599E-2</v>
      </c>
      <c r="AE109">
        <v>2.5585822306238099E-2</v>
      </c>
      <c r="AF109">
        <v>7.1595463137996201E-3</v>
      </c>
      <c r="AG109">
        <v>1.1881663516068E-2</v>
      </c>
    </row>
    <row r="110" spans="1:33" hidden="1" x14ac:dyDescent="0.3">
      <c r="A110" t="s">
        <v>130</v>
      </c>
      <c r="B110">
        <v>108</v>
      </c>
      <c r="C110" t="str">
        <f>LEFT(Table134[[#This Row],[Contingency id]])</f>
        <v>C</v>
      </c>
      <c r="D110">
        <v>7.5075075075075007E-2</v>
      </c>
      <c r="E110" s="1">
        <v>2.62204724409448</v>
      </c>
      <c r="F110">
        <v>1332</v>
      </c>
      <c r="G110">
        <v>508</v>
      </c>
      <c r="H110">
        <v>1.47522522522522E-2</v>
      </c>
      <c r="I110" s="2">
        <f>AVERAGE(Table134[[#This Row],[Estimated costs 1]:[Estimated costs 20]])</f>
        <v>6.6385135135135056E-3</v>
      </c>
      <c r="J110" s="2">
        <f>_xlfn.STDEV.P(Table134[[#This Row],[Estimated costs 1]:[Estimated costs 20]])</f>
        <v>1.5802823042890411E-2</v>
      </c>
      <c r="K110" s="2">
        <f>Table134[[#This Row],[Dev]]/Table134[[#This Row],[Mean]]*100</f>
        <v>238.04761428476166</v>
      </c>
      <c r="L110" s="2">
        <f>Table134[[#This Row],[Estimated costs 1]]-Table134[[#This Row],[Actual cost]]</f>
        <v>-1.47522522522522E-2</v>
      </c>
      <c r="M110" s="2">
        <f>Table134[[#This Row],[Diff 1]]/Table134[[#This Row],[Actual cost]]*100</f>
        <v>-100</v>
      </c>
      <c r="N110">
        <v>0</v>
      </c>
      <c r="O110">
        <v>0</v>
      </c>
      <c r="P110">
        <v>0</v>
      </c>
      <c r="Q110">
        <v>0</v>
      </c>
      <c r="R110">
        <v>4.42567567567567E-2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4.42567567567567E-2</v>
      </c>
      <c r="AB110">
        <v>0</v>
      </c>
      <c r="AC110">
        <v>4.42567567567567E-2</v>
      </c>
      <c r="AD110">
        <v>0</v>
      </c>
      <c r="AE110">
        <v>0</v>
      </c>
      <c r="AF110">
        <v>0</v>
      </c>
      <c r="AG110">
        <v>0</v>
      </c>
    </row>
    <row r="111" spans="1:33" hidden="1" x14ac:dyDescent="0.3">
      <c r="A111" t="s">
        <v>131</v>
      </c>
      <c r="B111">
        <v>109</v>
      </c>
      <c r="C111" t="str">
        <f>LEFT(Table134[[#This Row],[Contingency id]])</f>
        <v>C</v>
      </c>
      <c r="D111">
        <v>1.8518518518518501</v>
      </c>
      <c r="E111" s="1">
        <v>1.265625</v>
      </c>
      <c r="F111">
        <v>162</v>
      </c>
      <c r="G111">
        <v>128</v>
      </c>
      <c r="H111">
        <v>1.4377160493827101E-2</v>
      </c>
      <c r="I111" s="2">
        <f>AVERAGE(Table134[[#This Row],[Estimated costs 1]:[Estimated costs 20]])</f>
        <v>1.4772654320987622E-2</v>
      </c>
      <c r="J111" s="2">
        <f>_xlfn.STDEV.P(Table134[[#This Row],[Estimated costs 1]:[Estimated costs 20]])</f>
        <v>3.9351138947790647E-3</v>
      </c>
      <c r="K111" s="2">
        <f>Table134[[#This Row],[Dev]]/Table134[[#This Row],[Mean]]*100</f>
        <v>26.63782560178382</v>
      </c>
      <c r="L111" s="2">
        <f>Table134[[#This Row],[Estimated costs 1]]-Table134[[#This Row],[Actual cost]]</f>
        <v>-3.9549382716048999E-3</v>
      </c>
      <c r="M111" s="2">
        <f>Table134[[#This Row],[Diff 1]]/Table134[[#This Row],[Actual cost]]*100</f>
        <v>-27.508479670258744</v>
      </c>
      <c r="N111">
        <v>1.0422222222222201E-2</v>
      </c>
      <c r="O111">
        <v>1.8332098765432101E-2</v>
      </c>
      <c r="P111">
        <v>1.8332098765432001E-2</v>
      </c>
      <c r="Q111">
        <v>1.0422222222222201E-2</v>
      </c>
      <c r="R111">
        <v>1.8332098765432101E-2</v>
      </c>
      <c r="S111">
        <v>1.0422222222222201E-2</v>
      </c>
      <c r="T111">
        <v>1.8332098765432101E-2</v>
      </c>
      <c r="U111">
        <v>1.8332098765432001E-2</v>
      </c>
      <c r="V111">
        <v>1.8332098765432101E-2</v>
      </c>
      <c r="W111">
        <v>1.8332098765432001E-2</v>
      </c>
      <c r="X111">
        <v>1.0422222222222201E-2</v>
      </c>
      <c r="Y111">
        <v>1.0422222222222201E-2</v>
      </c>
      <c r="Z111">
        <v>1.0422222222222201E-2</v>
      </c>
      <c r="AA111">
        <v>1.8332098765432101E-2</v>
      </c>
      <c r="AB111">
        <v>1.0422222222222201E-2</v>
      </c>
      <c r="AC111">
        <v>1.0422222222222201E-2</v>
      </c>
      <c r="AD111">
        <v>1.8332098765432101E-2</v>
      </c>
      <c r="AE111">
        <v>1.8332098765432001E-2</v>
      </c>
      <c r="AF111">
        <v>1.0422222222222201E-2</v>
      </c>
      <c r="AG111">
        <v>1.8332098765432001E-2</v>
      </c>
    </row>
    <row r="112" spans="1:33" hidden="1" x14ac:dyDescent="0.3">
      <c r="A112" t="s">
        <v>132</v>
      </c>
      <c r="B112">
        <v>110</v>
      </c>
      <c r="C112" t="str">
        <f>LEFT(Table134[[#This Row],[Contingency id]])</f>
        <v>C</v>
      </c>
      <c r="D112">
        <v>15.625</v>
      </c>
      <c r="E112" s="1">
        <v>1.06666666666666</v>
      </c>
      <c r="F112">
        <v>64</v>
      </c>
      <c r="G112">
        <v>60</v>
      </c>
      <c r="H112">
        <v>1.4233906249999999E-2</v>
      </c>
      <c r="I112" s="2">
        <f>AVERAGE(Table134[[#This Row],[Estimated costs 1]:[Estimated costs 20]])</f>
        <v>1.4233906249999997E-2</v>
      </c>
      <c r="J112" s="2">
        <f>_xlfn.STDEV.P(Table134[[#This Row],[Estimated costs 1]:[Estimated costs 20]])</f>
        <v>2.1787878249982779E-17</v>
      </c>
      <c r="K112" s="2">
        <f>Table134[[#This Row],[Dev]]/Table134[[#This Row],[Mean]]*100</f>
        <v>1.5307026663873652E-13</v>
      </c>
      <c r="L112" s="2">
        <f>Table134[[#This Row],[Estimated costs 1]]-Table134[[#This Row],[Actual cost]]</f>
        <v>0</v>
      </c>
      <c r="M112" s="2">
        <f>Table134[[#This Row],[Diff 1]]/Table134[[#This Row],[Actual cost]]*100</f>
        <v>0</v>
      </c>
      <c r="N112">
        <v>1.4233906249999999E-2</v>
      </c>
      <c r="O112">
        <v>1.4233906249999999E-2</v>
      </c>
      <c r="P112">
        <v>1.4233906249999999E-2</v>
      </c>
      <c r="Q112">
        <v>1.4233906249999999E-2</v>
      </c>
      <c r="R112">
        <v>1.4233906249999999E-2</v>
      </c>
      <c r="S112">
        <v>1.4233906249999999E-2</v>
      </c>
      <c r="T112">
        <v>1.4233906249999999E-2</v>
      </c>
      <c r="U112">
        <v>1.4233906249999999E-2</v>
      </c>
      <c r="V112">
        <v>1.4233906249999999E-2</v>
      </c>
      <c r="W112">
        <v>1.4233906249999999E-2</v>
      </c>
      <c r="X112">
        <v>1.4233906249999999E-2</v>
      </c>
      <c r="Y112">
        <v>1.4233906249999999E-2</v>
      </c>
      <c r="Z112">
        <v>1.4233906249999999E-2</v>
      </c>
      <c r="AA112">
        <v>1.42339062499999E-2</v>
      </c>
      <c r="AB112">
        <v>1.4233906249999999E-2</v>
      </c>
      <c r="AC112">
        <v>1.4233906249999999E-2</v>
      </c>
      <c r="AD112">
        <v>1.4233906249999999E-2</v>
      </c>
      <c r="AE112">
        <v>1.4233906249999999E-2</v>
      </c>
      <c r="AF112">
        <v>1.4233906249999999E-2</v>
      </c>
      <c r="AG112">
        <v>1.4233906249999999E-2</v>
      </c>
    </row>
    <row r="113" spans="1:33" hidden="1" x14ac:dyDescent="0.3">
      <c r="A113" t="s">
        <v>133</v>
      </c>
      <c r="B113">
        <v>111</v>
      </c>
      <c r="C113" t="str">
        <f>LEFT(Table134[[#This Row],[Contingency id]])</f>
        <v>A</v>
      </c>
      <c r="D113">
        <v>11.6666666666666</v>
      </c>
      <c r="E113" s="1">
        <v>1.0714285714285701</v>
      </c>
      <c r="F113">
        <v>60</v>
      </c>
      <c r="G113">
        <v>56</v>
      </c>
      <c r="H113">
        <v>1.30108333333333E-2</v>
      </c>
      <c r="I113" s="2">
        <f>AVERAGE(Table134[[#This Row],[Estimated costs 1]:[Estimated costs 20]])</f>
        <v>1.3039116666666638E-2</v>
      </c>
      <c r="J113" s="2">
        <f>_xlfn.STDEV.P(Table134[[#This Row],[Estimated costs 1]:[Estimated costs 20]])</f>
        <v>2.3761444196545686E-3</v>
      </c>
      <c r="K113" s="2">
        <f>Table134[[#This Row],[Dev]]/Table134[[#This Row],[Mean]]*100</f>
        <v>18.223200853237046</v>
      </c>
      <c r="L113" s="2">
        <f>Table134[[#This Row],[Estimated costs 1]]-Table134[[#This Row],[Actual cost]]</f>
        <v>3.4831666666667021E-3</v>
      </c>
      <c r="M113" s="2">
        <f>Table134[[#This Row],[Diff 1]]/Table134[[#This Row],[Actual cost]]*100</f>
        <v>26.771280343303999</v>
      </c>
      <c r="N113">
        <v>1.6494000000000002E-2</v>
      </c>
      <c r="O113">
        <v>1.35943333333333E-2</v>
      </c>
      <c r="P113">
        <v>1.2427333333333301E-2</v>
      </c>
      <c r="Q113">
        <v>1.6494000000000002E-2</v>
      </c>
      <c r="R113">
        <v>9.52766666666666E-3</v>
      </c>
      <c r="S113">
        <v>1.2427333333333301E-2</v>
      </c>
      <c r="T113">
        <v>1.6493999999999901E-2</v>
      </c>
      <c r="U113">
        <v>1.2427333333333301E-2</v>
      </c>
      <c r="V113">
        <v>1.6494000000000002E-2</v>
      </c>
      <c r="W113">
        <v>1.35943333333333E-2</v>
      </c>
      <c r="X113">
        <v>1.35943333333333E-2</v>
      </c>
      <c r="Y113">
        <v>1.2427333333333301E-2</v>
      </c>
      <c r="Z113">
        <v>1.2427333333333301E-2</v>
      </c>
      <c r="AA113">
        <v>1.6494000000000002E-2</v>
      </c>
      <c r="AB113">
        <v>1.2427333333333301E-2</v>
      </c>
      <c r="AC113">
        <v>9.52766666666666E-3</v>
      </c>
      <c r="AD113">
        <v>1.2427333333333301E-2</v>
      </c>
      <c r="AE113">
        <v>9.52766666666666E-3</v>
      </c>
      <c r="AF113">
        <v>1.2427333333333301E-2</v>
      </c>
      <c r="AG113">
        <v>9.52766666666666E-3</v>
      </c>
    </row>
    <row r="114" spans="1:33" hidden="1" x14ac:dyDescent="0.3">
      <c r="A114" t="s">
        <v>134</v>
      </c>
      <c r="B114">
        <v>112</v>
      </c>
      <c r="C114" t="str">
        <f>LEFT(Table134[[#This Row],[Contingency id]])</f>
        <v>C</v>
      </c>
      <c r="D114">
        <v>0.71942446043165398</v>
      </c>
      <c r="E114" s="1">
        <v>1.130081300813</v>
      </c>
      <c r="F114">
        <v>139</v>
      </c>
      <c r="G114">
        <v>123</v>
      </c>
      <c r="H114">
        <v>1.29424460431654E-2</v>
      </c>
      <c r="I114" s="2">
        <f>AVERAGE(Table134[[#This Row],[Estimated costs 1]:[Estimated costs 20]])</f>
        <v>1.2942446043165407E-2</v>
      </c>
      <c r="J114" s="2">
        <f>_xlfn.STDEV.P(Table134[[#This Row],[Estimated costs 1]:[Estimated costs 20]])</f>
        <v>6.9388939039072284E-18</v>
      </c>
      <c r="K114" s="2">
        <f>Table134[[#This Row],[Dev]]/Table134[[#This Row],[Mean]]*100</f>
        <v>5.3613465961262328E-14</v>
      </c>
      <c r="L114" s="2">
        <f>Table134[[#This Row],[Estimated costs 1]]-Table134[[#This Row],[Actual cost]]</f>
        <v>0</v>
      </c>
      <c r="M114" s="2">
        <f>Table134[[#This Row],[Diff 1]]/Table134[[#This Row],[Actual cost]]*100</f>
        <v>0</v>
      </c>
      <c r="N114">
        <v>1.29424460431654E-2</v>
      </c>
      <c r="O114">
        <v>1.29424460431654E-2</v>
      </c>
      <c r="P114">
        <v>1.29424460431654E-2</v>
      </c>
      <c r="Q114">
        <v>1.29424460431654E-2</v>
      </c>
      <c r="R114">
        <v>1.29424460431654E-2</v>
      </c>
      <c r="S114">
        <v>1.29424460431654E-2</v>
      </c>
      <c r="T114">
        <v>1.29424460431654E-2</v>
      </c>
      <c r="U114">
        <v>1.29424460431654E-2</v>
      </c>
      <c r="V114">
        <v>1.29424460431654E-2</v>
      </c>
      <c r="W114">
        <v>1.29424460431654E-2</v>
      </c>
      <c r="X114">
        <v>1.29424460431654E-2</v>
      </c>
      <c r="Y114">
        <v>1.29424460431654E-2</v>
      </c>
      <c r="Z114">
        <v>1.29424460431654E-2</v>
      </c>
      <c r="AA114">
        <v>1.29424460431654E-2</v>
      </c>
      <c r="AB114">
        <v>1.29424460431654E-2</v>
      </c>
      <c r="AC114">
        <v>1.29424460431654E-2</v>
      </c>
      <c r="AD114">
        <v>1.29424460431654E-2</v>
      </c>
      <c r="AE114">
        <v>1.29424460431654E-2</v>
      </c>
      <c r="AF114">
        <v>1.29424460431654E-2</v>
      </c>
      <c r="AG114">
        <v>1.29424460431654E-2</v>
      </c>
    </row>
    <row r="115" spans="1:33" hidden="1" x14ac:dyDescent="0.3">
      <c r="A115" t="s">
        <v>135</v>
      </c>
      <c r="B115">
        <v>113</v>
      </c>
      <c r="C115" t="str">
        <f>LEFT(Table134[[#This Row],[Contingency id]])</f>
        <v>A</v>
      </c>
      <c r="D115">
        <v>5.3846153846153797</v>
      </c>
      <c r="E115" s="1">
        <v>1.13043478260869</v>
      </c>
      <c r="F115">
        <v>130</v>
      </c>
      <c r="G115">
        <v>115</v>
      </c>
      <c r="H115">
        <v>1.28207692307692E-2</v>
      </c>
      <c r="I115" s="2">
        <f>AVERAGE(Table134[[#This Row],[Estimated costs 1]:[Estimated costs 20]])</f>
        <v>1.2646615384615362E-2</v>
      </c>
      <c r="J115" s="2">
        <f>_xlfn.STDEV.P(Table134[[#This Row],[Estimated costs 1]:[Estimated costs 20]])</f>
        <v>3.9903659128383263E-4</v>
      </c>
      <c r="K115" s="2">
        <f>Table134[[#This Row],[Dev]]/Table134[[#This Row],[Mean]]*100</f>
        <v>3.1552836798473498</v>
      </c>
      <c r="L115" s="2">
        <f>Table134[[#This Row],[Estimated costs 1]]-Table134[[#This Row],[Actual cost]]</f>
        <v>-4.3538461538459965E-4</v>
      </c>
      <c r="M115" s="2">
        <f>Table134[[#This Row],[Diff 1]]/Table134[[#This Row],[Actual cost]]*100</f>
        <v>-3.3959320813582585</v>
      </c>
      <c r="N115">
        <v>1.23853846153846E-2</v>
      </c>
      <c r="O115">
        <v>1.23853846153846E-2</v>
      </c>
      <c r="P115">
        <v>1.3256153846153799E-2</v>
      </c>
      <c r="Q115">
        <v>1.3256153846153799E-2</v>
      </c>
      <c r="R115">
        <v>1.3256153846153799E-2</v>
      </c>
      <c r="S115">
        <v>1.23853846153846E-2</v>
      </c>
      <c r="T115">
        <v>1.23853846153846E-2</v>
      </c>
      <c r="U115">
        <v>1.3256153846153799E-2</v>
      </c>
      <c r="V115">
        <v>1.23853846153846E-2</v>
      </c>
      <c r="W115">
        <v>1.23853846153846E-2</v>
      </c>
      <c r="X115">
        <v>1.23853846153846E-2</v>
      </c>
      <c r="Y115">
        <v>1.23853846153846E-2</v>
      </c>
      <c r="Z115">
        <v>1.23853846153846E-2</v>
      </c>
      <c r="AA115">
        <v>1.23853846153846E-2</v>
      </c>
      <c r="AB115">
        <v>1.23853846153846E-2</v>
      </c>
      <c r="AC115">
        <v>1.23853846153846E-2</v>
      </c>
      <c r="AD115">
        <v>1.23853846153846E-2</v>
      </c>
      <c r="AE115">
        <v>1.3256153846153799E-2</v>
      </c>
      <c r="AF115">
        <v>1.3256153846153799E-2</v>
      </c>
      <c r="AG115">
        <v>1.23853846153846E-2</v>
      </c>
    </row>
    <row r="116" spans="1:33" hidden="1" x14ac:dyDescent="0.3">
      <c r="A116" t="s">
        <v>136</v>
      </c>
      <c r="B116">
        <v>114</v>
      </c>
      <c r="C116" t="str">
        <f>LEFT(Table134[[#This Row],[Contingency id]])</f>
        <v>A</v>
      </c>
      <c r="D116">
        <v>11.6666666666666</v>
      </c>
      <c r="E116" s="1">
        <v>1.0526315789473599</v>
      </c>
      <c r="F116">
        <v>60</v>
      </c>
      <c r="G116">
        <v>57</v>
      </c>
      <c r="H116">
        <v>1.27318333333333E-2</v>
      </c>
      <c r="I116" s="2">
        <f>AVERAGE(Table134[[#This Row],[Estimated costs 1]:[Estimated costs 20]])</f>
        <v>1.27318333333333E-2</v>
      </c>
      <c r="J116" s="2">
        <f>_xlfn.STDEV.P(Table134[[#This Row],[Estimated costs 1]:[Estimated costs 20]])</f>
        <v>0</v>
      </c>
      <c r="K116" s="2">
        <f>Table134[[#This Row],[Dev]]/Table134[[#This Row],[Mean]]*100</f>
        <v>0</v>
      </c>
      <c r="L116" s="2">
        <f>Table134[[#This Row],[Estimated costs 1]]-Table134[[#This Row],[Actual cost]]</f>
        <v>0</v>
      </c>
      <c r="M116" s="2">
        <f>Table134[[#This Row],[Diff 1]]/Table134[[#This Row],[Actual cost]]*100</f>
        <v>0</v>
      </c>
      <c r="N116">
        <v>1.27318333333333E-2</v>
      </c>
      <c r="O116">
        <v>1.27318333333333E-2</v>
      </c>
      <c r="P116">
        <v>1.27318333333333E-2</v>
      </c>
      <c r="Q116">
        <v>1.27318333333333E-2</v>
      </c>
      <c r="R116">
        <v>1.27318333333333E-2</v>
      </c>
      <c r="S116">
        <v>1.27318333333333E-2</v>
      </c>
      <c r="T116">
        <v>1.27318333333333E-2</v>
      </c>
      <c r="U116">
        <v>1.27318333333333E-2</v>
      </c>
      <c r="V116">
        <v>1.27318333333333E-2</v>
      </c>
      <c r="W116">
        <v>1.27318333333333E-2</v>
      </c>
      <c r="X116">
        <v>1.27318333333333E-2</v>
      </c>
      <c r="Y116">
        <v>1.27318333333333E-2</v>
      </c>
      <c r="Z116">
        <v>1.27318333333333E-2</v>
      </c>
      <c r="AA116">
        <v>1.27318333333333E-2</v>
      </c>
      <c r="AB116">
        <v>1.27318333333333E-2</v>
      </c>
      <c r="AC116">
        <v>1.27318333333333E-2</v>
      </c>
      <c r="AD116">
        <v>1.27318333333333E-2</v>
      </c>
      <c r="AE116">
        <v>1.27318333333333E-2</v>
      </c>
      <c r="AF116">
        <v>1.27318333333333E-2</v>
      </c>
      <c r="AG116">
        <v>1.27318333333333E-2</v>
      </c>
    </row>
    <row r="117" spans="1:33" hidden="1" x14ac:dyDescent="0.3">
      <c r="A117" t="s">
        <v>137</v>
      </c>
      <c r="B117">
        <v>115</v>
      </c>
      <c r="C117" t="str">
        <f>LEFT(Table134[[#This Row],[Contingency id]])</f>
        <v>C</v>
      </c>
      <c r="D117">
        <v>0.30143180105501099</v>
      </c>
      <c r="E117" s="1">
        <v>2.5817120622568002</v>
      </c>
      <c r="F117">
        <v>1327</v>
      </c>
      <c r="G117">
        <v>514</v>
      </c>
      <c r="H117">
        <v>1.2458176337603599E-2</v>
      </c>
      <c r="I117" s="2">
        <f>AVERAGE(Table134[[#This Row],[Estimated costs 1]:[Estimated costs 20]])</f>
        <v>1.4474943481537283E-2</v>
      </c>
      <c r="J117" s="2">
        <f>_xlfn.STDEV.P(Table134[[#This Row],[Estimated costs 1]:[Estimated costs 20]])</f>
        <v>1.2530587523252828E-2</v>
      </c>
      <c r="K117" s="2">
        <f>Table134[[#This Row],[Dev]]/Table134[[#This Row],[Mean]]*100</f>
        <v>86.567436613728603</v>
      </c>
      <c r="L117" s="2">
        <f>Table134[[#This Row],[Estimated costs 1]]-Table134[[#This Row],[Actual cost]]</f>
        <v>3.4604370761114993E-3</v>
      </c>
      <c r="M117" s="2">
        <f>Table134[[#This Row],[Diff 1]]/Table134[[#This Row],[Actual cost]]*100</f>
        <v>27.776433583353295</v>
      </c>
      <c r="N117">
        <v>1.5918613413715098E-2</v>
      </c>
      <c r="O117">
        <v>3.8042200452147699E-2</v>
      </c>
      <c r="P117">
        <v>9.1002260738507895E-3</v>
      </c>
      <c r="Q117">
        <v>1.09577995478522E-2</v>
      </c>
      <c r="R117">
        <v>1.32396382818387E-2</v>
      </c>
      <c r="S117">
        <v>9.1002260738507895E-3</v>
      </c>
      <c r="T117">
        <v>0</v>
      </c>
      <c r="U117">
        <v>3.3081386586284803E-2</v>
      </c>
      <c r="V117">
        <v>1.32396382818387E-2</v>
      </c>
      <c r="W117">
        <v>1.32396382818387E-2</v>
      </c>
      <c r="X117">
        <v>0</v>
      </c>
      <c r="Y117">
        <v>2.0058025621702998E-2</v>
      </c>
      <c r="Z117">
        <v>9.1002260738507895E-3</v>
      </c>
      <c r="AA117">
        <v>9.1002260738507895E-3</v>
      </c>
      <c r="AB117">
        <v>4.1394122079879397E-3</v>
      </c>
      <c r="AC117">
        <v>3.9899773926149198E-2</v>
      </c>
      <c r="AD117">
        <v>4.1394122079879397E-3</v>
      </c>
      <c r="AE117">
        <v>0</v>
      </c>
      <c r="AF117">
        <v>3.8042200452147699E-2</v>
      </c>
      <c r="AG117">
        <v>9.1002260738507895E-3</v>
      </c>
    </row>
    <row r="118" spans="1:33" hidden="1" x14ac:dyDescent="0.3">
      <c r="A118" t="s">
        <v>138</v>
      </c>
      <c r="B118">
        <v>116</v>
      </c>
      <c r="C118" t="str">
        <f>LEFT(Table134[[#This Row],[Contingency id]])</f>
        <v>C</v>
      </c>
      <c r="D118">
        <v>14.0625</v>
      </c>
      <c r="E118" s="1">
        <v>1.01587301587301</v>
      </c>
      <c r="F118">
        <v>64</v>
      </c>
      <c r="G118">
        <v>63</v>
      </c>
      <c r="H118">
        <v>1.229546875E-2</v>
      </c>
      <c r="I118" s="2">
        <f>AVERAGE(Table134[[#This Row],[Estimated costs 1]:[Estimated costs 20]])</f>
        <v>1.229546875E-2</v>
      </c>
      <c r="J118" s="2">
        <f>_xlfn.STDEV.P(Table134[[#This Row],[Estimated costs 1]:[Estimated costs 20]])</f>
        <v>2.2497965763803412E-17</v>
      </c>
      <c r="K118" s="2">
        <f>Table134[[#This Row],[Dev]]/Table134[[#This Row],[Mean]]*100</f>
        <v>1.8297769870549599E-13</v>
      </c>
      <c r="L118" s="2">
        <f>Table134[[#This Row],[Estimated costs 1]]-Table134[[#This Row],[Actual cost]]</f>
        <v>0</v>
      </c>
      <c r="M118" s="2">
        <f>Table134[[#This Row],[Diff 1]]/Table134[[#This Row],[Actual cost]]*100</f>
        <v>0</v>
      </c>
      <c r="N118">
        <v>1.229546875E-2</v>
      </c>
      <c r="O118">
        <v>1.2295468749999899E-2</v>
      </c>
      <c r="P118">
        <v>1.229546875E-2</v>
      </c>
      <c r="Q118">
        <v>1.229546875E-2</v>
      </c>
      <c r="R118">
        <v>1.229546875E-2</v>
      </c>
      <c r="S118">
        <v>1.229546875E-2</v>
      </c>
      <c r="T118">
        <v>1.229546875E-2</v>
      </c>
      <c r="U118">
        <v>1.229546875E-2</v>
      </c>
      <c r="V118">
        <v>1.229546875E-2</v>
      </c>
      <c r="W118">
        <v>1.229546875E-2</v>
      </c>
      <c r="X118">
        <v>1.229546875E-2</v>
      </c>
      <c r="Y118">
        <v>1.229546875E-2</v>
      </c>
      <c r="Z118">
        <v>1.229546875E-2</v>
      </c>
      <c r="AA118">
        <v>1.229546875E-2</v>
      </c>
      <c r="AB118">
        <v>1.229546875E-2</v>
      </c>
      <c r="AC118">
        <v>1.229546875E-2</v>
      </c>
      <c r="AD118">
        <v>1.229546875E-2</v>
      </c>
      <c r="AE118">
        <v>1.229546875E-2</v>
      </c>
      <c r="AF118">
        <v>1.229546875E-2</v>
      </c>
      <c r="AG118">
        <v>1.229546875E-2</v>
      </c>
    </row>
    <row r="119" spans="1:33" hidden="1" x14ac:dyDescent="0.3">
      <c r="A119" t="s">
        <v>139</v>
      </c>
      <c r="B119">
        <v>117</v>
      </c>
      <c r="C119" t="str">
        <f>LEFT(Table134[[#This Row],[Contingency id]])</f>
        <v>C</v>
      </c>
      <c r="D119">
        <v>0.625</v>
      </c>
      <c r="E119" s="1">
        <v>1.16788321167883</v>
      </c>
      <c r="F119">
        <v>160</v>
      </c>
      <c r="G119">
        <v>137</v>
      </c>
      <c r="H119">
        <v>1.19875E-2</v>
      </c>
      <c r="I119" s="2">
        <f>AVERAGE(Table134[[#This Row],[Estimated costs 1]:[Estimated costs 20]])</f>
        <v>1.2586874999999964E-2</v>
      </c>
      <c r="J119" s="2">
        <f>_xlfn.STDEV.P(Table134[[#This Row],[Estimated costs 1]:[Estimated costs 20]])</f>
        <v>1.7153019265478405E-2</v>
      </c>
      <c r="K119" s="2">
        <f>Table134[[#This Row],[Dev]]/Table134[[#This Row],[Mean]]*100</f>
        <v>136.27702877384937</v>
      </c>
      <c r="L119" s="2">
        <f>Table134[[#This Row],[Estimated costs 1]]-Table134[[#This Row],[Actual cost]]</f>
        <v>2.3974999999999899E-2</v>
      </c>
      <c r="M119" s="2">
        <f>Table134[[#This Row],[Diff 1]]/Table134[[#This Row],[Actual cost]]*100</f>
        <v>199.99999999999915</v>
      </c>
      <c r="N119">
        <v>3.5962499999999897E-2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3.5962499999999897E-2</v>
      </c>
      <c r="U119">
        <v>0</v>
      </c>
      <c r="V119">
        <v>3.5962499999999897E-2</v>
      </c>
      <c r="W119">
        <v>3.5962499999999897E-2</v>
      </c>
      <c r="X119">
        <v>0</v>
      </c>
      <c r="Y119">
        <v>3.5962499999999897E-2</v>
      </c>
      <c r="Z119">
        <v>3.5962499999999897E-2</v>
      </c>
      <c r="AA119">
        <v>0</v>
      </c>
      <c r="AB119">
        <v>3.5962499999999897E-2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 spans="1:33" hidden="1" x14ac:dyDescent="0.3">
      <c r="A120" t="s">
        <v>140</v>
      </c>
      <c r="B120">
        <v>118</v>
      </c>
      <c r="C120" t="str">
        <f>LEFT(Table134[[#This Row],[Contingency id]])</f>
        <v>C</v>
      </c>
      <c r="D120">
        <v>3.3898305084745699</v>
      </c>
      <c r="E120" s="1">
        <v>1.10280373831775</v>
      </c>
      <c r="F120">
        <v>118</v>
      </c>
      <c r="G120">
        <v>107</v>
      </c>
      <c r="H120">
        <v>1.1790677966101599E-2</v>
      </c>
      <c r="I120" s="2">
        <f>AVERAGE(Table134[[#This Row],[Estimated costs 1]:[Estimated costs 20]])</f>
        <v>1.1585762711864369E-2</v>
      </c>
      <c r="J120" s="2">
        <f>_xlfn.STDEV.P(Table134[[#This Row],[Estimated costs 1]:[Estimated costs 20]])</f>
        <v>2.0388810363760712E-3</v>
      </c>
      <c r="K120" s="2">
        <f>Table134[[#This Row],[Dev]]/Table134[[#This Row],[Mean]]*100</f>
        <v>17.598159802532127</v>
      </c>
      <c r="L120" s="2">
        <f>Table134[[#This Row],[Estimated costs 1]]-Table134[[#This Row],[Actual cost]]</f>
        <v>2.0491525423729003E-3</v>
      </c>
      <c r="M120" s="2">
        <f>Table134[[#This Row],[Diff 1]]/Table134[[#This Row],[Actual cost]]*100</f>
        <v>17.379429310716898</v>
      </c>
      <c r="N120">
        <v>1.3839830508474499E-2</v>
      </c>
      <c r="O120">
        <v>1.3839830508474499E-2</v>
      </c>
      <c r="P120">
        <v>9.7415254237288099E-3</v>
      </c>
      <c r="Q120">
        <v>1.3839830508474499E-2</v>
      </c>
      <c r="R120">
        <v>9.7415254237288099E-3</v>
      </c>
      <c r="S120">
        <v>1.3839830508474499E-2</v>
      </c>
      <c r="T120">
        <v>9.7415254237288099E-3</v>
      </c>
      <c r="U120">
        <v>9.7415254237288099E-3</v>
      </c>
      <c r="V120">
        <v>9.7415254237288099E-3</v>
      </c>
      <c r="W120">
        <v>9.7415254237288099E-3</v>
      </c>
      <c r="X120">
        <v>9.7415254237288099E-3</v>
      </c>
      <c r="Y120">
        <v>1.3839830508474499E-2</v>
      </c>
      <c r="Z120">
        <v>9.7415254237288099E-3</v>
      </c>
      <c r="AA120">
        <v>1.3839830508474499E-2</v>
      </c>
      <c r="AB120">
        <v>1.3839830508474499E-2</v>
      </c>
      <c r="AC120">
        <v>1.3839830508474499E-2</v>
      </c>
      <c r="AD120">
        <v>9.7415254237288099E-3</v>
      </c>
      <c r="AE120">
        <v>9.7415254237288099E-3</v>
      </c>
      <c r="AF120">
        <v>9.7415254237288099E-3</v>
      </c>
      <c r="AG120">
        <v>1.3839830508474499E-2</v>
      </c>
    </row>
    <row r="121" spans="1:33" x14ac:dyDescent="0.3">
      <c r="A121" t="s">
        <v>141</v>
      </c>
      <c r="B121">
        <v>119</v>
      </c>
      <c r="C121" t="str">
        <f>LEFT(Table134[[#This Row],[Contingency id]])</f>
        <v>B</v>
      </c>
      <c r="D121">
        <v>3.84615384615384</v>
      </c>
      <c r="E121" s="1">
        <v>1.13043478260869</v>
      </c>
      <c r="F121">
        <v>130</v>
      </c>
      <c r="G121">
        <v>115</v>
      </c>
      <c r="H121">
        <v>1.1764615384615301E-2</v>
      </c>
      <c r="I121" s="2">
        <f>AVERAGE(Table134[[#This Row],[Estimated costs 1]:[Estimated costs 20]])</f>
        <v>1.1764615384615297E-2</v>
      </c>
      <c r="J121" s="2">
        <f>_xlfn.STDEV.P(Table134[[#This Row],[Estimated costs 1]:[Estimated costs 20]])</f>
        <v>3.4694469519536142E-18</v>
      </c>
      <c r="K121" s="2">
        <f>Table134[[#This Row],[Dev]]/Table134[[#This Row],[Mean]]*100</f>
        <v>2.9490525941805493E-14</v>
      </c>
      <c r="L121" s="2">
        <f>Table134[[#This Row],[Estimated costs 1]]-Table134[[#This Row],[Actual cost]]</f>
        <v>0</v>
      </c>
      <c r="M121" s="2">
        <f>Table134[[#This Row],[Diff 1]]/Table134[[#This Row],[Actual cost]]*100</f>
        <v>0</v>
      </c>
      <c r="N121">
        <v>1.1764615384615301E-2</v>
      </c>
      <c r="O121">
        <v>1.1764615384615301E-2</v>
      </c>
      <c r="P121">
        <v>1.1764615384615301E-2</v>
      </c>
      <c r="Q121">
        <v>1.1764615384615301E-2</v>
      </c>
      <c r="R121">
        <v>1.1764615384615301E-2</v>
      </c>
      <c r="S121">
        <v>1.1764615384615301E-2</v>
      </c>
      <c r="T121">
        <v>1.1764615384615301E-2</v>
      </c>
      <c r="U121">
        <v>1.1764615384615301E-2</v>
      </c>
      <c r="V121">
        <v>1.1764615384615301E-2</v>
      </c>
      <c r="W121">
        <v>1.1764615384615301E-2</v>
      </c>
      <c r="X121">
        <v>1.1764615384615301E-2</v>
      </c>
      <c r="Y121">
        <v>1.1764615384615301E-2</v>
      </c>
      <c r="Z121">
        <v>1.1764615384615301E-2</v>
      </c>
      <c r="AA121">
        <v>1.1764615384615301E-2</v>
      </c>
      <c r="AB121">
        <v>1.1764615384615301E-2</v>
      </c>
      <c r="AC121">
        <v>1.1764615384615301E-2</v>
      </c>
      <c r="AD121">
        <v>1.1764615384615301E-2</v>
      </c>
      <c r="AE121">
        <v>1.1764615384615301E-2</v>
      </c>
      <c r="AF121">
        <v>1.1764615384615301E-2</v>
      </c>
      <c r="AG121">
        <v>1.1764615384615301E-2</v>
      </c>
    </row>
    <row r="122" spans="1:33" hidden="1" x14ac:dyDescent="0.3">
      <c r="A122" t="s">
        <v>142</v>
      </c>
      <c r="B122">
        <v>120</v>
      </c>
      <c r="C122" t="str">
        <f>LEFT(Table134[[#This Row],[Contingency id]])</f>
        <v>A</v>
      </c>
      <c r="D122">
        <v>4.6153846153846096</v>
      </c>
      <c r="E122" s="1">
        <v>1.1111111111111101</v>
      </c>
      <c r="F122">
        <v>130</v>
      </c>
      <c r="G122">
        <v>117</v>
      </c>
      <c r="H122">
        <v>1.17015384615384E-2</v>
      </c>
      <c r="I122" s="2">
        <f>AVERAGE(Table134[[#This Row],[Estimated costs 1]:[Estimated costs 20]])</f>
        <v>1.1701538461538421E-2</v>
      </c>
      <c r="J122" s="2">
        <f>_xlfn.STDEV.P(Table134[[#This Row],[Estimated costs 1]:[Estimated costs 20]])</f>
        <v>2.0576923076922747E-3</v>
      </c>
      <c r="K122" s="2">
        <f>Table134[[#This Row],[Dev]]/Table134[[#This Row],[Mean]]*100</f>
        <v>17.584801472521473</v>
      </c>
      <c r="L122" s="2">
        <f>Table134[[#This Row],[Estimated costs 1]]-Table134[[#This Row],[Actual cost]]</f>
        <v>-2.05769230769225E-3</v>
      </c>
      <c r="M122" s="2">
        <f>Table134[[#This Row],[Diff 1]]/Table134[[#This Row],[Actual cost]]*100</f>
        <v>-17.584801472521292</v>
      </c>
      <c r="N122">
        <v>9.6438461538461504E-3</v>
      </c>
      <c r="O122">
        <v>1.3759230769230701E-2</v>
      </c>
      <c r="P122">
        <v>9.6438461538461504E-3</v>
      </c>
      <c r="Q122">
        <v>9.6438461538461504E-3</v>
      </c>
      <c r="R122">
        <v>9.6438461538461504E-3</v>
      </c>
      <c r="S122">
        <v>1.3759230769230701E-2</v>
      </c>
      <c r="T122">
        <v>1.3759230769230701E-2</v>
      </c>
      <c r="U122">
        <v>9.6438461538461504E-3</v>
      </c>
      <c r="V122">
        <v>1.3759230769230701E-2</v>
      </c>
      <c r="W122">
        <v>1.3759230769230701E-2</v>
      </c>
      <c r="X122">
        <v>9.6438461538461504E-3</v>
      </c>
      <c r="Y122">
        <v>1.3759230769230701E-2</v>
      </c>
      <c r="Z122">
        <v>1.3759230769230701E-2</v>
      </c>
      <c r="AA122">
        <v>9.6438461538461504E-3</v>
      </c>
      <c r="AB122">
        <v>9.6438461538461504E-3</v>
      </c>
      <c r="AC122">
        <v>1.3759230769230701E-2</v>
      </c>
      <c r="AD122">
        <v>9.6438461538461504E-3</v>
      </c>
      <c r="AE122">
        <v>1.3759230769230701E-2</v>
      </c>
      <c r="AF122">
        <v>1.3759230769230701E-2</v>
      </c>
      <c r="AG122">
        <v>9.6438461538461504E-3</v>
      </c>
    </row>
    <row r="123" spans="1:33" hidden="1" x14ac:dyDescent="0.3">
      <c r="A123" t="s">
        <v>143</v>
      </c>
      <c r="B123">
        <v>121</v>
      </c>
      <c r="C123" t="str">
        <f>LEFT(Table134[[#This Row],[Contingency id]])</f>
        <v>A</v>
      </c>
      <c r="D123">
        <v>4.2735042735042699</v>
      </c>
      <c r="E123" s="1">
        <v>1.13592233009708</v>
      </c>
      <c r="F123">
        <v>117</v>
      </c>
      <c r="G123">
        <v>103</v>
      </c>
      <c r="H123">
        <v>1.0690598290598201E-2</v>
      </c>
      <c r="I123" s="2">
        <f>AVERAGE(Table134[[#This Row],[Estimated costs 1]:[Estimated costs 20]])</f>
        <v>1.0667435897435875E-2</v>
      </c>
      <c r="J123" s="2">
        <f>_xlfn.STDEV.P(Table134[[#This Row],[Estimated costs 1]:[Estimated costs 20]])</f>
        <v>2.9239634020913545E-3</v>
      </c>
      <c r="K123" s="2">
        <f>Table134[[#This Row],[Dev]]/Table134[[#This Row],[Mean]]*100</f>
        <v>27.410180198919083</v>
      </c>
      <c r="L123" s="2">
        <f>Table134[[#This Row],[Estimated costs 1]]-Table134[[#This Row],[Actual cost]]</f>
        <v>5.5042735042739981E-4</v>
      </c>
      <c r="M123" s="2">
        <f>Table134[[#This Row],[Diff 1]]/Table134[[#This Row],[Actual cost]]*100</f>
        <v>5.1487048289100033</v>
      </c>
      <c r="N123">
        <v>1.1241025641025601E-2</v>
      </c>
      <c r="O123">
        <v>1.50068376068376E-2</v>
      </c>
      <c r="P123">
        <v>1.50068376068376E-2</v>
      </c>
      <c r="Q123">
        <v>1.1241025641025601E-2</v>
      </c>
      <c r="R123">
        <v>1.1241025641025601E-2</v>
      </c>
      <c r="S123">
        <v>1.50068376068376E-2</v>
      </c>
      <c r="T123">
        <v>1.1241025641025601E-2</v>
      </c>
      <c r="U123">
        <v>1.01401709401709E-2</v>
      </c>
      <c r="V123">
        <v>1.1241025641025601E-2</v>
      </c>
      <c r="W123">
        <v>6.3743589743589704E-3</v>
      </c>
      <c r="X123">
        <v>1.1241025641025601E-2</v>
      </c>
      <c r="Y123">
        <v>1.01401709401709E-2</v>
      </c>
      <c r="Z123">
        <v>6.3743589743589704E-3</v>
      </c>
      <c r="AA123">
        <v>1.1241025641025601E-2</v>
      </c>
      <c r="AB123">
        <v>1.1241025641025601E-2</v>
      </c>
      <c r="AC123">
        <v>1.1241025641025601E-2</v>
      </c>
      <c r="AD123">
        <v>6.3743589743589704E-3</v>
      </c>
      <c r="AE123">
        <v>1.50068376068376E-2</v>
      </c>
      <c r="AF123">
        <v>6.3743589743589704E-3</v>
      </c>
      <c r="AG123">
        <v>6.3743589743589704E-3</v>
      </c>
    </row>
    <row r="124" spans="1:33" x14ac:dyDescent="0.3">
      <c r="A124" t="s">
        <v>144</v>
      </c>
      <c r="B124">
        <v>122</v>
      </c>
      <c r="C124" t="str">
        <f>LEFT(Table134[[#This Row],[Contingency id]])</f>
        <v>B</v>
      </c>
      <c r="D124">
        <v>3.3898305084745699</v>
      </c>
      <c r="E124" s="1">
        <v>1.15686274509803</v>
      </c>
      <c r="F124">
        <v>118</v>
      </c>
      <c r="G124">
        <v>102</v>
      </c>
      <c r="H124">
        <v>1.03923728813559E-2</v>
      </c>
      <c r="I124" s="2">
        <f>AVERAGE(Table134[[#This Row],[Estimated costs 1]:[Estimated costs 20]])</f>
        <v>1.0392372881355897E-2</v>
      </c>
      <c r="J124" s="2">
        <f>_xlfn.STDEV.P(Table134[[#This Row],[Estimated costs 1]:[Estimated costs 20]])</f>
        <v>3.4694469519536142E-18</v>
      </c>
      <c r="K124" s="2">
        <f>Table134[[#This Row],[Dev]]/Table134[[#This Row],[Mean]]*100</f>
        <v>3.3384550300132746E-14</v>
      </c>
      <c r="L124" s="2">
        <f>Table134[[#This Row],[Estimated costs 1]]-Table134[[#This Row],[Actual cost]]</f>
        <v>0</v>
      </c>
      <c r="M124" s="2">
        <f>Table134[[#This Row],[Diff 1]]/Table134[[#This Row],[Actual cost]]*100</f>
        <v>0</v>
      </c>
      <c r="N124">
        <v>1.03923728813559E-2</v>
      </c>
      <c r="O124">
        <v>1.03923728813559E-2</v>
      </c>
      <c r="P124">
        <v>1.03923728813559E-2</v>
      </c>
      <c r="Q124">
        <v>1.03923728813559E-2</v>
      </c>
      <c r="R124">
        <v>1.03923728813559E-2</v>
      </c>
      <c r="S124">
        <v>1.03923728813559E-2</v>
      </c>
      <c r="T124">
        <v>1.03923728813559E-2</v>
      </c>
      <c r="U124">
        <v>1.03923728813559E-2</v>
      </c>
      <c r="V124">
        <v>1.03923728813559E-2</v>
      </c>
      <c r="W124">
        <v>1.03923728813559E-2</v>
      </c>
      <c r="X124">
        <v>1.03923728813559E-2</v>
      </c>
      <c r="Y124">
        <v>1.03923728813559E-2</v>
      </c>
      <c r="Z124">
        <v>1.03923728813559E-2</v>
      </c>
      <c r="AA124">
        <v>1.03923728813559E-2</v>
      </c>
      <c r="AB124">
        <v>1.03923728813559E-2</v>
      </c>
      <c r="AC124">
        <v>1.03923728813559E-2</v>
      </c>
      <c r="AD124">
        <v>1.03923728813559E-2</v>
      </c>
      <c r="AE124">
        <v>1.03923728813559E-2</v>
      </c>
      <c r="AF124">
        <v>1.03923728813559E-2</v>
      </c>
      <c r="AG124">
        <v>1.03923728813559E-2</v>
      </c>
    </row>
    <row r="125" spans="1:33" x14ac:dyDescent="0.3">
      <c r="A125" t="s">
        <v>145</v>
      </c>
      <c r="B125">
        <v>123</v>
      </c>
      <c r="C125" t="str">
        <f>LEFT(Table134[[#This Row],[Contingency id]])</f>
        <v>B</v>
      </c>
      <c r="D125">
        <v>1.5037593984962401</v>
      </c>
      <c r="E125" s="1">
        <v>1.1565217391304301</v>
      </c>
      <c r="F125">
        <v>133</v>
      </c>
      <c r="G125">
        <v>115</v>
      </c>
      <c r="H125">
        <v>8.9992481203007499E-3</v>
      </c>
      <c r="I125" s="2">
        <f>AVERAGE(Table134[[#This Row],[Estimated costs 1]:[Estimated costs 20]])</f>
        <v>8.9992481203007377E-3</v>
      </c>
      <c r="J125" s="2">
        <f>_xlfn.STDEV.P(Table134[[#This Row],[Estimated costs 1]:[Estimated costs 20]])</f>
        <v>7.6090225563909594E-3</v>
      </c>
      <c r="K125" s="2">
        <f>Table134[[#This Row],[Dev]]/Table134[[#This Row],[Mean]]*100</f>
        <v>84.551758710000769</v>
      </c>
      <c r="L125" s="2">
        <f>Table134[[#This Row],[Estimated costs 1]]-Table134[[#This Row],[Actual cost]]</f>
        <v>7.6090225563909507E-3</v>
      </c>
      <c r="M125" s="2">
        <f>Table134[[#This Row],[Diff 1]]/Table134[[#This Row],[Actual cost]]*100</f>
        <v>84.551758710000556</v>
      </c>
      <c r="N125">
        <v>1.6608270676691701E-2</v>
      </c>
      <c r="O125">
        <v>1.6608270676691701E-2</v>
      </c>
      <c r="P125">
        <v>1.3902255639097699E-3</v>
      </c>
      <c r="Q125">
        <v>1.3902255639097699E-3</v>
      </c>
      <c r="R125">
        <v>1.6608270676691701E-2</v>
      </c>
      <c r="S125">
        <v>1.6608270676691701E-2</v>
      </c>
      <c r="T125">
        <v>1.3902255639097699E-3</v>
      </c>
      <c r="U125">
        <v>1.6608270676691701E-2</v>
      </c>
      <c r="V125">
        <v>1.6608270676691701E-2</v>
      </c>
      <c r="W125">
        <v>1.6608270676691701E-2</v>
      </c>
      <c r="X125">
        <v>1.6608270676691701E-2</v>
      </c>
      <c r="Y125">
        <v>1.3902255639097699E-3</v>
      </c>
      <c r="Z125">
        <v>1.3902255639097699E-3</v>
      </c>
      <c r="AA125">
        <v>1.3902255639097699E-3</v>
      </c>
      <c r="AB125">
        <v>1.3902255639097699E-3</v>
      </c>
      <c r="AC125">
        <v>1.6608270676691701E-2</v>
      </c>
      <c r="AD125">
        <v>1.3902255639097699E-3</v>
      </c>
      <c r="AE125">
        <v>1.6608270676691701E-2</v>
      </c>
      <c r="AF125">
        <v>1.3902255639097699E-3</v>
      </c>
      <c r="AG125">
        <v>1.3902255639097699E-3</v>
      </c>
    </row>
    <row r="126" spans="1:33" x14ac:dyDescent="0.3">
      <c r="A126" t="s">
        <v>146</v>
      </c>
      <c r="B126">
        <v>124</v>
      </c>
      <c r="C126" t="str">
        <f>LEFT(Table134[[#This Row],[Contingency id]])</f>
        <v>B</v>
      </c>
      <c r="D126">
        <v>5.0847457627118597</v>
      </c>
      <c r="E126" s="1">
        <v>1.0350877192982399</v>
      </c>
      <c r="F126">
        <v>59</v>
      </c>
      <c r="G126">
        <v>57</v>
      </c>
      <c r="H126">
        <v>8.85084745762711E-3</v>
      </c>
      <c r="I126" s="2">
        <f>AVERAGE(Table134[[#This Row],[Estimated costs 1]:[Estimated costs 20]])</f>
        <v>8.8508474576271083E-3</v>
      </c>
      <c r="J126" s="2">
        <f>_xlfn.STDEV.P(Table134[[#This Row],[Estimated costs 1]:[Estimated costs 20]])</f>
        <v>1.7347234759768071E-18</v>
      </c>
      <c r="K126" s="2">
        <f>Table134[[#This Row],[Dev]]/Table134[[#This Row],[Mean]]*100</f>
        <v>1.9599518399584786E-14</v>
      </c>
      <c r="L126" s="2">
        <f>Table134[[#This Row],[Estimated costs 1]]-Table134[[#This Row],[Actual cost]]</f>
        <v>0</v>
      </c>
      <c r="M126" s="2">
        <f>Table134[[#This Row],[Diff 1]]/Table134[[#This Row],[Actual cost]]*100</f>
        <v>0</v>
      </c>
      <c r="N126">
        <v>8.85084745762711E-3</v>
      </c>
      <c r="O126">
        <v>8.85084745762711E-3</v>
      </c>
      <c r="P126">
        <v>8.85084745762711E-3</v>
      </c>
      <c r="Q126">
        <v>8.85084745762711E-3</v>
      </c>
      <c r="R126">
        <v>8.85084745762711E-3</v>
      </c>
      <c r="S126">
        <v>8.85084745762711E-3</v>
      </c>
      <c r="T126">
        <v>8.85084745762711E-3</v>
      </c>
      <c r="U126">
        <v>8.85084745762711E-3</v>
      </c>
      <c r="V126">
        <v>8.85084745762711E-3</v>
      </c>
      <c r="W126">
        <v>8.85084745762711E-3</v>
      </c>
      <c r="X126">
        <v>8.85084745762711E-3</v>
      </c>
      <c r="Y126">
        <v>8.85084745762711E-3</v>
      </c>
      <c r="Z126">
        <v>8.85084745762711E-3</v>
      </c>
      <c r="AA126">
        <v>8.85084745762711E-3</v>
      </c>
      <c r="AB126">
        <v>8.85084745762711E-3</v>
      </c>
      <c r="AC126">
        <v>8.85084745762711E-3</v>
      </c>
      <c r="AD126">
        <v>8.85084745762711E-3</v>
      </c>
      <c r="AE126">
        <v>8.85084745762711E-3</v>
      </c>
      <c r="AF126">
        <v>8.85084745762711E-3</v>
      </c>
      <c r="AG126">
        <v>8.85084745762711E-3</v>
      </c>
    </row>
    <row r="127" spans="1:33" x14ac:dyDescent="0.3">
      <c r="A127" t="s">
        <v>147</v>
      </c>
      <c r="B127">
        <v>125</v>
      </c>
      <c r="C127" t="str">
        <f>LEFT(Table134[[#This Row],[Contingency id]])</f>
        <v>B</v>
      </c>
      <c r="D127">
        <v>0.56577086280056499</v>
      </c>
      <c r="E127" s="1">
        <v>1.75</v>
      </c>
      <c r="F127">
        <v>707</v>
      </c>
      <c r="G127">
        <v>404</v>
      </c>
      <c r="H127">
        <v>8.3927864214992896E-3</v>
      </c>
      <c r="I127" s="2">
        <f>AVERAGE(Table134[[#This Row],[Estimated costs 1]:[Estimated costs 20]])</f>
        <v>8.2444978783592533E-3</v>
      </c>
      <c r="J127" s="2">
        <f>_xlfn.STDEV.P(Table134[[#This Row],[Estimated costs 1]:[Estimated costs 20]])</f>
        <v>5.0877360954053024E-3</v>
      </c>
      <c r="K127" s="2">
        <f>Table134[[#This Row],[Dev]]/Table134[[#This Row],[Mean]]*100</f>
        <v>61.710684755707867</v>
      </c>
      <c r="L127" s="2">
        <f>Table134[[#This Row],[Estimated costs 1]]-Table134[[#This Row],[Actual cost]]</f>
        <v>-1.6120226308345099E-3</v>
      </c>
      <c r="M127" s="2">
        <f>Table134[[#This Row],[Diff 1]]/Table134[[#This Row],[Actual cost]]*100</f>
        <v>-19.207240002022331</v>
      </c>
      <c r="N127">
        <v>6.7807637906647797E-3</v>
      </c>
      <c r="O127">
        <v>5.9142857142857096E-3</v>
      </c>
      <c r="P127">
        <v>9.2220650636492194E-3</v>
      </c>
      <c r="Q127">
        <v>9.6087694483734092E-3</v>
      </c>
      <c r="R127">
        <v>9.8670438472418607E-3</v>
      </c>
      <c r="S127">
        <v>3.0862800565770801E-3</v>
      </c>
      <c r="T127">
        <v>0</v>
      </c>
      <c r="U127">
        <v>2.82800565770862E-3</v>
      </c>
      <c r="V127">
        <v>1.2050070721357799E-2</v>
      </c>
      <c r="W127">
        <v>1.8830834512022599E-2</v>
      </c>
      <c r="X127">
        <v>3.0862800565770801E-3</v>
      </c>
      <c r="Y127">
        <v>2.82800565770862E-3</v>
      </c>
      <c r="Z127">
        <v>1.2916548797736901E-2</v>
      </c>
      <c r="AA127">
        <v>9.8670438472418607E-3</v>
      </c>
      <c r="AB127">
        <v>1.2916548797736901E-2</v>
      </c>
      <c r="AC127">
        <v>1.2695049504950401E-2</v>
      </c>
      <c r="AD127">
        <v>9.6087694483734092E-3</v>
      </c>
      <c r="AE127">
        <v>0</v>
      </c>
      <c r="AF127">
        <v>1.6002828854314002E-2</v>
      </c>
      <c r="AG127">
        <v>6.7807637906647797E-3</v>
      </c>
    </row>
    <row r="128" spans="1:33" hidden="1" x14ac:dyDescent="0.3">
      <c r="A128" t="s">
        <v>148</v>
      </c>
      <c r="B128">
        <v>126</v>
      </c>
      <c r="C128" t="str">
        <f>LEFT(Table134[[#This Row],[Contingency id]])</f>
        <v>C</v>
      </c>
      <c r="D128">
        <v>3.3333333333333299</v>
      </c>
      <c r="E128" s="1">
        <v>1.03448275862068</v>
      </c>
      <c r="F128">
        <v>60</v>
      </c>
      <c r="G128">
        <v>58</v>
      </c>
      <c r="H128">
        <v>7.2416666666666601E-3</v>
      </c>
      <c r="I128" s="2">
        <f>AVERAGE(Table134[[#This Row],[Estimated costs 1]:[Estimated costs 20]])</f>
        <v>7.2416666666666601E-3</v>
      </c>
      <c r="J128" s="2">
        <f>_xlfn.STDEV.P(Table134[[#This Row],[Estimated costs 1]:[Estimated costs 20]])</f>
        <v>0</v>
      </c>
      <c r="K128" s="2">
        <f>Table134[[#This Row],[Dev]]/Table134[[#This Row],[Mean]]*100</f>
        <v>0</v>
      </c>
      <c r="L128" s="2">
        <f>Table134[[#This Row],[Estimated costs 1]]-Table134[[#This Row],[Actual cost]]</f>
        <v>0</v>
      </c>
      <c r="M128" s="2">
        <f>Table134[[#This Row],[Diff 1]]/Table134[[#This Row],[Actual cost]]*100</f>
        <v>0</v>
      </c>
      <c r="N128">
        <v>7.2416666666666601E-3</v>
      </c>
      <c r="O128">
        <v>7.2416666666666601E-3</v>
      </c>
      <c r="P128">
        <v>7.2416666666666601E-3</v>
      </c>
      <c r="Q128">
        <v>7.2416666666666601E-3</v>
      </c>
      <c r="R128">
        <v>7.2416666666666601E-3</v>
      </c>
      <c r="S128">
        <v>7.2416666666666601E-3</v>
      </c>
      <c r="T128">
        <v>7.2416666666666601E-3</v>
      </c>
      <c r="U128">
        <v>7.2416666666666601E-3</v>
      </c>
      <c r="V128">
        <v>7.2416666666666601E-3</v>
      </c>
      <c r="W128">
        <v>7.2416666666666601E-3</v>
      </c>
      <c r="X128">
        <v>7.2416666666666601E-3</v>
      </c>
      <c r="Y128">
        <v>7.2416666666666601E-3</v>
      </c>
      <c r="Z128">
        <v>7.2416666666666601E-3</v>
      </c>
      <c r="AA128">
        <v>7.2416666666666601E-3</v>
      </c>
      <c r="AB128">
        <v>7.2416666666666601E-3</v>
      </c>
      <c r="AC128">
        <v>7.2416666666666601E-3</v>
      </c>
      <c r="AD128">
        <v>7.2416666666666601E-3</v>
      </c>
      <c r="AE128">
        <v>7.2416666666666601E-3</v>
      </c>
      <c r="AF128">
        <v>7.2416666666666601E-3</v>
      </c>
      <c r="AG128">
        <v>7.2416666666666601E-3</v>
      </c>
    </row>
    <row r="129" spans="1:33" hidden="1" x14ac:dyDescent="0.3">
      <c r="A129" t="s">
        <v>149</v>
      </c>
      <c r="B129">
        <v>127</v>
      </c>
      <c r="C129" t="str">
        <f>LEFT(Table134[[#This Row],[Contingency id]])</f>
        <v>C</v>
      </c>
      <c r="D129">
        <v>0.18903591682419599</v>
      </c>
      <c r="E129" s="1">
        <v>1.5744047619047601</v>
      </c>
      <c r="F129">
        <v>529</v>
      </c>
      <c r="G129">
        <v>336</v>
      </c>
      <c r="H129">
        <v>6.4234404536861996E-3</v>
      </c>
      <c r="I129" s="2">
        <f>AVERAGE(Table134[[#This Row],[Estimated costs 1]:[Estimated costs 20]])</f>
        <v>1.1562192816635163E-2</v>
      </c>
      <c r="J129" s="2">
        <f>_xlfn.STDEV.P(Table134[[#This Row],[Estimated costs 1]:[Estimated costs 20]])</f>
        <v>9.4404909028097221E-3</v>
      </c>
      <c r="K129" s="2">
        <f>Table134[[#This Row],[Dev]]/Table134[[#This Row],[Mean]]*100</f>
        <v>81.649658092772583</v>
      </c>
      <c r="L129" s="2">
        <f>Table134[[#This Row],[Estimated costs 1]]-Table134[[#This Row],[Actual cost]]</f>
        <v>1.2846880907372401E-2</v>
      </c>
      <c r="M129" s="2">
        <f>Table134[[#This Row],[Diff 1]]/Table134[[#This Row],[Actual cost]]*100</f>
        <v>200.00000000000006</v>
      </c>
      <c r="N129">
        <v>1.92703213610586E-2</v>
      </c>
      <c r="O129">
        <v>0</v>
      </c>
      <c r="P129">
        <v>1.92703213610586E-2</v>
      </c>
      <c r="Q129">
        <v>1.92703213610586E-2</v>
      </c>
      <c r="R129">
        <v>0</v>
      </c>
      <c r="S129">
        <v>1.92703213610586E-2</v>
      </c>
      <c r="T129">
        <v>0</v>
      </c>
      <c r="U129">
        <v>1.92703213610586E-2</v>
      </c>
      <c r="V129">
        <v>0</v>
      </c>
      <c r="W129">
        <v>1.92703213610586E-2</v>
      </c>
      <c r="X129">
        <v>1.92703213610586E-2</v>
      </c>
      <c r="Y129">
        <v>0</v>
      </c>
      <c r="Z129">
        <v>0</v>
      </c>
      <c r="AA129">
        <v>1.92703213610586E-2</v>
      </c>
      <c r="AB129">
        <v>1.92703213610586E-2</v>
      </c>
      <c r="AC129">
        <v>1.92703213610586E-2</v>
      </c>
      <c r="AD129">
        <v>0</v>
      </c>
      <c r="AE129">
        <v>0</v>
      </c>
      <c r="AF129">
        <v>1.92703213610586E-2</v>
      </c>
      <c r="AG129">
        <v>1.92703213610586E-2</v>
      </c>
    </row>
    <row r="130" spans="1:33" x14ac:dyDescent="0.3">
      <c r="A130" t="s">
        <v>150</v>
      </c>
      <c r="B130">
        <v>128</v>
      </c>
      <c r="C130" t="str">
        <f>LEFT(Table134[[#This Row],[Contingency id]])</f>
        <v>B</v>
      </c>
      <c r="D130">
        <v>0.59021922428330498</v>
      </c>
      <c r="E130" s="1">
        <v>2.3911290322580601</v>
      </c>
      <c r="F130">
        <v>1186</v>
      </c>
      <c r="G130">
        <v>496</v>
      </c>
      <c r="H130">
        <v>6.3080101180438396E-3</v>
      </c>
      <c r="I130" s="2">
        <f>AVERAGE(Table134[[#This Row],[Estimated costs 1]:[Estimated costs 20]])</f>
        <v>5.4699494097807623E-3</v>
      </c>
      <c r="J130" s="2">
        <f>_xlfn.STDEV.P(Table134[[#This Row],[Estimated costs 1]:[Estimated costs 20]])</f>
        <v>5.274367146609912E-3</v>
      </c>
      <c r="K130" s="2">
        <f>Table134[[#This Row],[Dev]]/Table134[[#This Row],[Mean]]*100</f>
        <v>96.424422814201321</v>
      </c>
      <c r="L130" s="2">
        <f>Table134[[#This Row],[Estimated costs 1]]-Table134[[#This Row],[Actual cost]]</f>
        <v>9.4609612141652605E-3</v>
      </c>
      <c r="M130" s="2">
        <f>Table134[[#This Row],[Diff 1]]/Table134[[#This Row],[Actual cost]]*100</f>
        <v>149.98329167390705</v>
      </c>
      <c r="N130">
        <v>1.57689713322091E-2</v>
      </c>
      <c r="O130">
        <v>1.0345699831365901E-3</v>
      </c>
      <c r="P130">
        <v>2.8811129848229301E-3</v>
      </c>
      <c r="Q130">
        <v>2.8811129848229301E-3</v>
      </c>
      <c r="R130">
        <v>1.0345699831365901E-3</v>
      </c>
      <c r="S130">
        <v>1.45986509274873E-2</v>
      </c>
      <c r="T130">
        <v>1.6445193929173599E-2</v>
      </c>
      <c r="U130">
        <v>1.3011129848229301E-2</v>
      </c>
      <c r="V130">
        <v>2.8811129848229301E-3</v>
      </c>
      <c r="W130">
        <v>5.8912310286677897E-3</v>
      </c>
      <c r="X130">
        <v>1.0345699831365901E-3</v>
      </c>
      <c r="Y130">
        <v>1.0345699831365901E-3</v>
      </c>
      <c r="Z130">
        <v>2.8811129848229301E-3</v>
      </c>
      <c r="AA130">
        <v>5.8912310286677897E-3</v>
      </c>
      <c r="AB130">
        <v>1.0345699831365901E-3</v>
      </c>
      <c r="AC130">
        <v>1.0345699831365901E-3</v>
      </c>
      <c r="AD130">
        <v>9.5775716694772306E-3</v>
      </c>
      <c r="AE130">
        <v>1.0345699831365901E-3</v>
      </c>
      <c r="AF130">
        <v>2.8811129848229301E-3</v>
      </c>
      <c r="AG130">
        <v>6.5674536256323697E-3</v>
      </c>
    </row>
    <row r="131" spans="1:33" hidden="1" x14ac:dyDescent="0.3">
      <c r="A131" t="s">
        <v>151</v>
      </c>
      <c r="B131">
        <v>129</v>
      </c>
      <c r="C131" t="str">
        <f>LEFT(Table134[[#This Row],[Contingency id]])</f>
        <v>A</v>
      </c>
      <c r="D131">
        <v>2.52100840336134</v>
      </c>
      <c r="E131" s="1">
        <v>1.1442307692307601</v>
      </c>
      <c r="F131">
        <v>119</v>
      </c>
      <c r="G131">
        <v>104</v>
      </c>
      <c r="H131">
        <v>5.72605042016806E-3</v>
      </c>
      <c r="I131" s="2">
        <f>AVERAGE(Table134[[#This Row],[Estimated costs 1]:[Estimated costs 20]])</f>
        <v>5.7260504201680617E-3</v>
      </c>
      <c r="J131" s="2">
        <f>_xlfn.STDEV.P(Table134[[#This Row],[Estimated costs 1]:[Estimated costs 20]])</f>
        <v>1.7347234759768071E-18</v>
      </c>
      <c r="K131" s="2">
        <f>Table134[[#This Row],[Dev]]/Table134[[#This Row],[Mean]]*100</f>
        <v>3.0295288177464084E-14</v>
      </c>
      <c r="L131" s="2">
        <f>Table134[[#This Row],[Estimated costs 1]]-Table134[[#This Row],[Actual cost]]</f>
        <v>0</v>
      </c>
      <c r="M131" s="2">
        <f>Table134[[#This Row],[Diff 1]]/Table134[[#This Row],[Actual cost]]*100</f>
        <v>0</v>
      </c>
      <c r="N131">
        <v>5.72605042016806E-3</v>
      </c>
      <c r="O131">
        <v>5.72605042016806E-3</v>
      </c>
      <c r="P131">
        <v>5.72605042016806E-3</v>
      </c>
      <c r="Q131">
        <v>5.72605042016806E-3</v>
      </c>
      <c r="R131">
        <v>5.72605042016806E-3</v>
      </c>
      <c r="S131">
        <v>5.72605042016806E-3</v>
      </c>
      <c r="T131">
        <v>5.72605042016806E-3</v>
      </c>
      <c r="U131">
        <v>5.72605042016806E-3</v>
      </c>
      <c r="V131">
        <v>5.72605042016806E-3</v>
      </c>
      <c r="W131">
        <v>5.72605042016806E-3</v>
      </c>
      <c r="X131">
        <v>5.72605042016806E-3</v>
      </c>
      <c r="Y131">
        <v>5.72605042016806E-3</v>
      </c>
      <c r="Z131">
        <v>5.72605042016806E-3</v>
      </c>
      <c r="AA131">
        <v>5.72605042016806E-3</v>
      </c>
      <c r="AB131">
        <v>5.72605042016806E-3</v>
      </c>
      <c r="AC131">
        <v>5.72605042016806E-3</v>
      </c>
      <c r="AD131">
        <v>5.72605042016806E-3</v>
      </c>
      <c r="AE131">
        <v>5.72605042016806E-3</v>
      </c>
      <c r="AF131">
        <v>5.72605042016806E-3</v>
      </c>
      <c r="AG131">
        <v>5.72605042016806E-3</v>
      </c>
    </row>
    <row r="132" spans="1:33" hidden="1" x14ac:dyDescent="0.3">
      <c r="A132" t="s">
        <v>152</v>
      </c>
      <c r="B132">
        <v>130</v>
      </c>
      <c r="C132" t="str">
        <f>LEFT(Table134[[#This Row],[Contingency id]])</f>
        <v>C</v>
      </c>
      <c r="D132">
        <v>0.75757575757575701</v>
      </c>
      <c r="E132" s="1">
        <v>1.12820512820512</v>
      </c>
      <c r="F132">
        <v>132</v>
      </c>
      <c r="G132">
        <v>117</v>
      </c>
      <c r="H132">
        <v>5.4204545454545399E-3</v>
      </c>
      <c r="I132" s="2">
        <f>AVERAGE(Table134[[#This Row],[Estimated costs 1]:[Estimated costs 20]])</f>
        <v>5.4204545454545373E-3</v>
      </c>
      <c r="J132" s="2">
        <f>_xlfn.STDEV.P(Table134[[#This Row],[Estimated costs 1]:[Estimated costs 20]])</f>
        <v>2.6020852139652106E-18</v>
      </c>
      <c r="K132" s="2">
        <f>Table134[[#This Row],[Dev]]/Table134[[#This Row],[Mean]]*100</f>
        <v>4.8004926379232467E-14</v>
      </c>
      <c r="L132" s="2">
        <f>Table134[[#This Row],[Estimated costs 1]]-Table134[[#This Row],[Actual cost]]</f>
        <v>0</v>
      </c>
      <c r="M132" s="2">
        <f>Table134[[#This Row],[Diff 1]]/Table134[[#This Row],[Actual cost]]*100</f>
        <v>0</v>
      </c>
      <c r="N132">
        <v>5.4204545454545399E-3</v>
      </c>
      <c r="O132">
        <v>5.4204545454545399E-3</v>
      </c>
      <c r="P132">
        <v>5.4204545454545399E-3</v>
      </c>
      <c r="Q132">
        <v>5.4204545454545399E-3</v>
      </c>
      <c r="R132">
        <v>5.4204545454545399E-3</v>
      </c>
      <c r="S132">
        <v>5.4204545454545399E-3</v>
      </c>
      <c r="T132">
        <v>5.4204545454545399E-3</v>
      </c>
      <c r="U132">
        <v>5.4204545454545399E-3</v>
      </c>
      <c r="V132">
        <v>5.4204545454545399E-3</v>
      </c>
      <c r="W132">
        <v>5.4204545454545399E-3</v>
      </c>
      <c r="X132">
        <v>5.4204545454545399E-3</v>
      </c>
      <c r="Y132">
        <v>5.4204545454545399E-3</v>
      </c>
      <c r="Z132">
        <v>5.4204545454545399E-3</v>
      </c>
      <c r="AA132">
        <v>5.4204545454545399E-3</v>
      </c>
      <c r="AB132">
        <v>5.4204545454545399E-3</v>
      </c>
      <c r="AC132">
        <v>5.4204545454545399E-3</v>
      </c>
      <c r="AD132">
        <v>5.4204545454545399E-3</v>
      </c>
      <c r="AE132">
        <v>5.4204545454545399E-3</v>
      </c>
      <c r="AF132">
        <v>5.4204545454545399E-3</v>
      </c>
      <c r="AG132">
        <v>5.4204545454545399E-3</v>
      </c>
    </row>
    <row r="133" spans="1:33" hidden="1" x14ac:dyDescent="0.3">
      <c r="A133" t="s">
        <v>153</v>
      </c>
      <c r="B133">
        <v>131</v>
      </c>
      <c r="C133" t="str">
        <f>LEFT(Table134[[#This Row],[Contingency id]])</f>
        <v>C</v>
      </c>
      <c r="D133">
        <v>2.29885057471264</v>
      </c>
      <c r="E133" s="1">
        <v>1.1447368421052599</v>
      </c>
      <c r="F133">
        <v>87</v>
      </c>
      <c r="G133">
        <v>76</v>
      </c>
      <c r="H133">
        <v>5.3586206896551703E-3</v>
      </c>
      <c r="I133" s="2">
        <f>AVERAGE(Table134[[#This Row],[Estimated costs 1]:[Estimated costs 20]])</f>
        <v>5.3586206896551712E-3</v>
      </c>
      <c r="J133" s="2">
        <f>_xlfn.STDEV.P(Table134[[#This Row],[Estimated costs 1]:[Estimated costs 20]])</f>
        <v>8.6736173798840355E-19</v>
      </c>
      <c r="K133" s="2">
        <f>Table134[[#This Row],[Dev]]/Table134[[#This Row],[Mean]]*100</f>
        <v>1.6186287259757855E-14</v>
      </c>
      <c r="L133" s="2">
        <f>Table134[[#This Row],[Estimated costs 1]]-Table134[[#This Row],[Actual cost]]</f>
        <v>0</v>
      </c>
      <c r="M133" s="2">
        <f>Table134[[#This Row],[Diff 1]]/Table134[[#This Row],[Actual cost]]*100</f>
        <v>0</v>
      </c>
      <c r="N133">
        <v>5.3586206896551703E-3</v>
      </c>
      <c r="O133">
        <v>5.3586206896551703E-3</v>
      </c>
      <c r="P133">
        <v>5.3586206896551703E-3</v>
      </c>
      <c r="Q133">
        <v>5.3586206896551703E-3</v>
      </c>
      <c r="R133">
        <v>5.3586206896551703E-3</v>
      </c>
      <c r="S133">
        <v>5.3586206896551703E-3</v>
      </c>
      <c r="T133">
        <v>5.3586206896551703E-3</v>
      </c>
      <c r="U133">
        <v>5.3586206896551703E-3</v>
      </c>
      <c r="V133">
        <v>5.3586206896551703E-3</v>
      </c>
      <c r="W133">
        <v>5.3586206896551703E-3</v>
      </c>
      <c r="X133">
        <v>5.3586206896551703E-3</v>
      </c>
      <c r="Y133">
        <v>5.3586206896551703E-3</v>
      </c>
      <c r="Z133">
        <v>5.3586206896551703E-3</v>
      </c>
      <c r="AA133">
        <v>5.3586206896551703E-3</v>
      </c>
      <c r="AB133">
        <v>5.3586206896551703E-3</v>
      </c>
      <c r="AC133">
        <v>5.3586206896551703E-3</v>
      </c>
      <c r="AD133">
        <v>5.3586206896551703E-3</v>
      </c>
      <c r="AE133">
        <v>5.3586206896551703E-3</v>
      </c>
      <c r="AF133">
        <v>5.3586206896551703E-3</v>
      </c>
      <c r="AG133">
        <v>5.3586206896551703E-3</v>
      </c>
    </row>
    <row r="134" spans="1:33" x14ac:dyDescent="0.3">
      <c r="A134" t="s">
        <v>154</v>
      </c>
      <c r="B134">
        <v>132</v>
      </c>
      <c r="C134" t="str">
        <f>LEFT(Table134[[#This Row],[Contingency id]])</f>
        <v>B</v>
      </c>
      <c r="D134">
        <v>0.138121546961325</v>
      </c>
      <c r="E134" s="1">
        <v>2.7846153846153801</v>
      </c>
      <c r="F134">
        <v>1448</v>
      </c>
      <c r="G134">
        <v>520</v>
      </c>
      <c r="H134">
        <v>5.1691988950276196E-3</v>
      </c>
      <c r="I134" s="2">
        <f>AVERAGE(Table134[[#This Row],[Estimated costs 1]:[Estimated costs 20]])</f>
        <v>5.9473756906077268E-3</v>
      </c>
      <c r="J134" s="2">
        <f>_xlfn.STDEV.P(Table134[[#This Row],[Estimated costs 1]:[Estimated costs 20]])</f>
        <v>4.7390065530924274E-3</v>
      </c>
      <c r="K134" s="2">
        <f>Table134[[#This Row],[Dev]]/Table134[[#This Row],[Mean]]*100</f>
        <v>79.682313672842426</v>
      </c>
      <c r="L134" s="2">
        <f>Table134[[#This Row],[Estimated costs 1]]-Table134[[#This Row],[Actual cost]]</f>
        <v>5.281077348066281E-3</v>
      </c>
      <c r="M134" s="2">
        <f>Table134[[#This Row],[Diff 1]]/Table134[[#This Row],[Actual cost]]*100</f>
        <v>102.1643286573144</v>
      </c>
      <c r="N134">
        <v>1.0450276243093901E-2</v>
      </c>
      <c r="O134">
        <v>0</v>
      </c>
      <c r="P134">
        <v>0</v>
      </c>
      <c r="Q134">
        <v>0</v>
      </c>
      <c r="R134">
        <v>5.1132596685082802E-3</v>
      </c>
      <c r="S134">
        <v>5.1132596685082802E-3</v>
      </c>
      <c r="T134">
        <v>1.0450276243093901E-2</v>
      </c>
      <c r="U134">
        <v>1.0450276243093901E-2</v>
      </c>
      <c r="V134">
        <v>0</v>
      </c>
      <c r="W134">
        <v>1.55635359116022E-2</v>
      </c>
      <c r="X134">
        <v>5.1132596685082802E-3</v>
      </c>
      <c r="Y134">
        <v>1.0450276243093901E-2</v>
      </c>
      <c r="Z134">
        <v>1.55635359116022E-2</v>
      </c>
      <c r="AA134">
        <v>5.1132596685082802E-3</v>
      </c>
      <c r="AB134">
        <v>5.1132596685082802E-3</v>
      </c>
      <c r="AC134">
        <v>5.1132596685082802E-3</v>
      </c>
      <c r="AD134">
        <v>5.1132596685082802E-3</v>
      </c>
      <c r="AE134">
        <v>5.1132596685082802E-3</v>
      </c>
      <c r="AF134">
        <v>0</v>
      </c>
      <c r="AG134">
        <v>5.1132596685082802E-3</v>
      </c>
    </row>
    <row r="135" spans="1:33" hidden="1" x14ac:dyDescent="0.3">
      <c r="A135" t="s">
        <v>155</v>
      </c>
      <c r="B135">
        <v>133</v>
      </c>
      <c r="C135" t="str">
        <f>LEFT(Table134[[#This Row],[Contingency id]])</f>
        <v>C</v>
      </c>
      <c r="D135">
        <v>2.9411764705882302</v>
      </c>
      <c r="E135" s="1">
        <v>1.0303030303030301</v>
      </c>
      <c r="F135">
        <v>34</v>
      </c>
      <c r="G135">
        <v>33</v>
      </c>
      <c r="H135">
        <v>5.0470588235294097E-3</v>
      </c>
      <c r="I135" s="2">
        <f>AVERAGE(Table134[[#This Row],[Estimated costs 1]:[Estimated costs 20]])</f>
        <v>5.0470588235294088E-3</v>
      </c>
      <c r="J135" s="2">
        <f>_xlfn.STDEV.P(Table134[[#This Row],[Estimated costs 1]:[Estimated costs 20]])</f>
        <v>8.6736173798840355E-19</v>
      </c>
      <c r="K135" s="2">
        <f>Table134[[#This Row],[Dev]]/Table134[[#This Row],[Mean]]*100</f>
        <v>1.7185488981122223E-14</v>
      </c>
      <c r="L135" s="2">
        <f>Table134[[#This Row],[Estimated costs 1]]-Table134[[#This Row],[Actual cost]]</f>
        <v>0</v>
      </c>
      <c r="M135" s="2">
        <f>Table134[[#This Row],[Diff 1]]/Table134[[#This Row],[Actual cost]]*100</f>
        <v>0</v>
      </c>
      <c r="N135">
        <v>5.0470588235294097E-3</v>
      </c>
      <c r="O135">
        <v>5.0470588235294097E-3</v>
      </c>
      <c r="P135">
        <v>5.0470588235294097E-3</v>
      </c>
      <c r="Q135">
        <v>5.0470588235294097E-3</v>
      </c>
      <c r="R135">
        <v>5.0470588235294097E-3</v>
      </c>
      <c r="S135">
        <v>5.0470588235294097E-3</v>
      </c>
      <c r="T135">
        <v>5.0470588235294097E-3</v>
      </c>
      <c r="U135">
        <v>5.0470588235294097E-3</v>
      </c>
      <c r="V135">
        <v>5.0470588235294097E-3</v>
      </c>
      <c r="W135">
        <v>5.0470588235294097E-3</v>
      </c>
      <c r="X135">
        <v>5.0470588235294097E-3</v>
      </c>
      <c r="Y135">
        <v>5.0470588235294097E-3</v>
      </c>
      <c r="Z135">
        <v>5.0470588235294097E-3</v>
      </c>
      <c r="AA135">
        <v>5.0470588235294097E-3</v>
      </c>
      <c r="AB135">
        <v>5.0470588235294097E-3</v>
      </c>
      <c r="AC135">
        <v>5.0470588235294097E-3</v>
      </c>
      <c r="AD135">
        <v>5.0470588235294097E-3</v>
      </c>
      <c r="AE135">
        <v>5.0470588235294097E-3</v>
      </c>
      <c r="AF135">
        <v>5.0470588235294097E-3</v>
      </c>
      <c r="AG135">
        <v>5.0470588235294097E-3</v>
      </c>
    </row>
    <row r="136" spans="1:33" x14ac:dyDescent="0.3">
      <c r="A136" t="s">
        <v>156</v>
      </c>
      <c r="B136">
        <v>134</v>
      </c>
      <c r="C136" t="str">
        <f>LEFT(Table134[[#This Row],[Contingency id]])</f>
        <v>B</v>
      </c>
      <c r="D136">
        <v>2.19780219780219</v>
      </c>
      <c r="E136" s="1">
        <v>1.15189873417721</v>
      </c>
      <c r="F136">
        <v>91</v>
      </c>
      <c r="G136">
        <v>79</v>
      </c>
      <c r="H136">
        <v>5.0362637362637297E-3</v>
      </c>
      <c r="I136" s="2">
        <f>AVERAGE(Table134[[#This Row],[Estimated costs 1]:[Estimated costs 20]])</f>
        <v>5.0362637362637297E-3</v>
      </c>
      <c r="J136" s="2">
        <f>_xlfn.STDEV.P(Table134[[#This Row],[Estimated costs 1]:[Estimated costs 20]])</f>
        <v>0</v>
      </c>
      <c r="K136" s="2">
        <f>Table134[[#This Row],[Dev]]/Table134[[#This Row],[Mean]]*100</f>
        <v>0</v>
      </c>
      <c r="L136" s="2">
        <f>Table134[[#This Row],[Estimated costs 1]]-Table134[[#This Row],[Actual cost]]</f>
        <v>0</v>
      </c>
      <c r="M136" s="2">
        <f>Table134[[#This Row],[Diff 1]]/Table134[[#This Row],[Actual cost]]*100</f>
        <v>0</v>
      </c>
      <c r="N136">
        <v>5.0362637362637297E-3</v>
      </c>
      <c r="O136">
        <v>5.0362637362637297E-3</v>
      </c>
      <c r="P136">
        <v>5.0362637362637297E-3</v>
      </c>
      <c r="Q136">
        <v>5.0362637362637297E-3</v>
      </c>
      <c r="R136">
        <v>5.0362637362637297E-3</v>
      </c>
      <c r="S136">
        <v>5.0362637362637297E-3</v>
      </c>
      <c r="T136">
        <v>5.0362637362637297E-3</v>
      </c>
      <c r="U136">
        <v>5.0362637362637297E-3</v>
      </c>
      <c r="V136">
        <v>5.0362637362637297E-3</v>
      </c>
      <c r="W136">
        <v>5.0362637362637297E-3</v>
      </c>
      <c r="X136">
        <v>5.0362637362637297E-3</v>
      </c>
      <c r="Y136">
        <v>5.0362637362637297E-3</v>
      </c>
      <c r="Z136">
        <v>5.0362637362637297E-3</v>
      </c>
      <c r="AA136">
        <v>5.0362637362637297E-3</v>
      </c>
      <c r="AB136">
        <v>5.0362637362637297E-3</v>
      </c>
      <c r="AC136">
        <v>5.0362637362637297E-3</v>
      </c>
      <c r="AD136">
        <v>5.0362637362637297E-3</v>
      </c>
      <c r="AE136">
        <v>5.0362637362637297E-3</v>
      </c>
      <c r="AF136">
        <v>5.0362637362637297E-3</v>
      </c>
      <c r="AG136">
        <v>5.0362637362637297E-3</v>
      </c>
    </row>
    <row r="137" spans="1:33" x14ac:dyDescent="0.3">
      <c r="A137" t="s">
        <v>157</v>
      </c>
      <c r="B137">
        <v>135</v>
      </c>
      <c r="C137" t="str">
        <f>LEFT(Table134[[#This Row],[Contingency id]])</f>
        <v>B</v>
      </c>
      <c r="D137">
        <v>1.5037593984962401</v>
      </c>
      <c r="E137" s="1">
        <v>1.1769911504424699</v>
      </c>
      <c r="F137">
        <v>133</v>
      </c>
      <c r="G137">
        <v>113</v>
      </c>
      <c r="H137">
        <v>4.9278195488721803E-3</v>
      </c>
      <c r="I137" s="2">
        <f>AVERAGE(Table134[[#This Row],[Estimated costs 1]:[Estimated costs 20]])</f>
        <v>4.927819548872182E-3</v>
      </c>
      <c r="J137" s="2">
        <f>_xlfn.STDEV.P(Table134[[#This Row],[Estimated costs 1]:[Estimated costs 20]])</f>
        <v>1.7347234759768071E-18</v>
      </c>
      <c r="K137" s="2">
        <f>Table134[[#This Row],[Dev]]/Table134[[#This Row],[Mean]]*100</f>
        <v>3.5202658270508891E-14</v>
      </c>
      <c r="L137" s="2">
        <f>Table134[[#This Row],[Estimated costs 1]]-Table134[[#This Row],[Actual cost]]</f>
        <v>0</v>
      </c>
      <c r="M137" s="2">
        <f>Table134[[#This Row],[Diff 1]]/Table134[[#This Row],[Actual cost]]*100</f>
        <v>0</v>
      </c>
      <c r="N137">
        <v>4.9278195488721803E-3</v>
      </c>
      <c r="O137">
        <v>4.9278195488721803E-3</v>
      </c>
      <c r="P137">
        <v>4.9278195488721803E-3</v>
      </c>
      <c r="Q137">
        <v>4.9278195488721803E-3</v>
      </c>
      <c r="R137">
        <v>4.9278195488721803E-3</v>
      </c>
      <c r="S137">
        <v>4.9278195488721803E-3</v>
      </c>
      <c r="T137">
        <v>4.9278195488721803E-3</v>
      </c>
      <c r="U137">
        <v>4.9278195488721803E-3</v>
      </c>
      <c r="V137">
        <v>4.9278195488721803E-3</v>
      </c>
      <c r="W137">
        <v>4.9278195488721803E-3</v>
      </c>
      <c r="X137">
        <v>4.9278195488721803E-3</v>
      </c>
      <c r="Y137">
        <v>4.9278195488721803E-3</v>
      </c>
      <c r="Z137">
        <v>4.9278195488721803E-3</v>
      </c>
      <c r="AA137">
        <v>4.9278195488721803E-3</v>
      </c>
      <c r="AB137">
        <v>4.9278195488721803E-3</v>
      </c>
      <c r="AC137">
        <v>4.9278195488721803E-3</v>
      </c>
      <c r="AD137">
        <v>4.9278195488721803E-3</v>
      </c>
      <c r="AE137">
        <v>4.9278195488721803E-3</v>
      </c>
      <c r="AF137">
        <v>4.9278195488721803E-3</v>
      </c>
      <c r="AG137">
        <v>4.9278195488721803E-3</v>
      </c>
    </row>
    <row r="138" spans="1:33" hidden="1" x14ac:dyDescent="0.3">
      <c r="A138" t="s">
        <v>158</v>
      </c>
      <c r="B138">
        <v>136</v>
      </c>
      <c r="C138" t="str">
        <f>LEFT(Table134[[#This Row],[Contingency id]])</f>
        <v>A</v>
      </c>
      <c r="D138">
        <v>4.2857142857142803</v>
      </c>
      <c r="E138" s="1">
        <v>1.09375</v>
      </c>
      <c r="F138">
        <v>70</v>
      </c>
      <c r="G138">
        <v>64</v>
      </c>
      <c r="H138">
        <v>4.7452857142857097E-3</v>
      </c>
      <c r="I138" s="2">
        <f>AVERAGE(Table134[[#This Row],[Estimated costs 1]:[Estimated costs 20]])</f>
        <v>4.7452857142857114E-3</v>
      </c>
      <c r="J138" s="2">
        <f>_xlfn.STDEV.P(Table134[[#This Row],[Estimated costs 1]:[Estimated costs 20]])</f>
        <v>1.8228571428571397E-3</v>
      </c>
      <c r="K138" s="2">
        <f>Table134[[#This Row],[Dev]]/Table134[[#This Row],[Mean]]*100</f>
        <v>38.414065087154128</v>
      </c>
      <c r="L138" s="2">
        <f>Table134[[#This Row],[Estimated costs 1]]-Table134[[#This Row],[Actual cost]]</f>
        <v>-1.8228571428571395E-3</v>
      </c>
      <c r="M138" s="2">
        <f>Table134[[#This Row],[Diff 1]]/Table134[[#This Row],[Actual cost]]*100</f>
        <v>-38.414065087154135</v>
      </c>
      <c r="N138">
        <v>2.9224285714285702E-3</v>
      </c>
      <c r="O138">
        <v>2.9224285714285702E-3</v>
      </c>
      <c r="P138">
        <v>6.5681428571428497E-3</v>
      </c>
      <c r="Q138">
        <v>6.5681428571428497E-3</v>
      </c>
      <c r="R138">
        <v>2.9224285714285702E-3</v>
      </c>
      <c r="S138">
        <v>6.5681428571428497E-3</v>
      </c>
      <c r="T138">
        <v>2.9224285714285702E-3</v>
      </c>
      <c r="U138">
        <v>6.5681428571428497E-3</v>
      </c>
      <c r="V138">
        <v>6.5681428571428497E-3</v>
      </c>
      <c r="W138">
        <v>2.9224285714285702E-3</v>
      </c>
      <c r="X138">
        <v>2.9224285714285702E-3</v>
      </c>
      <c r="Y138">
        <v>2.9224285714285702E-3</v>
      </c>
      <c r="Z138">
        <v>6.5681428571428497E-3</v>
      </c>
      <c r="AA138">
        <v>6.5681428571428497E-3</v>
      </c>
      <c r="AB138">
        <v>6.5681428571428497E-3</v>
      </c>
      <c r="AC138">
        <v>2.9224285714285702E-3</v>
      </c>
      <c r="AD138">
        <v>2.9224285714285702E-3</v>
      </c>
      <c r="AE138">
        <v>6.5681428571428497E-3</v>
      </c>
      <c r="AF138">
        <v>2.9224285714285702E-3</v>
      </c>
      <c r="AG138">
        <v>6.5681428571428497E-3</v>
      </c>
    </row>
    <row r="139" spans="1:33" x14ac:dyDescent="0.3">
      <c r="A139" t="s">
        <v>159</v>
      </c>
      <c r="B139">
        <v>137</v>
      </c>
      <c r="C139" t="str">
        <f>LEFT(Table134[[#This Row],[Contingency id]])</f>
        <v>B</v>
      </c>
      <c r="D139">
        <v>1.5037593984962401</v>
      </c>
      <c r="E139" s="1">
        <v>1.1769911504424699</v>
      </c>
      <c r="F139">
        <v>133</v>
      </c>
      <c r="G139">
        <v>113</v>
      </c>
      <c r="H139">
        <v>4.7000000000000002E-3</v>
      </c>
      <c r="I139" s="2">
        <f>AVERAGE(Table134[[#This Row],[Estimated costs 1]:[Estimated costs 20]])</f>
        <v>4.6999999999999993E-3</v>
      </c>
      <c r="J139" s="2">
        <f>_xlfn.STDEV.P(Table134[[#This Row],[Estimated costs 1]:[Estimated costs 20]])</f>
        <v>8.6736173798840355E-19</v>
      </c>
      <c r="K139" s="2">
        <f>Table134[[#This Row],[Dev]]/Table134[[#This Row],[Mean]]*100</f>
        <v>1.8454505063583056E-14</v>
      </c>
      <c r="L139" s="2">
        <f>Table134[[#This Row],[Estimated costs 1]]-Table134[[#This Row],[Actual cost]]</f>
        <v>0</v>
      </c>
      <c r="M139" s="2">
        <f>Table134[[#This Row],[Diff 1]]/Table134[[#This Row],[Actual cost]]*100</f>
        <v>0</v>
      </c>
      <c r="N139">
        <v>4.7000000000000002E-3</v>
      </c>
      <c r="O139">
        <v>4.7000000000000002E-3</v>
      </c>
      <c r="P139">
        <v>4.7000000000000002E-3</v>
      </c>
      <c r="Q139">
        <v>4.7000000000000002E-3</v>
      </c>
      <c r="R139">
        <v>4.7000000000000002E-3</v>
      </c>
      <c r="S139">
        <v>4.7000000000000002E-3</v>
      </c>
      <c r="T139">
        <v>4.7000000000000002E-3</v>
      </c>
      <c r="U139">
        <v>4.7000000000000002E-3</v>
      </c>
      <c r="V139">
        <v>4.7000000000000002E-3</v>
      </c>
      <c r="W139">
        <v>4.7000000000000002E-3</v>
      </c>
      <c r="X139">
        <v>4.7000000000000002E-3</v>
      </c>
      <c r="Y139">
        <v>4.7000000000000002E-3</v>
      </c>
      <c r="Z139">
        <v>4.7000000000000002E-3</v>
      </c>
      <c r="AA139">
        <v>4.7000000000000002E-3</v>
      </c>
      <c r="AB139">
        <v>4.7000000000000002E-3</v>
      </c>
      <c r="AC139">
        <v>4.7000000000000002E-3</v>
      </c>
      <c r="AD139">
        <v>4.7000000000000002E-3</v>
      </c>
      <c r="AE139">
        <v>4.7000000000000002E-3</v>
      </c>
      <c r="AF139">
        <v>4.7000000000000002E-3</v>
      </c>
      <c r="AG139">
        <v>4.7000000000000002E-3</v>
      </c>
    </row>
    <row r="140" spans="1:33" x14ac:dyDescent="0.3">
      <c r="A140" t="s">
        <v>160</v>
      </c>
      <c r="B140">
        <v>138</v>
      </c>
      <c r="C140" t="str">
        <f>LEFT(Table134[[#This Row],[Contingency id]])</f>
        <v>B</v>
      </c>
      <c r="D140">
        <v>1.5037593984962401</v>
      </c>
      <c r="E140" s="1">
        <v>1.1565217391304301</v>
      </c>
      <c r="F140">
        <v>133</v>
      </c>
      <c r="G140">
        <v>115</v>
      </c>
      <c r="H140">
        <v>4.6330827067669099E-3</v>
      </c>
      <c r="I140" s="2">
        <f>AVERAGE(Table134[[#This Row],[Estimated costs 1]:[Estimated costs 20]])</f>
        <v>4.6330827067669091E-3</v>
      </c>
      <c r="J140" s="2">
        <f>_xlfn.STDEV.P(Table134[[#This Row],[Estimated costs 1]:[Estimated costs 20]])</f>
        <v>8.6736173798840355E-19</v>
      </c>
      <c r="K140" s="2">
        <f>Table134[[#This Row],[Dev]]/Table134[[#This Row],[Mean]]*100</f>
        <v>1.87210501707981E-14</v>
      </c>
      <c r="L140" s="2">
        <f>Table134[[#This Row],[Estimated costs 1]]-Table134[[#This Row],[Actual cost]]</f>
        <v>0</v>
      </c>
      <c r="M140" s="2">
        <f>Table134[[#This Row],[Diff 1]]/Table134[[#This Row],[Actual cost]]*100</f>
        <v>0</v>
      </c>
      <c r="N140">
        <v>4.6330827067669099E-3</v>
      </c>
      <c r="O140">
        <v>4.6330827067669099E-3</v>
      </c>
      <c r="P140">
        <v>4.6330827067669099E-3</v>
      </c>
      <c r="Q140">
        <v>4.6330827067669099E-3</v>
      </c>
      <c r="R140">
        <v>4.6330827067669099E-3</v>
      </c>
      <c r="S140">
        <v>4.6330827067669099E-3</v>
      </c>
      <c r="T140">
        <v>4.6330827067669099E-3</v>
      </c>
      <c r="U140">
        <v>4.6330827067669099E-3</v>
      </c>
      <c r="V140">
        <v>4.6330827067669099E-3</v>
      </c>
      <c r="W140">
        <v>4.6330827067669099E-3</v>
      </c>
      <c r="X140">
        <v>4.6330827067669099E-3</v>
      </c>
      <c r="Y140">
        <v>4.6330827067669099E-3</v>
      </c>
      <c r="Z140">
        <v>4.6330827067669099E-3</v>
      </c>
      <c r="AA140">
        <v>4.6330827067669099E-3</v>
      </c>
      <c r="AB140">
        <v>4.6330827067669099E-3</v>
      </c>
      <c r="AC140">
        <v>4.6330827067669099E-3</v>
      </c>
      <c r="AD140">
        <v>4.6330827067669099E-3</v>
      </c>
      <c r="AE140">
        <v>4.6330827067669099E-3</v>
      </c>
      <c r="AF140">
        <v>4.6330827067669099E-3</v>
      </c>
      <c r="AG140">
        <v>4.6330827067669099E-3</v>
      </c>
    </row>
    <row r="141" spans="1:33" hidden="1" x14ac:dyDescent="0.3">
      <c r="A141" t="s">
        <v>161</v>
      </c>
      <c r="B141">
        <v>139</v>
      </c>
      <c r="C141" t="str">
        <f>LEFT(Table134[[#This Row],[Contingency id]])</f>
        <v>A</v>
      </c>
      <c r="D141">
        <v>3.27868852459016</v>
      </c>
      <c r="E141" s="1">
        <v>1.08928571428571</v>
      </c>
      <c r="F141">
        <v>61</v>
      </c>
      <c r="G141">
        <v>56</v>
      </c>
      <c r="H141">
        <v>3.9114754098360602E-3</v>
      </c>
      <c r="I141" s="2">
        <f>AVERAGE(Table134[[#This Row],[Estimated costs 1]:[Estimated costs 20]])</f>
        <v>3.9114754098360602E-3</v>
      </c>
      <c r="J141" s="2">
        <f>_xlfn.STDEV.P(Table134[[#This Row],[Estimated costs 1]:[Estimated costs 20]])</f>
        <v>0</v>
      </c>
      <c r="K141" s="2">
        <f>Table134[[#This Row],[Dev]]/Table134[[#This Row],[Mean]]*100</f>
        <v>0</v>
      </c>
      <c r="L141" s="2">
        <f>Table134[[#This Row],[Estimated costs 1]]-Table134[[#This Row],[Actual cost]]</f>
        <v>0</v>
      </c>
      <c r="M141" s="2">
        <f>Table134[[#This Row],[Diff 1]]/Table134[[#This Row],[Actual cost]]*100</f>
        <v>0</v>
      </c>
      <c r="N141">
        <v>3.9114754098360602E-3</v>
      </c>
      <c r="O141">
        <v>3.9114754098360602E-3</v>
      </c>
      <c r="P141">
        <v>3.9114754098360602E-3</v>
      </c>
      <c r="Q141">
        <v>3.9114754098360602E-3</v>
      </c>
      <c r="R141">
        <v>3.9114754098360602E-3</v>
      </c>
      <c r="S141">
        <v>3.9114754098360602E-3</v>
      </c>
      <c r="T141">
        <v>3.9114754098360602E-3</v>
      </c>
      <c r="U141">
        <v>3.9114754098360602E-3</v>
      </c>
      <c r="V141">
        <v>3.9114754098360602E-3</v>
      </c>
      <c r="W141">
        <v>3.9114754098360602E-3</v>
      </c>
      <c r="X141">
        <v>3.9114754098360602E-3</v>
      </c>
      <c r="Y141">
        <v>3.9114754098360602E-3</v>
      </c>
      <c r="Z141">
        <v>3.9114754098360602E-3</v>
      </c>
      <c r="AA141">
        <v>3.9114754098360602E-3</v>
      </c>
      <c r="AB141">
        <v>3.9114754098360602E-3</v>
      </c>
      <c r="AC141">
        <v>3.9114754098360602E-3</v>
      </c>
      <c r="AD141">
        <v>3.9114754098360602E-3</v>
      </c>
      <c r="AE141">
        <v>3.9114754098360602E-3</v>
      </c>
      <c r="AF141">
        <v>3.9114754098360602E-3</v>
      </c>
      <c r="AG141">
        <v>3.9114754098360602E-3</v>
      </c>
    </row>
    <row r="142" spans="1:33" hidden="1" x14ac:dyDescent="0.3">
      <c r="A142" t="s">
        <v>162</v>
      </c>
      <c r="B142">
        <v>140</v>
      </c>
      <c r="C142" t="str">
        <f>LEFT(Table134[[#This Row],[Contingency id]])</f>
        <v>A</v>
      </c>
      <c r="D142">
        <v>1.5267175572519001</v>
      </c>
      <c r="E142" s="1">
        <v>1.1592920353982299</v>
      </c>
      <c r="F142">
        <v>131</v>
      </c>
      <c r="G142">
        <v>113</v>
      </c>
      <c r="H142">
        <v>3.5931297709923598E-3</v>
      </c>
      <c r="I142" s="2">
        <f>AVERAGE(Table134[[#This Row],[Estimated costs 1]:[Estimated costs 20]])</f>
        <v>3.5931297709923594E-3</v>
      </c>
      <c r="J142" s="2">
        <f>_xlfn.STDEV.P(Table134[[#This Row],[Estimated costs 1]:[Estimated costs 20]])</f>
        <v>4.3368086899420177E-19</v>
      </c>
      <c r="K142" s="2">
        <f>Table134[[#This Row],[Dev]]/Table134[[#This Row],[Mean]]*100</f>
        <v>1.2069724631026246E-14</v>
      </c>
      <c r="L142" s="2">
        <f>Table134[[#This Row],[Estimated costs 1]]-Table134[[#This Row],[Actual cost]]</f>
        <v>0</v>
      </c>
      <c r="M142" s="2">
        <f>Table134[[#This Row],[Diff 1]]/Table134[[#This Row],[Actual cost]]*100</f>
        <v>0</v>
      </c>
      <c r="N142">
        <v>3.5931297709923598E-3</v>
      </c>
      <c r="O142">
        <v>3.5931297709923598E-3</v>
      </c>
      <c r="P142">
        <v>3.5931297709923598E-3</v>
      </c>
      <c r="Q142">
        <v>3.5931297709923598E-3</v>
      </c>
      <c r="R142">
        <v>3.5931297709923598E-3</v>
      </c>
      <c r="S142">
        <v>3.5931297709923598E-3</v>
      </c>
      <c r="T142">
        <v>3.5931297709923598E-3</v>
      </c>
      <c r="U142">
        <v>3.5931297709923598E-3</v>
      </c>
      <c r="V142">
        <v>3.5931297709923598E-3</v>
      </c>
      <c r="W142">
        <v>3.5931297709923598E-3</v>
      </c>
      <c r="X142">
        <v>3.5931297709923598E-3</v>
      </c>
      <c r="Y142">
        <v>3.5931297709923598E-3</v>
      </c>
      <c r="Z142">
        <v>3.5931297709923598E-3</v>
      </c>
      <c r="AA142">
        <v>3.5931297709923598E-3</v>
      </c>
      <c r="AB142">
        <v>3.5931297709923598E-3</v>
      </c>
      <c r="AC142">
        <v>3.5931297709923598E-3</v>
      </c>
      <c r="AD142">
        <v>3.5931297709923598E-3</v>
      </c>
      <c r="AE142">
        <v>3.5931297709923598E-3</v>
      </c>
      <c r="AF142">
        <v>3.5931297709923598E-3</v>
      </c>
      <c r="AG142">
        <v>3.5931297709923598E-3</v>
      </c>
    </row>
    <row r="143" spans="1:33" x14ac:dyDescent="0.3">
      <c r="A143" t="s">
        <v>163</v>
      </c>
      <c r="B143">
        <v>141</v>
      </c>
      <c r="C143" t="str">
        <f>LEFT(Table134[[#This Row],[Contingency id]])</f>
        <v>B</v>
      </c>
      <c r="D143">
        <v>0.1085776330076</v>
      </c>
      <c r="E143" s="1">
        <v>2.06502242152466</v>
      </c>
      <c r="F143">
        <v>921</v>
      </c>
      <c r="G143">
        <v>446</v>
      </c>
      <c r="H143">
        <v>2.8306188925081399E-3</v>
      </c>
      <c r="I143" s="2">
        <f>AVERAGE(Table134[[#This Row],[Estimated costs 1]:[Estimated costs 20]])</f>
        <v>2.547557003257326E-3</v>
      </c>
      <c r="J143" s="2">
        <f>_xlfn.STDEV.P(Table134[[#This Row],[Estimated costs 1]:[Estimated costs 20]])</f>
        <v>2.8164302372822533E-3</v>
      </c>
      <c r="K143" s="2">
        <f>Table134[[#This Row],[Dev]]/Table134[[#This Row],[Mean]]*100</f>
        <v>110.55415967851332</v>
      </c>
      <c r="L143" s="2">
        <f>Table134[[#This Row],[Estimated costs 1]]-Table134[[#This Row],[Actual cost]]</f>
        <v>2.8306188925081399E-3</v>
      </c>
      <c r="M143" s="2">
        <f>Table134[[#This Row],[Diff 1]]/Table134[[#This Row],[Actual cost]]*100</f>
        <v>100</v>
      </c>
      <c r="N143">
        <v>5.6612377850162798E-3</v>
      </c>
      <c r="O143">
        <v>0</v>
      </c>
      <c r="P143">
        <v>5.6612377850162798E-3</v>
      </c>
      <c r="Q143">
        <v>5.6612377850162798E-3</v>
      </c>
      <c r="R143">
        <v>0</v>
      </c>
      <c r="S143">
        <v>5.6612377850162798E-3</v>
      </c>
      <c r="T143">
        <v>5.6612377850162798E-3</v>
      </c>
      <c r="U143">
        <v>5.6612377850162798E-3</v>
      </c>
      <c r="V143">
        <v>0</v>
      </c>
      <c r="W143">
        <v>0</v>
      </c>
      <c r="X143">
        <v>0</v>
      </c>
      <c r="Y143">
        <v>5.6612377850162798E-3</v>
      </c>
      <c r="Z143">
        <v>0</v>
      </c>
      <c r="AA143">
        <v>0</v>
      </c>
      <c r="AB143">
        <v>0</v>
      </c>
      <c r="AC143">
        <v>5.6612377850162798E-3</v>
      </c>
      <c r="AD143">
        <v>0</v>
      </c>
      <c r="AE143">
        <v>0</v>
      </c>
      <c r="AF143">
        <v>5.6612377850162798E-3</v>
      </c>
      <c r="AG143">
        <v>0</v>
      </c>
    </row>
    <row r="144" spans="1:33" hidden="1" x14ac:dyDescent="0.3">
      <c r="A144" t="s">
        <v>164</v>
      </c>
      <c r="B144">
        <v>142</v>
      </c>
      <c r="C144" t="str">
        <f>LEFT(Table134[[#This Row],[Contingency id]])</f>
        <v>A</v>
      </c>
      <c r="D144">
        <v>3.44827586206896</v>
      </c>
      <c r="E144" s="1">
        <v>1.18367346938775</v>
      </c>
      <c r="F144">
        <v>58</v>
      </c>
      <c r="G144">
        <v>49</v>
      </c>
      <c r="H144">
        <v>2.68931034482758E-3</v>
      </c>
      <c r="I144" s="2">
        <f>AVERAGE(Table134[[#This Row],[Estimated costs 1]:[Estimated costs 20]])</f>
        <v>2.6893103448275813E-3</v>
      </c>
      <c r="J144" s="2">
        <f>_xlfn.STDEV.P(Table134[[#This Row],[Estimated costs 1]:[Estimated costs 20]])</f>
        <v>1.3010426069826053E-18</v>
      </c>
      <c r="K144" s="2">
        <f>Table134[[#This Row],[Dev]]/Table134[[#This Row],[Mean]]*100</f>
        <v>4.8378299272337E-14</v>
      </c>
      <c r="L144" s="2">
        <f>Table134[[#This Row],[Estimated costs 1]]-Table134[[#This Row],[Actual cost]]</f>
        <v>0</v>
      </c>
      <c r="M144" s="2">
        <f>Table134[[#This Row],[Diff 1]]/Table134[[#This Row],[Actual cost]]*100</f>
        <v>0</v>
      </c>
      <c r="N144">
        <v>2.68931034482758E-3</v>
      </c>
      <c r="O144">
        <v>2.68931034482758E-3</v>
      </c>
      <c r="P144">
        <v>2.68931034482758E-3</v>
      </c>
      <c r="Q144">
        <v>2.68931034482758E-3</v>
      </c>
      <c r="R144">
        <v>2.68931034482758E-3</v>
      </c>
      <c r="S144">
        <v>2.68931034482758E-3</v>
      </c>
      <c r="T144">
        <v>2.68931034482758E-3</v>
      </c>
      <c r="U144">
        <v>2.68931034482758E-3</v>
      </c>
      <c r="V144">
        <v>2.68931034482758E-3</v>
      </c>
      <c r="W144">
        <v>2.68931034482758E-3</v>
      </c>
      <c r="X144">
        <v>2.68931034482758E-3</v>
      </c>
      <c r="Y144">
        <v>2.68931034482758E-3</v>
      </c>
      <c r="Z144">
        <v>2.68931034482758E-3</v>
      </c>
      <c r="AA144">
        <v>2.68931034482758E-3</v>
      </c>
      <c r="AB144">
        <v>2.68931034482758E-3</v>
      </c>
      <c r="AC144">
        <v>2.68931034482758E-3</v>
      </c>
      <c r="AD144">
        <v>2.68931034482758E-3</v>
      </c>
      <c r="AE144">
        <v>2.68931034482758E-3</v>
      </c>
      <c r="AF144">
        <v>2.68931034482758E-3</v>
      </c>
      <c r="AG144">
        <v>2.68931034482758E-3</v>
      </c>
    </row>
    <row r="145" spans="1:33" x14ac:dyDescent="0.3">
      <c r="A145" t="s">
        <v>165</v>
      </c>
      <c r="B145">
        <v>143</v>
      </c>
      <c r="C145" t="str">
        <f>LEFT(Table134[[#This Row],[Contingency id]])</f>
        <v>B</v>
      </c>
      <c r="D145">
        <v>6.9300069300069295E-2</v>
      </c>
      <c r="E145" s="1">
        <v>2.7485714285714198</v>
      </c>
      <c r="F145">
        <v>1443</v>
      </c>
      <c r="G145">
        <v>525</v>
      </c>
      <c r="H145">
        <v>1.9556479556479501E-3</v>
      </c>
      <c r="I145" s="2">
        <f>AVERAGE(Table134[[#This Row],[Estimated costs 1]:[Estimated costs 20]])</f>
        <v>2.3467775467775438E-3</v>
      </c>
      <c r="J145" s="2">
        <f>_xlfn.STDEV.P(Table134[[#This Row],[Estimated costs 1]:[Estimated costs 20]])</f>
        <v>2.8742037647127312E-3</v>
      </c>
      <c r="K145" s="2">
        <f>Table134[[#This Row],[Dev]]/Table134[[#This Row],[Mean]]*100</f>
        <v>122.47448713915887</v>
      </c>
      <c r="L145" s="2">
        <f>Table134[[#This Row],[Estimated costs 1]]-Table134[[#This Row],[Actual cost]]</f>
        <v>-1.9556479556479501E-3</v>
      </c>
      <c r="M145" s="2">
        <f>Table134[[#This Row],[Diff 1]]/Table134[[#This Row],[Actual cost]]*100</f>
        <v>-100</v>
      </c>
      <c r="N145">
        <v>0</v>
      </c>
      <c r="O145">
        <v>0</v>
      </c>
      <c r="P145">
        <v>5.8669438669438599E-3</v>
      </c>
      <c r="Q145">
        <v>5.8669438669438599E-3</v>
      </c>
      <c r="R145">
        <v>0</v>
      </c>
      <c r="S145">
        <v>0</v>
      </c>
      <c r="T145">
        <v>5.8669438669438599E-3</v>
      </c>
      <c r="U145">
        <v>5.8669438669438599E-3</v>
      </c>
      <c r="V145">
        <v>0</v>
      </c>
      <c r="W145">
        <v>5.8669438669438599E-3</v>
      </c>
      <c r="X145">
        <v>0</v>
      </c>
      <c r="Y145">
        <v>0</v>
      </c>
      <c r="Z145">
        <v>0</v>
      </c>
      <c r="AA145">
        <v>5.8669438669438599E-3</v>
      </c>
      <c r="AB145">
        <v>5.8669438669438599E-3</v>
      </c>
      <c r="AC145">
        <v>0</v>
      </c>
      <c r="AD145">
        <v>5.8669438669438599E-3</v>
      </c>
      <c r="AE145">
        <v>0</v>
      </c>
      <c r="AF145">
        <v>0</v>
      </c>
      <c r="AG145">
        <v>0</v>
      </c>
    </row>
    <row r="146" spans="1:33" x14ac:dyDescent="0.3">
      <c r="A146" t="s">
        <v>166</v>
      </c>
      <c r="B146">
        <v>144</v>
      </c>
      <c r="C146" t="str">
        <f>LEFT(Table134[[#This Row],[Contingency id]])</f>
        <v>B</v>
      </c>
      <c r="D146">
        <v>3.27868852459016</v>
      </c>
      <c r="E146" s="1">
        <v>1.08928571428571</v>
      </c>
      <c r="F146">
        <v>61</v>
      </c>
      <c r="G146">
        <v>56</v>
      </c>
      <c r="H146">
        <v>1.88081967213114E-3</v>
      </c>
      <c r="I146" s="2">
        <f>AVERAGE(Table134[[#This Row],[Estimated costs 1]:[Estimated costs 20]])</f>
        <v>1.8808196721311406E-3</v>
      </c>
      <c r="J146" s="2">
        <f>_xlfn.STDEV.P(Table134[[#This Row],[Estimated costs 1]:[Estimated costs 20]])</f>
        <v>6.5052130349130266E-19</v>
      </c>
      <c r="K146" s="2">
        <f>Table134[[#This Row],[Dev]]/Table134[[#This Row],[Mean]]*100</f>
        <v>3.4587117155904823E-14</v>
      </c>
      <c r="L146" s="2">
        <f>Table134[[#This Row],[Estimated costs 1]]-Table134[[#This Row],[Actual cost]]</f>
        <v>0</v>
      </c>
      <c r="M146" s="2">
        <f>Table134[[#This Row],[Diff 1]]/Table134[[#This Row],[Actual cost]]*100</f>
        <v>0</v>
      </c>
      <c r="N146">
        <v>1.88081967213114E-3</v>
      </c>
      <c r="O146">
        <v>1.88081967213114E-3</v>
      </c>
      <c r="P146">
        <v>1.88081967213114E-3</v>
      </c>
      <c r="Q146">
        <v>1.88081967213114E-3</v>
      </c>
      <c r="R146">
        <v>1.88081967213114E-3</v>
      </c>
      <c r="S146">
        <v>1.88081967213114E-3</v>
      </c>
      <c r="T146">
        <v>1.88081967213114E-3</v>
      </c>
      <c r="U146">
        <v>1.88081967213114E-3</v>
      </c>
      <c r="V146">
        <v>1.88081967213114E-3</v>
      </c>
      <c r="W146">
        <v>1.88081967213114E-3</v>
      </c>
      <c r="X146">
        <v>1.88081967213114E-3</v>
      </c>
      <c r="Y146">
        <v>1.88081967213114E-3</v>
      </c>
      <c r="Z146">
        <v>1.88081967213114E-3</v>
      </c>
      <c r="AA146">
        <v>1.88081967213114E-3</v>
      </c>
      <c r="AB146">
        <v>1.88081967213114E-3</v>
      </c>
      <c r="AC146">
        <v>1.88081967213114E-3</v>
      </c>
      <c r="AD146">
        <v>1.88081967213114E-3</v>
      </c>
      <c r="AE146">
        <v>1.88081967213114E-3</v>
      </c>
      <c r="AF146">
        <v>1.88081967213114E-3</v>
      </c>
      <c r="AG146">
        <v>1.88081967213114E-3</v>
      </c>
    </row>
    <row r="147" spans="1:33" x14ac:dyDescent="0.3">
      <c r="A147" t="s">
        <v>167</v>
      </c>
      <c r="B147">
        <v>145</v>
      </c>
      <c r="C147" t="str">
        <f>LEFT(Table134[[#This Row],[Contingency id]])</f>
        <v>B</v>
      </c>
      <c r="D147">
        <v>1.6949152542372801</v>
      </c>
      <c r="E147" s="1">
        <v>1.16831683168316</v>
      </c>
      <c r="F147">
        <v>118</v>
      </c>
      <c r="G147">
        <v>101</v>
      </c>
      <c r="H147">
        <v>1.86101694915254E-3</v>
      </c>
      <c r="I147" s="2">
        <f>AVERAGE(Table134[[#This Row],[Estimated costs 1]:[Estimated costs 20]])</f>
        <v>1.847457627118642E-3</v>
      </c>
      <c r="J147" s="2">
        <f>_xlfn.STDEV.P(Table134[[#This Row],[Estimated costs 1]:[Estimated costs 20]])</f>
        <v>6.6426840482254165E-5</v>
      </c>
      <c r="K147" s="2">
        <f>Table134[[#This Row],[Dev]]/Table134[[#This Row],[Mean]]*100</f>
        <v>3.5955812738100916</v>
      </c>
      <c r="L147" s="2">
        <f>Table134[[#This Row],[Estimated costs 1]]-Table134[[#This Row],[Actual cost]]</f>
        <v>6.779661016948998E-5</v>
      </c>
      <c r="M147" s="2">
        <f>Table134[[#This Row],[Diff 1]]/Table134[[#This Row],[Actual cost]]*100</f>
        <v>3.6429872495445479</v>
      </c>
      <c r="N147">
        <v>1.92881355932203E-3</v>
      </c>
      <c r="O147">
        <v>1.7932203389830501E-3</v>
      </c>
      <c r="P147">
        <v>1.7932203389830501E-3</v>
      </c>
      <c r="Q147">
        <v>1.92881355932203E-3</v>
      </c>
      <c r="R147">
        <v>1.92881355932203E-3</v>
      </c>
      <c r="S147">
        <v>1.7932203389830501E-3</v>
      </c>
      <c r="T147">
        <v>1.92881355932203E-3</v>
      </c>
      <c r="U147">
        <v>1.7932203389830501E-3</v>
      </c>
      <c r="V147">
        <v>1.92881355932203E-3</v>
      </c>
      <c r="W147">
        <v>1.7932203389830501E-3</v>
      </c>
      <c r="X147">
        <v>1.7932203389830501E-3</v>
      </c>
      <c r="Y147">
        <v>1.92881355932203E-3</v>
      </c>
      <c r="Z147">
        <v>1.7932203389830501E-3</v>
      </c>
      <c r="AA147">
        <v>1.7932203389830501E-3</v>
      </c>
      <c r="AB147">
        <v>1.92881355932203E-3</v>
      </c>
      <c r="AC147">
        <v>1.7932203389830501E-3</v>
      </c>
      <c r="AD147">
        <v>1.92881355932203E-3</v>
      </c>
      <c r="AE147">
        <v>1.7932203389830501E-3</v>
      </c>
      <c r="AF147">
        <v>1.7932203389830501E-3</v>
      </c>
      <c r="AG147">
        <v>1.7932203389830501E-3</v>
      </c>
    </row>
    <row r="148" spans="1:33" x14ac:dyDescent="0.3">
      <c r="A148" t="s">
        <v>168</v>
      </c>
      <c r="B148">
        <v>146</v>
      </c>
      <c r="C148" t="str">
        <f>LEFT(Table134[[#This Row],[Contingency id]])</f>
        <v>B</v>
      </c>
      <c r="D148">
        <v>2.7777777777777701</v>
      </c>
      <c r="E148" s="1">
        <v>1.02857142857142</v>
      </c>
      <c r="F148">
        <v>36</v>
      </c>
      <c r="G148">
        <v>35</v>
      </c>
      <c r="H148">
        <v>9.2666666666666603E-4</v>
      </c>
      <c r="I148" s="2">
        <f>AVERAGE(Table134[[#This Row],[Estimated costs 1]:[Estimated costs 20]])</f>
        <v>9.2666666666666613E-4</v>
      </c>
      <c r="J148" s="2">
        <f>_xlfn.STDEV.P(Table134[[#This Row],[Estimated costs 1]:[Estimated costs 20]])</f>
        <v>1.0842021724855044E-19</v>
      </c>
      <c r="K148" s="2">
        <f>Table134[[#This Row],[Dev]]/Table134[[#This Row],[Mean]]*100</f>
        <v>1.1700023444088185E-14</v>
      </c>
      <c r="L148" s="2">
        <f>Table134[[#This Row],[Estimated costs 1]]-Table134[[#This Row],[Actual cost]]</f>
        <v>0</v>
      </c>
      <c r="M148" s="2">
        <f>Table134[[#This Row],[Diff 1]]/Table134[[#This Row],[Actual cost]]*100</f>
        <v>0</v>
      </c>
      <c r="N148">
        <v>9.2666666666666603E-4</v>
      </c>
      <c r="O148">
        <v>9.2666666666666603E-4</v>
      </c>
      <c r="P148">
        <v>9.2666666666666603E-4</v>
      </c>
      <c r="Q148">
        <v>9.2666666666666603E-4</v>
      </c>
      <c r="R148">
        <v>9.2666666666666603E-4</v>
      </c>
      <c r="S148">
        <v>9.2666666666666603E-4</v>
      </c>
      <c r="T148">
        <v>9.2666666666666603E-4</v>
      </c>
      <c r="U148">
        <v>9.2666666666666603E-4</v>
      </c>
      <c r="V148">
        <v>9.2666666666666603E-4</v>
      </c>
      <c r="W148">
        <v>9.2666666666666603E-4</v>
      </c>
      <c r="X148">
        <v>9.2666666666666603E-4</v>
      </c>
      <c r="Y148">
        <v>9.2666666666666603E-4</v>
      </c>
      <c r="Z148">
        <v>9.2666666666666603E-4</v>
      </c>
      <c r="AA148">
        <v>9.2666666666666603E-4</v>
      </c>
      <c r="AB148">
        <v>9.2666666666666603E-4</v>
      </c>
      <c r="AC148">
        <v>9.2666666666666603E-4</v>
      </c>
      <c r="AD148">
        <v>9.2666666666666603E-4</v>
      </c>
      <c r="AE148">
        <v>9.2666666666666603E-4</v>
      </c>
      <c r="AF148">
        <v>9.2666666666666603E-4</v>
      </c>
      <c r="AG148">
        <v>9.2666666666666603E-4</v>
      </c>
    </row>
    <row r="149" spans="1:33" x14ac:dyDescent="0.3">
      <c r="A149" t="s">
        <v>169</v>
      </c>
      <c r="B149">
        <v>147</v>
      </c>
      <c r="C149" t="str">
        <f>LEFT(Table134[[#This Row],[Contingency id]])</f>
        <v>B</v>
      </c>
      <c r="D149">
        <v>0.28089887640449401</v>
      </c>
      <c r="E149" s="1">
        <v>1.3283582089552199</v>
      </c>
      <c r="F149">
        <v>356</v>
      </c>
      <c r="G149">
        <v>268</v>
      </c>
      <c r="H149">
        <v>8.8764044943820202E-4</v>
      </c>
      <c r="I149" s="2">
        <f>AVERAGE(Table134[[#This Row],[Estimated costs 1]:[Estimated costs 20]])</f>
        <v>8.8764044943820191E-4</v>
      </c>
      <c r="J149" s="2">
        <f>_xlfn.STDEV.P(Table134[[#This Row],[Estimated costs 1]:[Estimated costs 20]])</f>
        <v>1.0842021724855044E-19</v>
      </c>
      <c r="K149" s="2">
        <f>Table134[[#This Row],[Dev]]/Table134[[#This Row],[Mean]]*100</f>
        <v>1.2214429538127841E-14</v>
      </c>
      <c r="L149" s="2">
        <f>Table134[[#This Row],[Estimated costs 1]]-Table134[[#This Row],[Actual cost]]</f>
        <v>0</v>
      </c>
      <c r="M149" s="2">
        <f>Table134[[#This Row],[Diff 1]]/Table134[[#This Row],[Actual cost]]*100</f>
        <v>0</v>
      </c>
      <c r="N149">
        <v>8.8764044943820202E-4</v>
      </c>
      <c r="O149">
        <v>8.8764044943820202E-4</v>
      </c>
      <c r="P149">
        <v>8.8764044943820202E-4</v>
      </c>
      <c r="Q149">
        <v>8.8764044943820202E-4</v>
      </c>
      <c r="R149">
        <v>8.8764044943820202E-4</v>
      </c>
      <c r="S149">
        <v>8.8764044943820202E-4</v>
      </c>
      <c r="T149">
        <v>8.8764044943820202E-4</v>
      </c>
      <c r="U149">
        <v>8.8764044943820202E-4</v>
      </c>
      <c r="V149">
        <v>8.8764044943820202E-4</v>
      </c>
      <c r="W149">
        <v>8.8764044943820202E-4</v>
      </c>
      <c r="X149">
        <v>8.8764044943820202E-4</v>
      </c>
      <c r="Y149">
        <v>8.8764044943820202E-4</v>
      </c>
      <c r="Z149">
        <v>8.8764044943820202E-4</v>
      </c>
      <c r="AA149">
        <v>8.8764044943820202E-4</v>
      </c>
      <c r="AB149">
        <v>8.8764044943820202E-4</v>
      </c>
      <c r="AC149">
        <v>8.8764044943820202E-4</v>
      </c>
      <c r="AD149">
        <v>8.8764044943820202E-4</v>
      </c>
      <c r="AE149">
        <v>8.8764044943820202E-4</v>
      </c>
      <c r="AF149">
        <v>8.8764044943820202E-4</v>
      </c>
      <c r="AG149">
        <v>8.8764044943820202E-4</v>
      </c>
    </row>
    <row r="150" spans="1:33" x14ac:dyDescent="0.3">
      <c r="A150" t="s">
        <v>170</v>
      </c>
      <c r="B150">
        <v>148</v>
      </c>
      <c r="C150" t="str">
        <f>LEFT(Table134[[#This Row],[Contingency id]])</f>
        <v>B</v>
      </c>
      <c r="D150">
        <v>1.2048192771084301</v>
      </c>
      <c r="E150" s="1">
        <v>1.10666666666666</v>
      </c>
      <c r="F150">
        <v>83</v>
      </c>
      <c r="G150">
        <v>75</v>
      </c>
      <c r="H150">
        <v>7.5397590361445696E-4</v>
      </c>
      <c r="I150" s="2">
        <f>AVERAGE(Table134[[#This Row],[Estimated costs 1]:[Estimated costs 20]])</f>
        <v>7.5397590361445674E-4</v>
      </c>
      <c r="J150" s="2">
        <f>_xlfn.STDEV.P(Table134[[#This Row],[Estimated costs 1]:[Estimated costs 20]])</f>
        <v>2.1684043449710089E-19</v>
      </c>
      <c r="K150" s="2">
        <f>Table134[[#This Row],[Dev]]/Table134[[#This Row],[Mean]]*100</f>
        <v>2.8759597416521895E-14</v>
      </c>
      <c r="L150" s="2">
        <f>Table134[[#This Row],[Estimated costs 1]]-Table134[[#This Row],[Actual cost]]</f>
        <v>0</v>
      </c>
      <c r="M150" s="2">
        <f>Table134[[#This Row],[Diff 1]]/Table134[[#This Row],[Actual cost]]*100</f>
        <v>0</v>
      </c>
      <c r="N150">
        <v>7.5397590361445696E-4</v>
      </c>
      <c r="O150">
        <v>7.5397590361445696E-4</v>
      </c>
      <c r="P150">
        <v>7.5397590361445696E-4</v>
      </c>
      <c r="Q150">
        <v>7.5397590361445696E-4</v>
      </c>
      <c r="R150">
        <v>7.5397590361445696E-4</v>
      </c>
      <c r="S150">
        <v>7.5397590361445696E-4</v>
      </c>
      <c r="T150">
        <v>7.5397590361445696E-4</v>
      </c>
      <c r="U150">
        <v>7.5397590361445696E-4</v>
      </c>
      <c r="V150">
        <v>7.5397590361445696E-4</v>
      </c>
      <c r="W150">
        <v>7.5397590361445696E-4</v>
      </c>
      <c r="X150">
        <v>7.5397590361445696E-4</v>
      </c>
      <c r="Y150">
        <v>7.5397590361445696E-4</v>
      </c>
      <c r="Z150">
        <v>7.5397590361445696E-4</v>
      </c>
      <c r="AA150">
        <v>7.5397590361445696E-4</v>
      </c>
      <c r="AB150">
        <v>7.5397590361445696E-4</v>
      </c>
      <c r="AC150">
        <v>7.5397590361445696E-4</v>
      </c>
      <c r="AD150">
        <v>7.5397590361445696E-4</v>
      </c>
      <c r="AE150">
        <v>7.5397590361445696E-4</v>
      </c>
      <c r="AF150">
        <v>7.5397590361445696E-4</v>
      </c>
      <c r="AG150">
        <v>7.5397590361445696E-4</v>
      </c>
    </row>
    <row r="151" spans="1:33" x14ac:dyDescent="0.3">
      <c r="A151" t="s">
        <v>171</v>
      </c>
      <c r="B151">
        <v>149</v>
      </c>
      <c r="C151" t="str">
        <f>LEFT(Table134[[#This Row],[Contingency id]])</f>
        <v>B</v>
      </c>
      <c r="D151">
        <v>1.5384615384615301</v>
      </c>
      <c r="E151" s="1">
        <v>1.0655737704918</v>
      </c>
      <c r="F151">
        <v>65</v>
      </c>
      <c r="G151">
        <v>61</v>
      </c>
      <c r="H151">
        <v>6.9153846153846099E-4</v>
      </c>
      <c r="I151" s="2">
        <f>AVERAGE(Table134[[#This Row],[Estimated costs 1]:[Estimated costs 20]])</f>
        <v>6.2238461538461406E-4</v>
      </c>
      <c r="J151" s="2">
        <f>_xlfn.STDEV.P(Table134[[#This Row],[Estimated costs 1]:[Estimated costs 20]])</f>
        <v>6.8807208150680724E-4</v>
      </c>
      <c r="K151" s="2">
        <f>Table134[[#This Row],[Dev]]/Table134[[#This Row],[Mean]]*100</f>
        <v>110.55415967851332</v>
      </c>
      <c r="L151" s="2">
        <f>Table134[[#This Row],[Estimated costs 1]]-Table134[[#This Row],[Actual cost]]</f>
        <v>6.9153846153845904E-4</v>
      </c>
      <c r="M151" s="2">
        <f>Table134[[#This Row],[Diff 1]]/Table134[[#This Row],[Actual cost]]*100</f>
        <v>99.999999999999716</v>
      </c>
      <c r="N151">
        <v>1.38307692307692E-3</v>
      </c>
      <c r="O151">
        <v>0</v>
      </c>
      <c r="P151">
        <v>0</v>
      </c>
      <c r="Q151">
        <v>1.38307692307692E-3</v>
      </c>
      <c r="R151">
        <v>1.38307692307692E-3</v>
      </c>
      <c r="S151">
        <v>1.38307692307692E-3</v>
      </c>
      <c r="T151">
        <v>0</v>
      </c>
      <c r="U151">
        <v>1.38307692307692E-3</v>
      </c>
      <c r="V151">
        <v>1.38307692307692E-3</v>
      </c>
      <c r="W151">
        <v>0</v>
      </c>
      <c r="X151">
        <v>0</v>
      </c>
      <c r="Y151">
        <v>1.38307692307692E-3</v>
      </c>
      <c r="Z151">
        <v>0</v>
      </c>
      <c r="AA151">
        <v>0</v>
      </c>
      <c r="AB151">
        <v>0</v>
      </c>
      <c r="AC151">
        <v>1.38307692307692E-3</v>
      </c>
      <c r="AD151">
        <v>0</v>
      </c>
      <c r="AE151">
        <v>0</v>
      </c>
      <c r="AF151">
        <v>0</v>
      </c>
      <c r="AG151">
        <v>1.38307692307692E-3</v>
      </c>
    </row>
    <row r="152" spans="1:33" x14ac:dyDescent="0.3">
      <c r="A152" t="s">
        <v>172</v>
      </c>
      <c r="B152">
        <v>150</v>
      </c>
      <c r="C152" t="str">
        <f>LEFT(Table134[[#This Row],[Contingency id]])</f>
        <v>B</v>
      </c>
      <c r="D152">
        <v>1.5384615384615301</v>
      </c>
      <c r="E152" s="1">
        <v>1.015625</v>
      </c>
      <c r="F152">
        <v>65</v>
      </c>
      <c r="G152">
        <v>64</v>
      </c>
      <c r="H152">
        <v>6.6338461538461495E-4</v>
      </c>
      <c r="I152" s="2">
        <f>AVERAGE(Table134[[#This Row],[Estimated costs 1]:[Estimated costs 20]])</f>
        <v>6.6338461538461473E-4</v>
      </c>
      <c r="J152" s="2">
        <f>_xlfn.STDEV.P(Table134[[#This Row],[Estimated costs 1]:[Estimated costs 20]])</f>
        <v>2.1684043449710089E-19</v>
      </c>
      <c r="K152" s="2">
        <f>Table134[[#This Row],[Dev]]/Table134[[#This Row],[Mean]]*100</f>
        <v>3.2686985719646499E-14</v>
      </c>
      <c r="L152" s="2">
        <f>Table134[[#This Row],[Estimated costs 1]]-Table134[[#This Row],[Actual cost]]</f>
        <v>0</v>
      </c>
      <c r="M152" s="2">
        <f>Table134[[#This Row],[Diff 1]]/Table134[[#This Row],[Actual cost]]*100</f>
        <v>0</v>
      </c>
      <c r="N152">
        <v>6.6338461538461495E-4</v>
      </c>
      <c r="O152">
        <v>6.6338461538461495E-4</v>
      </c>
      <c r="P152">
        <v>6.6338461538461495E-4</v>
      </c>
      <c r="Q152">
        <v>6.6338461538461495E-4</v>
      </c>
      <c r="R152">
        <v>6.6338461538461495E-4</v>
      </c>
      <c r="S152">
        <v>6.6338461538461495E-4</v>
      </c>
      <c r="T152">
        <v>6.6338461538461495E-4</v>
      </c>
      <c r="U152">
        <v>6.6338461538461495E-4</v>
      </c>
      <c r="V152">
        <v>6.6338461538461495E-4</v>
      </c>
      <c r="W152">
        <v>6.6338461538461495E-4</v>
      </c>
      <c r="X152">
        <v>6.6338461538461495E-4</v>
      </c>
      <c r="Y152">
        <v>6.6338461538461495E-4</v>
      </c>
      <c r="Z152">
        <v>6.6338461538461495E-4</v>
      </c>
      <c r="AA152">
        <v>6.6338461538461495E-4</v>
      </c>
      <c r="AB152">
        <v>6.6338461538461495E-4</v>
      </c>
      <c r="AC152">
        <v>6.6338461538461495E-4</v>
      </c>
      <c r="AD152">
        <v>6.6338461538461495E-4</v>
      </c>
      <c r="AE152">
        <v>6.6338461538461495E-4</v>
      </c>
      <c r="AF152">
        <v>6.6338461538461495E-4</v>
      </c>
      <c r="AG152">
        <v>6.6338461538461495E-4</v>
      </c>
    </row>
    <row r="153" spans="1:33" x14ac:dyDescent="0.3">
      <c r="A153" t="s">
        <v>173</v>
      </c>
      <c r="B153">
        <v>151</v>
      </c>
      <c r="C153" t="str">
        <f>LEFT(Table134[[#This Row],[Contingency id]])</f>
        <v>B</v>
      </c>
      <c r="D153">
        <v>1.61290322580645</v>
      </c>
      <c r="E153" s="1">
        <v>1.0508474576271101</v>
      </c>
      <c r="F153">
        <v>62</v>
      </c>
      <c r="G153">
        <v>59</v>
      </c>
      <c r="H153">
        <v>4.1741935483870902E-4</v>
      </c>
      <c r="I153" s="2">
        <f>AVERAGE(Table134[[#This Row],[Estimated costs 1]:[Estimated costs 20]])</f>
        <v>4.1741935483870912E-4</v>
      </c>
      <c r="J153" s="2">
        <f>_xlfn.STDEV.P(Table134[[#This Row],[Estimated costs 1]:[Estimated costs 20]])</f>
        <v>1.0842021724855044E-19</v>
      </c>
      <c r="K153" s="2">
        <f>Table134[[#This Row],[Dev]]/Table134[[#This Row],[Mean]]*100</f>
        <v>2.5973931489220002E-14</v>
      </c>
      <c r="L153" s="2">
        <f>Table134[[#This Row],[Estimated costs 1]]-Table134[[#This Row],[Actual cost]]</f>
        <v>0</v>
      </c>
      <c r="M153" s="2">
        <f>Table134[[#This Row],[Diff 1]]/Table134[[#This Row],[Actual cost]]*100</f>
        <v>0</v>
      </c>
      <c r="N153">
        <v>4.1741935483870902E-4</v>
      </c>
      <c r="O153">
        <v>4.1741935483870902E-4</v>
      </c>
      <c r="P153">
        <v>4.1741935483870902E-4</v>
      </c>
      <c r="Q153">
        <v>4.1741935483870902E-4</v>
      </c>
      <c r="R153">
        <v>4.1741935483870902E-4</v>
      </c>
      <c r="S153">
        <v>4.1741935483870902E-4</v>
      </c>
      <c r="T153">
        <v>4.1741935483870902E-4</v>
      </c>
      <c r="U153">
        <v>4.1741935483870902E-4</v>
      </c>
      <c r="V153">
        <v>4.1741935483870902E-4</v>
      </c>
      <c r="W153">
        <v>4.1741935483870902E-4</v>
      </c>
      <c r="X153">
        <v>4.1741935483870902E-4</v>
      </c>
      <c r="Y153">
        <v>4.1741935483870902E-4</v>
      </c>
      <c r="Z153">
        <v>4.1741935483870902E-4</v>
      </c>
      <c r="AA153">
        <v>4.1741935483870902E-4</v>
      </c>
      <c r="AB153">
        <v>4.1741935483870902E-4</v>
      </c>
      <c r="AC153">
        <v>4.1741935483870902E-4</v>
      </c>
      <c r="AD153">
        <v>4.1741935483870902E-4</v>
      </c>
      <c r="AE153">
        <v>4.1741935483870902E-4</v>
      </c>
      <c r="AF153">
        <v>4.1741935483870902E-4</v>
      </c>
      <c r="AG153">
        <v>4.1741935483870902E-4</v>
      </c>
    </row>
    <row r="154" spans="1:33" x14ac:dyDescent="0.3">
      <c r="A154" t="s">
        <v>174</v>
      </c>
      <c r="B154">
        <v>152</v>
      </c>
      <c r="C154" t="str">
        <f>LEFT(Table134[[#This Row],[Contingency id]])</f>
        <v>B</v>
      </c>
      <c r="D154">
        <v>0</v>
      </c>
      <c r="E154" s="1">
        <v>1.1890243902438999</v>
      </c>
      <c r="F154">
        <v>195</v>
      </c>
      <c r="G154">
        <v>164</v>
      </c>
      <c r="H154">
        <v>0</v>
      </c>
      <c r="I154" s="2">
        <f>AVERAGE(Table134[[#This Row],[Estimated costs 1]:[Estimated costs 20]])</f>
        <v>0</v>
      </c>
      <c r="J154" s="2">
        <f>_xlfn.STDEV.P(Table134[[#This Row],[Estimated costs 1]:[Estimated costs 20]])</f>
        <v>0</v>
      </c>
      <c r="K154" s="2" t="e">
        <f>Table134[[#This Row],[Dev]]/Table134[[#This Row],[Mean]]*100</f>
        <v>#DIV/0!</v>
      </c>
      <c r="L154" s="2">
        <f>Table134[[#This Row],[Estimated costs 1]]-Table134[[#This Row],[Actual cost]]</f>
        <v>0</v>
      </c>
      <c r="M154" s="2" t="e">
        <f>Table134[[#This Row],[Diff 1]]/Table134[[#This Row],[Actual cost]]*100</f>
        <v>#DIV/0!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 hidden="1" x14ac:dyDescent="0.3">
      <c r="A155" t="s">
        <v>175</v>
      </c>
      <c r="B155">
        <v>153</v>
      </c>
      <c r="C155" t="str">
        <f>LEFT(Table134[[#This Row],[Contingency id]])</f>
        <v>A</v>
      </c>
      <c r="D155">
        <v>0</v>
      </c>
      <c r="E155" s="1">
        <v>1.6666666666666601</v>
      </c>
      <c r="F155">
        <v>650</v>
      </c>
      <c r="G155">
        <v>390</v>
      </c>
      <c r="H155">
        <v>0</v>
      </c>
      <c r="I155" s="2">
        <f>AVERAGE(Table134[[#This Row],[Estimated costs 1]:[Estimated costs 20]])</f>
        <v>0</v>
      </c>
      <c r="J155" s="2">
        <f>_xlfn.STDEV.P(Table134[[#This Row],[Estimated costs 1]:[Estimated costs 20]])</f>
        <v>0</v>
      </c>
      <c r="K155" s="2" t="e">
        <f>Table134[[#This Row],[Dev]]/Table134[[#This Row],[Mean]]*100</f>
        <v>#DIV/0!</v>
      </c>
      <c r="L155" s="2">
        <f>Table134[[#This Row],[Estimated costs 1]]-Table134[[#This Row],[Actual cost]]</f>
        <v>0</v>
      </c>
      <c r="M155" s="2" t="e">
        <f>Table134[[#This Row],[Diff 1]]/Table134[[#This Row],[Actual cost]]*100</f>
        <v>#DIV/0!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</row>
    <row r="156" spans="1:33" hidden="1" x14ac:dyDescent="0.3">
      <c r="A156" t="s">
        <v>176</v>
      </c>
      <c r="B156">
        <v>154</v>
      </c>
      <c r="C156" t="str">
        <f>LEFT(Table134[[#This Row],[Contingency id]])</f>
        <v>A</v>
      </c>
      <c r="D156">
        <v>0</v>
      </c>
      <c r="E156" s="1">
        <v>1.7287234042553099</v>
      </c>
      <c r="F156">
        <v>650</v>
      </c>
      <c r="G156">
        <v>376</v>
      </c>
      <c r="H156">
        <v>0</v>
      </c>
      <c r="I156" s="2">
        <f>AVERAGE(Table134[[#This Row],[Estimated costs 1]:[Estimated costs 20]])</f>
        <v>0</v>
      </c>
      <c r="J156" s="2">
        <f>_xlfn.STDEV.P(Table134[[#This Row],[Estimated costs 1]:[Estimated costs 20]])</f>
        <v>0</v>
      </c>
      <c r="K156" s="2" t="e">
        <f>Table134[[#This Row],[Dev]]/Table134[[#This Row],[Mean]]*100</f>
        <v>#DIV/0!</v>
      </c>
      <c r="L156" s="2">
        <f>Table134[[#This Row],[Estimated costs 1]]-Table134[[#This Row],[Actual cost]]</f>
        <v>0</v>
      </c>
      <c r="M156" s="2" t="e">
        <f>Table134[[#This Row],[Diff 1]]/Table134[[#This Row],[Actual cost]]*100</f>
        <v>#DIV/0!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1:33" hidden="1" x14ac:dyDescent="0.3">
      <c r="A157" t="s">
        <v>177</v>
      </c>
      <c r="B157">
        <v>155</v>
      </c>
      <c r="C157" t="str">
        <f>LEFT(Table134[[#This Row],[Contingency id]])</f>
        <v>A</v>
      </c>
      <c r="D157">
        <v>0</v>
      </c>
      <c r="E157" s="1">
        <v>1.6463768115941999</v>
      </c>
      <c r="F157">
        <v>568</v>
      </c>
      <c r="G157">
        <v>345</v>
      </c>
      <c r="H157">
        <v>0</v>
      </c>
      <c r="I157" s="2">
        <f>AVERAGE(Table134[[#This Row],[Estimated costs 1]:[Estimated costs 20]])</f>
        <v>0</v>
      </c>
      <c r="J157" s="2">
        <f>_xlfn.STDEV.P(Table134[[#This Row],[Estimated costs 1]:[Estimated costs 20]])</f>
        <v>0</v>
      </c>
      <c r="K157" s="2" t="e">
        <f>Table134[[#This Row],[Dev]]/Table134[[#This Row],[Mean]]*100</f>
        <v>#DIV/0!</v>
      </c>
      <c r="L157" s="2">
        <f>Table134[[#This Row],[Estimated costs 1]]-Table134[[#This Row],[Actual cost]]</f>
        <v>0</v>
      </c>
      <c r="M157" s="2" t="e">
        <f>Table134[[#This Row],[Diff 1]]/Table134[[#This Row],[Actual cost]]*100</f>
        <v>#DIV/0!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 spans="1:33" hidden="1" x14ac:dyDescent="0.3">
      <c r="A158" t="s">
        <v>178</v>
      </c>
      <c r="B158">
        <v>156</v>
      </c>
      <c r="C158" t="str">
        <f>LEFT(Table134[[#This Row],[Contingency id]])</f>
        <v>A</v>
      </c>
      <c r="D158">
        <v>0</v>
      </c>
      <c r="E158" s="1">
        <v>1.59103641456582</v>
      </c>
      <c r="F158">
        <v>568</v>
      </c>
      <c r="G158">
        <v>357</v>
      </c>
      <c r="H158">
        <v>0</v>
      </c>
      <c r="I158" s="2">
        <f>AVERAGE(Table134[[#This Row],[Estimated costs 1]:[Estimated costs 20]])</f>
        <v>0</v>
      </c>
      <c r="J158" s="2">
        <f>_xlfn.STDEV.P(Table134[[#This Row],[Estimated costs 1]:[Estimated costs 20]])</f>
        <v>0</v>
      </c>
      <c r="K158" s="2" t="e">
        <f>Table134[[#This Row],[Dev]]/Table134[[#This Row],[Mean]]*100</f>
        <v>#DIV/0!</v>
      </c>
      <c r="L158" s="2">
        <f>Table134[[#This Row],[Estimated costs 1]]-Table134[[#This Row],[Actual cost]]</f>
        <v>0</v>
      </c>
      <c r="M158" s="2" t="e">
        <f>Table134[[#This Row],[Diff 1]]/Table134[[#This Row],[Actual cost]]*100</f>
        <v>#DIV/0!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3" hidden="1" x14ac:dyDescent="0.3">
      <c r="A159" t="s">
        <v>179</v>
      </c>
      <c r="B159">
        <v>157</v>
      </c>
      <c r="C159" t="str">
        <f>LEFT(Table134[[#This Row],[Contingency id]])</f>
        <v>A</v>
      </c>
      <c r="D159">
        <v>0</v>
      </c>
      <c r="E159" s="1">
        <v>1.77111716621253</v>
      </c>
      <c r="F159">
        <v>650</v>
      </c>
      <c r="G159">
        <v>367</v>
      </c>
      <c r="H159">
        <v>0</v>
      </c>
      <c r="I159" s="2">
        <f>AVERAGE(Table134[[#This Row],[Estimated costs 1]:[Estimated costs 20]])</f>
        <v>0</v>
      </c>
      <c r="J159" s="2">
        <f>_xlfn.STDEV.P(Table134[[#This Row],[Estimated costs 1]:[Estimated costs 20]])</f>
        <v>0</v>
      </c>
      <c r="K159" s="2" t="e">
        <f>Table134[[#This Row],[Dev]]/Table134[[#This Row],[Mean]]*100</f>
        <v>#DIV/0!</v>
      </c>
      <c r="L159" s="2">
        <f>Table134[[#This Row],[Estimated costs 1]]-Table134[[#This Row],[Actual cost]]</f>
        <v>0</v>
      </c>
      <c r="M159" s="2" t="e">
        <f>Table134[[#This Row],[Diff 1]]/Table134[[#This Row],[Actual cost]]*100</f>
        <v>#DIV/0!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 hidden="1" x14ac:dyDescent="0.3">
      <c r="A160" t="s">
        <v>180</v>
      </c>
      <c r="B160">
        <v>158</v>
      </c>
      <c r="C160" t="str">
        <f>LEFT(Table134[[#This Row],[Contingency id]])</f>
        <v>A</v>
      </c>
      <c r="D160">
        <v>0</v>
      </c>
      <c r="E160" s="1">
        <v>1.70157068062827</v>
      </c>
      <c r="F160">
        <v>650</v>
      </c>
      <c r="G160">
        <v>382</v>
      </c>
      <c r="H160">
        <v>0</v>
      </c>
      <c r="I160" s="2">
        <f>AVERAGE(Table134[[#This Row],[Estimated costs 1]:[Estimated costs 20]])</f>
        <v>0</v>
      </c>
      <c r="J160" s="2">
        <f>_xlfn.STDEV.P(Table134[[#This Row],[Estimated costs 1]:[Estimated costs 20]])</f>
        <v>0</v>
      </c>
      <c r="K160" s="2" t="e">
        <f>Table134[[#This Row],[Dev]]/Table134[[#This Row],[Mean]]*100</f>
        <v>#DIV/0!</v>
      </c>
      <c r="L160" s="2">
        <f>Table134[[#This Row],[Estimated costs 1]]-Table134[[#This Row],[Actual cost]]</f>
        <v>0</v>
      </c>
      <c r="M160" s="2" t="e">
        <f>Table134[[#This Row],[Diff 1]]/Table134[[#This Row],[Actual cost]]*100</f>
        <v>#DIV/0!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</row>
    <row r="161" spans="1:33" hidden="1" x14ac:dyDescent="0.3">
      <c r="A161" t="s">
        <v>181</v>
      </c>
      <c r="B161">
        <v>159</v>
      </c>
      <c r="C161" t="str">
        <f>LEFT(Table134[[#This Row],[Contingency id]])</f>
        <v>A</v>
      </c>
      <c r="D161">
        <v>0</v>
      </c>
      <c r="E161" s="1">
        <v>2.6322067594433398</v>
      </c>
      <c r="F161">
        <v>1324</v>
      </c>
      <c r="G161">
        <v>503</v>
      </c>
      <c r="H161">
        <v>0</v>
      </c>
      <c r="I161" s="2">
        <f>AVERAGE(Table134[[#This Row],[Estimated costs 1]:[Estimated costs 20]])</f>
        <v>0</v>
      </c>
      <c r="J161" s="2">
        <f>_xlfn.STDEV.P(Table134[[#This Row],[Estimated costs 1]:[Estimated costs 20]])</f>
        <v>0</v>
      </c>
      <c r="K161" s="2" t="e">
        <f>Table134[[#This Row],[Dev]]/Table134[[#This Row],[Mean]]*100</f>
        <v>#DIV/0!</v>
      </c>
      <c r="L161" s="2">
        <f>Table134[[#This Row],[Estimated costs 1]]-Table134[[#This Row],[Actual cost]]</f>
        <v>0</v>
      </c>
      <c r="M161" s="2" t="e">
        <f>Table134[[#This Row],[Diff 1]]/Table134[[#This Row],[Actual cost]]*100</f>
        <v>#DIV/0!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 spans="1:33" hidden="1" x14ac:dyDescent="0.3">
      <c r="A162" t="s">
        <v>182</v>
      </c>
      <c r="B162">
        <v>160</v>
      </c>
      <c r="C162" t="str">
        <f>LEFT(Table134[[#This Row],[Contingency id]])</f>
        <v>A</v>
      </c>
      <c r="D162">
        <v>0</v>
      </c>
      <c r="E162" s="1">
        <v>2.4362139917695398</v>
      </c>
      <c r="F162">
        <v>1184</v>
      </c>
      <c r="G162">
        <v>486</v>
      </c>
      <c r="H162">
        <v>0</v>
      </c>
      <c r="I162" s="2">
        <f>AVERAGE(Table134[[#This Row],[Estimated costs 1]:[Estimated costs 20]])</f>
        <v>0</v>
      </c>
      <c r="J162" s="2">
        <f>_xlfn.STDEV.P(Table134[[#This Row],[Estimated costs 1]:[Estimated costs 20]])</f>
        <v>0</v>
      </c>
      <c r="K162" s="2" t="e">
        <f>Table134[[#This Row],[Dev]]/Table134[[#This Row],[Mean]]*100</f>
        <v>#DIV/0!</v>
      </c>
      <c r="L162" s="2">
        <f>Table134[[#This Row],[Estimated costs 1]]-Table134[[#This Row],[Actual cost]]</f>
        <v>0</v>
      </c>
      <c r="M162" s="2" t="e">
        <f>Table134[[#This Row],[Diff 1]]/Table134[[#This Row],[Actual cost]]*100</f>
        <v>#DIV/0!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</row>
    <row r="163" spans="1:33" hidden="1" x14ac:dyDescent="0.3">
      <c r="A163" t="s">
        <v>183</v>
      </c>
      <c r="B163">
        <v>161</v>
      </c>
      <c r="C163" t="str">
        <f>LEFT(Table134[[#This Row],[Contingency id]])</f>
        <v>A</v>
      </c>
      <c r="D163">
        <v>0</v>
      </c>
      <c r="E163" s="1">
        <v>2.2239130434782601</v>
      </c>
      <c r="F163">
        <v>1023</v>
      </c>
      <c r="G163">
        <v>460</v>
      </c>
      <c r="H163">
        <v>0</v>
      </c>
      <c r="I163" s="2">
        <f>AVERAGE(Table134[[#This Row],[Estimated costs 1]:[Estimated costs 20]])</f>
        <v>0</v>
      </c>
      <c r="J163" s="2">
        <f>_xlfn.STDEV.P(Table134[[#This Row],[Estimated costs 1]:[Estimated costs 20]])</f>
        <v>0</v>
      </c>
      <c r="K163" s="2" t="e">
        <f>Table134[[#This Row],[Dev]]/Table134[[#This Row],[Mean]]*100</f>
        <v>#DIV/0!</v>
      </c>
      <c r="L163" s="2">
        <f>Table134[[#This Row],[Estimated costs 1]]-Table134[[#This Row],[Actual cost]]</f>
        <v>0</v>
      </c>
      <c r="M163" s="2" t="e">
        <f>Table134[[#This Row],[Diff 1]]/Table134[[#This Row],[Actual cost]]*100</f>
        <v>#DIV/0!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 hidden="1" x14ac:dyDescent="0.3">
      <c r="A164" t="s">
        <v>184</v>
      </c>
      <c r="B164">
        <v>162</v>
      </c>
      <c r="C164" t="str">
        <f>LEFT(Table134[[#This Row],[Contingency id]])</f>
        <v>A</v>
      </c>
      <c r="D164">
        <v>0</v>
      </c>
      <c r="E164" s="1">
        <v>2.25827814569536</v>
      </c>
      <c r="F164">
        <v>1023</v>
      </c>
      <c r="G164">
        <v>453</v>
      </c>
      <c r="H164">
        <v>0</v>
      </c>
      <c r="I164" s="2">
        <f>AVERAGE(Table134[[#This Row],[Estimated costs 1]:[Estimated costs 20]])</f>
        <v>0</v>
      </c>
      <c r="J164" s="2">
        <f>_xlfn.STDEV.P(Table134[[#This Row],[Estimated costs 1]:[Estimated costs 20]])</f>
        <v>0</v>
      </c>
      <c r="K164" s="2" t="e">
        <f>Table134[[#This Row],[Dev]]/Table134[[#This Row],[Mean]]*100</f>
        <v>#DIV/0!</v>
      </c>
      <c r="L164" s="2">
        <f>Table134[[#This Row],[Estimated costs 1]]-Table134[[#This Row],[Actual cost]]</f>
        <v>0</v>
      </c>
      <c r="M164" s="2" t="e">
        <f>Table134[[#This Row],[Diff 1]]/Table134[[#This Row],[Actual cost]]*100</f>
        <v>#DIV/0!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 hidden="1" x14ac:dyDescent="0.3">
      <c r="A165" t="s">
        <v>185</v>
      </c>
      <c r="B165">
        <v>163</v>
      </c>
      <c r="C165" t="str">
        <f>LEFT(Table134[[#This Row],[Contingency id]])</f>
        <v>A</v>
      </c>
      <c r="D165">
        <v>0</v>
      </c>
      <c r="E165" s="1">
        <v>1.61094224924012</v>
      </c>
      <c r="F165">
        <v>530</v>
      </c>
      <c r="G165">
        <v>329</v>
      </c>
      <c r="H165">
        <v>0</v>
      </c>
      <c r="I165" s="2">
        <f>AVERAGE(Table134[[#This Row],[Estimated costs 1]:[Estimated costs 20]])</f>
        <v>0</v>
      </c>
      <c r="J165" s="2">
        <f>_xlfn.STDEV.P(Table134[[#This Row],[Estimated costs 1]:[Estimated costs 20]])</f>
        <v>0</v>
      </c>
      <c r="K165" s="2" t="e">
        <f>Table134[[#This Row],[Dev]]/Table134[[#This Row],[Mean]]*100</f>
        <v>#DIV/0!</v>
      </c>
      <c r="L165" s="2">
        <f>Table134[[#This Row],[Estimated costs 1]]-Table134[[#This Row],[Actual cost]]</f>
        <v>0</v>
      </c>
      <c r="M165" s="2" t="e">
        <f>Table134[[#This Row],[Diff 1]]/Table134[[#This Row],[Actual cost]]*100</f>
        <v>#DIV/0!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</row>
    <row r="166" spans="1:33" hidden="1" x14ac:dyDescent="0.3">
      <c r="A166" t="s">
        <v>186</v>
      </c>
      <c r="B166">
        <v>164</v>
      </c>
      <c r="C166" t="str">
        <f>LEFT(Table134[[#This Row],[Contingency id]])</f>
        <v>A</v>
      </c>
      <c r="D166">
        <v>0</v>
      </c>
      <c r="E166" s="1">
        <v>1.5542521994134799</v>
      </c>
      <c r="F166">
        <v>530</v>
      </c>
      <c r="G166">
        <v>341</v>
      </c>
      <c r="H166">
        <v>0</v>
      </c>
      <c r="I166" s="2">
        <f>AVERAGE(Table134[[#This Row],[Estimated costs 1]:[Estimated costs 20]])</f>
        <v>0</v>
      </c>
      <c r="J166" s="2">
        <f>_xlfn.STDEV.P(Table134[[#This Row],[Estimated costs 1]:[Estimated costs 20]])</f>
        <v>0</v>
      </c>
      <c r="K166" s="2" t="e">
        <f>Table134[[#This Row],[Dev]]/Table134[[#This Row],[Mean]]*100</f>
        <v>#DIV/0!</v>
      </c>
      <c r="L166" s="2">
        <f>Table134[[#This Row],[Estimated costs 1]]-Table134[[#This Row],[Actual cost]]</f>
        <v>0</v>
      </c>
      <c r="M166" s="2" t="e">
        <f>Table134[[#This Row],[Diff 1]]/Table134[[#This Row],[Actual cost]]*100</f>
        <v>#DIV/0!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1:33" hidden="1" x14ac:dyDescent="0.3">
      <c r="A167" t="s">
        <v>187</v>
      </c>
      <c r="B167">
        <v>165</v>
      </c>
      <c r="C167" t="str">
        <f>LEFT(Table134[[#This Row],[Contingency id]])</f>
        <v>A</v>
      </c>
      <c r="D167">
        <v>0</v>
      </c>
      <c r="E167" s="1">
        <v>1.17560975609756</v>
      </c>
      <c r="F167">
        <v>241</v>
      </c>
      <c r="G167">
        <v>205</v>
      </c>
      <c r="H167">
        <v>0</v>
      </c>
      <c r="I167" s="2">
        <f>AVERAGE(Table134[[#This Row],[Estimated costs 1]:[Estimated costs 20]])</f>
        <v>0</v>
      </c>
      <c r="J167" s="2">
        <f>_xlfn.STDEV.P(Table134[[#This Row],[Estimated costs 1]:[Estimated costs 20]])</f>
        <v>0</v>
      </c>
      <c r="K167" s="2" t="e">
        <f>Table134[[#This Row],[Dev]]/Table134[[#This Row],[Mean]]*100</f>
        <v>#DIV/0!</v>
      </c>
      <c r="L167" s="2">
        <f>Table134[[#This Row],[Estimated costs 1]]-Table134[[#This Row],[Actual cost]]</f>
        <v>0</v>
      </c>
      <c r="M167" s="2" t="e">
        <f>Table134[[#This Row],[Diff 1]]/Table134[[#This Row],[Actual cost]]*100</f>
        <v>#DIV/0!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 hidden="1" x14ac:dyDescent="0.3">
      <c r="A168" t="s">
        <v>188</v>
      </c>
      <c r="B168">
        <v>166</v>
      </c>
      <c r="C168" t="str">
        <f>LEFT(Table134[[#This Row],[Contingency id]])</f>
        <v>A</v>
      </c>
      <c r="D168">
        <v>0</v>
      </c>
      <c r="E168" s="1">
        <v>1.3097826086956501</v>
      </c>
      <c r="F168">
        <v>241</v>
      </c>
      <c r="G168">
        <v>184</v>
      </c>
      <c r="H168">
        <v>0</v>
      </c>
      <c r="I168" s="2">
        <f>AVERAGE(Table134[[#This Row],[Estimated costs 1]:[Estimated costs 20]])</f>
        <v>0</v>
      </c>
      <c r="J168" s="2">
        <f>_xlfn.STDEV.P(Table134[[#This Row],[Estimated costs 1]:[Estimated costs 20]])</f>
        <v>0</v>
      </c>
      <c r="K168" s="2" t="e">
        <f>Table134[[#This Row],[Dev]]/Table134[[#This Row],[Mean]]*100</f>
        <v>#DIV/0!</v>
      </c>
      <c r="L168" s="2">
        <f>Table134[[#This Row],[Estimated costs 1]]-Table134[[#This Row],[Actual cost]]</f>
        <v>0</v>
      </c>
      <c r="M168" s="2" t="e">
        <f>Table134[[#This Row],[Diff 1]]/Table134[[#This Row],[Actual cost]]*100</f>
        <v>#DIV/0!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33" hidden="1" x14ac:dyDescent="0.3">
      <c r="A169" t="s">
        <v>189</v>
      </c>
      <c r="B169">
        <v>167</v>
      </c>
      <c r="C169" t="str">
        <f>LEFT(Table134[[#This Row],[Contingency id]])</f>
        <v>A</v>
      </c>
      <c r="D169">
        <v>0</v>
      </c>
      <c r="E169" s="1">
        <v>2.6128404669260701</v>
      </c>
      <c r="F169">
        <v>1343</v>
      </c>
      <c r="G169">
        <v>514</v>
      </c>
      <c r="H169">
        <v>0</v>
      </c>
      <c r="I169" s="2">
        <f>AVERAGE(Table134[[#This Row],[Estimated costs 1]:[Estimated costs 20]])</f>
        <v>0</v>
      </c>
      <c r="J169" s="2">
        <f>_xlfn.STDEV.P(Table134[[#This Row],[Estimated costs 1]:[Estimated costs 20]])</f>
        <v>0</v>
      </c>
      <c r="K169" s="2" t="e">
        <f>Table134[[#This Row],[Dev]]/Table134[[#This Row],[Mean]]*100</f>
        <v>#DIV/0!</v>
      </c>
      <c r="L169" s="2">
        <f>Table134[[#This Row],[Estimated costs 1]]-Table134[[#This Row],[Actual cost]]</f>
        <v>0</v>
      </c>
      <c r="M169" s="2" t="e">
        <f>Table134[[#This Row],[Diff 1]]/Table134[[#This Row],[Actual cost]]*100</f>
        <v>#DIV/0!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</row>
    <row r="170" spans="1:33" hidden="1" x14ac:dyDescent="0.3">
      <c r="A170" t="s">
        <v>190</v>
      </c>
      <c r="B170">
        <v>168</v>
      </c>
      <c r="C170" t="str">
        <f>LEFT(Table134[[#This Row],[Contingency id]])</f>
        <v>A</v>
      </c>
      <c r="D170">
        <v>0</v>
      </c>
      <c r="E170" s="1">
        <v>1.81170483460559</v>
      </c>
      <c r="F170">
        <v>712</v>
      </c>
      <c r="G170">
        <v>393</v>
      </c>
      <c r="H170">
        <v>0</v>
      </c>
      <c r="I170" s="2">
        <f>AVERAGE(Table134[[#This Row],[Estimated costs 1]:[Estimated costs 20]])</f>
        <v>0</v>
      </c>
      <c r="J170" s="2">
        <f>_xlfn.STDEV.P(Table134[[#This Row],[Estimated costs 1]:[Estimated costs 20]])</f>
        <v>0</v>
      </c>
      <c r="K170" s="2" t="e">
        <f>Table134[[#This Row],[Dev]]/Table134[[#This Row],[Mean]]*100</f>
        <v>#DIV/0!</v>
      </c>
      <c r="L170" s="2">
        <f>Table134[[#This Row],[Estimated costs 1]]-Table134[[#This Row],[Actual cost]]</f>
        <v>0</v>
      </c>
      <c r="M170" s="2" t="e">
        <f>Table134[[#This Row],[Diff 1]]/Table134[[#This Row],[Actual cost]]*100</f>
        <v>#DIV/0!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</row>
    <row r="171" spans="1:33" hidden="1" x14ac:dyDescent="0.3">
      <c r="A171" t="s">
        <v>191</v>
      </c>
      <c r="B171">
        <v>169</v>
      </c>
      <c r="C171" t="str">
        <f>LEFT(Table134[[#This Row],[Contingency id]])</f>
        <v>A</v>
      </c>
      <c r="D171">
        <v>0</v>
      </c>
      <c r="E171" s="1">
        <v>1.70743405275779</v>
      </c>
      <c r="F171">
        <v>712</v>
      </c>
      <c r="G171">
        <v>417</v>
      </c>
      <c r="H171">
        <v>0</v>
      </c>
      <c r="I171" s="2">
        <f>AVERAGE(Table134[[#This Row],[Estimated costs 1]:[Estimated costs 20]])</f>
        <v>0</v>
      </c>
      <c r="J171" s="2">
        <f>_xlfn.STDEV.P(Table134[[#This Row],[Estimated costs 1]:[Estimated costs 20]])</f>
        <v>0</v>
      </c>
      <c r="K171" s="2" t="e">
        <f>Table134[[#This Row],[Dev]]/Table134[[#This Row],[Mean]]*100</f>
        <v>#DIV/0!</v>
      </c>
      <c r="L171" s="2">
        <f>Table134[[#This Row],[Estimated costs 1]]-Table134[[#This Row],[Actual cost]]</f>
        <v>0</v>
      </c>
      <c r="M171" s="2" t="e">
        <f>Table134[[#This Row],[Diff 1]]/Table134[[#This Row],[Actual cost]]*100</f>
        <v>#DIV/0!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</row>
    <row r="172" spans="1:33" hidden="1" x14ac:dyDescent="0.3">
      <c r="A172" t="s">
        <v>192</v>
      </c>
      <c r="B172">
        <v>170</v>
      </c>
      <c r="C172" t="str">
        <f>LEFT(Table134[[#This Row],[Contingency id]])</f>
        <v>A</v>
      </c>
      <c r="D172">
        <v>0</v>
      </c>
      <c r="E172" s="1">
        <v>1.3968253968253901</v>
      </c>
      <c r="F172">
        <v>352</v>
      </c>
      <c r="G172">
        <v>252</v>
      </c>
      <c r="H172">
        <v>0</v>
      </c>
      <c r="I172" s="2">
        <f>AVERAGE(Table134[[#This Row],[Estimated costs 1]:[Estimated costs 20]])</f>
        <v>0</v>
      </c>
      <c r="J172" s="2">
        <f>_xlfn.STDEV.P(Table134[[#This Row],[Estimated costs 1]:[Estimated costs 20]])</f>
        <v>0</v>
      </c>
      <c r="K172" s="2" t="e">
        <f>Table134[[#This Row],[Dev]]/Table134[[#This Row],[Mean]]*100</f>
        <v>#DIV/0!</v>
      </c>
      <c r="L172" s="2">
        <f>Table134[[#This Row],[Estimated costs 1]]-Table134[[#This Row],[Actual cost]]</f>
        <v>0</v>
      </c>
      <c r="M172" s="2" t="e">
        <f>Table134[[#This Row],[Diff 1]]/Table134[[#This Row],[Actual cost]]*100</f>
        <v>#DIV/0!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3" hidden="1" x14ac:dyDescent="0.3">
      <c r="A173" t="s">
        <v>193</v>
      </c>
      <c r="B173">
        <v>171</v>
      </c>
      <c r="C173" t="str">
        <f>LEFT(Table134[[#This Row],[Contingency id]])</f>
        <v>A</v>
      </c>
      <c r="D173">
        <v>0</v>
      </c>
      <c r="E173" s="1">
        <v>1.40239043824701</v>
      </c>
      <c r="F173">
        <v>352</v>
      </c>
      <c r="G173">
        <v>251</v>
      </c>
      <c r="H173">
        <v>0</v>
      </c>
      <c r="I173" s="2">
        <f>AVERAGE(Table134[[#This Row],[Estimated costs 1]:[Estimated costs 20]])</f>
        <v>0</v>
      </c>
      <c r="J173" s="2">
        <f>_xlfn.STDEV.P(Table134[[#This Row],[Estimated costs 1]:[Estimated costs 20]])</f>
        <v>0</v>
      </c>
      <c r="K173" s="2" t="e">
        <f>Table134[[#This Row],[Dev]]/Table134[[#This Row],[Mean]]*100</f>
        <v>#DIV/0!</v>
      </c>
      <c r="L173" s="2">
        <f>Table134[[#This Row],[Estimated costs 1]]-Table134[[#This Row],[Actual cost]]</f>
        <v>0</v>
      </c>
      <c r="M173" s="2" t="e">
        <f>Table134[[#This Row],[Diff 1]]/Table134[[#This Row],[Actual cost]]*100</f>
        <v>#DIV/0!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</row>
    <row r="174" spans="1:33" hidden="1" x14ac:dyDescent="0.3">
      <c r="A174" t="s">
        <v>194</v>
      </c>
      <c r="B174">
        <v>172</v>
      </c>
      <c r="C174" t="str">
        <f>LEFT(Table134[[#This Row],[Contingency id]])</f>
        <v>A</v>
      </c>
      <c r="D174">
        <v>0</v>
      </c>
      <c r="E174" s="1">
        <v>1.3832599118942699</v>
      </c>
      <c r="F174">
        <v>314</v>
      </c>
      <c r="G174">
        <v>227</v>
      </c>
      <c r="H174">
        <v>0</v>
      </c>
      <c r="I174" s="2">
        <f>AVERAGE(Table134[[#This Row],[Estimated costs 1]:[Estimated costs 20]])</f>
        <v>0</v>
      </c>
      <c r="J174" s="2">
        <f>_xlfn.STDEV.P(Table134[[#This Row],[Estimated costs 1]:[Estimated costs 20]])</f>
        <v>0</v>
      </c>
      <c r="K174" s="2" t="e">
        <f>Table134[[#This Row],[Dev]]/Table134[[#This Row],[Mean]]*100</f>
        <v>#DIV/0!</v>
      </c>
      <c r="L174" s="2">
        <f>Table134[[#This Row],[Estimated costs 1]]-Table134[[#This Row],[Actual cost]]</f>
        <v>0</v>
      </c>
      <c r="M174" s="2" t="e">
        <f>Table134[[#This Row],[Diff 1]]/Table134[[#This Row],[Actual cost]]*100</f>
        <v>#DIV/0!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</row>
    <row r="175" spans="1:33" hidden="1" x14ac:dyDescent="0.3">
      <c r="A175" t="s">
        <v>195</v>
      </c>
      <c r="B175">
        <v>173</v>
      </c>
      <c r="C175" t="str">
        <f>LEFT(Table134[[#This Row],[Contingency id]])</f>
        <v>A</v>
      </c>
      <c r="D175">
        <v>0</v>
      </c>
      <c r="E175" s="1">
        <v>1.2037037037036999</v>
      </c>
      <c r="F175">
        <v>195</v>
      </c>
      <c r="G175">
        <v>162</v>
      </c>
      <c r="H175">
        <v>0</v>
      </c>
      <c r="I175" s="2">
        <f>AVERAGE(Table134[[#This Row],[Estimated costs 1]:[Estimated costs 20]])</f>
        <v>0</v>
      </c>
      <c r="J175" s="2">
        <f>_xlfn.STDEV.P(Table134[[#This Row],[Estimated costs 1]:[Estimated costs 20]])</f>
        <v>0</v>
      </c>
      <c r="K175" s="2" t="e">
        <f>Table134[[#This Row],[Dev]]/Table134[[#This Row],[Mean]]*100</f>
        <v>#DIV/0!</v>
      </c>
      <c r="L175" s="2">
        <f>Table134[[#This Row],[Estimated costs 1]]-Table134[[#This Row],[Actual cost]]</f>
        <v>0</v>
      </c>
      <c r="M175" s="2" t="e">
        <f>Table134[[#This Row],[Diff 1]]/Table134[[#This Row],[Actual cost]]*100</f>
        <v>#DIV/0!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 spans="1:33" hidden="1" x14ac:dyDescent="0.3">
      <c r="A176" t="s">
        <v>196</v>
      </c>
      <c r="B176">
        <v>174</v>
      </c>
      <c r="C176" t="str">
        <f>LEFT(Table134[[#This Row],[Contingency id]])</f>
        <v>A</v>
      </c>
      <c r="D176">
        <v>0</v>
      </c>
      <c r="E176" s="1">
        <v>2.73624288425047</v>
      </c>
      <c r="F176">
        <v>1442</v>
      </c>
      <c r="G176">
        <v>527</v>
      </c>
      <c r="H176">
        <v>0</v>
      </c>
      <c r="I176" s="2">
        <f>AVERAGE(Table134[[#This Row],[Estimated costs 1]:[Estimated costs 20]])</f>
        <v>0</v>
      </c>
      <c r="J176" s="2">
        <f>_xlfn.STDEV.P(Table134[[#This Row],[Estimated costs 1]:[Estimated costs 20]])</f>
        <v>0</v>
      </c>
      <c r="K176" s="2" t="e">
        <f>Table134[[#This Row],[Dev]]/Table134[[#This Row],[Mean]]*100</f>
        <v>#DIV/0!</v>
      </c>
      <c r="L176" s="2">
        <f>Table134[[#This Row],[Estimated costs 1]]-Table134[[#This Row],[Actual cost]]</f>
        <v>0</v>
      </c>
      <c r="M176" s="2" t="e">
        <f>Table134[[#This Row],[Diff 1]]/Table134[[#This Row],[Actual cost]]*100</f>
        <v>#DIV/0!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 spans="1:33" hidden="1" x14ac:dyDescent="0.3">
      <c r="A177" t="s">
        <v>197</v>
      </c>
      <c r="B177">
        <v>175</v>
      </c>
      <c r="C177" t="str">
        <f>LEFT(Table134[[#This Row],[Contingency id]])</f>
        <v>A</v>
      </c>
      <c r="D177">
        <v>0</v>
      </c>
      <c r="E177" s="1">
        <v>2.7414448669201499</v>
      </c>
      <c r="F177">
        <v>1442</v>
      </c>
      <c r="G177">
        <v>526</v>
      </c>
      <c r="H177">
        <v>0</v>
      </c>
      <c r="I177" s="2">
        <f>AVERAGE(Table134[[#This Row],[Estimated costs 1]:[Estimated costs 20]])</f>
        <v>0</v>
      </c>
      <c r="J177" s="2">
        <f>_xlfn.STDEV.P(Table134[[#This Row],[Estimated costs 1]:[Estimated costs 20]])</f>
        <v>0</v>
      </c>
      <c r="K177" s="2" t="e">
        <f>Table134[[#This Row],[Dev]]/Table134[[#This Row],[Mean]]*100</f>
        <v>#DIV/0!</v>
      </c>
      <c r="L177" s="2">
        <f>Table134[[#This Row],[Estimated costs 1]]-Table134[[#This Row],[Actual cost]]</f>
        <v>0</v>
      </c>
      <c r="M177" s="2" t="e">
        <f>Table134[[#This Row],[Diff 1]]/Table134[[#This Row],[Actual cost]]*100</f>
        <v>#DIV/0!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</row>
    <row r="178" spans="1:33" hidden="1" x14ac:dyDescent="0.3">
      <c r="A178" t="s">
        <v>198</v>
      </c>
      <c r="B178">
        <v>176</v>
      </c>
      <c r="C178" t="str">
        <f>LEFT(Table134[[#This Row],[Contingency id]])</f>
        <v>A</v>
      </c>
      <c r="D178">
        <v>0</v>
      </c>
      <c r="E178" s="1">
        <v>2.2630480167014602</v>
      </c>
      <c r="F178">
        <v>1084</v>
      </c>
      <c r="G178">
        <v>479</v>
      </c>
      <c r="H178">
        <v>0</v>
      </c>
      <c r="I178" s="2">
        <f>AVERAGE(Table134[[#This Row],[Estimated costs 1]:[Estimated costs 20]])</f>
        <v>0</v>
      </c>
      <c r="J178" s="2">
        <f>_xlfn.STDEV.P(Table134[[#This Row],[Estimated costs 1]:[Estimated costs 20]])</f>
        <v>0</v>
      </c>
      <c r="K178" s="2" t="e">
        <f>Table134[[#This Row],[Dev]]/Table134[[#This Row],[Mean]]*100</f>
        <v>#DIV/0!</v>
      </c>
      <c r="L178" s="2">
        <f>Table134[[#This Row],[Estimated costs 1]]-Table134[[#This Row],[Actual cost]]</f>
        <v>0</v>
      </c>
      <c r="M178" s="2" t="e">
        <f>Table134[[#This Row],[Diff 1]]/Table134[[#This Row],[Actual cost]]*100</f>
        <v>#DIV/0!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</row>
    <row r="179" spans="1:33" hidden="1" x14ac:dyDescent="0.3">
      <c r="A179" t="s">
        <v>199</v>
      </c>
      <c r="B179">
        <v>177</v>
      </c>
      <c r="C179" t="str">
        <f>LEFT(Table134[[#This Row],[Contingency id]])</f>
        <v>A</v>
      </c>
      <c r="D179">
        <v>0</v>
      </c>
      <c r="E179" s="1">
        <v>2.2583333333333302</v>
      </c>
      <c r="F179">
        <v>1084</v>
      </c>
      <c r="G179">
        <v>480</v>
      </c>
      <c r="H179">
        <v>0</v>
      </c>
      <c r="I179" s="2">
        <f>AVERAGE(Table134[[#This Row],[Estimated costs 1]:[Estimated costs 20]])</f>
        <v>0</v>
      </c>
      <c r="J179" s="2">
        <f>_xlfn.STDEV.P(Table134[[#This Row],[Estimated costs 1]:[Estimated costs 20]])</f>
        <v>0</v>
      </c>
      <c r="K179" s="2" t="e">
        <f>Table134[[#This Row],[Dev]]/Table134[[#This Row],[Mean]]*100</f>
        <v>#DIV/0!</v>
      </c>
      <c r="L179" s="2">
        <f>Table134[[#This Row],[Estimated costs 1]]-Table134[[#This Row],[Actual cost]]</f>
        <v>0</v>
      </c>
      <c r="M179" s="2" t="e">
        <f>Table134[[#This Row],[Diff 1]]/Table134[[#This Row],[Actual cost]]*100</f>
        <v>#DIV/0!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</row>
    <row r="180" spans="1:33" hidden="1" x14ac:dyDescent="0.3">
      <c r="A180" t="s">
        <v>200</v>
      </c>
      <c r="B180">
        <v>178</v>
      </c>
      <c r="C180" t="str">
        <f>LEFT(Table134[[#This Row],[Contingency id]])</f>
        <v>A</v>
      </c>
      <c r="D180">
        <v>0</v>
      </c>
      <c r="E180" s="1">
        <v>1.7286135693215301</v>
      </c>
      <c r="F180">
        <v>586</v>
      </c>
      <c r="G180">
        <v>339</v>
      </c>
      <c r="H180">
        <v>0</v>
      </c>
      <c r="I180" s="2">
        <f>AVERAGE(Table134[[#This Row],[Estimated costs 1]:[Estimated costs 20]])</f>
        <v>0</v>
      </c>
      <c r="J180" s="2">
        <f>_xlfn.STDEV.P(Table134[[#This Row],[Estimated costs 1]:[Estimated costs 20]])</f>
        <v>0</v>
      </c>
      <c r="K180" s="2" t="e">
        <f>Table134[[#This Row],[Dev]]/Table134[[#This Row],[Mean]]*100</f>
        <v>#DIV/0!</v>
      </c>
      <c r="L180" s="2">
        <f>Table134[[#This Row],[Estimated costs 1]]-Table134[[#This Row],[Actual cost]]</f>
        <v>0</v>
      </c>
      <c r="M180" s="2" t="e">
        <f>Table134[[#This Row],[Diff 1]]/Table134[[#This Row],[Actual cost]]*100</f>
        <v>#DIV/0!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</row>
    <row r="181" spans="1:33" hidden="1" x14ac:dyDescent="0.3">
      <c r="A181" t="s">
        <v>201</v>
      </c>
      <c r="B181">
        <v>179</v>
      </c>
      <c r="C181" t="str">
        <f>LEFT(Table134[[#This Row],[Contingency id]])</f>
        <v>A</v>
      </c>
      <c r="D181">
        <v>0</v>
      </c>
      <c r="E181" s="1">
        <v>2.06726457399103</v>
      </c>
      <c r="F181">
        <v>922</v>
      </c>
      <c r="G181">
        <v>446</v>
      </c>
      <c r="H181">
        <v>0</v>
      </c>
      <c r="I181" s="2">
        <f>AVERAGE(Table134[[#This Row],[Estimated costs 1]:[Estimated costs 20]])</f>
        <v>0</v>
      </c>
      <c r="J181" s="2">
        <f>_xlfn.STDEV.P(Table134[[#This Row],[Estimated costs 1]:[Estimated costs 20]])</f>
        <v>0</v>
      </c>
      <c r="K181" s="2" t="e">
        <f>Table134[[#This Row],[Dev]]/Table134[[#This Row],[Mean]]*100</f>
        <v>#DIV/0!</v>
      </c>
      <c r="L181" s="2">
        <f>Table134[[#This Row],[Estimated costs 1]]-Table134[[#This Row],[Actual cost]]</f>
        <v>0</v>
      </c>
      <c r="M181" s="2" t="e">
        <f>Table134[[#This Row],[Diff 1]]/Table134[[#This Row],[Actual cost]]*100</f>
        <v>#DIV/0!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</row>
    <row r="182" spans="1:33" hidden="1" x14ac:dyDescent="0.3">
      <c r="A182" t="s">
        <v>202</v>
      </c>
      <c r="B182">
        <v>180</v>
      </c>
      <c r="C182" t="str">
        <f>LEFT(Table134[[#This Row],[Contingency id]])</f>
        <v>A</v>
      </c>
      <c r="D182">
        <v>0</v>
      </c>
      <c r="E182" s="1">
        <v>2.2438478747203501</v>
      </c>
      <c r="F182">
        <v>1003</v>
      </c>
      <c r="G182">
        <v>447</v>
      </c>
      <c r="H182">
        <v>0</v>
      </c>
      <c r="I182" s="2">
        <f>AVERAGE(Table134[[#This Row],[Estimated costs 1]:[Estimated costs 20]])</f>
        <v>0</v>
      </c>
      <c r="J182" s="2">
        <f>_xlfn.STDEV.P(Table134[[#This Row],[Estimated costs 1]:[Estimated costs 20]])</f>
        <v>0</v>
      </c>
      <c r="K182" s="2" t="e">
        <f>Table134[[#This Row],[Dev]]/Table134[[#This Row],[Mean]]*100</f>
        <v>#DIV/0!</v>
      </c>
      <c r="L182" s="2">
        <f>Table134[[#This Row],[Estimated costs 1]]-Table134[[#This Row],[Actual cost]]</f>
        <v>0</v>
      </c>
      <c r="M182" s="2" t="e">
        <f>Table134[[#This Row],[Diff 1]]/Table134[[#This Row],[Actual cost]]*100</f>
        <v>#DIV/0!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</row>
    <row r="183" spans="1:33" x14ac:dyDescent="0.3">
      <c r="A183" t="s">
        <v>203</v>
      </c>
      <c r="B183">
        <v>181</v>
      </c>
      <c r="C183" t="str">
        <f>LEFT(Table134[[#This Row],[Contingency id]])</f>
        <v>B</v>
      </c>
      <c r="D183">
        <v>0</v>
      </c>
      <c r="E183" s="1">
        <v>1.7759562841530001</v>
      </c>
      <c r="F183">
        <v>650</v>
      </c>
      <c r="G183">
        <v>366</v>
      </c>
      <c r="H183">
        <v>0</v>
      </c>
      <c r="I183" s="2">
        <f>AVERAGE(Table134[[#This Row],[Estimated costs 1]:[Estimated costs 20]])</f>
        <v>0</v>
      </c>
      <c r="J183" s="2">
        <f>_xlfn.STDEV.P(Table134[[#This Row],[Estimated costs 1]:[Estimated costs 20]])</f>
        <v>0</v>
      </c>
      <c r="K183" s="2" t="e">
        <f>Table134[[#This Row],[Dev]]/Table134[[#This Row],[Mean]]*100</f>
        <v>#DIV/0!</v>
      </c>
      <c r="L183" s="2">
        <f>Table134[[#This Row],[Estimated costs 1]]-Table134[[#This Row],[Actual cost]]</f>
        <v>0</v>
      </c>
      <c r="M183" s="2" t="e">
        <f>Table134[[#This Row],[Diff 1]]/Table134[[#This Row],[Actual cost]]*100</f>
        <v>#DIV/0!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</row>
    <row r="184" spans="1:33" x14ac:dyDescent="0.3">
      <c r="A184" t="s">
        <v>204</v>
      </c>
      <c r="B184">
        <v>182</v>
      </c>
      <c r="C184" t="str">
        <f>LEFT(Table134[[#This Row],[Contingency id]])</f>
        <v>B</v>
      </c>
      <c r="D184">
        <v>0</v>
      </c>
      <c r="E184" s="1">
        <v>1.7473118279569799</v>
      </c>
      <c r="F184">
        <v>650</v>
      </c>
      <c r="G184">
        <v>372</v>
      </c>
      <c r="H184">
        <v>0</v>
      </c>
      <c r="I184" s="2">
        <f>AVERAGE(Table134[[#This Row],[Estimated costs 1]:[Estimated costs 20]])</f>
        <v>0</v>
      </c>
      <c r="J184" s="2">
        <f>_xlfn.STDEV.P(Table134[[#This Row],[Estimated costs 1]:[Estimated costs 20]])</f>
        <v>0</v>
      </c>
      <c r="K184" s="2" t="e">
        <f>Table134[[#This Row],[Dev]]/Table134[[#This Row],[Mean]]*100</f>
        <v>#DIV/0!</v>
      </c>
      <c r="L184" s="2">
        <f>Table134[[#This Row],[Estimated costs 1]]-Table134[[#This Row],[Actual cost]]</f>
        <v>0</v>
      </c>
      <c r="M184" s="2" t="e">
        <f>Table134[[#This Row],[Diff 1]]/Table134[[#This Row],[Actual cost]]*100</f>
        <v>#DIV/0!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</row>
    <row r="185" spans="1:33" x14ac:dyDescent="0.3">
      <c r="A185" t="s">
        <v>205</v>
      </c>
      <c r="B185">
        <v>183</v>
      </c>
      <c r="C185" t="str">
        <f>LEFT(Table134[[#This Row],[Contingency id]])</f>
        <v>B</v>
      </c>
      <c r="D185">
        <v>0</v>
      </c>
      <c r="E185" s="1">
        <v>1.6182336182336099</v>
      </c>
      <c r="F185">
        <v>568</v>
      </c>
      <c r="G185">
        <v>351</v>
      </c>
      <c r="H185">
        <v>0</v>
      </c>
      <c r="I185" s="2">
        <f>AVERAGE(Table134[[#This Row],[Estimated costs 1]:[Estimated costs 20]])</f>
        <v>0</v>
      </c>
      <c r="J185" s="2">
        <f>_xlfn.STDEV.P(Table134[[#This Row],[Estimated costs 1]:[Estimated costs 20]])</f>
        <v>0</v>
      </c>
      <c r="K185" s="2" t="e">
        <f>Table134[[#This Row],[Dev]]/Table134[[#This Row],[Mean]]*100</f>
        <v>#DIV/0!</v>
      </c>
      <c r="L185" s="2">
        <f>Table134[[#This Row],[Estimated costs 1]]-Table134[[#This Row],[Actual cost]]</f>
        <v>0</v>
      </c>
      <c r="M185" s="2" t="e">
        <f>Table134[[#This Row],[Diff 1]]/Table134[[#This Row],[Actual cost]]*100</f>
        <v>#DIV/0!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</row>
    <row r="186" spans="1:33" x14ac:dyDescent="0.3">
      <c r="A186" t="s">
        <v>206</v>
      </c>
      <c r="B186">
        <v>184</v>
      </c>
      <c r="C186" t="str">
        <f>LEFT(Table134[[#This Row],[Contingency id]])</f>
        <v>B</v>
      </c>
      <c r="D186">
        <v>0</v>
      </c>
      <c r="E186" s="1">
        <v>1.7057057057056999</v>
      </c>
      <c r="F186">
        <v>568</v>
      </c>
      <c r="G186">
        <v>333</v>
      </c>
      <c r="H186">
        <v>0</v>
      </c>
      <c r="I186" s="2">
        <f>AVERAGE(Table134[[#This Row],[Estimated costs 1]:[Estimated costs 20]])</f>
        <v>0</v>
      </c>
      <c r="J186" s="2">
        <f>_xlfn.STDEV.P(Table134[[#This Row],[Estimated costs 1]:[Estimated costs 20]])</f>
        <v>0</v>
      </c>
      <c r="K186" s="2" t="e">
        <f>Table134[[#This Row],[Dev]]/Table134[[#This Row],[Mean]]*100</f>
        <v>#DIV/0!</v>
      </c>
      <c r="L186" s="2">
        <f>Table134[[#This Row],[Estimated costs 1]]-Table134[[#This Row],[Actual cost]]</f>
        <v>0</v>
      </c>
      <c r="M186" s="2" t="e">
        <f>Table134[[#This Row],[Diff 1]]/Table134[[#This Row],[Actual cost]]*100</f>
        <v>#DIV/0!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</row>
    <row r="187" spans="1:33" x14ac:dyDescent="0.3">
      <c r="A187" t="s">
        <v>207</v>
      </c>
      <c r="B187">
        <v>185</v>
      </c>
      <c r="C187" t="str">
        <f>LEFT(Table134[[#This Row],[Contingency id]])</f>
        <v>B</v>
      </c>
      <c r="D187">
        <v>0</v>
      </c>
      <c r="E187" s="1">
        <v>1.76151761517615</v>
      </c>
      <c r="F187">
        <v>650</v>
      </c>
      <c r="G187">
        <v>369</v>
      </c>
      <c r="H187">
        <v>0</v>
      </c>
      <c r="I187" s="2">
        <f>AVERAGE(Table134[[#This Row],[Estimated costs 1]:[Estimated costs 20]])</f>
        <v>0</v>
      </c>
      <c r="J187" s="2">
        <f>_xlfn.STDEV.P(Table134[[#This Row],[Estimated costs 1]:[Estimated costs 20]])</f>
        <v>0</v>
      </c>
      <c r="K187" s="2" t="e">
        <f>Table134[[#This Row],[Dev]]/Table134[[#This Row],[Mean]]*100</f>
        <v>#DIV/0!</v>
      </c>
      <c r="L187" s="2">
        <f>Table134[[#This Row],[Estimated costs 1]]-Table134[[#This Row],[Actual cost]]</f>
        <v>0</v>
      </c>
      <c r="M187" s="2" t="e">
        <f>Table134[[#This Row],[Diff 1]]/Table134[[#This Row],[Actual cost]]*100</f>
        <v>#DIV/0!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</row>
    <row r="188" spans="1:33" x14ac:dyDescent="0.3">
      <c r="A188" t="s">
        <v>208</v>
      </c>
      <c r="B188">
        <v>186</v>
      </c>
      <c r="C188" t="str">
        <f>LEFT(Table134[[#This Row],[Contingency id]])</f>
        <v>B</v>
      </c>
      <c r="D188">
        <v>0</v>
      </c>
      <c r="E188" s="1">
        <v>1.76630434782608</v>
      </c>
      <c r="F188">
        <v>650</v>
      </c>
      <c r="G188">
        <v>368</v>
      </c>
      <c r="H188">
        <v>0</v>
      </c>
      <c r="I188" s="2">
        <f>AVERAGE(Table134[[#This Row],[Estimated costs 1]:[Estimated costs 20]])</f>
        <v>0</v>
      </c>
      <c r="J188" s="2">
        <f>_xlfn.STDEV.P(Table134[[#This Row],[Estimated costs 1]:[Estimated costs 20]])</f>
        <v>0</v>
      </c>
      <c r="K188" s="2" t="e">
        <f>Table134[[#This Row],[Dev]]/Table134[[#This Row],[Mean]]*100</f>
        <v>#DIV/0!</v>
      </c>
      <c r="L188" s="2">
        <f>Table134[[#This Row],[Estimated costs 1]]-Table134[[#This Row],[Actual cost]]</f>
        <v>0</v>
      </c>
      <c r="M188" s="2" t="e">
        <f>Table134[[#This Row],[Diff 1]]/Table134[[#This Row],[Actual cost]]*100</f>
        <v>#DIV/0!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</row>
    <row r="189" spans="1:33" x14ac:dyDescent="0.3">
      <c r="A189" t="s">
        <v>209</v>
      </c>
      <c r="B189">
        <v>187</v>
      </c>
      <c r="C189" t="str">
        <f>LEFT(Table134[[#This Row],[Contingency id]])</f>
        <v>B</v>
      </c>
      <c r="D189">
        <v>0</v>
      </c>
      <c r="E189" s="1">
        <v>2.63745019920318</v>
      </c>
      <c r="F189">
        <v>1324</v>
      </c>
      <c r="G189">
        <v>502</v>
      </c>
      <c r="H189">
        <v>0</v>
      </c>
      <c r="I189" s="2">
        <f>AVERAGE(Table134[[#This Row],[Estimated costs 1]:[Estimated costs 20]])</f>
        <v>0</v>
      </c>
      <c r="J189" s="2">
        <f>_xlfn.STDEV.P(Table134[[#This Row],[Estimated costs 1]:[Estimated costs 20]])</f>
        <v>0</v>
      </c>
      <c r="K189" s="2" t="e">
        <f>Table134[[#This Row],[Dev]]/Table134[[#This Row],[Mean]]*100</f>
        <v>#DIV/0!</v>
      </c>
      <c r="L189" s="2">
        <f>Table134[[#This Row],[Estimated costs 1]]-Table134[[#This Row],[Actual cost]]</f>
        <v>0</v>
      </c>
      <c r="M189" s="2" t="e">
        <f>Table134[[#This Row],[Diff 1]]/Table134[[#This Row],[Actual cost]]*100</f>
        <v>#DIV/0!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</row>
    <row r="190" spans="1:33" x14ac:dyDescent="0.3">
      <c r="A190" t="s">
        <v>210</v>
      </c>
      <c r="B190">
        <v>188</v>
      </c>
      <c r="C190" t="str">
        <f>LEFT(Table134[[#This Row],[Contingency id]])</f>
        <v>B</v>
      </c>
      <c r="D190">
        <v>0</v>
      </c>
      <c r="E190" s="1">
        <v>1.67192429022082</v>
      </c>
      <c r="F190">
        <v>530</v>
      </c>
      <c r="G190">
        <v>317</v>
      </c>
      <c r="H190">
        <v>0</v>
      </c>
      <c r="I190" s="2">
        <f>AVERAGE(Table134[[#This Row],[Estimated costs 1]:[Estimated costs 20]])</f>
        <v>0</v>
      </c>
      <c r="J190" s="2">
        <f>_xlfn.STDEV.P(Table134[[#This Row],[Estimated costs 1]:[Estimated costs 20]])</f>
        <v>0</v>
      </c>
      <c r="K190" s="2" t="e">
        <f>Table134[[#This Row],[Dev]]/Table134[[#This Row],[Mean]]*100</f>
        <v>#DIV/0!</v>
      </c>
      <c r="L190" s="2">
        <f>Table134[[#This Row],[Estimated costs 1]]-Table134[[#This Row],[Actual cost]]</f>
        <v>0</v>
      </c>
      <c r="M190" s="2" t="e">
        <f>Table134[[#This Row],[Diff 1]]/Table134[[#This Row],[Actual cost]]*100</f>
        <v>#DIV/0!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</row>
    <row r="191" spans="1:33" x14ac:dyDescent="0.3">
      <c r="A191" t="s">
        <v>211</v>
      </c>
      <c r="B191">
        <v>189</v>
      </c>
      <c r="C191" t="str">
        <f>LEFT(Table134[[#This Row],[Contingency id]])</f>
        <v>B</v>
      </c>
      <c r="D191">
        <v>0</v>
      </c>
      <c r="E191" s="1">
        <v>1.2617801047120401</v>
      </c>
      <c r="F191">
        <v>241</v>
      </c>
      <c r="G191">
        <v>191</v>
      </c>
      <c r="H191">
        <v>0</v>
      </c>
      <c r="I191" s="2">
        <f>AVERAGE(Table134[[#This Row],[Estimated costs 1]:[Estimated costs 20]])</f>
        <v>0</v>
      </c>
      <c r="J191" s="2">
        <f>_xlfn.STDEV.P(Table134[[#This Row],[Estimated costs 1]:[Estimated costs 20]])</f>
        <v>0</v>
      </c>
      <c r="K191" s="2" t="e">
        <f>Table134[[#This Row],[Dev]]/Table134[[#This Row],[Mean]]*100</f>
        <v>#DIV/0!</v>
      </c>
      <c r="L191" s="2">
        <f>Table134[[#This Row],[Estimated costs 1]]-Table134[[#This Row],[Actual cost]]</f>
        <v>0</v>
      </c>
      <c r="M191" s="2" t="e">
        <f>Table134[[#This Row],[Diff 1]]/Table134[[#This Row],[Actual cost]]*100</f>
        <v>#DIV/0!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</row>
    <row r="192" spans="1:33" x14ac:dyDescent="0.3">
      <c r="A192" t="s">
        <v>212</v>
      </c>
      <c r="B192">
        <v>190</v>
      </c>
      <c r="C192" t="str">
        <f>LEFT(Table134[[#This Row],[Contingency id]])</f>
        <v>B</v>
      </c>
      <c r="D192">
        <v>0</v>
      </c>
      <c r="E192" s="1">
        <v>1.23589743589743</v>
      </c>
      <c r="F192">
        <v>241</v>
      </c>
      <c r="G192">
        <v>195</v>
      </c>
      <c r="H192">
        <v>0</v>
      </c>
      <c r="I192" s="2">
        <f>AVERAGE(Table134[[#This Row],[Estimated costs 1]:[Estimated costs 20]])</f>
        <v>0</v>
      </c>
      <c r="J192" s="2">
        <f>_xlfn.STDEV.P(Table134[[#This Row],[Estimated costs 1]:[Estimated costs 20]])</f>
        <v>0</v>
      </c>
      <c r="K192" s="2" t="e">
        <f>Table134[[#This Row],[Dev]]/Table134[[#This Row],[Mean]]*100</f>
        <v>#DIV/0!</v>
      </c>
      <c r="L192" s="2">
        <f>Table134[[#This Row],[Estimated costs 1]]-Table134[[#This Row],[Actual cost]]</f>
        <v>0</v>
      </c>
      <c r="M192" s="2" t="e">
        <f>Table134[[#This Row],[Diff 1]]/Table134[[#This Row],[Actual cost]]*100</f>
        <v>#DIV/0!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</row>
    <row r="193" spans="1:33" x14ac:dyDescent="0.3">
      <c r="A193" t="s">
        <v>213</v>
      </c>
      <c r="B193">
        <v>191</v>
      </c>
      <c r="C193" t="str">
        <f>LEFT(Table134[[#This Row],[Contingency id]])</f>
        <v>B</v>
      </c>
      <c r="D193">
        <v>0</v>
      </c>
      <c r="E193" s="1">
        <v>2.5876685934489401</v>
      </c>
      <c r="F193">
        <v>1343</v>
      </c>
      <c r="G193">
        <v>519</v>
      </c>
      <c r="H193">
        <v>0</v>
      </c>
      <c r="I193" s="2">
        <f>AVERAGE(Table134[[#This Row],[Estimated costs 1]:[Estimated costs 20]])</f>
        <v>0</v>
      </c>
      <c r="J193" s="2">
        <f>_xlfn.STDEV.P(Table134[[#This Row],[Estimated costs 1]:[Estimated costs 20]])</f>
        <v>0</v>
      </c>
      <c r="K193" s="2" t="e">
        <f>Table134[[#This Row],[Dev]]/Table134[[#This Row],[Mean]]*100</f>
        <v>#DIV/0!</v>
      </c>
      <c r="L193" s="2">
        <f>Table134[[#This Row],[Estimated costs 1]]-Table134[[#This Row],[Actual cost]]</f>
        <v>0</v>
      </c>
      <c r="M193" s="2" t="e">
        <f>Table134[[#This Row],[Diff 1]]/Table134[[#This Row],[Actual cost]]*100</f>
        <v>#DIV/0!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</row>
    <row r="194" spans="1:33" x14ac:dyDescent="0.3">
      <c r="A194" t="s">
        <v>214</v>
      </c>
      <c r="B194">
        <v>192</v>
      </c>
      <c r="C194" t="str">
        <f>LEFT(Table134[[#This Row],[Contingency id]])</f>
        <v>B</v>
      </c>
      <c r="D194">
        <v>0</v>
      </c>
      <c r="E194" s="1">
        <v>1.8350515463917501</v>
      </c>
      <c r="F194">
        <v>712</v>
      </c>
      <c r="G194">
        <v>388</v>
      </c>
      <c r="H194">
        <v>0</v>
      </c>
      <c r="I194" s="2">
        <f>AVERAGE(Table134[[#This Row],[Estimated costs 1]:[Estimated costs 20]])</f>
        <v>0</v>
      </c>
      <c r="J194" s="2">
        <f>_xlfn.STDEV.P(Table134[[#This Row],[Estimated costs 1]:[Estimated costs 20]])</f>
        <v>0</v>
      </c>
      <c r="K194" s="2" t="e">
        <f>Table134[[#This Row],[Dev]]/Table134[[#This Row],[Mean]]*100</f>
        <v>#DIV/0!</v>
      </c>
      <c r="L194" s="2">
        <f>Table134[[#This Row],[Estimated costs 1]]-Table134[[#This Row],[Actual cost]]</f>
        <v>0</v>
      </c>
      <c r="M194" s="2" t="e">
        <f>Table134[[#This Row],[Diff 1]]/Table134[[#This Row],[Actual cost]]*100</f>
        <v>#DIV/0!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</row>
    <row r="195" spans="1:33" x14ac:dyDescent="0.3">
      <c r="A195" t="s">
        <v>215</v>
      </c>
      <c r="B195">
        <v>193</v>
      </c>
      <c r="C195" t="str">
        <f>LEFT(Table134[[#This Row],[Contingency id]])</f>
        <v>B</v>
      </c>
      <c r="D195">
        <v>0</v>
      </c>
      <c r="E195" s="1">
        <v>1.81632653061224</v>
      </c>
      <c r="F195">
        <v>712</v>
      </c>
      <c r="G195">
        <v>392</v>
      </c>
      <c r="H195">
        <v>0</v>
      </c>
      <c r="I195" s="2">
        <f>AVERAGE(Table134[[#This Row],[Estimated costs 1]:[Estimated costs 20]])</f>
        <v>0</v>
      </c>
      <c r="J195" s="2">
        <f>_xlfn.STDEV.P(Table134[[#This Row],[Estimated costs 1]:[Estimated costs 20]])</f>
        <v>0</v>
      </c>
      <c r="K195" s="2" t="e">
        <f>Table134[[#This Row],[Dev]]/Table134[[#This Row],[Mean]]*100</f>
        <v>#DIV/0!</v>
      </c>
      <c r="L195" s="2">
        <f>Table134[[#This Row],[Estimated costs 1]]-Table134[[#This Row],[Actual cost]]</f>
        <v>0</v>
      </c>
      <c r="M195" s="2" t="e">
        <f>Table134[[#This Row],[Diff 1]]/Table134[[#This Row],[Actual cost]]*100</f>
        <v>#DIV/0!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</row>
    <row r="196" spans="1:33" x14ac:dyDescent="0.3">
      <c r="A196" t="s">
        <v>216</v>
      </c>
      <c r="B196">
        <v>194</v>
      </c>
      <c r="C196" t="str">
        <f>LEFT(Table134[[#This Row],[Contingency id]])</f>
        <v>B</v>
      </c>
      <c r="D196">
        <v>0</v>
      </c>
      <c r="E196" s="1">
        <v>1.3968253968253901</v>
      </c>
      <c r="F196">
        <v>352</v>
      </c>
      <c r="G196">
        <v>252</v>
      </c>
      <c r="H196">
        <v>0</v>
      </c>
      <c r="I196" s="2">
        <f>AVERAGE(Table134[[#This Row],[Estimated costs 1]:[Estimated costs 20]])</f>
        <v>0</v>
      </c>
      <c r="J196" s="2">
        <f>_xlfn.STDEV.P(Table134[[#This Row],[Estimated costs 1]:[Estimated costs 20]])</f>
        <v>0</v>
      </c>
      <c r="K196" s="2" t="e">
        <f>Table134[[#This Row],[Dev]]/Table134[[#This Row],[Mean]]*100</f>
        <v>#DIV/0!</v>
      </c>
      <c r="L196" s="2">
        <f>Table134[[#This Row],[Estimated costs 1]]-Table134[[#This Row],[Actual cost]]</f>
        <v>0</v>
      </c>
      <c r="M196" s="2" t="e">
        <f>Table134[[#This Row],[Diff 1]]/Table134[[#This Row],[Actual cost]]*100</f>
        <v>#DIV/0!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</row>
    <row r="197" spans="1:33" x14ac:dyDescent="0.3">
      <c r="A197" t="s">
        <v>217</v>
      </c>
      <c r="B197">
        <v>195</v>
      </c>
      <c r="C197" t="str">
        <f>LEFT(Table134[[#This Row],[Contingency id]])</f>
        <v>B</v>
      </c>
      <c r="D197">
        <v>0</v>
      </c>
      <c r="E197" s="1">
        <v>1.3305084745762701</v>
      </c>
      <c r="F197">
        <v>314</v>
      </c>
      <c r="G197">
        <v>236</v>
      </c>
      <c r="H197">
        <v>0</v>
      </c>
      <c r="I197" s="2">
        <f>AVERAGE(Table134[[#This Row],[Estimated costs 1]:[Estimated costs 20]])</f>
        <v>0</v>
      </c>
      <c r="J197" s="2">
        <f>_xlfn.STDEV.P(Table134[[#This Row],[Estimated costs 1]:[Estimated costs 20]])</f>
        <v>0</v>
      </c>
      <c r="K197" s="2" t="e">
        <f>Table134[[#This Row],[Dev]]/Table134[[#This Row],[Mean]]*100</f>
        <v>#DIV/0!</v>
      </c>
      <c r="L197" s="2">
        <f>Table134[[#This Row],[Estimated costs 1]]-Table134[[#This Row],[Actual cost]]</f>
        <v>0</v>
      </c>
      <c r="M197" s="2" t="e">
        <f>Table134[[#This Row],[Diff 1]]/Table134[[#This Row],[Actual cost]]*100</f>
        <v>#DIV/0!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</row>
    <row r="198" spans="1:33" x14ac:dyDescent="0.3">
      <c r="A198" t="s">
        <v>218</v>
      </c>
      <c r="B198">
        <v>196</v>
      </c>
      <c r="C198" t="str">
        <f>LEFT(Table134[[#This Row],[Contingency id]])</f>
        <v>B</v>
      </c>
      <c r="D198">
        <v>0</v>
      </c>
      <c r="E198" s="1">
        <v>1.33617021276595</v>
      </c>
      <c r="F198">
        <v>314</v>
      </c>
      <c r="G198">
        <v>235</v>
      </c>
      <c r="H198">
        <v>0</v>
      </c>
      <c r="I198" s="2">
        <f>AVERAGE(Table134[[#This Row],[Estimated costs 1]:[Estimated costs 20]])</f>
        <v>0</v>
      </c>
      <c r="J198" s="2">
        <f>_xlfn.STDEV.P(Table134[[#This Row],[Estimated costs 1]:[Estimated costs 20]])</f>
        <v>0</v>
      </c>
      <c r="K198" s="2" t="e">
        <f>Table134[[#This Row],[Dev]]/Table134[[#This Row],[Mean]]*100</f>
        <v>#DIV/0!</v>
      </c>
      <c r="L198" s="2">
        <f>Table134[[#This Row],[Estimated costs 1]]-Table134[[#This Row],[Actual cost]]</f>
        <v>0</v>
      </c>
      <c r="M198" s="2" t="e">
        <f>Table134[[#This Row],[Diff 1]]/Table134[[#This Row],[Actual cost]]*100</f>
        <v>#DIV/0!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</row>
    <row r="199" spans="1:33" x14ac:dyDescent="0.3">
      <c r="A199" t="s">
        <v>219</v>
      </c>
      <c r="B199">
        <v>197</v>
      </c>
      <c r="C199" t="str">
        <f>LEFT(Table134[[#This Row],[Contingency id]])</f>
        <v>B</v>
      </c>
      <c r="D199">
        <v>0</v>
      </c>
      <c r="E199" s="1">
        <v>1.17469879518072</v>
      </c>
      <c r="F199">
        <v>195</v>
      </c>
      <c r="G199">
        <v>166</v>
      </c>
      <c r="H199">
        <v>0</v>
      </c>
      <c r="I199" s="2">
        <f>AVERAGE(Table134[[#This Row],[Estimated costs 1]:[Estimated costs 20]])</f>
        <v>0</v>
      </c>
      <c r="J199" s="2">
        <f>_xlfn.STDEV.P(Table134[[#This Row],[Estimated costs 1]:[Estimated costs 20]])</f>
        <v>0</v>
      </c>
      <c r="K199" s="2" t="e">
        <f>Table134[[#This Row],[Dev]]/Table134[[#This Row],[Mean]]*100</f>
        <v>#DIV/0!</v>
      </c>
      <c r="L199" s="2">
        <f>Table134[[#This Row],[Estimated costs 1]]-Table134[[#This Row],[Actual cost]]</f>
        <v>0</v>
      </c>
      <c r="M199" s="2" t="e">
        <f>Table134[[#This Row],[Diff 1]]/Table134[[#This Row],[Actual cost]]*100</f>
        <v>#DIV/0!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</row>
    <row r="200" spans="1:33" x14ac:dyDescent="0.3">
      <c r="A200" t="s">
        <v>220</v>
      </c>
      <c r="B200">
        <v>198</v>
      </c>
      <c r="C200" t="str">
        <f>LEFT(Table134[[#This Row],[Contingency id]])</f>
        <v>B</v>
      </c>
      <c r="D200">
        <v>0</v>
      </c>
      <c r="E200" s="1">
        <v>1.16071428571428</v>
      </c>
      <c r="F200">
        <v>195</v>
      </c>
      <c r="G200">
        <v>168</v>
      </c>
      <c r="H200">
        <v>0</v>
      </c>
      <c r="I200" s="2">
        <f>AVERAGE(Table134[[#This Row],[Estimated costs 1]:[Estimated costs 20]])</f>
        <v>0</v>
      </c>
      <c r="J200" s="2">
        <f>_xlfn.STDEV.P(Table134[[#This Row],[Estimated costs 1]:[Estimated costs 20]])</f>
        <v>0</v>
      </c>
      <c r="K200" s="2" t="e">
        <f>Table134[[#This Row],[Dev]]/Table134[[#This Row],[Mean]]*100</f>
        <v>#DIV/0!</v>
      </c>
      <c r="L200" s="2">
        <f>Table134[[#This Row],[Estimated costs 1]]-Table134[[#This Row],[Actual cost]]</f>
        <v>0</v>
      </c>
      <c r="M200" s="2" t="e">
        <f>Table134[[#This Row],[Diff 1]]/Table134[[#This Row],[Actual cost]]*100</f>
        <v>#DIV/0!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</row>
    <row r="201" spans="1:33" x14ac:dyDescent="0.3">
      <c r="A201" t="s">
        <v>221</v>
      </c>
      <c r="B201">
        <v>199</v>
      </c>
      <c r="C201" t="str">
        <f>LEFT(Table134[[#This Row],[Contingency id]])</f>
        <v>B</v>
      </c>
      <c r="D201">
        <v>0</v>
      </c>
      <c r="E201" s="1">
        <v>1.7493857493857401</v>
      </c>
      <c r="F201">
        <v>712</v>
      </c>
      <c r="G201">
        <v>407</v>
      </c>
      <c r="H201">
        <v>0</v>
      </c>
      <c r="I201" s="2">
        <f>AVERAGE(Table134[[#This Row],[Estimated costs 1]:[Estimated costs 20]])</f>
        <v>0</v>
      </c>
      <c r="J201" s="2">
        <f>_xlfn.STDEV.P(Table134[[#This Row],[Estimated costs 1]:[Estimated costs 20]])</f>
        <v>0</v>
      </c>
      <c r="K201" s="2" t="e">
        <f>Table134[[#This Row],[Dev]]/Table134[[#This Row],[Mean]]*100</f>
        <v>#DIV/0!</v>
      </c>
      <c r="L201" s="2">
        <f>Table134[[#This Row],[Estimated costs 1]]-Table134[[#This Row],[Actual cost]]</f>
        <v>0</v>
      </c>
      <c r="M201" s="2" t="e">
        <f>Table134[[#This Row],[Diff 1]]/Table134[[#This Row],[Actual cost]]*100</f>
        <v>#DIV/0!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</row>
    <row r="202" spans="1:33" x14ac:dyDescent="0.3">
      <c r="A202" t="s">
        <v>222</v>
      </c>
      <c r="B202">
        <v>200</v>
      </c>
      <c r="C202" t="str">
        <f>LEFT(Table134[[#This Row],[Contingency id]])</f>
        <v>B</v>
      </c>
      <c r="D202">
        <v>0</v>
      </c>
      <c r="E202" s="1">
        <v>2.2725366876310198</v>
      </c>
      <c r="F202">
        <v>1084</v>
      </c>
      <c r="G202">
        <v>477</v>
      </c>
      <c r="H202">
        <v>0</v>
      </c>
      <c r="I202" s="2">
        <f>AVERAGE(Table134[[#This Row],[Estimated costs 1]:[Estimated costs 20]])</f>
        <v>0</v>
      </c>
      <c r="J202" s="2">
        <f>_xlfn.STDEV.P(Table134[[#This Row],[Estimated costs 1]:[Estimated costs 20]])</f>
        <v>0</v>
      </c>
      <c r="K202" s="2" t="e">
        <f>Table134[[#This Row],[Dev]]/Table134[[#This Row],[Mean]]*100</f>
        <v>#DIV/0!</v>
      </c>
      <c r="L202" s="2">
        <f>Table134[[#This Row],[Estimated costs 1]]-Table134[[#This Row],[Actual cost]]</f>
        <v>0</v>
      </c>
      <c r="M202" s="2" t="e">
        <f>Table134[[#This Row],[Diff 1]]/Table134[[#This Row],[Actual cost]]*100</f>
        <v>#DIV/0!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</row>
    <row r="203" spans="1:33" x14ac:dyDescent="0.3">
      <c r="A203" t="s">
        <v>223</v>
      </c>
      <c r="B203">
        <v>201</v>
      </c>
      <c r="C203" t="str">
        <f>LEFT(Table134[[#This Row],[Contingency id]])</f>
        <v>B</v>
      </c>
      <c r="D203">
        <v>0</v>
      </c>
      <c r="E203" s="1">
        <v>2.3063829787233998</v>
      </c>
      <c r="F203">
        <v>1084</v>
      </c>
      <c r="G203">
        <v>470</v>
      </c>
      <c r="H203">
        <v>0</v>
      </c>
      <c r="I203" s="2">
        <f>AVERAGE(Table134[[#This Row],[Estimated costs 1]:[Estimated costs 20]])</f>
        <v>0</v>
      </c>
      <c r="J203" s="2">
        <f>_xlfn.STDEV.P(Table134[[#This Row],[Estimated costs 1]:[Estimated costs 20]])</f>
        <v>0</v>
      </c>
      <c r="K203" s="2" t="e">
        <f>Table134[[#This Row],[Dev]]/Table134[[#This Row],[Mean]]*100</f>
        <v>#DIV/0!</v>
      </c>
      <c r="L203" s="2">
        <f>Table134[[#This Row],[Estimated costs 1]]-Table134[[#This Row],[Actual cost]]</f>
        <v>0</v>
      </c>
      <c r="M203" s="2" t="e">
        <f>Table134[[#This Row],[Diff 1]]/Table134[[#This Row],[Actual cost]]*100</f>
        <v>#DIV/0!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</row>
    <row r="204" spans="1:33" x14ac:dyDescent="0.3">
      <c r="A204" t="s">
        <v>224</v>
      </c>
      <c r="B204">
        <v>202</v>
      </c>
      <c r="C204" t="str">
        <f>LEFT(Table134[[#This Row],[Contingency id]])</f>
        <v>B</v>
      </c>
      <c r="D204">
        <v>0</v>
      </c>
      <c r="E204" s="1">
        <v>1.6054794520547899</v>
      </c>
      <c r="F204">
        <v>586</v>
      </c>
      <c r="G204">
        <v>365</v>
      </c>
      <c r="H204">
        <v>0</v>
      </c>
      <c r="I204" s="2">
        <f>AVERAGE(Table134[[#This Row],[Estimated costs 1]:[Estimated costs 20]])</f>
        <v>0</v>
      </c>
      <c r="J204" s="2">
        <f>_xlfn.STDEV.P(Table134[[#This Row],[Estimated costs 1]:[Estimated costs 20]])</f>
        <v>0</v>
      </c>
      <c r="K204" s="2" t="e">
        <f>Table134[[#This Row],[Dev]]/Table134[[#This Row],[Mean]]*100</f>
        <v>#DIV/0!</v>
      </c>
      <c r="L204" s="2">
        <f>Table134[[#This Row],[Estimated costs 1]]-Table134[[#This Row],[Actual cost]]</f>
        <v>0</v>
      </c>
      <c r="M204" s="2" t="e">
        <f>Table134[[#This Row],[Diff 1]]/Table134[[#This Row],[Actual cost]]*100</f>
        <v>#DIV/0!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</row>
    <row r="205" spans="1:33" hidden="1" x14ac:dyDescent="0.3">
      <c r="A205" t="s">
        <v>225</v>
      </c>
      <c r="B205">
        <v>203</v>
      </c>
      <c r="C205" t="str">
        <f>LEFT(Table134[[#This Row],[Contingency id]])</f>
        <v>C</v>
      </c>
      <c r="D205">
        <v>0</v>
      </c>
      <c r="E205" s="1">
        <v>1.71503957783641</v>
      </c>
      <c r="F205">
        <v>650</v>
      </c>
      <c r="G205">
        <v>379</v>
      </c>
      <c r="H205">
        <v>0</v>
      </c>
      <c r="I205" s="2">
        <f>AVERAGE(Table134[[#This Row],[Estimated costs 1]:[Estimated costs 20]])</f>
        <v>0</v>
      </c>
      <c r="J205" s="2">
        <f>_xlfn.STDEV.P(Table134[[#This Row],[Estimated costs 1]:[Estimated costs 20]])</f>
        <v>0</v>
      </c>
      <c r="K205" s="2" t="e">
        <f>Table134[[#This Row],[Dev]]/Table134[[#This Row],[Mean]]*100</f>
        <v>#DIV/0!</v>
      </c>
      <c r="L205" s="2">
        <f>Table134[[#This Row],[Estimated costs 1]]-Table134[[#This Row],[Actual cost]]</f>
        <v>0</v>
      </c>
      <c r="M205" s="2" t="e">
        <f>Table134[[#This Row],[Diff 1]]/Table134[[#This Row],[Actual cost]]*100</f>
        <v>#DIV/0!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</row>
    <row r="206" spans="1:33" hidden="1" x14ac:dyDescent="0.3">
      <c r="A206" t="s">
        <v>226</v>
      </c>
      <c r="B206">
        <v>204</v>
      </c>
      <c r="C206" t="str">
        <f>LEFT(Table134[[#This Row],[Contingency id]])</f>
        <v>C</v>
      </c>
      <c r="D206">
        <v>0</v>
      </c>
      <c r="E206" s="1">
        <v>1.65116279069767</v>
      </c>
      <c r="F206">
        <v>568</v>
      </c>
      <c r="G206">
        <v>344</v>
      </c>
      <c r="H206">
        <v>0</v>
      </c>
      <c r="I206" s="2">
        <f>AVERAGE(Table134[[#This Row],[Estimated costs 1]:[Estimated costs 20]])</f>
        <v>0</v>
      </c>
      <c r="J206" s="2">
        <f>_xlfn.STDEV.P(Table134[[#This Row],[Estimated costs 1]:[Estimated costs 20]])</f>
        <v>0</v>
      </c>
      <c r="K206" s="2" t="e">
        <f>Table134[[#This Row],[Dev]]/Table134[[#This Row],[Mean]]*100</f>
        <v>#DIV/0!</v>
      </c>
      <c r="L206" s="2">
        <f>Table134[[#This Row],[Estimated costs 1]]-Table134[[#This Row],[Actual cost]]</f>
        <v>0</v>
      </c>
      <c r="M206" s="2" t="e">
        <f>Table134[[#This Row],[Diff 1]]/Table134[[#This Row],[Actual cost]]*100</f>
        <v>#DIV/0!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</row>
    <row r="207" spans="1:33" hidden="1" x14ac:dyDescent="0.3">
      <c r="A207" t="s">
        <v>227</v>
      </c>
      <c r="B207">
        <v>205</v>
      </c>
      <c r="C207" t="str">
        <f>LEFT(Table134[[#This Row],[Contingency id]])</f>
        <v>C</v>
      </c>
      <c r="D207">
        <v>0</v>
      </c>
      <c r="E207" s="1">
        <v>1.65597667638483</v>
      </c>
      <c r="F207">
        <v>568</v>
      </c>
      <c r="G207">
        <v>343</v>
      </c>
      <c r="H207">
        <v>0</v>
      </c>
      <c r="I207" s="2">
        <f>AVERAGE(Table134[[#This Row],[Estimated costs 1]:[Estimated costs 20]])</f>
        <v>0</v>
      </c>
      <c r="J207" s="2">
        <f>_xlfn.STDEV.P(Table134[[#This Row],[Estimated costs 1]:[Estimated costs 20]])</f>
        <v>0</v>
      </c>
      <c r="K207" s="2" t="e">
        <f>Table134[[#This Row],[Dev]]/Table134[[#This Row],[Mean]]*100</f>
        <v>#DIV/0!</v>
      </c>
      <c r="L207" s="2">
        <f>Table134[[#This Row],[Estimated costs 1]]-Table134[[#This Row],[Actual cost]]</f>
        <v>0</v>
      </c>
      <c r="M207" s="2" t="e">
        <f>Table134[[#This Row],[Diff 1]]/Table134[[#This Row],[Actual cost]]*100</f>
        <v>#DIV/0!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</row>
    <row r="208" spans="1:33" hidden="1" x14ac:dyDescent="0.3">
      <c r="A208" t="s">
        <v>228</v>
      </c>
      <c r="B208">
        <v>206</v>
      </c>
      <c r="C208" t="str">
        <f>LEFT(Table134[[#This Row],[Contingency id]])</f>
        <v>C</v>
      </c>
      <c r="D208">
        <v>0</v>
      </c>
      <c r="E208" s="1">
        <v>1.7567567567567499</v>
      </c>
      <c r="F208">
        <v>650</v>
      </c>
      <c r="G208">
        <v>370</v>
      </c>
      <c r="H208">
        <v>0</v>
      </c>
      <c r="I208" s="2">
        <f>AVERAGE(Table134[[#This Row],[Estimated costs 1]:[Estimated costs 20]])</f>
        <v>0</v>
      </c>
      <c r="J208" s="2">
        <f>_xlfn.STDEV.P(Table134[[#This Row],[Estimated costs 1]:[Estimated costs 20]])</f>
        <v>0</v>
      </c>
      <c r="K208" s="2" t="e">
        <f>Table134[[#This Row],[Dev]]/Table134[[#This Row],[Mean]]*100</f>
        <v>#DIV/0!</v>
      </c>
      <c r="L208" s="2">
        <f>Table134[[#This Row],[Estimated costs 1]]-Table134[[#This Row],[Actual cost]]</f>
        <v>0</v>
      </c>
      <c r="M208" s="2" t="e">
        <f>Table134[[#This Row],[Diff 1]]/Table134[[#This Row],[Actual cost]]*100</f>
        <v>#DIV/0!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</row>
    <row r="209" spans="1:33" hidden="1" x14ac:dyDescent="0.3">
      <c r="A209" t="s">
        <v>229</v>
      </c>
      <c r="B209">
        <v>207</v>
      </c>
      <c r="C209" t="str">
        <f>LEFT(Table134[[#This Row],[Contingency id]])</f>
        <v>C</v>
      </c>
      <c r="D209">
        <v>0</v>
      </c>
      <c r="E209" s="1">
        <v>2.57087378640776</v>
      </c>
      <c r="F209">
        <v>1324</v>
      </c>
      <c r="G209">
        <v>515</v>
      </c>
      <c r="H209">
        <v>0</v>
      </c>
      <c r="I209" s="2">
        <f>AVERAGE(Table134[[#This Row],[Estimated costs 1]:[Estimated costs 20]])</f>
        <v>0</v>
      </c>
      <c r="J209" s="2">
        <f>_xlfn.STDEV.P(Table134[[#This Row],[Estimated costs 1]:[Estimated costs 20]])</f>
        <v>0</v>
      </c>
      <c r="K209" s="2" t="e">
        <f>Table134[[#This Row],[Dev]]/Table134[[#This Row],[Mean]]*100</f>
        <v>#DIV/0!</v>
      </c>
      <c r="L209" s="2">
        <f>Table134[[#This Row],[Estimated costs 1]]-Table134[[#This Row],[Actual cost]]</f>
        <v>0</v>
      </c>
      <c r="M209" s="2" t="e">
        <f>Table134[[#This Row],[Diff 1]]/Table134[[#This Row],[Actual cost]]*100</f>
        <v>#DIV/0!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</row>
    <row r="210" spans="1:33" hidden="1" x14ac:dyDescent="0.3">
      <c r="A210" t="s">
        <v>230</v>
      </c>
      <c r="B210">
        <v>208</v>
      </c>
      <c r="C210" t="str">
        <f>LEFT(Table134[[#This Row],[Contingency id]])</f>
        <v>C</v>
      </c>
      <c r="D210">
        <v>0</v>
      </c>
      <c r="E210" s="1">
        <v>1.6060606060606</v>
      </c>
      <c r="F210">
        <v>530</v>
      </c>
      <c r="G210">
        <v>330</v>
      </c>
      <c r="H210">
        <v>0</v>
      </c>
      <c r="I210" s="2">
        <f>AVERAGE(Table134[[#This Row],[Estimated costs 1]:[Estimated costs 20]])</f>
        <v>0</v>
      </c>
      <c r="J210" s="2">
        <f>_xlfn.STDEV.P(Table134[[#This Row],[Estimated costs 1]:[Estimated costs 20]])</f>
        <v>0</v>
      </c>
      <c r="K210" s="2" t="e">
        <f>Table134[[#This Row],[Dev]]/Table134[[#This Row],[Mean]]*100</f>
        <v>#DIV/0!</v>
      </c>
      <c r="L210" s="2">
        <f>Table134[[#This Row],[Estimated costs 1]]-Table134[[#This Row],[Actual cost]]</f>
        <v>0</v>
      </c>
      <c r="M210" s="2" t="e">
        <f>Table134[[#This Row],[Diff 1]]/Table134[[#This Row],[Actual cost]]*100</f>
        <v>#DIV/0!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</row>
    <row r="211" spans="1:33" hidden="1" x14ac:dyDescent="0.3">
      <c r="A211" t="s">
        <v>231</v>
      </c>
      <c r="B211">
        <v>209</v>
      </c>
      <c r="C211" t="str">
        <f>LEFT(Table134[[#This Row],[Contingency id]])</f>
        <v>C</v>
      </c>
      <c r="D211">
        <v>0</v>
      </c>
      <c r="E211" s="1">
        <v>1.3241758241758199</v>
      </c>
      <c r="F211">
        <v>241</v>
      </c>
      <c r="G211">
        <v>182</v>
      </c>
      <c r="H211">
        <v>0</v>
      </c>
      <c r="I211" s="2">
        <f>AVERAGE(Table134[[#This Row],[Estimated costs 1]:[Estimated costs 20]])</f>
        <v>0</v>
      </c>
      <c r="J211" s="2">
        <f>_xlfn.STDEV.P(Table134[[#This Row],[Estimated costs 1]:[Estimated costs 20]])</f>
        <v>0</v>
      </c>
      <c r="K211" s="2" t="e">
        <f>Table134[[#This Row],[Dev]]/Table134[[#This Row],[Mean]]*100</f>
        <v>#DIV/0!</v>
      </c>
      <c r="L211" s="2">
        <f>Table134[[#This Row],[Estimated costs 1]]-Table134[[#This Row],[Actual cost]]</f>
        <v>0</v>
      </c>
      <c r="M211" s="2" t="e">
        <f>Table134[[#This Row],[Diff 1]]/Table134[[#This Row],[Actual cost]]*100</f>
        <v>#DIV/0!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</row>
    <row r="212" spans="1:33" hidden="1" x14ac:dyDescent="0.3">
      <c r="A212" t="s">
        <v>232</v>
      </c>
      <c r="B212">
        <v>210</v>
      </c>
      <c r="C212" t="str">
        <f>LEFT(Table134[[#This Row],[Contingency id]])</f>
        <v>C</v>
      </c>
      <c r="D212">
        <v>0</v>
      </c>
      <c r="E212" s="1">
        <v>1.2552083333333299</v>
      </c>
      <c r="F212">
        <v>241</v>
      </c>
      <c r="G212">
        <v>192</v>
      </c>
      <c r="H212">
        <v>0</v>
      </c>
      <c r="I212" s="2">
        <f>AVERAGE(Table134[[#This Row],[Estimated costs 1]:[Estimated costs 20]])</f>
        <v>0</v>
      </c>
      <c r="J212" s="2">
        <f>_xlfn.STDEV.P(Table134[[#This Row],[Estimated costs 1]:[Estimated costs 20]])</f>
        <v>0</v>
      </c>
      <c r="K212" s="2" t="e">
        <f>Table134[[#This Row],[Dev]]/Table134[[#This Row],[Mean]]*100</f>
        <v>#DIV/0!</v>
      </c>
      <c r="L212" s="2">
        <f>Table134[[#This Row],[Estimated costs 1]]-Table134[[#This Row],[Actual cost]]</f>
        <v>0</v>
      </c>
      <c r="M212" s="2" t="e">
        <f>Table134[[#This Row],[Diff 1]]/Table134[[#This Row],[Actual cost]]*100</f>
        <v>#DIV/0!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</row>
    <row r="213" spans="1:33" hidden="1" x14ac:dyDescent="0.3">
      <c r="A213" t="s">
        <v>233</v>
      </c>
      <c r="B213">
        <v>211</v>
      </c>
      <c r="C213" t="str">
        <f>LEFT(Table134[[#This Row],[Contingency id]])</f>
        <v>C</v>
      </c>
      <c r="D213">
        <v>0</v>
      </c>
      <c r="E213" s="1">
        <v>2.6333333333333302</v>
      </c>
      <c r="F213">
        <v>1343</v>
      </c>
      <c r="G213">
        <v>510</v>
      </c>
      <c r="H213">
        <v>0</v>
      </c>
      <c r="I213" s="2">
        <f>AVERAGE(Table134[[#This Row],[Estimated costs 1]:[Estimated costs 20]])</f>
        <v>0</v>
      </c>
      <c r="J213" s="2">
        <f>_xlfn.STDEV.P(Table134[[#This Row],[Estimated costs 1]:[Estimated costs 20]])</f>
        <v>0</v>
      </c>
      <c r="K213" s="2" t="e">
        <f>Table134[[#This Row],[Dev]]/Table134[[#This Row],[Mean]]*100</f>
        <v>#DIV/0!</v>
      </c>
      <c r="L213" s="2">
        <f>Table134[[#This Row],[Estimated costs 1]]-Table134[[#This Row],[Actual cost]]</f>
        <v>0</v>
      </c>
      <c r="M213" s="2" t="e">
        <f>Table134[[#This Row],[Diff 1]]/Table134[[#This Row],[Actual cost]]*100</f>
        <v>#DIV/0!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</row>
    <row r="214" spans="1:33" hidden="1" x14ac:dyDescent="0.3">
      <c r="A214" t="s">
        <v>234</v>
      </c>
      <c r="B214">
        <v>212</v>
      </c>
      <c r="C214" t="str">
        <f>LEFT(Table134[[#This Row],[Contingency id]])</f>
        <v>C</v>
      </c>
      <c r="D214">
        <v>0</v>
      </c>
      <c r="E214" s="1">
        <v>2.5777351247600699</v>
      </c>
      <c r="F214">
        <v>1343</v>
      </c>
      <c r="G214">
        <v>521</v>
      </c>
      <c r="H214">
        <v>0</v>
      </c>
      <c r="I214" s="2">
        <f>AVERAGE(Table134[[#This Row],[Estimated costs 1]:[Estimated costs 20]])</f>
        <v>0</v>
      </c>
      <c r="J214" s="2">
        <f>_xlfn.STDEV.P(Table134[[#This Row],[Estimated costs 1]:[Estimated costs 20]])</f>
        <v>0</v>
      </c>
      <c r="K214" s="2" t="e">
        <f>Table134[[#This Row],[Dev]]/Table134[[#This Row],[Mean]]*100</f>
        <v>#DIV/0!</v>
      </c>
      <c r="L214" s="2">
        <f>Table134[[#This Row],[Estimated costs 1]]-Table134[[#This Row],[Actual cost]]</f>
        <v>0</v>
      </c>
      <c r="M214" s="2" t="e">
        <f>Table134[[#This Row],[Diff 1]]/Table134[[#This Row],[Actual cost]]*100</f>
        <v>#DIV/0!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</row>
    <row r="215" spans="1:33" hidden="1" x14ac:dyDescent="0.3">
      <c r="A215" t="s">
        <v>235</v>
      </c>
      <c r="B215">
        <v>213</v>
      </c>
      <c r="C215" t="str">
        <f>LEFT(Table134[[#This Row],[Contingency id]])</f>
        <v>C</v>
      </c>
      <c r="D215">
        <v>0</v>
      </c>
      <c r="E215" s="1">
        <v>1.8303341902313599</v>
      </c>
      <c r="F215">
        <v>712</v>
      </c>
      <c r="G215">
        <v>389</v>
      </c>
      <c r="H215">
        <v>0</v>
      </c>
      <c r="I215" s="2">
        <f>AVERAGE(Table134[[#This Row],[Estimated costs 1]:[Estimated costs 20]])</f>
        <v>0</v>
      </c>
      <c r="J215" s="2">
        <f>_xlfn.STDEV.P(Table134[[#This Row],[Estimated costs 1]:[Estimated costs 20]])</f>
        <v>0</v>
      </c>
      <c r="K215" s="2" t="e">
        <f>Table134[[#This Row],[Dev]]/Table134[[#This Row],[Mean]]*100</f>
        <v>#DIV/0!</v>
      </c>
      <c r="L215" s="2">
        <f>Table134[[#This Row],[Estimated costs 1]]-Table134[[#This Row],[Actual cost]]</f>
        <v>0</v>
      </c>
      <c r="M215" s="2" t="e">
        <f>Table134[[#This Row],[Diff 1]]/Table134[[#This Row],[Actual cost]]*100</f>
        <v>#DIV/0!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</row>
    <row r="216" spans="1:33" hidden="1" x14ac:dyDescent="0.3">
      <c r="A216" t="s">
        <v>236</v>
      </c>
      <c r="B216">
        <v>214</v>
      </c>
      <c r="C216" t="str">
        <f>LEFT(Table134[[#This Row],[Contingency id]])</f>
        <v>C</v>
      </c>
      <c r="D216">
        <v>0</v>
      </c>
      <c r="E216" s="1">
        <v>1.8445595854922201</v>
      </c>
      <c r="F216">
        <v>712</v>
      </c>
      <c r="G216">
        <v>386</v>
      </c>
      <c r="H216">
        <v>0</v>
      </c>
      <c r="I216" s="2">
        <f>AVERAGE(Table134[[#This Row],[Estimated costs 1]:[Estimated costs 20]])</f>
        <v>0</v>
      </c>
      <c r="J216" s="2">
        <f>_xlfn.STDEV.P(Table134[[#This Row],[Estimated costs 1]:[Estimated costs 20]])</f>
        <v>0</v>
      </c>
      <c r="K216" s="2" t="e">
        <f>Table134[[#This Row],[Dev]]/Table134[[#This Row],[Mean]]*100</f>
        <v>#DIV/0!</v>
      </c>
      <c r="L216" s="2">
        <f>Table134[[#This Row],[Estimated costs 1]]-Table134[[#This Row],[Actual cost]]</f>
        <v>0</v>
      </c>
      <c r="M216" s="2" t="e">
        <f>Table134[[#This Row],[Diff 1]]/Table134[[#This Row],[Actual cost]]*100</f>
        <v>#DIV/0!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</row>
    <row r="217" spans="1:33" hidden="1" x14ac:dyDescent="0.3">
      <c r="A217" t="s">
        <v>237</v>
      </c>
      <c r="B217">
        <v>215</v>
      </c>
      <c r="C217" t="str">
        <f>LEFT(Table134[[#This Row],[Contingency id]])</f>
        <v>C</v>
      </c>
      <c r="D217">
        <v>0</v>
      </c>
      <c r="E217" s="1">
        <v>1.3590733590733499</v>
      </c>
      <c r="F217">
        <v>352</v>
      </c>
      <c r="G217">
        <v>259</v>
      </c>
      <c r="H217">
        <v>0</v>
      </c>
      <c r="I217" s="2">
        <f>AVERAGE(Table134[[#This Row],[Estimated costs 1]:[Estimated costs 20]])</f>
        <v>0</v>
      </c>
      <c r="J217" s="2">
        <f>_xlfn.STDEV.P(Table134[[#This Row],[Estimated costs 1]:[Estimated costs 20]])</f>
        <v>0</v>
      </c>
      <c r="K217" s="2" t="e">
        <f>Table134[[#This Row],[Dev]]/Table134[[#This Row],[Mean]]*100</f>
        <v>#DIV/0!</v>
      </c>
      <c r="L217" s="2">
        <f>Table134[[#This Row],[Estimated costs 1]]-Table134[[#This Row],[Actual cost]]</f>
        <v>0</v>
      </c>
      <c r="M217" s="2" t="e">
        <f>Table134[[#This Row],[Diff 1]]/Table134[[#This Row],[Actual cost]]*100</f>
        <v>#DIV/0!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</row>
    <row r="218" spans="1:33" hidden="1" x14ac:dyDescent="0.3">
      <c r="A218" t="s">
        <v>238</v>
      </c>
      <c r="B218">
        <v>216</v>
      </c>
      <c r="C218" t="str">
        <f>LEFT(Table134[[#This Row],[Contingency id]])</f>
        <v>C</v>
      </c>
      <c r="D218">
        <v>0</v>
      </c>
      <c r="E218" s="1">
        <v>1.375</v>
      </c>
      <c r="F218">
        <v>352</v>
      </c>
      <c r="G218">
        <v>256</v>
      </c>
      <c r="H218">
        <v>0</v>
      </c>
      <c r="I218" s="2">
        <f>AVERAGE(Table134[[#This Row],[Estimated costs 1]:[Estimated costs 20]])</f>
        <v>0</v>
      </c>
      <c r="J218" s="2">
        <f>_xlfn.STDEV.P(Table134[[#This Row],[Estimated costs 1]:[Estimated costs 20]])</f>
        <v>0</v>
      </c>
      <c r="K218" s="2" t="e">
        <f>Table134[[#This Row],[Dev]]/Table134[[#This Row],[Mean]]*100</f>
        <v>#DIV/0!</v>
      </c>
      <c r="L218" s="2">
        <f>Table134[[#This Row],[Estimated costs 1]]-Table134[[#This Row],[Actual cost]]</f>
        <v>0</v>
      </c>
      <c r="M218" s="2" t="e">
        <f>Table134[[#This Row],[Diff 1]]/Table134[[#This Row],[Actual cost]]*100</f>
        <v>#DIV/0!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</row>
    <row r="219" spans="1:33" hidden="1" x14ac:dyDescent="0.3">
      <c r="A219" t="s">
        <v>239</v>
      </c>
      <c r="B219">
        <v>217</v>
      </c>
      <c r="C219" t="str">
        <f>LEFT(Table134[[#This Row],[Contingency id]])</f>
        <v>C</v>
      </c>
      <c r="D219">
        <v>0</v>
      </c>
      <c r="E219" s="1">
        <v>1.2661290322580601</v>
      </c>
      <c r="F219">
        <v>314</v>
      </c>
      <c r="G219">
        <v>248</v>
      </c>
      <c r="H219">
        <v>0</v>
      </c>
      <c r="I219" s="2">
        <f>AVERAGE(Table134[[#This Row],[Estimated costs 1]:[Estimated costs 20]])</f>
        <v>0</v>
      </c>
      <c r="J219" s="2">
        <f>_xlfn.STDEV.P(Table134[[#This Row],[Estimated costs 1]:[Estimated costs 20]])</f>
        <v>0</v>
      </c>
      <c r="K219" s="2" t="e">
        <f>Table134[[#This Row],[Dev]]/Table134[[#This Row],[Mean]]*100</f>
        <v>#DIV/0!</v>
      </c>
      <c r="L219" s="2">
        <f>Table134[[#This Row],[Estimated costs 1]]-Table134[[#This Row],[Actual cost]]</f>
        <v>0</v>
      </c>
      <c r="M219" s="2" t="e">
        <f>Table134[[#This Row],[Diff 1]]/Table134[[#This Row],[Actual cost]]*100</f>
        <v>#DIV/0!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</row>
    <row r="220" spans="1:33" hidden="1" x14ac:dyDescent="0.3">
      <c r="A220" t="s">
        <v>240</v>
      </c>
      <c r="B220">
        <v>218</v>
      </c>
      <c r="C220" t="str">
        <f>LEFT(Table134[[#This Row],[Contingency id]])</f>
        <v>C</v>
      </c>
      <c r="D220">
        <v>0</v>
      </c>
      <c r="E220" s="1">
        <v>1.3593073593073499</v>
      </c>
      <c r="F220">
        <v>314</v>
      </c>
      <c r="G220">
        <v>231</v>
      </c>
      <c r="H220">
        <v>0</v>
      </c>
      <c r="I220" s="2">
        <f>AVERAGE(Table134[[#This Row],[Estimated costs 1]:[Estimated costs 20]])</f>
        <v>0</v>
      </c>
      <c r="J220" s="2">
        <f>_xlfn.STDEV.P(Table134[[#This Row],[Estimated costs 1]:[Estimated costs 20]])</f>
        <v>0</v>
      </c>
      <c r="K220" s="2" t="e">
        <f>Table134[[#This Row],[Dev]]/Table134[[#This Row],[Mean]]*100</f>
        <v>#DIV/0!</v>
      </c>
      <c r="L220" s="2">
        <f>Table134[[#This Row],[Estimated costs 1]]-Table134[[#This Row],[Actual cost]]</f>
        <v>0</v>
      </c>
      <c r="M220" s="2" t="e">
        <f>Table134[[#This Row],[Diff 1]]/Table134[[#This Row],[Actual cost]]*100</f>
        <v>#DIV/0!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</row>
    <row r="221" spans="1:33" hidden="1" x14ac:dyDescent="0.3">
      <c r="A221" t="s">
        <v>241</v>
      </c>
      <c r="B221">
        <v>219</v>
      </c>
      <c r="C221" t="str">
        <f>LEFT(Table134[[#This Row],[Contingency id]])</f>
        <v>C</v>
      </c>
      <c r="D221">
        <v>0</v>
      </c>
      <c r="E221" s="1">
        <v>1.14035087719298</v>
      </c>
      <c r="F221">
        <v>195</v>
      </c>
      <c r="G221">
        <v>171</v>
      </c>
      <c r="H221">
        <v>0</v>
      </c>
      <c r="I221" s="2">
        <f>AVERAGE(Table134[[#This Row],[Estimated costs 1]:[Estimated costs 20]])</f>
        <v>0</v>
      </c>
      <c r="J221" s="2">
        <f>_xlfn.STDEV.P(Table134[[#This Row],[Estimated costs 1]:[Estimated costs 20]])</f>
        <v>0</v>
      </c>
      <c r="K221" s="2" t="e">
        <f>Table134[[#This Row],[Dev]]/Table134[[#This Row],[Mean]]*100</f>
        <v>#DIV/0!</v>
      </c>
      <c r="L221" s="2">
        <f>Table134[[#This Row],[Estimated costs 1]]-Table134[[#This Row],[Actual cost]]</f>
        <v>0</v>
      </c>
      <c r="M221" s="2" t="e">
        <f>Table134[[#This Row],[Diff 1]]/Table134[[#This Row],[Actual cost]]*100</f>
        <v>#DIV/0!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</row>
    <row r="222" spans="1:33" hidden="1" x14ac:dyDescent="0.3">
      <c r="A222" t="s">
        <v>242</v>
      </c>
      <c r="B222">
        <v>220</v>
      </c>
      <c r="C222" t="str">
        <f>LEFT(Table134[[#This Row],[Contingency id]])</f>
        <v>C</v>
      </c>
      <c r="D222">
        <v>0</v>
      </c>
      <c r="E222" s="1">
        <v>1.15384615384615</v>
      </c>
      <c r="F222">
        <v>195</v>
      </c>
      <c r="G222">
        <v>169</v>
      </c>
      <c r="H222">
        <v>0</v>
      </c>
      <c r="I222" s="2">
        <f>AVERAGE(Table134[[#This Row],[Estimated costs 1]:[Estimated costs 20]])</f>
        <v>0</v>
      </c>
      <c r="J222" s="2">
        <f>_xlfn.STDEV.P(Table134[[#This Row],[Estimated costs 1]:[Estimated costs 20]])</f>
        <v>0</v>
      </c>
      <c r="K222" s="2" t="e">
        <f>Table134[[#This Row],[Dev]]/Table134[[#This Row],[Mean]]*100</f>
        <v>#DIV/0!</v>
      </c>
      <c r="L222" s="2">
        <f>Table134[[#This Row],[Estimated costs 1]]-Table134[[#This Row],[Actual cost]]</f>
        <v>0</v>
      </c>
      <c r="M222" s="2" t="e">
        <f>Table134[[#This Row],[Diff 1]]/Table134[[#This Row],[Actual cost]]*100</f>
        <v>#DIV/0!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</row>
    <row r="223" spans="1:33" hidden="1" x14ac:dyDescent="0.3">
      <c r="A223" t="s">
        <v>243</v>
      </c>
      <c r="B223">
        <v>221</v>
      </c>
      <c r="C223" t="str">
        <f>LEFT(Table134[[#This Row],[Contingency id]])</f>
        <v>C</v>
      </c>
      <c r="D223">
        <v>0</v>
      </c>
      <c r="E223" s="1">
        <v>2.76775431861804</v>
      </c>
      <c r="F223">
        <v>1442</v>
      </c>
      <c r="G223">
        <v>521</v>
      </c>
      <c r="H223">
        <v>0</v>
      </c>
      <c r="I223" s="2">
        <f>AVERAGE(Table134[[#This Row],[Estimated costs 1]:[Estimated costs 20]])</f>
        <v>0</v>
      </c>
      <c r="J223" s="2">
        <f>_xlfn.STDEV.P(Table134[[#This Row],[Estimated costs 1]:[Estimated costs 20]])</f>
        <v>0</v>
      </c>
      <c r="K223" s="2" t="e">
        <f>Table134[[#This Row],[Dev]]/Table134[[#This Row],[Mean]]*100</f>
        <v>#DIV/0!</v>
      </c>
      <c r="L223" s="2">
        <f>Table134[[#This Row],[Estimated costs 1]]-Table134[[#This Row],[Actual cost]]</f>
        <v>0</v>
      </c>
      <c r="M223" s="2" t="e">
        <f>Table134[[#This Row],[Diff 1]]/Table134[[#This Row],[Actual cost]]*100</f>
        <v>#DIV/0!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</row>
    <row r="224" spans="1:33" hidden="1" x14ac:dyDescent="0.3">
      <c r="A224" t="s">
        <v>244</v>
      </c>
      <c r="B224">
        <v>222</v>
      </c>
      <c r="C224" t="str">
        <f>LEFT(Table134[[#This Row],[Contingency id]])</f>
        <v>C</v>
      </c>
      <c r="D224">
        <v>0</v>
      </c>
      <c r="E224" s="1">
        <v>2.7818532818532802</v>
      </c>
      <c r="F224">
        <v>1441</v>
      </c>
      <c r="G224">
        <v>518</v>
      </c>
      <c r="H224">
        <v>0</v>
      </c>
      <c r="I224" s="2">
        <f>AVERAGE(Table134[[#This Row],[Estimated costs 1]:[Estimated costs 20]])</f>
        <v>0</v>
      </c>
      <c r="J224" s="2">
        <f>_xlfn.STDEV.P(Table134[[#This Row],[Estimated costs 1]:[Estimated costs 20]])</f>
        <v>0</v>
      </c>
      <c r="K224" s="2" t="e">
        <f>Table134[[#This Row],[Dev]]/Table134[[#This Row],[Mean]]*100</f>
        <v>#DIV/0!</v>
      </c>
      <c r="L224" s="2">
        <f>Table134[[#This Row],[Estimated costs 1]]-Table134[[#This Row],[Actual cost]]</f>
        <v>0</v>
      </c>
      <c r="M224" s="2" t="e">
        <f>Table134[[#This Row],[Diff 1]]/Table134[[#This Row],[Actual cost]]*100</f>
        <v>#DIV/0!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</row>
    <row r="225" spans="1:33" hidden="1" x14ac:dyDescent="0.3">
      <c r="A225" t="s">
        <v>245</v>
      </c>
      <c r="B225">
        <v>223</v>
      </c>
      <c r="C225" t="str">
        <f>LEFT(Table134[[#This Row],[Contingency id]])</f>
        <v>C</v>
      </c>
      <c r="D225">
        <v>0</v>
      </c>
      <c r="E225" s="1">
        <v>1.8736842105263101</v>
      </c>
      <c r="F225">
        <v>712</v>
      </c>
      <c r="G225">
        <v>380</v>
      </c>
      <c r="H225">
        <v>0</v>
      </c>
      <c r="I225" s="2">
        <f>AVERAGE(Table134[[#This Row],[Estimated costs 1]:[Estimated costs 20]])</f>
        <v>0</v>
      </c>
      <c r="J225" s="2">
        <f>_xlfn.STDEV.P(Table134[[#This Row],[Estimated costs 1]:[Estimated costs 20]])</f>
        <v>0</v>
      </c>
      <c r="K225" s="2" t="e">
        <f>Table134[[#This Row],[Dev]]/Table134[[#This Row],[Mean]]*100</f>
        <v>#DIV/0!</v>
      </c>
      <c r="L225" s="2">
        <f>Table134[[#This Row],[Estimated costs 1]]-Table134[[#This Row],[Actual cost]]</f>
        <v>0</v>
      </c>
      <c r="M225" s="2" t="e">
        <f>Table134[[#This Row],[Diff 1]]/Table134[[#This Row],[Actual cost]]*100</f>
        <v>#DIV/0!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</row>
    <row r="226" spans="1:33" hidden="1" x14ac:dyDescent="0.3">
      <c r="A226" t="s">
        <v>246</v>
      </c>
      <c r="B226">
        <v>224</v>
      </c>
      <c r="C226" t="str">
        <f>LEFT(Table134[[#This Row],[Contingency id]])</f>
        <v>C</v>
      </c>
      <c r="D226">
        <v>0</v>
      </c>
      <c r="E226" s="1">
        <v>1.81170483460559</v>
      </c>
      <c r="F226">
        <v>712</v>
      </c>
      <c r="G226">
        <v>393</v>
      </c>
      <c r="H226">
        <v>0</v>
      </c>
      <c r="I226" s="2">
        <f>AVERAGE(Table134[[#This Row],[Estimated costs 1]:[Estimated costs 20]])</f>
        <v>0</v>
      </c>
      <c r="J226" s="2">
        <f>_xlfn.STDEV.P(Table134[[#This Row],[Estimated costs 1]:[Estimated costs 20]])</f>
        <v>0</v>
      </c>
      <c r="K226" s="2" t="e">
        <f>Table134[[#This Row],[Dev]]/Table134[[#This Row],[Mean]]*100</f>
        <v>#DIV/0!</v>
      </c>
      <c r="L226" s="2">
        <f>Table134[[#This Row],[Estimated costs 1]]-Table134[[#This Row],[Actual cost]]</f>
        <v>0</v>
      </c>
      <c r="M226" s="2" t="e">
        <f>Table134[[#This Row],[Diff 1]]/Table134[[#This Row],[Actual cost]]*100</f>
        <v>#DIV/0!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</row>
    <row r="227" spans="1:33" hidden="1" x14ac:dyDescent="0.3">
      <c r="A227" t="s">
        <v>247</v>
      </c>
      <c r="B227">
        <v>225</v>
      </c>
      <c r="C227" t="str">
        <f>LEFT(Table134[[#This Row],[Contingency id]])</f>
        <v>C</v>
      </c>
      <c r="D227">
        <v>0</v>
      </c>
      <c r="E227" s="1">
        <v>2.2966101694915202</v>
      </c>
      <c r="F227">
        <v>1084</v>
      </c>
      <c r="G227">
        <v>472</v>
      </c>
      <c r="H227">
        <v>0</v>
      </c>
      <c r="I227" s="2">
        <f>AVERAGE(Table134[[#This Row],[Estimated costs 1]:[Estimated costs 20]])</f>
        <v>0</v>
      </c>
      <c r="J227" s="2">
        <f>_xlfn.STDEV.P(Table134[[#This Row],[Estimated costs 1]:[Estimated costs 20]])</f>
        <v>0</v>
      </c>
      <c r="K227" s="2" t="e">
        <f>Table134[[#This Row],[Dev]]/Table134[[#This Row],[Mean]]*100</f>
        <v>#DIV/0!</v>
      </c>
      <c r="L227" s="2">
        <f>Table134[[#This Row],[Estimated costs 1]]-Table134[[#This Row],[Actual cost]]</f>
        <v>0</v>
      </c>
      <c r="M227" s="2" t="e">
        <f>Table134[[#This Row],[Diff 1]]/Table134[[#This Row],[Actual cost]]*100</f>
        <v>#DIV/0!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</row>
    <row r="228" spans="1:33" hidden="1" x14ac:dyDescent="0.3">
      <c r="A228" t="s">
        <v>248</v>
      </c>
      <c r="B228">
        <v>226</v>
      </c>
      <c r="C228" t="str">
        <f>LEFT(Table134[[#This Row],[Contingency id]])</f>
        <v>C</v>
      </c>
      <c r="D228">
        <v>0</v>
      </c>
      <c r="E228" s="1">
        <v>2.3565217391304301</v>
      </c>
      <c r="F228">
        <v>1084</v>
      </c>
      <c r="G228">
        <v>460</v>
      </c>
      <c r="H228">
        <v>0</v>
      </c>
      <c r="I228" s="2">
        <f>AVERAGE(Table134[[#This Row],[Estimated costs 1]:[Estimated costs 20]])</f>
        <v>0</v>
      </c>
      <c r="J228" s="2">
        <f>_xlfn.STDEV.P(Table134[[#This Row],[Estimated costs 1]:[Estimated costs 20]])</f>
        <v>0</v>
      </c>
      <c r="K228" s="2" t="e">
        <f>Table134[[#This Row],[Dev]]/Table134[[#This Row],[Mean]]*100</f>
        <v>#DIV/0!</v>
      </c>
      <c r="L228" s="2">
        <f>Table134[[#This Row],[Estimated costs 1]]-Table134[[#This Row],[Actual cost]]</f>
        <v>0</v>
      </c>
      <c r="M228" s="2" t="e">
        <f>Table134[[#This Row],[Diff 1]]/Table134[[#This Row],[Actual cost]]*100</f>
        <v>#DIV/0!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</row>
    <row r="229" spans="1:33" hidden="1" x14ac:dyDescent="0.3">
      <c r="A229" t="s">
        <v>249</v>
      </c>
      <c r="B229">
        <v>227</v>
      </c>
      <c r="C229" t="str">
        <f>LEFT(Table134[[#This Row],[Contingency id]])</f>
        <v>C</v>
      </c>
      <c r="D229">
        <v>0</v>
      </c>
      <c r="E229" s="1">
        <v>1.6839080459770099</v>
      </c>
      <c r="F229">
        <v>586</v>
      </c>
      <c r="G229">
        <v>348</v>
      </c>
      <c r="H229">
        <v>0</v>
      </c>
      <c r="I229" s="2">
        <f>AVERAGE(Table134[[#This Row],[Estimated costs 1]:[Estimated costs 20]])</f>
        <v>0</v>
      </c>
      <c r="J229" s="2">
        <f>_xlfn.STDEV.P(Table134[[#This Row],[Estimated costs 1]:[Estimated costs 20]])</f>
        <v>0</v>
      </c>
      <c r="K229" s="2" t="e">
        <f>Table134[[#This Row],[Dev]]/Table134[[#This Row],[Mean]]*100</f>
        <v>#DIV/0!</v>
      </c>
      <c r="L229" s="2">
        <f>Table134[[#This Row],[Estimated costs 1]]-Table134[[#This Row],[Actual cost]]</f>
        <v>0</v>
      </c>
      <c r="M229" s="2" t="e">
        <f>Table134[[#This Row],[Diff 1]]/Table134[[#This Row],[Actual cost]]*100</f>
        <v>#DIV/0!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</row>
    <row r="230" spans="1:33" hidden="1" x14ac:dyDescent="0.3">
      <c r="A230" t="s">
        <v>250</v>
      </c>
      <c r="B230">
        <v>228</v>
      </c>
      <c r="C230" t="str">
        <f>LEFT(Table134[[#This Row],[Contingency id]])</f>
        <v>C</v>
      </c>
      <c r="D230">
        <v>0</v>
      </c>
      <c r="E230" s="1">
        <v>1.62777777777777</v>
      </c>
      <c r="F230">
        <v>586</v>
      </c>
      <c r="G230">
        <v>360</v>
      </c>
      <c r="H230">
        <v>0</v>
      </c>
      <c r="I230" s="2">
        <f>AVERAGE(Table134[[#This Row],[Estimated costs 1]:[Estimated costs 20]])</f>
        <v>0</v>
      </c>
      <c r="J230" s="2">
        <f>_xlfn.STDEV.P(Table134[[#This Row],[Estimated costs 1]:[Estimated costs 20]])</f>
        <v>0</v>
      </c>
      <c r="K230" s="2" t="e">
        <f>Table134[[#This Row],[Dev]]/Table134[[#This Row],[Mean]]*100</f>
        <v>#DIV/0!</v>
      </c>
      <c r="L230" s="2">
        <f>Table134[[#This Row],[Estimated costs 1]]-Table134[[#This Row],[Actual cost]]</f>
        <v>0</v>
      </c>
      <c r="M230" s="2" t="e">
        <f>Table134[[#This Row],[Diff 1]]/Table134[[#This Row],[Actual cost]]*100</f>
        <v>#DIV/0!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</row>
    <row r="231" spans="1:33" hidden="1" x14ac:dyDescent="0.3">
      <c r="A231" t="s">
        <v>251</v>
      </c>
      <c r="B231">
        <v>229</v>
      </c>
      <c r="C231" t="str">
        <f>LEFT(Table134[[#This Row],[Contingency id]])</f>
        <v>C</v>
      </c>
      <c r="D231">
        <v>0</v>
      </c>
      <c r="E231" s="1">
        <v>2.0263736263736201</v>
      </c>
      <c r="F231">
        <v>922</v>
      </c>
      <c r="G231">
        <v>455</v>
      </c>
      <c r="H231">
        <v>0</v>
      </c>
      <c r="I231" s="2">
        <f>AVERAGE(Table134[[#This Row],[Estimated costs 1]:[Estimated costs 20]])</f>
        <v>0</v>
      </c>
      <c r="J231" s="2">
        <f>_xlfn.STDEV.P(Table134[[#This Row],[Estimated costs 1]:[Estimated costs 20]])</f>
        <v>0</v>
      </c>
      <c r="K231" s="2" t="e">
        <f>Table134[[#This Row],[Dev]]/Table134[[#This Row],[Mean]]*100</f>
        <v>#DIV/0!</v>
      </c>
      <c r="L231" s="2">
        <f>Table134[[#This Row],[Estimated costs 1]]-Table134[[#This Row],[Actual cost]]</f>
        <v>0</v>
      </c>
      <c r="M231" s="2" t="e">
        <f>Table134[[#This Row],[Diff 1]]/Table134[[#This Row],[Actual cost]]*100</f>
        <v>#DIV/0!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</row>
    <row r="232" spans="1:33" hidden="1" x14ac:dyDescent="0.3">
      <c r="A232" t="s">
        <v>252</v>
      </c>
      <c r="B232">
        <v>230</v>
      </c>
      <c r="C232" t="str">
        <f>LEFT(Table134[[#This Row],[Contingency id]])</f>
        <v>C</v>
      </c>
      <c r="D232">
        <v>0</v>
      </c>
      <c r="E232" s="1">
        <v>2.0626398210290802</v>
      </c>
      <c r="F232">
        <v>922</v>
      </c>
      <c r="G232">
        <v>447</v>
      </c>
      <c r="H232">
        <v>0</v>
      </c>
      <c r="I232" s="2">
        <f>AVERAGE(Table134[[#This Row],[Estimated costs 1]:[Estimated costs 20]])</f>
        <v>0</v>
      </c>
      <c r="J232" s="2">
        <f>_xlfn.STDEV.P(Table134[[#This Row],[Estimated costs 1]:[Estimated costs 20]])</f>
        <v>0</v>
      </c>
      <c r="K232" s="2" t="e">
        <f>Table134[[#This Row],[Dev]]/Table134[[#This Row],[Mean]]*100</f>
        <v>#DIV/0!</v>
      </c>
      <c r="L232" s="2">
        <f>Table134[[#This Row],[Estimated costs 1]]-Table134[[#This Row],[Actual cost]]</f>
        <v>0</v>
      </c>
      <c r="M232" s="2" t="e">
        <f>Table134[[#This Row],[Diff 1]]/Table134[[#This Row],[Actual cost]]*100</f>
        <v>#DIV/0!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</row>
    <row r="233" spans="1:33" hidden="1" x14ac:dyDescent="0.3">
      <c r="A233" t="s">
        <v>253</v>
      </c>
      <c r="B233">
        <v>231</v>
      </c>
      <c r="C233" t="str">
        <f>LEFT(Table134[[#This Row],[Contingency id]])</f>
        <v>C</v>
      </c>
      <c r="D233">
        <v>0</v>
      </c>
      <c r="E233" s="1">
        <v>2.5628626692456402</v>
      </c>
      <c r="F233">
        <v>1325</v>
      </c>
      <c r="G233">
        <v>517</v>
      </c>
      <c r="H233">
        <v>0</v>
      </c>
      <c r="I233" s="2">
        <f>AVERAGE(Table134[[#This Row],[Estimated costs 1]:[Estimated costs 20]])</f>
        <v>0</v>
      </c>
      <c r="J233" s="2">
        <f>_xlfn.STDEV.P(Table134[[#This Row],[Estimated costs 1]:[Estimated costs 20]])</f>
        <v>0</v>
      </c>
      <c r="K233" s="2" t="e">
        <f>Table134[[#This Row],[Dev]]/Table134[[#This Row],[Mean]]*100</f>
        <v>#DIV/0!</v>
      </c>
      <c r="L233" s="2">
        <f>Table134[[#This Row],[Estimated costs 1]]-Table134[[#This Row],[Actual cost]]</f>
        <v>0</v>
      </c>
      <c r="M233" s="2" t="e">
        <f>Table134[[#This Row],[Diff 1]]/Table134[[#This Row],[Actual cost]]*100</f>
        <v>#DIV/0!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</row>
    <row r="234" spans="1:33" hidden="1" x14ac:dyDescent="0.3">
      <c r="A234" t="s">
        <v>254</v>
      </c>
      <c r="B234">
        <v>232</v>
      </c>
      <c r="C234" t="str">
        <f>LEFT(Table134[[#This Row],[Contingency id]])</f>
        <v>C</v>
      </c>
      <c r="D234">
        <v>0</v>
      </c>
      <c r="E234" s="1">
        <v>2.7102272727272698</v>
      </c>
      <c r="F234">
        <v>1431</v>
      </c>
      <c r="G234">
        <v>528</v>
      </c>
      <c r="H234">
        <v>0</v>
      </c>
      <c r="I234" s="2">
        <f>AVERAGE(Table134[[#This Row],[Estimated costs 1]:[Estimated costs 20]])</f>
        <v>0</v>
      </c>
      <c r="J234" s="2">
        <f>_xlfn.STDEV.P(Table134[[#This Row],[Estimated costs 1]:[Estimated costs 20]])</f>
        <v>0</v>
      </c>
      <c r="K234" s="2" t="e">
        <f>Table134[[#This Row],[Dev]]/Table134[[#This Row],[Mean]]*100</f>
        <v>#DIV/0!</v>
      </c>
      <c r="L234" s="2">
        <f>Table134[[#This Row],[Estimated costs 1]]-Table134[[#This Row],[Actual cost]]</f>
        <v>0</v>
      </c>
      <c r="M234" s="2" t="e">
        <f>Table134[[#This Row],[Diff 1]]/Table134[[#This Row],[Actual cost]]*100</f>
        <v>#DIV/0!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</row>
    <row r="235" spans="1:33" hidden="1" x14ac:dyDescent="0.3">
      <c r="A235" t="s">
        <v>255</v>
      </c>
      <c r="B235">
        <v>233</v>
      </c>
      <c r="C235" t="str">
        <f>LEFT(Table134[[#This Row],[Contingency id]])</f>
        <v>C</v>
      </c>
      <c r="D235">
        <v>0</v>
      </c>
      <c r="E235" s="1">
        <v>2.7827715355805198</v>
      </c>
      <c r="F235">
        <v>1486</v>
      </c>
      <c r="G235">
        <v>534</v>
      </c>
      <c r="H235">
        <v>0</v>
      </c>
      <c r="I235" s="2">
        <f>AVERAGE(Table134[[#This Row],[Estimated costs 1]:[Estimated costs 20]])</f>
        <v>0</v>
      </c>
      <c r="J235" s="2">
        <f>_xlfn.STDEV.P(Table134[[#This Row],[Estimated costs 1]:[Estimated costs 20]])</f>
        <v>0</v>
      </c>
      <c r="K235" s="2" t="e">
        <f>Table134[[#This Row],[Dev]]/Table134[[#This Row],[Mean]]*100</f>
        <v>#DIV/0!</v>
      </c>
      <c r="L235" s="2">
        <f>Table134[[#This Row],[Estimated costs 1]]-Table134[[#This Row],[Actual cost]]</f>
        <v>0</v>
      </c>
      <c r="M235" s="2" t="e">
        <f>Table134[[#This Row],[Diff 1]]/Table134[[#This Row],[Actual cost]]*100</f>
        <v>#DIV/0!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</row>
    <row r="236" spans="1:33" hidden="1" x14ac:dyDescent="0.3">
      <c r="A236" t="s">
        <v>256</v>
      </c>
      <c r="B236">
        <v>234</v>
      </c>
      <c r="C236" t="str">
        <f>LEFT(Table134[[#This Row],[Contingency id]])</f>
        <v>C</v>
      </c>
      <c r="D236">
        <v>0</v>
      </c>
      <c r="E236" s="1">
        <v>2.9022140221402202</v>
      </c>
      <c r="F236">
        <v>1573</v>
      </c>
      <c r="G236">
        <v>542</v>
      </c>
      <c r="H236">
        <v>0</v>
      </c>
      <c r="I236" s="2">
        <f>AVERAGE(Table134[[#This Row],[Estimated costs 1]:[Estimated costs 20]])</f>
        <v>0</v>
      </c>
      <c r="J236" s="2">
        <f>_xlfn.STDEV.P(Table134[[#This Row],[Estimated costs 1]:[Estimated costs 20]])</f>
        <v>0</v>
      </c>
      <c r="K236" s="2" t="e">
        <f>Table134[[#This Row],[Dev]]/Table134[[#This Row],[Mean]]*100</f>
        <v>#DIV/0!</v>
      </c>
      <c r="L236" s="2">
        <f>Table134[[#This Row],[Estimated costs 1]]-Table134[[#This Row],[Actual cost]]</f>
        <v>0</v>
      </c>
      <c r="M236" s="2" t="e">
        <f>Table134[[#This Row],[Diff 1]]/Table134[[#This Row],[Actual cost]]*100</f>
        <v>#DIV/0!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</row>
    <row r="237" spans="1:33" hidden="1" x14ac:dyDescent="0.3">
      <c r="A237" t="s">
        <v>257</v>
      </c>
      <c r="B237">
        <v>235</v>
      </c>
      <c r="C237" t="str">
        <f>LEFT(Table134[[#This Row],[Contingency id]])</f>
        <v>A</v>
      </c>
      <c r="D237">
        <v>0</v>
      </c>
      <c r="E237" s="1">
        <v>1.1111111111111101</v>
      </c>
      <c r="F237">
        <v>90</v>
      </c>
      <c r="G237">
        <v>81</v>
      </c>
      <c r="H237">
        <v>0</v>
      </c>
      <c r="I237" s="2">
        <f>AVERAGE(Table134[[#This Row],[Estimated costs 1]:[Estimated costs 20]])</f>
        <v>0</v>
      </c>
      <c r="J237" s="2">
        <f>_xlfn.STDEV.P(Table134[[#This Row],[Estimated costs 1]:[Estimated costs 20]])</f>
        <v>0</v>
      </c>
      <c r="K237" s="2" t="e">
        <f>Table134[[#This Row],[Dev]]/Table134[[#This Row],[Mean]]*100</f>
        <v>#DIV/0!</v>
      </c>
      <c r="L237" s="2">
        <f>Table134[[#This Row],[Estimated costs 1]]-Table134[[#This Row],[Actual cost]]</f>
        <v>0</v>
      </c>
      <c r="M237" s="2" t="e">
        <f>Table134[[#This Row],[Diff 1]]/Table134[[#This Row],[Actual cost]]*100</f>
        <v>#DIV/0!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</row>
    <row r="238" spans="1:33" hidden="1" x14ac:dyDescent="0.3">
      <c r="A238" t="s">
        <v>258</v>
      </c>
      <c r="B238">
        <v>236</v>
      </c>
      <c r="C238" t="str">
        <f>LEFT(Table134[[#This Row],[Contingency id]])</f>
        <v>A</v>
      </c>
      <c r="D238">
        <v>0</v>
      </c>
      <c r="E238" s="1">
        <v>1.15384615384615</v>
      </c>
      <c r="F238">
        <v>90</v>
      </c>
      <c r="G238">
        <v>78</v>
      </c>
      <c r="H238">
        <v>0</v>
      </c>
      <c r="I238" s="2">
        <f>AVERAGE(Table134[[#This Row],[Estimated costs 1]:[Estimated costs 20]])</f>
        <v>0</v>
      </c>
      <c r="J238" s="2">
        <f>_xlfn.STDEV.P(Table134[[#This Row],[Estimated costs 1]:[Estimated costs 20]])</f>
        <v>0</v>
      </c>
      <c r="K238" s="2" t="e">
        <f>Table134[[#This Row],[Dev]]/Table134[[#This Row],[Mean]]*100</f>
        <v>#DIV/0!</v>
      </c>
      <c r="L238" s="2">
        <f>Table134[[#This Row],[Estimated costs 1]]-Table134[[#This Row],[Actual cost]]</f>
        <v>0</v>
      </c>
      <c r="M238" s="2" t="e">
        <f>Table134[[#This Row],[Diff 1]]/Table134[[#This Row],[Actual cost]]*100</f>
        <v>#DIV/0!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</row>
    <row r="239" spans="1:33" hidden="1" x14ac:dyDescent="0.3">
      <c r="A239" t="s">
        <v>259</v>
      </c>
      <c r="B239">
        <v>237</v>
      </c>
      <c r="C239" t="str">
        <f>LEFT(Table134[[#This Row],[Contingency id]])</f>
        <v>A</v>
      </c>
      <c r="D239">
        <v>0</v>
      </c>
      <c r="E239" s="1">
        <v>1.1111111111111101</v>
      </c>
      <c r="F239">
        <v>90</v>
      </c>
      <c r="G239">
        <v>81</v>
      </c>
      <c r="H239">
        <v>0</v>
      </c>
      <c r="I239" s="2">
        <f>AVERAGE(Table134[[#This Row],[Estimated costs 1]:[Estimated costs 20]])</f>
        <v>0</v>
      </c>
      <c r="J239" s="2">
        <f>_xlfn.STDEV.P(Table134[[#This Row],[Estimated costs 1]:[Estimated costs 20]])</f>
        <v>0</v>
      </c>
      <c r="K239" s="2" t="e">
        <f>Table134[[#This Row],[Dev]]/Table134[[#This Row],[Mean]]*100</f>
        <v>#DIV/0!</v>
      </c>
      <c r="L239" s="2">
        <f>Table134[[#This Row],[Estimated costs 1]]-Table134[[#This Row],[Actual cost]]</f>
        <v>0</v>
      </c>
      <c r="M239" s="2" t="e">
        <f>Table134[[#This Row],[Diff 1]]/Table134[[#This Row],[Actual cost]]*100</f>
        <v>#DIV/0!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</row>
    <row r="240" spans="1:33" hidden="1" x14ac:dyDescent="0.3">
      <c r="A240" t="s">
        <v>260</v>
      </c>
      <c r="B240">
        <v>238</v>
      </c>
      <c r="C240" t="str">
        <f>LEFT(Table134[[#This Row],[Contingency id]])</f>
        <v>A</v>
      </c>
      <c r="D240">
        <v>0</v>
      </c>
      <c r="E240" s="1">
        <v>1.0588235294117601</v>
      </c>
      <c r="F240">
        <v>90</v>
      </c>
      <c r="G240">
        <v>85</v>
      </c>
      <c r="H240">
        <v>0</v>
      </c>
      <c r="I240" s="2">
        <f>AVERAGE(Table134[[#This Row],[Estimated costs 1]:[Estimated costs 20]])</f>
        <v>0</v>
      </c>
      <c r="J240" s="2">
        <f>_xlfn.STDEV.P(Table134[[#This Row],[Estimated costs 1]:[Estimated costs 20]])</f>
        <v>0</v>
      </c>
      <c r="K240" s="2" t="e">
        <f>Table134[[#This Row],[Dev]]/Table134[[#This Row],[Mean]]*100</f>
        <v>#DIV/0!</v>
      </c>
      <c r="L240" s="2">
        <f>Table134[[#This Row],[Estimated costs 1]]-Table134[[#This Row],[Actual cost]]</f>
        <v>0</v>
      </c>
      <c r="M240" s="2" t="e">
        <f>Table134[[#This Row],[Diff 1]]/Table134[[#This Row],[Actual cost]]*100</f>
        <v>#DIV/0!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</row>
    <row r="241" spans="1:33" hidden="1" x14ac:dyDescent="0.3">
      <c r="A241" t="s">
        <v>261</v>
      </c>
      <c r="B241">
        <v>239</v>
      </c>
      <c r="C241" t="str">
        <f>LEFT(Table134[[#This Row],[Contingency id]])</f>
        <v>A</v>
      </c>
      <c r="D241">
        <v>0</v>
      </c>
      <c r="E241" s="1">
        <v>1.13924050632911</v>
      </c>
      <c r="F241">
        <v>90</v>
      </c>
      <c r="G241">
        <v>79</v>
      </c>
      <c r="H241">
        <v>0</v>
      </c>
      <c r="I241" s="2">
        <f>AVERAGE(Table134[[#This Row],[Estimated costs 1]:[Estimated costs 20]])</f>
        <v>0</v>
      </c>
      <c r="J241" s="2">
        <f>_xlfn.STDEV.P(Table134[[#This Row],[Estimated costs 1]:[Estimated costs 20]])</f>
        <v>0</v>
      </c>
      <c r="K241" s="2" t="e">
        <f>Table134[[#This Row],[Dev]]/Table134[[#This Row],[Mean]]*100</f>
        <v>#DIV/0!</v>
      </c>
      <c r="L241" s="2">
        <f>Table134[[#This Row],[Estimated costs 1]]-Table134[[#This Row],[Actual cost]]</f>
        <v>0</v>
      </c>
      <c r="M241" s="2" t="e">
        <f>Table134[[#This Row],[Diff 1]]/Table134[[#This Row],[Actual cost]]*100</f>
        <v>#DIV/0!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</row>
    <row r="242" spans="1:33" hidden="1" x14ac:dyDescent="0.3">
      <c r="A242" t="s">
        <v>262</v>
      </c>
      <c r="B242">
        <v>240</v>
      </c>
      <c r="C242" t="str">
        <f>LEFT(Table134[[#This Row],[Contingency id]])</f>
        <v>A</v>
      </c>
      <c r="D242">
        <v>0</v>
      </c>
      <c r="E242" s="1">
        <v>1.1111111111111101</v>
      </c>
      <c r="F242">
        <v>90</v>
      </c>
      <c r="G242">
        <v>81</v>
      </c>
      <c r="H242">
        <v>0</v>
      </c>
      <c r="I242" s="2">
        <f>AVERAGE(Table134[[#This Row],[Estimated costs 1]:[Estimated costs 20]])</f>
        <v>0</v>
      </c>
      <c r="J242" s="2">
        <f>_xlfn.STDEV.P(Table134[[#This Row],[Estimated costs 1]:[Estimated costs 20]])</f>
        <v>0</v>
      </c>
      <c r="K242" s="2" t="e">
        <f>Table134[[#This Row],[Dev]]/Table134[[#This Row],[Mean]]*100</f>
        <v>#DIV/0!</v>
      </c>
      <c r="L242" s="2">
        <f>Table134[[#This Row],[Estimated costs 1]]-Table134[[#This Row],[Actual cost]]</f>
        <v>0</v>
      </c>
      <c r="M242" s="2" t="e">
        <f>Table134[[#This Row],[Diff 1]]/Table134[[#This Row],[Actual cost]]*100</f>
        <v>#DIV/0!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</row>
    <row r="243" spans="1:33" hidden="1" x14ac:dyDescent="0.3">
      <c r="A243" t="s">
        <v>263</v>
      </c>
      <c r="B243">
        <v>241</v>
      </c>
      <c r="C243" t="str">
        <f>LEFT(Table134[[#This Row],[Contingency id]])</f>
        <v>A</v>
      </c>
      <c r="D243">
        <v>0</v>
      </c>
      <c r="E243" s="1">
        <v>1.0595238095238</v>
      </c>
      <c r="F243">
        <v>89</v>
      </c>
      <c r="G243">
        <v>84</v>
      </c>
      <c r="H243">
        <v>0</v>
      </c>
      <c r="I243" s="2">
        <f>AVERAGE(Table134[[#This Row],[Estimated costs 1]:[Estimated costs 20]])</f>
        <v>0</v>
      </c>
      <c r="J243" s="2">
        <f>_xlfn.STDEV.P(Table134[[#This Row],[Estimated costs 1]:[Estimated costs 20]])</f>
        <v>0</v>
      </c>
      <c r="K243" s="2" t="e">
        <f>Table134[[#This Row],[Dev]]/Table134[[#This Row],[Mean]]*100</f>
        <v>#DIV/0!</v>
      </c>
      <c r="L243" s="2">
        <f>Table134[[#This Row],[Estimated costs 1]]-Table134[[#This Row],[Actual cost]]</f>
        <v>0</v>
      </c>
      <c r="M243" s="2" t="e">
        <f>Table134[[#This Row],[Diff 1]]/Table134[[#This Row],[Actual cost]]*100</f>
        <v>#DIV/0!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</row>
    <row r="244" spans="1:33" hidden="1" x14ac:dyDescent="0.3">
      <c r="A244" t="s">
        <v>264</v>
      </c>
      <c r="B244">
        <v>242</v>
      </c>
      <c r="C244" t="str">
        <f>LEFT(Table134[[#This Row],[Contingency id]])</f>
        <v>A</v>
      </c>
      <c r="D244">
        <v>0</v>
      </c>
      <c r="E244" s="1">
        <v>1.0833333333333299</v>
      </c>
      <c r="F244">
        <v>65</v>
      </c>
      <c r="G244">
        <v>60</v>
      </c>
      <c r="H244">
        <v>0</v>
      </c>
      <c r="I244" s="2">
        <f>AVERAGE(Table134[[#This Row],[Estimated costs 1]:[Estimated costs 20]])</f>
        <v>0</v>
      </c>
      <c r="J244" s="2">
        <f>_xlfn.STDEV.P(Table134[[#This Row],[Estimated costs 1]:[Estimated costs 20]])</f>
        <v>0</v>
      </c>
      <c r="K244" s="2" t="e">
        <f>Table134[[#This Row],[Dev]]/Table134[[#This Row],[Mean]]*100</f>
        <v>#DIV/0!</v>
      </c>
      <c r="L244" s="2">
        <f>Table134[[#This Row],[Estimated costs 1]]-Table134[[#This Row],[Actual cost]]</f>
        <v>0</v>
      </c>
      <c r="M244" s="2" t="e">
        <f>Table134[[#This Row],[Diff 1]]/Table134[[#This Row],[Actual cost]]*100</f>
        <v>#DIV/0!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</row>
    <row r="245" spans="1:33" hidden="1" x14ac:dyDescent="0.3">
      <c r="A245" t="s">
        <v>265</v>
      </c>
      <c r="B245">
        <v>243</v>
      </c>
      <c r="C245" t="str">
        <f>LEFT(Table134[[#This Row],[Contingency id]])</f>
        <v>A</v>
      </c>
      <c r="D245">
        <v>0</v>
      </c>
      <c r="E245" s="1">
        <v>1.0333333333333301</v>
      </c>
      <c r="F245">
        <v>62</v>
      </c>
      <c r="G245">
        <v>60</v>
      </c>
      <c r="H245">
        <v>0</v>
      </c>
      <c r="I245" s="2">
        <f>AVERAGE(Table134[[#This Row],[Estimated costs 1]:[Estimated costs 20]])</f>
        <v>0</v>
      </c>
      <c r="J245" s="2">
        <f>_xlfn.STDEV.P(Table134[[#This Row],[Estimated costs 1]:[Estimated costs 20]])</f>
        <v>0</v>
      </c>
      <c r="K245" s="2" t="e">
        <f>Table134[[#This Row],[Dev]]/Table134[[#This Row],[Mean]]*100</f>
        <v>#DIV/0!</v>
      </c>
      <c r="L245" s="2">
        <f>Table134[[#This Row],[Estimated costs 1]]-Table134[[#This Row],[Actual cost]]</f>
        <v>0</v>
      </c>
      <c r="M245" s="2" t="e">
        <f>Table134[[#This Row],[Diff 1]]/Table134[[#This Row],[Actual cost]]*100</f>
        <v>#DIV/0!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</row>
    <row r="246" spans="1:33" hidden="1" x14ac:dyDescent="0.3">
      <c r="A246" t="s">
        <v>266</v>
      </c>
      <c r="B246">
        <v>244</v>
      </c>
      <c r="C246" t="str">
        <f>LEFT(Table134[[#This Row],[Contingency id]])</f>
        <v>A</v>
      </c>
      <c r="D246">
        <v>0</v>
      </c>
      <c r="E246" s="1">
        <v>1.0508474576271101</v>
      </c>
      <c r="F246">
        <v>62</v>
      </c>
      <c r="G246">
        <v>59</v>
      </c>
      <c r="H246">
        <v>0</v>
      </c>
      <c r="I246" s="2">
        <f>AVERAGE(Table134[[#This Row],[Estimated costs 1]:[Estimated costs 20]])</f>
        <v>0</v>
      </c>
      <c r="J246" s="2">
        <f>_xlfn.STDEV.P(Table134[[#This Row],[Estimated costs 1]:[Estimated costs 20]])</f>
        <v>0</v>
      </c>
      <c r="K246" s="2" t="e">
        <f>Table134[[#This Row],[Dev]]/Table134[[#This Row],[Mean]]*100</f>
        <v>#DIV/0!</v>
      </c>
      <c r="L246" s="2">
        <f>Table134[[#This Row],[Estimated costs 1]]-Table134[[#This Row],[Actual cost]]</f>
        <v>0</v>
      </c>
      <c r="M246" s="2" t="e">
        <f>Table134[[#This Row],[Diff 1]]/Table134[[#This Row],[Actual cost]]*100</f>
        <v>#DIV/0!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</row>
    <row r="247" spans="1:33" hidden="1" x14ac:dyDescent="0.3">
      <c r="A247" t="s">
        <v>267</v>
      </c>
      <c r="B247">
        <v>245</v>
      </c>
      <c r="C247" t="str">
        <f>LEFT(Table134[[#This Row],[Contingency id]])</f>
        <v>A</v>
      </c>
      <c r="D247">
        <v>0</v>
      </c>
      <c r="E247" s="1">
        <v>1.1125</v>
      </c>
      <c r="F247">
        <v>89</v>
      </c>
      <c r="G247">
        <v>80</v>
      </c>
      <c r="H247">
        <v>0</v>
      </c>
      <c r="I247" s="2">
        <f>AVERAGE(Table134[[#This Row],[Estimated costs 1]:[Estimated costs 20]])</f>
        <v>0</v>
      </c>
      <c r="J247" s="2">
        <f>_xlfn.STDEV.P(Table134[[#This Row],[Estimated costs 1]:[Estimated costs 20]])</f>
        <v>0</v>
      </c>
      <c r="K247" s="2" t="e">
        <f>Table134[[#This Row],[Dev]]/Table134[[#This Row],[Mean]]*100</f>
        <v>#DIV/0!</v>
      </c>
      <c r="L247" s="2">
        <f>Table134[[#This Row],[Estimated costs 1]]-Table134[[#This Row],[Actual cost]]</f>
        <v>0</v>
      </c>
      <c r="M247" s="2" t="e">
        <f>Table134[[#This Row],[Diff 1]]/Table134[[#This Row],[Actual cost]]*100</f>
        <v>#DIV/0!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</row>
    <row r="248" spans="1:33" hidden="1" x14ac:dyDescent="0.3">
      <c r="A248" t="s">
        <v>268</v>
      </c>
      <c r="B248">
        <v>246</v>
      </c>
      <c r="C248" t="str">
        <f>LEFT(Table134[[#This Row],[Contingency id]])</f>
        <v>A</v>
      </c>
      <c r="D248">
        <v>0</v>
      </c>
      <c r="E248" s="1">
        <v>1.1125</v>
      </c>
      <c r="F248">
        <v>89</v>
      </c>
      <c r="G248">
        <v>80</v>
      </c>
      <c r="H248">
        <v>0</v>
      </c>
      <c r="I248" s="2">
        <f>AVERAGE(Table134[[#This Row],[Estimated costs 1]:[Estimated costs 20]])</f>
        <v>0</v>
      </c>
      <c r="J248" s="2">
        <f>_xlfn.STDEV.P(Table134[[#This Row],[Estimated costs 1]:[Estimated costs 20]])</f>
        <v>0</v>
      </c>
      <c r="K248" s="2" t="e">
        <f>Table134[[#This Row],[Dev]]/Table134[[#This Row],[Mean]]*100</f>
        <v>#DIV/0!</v>
      </c>
      <c r="L248" s="2">
        <f>Table134[[#This Row],[Estimated costs 1]]-Table134[[#This Row],[Actual cost]]</f>
        <v>0</v>
      </c>
      <c r="M248" s="2" t="e">
        <f>Table134[[#This Row],[Diff 1]]/Table134[[#This Row],[Actual cost]]*100</f>
        <v>#DIV/0!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</row>
    <row r="249" spans="1:33" hidden="1" x14ac:dyDescent="0.3">
      <c r="A249" t="s">
        <v>269</v>
      </c>
      <c r="B249">
        <v>247</v>
      </c>
      <c r="C249" t="str">
        <f>LEFT(Table134[[#This Row],[Contingency id]])</f>
        <v>A</v>
      </c>
      <c r="D249">
        <v>0</v>
      </c>
      <c r="E249" s="1">
        <v>1.0722891566265</v>
      </c>
      <c r="F249">
        <v>89</v>
      </c>
      <c r="G249">
        <v>83</v>
      </c>
      <c r="H249">
        <v>0</v>
      </c>
      <c r="I249" s="2">
        <f>AVERAGE(Table134[[#This Row],[Estimated costs 1]:[Estimated costs 20]])</f>
        <v>0</v>
      </c>
      <c r="J249" s="2">
        <f>_xlfn.STDEV.P(Table134[[#This Row],[Estimated costs 1]:[Estimated costs 20]])</f>
        <v>0</v>
      </c>
      <c r="K249" s="2" t="e">
        <f>Table134[[#This Row],[Dev]]/Table134[[#This Row],[Mean]]*100</f>
        <v>#DIV/0!</v>
      </c>
      <c r="L249" s="2">
        <f>Table134[[#This Row],[Estimated costs 1]]-Table134[[#This Row],[Actual cost]]</f>
        <v>0</v>
      </c>
      <c r="M249" s="2" t="e">
        <f>Table134[[#This Row],[Diff 1]]/Table134[[#This Row],[Actual cost]]*100</f>
        <v>#DIV/0!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</row>
    <row r="250" spans="1:33" hidden="1" x14ac:dyDescent="0.3">
      <c r="A250" t="s">
        <v>270</v>
      </c>
      <c r="B250">
        <v>248</v>
      </c>
      <c r="C250" t="str">
        <f>LEFT(Table134[[#This Row],[Contingency id]])</f>
        <v>A</v>
      </c>
      <c r="D250">
        <v>0</v>
      </c>
      <c r="E250" s="1">
        <v>1.1206896551724099</v>
      </c>
      <c r="F250">
        <v>65</v>
      </c>
      <c r="G250">
        <v>58</v>
      </c>
      <c r="H250">
        <v>0</v>
      </c>
      <c r="I250" s="2">
        <f>AVERAGE(Table134[[#This Row],[Estimated costs 1]:[Estimated costs 20]])</f>
        <v>0</v>
      </c>
      <c r="J250" s="2">
        <f>_xlfn.STDEV.P(Table134[[#This Row],[Estimated costs 1]:[Estimated costs 20]])</f>
        <v>0</v>
      </c>
      <c r="K250" s="2" t="e">
        <f>Table134[[#This Row],[Dev]]/Table134[[#This Row],[Mean]]*100</f>
        <v>#DIV/0!</v>
      </c>
      <c r="L250" s="2">
        <f>Table134[[#This Row],[Estimated costs 1]]-Table134[[#This Row],[Actual cost]]</f>
        <v>0</v>
      </c>
      <c r="M250" s="2" t="e">
        <f>Table134[[#This Row],[Diff 1]]/Table134[[#This Row],[Actual cost]]*100</f>
        <v>#DIV/0!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</row>
    <row r="251" spans="1:33" hidden="1" x14ac:dyDescent="0.3">
      <c r="A251" t="s">
        <v>271</v>
      </c>
      <c r="B251">
        <v>249</v>
      </c>
      <c r="C251" t="str">
        <f>LEFT(Table134[[#This Row],[Contingency id]])</f>
        <v>A</v>
      </c>
      <c r="D251">
        <v>0</v>
      </c>
      <c r="E251" s="1">
        <v>1.04705882352941</v>
      </c>
      <c r="F251">
        <v>89</v>
      </c>
      <c r="G251">
        <v>85</v>
      </c>
      <c r="H251">
        <v>0</v>
      </c>
      <c r="I251" s="2">
        <f>AVERAGE(Table134[[#This Row],[Estimated costs 1]:[Estimated costs 20]])</f>
        <v>0</v>
      </c>
      <c r="J251" s="2">
        <f>_xlfn.STDEV.P(Table134[[#This Row],[Estimated costs 1]:[Estimated costs 20]])</f>
        <v>0</v>
      </c>
      <c r="K251" s="2" t="e">
        <f>Table134[[#This Row],[Dev]]/Table134[[#This Row],[Mean]]*100</f>
        <v>#DIV/0!</v>
      </c>
      <c r="L251" s="2">
        <f>Table134[[#This Row],[Estimated costs 1]]-Table134[[#This Row],[Actual cost]]</f>
        <v>0</v>
      </c>
      <c r="M251" s="2" t="e">
        <f>Table134[[#This Row],[Diff 1]]/Table134[[#This Row],[Actual cost]]*100</f>
        <v>#DIV/0!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</row>
    <row r="252" spans="1:33" hidden="1" x14ac:dyDescent="0.3">
      <c r="A252" t="s">
        <v>272</v>
      </c>
      <c r="B252">
        <v>250</v>
      </c>
      <c r="C252" t="str">
        <f>LEFT(Table134[[#This Row],[Contingency id]])</f>
        <v>A</v>
      </c>
      <c r="D252">
        <v>0</v>
      </c>
      <c r="E252" s="1">
        <v>1.0833333333333299</v>
      </c>
      <c r="F252">
        <v>65</v>
      </c>
      <c r="G252">
        <v>60</v>
      </c>
      <c r="H252">
        <v>0</v>
      </c>
      <c r="I252" s="2">
        <f>AVERAGE(Table134[[#This Row],[Estimated costs 1]:[Estimated costs 20]])</f>
        <v>0</v>
      </c>
      <c r="J252" s="2">
        <f>_xlfn.STDEV.P(Table134[[#This Row],[Estimated costs 1]:[Estimated costs 20]])</f>
        <v>0</v>
      </c>
      <c r="K252" s="2" t="e">
        <f>Table134[[#This Row],[Dev]]/Table134[[#This Row],[Mean]]*100</f>
        <v>#DIV/0!</v>
      </c>
      <c r="L252" s="2">
        <f>Table134[[#This Row],[Estimated costs 1]]-Table134[[#This Row],[Actual cost]]</f>
        <v>0</v>
      </c>
      <c r="M252" s="2" t="e">
        <f>Table134[[#This Row],[Diff 1]]/Table134[[#This Row],[Actual cost]]*100</f>
        <v>#DIV/0!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</row>
    <row r="253" spans="1:33" hidden="1" x14ac:dyDescent="0.3">
      <c r="A253" t="s">
        <v>273</v>
      </c>
      <c r="B253">
        <v>251</v>
      </c>
      <c r="C253" t="str">
        <f>LEFT(Table134[[#This Row],[Contingency id]])</f>
        <v>A</v>
      </c>
      <c r="D253">
        <v>0</v>
      </c>
      <c r="E253" s="1">
        <v>1.12658227848101</v>
      </c>
      <c r="F253">
        <v>89</v>
      </c>
      <c r="G253">
        <v>79</v>
      </c>
      <c r="H253">
        <v>0</v>
      </c>
      <c r="I253" s="2">
        <f>AVERAGE(Table134[[#This Row],[Estimated costs 1]:[Estimated costs 20]])</f>
        <v>0</v>
      </c>
      <c r="J253" s="2">
        <f>_xlfn.STDEV.P(Table134[[#This Row],[Estimated costs 1]:[Estimated costs 20]])</f>
        <v>0</v>
      </c>
      <c r="K253" s="2" t="e">
        <f>Table134[[#This Row],[Dev]]/Table134[[#This Row],[Mean]]*100</f>
        <v>#DIV/0!</v>
      </c>
      <c r="L253" s="2">
        <f>Table134[[#This Row],[Estimated costs 1]]-Table134[[#This Row],[Actual cost]]</f>
        <v>0</v>
      </c>
      <c r="M253" s="2" t="e">
        <f>Table134[[#This Row],[Diff 1]]/Table134[[#This Row],[Actual cost]]*100</f>
        <v>#DIV/0!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</row>
    <row r="254" spans="1:33" hidden="1" x14ac:dyDescent="0.3">
      <c r="A254" t="s">
        <v>274</v>
      </c>
      <c r="B254">
        <v>252</v>
      </c>
      <c r="C254" t="str">
        <f>LEFT(Table134[[#This Row],[Contingency id]])</f>
        <v>A</v>
      </c>
      <c r="D254">
        <v>0</v>
      </c>
      <c r="E254" s="1">
        <v>1.12658227848101</v>
      </c>
      <c r="F254">
        <v>89</v>
      </c>
      <c r="G254">
        <v>79</v>
      </c>
      <c r="H254">
        <v>0</v>
      </c>
      <c r="I254" s="2">
        <f>AVERAGE(Table134[[#This Row],[Estimated costs 1]:[Estimated costs 20]])</f>
        <v>0</v>
      </c>
      <c r="J254" s="2">
        <f>_xlfn.STDEV.P(Table134[[#This Row],[Estimated costs 1]:[Estimated costs 20]])</f>
        <v>0</v>
      </c>
      <c r="K254" s="2" t="e">
        <f>Table134[[#This Row],[Dev]]/Table134[[#This Row],[Mean]]*100</f>
        <v>#DIV/0!</v>
      </c>
      <c r="L254" s="2">
        <f>Table134[[#This Row],[Estimated costs 1]]-Table134[[#This Row],[Actual cost]]</f>
        <v>0</v>
      </c>
      <c r="M254" s="2" t="e">
        <f>Table134[[#This Row],[Diff 1]]/Table134[[#This Row],[Actual cost]]*100</f>
        <v>#DIV/0!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</row>
    <row r="255" spans="1:33" hidden="1" x14ac:dyDescent="0.3">
      <c r="A255" t="s">
        <v>275</v>
      </c>
      <c r="B255">
        <v>253</v>
      </c>
      <c r="C255" t="str">
        <f>LEFT(Table134[[#This Row],[Contingency id]])</f>
        <v>A</v>
      </c>
      <c r="D255">
        <v>0</v>
      </c>
      <c r="E255" s="1">
        <v>1.1504424778761</v>
      </c>
      <c r="F255">
        <v>130</v>
      </c>
      <c r="G255">
        <v>113</v>
      </c>
      <c r="H255">
        <v>0</v>
      </c>
      <c r="I255" s="2">
        <f>AVERAGE(Table134[[#This Row],[Estimated costs 1]:[Estimated costs 20]])</f>
        <v>0</v>
      </c>
      <c r="J255" s="2">
        <f>_xlfn.STDEV.P(Table134[[#This Row],[Estimated costs 1]:[Estimated costs 20]])</f>
        <v>0</v>
      </c>
      <c r="K255" s="2" t="e">
        <f>Table134[[#This Row],[Dev]]/Table134[[#This Row],[Mean]]*100</f>
        <v>#DIV/0!</v>
      </c>
      <c r="L255" s="2">
        <f>Table134[[#This Row],[Estimated costs 1]]-Table134[[#This Row],[Actual cost]]</f>
        <v>0</v>
      </c>
      <c r="M255" s="2" t="e">
        <f>Table134[[#This Row],[Diff 1]]/Table134[[#This Row],[Actual cost]]*100</f>
        <v>#DIV/0!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</row>
    <row r="256" spans="1:33" hidden="1" x14ac:dyDescent="0.3">
      <c r="A256" t="s">
        <v>276</v>
      </c>
      <c r="B256">
        <v>254</v>
      </c>
      <c r="C256" t="str">
        <f>LEFT(Table134[[#This Row],[Contingency id]])</f>
        <v>A</v>
      </c>
      <c r="D256">
        <v>0</v>
      </c>
      <c r="E256" s="1">
        <v>1.2380952380952299</v>
      </c>
      <c r="F256">
        <v>130</v>
      </c>
      <c r="G256">
        <v>105</v>
      </c>
      <c r="H256">
        <v>0</v>
      </c>
      <c r="I256" s="2">
        <f>AVERAGE(Table134[[#This Row],[Estimated costs 1]:[Estimated costs 20]])</f>
        <v>0</v>
      </c>
      <c r="J256" s="2">
        <f>_xlfn.STDEV.P(Table134[[#This Row],[Estimated costs 1]:[Estimated costs 20]])</f>
        <v>0</v>
      </c>
      <c r="K256" s="2" t="e">
        <f>Table134[[#This Row],[Dev]]/Table134[[#This Row],[Mean]]*100</f>
        <v>#DIV/0!</v>
      </c>
      <c r="L256" s="2">
        <f>Table134[[#This Row],[Estimated costs 1]]-Table134[[#This Row],[Actual cost]]</f>
        <v>0</v>
      </c>
      <c r="M256" s="2" t="e">
        <f>Table134[[#This Row],[Diff 1]]/Table134[[#This Row],[Actual cost]]*100</f>
        <v>#DIV/0!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</row>
    <row r="257" spans="1:33" hidden="1" x14ac:dyDescent="0.3">
      <c r="A257" t="s">
        <v>277</v>
      </c>
      <c r="B257">
        <v>255</v>
      </c>
      <c r="C257" t="str">
        <f>LEFT(Table134[[#This Row],[Contingency id]])</f>
        <v>A</v>
      </c>
      <c r="D257">
        <v>0</v>
      </c>
      <c r="E257" s="1">
        <v>1.1016949152542299</v>
      </c>
      <c r="F257">
        <v>130</v>
      </c>
      <c r="G257">
        <v>118</v>
      </c>
      <c r="H257">
        <v>0</v>
      </c>
      <c r="I257" s="2">
        <f>AVERAGE(Table134[[#This Row],[Estimated costs 1]:[Estimated costs 20]])</f>
        <v>0</v>
      </c>
      <c r="J257" s="2">
        <f>_xlfn.STDEV.P(Table134[[#This Row],[Estimated costs 1]:[Estimated costs 20]])</f>
        <v>0</v>
      </c>
      <c r="K257" s="2" t="e">
        <f>Table134[[#This Row],[Dev]]/Table134[[#This Row],[Mean]]*100</f>
        <v>#DIV/0!</v>
      </c>
      <c r="L257" s="2">
        <f>Table134[[#This Row],[Estimated costs 1]]-Table134[[#This Row],[Actual cost]]</f>
        <v>0</v>
      </c>
      <c r="M257" s="2" t="e">
        <f>Table134[[#This Row],[Diff 1]]/Table134[[#This Row],[Actual cost]]*100</f>
        <v>#DIV/0!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</row>
    <row r="258" spans="1:33" hidden="1" x14ac:dyDescent="0.3">
      <c r="A258" t="s">
        <v>278</v>
      </c>
      <c r="B258">
        <v>256</v>
      </c>
      <c r="C258" t="str">
        <f>LEFT(Table134[[#This Row],[Contingency id]])</f>
        <v>A</v>
      </c>
      <c r="D258">
        <v>0</v>
      </c>
      <c r="E258" s="1">
        <v>1.2037037037036999</v>
      </c>
      <c r="F258">
        <v>130</v>
      </c>
      <c r="G258">
        <v>108</v>
      </c>
      <c r="H258">
        <v>0</v>
      </c>
      <c r="I258" s="2">
        <f>AVERAGE(Table134[[#This Row],[Estimated costs 1]:[Estimated costs 20]])</f>
        <v>0</v>
      </c>
      <c r="J258" s="2">
        <f>_xlfn.STDEV.P(Table134[[#This Row],[Estimated costs 1]:[Estimated costs 20]])</f>
        <v>0</v>
      </c>
      <c r="K258" s="2" t="e">
        <f>Table134[[#This Row],[Dev]]/Table134[[#This Row],[Mean]]*100</f>
        <v>#DIV/0!</v>
      </c>
      <c r="L258" s="2">
        <f>Table134[[#This Row],[Estimated costs 1]]-Table134[[#This Row],[Actual cost]]</f>
        <v>0</v>
      </c>
      <c r="M258" s="2" t="e">
        <f>Table134[[#This Row],[Diff 1]]/Table134[[#This Row],[Actual cost]]*100</f>
        <v>#DIV/0!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 spans="1:33" hidden="1" x14ac:dyDescent="0.3">
      <c r="A259" t="s">
        <v>279</v>
      </c>
      <c r="B259">
        <v>257</v>
      </c>
      <c r="C259" t="str">
        <f>LEFT(Table134[[#This Row],[Contingency id]])</f>
        <v>A</v>
      </c>
      <c r="D259">
        <v>0</v>
      </c>
      <c r="E259" s="1">
        <v>1.1111111111111101</v>
      </c>
      <c r="F259">
        <v>130</v>
      </c>
      <c r="G259">
        <v>117</v>
      </c>
      <c r="H259">
        <v>0</v>
      </c>
      <c r="I259" s="2">
        <f>AVERAGE(Table134[[#This Row],[Estimated costs 1]:[Estimated costs 20]])</f>
        <v>0</v>
      </c>
      <c r="J259" s="2">
        <f>_xlfn.STDEV.P(Table134[[#This Row],[Estimated costs 1]:[Estimated costs 20]])</f>
        <v>0</v>
      </c>
      <c r="K259" s="2" t="e">
        <f>Table134[[#This Row],[Dev]]/Table134[[#This Row],[Mean]]*100</f>
        <v>#DIV/0!</v>
      </c>
      <c r="L259" s="2">
        <f>Table134[[#This Row],[Estimated costs 1]]-Table134[[#This Row],[Actual cost]]</f>
        <v>0</v>
      </c>
      <c r="M259" s="2" t="e">
        <f>Table134[[#This Row],[Diff 1]]/Table134[[#This Row],[Actual cost]]*100</f>
        <v>#DIV/0!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</row>
    <row r="260" spans="1:33" hidden="1" x14ac:dyDescent="0.3">
      <c r="A260" t="s">
        <v>280</v>
      </c>
      <c r="B260">
        <v>258</v>
      </c>
      <c r="C260" t="str">
        <f>LEFT(Table134[[#This Row],[Contingency id]])</f>
        <v>A</v>
      </c>
      <c r="D260">
        <v>0</v>
      </c>
      <c r="E260" s="1">
        <v>1.1206896551724099</v>
      </c>
      <c r="F260">
        <v>130</v>
      </c>
      <c r="G260">
        <v>116</v>
      </c>
      <c r="H260">
        <v>0</v>
      </c>
      <c r="I260" s="2">
        <f>AVERAGE(Table134[[#This Row],[Estimated costs 1]:[Estimated costs 20]])</f>
        <v>0</v>
      </c>
      <c r="J260" s="2">
        <f>_xlfn.STDEV.P(Table134[[#This Row],[Estimated costs 1]:[Estimated costs 20]])</f>
        <v>0</v>
      </c>
      <c r="K260" s="2" t="e">
        <f>Table134[[#This Row],[Dev]]/Table134[[#This Row],[Mean]]*100</f>
        <v>#DIV/0!</v>
      </c>
      <c r="L260" s="2">
        <f>Table134[[#This Row],[Estimated costs 1]]-Table134[[#This Row],[Actual cost]]</f>
        <v>0</v>
      </c>
      <c r="M260" s="2" t="e">
        <f>Table134[[#This Row],[Diff 1]]/Table134[[#This Row],[Actual cost]]*100</f>
        <v>#DIV/0!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</row>
    <row r="261" spans="1:33" hidden="1" x14ac:dyDescent="0.3">
      <c r="A261" t="s">
        <v>281</v>
      </c>
      <c r="B261">
        <v>259</v>
      </c>
      <c r="C261" t="str">
        <f>LEFT(Table134[[#This Row],[Contingency id]])</f>
        <v>A</v>
      </c>
      <c r="D261">
        <v>0</v>
      </c>
      <c r="E261" s="1">
        <v>1.1523809523809501</v>
      </c>
      <c r="F261">
        <v>121</v>
      </c>
      <c r="G261">
        <v>105</v>
      </c>
      <c r="H261">
        <v>0</v>
      </c>
      <c r="I261" s="2">
        <f>AVERAGE(Table134[[#This Row],[Estimated costs 1]:[Estimated costs 20]])</f>
        <v>0</v>
      </c>
      <c r="J261" s="2">
        <f>_xlfn.STDEV.P(Table134[[#This Row],[Estimated costs 1]:[Estimated costs 20]])</f>
        <v>0</v>
      </c>
      <c r="K261" s="2" t="e">
        <f>Table134[[#This Row],[Dev]]/Table134[[#This Row],[Mean]]*100</f>
        <v>#DIV/0!</v>
      </c>
      <c r="L261" s="2">
        <f>Table134[[#This Row],[Estimated costs 1]]-Table134[[#This Row],[Actual cost]]</f>
        <v>0</v>
      </c>
      <c r="M261" s="2" t="e">
        <f>Table134[[#This Row],[Diff 1]]/Table134[[#This Row],[Actual cost]]*100</f>
        <v>#DIV/0!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</row>
    <row r="262" spans="1:33" hidden="1" x14ac:dyDescent="0.3">
      <c r="A262" t="s">
        <v>282</v>
      </c>
      <c r="B262">
        <v>260</v>
      </c>
      <c r="C262" t="str">
        <f>LEFT(Table134[[#This Row],[Contingency id]])</f>
        <v>A</v>
      </c>
      <c r="D262">
        <v>0</v>
      </c>
      <c r="E262" s="1">
        <v>1.1090909090909</v>
      </c>
      <c r="F262">
        <v>122</v>
      </c>
      <c r="G262">
        <v>110</v>
      </c>
      <c r="H262">
        <v>0</v>
      </c>
      <c r="I262" s="2">
        <f>AVERAGE(Table134[[#This Row],[Estimated costs 1]:[Estimated costs 20]])</f>
        <v>0</v>
      </c>
      <c r="J262" s="2">
        <f>_xlfn.STDEV.P(Table134[[#This Row],[Estimated costs 1]:[Estimated costs 20]])</f>
        <v>0</v>
      </c>
      <c r="K262" s="2" t="e">
        <f>Table134[[#This Row],[Dev]]/Table134[[#This Row],[Mean]]*100</f>
        <v>#DIV/0!</v>
      </c>
      <c r="L262" s="2">
        <f>Table134[[#This Row],[Estimated costs 1]]-Table134[[#This Row],[Actual cost]]</f>
        <v>0</v>
      </c>
      <c r="M262" s="2" t="e">
        <f>Table134[[#This Row],[Diff 1]]/Table134[[#This Row],[Actual cost]]*100</f>
        <v>#DIV/0!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</row>
    <row r="263" spans="1:33" hidden="1" x14ac:dyDescent="0.3">
      <c r="A263" t="s">
        <v>283</v>
      </c>
      <c r="B263">
        <v>261</v>
      </c>
      <c r="C263" t="str">
        <f>LEFT(Table134[[#This Row],[Contingency id]])</f>
        <v>A</v>
      </c>
      <c r="D263">
        <v>0</v>
      </c>
      <c r="E263" s="1">
        <v>1.08928571428571</v>
      </c>
      <c r="F263">
        <v>122</v>
      </c>
      <c r="G263">
        <v>112</v>
      </c>
      <c r="H263">
        <v>0</v>
      </c>
      <c r="I263" s="2">
        <f>AVERAGE(Table134[[#This Row],[Estimated costs 1]:[Estimated costs 20]])</f>
        <v>0</v>
      </c>
      <c r="J263" s="2">
        <f>_xlfn.STDEV.P(Table134[[#This Row],[Estimated costs 1]:[Estimated costs 20]])</f>
        <v>0</v>
      </c>
      <c r="K263" s="2" t="e">
        <f>Table134[[#This Row],[Dev]]/Table134[[#This Row],[Mean]]*100</f>
        <v>#DIV/0!</v>
      </c>
      <c r="L263" s="2">
        <f>Table134[[#This Row],[Estimated costs 1]]-Table134[[#This Row],[Actual cost]]</f>
        <v>0</v>
      </c>
      <c r="M263" s="2" t="e">
        <f>Table134[[#This Row],[Diff 1]]/Table134[[#This Row],[Actual cost]]*100</f>
        <v>#DIV/0!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</row>
    <row r="264" spans="1:33" hidden="1" x14ac:dyDescent="0.3">
      <c r="A264" t="s">
        <v>284</v>
      </c>
      <c r="B264">
        <v>262</v>
      </c>
      <c r="C264" t="str">
        <f>LEFT(Table134[[#This Row],[Contingency id]])</f>
        <v>A</v>
      </c>
      <c r="D264">
        <v>0</v>
      </c>
      <c r="E264" s="1">
        <v>1.0900900900900901</v>
      </c>
      <c r="F264">
        <v>121</v>
      </c>
      <c r="G264">
        <v>111</v>
      </c>
      <c r="H264">
        <v>0</v>
      </c>
      <c r="I264" s="2">
        <f>AVERAGE(Table134[[#This Row],[Estimated costs 1]:[Estimated costs 20]])</f>
        <v>0</v>
      </c>
      <c r="J264" s="2">
        <f>_xlfn.STDEV.P(Table134[[#This Row],[Estimated costs 1]:[Estimated costs 20]])</f>
        <v>0</v>
      </c>
      <c r="K264" s="2" t="e">
        <f>Table134[[#This Row],[Dev]]/Table134[[#This Row],[Mean]]*100</f>
        <v>#DIV/0!</v>
      </c>
      <c r="L264" s="2">
        <f>Table134[[#This Row],[Estimated costs 1]]-Table134[[#This Row],[Actual cost]]</f>
        <v>0</v>
      </c>
      <c r="M264" s="2" t="e">
        <f>Table134[[#This Row],[Diff 1]]/Table134[[#This Row],[Actual cost]]*100</f>
        <v>#DIV/0!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</row>
    <row r="265" spans="1:33" hidden="1" x14ac:dyDescent="0.3">
      <c r="A265" t="s">
        <v>285</v>
      </c>
      <c r="B265">
        <v>263</v>
      </c>
      <c r="C265" t="str">
        <f>LEFT(Table134[[#This Row],[Contingency id]])</f>
        <v>A</v>
      </c>
      <c r="D265">
        <v>0</v>
      </c>
      <c r="E265" s="1">
        <v>1.1401869158878499</v>
      </c>
      <c r="F265">
        <v>122</v>
      </c>
      <c r="G265">
        <v>107</v>
      </c>
      <c r="H265">
        <v>0</v>
      </c>
      <c r="I265" s="2">
        <f>AVERAGE(Table134[[#This Row],[Estimated costs 1]:[Estimated costs 20]])</f>
        <v>0</v>
      </c>
      <c r="J265" s="2">
        <f>_xlfn.STDEV.P(Table134[[#This Row],[Estimated costs 1]:[Estimated costs 20]])</f>
        <v>0</v>
      </c>
      <c r="K265" s="2" t="e">
        <f>Table134[[#This Row],[Dev]]/Table134[[#This Row],[Mean]]*100</f>
        <v>#DIV/0!</v>
      </c>
      <c r="L265" s="2">
        <f>Table134[[#This Row],[Estimated costs 1]]-Table134[[#This Row],[Actual cost]]</f>
        <v>0</v>
      </c>
      <c r="M265" s="2" t="e">
        <f>Table134[[#This Row],[Diff 1]]/Table134[[#This Row],[Actual cost]]*100</f>
        <v>#DIV/0!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</row>
    <row r="266" spans="1:33" hidden="1" x14ac:dyDescent="0.3">
      <c r="A266" t="s">
        <v>286</v>
      </c>
      <c r="B266">
        <v>264</v>
      </c>
      <c r="C266" t="str">
        <f>LEFT(Table134[[#This Row],[Contingency id]])</f>
        <v>A</v>
      </c>
      <c r="D266">
        <v>0</v>
      </c>
      <c r="E266" s="1">
        <v>1.1000000000000001</v>
      </c>
      <c r="F266">
        <v>121</v>
      </c>
      <c r="G266">
        <v>110</v>
      </c>
      <c r="H266">
        <v>0</v>
      </c>
      <c r="I266" s="2">
        <f>AVERAGE(Table134[[#This Row],[Estimated costs 1]:[Estimated costs 20]])</f>
        <v>0</v>
      </c>
      <c r="J266" s="2">
        <f>_xlfn.STDEV.P(Table134[[#This Row],[Estimated costs 1]:[Estimated costs 20]])</f>
        <v>0</v>
      </c>
      <c r="K266" s="2" t="e">
        <f>Table134[[#This Row],[Dev]]/Table134[[#This Row],[Mean]]*100</f>
        <v>#DIV/0!</v>
      </c>
      <c r="L266" s="2">
        <f>Table134[[#This Row],[Estimated costs 1]]-Table134[[#This Row],[Actual cost]]</f>
        <v>0</v>
      </c>
      <c r="M266" s="2" t="e">
        <f>Table134[[#This Row],[Diff 1]]/Table134[[#This Row],[Actual cost]]*100</f>
        <v>#DIV/0!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</row>
    <row r="267" spans="1:33" hidden="1" x14ac:dyDescent="0.3">
      <c r="A267" t="s">
        <v>287</v>
      </c>
      <c r="B267">
        <v>265</v>
      </c>
      <c r="C267" t="str">
        <f>LEFT(Table134[[#This Row],[Contingency id]])</f>
        <v>A</v>
      </c>
      <c r="D267">
        <v>0</v>
      </c>
      <c r="E267" s="1">
        <v>1.12962962962962</v>
      </c>
      <c r="F267">
        <v>122</v>
      </c>
      <c r="G267">
        <v>108</v>
      </c>
      <c r="H267">
        <v>0</v>
      </c>
      <c r="I267" s="2">
        <f>AVERAGE(Table134[[#This Row],[Estimated costs 1]:[Estimated costs 20]])</f>
        <v>0</v>
      </c>
      <c r="J267" s="2">
        <f>_xlfn.STDEV.P(Table134[[#This Row],[Estimated costs 1]:[Estimated costs 20]])</f>
        <v>0</v>
      </c>
      <c r="K267" s="2" t="e">
        <f>Table134[[#This Row],[Dev]]/Table134[[#This Row],[Mean]]*100</f>
        <v>#DIV/0!</v>
      </c>
      <c r="L267" s="2">
        <f>Table134[[#This Row],[Estimated costs 1]]-Table134[[#This Row],[Actual cost]]</f>
        <v>0</v>
      </c>
      <c r="M267" s="2" t="e">
        <f>Table134[[#This Row],[Diff 1]]/Table134[[#This Row],[Actual cost]]*100</f>
        <v>#DIV/0!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</row>
    <row r="268" spans="1:33" hidden="1" x14ac:dyDescent="0.3">
      <c r="A268" t="s">
        <v>288</v>
      </c>
      <c r="B268">
        <v>266</v>
      </c>
      <c r="C268" t="str">
        <f>LEFT(Table134[[#This Row],[Contingency id]])</f>
        <v>A</v>
      </c>
      <c r="D268">
        <v>0</v>
      </c>
      <c r="E268" s="1">
        <v>1.11926605504587</v>
      </c>
      <c r="F268">
        <v>122</v>
      </c>
      <c r="G268">
        <v>109</v>
      </c>
      <c r="H268">
        <v>0</v>
      </c>
      <c r="I268" s="2">
        <f>AVERAGE(Table134[[#This Row],[Estimated costs 1]:[Estimated costs 20]])</f>
        <v>0</v>
      </c>
      <c r="J268" s="2">
        <f>_xlfn.STDEV.P(Table134[[#This Row],[Estimated costs 1]:[Estimated costs 20]])</f>
        <v>0</v>
      </c>
      <c r="K268" s="2" t="e">
        <f>Table134[[#This Row],[Dev]]/Table134[[#This Row],[Mean]]*100</f>
        <v>#DIV/0!</v>
      </c>
      <c r="L268" s="2">
        <f>Table134[[#This Row],[Estimated costs 1]]-Table134[[#This Row],[Actual cost]]</f>
        <v>0</v>
      </c>
      <c r="M268" s="2" t="e">
        <f>Table134[[#This Row],[Diff 1]]/Table134[[#This Row],[Actual cost]]*100</f>
        <v>#DIV/0!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</row>
    <row r="269" spans="1:33" hidden="1" x14ac:dyDescent="0.3">
      <c r="A269" t="s">
        <v>289</v>
      </c>
      <c r="B269">
        <v>267</v>
      </c>
      <c r="C269" t="str">
        <f>LEFT(Table134[[#This Row],[Contingency id]])</f>
        <v>A</v>
      </c>
      <c r="D269">
        <v>0</v>
      </c>
      <c r="E269" s="1">
        <v>1.15094339622641</v>
      </c>
      <c r="F269">
        <v>122</v>
      </c>
      <c r="G269">
        <v>106</v>
      </c>
      <c r="H269">
        <v>0</v>
      </c>
      <c r="I269" s="2">
        <f>AVERAGE(Table134[[#This Row],[Estimated costs 1]:[Estimated costs 20]])</f>
        <v>0</v>
      </c>
      <c r="J269" s="2">
        <f>_xlfn.STDEV.P(Table134[[#This Row],[Estimated costs 1]:[Estimated costs 20]])</f>
        <v>0</v>
      </c>
      <c r="K269" s="2" t="e">
        <f>Table134[[#This Row],[Dev]]/Table134[[#This Row],[Mean]]*100</f>
        <v>#DIV/0!</v>
      </c>
      <c r="L269" s="2">
        <f>Table134[[#This Row],[Estimated costs 1]]-Table134[[#This Row],[Actual cost]]</f>
        <v>0</v>
      </c>
      <c r="M269" s="2" t="e">
        <f>Table134[[#This Row],[Diff 1]]/Table134[[#This Row],[Actual cost]]*100</f>
        <v>#DIV/0!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</row>
    <row r="270" spans="1:33" hidden="1" x14ac:dyDescent="0.3">
      <c r="A270" t="s">
        <v>290</v>
      </c>
      <c r="B270">
        <v>268</v>
      </c>
      <c r="C270" t="str">
        <f>LEFT(Table134[[#This Row],[Contingency id]])</f>
        <v>A</v>
      </c>
      <c r="D270">
        <v>0</v>
      </c>
      <c r="E270" s="1">
        <v>1.1960784313725401</v>
      </c>
      <c r="F270">
        <v>122</v>
      </c>
      <c r="G270">
        <v>102</v>
      </c>
      <c r="H270">
        <v>0</v>
      </c>
      <c r="I270" s="2">
        <f>AVERAGE(Table134[[#This Row],[Estimated costs 1]:[Estimated costs 20]])</f>
        <v>0</v>
      </c>
      <c r="J270" s="2">
        <f>_xlfn.STDEV.P(Table134[[#This Row],[Estimated costs 1]:[Estimated costs 20]])</f>
        <v>0</v>
      </c>
      <c r="K270" s="2" t="e">
        <f>Table134[[#This Row],[Dev]]/Table134[[#This Row],[Mean]]*100</f>
        <v>#DIV/0!</v>
      </c>
      <c r="L270" s="2">
        <f>Table134[[#This Row],[Estimated costs 1]]-Table134[[#This Row],[Actual cost]]</f>
        <v>0</v>
      </c>
      <c r="M270" s="2" t="e">
        <f>Table134[[#This Row],[Diff 1]]/Table134[[#This Row],[Actual cost]]*100</f>
        <v>#DIV/0!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</row>
    <row r="271" spans="1:33" hidden="1" x14ac:dyDescent="0.3">
      <c r="A271" t="s">
        <v>291</v>
      </c>
      <c r="B271">
        <v>269</v>
      </c>
      <c r="C271" t="str">
        <f>LEFT(Table134[[#This Row],[Contingency id]])</f>
        <v>A</v>
      </c>
      <c r="D271">
        <v>0</v>
      </c>
      <c r="E271" s="1">
        <v>1.0973451327433601</v>
      </c>
      <c r="F271">
        <v>124</v>
      </c>
      <c r="G271">
        <v>113</v>
      </c>
      <c r="H271">
        <v>0</v>
      </c>
      <c r="I271" s="2">
        <f>AVERAGE(Table134[[#This Row],[Estimated costs 1]:[Estimated costs 20]])</f>
        <v>0</v>
      </c>
      <c r="J271" s="2">
        <f>_xlfn.STDEV.P(Table134[[#This Row],[Estimated costs 1]:[Estimated costs 20]])</f>
        <v>0</v>
      </c>
      <c r="K271" s="2" t="e">
        <f>Table134[[#This Row],[Dev]]/Table134[[#This Row],[Mean]]*100</f>
        <v>#DIV/0!</v>
      </c>
      <c r="L271" s="2">
        <f>Table134[[#This Row],[Estimated costs 1]]-Table134[[#This Row],[Actual cost]]</f>
        <v>0</v>
      </c>
      <c r="M271" s="2" t="e">
        <f>Table134[[#This Row],[Diff 1]]/Table134[[#This Row],[Actual cost]]*100</f>
        <v>#DIV/0!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</row>
    <row r="272" spans="1:33" hidden="1" x14ac:dyDescent="0.3">
      <c r="A272" t="s">
        <v>292</v>
      </c>
      <c r="B272">
        <v>270</v>
      </c>
      <c r="C272" t="str">
        <f>LEFT(Table134[[#This Row],[Contingency id]])</f>
        <v>A</v>
      </c>
      <c r="D272">
        <v>0</v>
      </c>
      <c r="E272" s="1">
        <v>1.0877192982456101</v>
      </c>
      <c r="F272">
        <v>124</v>
      </c>
      <c r="G272">
        <v>114</v>
      </c>
      <c r="H272">
        <v>0</v>
      </c>
      <c r="I272" s="2">
        <f>AVERAGE(Table134[[#This Row],[Estimated costs 1]:[Estimated costs 20]])</f>
        <v>0</v>
      </c>
      <c r="J272" s="2">
        <f>_xlfn.STDEV.P(Table134[[#This Row],[Estimated costs 1]:[Estimated costs 20]])</f>
        <v>0</v>
      </c>
      <c r="K272" s="2" t="e">
        <f>Table134[[#This Row],[Dev]]/Table134[[#This Row],[Mean]]*100</f>
        <v>#DIV/0!</v>
      </c>
      <c r="L272" s="2">
        <f>Table134[[#This Row],[Estimated costs 1]]-Table134[[#This Row],[Actual cost]]</f>
        <v>0</v>
      </c>
      <c r="M272" s="2" t="e">
        <f>Table134[[#This Row],[Diff 1]]/Table134[[#This Row],[Actual cost]]*100</f>
        <v>#DIV/0!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</row>
    <row r="273" spans="1:33" hidden="1" x14ac:dyDescent="0.3">
      <c r="A273" t="s">
        <v>293</v>
      </c>
      <c r="B273">
        <v>271</v>
      </c>
      <c r="C273" t="str">
        <f>LEFT(Table134[[#This Row],[Contingency id]])</f>
        <v>A</v>
      </c>
      <c r="D273">
        <v>0</v>
      </c>
      <c r="E273" s="1">
        <v>1.1481481481481399</v>
      </c>
      <c r="F273">
        <v>124</v>
      </c>
      <c r="G273">
        <v>108</v>
      </c>
      <c r="H273">
        <v>0</v>
      </c>
      <c r="I273" s="2">
        <f>AVERAGE(Table134[[#This Row],[Estimated costs 1]:[Estimated costs 20]])</f>
        <v>0</v>
      </c>
      <c r="J273" s="2">
        <f>_xlfn.STDEV.P(Table134[[#This Row],[Estimated costs 1]:[Estimated costs 20]])</f>
        <v>0</v>
      </c>
      <c r="K273" s="2" t="e">
        <f>Table134[[#This Row],[Dev]]/Table134[[#This Row],[Mean]]*100</f>
        <v>#DIV/0!</v>
      </c>
      <c r="L273" s="2">
        <f>Table134[[#This Row],[Estimated costs 1]]-Table134[[#This Row],[Actual cost]]</f>
        <v>0</v>
      </c>
      <c r="M273" s="2" t="e">
        <f>Table134[[#This Row],[Diff 1]]/Table134[[#This Row],[Actual cost]]*100</f>
        <v>#DIV/0!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</row>
    <row r="274" spans="1:33" hidden="1" x14ac:dyDescent="0.3">
      <c r="A274" t="s">
        <v>294</v>
      </c>
      <c r="B274">
        <v>272</v>
      </c>
      <c r="C274" t="str">
        <f>LEFT(Table134[[#This Row],[Contingency id]])</f>
        <v>A</v>
      </c>
      <c r="D274">
        <v>0</v>
      </c>
      <c r="E274" s="1">
        <v>1.1698113207547101</v>
      </c>
      <c r="F274">
        <v>124</v>
      </c>
      <c r="G274">
        <v>106</v>
      </c>
      <c r="H274">
        <v>0</v>
      </c>
      <c r="I274" s="2">
        <f>AVERAGE(Table134[[#This Row],[Estimated costs 1]:[Estimated costs 20]])</f>
        <v>0</v>
      </c>
      <c r="J274" s="2">
        <f>_xlfn.STDEV.P(Table134[[#This Row],[Estimated costs 1]:[Estimated costs 20]])</f>
        <v>0</v>
      </c>
      <c r="K274" s="2" t="e">
        <f>Table134[[#This Row],[Dev]]/Table134[[#This Row],[Mean]]*100</f>
        <v>#DIV/0!</v>
      </c>
      <c r="L274" s="2">
        <f>Table134[[#This Row],[Estimated costs 1]]-Table134[[#This Row],[Actual cost]]</f>
        <v>0</v>
      </c>
      <c r="M274" s="2" t="e">
        <f>Table134[[#This Row],[Diff 1]]/Table134[[#This Row],[Actual cost]]*100</f>
        <v>#DIV/0!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</row>
    <row r="275" spans="1:33" hidden="1" x14ac:dyDescent="0.3">
      <c r="A275" t="s">
        <v>295</v>
      </c>
      <c r="B275">
        <v>273</v>
      </c>
      <c r="C275" t="str">
        <f>LEFT(Table134[[#This Row],[Contingency id]])</f>
        <v>A</v>
      </c>
      <c r="D275">
        <v>0</v>
      </c>
      <c r="E275" s="1">
        <v>1.1809523809523801</v>
      </c>
      <c r="F275">
        <v>124</v>
      </c>
      <c r="G275">
        <v>105</v>
      </c>
      <c r="H275">
        <v>0</v>
      </c>
      <c r="I275" s="2">
        <f>AVERAGE(Table134[[#This Row],[Estimated costs 1]:[Estimated costs 20]])</f>
        <v>0</v>
      </c>
      <c r="J275" s="2">
        <f>_xlfn.STDEV.P(Table134[[#This Row],[Estimated costs 1]:[Estimated costs 20]])</f>
        <v>0</v>
      </c>
      <c r="K275" s="2" t="e">
        <f>Table134[[#This Row],[Dev]]/Table134[[#This Row],[Mean]]*100</f>
        <v>#DIV/0!</v>
      </c>
      <c r="L275" s="2">
        <f>Table134[[#This Row],[Estimated costs 1]]-Table134[[#This Row],[Actual cost]]</f>
        <v>0</v>
      </c>
      <c r="M275" s="2" t="e">
        <f>Table134[[#This Row],[Diff 1]]/Table134[[#This Row],[Actual cost]]*100</f>
        <v>#DIV/0!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</row>
    <row r="276" spans="1:33" hidden="1" x14ac:dyDescent="0.3">
      <c r="A276" t="s">
        <v>296</v>
      </c>
      <c r="B276">
        <v>274</v>
      </c>
      <c r="C276" t="str">
        <f>LEFT(Table134[[#This Row],[Contingency id]])</f>
        <v>A</v>
      </c>
      <c r="D276">
        <v>0</v>
      </c>
      <c r="E276" s="1">
        <v>1.1071428571428501</v>
      </c>
      <c r="F276">
        <v>124</v>
      </c>
      <c r="G276">
        <v>112</v>
      </c>
      <c r="H276">
        <v>0</v>
      </c>
      <c r="I276" s="2">
        <f>AVERAGE(Table134[[#This Row],[Estimated costs 1]:[Estimated costs 20]])</f>
        <v>0</v>
      </c>
      <c r="J276" s="2">
        <f>_xlfn.STDEV.P(Table134[[#This Row],[Estimated costs 1]:[Estimated costs 20]])</f>
        <v>0</v>
      </c>
      <c r="K276" s="2" t="e">
        <f>Table134[[#This Row],[Dev]]/Table134[[#This Row],[Mean]]*100</f>
        <v>#DIV/0!</v>
      </c>
      <c r="L276" s="2">
        <f>Table134[[#This Row],[Estimated costs 1]]-Table134[[#This Row],[Actual cost]]</f>
        <v>0</v>
      </c>
      <c r="M276" s="2" t="e">
        <f>Table134[[#This Row],[Diff 1]]/Table134[[#This Row],[Actual cost]]*100</f>
        <v>#DIV/0!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</row>
    <row r="277" spans="1:33" hidden="1" x14ac:dyDescent="0.3">
      <c r="A277" t="s">
        <v>297</v>
      </c>
      <c r="B277">
        <v>275</v>
      </c>
      <c r="C277" t="str">
        <f>LEFT(Table134[[#This Row],[Contingency id]])</f>
        <v>A</v>
      </c>
      <c r="D277">
        <v>0</v>
      </c>
      <c r="E277" s="1">
        <v>1.1923076923076901</v>
      </c>
      <c r="F277">
        <v>124</v>
      </c>
      <c r="G277">
        <v>104</v>
      </c>
      <c r="H277">
        <v>0</v>
      </c>
      <c r="I277" s="2">
        <f>AVERAGE(Table134[[#This Row],[Estimated costs 1]:[Estimated costs 20]])</f>
        <v>0</v>
      </c>
      <c r="J277" s="2">
        <f>_xlfn.STDEV.P(Table134[[#This Row],[Estimated costs 1]:[Estimated costs 20]])</f>
        <v>0</v>
      </c>
      <c r="K277" s="2" t="e">
        <f>Table134[[#This Row],[Dev]]/Table134[[#This Row],[Mean]]*100</f>
        <v>#DIV/0!</v>
      </c>
      <c r="L277" s="2">
        <f>Table134[[#This Row],[Estimated costs 1]]-Table134[[#This Row],[Actual cost]]</f>
        <v>0</v>
      </c>
      <c r="M277" s="2" t="e">
        <f>Table134[[#This Row],[Diff 1]]/Table134[[#This Row],[Actual cost]]*100</f>
        <v>#DIV/0!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</row>
    <row r="278" spans="1:33" hidden="1" x14ac:dyDescent="0.3">
      <c r="A278" t="s">
        <v>298</v>
      </c>
      <c r="B278">
        <v>276</v>
      </c>
      <c r="C278" t="str">
        <f>LEFT(Table134[[#This Row],[Contingency id]])</f>
        <v>A</v>
      </c>
      <c r="D278">
        <v>0</v>
      </c>
      <c r="E278" s="1">
        <v>1.2038834951456301</v>
      </c>
      <c r="F278">
        <v>124</v>
      </c>
      <c r="G278">
        <v>103</v>
      </c>
      <c r="H278">
        <v>0</v>
      </c>
      <c r="I278" s="2">
        <f>AVERAGE(Table134[[#This Row],[Estimated costs 1]:[Estimated costs 20]])</f>
        <v>0</v>
      </c>
      <c r="J278" s="2">
        <f>_xlfn.STDEV.P(Table134[[#This Row],[Estimated costs 1]:[Estimated costs 20]])</f>
        <v>0</v>
      </c>
      <c r="K278" s="2" t="e">
        <f>Table134[[#This Row],[Dev]]/Table134[[#This Row],[Mean]]*100</f>
        <v>#DIV/0!</v>
      </c>
      <c r="L278" s="2">
        <f>Table134[[#This Row],[Estimated costs 1]]-Table134[[#This Row],[Actual cost]]</f>
        <v>0</v>
      </c>
      <c r="M278" s="2" t="e">
        <f>Table134[[#This Row],[Diff 1]]/Table134[[#This Row],[Actual cost]]*100</f>
        <v>#DIV/0!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</row>
    <row r="279" spans="1:33" hidden="1" x14ac:dyDescent="0.3">
      <c r="A279" t="s">
        <v>299</v>
      </c>
      <c r="B279">
        <v>277</v>
      </c>
      <c r="C279" t="str">
        <f>LEFT(Table134[[#This Row],[Contingency id]])</f>
        <v>A</v>
      </c>
      <c r="D279">
        <v>0</v>
      </c>
      <c r="E279" s="1">
        <v>1.1272727272727201</v>
      </c>
      <c r="F279">
        <v>124</v>
      </c>
      <c r="G279">
        <v>110</v>
      </c>
      <c r="H279">
        <v>0</v>
      </c>
      <c r="I279" s="2">
        <f>AVERAGE(Table134[[#This Row],[Estimated costs 1]:[Estimated costs 20]])</f>
        <v>0</v>
      </c>
      <c r="J279" s="2">
        <f>_xlfn.STDEV.P(Table134[[#This Row],[Estimated costs 1]:[Estimated costs 20]])</f>
        <v>0</v>
      </c>
      <c r="K279" s="2" t="e">
        <f>Table134[[#This Row],[Dev]]/Table134[[#This Row],[Mean]]*100</f>
        <v>#DIV/0!</v>
      </c>
      <c r="L279" s="2">
        <f>Table134[[#This Row],[Estimated costs 1]]-Table134[[#This Row],[Actual cost]]</f>
        <v>0</v>
      </c>
      <c r="M279" s="2" t="e">
        <f>Table134[[#This Row],[Diff 1]]/Table134[[#This Row],[Actual cost]]*100</f>
        <v>#DIV/0!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</row>
    <row r="280" spans="1:33" hidden="1" x14ac:dyDescent="0.3">
      <c r="A280" t="s">
        <v>300</v>
      </c>
      <c r="B280">
        <v>278</v>
      </c>
      <c r="C280" t="str">
        <f>LEFT(Table134[[#This Row],[Contingency id]])</f>
        <v>A</v>
      </c>
      <c r="D280">
        <v>0</v>
      </c>
      <c r="E280" s="1">
        <v>1.1272727272727201</v>
      </c>
      <c r="F280">
        <v>124</v>
      </c>
      <c r="G280">
        <v>110</v>
      </c>
      <c r="H280">
        <v>0</v>
      </c>
      <c r="I280" s="2">
        <f>AVERAGE(Table134[[#This Row],[Estimated costs 1]:[Estimated costs 20]])</f>
        <v>0</v>
      </c>
      <c r="J280" s="2">
        <f>_xlfn.STDEV.P(Table134[[#This Row],[Estimated costs 1]:[Estimated costs 20]])</f>
        <v>0</v>
      </c>
      <c r="K280" s="2" t="e">
        <f>Table134[[#This Row],[Dev]]/Table134[[#This Row],[Mean]]*100</f>
        <v>#DIV/0!</v>
      </c>
      <c r="L280" s="2">
        <f>Table134[[#This Row],[Estimated costs 1]]-Table134[[#This Row],[Actual cost]]</f>
        <v>0</v>
      </c>
      <c r="M280" s="2" t="e">
        <f>Table134[[#This Row],[Diff 1]]/Table134[[#This Row],[Actual cost]]*100</f>
        <v>#DIV/0!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</row>
    <row r="281" spans="1:33" hidden="1" x14ac:dyDescent="0.3">
      <c r="A281" t="s">
        <v>301</v>
      </c>
      <c r="B281">
        <v>279</v>
      </c>
      <c r="C281" t="str">
        <f>LEFT(Table134[[#This Row],[Contingency id]])</f>
        <v>A</v>
      </c>
      <c r="D281">
        <v>0</v>
      </c>
      <c r="E281" s="1">
        <v>1.0618556701030899</v>
      </c>
      <c r="F281">
        <v>103</v>
      </c>
      <c r="G281">
        <v>97</v>
      </c>
      <c r="H281">
        <v>0</v>
      </c>
      <c r="I281" s="2">
        <f>AVERAGE(Table134[[#This Row],[Estimated costs 1]:[Estimated costs 20]])</f>
        <v>0</v>
      </c>
      <c r="J281" s="2">
        <f>_xlfn.STDEV.P(Table134[[#This Row],[Estimated costs 1]:[Estimated costs 20]])</f>
        <v>0</v>
      </c>
      <c r="K281" s="2" t="e">
        <f>Table134[[#This Row],[Dev]]/Table134[[#This Row],[Mean]]*100</f>
        <v>#DIV/0!</v>
      </c>
      <c r="L281" s="2">
        <f>Table134[[#This Row],[Estimated costs 1]]-Table134[[#This Row],[Actual cost]]</f>
        <v>0</v>
      </c>
      <c r="M281" s="2" t="e">
        <f>Table134[[#This Row],[Diff 1]]/Table134[[#This Row],[Actual cost]]*100</f>
        <v>#DIV/0!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</row>
    <row r="282" spans="1:33" hidden="1" x14ac:dyDescent="0.3">
      <c r="A282" t="s">
        <v>302</v>
      </c>
      <c r="B282">
        <v>280</v>
      </c>
      <c r="C282" t="str">
        <f>LEFT(Table134[[#This Row],[Contingency id]])</f>
        <v>A</v>
      </c>
      <c r="D282">
        <v>0</v>
      </c>
      <c r="E282" s="1">
        <v>1.0508474576271101</v>
      </c>
      <c r="F282">
        <v>124</v>
      </c>
      <c r="G282">
        <v>118</v>
      </c>
      <c r="H282">
        <v>0</v>
      </c>
      <c r="I282" s="2">
        <f>AVERAGE(Table134[[#This Row],[Estimated costs 1]:[Estimated costs 20]])</f>
        <v>0</v>
      </c>
      <c r="J282" s="2">
        <f>_xlfn.STDEV.P(Table134[[#This Row],[Estimated costs 1]:[Estimated costs 20]])</f>
        <v>0</v>
      </c>
      <c r="K282" s="2" t="e">
        <f>Table134[[#This Row],[Dev]]/Table134[[#This Row],[Mean]]*100</f>
        <v>#DIV/0!</v>
      </c>
      <c r="L282" s="2">
        <f>Table134[[#This Row],[Estimated costs 1]]-Table134[[#This Row],[Actual cost]]</f>
        <v>0</v>
      </c>
      <c r="M282" s="2" t="e">
        <f>Table134[[#This Row],[Diff 1]]/Table134[[#This Row],[Actual cost]]*100</f>
        <v>#DIV/0!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</row>
    <row r="283" spans="1:33" hidden="1" x14ac:dyDescent="0.3">
      <c r="A283" t="s">
        <v>303</v>
      </c>
      <c r="B283">
        <v>281</v>
      </c>
      <c r="C283" t="str">
        <f>LEFT(Table134[[#This Row],[Contingency id]])</f>
        <v>A</v>
      </c>
      <c r="D283">
        <v>0</v>
      </c>
      <c r="E283" s="1">
        <v>1.1171171171171099</v>
      </c>
      <c r="F283">
        <v>124</v>
      </c>
      <c r="G283">
        <v>111</v>
      </c>
      <c r="H283">
        <v>0</v>
      </c>
      <c r="I283" s="2">
        <f>AVERAGE(Table134[[#This Row],[Estimated costs 1]:[Estimated costs 20]])</f>
        <v>0</v>
      </c>
      <c r="J283" s="2">
        <f>_xlfn.STDEV.P(Table134[[#This Row],[Estimated costs 1]:[Estimated costs 20]])</f>
        <v>0</v>
      </c>
      <c r="K283" s="2" t="e">
        <f>Table134[[#This Row],[Dev]]/Table134[[#This Row],[Mean]]*100</f>
        <v>#DIV/0!</v>
      </c>
      <c r="L283" s="2">
        <f>Table134[[#This Row],[Estimated costs 1]]-Table134[[#This Row],[Actual cost]]</f>
        <v>0</v>
      </c>
      <c r="M283" s="2" t="e">
        <f>Table134[[#This Row],[Diff 1]]/Table134[[#This Row],[Actual cost]]*100</f>
        <v>#DIV/0!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</row>
    <row r="284" spans="1:33" hidden="1" x14ac:dyDescent="0.3">
      <c r="A284" t="s">
        <v>304</v>
      </c>
      <c r="B284">
        <v>282</v>
      </c>
      <c r="C284" t="str">
        <f>LEFT(Table134[[#This Row],[Contingency id]])</f>
        <v>A</v>
      </c>
      <c r="D284">
        <v>0</v>
      </c>
      <c r="E284" s="1">
        <v>1.1481481481481399</v>
      </c>
      <c r="F284">
        <v>124</v>
      </c>
      <c r="G284">
        <v>108</v>
      </c>
      <c r="H284">
        <v>0</v>
      </c>
      <c r="I284" s="2">
        <f>AVERAGE(Table134[[#This Row],[Estimated costs 1]:[Estimated costs 20]])</f>
        <v>0</v>
      </c>
      <c r="J284" s="2">
        <f>_xlfn.STDEV.P(Table134[[#This Row],[Estimated costs 1]:[Estimated costs 20]])</f>
        <v>0</v>
      </c>
      <c r="K284" s="2" t="e">
        <f>Table134[[#This Row],[Dev]]/Table134[[#This Row],[Mean]]*100</f>
        <v>#DIV/0!</v>
      </c>
      <c r="L284" s="2">
        <f>Table134[[#This Row],[Estimated costs 1]]-Table134[[#This Row],[Actual cost]]</f>
        <v>0</v>
      </c>
      <c r="M284" s="2" t="e">
        <f>Table134[[#This Row],[Diff 1]]/Table134[[#This Row],[Actual cost]]*100</f>
        <v>#DIV/0!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</row>
    <row r="285" spans="1:33" hidden="1" x14ac:dyDescent="0.3">
      <c r="A285" t="s">
        <v>305</v>
      </c>
      <c r="B285">
        <v>283</v>
      </c>
      <c r="C285" t="str">
        <f>LEFT(Table134[[#This Row],[Contingency id]])</f>
        <v>A</v>
      </c>
      <c r="D285">
        <v>0</v>
      </c>
      <c r="E285" s="1">
        <v>1.0508474576271101</v>
      </c>
      <c r="F285">
        <v>62</v>
      </c>
      <c r="G285">
        <v>59</v>
      </c>
      <c r="H285">
        <v>0</v>
      </c>
      <c r="I285" s="2">
        <f>AVERAGE(Table134[[#This Row],[Estimated costs 1]:[Estimated costs 20]])</f>
        <v>0</v>
      </c>
      <c r="J285" s="2">
        <f>_xlfn.STDEV.P(Table134[[#This Row],[Estimated costs 1]:[Estimated costs 20]])</f>
        <v>0</v>
      </c>
      <c r="K285" s="2" t="e">
        <f>Table134[[#This Row],[Dev]]/Table134[[#This Row],[Mean]]*100</f>
        <v>#DIV/0!</v>
      </c>
      <c r="L285" s="2">
        <f>Table134[[#This Row],[Estimated costs 1]]-Table134[[#This Row],[Actual cost]]</f>
        <v>0</v>
      </c>
      <c r="M285" s="2" t="e">
        <f>Table134[[#This Row],[Diff 1]]/Table134[[#This Row],[Actual cost]]*100</f>
        <v>#DIV/0!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</row>
    <row r="286" spans="1:33" hidden="1" x14ac:dyDescent="0.3">
      <c r="A286" t="s">
        <v>306</v>
      </c>
      <c r="B286">
        <v>284</v>
      </c>
      <c r="C286" t="str">
        <f>LEFT(Table134[[#This Row],[Contingency id]])</f>
        <v>A</v>
      </c>
      <c r="D286">
        <v>0</v>
      </c>
      <c r="E286" s="1">
        <v>1.1071428571428501</v>
      </c>
      <c r="F286">
        <v>62</v>
      </c>
      <c r="G286">
        <v>56</v>
      </c>
      <c r="H286">
        <v>0</v>
      </c>
      <c r="I286" s="2">
        <f>AVERAGE(Table134[[#This Row],[Estimated costs 1]:[Estimated costs 20]])</f>
        <v>0</v>
      </c>
      <c r="J286" s="2">
        <f>_xlfn.STDEV.P(Table134[[#This Row],[Estimated costs 1]:[Estimated costs 20]])</f>
        <v>0</v>
      </c>
      <c r="K286" s="2" t="e">
        <f>Table134[[#This Row],[Dev]]/Table134[[#This Row],[Mean]]*100</f>
        <v>#DIV/0!</v>
      </c>
      <c r="L286" s="2">
        <f>Table134[[#This Row],[Estimated costs 1]]-Table134[[#This Row],[Actual cost]]</f>
        <v>0</v>
      </c>
      <c r="M286" s="2" t="e">
        <f>Table134[[#This Row],[Diff 1]]/Table134[[#This Row],[Actual cost]]*100</f>
        <v>#DIV/0!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</row>
    <row r="287" spans="1:33" hidden="1" x14ac:dyDescent="0.3">
      <c r="A287" t="s">
        <v>307</v>
      </c>
      <c r="B287">
        <v>285</v>
      </c>
      <c r="C287" t="str">
        <f>LEFT(Table134[[#This Row],[Contingency id]])</f>
        <v>A</v>
      </c>
      <c r="D287">
        <v>0</v>
      </c>
      <c r="E287" s="1">
        <v>1.0163934426229499</v>
      </c>
      <c r="F287">
        <v>62</v>
      </c>
      <c r="G287">
        <v>61</v>
      </c>
      <c r="H287">
        <v>0</v>
      </c>
      <c r="I287" s="2">
        <f>AVERAGE(Table134[[#This Row],[Estimated costs 1]:[Estimated costs 20]])</f>
        <v>0</v>
      </c>
      <c r="J287" s="2">
        <f>_xlfn.STDEV.P(Table134[[#This Row],[Estimated costs 1]:[Estimated costs 20]])</f>
        <v>0</v>
      </c>
      <c r="K287" s="2" t="e">
        <f>Table134[[#This Row],[Dev]]/Table134[[#This Row],[Mean]]*100</f>
        <v>#DIV/0!</v>
      </c>
      <c r="L287" s="2">
        <f>Table134[[#This Row],[Estimated costs 1]]-Table134[[#This Row],[Actual cost]]</f>
        <v>0</v>
      </c>
      <c r="M287" s="2" t="e">
        <f>Table134[[#This Row],[Diff 1]]/Table134[[#This Row],[Actual cost]]*100</f>
        <v>#DIV/0!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</row>
    <row r="288" spans="1:33" hidden="1" x14ac:dyDescent="0.3">
      <c r="A288" t="s">
        <v>308</v>
      </c>
      <c r="B288">
        <v>286</v>
      </c>
      <c r="C288" t="str">
        <f>LEFT(Table134[[#This Row],[Contingency id]])</f>
        <v>A</v>
      </c>
      <c r="D288">
        <v>0</v>
      </c>
      <c r="E288" s="1">
        <v>1.0333333333333301</v>
      </c>
      <c r="F288">
        <v>62</v>
      </c>
      <c r="G288">
        <v>60</v>
      </c>
      <c r="H288">
        <v>0</v>
      </c>
      <c r="I288" s="2">
        <f>AVERAGE(Table134[[#This Row],[Estimated costs 1]:[Estimated costs 20]])</f>
        <v>0</v>
      </c>
      <c r="J288" s="2">
        <f>_xlfn.STDEV.P(Table134[[#This Row],[Estimated costs 1]:[Estimated costs 20]])</f>
        <v>0</v>
      </c>
      <c r="K288" s="2" t="e">
        <f>Table134[[#This Row],[Dev]]/Table134[[#This Row],[Mean]]*100</f>
        <v>#DIV/0!</v>
      </c>
      <c r="L288" s="2">
        <f>Table134[[#This Row],[Estimated costs 1]]-Table134[[#This Row],[Actual cost]]</f>
        <v>0</v>
      </c>
      <c r="M288" s="2" t="e">
        <f>Table134[[#This Row],[Diff 1]]/Table134[[#This Row],[Actual cost]]*100</f>
        <v>#DIV/0!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</row>
    <row r="289" spans="1:33" hidden="1" x14ac:dyDescent="0.3">
      <c r="A289" t="s">
        <v>309</v>
      </c>
      <c r="B289">
        <v>287</v>
      </c>
      <c r="C289" t="str">
        <f>LEFT(Table134[[#This Row],[Contingency id]])</f>
        <v>A</v>
      </c>
      <c r="D289">
        <v>0</v>
      </c>
      <c r="E289" s="1">
        <v>1</v>
      </c>
      <c r="F289">
        <v>23</v>
      </c>
      <c r="G289">
        <v>23</v>
      </c>
      <c r="H289">
        <v>0</v>
      </c>
      <c r="I289" s="2">
        <f>AVERAGE(Table134[[#This Row],[Estimated costs 1]:[Estimated costs 20]])</f>
        <v>0</v>
      </c>
      <c r="J289" s="2">
        <f>_xlfn.STDEV.P(Table134[[#This Row],[Estimated costs 1]:[Estimated costs 20]])</f>
        <v>0</v>
      </c>
      <c r="K289" s="2" t="e">
        <f>Table134[[#This Row],[Dev]]/Table134[[#This Row],[Mean]]*100</f>
        <v>#DIV/0!</v>
      </c>
      <c r="L289" s="2">
        <f>Table134[[#This Row],[Estimated costs 1]]-Table134[[#This Row],[Actual cost]]</f>
        <v>0</v>
      </c>
      <c r="M289" s="2" t="e">
        <f>Table134[[#This Row],[Diff 1]]/Table134[[#This Row],[Actual cost]]*100</f>
        <v>#DIV/0!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</row>
    <row r="290" spans="1:33" hidden="1" x14ac:dyDescent="0.3">
      <c r="A290" t="s">
        <v>310</v>
      </c>
      <c r="B290">
        <v>288</v>
      </c>
      <c r="C290" t="str">
        <f>LEFT(Table134[[#This Row],[Contingency id]])</f>
        <v>A</v>
      </c>
      <c r="D290">
        <v>0</v>
      </c>
      <c r="E290" s="1">
        <v>1</v>
      </c>
      <c r="F290">
        <v>23</v>
      </c>
      <c r="G290">
        <v>23</v>
      </c>
      <c r="H290">
        <v>0</v>
      </c>
      <c r="I290" s="2">
        <f>AVERAGE(Table134[[#This Row],[Estimated costs 1]:[Estimated costs 20]])</f>
        <v>0</v>
      </c>
      <c r="J290" s="2">
        <f>_xlfn.STDEV.P(Table134[[#This Row],[Estimated costs 1]:[Estimated costs 20]])</f>
        <v>0</v>
      </c>
      <c r="K290" s="2" t="e">
        <f>Table134[[#This Row],[Dev]]/Table134[[#This Row],[Mean]]*100</f>
        <v>#DIV/0!</v>
      </c>
      <c r="L290" s="2">
        <f>Table134[[#This Row],[Estimated costs 1]]-Table134[[#This Row],[Actual cost]]</f>
        <v>0</v>
      </c>
      <c r="M290" s="2" t="e">
        <f>Table134[[#This Row],[Diff 1]]/Table134[[#This Row],[Actual cost]]*100</f>
        <v>#DIV/0!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</row>
    <row r="291" spans="1:33" hidden="1" x14ac:dyDescent="0.3">
      <c r="A291" t="s">
        <v>311</v>
      </c>
      <c r="B291">
        <v>289</v>
      </c>
      <c r="C291" t="str">
        <f>LEFT(Table134[[#This Row],[Contingency id]])</f>
        <v>A</v>
      </c>
      <c r="D291">
        <v>0</v>
      </c>
      <c r="E291" s="1">
        <v>1</v>
      </c>
      <c r="F291">
        <v>23</v>
      </c>
      <c r="G291">
        <v>23</v>
      </c>
      <c r="H291">
        <v>0</v>
      </c>
      <c r="I291" s="2">
        <f>AVERAGE(Table134[[#This Row],[Estimated costs 1]:[Estimated costs 20]])</f>
        <v>0</v>
      </c>
      <c r="J291" s="2">
        <f>_xlfn.STDEV.P(Table134[[#This Row],[Estimated costs 1]:[Estimated costs 20]])</f>
        <v>0</v>
      </c>
      <c r="K291" s="2" t="e">
        <f>Table134[[#This Row],[Dev]]/Table134[[#This Row],[Mean]]*100</f>
        <v>#DIV/0!</v>
      </c>
      <c r="L291" s="2">
        <f>Table134[[#This Row],[Estimated costs 1]]-Table134[[#This Row],[Actual cost]]</f>
        <v>0</v>
      </c>
      <c r="M291" s="2" t="e">
        <f>Table134[[#This Row],[Diff 1]]/Table134[[#This Row],[Actual cost]]*100</f>
        <v>#DIV/0!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</row>
    <row r="292" spans="1:33" hidden="1" x14ac:dyDescent="0.3">
      <c r="A292" t="s">
        <v>312</v>
      </c>
      <c r="B292">
        <v>290</v>
      </c>
      <c r="C292" t="str">
        <f>LEFT(Table134[[#This Row],[Contingency id]])</f>
        <v>A</v>
      </c>
      <c r="D292">
        <v>0</v>
      </c>
      <c r="E292" s="1">
        <v>1</v>
      </c>
      <c r="F292">
        <v>23</v>
      </c>
      <c r="G292">
        <v>23</v>
      </c>
      <c r="H292">
        <v>0</v>
      </c>
      <c r="I292" s="2">
        <f>AVERAGE(Table134[[#This Row],[Estimated costs 1]:[Estimated costs 20]])</f>
        <v>0</v>
      </c>
      <c r="J292" s="2">
        <f>_xlfn.STDEV.P(Table134[[#This Row],[Estimated costs 1]:[Estimated costs 20]])</f>
        <v>0</v>
      </c>
      <c r="K292" s="2" t="e">
        <f>Table134[[#This Row],[Dev]]/Table134[[#This Row],[Mean]]*100</f>
        <v>#DIV/0!</v>
      </c>
      <c r="L292" s="2">
        <f>Table134[[#This Row],[Estimated costs 1]]-Table134[[#This Row],[Actual cost]]</f>
        <v>0</v>
      </c>
      <c r="M292" s="2" t="e">
        <f>Table134[[#This Row],[Diff 1]]/Table134[[#This Row],[Actual cost]]*100</f>
        <v>#DIV/0!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</row>
    <row r="293" spans="1:33" hidden="1" x14ac:dyDescent="0.3">
      <c r="A293" t="s">
        <v>313</v>
      </c>
      <c r="B293">
        <v>291</v>
      </c>
      <c r="C293" t="str">
        <f>LEFT(Table134[[#This Row],[Contingency id]])</f>
        <v>A</v>
      </c>
      <c r="D293">
        <v>0</v>
      </c>
      <c r="E293" s="1">
        <v>1.0454545454545401</v>
      </c>
      <c r="F293">
        <v>23</v>
      </c>
      <c r="G293">
        <v>22</v>
      </c>
      <c r="H293">
        <v>0</v>
      </c>
      <c r="I293" s="2">
        <f>AVERAGE(Table134[[#This Row],[Estimated costs 1]:[Estimated costs 20]])</f>
        <v>0</v>
      </c>
      <c r="J293" s="2">
        <f>_xlfn.STDEV.P(Table134[[#This Row],[Estimated costs 1]:[Estimated costs 20]])</f>
        <v>0</v>
      </c>
      <c r="K293" s="2" t="e">
        <f>Table134[[#This Row],[Dev]]/Table134[[#This Row],[Mean]]*100</f>
        <v>#DIV/0!</v>
      </c>
      <c r="L293" s="2">
        <f>Table134[[#This Row],[Estimated costs 1]]-Table134[[#This Row],[Actual cost]]</f>
        <v>0</v>
      </c>
      <c r="M293" s="2" t="e">
        <f>Table134[[#This Row],[Diff 1]]/Table134[[#This Row],[Actual cost]]*100</f>
        <v>#DIV/0!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</row>
    <row r="294" spans="1:33" hidden="1" x14ac:dyDescent="0.3">
      <c r="A294" t="s">
        <v>314</v>
      </c>
      <c r="B294">
        <v>292</v>
      </c>
      <c r="C294" t="str">
        <f>LEFT(Table134[[#This Row],[Contingency id]])</f>
        <v>A</v>
      </c>
      <c r="D294">
        <v>0</v>
      </c>
      <c r="E294" s="1">
        <v>1.09523809523809</v>
      </c>
      <c r="F294">
        <v>23</v>
      </c>
      <c r="G294">
        <v>21</v>
      </c>
      <c r="H294">
        <v>0</v>
      </c>
      <c r="I294" s="2">
        <f>AVERAGE(Table134[[#This Row],[Estimated costs 1]:[Estimated costs 20]])</f>
        <v>0</v>
      </c>
      <c r="J294" s="2">
        <f>_xlfn.STDEV.P(Table134[[#This Row],[Estimated costs 1]:[Estimated costs 20]])</f>
        <v>0</v>
      </c>
      <c r="K294" s="2" t="e">
        <f>Table134[[#This Row],[Dev]]/Table134[[#This Row],[Mean]]*100</f>
        <v>#DIV/0!</v>
      </c>
      <c r="L294" s="2">
        <f>Table134[[#This Row],[Estimated costs 1]]-Table134[[#This Row],[Actual cost]]</f>
        <v>0</v>
      </c>
      <c r="M294" s="2" t="e">
        <f>Table134[[#This Row],[Diff 1]]/Table134[[#This Row],[Actual cost]]*100</f>
        <v>#DIV/0!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</row>
    <row r="295" spans="1:33" hidden="1" x14ac:dyDescent="0.3">
      <c r="A295" t="s">
        <v>315</v>
      </c>
      <c r="B295">
        <v>293</v>
      </c>
      <c r="C295" t="str">
        <f>LEFT(Table134[[#This Row],[Contingency id]])</f>
        <v>A</v>
      </c>
      <c r="D295">
        <v>0</v>
      </c>
      <c r="E295" s="1">
        <v>1</v>
      </c>
      <c r="F295">
        <v>23</v>
      </c>
      <c r="G295">
        <v>23</v>
      </c>
      <c r="H295">
        <v>0</v>
      </c>
      <c r="I295" s="2">
        <f>AVERAGE(Table134[[#This Row],[Estimated costs 1]:[Estimated costs 20]])</f>
        <v>0</v>
      </c>
      <c r="J295" s="2">
        <f>_xlfn.STDEV.P(Table134[[#This Row],[Estimated costs 1]:[Estimated costs 20]])</f>
        <v>0</v>
      </c>
      <c r="K295" s="2" t="e">
        <f>Table134[[#This Row],[Dev]]/Table134[[#This Row],[Mean]]*100</f>
        <v>#DIV/0!</v>
      </c>
      <c r="L295" s="2">
        <f>Table134[[#This Row],[Estimated costs 1]]-Table134[[#This Row],[Actual cost]]</f>
        <v>0</v>
      </c>
      <c r="M295" s="2" t="e">
        <f>Table134[[#This Row],[Diff 1]]/Table134[[#This Row],[Actual cost]]*100</f>
        <v>#DIV/0!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</row>
    <row r="296" spans="1:33" hidden="1" x14ac:dyDescent="0.3">
      <c r="A296" t="s">
        <v>316</v>
      </c>
      <c r="B296">
        <v>294</v>
      </c>
      <c r="C296" t="str">
        <f>LEFT(Table134[[#This Row],[Contingency id]])</f>
        <v>A</v>
      </c>
      <c r="D296">
        <v>0</v>
      </c>
      <c r="E296" s="1">
        <v>1</v>
      </c>
      <c r="F296">
        <v>23</v>
      </c>
      <c r="G296">
        <v>23</v>
      </c>
      <c r="H296">
        <v>0</v>
      </c>
      <c r="I296" s="2">
        <f>AVERAGE(Table134[[#This Row],[Estimated costs 1]:[Estimated costs 20]])</f>
        <v>0</v>
      </c>
      <c r="J296" s="2">
        <f>_xlfn.STDEV.P(Table134[[#This Row],[Estimated costs 1]:[Estimated costs 20]])</f>
        <v>0</v>
      </c>
      <c r="K296" s="2" t="e">
        <f>Table134[[#This Row],[Dev]]/Table134[[#This Row],[Mean]]*100</f>
        <v>#DIV/0!</v>
      </c>
      <c r="L296" s="2">
        <f>Table134[[#This Row],[Estimated costs 1]]-Table134[[#This Row],[Actual cost]]</f>
        <v>0</v>
      </c>
      <c r="M296" s="2" t="e">
        <f>Table134[[#This Row],[Diff 1]]/Table134[[#This Row],[Actual cost]]*100</f>
        <v>#DIV/0!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</row>
    <row r="297" spans="1:33" hidden="1" x14ac:dyDescent="0.3">
      <c r="A297" t="s">
        <v>317</v>
      </c>
      <c r="B297">
        <v>295</v>
      </c>
      <c r="C297" t="str">
        <f>LEFT(Table134[[#This Row],[Contingency id]])</f>
        <v>A</v>
      </c>
      <c r="D297">
        <v>0</v>
      </c>
      <c r="E297" s="1">
        <v>1</v>
      </c>
      <c r="F297">
        <v>23</v>
      </c>
      <c r="G297">
        <v>23</v>
      </c>
      <c r="H297">
        <v>0</v>
      </c>
      <c r="I297" s="2">
        <f>AVERAGE(Table134[[#This Row],[Estimated costs 1]:[Estimated costs 20]])</f>
        <v>0</v>
      </c>
      <c r="J297" s="2">
        <f>_xlfn.STDEV.P(Table134[[#This Row],[Estimated costs 1]:[Estimated costs 20]])</f>
        <v>0</v>
      </c>
      <c r="K297" s="2" t="e">
        <f>Table134[[#This Row],[Dev]]/Table134[[#This Row],[Mean]]*100</f>
        <v>#DIV/0!</v>
      </c>
      <c r="L297" s="2">
        <f>Table134[[#This Row],[Estimated costs 1]]-Table134[[#This Row],[Actual cost]]</f>
        <v>0</v>
      </c>
      <c r="M297" s="2" t="e">
        <f>Table134[[#This Row],[Diff 1]]/Table134[[#This Row],[Actual cost]]*100</f>
        <v>#DIV/0!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</row>
    <row r="298" spans="1:33" hidden="1" x14ac:dyDescent="0.3">
      <c r="A298" t="s">
        <v>318</v>
      </c>
      <c r="B298">
        <v>296</v>
      </c>
      <c r="C298" t="str">
        <f>LEFT(Table134[[#This Row],[Contingency id]])</f>
        <v>A</v>
      </c>
      <c r="D298">
        <v>0</v>
      </c>
      <c r="E298" s="1">
        <v>1.1000000000000001</v>
      </c>
      <c r="F298">
        <v>132</v>
      </c>
      <c r="G298">
        <v>120</v>
      </c>
      <c r="H298">
        <v>0</v>
      </c>
      <c r="I298" s="2">
        <f>AVERAGE(Table134[[#This Row],[Estimated costs 1]:[Estimated costs 20]])</f>
        <v>0</v>
      </c>
      <c r="J298" s="2">
        <f>_xlfn.STDEV.P(Table134[[#This Row],[Estimated costs 1]:[Estimated costs 20]])</f>
        <v>0</v>
      </c>
      <c r="K298" s="2" t="e">
        <f>Table134[[#This Row],[Dev]]/Table134[[#This Row],[Mean]]*100</f>
        <v>#DIV/0!</v>
      </c>
      <c r="L298" s="2">
        <f>Table134[[#This Row],[Estimated costs 1]]-Table134[[#This Row],[Actual cost]]</f>
        <v>0</v>
      </c>
      <c r="M298" s="2" t="e">
        <f>Table134[[#This Row],[Diff 1]]/Table134[[#This Row],[Actual cost]]*100</f>
        <v>#DIV/0!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</row>
    <row r="299" spans="1:33" hidden="1" x14ac:dyDescent="0.3">
      <c r="A299" t="s">
        <v>319</v>
      </c>
      <c r="B299">
        <v>297</v>
      </c>
      <c r="C299" t="str">
        <f>LEFT(Table134[[#This Row],[Contingency id]])</f>
        <v>A</v>
      </c>
      <c r="D299">
        <v>0</v>
      </c>
      <c r="E299" s="1">
        <v>1.12820512820512</v>
      </c>
      <c r="F299">
        <v>132</v>
      </c>
      <c r="G299">
        <v>117</v>
      </c>
      <c r="H299">
        <v>0</v>
      </c>
      <c r="I299" s="2">
        <f>AVERAGE(Table134[[#This Row],[Estimated costs 1]:[Estimated costs 20]])</f>
        <v>0</v>
      </c>
      <c r="J299" s="2">
        <f>_xlfn.STDEV.P(Table134[[#This Row],[Estimated costs 1]:[Estimated costs 20]])</f>
        <v>0</v>
      </c>
      <c r="K299" s="2" t="e">
        <f>Table134[[#This Row],[Dev]]/Table134[[#This Row],[Mean]]*100</f>
        <v>#DIV/0!</v>
      </c>
      <c r="L299" s="2">
        <f>Table134[[#This Row],[Estimated costs 1]]-Table134[[#This Row],[Actual cost]]</f>
        <v>0</v>
      </c>
      <c r="M299" s="2" t="e">
        <f>Table134[[#This Row],[Diff 1]]/Table134[[#This Row],[Actual cost]]*100</f>
        <v>#DIV/0!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</row>
    <row r="300" spans="1:33" hidden="1" x14ac:dyDescent="0.3">
      <c r="A300" t="s">
        <v>320</v>
      </c>
      <c r="B300">
        <v>298</v>
      </c>
      <c r="C300" t="str">
        <f>LEFT(Table134[[#This Row],[Contingency id]])</f>
        <v>A</v>
      </c>
      <c r="D300">
        <v>0</v>
      </c>
      <c r="E300" s="1">
        <v>1.07258064516129</v>
      </c>
      <c r="F300">
        <v>133</v>
      </c>
      <c r="G300">
        <v>124</v>
      </c>
      <c r="H300">
        <v>0</v>
      </c>
      <c r="I300" s="2">
        <f>AVERAGE(Table134[[#This Row],[Estimated costs 1]:[Estimated costs 20]])</f>
        <v>0</v>
      </c>
      <c r="J300" s="2">
        <f>_xlfn.STDEV.P(Table134[[#This Row],[Estimated costs 1]:[Estimated costs 20]])</f>
        <v>0</v>
      </c>
      <c r="K300" s="2" t="e">
        <f>Table134[[#This Row],[Dev]]/Table134[[#This Row],[Mean]]*100</f>
        <v>#DIV/0!</v>
      </c>
      <c r="L300" s="2">
        <f>Table134[[#This Row],[Estimated costs 1]]-Table134[[#This Row],[Actual cost]]</f>
        <v>0</v>
      </c>
      <c r="M300" s="2" t="e">
        <f>Table134[[#This Row],[Diff 1]]/Table134[[#This Row],[Actual cost]]*100</f>
        <v>#DIV/0!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</row>
    <row r="301" spans="1:33" hidden="1" x14ac:dyDescent="0.3">
      <c r="A301" t="s">
        <v>321</v>
      </c>
      <c r="B301">
        <v>299</v>
      </c>
      <c r="C301" t="str">
        <f>LEFT(Table134[[#This Row],[Contingency id]])</f>
        <v>A</v>
      </c>
      <c r="D301">
        <v>0</v>
      </c>
      <c r="E301" s="1">
        <v>1.1186440677966101</v>
      </c>
      <c r="F301">
        <v>132</v>
      </c>
      <c r="G301">
        <v>118</v>
      </c>
      <c r="H301">
        <v>0</v>
      </c>
      <c r="I301" s="2">
        <f>AVERAGE(Table134[[#This Row],[Estimated costs 1]:[Estimated costs 20]])</f>
        <v>0</v>
      </c>
      <c r="J301" s="2">
        <f>_xlfn.STDEV.P(Table134[[#This Row],[Estimated costs 1]:[Estimated costs 20]])</f>
        <v>0</v>
      </c>
      <c r="K301" s="2" t="e">
        <f>Table134[[#This Row],[Dev]]/Table134[[#This Row],[Mean]]*100</f>
        <v>#DIV/0!</v>
      </c>
      <c r="L301" s="2">
        <f>Table134[[#This Row],[Estimated costs 1]]-Table134[[#This Row],[Actual cost]]</f>
        <v>0</v>
      </c>
      <c r="M301" s="2" t="e">
        <f>Table134[[#This Row],[Diff 1]]/Table134[[#This Row],[Actual cost]]*100</f>
        <v>#DIV/0!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</row>
    <row r="302" spans="1:33" hidden="1" x14ac:dyDescent="0.3">
      <c r="A302" t="s">
        <v>322</v>
      </c>
      <c r="B302">
        <v>300</v>
      </c>
      <c r="C302" t="str">
        <f>LEFT(Table134[[#This Row],[Contingency id]])</f>
        <v>A</v>
      </c>
      <c r="D302">
        <v>0</v>
      </c>
      <c r="E302" s="1">
        <v>1.1083333333333301</v>
      </c>
      <c r="F302">
        <v>133</v>
      </c>
      <c r="G302">
        <v>120</v>
      </c>
      <c r="H302">
        <v>0</v>
      </c>
      <c r="I302" s="2">
        <f>AVERAGE(Table134[[#This Row],[Estimated costs 1]:[Estimated costs 20]])</f>
        <v>0</v>
      </c>
      <c r="J302" s="2">
        <f>_xlfn.STDEV.P(Table134[[#This Row],[Estimated costs 1]:[Estimated costs 20]])</f>
        <v>0</v>
      </c>
      <c r="K302" s="2" t="e">
        <f>Table134[[#This Row],[Dev]]/Table134[[#This Row],[Mean]]*100</f>
        <v>#DIV/0!</v>
      </c>
      <c r="L302" s="2">
        <f>Table134[[#This Row],[Estimated costs 1]]-Table134[[#This Row],[Actual cost]]</f>
        <v>0</v>
      </c>
      <c r="M302" s="2" t="e">
        <f>Table134[[#This Row],[Diff 1]]/Table134[[#This Row],[Actual cost]]*100</f>
        <v>#DIV/0!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</row>
    <row r="303" spans="1:33" hidden="1" x14ac:dyDescent="0.3">
      <c r="A303" t="s">
        <v>323</v>
      </c>
      <c r="B303">
        <v>301</v>
      </c>
      <c r="C303" t="str">
        <f>LEFT(Table134[[#This Row],[Contingency id]])</f>
        <v>A</v>
      </c>
      <c r="D303">
        <v>0</v>
      </c>
      <c r="E303" s="1">
        <v>1.13793103448275</v>
      </c>
      <c r="F303">
        <v>132</v>
      </c>
      <c r="G303">
        <v>116</v>
      </c>
      <c r="H303">
        <v>0</v>
      </c>
      <c r="I303" s="2">
        <f>AVERAGE(Table134[[#This Row],[Estimated costs 1]:[Estimated costs 20]])</f>
        <v>0</v>
      </c>
      <c r="J303" s="2">
        <f>_xlfn.STDEV.P(Table134[[#This Row],[Estimated costs 1]:[Estimated costs 20]])</f>
        <v>0</v>
      </c>
      <c r="K303" s="2" t="e">
        <f>Table134[[#This Row],[Dev]]/Table134[[#This Row],[Mean]]*100</f>
        <v>#DIV/0!</v>
      </c>
      <c r="L303" s="2">
        <f>Table134[[#This Row],[Estimated costs 1]]-Table134[[#This Row],[Actual cost]]</f>
        <v>0</v>
      </c>
      <c r="M303" s="2" t="e">
        <f>Table134[[#This Row],[Diff 1]]/Table134[[#This Row],[Actual cost]]*100</f>
        <v>#DIV/0!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</row>
    <row r="304" spans="1:33" hidden="1" x14ac:dyDescent="0.3">
      <c r="A304" t="s">
        <v>324</v>
      </c>
      <c r="B304">
        <v>302</v>
      </c>
      <c r="C304" t="str">
        <f>LEFT(Table134[[#This Row],[Contingency id]])</f>
        <v>A</v>
      </c>
      <c r="D304">
        <v>0</v>
      </c>
      <c r="E304" s="1">
        <v>1.1785714285714199</v>
      </c>
      <c r="F304">
        <v>132</v>
      </c>
      <c r="G304">
        <v>112</v>
      </c>
      <c r="H304">
        <v>0</v>
      </c>
      <c r="I304" s="2">
        <f>AVERAGE(Table134[[#This Row],[Estimated costs 1]:[Estimated costs 20]])</f>
        <v>0</v>
      </c>
      <c r="J304" s="2">
        <f>_xlfn.STDEV.P(Table134[[#This Row],[Estimated costs 1]:[Estimated costs 20]])</f>
        <v>0</v>
      </c>
      <c r="K304" s="2" t="e">
        <f>Table134[[#This Row],[Dev]]/Table134[[#This Row],[Mean]]*100</f>
        <v>#DIV/0!</v>
      </c>
      <c r="L304" s="2">
        <f>Table134[[#This Row],[Estimated costs 1]]-Table134[[#This Row],[Actual cost]]</f>
        <v>0</v>
      </c>
      <c r="M304" s="2" t="e">
        <f>Table134[[#This Row],[Diff 1]]/Table134[[#This Row],[Actual cost]]*100</f>
        <v>#DIV/0!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</row>
    <row r="305" spans="1:33" hidden="1" x14ac:dyDescent="0.3">
      <c r="A305" t="s">
        <v>325</v>
      </c>
      <c r="B305">
        <v>303</v>
      </c>
      <c r="C305" t="str">
        <f>LEFT(Table134[[#This Row],[Contingency id]])</f>
        <v>A</v>
      </c>
      <c r="D305">
        <v>0</v>
      </c>
      <c r="E305" s="1">
        <v>1.1176470588235199</v>
      </c>
      <c r="F305">
        <v>133</v>
      </c>
      <c r="G305">
        <v>119</v>
      </c>
      <c r="H305">
        <v>0</v>
      </c>
      <c r="I305" s="2">
        <f>AVERAGE(Table134[[#This Row],[Estimated costs 1]:[Estimated costs 20]])</f>
        <v>0</v>
      </c>
      <c r="J305" s="2">
        <f>_xlfn.STDEV.P(Table134[[#This Row],[Estimated costs 1]:[Estimated costs 20]])</f>
        <v>0</v>
      </c>
      <c r="K305" s="2" t="e">
        <f>Table134[[#This Row],[Dev]]/Table134[[#This Row],[Mean]]*100</f>
        <v>#DIV/0!</v>
      </c>
      <c r="L305" s="2">
        <f>Table134[[#This Row],[Estimated costs 1]]-Table134[[#This Row],[Actual cost]]</f>
        <v>0</v>
      </c>
      <c r="M305" s="2" t="e">
        <f>Table134[[#This Row],[Diff 1]]/Table134[[#This Row],[Actual cost]]*100</f>
        <v>#DIV/0!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</row>
    <row r="306" spans="1:33" hidden="1" x14ac:dyDescent="0.3">
      <c r="A306" t="s">
        <v>326</v>
      </c>
      <c r="B306">
        <v>304</v>
      </c>
      <c r="C306" t="str">
        <f>LEFT(Table134[[#This Row],[Contingency id]])</f>
        <v>A</v>
      </c>
      <c r="D306">
        <v>0</v>
      </c>
      <c r="E306" s="1">
        <v>1.1785714285714199</v>
      </c>
      <c r="F306">
        <v>132</v>
      </c>
      <c r="G306">
        <v>112</v>
      </c>
      <c r="H306">
        <v>0</v>
      </c>
      <c r="I306" s="2">
        <f>AVERAGE(Table134[[#This Row],[Estimated costs 1]:[Estimated costs 20]])</f>
        <v>0</v>
      </c>
      <c r="J306" s="2">
        <f>_xlfn.STDEV.P(Table134[[#This Row],[Estimated costs 1]:[Estimated costs 20]])</f>
        <v>0</v>
      </c>
      <c r="K306" s="2" t="e">
        <f>Table134[[#This Row],[Dev]]/Table134[[#This Row],[Mean]]*100</f>
        <v>#DIV/0!</v>
      </c>
      <c r="L306" s="2">
        <f>Table134[[#This Row],[Estimated costs 1]]-Table134[[#This Row],[Actual cost]]</f>
        <v>0</v>
      </c>
      <c r="M306" s="2" t="e">
        <f>Table134[[#This Row],[Diff 1]]/Table134[[#This Row],[Actual cost]]*100</f>
        <v>#DIV/0!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</row>
    <row r="307" spans="1:33" hidden="1" x14ac:dyDescent="0.3">
      <c r="A307" t="s">
        <v>327</v>
      </c>
      <c r="B307">
        <v>305</v>
      </c>
      <c r="C307" t="str">
        <f>LEFT(Table134[[#This Row],[Contingency id]])</f>
        <v>A</v>
      </c>
      <c r="D307">
        <v>0</v>
      </c>
      <c r="E307" s="1">
        <v>1.1578947368421</v>
      </c>
      <c r="F307">
        <v>132</v>
      </c>
      <c r="G307">
        <v>114</v>
      </c>
      <c r="H307">
        <v>0</v>
      </c>
      <c r="I307" s="2">
        <f>AVERAGE(Table134[[#This Row],[Estimated costs 1]:[Estimated costs 20]])</f>
        <v>0</v>
      </c>
      <c r="J307" s="2">
        <f>_xlfn.STDEV.P(Table134[[#This Row],[Estimated costs 1]:[Estimated costs 20]])</f>
        <v>0</v>
      </c>
      <c r="K307" s="2" t="e">
        <f>Table134[[#This Row],[Dev]]/Table134[[#This Row],[Mean]]*100</f>
        <v>#DIV/0!</v>
      </c>
      <c r="L307" s="2">
        <f>Table134[[#This Row],[Estimated costs 1]]-Table134[[#This Row],[Actual cost]]</f>
        <v>0</v>
      </c>
      <c r="M307" s="2" t="e">
        <f>Table134[[#This Row],[Diff 1]]/Table134[[#This Row],[Actual cost]]*100</f>
        <v>#DIV/0!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</row>
    <row r="308" spans="1:33" hidden="1" x14ac:dyDescent="0.3">
      <c r="A308" t="s">
        <v>328</v>
      </c>
      <c r="B308">
        <v>306</v>
      </c>
      <c r="C308" t="str">
        <f>LEFT(Table134[[#This Row],[Contingency id]])</f>
        <v>A</v>
      </c>
      <c r="D308">
        <v>0</v>
      </c>
      <c r="E308" s="1">
        <v>1.0632911392405</v>
      </c>
      <c r="F308">
        <v>84</v>
      </c>
      <c r="G308">
        <v>79</v>
      </c>
      <c r="H308">
        <v>0</v>
      </c>
      <c r="I308" s="2">
        <f>AVERAGE(Table134[[#This Row],[Estimated costs 1]:[Estimated costs 20]])</f>
        <v>0</v>
      </c>
      <c r="J308" s="2">
        <f>_xlfn.STDEV.P(Table134[[#This Row],[Estimated costs 1]:[Estimated costs 20]])</f>
        <v>0</v>
      </c>
      <c r="K308" s="2" t="e">
        <f>Table134[[#This Row],[Dev]]/Table134[[#This Row],[Mean]]*100</f>
        <v>#DIV/0!</v>
      </c>
      <c r="L308" s="2">
        <f>Table134[[#This Row],[Estimated costs 1]]-Table134[[#This Row],[Actual cost]]</f>
        <v>0</v>
      </c>
      <c r="M308" s="2" t="e">
        <f>Table134[[#This Row],[Diff 1]]/Table134[[#This Row],[Actual cost]]*100</f>
        <v>#DIV/0!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</row>
    <row r="309" spans="1:33" hidden="1" x14ac:dyDescent="0.3">
      <c r="A309" t="s">
        <v>329</v>
      </c>
      <c r="B309">
        <v>307</v>
      </c>
      <c r="C309" t="str">
        <f>LEFT(Table134[[#This Row],[Contingency id]])</f>
        <v>A</v>
      </c>
      <c r="D309">
        <v>0</v>
      </c>
      <c r="E309" s="1">
        <v>1.13513513513513</v>
      </c>
      <c r="F309">
        <v>84</v>
      </c>
      <c r="G309">
        <v>74</v>
      </c>
      <c r="H309">
        <v>0</v>
      </c>
      <c r="I309" s="2">
        <f>AVERAGE(Table134[[#This Row],[Estimated costs 1]:[Estimated costs 20]])</f>
        <v>0</v>
      </c>
      <c r="J309" s="2">
        <f>_xlfn.STDEV.P(Table134[[#This Row],[Estimated costs 1]:[Estimated costs 20]])</f>
        <v>0</v>
      </c>
      <c r="K309" s="2" t="e">
        <f>Table134[[#This Row],[Dev]]/Table134[[#This Row],[Mean]]*100</f>
        <v>#DIV/0!</v>
      </c>
      <c r="L309" s="2">
        <f>Table134[[#This Row],[Estimated costs 1]]-Table134[[#This Row],[Actual cost]]</f>
        <v>0</v>
      </c>
      <c r="M309" s="2" t="e">
        <f>Table134[[#This Row],[Diff 1]]/Table134[[#This Row],[Actual cost]]*100</f>
        <v>#DIV/0!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</row>
    <row r="310" spans="1:33" hidden="1" x14ac:dyDescent="0.3">
      <c r="A310" t="s">
        <v>330</v>
      </c>
      <c r="B310">
        <v>308</v>
      </c>
      <c r="C310" t="str">
        <f>LEFT(Table134[[#This Row],[Contingency id]])</f>
        <v>A</v>
      </c>
      <c r="D310">
        <v>0</v>
      </c>
      <c r="E310" s="1">
        <v>1.1052631578947301</v>
      </c>
      <c r="F310">
        <v>84</v>
      </c>
      <c r="G310">
        <v>76</v>
      </c>
      <c r="H310">
        <v>0</v>
      </c>
      <c r="I310" s="2">
        <f>AVERAGE(Table134[[#This Row],[Estimated costs 1]:[Estimated costs 20]])</f>
        <v>0</v>
      </c>
      <c r="J310" s="2">
        <f>_xlfn.STDEV.P(Table134[[#This Row],[Estimated costs 1]:[Estimated costs 20]])</f>
        <v>0</v>
      </c>
      <c r="K310" s="2" t="e">
        <f>Table134[[#This Row],[Dev]]/Table134[[#This Row],[Mean]]*100</f>
        <v>#DIV/0!</v>
      </c>
      <c r="L310" s="2">
        <f>Table134[[#This Row],[Estimated costs 1]]-Table134[[#This Row],[Actual cost]]</f>
        <v>0</v>
      </c>
      <c r="M310" s="2" t="e">
        <f>Table134[[#This Row],[Diff 1]]/Table134[[#This Row],[Actual cost]]*100</f>
        <v>#DIV/0!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</row>
    <row r="311" spans="1:33" hidden="1" x14ac:dyDescent="0.3">
      <c r="A311" t="s">
        <v>331</v>
      </c>
      <c r="B311">
        <v>309</v>
      </c>
      <c r="C311" t="str">
        <f>LEFT(Table134[[#This Row],[Contingency id]])</f>
        <v>A</v>
      </c>
      <c r="D311">
        <v>0</v>
      </c>
      <c r="E311" s="1">
        <v>1.0909090909090899</v>
      </c>
      <c r="F311">
        <v>84</v>
      </c>
      <c r="G311">
        <v>77</v>
      </c>
      <c r="H311">
        <v>0</v>
      </c>
      <c r="I311" s="2">
        <f>AVERAGE(Table134[[#This Row],[Estimated costs 1]:[Estimated costs 20]])</f>
        <v>0</v>
      </c>
      <c r="J311" s="2">
        <f>_xlfn.STDEV.P(Table134[[#This Row],[Estimated costs 1]:[Estimated costs 20]])</f>
        <v>0</v>
      </c>
      <c r="K311" s="2" t="e">
        <f>Table134[[#This Row],[Dev]]/Table134[[#This Row],[Mean]]*100</f>
        <v>#DIV/0!</v>
      </c>
      <c r="L311" s="2">
        <f>Table134[[#This Row],[Estimated costs 1]]-Table134[[#This Row],[Actual cost]]</f>
        <v>0</v>
      </c>
      <c r="M311" s="2" t="e">
        <f>Table134[[#This Row],[Diff 1]]/Table134[[#This Row],[Actual cost]]*100</f>
        <v>#DIV/0!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</row>
    <row r="312" spans="1:33" hidden="1" x14ac:dyDescent="0.3">
      <c r="A312" t="s">
        <v>332</v>
      </c>
      <c r="B312">
        <v>310</v>
      </c>
      <c r="C312" t="str">
        <f>LEFT(Table134[[#This Row],[Contingency id]])</f>
        <v>A</v>
      </c>
      <c r="D312">
        <v>0</v>
      </c>
      <c r="E312" s="1">
        <v>1.0909090909090899</v>
      </c>
      <c r="F312">
        <v>84</v>
      </c>
      <c r="G312">
        <v>77</v>
      </c>
      <c r="H312">
        <v>0</v>
      </c>
      <c r="I312" s="2">
        <f>AVERAGE(Table134[[#This Row],[Estimated costs 1]:[Estimated costs 20]])</f>
        <v>0</v>
      </c>
      <c r="J312" s="2">
        <f>_xlfn.STDEV.P(Table134[[#This Row],[Estimated costs 1]:[Estimated costs 20]])</f>
        <v>0</v>
      </c>
      <c r="K312" s="2" t="e">
        <f>Table134[[#This Row],[Dev]]/Table134[[#This Row],[Mean]]*100</f>
        <v>#DIV/0!</v>
      </c>
      <c r="L312" s="2">
        <f>Table134[[#This Row],[Estimated costs 1]]-Table134[[#This Row],[Actual cost]]</f>
        <v>0</v>
      </c>
      <c r="M312" s="2" t="e">
        <f>Table134[[#This Row],[Diff 1]]/Table134[[#This Row],[Actual cost]]*100</f>
        <v>#DIV/0!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</row>
    <row r="313" spans="1:33" hidden="1" x14ac:dyDescent="0.3">
      <c r="A313" t="s">
        <v>333</v>
      </c>
      <c r="B313">
        <v>311</v>
      </c>
      <c r="C313" t="str">
        <f>LEFT(Table134[[#This Row],[Contingency id]])</f>
        <v>A</v>
      </c>
      <c r="D313">
        <v>0</v>
      </c>
      <c r="E313" s="1">
        <v>1.0857142857142801</v>
      </c>
      <c r="F313">
        <v>38</v>
      </c>
      <c r="G313">
        <v>35</v>
      </c>
      <c r="H313">
        <v>0</v>
      </c>
      <c r="I313" s="2">
        <f>AVERAGE(Table134[[#This Row],[Estimated costs 1]:[Estimated costs 20]])</f>
        <v>0</v>
      </c>
      <c r="J313" s="2">
        <f>_xlfn.STDEV.P(Table134[[#This Row],[Estimated costs 1]:[Estimated costs 20]])</f>
        <v>0</v>
      </c>
      <c r="K313" s="2" t="e">
        <f>Table134[[#This Row],[Dev]]/Table134[[#This Row],[Mean]]*100</f>
        <v>#DIV/0!</v>
      </c>
      <c r="L313" s="2">
        <f>Table134[[#This Row],[Estimated costs 1]]-Table134[[#This Row],[Actual cost]]</f>
        <v>0</v>
      </c>
      <c r="M313" s="2" t="e">
        <f>Table134[[#This Row],[Diff 1]]/Table134[[#This Row],[Actual cost]]*100</f>
        <v>#DIV/0!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</row>
    <row r="314" spans="1:33" hidden="1" x14ac:dyDescent="0.3">
      <c r="A314" t="s">
        <v>334</v>
      </c>
      <c r="B314">
        <v>312</v>
      </c>
      <c r="C314" t="str">
        <f>LEFT(Table134[[#This Row],[Contingency id]])</f>
        <v>A</v>
      </c>
      <c r="D314">
        <v>0</v>
      </c>
      <c r="E314" s="1">
        <v>1.0270270270270201</v>
      </c>
      <c r="F314">
        <v>38</v>
      </c>
      <c r="G314">
        <v>37</v>
      </c>
      <c r="H314">
        <v>0</v>
      </c>
      <c r="I314" s="2">
        <f>AVERAGE(Table134[[#This Row],[Estimated costs 1]:[Estimated costs 20]])</f>
        <v>0</v>
      </c>
      <c r="J314" s="2">
        <f>_xlfn.STDEV.P(Table134[[#This Row],[Estimated costs 1]:[Estimated costs 20]])</f>
        <v>0</v>
      </c>
      <c r="K314" s="2" t="e">
        <f>Table134[[#This Row],[Dev]]/Table134[[#This Row],[Mean]]*100</f>
        <v>#DIV/0!</v>
      </c>
      <c r="L314" s="2">
        <f>Table134[[#This Row],[Estimated costs 1]]-Table134[[#This Row],[Actual cost]]</f>
        <v>0</v>
      </c>
      <c r="M314" s="2" t="e">
        <f>Table134[[#This Row],[Diff 1]]/Table134[[#This Row],[Actual cost]]*100</f>
        <v>#DIV/0!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</row>
    <row r="315" spans="1:33" hidden="1" x14ac:dyDescent="0.3">
      <c r="A315" t="s">
        <v>335</v>
      </c>
      <c r="B315">
        <v>313</v>
      </c>
      <c r="C315" t="str">
        <f>LEFT(Table134[[#This Row],[Contingency id]])</f>
        <v>A</v>
      </c>
      <c r="D315">
        <v>0</v>
      </c>
      <c r="E315" s="1">
        <v>1.0270270270270201</v>
      </c>
      <c r="F315">
        <v>38</v>
      </c>
      <c r="G315">
        <v>37</v>
      </c>
      <c r="H315">
        <v>0</v>
      </c>
      <c r="I315" s="2">
        <f>AVERAGE(Table134[[#This Row],[Estimated costs 1]:[Estimated costs 20]])</f>
        <v>0</v>
      </c>
      <c r="J315" s="2">
        <f>_xlfn.STDEV.P(Table134[[#This Row],[Estimated costs 1]:[Estimated costs 20]])</f>
        <v>0</v>
      </c>
      <c r="K315" s="2" t="e">
        <f>Table134[[#This Row],[Dev]]/Table134[[#This Row],[Mean]]*100</f>
        <v>#DIV/0!</v>
      </c>
      <c r="L315" s="2">
        <f>Table134[[#This Row],[Estimated costs 1]]-Table134[[#This Row],[Actual cost]]</f>
        <v>0</v>
      </c>
      <c r="M315" s="2" t="e">
        <f>Table134[[#This Row],[Diff 1]]/Table134[[#This Row],[Actual cost]]*100</f>
        <v>#DIV/0!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</row>
    <row r="316" spans="1:33" hidden="1" x14ac:dyDescent="0.3">
      <c r="A316" t="s">
        <v>336</v>
      </c>
      <c r="B316">
        <v>314</v>
      </c>
      <c r="C316" t="str">
        <f>LEFT(Table134[[#This Row],[Contingency id]])</f>
        <v>A</v>
      </c>
      <c r="D316">
        <v>0</v>
      </c>
      <c r="E316" s="1">
        <v>1.05555555555555</v>
      </c>
      <c r="F316">
        <v>38</v>
      </c>
      <c r="G316">
        <v>36</v>
      </c>
      <c r="H316">
        <v>0</v>
      </c>
      <c r="I316" s="2">
        <f>AVERAGE(Table134[[#This Row],[Estimated costs 1]:[Estimated costs 20]])</f>
        <v>0</v>
      </c>
      <c r="J316" s="2">
        <f>_xlfn.STDEV.P(Table134[[#This Row],[Estimated costs 1]:[Estimated costs 20]])</f>
        <v>0</v>
      </c>
      <c r="K316" s="2" t="e">
        <f>Table134[[#This Row],[Dev]]/Table134[[#This Row],[Mean]]*100</f>
        <v>#DIV/0!</v>
      </c>
      <c r="L316" s="2">
        <f>Table134[[#This Row],[Estimated costs 1]]-Table134[[#This Row],[Actual cost]]</f>
        <v>0</v>
      </c>
      <c r="M316" s="2" t="e">
        <f>Table134[[#This Row],[Diff 1]]/Table134[[#This Row],[Actual cost]]*100</f>
        <v>#DIV/0!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</row>
    <row r="317" spans="1:33" hidden="1" x14ac:dyDescent="0.3">
      <c r="A317" t="s">
        <v>337</v>
      </c>
      <c r="B317">
        <v>315</v>
      </c>
      <c r="C317" t="str">
        <f>LEFT(Table134[[#This Row],[Contingency id]])</f>
        <v>A</v>
      </c>
      <c r="D317">
        <v>0</v>
      </c>
      <c r="E317" s="1">
        <v>1.05555555555555</v>
      </c>
      <c r="F317">
        <v>38</v>
      </c>
      <c r="G317">
        <v>36</v>
      </c>
      <c r="H317">
        <v>0</v>
      </c>
      <c r="I317" s="2">
        <f>AVERAGE(Table134[[#This Row],[Estimated costs 1]:[Estimated costs 20]])</f>
        <v>0</v>
      </c>
      <c r="J317" s="2">
        <f>_xlfn.STDEV.P(Table134[[#This Row],[Estimated costs 1]:[Estimated costs 20]])</f>
        <v>0</v>
      </c>
      <c r="K317" s="2" t="e">
        <f>Table134[[#This Row],[Dev]]/Table134[[#This Row],[Mean]]*100</f>
        <v>#DIV/0!</v>
      </c>
      <c r="L317" s="2">
        <f>Table134[[#This Row],[Estimated costs 1]]-Table134[[#This Row],[Actual cost]]</f>
        <v>0</v>
      </c>
      <c r="M317" s="2" t="e">
        <f>Table134[[#This Row],[Diff 1]]/Table134[[#This Row],[Actual cost]]*100</f>
        <v>#DIV/0!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</row>
    <row r="318" spans="1:33" hidden="1" x14ac:dyDescent="0.3">
      <c r="A318" t="s">
        <v>338</v>
      </c>
      <c r="B318">
        <v>316</v>
      </c>
      <c r="C318" t="str">
        <f>LEFT(Table134[[#This Row],[Contingency id]])</f>
        <v>A</v>
      </c>
      <c r="D318">
        <v>0</v>
      </c>
      <c r="E318" s="1">
        <v>1</v>
      </c>
      <c r="F318">
        <v>38</v>
      </c>
      <c r="G318">
        <v>38</v>
      </c>
      <c r="H318">
        <v>0</v>
      </c>
      <c r="I318" s="2">
        <f>AVERAGE(Table134[[#This Row],[Estimated costs 1]:[Estimated costs 20]])</f>
        <v>0</v>
      </c>
      <c r="J318" s="2">
        <f>_xlfn.STDEV.P(Table134[[#This Row],[Estimated costs 1]:[Estimated costs 20]])</f>
        <v>0</v>
      </c>
      <c r="K318" s="2" t="e">
        <f>Table134[[#This Row],[Dev]]/Table134[[#This Row],[Mean]]*100</f>
        <v>#DIV/0!</v>
      </c>
      <c r="L318" s="2">
        <f>Table134[[#This Row],[Estimated costs 1]]-Table134[[#This Row],[Actual cost]]</f>
        <v>0</v>
      </c>
      <c r="M318" s="2" t="e">
        <f>Table134[[#This Row],[Diff 1]]/Table134[[#This Row],[Actual cost]]*100</f>
        <v>#DIV/0!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</row>
    <row r="319" spans="1:33" hidden="1" x14ac:dyDescent="0.3">
      <c r="A319" t="s">
        <v>339</v>
      </c>
      <c r="B319">
        <v>317</v>
      </c>
      <c r="C319" t="str">
        <f>LEFT(Table134[[#This Row],[Contingency id]])</f>
        <v>A</v>
      </c>
      <c r="D319">
        <v>0</v>
      </c>
      <c r="E319" s="1">
        <v>1.05555555555555</v>
      </c>
      <c r="F319">
        <v>38</v>
      </c>
      <c r="G319">
        <v>36</v>
      </c>
      <c r="H319">
        <v>0</v>
      </c>
      <c r="I319" s="2">
        <f>AVERAGE(Table134[[#This Row],[Estimated costs 1]:[Estimated costs 20]])</f>
        <v>0</v>
      </c>
      <c r="J319" s="2">
        <f>_xlfn.STDEV.P(Table134[[#This Row],[Estimated costs 1]:[Estimated costs 20]])</f>
        <v>0</v>
      </c>
      <c r="K319" s="2" t="e">
        <f>Table134[[#This Row],[Dev]]/Table134[[#This Row],[Mean]]*100</f>
        <v>#DIV/0!</v>
      </c>
      <c r="L319" s="2">
        <f>Table134[[#This Row],[Estimated costs 1]]-Table134[[#This Row],[Actual cost]]</f>
        <v>0</v>
      </c>
      <c r="M319" s="2" t="e">
        <f>Table134[[#This Row],[Diff 1]]/Table134[[#This Row],[Actual cost]]*100</f>
        <v>#DIV/0!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</row>
    <row r="320" spans="1:33" hidden="1" x14ac:dyDescent="0.3">
      <c r="A320" t="s">
        <v>340</v>
      </c>
      <c r="B320">
        <v>318</v>
      </c>
      <c r="C320" t="str">
        <f>LEFT(Table134[[#This Row],[Contingency id]])</f>
        <v>A</v>
      </c>
      <c r="D320">
        <v>0</v>
      </c>
      <c r="E320" s="1">
        <v>1.05555555555555</v>
      </c>
      <c r="F320">
        <v>38</v>
      </c>
      <c r="G320">
        <v>36</v>
      </c>
      <c r="H320">
        <v>0</v>
      </c>
      <c r="I320" s="2">
        <f>AVERAGE(Table134[[#This Row],[Estimated costs 1]:[Estimated costs 20]])</f>
        <v>0</v>
      </c>
      <c r="J320" s="2">
        <f>_xlfn.STDEV.P(Table134[[#This Row],[Estimated costs 1]:[Estimated costs 20]])</f>
        <v>0</v>
      </c>
      <c r="K320" s="2" t="e">
        <f>Table134[[#This Row],[Dev]]/Table134[[#This Row],[Mean]]*100</f>
        <v>#DIV/0!</v>
      </c>
      <c r="L320" s="2">
        <f>Table134[[#This Row],[Estimated costs 1]]-Table134[[#This Row],[Actual cost]]</f>
        <v>0</v>
      </c>
      <c r="M320" s="2" t="e">
        <f>Table134[[#This Row],[Diff 1]]/Table134[[#This Row],[Actual cost]]*100</f>
        <v>#DIV/0!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</row>
    <row r="321" spans="1:33" hidden="1" x14ac:dyDescent="0.3">
      <c r="A321" t="s">
        <v>341</v>
      </c>
      <c r="B321">
        <v>319</v>
      </c>
      <c r="C321" t="str">
        <f>LEFT(Table134[[#This Row],[Contingency id]])</f>
        <v>A</v>
      </c>
      <c r="D321">
        <v>0</v>
      </c>
      <c r="E321" s="1">
        <v>1.0714285714285701</v>
      </c>
      <c r="F321">
        <v>45</v>
      </c>
      <c r="G321">
        <v>42</v>
      </c>
      <c r="H321">
        <v>0</v>
      </c>
      <c r="I321" s="2">
        <f>AVERAGE(Table134[[#This Row],[Estimated costs 1]:[Estimated costs 20]])</f>
        <v>0</v>
      </c>
      <c r="J321" s="2">
        <f>_xlfn.STDEV.P(Table134[[#This Row],[Estimated costs 1]:[Estimated costs 20]])</f>
        <v>0</v>
      </c>
      <c r="K321" s="2" t="e">
        <f>Table134[[#This Row],[Dev]]/Table134[[#This Row],[Mean]]*100</f>
        <v>#DIV/0!</v>
      </c>
      <c r="L321" s="2">
        <f>Table134[[#This Row],[Estimated costs 1]]-Table134[[#This Row],[Actual cost]]</f>
        <v>0</v>
      </c>
      <c r="M321" s="2" t="e">
        <f>Table134[[#This Row],[Diff 1]]/Table134[[#This Row],[Actual cost]]*100</f>
        <v>#DIV/0!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</row>
    <row r="322" spans="1:33" hidden="1" x14ac:dyDescent="0.3">
      <c r="A322" t="s">
        <v>342</v>
      </c>
      <c r="B322">
        <v>320</v>
      </c>
      <c r="C322" t="str">
        <f>LEFT(Table134[[#This Row],[Contingency id]])</f>
        <v>A</v>
      </c>
      <c r="D322">
        <v>0</v>
      </c>
      <c r="E322" s="1">
        <v>1.0465116279069699</v>
      </c>
      <c r="F322">
        <v>45</v>
      </c>
      <c r="G322">
        <v>43</v>
      </c>
      <c r="H322">
        <v>0</v>
      </c>
      <c r="I322" s="2">
        <f>AVERAGE(Table134[[#This Row],[Estimated costs 1]:[Estimated costs 20]])</f>
        <v>0</v>
      </c>
      <c r="J322" s="2">
        <f>_xlfn.STDEV.P(Table134[[#This Row],[Estimated costs 1]:[Estimated costs 20]])</f>
        <v>0</v>
      </c>
      <c r="K322" s="2" t="e">
        <f>Table134[[#This Row],[Dev]]/Table134[[#This Row],[Mean]]*100</f>
        <v>#DIV/0!</v>
      </c>
      <c r="L322" s="2">
        <f>Table134[[#This Row],[Estimated costs 1]]-Table134[[#This Row],[Actual cost]]</f>
        <v>0</v>
      </c>
      <c r="M322" s="2" t="e">
        <f>Table134[[#This Row],[Diff 1]]/Table134[[#This Row],[Actual cost]]*100</f>
        <v>#DIV/0!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</row>
    <row r="323" spans="1:33" hidden="1" x14ac:dyDescent="0.3">
      <c r="A323" t="s">
        <v>343</v>
      </c>
      <c r="B323">
        <v>321</v>
      </c>
      <c r="C323" t="str">
        <f>LEFT(Table134[[#This Row],[Contingency id]])</f>
        <v>A</v>
      </c>
      <c r="D323">
        <v>0</v>
      </c>
      <c r="E323" s="1">
        <v>1.02272727272727</v>
      </c>
      <c r="F323">
        <v>45</v>
      </c>
      <c r="G323">
        <v>44</v>
      </c>
      <c r="H323">
        <v>0</v>
      </c>
      <c r="I323" s="2">
        <f>AVERAGE(Table134[[#This Row],[Estimated costs 1]:[Estimated costs 20]])</f>
        <v>0</v>
      </c>
      <c r="J323" s="2">
        <f>_xlfn.STDEV.P(Table134[[#This Row],[Estimated costs 1]:[Estimated costs 20]])</f>
        <v>0</v>
      </c>
      <c r="K323" s="2" t="e">
        <f>Table134[[#This Row],[Dev]]/Table134[[#This Row],[Mean]]*100</f>
        <v>#DIV/0!</v>
      </c>
      <c r="L323" s="2">
        <f>Table134[[#This Row],[Estimated costs 1]]-Table134[[#This Row],[Actual cost]]</f>
        <v>0</v>
      </c>
      <c r="M323" s="2" t="e">
        <f>Table134[[#This Row],[Diff 1]]/Table134[[#This Row],[Actual cost]]*100</f>
        <v>#DIV/0!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</row>
    <row r="324" spans="1:33" hidden="1" x14ac:dyDescent="0.3">
      <c r="A324" t="s">
        <v>344</v>
      </c>
      <c r="B324">
        <v>322</v>
      </c>
      <c r="C324" t="str">
        <f>LEFT(Table134[[#This Row],[Contingency id]])</f>
        <v>A</v>
      </c>
      <c r="D324">
        <v>0</v>
      </c>
      <c r="E324" s="1">
        <v>1.02272727272727</v>
      </c>
      <c r="F324">
        <v>45</v>
      </c>
      <c r="G324">
        <v>44</v>
      </c>
      <c r="H324">
        <v>0</v>
      </c>
      <c r="I324" s="2">
        <f>AVERAGE(Table134[[#This Row],[Estimated costs 1]:[Estimated costs 20]])</f>
        <v>0</v>
      </c>
      <c r="J324" s="2">
        <f>_xlfn.STDEV.P(Table134[[#This Row],[Estimated costs 1]:[Estimated costs 20]])</f>
        <v>0</v>
      </c>
      <c r="K324" s="2" t="e">
        <f>Table134[[#This Row],[Dev]]/Table134[[#This Row],[Mean]]*100</f>
        <v>#DIV/0!</v>
      </c>
      <c r="L324" s="2">
        <f>Table134[[#This Row],[Estimated costs 1]]-Table134[[#This Row],[Actual cost]]</f>
        <v>0</v>
      </c>
      <c r="M324" s="2" t="e">
        <f>Table134[[#This Row],[Diff 1]]/Table134[[#This Row],[Actual cost]]*100</f>
        <v>#DIV/0!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</row>
    <row r="325" spans="1:33" hidden="1" x14ac:dyDescent="0.3">
      <c r="A325" t="s">
        <v>345</v>
      </c>
      <c r="B325">
        <v>323</v>
      </c>
      <c r="C325" t="str">
        <f>LEFT(Table134[[#This Row],[Contingency id]])</f>
        <v>A</v>
      </c>
      <c r="D325">
        <v>0</v>
      </c>
      <c r="E325" s="1">
        <v>1.02272727272727</v>
      </c>
      <c r="F325">
        <v>45</v>
      </c>
      <c r="G325">
        <v>44</v>
      </c>
      <c r="H325">
        <v>0</v>
      </c>
      <c r="I325" s="2">
        <f>AVERAGE(Table134[[#This Row],[Estimated costs 1]:[Estimated costs 20]])</f>
        <v>0</v>
      </c>
      <c r="J325" s="2">
        <f>_xlfn.STDEV.P(Table134[[#This Row],[Estimated costs 1]:[Estimated costs 20]])</f>
        <v>0</v>
      </c>
      <c r="K325" s="2" t="e">
        <f>Table134[[#This Row],[Dev]]/Table134[[#This Row],[Mean]]*100</f>
        <v>#DIV/0!</v>
      </c>
      <c r="L325" s="2">
        <f>Table134[[#This Row],[Estimated costs 1]]-Table134[[#This Row],[Actual cost]]</f>
        <v>0</v>
      </c>
      <c r="M325" s="2" t="e">
        <f>Table134[[#This Row],[Diff 1]]/Table134[[#This Row],[Actual cost]]*100</f>
        <v>#DIV/0!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</row>
    <row r="326" spans="1:33" hidden="1" x14ac:dyDescent="0.3">
      <c r="A326" t="s">
        <v>346</v>
      </c>
      <c r="B326">
        <v>324</v>
      </c>
      <c r="C326" t="str">
        <f>LEFT(Table134[[#This Row],[Contingency id]])</f>
        <v>A</v>
      </c>
      <c r="D326">
        <v>0</v>
      </c>
      <c r="E326" s="1">
        <v>1.0714285714285701</v>
      </c>
      <c r="F326">
        <v>45</v>
      </c>
      <c r="G326">
        <v>42</v>
      </c>
      <c r="H326">
        <v>0</v>
      </c>
      <c r="I326" s="2">
        <f>AVERAGE(Table134[[#This Row],[Estimated costs 1]:[Estimated costs 20]])</f>
        <v>0</v>
      </c>
      <c r="J326" s="2">
        <f>_xlfn.STDEV.P(Table134[[#This Row],[Estimated costs 1]:[Estimated costs 20]])</f>
        <v>0</v>
      </c>
      <c r="K326" s="2" t="e">
        <f>Table134[[#This Row],[Dev]]/Table134[[#This Row],[Mean]]*100</f>
        <v>#DIV/0!</v>
      </c>
      <c r="L326" s="2">
        <f>Table134[[#This Row],[Estimated costs 1]]-Table134[[#This Row],[Actual cost]]</f>
        <v>0</v>
      </c>
      <c r="M326" s="2" t="e">
        <f>Table134[[#This Row],[Diff 1]]/Table134[[#This Row],[Actual cost]]*100</f>
        <v>#DIV/0!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</row>
    <row r="327" spans="1:33" hidden="1" x14ac:dyDescent="0.3">
      <c r="A327" t="s">
        <v>347</v>
      </c>
      <c r="B327">
        <v>325</v>
      </c>
      <c r="C327" t="str">
        <f>LEFT(Table134[[#This Row],[Contingency id]])</f>
        <v>A</v>
      </c>
      <c r="D327">
        <v>0</v>
      </c>
      <c r="E327" s="1">
        <v>1.02272727272727</v>
      </c>
      <c r="F327">
        <v>45</v>
      </c>
      <c r="G327">
        <v>44</v>
      </c>
      <c r="H327">
        <v>0</v>
      </c>
      <c r="I327" s="2">
        <f>AVERAGE(Table134[[#This Row],[Estimated costs 1]:[Estimated costs 20]])</f>
        <v>0</v>
      </c>
      <c r="J327" s="2">
        <f>_xlfn.STDEV.P(Table134[[#This Row],[Estimated costs 1]:[Estimated costs 20]])</f>
        <v>0</v>
      </c>
      <c r="K327" s="2" t="e">
        <f>Table134[[#This Row],[Dev]]/Table134[[#This Row],[Mean]]*100</f>
        <v>#DIV/0!</v>
      </c>
      <c r="L327" s="2">
        <f>Table134[[#This Row],[Estimated costs 1]]-Table134[[#This Row],[Actual cost]]</f>
        <v>0</v>
      </c>
      <c r="M327" s="2" t="e">
        <f>Table134[[#This Row],[Diff 1]]/Table134[[#This Row],[Actual cost]]*100</f>
        <v>#DIV/0!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</row>
    <row r="328" spans="1:33" hidden="1" x14ac:dyDescent="0.3">
      <c r="A328" t="s">
        <v>348</v>
      </c>
      <c r="B328">
        <v>326</v>
      </c>
      <c r="C328" t="str">
        <f>LEFT(Table134[[#This Row],[Contingency id]])</f>
        <v>A</v>
      </c>
      <c r="D328">
        <v>0</v>
      </c>
      <c r="E328" s="1">
        <v>1.0465116279069699</v>
      </c>
      <c r="F328">
        <v>45</v>
      </c>
      <c r="G328">
        <v>43</v>
      </c>
      <c r="H328">
        <v>0</v>
      </c>
      <c r="I328" s="2">
        <f>AVERAGE(Table134[[#This Row],[Estimated costs 1]:[Estimated costs 20]])</f>
        <v>0</v>
      </c>
      <c r="J328" s="2">
        <f>_xlfn.STDEV.P(Table134[[#This Row],[Estimated costs 1]:[Estimated costs 20]])</f>
        <v>0</v>
      </c>
      <c r="K328" s="2" t="e">
        <f>Table134[[#This Row],[Dev]]/Table134[[#This Row],[Mean]]*100</f>
        <v>#DIV/0!</v>
      </c>
      <c r="L328" s="2">
        <f>Table134[[#This Row],[Estimated costs 1]]-Table134[[#This Row],[Actual cost]]</f>
        <v>0</v>
      </c>
      <c r="M328" s="2" t="e">
        <f>Table134[[#This Row],[Diff 1]]/Table134[[#This Row],[Actual cost]]*100</f>
        <v>#DIV/0!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</row>
    <row r="329" spans="1:33" hidden="1" x14ac:dyDescent="0.3">
      <c r="A329" t="s">
        <v>349</v>
      </c>
      <c r="B329">
        <v>327</v>
      </c>
      <c r="C329" t="str">
        <f>LEFT(Table134[[#This Row],[Contingency id]])</f>
        <v>A</v>
      </c>
      <c r="D329">
        <v>0</v>
      </c>
      <c r="E329" s="1">
        <v>1</v>
      </c>
      <c r="F329">
        <v>19</v>
      </c>
      <c r="G329">
        <v>19</v>
      </c>
      <c r="H329">
        <v>0</v>
      </c>
      <c r="I329" s="2">
        <f>AVERAGE(Table134[[#This Row],[Estimated costs 1]:[Estimated costs 20]])</f>
        <v>0</v>
      </c>
      <c r="J329" s="2">
        <f>_xlfn.STDEV.P(Table134[[#This Row],[Estimated costs 1]:[Estimated costs 20]])</f>
        <v>0</v>
      </c>
      <c r="K329" s="2" t="e">
        <f>Table134[[#This Row],[Dev]]/Table134[[#This Row],[Mean]]*100</f>
        <v>#DIV/0!</v>
      </c>
      <c r="L329" s="2">
        <f>Table134[[#This Row],[Estimated costs 1]]-Table134[[#This Row],[Actual cost]]</f>
        <v>0</v>
      </c>
      <c r="M329" s="2" t="e">
        <f>Table134[[#This Row],[Diff 1]]/Table134[[#This Row],[Actual cost]]*100</f>
        <v>#DIV/0!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</row>
    <row r="330" spans="1:33" hidden="1" x14ac:dyDescent="0.3">
      <c r="A330" t="s">
        <v>350</v>
      </c>
      <c r="B330">
        <v>328</v>
      </c>
      <c r="C330" t="str">
        <f>LEFT(Table134[[#This Row],[Contingency id]])</f>
        <v>A</v>
      </c>
      <c r="D330">
        <v>0</v>
      </c>
      <c r="E330" s="1">
        <v>1</v>
      </c>
      <c r="F330">
        <v>19</v>
      </c>
      <c r="G330">
        <v>19</v>
      </c>
      <c r="H330">
        <v>0</v>
      </c>
      <c r="I330" s="2">
        <f>AVERAGE(Table134[[#This Row],[Estimated costs 1]:[Estimated costs 20]])</f>
        <v>0</v>
      </c>
      <c r="J330" s="2">
        <f>_xlfn.STDEV.P(Table134[[#This Row],[Estimated costs 1]:[Estimated costs 20]])</f>
        <v>0</v>
      </c>
      <c r="K330" s="2" t="e">
        <f>Table134[[#This Row],[Dev]]/Table134[[#This Row],[Mean]]*100</f>
        <v>#DIV/0!</v>
      </c>
      <c r="L330" s="2">
        <f>Table134[[#This Row],[Estimated costs 1]]-Table134[[#This Row],[Actual cost]]</f>
        <v>0</v>
      </c>
      <c r="M330" s="2" t="e">
        <f>Table134[[#This Row],[Diff 1]]/Table134[[#This Row],[Actual cost]]*100</f>
        <v>#DIV/0!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</row>
    <row r="331" spans="1:33" hidden="1" x14ac:dyDescent="0.3">
      <c r="A331" t="s">
        <v>351</v>
      </c>
      <c r="B331">
        <v>329</v>
      </c>
      <c r="C331" t="str">
        <f>LEFT(Table134[[#This Row],[Contingency id]])</f>
        <v>A</v>
      </c>
      <c r="D331">
        <v>0</v>
      </c>
      <c r="E331" s="1">
        <v>1.05555555555555</v>
      </c>
      <c r="F331">
        <v>19</v>
      </c>
      <c r="G331">
        <v>18</v>
      </c>
      <c r="H331">
        <v>0</v>
      </c>
      <c r="I331" s="2">
        <f>AVERAGE(Table134[[#This Row],[Estimated costs 1]:[Estimated costs 20]])</f>
        <v>0</v>
      </c>
      <c r="J331" s="2">
        <f>_xlfn.STDEV.P(Table134[[#This Row],[Estimated costs 1]:[Estimated costs 20]])</f>
        <v>0</v>
      </c>
      <c r="K331" s="2" t="e">
        <f>Table134[[#This Row],[Dev]]/Table134[[#This Row],[Mean]]*100</f>
        <v>#DIV/0!</v>
      </c>
      <c r="L331" s="2">
        <f>Table134[[#This Row],[Estimated costs 1]]-Table134[[#This Row],[Actual cost]]</f>
        <v>0</v>
      </c>
      <c r="M331" s="2" t="e">
        <f>Table134[[#This Row],[Diff 1]]/Table134[[#This Row],[Actual cost]]*100</f>
        <v>#DIV/0!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</row>
    <row r="332" spans="1:33" hidden="1" x14ac:dyDescent="0.3">
      <c r="A332" t="s">
        <v>352</v>
      </c>
      <c r="B332">
        <v>330</v>
      </c>
      <c r="C332" t="str">
        <f>LEFT(Table134[[#This Row],[Contingency id]])</f>
        <v>A</v>
      </c>
      <c r="D332">
        <v>0</v>
      </c>
      <c r="E332" s="1">
        <v>1</v>
      </c>
      <c r="F332">
        <v>19</v>
      </c>
      <c r="G332">
        <v>19</v>
      </c>
      <c r="H332">
        <v>0</v>
      </c>
      <c r="I332" s="2">
        <f>AVERAGE(Table134[[#This Row],[Estimated costs 1]:[Estimated costs 20]])</f>
        <v>0</v>
      </c>
      <c r="J332" s="2">
        <f>_xlfn.STDEV.P(Table134[[#This Row],[Estimated costs 1]:[Estimated costs 20]])</f>
        <v>0</v>
      </c>
      <c r="K332" s="2" t="e">
        <f>Table134[[#This Row],[Dev]]/Table134[[#This Row],[Mean]]*100</f>
        <v>#DIV/0!</v>
      </c>
      <c r="L332" s="2">
        <f>Table134[[#This Row],[Estimated costs 1]]-Table134[[#This Row],[Actual cost]]</f>
        <v>0</v>
      </c>
      <c r="M332" s="2" t="e">
        <f>Table134[[#This Row],[Diff 1]]/Table134[[#This Row],[Actual cost]]*100</f>
        <v>#DIV/0!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</row>
    <row r="333" spans="1:33" hidden="1" x14ac:dyDescent="0.3">
      <c r="A333" t="s">
        <v>353</v>
      </c>
      <c r="B333">
        <v>331</v>
      </c>
      <c r="C333" t="str">
        <f>LEFT(Table134[[#This Row],[Contingency id]])</f>
        <v>A</v>
      </c>
      <c r="D333">
        <v>0</v>
      </c>
      <c r="E333" s="1">
        <v>1</v>
      </c>
      <c r="F333">
        <v>19</v>
      </c>
      <c r="G333">
        <v>19</v>
      </c>
      <c r="H333">
        <v>0</v>
      </c>
      <c r="I333" s="2">
        <f>AVERAGE(Table134[[#This Row],[Estimated costs 1]:[Estimated costs 20]])</f>
        <v>0</v>
      </c>
      <c r="J333" s="2">
        <f>_xlfn.STDEV.P(Table134[[#This Row],[Estimated costs 1]:[Estimated costs 20]])</f>
        <v>0</v>
      </c>
      <c r="K333" s="2" t="e">
        <f>Table134[[#This Row],[Dev]]/Table134[[#This Row],[Mean]]*100</f>
        <v>#DIV/0!</v>
      </c>
      <c r="L333" s="2">
        <f>Table134[[#This Row],[Estimated costs 1]]-Table134[[#This Row],[Actual cost]]</f>
        <v>0</v>
      </c>
      <c r="M333" s="2" t="e">
        <f>Table134[[#This Row],[Diff 1]]/Table134[[#This Row],[Actual cost]]*100</f>
        <v>#DIV/0!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</row>
    <row r="334" spans="1:33" hidden="1" x14ac:dyDescent="0.3">
      <c r="A334" t="s">
        <v>354</v>
      </c>
      <c r="B334">
        <v>332</v>
      </c>
      <c r="C334" t="str">
        <f>LEFT(Table134[[#This Row],[Contingency id]])</f>
        <v>A</v>
      </c>
      <c r="D334">
        <v>0</v>
      </c>
      <c r="E334" s="1">
        <v>1</v>
      </c>
      <c r="F334">
        <v>19</v>
      </c>
      <c r="G334">
        <v>19</v>
      </c>
      <c r="H334">
        <v>0</v>
      </c>
      <c r="I334" s="2">
        <f>AVERAGE(Table134[[#This Row],[Estimated costs 1]:[Estimated costs 20]])</f>
        <v>0</v>
      </c>
      <c r="J334" s="2">
        <f>_xlfn.STDEV.P(Table134[[#This Row],[Estimated costs 1]:[Estimated costs 20]])</f>
        <v>0</v>
      </c>
      <c r="K334" s="2" t="e">
        <f>Table134[[#This Row],[Dev]]/Table134[[#This Row],[Mean]]*100</f>
        <v>#DIV/0!</v>
      </c>
      <c r="L334" s="2">
        <f>Table134[[#This Row],[Estimated costs 1]]-Table134[[#This Row],[Actual cost]]</f>
        <v>0</v>
      </c>
      <c r="M334" s="2" t="e">
        <f>Table134[[#This Row],[Diff 1]]/Table134[[#This Row],[Actual cost]]*100</f>
        <v>#DIV/0!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</row>
    <row r="335" spans="1:33" hidden="1" x14ac:dyDescent="0.3">
      <c r="A335" t="s">
        <v>355</v>
      </c>
      <c r="B335">
        <v>333</v>
      </c>
      <c r="C335" t="str">
        <f>LEFT(Table134[[#This Row],[Contingency id]])</f>
        <v>A</v>
      </c>
      <c r="D335">
        <v>0</v>
      </c>
      <c r="E335" s="1">
        <v>1</v>
      </c>
      <c r="F335">
        <v>20</v>
      </c>
      <c r="G335">
        <v>20</v>
      </c>
      <c r="H335">
        <v>0</v>
      </c>
      <c r="I335" s="2">
        <f>AVERAGE(Table134[[#This Row],[Estimated costs 1]:[Estimated costs 20]])</f>
        <v>0</v>
      </c>
      <c r="J335" s="2">
        <f>_xlfn.STDEV.P(Table134[[#This Row],[Estimated costs 1]:[Estimated costs 20]])</f>
        <v>0</v>
      </c>
      <c r="K335" s="2" t="e">
        <f>Table134[[#This Row],[Dev]]/Table134[[#This Row],[Mean]]*100</f>
        <v>#DIV/0!</v>
      </c>
      <c r="L335" s="2">
        <f>Table134[[#This Row],[Estimated costs 1]]-Table134[[#This Row],[Actual cost]]</f>
        <v>0</v>
      </c>
      <c r="M335" s="2" t="e">
        <f>Table134[[#This Row],[Diff 1]]/Table134[[#This Row],[Actual cost]]*100</f>
        <v>#DIV/0!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</row>
    <row r="336" spans="1:33" hidden="1" x14ac:dyDescent="0.3">
      <c r="A336" t="s">
        <v>356</v>
      </c>
      <c r="B336">
        <v>334</v>
      </c>
      <c r="C336" t="str">
        <f>LEFT(Table134[[#This Row],[Contingency id]])</f>
        <v>A</v>
      </c>
      <c r="D336">
        <v>0</v>
      </c>
      <c r="E336" s="1">
        <v>1</v>
      </c>
      <c r="F336">
        <v>20</v>
      </c>
      <c r="G336">
        <v>20</v>
      </c>
      <c r="H336">
        <v>0</v>
      </c>
      <c r="I336" s="2">
        <f>AVERAGE(Table134[[#This Row],[Estimated costs 1]:[Estimated costs 20]])</f>
        <v>0</v>
      </c>
      <c r="J336" s="2">
        <f>_xlfn.STDEV.P(Table134[[#This Row],[Estimated costs 1]:[Estimated costs 20]])</f>
        <v>0</v>
      </c>
      <c r="K336" s="2" t="e">
        <f>Table134[[#This Row],[Dev]]/Table134[[#This Row],[Mean]]*100</f>
        <v>#DIV/0!</v>
      </c>
      <c r="L336" s="2">
        <f>Table134[[#This Row],[Estimated costs 1]]-Table134[[#This Row],[Actual cost]]</f>
        <v>0</v>
      </c>
      <c r="M336" s="2" t="e">
        <f>Table134[[#This Row],[Diff 1]]/Table134[[#This Row],[Actual cost]]*100</f>
        <v>#DIV/0!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</row>
    <row r="337" spans="1:33" hidden="1" x14ac:dyDescent="0.3">
      <c r="A337" t="s">
        <v>357</v>
      </c>
      <c r="B337">
        <v>335</v>
      </c>
      <c r="C337" t="str">
        <f>LEFT(Table134[[#This Row],[Contingency id]])</f>
        <v>A</v>
      </c>
      <c r="D337">
        <v>0</v>
      </c>
      <c r="E337" s="1">
        <v>1.0526315789473599</v>
      </c>
      <c r="F337">
        <v>20</v>
      </c>
      <c r="G337">
        <v>19</v>
      </c>
      <c r="H337">
        <v>0</v>
      </c>
      <c r="I337" s="2">
        <f>AVERAGE(Table134[[#This Row],[Estimated costs 1]:[Estimated costs 20]])</f>
        <v>0</v>
      </c>
      <c r="J337" s="2">
        <f>_xlfn.STDEV.P(Table134[[#This Row],[Estimated costs 1]:[Estimated costs 20]])</f>
        <v>0</v>
      </c>
      <c r="K337" s="2" t="e">
        <f>Table134[[#This Row],[Dev]]/Table134[[#This Row],[Mean]]*100</f>
        <v>#DIV/0!</v>
      </c>
      <c r="L337" s="2">
        <f>Table134[[#This Row],[Estimated costs 1]]-Table134[[#This Row],[Actual cost]]</f>
        <v>0</v>
      </c>
      <c r="M337" s="2" t="e">
        <f>Table134[[#This Row],[Diff 1]]/Table134[[#This Row],[Actual cost]]*100</f>
        <v>#DIV/0!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</row>
    <row r="338" spans="1:33" hidden="1" x14ac:dyDescent="0.3">
      <c r="A338" t="s">
        <v>358</v>
      </c>
      <c r="B338">
        <v>336</v>
      </c>
      <c r="C338" t="str">
        <f>LEFT(Table134[[#This Row],[Contingency id]])</f>
        <v>A</v>
      </c>
      <c r="D338">
        <v>0</v>
      </c>
      <c r="E338" s="1">
        <v>1.2230769230769201</v>
      </c>
      <c r="F338">
        <v>159</v>
      </c>
      <c r="G338">
        <v>130</v>
      </c>
      <c r="H338">
        <v>0</v>
      </c>
      <c r="I338" s="2">
        <f>AVERAGE(Table134[[#This Row],[Estimated costs 1]:[Estimated costs 20]])</f>
        <v>0</v>
      </c>
      <c r="J338" s="2">
        <f>_xlfn.STDEV.P(Table134[[#This Row],[Estimated costs 1]:[Estimated costs 20]])</f>
        <v>0</v>
      </c>
      <c r="K338" s="2" t="e">
        <f>Table134[[#This Row],[Dev]]/Table134[[#This Row],[Mean]]*100</f>
        <v>#DIV/0!</v>
      </c>
      <c r="L338" s="2">
        <f>Table134[[#This Row],[Estimated costs 1]]-Table134[[#This Row],[Actual cost]]</f>
        <v>0</v>
      </c>
      <c r="M338" s="2" t="e">
        <f>Table134[[#This Row],[Diff 1]]/Table134[[#This Row],[Actual cost]]*100</f>
        <v>#DIV/0!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</row>
    <row r="339" spans="1:33" hidden="1" x14ac:dyDescent="0.3">
      <c r="A339" t="s">
        <v>359</v>
      </c>
      <c r="B339">
        <v>337</v>
      </c>
      <c r="C339" t="str">
        <f>LEFT(Table134[[#This Row],[Contingency id]])</f>
        <v>A</v>
      </c>
      <c r="D339">
        <v>0</v>
      </c>
      <c r="E339" s="1">
        <v>1.12765957446808</v>
      </c>
      <c r="F339">
        <v>159</v>
      </c>
      <c r="G339">
        <v>141</v>
      </c>
      <c r="H339">
        <v>0</v>
      </c>
      <c r="I339" s="2">
        <f>AVERAGE(Table134[[#This Row],[Estimated costs 1]:[Estimated costs 20]])</f>
        <v>0</v>
      </c>
      <c r="J339" s="2">
        <f>_xlfn.STDEV.P(Table134[[#This Row],[Estimated costs 1]:[Estimated costs 20]])</f>
        <v>0</v>
      </c>
      <c r="K339" s="2" t="e">
        <f>Table134[[#This Row],[Dev]]/Table134[[#This Row],[Mean]]*100</f>
        <v>#DIV/0!</v>
      </c>
      <c r="L339" s="2">
        <f>Table134[[#This Row],[Estimated costs 1]]-Table134[[#This Row],[Actual cost]]</f>
        <v>0</v>
      </c>
      <c r="M339" s="2" t="e">
        <f>Table134[[#This Row],[Diff 1]]/Table134[[#This Row],[Actual cost]]*100</f>
        <v>#DIV/0!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</row>
    <row r="340" spans="1:33" hidden="1" x14ac:dyDescent="0.3">
      <c r="A340" t="s">
        <v>360</v>
      </c>
      <c r="B340">
        <v>338</v>
      </c>
      <c r="C340" t="str">
        <f>LEFT(Table134[[#This Row],[Contingency id]])</f>
        <v>A</v>
      </c>
      <c r="D340">
        <v>0</v>
      </c>
      <c r="E340" s="1">
        <v>1.2230769230769201</v>
      </c>
      <c r="F340">
        <v>159</v>
      </c>
      <c r="G340">
        <v>130</v>
      </c>
      <c r="H340">
        <v>0</v>
      </c>
      <c r="I340" s="2">
        <f>AVERAGE(Table134[[#This Row],[Estimated costs 1]:[Estimated costs 20]])</f>
        <v>0</v>
      </c>
      <c r="J340" s="2">
        <f>_xlfn.STDEV.P(Table134[[#This Row],[Estimated costs 1]:[Estimated costs 20]])</f>
        <v>0</v>
      </c>
      <c r="K340" s="2" t="e">
        <f>Table134[[#This Row],[Dev]]/Table134[[#This Row],[Mean]]*100</f>
        <v>#DIV/0!</v>
      </c>
      <c r="L340" s="2">
        <f>Table134[[#This Row],[Estimated costs 1]]-Table134[[#This Row],[Actual cost]]</f>
        <v>0</v>
      </c>
      <c r="M340" s="2" t="e">
        <f>Table134[[#This Row],[Diff 1]]/Table134[[#This Row],[Actual cost]]*100</f>
        <v>#DIV/0!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</row>
    <row r="341" spans="1:33" hidden="1" x14ac:dyDescent="0.3">
      <c r="A341" t="s">
        <v>361</v>
      </c>
      <c r="B341">
        <v>339</v>
      </c>
      <c r="C341" t="str">
        <f>LEFT(Table134[[#This Row],[Contingency id]])</f>
        <v>A</v>
      </c>
      <c r="D341">
        <v>0</v>
      </c>
      <c r="E341" s="1">
        <v>1.1197183098591501</v>
      </c>
      <c r="F341">
        <v>159</v>
      </c>
      <c r="G341">
        <v>142</v>
      </c>
      <c r="H341">
        <v>0</v>
      </c>
      <c r="I341" s="2">
        <f>AVERAGE(Table134[[#This Row],[Estimated costs 1]:[Estimated costs 20]])</f>
        <v>0</v>
      </c>
      <c r="J341" s="2">
        <f>_xlfn.STDEV.P(Table134[[#This Row],[Estimated costs 1]:[Estimated costs 20]])</f>
        <v>0</v>
      </c>
      <c r="K341" s="2" t="e">
        <f>Table134[[#This Row],[Dev]]/Table134[[#This Row],[Mean]]*100</f>
        <v>#DIV/0!</v>
      </c>
      <c r="L341" s="2">
        <f>Table134[[#This Row],[Estimated costs 1]]-Table134[[#This Row],[Actual cost]]</f>
        <v>0</v>
      </c>
      <c r="M341" s="2" t="e">
        <f>Table134[[#This Row],[Diff 1]]/Table134[[#This Row],[Actual cost]]*100</f>
        <v>#DIV/0!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</row>
    <row r="342" spans="1:33" hidden="1" x14ac:dyDescent="0.3">
      <c r="A342" t="s">
        <v>362</v>
      </c>
      <c r="B342">
        <v>340</v>
      </c>
      <c r="C342" t="str">
        <f>LEFT(Table134[[#This Row],[Contingency id]])</f>
        <v>A</v>
      </c>
      <c r="D342">
        <v>0</v>
      </c>
      <c r="E342" s="1">
        <v>1.0606060606060601</v>
      </c>
      <c r="F342">
        <v>70</v>
      </c>
      <c r="G342">
        <v>66</v>
      </c>
      <c r="H342">
        <v>0</v>
      </c>
      <c r="I342" s="2">
        <f>AVERAGE(Table134[[#This Row],[Estimated costs 1]:[Estimated costs 20]])</f>
        <v>0</v>
      </c>
      <c r="J342" s="2">
        <f>_xlfn.STDEV.P(Table134[[#This Row],[Estimated costs 1]:[Estimated costs 20]])</f>
        <v>0</v>
      </c>
      <c r="K342" s="2" t="e">
        <f>Table134[[#This Row],[Dev]]/Table134[[#This Row],[Mean]]*100</f>
        <v>#DIV/0!</v>
      </c>
      <c r="L342" s="2">
        <f>Table134[[#This Row],[Estimated costs 1]]-Table134[[#This Row],[Actual cost]]</f>
        <v>0</v>
      </c>
      <c r="M342" s="2" t="e">
        <f>Table134[[#This Row],[Diff 1]]/Table134[[#This Row],[Actual cost]]*100</f>
        <v>#DIV/0!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</row>
    <row r="343" spans="1:33" hidden="1" x14ac:dyDescent="0.3">
      <c r="A343" t="s">
        <v>363</v>
      </c>
      <c r="B343">
        <v>341</v>
      </c>
      <c r="C343" t="str">
        <f>LEFT(Table134[[#This Row],[Contingency id]])</f>
        <v>A</v>
      </c>
      <c r="D343">
        <v>0</v>
      </c>
      <c r="E343" s="1">
        <v>1.09375</v>
      </c>
      <c r="F343">
        <v>70</v>
      </c>
      <c r="G343">
        <v>64</v>
      </c>
      <c r="H343">
        <v>0</v>
      </c>
      <c r="I343" s="2">
        <f>AVERAGE(Table134[[#This Row],[Estimated costs 1]:[Estimated costs 20]])</f>
        <v>0</v>
      </c>
      <c r="J343" s="2">
        <f>_xlfn.STDEV.P(Table134[[#This Row],[Estimated costs 1]:[Estimated costs 20]])</f>
        <v>0</v>
      </c>
      <c r="K343" s="2" t="e">
        <f>Table134[[#This Row],[Dev]]/Table134[[#This Row],[Mean]]*100</f>
        <v>#DIV/0!</v>
      </c>
      <c r="L343" s="2">
        <f>Table134[[#This Row],[Estimated costs 1]]-Table134[[#This Row],[Actual cost]]</f>
        <v>0</v>
      </c>
      <c r="M343" s="2" t="e">
        <f>Table134[[#This Row],[Diff 1]]/Table134[[#This Row],[Actual cost]]*100</f>
        <v>#DIV/0!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</row>
    <row r="344" spans="1:33" hidden="1" x14ac:dyDescent="0.3">
      <c r="A344" t="s">
        <v>364</v>
      </c>
      <c r="B344">
        <v>342</v>
      </c>
      <c r="C344" t="str">
        <f>LEFT(Table134[[#This Row],[Contingency id]])</f>
        <v>A</v>
      </c>
      <c r="D344">
        <v>0</v>
      </c>
      <c r="E344" s="1">
        <v>1.1506849315068399</v>
      </c>
      <c r="F344">
        <v>84</v>
      </c>
      <c r="G344">
        <v>73</v>
      </c>
      <c r="H344">
        <v>0</v>
      </c>
      <c r="I344" s="2">
        <f>AVERAGE(Table134[[#This Row],[Estimated costs 1]:[Estimated costs 20]])</f>
        <v>0</v>
      </c>
      <c r="J344" s="2">
        <f>_xlfn.STDEV.P(Table134[[#This Row],[Estimated costs 1]:[Estimated costs 20]])</f>
        <v>0</v>
      </c>
      <c r="K344" s="2" t="e">
        <f>Table134[[#This Row],[Dev]]/Table134[[#This Row],[Mean]]*100</f>
        <v>#DIV/0!</v>
      </c>
      <c r="L344" s="2">
        <f>Table134[[#This Row],[Estimated costs 1]]-Table134[[#This Row],[Actual cost]]</f>
        <v>0</v>
      </c>
      <c r="M344" s="2" t="e">
        <f>Table134[[#This Row],[Diff 1]]/Table134[[#This Row],[Actual cost]]*100</f>
        <v>#DIV/0!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</row>
    <row r="345" spans="1:33" hidden="1" x14ac:dyDescent="0.3">
      <c r="A345" t="s">
        <v>365</v>
      </c>
      <c r="B345">
        <v>343</v>
      </c>
      <c r="C345" t="str">
        <f>LEFT(Table134[[#This Row],[Contingency id]])</f>
        <v>A</v>
      </c>
      <c r="D345">
        <v>0</v>
      </c>
      <c r="E345" s="1">
        <v>1.13513513513513</v>
      </c>
      <c r="F345">
        <v>84</v>
      </c>
      <c r="G345">
        <v>74</v>
      </c>
      <c r="H345">
        <v>0</v>
      </c>
      <c r="I345" s="2">
        <f>AVERAGE(Table134[[#This Row],[Estimated costs 1]:[Estimated costs 20]])</f>
        <v>0</v>
      </c>
      <c r="J345" s="2">
        <f>_xlfn.STDEV.P(Table134[[#This Row],[Estimated costs 1]:[Estimated costs 20]])</f>
        <v>0</v>
      </c>
      <c r="K345" s="2" t="e">
        <f>Table134[[#This Row],[Dev]]/Table134[[#This Row],[Mean]]*100</f>
        <v>#DIV/0!</v>
      </c>
      <c r="L345" s="2">
        <f>Table134[[#This Row],[Estimated costs 1]]-Table134[[#This Row],[Actual cost]]</f>
        <v>0</v>
      </c>
      <c r="M345" s="2" t="e">
        <f>Table134[[#This Row],[Diff 1]]/Table134[[#This Row],[Actual cost]]*100</f>
        <v>#DIV/0!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</row>
    <row r="346" spans="1:33" hidden="1" x14ac:dyDescent="0.3">
      <c r="A346" t="s">
        <v>366</v>
      </c>
      <c r="B346">
        <v>344</v>
      </c>
      <c r="C346" t="str">
        <f>LEFT(Table134[[#This Row],[Contingency id]])</f>
        <v>A</v>
      </c>
      <c r="D346">
        <v>0</v>
      </c>
      <c r="E346" s="1">
        <v>1.0632911392405</v>
      </c>
      <c r="F346">
        <v>84</v>
      </c>
      <c r="G346">
        <v>79</v>
      </c>
      <c r="H346">
        <v>0</v>
      </c>
      <c r="I346" s="2">
        <f>AVERAGE(Table134[[#This Row],[Estimated costs 1]:[Estimated costs 20]])</f>
        <v>0</v>
      </c>
      <c r="J346" s="2">
        <f>_xlfn.STDEV.P(Table134[[#This Row],[Estimated costs 1]:[Estimated costs 20]])</f>
        <v>0</v>
      </c>
      <c r="K346" s="2" t="e">
        <f>Table134[[#This Row],[Dev]]/Table134[[#This Row],[Mean]]*100</f>
        <v>#DIV/0!</v>
      </c>
      <c r="L346" s="2">
        <f>Table134[[#This Row],[Estimated costs 1]]-Table134[[#This Row],[Actual cost]]</f>
        <v>0</v>
      </c>
      <c r="M346" s="2" t="e">
        <f>Table134[[#This Row],[Diff 1]]/Table134[[#This Row],[Actual cost]]*100</f>
        <v>#DIV/0!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</row>
    <row r="347" spans="1:33" hidden="1" x14ac:dyDescent="0.3">
      <c r="A347" t="s">
        <v>367</v>
      </c>
      <c r="B347">
        <v>345</v>
      </c>
      <c r="C347" t="str">
        <f>LEFT(Table134[[#This Row],[Contingency id]])</f>
        <v>A</v>
      </c>
      <c r="D347">
        <v>0</v>
      </c>
      <c r="E347" s="1">
        <v>1.09375</v>
      </c>
      <c r="F347">
        <v>70</v>
      </c>
      <c r="G347">
        <v>64</v>
      </c>
      <c r="H347">
        <v>0</v>
      </c>
      <c r="I347" s="2">
        <f>AVERAGE(Table134[[#This Row],[Estimated costs 1]:[Estimated costs 20]])</f>
        <v>0</v>
      </c>
      <c r="J347" s="2">
        <f>_xlfn.STDEV.P(Table134[[#This Row],[Estimated costs 1]:[Estimated costs 20]])</f>
        <v>0</v>
      </c>
      <c r="K347" s="2" t="e">
        <f>Table134[[#This Row],[Dev]]/Table134[[#This Row],[Mean]]*100</f>
        <v>#DIV/0!</v>
      </c>
      <c r="L347" s="2">
        <f>Table134[[#This Row],[Estimated costs 1]]-Table134[[#This Row],[Actual cost]]</f>
        <v>0</v>
      </c>
      <c r="M347" s="2" t="e">
        <f>Table134[[#This Row],[Diff 1]]/Table134[[#This Row],[Actual cost]]*100</f>
        <v>#DIV/0!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</row>
    <row r="348" spans="1:33" hidden="1" x14ac:dyDescent="0.3">
      <c r="A348" t="s">
        <v>368</v>
      </c>
      <c r="B348">
        <v>346</v>
      </c>
      <c r="C348" t="str">
        <f>LEFT(Table134[[#This Row],[Contingency id]])</f>
        <v>A</v>
      </c>
      <c r="D348">
        <v>0</v>
      </c>
      <c r="E348" s="1">
        <v>1.0447761194029801</v>
      </c>
      <c r="F348">
        <v>70</v>
      </c>
      <c r="G348">
        <v>67</v>
      </c>
      <c r="H348">
        <v>0</v>
      </c>
      <c r="I348" s="2">
        <f>AVERAGE(Table134[[#This Row],[Estimated costs 1]:[Estimated costs 20]])</f>
        <v>0</v>
      </c>
      <c r="J348" s="2">
        <f>_xlfn.STDEV.P(Table134[[#This Row],[Estimated costs 1]:[Estimated costs 20]])</f>
        <v>0</v>
      </c>
      <c r="K348" s="2" t="e">
        <f>Table134[[#This Row],[Dev]]/Table134[[#This Row],[Mean]]*100</f>
        <v>#DIV/0!</v>
      </c>
      <c r="L348" s="2">
        <f>Table134[[#This Row],[Estimated costs 1]]-Table134[[#This Row],[Actual cost]]</f>
        <v>0</v>
      </c>
      <c r="M348" s="2" t="e">
        <f>Table134[[#This Row],[Diff 1]]/Table134[[#This Row],[Actual cost]]*100</f>
        <v>#DIV/0!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</row>
    <row r="349" spans="1:33" hidden="1" x14ac:dyDescent="0.3">
      <c r="A349" t="s">
        <v>369</v>
      </c>
      <c r="B349">
        <v>347</v>
      </c>
      <c r="C349" t="str">
        <f>LEFT(Table134[[#This Row],[Contingency id]])</f>
        <v>A</v>
      </c>
      <c r="D349">
        <v>0</v>
      </c>
      <c r="E349" s="1">
        <v>1.0447761194029801</v>
      </c>
      <c r="F349">
        <v>70</v>
      </c>
      <c r="G349">
        <v>67</v>
      </c>
      <c r="H349">
        <v>0</v>
      </c>
      <c r="I349" s="2">
        <f>AVERAGE(Table134[[#This Row],[Estimated costs 1]:[Estimated costs 20]])</f>
        <v>0</v>
      </c>
      <c r="J349" s="2">
        <f>_xlfn.STDEV.P(Table134[[#This Row],[Estimated costs 1]:[Estimated costs 20]])</f>
        <v>0</v>
      </c>
      <c r="K349" s="2" t="e">
        <f>Table134[[#This Row],[Dev]]/Table134[[#This Row],[Mean]]*100</f>
        <v>#DIV/0!</v>
      </c>
      <c r="L349" s="2">
        <f>Table134[[#This Row],[Estimated costs 1]]-Table134[[#This Row],[Actual cost]]</f>
        <v>0</v>
      </c>
      <c r="M349" s="2" t="e">
        <f>Table134[[#This Row],[Diff 1]]/Table134[[#This Row],[Actual cost]]*100</f>
        <v>#DIV/0!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</row>
    <row r="350" spans="1:33" hidden="1" x14ac:dyDescent="0.3">
      <c r="A350" t="s">
        <v>370</v>
      </c>
      <c r="B350">
        <v>348</v>
      </c>
      <c r="C350" t="str">
        <f>LEFT(Table134[[#This Row],[Contingency id]])</f>
        <v>A</v>
      </c>
      <c r="D350">
        <v>0</v>
      </c>
      <c r="E350" s="1">
        <v>1.1052631578947301</v>
      </c>
      <c r="F350">
        <v>84</v>
      </c>
      <c r="G350">
        <v>76</v>
      </c>
      <c r="H350">
        <v>0</v>
      </c>
      <c r="I350" s="2">
        <f>AVERAGE(Table134[[#This Row],[Estimated costs 1]:[Estimated costs 20]])</f>
        <v>0</v>
      </c>
      <c r="J350" s="2">
        <f>_xlfn.STDEV.P(Table134[[#This Row],[Estimated costs 1]:[Estimated costs 20]])</f>
        <v>0</v>
      </c>
      <c r="K350" s="2" t="e">
        <f>Table134[[#This Row],[Dev]]/Table134[[#This Row],[Mean]]*100</f>
        <v>#DIV/0!</v>
      </c>
      <c r="L350" s="2">
        <f>Table134[[#This Row],[Estimated costs 1]]-Table134[[#This Row],[Actual cost]]</f>
        <v>0</v>
      </c>
      <c r="M350" s="2" t="e">
        <f>Table134[[#This Row],[Diff 1]]/Table134[[#This Row],[Actual cost]]*100</f>
        <v>#DIV/0!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</row>
    <row r="351" spans="1:33" hidden="1" x14ac:dyDescent="0.3">
      <c r="A351" t="s">
        <v>371</v>
      </c>
      <c r="B351">
        <v>349</v>
      </c>
      <c r="C351" t="str">
        <f>LEFT(Table134[[#This Row],[Contingency id]])</f>
        <v>A</v>
      </c>
      <c r="D351">
        <v>0</v>
      </c>
      <c r="E351" s="1">
        <v>1.1200000000000001</v>
      </c>
      <c r="F351">
        <v>84</v>
      </c>
      <c r="G351">
        <v>75</v>
      </c>
      <c r="H351">
        <v>0</v>
      </c>
      <c r="I351" s="2">
        <f>AVERAGE(Table134[[#This Row],[Estimated costs 1]:[Estimated costs 20]])</f>
        <v>0</v>
      </c>
      <c r="J351" s="2">
        <f>_xlfn.STDEV.P(Table134[[#This Row],[Estimated costs 1]:[Estimated costs 20]])</f>
        <v>0</v>
      </c>
      <c r="K351" s="2" t="e">
        <f>Table134[[#This Row],[Dev]]/Table134[[#This Row],[Mean]]*100</f>
        <v>#DIV/0!</v>
      </c>
      <c r="L351" s="2">
        <f>Table134[[#This Row],[Estimated costs 1]]-Table134[[#This Row],[Actual cost]]</f>
        <v>0</v>
      </c>
      <c r="M351" s="2" t="e">
        <f>Table134[[#This Row],[Diff 1]]/Table134[[#This Row],[Actual cost]]*100</f>
        <v>#DIV/0!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</row>
    <row r="352" spans="1:33" hidden="1" x14ac:dyDescent="0.3">
      <c r="A352" t="s">
        <v>372</v>
      </c>
      <c r="B352">
        <v>350</v>
      </c>
      <c r="C352" t="str">
        <f>LEFT(Table134[[#This Row],[Contingency id]])</f>
        <v>A</v>
      </c>
      <c r="D352">
        <v>0</v>
      </c>
      <c r="E352" s="1">
        <v>1.1090909090909</v>
      </c>
      <c r="F352">
        <v>122</v>
      </c>
      <c r="G352">
        <v>110</v>
      </c>
      <c r="H352">
        <v>0</v>
      </c>
      <c r="I352" s="2">
        <f>AVERAGE(Table134[[#This Row],[Estimated costs 1]:[Estimated costs 20]])</f>
        <v>0</v>
      </c>
      <c r="J352" s="2">
        <f>_xlfn.STDEV.P(Table134[[#This Row],[Estimated costs 1]:[Estimated costs 20]])</f>
        <v>0</v>
      </c>
      <c r="K352" s="2" t="e">
        <f>Table134[[#This Row],[Dev]]/Table134[[#This Row],[Mean]]*100</f>
        <v>#DIV/0!</v>
      </c>
      <c r="L352" s="2">
        <f>Table134[[#This Row],[Estimated costs 1]]-Table134[[#This Row],[Actual cost]]</f>
        <v>0</v>
      </c>
      <c r="M352" s="2" t="e">
        <f>Table134[[#This Row],[Diff 1]]/Table134[[#This Row],[Actual cost]]*100</f>
        <v>#DIV/0!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</row>
    <row r="353" spans="1:33" hidden="1" x14ac:dyDescent="0.3">
      <c r="A353" t="s">
        <v>373</v>
      </c>
      <c r="B353">
        <v>351</v>
      </c>
      <c r="C353" t="str">
        <f>LEFT(Table134[[#This Row],[Contingency id]])</f>
        <v>A</v>
      </c>
      <c r="D353">
        <v>0</v>
      </c>
      <c r="E353" s="1">
        <v>1.1489361702127601</v>
      </c>
      <c r="F353">
        <v>108</v>
      </c>
      <c r="G353">
        <v>94</v>
      </c>
      <c r="H353">
        <v>0</v>
      </c>
      <c r="I353" s="2">
        <f>AVERAGE(Table134[[#This Row],[Estimated costs 1]:[Estimated costs 20]])</f>
        <v>0</v>
      </c>
      <c r="J353" s="2">
        <f>_xlfn.STDEV.P(Table134[[#This Row],[Estimated costs 1]:[Estimated costs 20]])</f>
        <v>0</v>
      </c>
      <c r="K353" s="2" t="e">
        <f>Table134[[#This Row],[Dev]]/Table134[[#This Row],[Mean]]*100</f>
        <v>#DIV/0!</v>
      </c>
      <c r="L353" s="2">
        <f>Table134[[#This Row],[Estimated costs 1]]-Table134[[#This Row],[Actual cost]]</f>
        <v>0</v>
      </c>
      <c r="M353" s="2" t="e">
        <f>Table134[[#This Row],[Diff 1]]/Table134[[#This Row],[Actual cost]]*100</f>
        <v>#DIV/0!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</row>
    <row r="354" spans="1:33" hidden="1" x14ac:dyDescent="0.3">
      <c r="A354" t="s">
        <v>374</v>
      </c>
      <c r="B354">
        <v>352</v>
      </c>
      <c r="C354" t="str">
        <f>LEFT(Table134[[#This Row],[Contingency id]])</f>
        <v>A</v>
      </c>
      <c r="D354">
        <v>0</v>
      </c>
      <c r="E354" s="1">
        <v>1.12962962962962</v>
      </c>
      <c r="F354">
        <v>122</v>
      </c>
      <c r="G354">
        <v>108</v>
      </c>
      <c r="H354">
        <v>0</v>
      </c>
      <c r="I354" s="2">
        <f>AVERAGE(Table134[[#This Row],[Estimated costs 1]:[Estimated costs 20]])</f>
        <v>0</v>
      </c>
      <c r="J354" s="2">
        <f>_xlfn.STDEV.P(Table134[[#This Row],[Estimated costs 1]:[Estimated costs 20]])</f>
        <v>0</v>
      </c>
      <c r="K354" s="2" t="e">
        <f>Table134[[#This Row],[Dev]]/Table134[[#This Row],[Mean]]*100</f>
        <v>#DIV/0!</v>
      </c>
      <c r="L354" s="2">
        <f>Table134[[#This Row],[Estimated costs 1]]-Table134[[#This Row],[Actual cost]]</f>
        <v>0</v>
      </c>
      <c r="M354" s="2" t="e">
        <f>Table134[[#This Row],[Diff 1]]/Table134[[#This Row],[Actual cost]]*100</f>
        <v>#DIV/0!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</row>
    <row r="355" spans="1:33" hidden="1" x14ac:dyDescent="0.3">
      <c r="A355" t="s">
        <v>375</v>
      </c>
      <c r="B355">
        <v>353</v>
      </c>
      <c r="C355" t="str">
        <f>LEFT(Table134[[#This Row],[Contingency id]])</f>
        <v>A</v>
      </c>
      <c r="D355">
        <v>0</v>
      </c>
      <c r="E355" s="1">
        <v>1.1401869158878499</v>
      </c>
      <c r="F355">
        <v>122</v>
      </c>
      <c r="G355">
        <v>107</v>
      </c>
      <c r="H355">
        <v>0</v>
      </c>
      <c r="I355" s="2">
        <f>AVERAGE(Table134[[#This Row],[Estimated costs 1]:[Estimated costs 20]])</f>
        <v>0</v>
      </c>
      <c r="J355" s="2">
        <f>_xlfn.STDEV.P(Table134[[#This Row],[Estimated costs 1]:[Estimated costs 20]])</f>
        <v>0</v>
      </c>
      <c r="K355" s="2" t="e">
        <f>Table134[[#This Row],[Dev]]/Table134[[#This Row],[Mean]]*100</f>
        <v>#DIV/0!</v>
      </c>
      <c r="L355" s="2">
        <f>Table134[[#This Row],[Estimated costs 1]]-Table134[[#This Row],[Actual cost]]</f>
        <v>0</v>
      </c>
      <c r="M355" s="2" t="e">
        <f>Table134[[#This Row],[Diff 1]]/Table134[[#This Row],[Actual cost]]*100</f>
        <v>#DIV/0!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</row>
    <row r="356" spans="1:33" hidden="1" x14ac:dyDescent="0.3">
      <c r="A356" t="s">
        <v>376</v>
      </c>
      <c r="B356">
        <v>354</v>
      </c>
      <c r="C356" t="str">
        <f>LEFT(Table134[[#This Row],[Contingency id]])</f>
        <v>A</v>
      </c>
      <c r="D356">
        <v>0</v>
      </c>
      <c r="E356" s="1">
        <v>1.1090909090909</v>
      </c>
      <c r="F356">
        <v>122</v>
      </c>
      <c r="G356">
        <v>110</v>
      </c>
      <c r="H356">
        <v>0</v>
      </c>
      <c r="I356" s="2">
        <f>AVERAGE(Table134[[#This Row],[Estimated costs 1]:[Estimated costs 20]])</f>
        <v>0</v>
      </c>
      <c r="J356" s="2">
        <f>_xlfn.STDEV.P(Table134[[#This Row],[Estimated costs 1]:[Estimated costs 20]])</f>
        <v>0</v>
      </c>
      <c r="K356" s="2" t="e">
        <f>Table134[[#This Row],[Dev]]/Table134[[#This Row],[Mean]]*100</f>
        <v>#DIV/0!</v>
      </c>
      <c r="L356" s="2">
        <f>Table134[[#This Row],[Estimated costs 1]]-Table134[[#This Row],[Actual cost]]</f>
        <v>0</v>
      </c>
      <c r="M356" s="2" t="e">
        <f>Table134[[#This Row],[Diff 1]]/Table134[[#This Row],[Actual cost]]*100</f>
        <v>#DIV/0!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</row>
    <row r="357" spans="1:33" hidden="1" x14ac:dyDescent="0.3">
      <c r="A357" t="s">
        <v>377</v>
      </c>
      <c r="B357">
        <v>355</v>
      </c>
      <c r="C357" t="str">
        <f>LEFT(Table134[[#This Row],[Contingency id]])</f>
        <v>A</v>
      </c>
      <c r="D357">
        <v>0</v>
      </c>
      <c r="E357" s="1">
        <v>1.1090909090909</v>
      </c>
      <c r="F357">
        <v>122</v>
      </c>
      <c r="G357">
        <v>110</v>
      </c>
      <c r="H357">
        <v>0</v>
      </c>
      <c r="I357" s="2">
        <f>AVERAGE(Table134[[#This Row],[Estimated costs 1]:[Estimated costs 20]])</f>
        <v>0</v>
      </c>
      <c r="J357" s="2">
        <f>_xlfn.STDEV.P(Table134[[#This Row],[Estimated costs 1]:[Estimated costs 20]])</f>
        <v>0</v>
      </c>
      <c r="K357" s="2" t="e">
        <f>Table134[[#This Row],[Dev]]/Table134[[#This Row],[Mean]]*100</f>
        <v>#DIV/0!</v>
      </c>
      <c r="L357" s="2">
        <f>Table134[[#This Row],[Estimated costs 1]]-Table134[[#This Row],[Actual cost]]</f>
        <v>0</v>
      </c>
      <c r="M357" s="2" t="e">
        <f>Table134[[#This Row],[Diff 1]]/Table134[[#This Row],[Actual cost]]*100</f>
        <v>#DIV/0!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</row>
    <row r="358" spans="1:33" hidden="1" x14ac:dyDescent="0.3">
      <c r="A358" t="s">
        <v>378</v>
      </c>
      <c r="B358">
        <v>356</v>
      </c>
      <c r="C358" t="str">
        <f>LEFT(Table134[[#This Row],[Contingency id]])</f>
        <v>A</v>
      </c>
      <c r="D358">
        <v>0</v>
      </c>
      <c r="E358" s="1">
        <v>1.12962962962962</v>
      </c>
      <c r="F358">
        <v>122</v>
      </c>
      <c r="G358">
        <v>108</v>
      </c>
      <c r="H358">
        <v>0</v>
      </c>
      <c r="I358" s="2">
        <f>AVERAGE(Table134[[#This Row],[Estimated costs 1]:[Estimated costs 20]])</f>
        <v>0</v>
      </c>
      <c r="J358" s="2">
        <f>_xlfn.STDEV.P(Table134[[#This Row],[Estimated costs 1]:[Estimated costs 20]])</f>
        <v>0</v>
      </c>
      <c r="K358" s="2" t="e">
        <f>Table134[[#This Row],[Dev]]/Table134[[#This Row],[Mean]]*100</f>
        <v>#DIV/0!</v>
      </c>
      <c r="L358" s="2">
        <f>Table134[[#This Row],[Estimated costs 1]]-Table134[[#This Row],[Actual cost]]</f>
        <v>0</v>
      </c>
      <c r="M358" s="2" t="e">
        <f>Table134[[#This Row],[Diff 1]]/Table134[[#This Row],[Actual cost]]*100</f>
        <v>#DIV/0!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</row>
    <row r="359" spans="1:33" hidden="1" x14ac:dyDescent="0.3">
      <c r="A359" t="s">
        <v>379</v>
      </c>
      <c r="B359">
        <v>357</v>
      </c>
      <c r="C359" t="str">
        <f>LEFT(Table134[[#This Row],[Contingency id]])</f>
        <v>A</v>
      </c>
      <c r="D359">
        <v>0</v>
      </c>
      <c r="E359" s="1">
        <v>1.17307692307692</v>
      </c>
      <c r="F359">
        <v>122</v>
      </c>
      <c r="G359">
        <v>104</v>
      </c>
      <c r="H359">
        <v>0</v>
      </c>
      <c r="I359" s="2">
        <f>AVERAGE(Table134[[#This Row],[Estimated costs 1]:[Estimated costs 20]])</f>
        <v>0</v>
      </c>
      <c r="J359" s="2">
        <f>_xlfn.STDEV.P(Table134[[#This Row],[Estimated costs 1]:[Estimated costs 20]])</f>
        <v>0</v>
      </c>
      <c r="K359" s="2" t="e">
        <f>Table134[[#This Row],[Dev]]/Table134[[#This Row],[Mean]]*100</f>
        <v>#DIV/0!</v>
      </c>
      <c r="L359" s="2">
        <f>Table134[[#This Row],[Estimated costs 1]]-Table134[[#This Row],[Actual cost]]</f>
        <v>0</v>
      </c>
      <c r="M359" s="2" t="e">
        <f>Table134[[#This Row],[Diff 1]]/Table134[[#This Row],[Actual cost]]*100</f>
        <v>#DIV/0!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</row>
    <row r="360" spans="1:33" hidden="1" x14ac:dyDescent="0.3">
      <c r="A360" t="s">
        <v>380</v>
      </c>
      <c r="B360">
        <v>358</v>
      </c>
      <c r="C360" t="str">
        <f>LEFT(Table134[[#This Row],[Contingency id]])</f>
        <v>A</v>
      </c>
      <c r="D360">
        <v>0</v>
      </c>
      <c r="E360" s="1">
        <v>1.1134020618556699</v>
      </c>
      <c r="F360">
        <v>108</v>
      </c>
      <c r="G360">
        <v>97</v>
      </c>
      <c r="H360">
        <v>0</v>
      </c>
      <c r="I360" s="2">
        <f>AVERAGE(Table134[[#This Row],[Estimated costs 1]:[Estimated costs 20]])</f>
        <v>0</v>
      </c>
      <c r="J360" s="2">
        <f>_xlfn.STDEV.P(Table134[[#This Row],[Estimated costs 1]:[Estimated costs 20]])</f>
        <v>0</v>
      </c>
      <c r="K360" s="2" t="e">
        <f>Table134[[#This Row],[Dev]]/Table134[[#This Row],[Mean]]*100</f>
        <v>#DIV/0!</v>
      </c>
      <c r="L360" s="2">
        <f>Table134[[#This Row],[Estimated costs 1]]-Table134[[#This Row],[Actual cost]]</f>
        <v>0</v>
      </c>
      <c r="M360" s="2" t="e">
        <f>Table134[[#This Row],[Diff 1]]/Table134[[#This Row],[Actual cost]]*100</f>
        <v>#DIV/0!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</row>
    <row r="361" spans="1:33" hidden="1" x14ac:dyDescent="0.3">
      <c r="A361" t="s">
        <v>381</v>
      </c>
      <c r="B361">
        <v>359</v>
      </c>
      <c r="C361" t="str">
        <f>LEFT(Table134[[#This Row],[Contingency id]])</f>
        <v>A</v>
      </c>
      <c r="D361">
        <v>0</v>
      </c>
      <c r="E361" s="1">
        <v>1.16190476190476</v>
      </c>
      <c r="F361">
        <v>122</v>
      </c>
      <c r="G361">
        <v>105</v>
      </c>
      <c r="H361">
        <v>0</v>
      </c>
      <c r="I361" s="2">
        <f>AVERAGE(Table134[[#This Row],[Estimated costs 1]:[Estimated costs 20]])</f>
        <v>0</v>
      </c>
      <c r="J361" s="2">
        <f>_xlfn.STDEV.P(Table134[[#This Row],[Estimated costs 1]:[Estimated costs 20]])</f>
        <v>0</v>
      </c>
      <c r="K361" s="2" t="e">
        <f>Table134[[#This Row],[Dev]]/Table134[[#This Row],[Mean]]*100</f>
        <v>#DIV/0!</v>
      </c>
      <c r="L361" s="2">
        <f>Table134[[#This Row],[Estimated costs 1]]-Table134[[#This Row],[Actual cost]]</f>
        <v>0</v>
      </c>
      <c r="M361" s="2" t="e">
        <f>Table134[[#This Row],[Diff 1]]/Table134[[#This Row],[Actual cost]]*100</f>
        <v>#DIV/0!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</row>
    <row r="362" spans="1:33" hidden="1" x14ac:dyDescent="0.3">
      <c r="A362" t="s">
        <v>382</v>
      </c>
      <c r="B362">
        <v>360</v>
      </c>
      <c r="C362" t="str">
        <f>LEFT(Table134[[#This Row],[Contingency id]])</f>
        <v>A</v>
      </c>
      <c r="D362">
        <v>0</v>
      </c>
      <c r="E362" s="1">
        <v>1.0689655172413699</v>
      </c>
      <c r="F362">
        <v>62</v>
      </c>
      <c r="G362">
        <v>58</v>
      </c>
      <c r="H362">
        <v>0</v>
      </c>
      <c r="I362" s="2">
        <f>AVERAGE(Table134[[#This Row],[Estimated costs 1]:[Estimated costs 20]])</f>
        <v>0</v>
      </c>
      <c r="J362" s="2">
        <f>_xlfn.STDEV.P(Table134[[#This Row],[Estimated costs 1]:[Estimated costs 20]])</f>
        <v>0</v>
      </c>
      <c r="K362" s="2" t="e">
        <f>Table134[[#This Row],[Dev]]/Table134[[#This Row],[Mean]]*100</f>
        <v>#DIV/0!</v>
      </c>
      <c r="L362" s="2">
        <f>Table134[[#This Row],[Estimated costs 1]]-Table134[[#This Row],[Actual cost]]</f>
        <v>0</v>
      </c>
      <c r="M362" s="2" t="e">
        <f>Table134[[#This Row],[Diff 1]]/Table134[[#This Row],[Actual cost]]*100</f>
        <v>#DIV/0!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</row>
    <row r="363" spans="1:33" hidden="1" x14ac:dyDescent="0.3">
      <c r="A363" t="s">
        <v>383</v>
      </c>
      <c r="B363">
        <v>361</v>
      </c>
      <c r="C363" t="str">
        <f>LEFT(Table134[[#This Row],[Contingency id]])</f>
        <v>A</v>
      </c>
      <c r="D363">
        <v>0</v>
      </c>
      <c r="E363" s="1">
        <v>1.0877192982456101</v>
      </c>
      <c r="F363">
        <v>62</v>
      </c>
      <c r="G363">
        <v>57</v>
      </c>
      <c r="H363">
        <v>0</v>
      </c>
      <c r="I363" s="2">
        <f>AVERAGE(Table134[[#This Row],[Estimated costs 1]:[Estimated costs 20]])</f>
        <v>0</v>
      </c>
      <c r="J363" s="2">
        <f>_xlfn.STDEV.P(Table134[[#This Row],[Estimated costs 1]:[Estimated costs 20]])</f>
        <v>0</v>
      </c>
      <c r="K363" s="2" t="e">
        <f>Table134[[#This Row],[Dev]]/Table134[[#This Row],[Mean]]*100</f>
        <v>#DIV/0!</v>
      </c>
      <c r="L363" s="2">
        <f>Table134[[#This Row],[Estimated costs 1]]-Table134[[#This Row],[Actual cost]]</f>
        <v>0</v>
      </c>
      <c r="M363" s="2" t="e">
        <f>Table134[[#This Row],[Diff 1]]/Table134[[#This Row],[Actual cost]]*100</f>
        <v>#DIV/0!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</row>
    <row r="364" spans="1:33" hidden="1" x14ac:dyDescent="0.3">
      <c r="A364" t="s">
        <v>384</v>
      </c>
      <c r="B364">
        <v>362</v>
      </c>
      <c r="C364" t="str">
        <f>LEFT(Table134[[#This Row],[Contingency id]])</f>
        <v>A</v>
      </c>
      <c r="D364">
        <v>0</v>
      </c>
      <c r="E364" s="1">
        <v>1.0689655172413699</v>
      </c>
      <c r="F364">
        <v>62</v>
      </c>
      <c r="G364">
        <v>58</v>
      </c>
      <c r="H364">
        <v>0</v>
      </c>
      <c r="I364" s="2">
        <f>AVERAGE(Table134[[#This Row],[Estimated costs 1]:[Estimated costs 20]])</f>
        <v>0</v>
      </c>
      <c r="J364" s="2">
        <f>_xlfn.STDEV.P(Table134[[#This Row],[Estimated costs 1]:[Estimated costs 20]])</f>
        <v>0</v>
      </c>
      <c r="K364" s="2" t="e">
        <f>Table134[[#This Row],[Dev]]/Table134[[#This Row],[Mean]]*100</f>
        <v>#DIV/0!</v>
      </c>
      <c r="L364" s="2">
        <f>Table134[[#This Row],[Estimated costs 1]]-Table134[[#This Row],[Actual cost]]</f>
        <v>0</v>
      </c>
      <c r="M364" s="2" t="e">
        <f>Table134[[#This Row],[Diff 1]]/Table134[[#This Row],[Actual cost]]*100</f>
        <v>#DIV/0!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</row>
    <row r="365" spans="1:33" hidden="1" x14ac:dyDescent="0.3">
      <c r="A365" t="s">
        <v>385</v>
      </c>
      <c r="B365">
        <v>363</v>
      </c>
      <c r="C365" t="str">
        <f>LEFT(Table134[[#This Row],[Contingency id]])</f>
        <v>A</v>
      </c>
      <c r="D365">
        <v>0</v>
      </c>
      <c r="E365" s="1">
        <v>1.0333333333333301</v>
      </c>
      <c r="F365">
        <v>62</v>
      </c>
      <c r="G365">
        <v>60</v>
      </c>
      <c r="H365">
        <v>0</v>
      </c>
      <c r="I365" s="2">
        <f>AVERAGE(Table134[[#This Row],[Estimated costs 1]:[Estimated costs 20]])</f>
        <v>0</v>
      </c>
      <c r="J365" s="2">
        <f>_xlfn.STDEV.P(Table134[[#This Row],[Estimated costs 1]:[Estimated costs 20]])</f>
        <v>0</v>
      </c>
      <c r="K365" s="2" t="e">
        <f>Table134[[#This Row],[Dev]]/Table134[[#This Row],[Mean]]*100</f>
        <v>#DIV/0!</v>
      </c>
      <c r="L365" s="2">
        <f>Table134[[#This Row],[Estimated costs 1]]-Table134[[#This Row],[Actual cost]]</f>
        <v>0</v>
      </c>
      <c r="M365" s="2" t="e">
        <f>Table134[[#This Row],[Diff 1]]/Table134[[#This Row],[Actual cost]]*100</f>
        <v>#DIV/0!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</row>
    <row r="366" spans="1:33" hidden="1" x14ac:dyDescent="0.3">
      <c r="A366" t="s">
        <v>386</v>
      </c>
      <c r="B366">
        <v>364</v>
      </c>
      <c r="C366" t="str">
        <f>LEFT(Table134[[#This Row],[Contingency id]])</f>
        <v>A</v>
      </c>
      <c r="D366">
        <v>0</v>
      </c>
      <c r="E366" s="1">
        <v>1.1272727272727201</v>
      </c>
      <c r="F366">
        <v>62</v>
      </c>
      <c r="G366">
        <v>55</v>
      </c>
      <c r="H366">
        <v>0</v>
      </c>
      <c r="I366" s="2">
        <f>AVERAGE(Table134[[#This Row],[Estimated costs 1]:[Estimated costs 20]])</f>
        <v>0</v>
      </c>
      <c r="J366" s="2">
        <f>_xlfn.STDEV.P(Table134[[#This Row],[Estimated costs 1]:[Estimated costs 20]])</f>
        <v>0</v>
      </c>
      <c r="K366" s="2" t="e">
        <f>Table134[[#This Row],[Dev]]/Table134[[#This Row],[Mean]]*100</f>
        <v>#DIV/0!</v>
      </c>
      <c r="L366" s="2">
        <f>Table134[[#This Row],[Estimated costs 1]]-Table134[[#This Row],[Actual cost]]</f>
        <v>0</v>
      </c>
      <c r="M366" s="2" t="e">
        <f>Table134[[#This Row],[Diff 1]]/Table134[[#This Row],[Actual cost]]*100</f>
        <v>#DIV/0!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</row>
    <row r="367" spans="1:33" hidden="1" x14ac:dyDescent="0.3">
      <c r="A367" t="s">
        <v>387</v>
      </c>
      <c r="B367">
        <v>365</v>
      </c>
      <c r="C367" t="str">
        <f>LEFT(Table134[[#This Row],[Contingency id]])</f>
        <v>A</v>
      </c>
      <c r="D367">
        <v>0</v>
      </c>
      <c r="E367" s="1">
        <v>1.0877192982456101</v>
      </c>
      <c r="F367">
        <v>62</v>
      </c>
      <c r="G367">
        <v>57</v>
      </c>
      <c r="H367">
        <v>0</v>
      </c>
      <c r="I367" s="2">
        <f>AVERAGE(Table134[[#This Row],[Estimated costs 1]:[Estimated costs 20]])</f>
        <v>0</v>
      </c>
      <c r="J367" s="2">
        <f>_xlfn.STDEV.P(Table134[[#This Row],[Estimated costs 1]:[Estimated costs 20]])</f>
        <v>0</v>
      </c>
      <c r="K367" s="2" t="e">
        <f>Table134[[#This Row],[Dev]]/Table134[[#This Row],[Mean]]*100</f>
        <v>#DIV/0!</v>
      </c>
      <c r="L367" s="2">
        <f>Table134[[#This Row],[Estimated costs 1]]-Table134[[#This Row],[Actual cost]]</f>
        <v>0</v>
      </c>
      <c r="M367" s="2" t="e">
        <f>Table134[[#This Row],[Diff 1]]/Table134[[#This Row],[Actual cost]]*100</f>
        <v>#DIV/0!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</row>
    <row r="368" spans="1:33" hidden="1" x14ac:dyDescent="0.3">
      <c r="A368" t="s">
        <v>388</v>
      </c>
      <c r="B368">
        <v>366</v>
      </c>
      <c r="C368" t="str">
        <f>LEFT(Table134[[#This Row],[Contingency id]])</f>
        <v>A</v>
      </c>
      <c r="D368">
        <v>0</v>
      </c>
      <c r="E368" s="1">
        <v>1.0877192982456101</v>
      </c>
      <c r="F368">
        <v>62</v>
      </c>
      <c r="G368">
        <v>57</v>
      </c>
      <c r="H368">
        <v>0</v>
      </c>
      <c r="I368" s="2">
        <f>AVERAGE(Table134[[#This Row],[Estimated costs 1]:[Estimated costs 20]])</f>
        <v>0</v>
      </c>
      <c r="J368" s="2">
        <f>_xlfn.STDEV.P(Table134[[#This Row],[Estimated costs 1]:[Estimated costs 20]])</f>
        <v>0</v>
      </c>
      <c r="K368" s="2" t="e">
        <f>Table134[[#This Row],[Dev]]/Table134[[#This Row],[Mean]]*100</f>
        <v>#DIV/0!</v>
      </c>
      <c r="L368" s="2">
        <f>Table134[[#This Row],[Estimated costs 1]]-Table134[[#This Row],[Actual cost]]</f>
        <v>0</v>
      </c>
      <c r="M368" s="2" t="e">
        <f>Table134[[#This Row],[Diff 1]]/Table134[[#This Row],[Actual cost]]*100</f>
        <v>#DIV/0!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</row>
    <row r="369" spans="1:33" hidden="1" x14ac:dyDescent="0.3">
      <c r="A369" t="s">
        <v>389</v>
      </c>
      <c r="B369">
        <v>367</v>
      </c>
      <c r="C369" t="str">
        <f>LEFT(Table134[[#This Row],[Contingency id]])</f>
        <v>A</v>
      </c>
      <c r="D369">
        <v>0</v>
      </c>
      <c r="E369" s="1">
        <v>1.0508474576271101</v>
      </c>
      <c r="F369">
        <v>62</v>
      </c>
      <c r="G369">
        <v>59</v>
      </c>
      <c r="H369">
        <v>0</v>
      </c>
      <c r="I369" s="2">
        <f>AVERAGE(Table134[[#This Row],[Estimated costs 1]:[Estimated costs 20]])</f>
        <v>0</v>
      </c>
      <c r="J369" s="2">
        <f>_xlfn.STDEV.P(Table134[[#This Row],[Estimated costs 1]:[Estimated costs 20]])</f>
        <v>0</v>
      </c>
      <c r="K369" s="2" t="e">
        <f>Table134[[#This Row],[Dev]]/Table134[[#This Row],[Mean]]*100</f>
        <v>#DIV/0!</v>
      </c>
      <c r="L369" s="2">
        <f>Table134[[#This Row],[Estimated costs 1]]-Table134[[#This Row],[Actual cost]]</f>
        <v>0</v>
      </c>
      <c r="M369" s="2" t="e">
        <f>Table134[[#This Row],[Diff 1]]/Table134[[#This Row],[Actual cost]]*100</f>
        <v>#DIV/0!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</row>
    <row r="370" spans="1:33" hidden="1" x14ac:dyDescent="0.3">
      <c r="A370" t="s">
        <v>390</v>
      </c>
      <c r="B370">
        <v>368</v>
      </c>
      <c r="C370" t="str">
        <f>LEFT(Table134[[#This Row],[Contingency id]])</f>
        <v>A</v>
      </c>
      <c r="D370">
        <v>0</v>
      </c>
      <c r="E370" s="1">
        <v>1.0877192982456101</v>
      </c>
      <c r="F370">
        <v>62</v>
      </c>
      <c r="G370">
        <v>57</v>
      </c>
      <c r="H370">
        <v>0</v>
      </c>
      <c r="I370" s="2">
        <f>AVERAGE(Table134[[#This Row],[Estimated costs 1]:[Estimated costs 20]])</f>
        <v>0</v>
      </c>
      <c r="J370" s="2">
        <f>_xlfn.STDEV.P(Table134[[#This Row],[Estimated costs 1]:[Estimated costs 20]])</f>
        <v>0</v>
      </c>
      <c r="K370" s="2" t="e">
        <f>Table134[[#This Row],[Dev]]/Table134[[#This Row],[Mean]]*100</f>
        <v>#DIV/0!</v>
      </c>
      <c r="L370" s="2">
        <f>Table134[[#This Row],[Estimated costs 1]]-Table134[[#This Row],[Actual cost]]</f>
        <v>0</v>
      </c>
      <c r="M370" s="2" t="e">
        <f>Table134[[#This Row],[Diff 1]]/Table134[[#This Row],[Actual cost]]*100</f>
        <v>#DIV/0!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</row>
    <row r="371" spans="1:33" hidden="1" x14ac:dyDescent="0.3">
      <c r="A371" t="s">
        <v>391</v>
      </c>
      <c r="B371">
        <v>369</v>
      </c>
      <c r="C371" t="str">
        <f>LEFT(Table134[[#This Row],[Contingency id]])</f>
        <v>A</v>
      </c>
      <c r="D371">
        <v>0</v>
      </c>
      <c r="E371" s="1">
        <v>1.0689655172413699</v>
      </c>
      <c r="F371">
        <v>62</v>
      </c>
      <c r="G371">
        <v>58</v>
      </c>
      <c r="H371">
        <v>0</v>
      </c>
      <c r="I371" s="2">
        <f>AVERAGE(Table134[[#This Row],[Estimated costs 1]:[Estimated costs 20]])</f>
        <v>0</v>
      </c>
      <c r="J371" s="2">
        <f>_xlfn.STDEV.P(Table134[[#This Row],[Estimated costs 1]:[Estimated costs 20]])</f>
        <v>0</v>
      </c>
      <c r="K371" s="2" t="e">
        <f>Table134[[#This Row],[Dev]]/Table134[[#This Row],[Mean]]*100</f>
        <v>#DIV/0!</v>
      </c>
      <c r="L371" s="2">
        <f>Table134[[#This Row],[Estimated costs 1]]-Table134[[#This Row],[Actual cost]]</f>
        <v>0</v>
      </c>
      <c r="M371" s="2" t="e">
        <f>Table134[[#This Row],[Diff 1]]/Table134[[#This Row],[Actual cost]]*100</f>
        <v>#DIV/0!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</row>
    <row r="372" spans="1:33" hidden="1" x14ac:dyDescent="0.3">
      <c r="A372" t="s">
        <v>392</v>
      </c>
      <c r="B372">
        <v>370</v>
      </c>
      <c r="C372" t="str">
        <f>LEFT(Table134[[#This Row],[Contingency id]])</f>
        <v>A</v>
      </c>
      <c r="D372">
        <v>0</v>
      </c>
      <c r="E372" s="1">
        <v>1.0804597701149401</v>
      </c>
      <c r="F372">
        <v>94</v>
      </c>
      <c r="G372">
        <v>87</v>
      </c>
      <c r="H372">
        <v>0</v>
      </c>
      <c r="I372" s="2">
        <f>AVERAGE(Table134[[#This Row],[Estimated costs 1]:[Estimated costs 20]])</f>
        <v>0</v>
      </c>
      <c r="J372" s="2">
        <f>_xlfn.STDEV.P(Table134[[#This Row],[Estimated costs 1]:[Estimated costs 20]])</f>
        <v>0</v>
      </c>
      <c r="K372" s="2" t="e">
        <f>Table134[[#This Row],[Dev]]/Table134[[#This Row],[Mean]]*100</f>
        <v>#DIV/0!</v>
      </c>
      <c r="L372" s="2">
        <f>Table134[[#This Row],[Estimated costs 1]]-Table134[[#This Row],[Actual cost]]</f>
        <v>0</v>
      </c>
      <c r="M372" s="2" t="e">
        <f>Table134[[#This Row],[Diff 1]]/Table134[[#This Row],[Actual cost]]*100</f>
        <v>#DIV/0!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</row>
    <row r="373" spans="1:33" hidden="1" x14ac:dyDescent="0.3">
      <c r="A373" t="s">
        <v>393</v>
      </c>
      <c r="B373">
        <v>371</v>
      </c>
      <c r="C373" t="str">
        <f>LEFT(Table134[[#This Row],[Contingency id]])</f>
        <v>A</v>
      </c>
      <c r="D373">
        <v>0</v>
      </c>
      <c r="E373" s="1">
        <v>1.0833333333333299</v>
      </c>
      <c r="F373">
        <v>91</v>
      </c>
      <c r="G373">
        <v>84</v>
      </c>
      <c r="H373">
        <v>0</v>
      </c>
      <c r="I373" s="2">
        <f>AVERAGE(Table134[[#This Row],[Estimated costs 1]:[Estimated costs 20]])</f>
        <v>0</v>
      </c>
      <c r="J373" s="2">
        <f>_xlfn.STDEV.P(Table134[[#This Row],[Estimated costs 1]:[Estimated costs 20]])</f>
        <v>0</v>
      </c>
      <c r="K373" s="2" t="e">
        <f>Table134[[#This Row],[Dev]]/Table134[[#This Row],[Mean]]*100</f>
        <v>#DIV/0!</v>
      </c>
      <c r="L373" s="2">
        <f>Table134[[#This Row],[Estimated costs 1]]-Table134[[#This Row],[Actual cost]]</f>
        <v>0</v>
      </c>
      <c r="M373" s="2" t="e">
        <f>Table134[[#This Row],[Diff 1]]/Table134[[#This Row],[Actual cost]]*100</f>
        <v>#DIV/0!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</row>
    <row r="374" spans="1:33" hidden="1" x14ac:dyDescent="0.3">
      <c r="A374" t="s">
        <v>394</v>
      </c>
      <c r="B374">
        <v>372</v>
      </c>
      <c r="C374" t="str">
        <f>LEFT(Table134[[#This Row],[Contingency id]])</f>
        <v>A</v>
      </c>
      <c r="D374">
        <v>0</v>
      </c>
      <c r="E374" s="1">
        <v>1.1463414634146301</v>
      </c>
      <c r="F374">
        <v>94</v>
      </c>
      <c r="G374">
        <v>82</v>
      </c>
      <c r="H374">
        <v>0</v>
      </c>
      <c r="I374" s="2">
        <f>AVERAGE(Table134[[#This Row],[Estimated costs 1]:[Estimated costs 20]])</f>
        <v>0</v>
      </c>
      <c r="J374" s="2">
        <f>_xlfn.STDEV.P(Table134[[#This Row],[Estimated costs 1]:[Estimated costs 20]])</f>
        <v>0</v>
      </c>
      <c r="K374" s="2" t="e">
        <f>Table134[[#This Row],[Dev]]/Table134[[#This Row],[Mean]]*100</f>
        <v>#DIV/0!</v>
      </c>
      <c r="L374" s="2">
        <f>Table134[[#This Row],[Estimated costs 1]]-Table134[[#This Row],[Actual cost]]</f>
        <v>0</v>
      </c>
      <c r="M374" s="2" t="e">
        <f>Table134[[#This Row],[Diff 1]]/Table134[[#This Row],[Actual cost]]*100</f>
        <v>#DIV/0!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</row>
    <row r="375" spans="1:33" hidden="1" x14ac:dyDescent="0.3">
      <c r="A375" t="s">
        <v>395</v>
      </c>
      <c r="B375">
        <v>373</v>
      </c>
      <c r="C375" t="str">
        <f>LEFT(Table134[[#This Row],[Contingency id]])</f>
        <v>A</v>
      </c>
      <c r="D375">
        <v>0</v>
      </c>
      <c r="E375" s="1">
        <v>1.0804597701149401</v>
      </c>
      <c r="F375">
        <v>94</v>
      </c>
      <c r="G375">
        <v>87</v>
      </c>
      <c r="H375">
        <v>0</v>
      </c>
      <c r="I375" s="2">
        <f>AVERAGE(Table134[[#This Row],[Estimated costs 1]:[Estimated costs 20]])</f>
        <v>0</v>
      </c>
      <c r="J375" s="2">
        <f>_xlfn.STDEV.P(Table134[[#This Row],[Estimated costs 1]:[Estimated costs 20]])</f>
        <v>0</v>
      </c>
      <c r="K375" s="2" t="e">
        <f>Table134[[#This Row],[Dev]]/Table134[[#This Row],[Mean]]*100</f>
        <v>#DIV/0!</v>
      </c>
      <c r="L375" s="2">
        <f>Table134[[#This Row],[Estimated costs 1]]-Table134[[#This Row],[Actual cost]]</f>
        <v>0</v>
      </c>
      <c r="M375" s="2" t="e">
        <f>Table134[[#This Row],[Diff 1]]/Table134[[#This Row],[Actual cost]]*100</f>
        <v>#DIV/0!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</row>
    <row r="376" spans="1:33" hidden="1" x14ac:dyDescent="0.3">
      <c r="A376" t="s">
        <v>396</v>
      </c>
      <c r="B376">
        <v>374</v>
      </c>
      <c r="C376" t="str">
        <f>LEFT(Table134[[#This Row],[Contingency id]])</f>
        <v>A</v>
      </c>
      <c r="D376">
        <v>0</v>
      </c>
      <c r="E376" s="1">
        <v>1.1058823529411701</v>
      </c>
      <c r="F376">
        <v>94</v>
      </c>
      <c r="G376">
        <v>85</v>
      </c>
      <c r="H376">
        <v>0</v>
      </c>
      <c r="I376" s="2">
        <f>AVERAGE(Table134[[#This Row],[Estimated costs 1]:[Estimated costs 20]])</f>
        <v>0</v>
      </c>
      <c r="J376" s="2">
        <f>_xlfn.STDEV.P(Table134[[#This Row],[Estimated costs 1]:[Estimated costs 20]])</f>
        <v>0</v>
      </c>
      <c r="K376" s="2" t="e">
        <f>Table134[[#This Row],[Dev]]/Table134[[#This Row],[Mean]]*100</f>
        <v>#DIV/0!</v>
      </c>
      <c r="L376" s="2">
        <f>Table134[[#This Row],[Estimated costs 1]]-Table134[[#This Row],[Actual cost]]</f>
        <v>0</v>
      </c>
      <c r="M376" s="2" t="e">
        <f>Table134[[#This Row],[Diff 1]]/Table134[[#This Row],[Actual cost]]*100</f>
        <v>#DIV/0!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</row>
    <row r="377" spans="1:33" hidden="1" x14ac:dyDescent="0.3">
      <c r="A377" t="s">
        <v>397</v>
      </c>
      <c r="B377">
        <v>375</v>
      </c>
      <c r="C377" t="str">
        <f>LEFT(Table134[[#This Row],[Contingency id]])</f>
        <v>A</v>
      </c>
      <c r="D377">
        <v>0</v>
      </c>
      <c r="E377" s="1">
        <v>1.07368421052631</v>
      </c>
      <c r="F377">
        <v>102</v>
      </c>
      <c r="G377">
        <v>95</v>
      </c>
      <c r="H377">
        <v>0</v>
      </c>
      <c r="I377" s="2">
        <f>AVERAGE(Table134[[#This Row],[Estimated costs 1]:[Estimated costs 20]])</f>
        <v>0</v>
      </c>
      <c r="J377" s="2">
        <f>_xlfn.STDEV.P(Table134[[#This Row],[Estimated costs 1]:[Estimated costs 20]])</f>
        <v>0</v>
      </c>
      <c r="K377" s="2" t="e">
        <f>Table134[[#This Row],[Dev]]/Table134[[#This Row],[Mean]]*100</f>
        <v>#DIV/0!</v>
      </c>
      <c r="L377" s="2">
        <f>Table134[[#This Row],[Estimated costs 1]]-Table134[[#This Row],[Actual cost]]</f>
        <v>0</v>
      </c>
      <c r="M377" s="2" t="e">
        <f>Table134[[#This Row],[Diff 1]]/Table134[[#This Row],[Actual cost]]*100</f>
        <v>#DIV/0!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</row>
    <row r="378" spans="1:33" hidden="1" x14ac:dyDescent="0.3">
      <c r="A378" t="s">
        <v>398</v>
      </c>
      <c r="B378">
        <v>376</v>
      </c>
      <c r="C378" t="str">
        <f>LEFT(Table134[[#This Row],[Contingency id]])</f>
        <v>A</v>
      </c>
      <c r="D378">
        <v>0</v>
      </c>
      <c r="E378" s="1">
        <v>1.14772727272727</v>
      </c>
      <c r="F378">
        <v>101</v>
      </c>
      <c r="G378">
        <v>88</v>
      </c>
      <c r="H378">
        <v>0</v>
      </c>
      <c r="I378" s="2">
        <f>AVERAGE(Table134[[#This Row],[Estimated costs 1]:[Estimated costs 20]])</f>
        <v>0</v>
      </c>
      <c r="J378" s="2">
        <f>_xlfn.STDEV.P(Table134[[#This Row],[Estimated costs 1]:[Estimated costs 20]])</f>
        <v>0</v>
      </c>
      <c r="K378" s="2" t="e">
        <f>Table134[[#This Row],[Dev]]/Table134[[#This Row],[Mean]]*100</f>
        <v>#DIV/0!</v>
      </c>
      <c r="L378" s="2">
        <f>Table134[[#This Row],[Estimated costs 1]]-Table134[[#This Row],[Actual cost]]</f>
        <v>0</v>
      </c>
      <c r="M378" s="2" t="e">
        <f>Table134[[#This Row],[Diff 1]]/Table134[[#This Row],[Actual cost]]*100</f>
        <v>#DIV/0!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</row>
    <row r="379" spans="1:33" hidden="1" x14ac:dyDescent="0.3">
      <c r="A379" t="s">
        <v>399</v>
      </c>
      <c r="B379">
        <v>377</v>
      </c>
      <c r="C379" t="str">
        <f>LEFT(Table134[[#This Row],[Contingency id]])</f>
        <v>A</v>
      </c>
      <c r="D379">
        <v>0</v>
      </c>
      <c r="E379" s="1">
        <v>1.13333333333333</v>
      </c>
      <c r="F379">
        <v>102</v>
      </c>
      <c r="G379">
        <v>90</v>
      </c>
      <c r="H379">
        <v>0</v>
      </c>
      <c r="I379" s="2">
        <f>AVERAGE(Table134[[#This Row],[Estimated costs 1]:[Estimated costs 20]])</f>
        <v>0</v>
      </c>
      <c r="J379" s="2">
        <f>_xlfn.STDEV.P(Table134[[#This Row],[Estimated costs 1]:[Estimated costs 20]])</f>
        <v>0</v>
      </c>
      <c r="K379" s="2" t="e">
        <f>Table134[[#This Row],[Dev]]/Table134[[#This Row],[Mean]]*100</f>
        <v>#DIV/0!</v>
      </c>
      <c r="L379" s="2">
        <f>Table134[[#This Row],[Estimated costs 1]]-Table134[[#This Row],[Actual cost]]</f>
        <v>0</v>
      </c>
      <c r="M379" s="2" t="e">
        <f>Table134[[#This Row],[Diff 1]]/Table134[[#This Row],[Actual cost]]*100</f>
        <v>#DIV/0!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</row>
    <row r="380" spans="1:33" hidden="1" x14ac:dyDescent="0.3">
      <c r="A380" t="s">
        <v>400</v>
      </c>
      <c r="B380">
        <v>378</v>
      </c>
      <c r="C380" t="str">
        <f>LEFT(Table134[[#This Row],[Contingency id]])</f>
        <v>A</v>
      </c>
      <c r="D380">
        <v>0</v>
      </c>
      <c r="E380" s="1">
        <v>1.15887850467289</v>
      </c>
      <c r="F380">
        <v>124</v>
      </c>
      <c r="G380">
        <v>107</v>
      </c>
      <c r="H380">
        <v>0</v>
      </c>
      <c r="I380" s="2">
        <f>AVERAGE(Table134[[#This Row],[Estimated costs 1]:[Estimated costs 20]])</f>
        <v>0</v>
      </c>
      <c r="J380" s="2">
        <f>_xlfn.STDEV.P(Table134[[#This Row],[Estimated costs 1]:[Estimated costs 20]])</f>
        <v>0</v>
      </c>
      <c r="K380" s="2" t="e">
        <f>Table134[[#This Row],[Dev]]/Table134[[#This Row],[Mean]]*100</f>
        <v>#DIV/0!</v>
      </c>
      <c r="L380" s="2">
        <f>Table134[[#This Row],[Estimated costs 1]]-Table134[[#This Row],[Actual cost]]</f>
        <v>0</v>
      </c>
      <c r="M380" s="2" t="e">
        <f>Table134[[#This Row],[Diff 1]]/Table134[[#This Row],[Actual cost]]*100</f>
        <v>#DIV/0!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</row>
    <row r="381" spans="1:33" hidden="1" x14ac:dyDescent="0.3">
      <c r="A381" t="s">
        <v>401</v>
      </c>
      <c r="B381">
        <v>379</v>
      </c>
      <c r="C381" t="str">
        <f>LEFT(Table134[[#This Row],[Contingency id]])</f>
        <v>A</v>
      </c>
      <c r="D381">
        <v>0</v>
      </c>
      <c r="E381" s="1">
        <v>1.1272727272727201</v>
      </c>
      <c r="F381">
        <v>124</v>
      </c>
      <c r="G381">
        <v>110</v>
      </c>
      <c r="H381">
        <v>0</v>
      </c>
      <c r="I381" s="2">
        <f>AVERAGE(Table134[[#This Row],[Estimated costs 1]:[Estimated costs 20]])</f>
        <v>0</v>
      </c>
      <c r="J381" s="2">
        <f>_xlfn.STDEV.P(Table134[[#This Row],[Estimated costs 1]:[Estimated costs 20]])</f>
        <v>0</v>
      </c>
      <c r="K381" s="2" t="e">
        <f>Table134[[#This Row],[Dev]]/Table134[[#This Row],[Mean]]*100</f>
        <v>#DIV/0!</v>
      </c>
      <c r="L381" s="2">
        <f>Table134[[#This Row],[Estimated costs 1]]-Table134[[#This Row],[Actual cost]]</f>
        <v>0</v>
      </c>
      <c r="M381" s="2" t="e">
        <f>Table134[[#This Row],[Diff 1]]/Table134[[#This Row],[Actual cost]]*100</f>
        <v>#DIV/0!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</row>
    <row r="382" spans="1:33" hidden="1" x14ac:dyDescent="0.3">
      <c r="A382" t="s">
        <v>402</v>
      </c>
      <c r="B382">
        <v>380</v>
      </c>
      <c r="C382" t="str">
        <f>LEFT(Table134[[#This Row],[Contingency id]])</f>
        <v>A</v>
      </c>
      <c r="D382">
        <v>0</v>
      </c>
      <c r="E382" s="1">
        <v>1.1171171171171099</v>
      </c>
      <c r="F382">
        <v>124</v>
      </c>
      <c r="G382">
        <v>111</v>
      </c>
      <c r="H382">
        <v>0</v>
      </c>
      <c r="I382" s="2">
        <f>AVERAGE(Table134[[#This Row],[Estimated costs 1]:[Estimated costs 20]])</f>
        <v>0</v>
      </c>
      <c r="J382" s="2">
        <f>_xlfn.STDEV.P(Table134[[#This Row],[Estimated costs 1]:[Estimated costs 20]])</f>
        <v>0</v>
      </c>
      <c r="K382" s="2" t="e">
        <f>Table134[[#This Row],[Dev]]/Table134[[#This Row],[Mean]]*100</f>
        <v>#DIV/0!</v>
      </c>
      <c r="L382" s="2">
        <f>Table134[[#This Row],[Estimated costs 1]]-Table134[[#This Row],[Actual cost]]</f>
        <v>0</v>
      </c>
      <c r="M382" s="2" t="e">
        <f>Table134[[#This Row],[Diff 1]]/Table134[[#This Row],[Actual cost]]*100</f>
        <v>#DIV/0!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</row>
    <row r="383" spans="1:33" hidden="1" x14ac:dyDescent="0.3">
      <c r="A383" t="s">
        <v>403</v>
      </c>
      <c r="B383">
        <v>381</v>
      </c>
      <c r="C383" t="str">
        <f>LEFT(Table134[[#This Row],[Contingency id]])</f>
        <v>A</v>
      </c>
      <c r="D383">
        <v>0</v>
      </c>
      <c r="E383" s="1">
        <v>1.15887850467289</v>
      </c>
      <c r="F383">
        <v>124</v>
      </c>
      <c r="G383">
        <v>107</v>
      </c>
      <c r="H383">
        <v>0</v>
      </c>
      <c r="I383" s="2">
        <f>AVERAGE(Table134[[#This Row],[Estimated costs 1]:[Estimated costs 20]])</f>
        <v>0</v>
      </c>
      <c r="J383" s="2">
        <f>_xlfn.STDEV.P(Table134[[#This Row],[Estimated costs 1]:[Estimated costs 20]])</f>
        <v>0</v>
      </c>
      <c r="K383" s="2" t="e">
        <f>Table134[[#This Row],[Dev]]/Table134[[#This Row],[Mean]]*100</f>
        <v>#DIV/0!</v>
      </c>
      <c r="L383" s="2">
        <f>Table134[[#This Row],[Estimated costs 1]]-Table134[[#This Row],[Actual cost]]</f>
        <v>0</v>
      </c>
      <c r="M383" s="2" t="e">
        <f>Table134[[#This Row],[Diff 1]]/Table134[[#This Row],[Actual cost]]*100</f>
        <v>#DIV/0!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</row>
    <row r="384" spans="1:33" hidden="1" x14ac:dyDescent="0.3">
      <c r="A384" t="s">
        <v>404</v>
      </c>
      <c r="B384">
        <v>382</v>
      </c>
      <c r="C384" t="str">
        <f>LEFT(Table134[[#This Row],[Contingency id]])</f>
        <v>A</v>
      </c>
      <c r="D384">
        <v>0</v>
      </c>
      <c r="E384" s="1">
        <v>1.13761467889908</v>
      </c>
      <c r="F384">
        <v>124</v>
      </c>
      <c r="G384">
        <v>109</v>
      </c>
      <c r="H384">
        <v>0</v>
      </c>
      <c r="I384" s="2">
        <f>AVERAGE(Table134[[#This Row],[Estimated costs 1]:[Estimated costs 20]])</f>
        <v>0</v>
      </c>
      <c r="J384" s="2">
        <f>_xlfn.STDEV.P(Table134[[#This Row],[Estimated costs 1]:[Estimated costs 20]])</f>
        <v>0</v>
      </c>
      <c r="K384" s="2" t="e">
        <f>Table134[[#This Row],[Dev]]/Table134[[#This Row],[Mean]]*100</f>
        <v>#DIV/0!</v>
      </c>
      <c r="L384" s="2">
        <f>Table134[[#This Row],[Estimated costs 1]]-Table134[[#This Row],[Actual cost]]</f>
        <v>0</v>
      </c>
      <c r="M384" s="2" t="e">
        <f>Table134[[#This Row],[Diff 1]]/Table134[[#This Row],[Actual cost]]*100</f>
        <v>#DIV/0!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</row>
    <row r="385" spans="1:33" hidden="1" x14ac:dyDescent="0.3">
      <c r="A385" t="s">
        <v>405</v>
      </c>
      <c r="B385">
        <v>383</v>
      </c>
      <c r="C385" t="str">
        <f>LEFT(Table134[[#This Row],[Contingency id]])</f>
        <v>A</v>
      </c>
      <c r="D385">
        <v>0</v>
      </c>
      <c r="E385" s="1">
        <v>1.1171171171171099</v>
      </c>
      <c r="F385">
        <v>124</v>
      </c>
      <c r="G385">
        <v>111</v>
      </c>
      <c r="H385">
        <v>0</v>
      </c>
      <c r="I385" s="2">
        <f>AVERAGE(Table134[[#This Row],[Estimated costs 1]:[Estimated costs 20]])</f>
        <v>0</v>
      </c>
      <c r="J385" s="2">
        <f>_xlfn.STDEV.P(Table134[[#This Row],[Estimated costs 1]:[Estimated costs 20]])</f>
        <v>0</v>
      </c>
      <c r="K385" s="2" t="e">
        <f>Table134[[#This Row],[Dev]]/Table134[[#This Row],[Mean]]*100</f>
        <v>#DIV/0!</v>
      </c>
      <c r="L385" s="2">
        <f>Table134[[#This Row],[Estimated costs 1]]-Table134[[#This Row],[Actual cost]]</f>
        <v>0</v>
      </c>
      <c r="M385" s="2" t="e">
        <f>Table134[[#This Row],[Diff 1]]/Table134[[#This Row],[Actual cost]]*100</f>
        <v>#DIV/0!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</row>
    <row r="386" spans="1:33" hidden="1" x14ac:dyDescent="0.3">
      <c r="A386" t="s">
        <v>406</v>
      </c>
      <c r="B386">
        <v>384</v>
      </c>
      <c r="C386" t="str">
        <f>LEFT(Table134[[#This Row],[Contingency id]])</f>
        <v>A</v>
      </c>
      <c r="D386">
        <v>0</v>
      </c>
      <c r="E386" s="1">
        <v>1.15887850467289</v>
      </c>
      <c r="F386">
        <v>124</v>
      </c>
      <c r="G386">
        <v>107</v>
      </c>
      <c r="H386">
        <v>0</v>
      </c>
      <c r="I386" s="2">
        <f>AVERAGE(Table134[[#This Row],[Estimated costs 1]:[Estimated costs 20]])</f>
        <v>0</v>
      </c>
      <c r="J386" s="2">
        <f>_xlfn.STDEV.P(Table134[[#This Row],[Estimated costs 1]:[Estimated costs 20]])</f>
        <v>0</v>
      </c>
      <c r="K386" s="2" t="e">
        <f>Table134[[#This Row],[Dev]]/Table134[[#This Row],[Mean]]*100</f>
        <v>#DIV/0!</v>
      </c>
      <c r="L386" s="2">
        <f>Table134[[#This Row],[Estimated costs 1]]-Table134[[#This Row],[Actual cost]]</f>
        <v>0</v>
      </c>
      <c r="M386" s="2" t="e">
        <f>Table134[[#This Row],[Diff 1]]/Table134[[#This Row],[Actual cost]]*100</f>
        <v>#DIV/0!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</row>
    <row r="387" spans="1:33" x14ac:dyDescent="0.3">
      <c r="A387" t="s">
        <v>407</v>
      </c>
      <c r="B387">
        <v>385</v>
      </c>
      <c r="C387" t="str">
        <f>LEFT(Table134[[#This Row],[Contingency id]])</f>
        <v>B</v>
      </c>
      <c r="D387">
        <v>0</v>
      </c>
      <c r="E387" s="1">
        <v>1.08536585365853</v>
      </c>
      <c r="F387">
        <v>89</v>
      </c>
      <c r="G387">
        <v>82</v>
      </c>
      <c r="H387">
        <v>0</v>
      </c>
      <c r="I387" s="2">
        <f>AVERAGE(Table134[[#This Row],[Estimated costs 1]:[Estimated costs 20]])</f>
        <v>0</v>
      </c>
      <c r="J387" s="2">
        <f>_xlfn.STDEV.P(Table134[[#This Row],[Estimated costs 1]:[Estimated costs 20]])</f>
        <v>0</v>
      </c>
      <c r="K387" s="2" t="e">
        <f>Table134[[#This Row],[Dev]]/Table134[[#This Row],[Mean]]*100</f>
        <v>#DIV/0!</v>
      </c>
      <c r="L387" s="2">
        <f>Table134[[#This Row],[Estimated costs 1]]-Table134[[#This Row],[Actual cost]]</f>
        <v>0</v>
      </c>
      <c r="M387" s="2" t="e">
        <f>Table134[[#This Row],[Diff 1]]/Table134[[#This Row],[Actual cost]]*100</f>
        <v>#DIV/0!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</row>
    <row r="388" spans="1:33" x14ac:dyDescent="0.3">
      <c r="A388" t="s">
        <v>408</v>
      </c>
      <c r="B388">
        <v>386</v>
      </c>
      <c r="C388" t="str">
        <f>LEFT(Table134[[#This Row],[Contingency id]])</f>
        <v>B</v>
      </c>
      <c r="D388">
        <v>0</v>
      </c>
      <c r="E388" s="1">
        <v>1.04838709677419</v>
      </c>
      <c r="F388">
        <v>65</v>
      </c>
      <c r="G388">
        <v>62</v>
      </c>
      <c r="H388">
        <v>0</v>
      </c>
      <c r="I388" s="2">
        <f>AVERAGE(Table134[[#This Row],[Estimated costs 1]:[Estimated costs 20]])</f>
        <v>0</v>
      </c>
      <c r="J388" s="2">
        <f>_xlfn.STDEV.P(Table134[[#This Row],[Estimated costs 1]:[Estimated costs 20]])</f>
        <v>0</v>
      </c>
      <c r="K388" s="2" t="e">
        <f>Table134[[#This Row],[Dev]]/Table134[[#This Row],[Mean]]*100</f>
        <v>#DIV/0!</v>
      </c>
      <c r="L388" s="2">
        <f>Table134[[#This Row],[Estimated costs 1]]-Table134[[#This Row],[Actual cost]]</f>
        <v>0</v>
      </c>
      <c r="M388" s="2" t="e">
        <f>Table134[[#This Row],[Diff 1]]/Table134[[#This Row],[Actual cost]]*100</f>
        <v>#DIV/0!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</row>
    <row r="389" spans="1:33" x14ac:dyDescent="0.3">
      <c r="A389" t="s">
        <v>409</v>
      </c>
      <c r="B389">
        <v>387</v>
      </c>
      <c r="C389" t="str">
        <f>LEFT(Table134[[#This Row],[Contingency id]])</f>
        <v>B</v>
      </c>
      <c r="D389">
        <v>0</v>
      </c>
      <c r="E389" s="1">
        <v>1.0833333333333299</v>
      </c>
      <c r="F389">
        <v>65</v>
      </c>
      <c r="G389">
        <v>60</v>
      </c>
      <c r="H389">
        <v>0</v>
      </c>
      <c r="I389" s="2">
        <f>AVERAGE(Table134[[#This Row],[Estimated costs 1]:[Estimated costs 20]])</f>
        <v>0</v>
      </c>
      <c r="J389" s="2">
        <f>_xlfn.STDEV.P(Table134[[#This Row],[Estimated costs 1]:[Estimated costs 20]])</f>
        <v>0</v>
      </c>
      <c r="K389" s="2" t="e">
        <f>Table134[[#This Row],[Dev]]/Table134[[#This Row],[Mean]]*100</f>
        <v>#DIV/0!</v>
      </c>
      <c r="L389" s="2">
        <f>Table134[[#This Row],[Estimated costs 1]]-Table134[[#This Row],[Actual cost]]</f>
        <v>0</v>
      </c>
      <c r="M389" s="2" t="e">
        <f>Table134[[#This Row],[Diff 1]]/Table134[[#This Row],[Actual cost]]*100</f>
        <v>#DIV/0!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</row>
    <row r="390" spans="1:33" x14ac:dyDescent="0.3">
      <c r="A390" t="s">
        <v>410</v>
      </c>
      <c r="B390">
        <v>388</v>
      </c>
      <c r="C390" t="str">
        <f>LEFT(Table134[[#This Row],[Contingency id]])</f>
        <v>B</v>
      </c>
      <c r="D390">
        <v>0</v>
      </c>
      <c r="E390" s="1">
        <v>1.2027027027027</v>
      </c>
      <c r="F390">
        <v>89</v>
      </c>
      <c r="G390">
        <v>74</v>
      </c>
      <c r="H390">
        <v>0</v>
      </c>
      <c r="I390" s="2">
        <f>AVERAGE(Table134[[#This Row],[Estimated costs 1]:[Estimated costs 20]])</f>
        <v>0</v>
      </c>
      <c r="J390" s="2">
        <f>_xlfn.STDEV.P(Table134[[#This Row],[Estimated costs 1]:[Estimated costs 20]])</f>
        <v>0</v>
      </c>
      <c r="K390" s="2" t="e">
        <f>Table134[[#This Row],[Dev]]/Table134[[#This Row],[Mean]]*100</f>
        <v>#DIV/0!</v>
      </c>
      <c r="L390" s="2">
        <f>Table134[[#This Row],[Estimated costs 1]]-Table134[[#This Row],[Actual cost]]</f>
        <v>0</v>
      </c>
      <c r="M390" s="2" t="e">
        <f>Table134[[#This Row],[Diff 1]]/Table134[[#This Row],[Actual cost]]*100</f>
        <v>#DIV/0!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</row>
    <row r="391" spans="1:33" x14ac:dyDescent="0.3">
      <c r="A391" t="s">
        <v>411</v>
      </c>
      <c r="B391">
        <v>389</v>
      </c>
      <c r="C391" t="str">
        <f>LEFT(Table134[[#This Row],[Contingency id]])</f>
        <v>B</v>
      </c>
      <c r="D391">
        <v>0</v>
      </c>
      <c r="E391" s="1">
        <v>1.0722891566265</v>
      </c>
      <c r="F391">
        <v>89</v>
      </c>
      <c r="G391">
        <v>83</v>
      </c>
      <c r="H391">
        <v>0</v>
      </c>
      <c r="I391" s="2">
        <f>AVERAGE(Table134[[#This Row],[Estimated costs 1]:[Estimated costs 20]])</f>
        <v>0</v>
      </c>
      <c r="J391" s="2">
        <f>_xlfn.STDEV.P(Table134[[#This Row],[Estimated costs 1]:[Estimated costs 20]])</f>
        <v>0</v>
      </c>
      <c r="K391" s="2" t="e">
        <f>Table134[[#This Row],[Dev]]/Table134[[#This Row],[Mean]]*100</f>
        <v>#DIV/0!</v>
      </c>
      <c r="L391" s="2">
        <f>Table134[[#This Row],[Estimated costs 1]]-Table134[[#This Row],[Actual cost]]</f>
        <v>0</v>
      </c>
      <c r="M391" s="2" t="e">
        <f>Table134[[#This Row],[Diff 1]]/Table134[[#This Row],[Actual cost]]*100</f>
        <v>#DIV/0!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</row>
    <row r="392" spans="1:33" x14ac:dyDescent="0.3">
      <c r="A392" t="s">
        <v>412</v>
      </c>
      <c r="B392">
        <v>390</v>
      </c>
      <c r="C392" t="str">
        <f>LEFT(Table134[[#This Row],[Contingency id]])</f>
        <v>B</v>
      </c>
      <c r="D392">
        <v>0</v>
      </c>
      <c r="E392" s="1">
        <v>1.0987654320987601</v>
      </c>
      <c r="F392">
        <v>89</v>
      </c>
      <c r="G392">
        <v>81</v>
      </c>
      <c r="H392">
        <v>0</v>
      </c>
      <c r="I392" s="2">
        <f>AVERAGE(Table134[[#This Row],[Estimated costs 1]:[Estimated costs 20]])</f>
        <v>0</v>
      </c>
      <c r="J392" s="2">
        <f>_xlfn.STDEV.P(Table134[[#This Row],[Estimated costs 1]:[Estimated costs 20]])</f>
        <v>0</v>
      </c>
      <c r="K392" s="2" t="e">
        <f>Table134[[#This Row],[Dev]]/Table134[[#This Row],[Mean]]*100</f>
        <v>#DIV/0!</v>
      </c>
      <c r="L392" s="2">
        <f>Table134[[#This Row],[Estimated costs 1]]-Table134[[#This Row],[Actual cost]]</f>
        <v>0</v>
      </c>
      <c r="M392" s="2" t="e">
        <f>Table134[[#This Row],[Diff 1]]/Table134[[#This Row],[Actual cost]]*100</f>
        <v>#DIV/0!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</row>
    <row r="393" spans="1:33" x14ac:dyDescent="0.3">
      <c r="A393" t="s">
        <v>413</v>
      </c>
      <c r="B393">
        <v>391</v>
      </c>
      <c r="C393" t="str">
        <f>LEFT(Table134[[#This Row],[Contingency id]])</f>
        <v>B</v>
      </c>
      <c r="D393">
        <v>0</v>
      </c>
      <c r="E393" s="1">
        <v>1.0508474576271101</v>
      </c>
      <c r="F393">
        <v>62</v>
      </c>
      <c r="G393">
        <v>59</v>
      </c>
      <c r="H393">
        <v>0</v>
      </c>
      <c r="I393" s="2">
        <f>AVERAGE(Table134[[#This Row],[Estimated costs 1]:[Estimated costs 20]])</f>
        <v>0</v>
      </c>
      <c r="J393" s="2">
        <f>_xlfn.STDEV.P(Table134[[#This Row],[Estimated costs 1]:[Estimated costs 20]])</f>
        <v>0</v>
      </c>
      <c r="K393" s="2" t="e">
        <f>Table134[[#This Row],[Dev]]/Table134[[#This Row],[Mean]]*100</f>
        <v>#DIV/0!</v>
      </c>
      <c r="L393" s="2">
        <f>Table134[[#This Row],[Estimated costs 1]]-Table134[[#This Row],[Actual cost]]</f>
        <v>0</v>
      </c>
      <c r="M393" s="2" t="e">
        <f>Table134[[#This Row],[Diff 1]]/Table134[[#This Row],[Actual cost]]*100</f>
        <v>#DIV/0!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</row>
    <row r="394" spans="1:33" x14ac:dyDescent="0.3">
      <c r="A394" t="s">
        <v>414</v>
      </c>
      <c r="B394">
        <v>392</v>
      </c>
      <c r="C394" t="str">
        <f>LEFT(Table134[[#This Row],[Contingency id]])</f>
        <v>B</v>
      </c>
      <c r="D394">
        <v>0</v>
      </c>
      <c r="E394" s="1">
        <v>1.0163934426229499</v>
      </c>
      <c r="F394">
        <v>62</v>
      </c>
      <c r="G394">
        <v>61</v>
      </c>
      <c r="H394">
        <v>0</v>
      </c>
      <c r="I394" s="2">
        <f>AVERAGE(Table134[[#This Row],[Estimated costs 1]:[Estimated costs 20]])</f>
        <v>0</v>
      </c>
      <c r="J394" s="2">
        <f>_xlfn.STDEV.P(Table134[[#This Row],[Estimated costs 1]:[Estimated costs 20]])</f>
        <v>0</v>
      </c>
      <c r="K394" s="2" t="e">
        <f>Table134[[#This Row],[Dev]]/Table134[[#This Row],[Mean]]*100</f>
        <v>#DIV/0!</v>
      </c>
      <c r="L394" s="2">
        <f>Table134[[#This Row],[Estimated costs 1]]-Table134[[#This Row],[Actual cost]]</f>
        <v>0</v>
      </c>
      <c r="M394" s="2" t="e">
        <f>Table134[[#This Row],[Diff 1]]/Table134[[#This Row],[Actual cost]]*100</f>
        <v>#DIV/0!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</row>
    <row r="395" spans="1:33" x14ac:dyDescent="0.3">
      <c r="A395" t="s">
        <v>415</v>
      </c>
      <c r="B395">
        <v>393</v>
      </c>
      <c r="C395" t="str">
        <f>LEFT(Table134[[#This Row],[Contingency id]])</f>
        <v>B</v>
      </c>
      <c r="D395">
        <v>0</v>
      </c>
      <c r="E395" s="1">
        <v>1.0595238095238</v>
      </c>
      <c r="F395">
        <v>89</v>
      </c>
      <c r="G395">
        <v>84</v>
      </c>
      <c r="H395">
        <v>0</v>
      </c>
      <c r="I395" s="2">
        <f>AVERAGE(Table134[[#This Row],[Estimated costs 1]:[Estimated costs 20]])</f>
        <v>0</v>
      </c>
      <c r="J395" s="2">
        <f>_xlfn.STDEV.P(Table134[[#This Row],[Estimated costs 1]:[Estimated costs 20]])</f>
        <v>0</v>
      </c>
      <c r="K395" s="2" t="e">
        <f>Table134[[#This Row],[Dev]]/Table134[[#This Row],[Mean]]*100</f>
        <v>#DIV/0!</v>
      </c>
      <c r="L395" s="2">
        <f>Table134[[#This Row],[Estimated costs 1]]-Table134[[#This Row],[Actual cost]]</f>
        <v>0</v>
      </c>
      <c r="M395" s="2" t="e">
        <f>Table134[[#This Row],[Diff 1]]/Table134[[#This Row],[Actual cost]]*100</f>
        <v>#DIV/0!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</row>
    <row r="396" spans="1:33" x14ac:dyDescent="0.3">
      <c r="A396" t="s">
        <v>416</v>
      </c>
      <c r="B396">
        <v>394</v>
      </c>
      <c r="C396" t="str">
        <f>LEFT(Table134[[#This Row],[Contingency id]])</f>
        <v>B</v>
      </c>
      <c r="D396">
        <v>0</v>
      </c>
      <c r="E396" s="1">
        <v>1.1558441558441499</v>
      </c>
      <c r="F396">
        <v>89</v>
      </c>
      <c r="G396">
        <v>77</v>
      </c>
      <c r="H396">
        <v>0</v>
      </c>
      <c r="I396" s="2">
        <f>AVERAGE(Table134[[#This Row],[Estimated costs 1]:[Estimated costs 20]])</f>
        <v>0</v>
      </c>
      <c r="J396" s="2">
        <f>_xlfn.STDEV.P(Table134[[#This Row],[Estimated costs 1]:[Estimated costs 20]])</f>
        <v>0</v>
      </c>
      <c r="K396" s="2" t="e">
        <f>Table134[[#This Row],[Dev]]/Table134[[#This Row],[Mean]]*100</f>
        <v>#DIV/0!</v>
      </c>
      <c r="L396" s="2">
        <f>Table134[[#This Row],[Estimated costs 1]]-Table134[[#This Row],[Actual cost]]</f>
        <v>0</v>
      </c>
      <c r="M396" s="2" t="e">
        <f>Table134[[#This Row],[Diff 1]]/Table134[[#This Row],[Actual cost]]*100</f>
        <v>#DIV/0!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</row>
    <row r="397" spans="1:33" x14ac:dyDescent="0.3">
      <c r="A397" t="s">
        <v>417</v>
      </c>
      <c r="B397">
        <v>395</v>
      </c>
      <c r="C397" t="str">
        <f>LEFT(Table134[[#This Row],[Contingency id]])</f>
        <v>B</v>
      </c>
      <c r="D397">
        <v>0</v>
      </c>
      <c r="E397" s="1">
        <v>1.12658227848101</v>
      </c>
      <c r="F397">
        <v>89</v>
      </c>
      <c r="G397">
        <v>79</v>
      </c>
      <c r="H397">
        <v>0</v>
      </c>
      <c r="I397" s="2">
        <f>AVERAGE(Table134[[#This Row],[Estimated costs 1]:[Estimated costs 20]])</f>
        <v>0</v>
      </c>
      <c r="J397" s="2">
        <f>_xlfn.STDEV.P(Table134[[#This Row],[Estimated costs 1]:[Estimated costs 20]])</f>
        <v>0</v>
      </c>
      <c r="K397" s="2" t="e">
        <f>Table134[[#This Row],[Dev]]/Table134[[#This Row],[Mean]]*100</f>
        <v>#DIV/0!</v>
      </c>
      <c r="L397" s="2">
        <f>Table134[[#This Row],[Estimated costs 1]]-Table134[[#This Row],[Actual cost]]</f>
        <v>0</v>
      </c>
      <c r="M397" s="2" t="e">
        <f>Table134[[#This Row],[Diff 1]]/Table134[[#This Row],[Actual cost]]*100</f>
        <v>#DIV/0!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</row>
    <row r="398" spans="1:33" x14ac:dyDescent="0.3">
      <c r="A398" t="s">
        <v>418</v>
      </c>
      <c r="B398">
        <v>396</v>
      </c>
      <c r="C398" t="str">
        <f>LEFT(Table134[[#This Row],[Contingency id]])</f>
        <v>B</v>
      </c>
      <c r="D398">
        <v>0</v>
      </c>
      <c r="E398" s="1">
        <v>1.0987654320987601</v>
      </c>
      <c r="F398">
        <v>89</v>
      </c>
      <c r="G398">
        <v>81</v>
      </c>
      <c r="H398">
        <v>0</v>
      </c>
      <c r="I398" s="2">
        <f>AVERAGE(Table134[[#This Row],[Estimated costs 1]:[Estimated costs 20]])</f>
        <v>0</v>
      </c>
      <c r="J398" s="2">
        <f>_xlfn.STDEV.P(Table134[[#This Row],[Estimated costs 1]:[Estimated costs 20]])</f>
        <v>0</v>
      </c>
      <c r="K398" s="2" t="e">
        <f>Table134[[#This Row],[Dev]]/Table134[[#This Row],[Mean]]*100</f>
        <v>#DIV/0!</v>
      </c>
      <c r="L398" s="2">
        <f>Table134[[#This Row],[Estimated costs 1]]-Table134[[#This Row],[Actual cost]]</f>
        <v>0</v>
      </c>
      <c r="M398" s="2" t="e">
        <f>Table134[[#This Row],[Diff 1]]/Table134[[#This Row],[Actual cost]]*100</f>
        <v>#DIV/0!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</row>
    <row r="399" spans="1:33" x14ac:dyDescent="0.3">
      <c r="A399" t="s">
        <v>419</v>
      </c>
      <c r="B399">
        <v>397</v>
      </c>
      <c r="C399" t="str">
        <f>LEFT(Table134[[#This Row],[Contingency id]])</f>
        <v>B</v>
      </c>
      <c r="D399">
        <v>0</v>
      </c>
      <c r="E399" s="1">
        <v>1.14035087719298</v>
      </c>
      <c r="F399">
        <v>130</v>
      </c>
      <c r="G399">
        <v>114</v>
      </c>
      <c r="H399">
        <v>0</v>
      </c>
      <c r="I399" s="2">
        <f>AVERAGE(Table134[[#This Row],[Estimated costs 1]:[Estimated costs 20]])</f>
        <v>0</v>
      </c>
      <c r="J399" s="2">
        <f>_xlfn.STDEV.P(Table134[[#This Row],[Estimated costs 1]:[Estimated costs 20]])</f>
        <v>0</v>
      </c>
      <c r="K399" s="2" t="e">
        <f>Table134[[#This Row],[Dev]]/Table134[[#This Row],[Mean]]*100</f>
        <v>#DIV/0!</v>
      </c>
      <c r="L399" s="2">
        <f>Table134[[#This Row],[Estimated costs 1]]-Table134[[#This Row],[Actual cost]]</f>
        <v>0</v>
      </c>
      <c r="M399" s="2" t="e">
        <f>Table134[[#This Row],[Diff 1]]/Table134[[#This Row],[Actual cost]]*100</f>
        <v>#DIV/0!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</row>
    <row r="400" spans="1:33" x14ac:dyDescent="0.3">
      <c r="A400" t="s">
        <v>420</v>
      </c>
      <c r="B400">
        <v>398</v>
      </c>
      <c r="C400" t="str">
        <f>LEFT(Table134[[#This Row],[Contingency id]])</f>
        <v>B</v>
      </c>
      <c r="D400">
        <v>0</v>
      </c>
      <c r="E400" s="1">
        <v>1.13043478260869</v>
      </c>
      <c r="F400">
        <v>130</v>
      </c>
      <c r="G400">
        <v>115</v>
      </c>
      <c r="H400">
        <v>0</v>
      </c>
      <c r="I400" s="2">
        <f>AVERAGE(Table134[[#This Row],[Estimated costs 1]:[Estimated costs 20]])</f>
        <v>0</v>
      </c>
      <c r="J400" s="2">
        <f>_xlfn.STDEV.P(Table134[[#This Row],[Estimated costs 1]:[Estimated costs 20]])</f>
        <v>0</v>
      </c>
      <c r="K400" s="2" t="e">
        <f>Table134[[#This Row],[Dev]]/Table134[[#This Row],[Mean]]*100</f>
        <v>#DIV/0!</v>
      </c>
      <c r="L400" s="2">
        <f>Table134[[#This Row],[Estimated costs 1]]-Table134[[#This Row],[Actual cost]]</f>
        <v>0</v>
      </c>
      <c r="M400" s="2" t="e">
        <f>Table134[[#This Row],[Diff 1]]/Table134[[#This Row],[Actual cost]]*100</f>
        <v>#DIV/0!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</row>
    <row r="401" spans="1:33" x14ac:dyDescent="0.3">
      <c r="A401" t="s">
        <v>421</v>
      </c>
      <c r="B401">
        <v>399</v>
      </c>
      <c r="C401" t="str">
        <f>LEFT(Table134[[#This Row],[Contingency id]])</f>
        <v>B</v>
      </c>
      <c r="D401">
        <v>0</v>
      </c>
      <c r="E401" s="1">
        <v>1.13043478260869</v>
      </c>
      <c r="F401">
        <v>130</v>
      </c>
      <c r="G401">
        <v>115</v>
      </c>
      <c r="H401">
        <v>0</v>
      </c>
      <c r="I401" s="2">
        <f>AVERAGE(Table134[[#This Row],[Estimated costs 1]:[Estimated costs 20]])</f>
        <v>0</v>
      </c>
      <c r="J401" s="2">
        <f>_xlfn.STDEV.P(Table134[[#This Row],[Estimated costs 1]:[Estimated costs 20]])</f>
        <v>0</v>
      </c>
      <c r="K401" s="2" t="e">
        <f>Table134[[#This Row],[Dev]]/Table134[[#This Row],[Mean]]*100</f>
        <v>#DIV/0!</v>
      </c>
      <c r="L401" s="2">
        <f>Table134[[#This Row],[Estimated costs 1]]-Table134[[#This Row],[Actual cost]]</f>
        <v>0</v>
      </c>
      <c r="M401" s="2" t="e">
        <f>Table134[[#This Row],[Diff 1]]/Table134[[#This Row],[Actual cost]]*100</f>
        <v>#DIV/0!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</row>
    <row r="402" spans="1:33" x14ac:dyDescent="0.3">
      <c r="A402" t="s">
        <v>422</v>
      </c>
      <c r="B402">
        <v>400</v>
      </c>
      <c r="C402" t="str">
        <f>LEFT(Table134[[#This Row],[Contingency id]])</f>
        <v>B</v>
      </c>
      <c r="D402">
        <v>0</v>
      </c>
      <c r="E402" s="1">
        <v>1.0924369747899101</v>
      </c>
      <c r="F402">
        <v>130</v>
      </c>
      <c r="G402">
        <v>119</v>
      </c>
      <c r="H402">
        <v>0</v>
      </c>
      <c r="I402" s="2">
        <f>AVERAGE(Table134[[#This Row],[Estimated costs 1]:[Estimated costs 20]])</f>
        <v>0</v>
      </c>
      <c r="J402" s="2">
        <f>_xlfn.STDEV.P(Table134[[#This Row],[Estimated costs 1]:[Estimated costs 20]])</f>
        <v>0</v>
      </c>
      <c r="K402" s="2" t="e">
        <f>Table134[[#This Row],[Dev]]/Table134[[#This Row],[Mean]]*100</f>
        <v>#DIV/0!</v>
      </c>
      <c r="L402" s="2">
        <f>Table134[[#This Row],[Estimated costs 1]]-Table134[[#This Row],[Actual cost]]</f>
        <v>0</v>
      </c>
      <c r="M402" s="2" t="e">
        <f>Table134[[#This Row],[Diff 1]]/Table134[[#This Row],[Actual cost]]*100</f>
        <v>#DIV/0!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</row>
    <row r="403" spans="1:33" x14ac:dyDescent="0.3">
      <c r="A403" t="s">
        <v>423</v>
      </c>
      <c r="B403">
        <v>401</v>
      </c>
      <c r="C403" t="str">
        <f>LEFT(Table134[[#This Row],[Contingency id]])</f>
        <v>B</v>
      </c>
      <c r="D403">
        <v>0</v>
      </c>
      <c r="E403" s="1">
        <v>1.1111111111111101</v>
      </c>
      <c r="F403">
        <v>130</v>
      </c>
      <c r="G403">
        <v>117</v>
      </c>
      <c r="H403">
        <v>0</v>
      </c>
      <c r="I403" s="2">
        <f>AVERAGE(Table134[[#This Row],[Estimated costs 1]:[Estimated costs 20]])</f>
        <v>0</v>
      </c>
      <c r="J403" s="2">
        <f>_xlfn.STDEV.P(Table134[[#This Row],[Estimated costs 1]:[Estimated costs 20]])</f>
        <v>0</v>
      </c>
      <c r="K403" s="2" t="e">
        <f>Table134[[#This Row],[Dev]]/Table134[[#This Row],[Mean]]*100</f>
        <v>#DIV/0!</v>
      </c>
      <c r="L403" s="2">
        <f>Table134[[#This Row],[Estimated costs 1]]-Table134[[#This Row],[Actual cost]]</f>
        <v>0</v>
      </c>
      <c r="M403" s="2" t="e">
        <f>Table134[[#This Row],[Diff 1]]/Table134[[#This Row],[Actual cost]]*100</f>
        <v>#DIV/0!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</row>
    <row r="404" spans="1:33" x14ac:dyDescent="0.3">
      <c r="A404" t="s">
        <v>424</v>
      </c>
      <c r="B404">
        <v>402</v>
      </c>
      <c r="C404" t="str">
        <f>LEFT(Table134[[#This Row],[Contingency id]])</f>
        <v>B</v>
      </c>
      <c r="D404">
        <v>0</v>
      </c>
      <c r="E404" s="1">
        <v>1.16190476190476</v>
      </c>
      <c r="F404">
        <v>122</v>
      </c>
      <c r="G404">
        <v>105</v>
      </c>
      <c r="H404">
        <v>0</v>
      </c>
      <c r="I404" s="2">
        <f>AVERAGE(Table134[[#This Row],[Estimated costs 1]:[Estimated costs 20]])</f>
        <v>0</v>
      </c>
      <c r="J404" s="2">
        <f>_xlfn.STDEV.P(Table134[[#This Row],[Estimated costs 1]:[Estimated costs 20]])</f>
        <v>0</v>
      </c>
      <c r="K404" s="2" t="e">
        <f>Table134[[#This Row],[Dev]]/Table134[[#This Row],[Mean]]*100</f>
        <v>#DIV/0!</v>
      </c>
      <c r="L404" s="2">
        <f>Table134[[#This Row],[Estimated costs 1]]-Table134[[#This Row],[Actual cost]]</f>
        <v>0</v>
      </c>
      <c r="M404" s="2" t="e">
        <f>Table134[[#This Row],[Diff 1]]/Table134[[#This Row],[Actual cost]]*100</f>
        <v>#DIV/0!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</row>
    <row r="405" spans="1:33" x14ac:dyDescent="0.3">
      <c r="A405" t="s">
        <v>425</v>
      </c>
      <c r="B405">
        <v>403</v>
      </c>
      <c r="C405" t="str">
        <f>LEFT(Table134[[#This Row],[Contingency id]])</f>
        <v>B</v>
      </c>
      <c r="D405">
        <v>0</v>
      </c>
      <c r="E405" s="1">
        <v>1.12037037037037</v>
      </c>
      <c r="F405">
        <v>121</v>
      </c>
      <c r="G405">
        <v>108</v>
      </c>
      <c r="H405">
        <v>0</v>
      </c>
      <c r="I405" s="2">
        <f>AVERAGE(Table134[[#This Row],[Estimated costs 1]:[Estimated costs 20]])</f>
        <v>0</v>
      </c>
      <c r="J405" s="2">
        <f>_xlfn.STDEV.P(Table134[[#This Row],[Estimated costs 1]:[Estimated costs 20]])</f>
        <v>0</v>
      </c>
      <c r="K405" s="2" t="e">
        <f>Table134[[#This Row],[Dev]]/Table134[[#This Row],[Mean]]*100</f>
        <v>#DIV/0!</v>
      </c>
      <c r="L405" s="2">
        <f>Table134[[#This Row],[Estimated costs 1]]-Table134[[#This Row],[Actual cost]]</f>
        <v>0</v>
      </c>
      <c r="M405" s="2" t="e">
        <f>Table134[[#This Row],[Diff 1]]/Table134[[#This Row],[Actual cost]]*100</f>
        <v>#DIV/0!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</row>
    <row r="406" spans="1:33" x14ac:dyDescent="0.3">
      <c r="A406" t="s">
        <v>426</v>
      </c>
      <c r="B406">
        <v>404</v>
      </c>
      <c r="C406" t="str">
        <f>LEFT(Table134[[#This Row],[Contingency id]])</f>
        <v>B</v>
      </c>
      <c r="D406">
        <v>0</v>
      </c>
      <c r="E406" s="1">
        <v>1.24489795918367</v>
      </c>
      <c r="F406">
        <v>122</v>
      </c>
      <c r="G406">
        <v>98</v>
      </c>
      <c r="H406">
        <v>0</v>
      </c>
      <c r="I406" s="2">
        <f>AVERAGE(Table134[[#This Row],[Estimated costs 1]:[Estimated costs 20]])</f>
        <v>0</v>
      </c>
      <c r="J406" s="2">
        <f>_xlfn.STDEV.P(Table134[[#This Row],[Estimated costs 1]:[Estimated costs 20]])</f>
        <v>0</v>
      </c>
      <c r="K406" s="2" t="e">
        <f>Table134[[#This Row],[Dev]]/Table134[[#This Row],[Mean]]*100</f>
        <v>#DIV/0!</v>
      </c>
      <c r="L406" s="2">
        <f>Table134[[#This Row],[Estimated costs 1]]-Table134[[#This Row],[Actual cost]]</f>
        <v>0</v>
      </c>
      <c r="M406" s="2" t="e">
        <f>Table134[[#This Row],[Diff 1]]/Table134[[#This Row],[Actual cost]]*100</f>
        <v>#DIV/0!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</row>
    <row r="407" spans="1:33" x14ac:dyDescent="0.3">
      <c r="A407" t="s">
        <v>427</v>
      </c>
      <c r="B407">
        <v>405</v>
      </c>
      <c r="C407" t="str">
        <f>LEFT(Table134[[#This Row],[Contingency id]])</f>
        <v>B</v>
      </c>
      <c r="D407">
        <v>0</v>
      </c>
      <c r="E407" s="1">
        <v>1.06306306306306</v>
      </c>
      <c r="F407">
        <v>118</v>
      </c>
      <c r="G407">
        <v>111</v>
      </c>
      <c r="H407">
        <v>0</v>
      </c>
      <c r="I407" s="2">
        <f>AVERAGE(Table134[[#This Row],[Estimated costs 1]:[Estimated costs 20]])</f>
        <v>0</v>
      </c>
      <c r="J407" s="2">
        <f>_xlfn.STDEV.P(Table134[[#This Row],[Estimated costs 1]:[Estimated costs 20]])</f>
        <v>0</v>
      </c>
      <c r="K407" s="2" t="e">
        <f>Table134[[#This Row],[Dev]]/Table134[[#This Row],[Mean]]*100</f>
        <v>#DIV/0!</v>
      </c>
      <c r="L407" s="2">
        <f>Table134[[#This Row],[Estimated costs 1]]-Table134[[#This Row],[Actual cost]]</f>
        <v>0</v>
      </c>
      <c r="M407" s="2" t="e">
        <f>Table134[[#This Row],[Diff 1]]/Table134[[#This Row],[Actual cost]]*100</f>
        <v>#DIV/0!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</row>
    <row r="408" spans="1:33" x14ac:dyDescent="0.3">
      <c r="A408" t="s">
        <v>428</v>
      </c>
      <c r="B408">
        <v>406</v>
      </c>
      <c r="C408" t="str">
        <f>LEFT(Table134[[#This Row],[Contingency id]])</f>
        <v>B</v>
      </c>
      <c r="D408">
        <v>0</v>
      </c>
      <c r="E408" s="1">
        <v>1.12380952380952</v>
      </c>
      <c r="F408">
        <v>118</v>
      </c>
      <c r="G408">
        <v>105</v>
      </c>
      <c r="H408">
        <v>0</v>
      </c>
      <c r="I408" s="2">
        <f>AVERAGE(Table134[[#This Row],[Estimated costs 1]:[Estimated costs 20]])</f>
        <v>0</v>
      </c>
      <c r="J408" s="2">
        <f>_xlfn.STDEV.P(Table134[[#This Row],[Estimated costs 1]:[Estimated costs 20]])</f>
        <v>0</v>
      </c>
      <c r="K408" s="2" t="e">
        <f>Table134[[#This Row],[Dev]]/Table134[[#This Row],[Mean]]*100</f>
        <v>#DIV/0!</v>
      </c>
      <c r="L408" s="2">
        <f>Table134[[#This Row],[Estimated costs 1]]-Table134[[#This Row],[Actual cost]]</f>
        <v>0</v>
      </c>
      <c r="M408" s="2" t="e">
        <f>Table134[[#This Row],[Diff 1]]/Table134[[#This Row],[Actual cost]]*100</f>
        <v>#DIV/0!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</row>
    <row r="409" spans="1:33" x14ac:dyDescent="0.3">
      <c r="A409" t="s">
        <v>429</v>
      </c>
      <c r="B409">
        <v>407</v>
      </c>
      <c r="C409" t="str">
        <f>LEFT(Table134[[#This Row],[Contingency id]])</f>
        <v>B</v>
      </c>
      <c r="D409">
        <v>0</v>
      </c>
      <c r="E409" s="1">
        <v>1.1090909090909</v>
      </c>
      <c r="F409">
        <v>122</v>
      </c>
      <c r="G409">
        <v>110</v>
      </c>
      <c r="H409">
        <v>0</v>
      </c>
      <c r="I409" s="2">
        <f>AVERAGE(Table134[[#This Row],[Estimated costs 1]:[Estimated costs 20]])</f>
        <v>0</v>
      </c>
      <c r="J409" s="2">
        <f>_xlfn.STDEV.P(Table134[[#This Row],[Estimated costs 1]:[Estimated costs 20]])</f>
        <v>0</v>
      </c>
      <c r="K409" s="2" t="e">
        <f>Table134[[#This Row],[Dev]]/Table134[[#This Row],[Mean]]*100</f>
        <v>#DIV/0!</v>
      </c>
      <c r="L409" s="2">
        <f>Table134[[#This Row],[Estimated costs 1]]-Table134[[#This Row],[Actual cost]]</f>
        <v>0</v>
      </c>
      <c r="M409" s="2" t="e">
        <f>Table134[[#This Row],[Diff 1]]/Table134[[#This Row],[Actual cost]]*100</f>
        <v>#DIV/0!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</row>
    <row r="410" spans="1:33" x14ac:dyDescent="0.3">
      <c r="A410" t="s">
        <v>430</v>
      </c>
      <c r="B410">
        <v>408</v>
      </c>
      <c r="C410" t="str">
        <f>LEFT(Table134[[#This Row],[Contingency id]])</f>
        <v>B</v>
      </c>
      <c r="D410">
        <v>0</v>
      </c>
      <c r="E410" s="1">
        <v>1.0877192982456101</v>
      </c>
      <c r="F410">
        <v>62</v>
      </c>
      <c r="G410">
        <v>57</v>
      </c>
      <c r="H410">
        <v>0</v>
      </c>
      <c r="I410" s="2">
        <f>AVERAGE(Table134[[#This Row],[Estimated costs 1]:[Estimated costs 20]])</f>
        <v>0</v>
      </c>
      <c r="J410" s="2">
        <f>_xlfn.STDEV.P(Table134[[#This Row],[Estimated costs 1]:[Estimated costs 20]])</f>
        <v>0</v>
      </c>
      <c r="K410" s="2" t="e">
        <f>Table134[[#This Row],[Dev]]/Table134[[#This Row],[Mean]]*100</f>
        <v>#DIV/0!</v>
      </c>
      <c r="L410" s="2">
        <f>Table134[[#This Row],[Estimated costs 1]]-Table134[[#This Row],[Actual cost]]</f>
        <v>0</v>
      </c>
      <c r="M410" s="2" t="e">
        <f>Table134[[#This Row],[Diff 1]]/Table134[[#This Row],[Actual cost]]*100</f>
        <v>#DIV/0!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</row>
    <row r="411" spans="1:33" x14ac:dyDescent="0.3">
      <c r="A411" t="s">
        <v>431</v>
      </c>
      <c r="B411">
        <v>409</v>
      </c>
      <c r="C411" t="str">
        <f>LEFT(Table134[[#This Row],[Contingency id]])</f>
        <v>B</v>
      </c>
      <c r="D411">
        <v>0</v>
      </c>
      <c r="E411" s="1">
        <v>1.0508474576271101</v>
      </c>
      <c r="F411">
        <v>62</v>
      </c>
      <c r="G411">
        <v>59</v>
      </c>
      <c r="H411">
        <v>0</v>
      </c>
      <c r="I411" s="2">
        <f>AVERAGE(Table134[[#This Row],[Estimated costs 1]:[Estimated costs 20]])</f>
        <v>0</v>
      </c>
      <c r="J411" s="2">
        <f>_xlfn.STDEV.P(Table134[[#This Row],[Estimated costs 1]:[Estimated costs 20]])</f>
        <v>0</v>
      </c>
      <c r="K411" s="2" t="e">
        <f>Table134[[#This Row],[Dev]]/Table134[[#This Row],[Mean]]*100</f>
        <v>#DIV/0!</v>
      </c>
      <c r="L411" s="2">
        <f>Table134[[#This Row],[Estimated costs 1]]-Table134[[#This Row],[Actual cost]]</f>
        <v>0</v>
      </c>
      <c r="M411" s="2" t="e">
        <f>Table134[[#This Row],[Diff 1]]/Table134[[#This Row],[Actual cost]]*100</f>
        <v>#DIV/0!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</row>
    <row r="412" spans="1:33" x14ac:dyDescent="0.3">
      <c r="A412" t="s">
        <v>432</v>
      </c>
      <c r="B412">
        <v>410</v>
      </c>
      <c r="C412" t="str">
        <f>LEFT(Table134[[#This Row],[Contingency id]])</f>
        <v>B</v>
      </c>
      <c r="D412">
        <v>0</v>
      </c>
      <c r="E412" s="1">
        <v>1.1272727272727201</v>
      </c>
      <c r="F412">
        <v>62</v>
      </c>
      <c r="G412">
        <v>55</v>
      </c>
      <c r="H412">
        <v>0</v>
      </c>
      <c r="I412" s="2">
        <f>AVERAGE(Table134[[#This Row],[Estimated costs 1]:[Estimated costs 20]])</f>
        <v>0</v>
      </c>
      <c r="J412" s="2">
        <f>_xlfn.STDEV.P(Table134[[#This Row],[Estimated costs 1]:[Estimated costs 20]])</f>
        <v>0</v>
      </c>
      <c r="K412" s="2" t="e">
        <f>Table134[[#This Row],[Dev]]/Table134[[#This Row],[Mean]]*100</f>
        <v>#DIV/0!</v>
      </c>
      <c r="L412" s="2">
        <f>Table134[[#This Row],[Estimated costs 1]]-Table134[[#This Row],[Actual cost]]</f>
        <v>0</v>
      </c>
      <c r="M412" s="2" t="e">
        <f>Table134[[#This Row],[Diff 1]]/Table134[[#This Row],[Actual cost]]*100</f>
        <v>#DIV/0!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</row>
    <row r="413" spans="1:33" x14ac:dyDescent="0.3">
      <c r="A413" t="s">
        <v>433</v>
      </c>
      <c r="B413">
        <v>411</v>
      </c>
      <c r="C413" t="str">
        <f>LEFT(Table134[[#This Row],[Contingency id]])</f>
        <v>B</v>
      </c>
      <c r="D413">
        <v>0</v>
      </c>
      <c r="E413" s="1">
        <v>1</v>
      </c>
      <c r="F413">
        <v>23</v>
      </c>
      <c r="G413">
        <v>23</v>
      </c>
      <c r="H413">
        <v>0</v>
      </c>
      <c r="I413" s="2">
        <f>AVERAGE(Table134[[#This Row],[Estimated costs 1]:[Estimated costs 20]])</f>
        <v>0</v>
      </c>
      <c r="J413" s="2">
        <f>_xlfn.STDEV.P(Table134[[#This Row],[Estimated costs 1]:[Estimated costs 20]])</f>
        <v>0</v>
      </c>
      <c r="K413" s="2" t="e">
        <f>Table134[[#This Row],[Dev]]/Table134[[#This Row],[Mean]]*100</f>
        <v>#DIV/0!</v>
      </c>
      <c r="L413" s="2">
        <f>Table134[[#This Row],[Estimated costs 1]]-Table134[[#This Row],[Actual cost]]</f>
        <v>0</v>
      </c>
      <c r="M413" s="2" t="e">
        <f>Table134[[#This Row],[Diff 1]]/Table134[[#This Row],[Actual cost]]*100</f>
        <v>#DIV/0!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</row>
    <row r="414" spans="1:33" x14ac:dyDescent="0.3">
      <c r="A414" t="s">
        <v>434</v>
      </c>
      <c r="B414">
        <v>412</v>
      </c>
      <c r="C414" t="str">
        <f>LEFT(Table134[[#This Row],[Contingency id]])</f>
        <v>B</v>
      </c>
      <c r="D414">
        <v>0</v>
      </c>
      <c r="E414" s="1">
        <v>1.0454545454545401</v>
      </c>
      <c r="F414">
        <v>23</v>
      </c>
      <c r="G414">
        <v>22</v>
      </c>
      <c r="H414">
        <v>0</v>
      </c>
      <c r="I414" s="2">
        <f>AVERAGE(Table134[[#This Row],[Estimated costs 1]:[Estimated costs 20]])</f>
        <v>0</v>
      </c>
      <c r="J414" s="2">
        <f>_xlfn.STDEV.P(Table134[[#This Row],[Estimated costs 1]:[Estimated costs 20]])</f>
        <v>0</v>
      </c>
      <c r="K414" s="2" t="e">
        <f>Table134[[#This Row],[Dev]]/Table134[[#This Row],[Mean]]*100</f>
        <v>#DIV/0!</v>
      </c>
      <c r="L414" s="2">
        <f>Table134[[#This Row],[Estimated costs 1]]-Table134[[#This Row],[Actual cost]]</f>
        <v>0</v>
      </c>
      <c r="M414" s="2" t="e">
        <f>Table134[[#This Row],[Diff 1]]/Table134[[#This Row],[Actual cost]]*100</f>
        <v>#DIV/0!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</row>
    <row r="415" spans="1:33" x14ac:dyDescent="0.3">
      <c r="A415" t="s">
        <v>435</v>
      </c>
      <c r="B415">
        <v>413</v>
      </c>
      <c r="C415" t="str">
        <f>LEFT(Table134[[#This Row],[Contingency id]])</f>
        <v>B</v>
      </c>
      <c r="D415">
        <v>0</v>
      </c>
      <c r="E415" s="1">
        <v>1</v>
      </c>
      <c r="F415">
        <v>23</v>
      </c>
      <c r="G415">
        <v>23</v>
      </c>
      <c r="H415">
        <v>0</v>
      </c>
      <c r="I415" s="2">
        <f>AVERAGE(Table134[[#This Row],[Estimated costs 1]:[Estimated costs 20]])</f>
        <v>0</v>
      </c>
      <c r="J415" s="2">
        <f>_xlfn.STDEV.P(Table134[[#This Row],[Estimated costs 1]:[Estimated costs 20]])</f>
        <v>0</v>
      </c>
      <c r="K415" s="2" t="e">
        <f>Table134[[#This Row],[Dev]]/Table134[[#This Row],[Mean]]*100</f>
        <v>#DIV/0!</v>
      </c>
      <c r="L415" s="2">
        <f>Table134[[#This Row],[Estimated costs 1]]-Table134[[#This Row],[Actual cost]]</f>
        <v>0</v>
      </c>
      <c r="M415" s="2" t="e">
        <f>Table134[[#This Row],[Diff 1]]/Table134[[#This Row],[Actual cost]]*100</f>
        <v>#DIV/0!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</row>
    <row r="416" spans="1:33" x14ac:dyDescent="0.3">
      <c r="A416" t="s">
        <v>436</v>
      </c>
      <c r="B416">
        <v>414</v>
      </c>
      <c r="C416" t="str">
        <f>LEFT(Table134[[#This Row],[Contingency id]])</f>
        <v>B</v>
      </c>
      <c r="D416">
        <v>0</v>
      </c>
      <c r="E416" s="1">
        <v>1</v>
      </c>
      <c r="F416">
        <v>23</v>
      </c>
      <c r="G416">
        <v>23</v>
      </c>
      <c r="H416">
        <v>0</v>
      </c>
      <c r="I416" s="2">
        <f>AVERAGE(Table134[[#This Row],[Estimated costs 1]:[Estimated costs 20]])</f>
        <v>0</v>
      </c>
      <c r="J416" s="2">
        <f>_xlfn.STDEV.P(Table134[[#This Row],[Estimated costs 1]:[Estimated costs 20]])</f>
        <v>0</v>
      </c>
      <c r="K416" s="2" t="e">
        <f>Table134[[#This Row],[Dev]]/Table134[[#This Row],[Mean]]*100</f>
        <v>#DIV/0!</v>
      </c>
      <c r="L416" s="2">
        <f>Table134[[#This Row],[Estimated costs 1]]-Table134[[#This Row],[Actual cost]]</f>
        <v>0</v>
      </c>
      <c r="M416" s="2" t="e">
        <f>Table134[[#This Row],[Diff 1]]/Table134[[#This Row],[Actual cost]]*100</f>
        <v>#DIV/0!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</row>
    <row r="417" spans="1:33" x14ac:dyDescent="0.3">
      <c r="A417" t="s">
        <v>437</v>
      </c>
      <c r="B417">
        <v>415</v>
      </c>
      <c r="C417" t="str">
        <f>LEFT(Table134[[#This Row],[Contingency id]])</f>
        <v>B</v>
      </c>
      <c r="D417">
        <v>0</v>
      </c>
      <c r="E417" s="1">
        <v>1.09523809523809</v>
      </c>
      <c r="F417">
        <v>23</v>
      </c>
      <c r="G417">
        <v>21</v>
      </c>
      <c r="H417">
        <v>0</v>
      </c>
      <c r="I417" s="2">
        <f>AVERAGE(Table134[[#This Row],[Estimated costs 1]:[Estimated costs 20]])</f>
        <v>0</v>
      </c>
      <c r="J417" s="2">
        <f>_xlfn.STDEV.P(Table134[[#This Row],[Estimated costs 1]:[Estimated costs 20]])</f>
        <v>0</v>
      </c>
      <c r="K417" s="2" t="e">
        <f>Table134[[#This Row],[Dev]]/Table134[[#This Row],[Mean]]*100</f>
        <v>#DIV/0!</v>
      </c>
      <c r="L417" s="2">
        <f>Table134[[#This Row],[Estimated costs 1]]-Table134[[#This Row],[Actual cost]]</f>
        <v>0</v>
      </c>
      <c r="M417" s="2" t="e">
        <f>Table134[[#This Row],[Diff 1]]/Table134[[#This Row],[Actual cost]]*100</f>
        <v>#DIV/0!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</row>
    <row r="418" spans="1:33" x14ac:dyDescent="0.3">
      <c r="A418" t="s">
        <v>438</v>
      </c>
      <c r="B418">
        <v>416</v>
      </c>
      <c r="C418" t="str">
        <f>LEFT(Table134[[#This Row],[Contingency id]])</f>
        <v>B</v>
      </c>
      <c r="D418">
        <v>0</v>
      </c>
      <c r="E418" s="1">
        <v>1.0454545454545401</v>
      </c>
      <c r="F418">
        <v>23</v>
      </c>
      <c r="G418">
        <v>22</v>
      </c>
      <c r="H418">
        <v>0</v>
      </c>
      <c r="I418" s="2">
        <f>AVERAGE(Table134[[#This Row],[Estimated costs 1]:[Estimated costs 20]])</f>
        <v>0</v>
      </c>
      <c r="J418" s="2">
        <f>_xlfn.STDEV.P(Table134[[#This Row],[Estimated costs 1]:[Estimated costs 20]])</f>
        <v>0</v>
      </c>
      <c r="K418" s="2" t="e">
        <f>Table134[[#This Row],[Dev]]/Table134[[#This Row],[Mean]]*100</f>
        <v>#DIV/0!</v>
      </c>
      <c r="L418" s="2">
        <f>Table134[[#This Row],[Estimated costs 1]]-Table134[[#This Row],[Actual cost]]</f>
        <v>0</v>
      </c>
      <c r="M418" s="2" t="e">
        <f>Table134[[#This Row],[Diff 1]]/Table134[[#This Row],[Actual cost]]*100</f>
        <v>#DIV/0!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</row>
    <row r="419" spans="1:33" x14ac:dyDescent="0.3">
      <c r="A419" t="s">
        <v>439</v>
      </c>
      <c r="B419">
        <v>417</v>
      </c>
      <c r="C419" t="str">
        <f>LEFT(Table134[[#This Row],[Contingency id]])</f>
        <v>B</v>
      </c>
      <c r="D419">
        <v>0</v>
      </c>
      <c r="E419" s="1">
        <v>1.09523809523809</v>
      </c>
      <c r="F419">
        <v>23</v>
      </c>
      <c r="G419">
        <v>21</v>
      </c>
      <c r="H419">
        <v>0</v>
      </c>
      <c r="I419" s="2">
        <f>AVERAGE(Table134[[#This Row],[Estimated costs 1]:[Estimated costs 20]])</f>
        <v>0</v>
      </c>
      <c r="J419" s="2">
        <f>_xlfn.STDEV.P(Table134[[#This Row],[Estimated costs 1]:[Estimated costs 20]])</f>
        <v>0</v>
      </c>
      <c r="K419" s="2" t="e">
        <f>Table134[[#This Row],[Dev]]/Table134[[#This Row],[Mean]]*100</f>
        <v>#DIV/0!</v>
      </c>
      <c r="L419" s="2">
        <f>Table134[[#This Row],[Estimated costs 1]]-Table134[[#This Row],[Actual cost]]</f>
        <v>0</v>
      </c>
      <c r="M419" s="2" t="e">
        <f>Table134[[#This Row],[Diff 1]]/Table134[[#This Row],[Actual cost]]*100</f>
        <v>#DIV/0!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</row>
    <row r="420" spans="1:33" x14ac:dyDescent="0.3">
      <c r="A420" t="s">
        <v>440</v>
      </c>
      <c r="B420">
        <v>418</v>
      </c>
      <c r="C420" t="str">
        <f>LEFT(Table134[[#This Row],[Contingency id]])</f>
        <v>B</v>
      </c>
      <c r="D420">
        <v>0</v>
      </c>
      <c r="E420" s="1">
        <v>1</v>
      </c>
      <c r="F420">
        <v>23</v>
      </c>
      <c r="G420">
        <v>23</v>
      </c>
      <c r="H420">
        <v>0</v>
      </c>
      <c r="I420" s="2">
        <f>AVERAGE(Table134[[#This Row],[Estimated costs 1]:[Estimated costs 20]])</f>
        <v>0</v>
      </c>
      <c r="J420" s="2">
        <f>_xlfn.STDEV.P(Table134[[#This Row],[Estimated costs 1]:[Estimated costs 20]])</f>
        <v>0</v>
      </c>
      <c r="K420" s="2" t="e">
        <f>Table134[[#This Row],[Dev]]/Table134[[#This Row],[Mean]]*100</f>
        <v>#DIV/0!</v>
      </c>
      <c r="L420" s="2">
        <f>Table134[[#This Row],[Estimated costs 1]]-Table134[[#This Row],[Actual cost]]</f>
        <v>0</v>
      </c>
      <c r="M420" s="2" t="e">
        <f>Table134[[#This Row],[Diff 1]]/Table134[[#This Row],[Actual cost]]*100</f>
        <v>#DIV/0!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</row>
    <row r="421" spans="1:33" x14ac:dyDescent="0.3">
      <c r="A421" t="s">
        <v>441</v>
      </c>
      <c r="B421">
        <v>419</v>
      </c>
      <c r="C421" t="str">
        <f>LEFT(Table134[[#This Row],[Contingency id]])</f>
        <v>B</v>
      </c>
      <c r="D421">
        <v>0</v>
      </c>
      <c r="E421" s="1">
        <v>1.0454545454545401</v>
      </c>
      <c r="F421">
        <v>23</v>
      </c>
      <c r="G421">
        <v>22</v>
      </c>
      <c r="H421">
        <v>0</v>
      </c>
      <c r="I421" s="2">
        <f>AVERAGE(Table134[[#This Row],[Estimated costs 1]:[Estimated costs 20]])</f>
        <v>0</v>
      </c>
      <c r="J421" s="2">
        <f>_xlfn.STDEV.P(Table134[[#This Row],[Estimated costs 1]:[Estimated costs 20]])</f>
        <v>0</v>
      </c>
      <c r="K421" s="2" t="e">
        <f>Table134[[#This Row],[Dev]]/Table134[[#This Row],[Mean]]*100</f>
        <v>#DIV/0!</v>
      </c>
      <c r="L421" s="2">
        <f>Table134[[#This Row],[Estimated costs 1]]-Table134[[#This Row],[Actual cost]]</f>
        <v>0</v>
      </c>
      <c r="M421" s="2" t="e">
        <f>Table134[[#This Row],[Diff 1]]/Table134[[#This Row],[Actual cost]]*100</f>
        <v>#DIV/0!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</row>
    <row r="422" spans="1:33" x14ac:dyDescent="0.3">
      <c r="A422" t="s">
        <v>442</v>
      </c>
      <c r="B422">
        <v>420</v>
      </c>
      <c r="C422" t="str">
        <f>LEFT(Table134[[#This Row],[Contingency id]])</f>
        <v>B</v>
      </c>
      <c r="D422">
        <v>0</v>
      </c>
      <c r="E422" s="1">
        <v>1.0454545454545401</v>
      </c>
      <c r="F422">
        <v>23</v>
      </c>
      <c r="G422">
        <v>22</v>
      </c>
      <c r="H422">
        <v>0</v>
      </c>
      <c r="I422" s="2">
        <f>AVERAGE(Table134[[#This Row],[Estimated costs 1]:[Estimated costs 20]])</f>
        <v>0</v>
      </c>
      <c r="J422" s="2">
        <f>_xlfn.STDEV.P(Table134[[#This Row],[Estimated costs 1]:[Estimated costs 20]])</f>
        <v>0</v>
      </c>
      <c r="K422" s="2" t="e">
        <f>Table134[[#This Row],[Dev]]/Table134[[#This Row],[Mean]]*100</f>
        <v>#DIV/0!</v>
      </c>
      <c r="L422" s="2">
        <f>Table134[[#This Row],[Estimated costs 1]]-Table134[[#This Row],[Actual cost]]</f>
        <v>0</v>
      </c>
      <c r="M422" s="2" t="e">
        <f>Table134[[#This Row],[Diff 1]]/Table134[[#This Row],[Actual cost]]*100</f>
        <v>#DIV/0!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</row>
    <row r="423" spans="1:33" x14ac:dyDescent="0.3">
      <c r="A423" t="s">
        <v>443</v>
      </c>
      <c r="B423">
        <v>421</v>
      </c>
      <c r="C423" t="str">
        <f>LEFT(Table134[[#This Row],[Contingency id]])</f>
        <v>B</v>
      </c>
      <c r="D423">
        <v>0</v>
      </c>
      <c r="E423" s="1">
        <v>1</v>
      </c>
      <c r="F423">
        <v>23</v>
      </c>
      <c r="G423">
        <v>23</v>
      </c>
      <c r="H423">
        <v>0</v>
      </c>
      <c r="I423" s="2">
        <f>AVERAGE(Table134[[#This Row],[Estimated costs 1]:[Estimated costs 20]])</f>
        <v>0</v>
      </c>
      <c r="J423" s="2">
        <f>_xlfn.STDEV.P(Table134[[#This Row],[Estimated costs 1]:[Estimated costs 20]])</f>
        <v>0</v>
      </c>
      <c r="K423" s="2" t="e">
        <f>Table134[[#This Row],[Dev]]/Table134[[#This Row],[Mean]]*100</f>
        <v>#DIV/0!</v>
      </c>
      <c r="L423" s="2">
        <f>Table134[[#This Row],[Estimated costs 1]]-Table134[[#This Row],[Actual cost]]</f>
        <v>0</v>
      </c>
      <c r="M423" s="2" t="e">
        <f>Table134[[#This Row],[Diff 1]]/Table134[[#This Row],[Actual cost]]*100</f>
        <v>#DIV/0!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</row>
    <row r="424" spans="1:33" x14ac:dyDescent="0.3">
      <c r="A424" t="s">
        <v>444</v>
      </c>
      <c r="B424">
        <v>422</v>
      </c>
      <c r="C424" t="str">
        <f>LEFT(Table134[[#This Row],[Contingency id]])</f>
        <v>B</v>
      </c>
      <c r="D424">
        <v>0</v>
      </c>
      <c r="E424" s="1">
        <v>1</v>
      </c>
      <c r="F424">
        <v>23</v>
      </c>
      <c r="G424">
        <v>23</v>
      </c>
      <c r="H424">
        <v>0</v>
      </c>
      <c r="I424" s="2">
        <f>AVERAGE(Table134[[#This Row],[Estimated costs 1]:[Estimated costs 20]])</f>
        <v>0</v>
      </c>
      <c r="J424" s="2">
        <f>_xlfn.STDEV.P(Table134[[#This Row],[Estimated costs 1]:[Estimated costs 20]])</f>
        <v>0</v>
      </c>
      <c r="K424" s="2" t="e">
        <f>Table134[[#This Row],[Dev]]/Table134[[#This Row],[Mean]]*100</f>
        <v>#DIV/0!</v>
      </c>
      <c r="L424" s="2">
        <f>Table134[[#This Row],[Estimated costs 1]]-Table134[[#This Row],[Actual cost]]</f>
        <v>0</v>
      </c>
      <c r="M424" s="2" t="e">
        <f>Table134[[#This Row],[Diff 1]]/Table134[[#This Row],[Actual cost]]*100</f>
        <v>#DIV/0!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</row>
    <row r="425" spans="1:33" x14ac:dyDescent="0.3">
      <c r="A425" t="s">
        <v>445</v>
      </c>
      <c r="B425">
        <v>423</v>
      </c>
      <c r="C425" t="str">
        <f>LEFT(Table134[[#This Row],[Contingency id]])</f>
        <v>B</v>
      </c>
      <c r="D425">
        <v>0</v>
      </c>
      <c r="E425" s="1">
        <v>1.0454545454545401</v>
      </c>
      <c r="F425">
        <v>23</v>
      </c>
      <c r="G425">
        <v>22</v>
      </c>
      <c r="H425">
        <v>0</v>
      </c>
      <c r="I425" s="2">
        <f>AVERAGE(Table134[[#This Row],[Estimated costs 1]:[Estimated costs 20]])</f>
        <v>0</v>
      </c>
      <c r="J425" s="2">
        <f>_xlfn.STDEV.P(Table134[[#This Row],[Estimated costs 1]:[Estimated costs 20]])</f>
        <v>0</v>
      </c>
      <c r="K425" s="2" t="e">
        <f>Table134[[#This Row],[Dev]]/Table134[[#This Row],[Mean]]*100</f>
        <v>#DIV/0!</v>
      </c>
      <c r="L425" s="2">
        <f>Table134[[#This Row],[Estimated costs 1]]-Table134[[#This Row],[Actual cost]]</f>
        <v>0</v>
      </c>
      <c r="M425" s="2" t="e">
        <f>Table134[[#This Row],[Diff 1]]/Table134[[#This Row],[Actual cost]]*100</f>
        <v>#DIV/0!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</row>
    <row r="426" spans="1:33" x14ac:dyDescent="0.3">
      <c r="A426" t="s">
        <v>446</v>
      </c>
      <c r="B426">
        <v>424</v>
      </c>
      <c r="C426" t="str">
        <f>LEFT(Table134[[#This Row],[Contingency id]])</f>
        <v>B</v>
      </c>
      <c r="D426">
        <v>0</v>
      </c>
      <c r="E426" s="1">
        <v>1</v>
      </c>
      <c r="F426">
        <v>23</v>
      </c>
      <c r="G426">
        <v>23</v>
      </c>
      <c r="H426">
        <v>0</v>
      </c>
      <c r="I426" s="2">
        <f>AVERAGE(Table134[[#This Row],[Estimated costs 1]:[Estimated costs 20]])</f>
        <v>0</v>
      </c>
      <c r="J426" s="2">
        <f>_xlfn.STDEV.P(Table134[[#This Row],[Estimated costs 1]:[Estimated costs 20]])</f>
        <v>0</v>
      </c>
      <c r="K426" s="2" t="e">
        <f>Table134[[#This Row],[Dev]]/Table134[[#This Row],[Mean]]*100</f>
        <v>#DIV/0!</v>
      </c>
      <c r="L426" s="2">
        <f>Table134[[#This Row],[Estimated costs 1]]-Table134[[#This Row],[Actual cost]]</f>
        <v>0</v>
      </c>
      <c r="M426" s="2" t="e">
        <f>Table134[[#This Row],[Diff 1]]/Table134[[#This Row],[Actual cost]]*100</f>
        <v>#DIV/0!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</row>
    <row r="427" spans="1:33" x14ac:dyDescent="0.3">
      <c r="A427" t="s">
        <v>447</v>
      </c>
      <c r="B427">
        <v>425</v>
      </c>
      <c r="C427" t="str">
        <f>LEFT(Table134[[#This Row],[Contingency id]])</f>
        <v>B</v>
      </c>
      <c r="D427">
        <v>0</v>
      </c>
      <c r="E427" s="1">
        <v>1.2201834862385299</v>
      </c>
      <c r="F427">
        <v>133</v>
      </c>
      <c r="G427">
        <v>109</v>
      </c>
      <c r="H427">
        <v>0</v>
      </c>
      <c r="I427" s="2">
        <f>AVERAGE(Table134[[#This Row],[Estimated costs 1]:[Estimated costs 20]])</f>
        <v>0</v>
      </c>
      <c r="J427" s="2">
        <f>_xlfn.STDEV.P(Table134[[#This Row],[Estimated costs 1]:[Estimated costs 20]])</f>
        <v>0</v>
      </c>
      <c r="K427" s="2" t="e">
        <f>Table134[[#This Row],[Dev]]/Table134[[#This Row],[Mean]]*100</f>
        <v>#DIV/0!</v>
      </c>
      <c r="L427" s="2">
        <f>Table134[[#This Row],[Estimated costs 1]]-Table134[[#This Row],[Actual cost]]</f>
        <v>0</v>
      </c>
      <c r="M427" s="2" t="e">
        <f>Table134[[#This Row],[Diff 1]]/Table134[[#This Row],[Actual cost]]*100</f>
        <v>#DIV/0!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</row>
    <row r="428" spans="1:33" x14ac:dyDescent="0.3">
      <c r="A428" t="s">
        <v>448</v>
      </c>
      <c r="B428">
        <v>426</v>
      </c>
      <c r="C428" t="str">
        <f>LEFT(Table134[[#This Row],[Contingency id]])</f>
        <v>B</v>
      </c>
      <c r="D428">
        <v>0</v>
      </c>
      <c r="E428" s="1">
        <v>1.1465517241379299</v>
      </c>
      <c r="F428">
        <v>133</v>
      </c>
      <c r="G428">
        <v>116</v>
      </c>
      <c r="H428">
        <v>0</v>
      </c>
      <c r="I428" s="2">
        <f>AVERAGE(Table134[[#This Row],[Estimated costs 1]:[Estimated costs 20]])</f>
        <v>0</v>
      </c>
      <c r="J428" s="2">
        <f>_xlfn.STDEV.P(Table134[[#This Row],[Estimated costs 1]:[Estimated costs 20]])</f>
        <v>0</v>
      </c>
      <c r="K428" s="2" t="e">
        <f>Table134[[#This Row],[Dev]]/Table134[[#This Row],[Mean]]*100</f>
        <v>#DIV/0!</v>
      </c>
      <c r="L428" s="2">
        <f>Table134[[#This Row],[Estimated costs 1]]-Table134[[#This Row],[Actual cost]]</f>
        <v>0</v>
      </c>
      <c r="M428" s="2" t="e">
        <f>Table134[[#This Row],[Diff 1]]/Table134[[#This Row],[Actual cost]]*100</f>
        <v>#DIV/0!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</row>
    <row r="429" spans="1:33" x14ac:dyDescent="0.3">
      <c r="A429" t="s">
        <v>449</v>
      </c>
      <c r="B429">
        <v>427</v>
      </c>
      <c r="C429" t="str">
        <f>LEFT(Table134[[#This Row],[Contingency id]])</f>
        <v>B</v>
      </c>
      <c r="D429">
        <v>0</v>
      </c>
      <c r="E429" s="1">
        <v>1.1092436974789901</v>
      </c>
      <c r="F429">
        <v>132</v>
      </c>
      <c r="G429">
        <v>119</v>
      </c>
      <c r="H429">
        <v>0</v>
      </c>
      <c r="I429" s="2">
        <f>AVERAGE(Table134[[#This Row],[Estimated costs 1]:[Estimated costs 20]])</f>
        <v>0</v>
      </c>
      <c r="J429" s="2">
        <f>_xlfn.STDEV.P(Table134[[#This Row],[Estimated costs 1]:[Estimated costs 20]])</f>
        <v>0</v>
      </c>
      <c r="K429" s="2" t="e">
        <f>Table134[[#This Row],[Dev]]/Table134[[#This Row],[Mean]]*100</f>
        <v>#DIV/0!</v>
      </c>
      <c r="L429" s="2">
        <f>Table134[[#This Row],[Estimated costs 1]]-Table134[[#This Row],[Actual cost]]</f>
        <v>0</v>
      </c>
      <c r="M429" s="2" t="e">
        <f>Table134[[#This Row],[Diff 1]]/Table134[[#This Row],[Actual cost]]*100</f>
        <v>#DIV/0!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</row>
    <row r="430" spans="1:33" x14ac:dyDescent="0.3">
      <c r="A430" t="s">
        <v>450</v>
      </c>
      <c r="B430">
        <v>428</v>
      </c>
      <c r="C430" t="str">
        <f>LEFT(Table134[[#This Row],[Contingency id]])</f>
        <v>B</v>
      </c>
      <c r="D430">
        <v>0</v>
      </c>
      <c r="E430" s="1">
        <v>1.2090909090908999</v>
      </c>
      <c r="F430">
        <v>133</v>
      </c>
      <c r="G430">
        <v>110</v>
      </c>
      <c r="H430">
        <v>0</v>
      </c>
      <c r="I430" s="2">
        <f>AVERAGE(Table134[[#This Row],[Estimated costs 1]:[Estimated costs 20]])</f>
        <v>0</v>
      </c>
      <c r="J430" s="2">
        <f>_xlfn.STDEV.P(Table134[[#This Row],[Estimated costs 1]:[Estimated costs 20]])</f>
        <v>0</v>
      </c>
      <c r="K430" s="2" t="e">
        <f>Table134[[#This Row],[Dev]]/Table134[[#This Row],[Mean]]*100</f>
        <v>#DIV/0!</v>
      </c>
      <c r="L430" s="2">
        <f>Table134[[#This Row],[Estimated costs 1]]-Table134[[#This Row],[Actual cost]]</f>
        <v>0</v>
      </c>
      <c r="M430" s="2" t="e">
        <f>Table134[[#This Row],[Diff 1]]/Table134[[#This Row],[Actual cost]]*100</f>
        <v>#DIV/0!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</row>
    <row r="431" spans="1:33" x14ac:dyDescent="0.3">
      <c r="A431" t="s">
        <v>451</v>
      </c>
      <c r="B431">
        <v>429</v>
      </c>
      <c r="C431" t="str">
        <f>LEFT(Table134[[#This Row],[Contingency id]])</f>
        <v>B</v>
      </c>
      <c r="D431">
        <v>0</v>
      </c>
      <c r="E431" s="1">
        <v>1.12820512820512</v>
      </c>
      <c r="F431">
        <v>132</v>
      </c>
      <c r="G431">
        <v>117</v>
      </c>
      <c r="H431">
        <v>0</v>
      </c>
      <c r="I431" s="2">
        <f>AVERAGE(Table134[[#This Row],[Estimated costs 1]:[Estimated costs 20]])</f>
        <v>0</v>
      </c>
      <c r="J431" s="2">
        <f>_xlfn.STDEV.P(Table134[[#This Row],[Estimated costs 1]:[Estimated costs 20]])</f>
        <v>0</v>
      </c>
      <c r="K431" s="2" t="e">
        <f>Table134[[#This Row],[Dev]]/Table134[[#This Row],[Mean]]*100</f>
        <v>#DIV/0!</v>
      </c>
      <c r="L431" s="2">
        <f>Table134[[#This Row],[Estimated costs 1]]-Table134[[#This Row],[Actual cost]]</f>
        <v>0</v>
      </c>
      <c r="M431" s="2" t="e">
        <f>Table134[[#This Row],[Diff 1]]/Table134[[#This Row],[Actual cost]]*100</f>
        <v>#DIV/0!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</row>
    <row r="432" spans="1:33" x14ac:dyDescent="0.3">
      <c r="A432" t="s">
        <v>452</v>
      </c>
      <c r="B432">
        <v>430</v>
      </c>
      <c r="C432" t="str">
        <f>LEFT(Table134[[#This Row],[Contingency id]])</f>
        <v>B</v>
      </c>
      <c r="D432">
        <v>0</v>
      </c>
      <c r="E432" s="1">
        <v>1.14782608695652</v>
      </c>
      <c r="F432">
        <v>132</v>
      </c>
      <c r="G432">
        <v>115</v>
      </c>
      <c r="H432">
        <v>0</v>
      </c>
      <c r="I432" s="2">
        <f>AVERAGE(Table134[[#This Row],[Estimated costs 1]:[Estimated costs 20]])</f>
        <v>0</v>
      </c>
      <c r="J432" s="2">
        <f>_xlfn.STDEV.P(Table134[[#This Row],[Estimated costs 1]:[Estimated costs 20]])</f>
        <v>0</v>
      </c>
      <c r="K432" s="2" t="e">
        <f>Table134[[#This Row],[Dev]]/Table134[[#This Row],[Mean]]*100</f>
        <v>#DIV/0!</v>
      </c>
      <c r="L432" s="2">
        <f>Table134[[#This Row],[Estimated costs 1]]-Table134[[#This Row],[Actual cost]]</f>
        <v>0</v>
      </c>
      <c r="M432" s="2" t="e">
        <f>Table134[[#This Row],[Diff 1]]/Table134[[#This Row],[Actual cost]]*100</f>
        <v>#DIV/0!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</row>
    <row r="433" spans="1:33" x14ac:dyDescent="0.3">
      <c r="A433" t="s">
        <v>453</v>
      </c>
      <c r="B433">
        <v>431</v>
      </c>
      <c r="C433" t="str">
        <f>LEFT(Table134[[#This Row],[Contingency id]])</f>
        <v>B</v>
      </c>
      <c r="D433">
        <v>0</v>
      </c>
      <c r="E433" s="1">
        <v>1.14782608695652</v>
      </c>
      <c r="F433">
        <v>132</v>
      </c>
      <c r="G433">
        <v>115</v>
      </c>
      <c r="H433">
        <v>0</v>
      </c>
      <c r="I433" s="2">
        <f>AVERAGE(Table134[[#This Row],[Estimated costs 1]:[Estimated costs 20]])</f>
        <v>0</v>
      </c>
      <c r="J433" s="2">
        <f>_xlfn.STDEV.P(Table134[[#This Row],[Estimated costs 1]:[Estimated costs 20]])</f>
        <v>0</v>
      </c>
      <c r="K433" s="2" t="e">
        <f>Table134[[#This Row],[Dev]]/Table134[[#This Row],[Mean]]*100</f>
        <v>#DIV/0!</v>
      </c>
      <c r="L433" s="2">
        <f>Table134[[#This Row],[Estimated costs 1]]-Table134[[#This Row],[Actual cost]]</f>
        <v>0</v>
      </c>
      <c r="M433" s="2" t="e">
        <f>Table134[[#This Row],[Diff 1]]/Table134[[#This Row],[Actual cost]]*100</f>
        <v>#DIV/0!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</row>
    <row r="434" spans="1:33" x14ac:dyDescent="0.3">
      <c r="A434" t="s">
        <v>454</v>
      </c>
      <c r="B434">
        <v>432</v>
      </c>
      <c r="C434" t="str">
        <f>LEFT(Table134[[#This Row],[Contingency id]])</f>
        <v>B</v>
      </c>
      <c r="D434">
        <v>0</v>
      </c>
      <c r="E434" s="1">
        <v>1.1000000000000001</v>
      </c>
      <c r="F434">
        <v>132</v>
      </c>
      <c r="G434">
        <v>120</v>
      </c>
      <c r="H434">
        <v>0</v>
      </c>
      <c r="I434" s="2">
        <f>AVERAGE(Table134[[#This Row],[Estimated costs 1]:[Estimated costs 20]])</f>
        <v>0</v>
      </c>
      <c r="J434" s="2">
        <f>_xlfn.STDEV.P(Table134[[#This Row],[Estimated costs 1]:[Estimated costs 20]])</f>
        <v>0</v>
      </c>
      <c r="K434" s="2" t="e">
        <f>Table134[[#This Row],[Dev]]/Table134[[#This Row],[Mean]]*100</f>
        <v>#DIV/0!</v>
      </c>
      <c r="L434" s="2">
        <f>Table134[[#This Row],[Estimated costs 1]]-Table134[[#This Row],[Actual cost]]</f>
        <v>0</v>
      </c>
      <c r="M434" s="2" t="e">
        <f>Table134[[#This Row],[Diff 1]]/Table134[[#This Row],[Actual cost]]*100</f>
        <v>#DIV/0!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</row>
    <row r="435" spans="1:33" x14ac:dyDescent="0.3">
      <c r="A435" t="s">
        <v>455</v>
      </c>
      <c r="B435">
        <v>433</v>
      </c>
      <c r="C435" t="str">
        <f>LEFT(Table134[[#This Row],[Contingency id]])</f>
        <v>B</v>
      </c>
      <c r="D435">
        <v>0</v>
      </c>
      <c r="E435" s="1">
        <v>1.1000000000000001</v>
      </c>
      <c r="F435">
        <v>132</v>
      </c>
      <c r="G435">
        <v>120</v>
      </c>
      <c r="H435">
        <v>0</v>
      </c>
      <c r="I435" s="2">
        <f>AVERAGE(Table134[[#This Row],[Estimated costs 1]:[Estimated costs 20]])</f>
        <v>0</v>
      </c>
      <c r="J435" s="2">
        <f>_xlfn.STDEV.P(Table134[[#This Row],[Estimated costs 1]:[Estimated costs 20]])</f>
        <v>0</v>
      </c>
      <c r="K435" s="2" t="e">
        <f>Table134[[#This Row],[Dev]]/Table134[[#This Row],[Mean]]*100</f>
        <v>#DIV/0!</v>
      </c>
      <c r="L435" s="2">
        <f>Table134[[#This Row],[Estimated costs 1]]-Table134[[#This Row],[Actual cost]]</f>
        <v>0</v>
      </c>
      <c r="M435" s="2" t="e">
        <f>Table134[[#This Row],[Diff 1]]/Table134[[#This Row],[Actual cost]]*100</f>
        <v>#DIV/0!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</row>
    <row r="436" spans="1:33" x14ac:dyDescent="0.3">
      <c r="A436" t="s">
        <v>456</v>
      </c>
      <c r="B436">
        <v>434</v>
      </c>
      <c r="C436" t="str">
        <f>LEFT(Table134[[#This Row],[Contingency id]])</f>
        <v>B</v>
      </c>
      <c r="D436">
        <v>0</v>
      </c>
      <c r="E436" s="1">
        <v>1.1000000000000001</v>
      </c>
      <c r="F436">
        <v>132</v>
      </c>
      <c r="G436">
        <v>120</v>
      </c>
      <c r="H436">
        <v>0</v>
      </c>
      <c r="I436" s="2">
        <f>AVERAGE(Table134[[#This Row],[Estimated costs 1]:[Estimated costs 20]])</f>
        <v>0</v>
      </c>
      <c r="J436" s="2">
        <f>_xlfn.STDEV.P(Table134[[#This Row],[Estimated costs 1]:[Estimated costs 20]])</f>
        <v>0</v>
      </c>
      <c r="K436" s="2" t="e">
        <f>Table134[[#This Row],[Dev]]/Table134[[#This Row],[Mean]]*100</f>
        <v>#DIV/0!</v>
      </c>
      <c r="L436" s="2">
        <f>Table134[[#This Row],[Estimated costs 1]]-Table134[[#This Row],[Actual cost]]</f>
        <v>0</v>
      </c>
      <c r="M436" s="2" t="e">
        <f>Table134[[#This Row],[Diff 1]]/Table134[[#This Row],[Actual cost]]*100</f>
        <v>#DIV/0!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</row>
    <row r="437" spans="1:33" x14ac:dyDescent="0.3">
      <c r="A437" t="s">
        <v>457</v>
      </c>
      <c r="B437">
        <v>435</v>
      </c>
      <c r="C437" t="str">
        <f>LEFT(Table134[[#This Row],[Contingency id]])</f>
        <v>B</v>
      </c>
      <c r="D437">
        <v>0</v>
      </c>
      <c r="E437" s="1">
        <v>1.14782608695652</v>
      </c>
      <c r="F437">
        <v>132</v>
      </c>
      <c r="G437">
        <v>115</v>
      </c>
      <c r="H437">
        <v>0</v>
      </c>
      <c r="I437" s="2">
        <f>AVERAGE(Table134[[#This Row],[Estimated costs 1]:[Estimated costs 20]])</f>
        <v>0</v>
      </c>
      <c r="J437" s="2">
        <f>_xlfn.STDEV.P(Table134[[#This Row],[Estimated costs 1]:[Estimated costs 20]])</f>
        <v>0</v>
      </c>
      <c r="K437" s="2" t="e">
        <f>Table134[[#This Row],[Dev]]/Table134[[#This Row],[Mean]]*100</f>
        <v>#DIV/0!</v>
      </c>
      <c r="L437" s="2">
        <f>Table134[[#This Row],[Estimated costs 1]]-Table134[[#This Row],[Actual cost]]</f>
        <v>0</v>
      </c>
      <c r="M437" s="2" t="e">
        <f>Table134[[#This Row],[Diff 1]]/Table134[[#This Row],[Actual cost]]*100</f>
        <v>#DIV/0!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</row>
    <row r="438" spans="1:33" x14ac:dyDescent="0.3">
      <c r="A438" t="s">
        <v>458</v>
      </c>
      <c r="B438">
        <v>436</v>
      </c>
      <c r="C438" t="str">
        <f>LEFT(Table134[[#This Row],[Contingency id]])</f>
        <v>B</v>
      </c>
      <c r="D438">
        <v>0</v>
      </c>
      <c r="E438" s="1">
        <v>1.16814159292035</v>
      </c>
      <c r="F438">
        <v>132</v>
      </c>
      <c r="G438">
        <v>113</v>
      </c>
      <c r="H438">
        <v>0</v>
      </c>
      <c r="I438" s="2">
        <f>AVERAGE(Table134[[#This Row],[Estimated costs 1]:[Estimated costs 20]])</f>
        <v>0</v>
      </c>
      <c r="J438" s="2">
        <f>_xlfn.STDEV.P(Table134[[#This Row],[Estimated costs 1]:[Estimated costs 20]])</f>
        <v>0</v>
      </c>
      <c r="K438" s="2" t="e">
        <f>Table134[[#This Row],[Dev]]/Table134[[#This Row],[Mean]]*100</f>
        <v>#DIV/0!</v>
      </c>
      <c r="L438" s="2">
        <f>Table134[[#This Row],[Estimated costs 1]]-Table134[[#This Row],[Actual cost]]</f>
        <v>0</v>
      </c>
      <c r="M438" s="2" t="e">
        <f>Table134[[#This Row],[Diff 1]]/Table134[[#This Row],[Actual cost]]*100</f>
        <v>#DIV/0!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</row>
    <row r="439" spans="1:33" x14ac:dyDescent="0.3">
      <c r="A439" t="s">
        <v>459</v>
      </c>
      <c r="B439">
        <v>437</v>
      </c>
      <c r="C439" t="str">
        <f>LEFT(Table134[[#This Row],[Contingency id]])</f>
        <v>B</v>
      </c>
      <c r="D439">
        <v>0</v>
      </c>
      <c r="E439" s="1">
        <v>1.0606060606060601</v>
      </c>
      <c r="F439">
        <v>70</v>
      </c>
      <c r="G439">
        <v>66</v>
      </c>
      <c r="H439">
        <v>0</v>
      </c>
      <c r="I439" s="2">
        <f>AVERAGE(Table134[[#This Row],[Estimated costs 1]:[Estimated costs 20]])</f>
        <v>0</v>
      </c>
      <c r="J439" s="2">
        <f>_xlfn.STDEV.P(Table134[[#This Row],[Estimated costs 1]:[Estimated costs 20]])</f>
        <v>0</v>
      </c>
      <c r="K439" s="2" t="e">
        <f>Table134[[#This Row],[Dev]]/Table134[[#This Row],[Mean]]*100</f>
        <v>#DIV/0!</v>
      </c>
      <c r="L439" s="2">
        <f>Table134[[#This Row],[Estimated costs 1]]-Table134[[#This Row],[Actual cost]]</f>
        <v>0</v>
      </c>
      <c r="M439" s="2" t="e">
        <f>Table134[[#This Row],[Diff 1]]/Table134[[#This Row],[Actual cost]]*100</f>
        <v>#DIV/0!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</row>
    <row r="440" spans="1:33" x14ac:dyDescent="0.3">
      <c r="A440" t="s">
        <v>460</v>
      </c>
      <c r="B440">
        <v>438</v>
      </c>
      <c r="C440" t="str">
        <f>LEFT(Table134[[#This Row],[Contingency id]])</f>
        <v>B</v>
      </c>
      <c r="D440">
        <v>0</v>
      </c>
      <c r="E440" s="1">
        <v>1.02941176470588</v>
      </c>
      <c r="F440">
        <v>70</v>
      </c>
      <c r="G440">
        <v>68</v>
      </c>
      <c r="H440">
        <v>0</v>
      </c>
      <c r="I440" s="2">
        <f>AVERAGE(Table134[[#This Row],[Estimated costs 1]:[Estimated costs 20]])</f>
        <v>0</v>
      </c>
      <c r="J440" s="2">
        <f>_xlfn.STDEV.P(Table134[[#This Row],[Estimated costs 1]:[Estimated costs 20]])</f>
        <v>0</v>
      </c>
      <c r="K440" s="2" t="e">
        <f>Table134[[#This Row],[Dev]]/Table134[[#This Row],[Mean]]*100</f>
        <v>#DIV/0!</v>
      </c>
      <c r="L440" s="2">
        <f>Table134[[#This Row],[Estimated costs 1]]-Table134[[#This Row],[Actual cost]]</f>
        <v>0</v>
      </c>
      <c r="M440" s="2" t="e">
        <f>Table134[[#This Row],[Diff 1]]/Table134[[#This Row],[Actual cost]]*100</f>
        <v>#DIV/0!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</row>
    <row r="441" spans="1:33" x14ac:dyDescent="0.3">
      <c r="A441" t="s">
        <v>461</v>
      </c>
      <c r="B441">
        <v>439</v>
      </c>
      <c r="C441" t="str">
        <f>LEFT(Table134[[#This Row],[Contingency id]])</f>
        <v>B</v>
      </c>
      <c r="D441">
        <v>0</v>
      </c>
      <c r="E441" s="1">
        <v>1.1111111111111101</v>
      </c>
      <c r="F441">
        <v>70</v>
      </c>
      <c r="G441">
        <v>63</v>
      </c>
      <c r="H441">
        <v>0</v>
      </c>
      <c r="I441" s="2">
        <f>AVERAGE(Table134[[#This Row],[Estimated costs 1]:[Estimated costs 20]])</f>
        <v>0</v>
      </c>
      <c r="J441" s="2">
        <f>_xlfn.STDEV.P(Table134[[#This Row],[Estimated costs 1]:[Estimated costs 20]])</f>
        <v>0</v>
      </c>
      <c r="K441" s="2" t="e">
        <f>Table134[[#This Row],[Dev]]/Table134[[#This Row],[Mean]]*100</f>
        <v>#DIV/0!</v>
      </c>
      <c r="L441" s="2">
        <f>Table134[[#This Row],[Estimated costs 1]]-Table134[[#This Row],[Actual cost]]</f>
        <v>0</v>
      </c>
      <c r="M441" s="2" t="e">
        <f>Table134[[#This Row],[Diff 1]]/Table134[[#This Row],[Actual cost]]*100</f>
        <v>#DIV/0!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</row>
    <row r="442" spans="1:33" x14ac:dyDescent="0.3">
      <c r="A442" t="s">
        <v>462</v>
      </c>
      <c r="B442">
        <v>440</v>
      </c>
      <c r="C442" t="str">
        <f>LEFT(Table134[[#This Row],[Contingency id]])</f>
        <v>B</v>
      </c>
      <c r="D442">
        <v>0</v>
      </c>
      <c r="E442" s="1">
        <v>1.1111111111111101</v>
      </c>
      <c r="F442">
        <v>70</v>
      </c>
      <c r="G442">
        <v>63</v>
      </c>
      <c r="H442">
        <v>0</v>
      </c>
      <c r="I442" s="2">
        <f>AVERAGE(Table134[[#This Row],[Estimated costs 1]:[Estimated costs 20]])</f>
        <v>0</v>
      </c>
      <c r="J442" s="2">
        <f>_xlfn.STDEV.P(Table134[[#This Row],[Estimated costs 1]:[Estimated costs 20]])</f>
        <v>0</v>
      </c>
      <c r="K442" s="2" t="e">
        <f>Table134[[#This Row],[Dev]]/Table134[[#This Row],[Mean]]*100</f>
        <v>#DIV/0!</v>
      </c>
      <c r="L442" s="2">
        <f>Table134[[#This Row],[Estimated costs 1]]-Table134[[#This Row],[Actual cost]]</f>
        <v>0</v>
      </c>
      <c r="M442" s="2" t="e">
        <f>Table134[[#This Row],[Diff 1]]/Table134[[#This Row],[Actual cost]]*100</f>
        <v>#DIV/0!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</row>
    <row r="443" spans="1:33" x14ac:dyDescent="0.3">
      <c r="A443" t="s">
        <v>463</v>
      </c>
      <c r="B443">
        <v>441</v>
      </c>
      <c r="C443" t="str">
        <f>LEFT(Table134[[#This Row],[Contingency id]])</f>
        <v>B</v>
      </c>
      <c r="D443">
        <v>0</v>
      </c>
      <c r="E443" s="1">
        <v>1.1111111111111101</v>
      </c>
      <c r="F443">
        <v>70</v>
      </c>
      <c r="G443">
        <v>63</v>
      </c>
      <c r="H443">
        <v>0</v>
      </c>
      <c r="I443" s="2">
        <f>AVERAGE(Table134[[#This Row],[Estimated costs 1]:[Estimated costs 20]])</f>
        <v>0</v>
      </c>
      <c r="J443" s="2">
        <f>_xlfn.STDEV.P(Table134[[#This Row],[Estimated costs 1]:[Estimated costs 20]])</f>
        <v>0</v>
      </c>
      <c r="K443" s="2" t="e">
        <f>Table134[[#This Row],[Dev]]/Table134[[#This Row],[Mean]]*100</f>
        <v>#DIV/0!</v>
      </c>
      <c r="L443" s="2">
        <f>Table134[[#This Row],[Estimated costs 1]]-Table134[[#This Row],[Actual cost]]</f>
        <v>0</v>
      </c>
      <c r="M443" s="2" t="e">
        <f>Table134[[#This Row],[Diff 1]]/Table134[[#This Row],[Actual cost]]*100</f>
        <v>#DIV/0!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</row>
    <row r="444" spans="1:33" x14ac:dyDescent="0.3">
      <c r="A444" t="s">
        <v>464</v>
      </c>
      <c r="B444">
        <v>442</v>
      </c>
      <c r="C444" t="str">
        <f>LEFT(Table134[[#This Row],[Contingency id]])</f>
        <v>B</v>
      </c>
      <c r="D444">
        <v>0</v>
      </c>
      <c r="E444" s="1">
        <v>1.1111111111111101</v>
      </c>
      <c r="F444">
        <v>70</v>
      </c>
      <c r="G444">
        <v>63</v>
      </c>
      <c r="H444">
        <v>0</v>
      </c>
      <c r="I444" s="2">
        <f>AVERAGE(Table134[[#This Row],[Estimated costs 1]:[Estimated costs 20]])</f>
        <v>0</v>
      </c>
      <c r="J444" s="2">
        <f>_xlfn.STDEV.P(Table134[[#This Row],[Estimated costs 1]:[Estimated costs 20]])</f>
        <v>0</v>
      </c>
      <c r="K444" s="2" t="e">
        <f>Table134[[#This Row],[Dev]]/Table134[[#This Row],[Mean]]*100</f>
        <v>#DIV/0!</v>
      </c>
      <c r="L444" s="2">
        <f>Table134[[#This Row],[Estimated costs 1]]-Table134[[#This Row],[Actual cost]]</f>
        <v>0</v>
      </c>
      <c r="M444" s="2" t="e">
        <f>Table134[[#This Row],[Diff 1]]/Table134[[#This Row],[Actual cost]]*100</f>
        <v>#DIV/0!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</row>
    <row r="445" spans="1:33" x14ac:dyDescent="0.3">
      <c r="A445" t="s">
        <v>465</v>
      </c>
      <c r="B445">
        <v>443</v>
      </c>
      <c r="C445" t="str">
        <f>LEFT(Table134[[#This Row],[Contingency id]])</f>
        <v>B</v>
      </c>
      <c r="D445">
        <v>0</v>
      </c>
      <c r="E445" s="1">
        <v>1.0606060606060601</v>
      </c>
      <c r="F445">
        <v>70</v>
      </c>
      <c r="G445">
        <v>66</v>
      </c>
      <c r="H445">
        <v>0</v>
      </c>
      <c r="I445" s="2">
        <f>AVERAGE(Table134[[#This Row],[Estimated costs 1]:[Estimated costs 20]])</f>
        <v>0</v>
      </c>
      <c r="J445" s="2">
        <f>_xlfn.STDEV.P(Table134[[#This Row],[Estimated costs 1]:[Estimated costs 20]])</f>
        <v>0</v>
      </c>
      <c r="K445" s="2" t="e">
        <f>Table134[[#This Row],[Dev]]/Table134[[#This Row],[Mean]]*100</f>
        <v>#DIV/0!</v>
      </c>
      <c r="L445" s="2">
        <f>Table134[[#This Row],[Estimated costs 1]]-Table134[[#This Row],[Actual cost]]</f>
        <v>0</v>
      </c>
      <c r="M445" s="2" t="e">
        <f>Table134[[#This Row],[Diff 1]]/Table134[[#This Row],[Actual cost]]*100</f>
        <v>#DIV/0!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</row>
    <row r="446" spans="1:33" x14ac:dyDescent="0.3">
      <c r="A446" t="s">
        <v>466</v>
      </c>
      <c r="B446">
        <v>444</v>
      </c>
      <c r="C446" t="str">
        <f>LEFT(Table134[[#This Row],[Contingency id]])</f>
        <v>B</v>
      </c>
      <c r="D446">
        <v>0</v>
      </c>
      <c r="E446" s="1">
        <v>1</v>
      </c>
      <c r="F446">
        <v>38</v>
      </c>
      <c r="G446">
        <v>38</v>
      </c>
      <c r="H446">
        <v>0</v>
      </c>
      <c r="I446" s="2">
        <f>AVERAGE(Table134[[#This Row],[Estimated costs 1]:[Estimated costs 20]])</f>
        <v>0</v>
      </c>
      <c r="J446" s="2">
        <f>_xlfn.STDEV.P(Table134[[#This Row],[Estimated costs 1]:[Estimated costs 20]])</f>
        <v>0</v>
      </c>
      <c r="K446" s="2" t="e">
        <f>Table134[[#This Row],[Dev]]/Table134[[#This Row],[Mean]]*100</f>
        <v>#DIV/0!</v>
      </c>
      <c r="L446" s="2">
        <f>Table134[[#This Row],[Estimated costs 1]]-Table134[[#This Row],[Actual cost]]</f>
        <v>0</v>
      </c>
      <c r="M446" s="2" t="e">
        <f>Table134[[#This Row],[Diff 1]]/Table134[[#This Row],[Actual cost]]*100</f>
        <v>#DIV/0!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</row>
    <row r="447" spans="1:33" x14ac:dyDescent="0.3">
      <c r="A447" t="s">
        <v>467</v>
      </c>
      <c r="B447">
        <v>445</v>
      </c>
      <c r="C447" t="str">
        <f>LEFT(Table134[[#This Row],[Contingency id]])</f>
        <v>B</v>
      </c>
      <c r="D447">
        <v>0</v>
      </c>
      <c r="E447" s="1">
        <v>1.05555555555555</v>
      </c>
      <c r="F447">
        <v>38</v>
      </c>
      <c r="G447">
        <v>36</v>
      </c>
      <c r="H447">
        <v>0</v>
      </c>
      <c r="I447" s="2">
        <f>AVERAGE(Table134[[#This Row],[Estimated costs 1]:[Estimated costs 20]])</f>
        <v>0</v>
      </c>
      <c r="J447" s="2">
        <f>_xlfn.STDEV.P(Table134[[#This Row],[Estimated costs 1]:[Estimated costs 20]])</f>
        <v>0</v>
      </c>
      <c r="K447" s="2" t="e">
        <f>Table134[[#This Row],[Dev]]/Table134[[#This Row],[Mean]]*100</f>
        <v>#DIV/0!</v>
      </c>
      <c r="L447" s="2">
        <f>Table134[[#This Row],[Estimated costs 1]]-Table134[[#This Row],[Actual cost]]</f>
        <v>0</v>
      </c>
      <c r="M447" s="2" t="e">
        <f>Table134[[#This Row],[Diff 1]]/Table134[[#This Row],[Actual cost]]*100</f>
        <v>#DIV/0!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</row>
    <row r="448" spans="1:33" x14ac:dyDescent="0.3">
      <c r="A448" t="s">
        <v>468</v>
      </c>
      <c r="B448">
        <v>446</v>
      </c>
      <c r="C448" t="str">
        <f>LEFT(Table134[[#This Row],[Contingency id]])</f>
        <v>B</v>
      </c>
      <c r="D448">
        <v>0</v>
      </c>
      <c r="E448" s="1">
        <v>1.0270270270270201</v>
      </c>
      <c r="F448">
        <v>38</v>
      </c>
      <c r="G448">
        <v>37</v>
      </c>
      <c r="H448">
        <v>0</v>
      </c>
      <c r="I448" s="2">
        <f>AVERAGE(Table134[[#This Row],[Estimated costs 1]:[Estimated costs 20]])</f>
        <v>0</v>
      </c>
      <c r="J448" s="2">
        <f>_xlfn.STDEV.P(Table134[[#This Row],[Estimated costs 1]:[Estimated costs 20]])</f>
        <v>0</v>
      </c>
      <c r="K448" s="2" t="e">
        <f>Table134[[#This Row],[Dev]]/Table134[[#This Row],[Mean]]*100</f>
        <v>#DIV/0!</v>
      </c>
      <c r="L448" s="2">
        <f>Table134[[#This Row],[Estimated costs 1]]-Table134[[#This Row],[Actual cost]]</f>
        <v>0</v>
      </c>
      <c r="M448" s="2" t="e">
        <f>Table134[[#This Row],[Diff 1]]/Table134[[#This Row],[Actual cost]]*100</f>
        <v>#DIV/0!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</row>
    <row r="449" spans="1:33" x14ac:dyDescent="0.3">
      <c r="A449" t="s">
        <v>469</v>
      </c>
      <c r="B449">
        <v>447</v>
      </c>
      <c r="C449" t="str">
        <f>LEFT(Table134[[#This Row],[Contingency id]])</f>
        <v>B</v>
      </c>
      <c r="D449">
        <v>0</v>
      </c>
      <c r="E449" s="1">
        <v>1.09375</v>
      </c>
      <c r="F449">
        <v>35</v>
      </c>
      <c r="G449">
        <v>32</v>
      </c>
      <c r="H449">
        <v>0</v>
      </c>
      <c r="I449" s="2">
        <f>AVERAGE(Table134[[#This Row],[Estimated costs 1]:[Estimated costs 20]])</f>
        <v>0</v>
      </c>
      <c r="J449" s="2">
        <f>_xlfn.STDEV.P(Table134[[#This Row],[Estimated costs 1]:[Estimated costs 20]])</f>
        <v>0</v>
      </c>
      <c r="K449" s="2" t="e">
        <f>Table134[[#This Row],[Dev]]/Table134[[#This Row],[Mean]]*100</f>
        <v>#DIV/0!</v>
      </c>
      <c r="L449" s="2">
        <f>Table134[[#This Row],[Estimated costs 1]]-Table134[[#This Row],[Actual cost]]</f>
        <v>0</v>
      </c>
      <c r="M449" s="2" t="e">
        <f>Table134[[#This Row],[Diff 1]]/Table134[[#This Row],[Actual cost]]*100</f>
        <v>#DIV/0!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</row>
    <row r="450" spans="1:33" x14ac:dyDescent="0.3">
      <c r="A450" t="s">
        <v>470</v>
      </c>
      <c r="B450">
        <v>448</v>
      </c>
      <c r="C450" t="str">
        <f>LEFT(Table134[[#This Row],[Contingency id]])</f>
        <v>B</v>
      </c>
      <c r="D450">
        <v>0</v>
      </c>
      <c r="E450" s="1">
        <v>1.05555555555555</v>
      </c>
      <c r="F450">
        <v>38</v>
      </c>
      <c r="G450">
        <v>36</v>
      </c>
      <c r="H450">
        <v>0</v>
      </c>
      <c r="I450" s="2">
        <f>AVERAGE(Table134[[#This Row],[Estimated costs 1]:[Estimated costs 20]])</f>
        <v>0</v>
      </c>
      <c r="J450" s="2">
        <f>_xlfn.STDEV.P(Table134[[#This Row],[Estimated costs 1]:[Estimated costs 20]])</f>
        <v>0</v>
      </c>
      <c r="K450" s="2" t="e">
        <f>Table134[[#This Row],[Dev]]/Table134[[#This Row],[Mean]]*100</f>
        <v>#DIV/0!</v>
      </c>
      <c r="L450" s="2">
        <f>Table134[[#This Row],[Estimated costs 1]]-Table134[[#This Row],[Actual cost]]</f>
        <v>0</v>
      </c>
      <c r="M450" s="2" t="e">
        <f>Table134[[#This Row],[Diff 1]]/Table134[[#This Row],[Actual cost]]*100</f>
        <v>#DIV/0!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</row>
    <row r="451" spans="1:33" x14ac:dyDescent="0.3">
      <c r="A451" t="s">
        <v>471</v>
      </c>
      <c r="B451">
        <v>449</v>
      </c>
      <c r="C451" t="str">
        <f>LEFT(Table134[[#This Row],[Contingency id]])</f>
        <v>B</v>
      </c>
      <c r="D451">
        <v>0</v>
      </c>
      <c r="E451" s="1">
        <v>1.1176470588235199</v>
      </c>
      <c r="F451">
        <v>38</v>
      </c>
      <c r="G451">
        <v>34</v>
      </c>
      <c r="H451">
        <v>0</v>
      </c>
      <c r="I451" s="2">
        <f>AVERAGE(Table134[[#This Row],[Estimated costs 1]:[Estimated costs 20]])</f>
        <v>0</v>
      </c>
      <c r="J451" s="2">
        <f>_xlfn.STDEV.P(Table134[[#This Row],[Estimated costs 1]:[Estimated costs 20]])</f>
        <v>0</v>
      </c>
      <c r="K451" s="2" t="e">
        <f>Table134[[#This Row],[Dev]]/Table134[[#This Row],[Mean]]*100</f>
        <v>#DIV/0!</v>
      </c>
      <c r="L451" s="2">
        <f>Table134[[#This Row],[Estimated costs 1]]-Table134[[#This Row],[Actual cost]]</f>
        <v>0</v>
      </c>
      <c r="M451" s="2" t="e">
        <f>Table134[[#This Row],[Diff 1]]/Table134[[#This Row],[Actual cost]]*100</f>
        <v>#DIV/0!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</row>
    <row r="452" spans="1:33" x14ac:dyDescent="0.3">
      <c r="A452" t="s">
        <v>472</v>
      </c>
      <c r="B452">
        <v>450</v>
      </c>
      <c r="C452" t="str">
        <f>LEFT(Table134[[#This Row],[Contingency id]])</f>
        <v>B</v>
      </c>
      <c r="D452">
        <v>0</v>
      </c>
      <c r="E452" s="1">
        <v>1.0270270270270201</v>
      </c>
      <c r="F452">
        <v>38</v>
      </c>
      <c r="G452">
        <v>37</v>
      </c>
      <c r="H452">
        <v>0</v>
      </c>
      <c r="I452" s="2">
        <f>AVERAGE(Table134[[#This Row],[Estimated costs 1]:[Estimated costs 20]])</f>
        <v>0</v>
      </c>
      <c r="J452" s="2">
        <f>_xlfn.STDEV.P(Table134[[#This Row],[Estimated costs 1]:[Estimated costs 20]])</f>
        <v>0</v>
      </c>
      <c r="K452" s="2" t="e">
        <f>Table134[[#This Row],[Dev]]/Table134[[#This Row],[Mean]]*100</f>
        <v>#DIV/0!</v>
      </c>
      <c r="L452" s="2">
        <f>Table134[[#This Row],[Estimated costs 1]]-Table134[[#This Row],[Actual cost]]</f>
        <v>0</v>
      </c>
      <c r="M452" s="2" t="e">
        <f>Table134[[#This Row],[Diff 1]]/Table134[[#This Row],[Actual cost]]*100</f>
        <v>#DIV/0!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</row>
    <row r="453" spans="1:33" x14ac:dyDescent="0.3">
      <c r="A453" t="s">
        <v>473</v>
      </c>
      <c r="B453">
        <v>451</v>
      </c>
      <c r="C453" t="str">
        <f>LEFT(Table134[[#This Row],[Contingency id]])</f>
        <v>B</v>
      </c>
      <c r="D453">
        <v>0</v>
      </c>
      <c r="E453" s="1">
        <v>1.05555555555555</v>
      </c>
      <c r="F453">
        <v>38</v>
      </c>
      <c r="G453">
        <v>36</v>
      </c>
      <c r="H453">
        <v>0</v>
      </c>
      <c r="I453" s="2">
        <f>AVERAGE(Table134[[#This Row],[Estimated costs 1]:[Estimated costs 20]])</f>
        <v>0</v>
      </c>
      <c r="J453" s="2">
        <f>_xlfn.STDEV.P(Table134[[#This Row],[Estimated costs 1]:[Estimated costs 20]])</f>
        <v>0</v>
      </c>
      <c r="K453" s="2" t="e">
        <f>Table134[[#This Row],[Dev]]/Table134[[#This Row],[Mean]]*100</f>
        <v>#DIV/0!</v>
      </c>
      <c r="L453" s="2">
        <f>Table134[[#This Row],[Estimated costs 1]]-Table134[[#This Row],[Actual cost]]</f>
        <v>0</v>
      </c>
      <c r="M453" s="2" t="e">
        <f>Table134[[#This Row],[Diff 1]]/Table134[[#This Row],[Actual cost]]*100</f>
        <v>#DIV/0!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</row>
    <row r="454" spans="1:33" x14ac:dyDescent="0.3">
      <c r="A454" t="s">
        <v>474</v>
      </c>
      <c r="B454">
        <v>452</v>
      </c>
      <c r="C454" t="str">
        <f>LEFT(Table134[[#This Row],[Contingency id]])</f>
        <v>B</v>
      </c>
      <c r="D454">
        <v>0</v>
      </c>
      <c r="E454" s="1">
        <v>1.05555555555555</v>
      </c>
      <c r="F454">
        <v>38</v>
      </c>
      <c r="G454">
        <v>36</v>
      </c>
      <c r="H454">
        <v>0</v>
      </c>
      <c r="I454" s="2">
        <f>AVERAGE(Table134[[#This Row],[Estimated costs 1]:[Estimated costs 20]])</f>
        <v>0</v>
      </c>
      <c r="J454" s="2">
        <f>_xlfn.STDEV.P(Table134[[#This Row],[Estimated costs 1]:[Estimated costs 20]])</f>
        <v>0</v>
      </c>
      <c r="K454" s="2" t="e">
        <f>Table134[[#This Row],[Dev]]/Table134[[#This Row],[Mean]]*100</f>
        <v>#DIV/0!</v>
      </c>
      <c r="L454" s="2">
        <f>Table134[[#This Row],[Estimated costs 1]]-Table134[[#This Row],[Actual cost]]</f>
        <v>0</v>
      </c>
      <c r="M454" s="2" t="e">
        <f>Table134[[#This Row],[Diff 1]]/Table134[[#This Row],[Actual cost]]*100</f>
        <v>#DIV/0!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</row>
    <row r="455" spans="1:33" x14ac:dyDescent="0.3">
      <c r="A455" t="s">
        <v>475</v>
      </c>
      <c r="B455">
        <v>453</v>
      </c>
      <c r="C455" t="str">
        <f>LEFT(Table134[[#This Row],[Contingency id]])</f>
        <v>B</v>
      </c>
      <c r="D455">
        <v>0</v>
      </c>
      <c r="E455" s="1">
        <v>1.05555555555555</v>
      </c>
      <c r="F455">
        <v>38</v>
      </c>
      <c r="G455">
        <v>36</v>
      </c>
      <c r="H455">
        <v>0</v>
      </c>
      <c r="I455" s="2">
        <f>AVERAGE(Table134[[#This Row],[Estimated costs 1]:[Estimated costs 20]])</f>
        <v>0</v>
      </c>
      <c r="J455" s="2">
        <f>_xlfn.STDEV.P(Table134[[#This Row],[Estimated costs 1]:[Estimated costs 20]])</f>
        <v>0</v>
      </c>
      <c r="K455" s="2" t="e">
        <f>Table134[[#This Row],[Dev]]/Table134[[#This Row],[Mean]]*100</f>
        <v>#DIV/0!</v>
      </c>
      <c r="L455" s="2">
        <f>Table134[[#This Row],[Estimated costs 1]]-Table134[[#This Row],[Actual cost]]</f>
        <v>0</v>
      </c>
      <c r="M455" s="2" t="e">
        <f>Table134[[#This Row],[Diff 1]]/Table134[[#This Row],[Actual cost]]*100</f>
        <v>#DIV/0!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</row>
    <row r="456" spans="1:33" x14ac:dyDescent="0.3">
      <c r="A456" t="s">
        <v>476</v>
      </c>
      <c r="B456">
        <v>454</v>
      </c>
      <c r="C456" t="str">
        <f>LEFT(Table134[[#This Row],[Contingency id]])</f>
        <v>B</v>
      </c>
      <c r="D456">
        <v>0</v>
      </c>
      <c r="E456" s="1">
        <v>1.0857142857142801</v>
      </c>
      <c r="F456">
        <v>38</v>
      </c>
      <c r="G456">
        <v>35</v>
      </c>
      <c r="H456">
        <v>0</v>
      </c>
      <c r="I456" s="2">
        <f>AVERAGE(Table134[[#This Row],[Estimated costs 1]:[Estimated costs 20]])</f>
        <v>0</v>
      </c>
      <c r="J456" s="2">
        <f>_xlfn.STDEV.P(Table134[[#This Row],[Estimated costs 1]:[Estimated costs 20]])</f>
        <v>0</v>
      </c>
      <c r="K456" s="2" t="e">
        <f>Table134[[#This Row],[Dev]]/Table134[[#This Row],[Mean]]*100</f>
        <v>#DIV/0!</v>
      </c>
      <c r="L456" s="2">
        <f>Table134[[#This Row],[Estimated costs 1]]-Table134[[#This Row],[Actual cost]]</f>
        <v>0</v>
      </c>
      <c r="M456" s="2" t="e">
        <f>Table134[[#This Row],[Diff 1]]/Table134[[#This Row],[Actual cost]]*100</f>
        <v>#DIV/0!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</row>
    <row r="457" spans="1:33" x14ac:dyDescent="0.3">
      <c r="A457" t="s">
        <v>477</v>
      </c>
      <c r="B457">
        <v>455</v>
      </c>
      <c r="C457" t="str">
        <f>LEFT(Table134[[#This Row],[Contingency id]])</f>
        <v>B</v>
      </c>
      <c r="D457">
        <v>0</v>
      </c>
      <c r="E457" s="1">
        <v>1.0465116279069699</v>
      </c>
      <c r="F457">
        <v>45</v>
      </c>
      <c r="G457">
        <v>43</v>
      </c>
      <c r="H457">
        <v>0</v>
      </c>
      <c r="I457" s="2">
        <f>AVERAGE(Table134[[#This Row],[Estimated costs 1]:[Estimated costs 20]])</f>
        <v>0</v>
      </c>
      <c r="J457" s="2">
        <f>_xlfn.STDEV.P(Table134[[#This Row],[Estimated costs 1]:[Estimated costs 20]])</f>
        <v>0</v>
      </c>
      <c r="K457" s="2" t="e">
        <f>Table134[[#This Row],[Dev]]/Table134[[#This Row],[Mean]]*100</f>
        <v>#DIV/0!</v>
      </c>
      <c r="L457" s="2">
        <f>Table134[[#This Row],[Estimated costs 1]]-Table134[[#This Row],[Actual cost]]</f>
        <v>0</v>
      </c>
      <c r="M457" s="2" t="e">
        <f>Table134[[#This Row],[Diff 1]]/Table134[[#This Row],[Actual cost]]*100</f>
        <v>#DIV/0!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</row>
    <row r="458" spans="1:33" x14ac:dyDescent="0.3">
      <c r="A458" t="s">
        <v>478</v>
      </c>
      <c r="B458">
        <v>456</v>
      </c>
      <c r="C458" t="str">
        <f>LEFT(Table134[[#This Row],[Contingency id]])</f>
        <v>B</v>
      </c>
      <c r="D458">
        <v>0</v>
      </c>
      <c r="E458" s="1">
        <v>1.0465116279069699</v>
      </c>
      <c r="F458">
        <v>45</v>
      </c>
      <c r="G458">
        <v>43</v>
      </c>
      <c r="H458">
        <v>0</v>
      </c>
      <c r="I458" s="2">
        <f>AVERAGE(Table134[[#This Row],[Estimated costs 1]:[Estimated costs 20]])</f>
        <v>0</v>
      </c>
      <c r="J458" s="2">
        <f>_xlfn.STDEV.P(Table134[[#This Row],[Estimated costs 1]:[Estimated costs 20]])</f>
        <v>0</v>
      </c>
      <c r="K458" s="2" t="e">
        <f>Table134[[#This Row],[Dev]]/Table134[[#This Row],[Mean]]*100</f>
        <v>#DIV/0!</v>
      </c>
      <c r="L458" s="2">
        <f>Table134[[#This Row],[Estimated costs 1]]-Table134[[#This Row],[Actual cost]]</f>
        <v>0</v>
      </c>
      <c r="M458" s="2" t="e">
        <f>Table134[[#This Row],[Diff 1]]/Table134[[#This Row],[Actual cost]]*100</f>
        <v>#DIV/0!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</row>
    <row r="459" spans="1:33" x14ac:dyDescent="0.3">
      <c r="A459" t="s">
        <v>479</v>
      </c>
      <c r="B459">
        <v>457</v>
      </c>
      <c r="C459" t="str">
        <f>LEFT(Table134[[#This Row],[Contingency id]])</f>
        <v>B</v>
      </c>
      <c r="D459">
        <v>0</v>
      </c>
      <c r="E459" s="1">
        <v>1.02272727272727</v>
      </c>
      <c r="F459">
        <v>45</v>
      </c>
      <c r="G459">
        <v>44</v>
      </c>
      <c r="H459">
        <v>0</v>
      </c>
      <c r="I459" s="2">
        <f>AVERAGE(Table134[[#This Row],[Estimated costs 1]:[Estimated costs 20]])</f>
        <v>0</v>
      </c>
      <c r="J459" s="2">
        <f>_xlfn.STDEV.P(Table134[[#This Row],[Estimated costs 1]:[Estimated costs 20]])</f>
        <v>0</v>
      </c>
      <c r="K459" s="2" t="e">
        <f>Table134[[#This Row],[Dev]]/Table134[[#This Row],[Mean]]*100</f>
        <v>#DIV/0!</v>
      </c>
      <c r="L459" s="2">
        <f>Table134[[#This Row],[Estimated costs 1]]-Table134[[#This Row],[Actual cost]]</f>
        <v>0</v>
      </c>
      <c r="M459" s="2" t="e">
        <f>Table134[[#This Row],[Diff 1]]/Table134[[#This Row],[Actual cost]]*100</f>
        <v>#DIV/0!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</row>
    <row r="460" spans="1:33" x14ac:dyDescent="0.3">
      <c r="A460" t="s">
        <v>480</v>
      </c>
      <c r="B460">
        <v>458</v>
      </c>
      <c r="C460" t="str">
        <f>LEFT(Table134[[#This Row],[Contingency id]])</f>
        <v>B</v>
      </c>
      <c r="D460">
        <v>0</v>
      </c>
      <c r="E460" s="1">
        <v>1.02272727272727</v>
      </c>
      <c r="F460">
        <v>45</v>
      </c>
      <c r="G460">
        <v>44</v>
      </c>
      <c r="H460">
        <v>0</v>
      </c>
      <c r="I460" s="2">
        <f>AVERAGE(Table134[[#This Row],[Estimated costs 1]:[Estimated costs 20]])</f>
        <v>0</v>
      </c>
      <c r="J460" s="2">
        <f>_xlfn.STDEV.P(Table134[[#This Row],[Estimated costs 1]:[Estimated costs 20]])</f>
        <v>0</v>
      </c>
      <c r="K460" s="2" t="e">
        <f>Table134[[#This Row],[Dev]]/Table134[[#This Row],[Mean]]*100</f>
        <v>#DIV/0!</v>
      </c>
      <c r="L460" s="2">
        <f>Table134[[#This Row],[Estimated costs 1]]-Table134[[#This Row],[Actual cost]]</f>
        <v>0</v>
      </c>
      <c r="M460" s="2" t="e">
        <f>Table134[[#This Row],[Diff 1]]/Table134[[#This Row],[Actual cost]]*100</f>
        <v>#DIV/0!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</row>
    <row r="461" spans="1:33" x14ac:dyDescent="0.3">
      <c r="A461" t="s">
        <v>481</v>
      </c>
      <c r="B461">
        <v>459</v>
      </c>
      <c r="C461" t="str">
        <f>LEFT(Table134[[#This Row],[Contingency id]])</f>
        <v>B</v>
      </c>
      <c r="D461">
        <v>0</v>
      </c>
      <c r="E461" s="1">
        <v>1.09756097560975</v>
      </c>
      <c r="F461">
        <v>45</v>
      </c>
      <c r="G461">
        <v>41</v>
      </c>
      <c r="H461">
        <v>0</v>
      </c>
      <c r="I461" s="2">
        <f>AVERAGE(Table134[[#This Row],[Estimated costs 1]:[Estimated costs 20]])</f>
        <v>0</v>
      </c>
      <c r="J461" s="2">
        <f>_xlfn.STDEV.P(Table134[[#This Row],[Estimated costs 1]:[Estimated costs 20]])</f>
        <v>0</v>
      </c>
      <c r="K461" s="2" t="e">
        <f>Table134[[#This Row],[Dev]]/Table134[[#This Row],[Mean]]*100</f>
        <v>#DIV/0!</v>
      </c>
      <c r="L461" s="2">
        <f>Table134[[#This Row],[Estimated costs 1]]-Table134[[#This Row],[Actual cost]]</f>
        <v>0</v>
      </c>
      <c r="M461" s="2" t="e">
        <f>Table134[[#This Row],[Diff 1]]/Table134[[#This Row],[Actual cost]]*100</f>
        <v>#DIV/0!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</row>
    <row r="462" spans="1:33" x14ac:dyDescent="0.3">
      <c r="A462" t="s">
        <v>482</v>
      </c>
      <c r="B462">
        <v>460</v>
      </c>
      <c r="C462" t="str">
        <f>LEFT(Table134[[#This Row],[Contingency id]])</f>
        <v>B</v>
      </c>
      <c r="D462">
        <v>0</v>
      </c>
      <c r="E462" s="1">
        <v>1.0465116279069699</v>
      </c>
      <c r="F462">
        <v>45</v>
      </c>
      <c r="G462">
        <v>43</v>
      </c>
      <c r="H462">
        <v>0</v>
      </c>
      <c r="I462" s="2">
        <f>AVERAGE(Table134[[#This Row],[Estimated costs 1]:[Estimated costs 20]])</f>
        <v>0</v>
      </c>
      <c r="J462" s="2">
        <f>_xlfn.STDEV.P(Table134[[#This Row],[Estimated costs 1]:[Estimated costs 20]])</f>
        <v>0</v>
      </c>
      <c r="K462" s="2" t="e">
        <f>Table134[[#This Row],[Dev]]/Table134[[#This Row],[Mean]]*100</f>
        <v>#DIV/0!</v>
      </c>
      <c r="L462" s="2">
        <f>Table134[[#This Row],[Estimated costs 1]]-Table134[[#This Row],[Actual cost]]</f>
        <v>0</v>
      </c>
      <c r="M462" s="2" t="e">
        <f>Table134[[#This Row],[Diff 1]]/Table134[[#This Row],[Actual cost]]*100</f>
        <v>#DIV/0!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</row>
    <row r="463" spans="1:33" x14ac:dyDescent="0.3">
      <c r="A463" t="s">
        <v>483</v>
      </c>
      <c r="B463">
        <v>461</v>
      </c>
      <c r="C463" t="str">
        <f>LEFT(Table134[[#This Row],[Contingency id]])</f>
        <v>B</v>
      </c>
      <c r="D463">
        <v>0</v>
      </c>
      <c r="E463" s="1">
        <v>1.02272727272727</v>
      </c>
      <c r="F463">
        <v>45</v>
      </c>
      <c r="G463">
        <v>44</v>
      </c>
      <c r="H463">
        <v>0</v>
      </c>
      <c r="I463" s="2">
        <f>AVERAGE(Table134[[#This Row],[Estimated costs 1]:[Estimated costs 20]])</f>
        <v>0</v>
      </c>
      <c r="J463" s="2">
        <f>_xlfn.STDEV.P(Table134[[#This Row],[Estimated costs 1]:[Estimated costs 20]])</f>
        <v>0</v>
      </c>
      <c r="K463" s="2" t="e">
        <f>Table134[[#This Row],[Dev]]/Table134[[#This Row],[Mean]]*100</f>
        <v>#DIV/0!</v>
      </c>
      <c r="L463" s="2">
        <f>Table134[[#This Row],[Estimated costs 1]]-Table134[[#This Row],[Actual cost]]</f>
        <v>0</v>
      </c>
      <c r="M463" s="2" t="e">
        <f>Table134[[#This Row],[Diff 1]]/Table134[[#This Row],[Actual cost]]*100</f>
        <v>#DIV/0!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</row>
    <row r="464" spans="1:33" x14ac:dyDescent="0.3">
      <c r="A464" t="s">
        <v>484</v>
      </c>
      <c r="B464">
        <v>462</v>
      </c>
      <c r="C464" t="str">
        <f>LEFT(Table134[[#This Row],[Contingency id]])</f>
        <v>B</v>
      </c>
      <c r="D464">
        <v>0</v>
      </c>
      <c r="E464" s="1">
        <v>1.0714285714285701</v>
      </c>
      <c r="F464">
        <v>45</v>
      </c>
      <c r="G464">
        <v>42</v>
      </c>
      <c r="H464">
        <v>0</v>
      </c>
      <c r="I464" s="2">
        <f>AVERAGE(Table134[[#This Row],[Estimated costs 1]:[Estimated costs 20]])</f>
        <v>0</v>
      </c>
      <c r="J464" s="2">
        <f>_xlfn.STDEV.P(Table134[[#This Row],[Estimated costs 1]:[Estimated costs 20]])</f>
        <v>0</v>
      </c>
      <c r="K464" s="2" t="e">
        <f>Table134[[#This Row],[Dev]]/Table134[[#This Row],[Mean]]*100</f>
        <v>#DIV/0!</v>
      </c>
      <c r="L464" s="2">
        <f>Table134[[#This Row],[Estimated costs 1]]-Table134[[#This Row],[Actual cost]]</f>
        <v>0</v>
      </c>
      <c r="M464" s="2" t="e">
        <f>Table134[[#This Row],[Diff 1]]/Table134[[#This Row],[Actual cost]]*100</f>
        <v>#DIV/0!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</row>
    <row r="465" spans="1:33" x14ac:dyDescent="0.3">
      <c r="A465" t="s">
        <v>485</v>
      </c>
      <c r="B465">
        <v>463</v>
      </c>
      <c r="C465" t="str">
        <f>LEFT(Table134[[#This Row],[Contingency id]])</f>
        <v>B</v>
      </c>
      <c r="D465">
        <v>0</v>
      </c>
      <c r="E465" s="1">
        <v>1.0714285714285701</v>
      </c>
      <c r="F465">
        <v>45</v>
      </c>
      <c r="G465">
        <v>42</v>
      </c>
      <c r="H465">
        <v>0</v>
      </c>
      <c r="I465" s="2">
        <f>AVERAGE(Table134[[#This Row],[Estimated costs 1]:[Estimated costs 20]])</f>
        <v>0</v>
      </c>
      <c r="J465" s="2">
        <f>_xlfn.STDEV.P(Table134[[#This Row],[Estimated costs 1]:[Estimated costs 20]])</f>
        <v>0</v>
      </c>
      <c r="K465" s="2" t="e">
        <f>Table134[[#This Row],[Dev]]/Table134[[#This Row],[Mean]]*100</f>
        <v>#DIV/0!</v>
      </c>
      <c r="L465" s="2">
        <f>Table134[[#This Row],[Estimated costs 1]]-Table134[[#This Row],[Actual cost]]</f>
        <v>0</v>
      </c>
      <c r="M465" s="2" t="e">
        <f>Table134[[#This Row],[Diff 1]]/Table134[[#This Row],[Actual cost]]*100</f>
        <v>#DIV/0!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</row>
    <row r="466" spans="1:33" x14ac:dyDescent="0.3">
      <c r="A466" t="s">
        <v>486</v>
      </c>
      <c r="B466">
        <v>464</v>
      </c>
      <c r="C466" t="str">
        <f>LEFT(Table134[[#This Row],[Contingency id]])</f>
        <v>B</v>
      </c>
      <c r="D466">
        <v>0</v>
      </c>
      <c r="E466" s="1">
        <v>1</v>
      </c>
      <c r="F466">
        <v>20</v>
      </c>
      <c r="G466">
        <v>20</v>
      </c>
      <c r="H466">
        <v>0</v>
      </c>
      <c r="I466" s="2">
        <f>AVERAGE(Table134[[#This Row],[Estimated costs 1]:[Estimated costs 20]])</f>
        <v>0</v>
      </c>
      <c r="J466" s="2">
        <f>_xlfn.STDEV.P(Table134[[#This Row],[Estimated costs 1]:[Estimated costs 20]])</f>
        <v>0</v>
      </c>
      <c r="K466" s="2" t="e">
        <f>Table134[[#This Row],[Dev]]/Table134[[#This Row],[Mean]]*100</f>
        <v>#DIV/0!</v>
      </c>
      <c r="L466" s="2">
        <f>Table134[[#This Row],[Estimated costs 1]]-Table134[[#This Row],[Actual cost]]</f>
        <v>0</v>
      </c>
      <c r="M466" s="2" t="e">
        <f>Table134[[#This Row],[Diff 1]]/Table134[[#This Row],[Actual cost]]*100</f>
        <v>#DIV/0!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</row>
    <row r="467" spans="1:33" x14ac:dyDescent="0.3">
      <c r="A467" t="s">
        <v>487</v>
      </c>
      <c r="B467">
        <v>465</v>
      </c>
      <c r="C467" t="str">
        <f>LEFT(Table134[[#This Row],[Contingency id]])</f>
        <v>B</v>
      </c>
      <c r="D467">
        <v>0</v>
      </c>
      <c r="E467" s="1">
        <v>1</v>
      </c>
      <c r="F467">
        <v>20</v>
      </c>
      <c r="G467">
        <v>20</v>
      </c>
      <c r="H467">
        <v>0</v>
      </c>
      <c r="I467" s="2">
        <f>AVERAGE(Table134[[#This Row],[Estimated costs 1]:[Estimated costs 20]])</f>
        <v>0</v>
      </c>
      <c r="J467" s="2">
        <f>_xlfn.STDEV.P(Table134[[#This Row],[Estimated costs 1]:[Estimated costs 20]])</f>
        <v>0</v>
      </c>
      <c r="K467" s="2" t="e">
        <f>Table134[[#This Row],[Dev]]/Table134[[#This Row],[Mean]]*100</f>
        <v>#DIV/0!</v>
      </c>
      <c r="L467" s="2">
        <f>Table134[[#This Row],[Estimated costs 1]]-Table134[[#This Row],[Actual cost]]</f>
        <v>0</v>
      </c>
      <c r="M467" s="2" t="e">
        <f>Table134[[#This Row],[Diff 1]]/Table134[[#This Row],[Actual cost]]*100</f>
        <v>#DIV/0!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</row>
    <row r="468" spans="1:33" x14ac:dyDescent="0.3">
      <c r="A468" t="s">
        <v>488</v>
      </c>
      <c r="B468">
        <v>466</v>
      </c>
      <c r="C468" t="str">
        <f>LEFT(Table134[[#This Row],[Contingency id]])</f>
        <v>B</v>
      </c>
      <c r="D468">
        <v>0</v>
      </c>
      <c r="E468" s="1">
        <v>1</v>
      </c>
      <c r="F468">
        <v>20</v>
      </c>
      <c r="G468">
        <v>20</v>
      </c>
      <c r="H468">
        <v>0</v>
      </c>
      <c r="I468" s="2">
        <f>AVERAGE(Table134[[#This Row],[Estimated costs 1]:[Estimated costs 20]])</f>
        <v>0</v>
      </c>
      <c r="J468" s="2">
        <f>_xlfn.STDEV.P(Table134[[#This Row],[Estimated costs 1]:[Estimated costs 20]])</f>
        <v>0</v>
      </c>
      <c r="K468" s="2" t="e">
        <f>Table134[[#This Row],[Dev]]/Table134[[#This Row],[Mean]]*100</f>
        <v>#DIV/0!</v>
      </c>
      <c r="L468" s="2">
        <f>Table134[[#This Row],[Estimated costs 1]]-Table134[[#This Row],[Actual cost]]</f>
        <v>0</v>
      </c>
      <c r="M468" s="2" t="e">
        <f>Table134[[#This Row],[Diff 1]]/Table134[[#This Row],[Actual cost]]*100</f>
        <v>#DIV/0!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</row>
    <row r="469" spans="1:33" x14ac:dyDescent="0.3">
      <c r="A469" t="s">
        <v>489</v>
      </c>
      <c r="B469">
        <v>467</v>
      </c>
      <c r="C469" t="str">
        <f>LEFT(Table134[[#This Row],[Contingency id]])</f>
        <v>B</v>
      </c>
      <c r="D469">
        <v>0</v>
      </c>
      <c r="E469" s="1">
        <v>1.0526315789473599</v>
      </c>
      <c r="F469">
        <v>20</v>
      </c>
      <c r="G469">
        <v>19</v>
      </c>
      <c r="H469">
        <v>0</v>
      </c>
      <c r="I469" s="2">
        <f>AVERAGE(Table134[[#This Row],[Estimated costs 1]:[Estimated costs 20]])</f>
        <v>0</v>
      </c>
      <c r="J469" s="2">
        <f>_xlfn.STDEV.P(Table134[[#This Row],[Estimated costs 1]:[Estimated costs 20]])</f>
        <v>0</v>
      </c>
      <c r="K469" s="2" t="e">
        <f>Table134[[#This Row],[Dev]]/Table134[[#This Row],[Mean]]*100</f>
        <v>#DIV/0!</v>
      </c>
      <c r="L469" s="2">
        <f>Table134[[#This Row],[Estimated costs 1]]-Table134[[#This Row],[Actual cost]]</f>
        <v>0</v>
      </c>
      <c r="M469" s="2" t="e">
        <f>Table134[[#This Row],[Diff 1]]/Table134[[#This Row],[Actual cost]]*100</f>
        <v>#DIV/0!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</row>
    <row r="470" spans="1:33" x14ac:dyDescent="0.3">
      <c r="A470" t="s">
        <v>490</v>
      </c>
      <c r="B470">
        <v>468</v>
      </c>
      <c r="C470" t="str">
        <f>LEFT(Table134[[#This Row],[Contingency id]])</f>
        <v>B</v>
      </c>
      <c r="D470">
        <v>0</v>
      </c>
      <c r="E470" s="1">
        <v>1</v>
      </c>
      <c r="F470">
        <v>20</v>
      </c>
      <c r="G470">
        <v>20</v>
      </c>
      <c r="H470">
        <v>0</v>
      </c>
      <c r="I470" s="2">
        <f>AVERAGE(Table134[[#This Row],[Estimated costs 1]:[Estimated costs 20]])</f>
        <v>0</v>
      </c>
      <c r="J470" s="2">
        <f>_xlfn.STDEV.P(Table134[[#This Row],[Estimated costs 1]:[Estimated costs 20]])</f>
        <v>0</v>
      </c>
      <c r="K470" s="2" t="e">
        <f>Table134[[#This Row],[Dev]]/Table134[[#This Row],[Mean]]*100</f>
        <v>#DIV/0!</v>
      </c>
      <c r="L470" s="2">
        <f>Table134[[#This Row],[Estimated costs 1]]-Table134[[#This Row],[Actual cost]]</f>
        <v>0</v>
      </c>
      <c r="M470" s="2" t="e">
        <f>Table134[[#This Row],[Diff 1]]/Table134[[#This Row],[Actual cost]]*100</f>
        <v>#DIV/0!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</row>
    <row r="471" spans="1:33" x14ac:dyDescent="0.3">
      <c r="A471" t="s">
        <v>491</v>
      </c>
      <c r="B471">
        <v>469</v>
      </c>
      <c r="C471" t="str">
        <f>LEFT(Table134[[#This Row],[Contingency id]])</f>
        <v>B</v>
      </c>
      <c r="D471">
        <v>0</v>
      </c>
      <c r="E471" s="1">
        <v>1</v>
      </c>
      <c r="F471">
        <v>20</v>
      </c>
      <c r="G471">
        <v>20</v>
      </c>
      <c r="H471">
        <v>0</v>
      </c>
      <c r="I471" s="2">
        <f>AVERAGE(Table134[[#This Row],[Estimated costs 1]:[Estimated costs 20]])</f>
        <v>0</v>
      </c>
      <c r="J471" s="2">
        <f>_xlfn.STDEV.P(Table134[[#This Row],[Estimated costs 1]:[Estimated costs 20]])</f>
        <v>0</v>
      </c>
      <c r="K471" s="2" t="e">
        <f>Table134[[#This Row],[Dev]]/Table134[[#This Row],[Mean]]*100</f>
        <v>#DIV/0!</v>
      </c>
      <c r="L471" s="2">
        <f>Table134[[#This Row],[Estimated costs 1]]-Table134[[#This Row],[Actual cost]]</f>
        <v>0</v>
      </c>
      <c r="M471" s="2" t="e">
        <f>Table134[[#This Row],[Diff 1]]/Table134[[#This Row],[Actual cost]]*100</f>
        <v>#DIV/0!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</row>
    <row r="472" spans="1:33" x14ac:dyDescent="0.3">
      <c r="A472" t="s">
        <v>492</v>
      </c>
      <c r="B472">
        <v>470</v>
      </c>
      <c r="C472" t="str">
        <f>LEFT(Table134[[#This Row],[Contingency id]])</f>
        <v>B</v>
      </c>
      <c r="D472">
        <v>0</v>
      </c>
      <c r="E472" s="1">
        <v>1.0526315789473599</v>
      </c>
      <c r="F472">
        <v>20</v>
      </c>
      <c r="G472">
        <v>19</v>
      </c>
      <c r="H472">
        <v>0</v>
      </c>
      <c r="I472" s="2">
        <f>AVERAGE(Table134[[#This Row],[Estimated costs 1]:[Estimated costs 20]])</f>
        <v>0</v>
      </c>
      <c r="J472" s="2">
        <f>_xlfn.STDEV.P(Table134[[#This Row],[Estimated costs 1]:[Estimated costs 20]])</f>
        <v>0</v>
      </c>
      <c r="K472" s="2" t="e">
        <f>Table134[[#This Row],[Dev]]/Table134[[#This Row],[Mean]]*100</f>
        <v>#DIV/0!</v>
      </c>
      <c r="L472" s="2">
        <f>Table134[[#This Row],[Estimated costs 1]]-Table134[[#This Row],[Actual cost]]</f>
        <v>0</v>
      </c>
      <c r="M472" s="2" t="e">
        <f>Table134[[#This Row],[Diff 1]]/Table134[[#This Row],[Actual cost]]*100</f>
        <v>#DIV/0!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</row>
    <row r="473" spans="1:33" x14ac:dyDescent="0.3">
      <c r="A473" t="s">
        <v>493</v>
      </c>
      <c r="B473">
        <v>471</v>
      </c>
      <c r="C473" t="str">
        <f>LEFT(Table134[[#This Row],[Contingency id]])</f>
        <v>B</v>
      </c>
      <c r="D473">
        <v>0</v>
      </c>
      <c r="E473" s="1">
        <v>1</v>
      </c>
      <c r="F473">
        <v>20</v>
      </c>
      <c r="G473">
        <v>20</v>
      </c>
      <c r="H473">
        <v>0</v>
      </c>
      <c r="I473" s="2">
        <f>AVERAGE(Table134[[#This Row],[Estimated costs 1]:[Estimated costs 20]])</f>
        <v>0</v>
      </c>
      <c r="J473" s="2">
        <f>_xlfn.STDEV.P(Table134[[#This Row],[Estimated costs 1]:[Estimated costs 20]])</f>
        <v>0</v>
      </c>
      <c r="K473" s="2" t="e">
        <f>Table134[[#This Row],[Dev]]/Table134[[#This Row],[Mean]]*100</f>
        <v>#DIV/0!</v>
      </c>
      <c r="L473" s="2">
        <f>Table134[[#This Row],[Estimated costs 1]]-Table134[[#This Row],[Actual cost]]</f>
        <v>0</v>
      </c>
      <c r="M473" s="2" t="e">
        <f>Table134[[#This Row],[Diff 1]]/Table134[[#This Row],[Actual cost]]*100</f>
        <v>#DIV/0!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</row>
    <row r="474" spans="1:33" x14ac:dyDescent="0.3">
      <c r="A474" t="s">
        <v>494</v>
      </c>
      <c r="B474">
        <v>472</v>
      </c>
      <c r="C474" t="str">
        <f>LEFT(Table134[[#This Row],[Contingency id]])</f>
        <v>B</v>
      </c>
      <c r="D474">
        <v>0</v>
      </c>
      <c r="E474" s="1">
        <v>1.1111111111111101</v>
      </c>
      <c r="F474">
        <v>20</v>
      </c>
      <c r="G474">
        <v>18</v>
      </c>
      <c r="H474">
        <v>0</v>
      </c>
      <c r="I474" s="2">
        <f>AVERAGE(Table134[[#This Row],[Estimated costs 1]:[Estimated costs 20]])</f>
        <v>0</v>
      </c>
      <c r="J474" s="2">
        <f>_xlfn.STDEV.P(Table134[[#This Row],[Estimated costs 1]:[Estimated costs 20]])</f>
        <v>0</v>
      </c>
      <c r="K474" s="2" t="e">
        <f>Table134[[#This Row],[Dev]]/Table134[[#This Row],[Mean]]*100</f>
        <v>#DIV/0!</v>
      </c>
      <c r="L474" s="2">
        <f>Table134[[#This Row],[Estimated costs 1]]-Table134[[#This Row],[Actual cost]]</f>
        <v>0</v>
      </c>
      <c r="M474" s="2" t="e">
        <f>Table134[[#This Row],[Diff 1]]/Table134[[#This Row],[Actual cost]]*100</f>
        <v>#DIV/0!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</row>
    <row r="475" spans="1:33" x14ac:dyDescent="0.3">
      <c r="A475" t="s">
        <v>495</v>
      </c>
      <c r="B475">
        <v>473</v>
      </c>
      <c r="C475" t="str">
        <f>LEFT(Table134[[#This Row],[Contingency id]])</f>
        <v>B</v>
      </c>
      <c r="D475">
        <v>0</v>
      </c>
      <c r="E475" s="1">
        <v>1.0526315789473599</v>
      </c>
      <c r="F475">
        <v>20</v>
      </c>
      <c r="G475">
        <v>19</v>
      </c>
      <c r="H475">
        <v>0</v>
      </c>
      <c r="I475" s="2">
        <f>AVERAGE(Table134[[#This Row],[Estimated costs 1]:[Estimated costs 20]])</f>
        <v>0</v>
      </c>
      <c r="J475" s="2">
        <f>_xlfn.STDEV.P(Table134[[#This Row],[Estimated costs 1]:[Estimated costs 20]])</f>
        <v>0</v>
      </c>
      <c r="K475" s="2" t="e">
        <f>Table134[[#This Row],[Dev]]/Table134[[#This Row],[Mean]]*100</f>
        <v>#DIV/0!</v>
      </c>
      <c r="L475" s="2">
        <f>Table134[[#This Row],[Estimated costs 1]]-Table134[[#This Row],[Actual cost]]</f>
        <v>0</v>
      </c>
      <c r="M475" s="2" t="e">
        <f>Table134[[#This Row],[Diff 1]]/Table134[[#This Row],[Actual cost]]*100</f>
        <v>#DIV/0!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</row>
    <row r="476" spans="1:33" x14ac:dyDescent="0.3">
      <c r="A476" t="s">
        <v>496</v>
      </c>
      <c r="B476">
        <v>474</v>
      </c>
      <c r="C476" t="str">
        <f>LEFT(Table134[[#This Row],[Contingency id]])</f>
        <v>B</v>
      </c>
      <c r="D476">
        <v>0</v>
      </c>
      <c r="E476" s="1">
        <v>1.10077519379844</v>
      </c>
      <c r="F476">
        <v>142</v>
      </c>
      <c r="G476">
        <v>129</v>
      </c>
      <c r="H476">
        <v>0</v>
      </c>
      <c r="I476" s="2">
        <f>AVERAGE(Table134[[#This Row],[Estimated costs 1]:[Estimated costs 20]])</f>
        <v>0</v>
      </c>
      <c r="J476" s="2">
        <f>_xlfn.STDEV.P(Table134[[#This Row],[Estimated costs 1]:[Estimated costs 20]])</f>
        <v>0</v>
      </c>
      <c r="K476" s="2" t="e">
        <f>Table134[[#This Row],[Dev]]/Table134[[#This Row],[Mean]]*100</f>
        <v>#DIV/0!</v>
      </c>
      <c r="L476" s="2">
        <f>Table134[[#This Row],[Estimated costs 1]]-Table134[[#This Row],[Actual cost]]</f>
        <v>0</v>
      </c>
      <c r="M476" s="2" t="e">
        <f>Table134[[#This Row],[Diff 1]]/Table134[[#This Row],[Actual cost]]*100</f>
        <v>#DIV/0!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</row>
    <row r="477" spans="1:33" x14ac:dyDescent="0.3">
      <c r="A477" t="s">
        <v>497</v>
      </c>
      <c r="B477">
        <v>475</v>
      </c>
      <c r="C477" t="str">
        <f>LEFT(Table134[[#This Row],[Contingency id]])</f>
        <v>B</v>
      </c>
      <c r="D477">
        <v>0</v>
      </c>
      <c r="E477" s="1">
        <v>1.21374045801526</v>
      </c>
      <c r="F477">
        <v>159</v>
      </c>
      <c r="G477">
        <v>131</v>
      </c>
      <c r="H477">
        <v>0</v>
      </c>
      <c r="I477" s="2">
        <f>AVERAGE(Table134[[#This Row],[Estimated costs 1]:[Estimated costs 20]])</f>
        <v>0</v>
      </c>
      <c r="J477" s="2">
        <f>_xlfn.STDEV.P(Table134[[#This Row],[Estimated costs 1]:[Estimated costs 20]])</f>
        <v>0</v>
      </c>
      <c r="K477" s="2" t="e">
        <f>Table134[[#This Row],[Dev]]/Table134[[#This Row],[Mean]]*100</f>
        <v>#DIV/0!</v>
      </c>
      <c r="L477" s="2">
        <f>Table134[[#This Row],[Estimated costs 1]]-Table134[[#This Row],[Actual cost]]</f>
        <v>0</v>
      </c>
      <c r="M477" s="2" t="e">
        <f>Table134[[#This Row],[Diff 1]]/Table134[[#This Row],[Actual cost]]*100</f>
        <v>#DIV/0!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</row>
    <row r="478" spans="1:33" x14ac:dyDescent="0.3">
      <c r="A478" t="s">
        <v>498</v>
      </c>
      <c r="B478">
        <v>476</v>
      </c>
      <c r="C478" t="str">
        <f>LEFT(Table134[[#This Row],[Contingency id]])</f>
        <v>B</v>
      </c>
      <c r="D478">
        <v>0</v>
      </c>
      <c r="E478" s="1">
        <v>1.1544715447154399</v>
      </c>
      <c r="F478">
        <v>142</v>
      </c>
      <c r="G478">
        <v>123</v>
      </c>
      <c r="H478">
        <v>0</v>
      </c>
      <c r="I478" s="2">
        <f>AVERAGE(Table134[[#This Row],[Estimated costs 1]:[Estimated costs 20]])</f>
        <v>0</v>
      </c>
      <c r="J478" s="2">
        <f>_xlfn.STDEV.P(Table134[[#This Row],[Estimated costs 1]:[Estimated costs 20]])</f>
        <v>0</v>
      </c>
      <c r="K478" s="2" t="e">
        <f>Table134[[#This Row],[Dev]]/Table134[[#This Row],[Mean]]*100</f>
        <v>#DIV/0!</v>
      </c>
      <c r="L478" s="2">
        <f>Table134[[#This Row],[Estimated costs 1]]-Table134[[#This Row],[Actual cost]]</f>
        <v>0</v>
      </c>
      <c r="M478" s="2" t="e">
        <f>Table134[[#This Row],[Diff 1]]/Table134[[#This Row],[Actual cost]]*100</f>
        <v>#DIV/0!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</row>
    <row r="479" spans="1:33" x14ac:dyDescent="0.3">
      <c r="A479" t="s">
        <v>499</v>
      </c>
      <c r="B479">
        <v>477</v>
      </c>
      <c r="C479" t="str">
        <f>LEFT(Table134[[#This Row],[Contingency id]])</f>
        <v>B</v>
      </c>
      <c r="D479">
        <v>0</v>
      </c>
      <c r="E479" s="1">
        <v>1.21374045801526</v>
      </c>
      <c r="F479">
        <v>159</v>
      </c>
      <c r="G479">
        <v>131</v>
      </c>
      <c r="H479">
        <v>0</v>
      </c>
      <c r="I479" s="2">
        <f>AVERAGE(Table134[[#This Row],[Estimated costs 1]:[Estimated costs 20]])</f>
        <v>0</v>
      </c>
      <c r="J479" s="2">
        <f>_xlfn.STDEV.P(Table134[[#This Row],[Estimated costs 1]:[Estimated costs 20]])</f>
        <v>0</v>
      </c>
      <c r="K479" s="2" t="e">
        <f>Table134[[#This Row],[Dev]]/Table134[[#This Row],[Mean]]*100</f>
        <v>#DIV/0!</v>
      </c>
      <c r="L479" s="2">
        <f>Table134[[#This Row],[Estimated costs 1]]-Table134[[#This Row],[Actual cost]]</f>
        <v>0</v>
      </c>
      <c r="M479" s="2" t="e">
        <f>Table134[[#This Row],[Diff 1]]/Table134[[#This Row],[Actual cost]]*100</f>
        <v>#DIV/0!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</row>
    <row r="480" spans="1:33" x14ac:dyDescent="0.3">
      <c r="A480" t="s">
        <v>500</v>
      </c>
      <c r="B480">
        <v>478</v>
      </c>
      <c r="C480" t="str">
        <f>LEFT(Table134[[#This Row],[Contingency id]])</f>
        <v>B</v>
      </c>
      <c r="D480">
        <v>0</v>
      </c>
      <c r="E480" s="1">
        <v>1.12765957446808</v>
      </c>
      <c r="F480">
        <v>159</v>
      </c>
      <c r="G480">
        <v>141</v>
      </c>
      <c r="H480">
        <v>0</v>
      </c>
      <c r="I480" s="2">
        <f>AVERAGE(Table134[[#This Row],[Estimated costs 1]:[Estimated costs 20]])</f>
        <v>0</v>
      </c>
      <c r="J480" s="2">
        <f>_xlfn.STDEV.P(Table134[[#This Row],[Estimated costs 1]:[Estimated costs 20]])</f>
        <v>0</v>
      </c>
      <c r="K480" s="2" t="e">
        <f>Table134[[#This Row],[Dev]]/Table134[[#This Row],[Mean]]*100</f>
        <v>#DIV/0!</v>
      </c>
      <c r="L480" s="2">
        <f>Table134[[#This Row],[Estimated costs 1]]-Table134[[#This Row],[Actual cost]]</f>
        <v>0</v>
      </c>
      <c r="M480" s="2" t="e">
        <f>Table134[[#This Row],[Diff 1]]/Table134[[#This Row],[Actual cost]]*100</f>
        <v>#DIV/0!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</row>
    <row r="481" spans="1:33" x14ac:dyDescent="0.3">
      <c r="A481" t="s">
        <v>501</v>
      </c>
      <c r="B481">
        <v>479</v>
      </c>
      <c r="C481" t="str">
        <f>LEFT(Table134[[#This Row],[Contingency id]])</f>
        <v>B</v>
      </c>
      <c r="D481">
        <v>0</v>
      </c>
      <c r="E481" s="1">
        <v>1.16911764705882</v>
      </c>
      <c r="F481">
        <v>159</v>
      </c>
      <c r="G481">
        <v>136</v>
      </c>
      <c r="H481">
        <v>0</v>
      </c>
      <c r="I481" s="2">
        <f>AVERAGE(Table134[[#This Row],[Estimated costs 1]:[Estimated costs 20]])</f>
        <v>0</v>
      </c>
      <c r="J481" s="2">
        <f>_xlfn.STDEV.P(Table134[[#This Row],[Estimated costs 1]:[Estimated costs 20]])</f>
        <v>0</v>
      </c>
      <c r="K481" s="2" t="e">
        <f>Table134[[#This Row],[Dev]]/Table134[[#This Row],[Mean]]*100</f>
        <v>#DIV/0!</v>
      </c>
      <c r="L481" s="2">
        <f>Table134[[#This Row],[Estimated costs 1]]-Table134[[#This Row],[Actual cost]]</f>
        <v>0</v>
      </c>
      <c r="M481" s="2" t="e">
        <f>Table134[[#This Row],[Diff 1]]/Table134[[#This Row],[Actual cost]]*100</f>
        <v>#DIV/0!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</row>
    <row r="482" spans="1:33" x14ac:dyDescent="0.3">
      <c r="A482" t="s">
        <v>502</v>
      </c>
      <c r="B482">
        <v>480</v>
      </c>
      <c r="C482" t="str">
        <f>LEFT(Table134[[#This Row],[Contingency id]])</f>
        <v>B</v>
      </c>
      <c r="D482">
        <v>0</v>
      </c>
      <c r="E482" s="1">
        <v>1.1544715447154399</v>
      </c>
      <c r="F482">
        <v>142</v>
      </c>
      <c r="G482">
        <v>123</v>
      </c>
      <c r="H482">
        <v>0</v>
      </c>
      <c r="I482" s="2">
        <f>AVERAGE(Table134[[#This Row],[Estimated costs 1]:[Estimated costs 20]])</f>
        <v>0</v>
      </c>
      <c r="J482" s="2">
        <f>_xlfn.STDEV.P(Table134[[#This Row],[Estimated costs 1]:[Estimated costs 20]])</f>
        <v>0</v>
      </c>
      <c r="K482" s="2" t="e">
        <f>Table134[[#This Row],[Dev]]/Table134[[#This Row],[Mean]]*100</f>
        <v>#DIV/0!</v>
      </c>
      <c r="L482" s="2">
        <f>Table134[[#This Row],[Estimated costs 1]]-Table134[[#This Row],[Actual cost]]</f>
        <v>0</v>
      </c>
      <c r="M482" s="2" t="e">
        <f>Table134[[#This Row],[Diff 1]]/Table134[[#This Row],[Actual cost]]*100</f>
        <v>#DIV/0!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</row>
    <row r="483" spans="1:33" x14ac:dyDescent="0.3">
      <c r="A483" t="s">
        <v>503</v>
      </c>
      <c r="B483">
        <v>481</v>
      </c>
      <c r="C483" t="str">
        <f>LEFT(Table134[[#This Row],[Contingency id]])</f>
        <v>B</v>
      </c>
      <c r="D483">
        <v>0</v>
      </c>
      <c r="E483" s="1">
        <v>1.12765957446808</v>
      </c>
      <c r="F483">
        <v>159</v>
      </c>
      <c r="G483">
        <v>141</v>
      </c>
      <c r="H483">
        <v>0</v>
      </c>
      <c r="I483" s="2">
        <f>AVERAGE(Table134[[#This Row],[Estimated costs 1]:[Estimated costs 20]])</f>
        <v>0</v>
      </c>
      <c r="J483" s="2">
        <f>_xlfn.STDEV.P(Table134[[#This Row],[Estimated costs 1]:[Estimated costs 20]])</f>
        <v>0</v>
      </c>
      <c r="K483" s="2" t="e">
        <f>Table134[[#This Row],[Dev]]/Table134[[#This Row],[Mean]]*100</f>
        <v>#DIV/0!</v>
      </c>
      <c r="L483" s="2">
        <f>Table134[[#This Row],[Estimated costs 1]]-Table134[[#This Row],[Actual cost]]</f>
        <v>0</v>
      </c>
      <c r="M483" s="2" t="e">
        <f>Table134[[#This Row],[Diff 1]]/Table134[[#This Row],[Actual cost]]*100</f>
        <v>#DIV/0!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</row>
    <row r="484" spans="1:33" x14ac:dyDescent="0.3">
      <c r="A484" t="s">
        <v>504</v>
      </c>
      <c r="B484">
        <v>482</v>
      </c>
      <c r="C484" t="str">
        <f>LEFT(Table134[[#This Row],[Contingency id]])</f>
        <v>B</v>
      </c>
      <c r="D484">
        <v>0</v>
      </c>
      <c r="E484" s="1">
        <v>1.0606060606060601</v>
      </c>
      <c r="F484">
        <v>70</v>
      </c>
      <c r="G484">
        <v>66</v>
      </c>
      <c r="H484">
        <v>0</v>
      </c>
      <c r="I484" s="2">
        <f>AVERAGE(Table134[[#This Row],[Estimated costs 1]:[Estimated costs 20]])</f>
        <v>0</v>
      </c>
      <c r="J484" s="2">
        <f>_xlfn.STDEV.P(Table134[[#This Row],[Estimated costs 1]:[Estimated costs 20]])</f>
        <v>0</v>
      </c>
      <c r="K484" s="2" t="e">
        <f>Table134[[#This Row],[Dev]]/Table134[[#This Row],[Mean]]*100</f>
        <v>#DIV/0!</v>
      </c>
      <c r="L484" s="2">
        <f>Table134[[#This Row],[Estimated costs 1]]-Table134[[#This Row],[Actual cost]]</f>
        <v>0</v>
      </c>
      <c r="M484" s="2" t="e">
        <f>Table134[[#This Row],[Diff 1]]/Table134[[#This Row],[Actual cost]]*100</f>
        <v>#DIV/0!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</row>
    <row r="485" spans="1:33" x14ac:dyDescent="0.3">
      <c r="A485" t="s">
        <v>505</v>
      </c>
      <c r="B485">
        <v>483</v>
      </c>
      <c r="C485" t="str">
        <f>LEFT(Table134[[#This Row],[Contingency id]])</f>
        <v>B</v>
      </c>
      <c r="D485">
        <v>0</v>
      </c>
      <c r="E485" s="1">
        <v>1.0606060606060601</v>
      </c>
      <c r="F485">
        <v>70</v>
      </c>
      <c r="G485">
        <v>66</v>
      </c>
      <c r="H485">
        <v>0</v>
      </c>
      <c r="I485" s="2">
        <f>AVERAGE(Table134[[#This Row],[Estimated costs 1]:[Estimated costs 20]])</f>
        <v>0</v>
      </c>
      <c r="J485" s="2">
        <f>_xlfn.STDEV.P(Table134[[#This Row],[Estimated costs 1]:[Estimated costs 20]])</f>
        <v>0</v>
      </c>
      <c r="K485" s="2" t="e">
        <f>Table134[[#This Row],[Dev]]/Table134[[#This Row],[Mean]]*100</f>
        <v>#DIV/0!</v>
      </c>
      <c r="L485" s="2">
        <f>Table134[[#This Row],[Estimated costs 1]]-Table134[[#This Row],[Actual cost]]</f>
        <v>0</v>
      </c>
      <c r="M485" s="2" t="e">
        <f>Table134[[#This Row],[Diff 1]]/Table134[[#This Row],[Actual cost]]*100</f>
        <v>#DIV/0!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</row>
    <row r="486" spans="1:33" x14ac:dyDescent="0.3">
      <c r="A486" t="s">
        <v>506</v>
      </c>
      <c r="B486">
        <v>484</v>
      </c>
      <c r="C486" t="str">
        <f>LEFT(Table134[[#This Row],[Contingency id]])</f>
        <v>B</v>
      </c>
      <c r="D486">
        <v>0</v>
      </c>
      <c r="E486" s="1">
        <v>1.07692307692307</v>
      </c>
      <c r="F486">
        <v>84</v>
      </c>
      <c r="G486">
        <v>78</v>
      </c>
      <c r="H486">
        <v>0</v>
      </c>
      <c r="I486" s="2">
        <f>AVERAGE(Table134[[#This Row],[Estimated costs 1]:[Estimated costs 20]])</f>
        <v>0</v>
      </c>
      <c r="J486" s="2">
        <f>_xlfn.STDEV.P(Table134[[#This Row],[Estimated costs 1]:[Estimated costs 20]])</f>
        <v>0</v>
      </c>
      <c r="K486" s="2" t="e">
        <f>Table134[[#This Row],[Dev]]/Table134[[#This Row],[Mean]]*100</f>
        <v>#DIV/0!</v>
      </c>
      <c r="L486" s="2">
        <f>Table134[[#This Row],[Estimated costs 1]]-Table134[[#This Row],[Actual cost]]</f>
        <v>0</v>
      </c>
      <c r="M486" s="2" t="e">
        <f>Table134[[#This Row],[Diff 1]]/Table134[[#This Row],[Actual cost]]*100</f>
        <v>#DIV/0!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</row>
    <row r="487" spans="1:33" x14ac:dyDescent="0.3">
      <c r="A487" t="s">
        <v>507</v>
      </c>
      <c r="B487">
        <v>485</v>
      </c>
      <c r="C487" t="str">
        <f>LEFT(Table134[[#This Row],[Contingency id]])</f>
        <v>B</v>
      </c>
      <c r="D487">
        <v>0</v>
      </c>
      <c r="E487" s="1">
        <v>1.07692307692307</v>
      </c>
      <c r="F487">
        <v>70</v>
      </c>
      <c r="G487">
        <v>65</v>
      </c>
      <c r="H487">
        <v>0</v>
      </c>
      <c r="I487" s="2">
        <f>AVERAGE(Table134[[#This Row],[Estimated costs 1]:[Estimated costs 20]])</f>
        <v>0</v>
      </c>
      <c r="J487" s="2">
        <f>_xlfn.STDEV.P(Table134[[#This Row],[Estimated costs 1]:[Estimated costs 20]])</f>
        <v>0</v>
      </c>
      <c r="K487" s="2" t="e">
        <f>Table134[[#This Row],[Dev]]/Table134[[#This Row],[Mean]]*100</f>
        <v>#DIV/0!</v>
      </c>
      <c r="L487" s="2">
        <f>Table134[[#This Row],[Estimated costs 1]]-Table134[[#This Row],[Actual cost]]</f>
        <v>0</v>
      </c>
      <c r="M487" s="2" t="e">
        <f>Table134[[#This Row],[Diff 1]]/Table134[[#This Row],[Actual cost]]*100</f>
        <v>#DIV/0!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</row>
    <row r="488" spans="1:33" x14ac:dyDescent="0.3">
      <c r="A488" t="s">
        <v>508</v>
      </c>
      <c r="B488">
        <v>486</v>
      </c>
      <c r="C488" t="str">
        <f>LEFT(Table134[[#This Row],[Contingency id]])</f>
        <v>B</v>
      </c>
      <c r="D488">
        <v>0</v>
      </c>
      <c r="E488" s="1">
        <v>1.05</v>
      </c>
      <c r="F488">
        <v>84</v>
      </c>
      <c r="G488">
        <v>80</v>
      </c>
      <c r="H488">
        <v>0</v>
      </c>
      <c r="I488" s="2">
        <f>AVERAGE(Table134[[#This Row],[Estimated costs 1]:[Estimated costs 20]])</f>
        <v>0</v>
      </c>
      <c r="J488" s="2">
        <f>_xlfn.STDEV.P(Table134[[#This Row],[Estimated costs 1]:[Estimated costs 20]])</f>
        <v>0</v>
      </c>
      <c r="K488" s="2" t="e">
        <f>Table134[[#This Row],[Dev]]/Table134[[#This Row],[Mean]]*100</f>
        <v>#DIV/0!</v>
      </c>
      <c r="L488" s="2">
        <f>Table134[[#This Row],[Estimated costs 1]]-Table134[[#This Row],[Actual cost]]</f>
        <v>0</v>
      </c>
      <c r="M488" s="2" t="e">
        <f>Table134[[#This Row],[Diff 1]]/Table134[[#This Row],[Actual cost]]*100</f>
        <v>#DIV/0!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</row>
    <row r="489" spans="1:33" x14ac:dyDescent="0.3">
      <c r="A489" t="s">
        <v>509</v>
      </c>
      <c r="B489">
        <v>487</v>
      </c>
      <c r="C489" t="str">
        <f>LEFT(Table134[[#This Row],[Contingency id]])</f>
        <v>B</v>
      </c>
      <c r="D489">
        <v>0</v>
      </c>
      <c r="E489" s="1">
        <v>1.0447761194029801</v>
      </c>
      <c r="F489">
        <v>70</v>
      </c>
      <c r="G489">
        <v>67</v>
      </c>
      <c r="H489">
        <v>0</v>
      </c>
      <c r="I489" s="2">
        <f>AVERAGE(Table134[[#This Row],[Estimated costs 1]:[Estimated costs 20]])</f>
        <v>0</v>
      </c>
      <c r="J489" s="2">
        <f>_xlfn.STDEV.P(Table134[[#This Row],[Estimated costs 1]:[Estimated costs 20]])</f>
        <v>0</v>
      </c>
      <c r="K489" s="2" t="e">
        <f>Table134[[#This Row],[Dev]]/Table134[[#This Row],[Mean]]*100</f>
        <v>#DIV/0!</v>
      </c>
      <c r="L489" s="2">
        <f>Table134[[#This Row],[Estimated costs 1]]-Table134[[#This Row],[Actual cost]]</f>
        <v>0</v>
      </c>
      <c r="M489" s="2" t="e">
        <f>Table134[[#This Row],[Diff 1]]/Table134[[#This Row],[Actual cost]]*100</f>
        <v>#DIV/0!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</row>
    <row r="490" spans="1:33" x14ac:dyDescent="0.3">
      <c r="A490" t="s">
        <v>510</v>
      </c>
      <c r="B490">
        <v>488</v>
      </c>
      <c r="C490" t="str">
        <f>LEFT(Table134[[#This Row],[Contingency id]])</f>
        <v>B</v>
      </c>
      <c r="D490">
        <v>0</v>
      </c>
      <c r="E490" s="1">
        <v>1.02941176470588</v>
      </c>
      <c r="F490">
        <v>70</v>
      </c>
      <c r="G490">
        <v>68</v>
      </c>
      <c r="H490">
        <v>0</v>
      </c>
      <c r="I490" s="2">
        <f>AVERAGE(Table134[[#This Row],[Estimated costs 1]:[Estimated costs 20]])</f>
        <v>0</v>
      </c>
      <c r="J490" s="2">
        <f>_xlfn.STDEV.P(Table134[[#This Row],[Estimated costs 1]:[Estimated costs 20]])</f>
        <v>0</v>
      </c>
      <c r="K490" s="2" t="e">
        <f>Table134[[#This Row],[Dev]]/Table134[[#This Row],[Mean]]*100</f>
        <v>#DIV/0!</v>
      </c>
      <c r="L490" s="2">
        <f>Table134[[#This Row],[Estimated costs 1]]-Table134[[#This Row],[Actual cost]]</f>
        <v>0</v>
      </c>
      <c r="M490" s="2" t="e">
        <f>Table134[[#This Row],[Diff 1]]/Table134[[#This Row],[Actual cost]]*100</f>
        <v>#DIV/0!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</row>
    <row r="491" spans="1:33" x14ac:dyDescent="0.3">
      <c r="A491" t="s">
        <v>511</v>
      </c>
      <c r="B491">
        <v>489</v>
      </c>
      <c r="C491" t="str">
        <f>LEFT(Table134[[#This Row],[Contingency id]])</f>
        <v>B</v>
      </c>
      <c r="D491">
        <v>0</v>
      </c>
      <c r="E491" s="1">
        <v>1.0606060606060601</v>
      </c>
      <c r="F491">
        <v>70</v>
      </c>
      <c r="G491">
        <v>66</v>
      </c>
      <c r="H491">
        <v>0</v>
      </c>
      <c r="I491" s="2">
        <f>AVERAGE(Table134[[#This Row],[Estimated costs 1]:[Estimated costs 20]])</f>
        <v>0</v>
      </c>
      <c r="J491" s="2">
        <f>_xlfn.STDEV.P(Table134[[#This Row],[Estimated costs 1]:[Estimated costs 20]])</f>
        <v>0</v>
      </c>
      <c r="K491" s="2" t="e">
        <f>Table134[[#This Row],[Dev]]/Table134[[#This Row],[Mean]]*100</f>
        <v>#DIV/0!</v>
      </c>
      <c r="L491" s="2">
        <f>Table134[[#This Row],[Estimated costs 1]]-Table134[[#This Row],[Actual cost]]</f>
        <v>0</v>
      </c>
      <c r="M491" s="2" t="e">
        <f>Table134[[#This Row],[Diff 1]]/Table134[[#This Row],[Actual cost]]*100</f>
        <v>#DIV/0!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</row>
    <row r="492" spans="1:33" x14ac:dyDescent="0.3">
      <c r="A492" t="s">
        <v>512</v>
      </c>
      <c r="B492">
        <v>490</v>
      </c>
      <c r="C492" t="str">
        <f>LEFT(Table134[[#This Row],[Contingency id]])</f>
        <v>B</v>
      </c>
      <c r="D492">
        <v>0</v>
      </c>
      <c r="E492" s="1">
        <v>1.09375</v>
      </c>
      <c r="F492">
        <v>70</v>
      </c>
      <c r="G492">
        <v>64</v>
      </c>
      <c r="H492">
        <v>0</v>
      </c>
      <c r="I492" s="2">
        <f>AVERAGE(Table134[[#This Row],[Estimated costs 1]:[Estimated costs 20]])</f>
        <v>0</v>
      </c>
      <c r="J492" s="2">
        <f>_xlfn.STDEV.P(Table134[[#This Row],[Estimated costs 1]:[Estimated costs 20]])</f>
        <v>0</v>
      </c>
      <c r="K492" s="2" t="e">
        <f>Table134[[#This Row],[Dev]]/Table134[[#This Row],[Mean]]*100</f>
        <v>#DIV/0!</v>
      </c>
      <c r="L492" s="2">
        <f>Table134[[#This Row],[Estimated costs 1]]-Table134[[#This Row],[Actual cost]]</f>
        <v>0</v>
      </c>
      <c r="M492" s="2" t="e">
        <f>Table134[[#This Row],[Diff 1]]/Table134[[#This Row],[Actual cost]]*100</f>
        <v>#DIV/0!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</row>
    <row r="493" spans="1:33" x14ac:dyDescent="0.3">
      <c r="A493" t="s">
        <v>513</v>
      </c>
      <c r="B493">
        <v>491</v>
      </c>
      <c r="C493" t="str">
        <f>LEFT(Table134[[#This Row],[Contingency id]])</f>
        <v>B</v>
      </c>
      <c r="D493">
        <v>0</v>
      </c>
      <c r="E493" s="1">
        <v>1.0447761194029801</v>
      </c>
      <c r="F493">
        <v>70</v>
      </c>
      <c r="G493">
        <v>67</v>
      </c>
      <c r="H493">
        <v>0</v>
      </c>
      <c r="I493" s="2">
        <f>AVERAGE(Table134[[#This Row],[Estimated costs 1]:[Estimated costs 20]])</f>
        <v>0</v>
      </c>
      <c r="J493" s="2">
        <f>_xlfn.STDEV.P(Table134[[#This Row],[Estimated costs 1]:[Estimated costs 20]])</f>
        <v>0</v>
      </c>
      <c r="K493" s="2" t="e">
        <f>Table134[[#This Row],[Dev]]/Table134[[#This Row],[Mean]]*100</f>
        <v>#DIV/0!</v>
      </c>
      <c r="L493" s="2">
        <f>Table134[[#This Row],[Estimated costs 1]]-Table134[[#This Row],[Actual cost]]</f>
        <v>0</v>
      </c>
      <c r="M493" s="2" t="e">
        <f>Table134[[#This Row],[Diff 1]]/Table134[[#This Row],[Actual cost]]*100</f>
        <v>#DIV/0!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</row>
    <row r="494" spans="1:33" x14ac:dyDescent="0.3">
      <c r="A494" t="s">
        <v>514</v>
      </c>
      <c r="B494">
        <v>492</v>
      </c>
      <c r="C494" t="str">
        <f>LEFT(Table134[[#This Row],[Contingency id]])</f>
        <v>B</v>
      </c>
      <c r="D494">
        <v>0</v>
      </c>
      <c r="E494" s="1">
        <v>1.07692307692307</v>
      </c>
      <c r="F494">
        <v>84</v>
      </c>
      <c r="G494">
        <v>78</v>
      </c>
      <c r="H494">
        <v>0</v>
      </c>
      <c r="I494" s="2">
        <f>AVERAGE(Table134[[#This Row],[Estimated costs 1]:[Estimated costs 20]])</f>
        <v>0</v>
      </c>
      <c r="J494" s="2">
        <f>_xlfn.STDEV.P(Table134[[#This Row],[Estimated costs 1]:[Estimated costs 20]])</f>
        <v>0</v>
      </c>
      <c r="K494" s="2" t="e">
        <f>Table134[[#This Row],[Dev]]/Table134[[#This Row],[Mean]]*100</f>
        <v>#DIV/0!</v>
      </c>
      <c r="L494" s="2">
        <f>Table134[[#This Row],[Estimated costs 1]]-Table134[[#This Row],[Actual cost]]</f>
        <v>0</v>
      </c>
      <c r="M494" s="2" t="e">
        <f>Table134[[#This Row],[Diff 1]]/Table134[[#This Row],[Actual cost]]*100</f>
        <v>#DIV/0!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</row>
    <row r="495" spans="1:33" x14ac:dyDescent="0.3">
      <c r="A495" t="s">
        <v>515</v>
      </c>
      <c r="B495">
        <v>493</v>
      </c>
      <c r="C495" t="str">
        <f>LEFT(Table134[[#This Row],[Contingency id]])</f>
        <v>B</v>
      </c>
      <c r="D495">
        <v>0</v>
      </c>
      <c r="E495" s="1">
        <v>1.1200000000000001</v>
      </c>
      <c r="F495">
        <v>84</v>
      </c>
      <c r="G495">
        <v>75</v>
      </c>
      <c r="H495">
        <v>0</v>
      </c>
      <c r="I495" s="2">
        <f>AVERAGE(Table134[[#This Row],[Estimated costs 1]:[Estimated costs 20]])</f>
        <v>0</v>
      </c>
      <c r="J495" s="2">
        <f>_xlfn.STDEV.P(Table134[[#This Row],[Estimated costs 1]:[Estimated costs 20]])</f>
        <v>0</v>
      </c>
      <c r="K495" s="2" t="e">
        <f>Table134[[#This Row],[Dev]]/Table134[[#This Row],[Mean]]*100</f>
        <v>#DIV/0!</v>
      </c>
      <c r="L495" s="2">
        <f>Table134[[#This Row],[Estimated costs 1]]-Table134[[#This Row],[Actual cost]]</f>
        <v>0</v>
      </c>
      <c r="M495" s="2" t="e">
        <f>Table134[[#This Row],[Diff 1]]/Table134[[#This Row],[Actual cost]]*100</f>
        <v>#DIV/0!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</row>
    <row r="496" spans="1:33" x14ac:dyDescent="0.3">
      <c r="A496" t="s">
        <v>516</v>
      </c>
      <c r="B496">
        <v>494</v>
      </c>
      <c r="C496" t="str">
        <f>LEFT(Table134[[#This Row],[Contingency id]])</f>
        <v>B</v>
      </c>
      <c r="D496">
        <v>0</v>
      </c>
      <c r="E496" s="1">
        <v>1.125</v>
      </c>
      <c r="F496">
        <v>108</v>
      </c>
      <c r="G496">
        <v>96</v>
      </c>
      <c r="H496">
        <v>0</v>
      </c>
      <c r="I496" s="2">
        <f>AVERAGE(Table134[[#This Row],[Estimated costs 1]:[Estimated costs 20]])</f>
        <v>0</v>
      </c>
      <c r="J496" s="2">
        <f>_xlfn.STDEV.P(Table134[[#This Row],[Estimated costs 1]:[Estimated costs 20]])</f>
        <v>0</v>
      </c>
      <c r="K496" s="2" t="e">
        <f>Table134[[#This Row],[Dev]]/Table134[[#This Row],[Mean]]*100</f>
        <v>#DIV/0!</v>
      </c>
      <c r="L496" s="2">
        <f>Table134[[#This Row],[Estimated costs 1]]-Table134[[#This Row],[Actual cost]]</f>
        <v>0</v>
      </c>
      <c r="M496" s="2" t="e">
        <f>Table134[[#This Row],[Diff 1]]/Table134[[#This Row],[Actual cost]]*100</f>
        <v>#DIV/0!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</row>
    <row r="497" spans="1:33" x14ac:dyDescent="0.3">
      <c r="A497" t="s">
        <v>517</v>
      </c>
      <c r="B497">
        <v>495</v>
      </c>
      <c r="C497" t="str">
        <f>LEFT(Table134[[#This Row],[Contingency id]])</f>
        <v>B</v>
      </c>
      <c r="D497">
        <v>0</v>
      </c>
      <c r="E497" s="1">
        <v>1.1020408163265301</v>
      </c>
      <c r="F497">
        <v>108</v>
      </c>
      <c r="G497">
        <v>98</v>
      </c>
      <c r="H497">
        <v>0</v>
      </c>
      <c r="I497" s="2">
        <f>AVERAGE(Table134[[#This Row],[Estimated costs 1]:[Estimated costs 20]])</f>
        <v>0</v>
      </c>
      <c r="J497" s="2">
        <f>_xlfn.STDEV.P(Table134[[#This Row],[Estimated costs 1]:[Estimated costs 20]])</f>
        <v>0</v>
      </c>
      <c r="K497" s="2" t="e">
        <f>Table134[[#This Row],[Dev]]/Table134[[#This Row],[Mean]]*100</f>
        <v>#DIV/0!</v>
      </c>
      <c r="L497" s="2">
        <f>Table134[[#This Row],[Estimated costs 1]]-Table134[[#This Row],[Actual cost]]</f>
        <v>0</v>
      </c>
      <c r="M497" s="2" t="e">
        <f>Table134[[#This Row],[Diff 1]]/Table134[[#This Row],[Actual cost]]*100</f>
        <v>#DIV/0!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</row>
    <row r="498" spans="1:33" x14ac:dyDescent="0.3">
      <c r="A498" t="s">
        <v>518</v>
      </c>
      <c r="B498">
        <v>496</v>
      </c>
      <c r="C498" t="str">
        <f>LEFT(Table134[[#This Row],[Contingency id]])</f>
        <v>B</v>
      </c>
      <c r="D498">
        <v>0</v>
      </c>
      <c r="E498" s="1">
        <v>1.2</v>
      </c>
      <c r="F498">
        <v>108</v>
      </c>
      <c r="G498">
        <v>90</v>
      </c>
      <c r="H498">
        <v>0</v>
      </c>
      <c r="I498" s="2">
        <f>AVERAGE(Table134[[#This Row],[Estimated costs 1]:[Estimated costs 20]])</f>
        <v>0</v>
      </c>
      <c r="J498" s="2">
        <f>_xlfn.STDEV.P(Table134[[#This Row],[Estimated costs 1]:[Estimated costs 20]])</f>
        <v>0</v>
      </c>
      <c r="K498" s="2" t="e">
        <f>Table134[[#This Row],[Dev]]/Table134[[#This Row],[Mean]]*100</f>
        <v>#DIV/0!</v>
      </c>
      <c r="L498" s="2">
        <f>Table134[[#This Row],[Estimated costs 1]]-Table134[[#This Row],[Actual cost]]</f>
        <v>0</v>
      </c>
      <c r="M498" s="2" t="e">
        <f>Table134[[#This Row],[Diff 1]]/Table134[[#This Row],[Actual cost]]*100</f>
        <v>#DIV/0!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</row>
    <row r="499" spans="1:33" x14ac:dyDescent="0.3">
      <c r="A499" t="s">
        <v>519</v>
      </c>
      <c r="B499">
        <v>497</v>
      </c>
      <c r="C499" t="str">
        <f>LEFT(Table134[[#This Row],[Contingency id]])</f>
        <v>B</v>
      </c>
      <c r="D499">
        <v>0</v>
      </c>
      <c r="E499" s="1">
        <v>1.125</v>
      </c>
      <c r="F499">
        <v>108</v>
      </c>
      <c r="G499">
        <v>96</v>
      </c>
      <c r="H499">
        <v>0</v>
      </c>
      <c r="I499" s="2">
        <f>AVERAGE(Table134[[#This Row],[Estimated costs 1]:[Estimated costs 20]])</f>
        <v>0</v>
      </c>
      <c r="J499" s="2">
        <f>_xlfn.STDEV.P(Table134[[#This Row],[Estimated costs 1]:[Estimated costs 20]])</f>
        <v>0</v>
      </c>
      <c r="K499" s="2" t="e">
        <f>Table134[[#This Row],[Dev]]/Table134[[#This Row],[Mean]]*100</f>
        <v>#DIV/0!</v>
      </c>
      <c r="L499" s="2">
        <f>Table134[[#This Row],[Estimated costs 1]]-Table134[[#This Row],[Actual cost]]</f>
        <v>0</v>
      </c>
      <c r="M499" s="2" t="e">
        <f>Table134[[#This Row],[Diff 1]]/Table134[[#This Row],[Actual cost]]*100</f>
        <v>#DIV/0!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</row>
    <row r="500" spans="1:33" x14ac:dyDescent="0.3">
      <c r="A500" t="s">
        <v>520</v>
      </c>
      <c r="B500">
        <v>498</v>
      </c>
      <c r="C500" t="str">
        <f>LEFT(Table134[[#This Row],[Contingency id]])</f>
        <v>B</v>
      </c>
      <c r="D500">
        <v>0</v>
      </c>
      <c r="E500" s="1">
        <v>1.0990990990990901</v>
      </c>
      <c r="F500">
        <v>122</v>
      </c>
      <c r="G500">
        <v>111</v>
      </c>
      <c r="H500">
        <v>0</v>
      </c>
      <c r="I500" s="2">
        <f>AVERAGE(Table134[[#This Row],[Estimated costs 1]:[Estimated costs 20]])</f>
        <v>0</v>
      </c>
      <c r="J500" s="2">
        <f>_xlfn.STDEV.P(Table134[[#This Row],[Estimated costs 1]:[Estimated costs 20]])</f>
        <v>0</v>
      </c>
      <c r="K500" s="2" t="e">
        <f>Table134[[#This Row],[Dev]]/Table134[[#This Row],[Mean]]*100</f>
        <v>#DIV/0!</v>
      </c>
      <c r="L500" s="2">
        <f>Table134[[#This Row],[Estimated costs 1]]-Table134[[#This Row],[Actual cost]]</f>
        <v>0</v>
      </c>
      <c r="M500" s="2" t="e">
        <f>Table134[[#This Row],[Diff 1]]/Table134[[#This Row],[Actual cost]]*100</f>
        <v>#DIV/0!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</row>
    <row r="501" spans="1:33" x14ac:dyDescent="0.3">
      <c r="A501" t="s">
        <v>521</v>
      </c>
      <c r="B501">
        <v>499</v>
      </c>
      <c r="C501" t="str">
        <f>LEFT(Table134[[#This Row],[Contingency id]])</f>
        <v>B</v>
      </c>
      <c r="D501">
        <v>0</v>
      </c>
      <c r="E501" s="1">
        <v>1.1134020618556699</v>
      </c>
      <c r="F501">
        <v>108</v>
      </c>
      <c r="G501">
        <v>97</v>
      </c>
      <c r="H501">
        <v>0</v>
      </c>
      <c r="I501" s="2">
        <f>AVERAGE(Table134[[#This Row],[Estimated costs 1]:[Estimated costs 20]])</f>
        <v>0</v>
      </c>
      <c r="J501" s="2">
        <f>_xlfn.STDEV.P(Table134[[#This Row],[Estimated costs 1]:[Estimated costs 20]])</f>
        <v>0</v>
      </c>
      <c r="K501" s="2" t="e">
        <f>Table134[[#This Row],[Dev]]/Table134[[#This Row],[Mean]]*100</f>
        <v>#DIV/0!</v>
      </c>
      <c r="L501" s="2">
        <f>Table134[[#This Row],[Estimated costs 1]]-Table134[[#This Row],[Actual cost]]</f>
        <v>0</v>
      </c>
      <c r="M501" s="2" t="e">
        <f>Table134[[#This Row],[Diff 1]]/Table134[[#This Row],[Actual cost]]*100</f>
        <v>#DIV/0!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</row>
    <row r="502" spans="1:33" x14ac:dyDescent="0.3">
      <c r="A502" t="s">
        <v>522</v>
      </c>
      <c r="B502">
        <v>500</v>
      </c>
      <c r="C502" t="str">
        <f>LEFT(Table134[[#This Row],[Contingency id]])</f>
        <v>B</v>
      </c>
      <c r="D502">
        <v>0</v>
      </c>
      <c r="E502" s="1">
        <v>1.1489361702127601</v>
      </c>
      <c r="F502">
        <v>108</v>
      </c>
      <c r="G502">
        <v>94</v>
      </c>
      <c r="H502">
        <v>0</v>
      </c>
      <c r="I502" s="2">
        <f>AVERAGE(Table134[[#This Row],[Estimated costs 1]:[Estimated costs 20]])</f>
        <v>0</v>
      </c>
      <c r="J502" s="2">
        <f>_xlfn.STDEV.P(Table134[[#This Row],[Estimated costs 1]:[Estimated costs 20]])</f>
        <v>0</v>
      </c>
      <c r="K502" s="2" t="e">
        <f>Table134[[#This Row],[Dev]]/Table134[[#This Row],[Mean]]*100</f>
        <v>#DIV/0!</v>
      </c>
      <c r="L502" s="2">
        <f>Table134[[#This Row],[Estimated costs 1]]-Table134[[#This Row],[Actual cost]]</f>
        <v>0</v>
      </c>
      <c r="M502" s="2" t="e">
        <f>Table134[[#This Row],[Diff 1]]/Table134[[#This Row],[Actual cost]]*100</f>
        <v>#DIV/0!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</row>
    <row r="503" spans="1:33" x14ac:dyDescent="0.3">
      <c r="A503" t="s">
        <v>523</v>
      </c>
      <c r="B503">
        <v>501</v>
      </c>
      <c r="C503" t="str">
        <f>LEFT(Table134[[#This Row],[Contingency id]])</f>
        <v>B</v>
      </c>
      <c r="D503">
        <v>0</v>
      </c>
      <c r="E503" s="1">
        <v>1.2</v>
      </c>
      <c r="F503">
        <v>108</v>
      </c>
      <c r="G503">
        <v>90</v>
      </c>
      <c r="H503">
        <v>0</v>
      </c>
      <c r="I503" s="2">
        <f>AVERAGE(Table134[[#This Row],[Estimated costs 1]:[Estimated costs 20]])</f>
        <v>0</v>
      </c>
      <c r="J503" s="2">
        <f>_xlfn.STDEV.P(Table134[[#This Row],[Estimated costs 1]:[Estimated costs 20]])</f>
        <v>0</v>
      </c>
      <c r="K503" s="2" t="e">
        <f>Table134[[#This Row],[Dev]]/Table134[[#This Row],[Mean]]*100</f>
        <v>#DIV/0!</v>
      </c>
      <c r="L503" s="2">
        <f>Table134[[#This Row],[Estimated costs 1]]-Table134[[#This Row],[Actual cost]]</f>
        <v>0</v>
      </c>
      <c r="M503" s="2" t="e">
        <f>Table134[[#This Row],[Diff 1]]/Table134[[#This Row],[Actual cost]]*100</f>
        <v>#DIV/0!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</row>
    <row r="504" spans="1:33" x14ac:dyDescent="0.3">
      <c r="A504" t="s">
        <v>524</v>
      </c>
      <c r="B504">
        <v>502</v>
      </c>
      <c r="C504" t="str">
        <f>LEFT(Table134[[#This Row],[Contingency id]])</f>
        <v>B</v>
      </c>
      <c r="D504">
        <v>0</v>
      </c>
      <c r="E504" s="1">
        <v>1.1020408163265301</v>
      </c>
      <c r="F504">
        <v>108</v>
      </c>
      <c r="G504">
        <v>98</v>
      </c>
      <c r="H504">
        <v>0</v>
      </c>
      <c r="I504" s="2">
        <f>AVERAGE(Table134[[#This Row],[Estimated costs 1]:[Estimated costs 20]])</f>
        <v>0</v>
      </c>
      <c r="J504" s="2">
        <f>_xlfn.STDEV.P(Table134[[#This Row],[Estimated costs 1]:[Estimated costs 20]])</f>
        <v>0</v>
      </c>
      <c r="K504" s="2" t="e">
        <f>Table134[[#This Row],[Dev]]/Table134[[#This Row],[Mean]]*100</f>
        <v>#DIV/0!</v>
      </c>
      <c r="L504" s="2">
        <f>Table134[[#This Row],[Estimated costs 1]]-Table134[[#This Row],[Actual cost]]</f>
        <v>0</v>
      </c>
      <c r="M504" s="2" t="e">
        <f>Table134[[#This Row],[Diff 1]]/Table134[[#This Row],[Actual cost]]*100</f>
        <v>#DIV/0!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</row>
    <row r="505" spans="1:33" x14ac:dyDescent="0.3">
      <c r="A505" t="s">
        <v>525</v>
      </c>
      <c r="B505">
        <v>503</v>
      </c>
      <c r="C505" t="str">
        <f>LEFT(Table134[[#This Row],[Contingency id]])</f>
        <v>B</v>
      </c>
      <c r="D505">
        <v>0</v>
      </c>
      <c r="E505" s="1">
        <v>1.1368421052631501</v>
      </c>
      <c r="F505">
        <v>108</v>
      </c>
      <c r="G505">
        <v>95</v>
      </c>
      <c r="H505">
        <v>0</v>
      </c>
      <c r="I505" s="2">
        <f>AVERAGE(Table134[[#This Row],[Estimated costs 1]:[Estimated costs 20]])</f>
        <v>0</v>
      </c>
      <c r="J505" s="2">
        <f>_xlfn.STDEV.P(Table134[[#This Row],[Estimated costs 1]:[Estimated costs 20]])</f>
        <v>0</v>
      </c>
      <c r="K505" s="2" t="e">
        <f>Table134[[#This Row],[Dev]]/Table134[[#This Row],[Mean]]*100</f>
        <v>#DIV/0!</v>
      </c>
      <c r="L505" s="2">
        <f>Table134[[#This Row],[Estimated costs 1]]-Table134[[#This Row],[Actual cost]]</f>
        <v>0</v>
      </c>
      <c r="M505" s="2" t="e">
        <f>Table134[[#This Row],[Diff 1]]/Table134[[#This Row],[Actual cost]]*100</f>
        <v>#DIV/0!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</row>
    <row r="506" spans="1:33" x14ac:dyDescent="0.3">
      <c r="A506" t="s">
        <v>526</v>
      </c>
      <c r="B506">
        <v>504</v>
      </c>
      <c r="C506" t="str">
        <f>LEFT(Table134[[#This Row],[Contingency id]])</f>
        <v>B</v>
      </c>
      <c r="D506">
        <v>0</v>
      </c>
      <c r="E506" s="1">
        <v>1.1739130434782601</v>
      </c>
      <c r="F506">
        <v>108</v>
      </c>
      <c r="G506">
        <v>92</v>
      </c>
      <c r="H506">
        <v>0</v>
      </c>
      <c r="I506" s="2">
        <f>AVERAGE(Table134[[#This Row],[Estimated costs 1]:[Estimated costs 20]])</f>
        <v>0</v>
      </c>
      <c r="J506" s="2">
        <f>_xlfn.STDEV.P(Table134[[#This Row],[Estimated costs 1]:[Estimated costs 20]])</f>
        <v>0</v>
      </c>
      <c r="K506" s="2" t="e">
        <f>Table134[[#This Row],[Dev]]/Table134[[#This Row],[Mean]]*100</f>
        <v>#DIV/0!</v>
      </c>
      <c r="L506" s="2">
        <f>Table134[[#This Row],[Estimated costs 1]]-Table134[[#This Row],[Actual cost]]</f>
        <v>0</v>
      </c>
      <c r="M506" s="2" t="e">
        <f>Table134[[#This Row],[Diff 1]]/Table134[[#This Row],[Actual cost]]*100</f>
        <v>#DIV/0!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</row>
    <row r="507" spans="1:33" x14ac:dyDescent="0.3">
      <c r="A507" t="s">
        <v>527</v>
      </c>
      <c r="B507">
        <v>505</v>
      </c>
      <c r="C507" t="str">
        <f>LEFT(Table134[[#This Row],[Contingency id]])</f>
        <v>B</v>
      </c>
      <c r="D507">
        <v>0</v>
      </c>
      <c r="E507" s="1">
        <v>1.0689655172413699</v>
      </c>
      <c r="F507">
        <v>62</v>
      </c>
      <c r="G507">
        <v>58</v>
      </c>
      <c r="H507">
        <v>0</v>
      </c>
      <c r="I507" s="2">
        <f>AVERAGE(Table134[[#This Row],[Estimated costs 1]:[Estimated costs 20]])</f>
        <v>0</v>
      </c>
      <c r="J507" s="2">
        <f>_xlfn.STDEV.P(Table134[[#This Row],[Estimated costs 1]:[Estimated costs 20]])</f>
        <v>0</v>
      </c>
      <c r="K507" s="2" t="e">
        <f>Table134[[#This Row],[Dev]]/Table134[[#This Row],[Mean]]*100</f>
        <v>#DIV/0!</v>
      </c>
      <c r="L507" s="2">
        <f>Table134[[#This Row],[Estimated costs 1]]-Table134[[#This Row],[Actual cost]]</f>
        <v>0</v>
      </c>
      <c r="M507" s="2" t="e">
        <f>Table134[[#This Row],[Diff 1]]/Table134[[#This Row],[Actual cost]]*100</f>
        <v>#DIV/0!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</row>
    <row r="508" spans="1:33" x14ac:dyDescent="0.3">
      <c r="A508" t="s">
        <v>528</v>
      </c>
      <c r="B508">
        <v>506</v>
      </c>
      <c r="C508" t="str">
        <f>LEFT(Table134[[#This Row],[Contingency id]])</f>
        <v>B</v>
      </c>
      <c r="D508">
        <v>0</v>
      </c>
      <c r="E508" s="1">
        <v>1.0689655172413699</v>
      </c>
      <c r="F508">
        <v>62</v>
      </c>
      <c r="G508">
        <v>58</v>
      </c>
      <c r="H508">
        <v>0</v>
      </c>
      <c r="I508" s="2">
        <f>AVERAGE(Table134[[#This Row],[Estimated costs 1]:[Estimated costs 20]])</f>
        <v>0</v>
      </c>
      <c r="J508" s="2">
        <f>_xlfn.STDEV.P(Table134[[#This Row],[Estimated costs 1]:[Estimated costs 20]])</f>
        <v>0</v>
      </c>
      <c r="K508" s="2" t="e">
        <f>Table134[[#This Row],[Dev]]/Table134[[#This Row],[Mean]]*100</f>
        <v>#DIV/0!</v>
      </c>
      <c r="L508" s="2">
        <f>Table134[[#This Row],[Estimated costs 1]]-Table134[[#This Row],[Actual cost]]</f>
        <v>0</v>
      </c>
      <c r="M508" s="2" t="e">
        <f>Table134[[#This Row],[Diff 1]]/Table134[[#This Row],[Actual cost]]*100</f>
        <v>#DIV/0!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</row>
    <row r="509" spans="1:33" x14ac:dyDescent="0.3">
      <c r="A509" t="s">
        <v>529</v>
      </c>
      <c r="B509">
        <v>507</v>
      </c>
      <c r="C509" t="str">
        <f>LEFT(Table134[[#This Row],[Contingency id]])</f>
        <v>B</v>
      </c>
      <c r="D509">
        <v>0</v>
      </c>
      <c r="E509" s="1">
        <v>1.0689655172413699</v>
      </c>
      <c r="F509">
        <v>62</v>
      </c>
      <c r="G509">
        <v>58</v>
      </c>
      <c r="H509">
        <v>0</v>
      </c>
      <c r="I509" s="2">
        <f>AVERAGE(Table134[[#This Row],[Estimated costs 1]:[Estimated costs 20]])</f>
        <v>0</v>
      </c>
      <c r="J509" s="2">
        <f>_xlfn.STDEV.P(Table134[[#This Row],[Estimated costs 1]:[Estimated costs 20]])</f>
        <v>0</v>
      </c>
      <c r="K509" s="2" t="e">
        <f>Table134[[#This Row],[Dev]]/Table134[[#This Row],[Mean]]*100</f>
        <v>#DIV/0!</v>
      </c>
      <c r="L509" s="2">
        <f>Table134[[#This Row],[Estimated costs 1]]-Table134[[#This Row],[Actual cost]]</f>
        <v>0</v>
      </c>
      <c r="M509" s="2" t="e">
        <f>Table134[[#This Row],[Diff 1]]/Table134[[#This Row],[Actual cost]]*100</f>
        <v>#DIV/0!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</row>
    <row r="510" spans="1:33" x14ac:dyDescent="0.3">
      <c r="A510" t="s">
        <v>530</v>
      </c>
      <c r="B510">
        <v>508</v>
      </c>
      <c r="C510" t="str">
        <f>LEFT(Table134[[#This Row],[Contingency id]])</f>
        <v>B</v>
      </c>
      <c r="D510">
        <v>0</v>
      </c>
      <c r="E510" s="1">
        <v>1.1272727272727201</v>
      </c>
      <c r="F510">
        <v>62</v>
      </c>
      <c r="G510">
        <v>55</v>
      </c>
      <c r="H510">
        <v>0</v>
      </c>
      <c r="I510" s="2">
        <f>AVERAGE(Table134[[#This Row],[Estimated costs 1]:[Estimated costs 20]])</f>
        <v>0</v>
      </c>
      <c r="J510" s="2">
        <f>_xlfn.STDEV.P(Table134[[#This Row],[Estimated costs 1]:[Estimated costs 20]])</f>
        <v>0</v>
      </c>
      <c r="K510" s="2" t="e">
        <f>Table134[[#This Row],[Dev]]/Table134[[#This Row],[Mean]]*100</f>
        <v>#DIV/0!</v>
      </c>
      <c r="L510" s="2">
        <f>Table134[[#This Row],[Estimated costs 1]]-Table134[[#This Row],[Actual cost]]</f>
        <v>0</v>
      </c>
      <c r="M510" s="2" t="e">
        <f>Table134[[#This Row],[Diff 1]]/Table134[[#This Row],[Actual cost]]*100</f>
        <v>#DIV/0!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</row>
    <row r="511" spans="1:33" x14ac:dyDescent="0.3">
      <c r="A511" t="s">
        <v>531</v>
      </c>
      <c r="B511">
        <v>509</v>
      </c>
      <c r="C511" t="str">
        <f>LEFT(Table134[[#This Row],[Contingency id]])</f>
        <v>B</v>
      </c>
      <c r="D511">
        <v>0</v>
      </c>
      <c r="E511" s="1">
        <v>1.0333333333333301</v>
      </c>
      <c r="F511">
        <v>62</v>
      </c>
      <c r="G511">
        <v>60</v>
      </c>
      <c r="H511">
        <v>0</v>
      </c>
      <c r="I511" s="2">
        <f>AVERAGE(Table134[[#This Row],[Estimated costs 1]:[Estimated costs 20]])</f>
        <v>0</v>
      </c>
      <c r="J511" s="2">
        <f>_xlfn.STDEV.P(Table134[[#This Row],[Estimated costs 1]:[Estimated costs 20]])</f>
        <v>0</v>
      </c>
      <c r="K511" s="2" t="e">
        <f>Table134[[#This Row],[Dev]]/Table134[[#This Row],[Mean]]*100</f>
        <v>#DIV/0!</v>
      </c>
      <c r="L511" s="2">
        <f>Table134[[#This Row],[Estimated costs 1]]-Table134[[#This Row],[Actual cost]]</f>
        <v>0</v>
      </c>
      <c r="M511" s="2" t="e">
        <f>Table134[[#This Row],[Diff 1]]/Table134[[#This Row],[Actual cost]]*100</f>
        <v>#DIV/0!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</row>
    <row r="512" spans="1:33" x14ac:dyDescent="0.3">
      <c r="A512" t="s">
        <v>532</v>
      </c>
      <c r="B512">
        <v>510</v>
      </c>
      <c r="C512" t="str">
        <f>LEFT(Table134[[#This Row],[Contingency id]])</f>
        <v>B</v>
      </c>
      <c r="D512">
        <v>0</v>
      </c>
      <c r="E512" s="1">
        <v>1.0689655172413699</v>
      </c>
      <c r="F512">
        <v>62</v>
      </c>
      <c r="G512">
        <v>58</v>
      </c>
      <c r="H512">
        <v>0</v>
      </c>
      <c r="I512" s="2">
        <f>AVERAGE(Table134[[#This Row],[Estimated costs 1]:[Estimated costs 20]])</f>
        <v>0</v>
      </c>
      <c r="J512" s="2">
        <f>_xlfn.STDEV.P(Table134[[#This Row],[Estimated costs 1]:[Estimated costs 20]])</f>
        <v>0</v>
      </c>
      <c r="K512" s="2" t="e">
        <f>Table134[[#This Row],[Dev]]/Table134[[#This Row],[Mean]]*100</f>
        <v>#DIV/0!</v>
      </c>
      <c r="L512" s="2">
        <f>Table134[[#This Row],[Estimated costs 1]]-Table134[[#This Row],[Actual cost]]</f>
        <v>0</v>
      </c>
      <c r="M512" s="2" t="e">
        <f>Table134[[#This Row],[Diff 1]]/Table134[[#This Row],[Actual cost]]*100</f>
        <v>#DIV/0!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</row>
    <row r="513" spans="1:33" x14ac:dyDescent="0.3">
      <c r="A513" t="s">
        <v>533</v>
      </c>
      <c r="B513">
        <v>511</v>
      </c>
      <c r="C513" t="str">
        <f>LEFT(Table134[[#This Row],[Contingency id]])</f>
        <v>B</v>
      </c>
      <c r="D513">
        <v>0</v>
      </c>
      <c r="E513" s="1">
        <v>1.0163934426229499</v>
      </c>
      <c r="F513">
        <v>62</v>
      </c>
      <c r="G513">
        <v>61</v>
      </c>
      <c r="H513">
        <v>0</v>
      </c>
      <c r="I513" s="2">
        <f>AVERAGE(Table134[[#This Row],[Estimated costs 1]:[Estimated costs 20]])</f>
        <v>0</v>
      </c>
      <c r="J513" s="2">
        <f>_xlfn.STDEV.P(Table134[[#This Row],[Estimated costs 1]:[Estimated costs 20]])</f>
        <v>0</v>
      </c>
      <c r="K513" s="2" t="e">
        <f>Table134[[#This Row],[Dev]]/Table134[[#This Row],[Mean]]*100</f>
        <v>#DIV/0!</v>
      </c>
      <c r="L513" s="2">
        <f>Table134[[#This Row],[Estimated costs 1]]-Table134[[#This Row],[Actual cost]]</f>
        <v>0</v>
      </c>
      <c r="M513" s="2" t="e">
        <f>Table134[[#This Row],[Diff 1]]/Table134[[#This Row],[Actual cost]]*100</f>
        <v>#DIV/0!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</row>
    <row r="514" spans="1:33" x14ac:dyDescent="0.3">
      <c r="A514" t="s">
        <v>534</v>
      </c>
      <c r="B514">
        <v>512</v>
      </c>
      <c r="C514" t="str">
        <f>LEFT(Table134[[#This Row],[Contingency id]])</f>
        <v>B</v>
      </c>
      <c r="D514">
        <v>0</v>
      </c>
      <c r="E514" s="1">
        <v>1.0689655172413699</v>
      </c>
      <c r="F514">
        <v>62</v>
      </c>
      <c r="G514">
        <v>58</v>
      </c>
      <c r="H514">
        <v>0</v>
      </c>
      <c r="I514" s="2">
        <f>AVERAGE(Table134[[#This Row],[Estimated costs 1]:[Estimated costs 20]])</f>
        <v>0</v>
      </c>
      <c r="J514" s="2">
        <f>_xlfn.STDEV.P(Table134[[#This Row],[Estimated costs 1]:[Estimated costs 20]])</f>
        <v>0</v>
      </c>
      <c r="K514" s="2" t="e">
        <f>Table134[[#This Row],[Dev]]/Table134[[#This Row],[Mean]]*100</f>
        <v>#DIV/0!</v>
      </c>
      <c r="L514" s="2">
        <f>Table134[[#This Row],[Estimated costs 1]]-Table134[[#This Row],[Actual cost]]</f>
        <v>0</v>
      </c>
      <c r="M514" s="2" t="e">
        <f>Table134[[#This Row],[Diff 1]]/Table134[[#This Row],[Actual cost]]*100</f>
        <v>#DIV/0!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</row>
    <row r="515" spans="1:33" x14ac:dyDescent="0.3">
      <c r="A515" t="s">
        <v>535</v>
      </c>
      <c r="B515">
        <v>513</v>
      </c>
      <c r="C515" t="str">
        <f>LEFT(Table134[[#This Row],[Contingency id]])</f>
        <v>B</v>
      </c>
      <c r="D515">
        <v>0</v>
      </c>
      <c r="E515" s="1">
        <v>1.0508474576271101</v>
      </c>
      <c r="F515">
        <v>62</v>
      </c>
      <c r="G515">
        <v>59</v>
      </c>
      <c r="H515">
        <v>0</v>
      </c>
      <c r="I515" s="2">
        <f>AVERAGE(Table134[[#This Row],[Estimated costs 1]:[Estimated costs 20]])</f>
        <v>0</v>
      </c>
      <c r="J515" s="2">
        <f>_xlfn.STDEV.P(Table134[[#This Row],[Estimated costs 1]:[Estimated costs 20]])</f>
        <v>0</v>
      </c>
      <c r="K515" s="2" t="e">
        <f>Table134[[#This Row],[Dev]]/Table134[[#This Row],[Mean]]*100</f>
        <v>#DIV/0!</v>
      </c>
      <c r="L515" s="2">
        <f>Table134[[#This Row],[Estimated costs 1]]-Table134[[#This Row],[Actual cost]]</f>
        <v>0</v>
      </c>
      <c r="M515" s="2" t="e">
        <f>Table134[[#This Row],[Diff 1]]/Table134[[#This Row],[Actual cost]]*100</f>
        <v>#DIV/0!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</row>
    <row r="516" spans="1:33" x14ac:dyDescent="0.3">
      <c r="A516" t="s">
        <v>536</v>
      </c>
      <c r="B516">
        <v>514</v>
      </c>
      <c r="C516" t="str">
        <f>LEFT(Table134[[#This Row],[Contingency id]])</f>
        <v>B</v>
      </c>
      <c r="D516">
        <v>0</v>
      </c>
      <c r="E516" s="1">
        <v>1.0877192982456101</v>
      </c>
      <c r="F516">
        <v>62</v>
      </c>
      <c r="G516">
        <v>57</v>
      </c>
      <c r="H516">
        <v>0</v>
      </c>
      <c r="I516" s="2">
        <f>AVERAGE(Table134[[#This Row],[Estimated costs 1]:[Estimated costs 20]])</f>
        <v>0</v>
      </c>
      <c r="J516" s="2">
        <f>_xlfn.STDEV.P(Table134[[#This Row],[Estimated costs 1]:[Estimated costs 20]])</f>
        <v>0</v>
      </c>
      <c r="K516" s="2" t="e">
        <f>Table134[[#This Row],[Dev]]/Table134[[#This Row],[Mean]]*100</f>
        <v>#DIV/0!</v>
      </c>
      <c r="L516" s="2">
        <f>Table134[[#This Row],[Estimated costs 1]]-Table134[[#This Row],[Actual cost]]</f>
        <v>0</v>
      </c>
      <c r="M516" s="2" t="e">
        <f>Table134[[#This Row],[Diff 1]]/Table134[[#This Row],[Actual cost]]*100</f>
        <v>#DIV/0!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</row>
    <row r="517" spans="1:33" x14ac:dyDescent="0.3">
      <c r="A517" t="s">
        <v>537</v>
      </c>
      <c r="B517">
        <v>515</v>
      </c>
      <c r="C517" t="str">
        <f>LEFT(Table134[[#This Row],[Contingency id]])</f>
        <v>B</v>
      </c>
      <c r="D517">
        <v>0</v>
      </c>
      <c r="E517" s="1">
        <v>1.1071428571428501</v>
      </c>
      <c r="F517">
        <v>62</v>
      </c>
      <c r="G517">
        <v>56</v>
      </c>
      <c r="H517">
        <v>0</v>
      </c>
      <c r="I517" s="2">
        <f>AVERAGE(Table134[[#This Row],[Estimated costs 1]:[Estimated costs 20]])</f>
        <v>0</v>
      </c>
      <c r="J517" s="2">
        <f>_xlfn.STDEV.P(Table134[[#This Row],[Estimated costs 1]:[Estimated costs 20]])</f>
        <v>0</v>
      </c>
      <c r="K517" s="2" t="e">
        <f>Table134[[#This Row],[Dev]]/Table134[[#This Row],[Mean]]*100</f>
        <v>#DIV/0!</v>
      </c>
      <c r="L517" s="2">
        <f>Table134[[#This Row],[Estimated costs 1]]-Table134[[#This Row],[Actual cost]]</f>
        <v>0</v>
      </c>
      <c r="M517" s="2" t="e">
        <f>Table134[[#This Row],[Diff 1]]/Table134[[#This Row],[Actual cost]]*100</f>
        <v>#DIV/0!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</row>
    <row r="518" spans="1:33" x14ac:dyDescent="0.3">
      <c r="A518" t="s">
        <v>538</v>
      </c>
      <c r="B518">
        <v>516</v>
      </c>
      <c r="C518" t="str">
        <f>LEFT(Table134[[#This Row],[Contingency id]])</f>
        <v>B</v>
      </c>
      <c r="D518">
        <v>0</v>
      </c>
      <c r="E518" s="1">
        <v>1.0333333333333301</v>
      </c>
      <c r="F518">
        <v>62</v>
      </c>
      <c r="G518">
        <v>60</v>
      </c>
      <c r="H518">
        <v>0</v>
      </c>
      <c r="I518" s="2">
        <f>AVERAGE(Table134[[#This Row],[Estimated costs 1]:[Estimated costs 20]])</f>
        <v>0</v>
      </c>
      <c r="J518" s="2">
        <f>_xlfn.STDEV.P(Table134[[#This Row],[Estimated costs 1]:[Estimated costs 20]])</f>
        <v>0</v>
      </c>
      <c r="K518" s="2" t="e">
        <f>Table134[[#This Row],[Dev]]/Table134[[#This Row],[Mean]]*100</f>
        <v>#DIV/0!</v>
      </c>
      <c r="L518" s="2">
        <f>Table134[[#This Row],[Estimated costs 1]]-Table134[[#This Row],[Actual cost]]</f>
        <v>0</v>
      </c>
      <c r="M518" s="2" t="e">
        <f>Table134[[#This Row],[Diff 1]]/Table134[[#This Row],[Actual cost]]*100</f>
        <v>#DIV/0!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</row>
    <row r="519" spans="1:33" x14ac:dyDescent="0.3">
      <c r="A519" t="s">
        <v>539</v>
      </c>
      <c r="B519">
        <v>517</v>
      </c>
      <c r="C519" t="str">
        <f>LEFT(Table134[[#This Row],[Contingency id]])</f>
        <v>B</v>
      </c>
      <c r="D519">
        <v>0</v>
      </c>
      <c r="E519" s="1">
        <v>1.1097560975609699</v>
      </c>
      <c r="F519">
        <v>91</v>
      </c>
      <c r="G519">
        <v>82</v>
      </c>
      <c r="H519">
        <v>0</v>
      </c>
      <c r="I519" s="2">
        <f>AVERAGE(Table134[[#This Row],[Estimated costs 1]:[Estimated costs 20]])</f>
        <v>0</v>
      </c>
      <c r="J519" s="2">
        <f>_xlfn.STDEV.P(Table134[[#This Row],[Estimated costs 1]:[Estimated costs 20]])</f>
        <v>0</v>
      </c>
      <c r="K519" s="2" t="e">
        <f>Table134[[#This Row],[Dev]]/Table134[[#This Row],[Mean]]*100</f>
        <v>#DIV/0!</v>
      </c>
      <c r="L519" s="2">
        <f>Table134[[#This Row],[Estimated costs 1]]-Table134[[#This Row],[Actual cost]]</f>
        <v>0</v>
      </c>
      <c r="M519" s="2" t="e">
        <f>Table134[[#This Row],[Diff 1]]/Table134[[#This Row],[Actual cost]]*100</f>
        <v>#DIV/0!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</row>
    <row r="520" spans="1:33" x14ac:dyDescent="0.3">
      <c r="A520" t="s">
        <v>540</v>
      </c>
      <c r="B520">
        <v>518</v>
      </c>
      <c r="C520" t="str">
        <f>LEFT(Table134[[#This Row],[Contingency id]])</f>
        <v>B</v>
      </c>
      <c r="D520">
        <v>0</v>
      </c>
      <c r="E520" s="1">
        <v>1.0444444444444401</v>
      </c>
      <c r="F520">
        <v>94</v>
      </c>
      <c r="G520">
        <v>90</v>
      </c>
      <c r="H520">
        <v>0</v>
      </c>
      <c r="I520" s="2">
        <f>AVERAGE(Table134[[#This Row],[Estimated costs 1]:[Estimated costs 20]])</f>
        <v>0</v>
      </c>
      <c r="J520" s="2">
        <f>_xlfn.STDEV.P(Table134[[#This Row],[Estimated costs 1]:[Estimated costs 20]])</f>
        <v>0</v>
      </c>
      <c r="K520" s="2" t="e">
        <f>Table134[[#This Row],[Dev]]/Table134[[#This Row],[Mean]]*100</f>
        <v>#DIV/0!</v>
      </c>
      <c r="L520" s="2">
        <f>Table134[[#This Row],[Estimated costs 1]]-Table134[[#This Row],[Actual cost]]</f>
        <v>0</v>
      </c>
      <c r="M520" s="2" t="e">
        <f>Table134[[#This Row],[Diff 1]]/Table134[[#This Row],[Actual cost]]*100</f>
        <v>#DIV/0!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</row>
    <row r="521" spans="1:33" x14ac:dyDescent="0.3">
      <c r="A521" t="s">
        <v>541</v>
      </c>
      <c r="B521">
        <v>519</v>
      </c>
      <c r="C521" t="str">
        <f>LEFT(Table134[[#This Row],[Contingency id]])</f>
        <v>B</v>
      </c>
      <c r="D521">
        <v>0</v>
      </c>
      <c r="E521" s="1">
        <v>1.0561797752808899</v>
      </c>
      <c r="F521">
        <v>94</v>
      </c>
      <c r="G521">
        <v>89</v>
      </c>
      <c r="H521">
        <v>0</v>
      </c>
      <c r="I521" s="2">
        <f>AVERAGE(Table134[[#This Row],[Estimated costs 1]:[Estimated costs 20]])</f>
        <v>0</v>
      </c>
      <c r="J521" s="2">
        <f>_xlfn.STDEV.P(Table134[[#This Row],[Estimated costs 1]:[Estimated costs 20]])</f>
        <v>0</v>
      </c>
      <c r="K521" s="2" t="e">
        <f>Table134[[#This Row],[Dev]]/Table134[[#This Row],[Mean]]*100</f>
        <v>#DIV/0!</v>
      </c>
      <c r="L521" s="2">
        <f>Table134[[#This Row],[Estimated costs 1]]-Table134[[#This Row],[Actual cost]]</f>
        <v>0</v>
      </c>
      <c r="M521" s="2" t="e">
        <f>Table134[[#This Row],[Diff 1]]/Table134[[#This Row],[Actual cost]]*100</f>
        <v>#DIV/0!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</row>
    <row r="522" spans="1:33" x14ac:dyDescent="0.3">
      <c r="A522" t="s">
        <v>542</v>
      </c>
      <c r="B522">
        <v>520</v>
      </c>
      <c r="C522" t="str">
        <f>LEFT(Table134[[#This Row],[Contingency id]])</f>
        <v>B</v>
      </c>
      <c r="D522">
        <v>0</v>
      </c>
      <c r="E522" s="1">
        <v>1.0581395348837199</v>
      </c>
      <c r="F522">
        <v>91</v>
      </c>
      <c r="G522">
        <v>86</v>
      </c>
      <c r="H522">
        <v>0</v>
      </c>
      <c r="I522" s="2">
        <f>AVERAGE(Table134[[#This Row],[Estimated costs 1]:[Estimated costs 20]])</f>
        <v>0</v>
      </c>
      <c r="J522" s="2">
        <f>_xlfn.STDEV.P(Table134[[#This Row],[Estimated costs 1]:[Estimated costs 20]])</f>
        <v>0</v>
      </c>
      <c r="K522" s="2" t="e">
        <f>Table134[[#This Row],[Dev]]/Table134[[#This Row],[Mean]]*100</f>
        <v>#DIV/0!</v>
      </c>
      <c r="L522" s="2">
        <f>Table134[[#This Row],[Estimated costs 1]]-Table134[[#This Row],[Actual cost]]</f>
        <v>0</v>
      </c>
      <c r="M522" s="2" t="e">
        <f>Table134[[#This Row],[Diff 1]]/Table134[[#This Row],[Actual cost]]*100</f>
        <v>#DIV/0!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</row>
    <row r="523" spans="1:33" x14ac:dyDescent="0.3">
      <c r="A523" t="s">
        <v>543</v>
      </c>
      <c r="B523">
        <v>521</v>
      </c>
      <c r="C523" t="str">
        <f>LEFT(Table134[[#This Row],[Contingency id]])</f>
        <v>B</v>
      </c>
      <c r="D523">
        <v>0</v>
      </c>
      <c r="E523" s="1">
        <v>1.0963855421686699</v>
      </c>
      <c r="F523">
        <v>91</v>
      </c>
      <c r="G523">
        <v>83</v>
      </c>
      <c r="H523">
        <v>0</v>
      </c>
      <c r="I523" s="2">
        <f>AVERAGE(Table134[[#This Row],[Estimated costs 1]:[Estimated costs 20]])</f>
        <v>0</v>
      </c>
      <c r="J523" s="2">
        <f>_xlfn.STDEV.P(Table134[[#This Row],[Estimated costs 1]:[Estimated costs 20]])</f>
        <v>0</v>
      </c>
      <c r="K523" s="2" t="e">
        <f>Table134[[#This Row],[Dev]]/Table134[[#This Row],[Mean]]*100</f>
        <v>#DIV/0!</v>
      </c>
      <c r="L523" s="2">
        <f>Table134[[#This Row],[Estimated costs 1]]-Table134[[#This Row],[Actual cost]]</f>
        <v>0</v>
      </c>
      <c r="M523" s="2" t="e">
        <f>Table134[[#This Row],[Diff 1]]/Table134[[#This Row],[Actual cost]]*100</f>
        <v>#DIV/0!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</row>
    <row r="524" spans="1:33" x14ac:dyDescent="0.3">
      <c r="A524" t="s">
        <v>544</v>
      </c>
      <c r="B524">
        <v>522</v>
      </c>
      <c r="C524" t="str">
        <f>LEFT(Table134[[#This Row],[Contingency id]])</f>
        <v>B</v>
      </c>
      <c r="D524">
        <v>0</v>
      </c>
      <c r="E524" s="1">
        <v>1.1097560975609699</v>
      </c>
      <c r="F524">
        <v>91</v>
      </c>
      <c r="G524">
        <v>82</v>
      </c>
      <c r="H524">
        <v>0</v>
      </c>
      <c r="I524" s="2">
        <f>AVERAGE(Table134[[#This Row],[Estimated costs 1]:[Estimated costs 20]])</f>
        <v>0</v>
      </c>
      <c r="J524" s="2">
        <f>_xlfn.STDEV.P(Table134[[#This Row],[Estimated costs 1]:[Estimated costs 20]])</f>
        <v>0</v>
      </c>
      <c r="K524" s="2" t="e">
        <f>Table134[[#This Row],[Dev]]/Table134[[#This Row],[Mean]]*100</f>
        <v>#DIV/0!</v>
      </c>
      <c r="L524" s="2">
        <f>Table134[[#This Row],[Estimated costs 1]]-Table134[[#This Row],[Actual cost]]</f>
        <v>0</v>
      </c>
      <c r="M524" s="2" t="e">
        <f>Table134[[#This Row],[Diff 1]]/Table134[[#This Row],[Actual cost]]*100</f>
        <v>#DIV/0!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</row>
    <row r="525" spans="1:33" x14ac:dyDescent="0.3">
      <c r="A525" t="s">
        <v>545</v>
      </c>
      <c r="B525">
        <v>523</v>
      </c>
      <c r="C525" t="str">
        <f>LEFT(Table134[[#This Row],[Contingency id]])</f>
        <v>B</v>
      </c>
      <c r="D525">
        <v>0</v>
      </c>
      <c r="E525" s="1">
        <v>1.0963855421686699</v>
      </c>
      <c r="F525">
        <v>91</v>
      </c>
      <c r="G525">
        <v>83</v>
      </c>
      <c r="H525">
        <v>0</v>
      </c>
      <c r="I525" s="2">
        <f>AVERAGE(Table134[[#This Row],[Estimated costs 1]:[Estimated costs 20]])</f>
        <v>0</v>
      </c>
      <c r="J525" s="2">
        <f>_xlfn.STDEV.P(Table134[[#This Row],[Estimated costs 1]:[Estimated costs 20]])</f>
        <v>0</v>
      </c>
      <c r="K525" s="2" t="e">
        <f>Table134[[#This Row],[Dev]]/Table134[[#This Row],[Mean]]*100</f>
        <v>#DIV/0!</v>
      </c>
      <c r="L525" s="2">
        <f>Table134[[#This Row],[Estimated costs 1]]-Table134[[#This Row],[Actual cost]]</f>
        <v>0</v>
      </c>
      <c r="M525" s="2" t="e">
        <f>Table134[[#This Row],[Diff 1]]/Table134[[#This Row],[Actual cost]]*100</f>
        <v>#DIV/0!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</row>
    <row r="526" spans="1:33" x14ac:dyDescent="0.3">
      <c r="A526" t="s">
        <v>546</v>
      </c>
      <c r="B526">
        <v>524</v>
      </c>
      <c r="C526" t="str">
        <f>LEFT(Table134[[#This Row],[Contingency id]])</f>
        <v>B</v>
      </c>
      <c r="D526">
        <v>0</v>
      </c>
      <c r="E526" s="1">
        <v>1.0963855421686699</v>
      </c>
      <c r="F526">
        <v>91</v>
      </c>
      <c r="G526">
        <v>83</v>
      </c>
      <c r="H526">
        <v>0</v>
      </c>
      <c r="I526" s="2">
        <f>AVERAGE(Table134[[#This Row],[Estimated costs 1]:[Estimated costs 20]])</f>
        <v>0</v>
      </c>
      <c r="J526" s="2">
        <f>_xlfn.STDEV.P(Table134[[#This Row],[Estimated costs 1]:[Estimated costs 20]])</f>
        <v>0</v>
      </c>
      <c r="K526" s="2" t="e">
        <f>Table134[[#This Row],[Dev]]/Table134[[#This Row],[Mean]]*100</f>
        <v>#DIV/0!</v>
      </c>
      <c r="L526" s="2">
        <f>Table134[[#This Row],[Estimated costs 1]]-Table134[[#This Row],[Actual cost]]</f>
        <v>0</v>
      </c>
      <c r="M526" s="2" t="e">
        <f>Table134[[#This Row],[Diff 1]]/Table134[[#This Row],[Actual cost]]*100</f>
        <v>#DIV/0!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</row>
    <row r="527" spans="1:33" x14ac:dyDescent="0.3">
      <c r="A527" t="s">
        <v>547</v>
      </c>
      <c r="B527">
        <v>525</v>
      </c>
      <c r="C527" t="str">
        <f>LEFT(Table134[[#This Row],[Contingency id]])</f>
        <v>B</v>
      </c>
      <c r="D527">
        <v>0</v>
      </c>
      <c r="E527" s="1">
        <v>1.1097560975609699</v>
      </c>
      <c r="F527">
        <v>91</v>
      </c>
      <c r="G527">
        <v>82</v>
      </c>
      <c r="H527">
        <v>0</v>
      </c>
      <c r="I527" s="2">
        <f>AVERAGE(Table134[[#This Row],[Estimated costs 1]:[Estimated costs 20]])</f>
        <v>0</v>
      </c>
      <c r="J527" s="2">
        <f>_xlfn.STDEV.P(Table134[[#This Row],[Estimated costs 1]:[Estimated costs 20]])</f>
        <v>0</v>
      </c>
      <c r="K527" s="2" t="e">
        <f>Table134[[#This Row],[Dev]]/Table134[[#This Row],[Mean]]*100</f>
        <v>#DIV/0!</v>
      </c>
      <c r="L527" s="2">
        <f>Table134[[#This Row],[Estimated costs 1]]-Table134[[#This Row],[Actual cost]]</f>
        <v>0</v>
      </c>
      <c r="M527" s="2" t="e">
        <f>Table134[[#This Row],[Diff 1]]/Table134[[#This Row],[Actual cost]]*100</f>
        <v>#DIV/0!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</row>
    <row r="528" spans="1:33" hidden="1" x14ac:dyDescent="0.3">
      <c r="A528" t="s">
        <v>548</v>
      </c>
      <c r="B528">
        <v>526</v>
      </c>
      <c r="C528" t="str">
        <f>LEFT(Table134[[#This Row],[Contingency id]])</f>
        <v>C</v>
      </c>
      <c r="D528">
        <v>0</v>
      </c>
      <c r="E528" s="1">
        <v>1.04838709677419</v>
      </c>
      <c r="F528">
        <v>65</v>
      </c>
      <c r="G528">
        <v>62</v>
      </c>
      <c r="H528">
        <v>0</v>
      </c>
      <c r="I528" s="2">
        <f>AVERAGE(Table134[[#This Row],[Estimated costs 1]:[Estimated costs 20]])</f>
        <v>0</v>
      </c>
      <c r="J528" s="2">
        <f>_xlfn.STDEV.P(Table134[[#This Row],[Estimated costs 1]:[Estimated costs 20]])</f>
        <v>0</v>
      </c>
      <c r="K528" s="2" t="e">
        <f>Table134[[#This Row],[Dev]]/Table134[[#This Row],[Mean]]*100</f>
        <v>#DIV/0!</v>
      </c>
      <c r="L528" s="2">
        <f>Table134[[#This Row],[Estimated costs 1]]-Table134[[#This Row],[Actual cost]]</f>
        <v>0</v>
      </c>
      <c r="M528" s="2" t="e">
        <f>Table134[[#This Row],[Diff 1]]/Table134[[#This Row],[Actual cost]]*100</f>
        <v>#DIV/0!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</row>
    <row r="529" spans="1:33" hidden="1" x14ac:dyDescent="0.3">
      <c r="A529" t="s">
        <v>549</v>
      </c>
      <c r="B529">
        <v>527</v>
      </c>
      <c r="C529" t="str">
        <f>LEFT(Table134[[#This Row],[Contingency id]])</f>
        <v>C</v>
      </c>
      <c r="D529">
        <v>0</v>
      </c>
      <c r="E529" s="1">
        <v>1.04838709677419</v>
      </c>
      <c r="F529">
        <v>65</v>
      </c>
      <c r="G529">
        <v>62</v>
      </c>
      <c r="H529">
        <v>0</v>
      </c>
      <c r="I529" s="2">
        <f>AVERAGE(Table134[[#This Row],[Estimated costs 1]:[Estimated costs 20]])</f>
        <v>0</v>
      </c>
      <c r="J529" s="2">
        <f>_xlfn.STDEV.P(Table134[[#This Row],[Estimated costs 1]:[Estimated costs 20]])</f>
        <v>0</v>
      </c>
      <c r="K529" s="2" t="e">
        <f>Table134[[#This Row],[Dev]]/Table134[[#This Row],[Mean]]*100</f>
        <v>#DIV/0!</v>
      </c>
      <c r="L529" s="2">
        <f>Table134[[#This Row],[Estimated costs 1]]-Table134[[#This Row],[Actual cost]]</f>
        <v>0</v>
      </c>
      <c r="M529" s="2" t="e">
        <f>Table134[[#This Row],[Diff 1]]/Table134[[#This Row],[Actual cost]]*100</f>
        <v>#DIV/0!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</row>
    <row r="530" spans="1:33" hidden="1" x14ac:dyDescent="0.3">
      <c r="A530" t="s">
        <v>550</v>
      </c>
      <c r="B530">
        <v>528</v>
      </c>
      <c r="C530" t="str">
        <f>LEFT(Table134[[#This Row],[Contingency id]])</f>
        <v>C</v>
      </c>
      <c r="D530">
        <v>0</v>
      </c>
      <c r="E530" s="1">
        <v>1.0877192982456101</v>
      </c>
      <c r="F530">
        <v>62</v>
      </c>
      <c r="G530">
        <v>57</v>
      </c>
      <c r="H530">
        <v>0</v>
      </c>
      <c r="I530" s="2">
        <f>AVERAGE(Table134[[#This Row],[Estimated costs 1]:[Estimated costs 20]])</f>
        <v>0</v>
      </c>
      <c r="J530" s="2">
        <f>_xlfn.STDEV.P(Table134[[#This Row],[Estimated costs 1]:[Estimated costs 20]])</f>
        <v>0</v>
      </c>
      <c r="K530" s="2" t="e">
        <f>Table134[[#This Row],[Dev]]/Table134[[#This Row],[Mean]]*100</f>
        <v>#DIV/0!</v>
      </c>
      <c r="L530" s="2">
        <f>Table134[[#This Row],[Estimated costs 1]]-Table134[[#This Row],[Actual cost]]</f>
        <v>0</v>
      </c>
      <c r="M530" s="2" t="e">
        <f>Table134[[#This Row],[Diff 1]]/Table134[[#This Row],[Actual cost]]*100</f>
        <v>#DIV/0!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</row>
    <row r="531" spans="1:33" hidden="1" x14ac:dyDescent="0.3">
      <c r="A531" t="s">
        <v>551</v>
      </c>
      <c r="B531">
        <v>529</v>
      </c>
      <c r="C531" t="str">
        <f>LEFT(Table134[[#This Row],[Contingency id]])</f>
        <v>C</v>
      </c>
      <c r="D531">
        <v>0</v>
      </c>
      <c r="E531" s="1">
        <v>1.1272727272727201</v>
      </c>
      <c r="F531">
        <v>62</v>
      </c>
      <c r="G531">
        <v>55</v>
      </c>
      <c r="H531">
        <v>0</v>
      </c>
      <c r="I531" s="2">
        <f>AVERAGE(Table134[[#This Row],[Estimated costs 1]:[Estimated costs 20]])</f>
        <v>0</v>
      </c>
      <c r="J531" s="2">
        <f>_xlfn.STDEV.P(Table134[[#This Row],[Estimated costs 1]:[Estimated costs 20]])</f>
        <v>0</v>
      </c>
      <c r="K531" s="2" t="e">
        <f>Table134[[#This Row],[Dev]]/Table134[[#This Row],[Mean]]*100</f>
        <v>#DIV/0!</v>
      </c>
      <c r="L531" s="2">
        <f>Table134[[#This Row],[Estimated costs 1]]-Table134[[#This Row],[Actual cost]]</f>
        <v>0</v>
      </c>
      <c r="M531" s="2" t="e">
        <f>Table134[[#This Row],[Diff 1]]/Table134[[#This Row],[Actual cost]]*100</f>
        <v>#DIV/0!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</row>
    <row r="532" spans="1:33" hidden="1" x14ac:dyDescent="0.3">
      <c r="A532" t="s">
        <v>552</v>
      </c>
      <c r="B532">
        <v>530</v>
      </c>
      <c r="C532" t="str">
        <f>LEFT(Table134[[#This Row],[Contingency id]])</f>
        <v>C</v>
      </c>
      <c r="D532">
        <v>0</v>
      </c>
      <c r="E532" s="1">
        <v>1.1125</v>
      </c>
      <c r="F532">
        <v>89</v>
      </c>
      <c r="G532">
        <v>80</v>
      </c>
      <c r="H532">
        <v>0</v>
      </c>
      <c r="I532" s="2">
        <f>AVERAGE(Table134[[#This Row],[Estimated costs 1]:[Estimated costs 20]])</f>
        <v>0</v>
      </c>
      <c r="J532" s="2">
        <f>_xlfn.STDEV.P(Table134[[#This Row],[Estimated costs 1]:[Estimated costs 20]])</f>
        <v>0</v>
      </c>
      <c r="K532" s="2" t="e">
        <f>Table134[[#This Row],[Dev]]/Table134[[#This Row],[Mean]]*100</f>
        <v>#DIV/0!</v>
      </c>
      <c r="L532" s="2">
        <f>Table134[[#This Row],[Estimated costs 1]]-Table134[[#This Row],[Actual cost]]</f>
        <v>0</v>
      </c>
      <c r="M532" s="2" t="e">
        <f>Table134[[#This Row],[Diff 1]]/Table134[[#This Row],[Actual cost]]*100</f>
        <v>#DIV/0!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</row>
    <row r="533" spans="1:33" hidden="1" x14ac:dyDescent="0.3">
      <c r="A533" t="s">
        <v>553</v>
      </c>
      <c r="B533">
        <v>531</v>
      </c>
      <c r="C533" t="str">
        <f>LEFT(Table134[[#This Row],[Contingency id]])</f>
        <v>C</v>
      </c>
      <c r="D533">
        <v>0</v>
      </c>
      <c r="E533" s="1">
        <v>1.0655737704918</v>
      </c>
      <c r="F533">
        <v>65</v>
      </c>
      <c r="G533">
        <v>61</v>
      </c>
      <c r="H533">
        <v>0</v>
      </c>
      <c r="I533" s="2">
        <f>AVERAGE(Table134[[#This Row],[Estimated costs 1]:[Estimated costs 20]])</f>
        <v>0</v>
      </c>
      <c r="J533" s="2">
        <f>_xlfn.STDEV.P(Table134[[#This Row],[Estimated costs 1]:[Estimated costs 20]])</f>
        <v>0</v>
      </c>
      <c r="K533" s="2" t="e">
        <f>Table134[[#This Row],[Dev]]/Table134[[#This Row],[Mean]]*100</f>
        <v>#DIV/0!</v>
      </c>
      <c r="L533" s="2">
        <f>Table134[[#This Row],[Estimated costs 1]]-Table134[[#This Row],[Actual cost]]</f>
        <v>0</v>
      </c>
      <c r="M533" s="2" t="e">
        <f>Table134[[#This Row],[Diff 1]]/Table134[[#This Row],[Actual cost]]*100</f>
        <v>#DIV/0!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</row>
    <row r="534" spans="1:33" hidden="1" x14ac:dyDescent="0.3">
      <c r="A534" t="s">
        <v>554</v>
      </c>
      <c r="B534">
        <v>532</v>
      </c>
      <c r="C534" t="str">
        <f>LEFT(Table134[[#This Row],[Contingency id]])</f>
        <v>C</v>
      </c>
      <c r="D534">
        <v>0</v>
      </c>
      <c r="E534" s="1">
        <v>1.2</v>
      </c>
      <c r="F534">
        <v>132</v>
      </c>
      <c r="G534">
        <v>110</v>
      </c>
      <c r="H534">
        <v>0</v>
      </c>
      <c r="I534" s="2">
        <f>AVERAGE(Table134[[#This Row],[Estimated costs 1]:[Estimated costs 20]])</f>
        <v>0</v>
      </c>
      <c r="J534" s="2">
        <f>_xlfn.STDEV.P(Table134[[#This Row],[Estimated costs 1]:[Estimated costs 20]])</f>
        <v>0</v>
      </c>
      <c r="K534" s="2" t="e">
        <f>Table134[[#This Row],[Dev]]/Table134[[#This Row],[Mean]]*100</f>
        <v>#DIV/0!</v>
      </c>
      <c r="L534" s="2">
        <f>Table134[[#This Row],[Estimated costs 1]]-Table134[[#This Row],[Actual cost]]</f>
        <v>0</v>
      </c>
      <c r="M534" s="2" t="e">
        <f>Table134[[#This Row],[Diff 1]]/Table134[[#This Row],[Actual cost]]*100</f>
        <v>#DIV/0!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</row>
    <row r="535" spans="1:33" hidden="1" x14ac:dyDescent="0.3">
      <c r="A535" t="s">
        <v>555</v>
      </c>
      <c r="B535">
        <v>533</v>
      </c>
      <c r="C535" t="str">
        <f>LEFT(Table134[[#This Row],[Contingency id]])</f>
        <v>C</v>
      </c>
      <c r="D535">
        <v>0</v>
      </c>
      <c r="E535" s="1">
        <v>1.1592920353982299</v>
      </c>
      <c r="F535">
        <v>131</v>
      </c>
      <c r="G535">
        <v>113</v>
      </c>
      <c r="H535">
        <v>0</v>
      </c>
      <c r="I535" s="2">
        <f>AVERAGE(Table134[[#This Row],[Estimated costs 1]:[Estimated costs 20]])</f>
        <v>0</v>
      </c>
      <c r="J535" s="2">
        <f>_xlfn.STDEV.P(Table134[[#This Row],[Estimated costs 1]:[Estimated costs 20]])</f>
        <v>0</v>
      </c>
      <c r="K535" s="2" t="e">
        <f>Table134[[#This Row],[Dev]]/Table134[[#This Row],[Mean]]*100</f>
        <v>#DIV/0!</v>
      </c>
      <c r="L535" s="2">
        <f>Table134[[#This Row],[Estimated costs 1]]-Table134[[#This Row],[Actual cost]]</f>
        <v>0</v>
      </c>
      <c r="M535" s="2" t="e">
        <f>Table134[[#This Row],[Diff 1]]/Table134[[#This Row],[Actual cost]]*100</f>
        <v>#DIV/0!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</row>
    <row r="536" spans="1:33" hidden="1" x14ac:dyDescent="0.3">
      <c r="A536" t="s">
        <v>556</v>
      </c>
      <c r="B536">
        <v>534</v>
      </c>
      <c r="C536" t="str">
        <f>LEFT(Table134[[#This Row],[Contingency id]])</f>
        <v>C</v>
      </c>
      <c r="D536">
        <v>0</v>
      </c>
      <c r="E536" s="1">
        <v>1.1592920353982299</v>
      </c>
      <c r="F536">
        <v>131</v>
      </c>
      <c r="G536">
        <v>113</v>
      </c>
      <c r="H536">
        <v>0</v>
      </c>
      <c r="I536" s="2">
        <f>AVERAGE(Table134[[#This Row],[Estimated costs 1]:[Estimated costs 20]])</f>
        <v>0</v>
      </c>
      <c r="J536" s="2">
        <f>_xlfn.STDEV.P(Table134[[#This Row],[Estimated costs 1]:[Estimated costs 20]])</f>
        <v>0</v>
      </c>
      <c r="K536" s="2" t="e">
        <f>Table134[[#This Row],[Dev]]/Table134[[#This Row],[Mean]]*100</f>
        <v>#DIV/0!</v>
      </c>
      <c r="L536" s="2">
        <f>Table134[[#This Row],[Estimated costs 1]]-Table134[[#This Row],[Actual cost]]</f>
        <v>0</v>
      </c>
      <c r="M536" s="2" t="e">
        <f>Table134[[#This Row],[Diff 1]]/Table134[[#This Row],[Actual cost]]*100</f>
        <v>#DIV/0!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</row>
    <row r="537" spans="1:33" hidden="1" x14ac:dyDescent="0.3">
      <c r="A537" t="s">
        <v>557</v>
      </c>
      <c r="B537">
        <v>535</v>
      </c>
      <c r="C537" t="str">
        <f>LEFT(Table134[[#This Row],[Contingency id]])</f>
        <v>C</v>
      </c>
      <c r="D537">
        <v>0</v>
      </c>
      <c r="E537" s="1">
        <v>1.1696428571428501</v>
      </c>
      <c r="F537">
        <v>131</v>
      </c>
      <c r="G537">
        <v>112</v>
      </c>
      <c r="H537">
        <v>0</v>
      </c>
      <c r="I537" s="2">
        <f>AVERAGE(Table134[[#This Row],[Estimated costs 1]:[Estimated costs 20]])</f>
        <v>0</v>
      </c>
      <c r="J537" s="2">
        <f>_xlfn.STDEV.P(Table134[[#This Row],[Estimated costs 1]:[Estimated costs 20]])</f>
        <v>0</v>
      </c>
      <c r="K537" s="2" t="e">
        <f>Table134[[#This Row],[Dev]]/Table134[[#This Row],[Mean]]*100</f>
        <v>#DIV/0!</v>
      </c>
      <c r="L537" s="2">
        <f>Table134[[#This Row],[Estimated costs 1]]-Table134[[#This Row],[Actual cost]]</f>
        <v>0</v>
      </c>
      <c r="M537" s="2" t="e">
        <f>Table134[[#This Row],[Diff 1]]/Table134[[#This Row],[Actual cost]]*100</f>
        <v>#DIV/0!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</row>
    <row r="538" spans="1:33" hidden="1" x14ac:dyDescent="0.3">
      <c r="A538" t="s">
        <v>558</v>
      </c>
      <c r="B538">
        <v>536</v>
      </c>
      <c r="C538" t="str">
        <f>LEFT(Table134[[#This Row],[Contingency id]])</f>
        <v>C</v>
      </c>
      <c r="D538">
        <v>0</v>
      </c>
      <c r="E538" s="1">
        <v>1.1696428571428501</v>
      </c>
      <c r="F538">
        <v>131</v>
      </c>
      <c r="G538">
        <v>112</v>
      </c>
      <c r="H538">
        <v>0</v>
      </c>
      <c r="I538" s="2">
        <f>AVERAGE(Table134[[#This Row],[Estimated costs 1]:[Estimated costs 20]])</f>
        <v>0</v>
      </c>
      <c r="J538" s="2">
        <f>_xlfn.STDEV.P(Table134[[#This Row],[Estimated costs 1]:[Estimated costs 20]])</f>
        <v>0</v>
      </c>
      <c r="K538" s="2" t="e">
        <f>Table134[[#This Row],[Dev]]/Table134[[#This Row],[Mean]]*100</f>
        <v>#DIV/0!</v>
      </c>
      <c r="L538" s="2">
        <f>Table134[[#This Row],[Estimated costs 1]]-Table134[[#This Row],[Actual cost]]</f>
        <v>0</v>
      </c>
      <c r="M538" s="2" t="e">
        <f>Table134[[#This Row],[Diff 1]]/Table134[[#This Row],[Actual cost]]*100</f>
        <v>#DIV/0!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</row>
    <row r="539" spans="1:33" hidden="1" x14ac:dyDescent="0.3">
      <c r="A539" t="s">
        <v>559</v>
      </c>
      <c r="B539">
        <v>537</v>
      </c>
      <c r="C539" t="str">
        <f>LEFT(Table134[[#This Row],[Contingency id]])</f>
        <v>C</v>
      </c>
      <c r="D539">
        <v>0</v>
      </c>
      <c r="E539" s="1">
        <v>1.1491228070175401</v>
      </c>
      <c r="F539">
        <v>131</v>
      </c>
      <c r="G539">
        <v>114</v>
      </c>
      <c r="H539">
        <v>0</v>
      </c>
      <c r="I539" s="2">
        <f>AVERAGE(Table134[[#This Row],[Estimated costs 1]:[Estimated costs 20]])</f>
        <v>0</v>
      </c>
      <c r="J539" s="2">
        <f>_xlfn.STDEV.P(Table134[[#This Row],[Estimated costs 1]:[Estimated costs 20]])</f>
        <v>0</v>
      </c>
      <c r="K539" s="2" t="e">
        <f>Table134[[#This Row],[Dev]]/Table134[[#This Row],[Mean]]*100</f>
        <v>#DIV/0!</v>
      </c>
      <c r="L539" s="2">
        <f>Table134[[#This Row],[Estimated costs 1]]-Table134[[#This Row],[Actual cost]]</f>
        <v>0</v>
      </c>
      <c r="M539" s="2" t="e">
        <f>Table134[[#This Row],[Diff 1]]/Table134[[#This Row],[Actual cost]]*100</f>
        <v>#DIV/0!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</row>
    <row r="540" spans="1:33" hidden="1" x14ac:dyDescent="0.3">
      <c r="A540" t="s">
        <v>560</v>
      </c>
      <c r="B540">
        <v>538</v>
      </c>
      <c r="C540" t="str">
        <f>LEFT(Table134[[#This Row],[Contingency id]])</f>
        <v>C</v>
      </c>
      <c r="D540">
        <v>0</v>
      </c>
      <c r="E540" s="1">
        <v>1.1696428571428501</v>
      </c>
      <c r="F540">
        <v>131</v>
      </c>
      <c r="G540">
        <v>112</v>
      </c>
      <c r="H540">
        <v>0</v>
      </c>
      <c r="I540" s="2">
        <f>AVERAGE(Table134[[#This Row],[Estimated costs 1]:[Estimated costs 20]])</f>
        <v>0</v>
      </c>
      <c r="J540" s="2">
        <f>_xlfn.STDEV.P(Table134[[#This Row],[Estimated costs 1]:[Estimated costs 20]])</f>
        <v>0</v>
      </c>
      <c r="K540" s="2" t="e">
        <f>Table134[[#This Row],[Dev]]/Table134[[#This Row],[Mean]]*100</f>
        <v>#DIV/0!</v>
      </c>
      <c r="L540" s="2">
        <f>Table134[[#This Row],[Estimated costs 1]]-Table134[[#This Row],[Actual cost]]</f>
        <v>0</v>
      </c>
      <c r="M540" s="2" t="e">
        <f>Table134[[#This Row],[Diff 1]]/Table134[[#This Row],[Actual cost]]*100</f>
        <v>#DIV/0!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</row>
    <row r="541" spans="1:33" hidden="1" x14ac:dyDescent="0.3">
      <c r="A541" t="s">
        <v>561</v>
      </c>
      <c r="B541">
        <v>539</v>
      </c>
      <c r="C541" t="str">
        <f>LEFT(Table134[[#This Row],[Contingency id]])</f>
        <v>C</v>
      </c>
      <c r="D541">
        <v>0</v>
      </c>
      <c r="E541" s="1">
        <v>1.1000000000000001</v>
      </c>
      <c r="F541">
        <v>121</v>
      </c>
      <c r="G541">
        <v>110</v>
      </c>
      <c r="H541">
        <v>0</v>
      </c>
      <c r="I541" s="2">
        <f>AVERAGE(Table134[[#This Row],[Estimated costs 1]:[Estimated costs 20]])</f>
        <v>0</v>
      </c>
      <c r="J541" s="2">
        <f>_xlfn.STDEV.P(Table134[[#This Row],[Estimated costs 1]:[Estimated costs 20]])</f>
        <v>0</v>
      </c>
      <c r="K541" s="2" t="e">
        <f>Table134[[#This Row],[Dev]]/Table134[[#This Row],[Mean]]*100</f>
        <v>#DIV/0!</v>
      </c>
      <c r="L541" s="2">
        <f>Table134[[#This Row],[Estimated costs 1]]-Table134[[#This Row],[Actual cost]]</f>
        <v>0</v>
      </c>
      <c r="M541" s="2" t="e">
        <f>Table134[[#This Row],[Diff 1]]/Table134[[#This Row],[Actual cost]]*100</f>
        <v>#DIV/0!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</row>
    <row r="542" spans="1:33" hidden="1" x14ac:dyDescent="0.3">
      <c r="A542" t="s">
        <v>562</v>
      </c>
      <c r="B542">
        <v>540</v>
      </c>
      <c r="C542" t="str">
        <f>LEFT(Table134[[#This Row],[Contingency id]])</f>
        <v>C</v>
      </c>
      <c r="D542">
        <v>0</v>
      </c>
      <c r="E542" s="1">
        <v>1.2222222222222201</v>
      </c>
      <c r="F542">
        <v>121</v>
      </c>
      <c r="G542">
        <v>99</v>
      </c>
      <c r="H542">
        <v>0</v>
      </c>
      <c r="I542" s="2">
        <f>AVERAGE(Table134[[#This Row],[Estimated costs 1]:[Estimated costs 20]])</f>
        <v>0</v>
      </c>
      <c r="J542" s="2">
        <f>_xlfn.STDEV.P(Table134[[#This Row],[Estimated costs 1]:[Estimated costs 20]])</f>
        <v>0</v>
      </c>
      <c r="K542" s="2" t="e">
        <f>Table134[[#This Row],[Dev]]/Table134[[#This Row],[Mean]]*100</f>
        <v>#DIV/0!</v>
      </c>
      <c r="L542" s="2">
        <f>Table134[[#This Row],[Estimated costs 1]]-Table134[[#This Row],[Actual cost]]</f>
        <v>0</v>
      </c>
      <c r="M542" s="2" t="e">
        <f>Table134[[#This Row],[Diff 1]]/Table134[[#This Row],[Actual cost]]*100</f>
        <v>#DIV/0!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</row>
    <row r="543" spans="1:33" hidden="1" x14ac:dyDescent="0.3">
      <c r="A543" t="s">
        <v>563</v>
      </c>
      <c r="B543">
        <v>541</v>
      </c>
      <c r="C543" t="str">
        <f>LEFT(Table134[[#This Row],[Contingency id]])</f>
        <v>C</v>
      </c>
      <c r="D543">
        <v>0</v>
      </c>
      <c r="E543" s="1">
        <v>1.17475728155339</v>
      </c>
      <c r="F543">
        <v>121</v>
      </c>
      <c r="G543">
        <v>103</v>
      </c>
      <c r="H543">
        <v>0</v>
      </c>
      <c r="I543" s="2">
        <f>AVERAGE(Table134[[#This Row],[Estimated costs 1]:[Estimated costs 20]])</f>
        <v>0</v>
      </c>
      <c r="J543" s="2">
        <f>_xlfn.STDEV.P(Table134[[#This Row],[Estimated costs 1]:[Estimated costs 20]])</f>
        <v>0</v>
      </c>
      <c r="K543" s="2" t="e">
        <f>Table134[[#This Row],[Dev]]/Table134[[#This Row],[Mean]]*100</f>
        <v>#DIV/0!</v>
      </c>
      <c r="L543" s="2">
        <f>Table134[[#This Row],[Estimated costs 1]]-Table134[[#This Row],[Actual cost]]</f>
        <v>0</v>
      </c>
      <c r="M543" s="2" t="e">
        <f>Table134[[#This Row],[Diff 1]]/Table134[[#This Row],[Actual cost]]*100</f>
        <v>#DIV/0!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</row>
    <row r="544" spans="1:33" hidden="1" x14ac:dyDescent="0.3">
      <c r="A544" t="s">
        <v>564</v>
      </c>
      <c r="B544">
        <v>542</v>
      </c>
      <c r="C544" t="str">
        <f>LEFT(Table134[[#This Row],[Contingency id]])</f>
        <v>C</v>
      </c>
      <c r="D544">
        <v>0</v>
      </c>
      <c r="E544" s="1">
        <v>1.1090909090909</v>
      </c>
      <c r="F544">
        <v>122</v>
      </c>
      <c r="G544">
        <v>110</v>
      </c>
      <c r="H544">
        <v>0</v>
      </c>
      <c r="I544" s="2">
        <f>AVERAGE(Table134[[#This Row],[Estimated costs 1]:[Estimated costs 20]])</f>
        <v>0</v>
      </c>
      <c r="J544" s="2">
        <f>_xlfn.STDEV.P(Table134[[#This Row],[Estimated costs 1]:[Estimated costs 20]])</f>
        <v>0</v>
      </c>
      <c r="K544" s="2" t="e">
        <f>Table134[[#This Row],[Dev]]/Table134[[#This Row],[Mean]]*100</f>
        <v>#DIV/0!</v>
      </c>
      <c r="L544" s="2">
        <f>Table134[[#This Row],[Estimated costs 1]]-Table134[[#This Row],[Actual cost]]</f>
        <v>0</v>
      </c>
      <c r="M544" s="2" t="e">
        <f>Table134[[#This Row],[Diff 1]]/Table134[[#This Row],[Actual cost]]*100</f>
        <v>#DIV/0!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</row>
    <row r="545" spans="1:33" hidden="1" x14ac:dyDescent="0.3">
      <c r="A545" t="s">
        <v>565</v>
      </c>
      <c r="B545">
        <v>543</v>
      </c>
      <c r="C545" t="str">
        <f>LEFT(Table134[[#This Row],[Contingency id]])</f>
        <v>C</v>
      </c>
      <c r="D545">
        <v>0</v>
      </c>
      <c r="E545" s="1">
        <v>1.17307692307692</v>
      </c>
      <c r="F545">
        <v>122</v>
      </c>
      <c r="G545">
        <v>104</v>
      </c>
      <c r="H545">
        <v>0</v>
      </c>
      <c r="I545" s="2">
        <f>AVERAGE(Table134[[#This Row],[Estimated costs 1]:[Estimated costs 20]])</f>
        <v>0</v>
      </c>
      <c r="J545" s="2">
        <f>_xlfn.STDEV.P(Table134[[#This Row],[Estimated costs 1]:[Estimated costs 20]])</f>
        <v>0</v>
      </c>
      <c r="K545" s="2" t="e">
        <f>Table134[[#This Row],[Dev]]/Table134[[#This Row],[Mean]]*100</f>
        <v>#DIV/0!</v>
      </c>
      <c r="L545" s="2">
        <f>Table134[[#This Row],[Estimated costs 1]]-Table134[[#This Row],[Actual cost]]</f>
        <v>0</v>
      </c>
      <c r="M545" s="2" t="e">
        <f>Table134[[#This Row],[Diff 1]]/Table134[[#This Row],[Actual cost]]*100</f>
        <v>#DIV/0!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</row>
    <row r="546" spans="1:33" hidden="1" x14ac:dyDescent="0.3">
      <c r="A546" t="s">
        <v>566</v>
      </c>
      <c r="B546">
        <v>544</v>
      </c>
      <c r="C546" t="str">
        <f>LEFT(Table134[[#This Row],[Contingency id]])</f>
        <v>C</v>
      </c>
      <c r="D546">
        <v>0</v>
      </c>
      <c r="E546" s="1">
        <v>1.04</v>
      </c>
      <c r="F546">
        <v>52</v>
      </c>
      <c r="G546">
        <v>50</v>
      </c>
      <c r="H546">
        <v>0</v>
      </c>
      <c r="I546" s="2">
        <f>AVERAGE(Table134[[#This Row],[Estimated costs 1]:[Estimated costs 20]])</f>
        <v>0</v>
      </c>
      <c r="J546" s="2">
        <f>_xlfn.STDEV.P(Table134[[#This Row],[Estimated costs 1]:[Estimated costs 20]])</f>
        <v>0</v>
      </c>
      <c r="K546" s="2" t="e">
        <f>Table134[[#This Row],[Dev]]/Table134[[#This Row],[Mean]]*100</f>
        <v>#DIV/0!</v>
      </c>
      <c r="L546" s="2">
        <f>Table134[[#This Row],[Estimated costs 1]]-Table134[[#This Row],[Actual cost]]</f>
        <v>0</v>
      </c>
      <c r="M546" s="2" t="e">
        <f>Table134[[#This Row],[Diff 1]]/Table134[[#This Row],[Actual cost]]*100</f>
        <v>#DIV/0!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</row>
    <row r="547" spans="1:33" hidden="1" x14ac:dyDescent="0.3">
      <c r="A547" t="s">
        <v>567</v>
      </c>
      <c r="B547">
        <v>545</v>
      </c>
      <c r="C547" t="str">
        <f>LEFT(Table134[[#This Row],[Contingency id]])</f>
        <v>C</v>
      </c>
      <c r="D547">
        <v>0</v>
      </c>
      <c r="E547" s="1">
        <v>1.0333333333333301</v>
      </c>
      <c r="F547">
        <v>62</v>
      </c>
      <c r="G547">
        <v>60</v>
      </c>
      <c r="H547">
        <v>0</v>
      </c>
      <c r="I547" s="2">
        <f>AVERAGE(Table134[[#This Row],[Estimated costs 1]:[Estimated costs 20]])</f>
        <v>0</v>
      </c>
      <c r="J547" s="2">
        <f>_xlfn.STDEV.P(Table134[[#This Row],[Estimated costs 1]:[Estimated costs 20]])</f>
        <v>0</v>
      </c>
      <c r="K547" s="2" t="e">
        <f>Table134[[#This Row],[Dev]]/Table134[[#This Row],[Mean]]*100</f>
        <v>#DIV/0!</v>
      </c>
      <c r="L547" s="2">
        <f>Table134[[#This Row],[Estimated costs 1]]-Table134[[#This Row],[Actual cost]]</f>
        <v>0</v>
      </c>
      <c r="M547" s="2" t="e">
        <f>Table134[[#This Row],[Diff 1]]/Table134[[#This Row],[Actual cost]]*100</f>
        <v>#DIV/0!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</row>
    <row r="548" spans="1:33" hidden="1" x14ac:dyDescent="0.3">
      <c r="A548" t="s">
        <v>568</v>
      </c>
      <c r="B548">
        <v>546</v>
      </c>
      <c r="C548" t="str">
        <f>LEFT(Table134[[#This Row],[Contingency id]])</f>
        <v>C</v>
      </c>
      <c r="D548">
        <v>0</v>
      </c>
      <c r="E548" s="1">
        <v>1.0508474576271101</v>
      </c>
      <c r="F548">
        <v>62</v>
      </c>
      <c r="G548">
        <v>59</v>
      </c>
      <c r="H548">
        <v>0</v>
      </c>
      <c r="I548" s="2">
        <f>AVERAGE(Table134[[#This Row],[Estimated costs 1]:[Estimated costs 20]])</f>
        <v>0</v>
      </c>
      <c r="J548" s="2">
        <f>_xlfn.STDEV.P(Table134[[#This Row],[Estimated costs 1]:[Estimated costs 20]])</f>
        <v>0</v>
      </c>
      <c r="K548" s="2" t="e">
        <f>Table134[[#This Row],[Dev]]/Table134[[#This Row],[Mean]]*100</f>
        <v>#DIV/0!</v>
      </c>
      <c r="L548" s="2">
        <f>Table134[[#This Row],[Estimated costs 1]]-Table134[[#This Row],[Actual cost]]</f>
        <v>0</v>
      </c>
      <c r="M548" s="2" t="e">
        <f>Table134[[#This Row],[Diff 1]]/Table134[[#This Row],[Actual cost]]*100</f>
        <v>#DIV/0!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</row>
    <row r="549" spans="1:33" hidden="1" x14ac:dyDescent="0.3">
      <c r="A549" t="s">
        <v>569</v>
      </c>
      <c r="B549">
        <v>547</v>
      </c>
      <c r="C549" t="str">
        <f>LEFT(Table134[[#This Row],[Contingency id]])</f>
        <v>C</v>
      </c>
      <c r="D549">
        <v>0</v>
      </c>
      <c r="E549" s="1">
        <v>1.0196078431372499</v>
      </c>
      <c r="F549">
        <v>52</v>
      </c>
      <c r="G549">
        <v>51</v>
      </c>
      <c r="H549">
        <v>0</v>
      </c>
      <c r="I549" s="2">
        <f>AVERAGE(Table134[[#This Row],[Estimated costs 1]:[Estimated costs 20]])</f>
        <v>0</v>
      </c>
      <c r="J549" s="2">
        <f>_xlfn.STDEV.P(Table134[[#This Row],[Estimated costs 1]:[Estimated costs 20]])</f>
        <v>0</v>
      </c>
      <c r="K549" s="2" t="e">
        <f>Table134[[#This Row],[Dev]]/Table134[[#This Row],[Mean]]*100</f>
        <v>#DIV/0!</v>
      </c>
      <c r="L549" s="2">
        <f>Table134[[#This Row],[Estimated costs 1]]-Table134[[#This Row],[Actual cost]]</f>
        <v>0</v>
      </c>
      <c r="M549" s="2" t="e">
        <f>Table134[[#This Row],[Diff 1]]/Table134[[#This Row],[Actual cost]]*100</f>
        <v>#DIV/0!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</row>
    <row r="550" spans="1:33" hidden="1" x14ac:dyDescent="0.3">
      <c r="A550" t="s">
        <v>570</v>
      </c>
      <c r="B550">
        <v>548</v>
      </c>
      <c r="C550" t="str">
        <f>LEFT(Table134[[#This Row],[Contingency id]])</f>
        <v>C</v>
      </c>
      <c r="D550">
        <v>0</v>
      </c>
      <c r="E550" s="1">
        <v>1.0333333333333301</v>
      </c>
      <c r="F550">
        <v>62</v>
      </c>
      <c r="G550">
        <v>60</v>
      </c>
      <c r="H550">
        <v>0</v>
      </c>
      <c r="I550" s="2">
        <f>AVERAGE(Table134[[#This Row],[Estimated costs 1]:[Estimated costs 20]])</f>
        <v>0</v>
      </c>
      <c r="J550" s="2">
        <f>_xlfn.STDEV.P(Table134[[#This Row],[Estimated costs 1]:[Estimated costs 20]])</f>
        <v>0</v>
      </c>
      <c r="K550" s="2" t="e">
        <f>Table134[[#This Row],[Dev]]/Table134[[#This Row],[Mean]]*100</f>
        <v>#DIV/0!</v>
      </c>
      <c r="L550" s="2">
        <f>Table134[[#This Row],[Estimated costs 1]]-Table134[[#This Row],[Actual cost]]</f>
        <v>0</v>
      </c>
      <c r="M550" s="2" t="e">
        <f>Table134[[#This Row],[Diff 1]]/Table134[[#This Row],[Actual cost]]*100</f>
        <v>#DIV/0!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</row>
    <row r="551" spans="1:33" hidden="1" x14ac:dyDescent="0.3">
      <c r="A551" t="s">
        <v>571</v>
      </c>
      <c r="B551">
        <v>549</v>
      </c>
      <c r="C551" t="str">
        <f>LEFT(Table134[[#This Row],[Contingency id]])</f>
        <v>C</v>
      </c>
      <c r="D551">
        <v>0</v>
      </c>
      <c r="E551" s="1">
        <v>1.0877192982456101</v>
      </c>
      <c r="F551">
        <v>62</v>
      </c>
      <c r="G551">
        <v>57</v>
      </c>
      <c r="H551">
        <v>0</v>
      </c>
      <c r="I551" s="2">
        <f>AVERAGE(Table134[[#This Row],[Estimated costs 1]:[Estimated costs 20]])</f>
        <v>0</v>
      </c>
      <c r="J551" s="2">
        <f>_xlfn.STDEV.P(Table134[[#This Row],[Estimated costs 1]:[Estimated costs 20]])</f>
        <v>0</v>
      </c>
      <c r="K551" s="2" t="e">
        <f>Table134[[#This Row],[Dev]]/Table134[[#This Row],[Mean]]*100</f>
        <v>#DIV/0!</v>
      </c>
      <c r="L551" s="2">
        <f>Table134[[#This Row],[Estimated costs 1]]-Table134[[#This Row],[Actual cost]]</f>
        <v>0</v>
      </c>
      <c r="M551" s="2" t="e">
        <f>Table134[[#This Row],[Diff 1]]/Table134[[#This Row],[Actual cost]]*100</f>
        <v>#DIV/0!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</row>
    <row r="552" spans="1:33" hidden="1" x14ac:dyDescent="0.3">
      <c r="A552" t="s">
        <v>572</v>
      </c>
      <c r="B552">
        <v>550</v>
      </c>
      <c r="C552" t="str">
        <f>LEFT(Table134[[#This Row],[Contingency id]])</f>
        <v>C</v>
      </c>
      <c r="D552">
        <v>0</v>
      </c>
      <c r="E552" s="1">
        <v>1</v>
      </c>
      <c r="F552">
        <v>23</v>
      </c>
      <c r="G552">
        <v>23</v>
      </c>
      <c r="H552">
        <v>0</v>
      </c>
      <c r="I552" s="2">
        <f>AVERAGE(Table134[[#This Row],[Estimated costs 1]:[Estimated costs 20]])</f>
        <v>0</v>
      </c>
      <c r="J552" s="2">
        <f>_xlfn.STDEV.P(Table134[[#This Row],[Estimated costs 1]:[Estimated costs 20]])</f>
        <v>0</v>
      </c>
      <c r="K552" s="2" t="e">
        <f>Table134[[#This Row],[Dev]]/Table134[[#This Row],[Mean]]*100</f>
        <v>#DIV/0!</v>
      </c>
      <c r="L552" s="2">
        <f>Table134[[#This Row],[Estimated costs 1]]-Table134[[#This Row],[Actual cost]]</f>
        <v>0</v>
      </c>
      <c r="M552" s="2" t="e">
        <f>Table134[[#This Row],[Diff 1]]/Table134[[#This Row],[Actual cost]]*100</f>
        <v>#DIV/0!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</row>
    <row r="553" spans="1:33" hidden="1" x14ac:dyDescent="0.3">
      <c r="A553" t="s">
        <v>573</v>
      </c>
      <c r="B553">
        <v>551</v>
      </c>
      <c r="C553" t="str">
        <f>LEFT(Table134[[#This Row],[Contingency id]])</f>
        <v>C</v>
      </c>
      <c r="D553">
        <v>0</v>
      </c>
      <c r="E553" s="1">
        <v>1</v>
      </c>
      <c r="F553">
        <v>23</v>
      </c>
      <c r="G553">
        <v>23</v>
      </c>
      <c r="H553">
        <v>0</v>
      </c>
      <c r="I553" s="2">
        <f>AVERAGE(Table134[[#This Row],[Estimated costs 1]:[Estimated costs 20]])</f>
        <v>0</v>
      </c>
      <c r="J553" s="2">
        <f>_xlfn.STDEV.P(Table134[[#This Row],[Estimated costs 1]:[Estimated costs 20]])</f>
        <v>0</v>
      </c>
      <c r="K553" s="2" t="e">
        <f>Table134[[#This Row],[Dev]]/Table134[[#This Row],[Mean]]*100</f>
        <v>#DIV/0!</v>
      </c>
      <c r="L553" s="2">
        <f>Table134[[#This Row],[Estimated costs 1]]-Table134[[#This Row],[Actual cost]]</f>
        <v>0</v>
      </c>
      <c r="M553" s="2" t="e">
        <f>Table134[[#This Row],[Diff 1]]/Table134[[#This Row],[Actual cost]]*100</f>
        <v>#DIV/0!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</row>
    <row r="554" spans="1:33" hidden="1" x14ac:dyDescent="0.3">
      <c r="A554" t="s">
        <v>574</v>
      </c>
      <c r="B554">
        <v>552</v>
      </c>
      <c r="C554" t="str">
        <f>LEFT(Table134[[#This Row],[Contingency id]])</f>
        <v>C</v>
      </c>
      <c r="D554">
        <v>0</v>
      </c>
      <c r="E554" s="1">
        <v>1.0454545454545401</v>
      </c>
      <c r="F554">
        <v>23</v>
      </c>
      <c r="G554">
        <v>22</v>
      </c>
      <c r="H554">
        <v>0</v>
      </c>
      <c r="I554" s="2">
        <f>AVERAGE(Table134[[#This Row],[Estimated costs 1]:[Estimated costs 20]])</f>
        <v>0</v>
      </c>
      <c r="J554" s="2">
        <f>_xlfn.STDEV.P(Table134[[#This Row],[Estimated costs 1]:[Estimated costs 20]])</f>
        <v>0</v>
      </c>
      <c r="K554" s="2" t="e">
        <f>Table134[[#This Row],[Dev]]/Table134[[#This Row],[Mean]]*100</f>
        <v>#DIV/0!</v>
      </c>
      <c r="L554" s="2">
        <f>Table134[[#This Row],[Estimated costs 1]]-Table134[[#This Row],[Actual cost]]</f>
        <v>0</v>
      </c>
      <c r="M554" s="2" t="e">
        <f>Table134[[#This Row],[Diff 1]]/Table134[[#This Row],[Actual cost]]*100</f>
        <v>#DIV/0!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</row>
    <row r="555" spans="1:33" hidden="1" x14ac:dyDescent="0.3">
      <c r="A555" t="s">
        <v>575</v>
      </c>
      <c r="B555">
        <v>553</v>
      </c>
      <c r="C555" t="str">
        <f>LEFT(Table134[[#This Row],[Contingency id]])</f>
        <v>C</v>
      </c>
      <c r="D555">
        <v>0</v>
      </c>
      <c r="E555" s="1">
        <v>1</v>
      </c>
      <c r="F555">
        <v>23</v>
      </c>
      <c r="G555">
        <v>23</v>
      </c>
      <c r="H555">
        <v>0</v>
      </c>
      <c r="I555" s="2">
        <f>AVERAGE(Table134[[#This Row],[Estimated costs 1]:[Estimated costs 20]])</f>
        <v>0</v>
      </c>
      <c r="J555" s="2">
        <f>_xlfn.STDEV.P(Table134[[#This Row],[Estimated costs 1]:[Estimated costs 20]])</f>
        <v>0</v>
      </c>
      <c r="K555" s="2" t="e">
        <f>Table134[[#This Row],[Dev]]/Table134[[#This Row],[Mean]]*100</f>
        <v>#DIV/0!</v>
      </c>
      <c r="L555" s="2">
        <f>Table134[[#This Row],[Estimated costs 1]]-Table134[[#This Row],[Actual cost]]</f>
        <v>0</v>
      </c>
      <c r="M555" s="2" t="e">
        <f>Table134[[#This Row],[Diff 1]]/Table134[[#This Row],[Actual cost]]*100</f>
        <v>#DIV/0!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</row>
    <row r="556" spans="1:33" hidden="1" x14ac:dyDescent="0.3">
      <c r="A556" t="s">
        <v>576</v>
      </c>
      <c r="B556">
        <v>554</v>
      </c>
      <c r="C556" t="str">
        <f>LEFT(Table134[[#This Row],[Contingency id]])</f>
        <v>C</v>
      </c>
      <c r="D556">
        <v>0</v>
      </c>
      <c r="E556" s="1">
        <v>1.0454545454545401</v>
      </c>
      <c r="F556">
        <v>23</v>
      </c>
      <c r="G556">
        <v>22</v>
      </c>
      <c r="H556">
        <v>0</v>
      </c>
      <c r="I556" s="2">
        <f>AVERAGE(Table134[[#This Row],[Estimated costs 1]:[Estimated costs 20]])</f>
        <v>0</v>
      </c>
      <c r="J556" s="2">
        <f>_xlfn.STDEV.P(Table134[[#This Row],[Estimated costs 1]:[Estimated costs 20]])</f>
        <v>0</v>
      </c>
      <c r="K556" s="2" t="e">
        <f>Table134[[#This Row],[Dev]]/Table134[[#This Row],[Mean]]*100</f>
        <v>#DIV/0!</v>
      </c>
      <c r="L556" s="2">
        <f>Table134[[#This Row],[Estimated costs 1]]-Table134[[#This Row],[Actual cost]]</f>
        <v>0</v>
      </c>
      <c r="M556" s="2" t="e">
        <f>Table134[[#This Row],[Diff 1]]/Table134[[#This Row],[Actual cost]]*100</f>
        <v>#DIV/0!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</row>
    <row r="557" spans="1:33" hidden="1" x14ac:dyDescent="0.3">
      <c r="A557" t="s">
        <v>577</v>
      </c>
      <c r="B557">
        <v>555</v>
      </c>
      <c r="C557" t="str">
        <f>LEFT(Table134[[#This Row],[Contingency id]])</f>
        <v>C</v>
      </c>
      <c r="D557">
        <v>0</v>
      </c>
      <c r="E557" s="1">
        <v>1</v>
      </c>
      <c r="F557">
        <v>23</v>
      </c>
      <c r="G557">
        <v>23</v>
      </c>
      <c r="H557">
        <v>0</v>
      </c>
      <c r="I557" s="2">
        <f>AVERAGE(Table134[[#This Row],[Estimated costs 1]:[Estimated costs 20]])</f>
        <v>0</v>
      </c>
      <c r="J557" s="2">
        <f>_xlfn.STDEV.P(Table134[[#This Row],[Estimated costs 1]:[Estimated costs 20]])</f>
        <v>0</v>
      </c>
      <c r="K557" s="2" t="e">
        <f>Table134[[#This Row],[Dev]]/Table134[[#This Row],[Mean]]*100</f>
        <v>#DIV/0!</v>
      </c>
      <c r="L557" s="2">
        <f>Table134[[#This Row],[Estimated costs 1]]-Table134[[#This Row],[Actual cost]]</f>
        <v>0</v>
      </c>
      <c r="M557" s="2" t="e">
        <f>Table134[[#This Row],[Diff 1]]/Table134[[#This Row],[Actual cost]]*100</f>
        <v>#DIV/0!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</row>
    <row r="558" spans="1:33" hidden="1" x14ac:dyDescent="0.3">
      <c r="A558" t="s">
        <v>578</v>
      </c>
      <c r="B558">
        <v>556</v>
      </c>
      <c r="C558" t="str">
        <f>LEFT(Table134[[#This Row],[Contingency id]])</f>
        <v>C</v>
      </c>
      <c r="D558">
        <v>0</v>
      </c>
      <c r="E558" s="1">
        <v>1</v>
      </c>
      <c r="F558">
        <v>23</v>
      </c>
      <c r="G558">
        <v>23</v>
      </c>
      <c r="H558">
        <v>0</v>
      </c>
      <c r="I558" s="2">
        <f>AVERAGE(Table134[[#This Row],[Estimated costs 1]:[Estimated costs 20]])</f>
        <v>0</v>
      </c>
      <c r="J558" s="2">
        <f>_xlfn.STDEV.P(Table134[[#This Row],[Estimated costs 1]:[Estimated costs 20]])</f>
        <v>0</v>
      </c>
      <c r="K558" s="2" t="e">
        <f>Table134[[#This Row],[Dev]]/Table134[[#This Row],[Mean]]*100</f>
        <v>#DIV/0!</v>
      </c>
      <c r="L558" s="2">
        <f>Table134[[#This Row],[Estimated costs 1]]-Table134[[#This Row],[Actual cost]]</f>
        <v>0</v>
      </c>
      <c r="M558" s="2" t="e">
        <f>Table134[[#This Row],[Diff 1]]/Table134[[#This Row],[Actual cost]]*100</f>
        <v>#DIV/0!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</row>
    <row r="559" spans="1:33" hidden="1" x14ac:dyDescent="0.3">
      <c r="A559" t="s">
        <v>579</v>
      </c>
      <c r="B559">
        <v>557</v>
      </c>
      <c r="C559" t="str">
        <f>LEFT(Table134[[#This Row],[Contingency id]])</f>
        <v>C</v>
      </c>
      <c r="D559">
        <v>0</v>
      </c>
      <c r="E559" s="1">
        <v>1</v>
      </c>
      <c r="F559">
        <v>23</v>
      </c>
      <c r="G559">
        <v>23</v>
      </c>
      <c r="H559">
        <v>0</v>
      </c>
      <c r="I559" s="2">
        <f>AVERAGE(Table134[[#This Row],[Estimated costs 1]:[Estimated costs 20]])</f>
        <v>0</v>
      </c>
      <c r="J559" s="2">
        <f>_xlfn.STDEV.P(Table134[[#This Row],[Estimated costs 1]:[Estimated costs 20]])</f>
        <v>0</v>
      </c>
      <c r="K559" s="2" t="e">
        <f>Table134[[#This Row],[Dev]]/Table134[[#This Row],[Mean]]*100</f>
        <v>#DIV/0!</v>
      </c>
      <c r="L559" s="2">
        <f>Table134[[#This Row],[Estimated costs 1]]-Table134[[#This Row],[Actual cost]]</f>
        <v>0</v>
      </c>
      <c r="M559" s="2" t="e">
        <f>Table134[[#This Row],[Diff 1]]/Table134[[#This Row],[Actual cost]]*100</f>
        <v>#DIV/0!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</row>
    <row r="560" spans="1:33" hidden="1" x14ac:dyDescent="0.3">
      <c r="A560" t="s">
        <v>580</v>
      </c>
      <c r="B560">
        <v>558</v>
      </c>
      <c r="C560" t="str">
        <f>LEFT(Table134[[#This Row],[Contingency id]])</f>
        <v>C</v>
      </c>
      <c r="D560">
        <v>0</v>
      </c>
      <c r="E560" s="1">
        <v>1</v>
      </c>
      <c r="F560">
        <v>23</v>
      </c>
      <c r="G560">
        <v>23</v>
      </c>
      <c r="H560">
        <v>0</v>
      </c>
      <c r="I560" s="2">
        <f>AVERAGE(Table134[[#This Row],[Estimated costs 1]:[Estimated costs 20]])</f>
        <v>0</v>
      </c>
      <c r="J560" s="2">
        <f>_xlfn.STDEV.P(Table134[[#This Row],[Estimated costs 1]:[Estimated costs 20]])</f>
        <v>0</v>
      </c>
      <c r="K560" s="2" t="e">
        <f>Table134[[#This Row],[Dev]]/Table134[[#This Row],[Mean]]*100</f>
        <v>#DIV/0!</v>
      </c>
      <c r="L560" s="2">
        <f>Table134[[#This Row],[Estimated costs 1]]-Table134[[#This Row],[Actual cost]]</f>
        <v>0</v>
      </c>
      <c r="M560" s="2" t="e">
        <f>Table134[[#This Row],[Diff 1]]/Table134[[#This Row],[Actual cost]]*100</f>
        <v>#DIV/0!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</row>
    <row r="561" spans="1:33" hidden="1" x14ac:dyDescent="0.3">
      <c r="A561" t="s">
        <v>581</v>
      </c>
      <c r="B561">
        <v>559</v>
      </c>
      <c r="C561" t="str">
        <f>LEFT(Table134[[#This Row],[Contingency id]])</f>
        <v>C</v>
      </c>
      <c r="D561">
        <v>0</v>
      </c>
      <c r="E561" s="1">
        <v>1</v>
      </c>
      <c r="F561">
        <v>23</v>
      </c>
      <c r="G561">
        <v>23</v>
      </c>
      <c r="H561">
        <v>0</v>
      </c>
      <c r="I561" s="2">
        <f>AVERAGE(Table134[[#This Row],[Estimated costs 1]:[Estimated costs 20]])</f>
        <v>0</v>
      </c>
      <c r="J561" s="2">
        <f>_xlfn.STDEV.P(Table134[[#This Row],[Estimated costs 1]:[Estimated costs 20]])</f>
        <v>0</v>
      </c>
      <c r="K561" s="2" t="e">
        <f>Table134[[#This Row],[Dev]]/Table134[[#This Row],[Mean]]*100</f>
        <v>#DIV/0!</v>
      </c>
      <c r="L561" s="2">
        <f>Table134[[#This Row],[Estimated costs 1]]-Table134[[#This Row],[Actual cost]]</f>
        <v>0</v>
      </c>
      <c r="M561" s="2" t="e">
        <f>Table134[[#This Row],[Diff 1]]/Table134[[#This Row],[Actual cost]]*100</f>
        <v>#DIV/0!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</row>
    <row r="562" spans="1:33" hidden="1" x14ac:dyDescent="0.3">
      <c r="A562" t="s">
        <v>582</v>
      </c>
      <c r="B562">
        <v>560</v>
      </c>
      <c r="C562" t="str">
        <f>LEFT(Table134[[#This Row],[Contingency id]])</f>
        <v>C</v>
      </c>
      <c r="D562">
        <v>0</v>
      </c>
      <c r="E562" s="1">
        <v>1</v>
      </c>
      <c r="F562">
        <v>23</v>
      </c>
      <c r="G562">
        <v>23</v>
      </c>
      <c r="H562">
        <v>0</v>
      </c>
      <c r="I562" s="2">
        <f>AVERAGE(Table134[[#This Row],[Estimated costs 1]:[Estimated costs 20]])</f>
        <v>0</v>
      </c>
      <c r="J562" s="2">
        <f>_xlfn.STDEV.P(Table134[[#This Row],[Estimated costs 1]:[Estimated costs 20]])</f>
        <v>0</v>
      </c>
      <c r="K562" s="2" t="e">
        <f>Table134[[#This Row],[Dev]]/Table134[[#This Row],[Mean]]*100</f>
        <v>#DIV/0!</v>
      </c>
      <c r="L562" s="2">
        <f>Table134[[#This Row],[Estimated costs 1]]-Table134[[#This Row],[Actual cost]]</f>
        <v>0</v>
      </c>
      <c r="M562" s="2" t="e">
        <f>Table134[[#This Row],[Diff 1]]/Table134[[#This Row],[Actual cost]]*100</f>
        <v>#DIV/0!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</row>
    <row r="563" spans="1:33" hidden="1" x14ac:dyDescent="0.3">
      <c r="A563" t="s">
        <v>583</v>
      </c>
      <c r="B563">
        <v>561</v>
      </c>
      <c r="C563" t="str">
        <f>LEFT(Table134[[#This Row],[Contingency id]])</f>
        <v>C</v>
      </c>
      <c r="D563">
        <v>0</v>
      </c>
      <c r="E563" s="1">
        <v>1</v>
      </c>
      <c r="F563">
        <v>23</v>
      </c>
      <c r="G563">
        <v>23</v>
      </c>
      <c r="H563">
        <v>0</v>
      </c>
      <c r="I563" s="2">
        <f>AVERAGE(Table134[[#This Row],[Estimated costs 1]:[Estimated costs 20]])</f>
        <v>0</v>
      </c>
      <c r="J563" s="2">
        <f>_xlfn.STDEV.P(Table134[[#This Row],[Estimated costs 1]:[Estimated costs 20]])</f>
        <v>0</v>
      </c>
      <c r="K563" s="2" t="e">
        <f>Table134[[#This Row],[Dev]]/Table134[[#This Row],[Mean]]*100</f>
        <v>#DIV/0!</v>
      </c>
      <c r="L563" s="2">
        <f>Table134[[#This Row],[Estimated costs 1]]-Table134[[#This Row],[Actual cost]]</f>
        <v>0</v>
      </c>
      <c r="M563" s="2" t="e">
        <f>Table134[[#This Row],[Diff 1]]/Table134[[#This Row],[Actual cost]]*100</f>
        <v>#DIV/0!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</row>
    <row r="564" spans="1:33" hidden="1" x14ac:dyDescent="0.3">
      <c r="A564" t="s">
        <v>584</v>
      </c>
      <c r="B564">
        <v>562</v>
      </c>
      <c r="C564" t="str">
        <f>LEFT(Table134[[#This Row],[Contingency id]])</f>
        <v>C</v>
      </c>
      <c r="D564">
        <v>0</v>
      </c>
      <c r="E564" s="1">
        <v>1.1176470588235199</v>
      </c>
      <c r="F564">
        <v>133</v>
      </c>
      <c r="G564">
        <v>119</v>
      </c>
      <c r="H564">
        <v>0</v>
      </c>
      <c r="I564" s="2">
        <f>AVERAGE(Table134[[#This Row],[Estimated costs 1]:[Estimated costs 20]])</f>
        <v>0</v>
      </c>
      <c r="J564" s="2">
        <f>_xlfn.STDEV.P(Table134[[#This Row],[Estimated costs 1]:[Estimated costs 20]])</f>
        <v>0</v>
      </c>
      <c r="K564" s="2" t="e">
        <f>Table134[[#This Row],[Dev]]/Table134[[#This Row],[Mean]]*100</f>
        <v>#DIV/0!</v>
      </c>
      <c r="L564" s="2">
        <f>Table134[[#This Row],[Estimated costs 1]]-Table134[[#This Row],[Actual cost]]</f>
        <v>0</v>
      </c>
      <c r="M564" s="2" t="e">
        <f>Table134[[#This Row],[Diff 1]]/Table134[[#This Row],[Actual cost]]*100</f>
        <v>#DIV/0!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</row>
    <row r="565" spans="1:33" hidden="1" x14ac:dyDescent="0.3">
      <c r="A565" t="s">
        <v>585</v>
      </c>
      <c r="B565">
        <v>563</v>
      </c>
      <c r="C565" t="str">
        <f>LEFT(Table134[[#This Row],[Contingency id]])</f>
        <v>C</v>
      </c>
      <c r="D565">
        <v>0</v>
      </c>
      <c r="E565" s="1">
        <v>1.1842105263157801</v>
      </c>
      <c r="F565">
        <v>135</v>
      </c>
      <c r="G565">
        <v>114</v>
      </c>
      <c r="H565">
        <v>0</v>
      </c>
      <c r="I565" s="2">
        <f>AVERAGE(Table134[[#This Row],[Estimated costs 1]:[Estimated costs 20]])</f>
        <v>0</v>
      </c>
      <c r="J565" s="2">
        <f>_xlfn.STDEV.P(Table134[[#This Row],[Estimated costs 1]:[Estimated costs 20]])</f>
        <v>0</v>
      </c>
      <c r="K565" s="2" t="e">
        <f>Table134[[#This Row],[Dev]]/Table134[[#This Row],[Mean]]*100</f>
        <v>#DIV/0!</v>
      </c>
      <c r="L565" s="2">
        <f>Table134[[#This Row],[Estimated costs 1]]-Table134[[#This Row],[Actual cost]]</f>
        <v>0</v>
      </c>
      <c r="M565" s="2" t="e">
        <f>Table134[[#This Row],[Diff 1]]/Table134[[#This Row],[Actual cost]]*100</f>
        <v>#DIV/0!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</row>
    <row r="566" spans="1:33" hidden="1" x14ac:dyDescent="0.3">
      <c r="A566" t="s">
        <v>586</v>
      </c>
      <c r="B566">
        <v>564</v>
      </c>
      <c r="C566" t="str">
        <f>LEFT(Table134[[#This Row],[Contingency id]])</f>
        <v>C</v>
      </c>
      <c r="D566">
        <v>0</v>
      </c>
      <c r="E566" s="1">
        <v>1.1000000000000001</v>
      </c>
      <c r="F566">
        <v>132</v>
      </c>
      <c r="G566">
        <v>120</v>
      </c>
      <c r="H566">
        <v>0</v>
      </c>
      <c r="I566" s="2">
        <f>AVERAGE(Table134[[#This Row],[Estimated costs 1]:[Estimated costs 20]])</f>
        <v>0</v>
      </c>
      <c r="J566" s="2">
        <f>_xlfn.STDEV.P(Table134[[#This Row],[Estimated costs 1]:[Estimated costs 20]])</f>
        <v>0</v>
      </c>
      <c r="K566" s="2" t="e">
        <f>Table134[[#This Row],[Dev]]/Table134[[#This Row],[Mean]]*100</f>
        <v>#DIV/0!</v>
      </c>
      <c r="L566" s="2">
        <f>Table134[[#This Row],[Estimated costs 1]]-Table134[[#This Row],[Actual cost]]</f>
        <v>0</v>
      </c>
      <c r="M566" s="2" t="e">
        <f>Table134[[#This Row],[Diff 1]]/Table134[[#This Row],[Actual cost]]*100</f>
        <v>#DIV/0!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</row>
    <row r="567" spans="1:33" hidden="1" x14ac:dyDescent="0.3">
      <c r="A567" t="s">
        <v>587</v>
      </c>
      <c r="B567">
        <v>565</v>
      </c>
      <c r="C567" t="str">
        <f>LEFT(Table134[[#This Row],[Contingency id]])</f>
        <v>C</v>
      </c>
      <c r="D567">
        <v>0</v>
      </c>
      <c r="E567" s="1">
        <v>1.1769911504424699</v>
      </c>
      <c r="F567">
        <v>133</v>
      </c>
      <c r="G567">
        <v>113</v>
      </c>
      <c r="H567">
        <v>0</v>
      </c>
      <c r="I567" s="2">
        <f>AVERAGE(Table134[[#This Row],[Estimated costs 1]:[Estimated costs 20]])</f>
        <v>0</v>
      </c>
      <c r="J567" s="2">
        <f>_xlfn.STDEV.P(Table134[[#This Row],[Estimated costs 1]:[Estimated costs 20]])</f>
        <v>0</v>
      </c>
      <c r="K567" s="2" t="e">
        <f>Table134[[#This Row],[Dev]]/Table134[[#This Row],[Mean]]*100</f>
        <v>#DIV/0!</v>
      </c>
      <c r="L567" s="2">
        <f>Table134[[#This Row],[Estimated costs 1]]-Table134[[#This Row],[Actual cost]]</f>
        <v>0</v>
      </c>
      <c r="M567" s="2" t="e">
        <f>Table134[[#This Row],[Diff 1]]/Table134[[#This Row],[Actual cost]]*100</f>
        <v>#DIV/0!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</row>
    <row r="568" spans="1:33" hidden="1" x14ac:dyDescent="0.3">
      <c r="A568" t="s">
        <v>588</v>
      </c>
      <c r="B568">
        <v>566</v>
      </c>
      <c r="C568" t="str">
        <f>LEFT(Table134[[#This Row],[Contingency id]])</f>
        <v>C</v>
      </c>
      <c r="D568">
        <v>0</v>
      </c>
      <c r="E568" s="1">
        <v>1.1271186440677901</v>
      </c>
      <c r="F568">
        <v>133</v>
      </c>
      <c r="G568">
        <v>118</v>
      </c>
      <c r="H568">
        <v>0</v>
      </c>
      <c r="I568" s="2">
        <f>AVERAGE(Table134[[#This Row],[Estimated costs 1]:[Estimated costs 20]])</f>
        <v>0</v>
      </c>
      <c r="J568" s="2">
        <f>_xlfn.STDEV.P(Table134[[#This Row],[Estimated costs 1]:[Estimated costs 20]])</f>
        <v>0</v>
      </c>
      <c r="K568" s="2" t="e">
        <f>Table134[[#This Row],[Dev]]/Table134[[#This Row],[Mean]]*100</f>
        <v>#DIV/0!</v>
      </c>
      <c r="L568" s="2">
        <f>Table134[[#This Row],[Estimated costs 1]]-Table134[[#This Row],[Actual cost]]</f>
        <v>0</v>
      </c>
      <c r="M568" s="2" t="e">
        <f>Table134[[#This Row],[Diff 1]]/Table134[[#This Row],[Actual cost]]*100</f>
        <v>#DIV/0!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</row>
    <row r="569" spans="1:33" hidden="1" x14ac:dyDescent="0.3">
      <c r="A569" t="s">
        <v>589</v>
      </c>
      <c r="B569">
        <v>567</v>
      </c>
      <c r="C569" t="str">
        <f>LEFT(Table134[[#This Row],[Contingency id]])</f>
        <v>C</v>
      </c>
      <c r="D569">
        <v>0</v>
      </c>
      <c r="E569" s="1">
        <v>1.1875</v>
      </c>
      <c r="F569">
        <v>133</v>
      </c>
      <c r="G569">
        <v>112</v>
      </c>
      <c r="H569">
        <v>0</v>
      </c>
      <c r="I569" s="2">
        <f>AVERAGE(Table134[[#This Row],[Estimated costs 1]:[Estimated costs 20]])</f>
        <v>0</v>
      </c>
      <c r="J569" s="2">
        <f>_xlfn.STDEV.P(Table134[[#This Row],[Estimated costs 1]:[Estimated costs 20]])</f>
        <v>0</v>
      </c>
      <c r="K569" s="2" t="e">
        <f>Table134[[#This Row],[Dev]]/Table134[[#This Row],[Mean]]*100</f>
        <v>#DIV/0!</v>
      </c>
      <c r="L569" s="2">
        <f>Table134[[#This Row],[Estimated costs 1]]-Table134[[#This Row],[Actual cost]]</f>
        <v>0</v>
      </c>
      <c r="M569" s="2" t="e">
        <f>Table134[[#This Row],[Diff 1]]/Table134[[#This Row],[Actual cost]]*100</f>
        <v>#DIV/0!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</row>
    <row r="570" spans="1:33" hidden="1" x14ac:dyDescent="0.3">
      <c r="A570" t="s">
        <v>590</v>
      </c>
      <c r="B570">
        <v>568</v>
      </c>
      <c r="C570" t="str">
        <f>LEFT(Table134[[#This Row],[Contingency id]])</f>
        <v>C</v>
      </c>
      <c r="D570">
        <v>0</v>
      </c>
      <c r="E570" s="1">
        <v>1.1666666666666601</v>
      </c>
      <c r="F570">
        <v>133</v>
      </c>
      <c r="G570">
        <v>114</v>
      </c>
      <c r="H570">
        <v>0</v>
      </c>
      <c r="I570" s="2">
        <f>AVERAGE(Table134[[#This Row],[Estimated costs 1]:[Estimated costs 20]])</f>
        <v>0</v>
      </c>
      <c r="J570" s="2">
        <f>_xlfn.STDEV.P(Table134[[#This Row],[Estimated costs 1]:[Estimated costs 20]])</f>
        <v>0</v>
      </c>
      <c r="K570" s="2" t="e">
        <f>Table134[[#This Row],[Dev]]/Table134[[#This Row],[Mean]]*100</f>
        <v>#DIV/0!</v>
      </c>
      <c r="L570" s="2">
        <f>Table134[[#This Row],[Estimated costs 1]]-Table134[[#This Row],[Actual cost]]</f>
        <v>0</v>
      </c>
      <c r="M570" s="2" t="e">
        <f>Table134[[#This Row],[Diff 1]]/Table134[[#This Row],[Actual cost]]*100</f>
        <v>#DIV/0!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</row>
    <row r="571" spans="1:33" hidden="1" x14ac:dyDescent="0.3">
      <c r="A571" t="s">
        <v>591</v>
      </c>
      <c r="B571">
        <v>569</v>
      </c>
      <c r="C571" t="str">
        <f>LEFT(Table134[[#This Row],[Contingency id]])</f>
        <v>C</v>
      </c>
      <c r="D571">
        <v>0</v>
      </c>
      <c r="E571" s="1">
        <v>1.1465517241379299</v>
      </c>
      <c r="F571">
        <v>133</v>
      </c>
      <c r="G571">
        <v>116</v>
      </c>
      <c r="H571">
        <v>0</v>
      </c>
      <c r="I571" s="2">
        <f>AVERAGE(Table134[[#This Row],[Estimated costs 1]:[Estimated costs 20]])</f>
        <v>0</v>
      </c>
      <c r="J571" s="2">
        <f>_xlfn.STDEV.P(Table134[[#This Row],[Estimated costs 1]:[Estimated costs 20]])</f>
        <v>0</v>
      </c>
      <c r="K571" s="2" t="e">
        <f>Table134[[#This Row],[Dev]]/Table134[[#This Row],[Mean]]*100</f>
        <v>#DIV/0!</v>
      </c>
      <c r="L571" s="2">
        <f>Table134[[#This Row],[Estimated costs 1]]-Table134[[#This Row],[Actual cost]]</f>
        <v>0</v>
      </c>
      <c r="M571" s="2" t="e">
        <f>Table134[[#This Row],[Diff 1]]/Table134[[#This Row],[Actual cost]]*100</f>
        <v>#DIV/0!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</row>
    <row r="572" spans="1:33" hidden="1" x14ac:dyDescent="0.3">
      <c r="A572" t="s">
        <v>592</v>
      </c>
      <c r="B572">
        <v>570</v>
      </c>
      <c r="C572" t="str">
        <f>LEFT(Table134[[#This Row],[Contingency id]])</f>
        <v>C</v>
      </c>
      <c r="D572">
        <v>0</v>
      </c>
      <c r="E572" s="1">
        <v>1.1000000000000001</v>
      </c>
      <c r="F572">
        <v>132</v>
      </c>
      <c r="G572">
        <v>120</v>
      </c>
      <c r="H572">
        <v>0</v>
      </c>
      <c r="I572" s="2">
        <f>AVERAGE(Table134[[#This Row],[Estimated costs 1]:[Estimated costs 20]])</f>
        <v>0</v>
      </c>
      <c r="J572" s="2">
        <f>_xlfn.STDEV.P(Table134[[#This Row],[Estimated costs 1]:[Estimated costs 20]])</f>
        <v>0</v>
      </c>
      <c r="K572" s="2" t="e">
        <f>Table134[[#This Row],[Dev]]/Table134[[#This Row],[Mean]]*100</f>
        <v>#DIV/0!</v>
      </c>
      <c r="L572" s="2">
        <f>Table134[[#This Row],[Estimated costs 1]]-Table134[[#This Row],[Actual cost]]</f>
        <v>0</v>
      </c>
      <c r="M572" s="2" t="e">
        <f>Table134[[#This Row],[Diff 1]]/Table134[[#This Row],[Actual cost]]*100</f>
        <v>#DIV/0!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</row>
    <row r="573" spans="1:33" hidden="1" x14ac:dyDescent="0.3">
      <c r="A573" t="s">
        <v>593</v>
      </c>
      <c r="B573">
        <v>571</v>
      </c>
      <c r="C573" t="str">
        <f>LEFT(Table134[[#This Row],[Contingency id]])</f>
        <v>C</v>
      </c>
      <c r="D573">
        <v>0</v>
      </c>
      <c r="E573" s="1">
        <v>1.1565217391304301</v>
      </c>
      <c r="F573">
        <v>133</v>
      </c>
      <c r="G573">
        <v>115</v>
      </c>
      <c r="H573">
        <v>0</v>
      </c>
      <c r="I573" s="2">
        <f>AVERAGE(Table134[[#This Row],[Estimated costs 1]:[Estimated costs 20]])</f>
        <v>0</v>
      </c>
      <c r="J573" s="2">
        <f>_xlfn.STDEV.P(Table134[[#This Row],[Estimated costs 1]:[Estimated costs 20]])</f>
        <v>0</v>
      </c>
      <c r="K573" s="2" t="e">
        <f>Table134[[#This Row],[Dev]]/Table134[[#This Row],[Mean]]*100</f>
        <v>#DIV/0!</v>
      </c>
      <c r="L573" s="2">
        <f>Table134[[#This Row],[Estimated costs 1]]-Table134[[#This Row],[Actual cost]]</f>
        <v>0</v>
      </c>
      <c r="M573" s="2" t="e">
        <f>Table134[[#This Row],[Diff 1]]/Table134[[#This Row],[Actual cost]]*100</f>
        <v>#DIV/0!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</row>
    <row r="574" spans="1:33" hidden="1" x14ac:dyDescent="0.3">
      <c r="A574" t="s">
        <v>594</v>
      </c>
      <c r="B574">
        <v>572</v>
      </c>
      <c r="C574" t="str">
        <f>LEFT(Table134[[#This Row],[Contingency id]])</f>
        <v>C</v>
      </c>
      <c r="D574">
        <v>0</v>
      </c>
      <c r="E574" s="1">
        <v>1.19548872180451</v>
      </c>
      <c r="F574">
        <v>159</v>
      </c>
      <c r="G574">
        <v>133</v>
      </c>
      <c r="H574">
        <v>0</v>
      </c>
      <c r="I574" s="2">
        <f>AVERAGE(Table134[[#This Row],[Estimated costs 1]:[Estimated costs 20]])</f>
        <v>0</v>
      </c>
      <c r="J574" s="2">
        <f>_xlfn.STDEV.P(Table134[[#This Row],[Estimated costs 1]:[Estimated costs 20]])</f>
        <v>0</v>
      </c>
      <c r="K574" s="2" t="e">
        <f>Table134[[#This Row],[Dev]]/Table134[[#This Row],[Mean]]*100</f>
        <v>#DIV/0!</v>
      </c>
      <c r="L574" s="2">
        <f>Table134[[#This Row],[Estimated costs 1]]-Table134[[#This Row],[Actual cost]]</f>
        <v>0</v>
      </c>
      <c r="M574" s="2" t="e">
        <f>Table134[[#This Row],[Diff 1]]/Table134[[#This Row],[Actual cost]]*100</f>
        <v>#DIV/0!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</row>
    <row r="575" spans="1:33" hidden="1" x14ac:dyDescent="0.3">
      <c r="A575" t="s">
        <v>599</v>
      </c>
      <c r="B575">
        <v>573</v>
      </c>
      <c r="C575" t="str">
        <f>LEFT(Table134[[#This Row],[Contingency id]])</f>
        <v>C</v>
      </c>
      <c r="D575">
        <v>0</v>
      </c>
      <c r="E575" s="1">
        <v>1.13793103448275</v>
      </c>
      <c r="F575">
        <v>132</v>
      </c>
      <c r="G575">
        <v>116</v>
      </c>
      <c r="H575">
        <v>0</v>
      </c>
      <c r="I575" s="2">
        <f>AVERAGE(Table134[[#This Row],[Estimated costs 1]:[Estimated costs 20]])</f>
        <v>0</v>
      </c>
      <c r="J575" s="2">
        <f>_xlfn.STDEV.P(Table134[[#This Row],[Estimated costs 1]:[Estimated costs 20]])</f>
        <v>0</v>
      </c>
      <c r="K575" s="2" t="e">
        <f>Table134[[#This Row],[Dev]]/Table134[[#This Row],[Mean]]*100</f>
        <v>#DIV/0!</v>
      </c>
      <c r="L575" s="2">
        <f>Table134[[#This Row],[Estimated costs 1]]-Table134[[#This Row],[Actual cost]]</f>
        <v>0</v>
      </c>
      <c r="M575" s="2" t="e">
        <f>Table134[[#This Row],[Diff 1]]/Table134[[#This Row],[Actual cost]]*100</f>
        <v>#DIV/0!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</row>
    <row r="576" spans="1:33" hidden="1" x14ac:dyDescent="0.3">
      <c r="A576" t="s">
        <v>600</v>
      </c>
      <c r="B576">
        <v>574</v>
      </c>
      <c r="C576" t="str">
        <f>LEFT(Table134[[#This Row],[Contingency id]])</f>
        <v>C</v>
      </c>
      <c r="D576">
        <v>0</v>
      </c>
      <c r="E576" s="1">
        <v>1.1465517241379299</v>
      </c>
      <c r="F576">
        <v>133</v>
      </c>
      <c r="G576">
        <v>116</v>
      </c>
      <c r="H576">
        <v>0</v>
      </c>
      <c r="I576" s="2">
        <f>AVERAGE(Table134[[#This Row],[Estimated costs 1]:[Estimated costs 20]])</f>
        <v>0</v>
      </c>
      <c r="J576" s="2">
        <f>_xlfn.STDEV.P(Table134[[#This Row],[Estimated costs 1]:[Estimated costs 20]])</f>
        <v>0</v>
      </c>
      <c r="K576" s="2" t="e">
        <f>Table134[[#This Row],[Dev]]/Table134[[#This Row],[Mean]]*100</f>
        <v>#DIV/0!</v>
      </c>
      <c r="L576" s="2">
        <f>Table134[[#This Row],[Estimated costs 1]]-Table134[[#This Row],[Actual cost]]</f>
        <v>0</v>
      </c>
      <c r="M576" s="2" t="e">
        <f>Table134[[#This Row],[Diff 1]]/Table134[[#This Row],[Actual cost]]*100</f>
        <v>#DIV/0!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</row>
    <row r="577" spans="1:33" hidden="1" x14ac:dyDescent="0.3">
      <c r="A577" t="s">
        <v>601</v>
      </c>
      <c r="B577">
        <v>575</v>
      </c>
      <c r="C577" t="str">
        <f>LEFT(Table134[[#This Row],[Contingency id]])</f>
        <v>C</v>
      </c>
      <c r="D577">
        <v>0</v>
      </c>
      <c r="E577" s="1">
        <v>1.2045454545454499</v>
      </c>
      <c r="F577">
        <v>159</v>
      </c>
      <c r="G577">
        <v>132</v>
      </c>
      <c r="H577">
        <v>0</v>
      </c>
      <c r="I577" s="2">
        <f>AVERAGE(Table134[[#This Row],[Estimated costs 1]:[Estimated costs 20]])</f>
        <v>0</v>
      </c>
      <c r="J577" s="2">
        <f>_xlfn.STDEV.P(Table134[[#This Row],[Estimated costs 1]:[Estimated costs 20]])</f>
        <v>0</v>
      </c>
      <c r="K577" s="2" t="e">
        <f>Table134[[#This Row],[Dev]]/Table134[[#This Row],[Mean]]*100</f>
        <v>#DIV/0!</v>
      </c>
      <c r="L577" s="2">
        <f>Table134[[#This Row],[Estimated costs 1]]-Table134[[#This Row],[Actual cost]]</f>
        <v>0</v>
      </c>
      <c r="M577" s="2" t="e">
        <f>Table134[[#This Row],[Diff 1]]/Table134[[#This Row],[Actual cost]]*100</f>
        <v>#DIV/0!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</row>
    <row r="578" spans="1:33" hidden="1" x14ac:dyDescent="0.3">
      <c r="A578" t="s">
        <v>602</v>
      </c>
      <c r="B578">
        <v>576</v>
      </c>
      <c r="C578" t="str">
        <f>LEFT(Table134[[#This Row],[Contingency id]])</f>
        <v>C</v>
      </c>
      <c r="D578">
        <v>0</v>
      </c>
      <c r="E578" s="1">
        <v>1.0370370370370301</v>
      </c>
      <c r="F578">
        <v>84</v>
      </c>
      <c r="G578">
        <v>81</v>
      </c>
      <c r="H578">
        <v>0</v>
      </c>
      <c r="I578" s="2">
        <f>AVERAGE(Table134[[#This Row],[Estimated costs 1]:[Estimated costs 20]])</f>
        <v>0</v>
      </c>
      <c r="J578" s="2">
        <f>_xlfn.STDEV.P(Table134[[#This Row],[Estimated costs 1]:[Estimated costs 20]])</f>
        <v>0</v>
      </c>
      <c r="K578" s="2" t="e">
        <f>Table134[[#This Row],[Dev]]/Table134[[#This Row],[Mean]]*100</f>
        <v>#DIV/0!</v>
      </c>
      <c r="L578" s="2">
        <f>Table134[[#This Row],[Estimated costs 1]]-Table134[[#This Row],[Actual cost]]</f>
        <v>0</v>
      </c>
      <c r="M578" s="2" t="e">
        <f>Table134[[#This Row],[Diff 1]]/Table134[[#This Row],[Actual cost]]*100</f>
        <v>#DIV/0!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</row>
    <row r="579" spans="1:33" hidden="1" x14ac:dyDescent="0.3">
      <c r="A579" t="s">
        <v>603</v>
      </c>
      <c r="B579">
        <v>577</v>
      </c>
      <c r="C579" t="str">
        <f>LEFT(Table134[[#This Row],[Contingency id]])</f>
        <v>C</v>
      </c>
      <c r="D579">
        <v>0</v>
      </c>
      <c r="E579" s="1">
        <v>1.1111111111111101</v>
      </c>
      <c r="F579">
        <v>70</v>
      </c>
      <c r="G579">
        <v>63</v>
      </c>
      <c r="H579">
        <v>0</v>
      </c>
      <c r="I579" s="2">
        <f>AVERAGE(Table134[[#This Row],[Estimated costs 1]:[Estimated costs 20]])</f>
        <v>0</v>
      </c>
      <c r="J579" s="2">
        <f>_xlfn.STDEV.P(Table134[[#This Row],[Estimated costs 1]:[Estimated costs 20]])</f>
        <v>0</v>
      </c>
      <c r="K579" s="2" t="e">
        <f>Table134[[#This Row],[Dev]]/Table134[[#This Row],[Mean]]*100</f>
        <v>#DIV/0!</v>
      </c>
      <c r="L579" s="2">
        <f>Table134[[#This Row],[Estimated costs 1]]-Table134[[#This Row],[Actual cost]]</f>
        <v>0</v>
      </c>
      <c r="M579" s="2" t="e">
        <f>Table134[[#This Row],[Diff 1]]/Table134[[#This Row],[Actual cost]]*100</f>
        <v>#DIV/0!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</row>
    <row r="580" spans="1:33" hidden="1" x14ac:dyDescent="0.3">
      <c r="A580" t="s">
        <v>604</v>
      </c>
      <c r="B580">
        <v>578</v>
      </c>
      <c r="C580" t="str">
        <f>LEFT(Table134[[#This Row],[Contingency id]])</f>
        <v>C</v>
      </c>
      <c r="D580">
        <v>0</v>
      </c>
      <c r="E580" s="1">
        <v>1.0606060606060601</v>
      </c>
      <c r="F580">
        <v>70</v>
      </c>
      <c r="G580">
        <v>66</v>
      </c>
      <c r="H580">
        <v>0</v>
      </c>
      <c r="I580" s="2">
        <f>AVERAGE(Table134[[#This Row],[Estimated costs 1]:[Estimated costs 20]])</f>
        <v>0</v>
      </c>
      <c r="J580" s="2">
        <f>_xlfn.STDEV.P(Table134[[#This Row],[Estimated costs 1]:[Estimated costs 20]])</f>
        <v>0</v>
      </c>
      <c r="K580" s="2" t="e">
        <f>Table134[[#This Row],[Dev]]/Table134[[#This Row],[Mean]]*100</f>
        <v>#DIV/0!</v>
      </c>
      <c r="L580" s="2">
        <f>Table134[[#This Row],[Estimated costs 1]]-Table134[[#This Row],[Actual cost]]</f>
        <v>0</v>
      </c>
      <c r="M580" s="2" t="e">
        <f>Table134[[#This Row],[Diff 1]]/Table134[[#This Row],[Actual cost]]*100</f>
        <v>#DIV/0!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</row>
    <row r="581" spans="1:33" hidden="1" x14ac:dyDescent="0.3">
      <c r="A581" t="s">
        <v>605</v>
      </c>
      <c r="B581">
        <v>579</v>
      </c>
      <c r="C581" t="str">
        <f>LEFT(Table134[[#This Row],[Contingency id]])</f>
        <v>C</v>
      </c>
      <c r="D581">
        <v>0</v>
      </c>
      <c r="E581" s="1">
        <v>1.02941176470588</v>
      </c>
      <c r="F581">
        <v>70</v>
      </c>
      <c r="G581">
        <v>68</v>
      </c>
      <c r="H581">
        <v>0</v>
      </c>
      <c r="I581" s="2">
        <f>AVERAGE(Table134[[#This Row],[Estimated costs 1]:[Estimated costs 20]])</f>
        <v>0</v>
      </c>
      <c r="J581" s="2">
        <f>_xlfn.STDEV.P(Table134[[#This Row],[Estimated costs 1]:[Estimated costs 20]])</f>
        <v>0</v>
      </c>
      <c r="K581" s="2" t="e">
        <f>Table134[[#This Row],[Dev]]/Table134[[#This Row],[Mean]]*100</f>
        <v>#DIV/0!</v>
      </c>
      <c r="L581" s="2">
        <f>Table134[[#This Row],[Estimated costs 1]]-Table134[[#This Row],[Actual cost]]</f>
        <v>0</v>
      </c>
      <c r="M581" s="2" t="e">
        <f>Table134[[#This Row],[Diff 1]]/Table134[[#This Row],[Actual cost]]*100</f>
        <v>#DIV/0!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</row>
    <row r="582" spans="1:33" hidden="1" x14ac:dyDescent="0.3">
      <c r="A582" t="s">
        <v>606</v>
      </c>
      <c r="B582">
        <v>580</v>
      </c>
      <c r="C582" t="str">
        <f>LEFT(Table134[[#This Row],[Contingency id]])</f>
        <v>C</v>
      </c>
      <c r="D582">
        <v>0</v>
      </c>
      <c r="E582" s="1">
        <v>1.0606060606060601</v>
      </c>
      <c r="F582">
        <v>70</v>
      </c>
      <c r="G582">
        <v>66</v>
      </c>
      <c r="H582">
        <v>0</v>
      </c>
      <c r="I582" s="2">
        <f>AVERAGE(Table134[[#This Row],[Estimated costs 1]:[Estimated costs 20]])</f>
        <v>0</v>
      </c>
      <c r="J582" s="2">
        <f>_xlfn.STDEV.P(Table134[[#This Row],[Estimated costs 1]:[Estimated costs 20]])</f>
        <v>0</v>
      </c>
      <c r="K582" s="2" t="e">
        <f>Table134[[#This Row],[Dev]]/Table134[[#This Row],[Mean]]*100</f>
        <v>#DIV/0!</v>
      </c>
      <c r="L582" s="2">
        <f>Table134[[#This Row],[Estimated costs 1]]-Table134[[#This Row],[Actual cost]]</f>
        <v>0</v>
      </c>
      <c r="M582" s="2" t="e">
        <f>Table134[[#This Row],[Diff 1]]/Table134[[#This Row],[Actual cost]]*100</f>
        <v>#DIV/0!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</row>
    <row r="583" spans="1:33" hidden="1" x14ac:dyDescent="0.3">
      <c r="A583" t="s">
        <v>607</v>
      </c>
      <c r="B583">
        <v>581</v>
      </c>
      <c r="C583" t="str">
        <f>LEFT(Table134[[#This Row],[Contingency id]])</f>
        <v>C</v>
      </c>
      <c r="D583">
        <v>0</v>
      </c>
      <c r="E583" s="1">
        <v>1.07692307692307</v>
      </c>
      <c r="F583">
        <v>84</v>
      </c>
      <c r="G583">
        <v>78</v>
      </c>
      <c r="H583">
        <v>0</v>
      </c>
      <c r="I583" s="2">
        <f>AVERAGE(Table134[[#This Row],[Estimated costs 1]:[Estimated costs 20]])</f>
        <v>0</v>
      </c>
      <c r="J583" s="2">
        <f>_xlfn.STDEV.P(Table134[[#This Row],[Estimated costs 1]:[Estimated costs 20]])</f>
        <v>0</v>
      </c>
      <c r="K583" s="2" t="e">
        <f>Table134[[#This Row],[Dev]]/Table134[[#This Row],[Mean]]*100</f>
        <v>#DIV/0!</v>
      </c>
      <c r="L583" s="2">
        <f>Table134[[#This Row],[Estimated costs 1]]-Table134[[#This Row],[Actual cost]]</f>
        <v>0</v>
      </c>
      <c r="M583" s="2" t="e">
        <f>Table134[[#This Row],[Diff 1]]/Table134[[#This Row],[Actual cost]]*100</f>
        <v>#DIV/0!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</row>
    <row r="584" spans="1:33" hidden="1" x14ac:dyDescent="0.3">
      <c r="A584" t="s">
        <v>608</v>
      </c>
      <c r="B584">
        <v>582</v>
      </c>
      <c r="C584" t="str">
        <f>LEFT(Table134[[#This Row],[Contingency id]])</f>
        <v>C</v>
      </c>
      <c r="D584">
        <v>0</v>
      </c>
      <c r="E584" s="1">
        <v>1</v>
      </c>
      <c r="F584">
        <v>35</v>
      </c>
      <c r="G584">
        <v>35</v>
      </c>
      <c r="H584">
        <v>0</v>
      </c>
      <c r="I584" s="2">
        <f>AVERAGE(Table134[[#This Row],[Estimated costs 1]:[Estimated costs 20]])</f>
        <v>0</v>
      </c>
      <c r="J584" s="2">
        <f>_xlfn.STDEV.P(Table134[[#This Row],[Estimated costs 1]:[Estimated costs 20]])</f>
        <v>0</v>
      </c>
      <c r="K584" s="2" t="e">
        <f>Table134[[#This Row],[Dev]]/Table134[[#This Row],[Mean]]*100</f>
        <v>#DIV/0!</v>
      </c>
      <c r="L584" s="2">
        <f>Table134[[#This Row],[Estimated costs 1]]-Table134[[#This Row],[Actual cost]]</f>
        <v>0</v>
      </c>
      <c r="M584" s="2" t="e">
        <f>Table134[[#This Row],[Diff 1]]/Table134[[#This Row],[Actual cost]]*100</f>
        <v>#DIV/0!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</row>
    <row r="585" spans="1:33" hidden="1" x14ac:dyDescent="0.3">
      <c r="A585" t="s">
        <v>609</v>
      </c>
      <c r="B585">
        <v>583</v>
      </c>
      <c r="C585" t="str">
        <f>LEFT(Table134[[#This Row],[Contingency id]])</f>
        <v>C</v>
      </c>
      <c r="D585">
        <v>0</v>
      </c>
      <c r="E585" s="1">
        <v>1.0270270270270201</v>
      </c>
      <c r="F585">
        <v>38</v>
      </c>
      <c r="G585">
        <v>37</v>
      </c>
      <c r="H585">
        <v>0</v>
      </c>
      <c r="I585" s="2">
        <f>AVERAGE(Table134[[#This Row],[Estimated costs 1]:[Estimated costs 20]])</f>
        <v>0</v>
      </c>
      <c r="J585" s="2">
        <f>_xlfn.STDEV.P(Table134[[#This Row],[Estimated costs 1]:[Estimated costs 20]])</f>
        <v>0</v>
      </c>
      <c r="K585" s="2" t="e">
        <f>Table134[[#This Row],[Dev]]/Table134[[#This Row],[Mean]]*100</f>
        <v>#DIV/0!</v>
      </c>
      <c r="L585" s="2">
        <f>Table134[[#This Row],[Estimated costs 1]]-Table134[[#This Row],[Actual cost]]</f>
        <v>0</v>
      </c>
      <c r="M585" s="2" t="e">
        <f>Table134[[#This Row],[Diff 1]]/Table134[[#This Row],[Actual cost]]*100</f>
        <v>#DIV/0!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</row>
    <row r="586" spans="1:33" hidden="1" x14ac:dyDescent="0.3">
      <c r="A586" t="s">
        <v>610</v>
      </c>
      <c r="B586">
        <v>584</v>
      </c>
      <c r="C586" t="str">
        <f>LEFT(Table134[[#This Row],[Contingency id]])</f>
        <v>C</v>
      </c>
      <c r="D586">
        <v>0</v>
      </c>
      <c r="E586" s="1">
        <v>1.0606060606060601</v>
      </c>
      <c r="F586">
        <v>35</v>
      </c>
      <c r="G586">
        <v>33</v>
      </c>
      <c r="H586">
        <v>0</v>
      </c>
      <c r="I586" s="2">
        <f>AVERAGE(Table134[[#This Row],[Estimated costs 1]:[Estimated costs 20]])</f>
        <v>0</v>
      </c>
      <c r="J586" s="2">
        <f>_xlfn.STDEV.P(Table134[[#This Row],[Estimated costs 1]:[Estimated costs 20]])</f>
        <v>0</v>
      </c>
      <c r="K586" s="2" t="e">
        <f>Table134[[#This Row],[Dev]]/Table134[[#This Row],[Mean]]*100</f>
        <v>#DIV/0!</v>
      </c>
      <c r="L586" s="2">
        <f>Table134[[#This Row],[Estimated costs 1]]-Table134[[#This Row],[Actual cost]]</f>
        <v>0</v>
      </c>
      <c r="M586" s="2" t="e">
        <f>Table134[[#This Row],[Diff 1]]/Table134[[#This Row],[Actual cost]]*100</f>
        <v>#DIV/0!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</row>
    <row r="587" spans="1:33" hidden="1" x14ac:dyDescent="0.3">
      <c r="A587" t="s">
        <v>611</v>
      </c>
      <c r="B587">
        <v>585</v>
      </c>
      <c r="C587" t="str">
        <f>LEFT(Table134[[#This Row],[Contingency id]])</f>
        <v>C</v>
      </c>
      <c r="D587">
        <v>0</v>
      </c>
      <c r="E587" s="1">
        <v>1.09375</v>
      </c>
      <c r="F587">
        <v>35</v>
      </c>
      <c r="G587">
        <v>32</v>
      </c>
      <c r="H587">
        <v>0</v>
      </c>
      <c r="I587" s="2">
        <f>AVERAGE(Table134[[#This Row],[Estimated costs 1]:[Estimated costs 20]])</f>
        <v>0</v>
      </c>
      <c r="J587" s="2">
        <f>_xlfn.STDEV.P(Table134[[#This Row],[Estimated costs 1]:[Estimated costs 20]])</f>
        <v>0</v>
      </c>
      <c r="K587" s="2" t="e">
        <f>Table134[[#This Row],[Dev]]/Table134[[#This Row],[Mean]]*100</f>
        <v>#DIV/0!</v>
      </c>
      <c r="L587" s="2">
        <f>Table134[[#This Row],[Estimated costs 1]]-Table134[[#This Row],[Actual cost]]</f>
        <v>0</v>
      </c>
      <c r="M587" s="2" t="e">
        <f>Table134[[#This Row],[Diff 1]]/Table134[[#This Row],[Actual cost]]*100</f>
        <v>#DIV/0!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</row>
    <row r="588" spans="1:33" hidden="1" x14ac:dyDescent="0.3">
      <c r="A588" t="s">
        <v>612</v>
      </c>
      <c r="B588">
        <v>586</v>
      </c>
      <c r="C588" t="str">
        <f>LEFT(Table134[[#This Row],[Contingency id]])</f>
        <v>C</v>
      </c>
      <c r="D588">
        <v>0</v>
      </c>
      <c r="E588" s="1">
        <v>1</v>
      </c>
      <c r="F588">
        <v>35</v>
      </c>
      <c r="G588">
        <v>35</v>
      </c>
      <c r="H588">
        <v>0</v>
      </c>
      <c r="I588" s="2">
        <f>AVERAGE(Table134[[#This Row],[Estimated costs 1]:[Estimated costs 20]])</f>
        <v>0</v>
      </c>
      <c r="J588" s="2">
        <f>_xlfn.STDEV.P(Table134[[#This Row],[Estimated costs 1]:[Estimated costs 20]])</f>
        <v>0</v>
      </c>
      <c r="K588" s="2" t="e">
        <f>Table134[[#This Row],[Dev]]/Table134[[#This Row],[Mean]]*100</f>
        <v>#DIV/0!</v>
      </c>
      <c r="L588" s="2">
        <f>Table134[[#This Row],[Estimated costs 1]]-Table134[[#This Row],[Actual cost]]</f>
        <v>0</v>
      </c>
      <c r="M588" s="2" t="e">
        <f>Table134[[#This Row],[Diff 1]]/Table134[[#This Row],[Actual cost]]*100</f>
        <v>#DIV/0!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</row>
    <row r="589" spans="1:33" hidden="1" x14ac:dyDescent="0.3">
      <c r="A589" t="s">
        <v>613</v>
      </c>
      <c r="B589">
        <v>587</v>
      </c>
      <c r="C589" t="str">
        <f>LEFT(Table134[[#This Row],[Contingency id]])</f>
        <v>C</v>
      </c>
      <c r="D589">
        <v>0</v>
      </c>
      <c r="E589" s="1">
        <v>1</v>
      </c>
      <c r="F589">
        <v>38</v>
      </c>
      <c r="G589">
        <v>38</v>
      </c>
      <c r="H589">
        <v>0</v>
      </c>
      <c r="I589" s="2">
        <f>AVERAGE(Table134[[#This Row],[Estimated costs 1]:[Estimated costs 20]])</f>
        <v>0</v>
      </c>
      <c r="J589" s="2">
        <f>_xlfn.STDEV.P(Table134[[#This Row],[Estimated costs 1]:[Estimated costs 20]])</f>
        <v>0</v>
      </c>
      <c r="K589" s="2" t="e">
        <f>Table134[[#This Row],[Dev]]/Table134[[#This Row],[Mean]]*100</f>
        <v>#DIV/0!</v>
      </c>
      <c r="L589" s="2">
        <f>Table134[[#This Row],[Estimated costs 1]]-Table134[[#This Row],[Actual cost]]</f>
        <v>0</v>
      </c>
      <c r="M589" s="2" t="e">
        <f>Table134[[#This Row],[Diff 1]]/Table134[[#This Row],[Actual cost]]*100</f>
        <v>#DIV/0!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</row>
    <row r="590" spans="1:33" hidden="1" x14ac:dyDescent="0.3">
      <c r="A590" t="s">
        <v>614</v>
      </c>
      <c r="B590">
        <v>588</v>
      </c>
      <c r="C590" t="str">
        <f>LEFT(Table134[[#This Row],[Contingency id]])</f>
        <v>C</v>
      </c>
      <c r="D590">
        <v>0</v>
      </c>
      <c r="E590" s="1">
        <v>1.0606060606060601</v>
      </c>
      <c r="F590">
        <v>35</v>
      </c>
      <c r="G590">
        <v>33</v>
      </c>
      <c r="H590">
        <v>0</v>
      </c>
      <c r="I590" s="2">
        <f>AVERAGE(Table134[[#This Row],[Estimated costs 1]:[Estimated costs 20]])</f>
        <v>0</v>
      </c>
      <c r="J590" s="2">
        <f>_xlfn.STDEV.P(Table134[[#This Row],[Estimated costs 1]:[Estimated costs 20]])</f>
        <v>0</v>
      </c>
      <c r="K590" s="2" t="e">
        <f>Table134[[#This Row],[Dev]]/Table134[[#This Row],[Mean]]*100</f>
        <v>#DIV/0!</v>
      </c>
      <c r="L590" s="2">
        <f>Table134[[#This Row],[Estimated costs 1]]-Table134[[#This Row],[Actual cost]]</f>
        <v>0</v>
      </c>
      <c r="M590" s="2" t="e">
        <f>Table134[[#This Row],[Diff 1]]/Table134[[#This Row],[Actual cost]]*100</f>
        <v>#DIV/0!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</row>
    <row r="591" spans="1:33" hidden="1" x14ac:dyDescent="0.3">
      <c r="A591" t="s">
        <v>615</v>
      </c>
      <c r="B591">
        <v>589</v>
      </c>
      <c r="C591" t="str">
        <f>LEFT(Table134[[#This Row],[Contingency id]])</f>
        <v>C</v>
      </c>
      <c r="D591">
        <v>0</v>
      </c>
      <c r="E591" s="1">
        <v>1.09375</v>
      </c>
      <c r="F591">
        <v>35</v>
      </c>
      <c r="G591">
        <v>32</v>
      </c>
      <c r="H591">
        <v>0</v>
      </c>
      <c r="I591" s="2">
        <f>AVERAGE(Table134[[#This Row],[Estimated costs 1]:[Estimated costs 20]])</f>
        <v>0</v>
      </c>
      <c r="J591" s="2">
        <f>_xlfn.STDEV.P(Table134[[#This Row],[Estimated costs 1]:[Estimated costs 20]])</f>
        <v>0</v>
      </c>
      <c r="K591" s="2" t="e">
        <f>Table134[[#This Row],[Dev]]/Table134[[#This Row],[Mean]]*100</f>
        <v>#DIV/0!</v>
      </c>
      <c r="L591" s="2">
        <f>Table134[[#This Row],[Estimated costs 1]]-Table134[[#This Row],[Actual cost]]</f>
        <v>0</v>
      </c>
      <c r="M591" s="2" t="e">
        <f>Table134[[#This Row],[Diff 1]]/Table134[[#This Row],[Actual cost]]*100</f>
        <v>#DIV/0!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</row>
    <row r="592" spans="1:33" hidden="1" x14ac:dyDescent="0.3">
      <c r="A592" t="s">
        <v>616</v>
      </c>
      <c r="B592">
        <v>590</v>
      </c>
      <c r="C592" t="str">
        <f>LEFT(Table134[[#This Row],[Contingency id]])</f>
        <v>C</v>
      </c>
      <c r="D592">
        <v>0</v>
      </c>
      <c r="E592" s="1">
        <v>1.12903225806451</v>
      </c>
      <c r="F592">
        <v>35</v>
      </c>
      <c r="G592">
        <v>31</v>
      </c>
      <c r="H592">
        <v>0</v>
      </c>
      <c r="I592" s="2">
        <f>AVERAGE(Table134[[#This Row],[Estimated costs 1]:[Estimated costs 20]])</f>
        <v>0</v>
      </c>
      <c r="J592" s="2">
        <f>_xlfn.STDEV.P(Table134[[#This Row],[Estimated costs 1]:[Estimated costs 20]])</f>
        <v>0</v>
      </c>
      <c r="K592" s="2" t="e">
        <f>Table134[[#This Row],[Dev]]/Table134[[#This Row],[Mean]]*100</f>
        <v>#DIV/0!</v>
      </c>
      <c r="L592" s="2">
        <f>Table134[[#This Row],[Estimated costs 1]]-Table134[[#This Row],[Actual cost]]</f>
        <v>0</v>
      </c>
      <c r="M592" s="2" t="e">
        <f>Table134[[#This Row],[Diff 1]]/Table134[[#This Row],[Actual cost]]*100</f>
        <v>#DIV/0!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</row>
    <row r="593" spans="1:33" hidden="1" x14ac:dyDescent="0.3">
      <c r="A593" t="s">
        <v>617</v>
      </c>
      <c r="B593">
        <v>591</v>
      </c>
      <c r="C593" t="str">
        <f>LEFT(Table134[[#This Row],[Contingency id]])</f>
        <v>C</v>
      </c>
      <c r="D593">
        <v>0</v>
      </c>
      <c r="E593" s="1">
        <v>1</v>
      </c>
      <c r="F593">
        <v>35</v>
      </c>
      <c r="G593">
        <v>35</v>
      </c>
      <c r="H593">
        <v>0</v>
      </c>
      <c r="I593" s="2">
        <f>AVERAGE(Table134[[#This Row],[Estimated costs 1]:[Estimated costs 20]])</f>
        <v>0</v>
      </c>
      <c r="J593" s="2">
        <f>_xlfn.STDEV.P(Table134[[#This Row],[Estimated costs 1]:[Estimated costs 20]])</f>
        <v>0</v>
      </c>
      <c r="K593" s="2" t="e">
        <f>Table134[[#This Row],[Dev]]/Table134[[#This Row],[Mean]]*100</f>
        <v>#DIV/0!</v>
      </c>
      <c r="L593" s="2">
        <f>Table134[[#This Row],[Estimated costs 1]]-Table134[[#This Row],[Actual cost]]</f>
        <v>0</v>
      </c>
      <c r="M593" s="2" t="e">
        <f>Table134[[#This Row],[Diff 1]]/Table134[[#This Row],[Actual cost]]*100</f>
        <v>#DIV/0!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</row>
    <row r="594" spans="1:33" hidden="1" x14ac:dyDescent="0.3">
      <c r="A594" t="s">
        <v>618</v>
      </c>
      <c r="B594">
        <v>592</v>
      </c>
      <c r="C594" t="str">
        <f>LEFT(Table134[[#This Row],[Contingency id]])</f>
        <v>C</v>
      </c>
      <c r="D594">
        <v>0</v>
      </c>
      <c r="E594" s="1">
        <v>1.0270270270270201</v>
      </c>
      <c r="F594">
        <v>38</v>
      </c>
      <c r="G594">
        <v>37</v>
      </c>
      <c r="H594">
        <v>0</v>
      </c>
      <c r="I594" s="2">
        <f>AVERAGE(Table134[[#This Row],[Estimated costs 1]:[Estimated costs 20]])</f>
        <v>0</v>
      </c>
      <c r="J594" s="2">
        <f>_xlfn.STDEV.P(Table134[[#This Row],[Estimated costs 1]:[Estimated costs 20]])</f>
        <v>0</v>
      </c>
      <c r="K594" s="2" t="e">
        <f>Table134[[#This Row],[Dev]]/Table134[[#This Row],[Mean]]*100</f>
        <v>#DIV/0!</v>
      </c>
      <c r="L594" s="2">
        <f>Table134[[#This Row],[Estimated costs 1]]-Table134[[#This Row],[Actual cost]]</f>
        <v>0</v>
      </c>
      <c r="M594" s="2" t="e">
        <f>Table134[[#This Row],[Diff 1]]/Table134[[#This Row],[Actual cost]]*100</f>
        <v>#DIV/0!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</row>
    <row r="595" spans="1:33" hidden="1" x14ac:dyDescent="0.3">
      <c r="A595" t="s">
        <v>619</v>
      </c>
      <c r="B595">
        <v>593</v>
      </c>
      <c r="C595" t="str">
        <f>LEFT(Table134[[#This Row],[Contingency id]])</f>
        <v>C</v>
      </c>
      <c r="D595">
        <v>0</v>
      </c>
      <c r="E595" s="1">
        <v>1.0465116279069699</v>
      </c>
      <c r="F595">
        <v>45</v>
      </c>
      <c r="G595">
        <v>43</v>
      </c>
      <c r="H595">
        <v>0</v>
      </c>
      <c r="I595" s="2">
        <f>AVERAGE(Table134[[#This Row],[Estimated costs 1]:[Estimated costs 20]])</f>
        <v>0</v>
      </c>
      <c r="J595" s="2">
        <f>_xlfn.STDEV.P(Table134[[#This Row],[Estimated costs 1]:[Estimated costs 20]])</f>
        <v>0</v>
      </c>
      <c r="K595" s="2" t="e">
        <f>Table134[[#This Row],[Dev]]/Table134[[#This Row],[Mean]]*100</f>
        <v>#DIV/0!</v>
      </c>
      <c r="L595" s="2">
        <f>Table134[[#This Row],[Estimated costs 1]]-Table134[[#This Row],[Actual cost]]</f>
        <v>0</v>
      </c>
      <c r="M595" s="2" t="e">
        <f>Table134[[#This Row],[Diff 1]]/Table134[[#This Row],[Actual cost]]*100</f>
        <v>#DIV/0!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</row>
    <row r="596" spans="1:33" hidden="1" x14ac:dyDescent="0.3">
      <c r="A596" t="s">
        <v>620</v>
      </c>
      <c r="B596">
        <v>594</v>
      </c>
      <c r="C596" t="str">
        <f>LEFT(Table134[[#This Row],[Contingency id]])</f>
        <v>C</v>
      </c>
      <c r="D596">
        <v>0</v>
      </c>
      <c r="E596" s="1">
        <v>1</v>
      </c>
      <c r="F596">
        <v>31</v>
      </c>
      <c r="G596">
        <v>31</v>
      </c>
      <c r="H596">
        <v>0</v>
      </c>
      <c r="I596" s="2">
        <f>AVERAGE(Table134[[#This Row],[Estimated costs 1]:[Estimated costs 20]])</f>
        <v>0</v>
      </c>
      <c r="J596" s="2">
        <f>_xlfn.STDEV.P(Table134[[#This Row],[Estimated costs 1]:[Estimated costs 20]])</f>
        <v>0</v>
      </c>
      <c r="K596" s="2" t="e">
        <f>Table134[[#This Row],[Dev]]/Table134[[#This Row],[Mean]]*100</f>
        <v>#DIV/0!</v>
      </c>
      <c r="L596" s="2">
        <f>Table134[[#This Row],[Estimated costs 1]]-Table134[[#This Row],[Actual cost]]</f>
        <v>0</v>
      </c>
      <c r="M596" s="2" t="e">
        <f>Table134[[#This Row],[Diff 1]]/Table134[[#This Row],[Actual cost]]*100</f>
        <v>#DIV/0!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</row>
    <row r="597" spans="1:33" hidden="1" x14ac:dyDescent="0.3">
      <c r="A597" t="s">
        <v>621</v>
      </c>
      <c r="B597">
        <v>595</v>
      </c>
      <c r="C597" t="str">
        <f>LEFT(Table134[[#This Row],[Contingency id]])</f>
        <v>C</v>
      </c>
      <c r="D597">
        <v>0</v>
      </c>
      <c r="E597" s="1">
        <v>1</v>
      </c>
      <c r="F597">
        <v>31</v>
      </c>
      <c r="G597">
        <v>31</v>
      </c>
      <c r="H597">
        <v>0</v>
      </c>
      <c r="I597" s="2">
        <f>AVERAGE(Table134[[#This Row],[Estimated costs 1]:[Estimated costs 20]])</f>
        <v>0</v>
      </c>
      <c r="J597" s="2">
        <f>_xlfn.STDEV.P(Table134[[#This Row],[Estimated costs 1]:[Estimated costs 20]])</f>
        <v>0</v>
      </c>
      <c r="K597" s="2" t="e">
        <f>Table134[[#This Row],[Dev]]/Table134[[#This Row],[Mean]]*100</f>
        <v>#DIV/0!</v>
      </c>
      <c r="L597" s="2">
        <f>Table134[[#This Row],[Estimated costs 1]]-Table134[[#This Row],[Actual cost]]</f>
        <v>0</v>
      </c>
      <c r="M597" s="2" t="e">
        <f>Table134[[#This Row],[Diff 1]]/Table134[[#This Row],[Actual cost]]*100</f>
        <v>#DIV/0!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</row>
    <row r="598" spans="1:33" hidden="1" x14ac:dyDescent="0.3">
      <c r="A598" t="s">
        <v>622</v>
      </c>
      <c r="B598">
        <v>596</v>
      </c>
      <c r="C598" t="str">
        <f>LEFT(Table134[[#This Row],[Contingency id]])</f>
        <v>C</v>
      </c>
      <c r="D598">
        <v>0</v>
      </c>
      <c r="E598" s="1">
        <v>1.02272727272727</v>
      </c>
      <c r="F598">
        <v>45</v>
      </c>
      <c r="G598">
        <v>44</v>
      </c>
      <c r="H598">
        <v>0</v>
      </c>
      <c r="I598" s="2">
        <f>AVERAGE(Table134[[#This Row],[Estimated costs 1]:[Estimated costs 20]])</f>
        <v>0</v>
      </c>
      <c r="J598" s="2">
        <f>_xlfn.STDEV.P(Table134[[#This Row],[Estimated costs 1]:[Estimated costs 20]])</f>
        <v>0</v>
      </c>
      <c r="K598" s="2" t="e">
        <f>Table134[[#This Row],[Dev]]/Table134[[#This Row],[Mean]]*100</f>
        <v>#DIV/0!</v>
      </c>
      <c r="L598" s="2">
        <f>Table134[[#This Row],[Estimated costs 1]]-Table134[[#This Row],[Actual cost]]</f>
        <v>0</v>
      </c>
      <c r="M598" s="2" t="e">
        <f>Table134[[#This Row],[Diff 1]]/Table134[[#This Row],[Actual cost]]*100</f>
        <v>#DIV/0!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</row>
    <row r="599" spans="1:33" hidden="1" x14ac:dyDescent="0.3">
      <c r="A599" t="s">
        <v>623</v>
      </c>
      <c r="B599">
        <v>597</v>
      </c>
      <c r="C599" t="str">
        <f>LEFT(Table134[[#This Row],[Contingency id]])</f>
        <v>C</v>
      </c>
      <c r="D599">
        <v>0</v>
      </c>
      <c r="E599" s="1">
        <v>1.0465116279069699</v>
      </c>
      <c r="F599">
        <v>45</v>
      </c>
      <c r="G599">
        <v>43</v>
      </c>
      <c r="H599">
        <v>0</v>
      </c>
      <c r="I599" s="2">
        <f>AVERAGE(Table134[[#This Row],[Estimated costs 1]:[Estimated costs 20]])</f>
        <v>0</v>
      </c>
      <c r="J599" s="2">
        <f>_xlfn.STDEV.P(Table134[[#This Row],[Estimated costs 1]:[Estimated costs 20]])</f>
        <v>0</v>
      </c>
      <c r="K599" s="2" t="e">
        <f>Table134[[#This Row],[Dev]]/Table134[[#This Row],[Mean]]*100</f>
        <v>#DIV/0!</v>
      </c>
      <c r="L599" s="2">
        <f>Table134[[#This Row],[Estimated costs 1]]-Table134[[#This Row],[Actual cost]]</f>
        <v>0</v>
      </c>
      <c r="M599" s="2" t="e">
        <f>Table134[[#This Row],[Diff 1]]/Table134[[#This Row],[Actual cost]]*100</f>
        <v>#DIV/0!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</row>
    <row r="600" spans="1:33" hidden="1" x14ac:dyDescent="0.3">
      <c r="A600" t="s">
        <v>624</v>
      </c>
      <c r="B600">
        <v>598</v>
      </c>
      <c r="C600" t="str">
        <f>LEFT(Table134[[#This Row],[Contingency id]])</f>
        <v>C</v>
      </c>
      <c r="D600">
        <v>0</v>
      </c>
      <c r="E600" s="1">
        <v>1</v>
      </c>
      <c r="F600">
        <v>45</v>
      </c>
      <c r="G600">
        <v>45</v>
      </c>
      <c r="H600">
        <v>0</v>
      </c>
      <c r="I600" s="2">
        <f>AVERAGE(Table134[[#This Row],[Estimated costs 1]:[Estimated costs 20]])</f>
        <v>0</v>
      </c>
      <c r="J600" s="2">
        <f>_xlfn.STDEV.P(Table134[[#This Row],[Estimated costs 1]:[Estimated costs 20]])</f>
        <v>0</v>
      </c>
      <c r="K600" s="2" t="e">
        <f>Table134[[#This Row],[Dev]]/Table134[[#This Row],[Mean]]*100</f>
        <v>#DIV/0!</v>
      </c>
      <c r="L600" s="2">
        <f>Table134[[#This Row],[Estimated costs 1]]-Table134[[#This Row],[Actual cost]]</f>
        <v>0</v>
      </c>
      <c r="M600" s="2" t="e">
        <f>Table134[[#This Row],[Diff 1]]/Table134[[#This Row],[Actual cost]]*100</f>
        <v>#DIV/0!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</row>
    <row r="601" spans="1:33" hidden="1" x14ac:dyDescent="0.3">
      <c r="A601" t="s">
        <v>625</v>
      </c>
      <c r="B601">
        <v>599</v>
      </c>
      <c r="C601" t="str">
        <f>LEFT(Table134[[#This Row],[Contingency id]])</f>
        <v>C</v>
      </c>
      <c r="D601">
        <v>0</v>
      </c>
      <c r="E601" s="1">
        <v>1</v>
      </c>
      <c r="F601">
        <v>31</v>
      </c>
      <c r="G601">
        <v>31</v>
      </c>
      <c r="H601">
        <v>0</v>
      </c>
      <c r="I601" s="2">
        <f>AVERAGE(Table134[[#This Row],[Estimated costs 1]:[Estimated costs 20]])</f>
        <v>0</v>
      </c>
      <c r="J601" s="2">
        <f>_xlfn.STDEV.P(Table134[[#This Row],[Estimated costs 1]:[Estimated costs 20]])</f>
        <v>0</v>
      </c>
      <c r="K601" s="2" t="e">
        <f>Table134[[#This Row],[Dev]]/Table134[[#This Row],[Mean]]*100</f>
        <v>#DIV/0!</v>
      </c>
      <c r="L601" s="2">
        <f>Table134[[#This Row],[Estimated costs 1]]-Table134[[#This Row],[Actual cost]]</f>
        <v>0</v>
      </c>
      <c r="M601" s="2" t="e">
        <f>Table134[[#This Row],[Diff 1]]/Table134[[#This Row],[Actual cost]]*100</f>
        <v>#DIV/0!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</row>
    <row r="602" spans="1:33" hidden="1" x14ac:dyDescent="0.3">
      <c r="A602" t="s">
        <v>626</v>
      </c>
      <c r="B602">
        <v>600</v>
      </c>
      <c r="C602" t="str">
        <f>LEFT(Table134[[#This Row],[Contingency id]])</f>
        <v>C</v>
      </c>
      <c r="D602">
        <v>0</v>
      </c>
      <c r="E602" s="1">
        <v>1.02272727272727</v>
      </c>
      <c r="F602">
        <v>45</v>
      </c>
      <c r="G602">
        <v>44</v>
      </c>
      <c r="H602">
        <v>0</v>
      </c>
      <c r="I602" s="2">
        <f>AVERAGE(Table134[[#This Row],[Estimated costs 1]:[Estimated costs 20]])</f>
        <v>0</v>
      </c>
      <c r="J602" s="2">
        <f>_xlfn.STDEV.P(Table134[[#This Row],[Estimated costs 1]:[Estimated costs 20]])</f>
        <v>0</v>
      </c>
      <c r="K602" s="2" t="e">
        <f>Table134[[#This Row],[Dev]]/Table134[[#This Row],[Mean]]*100</f>
        <v>#DIV/0!</v>
      </c>
      <c r="L602" s="2">
        <f>Table134[[#This Row],[Estimated costs 1]]-Table134[[#This Row],[Actual cost]]</f>
        <v>0</v>
      </c>
      <c r="M602" s="2" t="e">
        <f>Table134[[#This Row],[Diff 1]]/Table134[[#This Row],[Actual cost]]*100</f>
        <v>#DIV/0!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</row>
    <row r="603" spans="1:33" hidden="1" x14ac:dyDescent="0.3">
      <c r="A603" t="s">
        <v>627</v>
      </c>
      <c r="B603">
        <v>601</v>
      </c>
      <c r="C603" t="str">
        <f>LEFT(Table134[[#This Row],[Contingency id]])</f>
        <v>C</v>
      </c>
      <c r="D603">
        <v>0</v>
      </c>
      <c r="E603" s="1">
        <v>1.02272727272727</v>
      </c>
      <c r="F603">
        <v>45</v>
      </c>
      <c r="G603">
        <v>44</v>
      </c>
      <c r="H603">
        <v>0</v>
      </c>
      <c r="I603" s="2">
        <f>AVERAGE(Table134[[#This Row],[Estimated costs 1]:[Estimated costs 20]])</f>
        <v>0</v>
      </c>
      <c r="J603" s="2">
        <f>_xlfn.STDEV.P(Table134[[#This Row],[Estimated costs 1]:[Estimated costs 20]])</f>
        <v>0</v>
      </c>
      <c r="K603" s="2" t="e">
        <f>Table134[[#This Row],[Dev]]/Table134[[#This Row],[Mean]]*100</f>
        <v>#DIV/0!</v>
      </c>
      <c r="L603" s="2">
        <f>Table134[[#This Row],[Estimated costs 1]]-Table134[[#This Row],[Actual cost]]</f>
        <v>0</v>
      </c>
      <c r="M603" s="2" t="e">
        <f>Table134[[#This Row],[Diff 1]]/Table134[[#This Row],[Actual cost]]*100</f>
        <v>#DIV/0!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</row>
    <row r="604" spans="1:33" hidden="1" x14ac:dyDescent="0.3">
      <c r="A604" t="s">
        <v>628</v>
      </c>
      <c r="B604">
        <v>602</v>
      </c>
      <c r="C604" t="str">
        <f>LEFT(Table134[[#This Row],[Contingency id]])</f>
        <v>C</v>
      </c>
      <c r="D604">
        <v>0</v>
      </c>
      <c r="E604" s="1">
        <v>1.0714285714285701</v>
      </c>
      <c r="F604">
        <v>45</v>
      </c>
      <c r="G604">
        <v>42</v>
      </c>
      <c r="H604">
        <v>0</v>
      </c>
      <c r="I604" s="2">
        <f>AVERAGE(Table134[[#This Row],[Estimated costs 1]:[Estimated costs 20]])</f>
        <v>0</v>
      </c>
      <c r="J604" s="2">
        <f>_xlfn.STDEV.P(Table134[[#This Row],[Estimated costs 1]:[Estimated costs 20]])</f>
        <v>0</v>
      </c>
      <c r="K604" s="2" t="e">
        <f>Table134[[#This Row],[Dev]]/Table134[[#This Row],[Mean]]*100</f>
        <v>#DIV/0!</v>
      </c>
      <c r="L604" s="2">
        <f>Table134[[#This Row],[Estimated costs 1]]-Table134[[#This Row],[Actual cost]]</f>
        <v>0</v>
      </c>
      <c r="M604" s="2" t="e">
        <f>Table134[[#This Row],[Diff 1]]/Table134[[#This Row],[Actual cost]]*100</f>
        <v>#DIV/0!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</row>
    <row r="605" spans="1:33" hidden="1" x14ac:dyDescent="0.3">
      <c r="A605" t="s">
        <v>629</v>
      </c>
      <c r="B605">
        <v>603</v>
      </c>
      <c r="C605" t="str">
        <f>LEFT(Table134[[#This Row],[Contingency id]])</f>
        <v>C</v>
      </c>
      <c r="D605">
        <v>0</v>
      </c>
      <c r="E605" s="1">
        <v>1.0526315789473599</v>
      </c>
      <c r="F605">
        <v>20</v>
      </c>
      <c r="G605">
        <v>19</v>
      </c>
      <c r="H605">
        <v>0</v>
      </c>
      <c r="I605" s="2">
        <f>AVERAGE(Table134[[#This Row],[Estimated costs 1]:[Estimated costs 20]])</f>
        <v>0</v>
      </c>
      <c r="J605" s="2">
        <f>_xlfn.STDEV.P(Table134[[#This Row],[Estimated costs 1]:[Estimated costs 20]])</f>
        <v>0</v>
      </c>
      <c r="K605" s="2" t="e">
        <f>Table134[[#This Row],[Dev]]/Table134[[#This Row],[Mean]]*100</f>
        <v>#DIV/0!</v>
      </c>
      <c r="L605" s="2">
        <f>Table134[[#This Row],[Estimated costs 1]]-Table134[[#This Row],[Actual cost]]</f>
        <v>0</v>
      </c>
      <c r="M605" s="2" t="e">
        <f>Table134[[#This Row],[Diff 1]]/Table134[[#This Row],[Actual cost]]*100</f>
        <v>#DIV/0!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</row>
    <row r="606" spans="1:33" hidden="1" x14ac:dyDescent="0.3">
      <c r="A606" t="s">
        <v>630</v>
      </c>
      <c r="B606">
        <v>604</v>
      </c>
      <c r="C606" t="str">
        <f>LEFT(Table134[[#This Row],[Contingency id]])</f>
        <v>C</v>
      </c>
      <c r="D606">
        <v>0</v>
      </c>
      <c r="E606" s="1">
        <v>1.0526315789473599</v>
      </c>
      <c r="F606">
        <v>20</v>
      </c>
      <c r="G606">
        <v>19</v>
      </c>
      <c r="H606">
        <v>0</v>
      </c>
      <c r="I606" s="2">
        <f>AVERAGE(Table134[[#This Row],[Estimated costs 1]:[Estimated costs 20]])</f>
        <v>0</v>
      </c>
      <c r="J606" s="2">
        <f>_xlfn.STDEV.P(Table134[[#This Row],[Estimated costs 1]:[Estimated costs 20]])</f>
        <v>0</v>
      </c>
      <c r="K606" s="2" t="e">
        <f>Table134[[#This Row],[Dev]]/Table134[[#This Row],[Mean]]*100</f>
        <v>#DIV/0!</v>
      </c>
      <c r="L606" s="2">
        <f>Table134[[#This Row],[Estimated costs 1]]-Table134[[#This Row],[Actual cost]]</f>
        <v>0</v>
      </c>
      <c r="M606" s="2" t="e">
        <f>Table134[[#This Row],[Diff 1]]/Table134[[#This Row],[Actual cost]]*100</f>
        <v>#DIV/0!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</row>
    <row r="607" spans="1:33" hidden="1" x14ac:dyDescent="0.3">
      <c r="A607" t="s">
        <v>631</v>
      </c>
      <c r="B607">
        <v>605</v>
      </c>
      <c r="C607" t="str">
        <f>LEFT(Table134[[#This Row],[Contingency id]])</f>
        <v>C</v>
      </c>
      <c r="D607">
        <v>0</v>
      </c>
      <c r="E607" s="1">
        <v>1</v>
      </c>
      <c r="F607">
        <v>20</v>
      </c>
      <c r="G607">
        <v>20</v>
      </c>
      <c r="H607">
        <v>0</v>
      </c>
      <c r="I607" s="2">
        <f>AVERAGE(Table134[[#This Row],[Estimated costs 1]:[Estimated costs 20]])</f>
        <v>0</v>
      </c>
      <c r="J607" s="2">
        <f>_xlfn.STDEV.P(Table134[[#This Row],[Estimated costs 1]:[Estimated costs 20]])</f>
        <v>0</v>
      </c>
      <c r="K607" s="2" t="e">
        <f>Table134[[#This Row],[Dev]]/Table134[[#This Row],[Mean]]*100</f>
        <v>#DIV/0!</v>
      </c>
      <c r="L607" s="2">
        <f>Table134[[#This Row],[Estimated costs 1]]-Table134[[#This Row],[Actual cost]]</f>
        <v>0</v>
      </c>
      <c r="M607" s="2" t="e">
        <f>Table134[[#This Row],[Diff 1]]/Table134[[#This Row],[Actual cost]]*100</f>
        <v>#DIV/0!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</row>
    <row r="608" spans="1:33" hidden="1" x14ac:dyDescent="0.3">
      <c r="A608" t="s">
        <v>632</v>
      </c>
      <c r="B608">
        <v>606</v>
      </c>
      <c r="C608" t="str">
        <f>LEFT(Table134[[#This Row],[Contingency id]])</f>
        <v>C</v>
      </c>
      <c r="D608">
        <v>0</v>
      </c>
      <c r="E608" s="1">
        <v>1.1111111111111101</v>
      </c>
      <c r="F608">
        <v>20</v>
      </c>
      <c r="G608">
        <v>18</v>
      </c>
      <c r="H608">
        <v>0</v>
      </c>
      <c r="I608" s="2">
        <f>AVERAGE(Table134[[#This Row],[Estimated costs 1]:[Estimated costs 20]])</f>
        <v>0</v>
      </c>
      <c r="J608" s="2">
        <f>_xlfn.STDEV.P(Table134[[#This Row],[Estimated costs 1]:[Estimated costs 20]])</f>
        <v>0</v>
      </c>
      <c r="K608" s="2" t="e">
        <f>Table134[[#This Row],[Dev]]/Table134[[#This Row],[Mean]]*100</f>
        <v>#DIV/0!</v>
      </c>
      <c r="L608" s="2">
        <f>Table134[[#This Row],[Estimated costs 1]]-Table134[[#This Row],[Actual cost]]</f>
        <v>0</v>
      </c>
      <c r="M608" s="2" t="e">
        <f>Table134[[#This Row],[Diff 1]]/Table134[[#This Row],[Actual cost]]*100</f>
        <v>#DIV/0!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</row>
    <row r="609" spans="1:33" hidden="1" x14ac:dyDescent="0.3">
      <c r="A609" t="s">
        <v>633</v>
      </c>
      <c r="B609">
        <v>607</v>
      </c>
      <c r="C609" t="str">
        <f>LEFT(Table134[[#This Row],[Contingency id]])</f>
        <v>C</v>
      </c>
      <c r="D609">
        <v>0</v>
      </c>
      <c r="E609" s="1">
        <v>1.0526315789473599</v>
      </c>
      <c r="F609">
        <v>20</v>
      </c>
      <c r="G609">
        <v>19</v>
      </c>
      <c r="H609">
        <v>0</v>
      </c>
      <c r="I609" s="2">
        <f>AVERAGE(Table134[[#This Row],[Estimated costs 1]:[Estimated costs 20]])</f>
        <v>0</v>
      </c>
      <c r="J609" s="2">
        <f>_xlfn.STDEV.P(Table134[[#This Row],[Estimated costs 1]:[Estimated costs 20]])</f>
        <v>0</v>
      </c>
      <c r="K609" s="2" t="e">
        <f>Table134[[#This Row],[Dev]]/Table134[[#This Row],[Mean]]*100</f>
        <v>#DIV/0!</v>
      </c>
      <c r="L609" s="2">
        <f>Table134[[#This Row],[Estimated costs 1]]-Table134[[#This Row],[Actual cost]]</f>
        <v>0</v>
      </c>
      <c r="M609" s="2" t="e">
        <f>Table134[[#This Row],[Diff 1]]/Table134[[#This Row],[Actual cost]]*100</f>
        <v>#DIV/0!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</row>
    <row r="610" spans="1:33" hidden="1" x14ac:dyDescent="0.3">
      <c r="A610" t="s">
        <v>634</v>
      </c>
      <c r="B610">
        <v>608</v>
      </c>
      <c r="C610" t="str">
        <f>LEFT(Table134[[#This Row],[Contingency id]])</f>
        <v>C</v>
      </c>
      <c r="D610">
        <v>0</v>
      </c>
      <c r="E610" s="1">
        <v>1.0526315789473599</v>
      </c>
      <c r="F610">
        <v>20</v>
      </c>
      <c r="G610">
        <v>19</v>
      </c>
      <c r="H610">
        <v>0</v>
      </c>
      <c r="I610" s="2">
        <f>AVERAGE(Table134[[#This Row],[Estimated costs 1]:[Estimated costs 20]])</f>
        <v>0</v>
      </c>
      <c r="J610" s="2">
        <f>_xlfn.STDEV.P(Table134[[#This Row],[Estimated costs 1]:[Estimated costs 20]])</f>
        <v>0</v>
      </c>
      <c r="K610" s="2" t="e">
        <f>Table134[[#This Row],[Dev]]/Table134[[#This Row],[Mean]]*100</f>
        <v>#DIV/0!</v>
      </c>
      <c r="L610" s="2">
        <f>Table134[[#This Row],[Estimated costs 1]]-Table134[[#This Row],[Actual cost]]</f>
        <v>0</v>
      </c>
      <c r="M610" s="2" t="e">
        <f>Table134[[#This Row],[Diff 1]]/Table134[[#This Row],[Actual cost]]*100</f>
        <v>#DIV/0!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</row>
    <row r="611" spans="1:33" hidden="1" x14ac:dyDescent="0.3">
      <c r="A611" t="s">
        <v>635</v>
      </c>
      <c r="B611">
        <v>609</v>
      </c>
      <c r="C611" t="str">
        <f>LEFT(Table134[[#This Row],[Contingency id]])</f>
        <v>C</v>
      </c>
      <c r="D611">
        <v>0</v>
      </c>
      <c r="E611" s="1">
        <v>1</v>
      </c>
      <c r="F611">
        <v>20</v>
      </c>
      <c r="G611">
        <v>20</v>
      </c>
      <c r="H611">
        <v>0</v>
      </c>
      <c r="I611" s="2">
        <f>AVERAGE(Table134[[#This Row],[Estimated costs 1]:[Estimated costs 20]])</f>
        <v>0</v>
      </c>
      <c r="J611" s="2">
        <f>_xlfn.STDEV.P(Table134[[#This Row],[Estimated costs 1]:[Estimated costs 20]])</f>
        <v>0</v>
      </c>
      <c r="K611" s="2" t="e">
        <f>Table134[[#This Row],[Dev]]/Table134[[#This Row],[Mean]]*100</f>
        <v>#DIV/0!</v>
      </c>
      <c r="L611" s="2">
        <f>Table134[[#This Row],[Estimated costs 1]]-Table134[[#This Row],[Actual cost]]</f>
        <v>0</v>
      </c>
      <c r="M611" s="2" t="e">
        <f>Table134[[#This Row],[Diff 1]]/Table134[[#This Row],[Actual cost]]*100</f>
        <v>#DIV/0!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</row>
    <row r="612" spans="1:33" hidden="1" x14ac:dyDescent="0.3">
      <c r="A612" t="s">
        <v>636</v>
      </c>
      <c r="B612">
        <v>610</v>
      </c>
      <c r="C612" t="str">
        <f>LEFT(Table134[[#This Row],[Contingency id]])</f>
        <v>C</v>
      </c>
      <c r="D612">
        <v>0</v>
      </c>
      <c r="E612" s="1">
        <v>1.0526315789473599</v>
      </c>
      <c r="F612">
        <v>20</v>
      </c>
      <c r="G612">
        <v>19</v>
      </c>
      <c r="H612">
        <v>0</v>
      </c>
      <c r="I612" s="2">
        <f>AVERAGE(Table134[[#This Row],[Estimated costs 1]:[Estimated costs 20]])</f>
        <v>0</v>
      </c>
      <c r="J612" s="2">
        <f>_xlfn.STDEV.P(Table134[[#This Row],[Estimated costs 1]:[Estimated costs 20]])</f>
        <v>0</v>
      </c>
      <c r="K612" s="2" t="e">
        <f>Table134[[#This Row],[Dev]]/Table134[[#This Row],[Mean]]*100</f>
        <v>#DIV/0!</v>
      </c>
      <c r="L612" s="2">
        <f>Table134[[#This Row],[Estimated costs 1]]-Table134[[#This Row],[Actual cost]]</f>
        <v>0</v>
      </c>
      <c r="M612" s="2" t="e">
        <f>Table134[[#This Row],[Diff 1]]/Table134[[#This Row],[Actual cost]]*100</f>
        <v>#DIV/0!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</row>
    <row r="613" spans="1:33" hidden="1" x14ac:dyDescent="0.3">
      <c r="A613" t="s">
        <v>637</v>
      </c>
      <c r="B613">
        <v>611</v>
      </c>
      <c r="C613" t="str">
        <f>LEFT(Table134[[#This Row],[Contingency id]])</f>
        <v>C</v>
      </c>
      <c r="D613">
        <v>0</v>
      </c>
      <c r="E613" s="1">
        <v>1</v>
      </c>
      <c r="F613">
        <v>20</v>
      </c>
      <c r="G613">
        <v>20</v>
      </c>
      <c r="H613">
        <v>0</v>
      </c>
      <c r="I613" s="2">
        <f>AVERAGE(Table134[[#This Row],[Estimated costs 1]:[Estimated costs 20]])</f>
        <v>0</v>
      </c>
      <c r="J613" s="2">
        <f>_xlfn.STDEV.P(Table134[[#This Row],[Estimated costs 1]:[Estimated costs 20]])</f>
        <v>0</v>
      </c>
      <c r="K613" s="2" t="e">
        <f>Table134[[#This Row],[Dev]]/Table134[[#This Row],[Mean]]*100</f>
        <v>#DIV/0!</v>
      </c>
      <c r="L613" s="2">
        <f>Table134[[#This Row],[Estimated costs 1]]-Table134[[#This Row],[Actual cost]]</f>
        <v>0</v>
      </c>
      <c r="M613" s="2" t="e">
        <f>Table134[[#This Row],[Diff 1]]/Table134[[#This Row],[Actual cost]]*100</f>
        <v>#DIV/0!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</row>
    <row r="614" spans="1:33" hidden="1" x14ac:dyDescent="0.3">
      <c r="A614" t="s">
        <v>638</v>
      </c>
      <c r="B614">
        <v>612</v>
      </c>
      <c r="C614" t="str">
        <f>LEFT(Table134[[#This Row],[Contingency id]])</f>
        <v>C</v>
      </c>
      <c r="D614">
        <v>0</v>
      </c>
      <c r="E614" s="1">
        <v>1</v>
      </c>
      <c r="F614">
        <v>20</v>
      </c>
      <c r="G614">
        <v>20</v>
      </c>
      <c r="H614">
        <v>0</v>
      </c>
      <c r="I614" s="2">
        <f>AVERAGE(Table134[[#This Row],[Estimated costs 1]:[Estimated costs 20]])</f>
        <v>0</v>
      </c>
      <c r="J614" s="2">
        <f>_xlfn.STDEV.P(Table134[[#This Row],[Estimated costs 1]:[Estimated costs 20]])</f>
        <v>0</v>
      </c>
      <c r="K614" s="2" t="e">
        <f>Table134[[#This Row],[Dev]]/Table134[[#This Row],[Mean]]*100</f>
        <v>#DIV/0!</v>
      </c>
      <c r="L614" s="2">
        <f>Table134[[#This Row],[Estimated costs 1]]-Table134[[#This Row],[Actual cost]]</f>
        <v>0</v>
      </c>
      <c r="M614" s="2" t="e">
        <f>Table134[[#This Row],[Diff 1]]/Table134[[#This Row],[Actual cost]]*100</f>
        <v>#DIV/0!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</row>
    <row r="615" spans="1:33" hidden="1" x14ac:dyDescent="0.3">
      <c r="A615" t="s">
        <v>639</v>
      </c>
      <c r="B615">
        <v>613</v>
      </c>
      <c r="C615" t="str">
        <f>LEFT(Table134[[#This Row],[Contingency id]])</f>
        <v>C</v>
      </c>
      <c r="D615">
        <v>0</v>
      </c>
      <c r="E615" s="1">
        <v>1</v>
      </c>
      <c r="F615">
        <v>20</v>
      </c>
      <c r="G615">
        <v>20</v>
      </c>
      <c r="H615">
        <v>0</v>
      </c>
      <c r="I615" s="2">
        <f>AVERAGE(Table134[[#This Row],[Estimated costs 1]:[Estimated costs 20]])</f>
        <v>0</v>
      </c>
      <c r="J615" s="2">
        <f>_xlfn.STDEV.P(Table134[[#This Row],[Estimated costs 1]:[Estimated costs 20]])</f>
        <v>0</v>
      </c>
      <c r="K615" s="2" t="e">
        <f>Table134[[#This Row],[Dev]]/Table134[[#This Row],[Mean]]*100</f>
        <v>#DIV/0!</v>
      </c>
      <c r="L615" s="2">
        <f>Table134[[#This Row],[Estimated costs 1]]-Table134[[#This Row],[Actual cost]]</f>
        <v>0</v>
      </c>
      <c r="M615" s="2" t="e">
        <f>Table134[[#This Row],[Diff 1]]/Table134[[#This Row],[Actual cost]]*100</f>
        <v>#DIV/0!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</row>
    <row r="616" spans="1:33" hidden="1" x14ac:dyDescent="0.3">
      <c r="A616" t="s">
        <v>640</v>
      </c>
      <c r="B616">
        <v>614</v>
      </c>
      <c r="C616" t="str">
        <f>LEFT(Table134[[#This Row],[Contingency id]])</f>
        <v>C</v>
      </c>
      <c r="D616">
        <v>0</v>
      </c>
      <c r="E616" s="1">
        <v>1</v>
      </c>
      <c r="F616">
        <v>19</v>
      </c>
      <c r="G616">
        <v>19</v>
      </c>
      <c r="H616">
        <v>0</v>
      </c>
      <c r="I616" s="2">
        <f>AVERAGE(Table134[[#This Row],[Estimated costs 1]:[Estimated costs 20]])</f>
        <v>0</v>
      </c>
      <c r="J616" s="2">
        <f>_xlfn.STDEV.P(Table134[[#This Row],[Estimated costs 1]:[Estimated costs 20]])</f>
        <v>0</v>
      </c>
      <c r="K616" s="2" t="e">
        <f>Table134[[#This Row],[Dev]]/Table134[[#This Row],[Mean]]*100</f>
        <v>#DIV/0!</v>
      </c>
      <c r="L616" s="2">
        <f>Table134[[#This Row],[Estimated costs 1]]-Table134[[#This Row],[Actual cost]]</f>
        <v>0</v>
      </c>
      <c r="M616" s="2" t="e">
        <f>Table134[[#This Row],[Diff 1]]/Table134[[#This Row],[Actual cost]]*100</f>
        <v>#DIV/0!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</row>
    <row r="617" spans="1:33" hidden="1" x14ac:dyDescent="0.3">
      <c r="A617" t="s">
        <v>641</v>
      </c>
      <c r="B617">
        <v>615</v>
      </c>
      <c r="C617" t="str">
        <f>LEFT(Table134[[#This Row],[Contingency id]])</f>
        <v>C</v>
      </c>
      <c r="D617">
        <v>0</v>
      </c>
      <c r="E617" s="1">
        <v>1.1732283464566899</v>
      </c>
      <c r="F617">
        <v>149</v>
      </c>
      <c r="G617">
        <v>127</v>
      </c>
      <c r="H617">
        <v>0</v>
      </c>
      <c r="I617" s="2">
        <f>AVERAGE(Table134[[#This Row],[Estimated costs 1]:[Estimated costs 20]])</f>
        <v>0</v>
      </c>
      <c r="J617" s="2">
        <f>_xlfn.STDEV.P(Table134[[#This Row],[Estimated costs 1]:[Estimated costs 20]])</f>
        <v>0</v>
      </c>
      <c r="K617" s="2" t="e">
        <f>Table134[[#This Row],[Dev]]/Table134[[#This Row],[Mean]]*100</f>
        <v>#DIV/0!</v>
      </c>
      <c r="L617" s="2">
        <f>Table134[[#This Row],[Estimated costs 1]]-Table134[[#This Row],[Actual cost]]</f>
        <v>0</v>
      </c>
      <c r="M617" s="2" t="e">
        <f>Table134[[#This Row],[Diff 1]]/Table134[[#This Row],[Actual cost]]*100</f>
        <v>#DIV/0!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</row>
    <row r="618" spans="1:33" hidden="1" x14ac:dyDescent="0.3">
      <c r="A618" t="s">
        <v>642</v>
      </c>
      <c r="B618">
        <v>616</v>
      </c>
      <c r="C618" t="str">
        <f>LEFT(Table134[[#This Row],[Contingency id]])</f>
        <v>C</v>
      </c>
      <c r="D618">
        <v>0</v>
      </c>
      <c r="E618" s="1">
        <v>1.1461538461538401</v>
      </c>
      <c r="F618">
        <v>149</v>
      </c>
      <c r="G618">
        <v>130</v>
      </c>
      <c r="H618">
        <v>0</v>
      </c>
      <c r="I618" s="2">
        <f>AVERAGE(Table134[[#This Row],[Estimated costs 1]:[Estimated costs 20]])</f>
        <v>0</v>
      </c>
      <c r="J618" s="2">
        <f>_xlfn.STDEV.P(Table134[[#This Row],[Estimated costs 1]:[Estimated costs 20]])</f>
        <v>0</v>
      </c>
      <c r="K618" s="2" t="e">
        <f>Table134[[#This Row],[Dev]]/Table134[[#This Row],[Mean]]*100</f>
        <v>#DIV/0!</v>
      </c>
      <c r="L618" s="2">
        <f>Table134[[#This Row],[Estimated costs 1]]-Table134[[#This Row],[Actual cost]]</f>
        <v>0</v>
      </c>
      <c r="M618" s="2" t="e">
        <f>Table134[[#This Row],[Diff 1]]/Table134[[#This Row],[Actual cost]]*100</f>
        <v>#DIV/0!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</row>
    <row r="619" spans="1:33" hidden="1" x14ac:dyDescent="0.3">
      <c r="A619" t="s">
        <v>643</v>
      </c>
      <c r="B619">
        <v>617</v>
      </c>
      <c r="C619" t="str">
        <f>LEFT(Table134[[#This Row],[Contingency id]])</f>
        <v>C</v>
      </c>
      <c r="D619">
        <v>0</v>
      </c>
      <c r="E619" s="1">
        <v>1.1461538461538401</v>
      </c>
      <c r="F619">
        <v>149</v>
      </c>
      <c r="G619">
        <v>130</v>
      </c>
      <c r="H619">
        <v>0</v>
      </c>
      <c r="I619" s="2">
        <f>AVERAGE(Table134[[#This Row],[Estimated costs 1]:[Estimated costs 20]])</f>
        <v>0</v>
      </c>
      <c r="J619" s="2">
        <f>_xlfn.STDEV.P(Table134[[#This Row],[Estimated costs 1]:[Estimated costs 20]])</f>
        <v>0</v>
      </c>
      <c r="K619" s="2" t="e">
        <f>Table134[[#This Row],[Dev]]/Table134[[#This Row],[Mean]]*100</f>
        <v>#DIV/0!</v>
      </c>
      <c r="L619" s="2">
        <f>Table134[[#This Row],[Estimated costs 1]]-Table134[[#This Row],[Actual cost]]</f>
        <v>0</v>
      </c>
      <c r="M619" s="2" t="e">
        <f>Table134[[#This Row],[Diff 1]]/Table134[[#This Row],[Actual cost]]*100</f>
        <v>#DIV/0!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</row>
    <row r="620" spans="1:33" hidden="1" x14ac:dyDescent="0.3">
      <c r="A620" t="s">
        <v>644</v>
      </c>
      <c r="B620">
        <v>618</v>
      </c>
      <c r="C620" t="str">
        <f>LEFT(Table134[[#This Row],[Contingency id]])</f>
        <v>C</v>
      </c>
      <c r="D620">
        <v>0</v>
      </c>
      <c r="E620" s="1">
        <v>1.1550387596899201</v>
      </c>
      <c r="F620">
        <v>149</v>
      </c>
      <c r="G620">
        <v>129</v>
      </c>
      <c r="H620">
        <v>0</v>
      </c>
      <c r="I620" s="2">
        <f>AVERAGE(Table134[[#This Row],[Estimated costs 1]:[Estimated costs 20]])</f>
        <v>0</v>
      </c>
      <c r="J620" s="2">
        <f>_xlfn.STDEV.P(Table134[[#This Row],[Estimated costs 1]:[Estimated costs 20]])</f>
        <v>0</v>
      </c>
      <c r="K620" s="2" t="e">
        <f>Table134[[#This Row],[Dev]]/Table134[[#This Row],[Mean]]*100</f>
        <v>#DIV/0!</v>
      </c>
      <c r="L620" s="2">
        <f>Table134[[#This Row],[Estimated costs 1]]-Table134[[#This Row],[Actual cost]]</f>
        <v>0</v>
      </c>
      <c r="M620" s="2" t="e">
        <f>Table134[[#This Row],[Diff 1]]/Table134[[#This Row],[Actual cost]]*100</f>
        <v>#DIV/0!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</row>
    <row r="621" spans="1:33" hidden="1" x14ac:dyDescent="0.3">
      <c r="A621" t="s">
        <v>645</v>
      </c>
      <c r="B621">
        <v>619</v>
      </c>
      <c r="C621" t="str">
        <f>LEFT(Table134[[#This Row],[Contingency id]])</f>
        <v>C</v>
      </c>
      <c r="D621">
        <v>0</v>
      </c>
      <c r="E621" s="1">
        <v>1.1550387596899201</v>
      </c>
      <c r="F621">
        <v>149</v>
      </c>
      <c r="G621">
        <v>129</v>
      </c>
      <c r="H621">
        <v>0</v>
      </c>
      <c r="I621" s="2">
        <f>AVERAGE(Table134[[#This Row],[Estimated costs 1]:[Estimated costs 20]])</f>
        <v>0</v>
      </c>
      <c r="J621" s="2">
        <f>_xlfn.STDEV.P(Table134[[#This Row],[Estimated costs 1]:[Estimated costs 20]])</f>
        <v>0</v>
      </c>
      <c r="K621" s="2" t="e">
        <f>Table134[[#This Row],[Dev]]/Table134[[#This Row],[Mean]]*100</f>
        <v>#DIV/0!</v>
      </c>
      <c r="L621" s="2">
        <f>Table134[[#This Row],[Estimated costs 1]]-Table134[[#This Row],[Actual cost]]</f>
        <v>0</v>
      </c>
      <c r="M621" s="2" t="e">
        <f>Table134[[#This Row],[Diff 1]]/Table134[[#This Row],[Actual cost]]*100</f>
        <v>#DIV/0!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</row>
    <row r="622" spans="1:33" hidden="1" x14ac:dyDescent="0.3">
      <c r="A622" t="s">
        <v>646</v>
      </c>
      <c r="B622">
        <v>620</v>
      </c>
      <c r="C622" t="str">
        <f>LEFT(Table134[[#This Row],[Contingency id]])</f>
        <v>C</v>
      </c>
      <c r="D622">
        <v>0</v>
      </c>
      <c r="E622" s="1">
        <v>1.2230769230769201</v>
      </c>
      <c r="F622">
        <v>159</v>
      </c>
      <c r="G622">
        <v>130</v>
      </c>
      <c r="H622">
        <v>0</v>
      </c>
      <c r="I622" s="2">
        <f>AVERAGE(Table134[[#This Row],[Estimated costs 1]:[Estimated costs 20]])</f>
        <v>0</v>
      </c>
      <c r="J622" s="2">
        <f>_xlfn.STDEV.P(Table134[[#This Row],[Estimated costs 1]:[Estimated costs 20]])</f>
        <v>0</v>
      </c>
      <c r="K622" s="2" t="e">
        <f>Table134[[#This Row],[Dev]]/Table134[[#This Row],[Mean]]*100</f>
        <v>#DIV/0!</v>
      </c>
      <c r="L622" s="2">
        <f>Table134[[#This Row],[Estimated costs 1]]-Table134[[#This Row],[Actual cost]]</f>
        <v>0</v>
      </c>
      <c r="M622" s="2" t="e">
        <f>Table134[[#This Row],[Diff 1]]/Table134[[#This Row],[Actual cost]]*100</f>
        <v>#DIV/0!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</row>
    <row r="623" spans="1:33" hidden="1" x14ac:dyDescent="0.3">
      <c r="A623" t="s">
        <v>647</v>
      </c>
      <c r="B623">
        <v>621</v>
      </c>
      <c r="C623" t="str">
        <f>LEFT(Table134[[#This Row],[Contingency id]])</f>
        <v>C</v>
      </c>
      <c r="D623">
        <v>0</v>
      </c>
      <c r="E623" s="1">
        <v>1.1919999999999999</v>
      </c>
      <c r="F623">
        <v>149</v>
      </c>
      <c r="G623">
        <v>125</v>
      </c>
      <c r="H623">
        <v>0</v>
      </c>
      <c r="I623" s="2">
        <f>AVERAGE(Table134[[#This Row],[Estimated costs 1]:[Estimated costs 20]])</f>
        <v>0</v>
      </c>
      <c r="J623" s="2">
        <f>_xlfn.STDEV.P(Table134[[#This Row],[Estimated costs 1]:[Estimated costs 20]])</f>
        <v>0</v>
      </c>
      <c r="K623" s="2" t="e">
        <f>Table134[[#This Row],[Dev]]/Table134[[#This Row],[Mean]]*100</f>
        <v>#DIV/0!</v>
      </c>
      <c r="L623" s="2">
        <f>Table134[[#This Row],[Estimated costs 1]]-Table134[[#This Row],[Actual cost]]</f>
        <v>0</v>
      </c>
      <c r="M623" s="2" t="e">
        <f>Table134[[#This Row],[Diff 1]]/Table134[[#This Row],[Actual cost]]*100</f>
        <v>#DIV/0!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</row>
    <row r="624" spans="1:33" hidden="1" x14ac:dyDescent="0.3">
      <c r="A624" t="s">
        <v>648</v>
      </c>
      <c r="B624">
        <v>622</v>
      </c>
      <c r="C624" t="str">
        <f>LEFT(Table134[[#This Row],[Contingency id]])</f>
        <v>C</v>
      </c>
      <c r="D624">
        <v>0</v>
      </c>
      <c r="E624" s="1">
        <v>1.1865671641791</v>
      </c>
      <c r="F624">
        <v>159</v>
      </c>
      <c r="G624">
        <v>134</v>
      </c>
      <c r="H624">
        <v>0</v>
      </c>
      <c r="I624" s="2">
        <f>AVERAGE(Table134[[#This Row],[Estimated costs 1]:[Estimated costs 20]])</f>
        <v>0</v>
      </c>
      <c r="J624" s="2">
        <f>_xlfn.STDEV.P(Table134[[#This Row],[Estimated costs 1]:[Estimated costs 20]])</f>
        <v>0</v>
      </c>
      <c r="K624" s="2" t="e">
        <f>Table134[[#This Row],[Dev]]/Table134[[#This Row],[Mean]]*100</f>
        <v>#DIV/0!</v>
      </c>
      <c r="L624" s="2">
        <f>Table134[[#This Row],[Estimated costs 1]]-Table134[[#This Row],[Actual cost]]</f>
        <v>0</v>
      </c>
      <c r="M624" s="2" t="e">
        <f>Table134[[#This Row],[Diff 1]]/Table134[[#This Row],[Actual cost]]*100</f>
        <v>#DIV/0!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</row>
    <row r="625" spans="1:33" hidden="1" x14ac:dyDescent="0.3">
      <c r="A625" t="s">
        <v>649</v>
      </c>
      <c r="B625">
        <v>623</v>
      </c>
      <c r="C625" t="str">
        <f>LEFT(Table134[[#This Row],[Contingency id]])</f>
        <v>C</v>
      </c>
      <c r="D625">
        <v>0</v>
      </c>
      <c r="E625" s="1">
        <v>1.07692307692307</v>
      </c>
      <c r="F625">
        <v>70</v>
      </c>
      <c r="G625">
        <v>65</v>
      </c>
      <c r="H625">
        <v>0</v>
      </c>
      <c r="I625" s="2">
        <f>AVERAGE(Table134[[#This Row],[Estimated costs 1]:[Estimated costs 20]])</f>
        <v>0</v>
      </c>
      <c r="J625" s="2">
        <f>_xlfn.STDEV.P(Table134[[#This Row],[Estimated costs 1]:[Estimated costs 20]])</f>
        <v>0</v>
      </c>
      <c r="K625" s="2" t="e">
        <f>Table134[[#This Row],[Dev]]/Table134[[#This Row],[Mean]]*100</f>
        <v>#DIV/0!</v>
      </c>
      <c r="L625" s="2">
        <f>Table134[[#This Row],[Estimated costs 1]]-Table134[[#This Row],[Actual cost]]</f>
        <v>0</v>
      </c>
      <c r="M625" s="2" t="e">
        <f>Table134[[#This Row],[Diff 1]]/Table134[[#This Row],[Actual cost]]*100</f>
        <v>#DIV/0!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</row>
    <row r="626" spans="1:33" hidden="1" x14ac:dyDescent="0.3">
      <c r="A626" t="s">
        <v>650</v>
      </c>
      <c r="B626">
        <v>624</v>
      </c>
      <c r="C626" t="str">
        <f>LEFT(Table134[[#This Row],[Contingency id]])</f>
        <v>C</v>
      </c>
      <c r="D626">
        <v>0</v>
      </c>
      <c r="E626" s="1">
        <v>1.12903225806451</v>
      </c>
      <c r="F626">
        <v>70</v>
      </c>
      <c r="G626">
        <v>62</v>
      </c>
      <c r="H626">
        <v>0</v>
      </c>
      <c r="I626" s="2">
        <f>AVERAGE(Table134[[#This Row],[Estimated costs 1]:[Estimated costs 20]])</f>
        <v>0</v>
      </c>
      <c r="J626" s="2">
        <f>_xlfn.STDEV.P(Table134[[#This Row],[Estimated costs 1]:[Estimated costs 20]])</f>
        <v>0</v>
      </c>
      <c r="K626" s="2" t="e">
        <f>Table134[[#This Row],[Dev]]/Table134[[#This Row],[Mean]]*100</f>
        <v>#DIV/0!</v>
      </c>
      <c r="L626" s="2">
        <f>Table134[[#This Row],[Estimated costs 1]]-Table134[[#This Row],[Actual cost]]</f>
        <v>0</v>
      </c>
      <c r="M626" s="2" t="e">
        <f>Table134[[#This Row],[Diff 1]]/Table134[[#This Row],[Actual cost]]*100</f>
        <v>#DIV/0!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</row>
    <row r="627" spans="1:33" hidden="1" x14ac:dyDescent="0.3">
      <c r="A627" t="s">
        <v>651</v>
      </c>
      <c r="B627">
        <v>625</v>
      </c>
      <c r="C627" t="str">
        <f>LEFT(Table134[[#This Row],[Contingency id]])</f>
        <v>C</v>
      </c>
      <c r="D627">
        <v>0</v>
      </c>
      <c r="E627" s="1">
        <v>1.12903225806451</v>
      </c>
      <c r="F627">
        <v>70</v>
      </c>
      <c r="G627">
        <v>62</v>
      </c>
      <c r="H627">
        <v>0</v>
      </c>
      <c r="I627" s="2">
        <f>AVERAGE(Table134[[#This Row],[Estimated costs 1]:[Estimated costs 20]])</f>
        <v>0</v>
      </c>
      <c r="J627" s="2">
        <f>_xlfn.STDEV.P(Table134[[#This Row],[Estimated costs 1]:[Estimated costs 20]])</f>
        <v>0</v>
      </c>
      <c r="K627" s="2" t="e">
        <f>Table134[[#This Row],[Dev]]/Table134[[#This Row],[Mean]]*100</f>
        <v>#DIV/0!</v>
      </c>
      <c r="L627" s="2">
        <f>Table134[[#This Row],[Estimated costs 1]]-Table134[[#This Row],[Actual cost]]</f>
        <v>0</v>
      </c>
      <c r="M627" s="2" t="e">
        <f>Table134[[#This Row],[Diff 1]]/Table134[[#This Row],[Actual cost]]*100</f>
        <v>#DIV/0!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</row>
    <row r="628" spans="1:33" hidden="1" x14ac:dyDescent="0.3">
      <c r="A628" t="s">
        <v>652</v>
      </c>
      <c r="B628">
        <v>626</v>
      </c>
      <c r="C628" t="str">
        <f>LEFT(Table134[[#This Row],[Contingency id]])</f>
        <v>C</v>
      </c>
      <c r="D628">
        <v>0</v>
      </c>
      <c r="E628" s="1">
        <v>1.0909090909090899</v>
      </c>
      <c r="F628">
        <v>84</v>
      </c>
      <c r="G628">
        <v>77</v>
      </c>
      <c r="H628">
        <v>0</v>
      </c>
      <c r="I628" s="2">
        <f>AVERAGE(Table134[[#This Row],[Estimated costs 1]:[Estimated costs 20]])</f>
        <v>0</v>
      </c>
      <c r="J628" s="2">
        <f>_xlfn.STDEV.P(Table134[[#This Row],[Estimated costs 1]:[Estimated costs 20]])</f>
        <v>0</v>
      </c>
      <c r="K628" s="2" t="e">
        <f>Table134[[#This Row],[Dev]]/Table134[[#This Row],[Mean]]*100</f>
        <v>#DIV/0!</v>
      </c>
      <c r="L628" s="2">
        <f>Table134[[#This Row],[Estimated costs 1]]-Table134[[#This Row],[Actual cost]]</f>
        <v>0</v>
      </c>
      <c r="M628" s="2" t="e">
        <f>Table134[[#This Row],[Diff 1]]/Table134[[#This Row],[Actual cost]]*100</f>
        <v>#DIV/0!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</row>
    <row r="629" spans="1:33" hidden="1" x14ac:dyDescent="0.3">
      <c r="A629" t="s">
        <v>653</v>
      </c>
      <c r="B629">
        <v>627</v>
      </c>
      <c r="C629" t="str">
        <f>LEFT(Table134[[#This Row],[Contingency id]])</f>
        <v>C</v>
      </c>
      <c r="D629">
        <v>0</v>
      </c>
      <c r="E629" s="1">
        <v>1.0606060606060601</v>
      </c>
      <c r="F629">
        <v>70</v>
      </c>
      <c r="G629">
        <v>66</v>
      </c>
      <c r="H629">
        <v>0</v>
      </c>
      <c r="I629" s="2">
        <f>AVERAGE(Table134[[#This Row],[Estimated costs 1]:[Estimated costs 20]])</f>
        <v>0</v>
      </c>
      <c r="J629" s="2">
        <f>_xlfn.STDEV.P(Table134[[#This Row],[Estimated costs 1]:[Estimated costs 20]])</f>
        <v>0</v>
      </c>
      <c r="K629" s="2" t="e">
        <f>Table134[[#This Row],[Dev]]/Table134[[#This Row],[Mean]]*100</f>
        <v>#DIV/0!</v>
      </c>
      <c r="L629" s="2">
        <f>Table134[[#This Row],[Estimated costs 1]]-Table134[[#This Row],[Actual cost]]</f>
        <v>0</v>
      </c>
      <c r="M629" s="2" t="e">
        <f>Table134[[#This Row],[Diff 1]]/Table134[[#This Row],[Actual cost]]*100</f>
        <v>#DIV/0!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</row>
    <row r="630" spans="1:33" hidden="1" x14ac:dyDescent="0.3">
      <c r="A630" t="s">
        <v>654</v>
      </c>
      <c r="B630">
        <v>628</v>
      </c>
      <c r="C630" t="str">
        <f>LEFT(Table134[[#This Row],[Contingency id]])</f>
        <v>C</v>
      </c>
      <c r="D630">
        <v>0</v>
      </c>
      <c r="E630" s="1">
        <v>1.1506849315068399</v>
      </c>
      <c r="F630">
        <v>84</v>
      </c>
      <c r="G630">
        <v>73</v>
      </c>
      <c r="H630">
        <v>0</v>
      </c>
      <c r="I630" s="2">
        <f>AVERAGE(Table134[[#This Row],[Estimated costs 1]:[Estimated costs 20]])</f>
        <v>0</v>
      </c>
      <c r="J630" s="2">
        <f>_xlfn.STDEV.P(Table134[[#This Row],[Estimated costs 1]:[Estimated costs 20]])</f>
        <v>0</v>
      </c>
      <c r="K630" s="2" t="e">
        <f>Table134[[#This Row],[Dev]]/Table134[[#This Row],[Mean]]*100</f>
        <v>#DIV/0!</v>
      </c>
      <c r="L630" s="2">
        <f>Table134[[#This Row],[Estimated costs 1]]-Table134[[#This Row],[Actual cost]]</f>
        <v>0</v>
      </c>
      <c r="M630" s="2" t="e">
        <f>Table134[[#This Row],[Diff 1]]/Table134[[#This Row],[Actual cost]]*100</f>
        <v>#DIV/0!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</row>
    <row r="631" spans="1:33" hidden="1" x14ac:dyDescent="0.3">
      <c r="A631" t="s">
        <v>655</v>
      </c>
      <c r="B631">
        <v>629</v>
      </c>
      <c r="C631" t="str">
        <f>LEFT(Table134[[#This Row],[Contingency id]])</f>
        <v>C</v>
      </c>
      <c r="D631">
        <v>0</v>
      </c>
      <c r="E631" s="1">
        <v>1.09375</v>
      </c>
      <c r="F631">
        <v>70</v>
      </c>
      <c r="G631">
        <v>64</v>
      </c>
      <c r="H631">
        <v>0</v>
      </c>
      <c r="I631" s="2">
        <f>AVERAGE(Table134[[#This Row],[Estimated costs 1]:[Estimated costs 20]])</f>
        <v>0</v>
      </c>
      <c r="J631" s="2">
        <f>_xlfn.STDEV.P(Table134[[#This Row],[Estimated costs 1]:[Estimated costs 20]])</f>
        <v>0</v>
      </c>
      <c r="K631" s="2" t="e">
        <f>Table134[[#This Row],[Dev]]/Table134[[#This Row],[Mean]]*100</f>
        <v>#DIV/0!</v>
      </c>
      <c r="L631" s="2">
        <f>Table134[[#This Row],[Estimated costs 1]]-Table134[[#This Row],[Actual cost]]</f>
        <v>0</v>
      </c>
      <c r="M631" s="2" t="e">
        <f>Table134[[#This Row],[Diff 1]]/Table134[[#This Row],[Actual cost]]*100</f>
        <v>#DIV/0!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</row>
    <row r="632" spans="1:33" hidden="1" x14ac:dyDescent="0.3">
      <c r="A632" t="s">
        <v>656</v>
      </c>
      <c r="B632">
        <v>630</v>
      </c>
      <c r="C632" t="str">
        <f>LEFT(Table134[[#This Row],[Contingency id]])</f>
        <v>C</v>
      </c>
      <c r="D632">
        <v>0</v>
      </c>
      <c r="E632" s="1">
        <v>1.07692307692307</v>
      </c>
      <c r="F632">
        <v>70</v>
      </c>
      <c r="G632">
        <v>65</v>
      </c>
      <c r="H632">
        <v>0</v>
      </c>
      <c r="I632" s="2">
        <f>AVERAGE(Table134[[#This Row],[Estimated costs 1]:[Estimated costs 20]])</f>
        <v>0</v>
      </c>
      <c r="J632" s="2">
        <f>_xlfn.STDEV.P(Table134[[#This Row],[Estimated costs 1]:[Estimated costs 20]])</f>
        <v>0</v>
      </c>
      <c r="K632" s="2" t="e">
        <f>Table134[[#This Row],[Dev]]/Table134[[#This Row],[Mean]]*100</f>
        <v>#DIV/0!</v>
      </c>
      <c r="L632" s="2">
        <f>Table134[[#This Row],[Estimated costs 1]]-Table134[[#This Row],[Actual cost]]</f>
        <v>0</v>
      </c>
      <c r="M632" s="2" t="e">
        <f>Table134[[#This Row],[Diff 1]]/Table134[[#This Row],[Actual cost]]*100</f>
        <v>#DIV/0!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</row>
    <row r="633" spans="1:33" hidden="1" x14ac:dyDescent="0.3">
      <c r="A633" t="s">
        <v>657</v>
      </c>
      <c r="B633">
        <v>631</v>
      </c>
      <c r="C633" t="str">
        <f>LEFT(Table134[[#This Row],[Contingency id]])</f>
        <v>C</v>
      </c>
      <c r="D633">
        <v>0</v>
      </c>
      <c r="E633" s="1">
        <v>1.09375</v>
      </c>
      <c r="F633">
        <v>70</v>
      </c>
      <c r="G633">
        <v>64</v>
      </c>
      <c r="H633">
        <v>0</v>
      </c>
      <c r="I633" s="2">
        <f>AVERAGE(Table134[[#This Row],[Estimated costs 1]:[Estimated costs 20]])</f>
        <v>0</v>
      </c>
      <c r="J633" s="2">
        <f>_xlfn.STDEV.P(Table134[[#This Row],[Estimated costs 1]:[Estimated costs 20]])</f>
        <v>0</v>
      </c>
      <c r="K633" s="2" t="e">
        <f>Table134[[#This Row],[Dev]]/Table134[[#This Row],[Mean]]*100</f>
        <v>#DIV/0!</v>
      </c>
      <c r="L633" s="2">
        <f>Table134[[#This Row],[Estimated costs 1]]-Table134[[#This Row],[Actual cost]]</f>
        <v>0</v>
      </c>
      <c r="M633" s="2" t="e">
        <f>Table134[[#This Row],[Diff 1]]/Table134[[#This Row],[Actual cost]]*100</f>
        <v>#DIV/0!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</row>
    <row r="634" spans="1:33" hidden="1" x14ac:dyDescent="0.3">
      <c r="A634" t="s">
        <v>658</v>
      </c>
      <c r="B634">
        <v>632</v>
      </c>
      <c r="C634" t="str">
        <f>LEFT(Table134[[#This Row],[Contingency id]])</f>
        <v>C</v>
      </c>
      <c r="D634">
        <v>0</v>
      </c>
      <c r="E634" s="1">
        <v>1.07692307692307</v>
      </c>
      <c r="F634">
        <v>84</v>
      </c>
      <c r="G634">
        <v>78</v>
      </c>
      <c r="H634">
        <v>0</v>
      </c>
      <c r="I634" s="2">
        <f>AVERAGE(Table134[[#This Row],[Estimated costs 1]:[Estimated costs 20]])</f>
        <v>0</v>
      </c>
      <c r="J634" s="2">
        <f>_xlfn.STDEV.P(Table134[[#This Row],[Estimated costs 1]:[Estimated costs 20]])</f>
        <v>0</v>
      </c>
      <c r="K634" s="2" t="e">
        <f>Table134[[#This Row],[Dev]]/Table134[[#This Row],[Mean]]*100</f>
        <v>#DIV/0!</v>
      </c>
      <c r="L634" s="2">
        <f>Table134[[#This Row],[Estimated costs 1]]-Table134[[#This Row],[Actual cost]]</f>
        <v>0</v>
      </c>
      <c r="M634" s="2" t="e">
        <f>Table134[[#This Row],[Diff 1]]/Table134[[#This Row],[Actual cost]]*100</f>
        <v>#DIV/0!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</row>
    <row r="635" spans="1:33" hidden="1" x14ac:dyDescent="0.3">
      <c r="A635" t="s">
        <v>659</v>
      </c>
      <c r="B635">
        <v>633</v>
      </c>
      <c r="C635" t="str">
        <f>LEFT(Table134[[#This Row],[Contingency id]])</f>
        <v>C</v>
      </c>
      <c r="D635">
        <v>0</v>
      </c>
      <c r="E635" s="1">
        <v>1.1506849315068399</v>
      </c>
      <c r="F635">
        <v>84</v>
      </c>
      <c r="G635">
        <v>73</v>
      </c>
      <c r="H635">
        <v>0</v>
      </c>
      <c r="I635" s="2">
        <f>AVERAGE(Table134[[#This Row],[Estimated costs 1]:[Estimated costs 20]])</f>
        <v>0</v>
      </c>
      <c r="J635" s="2">
        <f>_xlfn.STDEV.P(Table134[[#This Row],[Estimated costs 1]:[Estimated costs 20]])</f>
        <v>0</v>
      </c>
      <c r="K635" s="2" t="e">
        <f>Table134[[#This Row],[Dev]]/Table134[[#This Row],[Mean]]*100</f>
        <v>#DIV/0!</v>
      </c>
      <c r="L635" s="2">
        <f>Table134[[#This Row],[Estimated costs 1]]-Table134[[#This Row],[Actual cost]]</f>
        <v>0</v>
      </c>
      <c r="M635" s="2" t="e">
        <f>Table134[[#This Row],[Diff 1]]/Table134[[#This Row],[Actual cost]]*100</f>
        <v>#DIV/0!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</row>
    <row r="636" spans="1:33" hidden="1" x14ac:dyDescent="0.3">
      <c r="A636" t="s">
        <v>660</v>
      </c>
      <c r="B636">
        <v>634</v>
      </c>
      <c r="C636" t="str">
        <f>LEFT(Table134[[#This Row],[Contingency id]])</f>
        <v>C</v>
      </c>
      <c r="D636">
        <v>0</v>
      </c>
      <c r="E636" s="1">
        <v>1.05</v>
      </c>
      <c r="F636">
        <v>84</v>
      </c>
      <c r="G636">
        <v>80</v>
      </c>
      <c r="H636">
        <v>0</v>
      </c>
      <c r="I636" s="2">
        <f>AVERAGE(Table134[[#This Row],[Estimated costs 1]:[Estimated costs 20]])</f>
        <v>0</v>
      </c>
      <c r="J636" s="2">
        <f>_xlfn.STDEV.P(Table134[[#This Row],[Estimated costs 1]:[Estimated costs 20]])</f>
        <v>0</v>
      </c>
      <c r="K636" s="2" t="e">
        <f>Table134[[#This Row],[Dev]]/Table134[[#This Row],[Mean]]*100</f>
        <v>#DIV/0!</v>
      </c>
      <c r="L636" s="2">
        <f>Table134[[#This Row],[Estimated costs 1]]-Table134[[#This Row],[Actual cost]]</f>
        <v>0</v>
      </c>
      <c r="M636" s="2" t="e">
        <f>Table134[[#This Row],[Diff 1]]/Table134[[#This Row],[Actual cost]]*100</f>
        <v>#DIV/0!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</row>
    <row r="637" spans="1:33" hidden="1" x14ac:dyDescent="0.3">
      <c r="A637" t="s">
        <v>661</v>
      </c>
      <c r="B637">
        <v>635</v>
      </c>
      <c r="C637" t="str">
        <f>LEFT(Table134[[#This Row],[Contingency id]])</f>
        <v>C</v>
      </c>
      <c r="D637">
        <v>0</v>
      </c>
      <c r="E637" s="1">
        <v>1.12903225806451</v>
      </c>
      <c r="F637">
        <v>70</v>
      </c>
      <c r="G637">
        <v>62</v>
      </c>
      <c r="H637">
        <v>0</v>
      </c>
      <c r="I637" s="2">
        <f>AVERAGE(Table134[[#This Row],[Estimated costs 1]:[Estimated costs 20]])</f>
        <v>0</v>
      </c>
      <c r="J637" s="2">
        <f>_xlfn.STDEV.P(Table134[[#This Row],[Estimated costs 1]:[Estimated costs 20]])</f>
        <v>0</v>
      </c>
      <c r="K637" s="2" t="e">
        <f>Table134[[#This Row],[Dev]]/Table134[[#This Row],[Mean]]*100</f>
        <v>#DIV/0!</v>
      </c>
      <c r="L637" s="2">
        <f>Table134[[#This Row],[Estimated costs 1]]-Table134[[#This Row],[Actual cost]]</f>
        <v>0</v>
      </c>
      <c r="M637" s="2" t="e">
        <f>Table134[[#This Row],[Diff 1]]/Table134[[#This Row],[Actual cost]]*100</f>
        <v>#DIV/0!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</row>
    <row r="638" spans="1:33" hidden="1" x14ac:dyDescent="0.3">
      <c r="A638" t="s">
        <v>662</v>
      </c>
      <c r="B638">
        <v>636</v>
      </c>
      <c r="C638" t="str">
        <f>LEFT(Table134[[#This Row],[Contingency id]])</f>
        <v>C</v>
      </c>
      <c r="D638">
        <v>0</v>
      </c>
      <c r="E638" s="1">
        <v>1.09375</v>
      </c>
      <c r="F638">
        <v>70</v>
      </c>
      <c r="G638">
        <v>64</v>
      </c>
      <c r="H638">
        <v>0</v>
      </c>
      <c r="I638" s="2">
        <f>AVERAGE(Table134[[#This Row],[Estimated costs 1]:[Estimated costs 20]])</f>
        <v>0</v>
      </c>
      <c r="J638" s="2">
        <f>_xlfn.STDEV.P(Table134[[#This Row],[Estimated costs 1]:[Estimated costs 20]])</f>
        <v>0</v>
      </c>
      <c r="K638" s="2" t="e">
        <f>Table134[[#This Row],[Dev]]/Table134[[#This Row],[Mean]]*100</f>
        <v>#DIV/0!</v>
      </c>
      <c r="L638" s="2">
        <f>Table134[[#This Row],[Estimated costs 1]]-Table134[[#This Row],[Actual cost]]</f>
        <v>0</v>
      </c>
      <c r="M638" s="2" t="e">
        <f>Table134[[#This Row],[Diff 1]]/Table134[[#This Row],[Actual cost]]*100</f>
        <v>#DIV/0!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</row>
    <row r="639" spans="1:33" hidden="1" x14ac:dyDescent="0.3">
      <c r="A639" t="s">
        <v>663</v>
      </c>
      <c r="B639">
        <v>637</v>
      </c>
      <c r="C639" t="str">
        <f>LEFT(Table134[[#This Row],[Contingency id]])</f>
        <v>C</v>
      </c>
      <c r="D639">
        <v>0</v>
      </c>
      <c r="E639" s="1">
        <v>1.17307692307692</v>
      </c>
      <c r="F639">
        <v>122</v>
      </c>
      <c r="G639">
        <v>104</v>
      </c>
      <c r="H639">
        <v>0</v>
      </c>
      <c r="I639" s="2">
        <f>AVERAGE(Table134[[#This Row],[Estimated costs 1]:[Estimated costs 20]])</f>
        <v>0</v>
      </c>
      <c r="J639" s="2">
        <f>_xlfn.STDEV.P(Table134[[#This Row],[Estimated costs 1]:[Estimated costs 20]])</f>
        <v>0</v>
      </c>
      <c r="K639" s="2" t="e">
        <f>Table134[[#This Row],[Dev]]/Table134[[#This Row],[Mean]]*100</f>
        <v>#DIV/0!</v>
      </c>
      <c r="L639" s="2">
        <f>Table134[[#This Row],[Estimated costs 1]]-Table134[[#This Row],[Actual cost]]</f>
        <v>0</v>
      </c>
      <c r="M639" s="2" t="e">
        <f>Table134[[#This Row],[Diff 1]]/Table134[[#This Row],[Actual cost]]*100</f>
        <v>#DIV/0!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</row>
    <row r="640" spans="1:33" hidden="1" x14ac:dyDescent="0.3">
      <c r="A640" t="s">
        <v>664</v>
      </c>
      <c r="B640">
        <v>638</v>
      </c>
      <c r="C640" t="str">
        <f>LEFT(Table134[[#This Row],[Contingency id]])</f>
        <v>C</v>
      </c>
      <c r="D640">
        <v>0</v>
      </c>
      <c r="E640" s="1">
        <v>1.0701754385964899</v>
      </c>
      <c r="F640">
        <v>122</v>
      </c>
      <c r="G640">
        <v>114</v>
      </c>
      <c r="H640">
        <v>0</v>
      </c>
      <c r="I640" s="2">
        <f>AVERAGE(Table134[[#This Row],[Estimated costs 1]:[Estimated costs 20]])</f>
        <v>0</v>
      </c>
      <c r="J640" s="2">
        <f>_xlfn.STDEV.P(Table134[[#This Row],[Estimated costs 1]:[Estimated costs 20]])</f>
        <v>0</v>
      </c>
      <c r="K640" s="2" t="e">
        <f>Table134[[#This Row],[Dev]]/Table134[[#This Row],[Mean]]*100</f>
        <v>#DIV/0!</v>
      </c>
      <c r="L640" s="2">
        <f>Table134[[#This Row],[Estimated costs 1]]-Table134[[#This Row],[Actual cost]]</f>
        <v>0</v>
      </c>
      <c r="M640" s="2" t="e">
        <f>Table134[[#This Row],[Diff 1]]/Table134[[#This Row],[Actual cost]]*100</f>
        <v>#DIV/0!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</row>
    <row r="641" spans="1:33" hidden="1" x14ac:dyDescent="0.3">
      <c r="A641" t="s">
        <v>665</v>
      </c>
      <c r="B641">
        <v>639</v>
      </c>
      <c r="C641" t="str">
        <f>LEFT(Table134[[#This Row],[Contingency id]])</f>
        <v>C</v>
      </c>
      <c r="D641">
        <v>0</v>
      </c>
      <c r="E641" s="1">
        <v>1.08928571428571</v>
      </c>
      <c r="F641">
        <v>122</v>
      </c>
      <c r="G641">
        <v>112</v>
      </c>
      <c r="H641">
        <v>0</v>
      </c>
      <c r="I641" s="2">
        <f>AVERAGE(Table134[[#This Row],[Estimated costs 1]:[Estimated costs 20]])</f>
        <v>0</v>
      </c>
      <c r="J641" s="2">
        <f>_xlfn.STDEV.P(Table134[[#This Row],[Estimated costs 1]:[Estimated costs 20]])</f>
        <v>0</v>
      </c>
      <c r="K641" s="2" t="e">
        <f>Table134[[#This Row],[Dev]]/Table134[[#This Row],[Mean]]*100</f>
        <v>#DIV/0!</v>
      </c>
      <c r="L641" s="2">
        <f>Table134[[#This Row],[Estimated costs 1]]-Table134[[#This Row],[Actual cost]]</f>
        <v>0</v>
      </c>
      <c r="M641" s="2" t="e">
        <f>Table134[[#This Row],[Diff 1]]/Table134[[#This Row],[Actual cost]]*100</f>
        <v>#DIV/0!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</row>
    <row r="642" spans="1:33" hidden="1" x14ac:dyDescent="0.3">
      <c r="A642" t="s">
        <v>666</v>
      </c>
      <c r="B642">
        <v>640</v>
      </c>
      <c r="C642" t="str">
        <f>LEFT(Table134[[#This Row],[Contingency id]])</f>
        <v>C</v>
      </c>
      <c r="D642">
        <v>0</v>
      </c>
      <c r="E642" s="1">
        <v>1.1134020618556699</v>
      </c>
      <c r="F642">
        <v>108</v>
      </c>
      <c r="G642">
        <v>97</v>
      </c>
      <c r="H642">
        <v>0</v>
      </c>
      <c r="I642" s="2">
        <f>AVERAGE(Table134[[#This Row],[Estimated costs 1]:[Estimated costs 20]])</f>
        <v>0</v>
      </c>
      <c r="J642" s="2">
        <f>_xlfn.STDEV.P(Table134[[#This Row],[Estimated costs 1]:[Estimated costs 20]])</f>
        <v>0</v>
      </c>
      <c r="K642" s="2" t="e">
        <f>Table134[[#This Row],[Dev]]/Table134[[#This Row],[Mean]]*100</f>
        <v>#DIV/0!</v>
      </c>
      <c r="L642" s="2">
        <f>Table134[[#This Row],[Estimated costs 1]]-Table134[[#This Row],[Actual cost]]</f>
        <v>0</v>
      </c>
      <c r="M642" s="2" t="e">
        <f>Table134[[#This Row],[Diff 1]]/Table134[[#This Row],[Actual cost]]*100</f>
        <v>#DIV/0!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</row>
    <row r="643" spans="1:33" hidden="1" x14ac:dyDescent="0.3">
      <c r="A643" t="s">
        <v>667</v>
      </c>
      <c r="B643">
        <v>641</v>
      </c>
      <c r="C643" t="str">
        <f>LEFT(Table134[[#This Row],[Contingency id]])</f>
        <v>C</v>
      </c>
      <c r="D643">
        <v>0</v>
      </c>
      <c r="E643" s="1">
        <v>1.1844660194174701</v>
      </c>
      <c r="F643">
        <v>122</v>
      </c>
      <c r="G643">
        <v>103</v>
      </c>
      <c r="H643">
        <v>0</v>
      </c>
      <c r="I643" s="2">
        <f>AVERAGE(Table134[[#This Row],[Estimated costs 1]:[Estimated costs 20]])</f>
        <v>0</v>
      </c>
      <c r="J643" s="2">
        <f>_xlfn.STDEV.P(Table134[[#This Row],[Estimated costs 1]:[Estimated costs 20]])</f>
        <v>0</v>
      </c>
      <c r="K643" s="2" t="e">
        <f>Table134[[#This Row],[Dev]]/Table134[[#This Row],[Mean]]*100</f>
        <v>#DIV/0!</v>
      </c>
      <c r="L643" s="2">
        <f>Table134[[#This Row],[Estimated costs 1]]-Table134[[#This Row],[Actual cost]]</f>
        <v>0</v>
      </c>
      <c r="M643" s="2" t="e">
        <f>Table134[[#This Row],[Diff 1]]/Table134[[#This Row],[Actual cost]]*100</f>
        <v>#DIV/0!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</row>
    <row r="644" spans="1:33" hidden="1" x14ac:dyDescent="0.3">
      <c r="A644" t="s">
        <v>668</v>
      </c>
      <c r="B644">
        <v>642</v>
      </c>
      <c r="C644" t="str">
        <f>LEFT(Table134[[#This Row],[Contingency id]])</f>
        <v>C</v>
      </c>
      <c r="D644">
        <v>0</v>
      </c>
      <c r="E644" s="1">
        <v>1.1401869158878499</v>
      </c>
      <c r="F644">
        <v>122</v>
      </c>
      <c r="G644">
        <v>107</v>
      </c>
      <c r="H644">
        <v>0</v>
      </c>
      <c r="I644" s="2">
        <f>AVERAGE(Table134[[#This Row],[Estimated costs 1]:[Estimated costs 20]])</f>
        <v>0</v>
      </c>
      <c r="J644" s="2">
        <f>_xlfn.STDEV.P(Table134[[#This Row],[Estimated costs 1]:[Estimated costs 20]])</f>
        <v>0</v>
      </c>
      <c r="K644" s="2" t="e">
        <f>Table134[[#This Row],[Dev]]/Table134[[#This Row],[Mean]]*100</f>
        <v>#DIV/0!</v>
      </c>
      <c r="L644" s="2">
        <f>Table134[[#This Row],[Estimated costs 1]]-Table134[[#This Row],[Actual cost]]</f>
        <v>0</v>
      </c>
      <c r="M644" s="2" t="e">
        <f>Table134[[#This Row],[Diff 1]]/Table134[[#This Row],[Actual cost]]*100</f>
        <v>#DIV/0!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</row>
    <row r="645" spans="1:33" hidden="1" x14ac:dyDescent="0.3">
      <c r="A645" t="s">
        <v>669</v>
      </c>
      <c r="B645">
        <v>643</v>
      </c>
      <c r="C645" t="str">
        <f>LEFT(Table134[[#This Row],[Contingency id]])</f>
        <v>C</v>
      </c>
      <c r="D645">
        <v>0</v>
      </c>
      <c r="E645" s="1">
        <v>1.1401869158878499</v>
      </c>
      <c r="F645">
        <v>122</v>
      </c>
      <c r="G645">
        <v>107</v>
      </c>
      <c r="H645">
        <v>0</v>
      </c>
      <c r="I645" s="2">
        <f>AVERAGE(Table134[[#This Row],[Estimated costs 1]:[Estimated costs 20]])</f>
        <v>0</v>
      </c>
      <c r="J645" s="2">
        <f>_xlfn.STDEV.P(Table134[[#This Row],[Estimated costs 1]:[Estimated costs 20]])</f>
        <v>0</v>
      </c>
      <c r="K645" s="2" t="e">
        <f>Table134[[#This Row],[Dev]]/Table134[[#This Row],[Mean]]*100</f>
        <v>#DIV/0!</v>
      </c>
      <c r="L645" s="2">
        <f>Table134[[#This Row],[Estimated costs 1]]-Table134[[#This Row],[Actual cost]]</f>
        <v>0</v>
      </c>
      <c r="M645" s="2" t="e">
        <f>Table134[[#This Row],[Diff 1]]/Table134[[#This Row],[Actual cost]]*100</f>
        <v>#DIV/0!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</row>
    <row r="646" spans="1:33" hidden="1" x14ac:dyDescent="0.3">
      <c r="A646" t="s">
        <v>670</v>
      </c>
      <c r="B646">
        <v>644</v>
      </c>
      <c r="C646" t="str">
        <f>LEFT(Table134[[#This Row],[Contingency id]])</f>
        <v>C</v>
      </c>
      <c r="D646">
        <v>0</v>
      </c>
      <c r="E646" s="1">
        <v>1.11926605504587</v>
      </c>
      <c r="F646">
        <v>122</v>
      </c>
      <c r="G646">
        <v>109</v>
      </c>
      <c r="H646">
        <v>0</v>
      </c>
      <c r="I646" s="2">
        <f>AVERAGE(Table134[[#This Row],[Estimated costs 1]:[Estimated costs 20]])</f>
        <v>0</v>
      </c>
      <c r="J646" s="2">
        <f>_xlfn.STDEV.P(Table134[[#This Row],[Estimated costs 1]:[Estimated costs 20]])</f>
        <v>0</v>
      </c>
      <c r="K646" s="2" t="e">
        <f>Table134[[#This Row],[Dev]]/Table134[[#This Row],[Mean]]*100</f>
        <v>#DIV/0!</v>
      </c>
      <c r="L646" s="2">
        <f>Table134[[#This Row],[Estimated costs 1]]-Table134[[#This Row],[Actual cost]]</f>
        <v>0</v>
      </c>
      <c r="M646" s="2" t="e">
        <f>Table134[[#This Row],[Diff 1]]/Table134[[#This Row],[Actual cost]]*100</f>
        <v>#DIV/0!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</row>
    <row r="647" spans="1:33" hidden="1" x14ac:dyDescent="0.3">
      <c r="A647" t="s">
        <v>671</v>
      </c>
      <c r="B647">
        <v>645</v>
      </c>
      <c r="C647" t="str">
        <f>LEFT(Table134[[#This Row],[Contingency id]])</f>
        <v>C</v>
      </c>
      <c r="D647">
        <v>0</v>
      </c>
      <c r="E647" s="1">
        <v>1.1401869158878499</v>
      </c>
      <c r="F647">
        <v>122</v>
      </c>
      <c r="G647">
        <v>107</v>
      </c>
      <c r="H647">
        <v>0</v>
      </c>
      <c r="I647" s="2">
        <f>AVERAGE(Table134[[#This Row],[Estimated costs 1]:[Estimated costs 20]])</f>
        <v>0</v>
      </c>
      <c r="J647" s="2">
        <f>_xlfn.STDEV.P(Table134[[#This Row],[Estimated costs 1]:[Estimated costs 20]])</f>
        <v>0</v>
      </c>
      <c r="K647" s="2" t="e">
        <f>Table134[[#This Row],[Dev]]/Table134[[#This Row],[Mean]]*100</f>
        <v>#DIV/0!</v>
      </c>
      <c r="L647" s="2">
        <f>Table134[[#This Row],[Estimated costs 1]]-Table134[[#This Row],[Actual cost]]</f>
        <v>0</v>
      </c>
      <c r="M647" s="2" t="e">
        <f>Table134[[#This Row],[Diff 1]]/Table134[[#This Row],[Actual cost]]*100</f>
        <v>#DIV/0!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</row>
    <row r="648" spans="1:33" hidden="1" x14ac:dyDescent="0.3">
      <c r="A648" t="s">
        <v>672</v>
      </c>
      <c r="B648">
        <v>646</v>
      </c>
      <c r="C648" t="str">
        <f>LEFT(Table134[[#This Row],[Contingency id]])</f>
        <v>C</v>
      </c>
      <c r="D648">
        <v>0</v>
      </c>
      <c r="E648" s="1">
        <v>1.12962962962962</v>
      </c>
      <c r="F648">
        <v>122</v>
      </c>
      <c r="G648">
        <v>108</v>
      </c>
      <c r="H648">
        <v>0</v>
      </c>
      <c r="I648" s="2">
        <f>AVERAGE(Table134[[#This Row],[Estimated costs 1]:[Estimated costs 20]])</f>
        <v>0</v>
      </c>
      <c r="J648" s="2">
        <f>_xlfn.STDEV.P(Table134[[#This Row],[Estimated costs 1]:[Estimated costs 20]])</f>
        <v>0</v>
      </c>
      <c r="K648" s="2" t="e">
        <f>Table134[[#This Row],[Dev]]/Table134[[#This Row],[Mean]]*100</f>
        <v>#DIV/0!</v>
      </c>
      <c r="L648" s="2">
        <f>Table134[[#This Row],[Estimated costs 1]]-Table134[[#This Row],[Actual cost]]</f>
        <v>0</v>
      </c>
      <c r="M648" s="2" t="e">
        <f>Table134[[#This Row],[Diff 1]]/Table134[[#This Row],[Actual cost]]*100</f>
        <v>#DIV/0!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</row>
    <row r="649" spans="1:33" hidden="1" x14ac:dyDescent="0.3">
      <c r="A649" t="s">
        <v>673</v>
      </c>
      <c r="B649">
        <v>647</v>
      </c>
      <c r="C649" t="str">
        <f>LEFT(Table134[[#This Row],[Contingency id]])</f>
        <v>C</v>
      </c>
      <c r="D649">
        <v>0</v>
      </c>
      <c r="E649" s="1">
        <v>1.1030927835051501</v>
      </c>
      <c r="F649">
        <v>107</v>
      </c>
      <c r="G649">
        <v>97</v>
      </c>
      <c r="H649">
        <v>0</v>
      </c>
      <c r="I649" s="2">
        <f>AVERAGE(Table134[[#This Row],[Estimated costs 1]:[Estimated costs 20]])</f>
        <v>0</v>
      </c>
      <c r="J649" s="2">
        <f>_xlfn.STDEV.P(Table134[[#This Row],[Estimated costs 1]:[Estimated costs 20]])</f>
        <v>0</v>
      </c>
      <c r="K649" s="2" t="e">
        <f>Table134[[#This Row],[Dev]]/Table134[[#This Row],[Mean]]*100</f>
        <v>#DIV/0!</v>
      </c>
      <c r="L649" s="2">
        <f>Table134[[#This Row],[Estimated costs 1]]-Table134[[#This Row],[Actual cost]]</f>
        <v>0</v>
      </c>
      <c r="M649" s="2" t="e">
        <f>Table134[[#This Row],[Diff 1]]/Table134[[#This Row],[Actual cost]]*100</f>
        <v>#DIV/0!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</row>
    <row r="650" spans="1:33" hidden="1" x14ac:dyDescent="0.3">
      <c r="A650" t="s">
        <v>674</v>
      </c>
      <c r="B650">
        <v>648</v>
      </c>
      <c r="C650" t="str">
        <f>LEFT(Table134[[#This Row],[Contingency id]])</f>
        <v>C</v>
      </c>
      <c r="D650">
        <v>0</v>
      </c>
      <c r="E650" s="1">
        <v>1.1145833333333299</v>
      </c>
      <c r="F650">
        <v>107</v>
      </c>
      <c r="G650">
        <v>96</v>
      </c>
      <c r="H650">
        <v>0</v>
      </c>
      <c r="I650" s="2">
        <f>AVERAGE(Table134[[#This Row],[Estimated costs 1]:[Estimated costs 20]])</f>
        <v>0</v>
      </c>
      <c r="J650" s="2">
        <f>_xlfn.STDEV.P(Table134[[#This Row],[Estimated costs 1]:[Estimated costs 20]])</f>
        <v>0</v>
      </c>
      <c r="K650" s="2" t="e">
        <f>Table134[[#This Row],[Dev]]/Table134[[#This Row],[Mean]]*100</f>
        <v>#DIV/0!</v>
      </c>
      <c r="L650" s="2">
        <f>Table134[[#This Row],[Estimated costs 1]]-Table134[[#This Row],[Actual cost]]</f>
        <v>0</v>
      </c>
      <c r="M650" s="2" t="e">
        <f>Table134[[#This Row],[Diff 1]]/Table134[[#This Row],[Actual cost]]*100</f>
        <v>#DIV/0!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</row>
    <row r="651" spans="1:33" hidden="1" x14ac:dyDescent="0.3">
      <c r="A651" t="s">
        <v>675</v>
      </c>
      <c r="B651">
        <v>649</v>
      </c>
      <c r="C651" t="str">
        <f>LEFT(Table134[[#This Row],[Contingency id]])</f>
        <v>C</v>
      </c>
      <c r="D651">
        <v>0</v>
      </c>
      <c r="E651" s="1">
        <v>1.0333333333333301</v>
      </c>
      <c r="F651">
        <v>62</v>
      </c>
      <c r="G651">
        <v>60</v>
      </c>
      <c r="H651">
        <v>0</v>
      </c>
      <c r="I651" s="2">
        <f>AVERAGE(Table134[[#This Row],[Estimated costs 1]:[Estimated costs 20]])</f>
        <v>0</v>
      </c>
      <c r="J651" s="2">
        <f>_xlfn.STDEV.P(Table134[[#This Row],[Estimated costs 1]:[Estimated costs 20]])</f>
        <v>0</v>
      </c>
      <c r="K651" s="2" t="e">
        <f>Table134[[#This Row],[Dev]]/Table134[[#This Row],[Mean]]*100</f>
        <v>#DIV/0!</v>
      </c>
      <c r="L651" s="2">
        <f>Table134[[#This Row],[Estimated costs 1]]-Table134[[#This Row],[Actual cost]]</f>
        <v>0</v>
      </c>
      <c r="M651" s="2" t="e">
        <f>Table134[[#This Row],[Diff 1]]/Table134[[#This Row],[Actual cost]]*100</f>
        <v>#DIV/0!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</row>
    <row r="652" spans="1:33" hidden="1" x14ac:dyDescent="0.3">
      <c r="A652" t="s">
        <v>676</v>
      </c>
      <c r="B652">
        <v>650</v>
      </c>
      <c r="C652" t="str">
        <f>LEFT(Table134[[#This Row],[Contingency id]])</f>
        <v>C</v>
      </c>
      <c r="D652">
        <v>0</v>
      </c>
      <c r="E652" s="1">
        <v>1.0508474576271101</v>
      </c>
      <c r="F652">
        <v>62</v>
      </c>
      <c r="G652">
        <v>59</v>
      </c>
      <c r="H652">
        <v>0</v>
      </c>
      <c r="I652" s="2">
        <f>AVERAGE(Table134[[#This Row],[Estimated costs 1]:[Estimated costs 20]])</f>
        <v>0</v>
      </c>
      <c r="J652" s="2">
        <f>_xlfn.STDEV.P(Table134[[#This Row],[Estimated costs 1]:[Estimated costs 20]])</f>
        <v>0</v>
      </c>
      <c r="K652" s="2" t="e">
        <f>Table134[[#This Row],[Dev]]/Table134[[#This Row],[Mean]]*100</f>
        <v>#DIV/0!</v>
      </c>
      <c r="L652" s="2">
        <f>Table134[[#This Row],[Estimated costs 1]]-Table134[[#This Row],[Actual cost]]</f>
        <v>0</v>
      </c>
      <c r="M652" s="2" t="e">
        <f>Table134[[#This Row],[Diff 1]]/Table134[[#This Row],[Actual cost]]*100</f>
        <v>#DIV/0!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</row>
    <row r="653" spans="1:33" hidden="1" x14ac:dyDescent="0.3">
      <c r="A653" t="s">
        <v>677</v>
      </c>
      <c r="B653">
        <v>651</v>
      </c>
      <c r="C653" t="str">
        <f>LEFT(Table134[[#This Row],[Contingency id]])</f>
        <v>C</v>
      </c>
      <c r="D653">
        <v>0</v>
      </c>
      <c r="E653" s="1">
        <v>1.0877192982456101</v>
      </c>
      <c r="F653">
        <v>62</v>
      </c>
      <c r="G653">
        <v>57</v>
      </c>
      <c r="H653">
        <v>0</v>
      </c>
      <c r="I653" s="2">
        <f>AVERAGE(Table134[[#This Row],[Estimated costs 1]:[Estimated costs 20]])</f>
        <v>0</v>
      </c>
      <c r="J653" s="2">
        <f>_xlfn.STDEV.P(Table134[[#This Row],[Estimated costs 1]:[Estimated costs 20]])</f>
        <v>0</v>
      </c>
      <c r="K653" s="2" t="e">
        <f>Table134[[#This Row],[Dev]]/Table134[[#This Row],[Mean]]*100</f>
        <v>#DIV/0!</v>
      </c>
      <c r="L653" s="2">
        <f>Table134[[#This Row],[Estimated costs 1]]-Table134[[#This Row],[Actual cost]]</f>
        <v>0</v>
      </c>
      <c r="M653" s="2" t="e">
        <f>Table134[[#This Row],[Diff 1]]/Table134[[#This Row],[Actual cost]]*100</f>
        <v>#DIV/0!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</row>
    <row r="654" spans="1:33" hidden="1" x14ac:dyDescent="0.3">
      <c r="A654" t="s">
        <v>678</v>
      </c>
      <c r="B654">
        <v>652</v>
      </c>
      <c r="C654" t="str">
        <f>LEFT(Table134[[#This Row],[Contingency id]])</f>
        <v>C</v>
      </c>
      <c r="D654">
        <v>0</v>
      </c>
      <c r="E654" s="1">
        <v>1.0941176470588201</v>
      </c>
      <c r="F654">
        <v>93</v>
      </c>
      <c r="G654">
        <v>85</v>
      </c>
      <c r="H654">
        <v>0</v>
      </c>
      <c r="I654" s="2">
        <f>AVERAGE(Table134[[#This Row],[Estimated costs 1]:[Estimated costs 20]])</f>
        <v>0</v>
      </c>
      <c r="J654" s="2">
        <f>_xlfn.STDEV.P(Table134[[#This Row],[Estimated costs 1]:[Estimated costs 20]])</f>
        <v>0</v>
      </c>
      <c r="K654" s="2" t="e">
        <f>Table134[[#This Row],[Dev]]/Table134[[#This Row],[Mean]]*100</f>
        <v>#DIV/0!</v>
      </c>
      <c r="L654" s="2">
        <f>Table134[[#This Row],[Estimated costs 1]]-Table134[[#This Row],[Actual cost]]</f>
        <v>0</v>
      </c>
      <c r="M654" s="2" t="e">
        <f>Table134[[#This Row],[Diff 1]]/Table134[[#This Row],[Actual cost]]*100</f>
        <v>#DIV/0!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</row>
    <row r="655" spans="1:33" hidden="1" x14ac:dyDescent="0.3">
      <c r="A655" t="s">
        <v>679</v>
      </c>
      <c r="B655">
        <v>653</v>
      </c>
      <c r="C655" t="str">
        <f>LEFT(Table134[[#This Row],[Contingency id]])</f>
        <v>C</v>
      </c>
      <c r="D655">
        <v>0</v>
      </c>
      <c r="E655" s="1">
        <v>1.0689655172413699</v>
      </c>
      <c r="F655">
        <v>62</v>
      </c>
      <c r="G655">
        <v>58</v>
      </c>
      <c r="H655">
        <v>0</v>
      </c>
      <c r="I655" s="2">
        <f>AVERAGE(Table134[[#This Row],[Estimated costs 1]:[Estimated costs 20]])</f>
        <v>0</v>
      </c>
      <c r="J655" s="2">
        <f>_xlfn.STDEV.P(Table134[[#This Row],[Estimated costs 1]:[Estimated costs 20]])</f>
        <v>0</v>
      </c>
      <c r="K655" s="2" t="e">
        <f>Table134[[#This Row],[Dev]]/Table134[[#This Row],[Mean]]*100</f>
        <v>#DIV/0!</v>
      </c>
      <c r="L655" s="2">
        <f>Table134[[#This Row],[Estimated costs 1]]-Table134[[#This Row],[Actual cost]]</f>
        <v>0</v>
      </c>
      <c r="M655" s="2" t="e">
        <f>Table134[[#This Row],[Diff 1]]/Table134[[#This Row],[Actual cost]]*100</f>
        <v>#DIV/0!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</row>
    <row r="656" spans="1:33" hidden="1" x14ac:dyDescent="0.3">
      <c r="A656" t="s">
        <v>680</v>
      </c>
      <c r="B656">
        <v>654</v>
      </c>
      <c r="C656" t="str">
        <f>LEFT(Table134[[#This Row],[Contingency id]])</f>
        <v>C</v>
      </c>
      <c r="D656">
        <v>0</v>
      </c>
      <c r="E656" s="1">
        <v>1.0689655172413699</v>
      </c>
      <c r="F656">
        <v>62</v>
      </c>
      <c r="G656">
        <v>58</v>
      </c>
      <c r="H656">
        <v>0</v>
      </c>
      <c r="I656" s="2">
        <f>AVERAGE(Table134[[#This Row],[Estimated costs 1]:[Estimated costs 20]])</f>
        <v>0</v>
      </c>
      <c r="J656" s="2">
        <f>_xlfn.STDEV.P(Table134[[#This Row],[Estimated costs 1]:[Estimated costs 20]])</f>
        <v>0</v>
      </c>
      <c r="K656" s="2" t="e">
        <f>Table134[[#This Row],[Dev]]/Table134[[#This Row],[Mean]]*100</f>
        <v>#DIV/0!</v>
      </c>
      <c r="L656" s="2">
        <f>Table134[[#This Row],[Estimated costs 1]]-Table134[[#This Row],[Actual cost]]</f>
        <v>0</v>
      </c>
      <c r="M656" s="2" t="e">
        <f>Table134[[#This Row],[Diff 1]]/Table134[[#This Row],[Actual cost]]*100</f>
        <v>#DIV/0!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</row>
    <row r="657" spans="1:33" hidden="1" x14ac:dyDescent="0.3">
      <c r="A657" t="s">
        <v>681</v>
      </c>
      <c r="B657">
        <v>655</v>
      </c>
      <c r="C657" t="str">
        <f>LEFT(Table134[[#This Row],[Contingency id]])</f>
        <v>C</v>
      </c>
      <c r="D657">
        <v>0</v>
      </c>
      <c r="E657" s="1">
        <v>1.0333333333333301</v>
      </c>
      <c r="F657">
        <v>62</v>
      </c>
      <c r="G657">
        <v>60</v>
      </c>
      <c r="H657">
        <v>0</v>
      </c>
      <c r="I657" s="2">
        <f>AVERAGE(Table134[[#This Row],[Estimated costs 1]:[Estimated costs 20]])</f>
        <v>0</v>
      </c>
      <c r="J657" s="2">
        <f>_xlfn.STDEV.P(Table134[[#This Row],[Estimated costs 1]:[Estimated costs 20]])</f>
        <v>0</v>
      </c>
      <c r="K657" s="2" t="e">
        <f>Table134[[#This Row],[Dev]]/Table134[[#This Row],[Mean]]*100</f>
        <v>#DIV/0!</v>
      </c>
      <c r="L657" s="2">
        <f>Table134[[#This Row],[Estimated costs 1]]-Table134[[#This Row],[Actual cost]]</f>
        <v>0</v>
      </c>
      <c r="M657" s="2" t="e">
        <f>Table134[[#This Row],[Diff 1]]/Table134[[#This Row],[Actual cost]]*100</f>
        <v>#DIV/0!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</row>
    <row r="658" spans="1:33" hidden="1" x14ac:dyDescent="0.3">
      <c r="A658" t="s">
        <v>682</v>
      </c>
      <c r="B658">
        <v>656</v>
      </c>
      <c r="C658" t="str">
        <f>LEFT(Table134[[#This Row],[Contingency id]])</f>
        <v>C</v>
      </c>
      <c r="D658">
        <v>0</v>
      </c>
      <c r="E658" s="1">
        <v>1.0333333333333301</v>
      </c>
      <c r="F658">
        <v>62</v>
      </c>
      <c r="G658">
        <v>60</v>
      </c>
      <c r="H658">
        <v>0</v>
      </c>
      <c r="I658" s="2">
        <f>AVERAGE(Table134[[#This Row],[Estimated costs 1]:[Estimated costs 20]])</f>
        <v>0</v>
      </c>
      <c r="J658" s="2">
        <f>_xlfn.STDEV.P(Table134[[#This Row],[Estimated costs 1]:[Estimated costs 20]])</f>
        <v>0</v>
      </c>
      <c r="K658" s="2" t="e">
        <f>Table134[[#This Row],[Dev]]/Table134[[#This Row],[Mean]]*100</f>
        <v>#DIV/0!</v>
      </c>
      <c r="L658" s="2">
        <f>Table134[[#This Row],[Estimated costs 1]]-Table134[[#This Row],[Actual cost]]</f>
        <v>0</v>
      </c>
      <c r="M658" s="2" t="e">
        <f>Table134[[#This Row],[Diff 1]]/Table134[[#This Row],[Actual cost]]*100</f>
        <v>#DIV/0!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</row>
    <row r="659" spans="1:33" hidden="1" x14ac:dyDescent="0.3">
      <c r="A659" t="s">
        <v>683</v>
      </c>
      <c r="B659">
        <v>657</v>
      </c>
      <c r="C659" t="str">
        <f>LEFT(Table134[[#This Row],[Contingency id]])</f>
        <v>C</v>
      </c>
      <c r="D659">
        <v>0</v>
      </c>
      <c r="E659" s="1">
        <v>1.0508474576271101</v>
      </c>
      <c r="F659">
        <v>62</v>
      </c>
      <c r="G659">
        <v>59</v>
      </c>
      <c r="H659">
        <v>0</v>
      </c>
      <c r="I659" s="2">
        <f>AVERAGE(Table134[[#This Row],[Estimated costs 1]:[Estimated costs 20]])</f>
        <v>0</v>
      </c>
      <c r="J659" s="2">
        <f>_xlfn.STDEV.P(Table134[[#This Row],[Estimated costs 1]:[Estimated costs 20]])</f>
        <v>0</v>
      </c>
      <c r="K659" s="2" t="e">
        <f>Table134[[#This Row],[Dev]]/Table134[[#This Row],[Mean]]*100</f>
        <v>#DIV/0!</v>
      </c>
      <c r="L659" s="2">
        <f>Table134[[#This Row],[Estimated costs 1]]-Table134[[#This Row],[Actual cost]]</f>
        <v>0</v>
      </c>
      <c r="M659" s="2" t="e">
        <f>Table134[[#This Row],[Diff 1]]/Table134[[#This Row],[Actual cost]]*100</f>
        <v>#DIV/0!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</row>
    <row r="660" spans="1:33" hidden="1" x14ac:dyDescent="0.3">
      <c r="A660" t="s">
        <v>684</v>
      </c>
      <c r="B660">
        <v>658</v>
      </c>
      <c r="C660" t="str">
        <f>LEFT(Table134[[#This Row],[Contingency id]])</f>
        <v>C</v>
      </c>
      <c r="D660">
        <v>0</v>
      </c>
      <c r="E660" s="1">
        <v>1.0333333333333301</v>
      </c>
      <c r="F660">
        <v>62</v>
      </c>
      <c r="G660">
        <v>60</v>
      </c>
      <c r="H660">
        <v>0</v>
      </c>
      <c r="I660" s="2">
        <f>AVERAGE(Table134[[#This Row],[Estimated costs 1]:[Estimated costs 20]])</f>
        <v>0</v>
      </c>
      <c r="J660" s="2">
        <f>_xlfn.STDEV.P(Table134[[#This Row],[Estimated costs 1]:[Estimated costs 20]])</f>
        <v>0</v>
      </c>
      <c r="K660" s="2" t="e">
        <f>Table134[[#This Row],[Dev]]/Table134[[#This Row],[Mean]]*100</f>
        <v>#DIV/0!</v>
      </c>
      <c r="L660" s="2">
        <f>Table134[[#This Row],[Estimated costs 1]]-Table134[[#This Row],[Actual cost]]</f>
        <v>0</v>
      </c>
      <c r="M660" s="2" t="e">
        <f>Table134[[#This Row],[Diff 1]]/Table134[[#This Row],[Actual cost]]*100</f>
        <v>#DIV/0!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</row>
    <row r="661" spans="1:33" hidden="1" x14ac:dyDescent="0.3">
      <c r="A661" t="s">
        <v>685</v>
      </c>
      <c r="B661">
        <v>659</v>
      </c>
      <c r="C661" t="str">
        <f>LEFT(Table134[[#This Row],[Contingency id]])</f>
        <v>C</v>
      </c>
      <c r="D661">
        <v>0</v>
      </c>
      <c r="E661" s="1">
        <v>1</v>
      </c>
      <c r="F661">
        <v>62</v>
      </c>
      <c r="G661">
        <v>62</v>
      </c>
      <c r="H661">
        <v>0</v>
      </c>
      <c r="I661" s="2">
        <f>AVERAGE(Table134[[#This Row],[Estimated costs 1]:[Estimated costs 20]])</f>
        <v>0</v>
      </c>
      <c r="J661" s="2">
        <f>_xlfn.STDEV.P(Table134[[#This Row],[Estimated costs 1]:[Estimated costs 20]])</f>
        <v>0</v>
      </c>
      <c r="K661" s="2" t="e">
        <f>Table134[[#This Row],[Dev]]/Table134[[#This Row],[Mean]]*100</f>
        <v>#DIV/0!</v>
      </c>
      <c r="L661" s="2">
        <f>Table134[[#This Row],[Estimated costs 1]]-Table134[[#This Row],[Actual cost]]</f>
        <v>0</v>
      </c>
      <c r="M661" s="2" t="e">
        <f>Table134[[#This Row],[Diff 1]]/Table134[[#This Row],[Actual cost]]*100</f>
        <v>#DIV/0!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</row>
    <row r="662" spans="1:33" hidden="1" x14ac:dyDescent="0.3">
      <c r="A662" t="s">
        <v>686</v>
      </c>
      <c r="B662">
        <v>660</v>
      </c>
      <c r="C662" t="str">
        <f>LEFT(Table134[[#This Row],[Contingency id]])</f>
        <v>C</v>
      </c>
      <c r="D662">
        <v>0</v>
      </c>
      <c r="E662" s="1">
        <v>1.0163934426229499</v>
      </c>
      <c r="F662">
        <v>62</v>
      </c>
      <c r="G662">
        <v>61</v>
      </c>
      <c r="H662">
        <v>0</v>
      </c>
      <c r="I662" s="2">
        <f>AVERAGE(Table134[[#This Row],[Estimated costs 1]:[Estimated costs 20]])</f>
        <v>0</v>
      </c>
      <c r="J662" s="2">
        <f>_xlfn.STDEV.P(Table134[[#This Row],[Estimated costs 1]:[Estimated costs 20]])</f>
        <v>0</v>
      </c>
      <c r="K662" s="2" t="e">
        <f>Table134[[#This Row],[Dev]]/Table134[[#This Row],[Mean]]*100</f>
        <v>#DIV/0!</v>
      </c>
      <c r="L662" s="2">
        <f>Table134[[#This Row],[Estimated costs 1]]-Table134[[#This Row],[Actual cost]]</f>
        <v>0</v>
      </c>
      <c r="M662" s="2" t="e">
        <f>Table134[[#This Row],[Diff 1]]/Table134[[#This Row],[Actual cost]]*100</f>
        <v>#DIV/0!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</row>
    <row r="663" spans="1:33" hidden="1" x14ac:dyDescent="0.3">
      <c r="A663" t="s">
        <v>687</v>
      </c>
      <c r="B663">
        <v>661</v>
      </c>
      <c r="C663" t="str">
        <f>LEFT(Table134[[#This Row],[Contingency id]])</f>
        <v>C</v>
      </c>
      <c r="D663">
        <v>0</v>
      </c>
      <c r="E663" s="1">
        <v>1.0333333333333301</v>
      </c>
      <c r="F663">
        <v>62</v>
      </c>
      <c r="G663">
        <v>60</v>
      </c>
      <c r="H663">
        <v>0</v>
      </c>
      <c r="I663" s="2">
        <f>AVERAGE(Table134[[#This Row],[Estimated costs 1]:[Estimated costs 20]])</f>
        <v>0</v>
      </c>
      <c r="J663" s="2">
        <f>_xlfn.STDEV.P(Table134[[#This Row],[Estimated costs 1]:[Estimated costs 20]])</f>
        <v>0</v>
      </c>
      <c r="K663" s="2" t="e">
        <f>Table134[[#This Row],[Dev]]/Table134[[#This Row],[Mean]]*100</f>
        <v>#DIV/0!</v>
      </c>
      <c r="L663" s="2">
        <f>Table134[[#This Row],[Estimated costs 1]]-Table134[[#This Row],[Actual cost]]</f>
        <v>0</v>
      </c>
      <c r="M663" s="2" t="e">
        <f>Table134[[#This Row],[Diff 1]]/Table134[[#This Row],[Actual cost]]*100</f>
        <v>#DIV/0!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</row>
    <row r="664" spans="1:33" hidden="1" x14ac:dyDescent="0.3">
      <c r="A664" t="s">
        <v>688</v>
      </c>
      <c r="B664">
        <v>662</v>
      </c>
      <c r="C664" t="str">
        <f>LEFT(Table134[[#This Row],[Contingency id]])</f>
        <v>C</v>
      </c>
      <c r="D664">
        <v>0</v>
      </c>
      <c r="E664" s="1">
        <v>1.1375</v>
      </c>
      <c r="F664">
        <v>91</v>
      </c>
      <c r="G664">
        <v>80</v>
      </c>
      <c r="H664">
        <v>0</v>
      </c>
      <c r="I664" s="2">
        <f>AVERAGE(Table134[[#This Row],[Estimated costs 1]:[Estimated costs 20]])</f>
        <v>0</v>
      </c>
      <c r="J664" s="2">
        <f>_xlfn.STDEV.P(Table134[[#This Row],[Estimated costs 1]:[Estimated costs 20]])</f>
        <v>0</v>
      </c>
      <c r="K664" s="2" t="e">
        <f>Table134[[#This Row],[Dev]]/Table134[[#This Row],[Mean]]*100</f>
        <v>#DIV/0!</v>
      </c>
      <c r="L664" s="2">
        <f>Table134[[#This Row],[Estimated costs 1]]-Table134[[#This Row],[Actual cost]]</f>
        <v>0</v>
      </c>
      <c r="M664" s="2" t="e">
        <f>Table134[[#This Row],[Diff 1]]/Table134[[#This Row],[Actual cost]]*100</f>
        <v>#DIV/0!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</row>
    <row r="665" spans="1:33" hidden="1" x14ac:dyDescent="0.3">
      <c r="A665" t="s">
        <v>689</v>
      </c>
      <c r="B665">
        <v>663</v>
      </c>
      <c r="C665" t="str">
        <f>LEFT(Table134[[#This Row],[Contingency id]])</f>
        <v>C</v>
      </c>
      <c r="D665">
        <v>0</v>
      </c>
      <c r="E665" s="1">
        <v>1.0681818181818099</v>
      </c>
      <c r="F665">
        <v>94</v>
      </c>
      <c r="G665">
        <v>88</v>
      </c>
      <c r="H665">
        <v>0</v>
      </c>
      <c r="I665" s="2">
        <f>AVERAGE(Table134[[#This Row],[Estimated costs 1]:[Estimated costs 20]])</f>
        <v>0</v>
      </c>
      <c r="J665" s="2">
        <f>_xlfn.STDEV.P(Table134[[#This Row],[Estimated costs 1]:[Estimated costs 20]])</f>
        <v>0</v>
      </c>
      <c r="K665" s="2" t="e">
        <f>Table134[[#This Row],[Dev]]/Table134[[#This Row],[Mean]]*100</f>
        <v>#DIV/0!</v>
      </c>
      <c r="L665" s="2">
        <f>Table134[[#This Row],[Estimated costs 1]]-Table134[[#This Row],[Actual cost]]</f>
        <v>0</v>
      </c>
      <c r="M665" s="2" t="e">
        <f>Table134[[#This Row],[Diff 1]]/Table134[[#This Row],[Actual cost]]*100</f>
        <v>#DIV/0!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</row>
    <row r="666" spans="1:33" hidden="1" x14ac:dyDescent="0.3">
      <c r="A666" t="s">
        <v>690</v>
      </c>
      <c r="B666">
        <v>664</v>
      </c>
      <c r="C666" t="str">
        <f>LEFT(Table134[[#This Row],[Contingency id]])</f>
        <v>C</v>
      </c>
      <c r="D666">
        <v>0</v>
      </c>
      <c r="E666" s="1">
        <v>1.11904761904761</v>
      </c>
      <c r="F666">
        <v>94</v>
      </c>
      <c r="G666">
        <v>84</v>
      </c>
      <c r="H666">
        <v>0</v>
      </c>
      <c r="I666" s="2">
        <f>AVERAGE(Table134[[#This Row],[Estimated costs 1]:[Estimated costs 20]])</f>
        <v>0</v>
      </c>
      <c r="J666" s="2">
        <f>_xlfn.STDEV.P(Table134[[#This Row],[Estimated costs 1]:[Estimated costs 20]])</f>
        <v>0</v>
      </c>
      <c r="K666" s="2" t="e">
        <f>Table134[[#This Row],[Dev]]/Table134[[#This Row],[Mean]]*100</f>
        <v>#DIV/0!</v>
      </c>
      <c r="L666" s="2">
        <f>Table134[[#This Row],[Estimated costs 1]]-Table134[[#This Row],[Actual cost]]</f>
        <v>0</v>
      </c>
      <c r="M666" s="2" t="e">
        <f>Table134[[#This Row],[Diff 1]]/Table134[[#This Row],[Actual cost]]*100</f>
        <v>#DIV/0!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</row>
    <row r="667" spans="1:33" hidden="1" x14ac:dyDescent="0.3">
      <c r="A667" t="s">
        <v>691</v>
      </c>
      <c r="B667">
        <v>665</v>
      </c>
      <c r="C667" t="str">
        <f>LEFT(Table134[[#This Row],[Contingency id]])</f>
        <v>C</v>
      </c>
      <c r="D667">
        <v>0</v>
      </c>
      <c r="E667" s="1">
        <v>1.0833333333333299</v>
      </c>
      <c r="F667">
        <v>91</v>
      </c>
      <c r="G667">
        <v>84</v>
      </c>
      <c r="H667">
        <v>0</v>
      </c>
      <c r="I667" s="2">
        <f>AVERAGE(Table134[[#This Row],[Estimated costs 1]:[Estimated costs 20]])</f>
        <v>0</v>
      </c>
      <c r="J667" s="2">
        <f>_xlfn.STDEV.P(Table134[[#This Row],[Estimated costs 1]:[Estimated costs 20]])</f>
        <v>0</v>
      </c>
      <c r="K667" s="2" t="e">
        <f>Table134[[#This Row],[Dev]]/Table134[[#This Row],[Mean]]*100</f>
        <v>#DIV/0!</v>
      </c>
      <c r="L667" s="2">
        <f>Table134[[#This Row],[Estimated costs 1]]-Table134[[#This Row],[Actual cost]]</f>
        <v>0</v>
      </c>
      <c r="M667" s="2" t="e">
        <f>Table134[[#This Row],[Diff 1]]/Table134[[#This Row],[Actual cost]]*100</f>
        <v>#DIV/0!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</row>
    <row r="668" spans="1:33" hidden="1" x14ac:dyDescent="0.3">
      <c r="A668" t="s">
        <v>692</v>
      </c>
      <c r="B668">
        <v>666</v>
      </c>
      <c r="C668" t="str">
        <f>LEFT(Table134[[#This Row],[Contingency id]])</f>
        <v>C</v>
      </c>
      <c r="D668">
        <v>0</v>
      </c>
      <c r="E668" s="1">
        <v>1.1375</v>
      </c>
      <c r="F668">
        <v>91</v>
      </c>
      <c r="G668">
        <v>80</v>
      </c>
      <c r="H668">
        <v>0</v>
      </c>
      <c r="I668" s="2">
        <f>AVERAGE(Table134[[#This Row],[Estimated costs 1]:[Estimated costs 20]])</f>
        <v>0</v>
      </c>
      <c r="J668" s="2">
        <f>_xlfn.STDEV.P(Table134[[#This Row],[Estimated costs 1]:[Estimated costs 20]])</f>
        <v>0</v>
      </c>
      <c r="K668" s="2" t="e">
        <f>Table134[[#This Row],[Dev]]/Table134[[#This Row],[Mean]]*100</f>
        <v>#DIV/0!</v>
      </c>
      <c r="L668" s="2">
        <f>Table134[[#This Row],[Estimated costs 1]]-Table134[[#This Row],[Actual cost]]</f>
        <v>0</v>
      </c>
      <c r="M668" s="2" t="e">
        <f>Table134[[#This Row],[Diff 1]]/Table134[[#This Row],[Actual cost]]*100</f>
        <v>#DIV/0!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</row>
    <row r="669" spans="1:33" hidden="1" x14ac:dyDescent="0.3">
      <c r="A669" t="s">
        <v>693</v>
      </c>
      <c r="B669">
        <v>667</v>
      </c>
      <c r="C669" t="str">
        <f>LEFT(Table134[[#This Row],[Contingency id]])</f>
        <v>C</v>
      </c>
      <c r="D669">
        <v>0</v>
      </c>
      <c r="E669" s="1">
        <v>1.1463414634146301</v>
      </c>
      <c r="F669">
        <v>94</v>
      </c>
      <c r="G669">
        <v>82</v>
      </c>
      <c r="H669">
        <v>0</v>
      </c>
      <c r="I669" s="2">
        <f>AVERAGE(Table134[[#This Row],[Estimated costs 1]:[Estimated costs 20]])</f>
        <v>0</v>
      </c>
      <c r="J669" s="2">
        <f>_xlfn.STDEV.P(Table134[[#This Row],[Estimated costs 1]:[Estimated costs 20]])</f>
        <v>0</v>
      </c>
      <c r="K669" s="2" t="e">
        <f>Table134[[#This Row],[Dev]]/Table134[[#This Row],[Mean]]*100</f>
        <v>#DIV/0!</v>
      </c>
      <c r="L669" s="2">
        <f>Table134[[#This Row],[Estimated costs 1]]-Table134[[#This Row],[Actual cost]]</f>
        <v>0</v>
      </c>
      <c r="M669" s="2" t="e">
        <f>Table134[[#This Row],[Diff 1]]/Table134[[#This Row],[Actual cost]]*100</f>
        <v>#DIV/0!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</row>
    <row r="670" spans="1:33" hidden="1" x14ac:dyDescent="0.3">
      <c r="A670" t="s">
        <v>694</v>
      </c>
      <c r="B670">
        <v>668</v>
      </c>
      <c r="C670" t="str">
        <f>LEFT(Table134[[#This Row],[Contingency id]])</f>
        <v>C</v>
      </c>
      <c r="D670">
        <v>0</v>
      </c>
      <c r="E670" s="1">
        <v>1.0833333333333299</v>
      </c>
      <c r="F670">
        <v>91</v>
      </c>
      <c r="G670">
        <v>84</v>
      </c>
      <c r="H670">
        <v>0</v>
      </c>
      <c r="I670" s="2">
        <f>AVERAGE(Table134[[#This Row],[Estimated costs 1]:[Estimated costs 20]])</f>
        <v>0</v>
      </c>
      <c r="J670" s="2">
        <f>_xlfn.STDEV.P(Table134[[#This Row],[Estimated costs 1]:[Estimated costs 20]])</f>
        <v>0</v>
      </c>
      <c r="K670" s="2" t="e">
        <f>Table134[[#This Row],[Dev]]/Table134[[#This Row],[Mean]]*100</f>
        <v>#DIV/0!</v>
      </c>
      <c r="L670" s="2">
        <f>Table134[[#This Row],[Estimated costs 1]]-Table134[[#This Row],[Actual cost]]</f>
        <v>0</v>
      </c>
      <c r="M670" s="2" t="e">
        <f>Table134[[#This Row],[Diff 1]]/Table134[[#This Row],[Actual cost]]*100</f>
        <v>#DIV/0!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</row>
    <row r="671" spans="1:33" hidden="1" x14ac:dyDescent="0.3">
      <c r="A671" t="s">
        <v>695</v>
      </c>
      <c r="B671">
        <v>669</v>
      </c>
      <c r="C671" t="str">
        <f>LEFT(Table134[[#This Row],[Contingency id]])</f>
        <v>C</v>
      </c>
      <c r="D671">
        <v>0</v>
      </c>
      <c r="E671" s="1">
        <v>1.1604938271604901</v>
      </c>
      <c r="F671">
        <v>94</v>
      </c>
      <c r="G671">
        <v>81</v>
      </c>
      <c r="H671">
        <v>0</v>
      </c>
      <c r="I671" s="2">
        <f>AVERAGE(Table134[[#This Row],[Estimated costs 1]:[Estimated costs 20]])</f>
        <v>0</v>
      </c>
      <c r="J671" s="2">
        <f>_xlfn.STDEV.P(Table134[[#This Row],[Estimated costs 1]:[Estimated costs 20]])</f>
        <v>0</v>
      </c>
      <c r="K671" s="2" t="e">
        <f>Table134[[#This Row],[Dev]]/Table134[[#This Row],[Mean]]*100</f>
        <v>#DIV/0!</v>
      </c>
      <c r="L671" s="2">
        <f>Table134[[#This Row],[Estimated costs 1]]-Table134[[#This Row],[Actual cost]]</f>
        <v>0</v>
      </c>
      <c r="M671" s="2" t="e">
        <f>Table134[[#This Row],[Diff 1]]/Table134[[#This Row],[Actual cost]]*100</f>
        <v>#DIV/0!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</row>
    <row r="672" spans="1:33" hidden="1" x14ac:dyDescent="0.3">
      <c r="A672" t="s">
        <v>696</v>
      </c>
      <c r="B672">
        <v>670</v>
      </c>
      <c r="C672" t="str">
        <f>LEFT(Table134[[#This Row],[Contingency id]])</f>
        <v>C</v>
      </c>
      <c r="D672">
        <v>0</v>
      </c>
      <c r="E672" s="1">
        <v>1.0705882352941101</v>
      </c>
      <c r="F672">
        <v>91</v>
      </c>
      <c r="G672">
        <v>85</v>
      </c>
      <c r="H672">
        <v>0</v>
      </c>
      <c r="I672" s="2">
        <f>AVERAGE(Table134[[#This Row],[Estimated costs 1]:[Estimated costs 20]])</f>
        <v>0</v>
      </c>
      <c r="J672" s="2">
        <f>_xlfn.STDEV.P(Table134[[#This Row],[Estimated costs 1]:[Estimated costs 20]])</f>
        <v>0</v>
      </c>
      <c r="K672" s="2" t="e">
        <f>Table134[[#This Row],[Dev]]/Table134[[#This Row],[Mean]]*100</f>
        <v>#DIV/0!</v>
      </c>
      <c r="L672" s="2">
        <f>Table134[[#This Row],[Estimated costs 1]]-Table134[[#This Row],[Actual cost]]</f>
        <v>0</v>
      </c>
      <c r="M672" s="2" t="e">
        <f>Table134[[#This Row],[Diff 1]]/Table134[[#This Row],[Actual cost]]*100</f>
        <v>#DIV/0!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</row>
    <row r="673" spans="1:33" hidden="1" x14ac:dyDescent="0.3">
      <c r="A673" t="s">
        <v>697</v>
      </c>
      <c r="B673">
        <v>671</v>
      </c>
      <c r="C673" t="str">
        <f>LEFT(Table134[[#This Row],[Contingency id]])</f>
        <v>C</v>
      </c>
      <c r="D673">
        <v>0</v>
      </c>
      <c r="E673" s="1">
        <v>1.0930232558139501</v>
      </c>
      <c r="F673">
        <v>94</v>
      </c>
      <c r="G673">
        <v>86</v>
      </c>
      <c r="H673">
        <v>0</v>
      </c>
      <c r="I673" s="2">
        <f>AVERAGE(Table134[[#This Row],[Estimated costs 1]:[Estimated costs 20]])</f>
        <v>0</v>
      </c>
      <c r="J673" s="2">
        <f>_xlfn.STDEV.P(Table134[[#This Row],[Estimated costs 1]:[Estimated costs 20]])</f>
        <v>0</v>
      </c>
      <c r="K673" s="2" t="e">
        <f>Table134[[#This Row],[Dev]]/Table134[[#This Row],[Mean]]*100</f>
        <v>#DIV/0!</v>
      </c>
      <c r="L673" s="2">
        <f>Table134[[#This Row],[Estimated costs 1]]-Table134[[#This Row],[Actual cost]]</f>
        <v>0</v>
      </c>
      <c r="M673" s="2" t="e">
        <f>Table134[[#This Row],[Diff 1]]/Table134[[#This Row],[Actual cost]]*100</f>
        <v>#DIV/0!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</row>
    <row r="674" spans="1:33" hidden="1" x14ac:dyDescent="0.3">
      <c r="A674" t="s">
        <v>698</v>
      </c>
      <c r="B674">
        <v>672</v>
      </c>
      <c r="C674" t="str">
        <f>LEFT(Table134[[#This Row],[Contingency id]])</f>
        <v>C</v>
      </c>
      <c r="D674">
        <v>0</v>
      </c>
      <c r="E674" s="1">
        <v>1.1696428571428501</v>
      </c>
      <c r="F674">
        <v>131</v>
      </c>
      <c r="G674">
        <v>112</v>
      </c>
      <c r="H674">
        <v>0</v>
      </c>
      <c r="I674" s="2">
        <f>AVERAGE(Table134[[#This Row],[Estimated costs 1]:[Estimated costs 20]])</f>
        <v>0</v>
      </c>
      <c r="J674" s="2">
        <f>_xlfn.STDEV.P(Table134[[#This Row],[Estimated costs 1]:[Estimated costs 20]])</f>
        <v>0</v>
      </c>
      <c r="K674" s="2" t="e">
        <f>Table134[[#This Row],[Dev]]/Table134[[#This Row],[Mean]]*100</f>
        <v>#DIV/0!</v>
      </c>
      <c r="L674" s="2">
        <f>Table134[[#This Row],[Estimated costs 1]]-Table134[[#This Row],[Actual cost]]</f>
        <v>0</v>
      </c>
      <c r="M674" s="2" t="e">
        <f>Table134[[#This Row],[Diff 1]]/Table134[[#This Row],[Actual cost]]*100</f>
        <v>#DIV/0!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</row>
    <row r="675" spans="1:33" hidden="1" x14ac:dyDescent="0.3">
      <c r="A675" t="s">
        <v>699</v>
      </c>
      <c r="B675">
        <v>673</v>
      </c>
      <c r="C675" t="str">
        <f>LEFT(Table134[[#This Row],[Contingency id]])</f>
        <v>C</v>
      </c>
      <c r="D675">
        <v>0</v>
      </c>
      <c r="E675" s="1">
        <v>1.1592920353982299</v>
      </c>
      <c r="F675">
        <v>131</v>
      </c>
      <c r="G675">
        <v>113</v>
      </c>
      <c r="H675">
        <v>0</v>
      </c>
      <c r="I675" s="2">
        <f>AVERAGE(Table134[[#This Row],[Estimated costs 1]:[Estimated costs 20]])</f>
        <v>0</v>
      </c>
      <c r="J675" s="2">
        <f>_xlfn.STDEV.P(Table134[[#This Row],[Estimated costs 1]:[Estimated costs 20]])</f>
        <v>0</v>
      </c>
      <c r="K675" s="2" t="e">
        <f>Table134[[#This Row],[Dev]]/Table134[[#This Row],[Mean]]*100</f>
        <v>#DIV/0!</v>
      </c>
      <c r="L675" s="2">
        <f>Table134[[#This Row],[Estimated costs 1]]-Table134[[#This Row],[Actual cost]]</f>
        <v>0</v>
      </c>
      <c r="M675" s="2" t="e">
        <f>Table134[[#This Row],[Diff 1]]/Table134[[#This Row],[Actual cost]]*100</f>
        <v>#DIV/0!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</row>
    <row r="676" spans="1:33" hidden="1" x14ac:dyDescent="0.3">
      <c r="A676" t="s">
        <v>700</v>
      </c>
      <c r="B676">
        <v>674</v>
      </c>
      <c r="C676" t="str">
        <f>LEFT(Table134[[#This Row],[Contingency id]])</f>
        <v>C</v>
      </c>
      <c r="D676">
        <v>0</v>
      </c>
      <c r="E676" s="1">
        <v>1.18518518518518</v>
      </c>
      <c r="F676">
        <v>160</v>
      </c>
      <c r="G676">
        <v>135</v>
      </c>
      <c r="H676">
        <v>0</v>
      </c>
      <c r="I676" s="2">
        <f>AVERAGE(Table134[[#This Row],[Estimated costs 1]:[Estimated costs 20]])</f>
        <v>0</v>
      </c>
      <c r="J676" s="2">
        <f>_xlfn.STDEV.P(Table134[[#This Row],[Estimated costs 1]:[Estimated costs 20]])</f>
        <v>0</v>
      </c>
      <c r="K676" s="2" t="e">
        <f>Table134[[#This Row],[Dev]]/Table134[[#This Row],[Mean]]*100</f>
        <v>#DIV/0!</v>
      </c>
      <c r="L676" s="2">
        <f>Table134[[#This Row],[Estimated costs 1]]-Table134[[#This Row],[Actual cost]]</f>
        <v>0</v>
      </c>
      <c r="M676" s="2" t="e">
        <f>Table134[[#This Row],[Diff 1]]/Table134[[#This Row],[Actual cost]]*100</f>
        <v>#DIV/0!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</row>
    <row r="677" spans="1:33" hidden="1" x14ac:dyDescent="0.3">
      <c r="A677" t="s">
        <v>701</v>
      </c>
      <c r="B677">
        <v>675</v>
      </c>
      <c r="C677" t="str">
        <f>LEFT(Table134[[#This Row],[Contingency id]])</f>
        <v>C</v>
      </c>
      <c r="D677">
        <v>0</v>
      </c>
      <c r="E677" s="1">
        <v>1.1008403361344501</v>
      </c>
      <c r="F677">
        <v>131</v>
      </c>
      <c r="G677">
        <v>119</v>
      </c>
      <c r="H677">
        <v>0</v>
      </c>
      <c r="I677" s="2">
        <f>AVERAGE(Table134[[#This Row],[Estimated costs 1]:[Estimated costs 20]])</f>
        <v>0</v>
      </c>
      <c r="J677" s="2">
        <f>_xlfn.STDEV.P(Table134[[#This Row],[Estimated costs 1]:[Estimated costs 20]])</f>
        <v>0</v>
      </c>
      <c r="K677" s="2" t="e">
        <f>Table134[[#This Row],[Dev]]/Table134[[#This Row],[Mean]]*100</f>
        <v>#DIV/0!</v>
      </c>
      <c r="L677" s="2">
        <f>Table134[[#This Row],[Estimated costs 1]]-Table134[[#This Row],[Actual cost]]</f>
        <v>0</v>
      </c>
      <c r="M677" s="2" t="e">
        <f>Table134[[#This Row],[Diff 1]]/Table134[[#This Row],[Actual cost]]*100</f>
        <v>#DIV/0!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</row>
    <row r="678" spans="1:33" hidden="1" x14ac:dyDescent="0.3">
      <c r="A678" t="s">
        <v>702</v>
      </c>
      <c r="B678">
        <v>676</v>
      </c>
      <c r="C678" t="str">
        <f>LEFT(Table134[[#This Row],[Contingency id]])</f>
        <v>C</v>
      </c>
      <c r="D678">
        <v>0</v>
      </c>
      <c r="E678" s="1">
        <v>1.0826446280991699</v>
      </c>
      <c r="F678">
        <v>131</v>
      </c>
      <c r="G678">
        <v>121</v>
      </c>
      <c r="H678">
        <v>0</v>
      </c>
      <c r="I678" s="2">
        <f>AVERAGE(Table134[[#This Row],[Estimated costs 1]:[Estimated costs 20]])</f>
        <v>0</v>
      </c>
      <c r="J678" s="2">
        <f>_xlfn.STDEV.P(Table134[[#This Row],[Estimated costs 1]:[Estimated costs 20]])</f>
        <v>0</v>
      </c>
      <c r="K678" s="2" t="e">
        <f>Table134[[#This Row],[Dev]]/Table134[[#This Row],[Mean]]*100</f>
        <v>#DIV/0!</v>
      </c>
      <c r="L678" s="2">
        <f>Table134[[#This Row],[Estimated costs 1]]-Table134[[#This Row],[Actual cost]]</f>
        <v>0</v>
      </c>
      <c r="M678" s="2" t="e">
        <f>Table134[[#This Row],[Diff 1]]/Table134[[#This Row],[Actual cost]]*100</f>
        <v>#DIV/0!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</row>
    <row r="679" spans="1:33" hidden="1" x14ac:dyDescent="0.3">
      <c r="A679" t="s">
        <v>703</v>
      </c>
      <c r="B679">
        <v>677</v>
      </c>
      <c r="C679" t="str">
        <f>LEFT(Table134[[#This Row],[Contingency id]])</f>
        <v>C</v>
      </c>
      <c r="D679">
        <v>0</v>
      </c>
      <c r="E679" s="1">
        <v>1.1196581196581099</v>
      </c>
      <c r="F679">
        <v>131</v>
      </c>
      <c r="G679">
        <v>117</v>
      </c>
      <c r="H679">
        <v>0</v>
      </c>
      <c r="I679" s="2">
        <f>AVERAGE(Table134[[#This Row],[Estimated costs 1]:[Estimated costs 20]])</f>
        <v>0</v>
      </c>
      <c r="J679" s="2">
        <f>_xlfn.STDEV.P(Table134[[#This Row],[Estimated costs 1]:[Estimated costs 20]])</f>
        <v>0</v>
      </c>
      <c r="K679" s="2" t="e">
        <f>Table134[[#This Row],[Dev]]/Table134[[#This Row],[Mean]]*100</f>
        <v>#DIV/0!</v>
      </c>
      <c r="L679" s="2">
        <f>Table134[[#This Row],[Estimated costs 1]]-Table134[[#This Row],[Actual cost]]</f>
        <v>0</v>
      </c>
      <c r="M679" s="2" t="e">
        <f>Table134[[#This Row],[Diff 1]]/Table134[[#This Row],[Actual cost]]*100</f>
        <v>#DIV/0!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</row>
    <row r="680" spans="1:33" hidden="1" x14ac:dyDescent="0.3">
      <c r="A680" t="s">
        <v>704</v>
      </c>
      <c r="B680">
        <v>678</v>
      </c>
      <c r="C680" t="str">
        <f>LEFT(Table134[[#This Row],[Contingency id]])</f>
        <v>C</v>
      </c>
      <c r="D680">
        <v>0</v>
      </c>
      <c r="E680" s="1">
        <v>1.19090909090909</v>
      </c>
      <c r="F680">
        <v>131</v>
      </c>
      <c r="G680">
        <v>110</v>
      </c>
      <c r="H680">
        <v>0</v>
      </c>
      <c r="I680" s="2">
        <f>AVERAGE(Table134[[#This Row],[Estimated costs 1]:[Estimated costs 20]])</f>
        <v>0</v>
      </c>
      <c r="J680" s="2">
        <f>_xlfn.STDEV.P(Table134[[#This Row],[Estimated costs 1]:[Estimated costs 20]])</f>
        <v>0</v>
      </c>
      <c r="K680" s="2" t="e">
        <f>Table134[[#This Row],[Dev]]/Table134[[#This Row],[Mean]]*100</f>
        <v>#DIV/0!</v>
      </c>
      <c r="L680" s="2">
        <f>Table134[[#This Row],[Estimated costs 1]]-Table134[[#This Row],[Actual cost]]</f>
        <v>0</v>
      </c>
      <c r="M680" s="2" t="e">
        <f>Table134[[#This Row],[Diff 1]]/Table134[[#This Row],[Actual cost]]*100</f>
        <v>#DIV/0!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</row>
    <row r="681" spans="1:33" hidden="1" x14ac:dyDescent="0.3">
      <c r="A681" t="s">
        <v>705</v>
      </c>
      <c r="B681">
        <v>679</v>
      </c>
      <c r="C681" t="str">
        <f>LEFT(Table134[[#This Row],[Contingency id]])</f>
        <v>C</v>
      </c>
      <c r="D681">
        <v>0</v>
      </c>
      <c r="E681" s="1">
        <v>1.2121212121212099</v>
      </c>
      <c r="F681">
        <v>160</v>
      </c>
      <c r="G681">
        <v>132</v>
      </c>
      <c r="H681">
        <v>0</v>
      </c>
      <c r="I681" s="2">
        <f>AVERAGE(Table134[[#This Row],[Estimated costs 1]:[Estimated costs 20]])</f>
        <v>0</v>
      </c>
      <c r="J681" s="2">
        <f>_xlfn.STDEV.P(Table134[[#This Row],[Estimated costs 1]:[Estimated costs 20]])</f>
        <v>0</v>
      </c>
      <c r="K681" s="2" t="e">
        <f>Table134[[#This Row],[Dev]]/Table134[[#This Row],[Mean]]*100</f>
        <v>#DIV/0!</v>
      </c>
      <c r="L681" s="2">
        <f>Table134[[#This Row],[Estimated costs 1]]-Table134[[#This Row],[Actual cost]]</f>
        <v>0</v>
      </c>
      <c r="M681" s="2" t="e">
        <f>Table134[[#This Row],[Diff 1]]/Table134[[#This Row],[Actual cost]]*100</f>
        <v>#DIV/0!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</row>
    <row r="682" spans="1:33" hidden="1" x14ac:dyDescent="0.3">
      <c r="A682" t="s">
        <v>706</v>
      </c>
      <c r="B682">
        <v>680</v>
      </c>
      <c r="C682" t="str">
        <f>LEFT(Table134[[#This Row],[Contingency id]])</f>
        <v>C</v>
      </c>
      <c r="D682">
        <v>0</v>
      </c>
      <c r="E682" s="1">
        <v>1.0655737704918</v>
      </c>
      <c r="F682">
        <v>130</v>
      </c>
      <c r="G682">
        <v>122</v>
      </c>
      <c r="H682">
        <v>0</v>
      </c>
      <c r="I682" s="2">
        <f>AVERAGE(Table134[[#This Row],[Estimated costs 1]:[Estimated costs 20]])</f>
        <v>0</v>
      </c>
      <c r="J682" s="2">
        <f>_xlfn.STDEV.P(Table134[[#This Row],[Estimated costs 1]:[Estimated costs 20]])</f>
        <v>0</v>
      </c>
      <c r="K682" s="2" t="e">
        <f>Table134[[#This Row],[Dev]]/Table134[[#This Row],[Mean]]*100</f>
        <v>#DIV/0!</v>
      </c>
      <c r="L682" s="2">
        <f>Table134[[#This Row],[Estimated costs 1]]-Table134[[#This Row],[Actual cost]]</f>
        <v>0</v>
      </c>
      <c r="M682" s="2" t="e">
        <f>Table134[[#This Row],[Diff 1]]/Table134[[#This Row],[Actual cost]]*100</f>
        <v>#DIV/0!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</row>
    <row r="683" spans="1:33" hidden="1" x14ac:dyDescent="0.3">
      <c r="A683" t="s">
        <v>707</v>
      </c>
      <c r="B683">
        <v>681</v>
      </c>
      <c r="C683" t="str">
        <f>LEFT(Table134[[#This Row],[Contingency id]])</f>
        <v>C</v>
      </c>
      <c r="D683">
        <v>0</v>
      </c>
      <c r="E683" s="1">
        <v>1.0924369747899101</v>
      </c>
      <c r="F683">
        <v>130</v>
      </c>
      <c r="G683">
        <v>119</v>
      </c>
      <c r="H683">
        <v>0</v>
      </c>
      <c r="I683" s="2">
        <f>AVERAGE(Table134[[#This Row],[Estimated costs 1]:[Estimated costs 20]])</f>
        <v>0</v>
      </c>
      <c r="J683" s="2">
        <f>_xlfn.STDEV.P(Table134[[#This Row],[Estimated costs 1]:[Estimated costs 20]])</f>
        <v>0</v>
      </c>
      <c r="K683" s="2" t="e">
        <f>Table134[[#This Row],[Dev]]/Table134[[#This Row],[Mean]]*100</f>
        <v>#DIV/0!</v>
      </c>
      <c r="L683" s="2">
        <f>Table134[[#This Row],[Estimated costs 1]]-Table134[[#This Row],[Actual cost]]</f>
        <v>0</v>
      </c>
      <c r="M683" s="2" t="e">
        <f>Table134[[#This Row],[Diff 1]]/Table134[[#This Row],[Actual cost]]*100</f>
        <v>#DIV/0!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</row>
    <row r="684" spans="1:33" hidden="1" x14ac:dyDescent="0.3">
      <c r="A684" t="s">
        <v>708</v>
      </c>
      <c r="B684">
        <v>682</v>
      </c>
      <c r="C684" t="str">
        <f>LEFT(Table134[[#This Row],[Contingency id]])</f>
        <v>C</v>
      </c>
      <c r="D684">
        <v>0</v>
      </c>
      <c r="E684" s="1">
        <v>1.1428571428571399</v>
      </c>
      <c r="F684">
        <v>160</v>
      </c>
      <c r="G684">
        <v>140</v>
      </c>
      <c r="H684">
        <v>0</v>
      </c>
      <c r="I684" s="2">
        <f>AVERAGE(Table134[[#This Row],[Estimated costs 1]:[Estimated costs 20]])</f>
        <v>0</v>
      </c>
      <c r="J684" s="2">
        <f>_xlfn.STDEV.P(Table134[[#This Row],[Estimated costs 1]:[Estimated costs 20]])</f>
        <v>0</v>
      </c>
      <c r="K684" s="2" t="e">
        <f>Table134[[#This Row],[Dev]]/Table134[[#This Row],[Mean]]*100</f>
        <v>#DIV/0!</v>
      </c>
      <c r="L684" s="2">
        <f>Table134[[#This Row],[Estimated costs 1]]-Table134[[#This Row],[Actual cost]]</f>
        <v>0</v>
      </c>
      <c r="M684" s="2" t="e">
        <f>Table134[[#This Row],[Diff 1]]/Table134[[#This Row],[Actual cost]]*100</f>
        <v>#DIV/0!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</row>
    <row r="685" spans="1:33" hidden="1" x14ac:dyDescent="0.3">
      <c r="A685" t="s">
        <v>709</v>
      </c>
      <c r="B685">
        <v>683</v>
      </c>
      <c r="C685" t="str">
        <f>LEFT(Table134[[#This Row],[Contingency id]])</f>
        <v>C</v>
      </c>
      <c r="D685">
        <v>0</v>
      </c>
      <c r="E685" s="1">
        <v>1.1696428571428501</v>
      </c>
      <c r="F685">
        <v>131</v>
      </c>
      <c r="G685">
        <v>112</v>
      </c>
      <c r="H685">
        <v>0</v>
      </c>
      <c r="I685" s="2">
        <f>AVERAGE(Table134[[#This Row],[Estimated costs 1]:[Estimated costs 20]])</f>
        <v>0</v>
      </c>
      <c r="J685" s="2">
        <f>_xlfn.STDEV.P(Table134[[#This Row],[Estimated costs 1]:[Estimated costs 20]])</f>
        <v>0</v>
      </c>
      <c r="K685" s="2" t="e">
        <f>Table134[[#This Row],[Dev]]/Table134[[#This Row],[Mean]]*100</f>
        <v>#DIV/0!</v>
      </c>
      <c r="L685" s="2">
        <f>Table134[[#This Row],[Estimated costs 1]]-Table134[[#This Row],[Actual cost]]</f>
        <v>0</v>
      </c>
      <c r="M685" s="2" t="e">
        <f>Table134[[#This Row],[Diff 1]]/Table134[[#This Row],[Actual cost]]*100</f>
        <v>#DIV/0!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</row>
    <row r="686" spans="1:33" hidden="1" x14ac:dyDescent="0.3">
      <c r="A686" t="s">
        <v>710</v>
      </c>
      <c r="B686">
        <v>684</v>
      </c>
      <c r="C686" t="str">
        <f>LEFT(Table134[[#This Row],[Contingency id]])</f>
        <v>C</v>
      </c>
      <c r="D686">
        <v>0</v>
      </c>
      <c r="E686" s="1">
        <v>1.07377049180327</v>
      </c>
      <c r="F686">
        <v>131</v>
      </c>
      <c r="G686">
        <v>122</v>
      </c>
      <c r="H686">
        <v>0</v>
      </c>
      <c r="I686" s="2">
        <f>AVERAGE(Table134[[#This Row],[Estimated costs 1]:[Estimated costs 20]])</f>
        <v>0</v>
      </c>
      <c r="J686" s="2">
        <f>_xlfn.STDEV.P(Table134[[#This Row],[Estimated costs 1]:[Estimated costs 20]])</f>
        <v>0</v>
      </c>
      <c r="K686" s="2" t="e">
        <f>Table134[[#This Row],[Dev]]/Table134[[#This Row],[Mean]]*100</f>
        <v>#DIV/0!</v>
      </c>
      <c r="L686" s="2">
        <f>Table134[[#This Row],[Estimated costs 1]]-Table134[[#This Row],[Actual cost]]</f>
        <v>0</v>
      </c>
      <c r="M686" s="2" t="e">
        <f>Table134[[#This Row],[Diff 1]]/Table134[[#This Row],[Actual cost]]*100</f>
        <v>#DIV/0!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</row>
    <row r="687" spans="1:33" hidden="1" x14ac:dyDescent="0.3">
      <c r="A687" t="s">
        <v>711</v>
      </c>
      <c r="B687">
        <v>685</v>
      </c>
      <c r="C687" t="str">
        <f>LEFT(Table134[[#This Row],[Contingency id]])</f>
        <v>C</v>
      </c>
      <c r="D687">
        <v>0</v>
      </c>
      <c r="E687" s="1">
        <v>1.1592920353982299</v>
      </c>
      <c r="F687">
        <v>131</v>
      </c>
      <c r="G687">
        <v>113</v>
      </c>
      <c r="H687">
        <v>0</v>
      </c>
      <c r="I687" s="2">
        <f>AVERAGE(Table134[[#This Row],[Estimated costs 1]:[Estimated costs 20]])</f>
        <v>0</v>
      </c>
      <c r="J687" s="2">
        <f>_xlfn.STDEV.P(Table134[[#This Row],[Estimated costs 1]:[Estimated costs 20]])</f>
        <v>0</v>
      </c>
      <c r="K687" s="2" t="e">
        <f>Table134[[#This Row],[Dev]]/Table134[[#This Row],[Mean]]*100</f>
        <v>#DIV/0!</v>
      </c>
      <c r="L687" s="2">
        <f>Table134[[#This Row],[Estimated costs 1]]-Table134[[#This Row],[Actual cost]]</f>
        <v>0</v>
      </c>
      <c r="M687" s="2" t="e">
        <f>Table134[[#This Row],[Diff 1]]/Table134[[#This Row],[Actual cost]]*100</f>
        <v>#DIV/0!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</row>
    <row r="688" spans="1:33" hidden="1" x14ac:dyDescent="0.3">
      <c r="A688" t="s">
        <v>712</v>
      </c>
      <c r="B688">
        <v>686</v>
      </c>
      <c r="C688" t="str">
        <f>LEFT(Table134[[#This Row],[Contingency id]])</f>
        <v>C</v>
      </c>
      <c r="D688">
        <v>0</v>
      </c>
      <c r="E688" s="1">
        <v>1.0655737704918</v>
      </c>
      <c r="F688">
        <v>130</v>
      </c>
      <c r="G688">
        <v>122</v>
      </c>
      <c r="H688">
        <v>0</v>
      </c>
      <c r="I688" s="2">
        <f>AVERAGE(Table134[[#This Row],[Estimated costs 1]:[Estimated costs 20]])</f>
        <v>0</v>
      </c>
      <c r="J688" s="2">
        <f>_xlfn.STDEV.P(Table134[[#This Row],[Estimated costs 1]:[Estimated costs 20]])</f>
        <v>0</v>
      </c>
      <c r="K688" s="2" t="e">
        <f>Table134[[#This Row],[Dev]]/Table134[[#This Row],[Mean]]*100</f>
        <v>#DIV/0!</v>
      </c>
      <c r="L688" s="2">
        <f>Table134[[#This Row],[Estimated costs 1]]-Table134[[#This Row],[Actual cost]]</f>
        <v>0</v>
      </c>
      <c r="M688" s="2" t="e">
        <f>Table134[[#This Row],[Diff 1]]/Table134[[#This Row],[Actual cost]]*100</f>
        <v>#DIV/0!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</row>
    <row r="689" spans="1:33" hidden="1" x14ac:dyDescent="0.3">
      <c r="A689" t="s">
        <v>713</v>
      </c>
      <c r="B689">
        <v>687</v>
      </c>
      <c r="C689" t="str">
        <f>LEFT(Table134[[#This Row],[Contingency id]])</f>
        <v>C</v>
      </c>
      <c r="D689">
        <v>0</v>
      </c>
      <c r="E689" s="1">
        <v>1.16788321167883</v>
      </c>
      <c r="F689">
        <v>160</v>
      </c>
      <c r="G689">
        <v>137</v>
      </c>
      <c r="H689">
        <v>0</v>
      </c>
      <c r="I689" s="2">
        <f>AVERAGE(Table134[[#This Row],[Estimated costs 1]:[Estimated costs 20]])</f>
        <v>0</v>
      </c>
      <c r="J689" s="2">
        <f>_xlfn.STDEV.P(Table134[[#This Row],[Estimated costs 1]:[Estimated costs 20]])</f>
        <v>0</v>
      </c>
      <c r="K689" s="2" t="e">
        <f>Table134[[#This Row],[Dev]]/Table134[[#This Row],[Mean]]*100</f>
        <v>#DIV/0!</v>
      </c>
      <c r="L689" s="2">
        <f>Table134[[#This Row],[Estimated costs 1]]-Table134[[#This Row],[Actual cost]]</f>
        <v>0</v>
      </c>
      <c r="M689" s="2" t="e">
        <f>Table134[[#This Row],[Diff 1]]/Table134[[#This Row],[Actual cost]]*100</f>
        <v>#DIV/0!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</row>
    <row r="690" spans="1:33" hidden="1" x14ac:dyDescent="0.3">
      <c r="A690" t="s">
        <v>714</v>
      </c>
      <c r="B690">
        <v>688</v>
      </c>
      <c r="C690" t="str">
        <f>LEFT(Table134[[#This Row],[Contingency id]])</f>
        <v>C</v>
      </c>
      <c r="D690">
        <v>0</v>
      </c>
      <c r="E690" s="1">
        <v>1.12121212121212</v>
      </c>
      <c r="F690">
        <v>148</v>
      </c>
      <c r="G690">
        <v>132</v>
      </c>
      <c r="H690">
        <v>0</v>
      </c>
      <c r="I690" s="2">
        <f>AVERAGE(Table134[[#This Row],[Estimated costs 1]:[Estimated costs 20]])</f>
        <v>0</v>
      </c>
      <c r="J690" s="2">
        <f>_xlfn.STDEV.P(Table134[[#This Row],[Estimated costs 1]:[Estimated costs 20]])</f>
        <v>0</v>
      </c>
      <c r="K690" s="2" t="e">
        <f>Table134[[#This Row],[Dev]]/Table134[[#This Row],[Mean]]*100</f>
        <v>#DIV/0!</v>
      </c>
      <c r="L690" s="2">
        <f>Table134[[#This Row],[Estimated costs 1]]-Table134[[#This Row],[Actual cost]]</f>
        <v>0</v>
      </c>
      <c r="M690" s="2" t="e">
        <f>Table134[[#This Row],[Diff 1]]/Table134[[#This Row],[Actual cost]]*100</f>
        <v>#DIV/0!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</row>
    <row r="691" spans="1:33" hidden="1" x14ac:dyDescent="0.3">
      <c r="A691" t="s">
        <v>715</v>
      </c>
      <c r="B691">
        <v>689</v>
      </c>
      <c r="C691" t="str">
        <f>LEFT(Table134[[#This Row],[Contingency id]])</f>
        <v>C</v>
      </c>
      <c r="D691">
        <v>0</v>
      </c>
      <c r="E691" s="1">
        <v>1.17777777777777</v>
      </c>
      <c r="F691">
        <v>159</v>
      </c>
      <c r="G691">
        <v>135</v>
      </c>
      <c r="H691">
        <v>0</v>
      </c>
      <c r="I691" s="2">
        <f>AVERAGE(Table134[[#This Row],[Estimated costs 1]:[Estimated costs 20]])</f>
        <v>0</v>
      </c>
      <c r="J691" s="2">
        <f>_xlfn.STDEV.P(Table134[[#This Row],[Estimated costs 1]:[Estimated costs 20]])</f>
        <v>0</v>
      </c>
      <c r="K691" s="2" t="e">
        <f>Table134[[#This Row],[Dev]]/Table134[[#This Row],[Mean]]*100</f>
        <v>#DIV/0!</v>
      </c>
      <c r="L691" s="2">
        <f>Table134[[#This Row],[Estimated costs 1]]-Table134[[#This Row],[Actual cost]]</f>
        <v>0</v>
      </c>
      <c r="M691" s="2" t="e">
        <f>Table134[[#This Row],[Diff 1]]/Table134[[#This Row],[Actual cost]]*100</f>
        <v>#DIV/0!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</row>
    <row r="692" spans="1:33" hidden="1" x14ac:dyDescent="0.3">
      <c r="A692" t="s">
        <v>716</v>
      </c>
      <c r="B692">
        <v>690</v>
      </c>
      <c r="C692" t="str">
        <f>LEFT(Table134[[#This Row],[Contingency id]])</f>
        <v>C</v>
      </c>
      <c r="D692">
        <v>0</v>
      </c>
      <c r="E692" s="1">
        <v>1.16911764705882</v>
      </c>
      <c r="F692">
        <v>159</v>
      </c>
      <c r="G692">
        <v>136</v>
      </c>
      <c r="H692">
        <v>0</v>
      </c>
      <c r="I692" s="2">
        <f>AVERAGE(Table134[[#This Row],[Estimated costs 1]:[Estimated costs 20]])</f>
        <v>0</v>
      </c>
      <c r="J692" s="2">
        <f>_xlfn.STDEV.P(Table134[[#This Row],[Estimated costs 1]:[Estimated costs 20]])</f>
        <v>0</v>
      </c>
      <c r="K692" s="2" t="e">
        <f>Table134[[#This Row],[Dev]]/Table134[[#This Row],[Mean]]*100</f>
        <v>#DIV/0!</v>
      </c>
      <c r="L692" s="2">
        <f>Table134[[#This Row],[Estimated costs 1]]-Table134[[#This Row],[Actual cost]]</f>
        <v>0</v>
      </c>
      <c r="M692" s="2" t="e">
        <f>Table134[[#This Row],[Diff 1]]/Table134[[#This Row],[Actual cost]]*100</f>
        <v>#DIV/0!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</row>
    <row r="693" spans="1:33" hidden="1" x14ac:dyDescent="0.3">
      <c r="A693" t="s">
        <v>717</v>
      </c>
      <c r="B693">
        <v>691</v>
      </c>
      <c r="C693" t="str">
        <f>LEFT(Table134[[#This Row],[Contingency id]])</f>
        <v>C</v>
      </c>
      <c r="D693">
        <v>0</v>
      </c>
      <c r="E693" s="1">
        <v>1.2155688622754399</v>
      </c>
      <c r="F693">
        <v>203</v>
      </c>
      <c r="G693">
        <v>167</v>
      </c>
      <c r="H693">
        <v>0</v>
      </c>
      <c r="I693" s="2">
        <f>AVERAGE(Table134[[#This Row],[Estimated costs 1]:[Estimated costs 20]])</f>
        <v>0</v>
      </c>
      <c r="J693" s="2">
        <f>_xlfn.STDEV.P(Table134[[#This Row],[Estimated costs 1]:[Estimated costs 20]])</f>
        <v>0</v>
      </c>
      <c r="K693" s="2" t="e">
        <f>Table134[[#This Row],[Dev]]/Table134[[#This Row],[Mean]]*100</f>
        <v>#DIV/0!</v>
      </c>
      <c r="L693" s="2">
        <f>Table134[[#This Row],[Estimated costs 1]]-Table134[[#This Row],[Actual cost]]</f>
        <v>0</v>
      </c>
      <c r="M693" s="2" t="e">
        <f>Table134[[#This Row],[Diff 1]]/Table134[[#This Row],[Actual cost]]*100</f>
        <v>#DIV/0!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</row>
    <row r="694" spans="1:33" hidden="1" x14ac:dyDescent="0.3">
      <c r="A694" t="s">
        <v>718</v>
      </c>
      <c r="B694">
        <v>692</v>
      </c>
      <c r="C694" t="str">
        <f>LEFT(Table134[[#This Row],[Contingency id]])</f>
        <v>C</v>
      </c>
      <c r="D694">
        <v>0</v>
      </c>
      <c r="E694" s="1">
        <v>1.16535433070866</v>
      </c>
      <c r="F694">
        <v>148</v>
      </c>
      <c r="G694">
        <v>127</v>
      </c>
      <c r="H694">
        <v>0</v>
      </c>
      <c r="I694" s="2">
        <f>AVERAGE(Table134[[#This Row],[Estimated costs 1]:[Estimated costs 20]])</f>
        <v>0</v>
      </c>
      <c r="J694" s="2">
        <f>_xlfn.STDEV.P(Table134[[#This Row],[Estimated costs 1]:[Estimated costs 20]])</f>
        <v>0</v>
      </c>
      <c r="K694" s="2" t="e">
        <f>Table134[[#This Row],[Dev]]/Table134[[#This Row],[Mean]]*100</f>
        <v>#DIV/0!</v>
      </c>
      <c r="L694" s="2">
        <f>Table134[[#This Row],[Estimated costs 1]]-Table134[[#This Row],[Actual cost]]</f>
        <v>0</v>
      </c>
      <c r="M694" s="2" t="e">
        <f>Table134[[#This Row],[Diff 1]]/Table134[[#This Row],[Actual cost]]*100</f>
        <v>#DIV/0!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</row>
    <row r="695" spans="1:33" hidden="1" x14ac:dyDescent="0.3">
      <c r="A695" t="s">
        <v>719</v>
      </c>
      <c r="B695">
        <v>693</v>
      </c>
      <c r="C695" t="str">
        <f>LEFT(Table134[[#This Row],[Contingency id]])</f>
        <v>C</v>
      </c>
      <c r="D695">
        <v>0</v>
      </c>
      <c r="E695" s="1">
        <v>1.1521739130434701</v>
      </c>
      <c r="F695">
        <v>159</v>
      </c>
      <c r="G695">
        <v>138</v>
      </c>
      <c r="H695">
        <v>0</v>
      </c>
      <c r="I695" s="2">
        <f>AVERAGE(Table134[[#This Row],[Estimated costs 1]:[Estimated costs 20]])</f>
        <v>0</v>
      </c>
      <c r="J695" s="2">
        <f>_xlfn.STDEV.P(Table134[[#This Row],[Estimated costs 1]:[Estimated costs 20]])</f>
        <v>0</v>
      </c>
      <c r="K695" s="2" t="e">
        <f>Table134[[#This Row],[Dev]]/Table134[[#This Row],[Mean]]*100</f>
        <v>#DIV/0!</v>
      </c>
      <c r="L695" s="2">
        <f>Table134[[#This Row],[Estimated costs 1]]-Table134[[#This Row],[Actual cost]]</f>
        <v>0</v>
      </c>
      <c r="M695" s="2" t="e">
        <f>Table134[[#This Row],[Diff 1]]/Table134[[#This Row],[Actual cost]]*100</f>
        <v>#DIV/0!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</row>
    <row r="696" spans="1:33" hidden="1" x14ac:dyDescent="0.3">
      <c r="A696" t="s">
        <v>720</v>
      </c>
      <c r="B696">
        <v>694</v>
      </c>
      <c r="C696" t="str">
        <f>LEFT(Table134[[#This Row],[Contingency id]])</f>
        <v>C</v>
      </c>
      <c r="D696">
        <v>0</v>
      </c>
      <c r="E696" s="1">
        <v>1.1297709923664101</v>
      </c>
      <c r="F696">
        <v>148</v>
      </c>
      <c r="G696">
        <v>131</v>
      </c>
      <c r="H696">
        <v>0</v>
      </c>
      <c r="I696" s="2">
        <f>AVERAGE(Table134[[#This Row],[Estimated costs 1]:[Estimated costs 20]])</f>
        <v>0</v>
      </c>
      <c r="J696" s="2">
        <f>_xlfn.STDEV.P(Table134[[#This Row],[Estimated costs 1]:[Estimated costs 20]])</f>
        <v>0</v>
      </c>
      <c r="K696" s="2" t="e">
        <f>Table134[[#This Row],[Dev]]/Table134[[#This Row],[Mean]]*100</f>
        <v>#DIV/0!</v>
      </c>
      <c r="L696" s="2">
        <f>Table134[[#This Row],[Estimated costs 1]]-Table134[[#This Row],[Actual cost]]</f>
        <v>0</v>
      </c>
      <c r="M696" s="2" t="e">
        <f>Table134[[#This Row],[Diff 1]]/Table134[[#This Row],[Actual cost]]*100</f>
        <v>#DIV/0!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</row>
    <row r="697" spans="1:33" hidden="1" x14ac:dyDescent="0.3">
      <c r="A697" t="s">
        <v>721</v>
      </c>
      <c r="B697">
        <v>695</v>
      </c>
      <c r="C697" t="str">
        <f>LEFT(Table134[[#This Row],[Contingency id]])</f>
        <v>C</v>
      </c>
      <c r="D697">
        <v>0</v>
      </c>
      <c r="E697" s="1">
        <v>1.1357142857142799</v>
      </c>
      <c r="F697">
        <v>159</v>
      </c>
      <c r="G697">
        <v>140</v>
      </c>
      <c r="H697">
        <v>0</v>
      </c>
      <c r="I697" s="2">
        <f>AVERAGE(Table134[[#This Row],[Estimated costs 1]:[Estimated costs 20]])</f>
        <v>0</v>
      </c>
      <c r="J697" s="2">
        <f>_xlfn.STDEV.P(Table134[[#This Row],[Estimated costs 1]:[Estimated costs 20]])</f>
        <v>0</v>
      </c>
      <c r="K697" s="2" t="e">
        <f>Table134[[#This Row],[Dev]]/Table134[[#This Row],[Mean]]*100</f>
        <v>#DIV/0!</v>
      </c>
      <c r="L697" s="2">
        <f>Table134[[#This Row],[Estimated costs 1]]-Table134[[#This Row],[Actual cost]]</f>
        <v>0</v>
      </c>
      <c r="M697" s="2" t="e">
        <f>Table134[[#This Row],[Diff 1]]/Table134[[#This Row],[Actual cost]]*100</f>
        <v>#DIV/0!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</row>
    <row r="698" spans="1:33" hidden="1" x14ac:dyDescent="0.3">
      <c r="A698" t="s">
        <v>722</v>
      </c>
      <c r="B698">
        <v>696</v>
      </c>
      <c r="C698" t="str">
        <f>LEFT(Table134[[#This Row],[Contingency id]])</f>
        <v>C</v>
      </c>
      <c r="D698">
        <v>0</v>
      </c>
      <c r="E698" s="1">
        <v>1.25308641975308</v>
      </c>
      <c r="F698">
        <v>203</v>
      </c>
      <c r="G698">
        <v>162</v>
      </c>
      <c r="H698">
        <v>0</v>
      </c>
      <c r="I698" s="2">
        <f>AVERAGE(Table134[[#This Row],[Estimated costs 1]:[Estimated costs 20]])</f>
        <v>0</v>
      </c>
      <c r="J698" s="2">
        <f>_xlfn.STDEV.P(Table134[[#This Row],[Estimated costs 1]:[Estimated costs 20]])</f>
        <v>0</v>
      </c>
      <c r="K698" s="2" t="e">
        <f>Table134[[#This Row],[Dev]]/Table134[[#This Row],[Mean]]*100</f>
        <v>#DIV/0!</v>
      </c>
      <c r="L698" s="2">
        <f>Table134[[#This Row],[Estimated costs 1]]-Table134[[#This Row],[Actual cost]]</f>
        <v>0</v>
      </c>
      <c r="M698" s="2" t="e">
        <f>Table134[[#This Row],[Diff 1]]/Table134[[#This Row],[Actual cost]]*100</f>
        <v>#DIV/0!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</row>
    <row r="699" spans="1:33" hidden="1" x14ac:dyDescent="0.3">
      <c r="A699" t="s">
        <v>723</v>
      </c>
      <c r="B699">
        <v>697</v>
      </c>
      <c r="C699" t="str">
        <f>LEFT(Table134[[#This Row],[Contingency id]])</f>
        <v>C</v>
      </c>
      <c r="D699">
        <v>0</v>
      </c>
      <c r="E699" s="1">
        <v>1.20118343195266</v>
      </c>
      <c r="F699">
        <v>203</v>
      </c>
      <c r="G699">
        <v>169</v>
      </c>
      <c r="H699">
        <v>0</v>
      </c>
      <c r="I699" s="2">
        <f>AVERAGE(Table134[[#This Row],[Estimated costs 1]:[Estimated costs 20]])</f>
        <v>0</v>
      </c>
      <c r="J699" s="2">
        <f>_xlfn.STDEV.P(Table134[[#This Row],[Estimated costs 1]:[Estimated costs 20]])</f>
        <v>0</v>
      </c>
      <c r="K699" s="2" t="e">
        <f>Table134[[#This Row],[Dev]]/Table134[[#This Row],[Mean]]*100</f>
        <v>#DIV/0!</v>
      </c>
      <c r="L699" s="2">
        <f>Table134[[#This Row],[Estimated costs 1]]-Table134[[#This Row],[Actual cost]]</f>
        <v>0</v>
      </c>
      <c r="M699" s="2" t="e">
        <f>Table134[[#This Row],[Diff 1]]/Table134[[#This Row],[Actual cost]]*100</f>
        <v>#DIV/0!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</row>
    <row r="700" spans="1:33" hidden="1" x14ac:dyDescent="0.3">
      <c r="A700" t="s">
        <v>724</v>
      </c>
      <c r="B700">
        <v>698</v>
      </c>
      <c r="C700" t="str">
        <f>LEFT(Table134[[#This Row],[Contingency id]])</f>
        <v>C</v>
      </c>
      <c r="D700">
        <v>0</v>
      </c>
      <c r="E700" s="1">
        <v>1.25308641975308</v>
      </c>
      <c r="F700">
        <v>203</v>
      </c>
      <c r="G700">
        <v>162</v>
      </c>
      <c r="H700">
        <v>0</v>
      </c>
      <c r="I700" s="2">
        <f>AVERAGE(Table134[[#This Row],[Estimated costs 1]:[Estimated costs 20]])</f>
        <v>0</v>
      </c>
      <c r="J700" s="2">
        <f>_xlfn.STDEV.P(Table134[[#This Row],[Estimated costs 1]:[Estimated costs 20]])</f>
        <v>0</v>
      </c>
      <c r="K700" s="2" t="e">
        <f>Table134[[#This Row],[Dev]]/Table134[[#This Row],[Mean]]*100</f>
        <v>#DIV/0!</v>
      </c>
      <c r="L700" s="2">
        <f>Table134[[#This Row],[Estimated costs 1]]-Table134[[#This Row],[Actual cost]]</f>
        <v>0</v>
      </c>
      <c r="M700" s="2" t="e">
        <f>Table134[[#This Row],[Diff 1]]/Table134[[#This Row],[Actual cost]]*100</f>
        <v>#DIV/0!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</row>
    <row r="701" spans="1:33" hidden="1" x14ac:dyDescent="0.3">
      <c r="A701" t="s">
        <v>725</v>
      </c>
      <c r="B701">
        <v>699</v>
      </c>
      <c r="C701" t="str">
        <f>LEFT(Table134[[#This Row],[Contingency id]])</f>
        <v>C</v>
      </c>
      <c r="D701">
        <v>0</v>
      </c>
      <c r="E701" s="1">
        <v>1.1748251748251699</v>
      </c>
      <c r="F701">
        <v>168</v>
      </c>
      <c r="G701">
        <v>143</v>
      </c>
      <c r="H701">
        <v>0</v>
      </c>
      <c r="I701" s="2">
        <f>AVERAGE(Table134[[#This Row],[Estimated costs 1]:[Estimated costs 20]])</f>
        <v>0</v>
      </c>
      <c r="J701" s="2">
        <f>_xlfn.STDEV.P(Table134[[#This Row],[Estimated costs 1]:[Estimated costs 20]])</f>
        <v>0</v>
      </c>
      <c r="K701" s="2" t="e">
        <f>Table134[[#This Row],[Dev]]/Table134[[#This Row],[Mean]]*100</f>
        <v>#DIV/0!</v>
      </c>
      <c r="L701" s="2">
        <f>Table134[[#This Row],[Estimated costs 1]]-Table134[[#This Row],[Actual cost]]</f>
        <v>0</v>
      </c>
      <c r="M701" s="2" t="e">
        <f>Table134[[#This Row],[Diff 1]]/Table134[[#This Row],[Actual cost]]*100</f>
        <v>#DIV/0!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</row>
    <row r="702" spans="1:33" hidden="1" x14ac:dyDescent="0.3">
      <c r="A702" t="s">
        <v>726</v>
      </c>
      <c r="B702">
        <v>700</v>
      </c>
      <c r="C702" t="str">
        <f>LEFT(Table134[[#This Row],[Contingency id]])</f>
        <v>C</v>
      </c>
      <c r="D702">
        <v>0</v>
      </c>
      <c r="E702" s="1">
        <v>1.19411764705882</v>
      </c>
      <c r="F702">
        <v>203</v>
      </c>
      <c r="G702">
        <v>170</v>
      </c>
      <c r="H702">
        <v>0</v>
      </c>
      <c r="I702" s="2">
        <f>AVERAGE(Table134[[#This Row],[Estimated costs 1]:[Estimated costs 20]])</f>
        <v>0</v>
      </c>
      <c r="J702" s="2">
        <f>_xlfn.STDEV.P(Table134[[#This Row],[Estimated costs 1]:[Estimated costs 20]])</f>
        <v>0</v>
      </c>
      <c r="K702" s="2" t="e">
        <f>Table134[[#This Row],[Dev]]/Table134[[#This Row],[Mean]]*100</f>
        <v>#DIV/0!</v>
      </c>
      <c r="L702" s="2">
        <f>Table134[[#This Row],[Estimated costs 1]]-Table134[[#This Row],[Actual cost]]</f>
        <v>0</v>
      </c>
      <c r="M702" s="2" t="e">
        <f>Table134[[#This Row],[Diff 1]]/Table134[[#This Row],[Actual cost]]*100</f>
        <v>#DIV/0!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</row>
    <row r="703" spans="1:33" hidden="1" x14ac:dyDescent="0.3">
      <c r="A703" t="s">
        <v>727</v>
      </c>
      <c r="B703">
        <v>701</v>
      </c>
      <c r="C703" t="str">
        <f>LEFT(Table134[[#This Row],[Contingency id]])</f>
        <v>C</v>
      </c>
      <c r="D703">
        <v>0</v>
      </c>
      <c r="E703" s="1">
        <v>1.26875</v>
      </c>
      <c r="F703">
        <v>203</v>
      </c>
      <c r="G703">
        <v>160</v>
      </c>
      <c r="H703">
        <v>0</v>
      </c>
      <c r="I703" s="2">
        <f>AVERAGE(Table134[[#This Row],[Estimated costs 1]:[Estimated costs 20]])</f>
        <v>0</v>
      </c>
      <c r="J703" s="2">
        <f>_xlfn.STDEV.P(Table134[[#This Row],[Estimated costs 1]:[Estimated costs 20]])</f>
        <v>0</v>
      </c>
      <c r="K703" s="2" t="e">
        <f>Table134[[#This Row],[Dev]]/Table134[[#This Row],[Mean]]*100</f>
        <v>#DIV/0!</v>
      </c>
      <c r="L703" s="2">
        <f>Table134[[#This Row],[Estimated costs 1]]-Table134[[#This Row],[Actual cost]]</f>
        <v>0</v>
      </c>
      <c r="M703" s="2" t="e">
        <f>Table134[[#This Row],[Diff 1]]/Table134[[#This Row],[Actual cost]]*100</f>
        <v>#DIV/0!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</row>
    <row r="704" spans="1:33" hidden="1" x14ac:dyDescent="0.3">
      <c r="A704" t="s">
        <v>728</v>
      </c>
      <c r="B704">
        <v>702</v>
      </c>
      <c r="C704" t="str">
        <f>LEFT(Table134[[#This Row],[Contingency id]])</f>
        <v>C</v>
      </c>
      <c r="D704">
        <v>0</v>
      </c>
      <c r="E704" s="1">
        <v>1.1534090909090899</v>
      </c>
      <c r="F704">
        <v>203</v>
      </c>
      <c r="G704">
        <v>176</v>
      </c>
      <c r="H704">
        <v>0</v>
      </c>
      <c r="I704" s="2">
        <f>AVERAGE(Table134[[#This Row],[Estimated costs 1]:[Estimated costs 20]])</f>
        <v>0</v>
      </c>
      <c r="J704" s="2">
        <f>_xlfn.STDEV.P(Table134[[#This Row],[Estimated costs 1]:[Estimated costs 20]])</f>
        <v>0</v>
      </c>
      <c r="K704" s="2" t="e">
        <f>Table134[[#This Row],[Dev]]/Table134[[#This Row],[Mean]]*100</f>
        <v>#DIV/0!</v>
      </c>
      <c r="L704" s="2">
        <f>Table134[[#This Row],[Estimated costs 1]]-Table134[[#This Row],[Actual cost]]</f>
        <v>0</v>
      </c>
      <c r="M704" s="2" t="e">
        <f>Table134[[#This Row],[Diff 1]]/Table134[[#This Row],[Actual cost]]*100</f>
        <v>#DIV/0!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</row>
    <row r="705" spans="1:33" hidden="1" x14ac:dyDescent="0.3">
      <c r="A705" t="s">
        <v>729</v>
      </c>
      <c r="B705">
        <v>703</v>
      </c>
      <c r="C705" t="str">
        <f>LEFT(Table134[[#This Row],[Contingency id]])</f>
        <v>C</v>
      </c>
      <c r="D705">
        <v>0</v>
      </c>
      <c r="E705" s="1">
        <v>1.23780487804878</v>
      </c>
      <c r="F705">
        <v>203</v>
      </c>
      <c r="G705">
        <v>164</v>
      </c>
      <c r="H705">
        <v>0</v>
      </c>
      <c r="I705" s="2">
        <f>AVERAGE(Table134[[#This Row],[Estimated costs 1]:[Estimated costs 20]])</f>
        <v>0</v>
      </c>
      <c r="J705" s="2">
        <f>_xlfn.STDEV.P(Table134[[#This Row],[Estimated costs 1]:[Estimated costs 20]])</f>
        <v>0</v>
      </c>
      <c r="K705" s="2" t="e">
        <f>Table134[[#This Row],[Dev]]/Table134[[#This Row],[Mean]]*100</f>
        <v>#DIV/0!</v>
      </c>
      <c r="L705" s="2">
        <f>Table134[[#This Row],[Estimated costs 1]]-Table134[[#This Row],[Actual cost]]</f>
        <v>0</v>
      </c>
      <c r="M705" s="2" t="e">
        <f>Table134[[#This Row],[Diff 1]]/Table134[[#This Row],[Actual cost]]*100</f>
        <v>#DIV/0!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</row>
    <row r="706" spans="1:33" hidden="1" x14ac:dyDescent="0.3">
      <c r="A706" t="s">
        <v>730</v>
      </c>
      <c r="B706">
        <v>704</v>
      </c>
      <c r="C706" t="str">
        <f>LEFT(Table134[[#This Row],[Contingency id]])</f>
        <v>C</v>
      </c>
      <c r="D706">
        <v>0</v>
      </c>
      <c r="E706" s="1">
        <v>1.26086956521739</v>
      </c>
      <c r="F706">
        <v>203</v>
      </c>
      <c r="G706">
        <v>161</v>
      </c>
      <c r="H706">
        <v>0</v>
      </c>
      <c r="I706" s="2">
        <f>AVERAGE(Table134[[#This Row],[Estimated costs 1]:[Estimated costs 20]])</f>
        <v>0</v>
      </c>
      <c r="J706" s="2">
        <f>_xlfn.STDEV.P(Table134[[#This Row],[Estimated costs 1]:[Estimated costs 20]])</f>
        <v>0</v>
      </c>
      <c r="K706" s="2" t="e">
        <f>Table134[[#This Row],[Dev]]/Table134[[#This Row],[Mean]]*100</f>
        <v>#DIV/0!</v>
      </c>
      <c r="L706" s="2">
        <f>Table134[[#This Row],[Estimated costs 1]]-Table134[[#This Row],[Actual cost]]</f>
        <v>0</v>
      </c>
      <c r="M706" s="2" t="e">
        <f>Table134[[#This Row],[Diff 1]]/Table134[[#This Row],[Actual cost]]*100</f>
        <v>#DIV/0!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</row>
    <row r="707" spans="1:33" hidden="1" x14ac:dyDescent="0.3">
      <c r="A707" t="s">
        <v>731</v>
      </c>
      <c r="B707">
        <v>705</v>
      </c>
      <c r="C707" t="str">
        <f>LEFT(Table134[[#This Row],[Contingency id]])</f>
        <v>C</v>
      </c>
      <c r="D707">
        <v>0</v>
      </c>
      <c r="E707" s="1">
        <v>1.19411764705882</v>
      </c>
      <c r="F707">
        <v>203</v>
      </c>
      <c r="G707">
        <v>170</v>
      </c>
      <c r="H707">
        <v>0</v>
      </c>
      <c r="I707" s="2">
        <f>AVERAGE(Table134[[#This Row],[Estimated costs 1]:[Estimated costs 20]])</f>
        <v>0</v>
      </c>
      <c r="J707" s="2">
        <f>_xlfn.STDEV.P(Table134[[#This Row],[Estimated costs 1]:[Estimated costs 20]])</f>
        <v>0</v>
      </c>
      <c r="K707" s="2" t="e">
        <f>Table134[[#This Row],[Dev]]/Table134[[#This Row],[Mean]]*100</f>
        <v>#DIV/0!</v>
      </c>
      <c r="L707" s="2">
        <f>Table134[[#This Row],[Estimated costs 1]]-Table134[[#This Row],[Actual cost]]</f>
        <v>0</v>
      </c>
      <c r="M707" s="2" t="e">
        <f>Table134[[#This Row],[Diff 1]]/Table134[[#This Row],[Actual cost]]*100</f>
        <v>#DIV/0!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</row>
    <row r="708" spans="1:33" hidden="1" x14ac:dyDescent="0.3">
      <c r="A708" t="s">
        <v>732</v>
      </c>
      <c r="B708">
        <v>706</v>
      </c>
      <c r="C708" t="str">
        <f>LEFT(Table134[[#This Row],[Contingency id]])</f>
        <v>C</v>
      </c>
      <c r="D708">
        <v>0</v>
      </c>
      <c r="E708" s="1">
        <v>1.19411764705882</v>
      </c>
      <c r="F708">
        <v>203</v>
      </c>
      <c r="G708">
        <v>170</v>
      </c>
      <c r="H708">
        <v>0</v>
      </c>
      <c r="I708" s="2">
        <f>AVERAGE(Table134[[#This Row],[Estimated costs 1]:[Estimated costs 20]])</f>
        <v>0</v>
      </c>
      <c r="J708" s="2">
        <f>_xlfn.STDEV.P(Table134[[#This Row],[Estimated costs 1]:[Estimated costs 20]])</f>
        <v>0</v>
      </c>
      <c r="K708" s="2" t="e">
        <f>Table134[[#This Row],[Dev]]/Table134[[#This Row],[Mean]]*100</f>
        <v>#DIV/0!</v>
      </c>
      <c r="L708" s="2">
        <f>Table134[[#This Row],[Estimated costs 1]]-Table134[[#This Row],[Actual cost]]</f>
        <v>0</v>
      </c>
      <c r="M708" s="2" t="e">
        <f>Table134[[#This Row],[Diff 1]]/Table134[[#This Row],[Actual cost]]*100</f>
        <v>#DIV/0!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</row>
    <row r="709" spans="1:33" hidden="1" x14ac:dyDescent="0.3">
      <c r="A709" t="s">
        <v>733</v>
      </c>
      <c r="B709">
        <v>707</v>
      </c>
      <c r="C709" t="str">
        <f>LEFT(Table134[[#This Row],[Contingency id]])</f>
        <v>C</v>
      </c>
      <c r="D709">
        <v>0</v>
      </c>
      <c r="E709" s="1">
        <v>1.2155688622754399</v>
      </c>
      <c r="F709">
        <v>203</v>
      </c>
      <c r="G709">
        <v>167</v>
      </c>
      <c r="H709">
        <v>0</v>
      </c>
      <c r="I709" s="2">
        <f>AVERAGE(Table134[[#This Row],[Estimated costs 1]:[Estimated costs 20]])</f>
        <v>0</v>
      </c>
      <c r="J709" s="2">
        <f>_xlfn.STDEV.P(Table134[[#This Row],[Estimated costs 1]:[Estimated costs 20]])</f>
        <v>0</v>
      </c>
      <c r="K709" s="2" t="e">
        <f>Table134[[#This Row],[Dev]]/Table134[[#This Row],[Mean]]*100</f>
        <v>#DIV/0!</v>
      </c>
      <c r="L709" s="2">
        <f>Table134[[#This Row],[Estimated costs 1]]-Table134[[#This Row],[Actual cost]]</f>
        <v>0</v>
      </c>
      <c r="M709" s="2" t="e">
        <f>Table134[[#This Row],[Diff 1]]/Table134[[#This Row],[Actual cost]]*100</f>
        <v>#DIV/0!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</row>
    <row r="710" spans="1:33" hidden="1" x14ac:dyDescent="0.3">
      <c r="A710" t="s">
        <v>734</v>
      </c>
      <c r="B710">
        <v>708</v>
      </c>
      <c r="C710" t="str">
        <f>LEFT(Table134[[#This Row],[Contingency id]])</f>
        <v>C</v>
      </c>
      <c r="D710">
        <v>0</v>
      </c>
      <c r="E710" s="1">
        <v>1.2228915662650599</v>
      </c>
      <c r="F710">
        <v>203</v>
      </c>
      <c r="G710">
        <v>166</v>
      </c>
      <c r="H710">
        <v>0</v>
      </c>
      <c r="I710" s="2">
        <f>AVERAGE(Table134[[#This Row],[Estimated costs 1]:[Estimated costs 20]])</f>
        <v>0</v>
      </c>
      <c r="J710" s="2">
        <f>_xlfn.STDEV.P(Table134[[#This Row],[Estimated costs 1]:[Estimated costs 20]])</f>
        <v>0</v>
      </c>
      <c r="K710" s="2" t="e">
        <f>Table134[[#This Row],[Dev]]/Table134[[#This Row],[Mean]]*100</f>
        <v>#DIV/0!</v>
      </c>
      <c r="L710" s="2">
        <f>Table134[[#This Row],[Estimated costs 1]]-Table134[[#This Row],[Actual cost]]</f>
        <v>0</v>
      </c>
      <c r="M710" s="2" t="e">
        <f>Table134[[#This Row],[Diff 1]]/Table134[[#This Row],[Actual cost]]*100</f>
        <v>#DIV/0!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</row>
    <row r="711" spans="1:33" hidden="1" x14ac:dyDescent="0.3">
      <c r="A711" t="s">
        <v>735</v>
      </c>
      <c r="B711">
        <v>709</v>
      </c>
      <c r="C711" t="str">
        <f>LEFT(Table134[[#This Row],[Contingency id]])</f>
        <v>C</v>
      </c>
      <c r="D711">
        <v>0</v>
      </c>
      <c r="E711" s="1">
        <v>1.20118343195266</v>
      </c>
      <c r="F711">
        <v>203</v>
      </c>
      <c r="G711">
        <v>169</v>
      </c>
      <c r="H711">
        <v>0</v>
      </c>
      <c r="I711" s="2">
        <f>AVERAGE(Table134[[#This Row],[Estimated costs 1]:[Estimated costs 20]])</f>
        <v>0</v>
      </c>
      <c r="J711" s="2">
        <f>_xlfn.STDEV.P(Table134[[#This Row],[Estimated costs 1]:[Estimated costs 20]])</f>
        <v>0</v>
      </c>
      <c r="K711" s="2" t="e">
        <f>Table134[[#This Row],[Dev]]/Table134[[#This Row],[Mean]]*100</f>
        <v>#DIV/0!</v>
      </c>
      <c r="L711" s="2">
        <f>Table134[[#This Row],[Estimated costs 1]]-Table134[[#This Row],[Actual cost]]</f>
        <v>0</v>
      </c>
      <c r="M711" s="2" t="e">
        <f>Table134[[#This Row],[Diff 1]]/Table134[[#This Row],[Actual cost]]*100</f>
        <v>#DIV/0!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</row>
  </sheetData>
  <phoneticPr fontId="18" type="noConversion"/>
  <conditionalFormatting sqref="K3:K386">
    <cfRule type="cellIs" dxfId="122" priority="1" operator="greaterThan">
      <formula>20</formula>
    </cfRule>
  </conditionalFormatting>
  <conditionalFormatting sqref="M3:M711">
    <cfRule type="cellIs" dxfId="121" priority="2" operator="lessThan">
      <formula>-20</formula>
    </cfRule>
    <cfRule type="cellIs" dxfId="120" priority="3" operator="greaterThan">
      <formula>20</formula>
    </cfRule>
  </conditionalFormatting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41516-7324-43D7-8143-4432FD6BDC5D}">
  <dimension ref="A1:AG711"/>
  <sheetViews>
    <sheetView workbookViewId="0">
      <selection activeCell="M4" sqref="M4"/>
    </sheetView>
  </sheetViews>
  <sheetFormatPr defaultRowHeight="14.4" x14ac:dyDescent="0.3"/>
  <cols>
    <col min="1" max="1" width="30" bestFit="1" customWidth="1"/>
    <col min="2" max="2" width="7.44140625" bestFit="1" customWidth="1"/>
    <col min="3" max="3" width="7.109375" bestFit="1" customWidth="1"/>
    <col min="4" max="4" width="22.33203125" customWidth="1"/>
    <col min="5" max="5" width="11.33203125" bestFit="1" customWidth="1"/>
    <col min="6" max="7" width="11.33203125" customWidth="1"/>
    <col min="8" max="13" width="12.5546875" customWidth="1"/>
    <col min="14" max="22" width="18.33203125" customWidth="1"/>
    <col min="23" max="33" width="19.33203125" customWidth="1"/>
  </cols>
  <sheetData>
    <row r="1" spans="1:33" x14ac:dyDescent="0.3">
      <c r="A1" t="s">
        <v>741</v>
      </c>
      <c r="C1">
        <f>60256/47276</f>
        <v>1.2745579152212538</v>
      </c>
    </row>
    <row r="2" spans="1:33" x14ac:dyDescent="0.3">
      <c r="A2" t="s">
        <v>0</v>
      </c>
      <c r="B2" t="s">
        <v>742</v>
      </c>
      <c r="C2" t="s">
        <v>598</v>
      </c>
      <c r="D2" t="s">
        <v>1</v>
      </c>
      <c r="E2" s="1" t="s">
        <v>738</v>
      </c>
      <c r="F2" t="s">
        <v>739</v>
      </c>
      <c r="G2" t="s">
        <v>740</v>
      </c>
      <c r="H2" t="s">
        <v>2</v>
      </c>
      <c r="I2" t="s">
        <v>595</v>
      </c>
      <c r="J2" t="s">
        <v>736</v>
      </c>
      <c r="K2" t="s">
        <v>737</v>
      </c>
      <c r="L2" t="s">
        <v>596</v>
      </c>
      <c r="M2" t="s">
        <v>597</v>
      </c>
      <c r="N2" t="s">
        <v>3</v>
      </c>
      <c r="O2" t="s">
        <v>4</v>
      </c>
      <c r="P2" t="s">
        <v>5</v>
      </c>
      <c r="Q2" t="s">
        <v>6</v>
      </c>
      <c r="R2" t="s">
        <v>7</v>
      </c>
      <c r="S2" t="s">
        <v>8</v>
      </c>
      <c r="T2" t="s">
        <v>9</v>
      </c>
      <c r="U2" t="s">
        <v>10</v>
      </c>
      <c r="V2" t="s">
        <v>11</v>
      </c>
      <c r="W2" t="s">
        <v>12</v>
      </c>
      <c r="X2" t="s">
        <v>13</v>
      </c>
      <c r="Y2" t="s">
        <v>14</v>
      </c>
      <c r="Z2" t="s">
        <v>15</v>
      </c>
      <c r="AA2" t="s">
        <v>16</v>
      </c>
      <c r="AB2" t="s">
        <v>17</v>
      </c>
      <c r="AC2" t="s">
        <v>18</v>
      </c>
      <c r="AD2" t="s">
        <v>19</v>
      </c>
      <c r="AE2" t="s">
        <v>20</v>
      </c>
      <c r="AF2" t="s">
        <v>21</v>
      </c>
      <c r="AG2" t="s">
        <v>22</v>
      </c>
    </row>
    <row r="3" spans="1:33" hidden="1" x14ac:dyDescent="0.3">
      <c r="A3" t="s">
        <v>23</v>
      </c>
      <c r="B3">
        <v>1</v>
      </c>
      <c r="C3" t="str">
        <f>LEFT(Table1345[[#This Row],[Contingency id]])</f>
        <v>A</v>
      </c>
      <c r="D3">
        <v>20.370370370370299</v>
      </c>
      <c r="E3" s="1">
        <v>1.4913693901035601</v>
      </c>
      <c r="F3">
        <v>1296</v>
      </c>
      <c r="G3">
        <v>869</v>
      </c>
      <c r="H3">
        <v>1.3887599537037001</v>
      </c>
      <c r="I3" s="2">
        <f>AVERAGE(Table1345[[#This Row],[Estimated costs 1]:[Estimated costs 20]])</f>
        <v>1.3750356095678955</v>
      </c>
      <c r="J3" s="2">
        <f>_xlfn.STDEV.P(Table1345[[#This Row],[Estimated costs 1]:[Estimated costs 20]])</f>
        <v>6.8412507705498476E-2</v>
      </c>
      <c r="K3" s="2">
        <f>Table1345[[#This Row],[Dev]]/Table1345[[#This Row],[Mean]]*100</f>
        <v>4.9753262555139992</v>
      </c>
      <c r="L3" s="2">
        <f>Table1345[[#This Row],[Estimated costs 1]]-Table1345[[#This Row],[Actual cost]]</f>
        <v>4.1813271604898006E-3</v>
      </c>
      <c r="M3" s="2">
        <f>Table1345[[#This Row],[Diff 1]]/Table1345[[#This Row],[Actual cost]]*100</f>
        <v>0.30108350614075319</v>
      </c>
      <c r="N3">
        <v>1.3929412808641899</v>
      </c>
      <c r="O3">
        <v>1.44904390432098</v>
      </c>
      <c r="P3">
        <v>1.40048603395061</v>
      </c>
      <c r="Q3">
        <v>1.3439605709876501</v>
      </c>
      <c r="R3">
        <v>1.4113324845679001</v>
      </c>
      <c r="S3">
        <v>1.19569976851851</v>
      </c>
      <c r="T3">
        <v>1.2524706018518501</v>
      </c>
      <c r="U3">
        <v>1.46021442901234</v>
      </c>
      <c r="V3">
        <v>1.32703001543209</v>
      </c>
      <c r="W3">
        <v>1.5016681327160399</v>
      </c>
      <c r="X3">
        <v>1.34800378086419</v>
      </c>
      <c r="Y3">
        <v>1.3905608796296201</v>
      </c>
      <c r="Z3">
        <v>1.3711349537037001</v>
      </c>
      <c r="AA3">
        <v>1.43352692901234</v>
      </c>
      <c r="AB3">
        <v>1.3302383487654299</v>
      </c>
      <c r="AC3">
        <v>1.3619127314814801</v>
      </c>
      <c r="AD3">
        <v>1.4410207561728301</v>
      </c>
      <c r="AE3">
        <v>1.3543270833333301</v>
      </c>
      <c r="AF3">
        <v>1.38511797839506</v>
      </c>
      <c r="AG3">
        <v>1.3500215277777701</v>
      </c>
    </row>
    <row r="4" spans="1:33" x14ac:dyDescent="0.3">
      <c r="A4" t="s">
        <v>24</v>
      </c>
      <c r="B4">
        <v>2</v>
      </c>
      <c r="C4" t="str">
        <f>LEFT(Table1345[[#This Row],[Contingency id]])</f>
        <v>C</v>
      </c>
      <c r="D4">
        <v>11.4734299516908</v>
      </c>
      <c r="E4" s="1">
        <v>1.9967845659163901</v>
      </c>
      <c r="F4">
        <v>2484</v>
      </c>
      <c r="G4">
        <v>1244</v>
      </c>
      <c r="H4">
        <v>1.0069047504025701</v>
      </c>
      <c r="I4" s="2">
        <f>AVERAGE(Table1345[[#This Row],[Estimated costs 1]:[Estimated costs 20]])</f>
        <v>0.96396204911432992</v>
      </c>
      <c r="J4" s="2">
        <f>_xlfn.STDEV.P(Table1345[[#This Row],[Estimated costs 1]:[Estimated costs 20]])</f>
        <v>0.10650265498677595</v>
      </c>
      <c r="K4" s="2">
        <f>Table1345[[#This Row],[Dev]]/Table1345[[#This Row],[Mean]]*100</f>
        <v>11.048428211943467</v>
      </c>
      <c r="L4" s="2">
        <f>Table1345[[#This Row],[Estimated costs 1]]-Table1345[[#This Row],[Actual cost]]</f>
        <v>-0.23559718196456714</v>
      </c>
      <c r="M4" s="2">
        <f>Table1345[[#This Row],[Diff 1]]/Table1345[[#This Row],[Actual cost]]*100</f>
        <v>-23.39815974354805</v>
      </c>
      <c r="N4">
        <v>0.77130756843800297</v>
      </c>
      <c r="O4">
        <v>0.84566650563607004</v>
      </c>
      <c r="P4">
        <v>0.95959927536231804</v>
      </c>
      <c r="Q4">
        <v>1.02879146537842</v>
      </c>
      <c r="R4">
        <v>0.94366006441223804</v>
      </c>
      <c r="S4">
        <v>0.83097544283413805</v>
      </c>
      <c r="T4">
        <v>0.87170571658615104</v>
      </c>
      <c r="U4">
        <v>1.1346826086956501</v>
      </c>
      <c r="V4">
        <v>1.0455219806763201</v>
      </c>
      <c r="W4">
        <v>1.15877600644122</v>
      </c>
      <c r="X4">
        <v>0.96015539452495902</v>
      </c>
      <c r="Y4">
        <v>1.1130052334943601</v>
      </c>
      <c r="Z4">
        <v>1.0518663446054699</v>
      </c>
      <c r="AA4">
        <v>0.96120958132044998</v>
      </c>
      <c r="AB4">
        <v>0.89886352657004798</v>
      </c>
      <c r="AC4">
        <v>1.0755197262479801</v>
      </c>
      <c r="AD4">
        <v>0.90652697262479798</v>
      </c>
      <c r="AE4">
        <v>0.97264822866344602</v>
      </c>
      <c r="AF4">
        <v>0.82390338164251198</v>
      </c>
      <c r="AG4">
        <v>0.92485595813204502</v>
      </c>
    </row>
    <row r="5" spans="1:33" hidden="1" x14ac:dyDescent="0.3">
      <c r="A5" t="s">
        <v>25</v>
      </c>
      <c r="B5">
        <v>3</v>
      </c>
      <c r="C5" t="str">
        <f>LEFT(Table1345[[#This Row],[Contingency id]])</f>
        <v>A</v>
      </c>
      <c r="D5">
        <v>11.911911911911901</v>
      </c>
      <c r="E5" s="1">
        <v>1.38365650969529</v>
      </c>
      <c r="F5">
        <v>999</v>
      </c>
      <c r="G5">
        <v>722</v>
      </c>
      <c r="H5">
        <v>0.82649249249249201</v>
      </c>
      <c r="I5" s="2">
        <f>AVERAGE(Table1345[[#This Row],[Estimated costs 1]:[Estimated costs 20]])</f>
        <v>0.81922837837837803</v>
      </c>
      <c r="J5" s="2">
        <f>_xlfn.STDEV.P(Table1345[[#This Row],[Estimated costs 1]:[Estimated costs 20]])</f>
        <v>7.0852133037154055E-2</v>
      </c>
      <c r="K5" s="2">
        <f>Table1345[[#This Row],[Dev]]/Table1345[[#This Row],[Mean]]*100</f>
        <v>8.648642418540522</v>
      </c>
      <c r="L5" s="2">
        <f>Table1345[[#This Row],[Estimated costs 1]]-Table1345[[#This Row],[Actual cost]]</f>
        <v>-8.951751751751702E-2</v>
      </c>
      <c r="M5" s="2">
        <f>Table1345[[#This Row],[Diff 1]]/Table1345[[#This Row],[Actual cost]]*100</f>
        <v>-10.831013993551817</v>
      </c>
      <c r="N5">
        <v>0.73697497497497499</v>
      </c>
      <c r="O5">
        <v>0.93476176176176096</v>
      </c>
      <c r="P5">
        <v>0.81663963963963904</v>
      </c>
      <c r="Q5">
        <v>0.76013013013012998</v>
      </c>
      <c r="R5">
        <v>0.77677277277277201</v>
      </c>
      <c r="S5">
        <v>0.71229229229229196</v>
      </c>
      <c r="T5">
        <v>0.86049149149149096</v>
      </c>
      <c r="U5">
        <v>0.82712312312312297</v>
      </c>
      <c r="V5">
        <v>0.74843843843843805</v>
      </c>
      <c r="W5">
        <v>0.90508108108108098</v>
      </c>
      <c r="X5">
        <v>0.87016116116116105</v>
      </c>
      <c r="Y5">
        <v>0.93210010010010003</v>
      </c>
      <c r="Z5">
        <v>0.75491491491491403</v>
      </c>
      <c r="AA5">
        <v>0.78357357357357305</v>
      </c>
      <c r="AB5">
        <v>0.86176576576576502</v>
      </c>
      <c r="AC5">
        <v>0.91829929929929899</v>
      </c>
      <c r="AD5">
        <v>0.77389589589589503</v>
      </c>
      <c r="AE5">
        <v>0.894535535535535</v>
      </c>
      <c r="AF5">
        <v>0.78903203203203198</v>
      </c>
      <c r="AG5">
        <v>0.72758358358358299</v>
      </c>
    </row>
    <row r="6" spans="1:33" x14ac:dyDescent="0.3">
      <c r="A6" t="s">
        <v>26</v>
      </c>
      <c r="B6">
        <v>4</v>
      </c>
      <c r="C6" t="str">
        <f>LEFT(Table1345[[#This Row],[Contingency id]])</f>
        <v>C</v>
      </c>
      <c r="D6">
        <v>8.4701247537754405</v>
      </c>
      <c r="E6" s="1">
        <v>1.6167728237791901</v>
      </c>
      <c r="F6">
        <v>1523</v>
      </c>
      <c r="G6">
        <v>942</v>
      </c>
      <c r="H6">
        <v>0.43501076822061702</v>
      </c>
      <c r="I6" s="2">
        <f>AVERAGE(Table1345[[#This Row],[Estimated costs 1]:[Estimated costs 20]])</f>
        <v>0.42413187787261941</v>
      </c>
      <c r="J6" s="2">
        <f>_xlfn.STDEV.P(Table1345[[#This Row],[Estimated costs 1]:[Estimated costs 20]])</f>
        <v>2.8669547968660614E-2</v>
      </c>
      <c r="K6" s="2">
        <f>Table1345[[#This Row],[Dev]]/Table1345[[#This Row],[Mean]]*100</f>
        <v>6.7595833900678919</v>
      </c>
      <c r="L6" s="2">
        <f>Table1345[[#This Row],[Estimated costs 1]]-Table1345[[#This Row],[Actual cost]]</f>
        <v>-3.9374589625739032E-2</v>
      </c>
      <c r="M6" s="2">
        <f>Table1345[[#This Row],[Diff 1]]/Table1345[[#This Row],[Actual cost]]*100</f>
        <v>-9.051405735724245</v>
      </c>
      <c r="N6">
        <v>0.39563617859487799</v>
      </c>
      <c r="O6">
        <v>0.39609113591595502</v>
      </c>
      <c r="P6">
        <v>0.41609185817465499</v>
      </c>
      <c r="Q6">
        <v>0.45762764281024199</v>
      </c>
      <c r="R6">
        <v>0.422473604727511</v>
      </c>
      <c r="S6">
        <v>0.43330525279054499</v>
      </c>
      <c r="T6">
        <v>0.43130938936309898</v>
      </c>
      <c r="U6">
        <v>0.42342409717662499</v>
      </c>
      <c r="V6">
        <v>0.44340256073538997</v>
      </c>
      <c r="W6">
        <v>0.431462179908076</v>
      </c>
      <c r="X6">
        <v>0.41052580433355201</v>
      </c>
      <c r="Y6">
        <v>0.41040242941562699</v>
      </c>
      <c r="Z6">
        <v>0.383891201575837</v>
      </c>
      <c r="AA6">
        <v>0.40873466841759598</v>
      </c>
      <c r="AB6">
        <v>0.408801969796454</v>
      </c>
      <c r="AC6">
        <v>0.47051162179908002</v>
      </c>
      <c r="AD6">
        <v>0.36247721602101102</v>
      </c>
      <c r="AE6">
        <v>0.43523434011818701</v>
      </c>
      <c r="AF6">
        <v>0.459951280367695</v>
      </c>
      <c r="AG6">
        <v>0.48128312541037399</v>
      </c>
    </row>
    <row r="7" spans="1:33" hidden="1" x14ac:dyDescent="0.3">
      <c r="A7" t="s">
        <v>27</v>
      </c>
      <c r="B7">
        <v>5</v>
      </c>
      <c r="C7" t="str">
        <f>LEFT(Table1345[[#This Row],[Contingency id]])</f>
        <v>A</v>
      </c>
      <c r="D7">
        <v>15.8158158158158</v>
      </c>
      <c r="E7" s="1">
        <v>1.40112201963534</v>
      </c>
      <c r="F7">
        <v>999</v>
      </c>
      <c r="G7">
        <v>713</v>
      </c>
      <c r="H7">
        <v>0.40960076076076002</v>
      </c>
      <c r="I7" s="2">
        <f>AVERAGE(Table1345[[#This Row],[Estimated costs 1]:[Estimated costs 20]])</f>
        <v>0.40535949949949907</v>
      </c>
      <c r="J7" s="2">
        <f>_xlfn.STDEV.P(Table1345[[#This Row],[Estimated costs 1]:[Estimated costs 20]])</f>
        <v>2.1410107709611388E-2</v>
      </c>
      <c r="K7" s="2">
        <f>Table1345[[#This Row],[Dev]]/Table1345[[#This Row],[Mean]]*100</f>
        <v>5.2817579792866916</v>
      </c>
      <c r="L7" s="2">
        <f>Table1345[[#This Row],[Estimated costs 1]]-Table1345[[#This Row],[Actual cost]]</f>
        <v>-9.4412412412410163E-3</v>
      </c>
      <c r="M7" s="2">
        <f>Table1345[[#This Row],[Diff 1]]/Table1345[[#This Row],[Actual cost]]*100</f>
        <v>-2.3049862563012828</v>
      </c>
      <c r="N7">
        <v>0.400159519519519</v>
      </c>
      <c r="O7">
        <v>0.37801857857857801</v>
      </c>
      <c r="P7">
        <v>0.41316042042042</v>
      </c>
      <c r="Q7">
        <v>0.365668028028028</v>
      </c>
      <c r="R7">
        <v>0.384374634634634</v>
      </c>
      <c r="S7">
        <v>0.42909615615615598</v>
      </c>
      <c r="T7">
        <v>0.41213719719719699</v>
      </c>
      <c r="U7">
        <v>0.43270776776776698</v>
      </c>
      <c r="V7">
        <v>0.40169855855855802</v>
      </c>
      <c r="W7">
        <v>0.41762248248248202</v>
      </c>
      <c r="X7">
        <v>0.36315701701701703</v>
      </c>
      <c r="Y7">
        <v>0.42180196196196201</v>
      </c>
      <c r="Z7">
        <v>0.40547403403403398</v>
      </c>
      <c r="AA7">
        <v>0.40549865865865797</v>
      </c>
      <c r="AB7">
        <v>0.38876262262262201</v>
      </c>
      <c r="AC7">
        <v>0.39668334334334299</v>
      </c>
      <c r="AD7">
        <v>0.450586146146146</v>
      </c>
      <c r="AE7">
        <v>0.419032692692692</v>
      </c>
      <c r="AF7">
        <v>0.40362148148148103</v>
      </c>
      <c r="AG7">
        <v>0.41792868868868799</v>
      </c>
    </row>
    <row r="8" spans="1:33" x14ac:dyDescent="0.3">
      <c r="A8" t="s">
        <v>28</v>
      </c>
      <c r="B8">
        <v>6</v>
      </c>
      <c r="C8" t="str">
        <f>LEFT(Table1345[[#This Row],[Contingency id]])</f>
        <v>C</v>
      </c>
      <c r="D8">
        <v>12.2633744855967</v>
      </c>
      <c r="E8" s="1">
        <v>1.47451456310679</v>
      </c>
      <c r="F8">
        <v>1215</v>
      </c>
      <c r="G8">
        <v>824</v>
      </c>
      <c r="H8">
        <v>0.37181950617283899</v>
      </c>
      <c r="I8" s="2">
        <f>AVERAGE(Table1345[[#This Row],[Estimated costs 1]:[Estimated costs 20]])</f>
        <v>0.38143848971193373</v>
      </c>
      <c r="J8" s="2">
        <f>_xlfn.STDEV.P(Table1345[[#This Row],[Estimated costs 1]:[Estimated costs 20]])</f>
        <v>2.226476519051232E-2</v>
      </c>
      <c r="K8" s="2">
        <f>Table1345[[#This Row],[Dev]]/Table1345[[#This Row],[Mean]]*100</f>
        <v>5.8370525762428693</v>
      </c>
      <c r="L8" s="2">
        <f>Table1345[[#This Row],[Estimated costs 1]]-Table1345[[#This Row],[Actual cost]]</f>
        <v>-1.0611028806583989E-2</v>
      </c>
      <c r="M8" s="2">
        <f>Table1345[[#This Row],[Diff 1]]/Table1345[[#This Row],[Actual cost]]*100</f>
        <v>-2.8538117636172347</v>
      </c>
      <c r="N8">
        <v>0.361208477366255</v>
      </c>
      <c r="O8">
        <v>0.38266526748971103</v>
      </c>
      <c r="P8">
        <v>0.38262872427983502</v>
      </c>
      <c r="Q8">
        <v>0.38625012345679</v>
      </c>
      <c r="R8">
        <v>0.391343950617283</v>
      </c>
      <c r="S8">
        <v>0.40865794238683101</v>
      </c>
      <c r="T8">
        <v>0.38629045267489698</v>
      </c>
      <c r="U8">
        <v>0.41107325102880599</v>
      </c>
      <c r="V8">
        <v>0.36363012345679002</v>
      </c>
      <c r="W8">
        <v>0.364278189300411</v>
      </c>
      <c r="X8">
        <v>0.43208757201645998</v>
      </c>
      <c r="Y8">
        <v>0.35017991769547302</v>
      </c>
      <c r="Z8">
        <v>0.39679448559670699</v>
      </c>
      <c r="AA8">
        <v>0.39089860082304501</v>
      </c>
      <c r="AB8">
        <v>0.39405465020576103</v>
      </c>
      <c r="AC8">
        <v>0.357725925925925</v>
      </c>
      <c r="AD8">
        <v>0.35853448559670698</v>
      </c>
      <c r="AE8">
        <v>0.373561316872428</v>
      </c>
      <c r="AF8">
        <v>0.39685753086419701</v>
      </c>
      <c r="AG8">
        <v>0.34004880658436198</v>
      </c>
    </row>
    <row r="9" spans="1:33" hidden="1" x14ac:dyDescent="0.3">
      <c r="A9" t="s">
        <v>29</v>
      </c>
      <c r="B9">
        <v>7</v>
      </c>
      <c r="C9" t="str">
        <f>LEFT(Table1345[[#This Row],[Contingency id]])</f>
        <v>A</v>
      </c>
      <c r="D9">
        <v>6.9510268562401203</v>
      </c>
      <c r="E9" s="1">
        <v>1.4929245283018799</v>
      </c>
      <c r="F9">
        <v>1266</v>
      </c>
      <c r="G9">
        <v>848</v>
      </c>
      <c r="H9">
        <v>0.347965639810426</v>
      </c>
      <c r="I9" s="2">
        <f>AVERAGE(Table1345[[#This Row],[Estimated costs 1]:[Estimated costs 20]])</f>
        <v>0.34037973933649257</v>
      </c>
      <c r="J9" s="2">
        <f>_xlfn.STDEV.P(Table1345[[#This Row],[Estimated costs 1]:[Estimated costs 20]])</f>
        <v>3.2868748633852474E-2</v>
      </c>
      <c r="K9" s="2">
        <f>Table1345[[#This Row],[Dev]]/Table1345[[#This Row],[Mean]]*100</f>
        <v>9.6564938612163065</v>
      </c>
      <c r="L9" s="2">
        <f>Table1345[[#This Row],[Estimated costs 1]]-Table1345[[#This Row],[Actual cost]]</f>
        <v>-2.6770537124801985E-2</v>
      </c>
      <c r="M9" s="2">
        <f>Table1345[[#This Row],[Diff 1]]/Table1345[[#This Row],[Actual cost]]*100</f>
        <v>-7.6934427029596231</v>
      </c>
      <c r="N9">
        <v>0.32119510268562401</v>
      </c>
      <c r="O9">
        <v>0.27971248025276402</v>
      </c>
      <c r="P9">
        <v>0.34426066350710899</v>
      </c>
      <c r="Q9">
        <v>0.40689020537124798</v>
      </c>
      <c r="R9">
        <v>0.330544233807267</v>
      </c>
      <c r="S9">
        <v>0.33128672985781898</v>
      </c>
      <c r="T9">
        <v>0.34257819905213199</v>
      </c>
      <c r="U9">
        <v>0.36913823064770901</v>
      </c>
      <c r="V9">
        <v>0.33712085308056799</v>
      </c>
      <c r="W9">
        <v>0.38079699842022102</v>
      </c>
      <c r="X9">
        <v>0.34809636650868803</v>
      </c>
      <c r="Y9">
        <v>0.31298894154818302</v>
      </c>
      <c r="Z9">
        <v>0.32751658767772501</v>
      </c>
      <c r="AA9">
        <v>0.37622985781990498</v>
      </c>
      <c r="AB9">
        <v>0.31924249605055199</v>
      </c>
      <c r="AC9">
        <v>0.407545023696682</v>
      </c>
      <c r="AD9">
        <v>0.34375434439178498</v>
      </c>
      <c r="AE9">
        <v>0.31281516587677699</v>
      </c>
      <c r="AF9">
        <v>0.32154581358609802</v>
      </c>
      <c r="AG9">
        <v>0.29433649289099501</v>
      </c>
    </row>
    <row r="10" spans="1:33" hidden="1" x14ac:dyDescent="0.3">
      <c r="A10" t="s">
        <v>30</v>
      </c>
      <c r="B10">
        <v>8</v>
      </c>
      <c r="C10" t="str">
        <f>LEFT(Table1345[[#This Row],[Contingency id]])</f>
        <v>A</v>
      </c>
      <c r="D10">
        <v>6.8283343969368202</v>
      </c>
      <c r="E10" s="1">
        <v>1.6255186721991699</v>
      </c>
      <c r="F10">
        <v>1567</v>
      </c>
      <c r="G10">
        <v>964</v>
      </c>
      <c r="H10">
        <v>0.33338034460753002</v>
      </c>
      <c r="I10" s="2">
        <f>AVERAGE(Table1345[[#This Row],[Estimated costs 1]:[Estimated costs 20]])</f>
        <v>0.34697501595405184</v>
      </c>
      <c r="J10" s="2">
        <f>_xlfn.STDEV.P(Table1345[[#This Row],[Estimated costs 1]:[Estimated costs 20]])</f>
        <v>5.6813343155586511E-2</v>
      </c>
      <c r="K10" s="2">
        <f>Table1345[[#This Row],[Dev]]/Table1345[[#This Row],[Mean]]*100</f>
        <v>16.373900293475312</v>
      </c>
      <c r="L10" s="2">
        <f>Table1345[[#This Row],[Estimated costs 1]]-Table1345[[#This Row],[Actual cost]]</f>
        <v>1.0912571793229575E-3</v>
      </c>
      <c r="M10" s="2">
        <f>Table1345[[#This Row],[Diff 1]]/Table1345[[#This Row],[Actual cost]]*100</f>
        <v>0.32733098905624847</v>
      </c>
      <c r="N10">
        <v>0.33447160178685298</v>
      </c>
      <c r="O10">
        <v>0.28435800893426899</v>
      </c>
      <c r="P10">
        <v>0.39313273771537899</v>
      </c>
      <c r="Q10">
        <v>0.354117421825143</v>
      </c>
      <c r="R10">
        <v>0.330199744735162</v>
      </c>
      <c r="S10">
        <v>0.28535737077217599</v>
      </c>
      <c r="T10">
        <v>0.30659987236758102</v>
      </c>
      <c r="U10">
        <v>0.37825781748564102</v>
      </c>
      <c r="V10">
        <v>0.370862156987874</v>
      </c>
      <c r="W10">
        <v>0.24452520740267999</v>
      </c>
      <c r="X10">
        <v>0.36984492661135898</v>
      </c>
      <c r="Y10">
        <v>0.27286981493299201</v>
      </c>
      <c r="Z10">
        <v>0.37017038927887602</v>
      </c>
      <c r="AA10">
        <v>0.42837587747287798</v>
      </c>
      <c r="AB10">
        <v>0.32414167198468402</v>
      </c>
      <c r="AC10">
        <v>0.387871729419272</v>
      </c>
      <c r="AD10">
        <v>0.49950989151244402</v>
      </c>
      <c r="AE10">
        <v>0.36341352903637503</v>
      </c>
      <c r="AF10">
        <v>0.33196745373324799</v>
      </c>
      <c r="AG10">
        <v>0.30945309508615099</v>
      </c>
    </row>
    <row r="11" spans="1:33" hidden="1" x14ac:dyDescent="0.3">
      <c r="A11" t="s">
        <v>31</v>
      </c>
      <c r="B11">
        <v>9</v>
      </c>
      <c r="C11" t="str">
        <f>LEFT(Table1345[[#This Row],[Contingency id]])</f>
        <v>A</v>
      </c>
      <c r="D11">
        <v>10.9890109890109</v>
      </c>
      <c r="E11" s="1">
        <v>1.0224719101123501</v>
      </c>
      <c r="F11">
        <v>91</v>
      </c>
      <c r="G11">
        <v>89</v>
      </c>
      <c r="H11">
        <v>0.30554945054944999</v>
      </c>
      <c r="I11" s="2">
        <f>AVERAGE(Table1345[[#This Row],[Estimated costs 1]:[Estimated costs 20]])</f>
        <v>0.30554945054945004</v>
      </c>
      <c r="J11" s="2">
        <f>_xlfn.STDEV.P(Table1345[[#This Row],[Estimated costs 1]:[Estimated costs 20]])</f>
        <v>5.5511151231257827E-17</v>
      </c>
      <c r="K11" s="2">
        <f>Table1345[[#This Row],[Dev]]/Table1345[[#This Row],[Mean]]*100</f>
        <v>1.8167648847489556E-14</v>
      </c>
      <c r="L11" s="2">
        <f>Table1345[[#This Row],[Estimated costs 1]]-Table1345[[#This Row],[Actual cost]]</f>
        <v>0</v>
      </c>
      <c r="M11" s="2">
        <f>Table1345[[#This Row],[Diff 1]]/Table1345[[#This Row],[Actual cost]]*100</f>
        <v>0</v>
      </c>
      <c r="N11">
        <v>0.30554945054944999</v>
      </c>
      <c r="O11">
        <v>0.30554945054944999</v>
      </c>
      <c r="P11">
        <v>0.30554945054944999</v>
      </c>
      <c r="Q11">
        <v>0.30554945054944999</v>
      </c>
      <c r="R11">
        <v>0.30554945054944999</v>
      </c>
      <c r="S11">
        <v>0.30554945054944999</v>
      </c>
      <c r="T11">
        <v>0.30554945054944999</v>
      </c>
      <c r="U11">
        <v>0.30554945054944999</v>
      </c>
      <c r="V11">
        <v>0.30554945054944999</v>
      </c>
      <c r="W11">
        <v>0.30554945054944999</v>
      </c>
      <c r="X11">
        <v>0.30554945054944999</v>
      </c>
      <c r="Y11">
        <v>0.30554945054944999</v>
      </c>
      <c r="Z11">
        <v>0.30554945054944999</v>
      </c>
      <c r="AA11">
        <v>0.30554945054944999</v>
      </c>
      <c r="AB11">
        <v>0.30554945054944999</v>
      </c>
      <c r="AC11">
        <v>0.30554945054944999</v>
      </c>
      <c r="AD11">
        <v>0.30554945054944999</v>
      </c>
      <c r="AE11">
        <v>0.30554945054944999</v>
      </c>
      <c r="AF11">
        <v>0.30554945054944999</v>
      </c>
      <c r="AG11">
        <v>0.30554945054944999</v>
      </c>
    </row>
    <row r="12" spans="1:33" hidden="1" x14ac:dyDescent="0.3">
      <c r="A12" t="s">
        <v>32</v>
      </c>
      <c r="B12">
        <v>10</v>
      </c>
      <c r="C12" t="str">
        <f>LEFT(Table1345[[#This Row],[Contingency id]])</f>
        <v>A</v>
      </c>
      <c r="D12">
        <v>37.737737737737703</v>
      </c>
      <c r="E12" s="1">
        <v>1.38174273858921</v>
      </c>
      <c r="F12">
        <v>999</v>
      </c>
      <c r="G12">
        <v>723</v>
      </c>
      <c r="H12">
        <v>0.28813013013013</v>
      </c>
      <c r="I12" s="2">
        <f>AVERAGE(Table1345[[#This Row],[Estimated costs 1]:[Estimated costs 20]])</f>
        <v>0.28739553553553504</v>
      </c>
      <c r="J12" s="2">
        <f>_xlfn.STDEV.P(Table1345[[#This Row],[Estimated costs 1]:[Estimated costs 20]])</f>
        <v>9.8597756238633632E-3</v>
      </c>
      <c r="K12" s="2">
        <f>Table1345[[#This Row],[Dev]]/Table1345[[#This Row],[Mean]]*100</f>
        <v>3.4307337466083396</v>
      </c>
      <c r="L12" s="2">
        <f>Table1345[[#This Row],[Estimated costs 1]]-Table1345[[#This Row],[Actual cost]]</f>
        <v>-1.0000500500500997E-2</v>
      </c>
      <c r="M12" s="2">
        <f>Table1345[[#This Row],[Diff 1]]/Table1345[[#This Row],[Actual cost]]*100</f>
        <v>-3.4708277457773709</v>
      </c>
      <c r="N12">
        <v>0.278129629629629</v>
      </c>
      <c r="O12">
        <v>0.27297027027026999</v>
      </c>
      <c r="P12">
        <v>0.29282442442442402</v>
      </c>
      <c r="Q12">
        <v>0.29195355355355301</v>
      </c>
      <c r="R12">
        <v>0.28096996996996898</v>
      </c>
      <c r="S12">
        <v>0.26781431431431402</v>
      </c>
      <c r="T12">
        <v>0.27410060060059999</v>
      </c>
      <c r="U12">
        <v>0.30507577577577499</v>
      </c>
      <c r="V12">
        <v>0.28981081081081</v>
      </c>
      <c r="W12">
        <v>0.3018001001001</v>
      </c>
      <c r="X12">
        <v>0.29548148148148101</v>
      </c>
      <c r="Y12">
        <v>0.28489649649649601</v>
      </c>
      <c r="Z12">
        <v>0.27626136136136098</v>
      </c>
      <c r="AA12">
        <v>0.29055985985985899</v>
      </c>
      <c r="AB12">
        <v>0.29115985985985898</v>
      </c>
      <c r="AC12">
        <v>0.29163523523523499</v>
      </c>
      <c r="AD12">
        <v>0.30105275275275201</v>
      </c>
      <c r="AE12">
        <v>0.28236896896896801</v>
      </c>
      <c r="AF12">
        <v>0.28686406406406401</v>
      </c>
      <c r="AG12">
        <v>0.29218118118118103</v>
      </c>
    </row>
    <row r="13" spans="1:33" x14ac:dyDescent="0.3">
      <c r="A13" t="s">
        <v>33</v>
      </c>
      <c r="B13">
        <v>11</v>
      </c>
      <c r="C13" t="str">
        <f>LEFT(Table1345[[#This Row],[Contingency id]])</f>
        <v>C</v>
      </c>
      <c r="D13">
        <v>29.870129870129801</v>
      </c>
      <c r="E13" s="1">
        <v>1.0620689655172399</v>
      </c>
      <c r="F13">
        <v>154</v>
      </c>
      <c r="G13">
        <v>145</v>
      </c>
      <c r="H13">
        <v>0.25110064935064902</v>
      </c>
      <c r="I13" s="2">
        <f>AVERAGE(Table1345[[#This Row],[Estimated costs 1]:[Estimated costs 20]])</f>
        <v>0.24558655844155788</v>
      </c>
      <c r="J13" s="2">
        <f>_xlfn.STDEV.P(Table1345[[#This Row],[Estimated costs 1]:[Estimated costs 20]])</f>
        <v>1.0414238304656886E-2</v>
      </c>
      <c r="K13" s="2">
        <f>Table1345[[#This Row],[Dev]]/Table1345[[#This Row],[Mean]]*100</f>
        <v>4.2405571260672872</v>
      </c>
      <c r="L13" s="2">
        <f>Table1345[[#This Row],[Estimated costs 1]]-Table1345[[#This Row],[Actual cost]]</f>
        <v>-1.887727272727302E-2</v>
      </c>
      <c r="M13" s="2">
        <f>Table1345[[#This Row],[Diff 1]]/Table1345[[#This Row],[Actual cost]]*100</f>
        <v>-7.5178111948694681</v>
      </c>
      <c r="N13">
        <v>0.232223376623376</v>
      </c>
      <c r="O13">
        <v>0.252853246753246</v>
      </c>
      <c r="P13">
        <v>0.24044545454545399</v>
      </c>
      <c r="Q13">
        <v>0.25468441558441501</v>
      </c>
      <c r="R13">
        <v>0.24044545454545399</v>
      </c>
      <c r="S13">
        <v>0.24227662337662301</v>
      </c>
      <c r="T13">
        <v>0.25314545454545401</v>
      </c>
      <c r="U13">
        <v>0.25314545454545401</v>
      </c>
      <c r="V13">
        <v>0.23405454545454499</v>
      </c>
      <c r="W13">
        <v>0.23405454545454499</v>
      </c>
      <c r="X13">
        <v>0.24227662337662301</v>
      </c>
      <c r="Y13">
        <v>0.252853246753246</v>
      </c>
      <c r="Z13">
        <v>0.23405454545454499</v>
      </c>
      <c r="AA13">
        <v>0.232223376623376</v>
      </c>
      <c r="AB13">
        <v>0.232223376623376</v>
      </c>
      <c r="AC13">
        <v>0.24227662337662301</v>
      </c>
      <c r="AD13">
        <v>0.26290649350649298</v>
      </c>
      <c r="AE13">
        <v>0.26136753246753203</v>
      </c>
      <c r="AF13">
        <v>0.25314545454545401</v>
      </c>
      <c r="AG13">
        <v>0.26107532467532402</v>
      </c>
    </row>
    <row r="14" spans="1:33" hidden="1" x14ac:dyDescent="0.3">
      <c r="A14" t="s">
        <v>34</v>
      </c>
      <c r="B14">
        <v>12</v>
      </c>
      <c r="C14" t="str">
        <f>LEFT(Table1345[[#This Row],[Contingency id]])</f>
        <v>A</v>
      </c>
      <c r="D14">
        <v>15</v>
      </c>
      <c r="E14" s="1">
        <v>1.02564102564102</v>
      </c>
      <c r="F14">
        <v>40</v>
      </c>
      <c r="G14">
        <v>39</v>
      </c>
      <c r="H14">
        <v>0.2282575</v>
      </c>
      <c r="I14" s="2">
        <f>AVERAGE(Table1345[[#This Row],[Estimated costs 1]:[Estimated costs 20]])</f>
        <v>0.22825749999999986</v>
      </c>
      <c r="J14" s="2">
        <f>_xlfn.STDEV.P(Table1345[[#This Row],[Estimated costs 1]:[Estimated costs 20]])</f>
        <v>1.3877787807814457E-16</v>
      </c>
      <c r="K14" s="2">
        <f>Table1345[[#This Row],[Dev]]/Table1345[[#This Row],[Mean]]*100</f>
        <v>6.0798825045461657E-14</v>
      </c>
      <c r="L14" s="2">
        <f>Table1345[[#This Row],[Estimated costs 1]]-Table1345[[#This Row],[Actual cost]]</f>
        <v>0</v>
      </c>
      <c r="M14" s="2">
        <f>Table1345[[#This Row],[Diff 1]]/Table1345[[#This Row],[Actual cost]]*100</f>
        <v>0</v>
      </c>
      <c r="N14">
        <v>0.2282575</v>
      </c>
      <c r="O14">
        <v>0.2282575</v>
      </c>
      <c r="P14">
        <v>0.2282575</v>
      </c>
      <c r="Q14">
        <v>0.2282575</v>
      </c>
      <c r="R14">
        <v>0.2282575</v>
      </c>
      <c r="S14">
        <v>0.2282575</v>
      </c>
      <c r="T14">
        <v>0.2282575</v>
      </c>
      <c r="U14">
        <v>0.2282575</v>
      </c>
      <c r="V14">
        <v>0.2282575</v>
      </c>
      <c r="W14">
        <v>0.2282575</v>
      </c>
      <c r="X14">
        <v>0.2282575</v>
      </c>
      <c r="Y14">
        <v>0.2282575</v>
      </c>
      <c r="Z14">
        <v>0.2282575</v>
      </c>
      <c r="AA14">
        <v>0.2282575</v>
      </c>
      <c r="AB14">
        <v>0.2282575</v>
      </c>
      <c r="AC14">
        <v>0.2282575</v>
      </c>
      <c r="AD14">
        <v>0.2282575</v>
      </c>
      <c r="AE14">
        <v>0.2282575</v>
      </c>
      <c r="AF14">
        <v>0.2282575</v>
      </c>
      <c r="AG14">
        <v>0.2282575</v>
      </c>
    </row>
    <row r="15" spans="1:33" hidden="1" x14ac:dyDescent="0.3">
      <c r="A15" t="s">
        <v>35</v>
      </c>
      <c r="B15">
        <v>13</v>
      </c>
      <c r="C15" t="str">
        <f>LEFT(Table1345[[#This Row],[Contingency id]])</f>
        <v>A</v>
      </c>
      <c r="D15">
        <v>10.6382978723404</v>
      </c>
      <c r="E15" s="1">
        <v>1.02173913043478</v>
      </c>
      <c r="F15">
        <v>47</v>
      </c>
      <c r="G15">
        <v>46</v>
      </c>
      <c r="H15">
        <v>0.226617021276595</v>
      </c>
      <c r="I15" s="2">
        <f>AVERAGE(Table1345[[#This Row],[Estimated costs 1]:[Estimated costs 20]])</f>
        <v>0.22661702127659486</v>
      </c>
      <c r="J15" s="2">
        <f>_xlfn.STDEV.P(Table1345[[#This Row],[Estimated costs 1]:[Estimated costs 20]])</f>
        <v>1.3877787807814457E-16</v>
      </c>
      <c r="K15" s="2">
        <f>Table1345[[#This Row],[Dev]]/Table1345[[#This Row],[Mean]]*100</f>
        <v>6.1238947231929593E-14</v>
      </c>
      <c r="L15" s="2">
        <f>Table1345[[#This Row],[Estimated costs 1]]-Table1345[[#This Row],[Actual cost]]</f>
        <v>0</v>
      </c>
      <c r="M15" s="2">
        <f>Table1345[[#This Row],[Diff 1]]/Table1345[[#This Row],[Actual cost]]*100</f>
        <v>0</v>
      </c>
      <c r="N15">
        <v>0.226617021276595</v>
      </c>
      <c r="O15">
        <v>0.226617021276595</v>
      </c>
      <c r="P15">
        <v>0.226617021276595</v>
      </c>
      <c r="Q15">
        <v>0.226617021276595</v>
      </c>
      <c r="R15">
        <v>0.226617021276595</v>
      </c>
      <c r="S15">
        <v>0.226617021276595</v>
      </c>
      <c r="T15">
        <v>0.226617021276595</v>
      </c>
      <c r="U15">
        <v>0.226617021276595</v>
      </c>
      <c r="V15">
        <v>0.226617021276595</v>
      </c>
      <c r="W15">
        <v>0.226617021276595</v>
      </c>
      <c r="X15">
        <v>0.226617021276595</v>
      </c>
      <c r="Y15">
        <v>0.226617021276595</v>
      </c>
      <c r="Z15">
        <v>0.226617021276595</v>
      </c>
      <c r="AA15">
        <v>0.226617021276595</v>
      </c>
      <c r="AB15">
        <v>0.226617021276595</v>
      </c>
      <c r="AC15">
        <v>0.226617021276595</v>
      </c>
      <c r="AD15">
        <v>0.226617021276595</v>
      </c>
      <c r="AE15">
        <v>0.226617021276595</v>
      </c>
      <c r="AF15">
        <v>0.226617021276595</v>
      </c>
      <c r="AG15">
        <v>0.226617021276595</v>
      </c>
    </row>
    <row r="16" spans="1:33" hidden="1" x14ac:dyDescent="0.3">
      <c r="A16" t="s">
        <v>36</v>
      </c>
      <c r="B16">
        <v>14</v>
      </c>
      <c r="C16" t="str">
        <f>LEFT(Table1345[[#This Row],[Contingency id]])</f>
        <v>A</v>
      </c>
      <c r="D16">
        <v>11.864406779661</v>
      </c>
      <c r="E16" s="1">
        <v>1</v>
      </c>
      <c r="F16">
        <v>59</v>
      </c>
      <c r="G16">
        <v>59</v>
      </c>
      <c r="H16">
        <v>0.224203389830508</v>
      </c>
      <c r="I16" s="2">
        <f>AVERAGE(Table1345[[#This Row],[Estimated costs 1]:[Estimated costs 20]])</f>
        <v>0.22420338983050794</v>
      </c>
      <c r="J16" s="2">
        <f>_xlfn.STDEV.P(Table1345[[#This Row],[Estimated costs 1]:[Estimated costs 20]])</f>
        <v>5.5511151231257827E-17</v>
      </c>
      <c r="K16" s="2">
        <f>Table1345[[#This Row],[Dev]]/Table1345[[#This Row],[Mean]]*100</f>
        <v>2.4759282753584967E-14</v>
      </c>
      <c r="L16" s="2">
        <f>Table1345[[#This Row],[Estimated costs 1]]-Table1345[[#This Row],[Actual cost]]</f>
        <v>0</v>
      </c>
      <c r="M16" s="2">
        <f>Table1345[[#This Row],[Diff 1]]/Table1345[[#This Row],[Actual cost]]*100</f>
        <v>0</v>
      </c>
      <c r="N16">
        <v>0.224203389830508</v>
      </c>
      <c r="O16">
        <v>0.224203389830508</v>
      </c>
      <c r="P16">
        <v>0.224203389830508</v>
      </c>
      <c r="Q16">
        <v>0.224203389830508</v>
      </c>
      <c r="R16">
        <v>0.224203389830508</v>
      </c>
      <c r="S16">
        <v>0.224203389830508</v>
      </c>
      <c r="T16">
        <v>0.224203389830508</v>
      </c>
      <c r="U16">
        <v>0.224203389830508</v>
      </c>
      <c r="V16">
        <v>0.224203389830508</v>
      </c>
      <c r="W16">
        <v>0.224203389830508</v>
      </c>
      <c r="X16">
        <v>0.224203389830508</v>
      </c>
      <c r="Y16">
        <v>0.224203389830508</v>
      </c>
      <c r="Z16">
        <v>0.224203389830508</v>
      </c>
      <c r="AA16">
        <v>0.224203389830508</v>
      </c>
      <c r="AB16">
        <v>0.224203389830508</v>
      </c>
      <c r="AC16">
        <v>0.224203389830508</v>
      </c>
      <c r="AD16">
        <v>0.224203389830508</v>
      </c>
      <c r="AE16">
        <v>0.224203389830508</v>
      </c>
      <c r="AF16">
        <v>0.224203389830508</v>
      </c>
      <c r="AG16">
        <v>0.224203389830508</v>
      </c>
    </row>
    <row r="17" spans="1:33" x14ac:dyDescent="0.3">
      <c r="A17" t="s">
        <v>37</v>
      </c>
      <c r="B17">
        <v>15</v>
      </c>
      <c r="C17" t="str">
        <f>LEFT(Table1345[[#This Row],[Contingency id]])</f>
        <v>C</v>
      </c>
      <c r="D17">
        <v>0.51993067590987796</v>
      </c>
      <c r="E17" s="1">
        <v>1.64231499051233</v>
      </c>
      <c r="F17">
        <v>1731</v>
      </c>
      <c r="G17">
        <v>1054</v>
      </c>
      <c r="H17">
        <v>0.21645291738879199</v>
      </c>
      <c r="I17" s="2">
        <f>AVERAGE(Table1345[[#This Row],[Estimated costs 1]:[Estimated costs 20]])</f>
        <v>0.21554072790294576</v>
      </c>
      <c r="J17" s="2">
        <f>_xlfn.STDEV.P(Table1345[[#This Row],[Estimated costs 1]:[Estimated costs 20]])</f>
        <v>5.3086314939974837E-2</v>
      </c>
      <c r="K17" s="2">
        <f>Table1345[[#This Row],[Dev]]/Table1345[[#This Row],[Mean]]*100</f>
        <v>24.629366086152721</v>
      </c>
      <c r="L17" s="2">
        <f>Table1345[[#This Row],[Estimated costs 1]]-Table1345[[#This Row],[Actual cost]]</f>
        <v>5.883304448295798E-2</v>
      </c>
      <c r="M17" s="2">
        <f>Table1345[[#This Row],[Diff 1]]/Table1345[[#This Row],[Actual cost]]*100</f>
        <v>27.180527383367288</v>
      </c>
      <c r="N17">
        <v>0.27528596187174997</v>
      </c>
      <c r="O17">
        <v>0.12372039283651</v>
      </c>
      <c r="P17">
        <v>0.275713460427498</v>
      </c>
      <c r="Q17">
        <v>0.14421721548238001</v>
      </c>
      <c r="R17">
        <v>0.275713460427498</v>
      </c>
      <c r="S17">
        <v>0.22061236279607099</v>
      </c>
      <c r="T17">
        <v>0.14421721548238001</v>
      </c>
      <c r="U17">
        <v>0.275713460427498</v>
      </c>
      <c r="V17">
        <v>0.25075101097631403</v>
      </c>
      <c r="W17">
        <v>0.17839399191218899</v>
      </c>
      <c r="X17">
        <v>0.24110918544194099</v>
      </c>
      <c r="Y17">
        <v>0.22061236279607099</v>
      </c>
      <c r="Z17">
        <v>0.18846331600231001</v>
      </c>
      <c r="AA17">
        <v>0.17435586366262201</v>
      </c>
      <c r="AB17">
        <v>0.17435586366262201</v>
      </c>
      <c r="AC17">
        <v>0.12372039283651</v>
      </c>
      <c r="AD17">
        <v>0.27082033506643499</v>
      </c>
      <c r="AE17">
        <v>0.24110918544194099</v>
      </c>
      <c r="AF17">
        <v>0.24068168688619199</v>
      </c>
      <c r="AG17">
        <v>0.27124783362218302</v>
      </c>
    </row>
    <row r="18" spans="1:33" hidden="1" x14ac:dyDescent="0.3">
      <c r="A18" t="s">
        <v>38</v>
      </c>
      <c r="B18">
        <v>16</v>
      </c>
      <c r="C18" t="str">
        <f>LEFT(Table1345[[#This Row],[Contingency id]])</f>
        <v>A</v>
      </c>
      <c r="D18">
        <v>14.965986394557801</v>
      </c>
      <c r="E18" s="1">
        <v>1.07299270072992</v>
      </c>
      <c r="F18">
        <v>147</v>
      </c>
      <c r="G18">
        <v>137</v>
      </c>
      <c r="H18">
        <v>0.20538027210884299</v>
      </c>
      <c r="I18" s="2">
        <f>AVERAGE(Table1345[[#This Row],[Estimated costs 1]:[Estimated costs 20]])</f>
        <v>0.21887462585033957</v>
      </c>
      <c r="J18" s="2">
        <f>_xlfn.STDEV.P(Table1345[[#This Row],[Estimated costs 1]:[Estimated costs 20]])</f>
        <v>3.7412684804360413E-2</v>
      </c>
      <c r="K18" s="2">
        <f>Table1345[[#This Row],[Dev]]/Table1345[[#This Row],[Mean]]*100</f>
        <v>17.093203316286729</v>
      </c>
      <c r="L18" s="2">
        <f>Table1345[[#This Row],[Estimated costs 1]]-Table1345[[#This Row],[Actual cost]]</f>
        <v>4.7577551020408032E-2</v>
      </c>
      <c r="M18" s="2">
        <f>Table1345[[#This Row],[Diff 1]]/Table1345[[#This Row],[Actual cost]]*100</f>
        <v>23.165589631312745</v>
      </c>
      <c r="N18">
        <v>0.25295782312925102</v>
      </c>
      <c r="O18">
        <v>0.23737959183673399</v>
      </c>
      <c r="P18">
        <v>0.173380952380952</v>
      </c>
      <c r="Q18">
        <v>0.23737959183673399</v>
      </c>
      <c r="R18">
        <v>0.23737959183673399</v>
      </c>
      <c r="S18">
        <v>0.173380952380952</v>
      </c>
      <c r="T18">
        <v>0.173380952380952</v>
      </c>
      <c r="U18">
        <v>0.23737959183673399</v>
      </c>
      <c r="V18">
        <v>0.173380952380952</v>
      </c>
      <c r="W18">
        <v>0.15780272108843499</v>
      </c>
      <c r="X18">
        <v>0.15780272108843499</v>
      </c>
      <c r="Y18">
        <v>0.23737959183673399</v>
      </c>
      <c r="Z18">
        <v>0.25295782312925102</v>
      </c>
      <c r="AA18">
        <v>0.25295782312925102</v>
      </c>
      <c r="AB18">
        <v>0.25295782312925102</v>
      </c>
      <c r="AC18">
        <v>0.173380952380952</v>
      </c>
      <c r="AD18">
        <v>0.23737959183673399</v>
      </c>
      <c r="AE18">
        <v>0.25295782312925102</v>
      </c>
      <c r="AF18">
        <v>0.25295782312925102</v>
      </c>
      <c r="AG18">
        <v>0.25295782312925102</v>
      </c>
    </row>
    <row r="19" spans="1:33" hidden="1" x14ac:dyDescent="0.3">
      <c r="A19" t="s">
        <v>39</v>
      </c>
      <c r="B19">
        <v>17</v>
      </c>
      <c r="C19" t="str">
        <f>LEFT(Table1345[[#This Row],[Contingency id]])</f>
        <v>B</v>
      </c>
      <c r="D19">
        <v>5.3914327917282101</v>
      </c>
      <c r="E19" s="1">
        <v>1.53863636363636</v>
      </c>
      <c r="F19">
        <v>1354</v>
      </c>
      <c r="G19">
        <v>880</v>
      </c>
      <c r="H19">
        <v>0.201785745937961</v>
      </c>
      <c r="I19" s="2">
        <f>AVERAGE(Table1345[[#This Row],[Estimated costs 1]:[Estimated costs 20]])</f>
        <v>0.20721661004431269</v>
      </c>
      <c r="J19" s="2">
        <f>_xlfn.STDEV.P(Table1345[[#This Row],[Estimated costs 1]:[Estimated costs 20]])</f>
        <v>2.8231954085609103E-2</v>
      </c>
      <c r="K19" s="2">
        <f>Table1345[[#This Row],[Dev]]/Table1345[[#This Row],[Mean]]*100</f>
        <v>13.624368277992666</v>
      </c>
      <c r="L19" s="2">
        <f>Table1345[[#This Row],[Estimated costs 1]]-Table1345[[#This Row],[Actual cost]]</f>
        <v>2.2880576070900993E-2</v>
      </c>
      <c r="M19" s="2">
        <f>Table1345[[#This Row],[Diff 1]]/Table1345[[#This Row],[Actual cost]]*100</f>
        <v>11.339044769760706</v>
      </c>
      <c r="N19">
        <v>0.224666322008862</v>
      </c>
      <c r="O19">
        <v>0.219670457902511</v>
      </c>
      <c r="P19">
        <v>0.179535598227474</v>
      </c>
      <c r="Q19">
        <v>0.24907725258493299</v>
      </c>
      <c r="R19">
        <v>0.18986115214180199</v>
      </c>
      <c r="S19">
        <v>0.144271935007385</v>
      </c>
      <c r="T19">
        <v>0.17122171344165399</v>
      </c>
      <c r="U19">
        <v>0.201015509601181</v>
      </c>
      <c r="V19">
        <v>0.21447104874445999</v>
      </c>
      <c r="W19">
        <v>0.204354948301329</v>
      </c>
      <c r="X19">
        <v>0.208624667651403</v>
      </c>
      <c r="Y19">
        <v>0.23219852289512499</v>
      </c>
      <c r="Z19">
        <v>0.212209601181683</v>
      </c>
      <c r="AA19">
        <v>0.22632200886262899</v>
      </c>
      <c r="AB19">
        <v>0.19927016248153601</v>
      </c>
      <c r="AC19">
        <v>0.188211964549483</v>
      </c>
      <c r="AD19">
        <v>0.212032496307237</v>
      </c>
      <c r="AE19">
        <v>0.27962688330871399</v>
      </c>
      <c r="AF19">
        <v>0.182886262924667</v>
      </c>
      <c r="AG19">
        <v>0.20480369276218599</v>
      </c>
    </row>
    <row r="20" spans="1:33" hidden="1" x14ac:dyDescent="0.3">
      <c r="A20" t="s">
        <v>40</v>
      </c>
      <c r="B20">
        <v>18</v>
      </c>
      <c r="C20" t="str">
        <f>LEFT(Table1345[[#This Row],[Contingency id]])</f>
        <v>A</v>
      </c>
      <c r="D20">
        <v>25.525525525525499</v>
      </c>
      <c r="E20" s="1">
        <v>1.38557558945908</v>
      </c>
      <c r="F20">
        <v>999</v>
      </c>
      <c r="G20">
        <v>721</v>
      </c>
      <c r="H20">
        <v>0.19569049049049</v>
      </c>
      <c r="I20" s="2">
        <f>AVERAGE(Table1345[[#This Row],[Estimated costs 1]:[Estimated costs 20]])</f>
        <v>0.19290673173173109</v>
      </c>
      <c r="J20" s="2">
        <f>_xlfn.STDEV.P(Table1345[[#This Row],[Estimated costs 1]:[Estimated costs 20]])</f>
        <v>1.1370601294121653E-2</v>
      </c>
      <c r="K20" s="2">
        <f>Table1345[[#This Row],[Dev]]/Table1345[[#This Row],[Mean]]*100</f>
        <v>5.8943517377788384</v>
      </c>
      <c r="L20" s="2">
        <f>Table1345[[#This Row],[Estimated costs 1]]-Table1345[[#This Row],[Actual cost]]</f>
        <v>1.1658758758758991E-2</v>
      </c>
      <c r="M20" s="2">
        <f>Table1345[[#This Row],[Diff 1]]/Table1345[[#This Row],[Actual cost]]*100</f>
        <v>5.9577543750525646</v>
      </c>
      <c r="N20">
        <v>0.207349249249249</v>
      </c>
      <c r="O20">
        <v>0.18278698698698601</v>
      </c>
      <c r="P20">
        <v>0.181213513513513</v>
      </c>
      <c r="Q20">
        <v>0.16870170170170101</v>
      </c>
      <c r="R20">
        <v>0.19819549549549501</v>
      </c>
      <c r="S20">
        <v>0.214254554554554</v>
      </c>
      <c r="T20">
        <v>0.183799699699699</v>
      </c>
      <c r="U20">
        <v>0.206108808808808</v>
      </c>
      <c r="V20">
        <v>0.190896796796796</v>
      </c>
      <c r="W20">
        <v>0.17896426426426401</v>
      </c>
      <c r="X20">
        <v>0.18424094094094001</v>
      </c>
      <c r="Y20">
        <v>0.19504244244244201</v>
      </c>
      <c r="Z20">
        <v>0.19391691691691601</v>
      </c>
      <c r="AA20">
        <v>0.18595165165165101</v>
      </c>
      <c r="AB20">
        <v>0.19002282282282201</v>
      </c>
      <c r="AC20">
        <v>0.203395795795795</v>
      </c>
      <c r="AD20">
        <v>0.20923883883883801</v>
      </c>
      <c r="AE20">
        <v>0.18706006006006001</v>
      </c>
      <c r="AF20">
        <v>0.19749139139139099</v>
      </c>
      <c r="AG20">
        <v>0.19950270270270201</v>
      </c>
    </row>
    <row r="21" spans="1:33" hidden="1" x14ac:dyDescent="0.3">
      <c r="A21" t="s">
        <v>41</v>
      </c>
      <c r="B21">
        <v>19</v>
      </c>
      <c r="C21" t="str">
        <f>LEFT(Table1345[[#This Row],[Contingency id]])</f>
        <v>A</v>
      </c>
      <c r="D21">
        <v>21.830985915492899</v>
      </c>
      <c r="E21" s="1">
        <v>1.0757575757575699</v>
      </c>
      <c r="F21">
        <v>142</v>
      </c>
      <c r="G21">
        <v>132</v>
      </c>
      <c r="H21">
        <v>0.19332183098591499</v>
      </c>
      <c r="I21" s="2">
        <f>AVERAGE(Table1345[[#This Row],[Estimated costs 1]:[Estimated costs 20]])</f>
        <v>0.19710950704225288</v>
      </c>
      <c r="J21" s="2">
        <f>_xlfn.STDEV.P(Table1345[[#This Row],[Estimated costs 1]:[Estimated costs 20]])</f>
        <v>6.7264026445197772E-3</v>
      </c>
      <c r="K21" s="2">
        <f>Table1345[[#This Row],[Dev]]/Table1345[[#This Row],[Mean]]*100</f>
        <v>3.4125206568944888</v>
      </c>
      <c r="L21" s="2">
        <f>Table1345[[#This Row],[Estimated costs 1]]-Table1345[[#This Row],[Actual cost]]</f>
        <v>7.4380281690140104E-3</v>
      </c>
      <c r="M21" s="2">
        <f>Table1345[[#This Row],[Diff 1]]/Table1345[[#This Row],[Actual cost]]*100</f>
        <v>3.8474848552184095</v>
      </c>
      <c r="N21">
        <v>0.200759859154929</v>
      </c>
      <c r="O21">
        <v>0.20096126760563299</v>
      </c>
      <c r="P21">
        <v>0.18579225352112599</v>
      </c>
      <c r="Q21">
        <v>0.201235915492957</v>
      </c>
      <c r="R21">
        <v>0.200759859154929</v>
      </c>
      <c r="S21">
        <v>0.200759859154929</v>
      </c>
      <c r="T21">
        <v>0.201235915492957</v>
      </c>
      <c r="U21">
        <v>0.201235915492957</v>
      </c>
      <c r="V21">
        <v>0.185316197183098</v>
      </c>
      <c r="W21">
        <v>0.201235915492957</v>
      </c>
      <c r="X21">
        <v>0.20048521126760499</v>
      </c>
      <c r="Y21">
        <v>0.18559084507042201</v>
      </c>
      <c r="Z21">
        <v>0.20096126760563299</v>
      </c>
      <c r="AA21">
        <v>0.201235915492957</v>
      </c>
      <c r="AB21">
        <v>0.200759859154929</v>
      </c>
      <c r="AC21">
        <v>0.185316197183098</v>
      </c>
      <c r="AD21">
        <v>0.201235915492957</v>
      </c>
      <c r="AE21">
        <v>0.185316197183098</v>
      </c>
      <c r="AF21">
        <v>0.200759859154929</v>
      </c>
      <c r="AG21">
        <v>0.201235915492957</v>
      </c>
    </row>
    <row r="22" spans="1:33" x14ac:dyDescent="0.3">
      <c r="A22" t="s">
        <v>42</v>
      </c>
      <c r="B22">
        <v>20</v>
      </c>
      <c r="C22" t="str">
        <f>LEFT(Table1345[[#This Row],[Contingency id]])</f>
        <v>C</v>
      </c>
      <c r="D22">
        <v>11.3464447806354</v>
      </c>
      <c r="E22" s="1">
        <v>1.2471698113207501</v>
      </c>
      <c r="F22">
        <v>661</v>
      </c>
      <c r="G22">
        <v>530</v>
      </c>
      <c r="H22">
        <v>0.17749909228441699</v>
      </c>
      <c r="I22" s="2">
        <f>AVERAGE(Table1345[[#This Row],[Estimated costs 1]:[Estimated costs 20]])</f>
        <v>0.17871540090771515</v>
      </c>
      <c r="J22" s="2">
        <f>_xlfn.STDEV.P(Table1345[[#This Row],[Estimated costs 1]:[Estimated costs 20]])</f>
        <v>7.2806143323820467E-3</v>
      </c>
      <c r="K22" s="2">
        <f>Table1345[[#This Row],[Dev]]/Table1345[[#This Row],[Mean]]*100</f>
        <v>4.0738594969448672</v>
      </c>
      <c r="L22" s="2">
        <f>Table1345[[#This Row],[Estimated costs 1]]-Table1345[[#This Row],[Actual cost]]</f>
        <v>-1.1287443267779806E-3</v>
      </c>
      <c r="M22" s="2">
        <f>Table1345[[#This Row],[Diff 1]]/Table1345[[#This Row],[Actual cost]]*100</f>
        <v>-0.63591554877887979</v>
      </c>
      <c r="N22">
        <v>0.17637034795763901</v>
      </c>
      <c r="O22">
        <v>0.17263086232980299</v>
      </c>
      <c r="P22">
        <v>0.179265960665658</v>
      </c>
      <c r="Q22">
        <v>0.17778971255673201</v>
      </c>
      <c r="R22">
        <v>0.16787715582450799</v>
      </c>
      <c r="S22">
        <v>0.17638880484114899</v>
      </c>
      <c r="T22">
        <v>0.177638124054462</v>
      </c>
      <c r="U22">
        <v>0.18569561270801799</v>
      </c>
      <c r="V22">
        <v>0.177090468986384</v>
      </c>
      <c r="W22">
        <v>0.190164599092284</v>
      </c>
      <c r="X22">
        <v>0.18085143721633801</v>
      </c>
      <c r="Y22">
        <v>0.18595279878971199</v>
      </c>
      <c r="Z22">
        <v>0.18350226928895599</v>
      </c>
      <c r="AA22">
        <v>0.18905748865355501</v>
      </c>
      <c r="AB22">
        <v>0.180424810892587</v>
      </c>
      <c r="AC22">
        <v>0.18604659606656501</v>
      </c>
      <c r="AD22">
        <v>0.16367473524962101</v>
      </c>
      <c r="AE22">
        <v>0.18554130105900099</v>
      </c>
      <c r="AF22">
        <v>0.166770045385779</v>
      </c>
      <c r="AG22">
        <v>0.171574886535552</v>
      </c>
    </row>
    <row r="23" spans="1:33" hidden="1" x14ac:dyDescent="0.3">
      <c r="A23" t="s">
        <v>43</v>
      </c>
      <c r="B23">
        <v>21</v>
      </c>
      <c r="C23" t="str">
        <f>LEFT(Table1345[[#This Row],[Contingency id]])</f>
        <v>A</v>
      </c>
      <c r="D23">
        <v>9.7826086956521703</v>
      </c>
      <c r="E23" s="1">
        <v>1.0887573964496999</v>
      </c>
      <c r="F23">
        <v>184</v>
      </c>
      <c r="G23">
        <v>169</v>
      </c>
      <c r="H23">
        <v>0.17723749999999999</v>
      </c>
      <c r="I23" s="2">
        <f>AVERAGE(Table1345[[#This Row],[Estimated costs 1]:[Estimated costs 20]])</f>
        <v>0.17081249999999951</v>
      </c>
      <c r="J23" s="2">
        <f>_xlfn.STDEV.P(Table1345[[#This Row],[Estimated costs 1]:[Estimated costs 20]])</f>
        <v>3.1504973802419019E-2</v>
      </c>
      <c r="K23" s="2">
        <f>Table1345[[#This Row],[Dev]]/Table1345[[#This Row],[Mean]]*100</f>
        <v>18.444185175217921</v>
      </c>
      <c r="L23" s="2">
        <f>Table1345[[#This Row],[Estimated costs 1]]-Table1345[[#This Row],[Actual cost]]</f>
        <v>3.3477173913043001E-2</v>
      </c>
      <c r="M23" s="2">
        <f>Table1345[[#This Row],[Diff 1]]/Table1345[[#This Row],[Actual cost]]*100</f>
        <v>18.888313090087031</v>
      </c>
      <c r="N23">
        <v>0.21071467391304299</v>
      </c>
      <c r="O23">
        <v>0.14646467391304299</v>
      </c>
      <c r="P23">
        <v>0.14376032608695599</v>
      </c>
      <c r="Q23">
        <v>0.14646467391304299</v>
      </c>
      <c r="R23">
        <v>0.14376032608695599</v>
      </c>
      <c r="S23">
        <v>0.21071467391304299</v>
      </c>
      <c r="T23">
        <v>0.14376032608695599</v>
      </c>
      <c r="U23">
        <v>0.14376032608695599</v>
      </c>
      <c r="V23">
        <v>0.14646467391304299</v>
      </c>
      <c r="W23">
        <v>0.14646467391304299</v>
      </c>
      <c r="X23">
        <v>0.20801032608695599</v>
      </c>
      <c r="Y23">
        <v>0.20801032608695599</v>
      </c>
      <c r="Z23">
        <v>0.21071467391304299</v>
      </c>
      <c r="AA23">
        <v>0.20801032608695599</v>
      </c>
      <c r="AB23">
        <v>0.20801032608695599</v>
      </c>
      <c r="AC23">
        <v>0.21071467391304299</v>
      </c>
      <c r="AD23">
        <v>0.14376032608695599</v>
      </c>
      <c r="AE23">
        <v>0.14646467391304299</v>
      </c>
      <c r="AF23">
        <v>0.14646467391304299</v>
      </c>
      <c r="AG23">
        <v>0.14376032608695599</v>
      </c>
    </row>
    <row r="24" spans="1:33" hidden="1" x14ac:dyDescent="0.3">
      <c r="A24" t="s">
        <v>44</v>
      </c>
      <c r="B24">
        <v>22</v>
      </c>
      <c r="C24" t="str">
        <f>LEFT(Table1345[[#This Row],[Contingency id]])</f>
        <v>A</v>
      </c>
      <c r="D24">
        <v>6.4516129032257998</v>
      </c>
      <c r="E24" s="1">
        <v>1.0333333333333301</v>
      </c>
      <c r="F24">
        <v>93</v>
      </c>
      <c r="G24">
        <v>90</v>
      </c>
      <c r="H24">
        <v>0.175393548387096</v>
      </c>
      <c r="I24" s="2">
        <f>AVERAGE(Table1345[[#This Row],[Estimated costs 1]:[Estimated costs 20]])</f>
        <v>0.17539354838709598</v>
      </c>
      <c r="J24" s="2">
        <f>_xlfn.STDEV.P(Table1345[[#This Row],[Estimated costs 1]:[Estimated costs 20]])</f>
        <v>2.7755575615628914E-17</v>
      </c>
      <c r="K24" s="2">
        <f>Table1345[[#This Row],[Dev]]/Table1345[[#This Row],[Mean]]*100</f>
        <v>1.5824741486141769E-14</v>
      </c>
      <c r="L24" s="2">
        <f>Table1345[[#This Row],[Estimated costs 1]]-Table1345[[#This Row],[Actual cost]]</f>
        <v>0</v>
      </c>
      <c r="M24" s="2">
        <f>Table1345[[#This Row],[Diff 1]]/Table1345[[#This Row],[Actual cost]]*100</f>
        <v>0</v>
      </c>
      <c r="N24">
        <v>0.175393548387096</v>
      </c>
      <c r="O24">
        <v>0.175393548387096</v>
      </c>
      <c r="P24">
        <v>0.175393548387096</v>
      </c>
      <c r="Q24">
        <v>0.175393548387096</v>
      </c>
      <c r="R24">
        <v>0.175393548387096</v>
      </c>
      <c r="S24">
        <v>0.175393548387096</v>
      </c>
      <c r="T24">
        <v>0.175393548387096</v>
      </c>
      <c r="U24">
        <v>0.175393548387096</v>
      </c>
      <c r="V24">
        <v>0.175393548387096</v>
      </c>
      <c r="W24">
        <v>0.175393548387096</v>
      </c>
      <c r="X24">
        <v>0.175393548387096</v>
      </c>
      <c r="Y24">
        <v>0.175393548387096</v>
      </c>
      <c r="Z24">
        <v>0.175393548387096</v>
      </c>
      <c r="AA24">
        <v>0.175393548387096</v>
      </c>
      <c r="AB24">
        <v>0.175393548387096</v>
      </c>
      <c r="AC24">
        <v>0.175393548387096</v>
      </c>
      <c r="AD24">
        <v>0.175393548387096</v>
      </c>
      <c r="AE24">
        <v>0.175393548387096</v>
      </c>
      <c r="AF24">
        <v>0.175393548387096</v>
      </c>
      <c r="AG24">
        <v>0.175393548387096</v>
      </c>
    </row>
    <row r="25" spans="1:33" x14ac:dyDescent="0.3">
      <c r="A25" t="s">
        <v>45</v>
      </c>
      <c r="B25">
        <v>23</v>
      </c>
      <c r="C25" t="str">
        <f>LEFT(Table1345[[#This Row],[Contingency id]])</f>
        <v>C</v>
      </c>
      <c r="D25">
        <v>11.1280487804878</v>
      </c>
      <c r="E25" s="1">
        <v>1.2519083969465601</v>
      </c>
      <c r="F25">
        <v>656</v>
      </c>
      <c r="G25">
        <v>524</v>
      </c>
      <c r="H25">
        <v>0.16903201219512101</v>
      </c>
      <c r="I25" s="2">
        <f>AVERAGE(Table1345[[#This Row],[Estimated costs 1]:[Estimated costs 20]])</f>
        <v>0.16771310975609693</v>
      </c>
      <c r="J25" s="2">
        <f>_xlfn.STDEV.P(Table1345[[#This Row],[Estimated costs 1]:[Estimated costs 20]])</f>
        <v>5.6043865888277091E-3</v>
      </c>
      <c r="K25" s="2">
        <f>Table1345[[#This Row],[Dev]]/Table1345[[#This Row],[Mean]]*100</f>
        <v>3.3416508685445629</v>
      </c>
      <c r="L25" s="2">
        <f>Table1345[[#This Row],[Estimated costs 1]]-Table1345[[#This Row],[Actual cost]]</f>
        <v>-2.6387195121950202E-3</v>
      </c>
      <c r="M25" s="2">
        <f>Table1345[[#This Row],[Diff 1]]/Table1345[[#This Row],[Actual cost]]*100</f>
        <v>-1.5610767912701833</v>
      </c>
      <c r="N25">
        <v>0.16639329268292599</v>
      </c>
      <c r="O25">
        <v>0.17398170731707299</v>
      </c>
      <c r="P25">
        <v>0.178585365853658</v>
      </c>
      <c r="Q25">
        <v>0.164646341463414</v>
      </c>
      <c r="R25">
        <v>0.16964634146341401</v>
      </c>
      <c r="S25">
        <v>0.16967378048780399</v>
      </c>
      <c r="T25">
        <v>0.16605182926829201</v>
      </c>
      <c r="U25">
        <v>0.17559451219512101</v>
      </c>
      <c r="V25">
        <v>0.16816768292682899</v>
      </c>
      <c r="W25">
        <v>0.166594512195121</v>
      </c>
      <c r="X25">
        <v>0.158908536585365</v>
      </c>
      <c r="Y25">
        <v>0.16591158536585299</v>
      </c>
      <c r="Z25">
        <v>0.165524390243902</v>
      </c>
      <c r="AA25">
        <v>0.16596951219512099</v>
      </c>
      <c r="AB25">
        <v>0.15866463414634099</v>
      </c>
      <c r="AC25">
        <v>0.17322256097560901</v>
      </c>
      <c r="AD25">
        <v>0.16174695121951199</v>
      </c>
      <c r="AE25">
        <v>0.17801219512195099</v>
      </c>
      <c r="AF25">
        <v>0.16156707317073099</v>
      </c>
      <c r="AG25">
        <v>0.16539939024390199</v>
      </c>
    </row>
    <row r="26" spans="1:33" hidden="1" x14ac:dyDescent="0.3">
      <c r="A26" t="s">
        <v>46</v>
      </c>
      <c r="B26">
        <v>24</v>
      </c>
      <c r="C26" t="str">
        <f>LEFT(Table1345[[#This Row],[Contingency id]])</f>
        <v>A</v>
      </c>
      <c r="D26">
        <v>16.2162162162162</v>
      </c>
      <c r="E26" s="1">
        <v>1.0882352941176401</v>
      </c>
      <c r="F26">
        <v>37</v>
      </c>
      <c r="G26">
        <v>34</v>
      </c>
      <c r="H26">
        <v>0.16483513513513501</v>
      </c>
      <c r="I26" s="2">
        <f>AVERAGE(Table1345[[#This Row],[Estimated costs 1]:[Estimated costs 20]])</f>
        <v>0.16483513513513451</v>
      </c>
      <c r="J26" s="2">
        <f>_xlfn.STDEV.P(Table1345[[#This Row],[Estimated costs 1]:[Estimated costs 20]])</f>
        <v>1.1297297297297506E-2</v>
      </c>
      <c r="K26" s="2">
        <f>Table1345[[#This Row],[Dev]]/Table1345[[#This Row],[Mean]]*100</f>
        <v>6.8536949285938329</v>
      </c>
      <c r="L26" s="2">
        <f>Table1345[[#This Row],[Estimated costs 1]]-Table1345[[#This Row],[Actual cost]]</f>
        <v>1.1297297297297004E-2</v>
      </c>
      <c r="M26" s="2">
        <f>Table1345[[#This Row],[Diff 1]]/Table1345[[#This Row],[Actual cost]]*100</f>
        <v>6.8536949285935078</v>
      </c>
      <c r="N26">
        <v>0.17613243243243201</v>
      </c>
      <c r="O26">
        <v>0.153537837837837</v>
      </c>
      <c r="P26">
        <v>0.17613243243243201</v>
      </c>
      <c r="Q26">
        <v>0.153537837837837</v>
      </c>
      <c r="R26">
        <v>0.153537837837837</v>
      </c>
      <c r="S26">
        <v>0.17613243243243201</v>
      </c>
      <c r="T26">
        <v>0.153537837837837</v>
      </c>
      <c r="U26">
        <v>0.17613243243243201</v>
      </c>
      <c r="V26">
        <v>0.153537837837837</v>
      </c>
      <c r="W26">
        <v>0.153537837837837</v>
      </c>
      <c r="X26">
        <v>0.153537837837837</v>
      </c>
      <c r="Y26">
        <v>0.153537837837837</v>
      </c>
      <c r="Z26">
        <v>0.153537837837837</v>
      </c>
      <c r="AA26">
        <v>0.17613243243243201</v>
      </c>
      <c r="AB26">
        <v>0.17613243243243201</v>
      </c>
      <c r="AC26">
        <v>0.153537837837837</v>
      </c>
      <c r="AD26">
        <v>0.17613243243243201</v>
      </c>
      <c r="AE26">
        <v>0.17613243243243201</v>
      </c>
      <c r="AF26">
        <v>0.17613243243243201</v>
      </c>
      <c r="AG26">
        <v>0.17613243243243201</v>
      </c>
    </row>
    <row r="27" spans="1:33" hidden="1" x14ac:dyDescent="0.3">
      <c r="A27" t="s">
        <v>47</v>
      </c>
      <c r="B27">
        <v>25</v>
      </c>
      <c r="C27" t="str">
        <f>LEFT(Table1345[[#This Row],[Contingency id]])</f>
        <v>A</v>
      </c>
      <c r="D27">
        <v>26.595744680850999</v>
      </c>
      <c r="E27" s="1">
        <v>1.0444444444444401</v>
      </c>
      <c r="F27">
        <v>94</v>
      </c>
      <c r="G27">
        <v>90</v>
      </c>
      <c r="H27">
        <v>0.15831808510638201</v>
      </c>
      <c r="I27" s="2">
        <f>AVERAGE(Table1345[[#This Row],[Estimated costs 1]:[Estimated costs 20]])</f>
        <v>0.1569902127659569</v>
      </c>
      <c r="J27" s="2">
        <f>_xlfn.STDEV.P(Table1345[[#This Row],[Estimated costs 1]:[Estimated costs 20]])</f>
        <v>7.0880859462318941E-3</v>
      </c>
      <c r="K27" s="2">
        <f>Table1345[[#This Row],[Dev]]/Table1345[[#This Row],[Mean]]*100</f>
        <v>4.5149858843741466</v>
      </c>
      <c r="L27" s="2">
        <f>Table1345[[#This Row],[Estimated costs 1]]-Table1345[[#This Row],[Actual cost]]</f>
        <v>-5.7340425531910155E-3</v>
      </c>
      <c r="M27" s="2">
        <f>Table1345[[#This Row],[Diff 1]]/Table1345[[#This Row],[Actual cost]]*100</f>
        <v>-3.6218493606324378</v>
      </c>
      <c r="N27">
        <v>0.152584042553191</v>
      </c>
      <c r="O27">
        <v>0.16767340425531899</v>
      </c>
      <c r="P27">
        <v>0.152584042553191</v>
      </c>
      <c r="Q27">
        <v>0.164052127659574</v>
      </c>
      <c r="R27">
        <v>0.14896276595744601</v>
      </c>
      <c r="S27">
        <v>0.152584042553191</v>
      </c>
      <c r="T27">
        <v>0.16767340425531899</v>
      </c>
      <c r="U27">
        <v>0.152584042553191</v>
      </c>
      <c r="V27">
        <v>0.16767340425531899</v>
      </c>
      <c r="W27">
        <v>0.14896276595744601</v>
      </c>
      <c r="X27">
        <v>0.14896276595744601</v>
      </c>
      <c r="Y27">
        <v>0.152584042553191</v>
      </c>
      <c r="Z27">
        <v>0.164052127659574</v>
      </c>
      <c r="AA27">
        <v>0.152584042553191</v>
      </c>
      <c r="AB27">
        <v>0.164052127659574</v>
      </c>
      <c r="AC27">
        <v>0.14896276595744601</v>
      </c>
      <c r="AD27">
        <v>0.164052127659574</v>
      </c>
      <c r="AE27">
        <v>0.152584042553191</v>
      </c>
      <c r="AF27">
        <v>0.164052127659574</v>
      </c>
      <c r="AG27">
        <v>0.152584042553191</v>
      </c>
    </row>
    <row r="28" spans="1:33" hidden="1" x14ac:dyDescent="0.3">
      <c r="A28" t="s">
        <v>48</v>
      </c>
      <c r="B28">
        <v>26</v>
      </c>
      <c r="C28" t="str">
        <f>LEFT(Table1345[[#This Row],[Contingency id]])</f>
        <v>A</v>
      </c>
      <c r="D28">
        <v>23.655913978494599</v>
      </c>
      <c r="E28" s="1">
        <v>1.01086956521739</v>
      </c>
      <c r="F28">
        <v>93</v>
      </c>
      <c r="G28">
        <v>92</v>
      </c>
      <c r="H28">
        <v>0.15088064516128999</v>
      </c>
      <c r="I28" s="2">
        <f>AVERAGE(Table1345[[#This Row],[Estimated costs 1]:[Estimated costs 20]])</f>
        <v>0.15088064516129002</v>
      </c>
      <c r="J28" s="2">
        <f>_xlfn.STDEV.P(Table1345[[#This Row],[Estimated costs 1]:[Estimated costs 20]])</f>
        <v>2.7755575615628914E-17</v>
      </c>
      <c r="K28" s="2">
        <f>Table1345[[#This Row],[Dev]]/Table1345[[#This Row],[Mean]]*100</f>
        <v>1.8395716419397901E-14</v>
      </c>
      <c r="L28" s="2">
        <f>Table1345[[#This Row],[Estimated costs 1]]-Table1345[[#This Row],[Actual cost]]</f>
        <v>0</v>
      </c>
      <c r="M28" s="2">
        <f>Table1345[[#This Row],[Diff 1]]/Table1345[[#This Row],[Actual cost]]*100</f>
        <v>0</v>
      </c>
      <c r="N28">
        <v>0.15088064516128999</v>
      </c>
      <c r="O28">
        <v>0.15088064516128999</v>
      </c>
      <c r="P28">
        <v>0.15088064516128999</v>
      </c>
      <c r="Q28">
        <v>0.15088064516128999</v>
      </c>
      <c r="R28">
        <v>0.15088064516128999</v>
      </c>
      <c r="S28">
        <v>0.15088064516128999</v>
      </c>
      <c r="T28">
        <v>0.15088064516128999</v>
      </c>
      <c r="U28">
        <v>0.15088064516128999</v>
      </c>
      <c r="V28">
        <v>0.15088064516128999</v>
      </c>
      <c r="W28">
        <v>0.15088064516128999</v>
      </c>
      <c r="X28">
        <v>0.15088064516128999</v>
      </c>
      <c r="Y28">
        <v>0.15088064516128999</v>
      </c>
      <c r="Z28">
        <v>0.15088064516128999</v>
      </c>
      <c r="AA28">
        <v>0.15088064516128999</v>
      </c>
      <c r="AB28">
        <v>0.15088064516128999</v>
      </c>
      <c r="AC28">
        <v>0.15088064516128999</v>
      </c>
      <c r="AD28">
        <v>0.15088064516128999</v>
      </c>
      <c r="AE28">
        <v>0.15088064516128999</v>
      </c>
      <c r="AF28">
        <v>0.15088064516128999</v>
      </c>
      <c r="AG28">
        <v>0.15088064516128999</v>
      </c>
    </row>
    <row r="29" spans="1:33" x14ac:dyDescent="0.3">
      <c r="A29" t="s">
        <v>49</v>
      </c>
      <c r="B29">
        <v>27</v>
      </c>
      <c r="C29" t="str">
        <f>LEFT(Table1345[[#This Row],[Contingency id]])</f>
        <v>C</v>
      </c>
      <c r="D29">
        <v>18.934911242603501</v>
      </c>
      <c r="E29" s="1">
        <v>1.09032258064516</v>
      </c>
      <c r="F29">
        <v>169</v>
      </c>
      <c r="G29">
        <v>155</v>
      </c>
      <c r="H29">
        <v>0.15031834319526599</v>
      </c>
      <c r="I29" s="2">
        <f>AVERAGE(Table1345[[#This Row],[Estimated costs 1]:[Estimated costs 20]])</f>
        <v>0.15140499999999954</v>
      </c>
      <c r="J29" s="2">
        <f>_xlfn.STDEV.P(Table1345[[#This Row],[Estimated costs 1]:[Estimated costs 20]])</f>
        <v>1.1062709136388337E-2</v>
      </c>
      <c r="K29" s="2">
        <f>Table1345[[#This Row],[Dev]]/Table1345[[#This Row],[Mean]]*100</f>
        <v>7.3067000009169911</v>
      </c>
      <c r="L29" s="2">
        <f>Table1345[[#This Row],[Estimated costs 1]]-Table1345[[#This Row],[Actual cost]]</f>
        <v>-4.5331360946749832E-3</v>
      </c>
      <c r="M29" s="2">
        <f>Table1345[[#This Row],[Diff 1]]/Table1345[[#This Row],[Actual cost]]*100</f>
        <v>-3.0156905659786077</v>
      </c>
      <c r="N29">
        <v>0.14578520710059101</v>
      </c>
      <c r="O29">
        <v>0.16562011834319501</v>
      </c>
      <c r="P29">
        <v>0.14658106508875701</v>
      </c>
      <c r="Q29">
        <v>0.156626627218934</v>
      </c>
      <c r="R29">
        <v>0.14658106508875701</v>
      </c>
      <c r="S29">
        <v>0.15650236686390501</v>
      </c>
      <c r="T29">
        <v>0.14236449704142001</v>
      </c>
      <c r="U29">
        <v>0.13171479289940799</v>
      </c>
      <c r="V29">
        <v>0.14486508875739601</v>
      </c>
      <c r="W29">
        <v>0.17139822485207101</v>
      </c>
      <c r="X29">
        <v>0.150962130177514</v>
      </c>
      <c r="Y29">
        <v>0.144088165680473</v>
      </c>
      <c r="Z29">
        <v>0.168072189349112</v>
      </c>
      <c r="AA29">
        <v>0.140572781065088</v>
      </c>
      <c r="AB29">
        <v>0.16573372781064999</v>
      </c>
      <c r="AC29">
        <v>0.16147692307692299</v>
      </c>
      <c r="AD29">
        <v>0.134072189349112</v>
      </c>
      <c r="AE29">
        <v>0.161268639053254</v>
      </c>
      <c r="AF29">
        <v>0.148968047337278</v>
      </c>
      <c r="AG29">
        <v>0.14484615384615299</v>
      </c>
    </row>
    <row r="30" spans="1:33" x14ac:dyDescent="0.3">
      <c r="A30" t="s">
        <v>50</v>
      </c>
      <c r="B30">
        <v>28</v>
      </c>
      <c r="C30" t="str">
        <f>LEFT(Table1345[[#This Row],[Contingency id]])</f>
        <v>C</v>
      </c>
      <c r="D30">
        <v>19.871794871794801</v>
      </c>
      <c r="E30" s="1">
        <v>1.03311258278145</v>
      </c>
      <c r="F30">
        <v>156</v>
      </c>
      <c r="G30">
        <v>151</v>
      </c>
      <c r="H30">
        <v>0.149808974358974</v>
      </c>
      <c r="I30" s="2">
        <f>AVERAGE(Table1345[[#This Row],[Estimated costs 1]:[Estimated costs 20]])</f>
        <v>0.14979108974358935</v>
      </c>
      <c r="J30" s="2">
        <f>_xlfn.STDEV.P(Table1345[[#This Row],[Estimated costs 1]:[Estimated costs 20]])</f>
        <v>1.0761862176920322E-4</v>
      </c>
      <c r="K30" s="2">
        <f>Table1345[[#This Row],[Dev]]/Table1345[[#This Row],[Mean]]*100</f>
        <v>7.1845810023428991E-2</v>
      </c>
      <c r="L30" s="2">
        <f>Table1345[[#This Row],[Estimated costs 1]]-Table1345[[#This Row],[Actual cost]]</f>
        <v>9.6153846153995692E-5</v>
      </c>
      <c r="M30" s="2">
        <f>Table1345[[#This Row],[Diff 1]]/Table1345[[#This Row],[Actual cost]]*100</f>
        <v>6.4184303086937053E-2</v>
      </c>
      <c r="N30">
        <v>0.149905128205128</v>
      </c>
      <c r="O30">
        <v>0.14971282051282001</v>
      </c>
      <c r="P30">
        <v>0.14971282051282001</v>
      </c>
      <c r="Q30">
        <v>0.149685897435897</v>
      </c>
      <c r="R30">
        <v>0.149932051282051</v>
      </c>
      <c r="S30">
        <v>0.149932051282051</v>
      </c>
      <c r="T30">
        <v>0.149905128205128</v>
      </c>
      <c r="U30">
        <v>0.149932051282051</v>
      </c>
      <c r="V30">
        <v>0.149685897435897</v>
      </c>
      <c r="W30">
        <v>0.14971282051282001</v>
      </c>
      <c r="X30">
        <v>0.149932051282051</v>
      </c>
      <c r="Y30">
        <v>0.149685897435897</v>
      </c>
      <c r="Z30">
        <v>0.149685897435897</v>
      </c>
      <c r="AA30">
        <v>0.14971282051282001</v>
      </c>
      <c r="AB30">
        <v>0.14971282051282001</v>
      </c>
      <c r="AC30">
        <v>0.14971282051282001</v>
      </c>
      <c r="AD30">
        <v>0.14971282051282001</v>
      </c>
      <c r="AE30">
        <v>0.149932051282051</v>
      </c>
      <c r="AF30">
        <v>0.149905128205128</v>
      </c>
      <c r="AG30">
        <v>0.14971282051282001</v>
      </c>
    </row>
    <row r="31" spans="1:33" x14ac:dyDescent="0.3">
      <c r="A31" t="s">
        <v>51</v>
      </c>
      <c r="B31">
        <v>29</v>
      </c>
      <c r="C31" t="str">
        <f>LEFT(Table1345[[#This Row],[Contingency id]])</f>
        <v>C</v>
      </c>
      <c r="D31">
        <v>18.681318681318601</v>
      </c>
      <c r="E31" s="1">
        <v>1.0705882352941101</v>
      </c>
      <c r="F31">
        <v>182</v>
      </c>
      <c r="G31">
        <v>170</v>
      </c>
      <c r="H31">
        <v>0.14589175824175801</v>
      </c>
      <c r="I31" s="2">
        <f>AVERAGE(Table1345[[#This Row],[Estimated costs 1]:[Estimated costs 20]])</f>
        <v>0.14507945054945021</v>
      </c>
      <c r="J31" s="2">
        <f>_xlfn.STDEV.P(Table1345[[#This Row],[Estimated costs 1]:[Estimated costs 20]])</f>
        <v>3.1528582057166175E-3</v>
      </c>
      <c r="K31" s="2">
        <f>Table1345[[#This Row],[Dev]]/Table1345[[#This Row],[Mean]]*100</f>
        <v>2.1731942006783163</v>
      </c>
      <c r="L31" s="2">
        <f>Table1345[[#This Row],[Estimated costs 1]]-Table1345[[#This Row],[Actual cost]]</f>
        <v>-4.1000000000000203E-3</v>
      </c>
      <c r="M31" s="2">
        <f>Table1345[[#This Row],[Diff 1]]/Table1345[[#This Row],[Actual cost]]*100</f>
        <v>-2.81030268564307</v>
      </c>
      <c r="N31">
        <v>0.14179175824175799</v>
      </c>
      <c r="O31">
        <v>0.14415659340659301</v>
      </c>
      <c r="P31">
        <v>0.14415659340659301</v>
      </c>
      <c r="Q31">
        <v>0.14999175824175801</v>
      </c>
      <c r="R31">
        <v>0.14415659340659301</v>
      </c>
      <c r="S31">
        <v>0.14179175824175799</v>
      </c>
      <c r="T31">
        <v>0.14999175824175801</v>
      </c>
      <c r="U31">
        <v>0.14415659340659301</v>
      </c>
      <c r="V31">
        <v>0.14415659340659301</v>
      </c>
      <c r="W31">
        <v>0.14415659340659301</v>
      </c>
      <c r="X31">
        <v>0.14415659340659301</v>
      </c>
      <c r="Y31">
        <v>0.14999175824175801</v>
      </c>
      <c r="Z31">
        <v>0.14762692307692299</v>
      </c>
      <c r="AA31">
        <v>0.14179175824175799</v>
      </c>
      <c r="AB31">
        <v>0.14179175824175799</v>
      </c>
      <c r="AC31">
        <v>0.14179175824175799</v>
      </c>
      <c r="AD31">
        <v>0.14179175824175799</v>
      </c>
      <c r="AE31">
        <v>0.14999175824175801</v>
      </c>
      <c r="AF31">
        <v>0.14999175824175801</v>
      </c>
      <c r="AG31">
        <v>0.14415659340659301</v>
      </c>
    </row>
    <row r="32" spans="1:33" x14ac:dyDescent="0.3">
      <c r="A32" t="s">
        <v>52</v>
      </c>
      <c r="B32">
        <v>30</v>
      </c>
      <c r="C32" t="str">
        <f>LEFT(Table1345[[#This Row],[Contingency id]])</f>
        <v>C</v>
      </c>
      <c r="D32">
        <v>16.470588235294102</v>
      </c>
      <c r="E32" s="1">
        <v>1.0625</v>
      </c>
      <c r="F32">
        <v>170</v>
      </c>
      <c r="G32">
        <v>160</v>
      </c>
      <c r="H32">
        <v>0.13615764705882299</v>
      </c>
      <c r="I32" s="2">
        <f>AVERAGE(Table1345[[#This Row],[Estimated costs 1]:[Estimated costs 20]])</f>
        <v>0.13475461764705829</v>
      </c>
      <c r="J32" s="2">
        <f>_xlfn.STDEV.P(Table1345[[#This Row],[Estimated costs 1]:[Estimated costs 20]])</f>
        <v>1.3436579857962814E-2</v>
      </c>
      <c r="K32" s="2">
        <f>Table1345[[#This Row],[Dev]]/Table1345[[#This Row],[Mean]]*100</f>
        <v>9.9711461414666669</v>
      </c>
      <c r="L32" s="2">
        <f>Table1345[[#This Row],[Estimated costs 1]]-Table1345[[#This Row],[Actual cost]]</f>
        <v>-1.0707647058823988E-2</v>
      </c>
      <c r="M32" s="2">
        <f>Table1345[[#This Row],[Diff 1]]/Table1345[[#This Row],[Actual cost]]*100</f>
        <v>-7.8641540083298125</v>
      </c>
      <c r="N32">
        <v>0.12544999999999901</v>
      </c>
      <c r="O32">
        <v>0.13161764705882301</v>
      </c>
      <c r="P32">
        <v>0.12939176470588201</v>
      </c>
      <c r="Q32">
        <v>0.16484176470588199</v>
      </c>
      <c r="R32">
        <v>0.13086470588235199</v>
      </c>
      <c r="S32">
        <v>0.128638823529411</v>
      </c>
      <c r="T32">
        <v>0.13135294117647001</v>
      </c>
      <c r="U32">
        <v>0.13135294117647001</v>
      </c>
      <c r="V32">
        <v>0.12939176470588201</v>
      </c>
      <c r="W32">
        <v>0.12912705882352901</v>
      </c>
      <c r="X32">
        <v>0.13135294117647001</v>
      </c>
      <c r="Y32">
        <v>0.12912705882352901</v>
      </c>
      <c r="Z32">
        <v>0.12545000000000001</v>
      </c>
      <c r="AA32">
        <v>0.12544999999999901</v>
      </c>
      <c r="AB32">
        <v>0.13161764705882301</v>
      </c>
      <c r="AC32">
        <v>0.12912705882352901</v>
      </c>
      <c r="AD32">
        <v>0.12545000000000001</v>
      </c>
      <c r="AE32">
        <v>0.16706764705882299</v>
      </c>
      <c r="AF32">
        <v>0.16706764705882299</v>
      </c>
      <c r="AG32">
        <v>0.13135294117647001</v>
      </c>
    </row>
    <row r="33" spans="1:33" hidden="1" x14ac:dyDescent="0.3">
      <c r="A33" t="s">
        <v>53</v>
      </c>
      <c r="B33">
        <v>31</v>
      </c>
      <c r="C33" t="str">
        <f>LEFT(Table1345[[#This Row],[Contingency id]])</f>
        <v>A</v>
      </c>
      <c r="D33">
        <v>25.274725274725199</v>
      </c>
      <c r="E33" s="1">
        <v>1.0340909090909001</v>
      </c>
      <c r="F33">
        <v>91</v>
      </c>
      <c r="G33">
        <v>88</v>
      </c>
      <c r="H33">
        <v>0.130953846153846</v>
      </c>
      <c r="I33" s="2">
        <f>AVERAGE(Table1345[[#This Row],[Estimated costs 1]:[Estimated costs 20]])</f>
        <v>0.13100747252747236</v>
      </c>
      <c r="J33" s="2">
        <f>_xlfn.STDEV.P(Table1345[[#This Row],[Estimated costs 1]:[Estimated costs 20]])</f>
        <v>1.2287345819448785E-4</v>
      </c>
      <c r="K33" s="2">
        <f>Table1345[[#This Row],[Dev]]/Table1345[[#This Row],[Mean]]*100</f>
        <v>9.3791182917998206E-2</v>
      </c>
      <c r="L33" s="2">
        <f>Table1345[[#This Row],[Estimated costs 1]]-Table1345[[#This Row],[Actual cost]]</f>
        <v>1.3406593406600775E-4</v>
      </c>
      <c r="M33" s="2">
        <f>Table1345[[#This Row],[Diff 1]]/Table1345[[#This Row],[Actual cost]]*100</f>
        <v>0.10237647690660848</v>
      </c>
      <c r="N33">
        <v>0.13108791208791201</v>
      </c>
      <c r="O33">
        <v>0.13108791208791201</v>
      </c>
      <c r="P33">
        <v>0.13108791208791201</v>
      </c>
      <c r="Q33">
        <v>0.13081978021978</v>
      </c>
      <c r="R33">
        <v>0.13108791208791201</v>
      </c>
      <c r="S33">
        <v>0.13081978021978</v>
      </c>
      <c r="T33">
        <v>0.13108791208791201</v>
      </c>
      <c r="U33">
        <v>0.13108791208791201</v>
      </c>
      <c r="V33">
        <v>0.13108791208791201</v>
      </c>
      <c r="W33">
        <v>0.13108791208791201</v>
      </c>
      <c r="X33">
        <v>0.13081978021978</v>
      </c>
      <c r="Y33">
        <v>0.13108791208791201</v>
      </c>
      <c r="Z33">
        <v>0.13108791208791201</v>
      </c>
      <c r="AA33">
        <v>0.13081978021978</v>
      </c>
      <c r="AB33">
        <v>0.13081978021978</v>
      </c>
      <c r="AC33">
        <v>0.13081978021978</v>
      </c>
      <c r="AD33">
        <v>0.13108791208791201</v>
      </c>
      <c r="AE33">
        <v>0.13108791208791201</v>
      </c>
      <c r="AF33">
        <v>0.13108791208791201</v>
      </c>
      <c r="AG33">
        <v>0.13108791208791201</v>
      </c>
    </row>
    <row r="34" spans="1:33" hidden="1" x14ac:dyDescent="0.3">
      <c r="A34" t="s">
        <v>54</v>
      </c>
      <c r="B34">
        <v>32</v>
      </c>
      <c r="C34" t="str">
        <f>LEFT(Table1345[[#This Row],[Contingency id]])</f>
        <v>B</v>
      </c>
      <c r="D34">
        <v>4.6666666666666599</v>
      </c>
      <c r="E34" s="1">
        <v>1.5056461731493</v>
      </c>
      <c r="F34">
        <v>1200</v>
      </c>
      <c r="G34">
        <v>797</v>
      </c>
      <c r="H34">
        <v>0.124539916666666</v>
      </c>
      <c r="I34" s="2">
        <f>AVERAGE(Table1345[[#This Row],[Estimated costs 1]:[Estimated costs 20]])</f>
        <v>0.12773105833333287</v>
      </c>
      <c r="J34" s="2">
        <f>_xlfn.STDEV.P(Table1345[[#This Row],[Estimated costs 1]:[Estimated costs 20]])</f>
        <v>1.4857943492293885E-2</v>
      </c>
      <c r="K34" s="2">
        <f>Table1345[[#This Row],[Dev]]/Table1345[[#This Row],[Mean]]*100</f>
        <v>11.632208866163083</v>
      </c>
      <c r="L34" s="2">
        <f>Table1345[[#This Row],[Estimated costs 1]]-Table1345[[#This Row],[Actual cost]]</f>
        <v>1.8252500000000005E-3</v>
      </c>
      <c r="M34" s="2">
        <f>Table1345[[#This Row],[Diff 1]]/Table1345[[#This Row],[Actual cost]]*100</f>
        <v>1.4655943643236287</v>
      </c>
      <c r="N34">
        <v>0.126365166666666</v>
      </c>
      <c r="O34">
        <v>0.138365499999999</v>
      </c>
      <c r="P34">
        <v>0.12757933333333299</v>
      </c>
      <c r="Q34">
        <v>0.130667166666666</v>
      </c>
      <c r="R34">
        <v>0.130432666666666</v>
      </c>
      <c r="S34">
        <v>0.15773016666666601</v>
      </c>
      <c r="T34">
        <v>0.13823099999999999</v>
      </c>
      <c r="U34">
        <v>0.11710116666666601</v>
      </c>
      <c r="V34">
        <v>0.1256525</v>
      </c>
      <c r="W34">
        <v>0.110726166666666</v>
      </c>
      <c r="X34">
        <v>0.10523866666666599</v>
      </c>
      <c r="Y34">
        <v>0.13884049999999901</v>
      </c>
      <c r="Z34">
        <v>0.103684833333333</v>
      </c>
      <c r="AA34">
        <v>0.156297666666666</v>
      </c>
      <c r="AB34">
        <v>0.12016966666666599</v>
      </c>
      <c r="AC34">
        <v>0.13674249999999999</v>
      </c>
      <c r="AD34">
        <v>0.10837883333333299</v>
      </c>
      <c r="AE34">
        <v>0.13991983333333299</v>
      </c>
      <c r="AF34">
        <v>0.114231</v>
      </c>
      <c r="AG34">
        <v>0.128266833333333</v>
      </c>
    </row>
    <row r="35" spans="1:33" hidden="1" x14ac:dyDescent="0.3">
      <c r="A35" t="s">
        <v>55</v>
      </c>
      <c r="B35">
        <v>33</v>
      </c>
      <c r="C35" t="str">
        <f>LEFT(Table1345[[#This Row],[Contingency id]])</f>
        <v>A</v>
      </c>
      <c r="D35">
        <v>1.02827763496143</v>
      </c>
      <c r="E35" s="1">
        <v>1.1859756097560901</v>
      </c>
      <c r="F35">
        <v>389</v>
      </c>
      <c r="G35">
        <v>328</v>
      </c>
      <c r="H35">
        <v>0.121043701799485</v>
      </c>
      <c r="I35" s="2">
        <f>AVERAGE(Table1345[[#This Row],[Estimated costs 1]:[Estimated costs 20]])</f>
        <v>0.12104370179948501</v>
      </c>
      <c r="J35" s="2">
        <f>_xlfn.STDEV.P(Table1345[[#This Row],[Estimated costs 1]:[Estimated costs 20]])</f>
        <v>1.3877787807814457E-17</v>
      </c>
      <c r="K35" s="2">
        <f>Table1345[[#This Row],[Dev]]/Table1345[[#This Row],[Mean]]*100</f>
        <v>1.1465105248353781E-14</v>
      </c>
      <c r="L35" s="2">
        <f>Table1345[[#This Row],[Estimated costs 1]]-Table1345[[#This Row],[Actual cost]]</f>
        <v>0</v>
      </c>
      <c r="M35" s="2">
        <f>Table1345[[#This Row],[Diff 1]]/Table1345[[#This Row],[Actual cost]]*100</f>
        <v>0</v>
      </c>
      <c r="N35">
        <v>0.121043701799485</v>
      </c>
      <c r="O35">
        <v>0.121043701799485</v>
      </c>
      <c r="P35">
        <v>0.121043701799485</v>
      </c>
      <c r="Q35">
        <v>0.121043701799485</v>
      </c>
      <c r="R35">
        <v>0.121043701799485</v>
      </c>
      <c r="S35">
        <v>0.121043701799485</v>
      </c>
      <c r="T35">
        <v>0.121043701799485</v>
      </c>
      <c r="U35">
        <v>0.121043701799485</v>
      </c>
      <c r="V35">
        <v>0.121043701799485</v>
      </c>
      <c r="W35">
        <v>0.121043701799485</v>
      </c>
      <c r="X35">
        <v>0.121043701799485</v>
      </c>
      <c r="Y35">
        <v>0.121043701799485</v>
      </c>
      <c r="Z35">
        <v>0.121043701799485</v>
      </c>
      <c r="AA35">
        <v>0.121043701799485</v>
      </c>
      <c r="AB35">
        <v>0.121043701799485</v>
      </c>
      <c r="AC35">
        <v>0.121043701799485</v>
      </c>
      <c r="AD35">
        <v>0.121043701799485</v>
      </c>
      <c r="AE35">
        <v>0.121043701799485</v>
      </c>
      <c r="AF35">
        <v>0.121043701799485</v>
      </c>
      <c r="AG35">
        <v>0.121043701799485</v>
      </c>
    </row>
    <row r="36" spans="1:33" hidden="1" x14ac:dyDescent="0.3">
      <c r="A36" t="s">
        <v>56</v>
      </c>
      <c r="B36">
        <v>34</v>
      </c>
      <c r="C36" t="str">
        <f>LEFT(Table1345[[#This Row],[Contingency id]])</f>
        <v>A</v>
      </c>
      <c r="D36">
        <v>18.348623853210999</v>
      </c>
      <c r="E36" s="1">
        <v>1.05825242718446</v>
      </c>
      <c r="F36">
        <v>109</v>
      </c>
      <c r="G36">
        <v>103</v>
      </c>
      <c r="H36">
        <v>0.11618954128440299</v>
      </c>
      <c r="I36" s="2">
        <f>AVERAGE(Table1345[[#This Row],[Estimated costs 1]:[Estimated costs 20]])</f>
        <v>0.11646513761467822</v>
      </c>
      <c r="J36" s="2">
        <f>_xlfn.STDEV.P(Table1345[[#This Row],[Estimated costs 1]:[Estimated costs 20]])</f>
        <v>2.8315654115539184E-3</v>
      </c>
      <c r="K36" s="2">
        <f>Table1345[[#This Row],[Dev]]/Table1345[[#This Row],[Mean]]*100</f>
        <v>2.431255798556712</v>
      </c>
      <c r="L36" s="2">
        <f>Table1345[[#This Row],[Estimated costs 1]]-Table1345[[#This Row],[Actual cost]]</f>
        <v>-2.9027522935779898E-3</v>
      </c>
      <c r="M36" s="2">
        <f>Table1345[[#This Row],[Diff 1]]/Table1345[[#This Row],[Actual cost]]*100</f>
        <v>-2.4982905186558715</v>
      </c>
      <c r="N36">
        <v>0.113286788990825</v>
      </c>
      <c r="O36">
        <v>0.119092293577981</v>
      </c>
      <c r="P36">
        <v>0.119092293577981</v>
      </c>
      <c r="Q36">
        <v>0.119092293577981</v>
      </c>
      <c r="R36">
        <v>0.113286788990825</v>
      </c>
      <c r="S36">
        <v>0.118945504587155</v>
      </c>
      <c r="T36">
        <v>0.119092293577981</v>
      </c>
      <c r="U36">
        <v>0.113286788990825</v>
      </c>
      <c r="V36">
        <v>0.119092293577981</v>
      </c>
      <c r="W36">
        <v>0.113286788990825</v>
      </c>
      <c r="X36">
        <v>0.113286788990825</v>
      </c>
      <c r="Y36">
        <v>0.118945504587155</v>
      </c>
      <c r="Z36">
        <v>0.119092293577981</v>
      </c>
      <c r="AA36">
        <v>0.113433577981651</v>
      </c>
      <c r="AB36">
        <v>0.113433577981651</v>
      </c>
      <c r="AC36">
        <v>0.113286788990825</v>
      </c>
      <c r="AD36">
        <v>0.118945504587155</v>
      </c>
      <c r="AE36">
        <v>0.118945504587155</v>
      </c>
      <c r="AF36">
        <v>0.113433577981651</v>
      </c>
      <c r="AG36">
        <v>0.118945504587155</v>
      </c>
    </row>
    <row r="37" spans="1:33" hidden="1" x14ac:dyDescent="0.3">
      <c r="A37" t="s">
        <v>57</v>
      </c>
      <c r="B37">
        <v>35</v>
      </c>
      <c r="C37" t="str">
        <f>LEFT(Table1345[[#This Row],[Contingency id]])</f>
        <v>A</v>
      </c>
      <c r="D37">
        <v>4.9450549450549399</v>
      </c>
      <c r="E37" s="1">
        <v>1.2749562171628701</v>
      </c>
      <c r="F37">
        <v>728</v>
      </c>
      <c r="G37">
        <v>571</v>
      </c>
      <c r="H37">
        <v>0.10609876373626299</v>
      </c>
      <c r="I37" s="2">
        <f>AVERAGE(Table1345[[#This Row],[Estimated costs 1]:[Estimated costs 20]])</f>
        <v>0.12646458791208753</v>
      </c>
      <c r="J37" s="2">
        <f>_xlfn.STDEV.P(Table1345[[#This Row],[Estimated costs 1]:[Estimated costs 20]])</f>
        <v>3.17818272417301E-2</v>
      </c>
      <c r="K37" s="2">
        <f>Table1345[[#This Row],[Dev]]/Table1345[[#This Row],[Mean]]*100</f>
        <v>25.131009214866847</v>
      </c>
      <c r="L37" s="2">
        <f>Table1345[[#This Row],[Estimated costs 1]]-Table1345[[#This Row],[Actual cost]]</f>
        <v>2.5804395604395999E-2</v>
      </c>
      <c r="M37" s="2">
        <f>Table1345[[#This Row],[Diff 1]]/Table1345[[#This Row],[Actual cost]]*100</f>
        <v>24.321108649804597</v>
      </c>
      <c r="N37">
        <v>0.13190315934065899</v>
      </c>
      <c r="O37">
        <v>0.14191373626373599</v>
      </c>
      <c r="P37">
        <v>0.113267032967032</v>
      </c>
      <c r="Q37">
        <v>0.13821565934065899</v>
      </c>
      <c r="R37">
        <v>0.174771703296703</v>
      </c>
      <c r="S37">
        <v>0.155332417582417</v>
      </c>
      <c r="T37">
        <v>6.2927884615384594E-2</v>
      </c>
      <c r="U37">
        <v>0.13949244505494501</v>
      </c>
      <c r="V37">
        <v>0.10287733516483499</v>
      </c>
      <c r="W37">
        <v>0.12735989010988999</v>
      </c>
      <c r="X37">
        <v>0.12624162087912</v>
      </c>
      <c r="Y37">
        <v>0.13255013736263699</v>
      </c>
      <c r="Z37">
        <v>0.117340934065934</v>
      </c>
      <c r="AA37">
        <v>7.6688736263736207E-2</v>
      </c>
      <c r="AB37">
        <v>0.11265865384615301</v>
      </c>
      <c r="AC37">
        <v>0.12677307692307599</v>
      </c>
      <c r="AD37">
        <v>0.13118351648351601</v>
      </c>
      <c r="AE37">
        <v>0.19724326923076901</v>
      </c>
      <c r="AF37">
        <v>6.9374725274725199E-2</v>
      </c>
      <c r="AG37">
        <v>0.15117582417582401</v>
      </c>
    </row>
    <row r="38" spans="1:33" hidden="1" x14ac:dyDescent="0.3">
      <c r="A38" t="s">
        <v>58</v>
      </c>
      <c r="B38">
        <v>36</v>
      </c>
      <c r="C38" t="str">
        <f>LEFT(Table1345[[#This Row],[Contingency id]])</f>
        <v>A</v>
      </c>
      <c r="D38">
        <v>11.363636363636299</v>
      </c>
      <c r="E38" s="1">
        <v>1.06451612903225</v>
      </c>
      <c r="F38">
        <v>132</v>
      </c>
      <c r="G38">
        <v>124</v>
      </c>
      <c r="H38">
        <v>0.10439924242424201</v>
      </c>
      <c r="I38" s="2">
        <f>AVERAGE(Table1345[[#This Row],[Estimated costs 1]:[Estimated costs 20]])</f>
        <v>0.10439742424242382</v>
      </c>
      <c r="J38" s="2">
        <f>_xlfn.STDEV.P(Table1345[[#This Row],[Estimated costs 1]:[Estimated costs 20]])</f>
        <v>8.907235428391725E-6</v>
      </c>
      <c r="K38" s="2">
        <f>Table1345[[#This Row],[Dev]]/Table1345[[#This Row],[Mean]]*100</f>
        <v>8.5320452042073527E-3</v>
      </c>
      <c r="L38" s="2">
        <f>Table1345[[#This Row],[Estimated costs 1]]-Table1345[[#This Row],[Actual cost]]</f>
        <v>-9.0909090910001877E-6</v>
      </c>
      <c r="M38" s="2">
        <f>Table1345[[#This Row],[Diff 1]]/Table1345[[#This Row],[Actual cost]]*100</f>
        <v>-8.7078305166793379E-3</v>
      </c>
      <c r="N38">
        <v>0.10439015151515101</v>
      </c>
      <c r="O38">
        <v>0.10440833333333301</v>
      </c>
      <c r="P38">
        <v>0.10439015151515101</v>
      </c>
      <c r="Q38">
        <v>0.10439015151515101</v>
      </c>
      <c r="R38">
        <v>0.10440833333333301</v>
      </c>
      <c r="S38">
        <v>0.10439015151515101</v>
      </c>
      <c r="T38">
        <v>0.10439015151515101</v>
      </c>
      <c r="U38">
        <v>0.10439015151515101</v>
      </c>
      <c r="V38">
        <v>0.10439015151515101</v>
      </c>
      <c r="W38">
        <v>0.10440833333333301</v>
      </c>
      <c r="X38">
        <v>0.10440833333333301</v>
      </c>
      <c r="Y38">
        <v>0.10439015151515101</v>
      </c>
      <c r="Z38">
        <v>0.10439015151515101</v>
      </c>
      <c r="AA38">
        <v>0.10440833333333301</v>
      </c>
      <c r="AB38">
        <v>0.10440833333333301</v>
      </c>
      <c r="AC38">
        <v>0.10440833333333301</v>
      </c>
      <c r="AD38">
        <v>0.10440833333333301</v>
      </c>
      <c r="AE38">
        <v>0.10439015151515101</v>
      </c>
      <c r="AF38">
        <v>0.10439015151515101</v>
      </c>
      <c r="AG38">
        <v>0.10439015151515101</v>
      </c>
    </row>
    <row r="39" spans="1:33" hidden="1" x14ac:dyDescent="0.3">
      <c r="A39" t="s">
        <v>59</v>
      </c>
      <c r="B39">
        <v>37</v>
      </c>
      <c r="C39" t="str">
        <f>LEFT(Table1345[[#This Row],[Contingency id]])</f>
        <v>B</v>
      </c>
      <c r="D39">
        <v>28.378378378378301</v>
      </c>
      <c r="E39" s="1">
        <v>1.0422535211267601</v>
      </c>
      <c r="F39">
        <v>148</v>
      </c>
      <c r="G39">
        <v>142</v>
      </c>
      <c r="H39">
        <v>9.41722972972973E-2</v>
      </c>
      <c r="I39" s="2">
        <f>AVERAGE(Table1345[[#This Row],[Estimated costs 1]:[Estimated costs 20]])</f>
        <v>9.4449810810810803E-2</v>
      </c>
      <c r="J39" s="2">
        <f>_xlfn.STDEV.P(Table1345[[#This Row],[Estimated costs 1]:[Estimated costs 20]])</f>
        <v>9.3691117900318751E-4</v>
      </c>
      <c r="K39" s="2">
        <f>Table1345[[#This Row],[Dev]]/Table1345[[#This Row],[Mean]]*100</f>
        <v>0.99196723737211334</v>
      </c>
      <c r="L39" s="2">
        <f>Table1345[[#This Row],[Estimated costs 1]]-Table1345[[#This Row],[Actual cost]]</f>
        <v>-9.4148648648649524E-4</v>
      </c>
      <c r="M39" s="2">
        <f>Table1345[[#This Row],[Diff 1]]/Table1345[[#This Row],[Actual cost]]*100</f>
        <v>-0.99974887892377606</v>
      </c>
      <c r="N39">
        <v>9.3230810810810805E-2</v>
      </c>
      <c r="O39">
        <v>9.5113783783783795E-2</v>
      </c>
      <c r="P39">
        <v>9.5113783783783795E-2</v>
      </c>
      <c r="Q39">
        <v>9.3132162162162094E-2</v>
      </c>
      <c r="R39">
        <v>9.3230810810810805E-2</v>
      </c>
      <c r="S39">
        <v>9.5113783783783795E-2</v>
      </c>
      <c r="T39">
        <v>9.5113783783783795E-2</v>
      </c>
      <c r="U39">
        <v>9.5212432432432395E-2</v>
      </c>
      <c r="V39">
        <v>9.5212432432432395E-2</v>
      </c>
      <c r="W39">
        <v>9.3132162162162094E-2</v>
      </c>
      <c r="X39">
        <v>9.5113783783783698E-2</v>
      </c>
      <c r="Y39">
        <v>9.5113783783783795E-2</v>
      </c>
      <c r="Z39">
        <v>9.3132162162162094E-2</v>
      </c>
      <c r="AA39">
        <v>9.5113783783783698E-2</v>
      </c>
      <c r="AB39">
        <v>9.3132162162162094E-2</v>
      </c>
      <c r="AC39">
        <v>9.5113783783783698E-2</v>
      </c>
      <c r="AD39">
        <v>9.5113783783783795E-2</v>
      </c>
      <c r="AE39">
        <v>9.5212432432432395E-2</v>
      </c>
      <c r="AF39">
        <v>9.3230810810810805E-2</v>
      </c>
      <c r="AG39">
        <v>9.5113783783783795E-2</v>
      </c>
    </row>
    <row r="40" spans="1:33" hidden="1" x14ac:dyDescent="0.3">
      <c r="A40" t="s">
        <v>60</v>
      </c>
      <c r="B40">
        <v>38</v>
      </c>
      <c r="C40" t="str">
        <f>LEFT(Table1345[[#This Row],[Contingency id]])</f>
        <v>A</v>
      </c>
      <c r="D40">
        <v>3.9562289562289501</v>
      </c>
      <c r="E40" s="1">
        <v>1.42960288808664</v>
      </c>
      <c r="F40">
        <v>1188</v>
      </c>
      <c r="G40">
        <v>831</v>
      </c>
      <c r="H40">
        <v>9.2878787878787797E-2</v>
      </c>
      <c r="I40" s="2">
        <f>AVERAGE(Table1345[[#This Row],[Estimated costs 1]:[Estimated costs 20]])</f>
        <v>8.9144234006733922E-2</v>
      </c>
      <c r="J40" s="2">
        <f>_xlfn.STDEV.P(Table1345[[#This Row],[Estimated costs 1]:[Estimated costs 20]])</f>
        <v>1.1368543522946719E-2</v>
      </c>
      <c r="K40" s="2">
        <f>Table1345[[#This Row],[Dev]]/Table1345[[#This Row],[Mean]]*100</f>
        <v>12.752976846587682</v>
      </c>
      <c r="L40" s="2">
        <f>Table1345[[#This Row],[Estimated costs 1]]-Table1345[[#This Row],[Actual cost]]</f>
        <v>-1.17289562289562E-2</v>
      </c>
      <c r="M40" s="2">
        <f>Table1345[[#This Row],[Diff 1]]/Table1345[[#This Row],[Actual cost]]*100</f>
        <v>-12.628239985499345</v>
      </c>
      <c r="N40">
        <v>8.1149831649831597E-2</v>
      </c>
      <c r="O40">
        <v>7.6414983164983102E-2</v>
      </c>
      <c r="P40">
        <v>7.8752525252525199E-2</v>
      </c>
      <c r="Q40">
        <v>6.4239898989899E-2</v>
      </c>
      <c r="R40">
        <v>8.7709595959595904E-2</v>
      </c>
      <c r="S40">
        <v>8.8972222222222203E-2</v>
      </c>
      <c r="T40">
        <v>0.106018518518518</v>
      </c>
      <c r="U40">
        <v>8.0085016835016801E-2</v>
      </c>
      <c r="V40">
        <v>7.2369528619528598E-2</v>
      </c>
      <c r="W40">
        <v>9.5182659932659897E-2</v>
      </c>
      <c r="X40">
        <v>9.9812289562289505E-2</v>
      </c>
      <c r="Y40">
        <v>9.0131313131313104E-2</v>
      </c>
      <c r="Z40">
        <v>8.0268518518518503E-2</v>
      </c>
      <c r="AA40">
        <v>0.102770202020202</v>
      </c>
      <c r="AB40">
        <v>0.10638468013468</v>
      </c>
      <c r="AC40">
        <v>8.6256734006734004E-2</v>
      </c>
      <c r="AD40">
        <v>9.9840067340067298E-2</v>
      </c>
      <c r="AE40">
        <v>9.5234006734006699E-2</v>
      </c>
      <c r="AF40">
        <v>9.2244949494949394E-2</v>
      </c>
      <c r="AG40">
        <v>9.9047138047137995E-2</v>
      </c>
    </row>
    <row r="41" spans="1:33" x14ac:dyDescent="0.3">
      <c r="A41" t="s">
        <v>61</v>
      </c>
      <c r="B41">
        <v>39</v>
      </c>
      <c r="C41" t="str">
        <f>LEFT(Table1345[[#This Row],[Contingency id]])</f>
        <v>C</v>
      </c>
      <c r="D41">
        <v>20</v>
      </c>
      <c r="E41" s="1">
        <v>1.0606060606060601</v>
      </c>
      <c r="F41">
        <v>140</v>
      </c>
      <c r="G41">
        <v>132</v>
      </c>
      <c r="H41">
        <v>8.9756142857142798E-2</v>
      </c>
      <c r="I41" s="2">
        <f>AVERAGE(Table1345[[#This Row],[Estimated costs 1]:[Estimated costs 20]])</f>
        <v>8.8650142857142816E-2</v>
      </c>
      <c r="J41" s="2">
        <f>_xlfn.STDEV.P(Table1345[[#This Row],[Estimated costs 1]:[Estimated costs 20]])</f>
        <v>6.1847814473124417E-3</v>
      </c>
      <c r="K41" s="2">
        <f>Table1345[[#This Row],[Dev]]/Table1345[[#This Row],[Mean]]*100</f>
        <v>6.9766175755396596</v>
      </c>
      <c r="L41" s="2">
        <f>Table1345[[#This Row],[Estimated costs 1]]-Table1345[[#This Row],[Actual cost]]</f>
        <v>1.222857142857206E-3</v>
      </c>
      <c r="M41" s="2">
        <f>Table1345[[#This Row],[Diff 1]]/Table1345[[#This Row],[Actual cost]]*100</f>
        <v>1.3624216726909972</v>
      </c>
      <c r="N41">
        <v>9.0979000000000004E-2</v>
      </c>
      <c r="O41">
        <v>9.0978999999999893E-2</v>
      </c>
      <c r="P41">
        <v>9.6721857142857096E-2</v>
      </c>
      <c r="Q41">
        <v>9.0978999999999893E-2</v>
      </c>
      <c r="R41">
        <v>9.0978999999999893E-2</v>
      </c>
      <c r="S41">
        <v>8.1567571428571406E-2</v>
      </c>
      <c r="T41">
        <v>8.1567571428571406E-2</v>
      </c>
      <c r="U41">
        <v>8.1567571428571406E-2</v>
      </c>
      <c r="V41">
        <v>9.6721857142857096E-2</v>
      </c>
      <c r="W41">
        <v>9.6721857142857096E-2</v>
      </c>
      <c r="X41">
        <v>8.1567571428571406E-2</v>
      </c>
      <c r="Y41">
        <v>8.1567571428571406E-2</v>
      </c>
      <c r="Z41">
        <v>8.1567571428571406E-2</v>
      </c>
      <c r="AA41">
        <v>9.6721857142857096E-2</v>
      </c>
      <c r="AB41">
        <v>9.0978999999999893E-2</v>
      </c>
      <c r="AC41">
        <v>9.6721857142857096E-2</v>
      </c>
      <c r="AD41">
        <v>9.0978999999999893E-2</v>
      </c>
      <c r="AE41">
        <v>8.1567571428571406E-2</v>
      </c>
      <c r="AF41">
        <v>9.0978999999999893E-2</v>
      </c>
      <c r="AG41">
        <v>8.1567571428571406E-2</v>
      </c>
    </row>
    <row r="42" spans="1:33" hidden="1" x14ac:dyDescent="0.3">
      <c r="A42" t="s">
        <v>62</v>
      </c>
      <c r="B42">
        <v>40</v>
      </c>
      <c r="C42" t="str">
        <f>LEFT(Table1345[[#This Row],[Contingency id]])</f>
        <v>A</v>
      </c>
      <c r="D42">
        <v>3.1555221637866202</v>
      </c>
      <c r="E42" s="1">
        <v>1.5458768873402999</v>
      </c>
      <c r="F42">
        <v>1331</v>
      </c>
      <c r="G42">
        <v>861</v>
      </c>
      <c r="H42">
        <v>8.5193839218632605E-2</v>
      </c>
      <c r="I42" s="2">
        <f>AVERAGE(Table1345[[#This Row],[Estimated costs 1]:[Estimated costs 20]])</f>
        <v>8.4015740045078738E-2</v>
      </c>
      <c r="J42" s="2">
        <f>_xlfn.STDEV.P(Table1345[[#This Row],[Estimated costs 1]:[Estimated costs 20]])</f>
        <v>1.1697606406380182E-2</v>
      </c>
      <c r="K42" s="2">
        <f>Table1345[[#This Row],[Dev]]/Table1345[[#This Row],[Mean]]*100</f>
        <v>13.923112978715437</v>
      </c>
      <c r="L42" s="2">
        <f>Table1345[[#This Row],[Estimated costs 1]]-Table1345[[#This Row],[Actual cost]]</f>
        <v>-1.3049586776859509E-2</v>
      </c>
      <c r="M42" s="2">
        <f>Table1345[[#This Row],[Diff 1]]/Table1345[[#This Row],[Actual cost]]*100</f>
        <v>-15.317524009418577</v>
      </c>
      <c r="N42">
        <v>7.2144252441773096E-2</v>
      </c>
      <c r="O42">
        <v>6.97851239669421E-2</v>
      </c>
      <c r="P42">
        <v>0.109893313298271</v>
      </c>
      <c r="Q42">
        <v>8.2777610818933103E-2</v>
      </c>
      <c r="R42">
        <v>8.6093163035311795E-2</v>
      </c>
      <c r="S42">
        <v>8.7383170548459801E-2</v>
      </c>
      <c r="T42">
        <v>8.4987227648384595E-2</v>
      </c>
      <c r="U42">
        <v>7.8290007513148005E-2</v>
      </c>
      <c r="V42">
        <v>9.6693463561232096E-2</v>
      </c>
      <c r="W42">
        <v>8.6881292261457493E-2</v>
      </c>
      <c r="X42">
        <v>8.0362133734034502E-2</v>
      </c>
      <c r="Y42">
        <v>7.1880540946656593E-2</v>
      </c>
      <c r="Z42">
        <v>7.5568745304282495E-2</v>
      </c>
      <c r="AA42">
        <v>6.5859504132231406E-2</v>
      </c>
      <c r="AB42">
        <v>9.0490608564988695E-2</v>
      </c>
      <c r="AC42">
        <v>7.9276483846731693E-2</v>
      </c>
      <c r="AD42">
        <v>7.5247182569496598E-2</v>
      </c>
      <c r="AE42">
        <v>0.10221712997746001</v>
      </c>
      <c r="AF42">
        <v>7.9314800901577706E-2</v>
      </c>
      <c r="AG42">
        <v>0.10516904583020199</v>
      </c>
    </row>
    <row r="43" spans="1:33" hidden="1" x14ac:dyDescent="0.3">
      <c r="A43" t="s">
        <v>63</v>
      </c>
      <c r="B43">
        <v>41</v>
      </c>
      <c r="C43" t="str">
        <f>LEFT(Table1345[[#This Row],[Contingency id]])</f>
        <v>B</v>
      </c>
      <c r="D43">
        <v>3.5593220338983</v>
      </c>
      <c r="E43" s="1">
        <v>1.28540305010893</v>
      </c>
      <c r="F43">
        <v>590</v>
      </c>
      <c r="G43">
        <v>459</v>
      </c>
      <c r="H43">
        <v>8.0925593220338904E-2</v>
      </c>
      <c r="I43" s="2">
        <f>AVERAGE(Table1345[[#This Row],[Estimated costs 1]:[Estimated costs 20]])</f>
        <v>7.8571983050847394E-2</v>
      </c>
      <c r="J43" s="2">
        <f>_xlfn.STDEV.P(Table1345[[#This Row],[Estimated costs 1]:[Estimated costs 20]])</f>
        <v>6.3508401752094554E-3</v>
      </c>
      <c r="K43" s="2">
        <f>Table1345[[#This Row],[Dev]]/Table1345[[#This Row],[Mean]]*100</f>
        <v>8.0828304550994297</v>
      </c>
      <c r="L43" s="2">
        <f>Table1345[[#This Row],[Estimated costs 1]]-Table1345[[#This Row],[Actual cost]]</f>
        <v>-2.0388135593220058E-3</v>
      </c>
      <c r="M43" s="2">
        <f>Table1345[[#This Row],[Diff 1]]/Table1345[[#This Row],[Actual cost]]*100</f>
        <v>-2.5193680740416173</v>
      </c>
      <c r="N43">
        <v>7.8886779661016898E-2</v>
      </c>
      <c r="O43">
        <v>8.2694237288135505E-2</v>
      </c>
      <c r="P43">
        <v>7.8886779661016898E-2</v>
      </c>
      <c r="Q43">
        <v>7.2792542372881297E-2</v>
      </c>
      <c r="R43">
        <v>8.2818644067796598E-2</v>
      </c>
      <c r="S43">
        <v>9.0798644067796599E-2</v>
      </c>
      <c r="T43">
        <v>6.4849152542372807E-2</v>
      </c>
      <c r="U43">
        <v>8.1347457627118605E-2</v>
      </c>
      <c r="V43">
        <v>7.3062711864406701E-2</v>
      </c>
      <c r="W43">
        <v>7.2916949152542307E-2</v>
      </c>
      <c r="X43">
        <v>8.7572203389830502E-2</v>
      </c>
      <c r="Y43">
        <v>8.5738305084745697E-2</v>
      </c>
      <c r="Z43">
        <v>8.2191864406779599E-2</v>
      </c>
      <c r="AA43">
        <v>6.7682372881355896E-2</v>
      </c>
      <c r="AB43">
        <v>8.4180677966101694E-2</v>
      </c>
      <c r="AC43">
        <v>7.2938305084745705E-2</v>
      </c>
      <c r="AD43">
        <v>7.7459661016949094E-2</v>
      </c>
      <c r="AE43">
        <v>7.9141694915254204E-2</v>
      </c>
      <c r="AF43">
        <v>7.7685762711864406E-2</v>
      </c>
      <c r="AG43">
        <v>7.7794915254237207E-2</v>
      </c>
    </row>
    <row r="44" spans="1:33" hidden="1" x14ac:dyDescent="0.3">
      <c r="A44" t="s">
        <v>64</v>
      </c>
      <c r="B44">
        <v>42</v>
      </c>
      <c r="C44" t="str">
        <f>LEFT(Table1345[[#This Row],[Contingency id]])</f>
        <v>B</v>
      </c>
      <c r="D44">
        <v>11.5702479338842</v>
      </c>
      <c r="E44" s="1">
        <v>1.06140350877192</v>
      </c>
      <c r="F44">
        <v>121</v>
      </c>
      <c r="G44">
        <v>114</v>
      </c>
      <c r="H44">
        <v>7.8087355371900799E-2</v>
      </c>
      <c r="I44" s="2">
        <f>AVERAGE(Table1345[[#This Row],[Estimated costs 1]:[Estimated costs 20]])</f>
        <v>7.8087355371900799E-2</v>
      </c>
      <c r="J44" s="2">
        <f>_xlfn.STDEV.P(Table1345[[#This Row],[Estimated costs 1]:[Estimated costs 20]])</f>
        <v>0</v>
      </c>
      <c r="K44" s="2">
        <f>Table1345[[#This Row],[Dev]]/Table1345[[#This Row],[Mean]]*100</f>
        <v>0</v>
      </c>
      <c r="L44" s="2">
        <f>Table1345[[#This Row],[Estimated costs 1]]-Table1345[[#This Row],[Actual cost]]</f>
        <v>0</v>
      </c>
      <c r="M44" s="2">
        <f>Table1345[[#This Row],[Diff 1]]/Table1345[[#This Row],[Actual cost]]*100</f>
        <v>0</v>
      </c>
      <c r="N44">
        <v>7.8087355371900799E-2</v>
      </c>
      <c r="O44">
        <v>7.8087355371900799E-2</v>
      </c>
      <c r="P44">
        <v>7.8087355371900799E-2</v>
      </c>
      <c r="Q44">
        <v>7.8087355371900799E-2</v>
      </c>
      <c r="R44">
        <v>7.8087355371900799E-2</v>
      </c>
      <c r="S44">
        <v>7.8087355371900799E-2</v>
      </c>
      <c r="T44">
        <v>7.8087355371900799E-2</v>
      </c>
      <c r="U44">
        <v>7.8087355371900799E-2</v>
      </c>
      <c r="V44">
        <v>7.8087355371900799E-2</v>
      </c>
      <c r="W44">
        <v>7.8087355371900799E-2</v>
      </c>
      <c r="X44">
        <v>7.8087355371900799E-2</v>
      </c>
      <c r="Y44">
        <v>7.8087355371900799E-2</v>
      </c>
      <c r="Z44">
        <v>7.8087355371900799E-2</v>
      </c>
      <c r="AA44">
        <v>7.8087355371900799E-2</v>
      </c>
      <c r="AB44">
        <v>7.8087355371900799E-2</v>
      </c>
      <c r="AC44">
        <v>7.8087355371900799E-2</v>
      </c>
      <c r="AD44">
        <v>7.8087355371900799E-2</v>
      </c>
      <c r="AE44">
        <v>7.8087355371900799E-2</v>
      </c>
      <c r="AF44">
        <v>7.8087355371900799E-2</v>
      </c>
      <c r="AG44">
        <v>7.8087355371900799E-2</v>
      </c>
    </row>
    <row r="45" spans="1:33" hidden="1" x14ac:dyDescent="0.3">
      <c r="A45" t="s">
        <v>65</v>
      </c>
      <c r="B45">
        <v>43</v>
      </c>
      <c r="C45" t="str">
        <f>LEFT(Table1345[[#This Row],[Contingency id]])</f>
        <v>A</v>
      </c>
      <c r="D45">
        <v>26.950354609929001</v>
      </c>
      <c r="E45" s="1">
        <v>1.0601503759398401</v>
      </c>
      <c r="F45">
        <v>141</v>
      </c>
      <c r="G45">
        <v>133</v>
      </c>
      <c r="H45">
        <v>7.5466666666666599E-2</v>
      </c>
      <c r="I45" s="2">
        <f>AVERAGE(Table1345[[#This Row],[Estimated costs 1]:[Estimated costs 20]])</f>
        <v>7.5751063829787219E-2</v>
      </c>
      <c r="J45" s="2">
        <f>_xlfn.STDEV.P(Table1345[[#This Row],[Estimated costs 1]:[Estimated costs 20]])</f>
        <v>2.3302035963327712E-3</v>
      </c>
      <c r="K45" s="2">
        <f>Table1345[[#This Row],[Dev]]/Table1345[[#This Row],[Mean]]*100</f>
        <v>3.0761331637120541</v>
      </c>
      <c r="L45" s="2">
        <f>Table1345[[#This Row],[Estimated costs 1]]-Table1345[[#This Row],[Actual cost]]</f>
        <v>2.0815602836879998E-3</v>
      </c>
      <c r="M45" s="2">
        <f>Table1345[[#This Row],[Diff 1]]/Table1345[[#This Row],[Actual cost]]*100</f>
        <v>2.758251259303889</v>
      </c>
      <c r="N45">
        <v>7.7548226950354598E-2</v>
      </c>
      <c r="O45">
        <v>7.77141843971631E-2</v>
      </c>
      <c r="P45">
        <v>7.1690070921985802E-2</v>
      </c>
      <c r="Q45">
        <v>7.4829078014184397E-2</v>
      </c>
      <c r="R45">
        <v>7.7548226950354598E-2</v>
      </c>
      <c r="S45">
        <v>7.7965248226950307E-2</v>
      </c>
      <c r="T45">
        <v>7.7548226950354598E-2</v>
      </c>
      <c r="U45">
        <v>7.48290780141843E-2</v>
      </c>
      <c r="V45">
        <v>7.77141843971631E-2</v>
      </c>
      <c r="W45">
        <v>7.9243262411347506E-2</v>
      </c>
      <c r="X45">
        <v>7.1524113475177301E-2</v>
      </c>
      <c r="Y45">
        <v>7.7548226950354598E-2</v>
      </c>
      <c r="Z45">
        <v>7.6104255319148897E-2</v>
      </c>
      <c r="AA45">
        <v>7.3134042553191406E-2</v>
      </c>
      <c r="AB45">
        <v>7.3134042553191406E-2</v>
      </c>
      <c r="AC45">
        <v>7.3219148936170195E-2</v>
      </c>
      <c r="AD45">
        <v>7.4829078014184397E-2</v>
      </c>
      <c r="AE45">
        <v>7.7548226950354598E-2</v>
      </c>
      <c r="AF45">
        <v>7.3385106382978696E-2</v>
      </c>
      <c r="AG45">
        <v>7.7965248226950307E-2</v>
      </c>
    </row>
    <row r="46" spans="1:33" x14ac:dyDescent="0.3">
      <c r="A46" t="s">
        <v>66</v>
      </c>
      <c r="B46">
        <v>44</v>
      </c>
      <c r="C46" t="str">
        <f>LEFT(Table1345[[#This Row],[Contingency id]])</f>
        <v>C</v>
      </c>
      <c r="D46">
        <v>0.70422535211267601</v>
      </c>
      <c r="E46" s="1">
        <v>1.0289855072463701</v>
      </c>
      <c r="F46">
        <v>142</v>
      </c>
      <c r="G46">
        <v>138</v>
      </c>
      <c r="H46">
        <v>7.4014084507042194E-2</v>
      </c>
      <c r="I46" s="2">
        <f>AVERAGE(Table1345[[#This Row],[Estimated costs 1]:[Estimated costs 20]])</f>
        <v>7.4014084507042208E-2</v>
      </c>
      <c r="J46" s="2">
        <f>_xlfn.STDEV.P(Table1345[[#This Row],[Estimated costs 1]:[Estimated costs 20]])</f>
        <v>1.3877787807814457E-17</v>
      </c>
      <c r="K46" s="2">
        <f>Table1345[[#This Row],[Dev]]/Table1345[[#This Row],[Mean]]*100</f>
        <v>1.8750198560510505E-14</v>
      </c>
      <c r="L46" s="2">
        <f>Table1345[[#This Row],[Estimated costs 1]]-Table1345[[#This Row],[Actual cost]]</f>
        <v>0</v>
      </c>
      <c r="M46" s="2">
        <f>Table1345[[#This Row],[Diff 1]]/Table1345[[#This Row],[Actual cost]]*100</f>
        <v>0</v>
      </c>
      <c r="N46">
        <v>7.4014084507042194E-2</v>
      </c>
      <c r="O46">
        <v>7.4014084507042194E-2</v>
      </c>
      <c r="P46">
        <v>7.4014084507042194E-2</v>
      </c>
      <c r="Q46">
        <v>7.4014084507042194E-2</v>
      </c>
      <c r="R46">
        <v>7.4014084507042194E-2</v>
      </c>
      <c r="S46">
        <v>7.4014084507042194E-2</v>
      </c>
      <c r="T46">
        <v>7.4014084507042194E-2</v>
      </c>
      <c r="U46">
        <v>7.4014084507042194E-2</v>
      </c>
      <c r="V46">
        <v>7.4014084507042194E-2</v>
      </c>
      <c r="W46">
        <v>7.4014084507042194E-2</v>
      </c>
      <c r="X46">
        <v>7.4014084507042194E-2</v>
      </c>
      <c r="Y46">
        <v>7.4014084507042194E-2</v>
      </c>
      <c r="Z46">
        <v>7.4014084507042194E-2</v>
      </c>
      <c r="AA46">
        <v>7.4014084507042194E-2</v>
      </c>
      <c r="AB46">
        <v>7.4014084507042194E-2</v>
      </c>
      <c r="AC46">
        <v>7.4014084507042194E-2</v>
      </c>
      <c r="AD46">
        <v>7.4014084507042194E-2</v>
      </c>
      <c r="AE46">
        <v>7.4014084507042194E-2</v>
      </c>
      <c r="AF46">
        <v>7.4014084507042194E-2</v>
      </c>
      <c r="AG46">
        <v>7.4014084507042194E-2</v>
      </c>
    </row>
    <row r="47" spans="1:33" hidden="1" x14ac:dyDescent="0.3">
      <c r="A47" t="s">
        <v>67</v>
      </c>
      <c r="B47">
        <v>45</v>
      </c>
      <c r="C47" t="str">
        <f>LEFT(Table1345[[#This Row],[Contingency id]])</f>
        <v>B</v>
      </c>
      <c r="D47">
        <v>20.8955223880597</v>
      </c>
      <c r="E47" s="1">
        <v>1.0634920634920599</v>
      </c>
      <c r="F47">
        <v>134</v>
      </c>
      <c r="G47">
        <v>126</v>
      </c>
      <c r="H47">
        <v>7.0814626865671595E-2</v>
      </c>
      <c r="I47" s="2">
        <f>AVERAGE(Table1345[[#This Row],[Estimated costs 1]:[Estimated costs 20]])</f>
        <v>7.1228208955223846E-2</v>
      </c>
      <c r="J47" s="2">
        <f>_xlfn.STDEV.P(Table1345[[#This Row],[Estimated costs 1]:[Estimated costs 20]])</f>
        <v>2.702049332411837E-3</v>
      </c>
      <c r="K47" s="2">
        <f>Table1345[[#This Row],[Dev]]/Table1345[[#This Row],[Mean]]*100</f>
        <v>3.7935101444294705</v>
      </c>
      <c r="L47" s="2">
        <f>Table1345[[#This Row],[Estimated costs 1]]-Table1345[[#This Row],[Actual cost]]</f>
        <v>-3.3776119402984944E-3</v>
      </c>
      <c r="M47" s="2">
        <f>Table1345[[#This Row],[Diff 1]]/Table1345[[#This Row],[Actual cost]]*100</f>
        <v>-4.7696529513676502</v>
      </c>
      <c r="N47">
        <v>6.7437014925373101E-2</v>
      </c>
      <c r="O47">
        <v>7.2445970149253705E-2</v>
      </c>
      <c r="P47">
        <v>7.4192238805970104E-2</v>
      </c>
      <c r="Q47">
        <v>6.91832835820895E-2</v>
      </c>
      <c r="R47">
        <v>6.7437014925373101E-2</v>
      </c>
      <c r="S47">
        <v>7.2445970149253705E-2</v>
      </c>
      <c r="T47">
        <v>7.4192238805970104E-2</v>
      </c>
      <c r="U47">
        <v>6.7437014925373101E-2</v>
      </c>
      <c r="V47">
        <v>6.7437014925373101E-2</v>
      </c>
      <c r="W47">
        <v>7.2445970149253705E-2</v>
      </c>
      <c r="X47">
        <v>6.91832835820895E-2</v>
      </c>
      <c r="Y47">
        <v>7.4192238805970104E-2</v>
      </c>
      <c r="Z47">
        <v>7.2445970149253705E-2</v>
      </c>
      <c r="AA47">
        <v>7.4192238805970104E-2</v>
      </c>
      <c r="AB47">
        <v>6.91832835820895E-2</v>
      </c>
      <c r="AC47">
        <v>7.2445970149253705E-2</v>
      </c>
      <c r="AD47">
        <v>7.4192238805970104E-2</v>
      </c>
      <c r="AE47">
        <v>6.7437014925373101E-2</v>
      </c>
      <c r="AF47">
        <v>7.4192238805970104E-2</v>
      </c>
      <c r="AG47">
        <v>7.2445970149253705E-2</v>
      </c>
    </row>
    <row r="48" spans="1:33" hidden="1" x14ac:dyDescent="0.3">
      <c r="A48" t="s">
        <v>68</v>
      </c>
      <c r="B48">
        <v>46</v>
      </c>
      <c r="C48" t="str">
        <f>LEFT(Table1345[[#This Row],[Contingency id]])</f>
        <v>A</v>
      </c>
      <c r="D48">
        <v>3.2733224222585902</v>
      </c>
      <c r="E48" s="1">
        <v>1.25720164609053</v>
      </c>
      <c r="F48">
        <v>611</v>
      </c>
      <c r="G48">
        <v>486</v>
      </c>
      <c r="H48">
        <v>6.76204582651391E-2</v>
      </c>
      <c r="I48" s="2">
        <f>AVERAGE(Table1345[[#This Row],[Estimated costs 1]:[Estimated costs 20]])</f>
        <v>6.8421088379705369E-2</v>
      </c>
      <c r="J48" s="2">
        <f>_xlfn.STDEV.P(Table1345[[#This Row],[Estimated costs 1]:[Estimated costs 20]])</f>
        <v>3.9564638697845789E-3</v>
      </c>
      <c r="K48" s="2">
        <f>Table1345[[#This Row],[Dev]]/Table1345[[#This Row],[Mean]]*100</f>
        <v>5.7825210961685318</v>
      </c>
      <c r="L48" s="2">
        <f>Table1345[[#This Row],[Estimated costs 1]]-Table1345[[#This Row],[Actual cost]]</f>
        <v>8.5106382978067385E-6</v>
      </c>
      <c r="M48" s="2">
        <f>Table1345[[#This Row],[Diff 1]]/Table1345[[#This Row],[Actual cost]]*100</f>
        <v>1.2585892666442184E-2</v>
      </c>
      <c r="N48">
        <v>6.7628968903436906E-2</v>
      </c>
      <c r="O48">
        <v>7.12003273322422E-2</v>
      </c>
      <c r="P48">
        <v>7.0417021276595701E-2</v>
      </c>
      <c r="Q48">
        <v>7.0417021276595701E-2</v>
      </c>
      <c r="R48">
        <v>5.9327004909983598E-2</v>
      </c>
      <c r="S48">
        <v>7.4599836333878802E-2</v>
      </c>
      <c r="T48">
        <v>6.6475941080196402E-2</v>
      </c>
      <c r="U48">
        <v>7.0577086743044096E-2</v>
      </c>
      <c r="V48">
        <v>6.7190343698854293E-2</v>
      </c>
      <c r="W48">
        <v>7.0376432078559703E-2</v>
      </c>
      <c r="X48">
        <v>6.7254500818330606E-2</v>
      </c>
      <c r="Y48">
        <v>7.1195581014729906E-2</v>
      </c>
      <c r="Z48">
        <v>6.7295090016366604E-2</v>
      </c>
      <c r="AA48">
        <v>5.9851554828150501E-2</v>
      </c>
      <c r="AB48">
        <v>6.3710965630114497E-2</v>
      </c>
      <c r="AC48">
        <v>7.4887888707037595E-2</v>
      </c>
      <c r="AD48">
        <v>7.0812765957446802E-2</v>
      </c>
      <c r="AE48">
        <v>6.7205564648117805E-2</v>
      </c>
      <c r="AF48">
        <v>6.7200327332242196E-2</v>
      </c>
      <c r="AG48">
        <v>7.0797545008183305E-2</v>
      </c>
    </row>
    <row r="49" spans="1:33" hidden="1" x14ac:dyDescent="0.3">
      <c r="A49" t="s">
        <v>69</v>
      </c>
      <c r="B49">
        <v>47</v>
      </c>
      <c r="C49" t="str">
        <f>LEFT(Table1345[[#This Row],[Contingency id]])</f>
        <v>A</v>
      </c>
      <c r="D49">
        <v>13.1944444444444</v>
      </c>
      <c r="E49" s="1">
        <v>1.06666666666666</v>
      </c>
      <c r="F49">
        <v>144</v>
      </c>
      <c r="G49">
        <v>135</v>
      </c>
      <c r="H49">
        <v>6.24097222222222E-2</v>
      </c>
      <c r="I49" s="2">
        <f>AVERAGE(Table1345[[#This Row],[Estimated costs 1]:[Estimated costs 20]])</f>
        <v>6.2394444444444398E-2</v>
      </c>
      <c r="J49" s="2">
        <f>_xlfn.STDEV.P(Table1345[[#This Row],[Estimated costs 1]:[Estimated costs 20]])</f>
        <v>1.0500176751157848E-2</v>
      </c>
      <c r="K49" s="2">
        <f>Table1345[[#This Row],[Dev]]/Table1345[[#This Row],[Mean]]*100</f>
        <v>16.828704614089698</v>
      </c>
      <c r="L49" s="2">
        <f>Table1345[[#This Row],[Estimated costs 1]]-Table1345[[#This Row],[Actual cost]]</f>
        <v>-1.5254166666666701E-2</v>
      </c>
      <c r="M49" s="2">
        <f>Table1345[[#This Row],[Diff 1]]/Table1345[[#This Row],[Actual cost]]*100</f>
        <v>-24.441971736953441</v>
      </c>
      <c r="N49">
        <v>4.7155555555555499E-2</v>
      </c>
      <c r="O49">
        <v>7.7663888888888796E-2</v>
      </c>
      <c r="P49">
        <v>5.9148611111111103E-2</v>
      </c>
      <c r="Q49">
        <v>6.5670833333333303E-2</v>
      </c>
      <c r="R49">
        <v>6.5606944444444398E-2</v>
      </c>
      <c r="S49">
        <v>7.7663888888888796E-2</v>
      </c>
      <c r="T49">
        <v>6.2225000000000003E-2</v>
      </c>
      <c r="U49">
        <v>6.2658333333333302E-2</v>
      </c>
      <c r="V49">
        <v>7.7663888888888893E-2</v>
      </c>
      <c r="W49">
        <v>7.7663888888888796E-2</v>
      </c>
      <c r="X49">
        <v>5.9148611111111103E-2</v>
      </c>
      <c r="Y49">
        <v>6.5670833333333303E-2</v>
      </c>
      <c r="Z49">
        <v>6.2161111111111098E-2</v>
      </c>
      <c r="AA49">
        <v>4.7155555555555499E-2</v>
      </c>
      <c r="AB49">
        <v>5.06013888888888E-2</v>
      </c>
      <c r="AC49">
        <v>5.9212499999999897E-2</v>
      </c>
      <c r="AD49">
        <v>4.7155555555555499E-2</v>
      </c>
      <c r="AE49">
        <v>4.7155555555555499E-2</v>
      </c>
      <c r="AF49">
        <v>6.2225000000000003E-2</v>
      </c>
      <c r="AG49">
        <v>7.42819444444444E-2</v>
      </c>
    </row>
    <row r="50" spans="1:33" x14ac:dyDescent="0.3">
      <c r="A50" t="s">
        <v>70</v>
      </c>
      <c r="B50">
        <v>48</v>
      </c>
      <c r="C50" t="str">
        <f>LEFT(Table1345[[#This Row],[Contingency id]])</f>
        <v>C</v>
      </c>
      <c r="D50">
        <v>17.948717948717899</v>
      </c>
      <c r="E50" s="1">
        <v>1.0446428571428501</v>
      </c>
      <c r="F50">
        <v>117</v>
      </c>
      <c r="G50">
        <v>112</v>
      </c>
      <c r="H50">
        <v>6.1565042735042701E-2</v>
      </c>
      <c r="I50" s="2">
        <f>AVERAGE(Table1345[[#This Row],[Estimated costs 1]:[Estimated costs 20]])</f>
        <v>6.339324786324782E-2</v>
      </c>
      <c r="J50" s="2">
        <f>_xlfn.STDEV.P(Table1345[[#This Row],[Estimated costs 1]:[Estimated costs 20]])</f>
        <v>5.9843739102734784E-3</v>
      </c>
      <c r="K50" s="2">
        <f>Table1345[[#This Row],[Dev]]/Table1345[[#This Row],[Mean]]*100</f>
        <v>9.440080942347354</v>
      </c>
      <c r="L50" s="2">
        <f>Table1345[[#This Row],[Estimated costs 1]]-Table1345[[#This Row],[Actual cost]]</f>
        <v>-4.5410256410257019E-3</v>
      </c>
      <c r="M50" s="2">
        <f>Table1345[[#This Row],[Diff 1]]/Table1345[[#This Row],[Actual cost]]*100</f>
        <v>-7.3759806528014629</v>
      </c>
      <c r="N50">
        <v>5.7024017094016999E-2</v>
      </c>
      <c r="O50">
        <v>6.3639401709401702E-2</v>
      </c>
      <c r="P50">
        <v>5.7024017094016999E-2</v>
      </c>
      <c r="Q50">
        <v>5.7649658119658102E-2</v>
      </c>
      <c r="R50">
        <v>7.2095811965811898E-2</v>
      </c>
      <c r="S50">
        <v>5.7024017094016999E-2</v>
      </c>
      <c r="T50">
        <v>5.7649658119658102E-2</v>
      </c>
      <c r="U50">
        <v>5.9490683760683699E-2</v>
      </c>
      <c r="V50">
        <v>7.2095811965811898E-2</v>
      </c>
      <c r="W50">
        <v>6.5480427350427306E-2</v>
      </c>
      <c r="X50">
        <v>7.2095811965811898E-2</v>
      </c>
      <c r="Y50">
        <v>7.2095811965811898E-2</v>
      </c>
      <c r="Z50">
        <v>7.2095811965811898E-2</v>
      </c>
      <c r="AA50">
        <v>6.6106068376068305E-2</v>
      </c>
      <c r="AB50">
        <v>6.3639401709401702E-2</v>
      </c>
      <c r="AC50">
        <v>5.7024017094016999E-2</v>
      </c>
      <c r="AD50">
        <v>5.7649658119658102E-2</v>
      </c>
      <c r="AE50">
        <v>5.7024017094016999E-2</v>
      </c>
      <c r="AF50">
        <v>6.5480427350427306E-2</v>
      </c>
      <c r="AG50">
        <v>6.5480427350427306E-2</v>
      </c>
    </row>
    <row r="51" spans="1:33" hidden="1" x14ac:dyDescent="0.3">
      <c r="A51" t="s">
        <v>71</v>
      </c>
      <c r="B51">
        <v>49</v>
      </c>
      <c r="C51" t="str">
        <f>LEFT(Table1345[[#This Row],[Contingency id]])</f>
        <v>A</v>
      </c>
      <c r="D51">
        <v>23.239436619718301</v>
      </c>
      <c r="E51" s="1">
        <v>1.0757575757575699</v>
      </c>
      <c r="F51">
        <v>142</v>
      </c>
      <c r="G51">
        <v>132</v>
      </c>
      <c r="H51">
        <v>6.1104929577464703E-2</v>
      </c>
      <c r="I51" s="2">
        <f>AVERAGE(Table1345[[#This Row],[Estimated costs 1]:[Estimated costs 20]])</f>
        <v>6.055485915492953E-2</v>
      </c>
      <c r="J51" s="2">
        <f>_xlfn.STDEV.P(Table1345[[#This Row],[Estimated costs 1]:[Estimated costs 20]])</f>
        <v>2.90119326000158E-3</v>
      </c>
      <c r="K51" s="2">
        <f>Table1345[[#This Row],[Dev]]/Table1345[[#This Row],[Mean]]*100</f>
        <v>4.7910164444093262</v>
      </c>
      <c r="L51" s="2">
        <f>Table1345[[#This Row],[Estimated costs 1]]-Table1345[[#This Row],[Actual cost]]</f>
        <v>-3.7077464788732029E-3</v>
      </c>
      <c r="M51" s="2">
        <f>Table1345[[#This Row],[Diff 1]]/Table1345[[#This Row],[Actual cost]]*100</f>
        <v>-6.0678352867959244</v>
      </c>
      <c r="N51">
        <v>5.73971830985915E-2</v>
      </c>
      <c r="O51">
        <v>6.4812676056338003E-2</v>
      </c>
      <c r="P51">
        <v>5.7291549295774603E-2</v>
      </c>
      <c r="Q51">
        <v>6.0602816901408403E-2</v>
      </c>
      <c r="R51">
        <v>6.5542253521126706E-2</v>
      </c>
      <c r="S51">
        <v>6.0602816901408403E-2</v>
      </c>
      <c r="T51">
        <v>6.2230985915492899E-2</v>
      </c>
      <c r="U51">
        <v>5.73971830985915E-2</v>
      </c>
      <c r="V51">
        <v>5.7291549295774603E-2</v>
      </c>
      <c r="W51">
        <v>5.6667605633802798E-2</v>
      </c>
      <c r="X51">
        <v>6.1607042253521101E-2</v>
      </c>
      <c r="Y51">
        <v>6.07084507042253E-2</v>
      </c>
      <c r="Z51">
        <v>6.2125352112676002E-2</v>
      </c>
      <c r="AA51">
        <v>5.73971830985915E-2</v>
      </c>
      <c r="AB51">
        <v>6.07084507042253E-2</v>
      </c>
      <c r="AC51">
        <v>6.1607042253521101E-2</v>
      </c>
      <c r="AD51">
        <v>5.6773239436619702E-2</v>
      </c>
      <c r="AE51">
        <v>6.0602816901408403E-2</v>
      </c>
      <c r="AF51">
        <v>6.4812676056338003E-2</v>
      </c>
      <c r="AG51">
        <v>6.4918309859154893E-2</v>
      </c>
    </row>
    <row r="52" spans="1:33" x14ac:dyDescent="0.3">
      <c r="A52" t="s">
        <v>72</v>
      </c>
      <c r="B52">
        <v>50</v>
      </c>
      <c r="C52" t="str">
        <f>LEFT(Table1345[[#This Row],[Contingency id]])</f>
        <v>C</v>
      </c>
      <c r="D52">
        <v>13.5416666666666</v>
      </c>
      <c r="E52" s="1">
        <v>1.0726256983240201</v>
      </c>
      <c r="F52">
        <v>192</v>
      </c>
      <c r="G52">
        <v>179</v>
      </c>
      <c r="H52">
        <v>5.7525468750000003E-2</v>
      </c>
      <c r="I52" s="2">
        <f>AVERAGE(Table1345[[#This Row],[Estimated costs 1]:[Estimated costs 20]])</f>
        <v>5.7506302083333273E-2</v>
      </c>
      <c r="J52" s="2">
        <f>_xlfn.STDEV.P(Table1345[[#This Row],[Estimated costs 1]:[Estimated costs 20]])</f>
        <v>9.3897106806705338E-5</v>
      </c>
      <c r="K52" s="2">
        <f>Table1345[[#This Row],[Dev]]/Table1345[[#This Row],[Mean]]*100</f>
        <v>0.16328142030526946</v>
      </c>
      <c r="L52" s="2">
        <f>Table1345[[#This Row],[Estimated costs 1]]-Table1345[[#This Row],[Actual cost]]</f>
        <v>9.5833333333295023E-5</v>
      </c>
      <c r="M52" s="2">
        <f>Table1345[[#This Row],[Diff 1]]/Table1345[[#This Row],[Actual cost]]*100</f>
        <v>0.16659287688689198</v>
      </c>
      <c r="N52">
        <v>5.7621302083333298E-2</v>
      </c>
      <c r="O52">
        <v>5.7621302083333298E-2</v>
      </c>
      <c r="P52">
        <v>5.7429635416666597E-2</v>
      </c>
      <c r="Q52">
        <v>5.7429635416666597E-2</v>
      </c>
      <c r="R52">
        <v>5.7429635416666597E-2</v>
      </c>
      <c r="S52">
        <v>5.7429635416666597E-2</v>
      </c>
      <c r="T52">
        <v>5.7429635416666597E-2</v>
      </c>
      <c r="U52">
        <v>5.7429635416666597E-2</v>
      </c>
      <c r="V52">
        <v>5.7621302083333298E-2</v>
      </c>
      <c r="W52">
        <v>5.7429635416666597E-2</v>
      </c>
      <c r="X52">
        <v>5.7429635416666597E-2</v>
      </c>
      <c r="Y52">
        <v>5.7429635416666597E-2</v>
      </c>
      <c r="Z52">
        <v>5.7429635416666597E-2</v>
      </c>
      <c r="AA52">
        <v>5.7621302083333298E-2</v>
      </c>
      <c r="AB52">
        <v>5.7621302083333298E-2</v>
      </c>
      <c r="AC52">
        <v>5.7621302083333298E-2</v>
      </c>
      <c r="AD52">
        <v>5.7429635416666597E-2</v>
      </c>
      <c r="AE52">
        <v>5.7429635416666597E-2</v>
      </c>
      <c r="AF52">
        <v>5.7621302083333298E-2</v>
      </c>
      <c r="AG52">
        <v>5.7621302083333298E-2</v>
      </c>
    </row>
    <row r="53" spans="1:33" hidden="1" x14ac:dyDescent="0.3">
      <c r="A53" t="s">
        <v>73</v>
      </c>
      <c r="B53">
        <v>51</v>
      </c>
      <c r="C53" t="str">
        <f>LEFT(Table1345[[#This Row],[Contingency id]])</f>
        <v>A</v>
      </c>
      <c r="D53">
        <v>16.438356164383499</v>
      </c>
      <c r="E53" s="1">
        <v>1.0281690140844999</v>
      </c>
      <c r="F53">
        <v>73</v>
      </c>
      <c r="G53">
        <v>71</v>
      </c>
      <c r="H53">
        <v>5.3174657534246501E-2</v>
      </c>
      <c r="I53" s="2">
        <f>AVERAGE(Table1345[[#This Row],[Estimated costs 1]:[Estimated costs 20]])</f>
        <v>5.3174657534246515E-2</v>
      </c>
      <c r="J53" s="2">
        <f>_xlfn.STDEV.P(Table1345[[#This Row],[Estimated costs 1]:[Estimated costs 20]])</f>
        <v>1.3877787807814457E-17</v>
      </c>
      <c r="K53" s="2">
        <f>Table1345[[#This Row],[Dev]]/Table1345[[#This Row],[Mean]]*100</f>
        <v>2.6098499645017237E-14</v>
      </c>
      <c r="L53" s="2">
        <f>Table1345[[#This Row],[Estimated costs 1]]-Table1345[[#This Row],[Actual cost]]</f>
        <v>0</v>
      </c>
      <c r="M53" s="2">
        <f>Table1345[[#This Row],[Diff 1]]/Table1345[[#This Row],[Actual cost]]*100</f>
        <v>0</v>
      </c>
      <c r="N53">
        <v>5.3174657534246501E-2</v>
      </c>
      <c r="O53">
        <v>5.3174657534246501E-2</v>
      </c>
      <c r="P53">
        <v>5.3174657534246501E-2</v>
      </c>
      <c r="Q53">
        <v>5.3174657534246501E-2</v>
      </c>
      <c r="R53">
        <v>5.3174657534246501E-2</v>
      </c>
      <c r="S53">
        <v>5.3174657534246501E-2</v>
      </c>
      <c r="T53">
        <v>5.3174657534246501E-2</v>
      </c>
      <c r="U53">
        <v>5.3174657534246501E-2</v>
      </c>
      <c r="V53">
        <v>5.3174657534246501E-2</v>
      </c>
      <c r="W53">
        <v>5.3174657534246501E-2</v>
      </c>
      <c r="X53">
        <v>5.3174657534246501E-2</v>
      </c>
      <c r="Y53">
        <v>5.3174657534246501E-2</v>
      </c>
      <c r="Z53">
        <v>5.3174657534246501E-2</v>
      </c>
      <c r="AA53">
        <v>5.3174657534246501E-2</v>
      </c>
      <c r="AB53">
        <v>5.3174657534246501E-2</v>
      </c>
      <c r="AC53">
        <v>5.3174657534246501E-2</v>
      </c>
      <c r="AD53">
        <v>5.3174657534246501E-2</v>
      </c>
      <c r="AE53">
        <v>5.3174657534246501E-2</v>
      </c>
      <c r="AF53">
        <v>5.3174657534246501E-2</v>
      </c>
      <c r="AG53">
        <v>5.3174657534246501E-2</v>
      </c>
    </row>
    <row r="54" spans="1:33" hidden="1" x14ac:dyDescent="0.3">
      <c r="A54" t="s">
        <v>74</v>
      </c>
      <c r="B54">
        <v>52</v>
      </c>
      <c r="C54" t="str">
        <f>LEFT(Table1345[[#This Row],[Contingency id]])</f>
        <v>B</v>
      </c>
      <c r="D54">
        <v>26.6666666666666</v>
      </c>
      <c r="E54" s="1">
        <v>1.0169491525423699</v>
      </c>
      <c r="F54">
        <v>60</v>
      </c>
      <c r="G54">
        <v>59</v>
      </c>
      <c r="H54">
        <v>5.2759E-2</v>
      </c>
      <c r="I54" s="2">
        <f>AVERAGE(Table1345[[#This Row],[Estimated costs 1]:[Estimated costs 20]])</f>
        <v>5.275899999999998E-2</v>
      </c>
      <c r="J54" s="2">
        <f>_xlfn.STDEV.P(Table1345[[#This Row],[Estimated costs 1]:[Estimated costs 20]])</f>
        <v>4.2207643840401622E-17</v>
      </c>
      <c r="K54" s="2">
        <f>Table1345[[#This Row],[Dev]]/Table1345[[#This Row],[Mean]]*100</f>
        <v>8.0000841260072477E-14</v>
      </c>
      <c r="L54" s="2">
        <f>Table1345[[#This Row],[Estimated costs 1]]-Table1345[[#This Row],[Actual cost]]</f>
        <v>0</v>
      </c>
      <c r="M54" s="2">
        <f>Table1345[[#This Row],[Diff 1]]/Table1345[[#This Row],[Actual cost]]*100</f>
        <v>0</v>
      </c>
      <c r="N54">
        <v>5.2759E-2</v>
      </c>
      <c r="O54">
        <v>5.2759E-2</v>
      </c>
      <c r="P54">
        <v>5.2758999999999903E-2</v>
      </c>
      <c r="Q54">
        <v>5.2758999999999903E-2</v>
      </c>
      <c r="R54">
        <v>5.2759E-2</v>
      </c>
      <c r="S54">
        <v>5.2759E-2</v>
      </c>
      <c r="T54">
        <v>5.2759E-2</v>
      </c>
      <c r="U54">
        <v>5.2759E-2</v>
      </c>
      <c r="V54">
        <v>5.2759E-2</v>
      </c>
      <c r="W54">
        <v>5.2759E-2</v>
      </c>
      <c r="X54">
        <v>5.2759E-2</v>
      </c>
      <c r="Y54">
        <v>5.2758999999999903E-2</v>
      </c>
      <c r="Z54">
        <v>5.2759E-2</v>
      </c>
      <c r="AA54">
        <v>5.2758999999999903E-2</v>
      </c>
      <c r="AB54">
        <v>5.2759E-2</v>
      </c>
      <c r="AC54">
        <v>5.2759E-2</v>
      </c>
      <c r="AD54">
        <v>5.2759E-2</v>
      </c>
      <c r="AE54">
        <v>5.2758999999999903E-2</v>
      </c>
      <c r="AF54">
        <v>5.2759E-2</v>
      </c>
      <c r="AG54">
        <v>5.2759E-2</v>
      </c>
    </row>
    <row r="55" spans="1:33" hidden="1" x14ac:dyDescent="0.3">
      <c r="A55" t="s">
        <v>75</v>
      </c>
      <c r="B55">
        <v>53</v>
      </c>
      <c r="C55" t="str">
        <f>LEFT(Table1345[[#This Row],[Contingency id]])</f>
        <v>B</v>
      </c>
      <c r="D55">
        <v>3.5714285714285698</v>
      </c>
      <c r="E55" s="1">
        <v>1.0370370370370301</v>
      </c>
      <c r="F55">
        <v>56</v>
      </c>
      <c r="G55">
        <v>54</v>
      </c>
      <c r="H55">
        <v>5.2726249999999898E-2</v>
      </c>
      <c r="I55" s="2">
        <f>AVERAGE(Table1345[[#This Row],[Estimated costs 1]:[Estimated costs 20]])</f>
        <v>5.2726249999999884E-2</v>
      </c>
      <c r="J55" s="2">
        <f>_xlfn.STDEV.P(Table1345[[#This Row],[Estimated costs 1]:[Estimated costs 20]])</f>
        <v>1.3877787807814457E-17</v>
      </c>
      <c r="K55" s="2">
        <f>Table1345[[#This Row],[Dev]]/Table1345[[#This Row],[Mean]]*100</f>
        <v>2.6320452920157396E-14</v>
      </c>
      <c r="L55" s="2">
        <f>Table1345[[#This Row],[Estimated costs 1]]-Table1345[[#This Row],[Actual cost]]</f>
        <v>0</v>
      </c>
      <c r="M55" s="2">
        <f>Table1345[[#This Row],[Diff 1]]/Table1345[[#This Row],[Actual cost]]*100</f>
        <v>0</v>
      </c>
      <c r="N55">
        <v>5.2726249999999898E-2</v>
      </c>
      <c r="O55">
        <v>5.2726249999999898E-2</v>
      </c>
      <c r="P55">
        <v>5.2726249999999898E-2</v>
      </c>
      <c r="Q55">
        <v>5.2726249999999898E-2</v>
      </c>
      <c r="R55">
        <v>5.2726249999999898E-2</v>
      </c>
      <c r="S55">
        <v>5.2726249999999898E-2</v>
      </c>
      <c r="T55">
        <v>5.2726249999999898E-2</v>
      </c>
      <c r="U55">
        <v>5.2726249999999898E-2</v>
      </c>
      <c r="V55">
        <v>5.2726249999999898E-2</v>
      </c>
      <c r="W55">
        <v>5.2726249999999898E-2</v>
      </c>
      <c r="X55">
        <v>5.2726249999999898E-2</v>
      </c>
      <c r="Y55">
        <v>5.2726249999999898E-2</v>
      </c>
      <c r="Z55">
        <v>5.2726249999999898E-2</v>
      </c>
      <c r="AA55">
        <v>5.2726249999999898E-2</v>
      </c>
      <c r="AB55">
        <v>5.2726249999999898E-2</v>
      </c>
      <c r="AC55">
        <v>5.2726249999999898E-2</v>
      </c>
      <c r="AD55">
        <v>5.2726249999999898E-2</v>
      </c>
      <c r="AE55">
        <v>5.2726249999999898E-2</v>
      </c>
      <c r="AF55">
        <v>5.2726249999999898E-2</v>
      </c>
      <c r="AG55">
        <v>5.2726249999999898E-2</v>
      </c>
    </row>
    <row r="56" spans="1:33" hidden="1" x14ac:dyDescent="0.3">
      <c r="A56" t="s">
        <v>76</v>
      </c>
      <c r="B56">
        <v>54</v>
      </c>
      <c r="C56" t="str">
        <f>LEFT(Table1345[[#This Row],[Contingency id]])</f>
        <v>A</v>
      </c>
      <c r="D56">
        <v>4</v>
      </c>
      <c r="E56" s="1">
        <v>1</v>
      </c>
      <c r="F56">
        <v>25</v>
      </c>
      <c r="G56">
        <v>25</v>
      </c>
      <c r="H56">
        <v>5.0160000000000003E-2</v>
      </c>
      <c r="I56" s="2">
        <f>AVERAGE(Table1345[[#This Row],[Estimated costs 1]:[Estimated costs 20]])</f>
        <v>5.0159999999999996E-2</v>
      </c>
      <c r="J56" s="2">
        <f>_xlfn.STDEV.P(Table1345[[#This Row],[Estimated costs 1]:[Estimated costs 20]])</f>
        <v>6.9388939039072284E-18</v>
      </c>
      <c r="K56" s="2">
        <f>Table1345[[#This Row],[Dev]]/Table1345[[#This Row],[Mean]]*100</f>
        <v>1.3833520542079803E-14</v>
      </c>
      <c r="L56" s="2">
        <f>Table1345[[#This Row],[Estimated costs 1]]-Table1345[[#This Row],[Actual cost]]</f>
        <v>0</v>
      </c>
      <c r="M56" s="2">
        <f>Table1345[[#This Row],[Diff 1]]/Table1345[[#This Row],[Actual cost]]*100</f>
        <v>0</v>
      </c>
      <c r="N56">
        <v>5.0160000000000003E-2</v>
      </c>
      <c r="O56">
        <v>5.0160000000000003E-2</v>
      </c>
      <c r="P56">
        <v>5.0160000000000003E-2</v>
      </c>
      <c r="Q56">
        <v>5.0160000000000003E-2</v>
      </c>
      <c r="R56">
        <v>5.0160000000000003E-2</v>
      </c>
      <c r="S56">
        <v>5.0160000000000003E-2</v>
      </c>
      <c r="T56">
        <v>5.0160000000000003E-2</v>
      </c>
      <c r="U56">
        <v>5.0160000000000003E-2</v>
      </c>
      <c r="V56">
        <v>5.0160000000000003E-2</v>
      </c>
      <c r="W56">
        <v>5.0160000000000003E-2</v>
      </c>
      <c r="X56">
        <v>5.0160000000000003E-2</v>
      </c>
      <c r="Y56">
        <v>5.0160000000000003E-2</v>
      </c>
      <c r="Z56">
        <v>5.0160000000000003E-2</v>
      </c>
      <c r="AA56">
        <v>5.0160000000000003E-2</v>
      </c>
      <c r="AB56">
        <v>5.0160000000000003E-2</v>
      </c>
      <c r="AC56">
        <v>5.0160000000000003E-2</v>
      </c>
      <c r="AD56">
        <v>5.0160000000000003E-2</v>
      </c>
      <c r="AE56">
        <v>5.0160000000000003E-2</v>
      </c>
      <c r="AF56">
        <v>5.0160000000000003E-2</v>
      </c>
      <c r="AG56">
        <v>5.0160000000000003E-2</v>
      </c>
    </row>
    <row r="57" spans="1:33" x14ac:dyDescent="0.3">
      <c r="A57" t="s">
        <v>77</v>
      </c>
      <c r="B57">
        <v>55</v>
      </c>
      <c r="C57" t="str">
        <f>LEFT(Table1345[[#This Row],[Contingency id]])</f>
        <v>C</v>
      </c>
      <c r="D57">
        <v>14.0625</v>
      </c>
      <c r="E57" s="1">
        <v>1.0909090909090899</v>
      </c>
      <c r="F57">
        <v>192</v>
      </c>
      <c r="G57">
        <v>176</v>
      </c>
      <c r="H57">
        <v>4.9992708333333302E-2</v>
      </c>
      <c r="I57" s="2">
        <f>AVERAGE(Table1345[[#This Row],[Estimated costs 1]:[Estimated costs 20]])</f>
        <v>4.915510416666663E-2</v>
      </c>
      <c r="J57" s="2">
        <f>_xlfn.STDEV.P(Table1345[[#This Row],[Estimated costs 1]:[Estimated costs 20]])</f>
        <v>3.5444430202479895E-3</v>
      </c>
      <c r="K57" s="2">
        <f>Table1345[[#This Row],[Dev]]/Table1345[[#This Row],[Mean]]*100</f>
        <v>7.2107323956228528</v>
      </c>
      <c r="L57" s="2">
        <f>Table1345[[#This Row],[Estimated costs 1]]-Table1345[[#This Row],[Actual cost]]</f>
        <v>-8.0729166666702878E-5</v>
      </c>
      <c r="M57" s="2">
        <f>Table1345[[#This Row],[Diff 1]]/Table1345[[#This Row],[Actual cost]]*100</f>
        <v>-0.16148188277464384</v>
      </c>
      <c r="N57">
        <v>4.9911979166666599E-2</v>
      </c>
      <c r="O57">
        <v>5.4116145833333303E-2</v>
      </c>
      <c r="P57">
        <v>5.1572395833333298E-2</v>
      </c>
      <c r="Q57">
        <v>4.6673437499999998E-2</v>
      </c>
      <c r="R57">
        <v>5.1482812500000003E-2</v>
      </c>
      <c r="S57">
        <v>4.7368229166666602E-2</v>
      </c>
      <c r="T57">
        <v>5.0752604166666597E-2</v>
      </c>
      <c r="U57">
        <v>4.8413020833333299E-2</v>
      </c>
      <c r="V57">
        <v>4.5958854166666598E-2</v>
      </c>
      <c r="W57">
        <v>4.8917187499999903E-2</v>
      </c>
      <c r="X57">
        <v>5.0669270833333301E-2</v>
      </c>
      <c r="Y57">
        <v>4.9974479166666599E-2</v>
      </c>
      <c r="Z57">
        <v>4.3982812500000003E-2</v>
      </c>
      <c r="AA57">
        <v>4.99953125E-2</v>
      </c>
      <c r="AB57">
        <v>4.9575520833333303E-2</v>
      </c>
      <c r="AC57">
        <v>5.0669270833333301E-2</v>
      </c>
      <c r="AD57">
        <v>4.2153645833333302E-2</v>
      </c>
      <c r="AE57">
        <v>4.4713020833333297E-2</v>
      </c>
      <c r="AF57">
        <v>4.7655729166666598E-2</v>
      </c>
      <c r="AG57">
        <v>5.8546354166666599E-2</v>
      </c>
    </row>
    <row r="58" spans="1:33" x14ac:dyDescent="0.3">
      <c r="A58" t="s">
        <v>78</v>
      </c>
      <c r="B58">
        <v>56</v>
      </c>
      <c r="C58" t="str">
        <f>LEFT(Table1345[[#This Row],[Contingency id]])</f>
        <v>C</v>
      </c>
      <c r="D58">
        <v>13.9896373056994</v>
      </c>
      <c r="E58" s="1">
        <v>1.1028571428571401</v>
      </c>
      <c r="F58">
        <v>193</v>
      </c>
      <c r="G58">
        <v>175</v>
      </c>
      <c r="H58">
        <v>4.9483730569948099E-2</v>
      </c>
      <c r="I58" s="2">
        <f>AVERAGE(Table1345[[#This Row],[Estimated costs 1]:[Estimated costs 20]])</f>
        <v>4.852435233160618E-2</v>
      </c>
      <c r="J58" s="2">
        <f>_xlfn.STDEV.P(Table1345[[#This Row],[Estimated costs 1]:[Estimated costs 20]])</f>
        <v>3.2658726711260778E-3</v>
      </c>
      <c r="K58" s="2">
        <f>Table1345[[#This Row],[Dev]]/Table1345[[#This Row],[Mean]]*100</f>
        <v>6.7303786948205433</v>
      </c>
      <c r="L58" s="2">
        <f>Table1345[[#This Row],[Estimated costs 1]]-Table1345[[#This Row],[Actual cost]]</f>
        <v>4.7968911917099025E-3</v>
      </c>
      <c r="M58" s="2">
        <f>Table1345[[#This Row],[Diff 1]]/Table1345[[#This Row],[Actual cost]]*100</f>
        <v>9.6938754141206491</v>
      </c>
      <c r="N58">
        <v>5.4280621761658002E-2</v>
      </c>
      <c r="O58">
        <v>4.4686839378238301E-2</v>
      </c>
      <c r="P58">
        <v>4.4686839378238301E-2</v>
      </c>
      <c r="Q58">
        <v>4.9080621761657998E-2</v>
      </c>
      <c r="R58">
        <v>4.9886839378238297E-2</v>
      </c>
      <c r="S58">
        <v>4.9080621761657998E-2</v>
      </c>
      <c r="T58">
        <v>4.9080621761657998E-2</v>
      </c>
      <c r="U58">
        <v>4.4686839378238301E-2</v>
      </c>
      <c r="V58">
        <v>4.9080621761657998E-2</v>
      </c>
      <c r="W58">
        <v>5.4280621761658002E-2</v>
      </c>
      <c r="X58">
        <v>4.9886839378238297E-2</v>
      </c>
      <c r="Y58">
        <v>4.4686839378238301E-2</v>
      </c>
      <c r="Z58">
        <v>4.9886839378238297E-2</v>
      </c>
      <c r="AA58">
        <v>4.4686839378238301E-2</v>
      </c>
      <c r="AB58">
        <v>5.4280621761658002E-2</v>
      </c>
      <c r="AC58">
        <v>4.4686839378238301E-2</v>
      </c>
      <c r="AD58">
        <v>4.9080621761657998E-2</v>
      </c>
      <c r="AE58">
        <v>4.4686839378238301E-2</v>
      </c>
      <c r="AF58">
        <v>4.9886839378238297E-2</v>
      </c>
      <c r="AG58">
        <v>4.9886839378238297E-2</v>
      </c>
    </row>
    <row r="59" spans="1:33" hidden="1" x14ac:dyDescent="0.3">
      <c r="A59" t="s">
        <v>79</v>
      </c>
      <c r="B59">
        <v>57</v>
      </c>
      <c r="C59" t="str">
        <f>LEFT(Table1345[[#This Row],[Contingency id]])</f>
        <v>A</v>
      </c>
      <c r="D59">
        <v>24.7524752475247</v>
      </c>
      <c r="E59" s="1">
        <v>1.0744680851063799</v>
      </c>
      <c r="F59">
        <v>101</v>
      </c>
      <c r="G59">
        <v>94</v>
      </c>
      <c r="H59">
        <v>4.5050495049504903E-2</v>
      </c>
      <c r="I59" s="2">
        <f>AVERAGE(Table1345[[#This Row],[Estimated costs 1]:[Estimated costs 20]])</f>
        <v>4.5209405940594014E-2</v>
      </c>
      <c r="J59" s="2">
        <f>_xlfn.STDEV.P(Table1345[[#This Row],[Estimated costs 1]:[Estimated costs 20]])</f>
        <v>1.5811434025308287E-3</v>
      </c>
      <c r="K59" s="2">
        <f>Table1345[[#This Row],[Dev]]/Table1345[[#This Row],[Mean]]*100</f>
        <v>3.4973770825665795</v>
      </c>
      <c r="L59" s="2">
        <f>Table1345[[#This Row],[Estimated costs 1]]-Table1345[[#This Row],[Actual cost]]</f>
        <v>-1.5891089108911044E-3</v>
      </c>
      <c r="M59" s="2">
        <f>Table1345[[#This Row],[Diff 1]]/Table1345[[#This Row],[Actual cost]]*100</f>
        <v>-3.5273950023076797</v>
      </c>
      <c r="N59">
        <v>4.3461386138613799E-2</v>
      </c>
      <c r="O59">
        <v>4.3461386138613799E-2</v>
      </c>
      <c r="P59">
        <v>4.6639603960396001E-2</v>
      </c>
      <c r="Q59">
        <v>4.6639603960396001E-2</v>
      </c>
      <c r="R59">
        <v>4.6639603960396001E-2</v>
      </c>
      <c r="S59">
        <v>4.6639603960396001E-2</v>
      </c>
      <c r="T59">
        <v>4.3461386138613799E-2</v>
      </c>
      <c r="U59">
        <v>4.3461386138613799E-2</v>
      </c>
      <c r="V59">
        <v>4.3461386138613799E-2</v>
      </c>
      <c r="W59">
        <v>4.6639603960396001E-2</v>
      </c>
      <c r="X59">
        <v>4.3461386138613799E-2</v>
      </c>
      <c r="Y59">
        <v>4.6639603960396001E-2</v>
      </c>
      <c r="Z59">
        <v>4.3461386138613799E-2</v>
      </c>
      <c r="AA59">
        <v>4.6639603960396001E-2</v>
      </c>
      <c r="AB59">
        <v>4.6639603960396001E-2</v>
      </c>
      <c r="AC59">
        <v>4.6639603960396001E-2</v>
      </c>
      <c r="AD59">
        <v>4.3461386138613799E-2</v>
      </c>
      <c r="AE59">
        <v>4.6639603960396001E-2</v>
      </c>
      <c r="AF59">
        <v>4.3461386138613799E-2</v>
      </c>
      <c r="AG59">
        <v>4.6639603960396001E-2</v>
      </c>
    </row>
    <row r="60" spans="1:33" hidden="1" x14ac:dyDescent="0.3">
      <c r="A60" t="s">
        <v>80</v>
      </c>
      <c r="B60">
        <v>58</v>
      </c>
      <c r="C60" t="str">
        <f>LEFT(Table1345[[#This Row],[Contingency id]])</f>
        <v>A</v>
      </c>
      <c r="D60">
        <v>7.6433121019108201</v>
      </c>
      <c r="E60" s="1">
        <v>1.0328947368421</v>
      </c>
      <c r="F60">
        <v>157</v>
      </c>
      <c r="G60">
        <v>152</v>
      </c>
      <c r="H60">
        <v>4.4094904458598698E-2</v>
      </c>
      <c r="I60" s="2">
        <f>AVERAGE(Table1345[[#This Row],[Estimated costs 1]:[Estimated costs 20]])</f>
        <v>4.4094904458598677E-2</v>
      </c>
      <c r="J60" s="2">
        <f>_xlfn.STDEV.P(Table1345[[#This Row],[Estimated costs 1]:[Estimated costs 20]])</f>
        <v>2.0816681711721685E-17</v>
      </c>
      <c r="K60" s="2">
        <f>Table1345[[#This Row],[Dev]]/Table1345[[#This Row],[Mean]]*100</f>
        <v>4.7208814640400824E-14</v>
      </c>
      <c r="L60" s="2">
        <f>Table1345[[#This Row],[Estimated costs 1]]-Table1345[[#This Row],[Actual cost]]</f>
        <v>0</v>
      </c>
      <c r="M60" s="2">
        <f>Table1345[[#This Row],[Diff 1]]/Table1345[[#This Row],[Actual cost]]*100</f>
        <v>0</v>
      </c>
      <c r="N60">
        <v>4.4094904458598698E-2</v>
      </c>
      <c r="O60">
        <v>4.4094904458598698E-2</v>
      </c>
      <c r="P60">
        <v>4.4094904458598698E-2</v>
      </c>
      <c r="Q60">
        <v>4.4094904458598698E-2</v>
      </c>
      <c r="R60">
        <v>4.4094904458598698E-2</v>
      </c>
      <c r="S60">
        <v>4.4094904458598698E-2</v>
      </c>
      <c r="T60">
        <v>4.4094904458598698E-2</v>
      </c>
      <c r="U60">
        <v>4.4094904458598698E-2</v>
      </c>
      <c r="V60">
        <v>4.4094904458598698E-2</v>
      </c>
      <c r="W60">
        <v>4.4094904458598698E-2</v>
      </c>
      <c r="X60">
        <v>4.4094904458598698E-2</v>
      </c>
      <c r="Y60">
        <v>4.4094904458598698E-2</v>
      </c>
      <c r="Z60">
        <v>4.4094904458598698E-2</v>
      </c>
      <c r="AA60">
        <v>4.4094904458598698E-2</v>
      </c>
      <c r="AB60">
        <v>4.4094904458598698E-2</v>
      </c>
      <c r="AC60">
        <v>4.4094904458598698E-2</v>
      </c>
      <c r="AD60">
        <v>4.4094904458598698E-2</v>
      </c>
      <c r="AE60">
        <v>4.4094904458598698E-2</v>
      </c>
      <c r="AF60">
        <v>4.4094904458598698E-2</v>
      </c>
      <c r="AG60">
        <v>4.4094904458598698E-2</v>
      </c>
    </row>
    <row r="61" spans="1:33" hidden="1" x14ac:dyDescent="0.3">
      <c r="A61" t="s">
        <v>81</v>
      </c>
      <c r="B61">
        <v>59</v>
      </c>
      <c r="C61" t="str">
        <f>LEFT(Table1345[[#This Row],[Contingency id]])</f>
        <v>A</v>
      </c>
      <c r="D61">
        <v>12.030075187969899</v>
      </c>
      <c r="E61" s="1">
        <v>1.04724409448818</v>
      </c>
      <c r="F61">
        <v>133</v>
      </c>
      <c r="G61">
        <v>127</v>
      </c>
      <c r="H61">
        <v>4.3963909774435997E-2</v>
      </c>
      <c r="I61" s="2">
        <f>AVERAGE(Table1345[[#This Row],[Estimated costs 1]:[Estimated costs 20]])</f>
        <v>4.3953007518796945E-2</v>
      </c>
      <c r="J61" s="2">
        <f>_xlfn.STDEV.P(Table1345[[#This Row],[Estimated costs 1]:[Estimated costs 20]])</f>
        <v>1.1923387355755741E-4</v>
      </c>
      <c r="K61" s="2">
        <f>Table1345[[#This Row],[Dev]]/Table1345[[#This Row],[Mean]]*100</f>
        <v>0.2712758017902776</v>
      </c>
      <c r="L61" s="2">
        <f>Table1345[[#This Row],[Estimated costs 1]]-Table1345[[#This Row],[Actual cost]]</f>
        <v>5.2631578947998081E-6</v>
      </c>
      <c r="M61" s="2">
        <f>Table1345[[#This Row],[Diff 1]]/Table1345[[#This Row],[Actual cost]]*100</f>
        <v>1.1971541934744423E-2</v>
      </c>
      <c r="N61">
        <v>4.3969172932330797E-2</v>
      </c>
      <c r="O61">
        <v>4.3958646616541301E-2</v>
      </c>
      <c r="P61">
        <v>4.4166165413533798E-2</v>
      </c>
      <c r="Q61">
        <v>4.3958646616541301E-2</v>
      </c>
      <c r="R61">
        <v>4.3969172932330797E-2</v>
      </c>
      <c r="S61">
        <v>4.3969172932330797E-2</v>
      </c>
      <c r="T61">
        <v>4.3958646616541301E-2</v>
      </c>
      <c r="U61">
        <v>4.3958646616541301E-2</v>
      </c>
      <c r="V61">
        <v>4.3958646616541301E-2</v>
      </c>
      <c r="W61">
        <v>4.3958646616541301E-2</v>
      </c>
      <c r="X61">
        <v>4.3969172932330797E-2</v>
      </c>
      <c r="Y61">
        <v>4.37616541353383E-2</v>
      </c>
      <c r="Z61">
        <v>4.3958646616541301E-2</v>
      </c>
      <c r="AA61">
        <v>4.4166165413533798E-2</v>
      </c>
      <c r="AB61">
        <v>4.3969172932330797E-2</v>
      </c>
      <c r="AC61">
        <v>4.37616541353383E-2</v>
      </c>
      <c r="AD61">
        <v>4.37616541353383E-2</v>
      </c>
      <c r="AE61">
        <v>4.3958646616541301E-2</v>
      </c>
      <c r="AF61">
        <v>4.37616541353383E-2</v>
      </c>
      <c r="AG61">
        <v>4.4166165413533798E-2</v>
      </c>
    </row>
    <row r="62" spans="1:33" hidden="1" x14ac:dyDescent="0.3">
      <c r="A62" t="s">
        <v>82</v>
      </c>
      <c r="B62">
        <v>60</v>
      </c>
      <c r="C62" t="str">
        <f>LEFT(Table1345[[#This Row],[Contingency id]])</f>
        <v>A</v>
      </c>
      <c r="D62">
        <v>25.4901960784313</v>
      </c>
      <c r="E62" s="1">
        <v>1.0625</v>
      </c>
      <c r="F62">
        <v>102</v>
      </c>
      <c r="G62">
        <v>96</v>
      </c>
      <c r="H62">
        <v>4.3907843137254897E-2</v>
      </c>
      <c r="I62" s="2">
        <f>AVERAGE(Table1345[[#This Row],[Estimated costs 1]:[Estimated costs 20]])</f>
        <v>4.3830784313725453E-2</v>
      </c>
      <c r="J62" s="2">
        <f>_xlfn.STDEV.P(Table1345[[#This Row],[Estimated costs 1]:[Estimated costs 20]])</f>
        <v>9.5312212838575183E-4</v>
      </c>
      <c r="K62" s="2">
        <f>Table1345[[#This Row],[Dev]]/Table1345[[#This Row],[Mean]]*100</f>
        <v>2.1745495621607778</v>
      </c>
      <c r="L62" s="2">
        <f>Table1345[[#This Row],[Estimated costs 1]]-Table1345[[#This Row],[Actual cost]]</f>
        <v>1.1509803921568029E-3</v>
      </c>
      <c r="M62" s="2">
        <f>Table1345[[#This Row],[Diff 1]]/Table1345[[#This Row],[Actual cost]]*100</f>
        <v>2.6213548876879806</v>
      </c>
      <c r="N62">
        <v>4.50588235294117E-2</v>
      </c>
      <c r="O62">
        <v>4.3517647058823501E-2</v>
      </c>
      <c r="P62">
        <v>4.50588235294117E-2</v>
      </c>
      <c r="Q62">
        <v>4.2756862745097997E-2</v>
      </c>
      <c r="R62">
        <v>4.3517647058823501E-2</v>
      </c>
      <c r="S62">
        <v>4.2756862745097997E-2</v>
      </c>
      <c r="T62">
        <v>4.2756862745097997E-2</v>
      </c>
      <c r="U62">
        <v>4.50588235294117E-2</v>
      </c>
      <c r="V62">
        <v>4.2756862745097997E-2</v>
      </c>
      <c r="W62">
        <v>4.4298039215686202E-2</v>
      </c>
      <c r="X62">
        <v>4.4298039215686202E-2</v>
      </c>
      <c r="Y62">
        <v>4.50588235294117E-2</v>
      </c>
      <c r="Z62">
        <v>4.3517647058823501E-2</v>
      </c>
      <c r="AA62">
        <v>4.2756862745097997E-2</v>
      </c>
      <c r="AB62">
        <v>4.4298039215686202E-2</v>
      </c>
      <c r="AC62">
        <v>4.50588235294117E-2</v>
      </c>
      <c r="AD62">
        <v>4.50588235294117E-2</v>
      </c>
      <c r="AE62">
        <v>4.3517647058823501E-2</v>
      </c>
      <c r="AF62">
        <v>4.2756862745097997E-2</v>
      </c>
      <c r="AG62">
        <v>4.2756862745097997E-2</v>
      </c>
    </row>
    <row r="63" spans="1:33" hidden="1" x14ac:dyDescent="0.3">
      <c r="A63" t="s">
        <v>83</v>
      </c>
      <c r="B63">
        <v>61</v>
      </c>
      <c r="C63" t="str">
        <f>LEFT(Table1345[[#This Row],[Contingency id]])</f>
        <v>A</v>
      </c>
      <c r="D63">
        <v>4.3478260869565197</v>
      </c>
      <c r="E63" s="1">
        <v>1.0454545454545401</v>
      </c>
      <c r="F63">
        <v>23</v>
      </c>
      <c r="G63">
        <v>22</v>
      </c>
      <c r="H63">
        <v>4.3469565217391301E-2</v>
      </c>
      <c r="I63" s="2">
        <f>AVERAGE(Table1345[[#This Row],[Estimated costs 1]:[Estimated costs 20]])</f>
        <v>4.3469565217391308E-2</v>
      </c>
      <c r="J63" s="2">
        <f>_xlfn.STDEV.P(Table1345[[#This Row],[Estimated costs 1]:[Estimated costs 20]])</f>
        <v>6.9388939039072284E-18</v>
      </c>
      <c r="K63" s="2">
        <f>Table1345[[#This Row],[Dev]]/Table1345[[#This Row],[Mean]]*100</f>
        <v>1.5962648508688361E-14</v>
      </c>
      <c r="L63" s="2">
        <f>Table1345[[#This Row],[Estimated costs 1]]-Table1345[[#This Row],[Actual cost]]</f>
        <v>0</v>
      </c>
      <c r="M63" s="2">
        <f>Table1345[[#This Row],[Diff 1]]/Table1345[[#This Row],[Actual cost]]*100</f>
        <v>0</v>
      </c>
      <c r="N63">
        <v>4.3469565217391301E-2</v>
      </c>
      <c r="O63">
        <v>4.3469565217391301E-2</v>
      </c>
      <c r="P63">
        <v>4.3469565217391301E-2</v>
      </c>
      <c r="Q63">
        <v>4.3469565217391301E-2</v>
      </c>
      <c r="R63">
        <v>4.3469565217391301E-2</v>
      </c>
      <c r="S63">
        <v>4.3469565217391301E-2</v>
      </c>
      <c r="T63">
        <v>4.3469565217391301E-2</v>
      </c>
      <c r="U63">
        <v>4.3469565217391301E-2</v>
      </c>
      <c r="V63">
        <v>4.3469565217391301E-2</v>
      </c>
      <c r="W63">
        <v>4.3469565217391301E-2</v>
      </c>
      <c r="X63">
        <v>4.3469565217391301E-2</v>
      </c>
      <c r="Y63">
        <v>4.3469565217391301E-2</v>
      </c>
      <c r="Z63">
        <v>4.3469565217391301E-2</v>
      </c>
      <c r="AA63">
        <v>4.3469565217391301E-2</v>
      </c>
      <c r="AB63">
        <v>4.3469565217391301E-2</v>
      </c>
      <c r="AC63">
        <v>4.3469565217391301E-2</v>
      </c>
      <c r="AD63">
        <v>4.3469565217391301E-2</v>
      </c>
      <c r="AE63">
        <v>4.3469565217391301E-2</v>
      </c>
      <c r="AF63">
        <v>4.3469565217391301E-2</v>
      </c>
      <c r="AG63">
        <v>4.3469565217391301E-2</v>
      </c>
    </row>
    <row r="64" spans="1:33" hidden="1" x14ac:dyDescent="0.3">
      <c r="A64" t="s">
        <v>84</v>
      </c>
      <c r="B64">
        <v>62</v>
      </c>
      <c r="C64" t="str">
        <f>LEFT(Table1345[[#This Row],[Contingency id]])</f>
        <v>A</v>
      </c>
      <c r="D64">
        <v>2.8571428571428501</v>
      </c>
      <c r="E64" s="1">
        <v>1.02941176470588</v>
      </c>
      <c r="F64">
        <v>35</v>
      </c>
      <c r="G64">
        <v>34</v>
      </c>
      <c r="H64">
        <v>4.1342857142857098E-2</v>
      </c>
      <c r="I64" s="2">
        <f>AVERAGE(Table1345[[#This Row],[Estimated costs 1]:[Estimated costs 20]])</f>
        <v>4.1342857142857112E-2</v>
      </c>
      <c r="J64" s="2">
        <f>_xlfn.STDEV.P(Table1345[[#This Row],[Estimated costs 1]:[Estimated costs 20]])</f>
        <v>1.3877787807814457E-17</v>
      </c>
      <c r="K64" s="2">
        <f>Table1345[[#This Row],[Dev]]/Table1345[[#This Row],[Mean]]*100</f>
        <v>3.3567558622909903E-14</v>
      </c>
      <c r="L64" s="2">
        <f>Table1345[[#This Row],[Estimated costs 1]]-Table1345[[#This Row],[Actual cost]]</f>
        <v>0</v>
      </c>
      <c r="M64" s="2">
        <f>Table1345[[#This Row],[Diff 1]]/Table1345[[#This Row],[Actual cost]]*100</f>
        <v>0</v>
      </c>
      <c r="N64">
        <v>4.1342857142857098E-2</v>
      </c>
      <c r="O64">
        <v>4.1342857142857098E-2</v>
      </c>
      <c r="P64">
        <v>4.1342857142857098E-2</v>
      </c>
      <c r="Q64">
        <v>4.1342857142857098E-2</v>
      </c>
      <c r="R64">
        <v>4.1342857142857098E-2</v>
      </c>
      <c r="S64">
        <v>4.1342857142857098E-2</v>
      </c>
      <c r="T64">
        <v>4.1342857142857098E-2</v>
      </c>
      <c r="U64">
        <v>4.1342857142857098E-2</v>
      </c>
      <c r="V64">
        <v>4.1342857142857098E-2</v>
      </c>
      <c r="W64">
        <v>4.1342857142857098E-2</v>
      </c>
      <c r="X64">
        <v>4.1342857142857098E-2</v>
      </c>
      <c r="Y64">
        <v>4.1342857142857098E-2</v>
      </c>
      <c r="Z64">
        <v>4.1342857142857098E-2</v>
      </c>
      <c r="AA64">
        <v>4.1342857142857098E-2</v>
      </c>
      <c r="AB64">
        <v>4.1342857142857098E-2</v>
      </c>
      <c r="AC64">
        <v>4.1342857142857098E-2</v>
      </c>
      <c r="AD64">
        <v>4.1342857142857098E-2</v>
      </c>
      <c r="AE64">
        <v>4.1342857142857098E-2</v>
      </c>
      <c r="AF64">
        <v>4.1342857142857098E-2</v>
      </c>
      <c r="AG64">
        <v>4.1342857142857098E-2</v>
      </c>
    </row>
    <row r="65" spans="1:33" x14ac:dyDescent="0.3">
      <c r="A65" t="s">
        <v>85</v>
      </c>
      <c r="B65">
        <v>63</v>
      </c>
      <c r="C65" t="str">
        <f>LEFT(Table1345[[#This Row],[Contingency id]])</f>
        <v>C</v>
      </c>
      <c r="D65">
        <v>17.647058823529399</v>
      </c>
      <c r="E65" s="1">
        <v>1.03478260869565</v>
      </c>
      <c r="F65">
        <v>119</v>
      </c>
      <c r="G65">
        <v>115</v>
      </c>
      <c r="H65">
        <v>4.0037058823529398E-2</v>
      </c>
      <c r="I65" s="2">
        <f>AVERAGE(Table1345[[#This Row],[Estimated costs 1]:[Estimated costs 20]])</f>
        <v>4.0037058823529384E-2</v>
      </c>
      <c r="J65" s="2">
        <f>_xlfn.STDEV.P(Table1345[[#This Row],[Estimated costs 1]:[Estimated costs 20]])</f>
        <v>4.6722689075629972E-4</v>
      </c>
      <c r="K65" s="2">
        <f>Table1345[[#This Row],[Dev]]/Table1345[[#This Row],[Mean]]*100</f>
        <v>1.1669860486398045</v>
      </c>
      <c r="L65" s="2">
        <f>Table1345[[#This Row],[Estimated costs 1]]-Table1345[[#This Row],[Actual cost]]</f>
        <v>4.6722689075630319E-4</v>
      </c>
      <c r="M65" s="2">
        <f>Table1345[[#This Row],[Diff 1]]/Table1345[[#This Row],[Actual cost]]*100</f>
        <v>1.1669860486398127</v>
      </c>
      <c r="N65">
        <v>4.0504285714285701E-2</v>
      </c>
      <c r="O65">
        <v>4.0504285714285701E-2</v>
      </c>
      <c r="P65">
        <v>4.0504285714285701E-2</v>
      </c>
      <c r="Q65">
        <v>3.9569831932773102E-2</v>
      </c>
      <c r="R65">
        <v>4.0504285714285701E-2</v>
      </c>
      <c r="S65">
        <v>3.9569831932773102E-2</v>
      </c>
      <c r="T65">
        <v>3.9569831932773102E-2</v>
      </c>
      <c r="U65">
        <v>4.0504285714285701E-2</v>
      </c>
      <c r="V65">
        <v>3.9569831932773102E-2</v>
      </c>
      <c r="W65">
        <v>3.9569831932773102E-2</v>
      </c>
      <c r="X65">
        <v>4.0504285714285701E-2</v>
      </c>
      <c r="Y65">
        <v>3.9569831932773102E-2</v>
      </c>
      <c r="Z65">
        <v>3.9569831932773102E-2</v>
      </c>
      <c r="AA65">
        <v>4.0504285714285701E-2</v>
      </c>
      <c r="AB65">
        <v>4.0504285714285701E-2</v>
      </c>
      <c r="AC65">
        <v>3.9569831932773102E-2</v>
      </c>
      <c r="AD65">
        <v>4.0504285714285701E-2</v>
      </c>
      <c r="AE65">
        <v>3.9569831932773102E-2</v>
      </c>
      <c r="AF65">
        <v>3.9569831932773102E-2</v>
      </c>
      <c r="AG65">
        <v>4.0504285714285701E-2</v>
      </c>
    </row>
    <row r="66" spans="1:33" x14ac:dyDescent="0.3">
      <c r="A66" t="s">
        <v>86</v>
      </c>
      <c r="B66">
        <v>64</v>
      </c>
      <c r="C66" t="str">
        <f>LEFT(Table1345[[#This Row],[Contingency id]])</f>
        <v>C</v>
      </c>
      <c r="D66">
        <v>4.6783625730994096</v>
      </c>
      <c r="E66" s="1">
        <v>1.1032258064516101</v>
      </c>
      <c r="F66">
        <v>171</v>
      </c>
      <c r="G66">
        <v>155</v>
      </c>
      <c r="H66">
        <v>3.9396491228070103E-2</v>
      </c>
      <c r="I66" s="2">
        <f>AVERAGE(Table1345[[#This Row],[Estimated costs 1]:[Estimated costs 20]])</f>
        <v>3.6583274853801119E-2</v>
      </c>
      <c r="J66" s="2">
        <f>_xlfn.STDEV.P(Table1345[[#This Row],[Estimated costs 1]:[Estimated costs 20]])</f>
        <v>5.3911552236857486E-3</v>
      </c>
      <c r="K66" s="2">
        <f>Table1345[[#This Row],[Dev]]/Table1345[[#This Row],[Mean]]*100</f>
        <v>14.736666537456228</v>
      </c>
      <c r="L66" s="2">
        <f>Table1345[[#This Row],[Estimated costs 1]]-Table1345[[#This Row],[Actual cost]]</f>
        <v>-2.9210526315789007E-3</v>
      </c>
      <c r="M66" s="2">
        <f>Table1345[[#This Row],[Diff 1]]/Table1345[[#This Row],[Actual cost]]*100</f>
        <v>-7.4144994656215548</v>
      </c>
      <c r="N66">
        <v>3.6475438596491203E-2</v>
      </c>
      <c r="O66">
        <v>3.1798245614034999E-2</v>
      </c>
      <c r="P66">
        <v>3.6475438596491203E-2</v>
      </c>
      <c r="Q66">
        <v>4.9169005847953202E-2</v>
      </c>
      <c r="R66">
        <v>3.6475438596491203E-2</v>
      </c>
      <c r="S66">
        <v>3.6475438596491203E-2</v>
      </c>
      <c r="T66">
        <v>3.48836257309941E-2</v>
      </c>
      <c r="U66">
        <v>3.6475438596491203E-2</v>
      </c>
      <c r="V66">
        <v>4.9169005847953202E-2</v>
      </c>
      <c r="W66">
        <v>3.3390058479532102E-2</v>
      </c>
      <c r="X66">
        <v>3.1798245614034999E-2</v>
      </c>
      <c r="Y66">
        <v>3.48836257309941E-2</v>
      </c>
      <c r="Z66">
        <v>3.48836257309941E-2</v>
      </c>
      <c r="AA66">
        <v>3.1798245614034999E-2</v>
      </c>
      <c r="AB66">
        <v>3.1798245614034999E-2</v>
      </c>
      <c r="AC66">
        <v>4.75771929824561E-2</v>
      </c>
      <c r="AD66">
        <v>3.3390058479532102E-2</v>
      </c>
      <c r="AE66">
        <v>3.6475438596491203E-2</v>
      </c>
      <c r="AF66">
        <v>3.6475438596491203E-2</v>
      </c>
      <c r="AG66">
        <v>3.1798245614034999E-2</v>
      </c>
    </row>
    <row r="67" spans="1:33" hidden="1" x14ac:dyDescent="0.3">
      <c r="A67" t="s">
        <v>87</v>
      </c>
      <c r="B67">
        <v>65</v>
      </c>
      <c r="C67" t="str">
        <f>LEFT(Table1345[[#This Row],[Contingency id]])</f>
        <v>A</v>
      </c>
      <c r="D67">
        <v>4.1666666666666599</v>
      </c>
      <c r="E67" s="1">
        <v>1</v>
      </c>
      <c r="F67">
        <v>24</v>
      </c>
      <c r="G67">
        <v>24</v>
      </c>
      <c r="H67">
        <v>3.9308333333333299E-2</v>
      </c>
      <c r="I67" s="2">
        <f>AVERAGE(Table1345[[#This Row],[Estimated costs 1]:[Estimated costs 20]])</f>
        <v>3.9308333333333292E-2</v>
      </c>
      <c r="J67" s="2">
        <f>_xlfn.STDEV.P(Table1345[[#This Row],[Estimated costs 1]:[Estimated costs 20]])</f>
        <v>6.9388939039072284E-18</v>
      </c>
      <c r="K67" s="2">
        <f>Table1345[[#This Row],[Dev]]/Table1345[[#This Row],[Mean]]*100</f>
        <v>1.7652475481638081E-14</v>
      </c>
      <c r="L67" s="2">
        <f>Table1345[[#This Row],[Estimated costs 1]]-Table1345[[#This Row],[Actual cost]]</f>
        <v>0</v>
      </c>
      <c r="M67" s="2">
        <f>Table1345[[#This Row],[Diff 1]]/Table1345[[#This Row],[Actual cost]]*100</f>
        <v>0</v>
      </c>
      <c r="N67">
        <v>3.9308333333333299E-2</v>
      </c>
      <c r="O67">
        <v>3.9308333333333299E-2</v>
      </c>
      <c r="P67">
        <v>3.9308333333333299E-2</v>
      </c>
      <c r="Q67">
        <v>3.9308333333333299E-2</v>
      </c>
      <c r="R67">
        <v>3.9308333333333299E-2</v>
      </c>
      <c r="S67">
        <v>3.9308333333333299E-2</v>
      </c>
      <c r="T67">
        <v>3.9308333333333299E-2</v>
      </c>
      <c r="U67">
        <v>3.9308333333333299E-2</v>
      </c>
      <c r="V67">
        <v>3.9308333333333299E-2</v>
      </c>
      <c r="W67">
        <v>3.9308333333333299E-2</v>
      </c>
      <c r="X67">
        <v>3.9308333333333299E-2</v>
      </c>
      <c r="Y67">
        <v>3.9308333333333299E-2</v>
      </c>
      <c r="Z67">
        <v>3.9308333333333299E-2</v>
      </c>
      <c r="AA67">
        <v>3.9308333333333299E-2</v>
      </c>
      <c r="AB67">
        <v>3.9308333333333299E-2</v>
      </c>
      <c r="AC67">
        <v>3.9308333333333299E-2</v>
      </c>
      <c r="AD67">
        <v>3.9308333333333299E-2</v>
      </c>
      <c r="AE67">
        <v>3.9308333333333299E-2</v>
      </c>
      <c r="AF67">
        <v>3.9308333333333299E-2</v>
      </c>
      <c r="AG67">
        <v>3.9308333333333299E-2</v>
      </c>
    </row>
    <row r="68" spans="1:33" hidden="1" x14ac:dyDescent="0.3">
      <c r="A68" t="s">
        <v>88</v>
      </c>
      <c r="B68">
        <v>66</v>
      </c>
      <c r="C68" t="str">
        <f>LEFT(Table1345[[#This Row],[Contingency id]])</f>
        <v>B</v>
      </c>
      <c r="D68">
        <v>14.6551724137931</v>
      </c>
      <c r="E68" s="1">
        <v>1.05454545454545</v>
      </c>
      <c r="F68">
        <v>116</v>
      </c>
      <c r="G68">
        <v>110</v>
      </c>
      <c r="H68">
        <v>3.83236206896551E-2</v>
      </c>
      <c r="I68" s="2">
        <f>AVERAGE(Table1345[[#This Row],[Estimated costs 1]:[Estimated costs 20]])</f>
        <v>3.8323620689655107E-2</v>
      </c>
      <c r="J68" s="2">
        <f>_xlfn.STDEV.P(Table1345[[#This Row],[Estimated costs 1]:[Estimated costs 20]])</f>
        <v>6.9388939039072284E-18</v>
      </c>
      <c r="K68" s="2">
        <f>Table1345[[#This Row],[Dev]]/Table1345[[#This Row],[Mean]]*100</f>
        <v>1.8106049947885743E-14</v>
      </c>
      <c r="L68" s="2">
        <f>Table1345[[#This Row],[Estimated costs 1]]-Table1345[[#This Row],[Actual cost]]</f>
        <v>0</v>
      </c>
      <c r="M68" s="2">
        <f>Table1345[[#This Row],[Diff 1]]/Table1345[[#This Row],[Actual cost]]*100</f>
        <v>0</v>
      </c>
      <c r="N68">
        <v>3.83236206896551E-2</v>
      </c>
      <c r="O68">
        <v>3.83236206896551E-2</v>
      </c>
      <c r="P68">
        <v>3.83236206896551E-2</v>
      </c>
      <c r="Q68">
        <v>3.83236206896551E-2</v>
      </c>
      <c r="R68">
        <v>3.83236206896551E-2</v>
      </c>
      <c r="S68">
        <v>3.83236206896551E-2</v>
      </c>
      <c r="T68">
        <v>3.83236206896551E-2</v>
      </c>
      <c r="U68">
        <v>3.83236206896551E-2</v>
      </c>
      <c r="V68">
        <v>3.83236206896551E-2</v>
      </c>
      <c r="W68">
        <v>3.83236206896551E-2</v>
      </c>
      <c r="X68">
        <v>3.83236206896551E-2</v>
      </c>
      <c r="Y68">
        <v>3.83236206896551E-2</v>
      </c>
      <c r="Z68">
        <v>3.83236206896551E-2</v>
      </c>
      <c r="AA68">
        <v>3.83236206896551E-2</v>
      </c>
      <c r="AB68">
        <v>3.83236206896551E-2</v>
      </c>
      <c r="AC68">
        <v>3.83236206896551E-2</v>
      </c>
      <c r="AD68">
        <v>3.83236206896551E-2</v>
      </c>
      <c r="AE68">
        <v>3.83236206896551E-2</v>
      </c>
      <c r="AF68">
        <v>3.83236206896551E-2</v>
      </c>
      <c r="AG68">
        <v>3.83236206896551E-2</v>
      </c>
    </row>
    <row r="69" spans="1:33" x14ac:dyDescent="0.3">
      <c r="A69" t="s">
        <v>89</v>
      </c>
      <c r="B69">
        <v>67</v>
      </c>
      <c r="C69" t="str">
        <f>LEFT(Table1345[[#This Row],[Contingency id]])</f>
        <v>C</v>
      </c>
      <c r="D69">
        <v>17.1875</v>
      </c>
      <c r="E69" s="1">
        <v>1.01587301587301</v>
      </c>
      <c r="F69">
        <v>64</v>
      </c>
      <c r="G69">
        <v>63</v>
      </c>
      <c r="H69">
        <v>3.7750937499999998E-2</v>
      </c>
      <c r="I69" s="2">
        <f>AVERAGE(Table1345[[#This Row],[Estimated costs 1]:[Estimated costs 20]])</f>
        <v>3.7750937500000012E-2</v>
      </c>
      <c r="J69" s="2">
        <f>_xlfn.STDEV.P(Table1345[[#This Row],[Estimated costs 1]:[Estimated costs 20]])</f>
        <v>1.3877787807814457E-17</v>
      </c>
      <c r="K69" s="2">
        <f>Table1345[[#This Row],[Dev]]/Table1345[[#This Row],[Mean]]*100</f>
        <v>3.6761438859139469E-14</v>
      </c>
      <c r="L69" s="2">
        <f>Table1345[[#This Row],[Estimated costs 1]]-Table1345[[#This Row],[Actual cost]]</f>
        <v>0</v>
      </c>
      <c r="M69" s="2">
        <f>Table1345[[#This Row],[Diff 1]]/Table1345[[#This Row],[Actual cost]]*100</f>
        <v>0</v>
      </c>
      <c r="N69">
        <v>3.7750937499999998E-2</v>
      </c>
      <c r="O69">
        <v>3.7750937499999998E-2</v>
      </c>
      <c r="P69">
        <v>3.7750937499999998E-2</v>
      </c>
      <c r="Q69">
        <v>3.7750937499999998E-2</v>
      </c>
      <c r="R69">
        <v>3.7750937499999998E-2</v>
      </c>
      <c r="S69">
        <v>3.7750937499999998E-2</v>
      </c>
      <c r="T69">
        <v>3.7750937499999998E-2</v>
      </c>
      <c r="U69">
        <v>3.7750937499999998E-2</v>
      </c>
      <c r="V69">
        <v>3.7750937499999998E-2</v>
      </c>
      <c r="W69">
        <v>3.7750937499999998E-2</v>
      </c>
      <c r="X69">
        <v>3.7750937499999998E-2</v>
      </c>
      <c r="Y69">
        <v>3.7750937499999998E-2</v>
      </c>
      <c r="Z69">
        <v>3.7750937499999998E-2</v>
      </c>
      <c r="AA69">
        <v>3.7750937499999998E-2</v>
      </c>
      <c r="AB69">
        <v>3.7750937499999998E-2</v>
      </c>
      <c r="AC69">
        <v>3.7750937499999998E-2</v>
      </c>
      <c r="AD69">
        <v>3.7750937499999998E-2</v>
      </c>
      <c r="AE69">
        <v>3.7750937499999998E-2</v>
      </c>
      <c r="AF69">
        <v>3.7750937499999998E-2</v>
      </c>
      <c r="AG69">
        <v>3.7750937499999998E-2</v>
      </c>
    </row>
    <row r="70" spans="1:33" x14ac:dyDescent="0.3">
      <c r="A70" t="s">
        <v>90</v>
      </c>
      <c r="B70">
        <v>68</v>
      </c>
      <c r="C70" t="str">
        <f>LEFT(Table1345[[#This Row],[Contingency id]])</f>
        <v>C</v>
      </c>
      <c r="D70">
        <v>9.3220338983050794</v>
      </c>
      <c r="E70" s="1">
        <v>1.04424778761061</v>
      </c>
      <c r="F70">
        <v>118</v>
      </c>
      <c r="G70">
        <v>113</v>
      </c>
      <c r="H70">
        <v>3.6800847457627101E-2</v>
      </c>
      <c r="I70" s="2">
        <f>AVERAGE(Table1345[[#This Row],[Estimated costs 1]:[Estimated costs 20]])</f>
        <v>3.6800847457627114E-2</v>
      </c>
      <c r="J70" s="2">
        <f>_xlfn.STDEV.P(Table1345[[#This Row],[Estimated costs 1]:[Estimated costs 20]])</f>
        <v>1.3877787807814457E-17</v>
      </c>
      <c r="K70" s="2">
        <f>Table1345[[#This Row],[Dev]]/Table1345[[#This Row],[Mean]]*100</f>
        <v>3.7710511486979993E-14</v>
      </c>
      <c r="L70" s="2">
        <f>Table1345[[#This Row],[Estimated costs 1]]-Table1345[[#This Row],[Actual cost]]</f>
        <v>0</v>
      </c>
      <c r="M70" s="2">
        <f>Table1345[[#This Row],[Diff 1]]/Table1345[[#This Row],[Actual cost]]*100</f>
        <v>0</v>
      </c>
      <c r="N70">
        <v>3.6800847457627101E-2</v>
      </c>
      <c r="O70">
        <v>3.6800847457627101E-2</v>
      </c>
      <c r="P70">
        <v>3.6800847457627101E-2</v>
      </c>
      <c r="Q70">
        <v>3.6800847457627101E-2</v>
      </c>
      <c r="R70">
        <v>3.6800847457627101E-2</v>
      </c>
      <c r="S70">
        <v>3.6800847457627101E-2</v>
      </c>
      <c r="T70">
        <v>3.6800847457627101E-2</v>
      </c>
      <c r="U70">
        <v>3.6800847457627101E-2</v>
      </c>
      <c r="V70">
        <v>3.6800847457627101E-2</v>
      </c>
      <c r="W70">
        <v>3.6800847457627101E-2</v>
      </c>
      <c r="X70">
        <v>3.6800847457627101E-2</v>
      </c>
      <c r="Y70">
        <v>3.6800847457627101E-2</v>
      </c>
      <c r="Z70">
        <v>3.6800847457627101E-2</v>
      </c>
      <c r="AA70">
        <v>3.6800847457627101E-2</v>
      </c>
      <c r="AB70">
        <v>3.6800847457627101E-2</v>
      </c>
      <c r="AC70">
        <v>3.6800847457627101E-2</v>
      </c>
      <c r="AD70">
        <v>3.6800847457627101E-2</v>
      </c>
      <c r="AE70">
        <v>3.6800847457627101E-2</v>
      </c>
      <c r="AF70">
        <v>3.6800847457627101E-2</v>
      </c>
      <c r="AG70">
        <v>3.6800847457627101E-2</v>
      </c>
    </row>
    <row r="71" spans="1:33" hidden="1" x14ac:dyDescent="0.3">
      <c r="A71" t="s">
        <v>91</v>
      </c>
      <c r="B71">
        <v>69</v>
      </c>
      <c r="C71" t="str">
        <f>LEFT(Table1345[[#This Row],[Contingency id]])</f>
        <v>B</v>
      </c>
      <c r="D71">
        <v>9.9236641221373993</v>
      </c>
      <c r="E71" s="1">
        <v>1.05645161290322</v>
      </c>
      <c r="F71">
        <v>131</v>
      </c>
      <c r="G71">
        <v>124</v>
      </c>
      <c r="H71">
        <v>3.64779389312977E-2</v>
      </c>
      <c r="I71" s="2">
        <f>AVERAGE(Table1345[[#This Row],[Estimated costs 1]:[Estimated costs 20]])</f>
        <v>3.6794656488549592E-2</v>
      </c>
      <c r="J71" s="2">
        <f>_xlfn.STDEV.P(Table1345[[#This Row],[Estimated costs 1]:[Estimated costs 20]])</f>
        <v>3.8886066068167728E-3</v>
      </c>
      <c r="K71" s="2">
        <f>Table1345[[#This Row],[Dev]]/Table1345[[#This Row],[Mean]]*100</f>
        <v>10.568400354619149</v>
      </c>
      <c r="L71" s="2">
        <f>Table1345[[#This Row],[Estimated costs 1]]-Table1345[[#This Row],[Actual cost]]</f>
        <v>4.6854961832061004E-3</v>
      </c>
      <c r="M71" s="2">
        <f>Table1345[[#This Row],[Diff 1]]/Table1345[[#This Row],[Actual cost]]*100</f>
        <v>12.844739369816732</v>
      </c>
      <c r="N71">
        <v>4.11634351145038E-2</v>
      </c>
      <c r="O71">
        <v>3.17924427480916E-2</v>
      </c>
      <c r="P71">
        <v>3.17924427480916E-2</v>
      </c>
      <c r="Q71">
        <v>3.4829083969465602E-2</v>
      </c>
      <c r="R71">
        <v>4.11634351145038E-2</v>
      </c>
      <c r="S71">
        <v>3.8126793893129701E-2</v>
      </c>
      <c r="T71">
        <v>4.11634351145038E-2</v>
      </c>
      <c r="U71">
        <v>3.17924427480916E-2</v>
      </c>
      <c r="V71">
        <v>3.4829083969465602E-2</v>
      </c>
      <c r="W71">
        <v>4.11634351145038E-2</v>
      </c>
      <c r="X71">
        <v>3.17924427480916E-2</v>
      </c>
      <c r="Y71">
        <v>4.11634351145038E-2</v>
      </c>
      <c r="Z71">
        <v>3.4829083969465602E-2</v>
      </c>
      <c r="AA71">
        <v>3.17924427480916E-2</v>
      </c>
      <c r="AB71">
        <v>4.11634351145038E-2</v>
      </c>
      <c r="AC71">
        <v>3.8126793893129701E-2</v>
      </c>
      <c r="AD71">
        <v>3.8126793893129701E-2</v>
      </c>
      <c r="AE71">
        <v>4.11634351145038E-2</v>
      </c>
      <c r="AF71">
        <v>3.17924427480916E-2</v>
      </c>
      <c r="AG71">
        <v>3.8126793893129701E-2</v>
      </c>
    </row>
    <row r="72" spans="1:33" hidden="1" x14ac:dyDescent="0.3">
      <c r="A72" t="s">
        <v>92</v>
      </c>
      <c r="B72">
        <v>70</v>
      </c>
      <c r="C72" t="str">
        <f>LEFT(Table1345[[#This Row],[Contingency id]])</f>
        <v>A</v>
      </c>
      <c r="D72">
        <v>9.0909090909090899</v>
      </c>
      <c r="E72" s="1">
        <v>1.0760869565217299</v>
      </c>
      <c r="F72">
        <v>99</v>
      </c>
      <c r="G72">
        <v>92</v>
      </c>
      <c r="H72">
        <v>3.6110101010101002E-2</v>
      </c>
      <c r="I72" s="2">
        <f>AVERAGE(Table1345[[#This Row],[Estimated costs 1]:[Estimated costs 20]])</f>
        <v>3.6110101010101009E-2</v>
      </c>
      <c r="J72" s="2">
        <f>_xlfn.STDEV.P(Table1345[[#This Row],[Estimated costs 1]:[Estimated costs 20]])</f>
        <v>6.9388939039072284E-18</v>
      </c>
      <c r="K72" s="2">
        <f>Table1345[[#This Row],[Dev]]/Table1345[[#This Row],[Mean]]*100</f>
        <v>1.9215936011827343E-14</v>
      </c>
      <c r="L72" s="2">
        <f>Table1345[[#This Row],[Estimated costs 1]]-Table1345[[#This Row],[Actual cost]]</f>
        <v>0</v>
      </c>
      <c r="M72" s="2">
        <f>Table1345[[#This Row],[Diff 1]]/Table1345[[#This Row],[Actual cost]]*100</f>
        <v>0</v>
      </c>
      <c r="N72">
        <v>3.6110101010101002E-2</v>
      </c>
      <c r="O72">
        <v>3.6110101010101002E-2</v>
      </c>
      <c r="P72">
        <v>3.6110101010101002E-2</v>
      </c>
      <c r="Q72">
        <v>3.6110101010101002E-2</v>
      </c>
      <c r="R72">
        <v>3.6110101010101002E-2</v>
      </c>
      <c r="S72">
        <v>3.6110101010101002E-2</v>
      </c>
      <c r="T72">
        <v>3.6110101010101002E-2</v>
      </c>
      <c r="U72">
        <v>3.6110101010101002E-2</v>
      </c>
      <c r="V72">
        <v>3.6110101010101002E-2</v>
      </c>
      <c r="W72">
        <v>3.6110101010101002E-2</v>
      </c>
      <c r="X72">
        <v>3.6110101010101002E-2</v>
      </c>
      <c r="Y72">
        <v>3.6110101010101002E-2</v>
      </c>
      <c r="Z72">
        <v>3.6110101010101002E-2</v>
      </c>
      <c r="AA72">
        <v>3.6110101010101002E-2</v>
      </c>
      <c r="AB72">
        <v>3.6110101010101002E-2</v>
      </c>
      <c r="AC72">
        <v>3.6110101010101002E-2</v>
      </c>
      <c r="AD72">
        <v>3.6110101010101002E-2</v>
      </c>
      <c r="AE72">
        <v>3.6110101010101002E-2</v>
      </c>
      <c r="AF72">
        <v>3.6110101010101002E-2</v>
      </c>
      <c r="AG72">
        <v>3.6110101010101002E-2</v>
      </c>
    </row>
    <row r="73" spans="1:33" hidden="1" x14ac:dyDescent="0.3">
      <c r="A73" t="s">
        <v>93</v>
      </c>
      <c r="B73">
        <v>71</v>
      </c>
      <c r="C73" t="str">
        <f>LEFT(Table1345[[#This Row],[Contingency id]])</f>
        <v>B</v>
      </c>
      <c r="D73">
        <v>9.1549295774647899</v>
      </c>
      <c r="E73" s="1">
        <v>1.06766917293233</v>
      </c>
      <c r="F73">
        <v>142</v>
      </c>
      <c r="G73">
        <v>133</v>
      </c>
      <c r="H73">
        <v>3.5788873239436601E-2</v>
      </c>
      <c r="I73" s="2">
        <f>AVERAGE(Table1345[[#This Row],[Estimated costs 1]:[Estimated costs 20]])</f>
        <v>3.6806584507042217E-2</v>
      </c>
      <c r="J73" s="2">
        <f>_xlfn.STDEV.P(Table1345[[#This Row],[Estimated costs 1]:[Estimated costs 20]])</f>
        <v>4.3397568251548621E-3</v>
      </c>
      <c r="K73" s="2">
        <f>Table1345[[#This Row],[Dev]]/Table1345[[#This Row],[Mean]]*100</f>
        <v>11.790707785789076</v>
      </c>
      <c r="L73" s="2">
        <f>Table1345[[#This Row],[Estimated costs 1]]-Table1345[[#This Row],[Actual cost]]</f>
        <v>-2.9077464788732979E-3</v>
      </c>
      <c r="M73" s="2">
        <f>Table1345[[#This Row],[Diff 1]]/Table1345[[#This Row],[Actual cost]]*100</f>
        <v>-8.1247220593387759</v>
      </c>
      <c r="N73">
        <v>3.2881126760563303E-2</v>
      </c>
      <c r="O73">
        <v>4.16043661971831E-2</v>
      </c>
      <c r="P73">
        <v>3.2881126760563303E-2</v>
      </c>
      <c r="Q73">
        <v>3.2881126760563303E-2</v>
      </c>
      <c r="R73">
        <v>3.2881126760563303E-2</v>
      </c>
      <c r="S73">
        <v>4.16043661971831E-2</v>
      </c>
      <c r="T73">
        <v>3.2881126760563303E-2</v>
      </c>
      <c r="U73">
        <v>3.2881126760563303E-2</v>
      </c>
      <c r="V73">
        <v>4.16043661971831E-2</v>
      </c>
      <c r="W73">
        <v>3.2881126760563303E-2</v>
      </c>
      <c r="X73">
        <v>3.2881126760563303E-2</v>
      </c>
      <c r="Y73">
        <v>3.2881126760563303E-2</v>
      </c>
      <c r="Z73">
        <v>3.2881126760563303E-2</v>
      </c>
      <c r="AA73">
        <v>4.16043661971831E-2</v>
      </c>
      <c r="AB73">
        <v>4.16043661971831E-2</v>
      </c>
      <c r="AC73">
        <v>4.16043661971831E-2</v>
      </c>
      <c r="AD73">
        <v>4.16043661971831E-2</v>
      </c>
      <c r="AE73">
        <v>3.2881126760563303E-2</v>
      </c>
      <c r="AF73">
        <v>4.16043661971831E-2</v>
      </c>
      <c r="AG73">
        <v>4.16043661971831E-2</v>
      </c>
    </row>
    <row r="74" spans="1:33" hidden="1" x14ac:dyDescent="0.3">
      <c r="A74" t="s">
        <v>94</v>
      </c>
      <c r="B74">
        <v>72</v>
      </c>
      <c r="C74" t="str">
        <f>LEFT(Table1345[[#This Row],[Contingency id]])</f>
        <v>B</v>
      </c>
      <c r="D74">
        <v>9.3220338983050794</v>
      </c>
      <c r="E74" s="1">
        <v>1.0350877192982399</v>
      </c>
      <c r="F74">
        <v>118</v>
      </c>
      <c r="G74">
        <v>114</v>
      </c>
      <c r="H74">
        <v>3.5615593220338901E-2</v>
      </c>
      <c r="I74" s="2">
        <f>AVERAGE(Table1345[[#This Row],[Estimated costs 1]:[Estimated costs 20]])</f>
        <v>3.4976949152542333E-2</v>
      </c>
      <c r="J74" s="2">
        <f>_xlfn.STDEV.P(Table1345[[#This Row],[Estimated costs 1]:[Estimated costs 20]])</f>
        <v>3.1287041867142417E-3</v>
      </c>
      <c r="K74" s="2">
        <f>Table1345[[#This Row],[Dev]]/Table1345[[#This Row],[Mean]]*100</f>
        <v>8.9450459874852442</v>
      </c>
      <c r="L74" s="2">
        <f>Table1345[[#This Row],[Estimated costs 1]]-Table1345[[#This Row],[Actual cost]]</f>
        <v>-3.193220338982998E-3</v>
      </c>
      <c r="M74" s="2">
        <f>Table1345[[#This Row],[Diff 1]]/Table1345[[#This Row],[Actual cost]]*100</f>
        <v>-8.9657929301580594</v>
      </c>
      <c r="N74">
        <v>3.2422372881355903E-2</v>
      </c>
      <c r="O74">
        <v>3.2422372881355903E-2</v>
      </c>
      <c r="P74">
        <v>3.2422372881355903E-2</v>
      </c>
      <c r="Q74">
        <v>3.8808813559322003E-2</v>
      </c>
      <c r="R74">
        <v>3.2422372881355903E-2</v>
      </c>
      <c r="S74">
        <v>3.2422372881355903E-2</v>
      </c>
      <c r="T74">
        <v>3.8808813559322003E-2</v>
      </c>
      <c r="U74">
        <v>3.8808813559322003E-2</v>
      </c>
      <c r="V74">
        <v>3.8808813559322003E-2</v>
      </c>
      <c r="W74">
        <v>3.2422372881355903E-2</v>
      </c>
      <c r="X74">
        <v>3.2422372881355903E-2</v>
      </c>
      <c r="Y74">
        <v>3.2422372881355903E-2</v>
      </c>
      <c r="Z74">
        <v>3.8808813559322003E-2</v>
      </c>
      <c r="AA74">
        <v>3.2422372881355903E-2</v>
      </c>
      <c r="AB74">
        <v>3.2422372881355903E-2</v>
      </c>
      <c r="AC74">
        <v>3.8808813559322003E-2</v>
      </c>
      <c r="AD74">
        <v>3.2422372881355903E-2</v>
      </c>
      <c r="AE74">
        <v>3.8808813559322003E-2</v>
      </c>
      <c r="AF74">
        <v>3.2422372881355903E-2</v>
      </c>
      <c r="AG74">
        <v>3.8808813559322003E-2</v>
      </c>
    </row>
    <row r="75" spans="1:33" hidden="1" x14ac:dyDescent="0.3">
      <c r="A75" t="s">
        <v>95</v>
      </c>
      <c r="B75">
        <v>73</v>
      </c>
      <c r="C75" t="str">
        <f>LEFT(Table1345[[#This Row],[Contingency id]])</f>
        <v>B</v>
      </c>
      <c r="D75">
        <v>1.03780578206078</v>
      </c>
      <c r="E75" s="1">
        <v>1.5649651972157701</v>
      </c>
      <c r="F75">
        <v>1349</v>
      </c>
      <c r="G75">
        <v>862</v>
      </c>
      <c r="H75">
        <v>3.5133432171979201E-2</v>
      </c>
      <c r="I75" s="2">
        <f>AVERAGE(Table1345[[#This Row],[Estimated costs 1]:[Estimated costs 20]])</f>
        <v>3.5763491475166734E-2</v>
      </c>
      <c r="J75" s="2">
        <f>_xlfn.STDEV.P(Table1345[[#This Row],[Estimated costs 1]:[Estimated costs 20]])</f>
        <v>6.6971240256042336E-3</v>
      </c>
      <c r="K75" s="2">
        <f>Table1345[[#This Row],[Dev]]/Table1345[[#This Row],[Mean]]*100</f>
        <v>18.726147110817042</v>
      </c>
      <c r="L75" s="2">
        <f>Table1345[[#This Row],[Estimated costs 1]]-Table1345[[#This Row],[Actual cost]]</f>
        <v>1.489992587101599E-3</v>
      </c>
      <c r="M75" s="2">
        <f>Table1345[[#This Row],[Diff 1]]/Table1345[[#This Row],[Actual cost]]*100</f>
        <v>4.2409536870979201</v>
      </c>
      <c r="N75">
        <v>3.66234247590808E-2</v>
      </c>
      <c r="O75">
        <v>3.2282431430689401E-2</v>
      </c>
      <c r="P75">
        <v>4.9009636767976199E-2</v>
      </c>
      <c r="Q75">
        <v>2.8214974054855398E-2</v>
      </c>
      <c r="R75">
        <v>2.23706449221645E-2</v>
      </c>
      <c r="S75">
        <v>4.18554484803558E-2</v>
      </c>
      <c r="T75">
        <v>4.0412157153446898E-2</v>
      </c>
      <c r="U75">
        <v>2.91905114899925E-2</v>
      </c>
      <c r="V75">
        <v>3.9102297998517402E-2</v>
      </c>
      <c r="W75">
        <v>3.6345441067457303E-2</v>
      </c>
      <c r="X75">
        <v>3.3532246108228303E-2</v>
      </c>
      <c r="Y75">
        <v>3.3592290585618897E-2</v>
      </c>
      <c r="Z75">
        <v>2.9251297257227499E-2</v>
      </c>
      <c r="AA75">
        <v>3.2004447739065897E-2</v>
      </c>
      <c r="AB75">
        <v>2.94647887323943E-2</v>
      </c>
      <c r="AC75">
        <v>3.2004447739065897E-2</v>
      </c>
      <c r="AD75">
        <v>4.7421793921423198E-2</v>
      </c>
      <c r="AE75">
        <v>4.4942920681986603E-2</v>
      </c>
      <c r="AF75">
        <v>3.8824314306893898E-2</v>
      </c>
      <c r="AG75">
        <v>3.8824314306893898E-2</v>
      </c>
    </row>
    <row r="76" spans="1:33" x14ac:dyDescent="0.3">
      <c r="A76" t="s">
        <v>96</v>
      </c>
      <c r="B76">
        <v>74</v>
      </c>
      <c r="C76" t="str">
        <f>LEFT(Table1345[[#This Row],[Contingency id]])</f>
        <v>C</v>
      </c>
      <c r="D76">
        <v>16.417910447761098</v>
      </c>
      <c r="E76" s="1">
        <v>1.03076923076923</v>
      </c>
      <c r="F76">
        <v>67</v>
      </c>
      <c r="G76">
        <v>65</v>
      </c>
      <c r="H76">
        <v>3.3334328358208903E-2</v>
      </c>
      <c r="I76" s="2">
        <f>AVERAGE(Table1345[[#This Row],[Estimated costs 1]:[Estimated costs 20]])</f>
        <v>3.3334328358208917E-2</v>
      </c>
      <c r="J76" s="2">
        <f>_xlfn.STDEV.P(Table1345[[#This Row],[Estimated costs 1]:[Estimated costs 20]])</f>
        <v>1.3877787807814457E-17</v>
      </c>
      <c r="K76" s="2">
        <f>Table1345[[#This Row],[Dev]]/Table1345[[#This Row],[Mean]]*100</f>
        <v>4.1632120673572562E-14</v>
      </c>
      <c r="L76" s="2">
        <f>Table1345[[#This Row],[Estimated costs 1]]-Table1345[[#This Row],[Actual cost]]</f>
        <v>0</v>
      </c>
      <c r="M76" s="2">
        <f>Table1345[[#This Row],[Diff 1]]/Table1345[[#This Row],[Actual cost]]*100</f>
        <v>0</v>
      </c>
      <c r="N76">
        <v>3.3334328358208903E-2</v>
      </c>
      <c r="O76">
        <v>3.3334328358208903E-2</v>
      </c>
      <c r="P76">
        <v>3.3334328358208903E-2</v>
      </c>
      <c r="Q76">
        <v>3.3334328358208903E-2</v>
      </c>
      <c r="R76">
        <v>3.3334328358208903E-2</v>
      </c>
      <c r="S76">
        <v>3.3334328358208903E-2</v>
      </c>
      <c r="T76">
        <v>3.3334328358208903E-2</v>
      </c>
      <c r="U76">
        <v>3.3334328358208903E-2</v>
      </c>
      <c r="V76">
        <v>3.3334328358208903E-2</v>
      </c>
      <c r="W76">
        <v>3.3334328358208903E-2</v>
      </c>
      <c r="X76">
        <v>3.3334328358208903E-2</v>
      </c>
      <c r="Y76">
        <v>3.3334328358208903E-2</v>
      </c>
      <c r="Z76">
        <v>3.3334328358208903E-2</v>
      </c>
      <c r="AA76">
        <v>3.3334328358208903E-2</v>
      </c>
      <c r="AB76">
        <v>3.3334328358208903E-2</v>
      </c>
      <c r="AC76">
        <v>3.3334328358208903E-2</v>
      </c>
      <c r="AD76">
        <v>3.3334328358208903E-2</v>
      </c>
      <c r="AE76">
        <v>3.3334328358208903E-2</v>
      </c>
      <c r="AF76">
        <v>3.3334328358208903E-2</v>
      </c>
      <c r="AG76">
        <v>3.3334328358208903E-2</v>
      </c>
    </row>
    <row r="77" spans="1:33" x14ac:dyDescent="0.3">
      <c r="A77" t="s">
        <v>97</v>
      </c>
      <c r="B77">
        <v>75</v>
      </c>
      <c r="C77" t="str">
        <f>LEFT(Table1345[[#This Row],[Contingency id]])</f>
        <v>C</v>
      </c>
      <c r="D77">
        <v>1.0869565217391299</v>
      </c>
      <c r="E77" s="1">
        <v>1.0760233918128601</v>
      </c>
      <c r="F77">
        <v>184</v>
      </c>
      <c r="G77">
        <v>171</v>
      </c>
      <c r="H77">
        <v>3.1554347826086897E-2</v>
      </c>
      <c r="I77" s="2">
        <f>AVERAGE(Table1345[[#This Row],[Estimated costs 1]:[Estimated costs 20]])</f>
        <v>3.1554347826086897E-2</v>
      </c>
      <c r="J77" s="2">
        <f>_xlfn.STDEV.P(Table1345[[#This Row],[Estimated costs 1]:[Estimated costs 20]])</f>
        <v>0</v>
      </c>
      <c r="K77" s="2">
        <f>Table1345[[#This Row],[Dev]]/Table1345[[#This Row],[Mean]]*100</f>
        <v>0</v>
      </c>
      <c r="L77" s="2">
        <f>Table1345[[#This Row],[Estimated costs 1]]-Table1345[[#This Row],[Actual cost]]</f>
        <v>0</v>
      </c>
      <c r="M77" s="2">
        <f>Table1345[[#This Row],[Diff 1]]/Table1345[[#This Row],[Actual cost]]*100</f>
        <v>0</v>
      </c>
      <c r="N77">
        <v>3.1554347826086897E-2</v>
      </c>
      <c r="O77">
        <v>3.1554347826086897E-2</v>
      </c>
      <c r="P77">
        <v>3.1554347826086897E-2</v>
      </c>
      <c r="Q77">
        <v>3.1554347826086897E-2</v>
      </c>
      <c r="R77">
        <v>3.1554347826086897E-2</v>
      </c>
      <c r="S77">
        <v>3.1554347826086897E-2</v>
      </c>
      <c r="T77">
        <v>3.1554347826086897E-2</v>
      </c>
      <c r="U77">
        <v>3.1554347826086897E-2</v>
      </c>
      <c r="V77">
        <v>3.1554347826086897E-2</v>
      </c>
      <c r="W77">
        <v>3.1554347826086897E-2</v>
      </c>
      <c r="X77">
        <v>3.1554347826086897E-2</v>
      </c>
      <c r="Y77">
        <v>3.1554347826086897E-2</v>
      </c>
      <c r="Z77">
        <v>3.1554347826086897E-2</v>
      </c>
      <c r="AA77">
        <v>3.1554347826086897E-2</v>
      </c>
      <c r="AB77">
        <v>3.1554347826086897E-2</v>
      </c>
      <c r="AC77">
        <v>3.1554347826086897E-2</v>
      </c>
      <c r="AD77">
        <v>3.1554347826086897E-2</v>
      </c>
      <c r="AE77">
        <v>3.1554347826086897E-2</v>
      </c>
      <c r="AF77">
        <v>3.1554347826086897E-2</v>
      </c>
      <c r="AG77">
        <v>3.1554347826086897E-2</v>
      </c>
    </row>
    <row r="78" spans="1:33" hidden="1" x14ac:dyDescent="0.3">
      <c r="A78" t="s">
        <v>98</v>
      </c>
      <c r="B78">
        <v>76</v>
      </c>
      <c r="C78" t="str">
        <f>LEFT(Table1345[[#This Row],[Contingency id]])</f>
        <v>B</v>
      </c>
      <c r="D78">
        <v>3.125</v>
      </c>
      <c r="E78" s="1">
        <v>1</v>
      </c>
      <c r="F78">
        <v>32</v>
      </c>
      <c r="G78">
        <v>32</v>
      </c>
      <c r="H78">
        <v>2.9578125E-2</v>
      </c>
      <c r="I78" s="2">
        <f>AVERAGE(Table1345[[#This Row],[Estimated costs 1]:[Estimated costs 20]])</f>
        <v>2.9578125000000004E-2</v>
      </c>
      <c r="J78" s="2">
        <f>_xlfn.STDEV.P(Table1345[[#This Row],[Estimated costs 1]:[Estimated costs 20]])</f>
        <v>3.4694469519536142E-18</v>
      </c>
      <c r="K78" s="2">
        <f>Table1345[[#This Row],[Dev]]/Table1345[[#This Row],[Mean]]*100</f>
        <v>1.1729773107502974E-14</v>
      </c>
      <c r="L78" s="2">
        <f>Table1345[[#This Row],[Estimated costs 1]]-Table1345[[#This Row],[Actual cost]]</f>
        <v>0</v>
      </c>
      <c r="M78" s="2">
        <f>Table1345[[#This Row],[Diff 1]]/Table1345[[#This Row],[Actual cost]]*100</f>
        <v>0</v>
      </c>
      <c r="N78">
        <v>2.9578125E-2</v>
      </c>
      <c r="O78">
        <v>2.9578125E-2</v>
      </c>
      <c r="P78">
        <v>2.9578125E-2</v>
      </c>
      <c r="Q78">
        <v>2.9578125E-2</v>
      </c>
      <c r="R78">
        <v>2.9578125E-2</v>
      </c>
      <c r="S78">
        <v>2.9578125E-2</v>
      </c>
      <c r="T78">
        <v>2.9578125E-2</v>
      </c>
      <c r="U78">
        <v>2.9578125E-2</v>
      </c>
      <c r="V78">
        <v>2.9578125E-2</v>
      </c>
      <c r="W78">
        <v>2.9578125E-2</v>
      </c>
      <c r="X78">
        <v>2.9578125E-2</v>
      </c>
      <c r="Y78">
        <v>2.9578125E-2</v>
      </c>
      <c r="Z78">
        <v>2.9578125E-2</v>
      </c>
      <c r="AA78">
        <v>2.9578125E-2</v>
      </c>
      <c r="AB78">
        <v>2.9578125E-2</v>
      </c>
      <c r="AC78">
        <v>2.9578125E-2</v>
      </c>
      <c r="AD78">
        <v>2.9578125E-2</v>
      </c>
      <c r="AE78">
        <v>2.9578125E-2</v>
      </c>
      <c r="AF78">
        <v>2.9578125E-2</v>
      </c>
      <c r="AG78">
        <v>2.9578125E-2</v>
      </c>
    </row>
    <row r="79" spans="1:33" hidden="1" x14ac:dyDescent="0.3">
      <c r="A79" t="s">
        <v>99</v>
      </c>
      <c r="B79">
        <v>77</v>
      </c>
      <c r="C79" t="str">
        <f>LEFT(Table1345[[#This Row],[Contingency id]])</f>
        <v>A</v>
      </c>
      <c r="D79">
        <v>12.9629629629629</v>
      </c>
      <c r="E79" s="1">
        <v>1.0485436893203799</v>
      </c>
      <c r="F79">
        <v>108</v>
      </c>
      <c r="G79">
        <v>103</v>
      </c>
      <c r="H79">
        <v>2.93074074074074E-2</v>
      </c>
      <c r="I79" s="2">
        <f>AVERAGE(Table1345[[#This Row],[Estimated costs 1]:[Estimated costs 20]])</f>
        <v>2.9330185185185133E-2</v>
      </c>
      <c r="J79" s="2">
        <f>_xlfn.STDEV.P(Table1345[[#This Row],[Estimated costs 1]:[Estimated costs 20]])</f>
        <v>2.2663602734092337E-4</v>
      </c>
      <c r="K79" s="2">
        <f>Table1345[[#This Row],[Dev]]/Table1345[[#This Row],[Mean]]*100</f>
        <v>0.77270574975912087</v>
      </c>
      <c r="L79" s="2">
        <f>Table1345[[#This Row],[Estimated costs 1]]-Table1345[[#This Row],[Actual cost]]</f>
        <v>-2.2777777777779895E-4</v>
      </c>
      <c r="M79" s="2">
        <f>Table1345[[#This Row],[Diff 1]]/Table1345[[#This Row],[Actual cost]]*100</f>
        <v>-0.77720207253893248</v>
      </c>
      <c r="N79">
        <v>2.9079629629629601E-2</v>
      </c>
      <c r="O79">
        <v>2.9079629629629601E-2</v>
      </c>
      <c r="P79">
        <v>2.9535185185185098E-2</v>
      </c>
      <c r="Q79">
        <v>2.9535185185185098E-2</v>
      </c>
      <c r="R79">
        <v>2.9535185185185098E-2</v>
      </c>
      <c r="S79">
        <v>2.9535185185185098E-2</v>
      </c>
      <c r="T79">
        <v>2.9535185185185098E-2</v>
      </c>
      <c r="U79">
        <v>2.9079629629629601E-2</v>
      </c>
      <c r="V79">
        <v>2.9535185185185098E-2</v>
      </c>
      <c r="W79">
        <v>2.9079629629629601E-2</v>
      </c>
      <c r="X79">
        <v>2.9535185185185098E-2</v>
      </c>
      <c r="Y79">
        <v>2.9535185185185098E-2</v>
      </c>
      <c r="Z79">
        <v>2.9535185185185098E-2</v>
      </c>
      <c r="AA79">
        <v>2.9535185185185098E-2</v>
      </c>
      <c r="AB79">
        <v>2.9079629629629601E-2</v>
      </c>
      <c r="AC79">
        <v>2.9535185185185098E-2</v>
      </c>
      <c r="AD79">
        <v>2.9079629629629601E-2</v>
      </c>
      <c r="AE79">
        <v>2.9079629629629601E-2</v>
      </c>
      <c r="AF79">
        <v>2.9079629629629601E-2</v>
      </c>
      <c r="AG79">
        <v>2.9079629629629601E-2</v>
      </c>
    </row>
    <row r="80" spans="1:33" hidden="1" x14ac:dyDescent="0.3">
      <c r="A80" t="s">
        <v>100</v>
      </c>
      <c r="B80">
        <v>78</v>
      </c>
      <c r="C80" t="str">
        <f>LEFT(Table1345[[#This Row],[Contingency id]])</f>
        <v>A</v>
      </c>
      <c r="D80">
        <v>1.40845070422535</v>
      </c>
      <c r="E80" s="1">
        <v>1</v>
      </c>
      <c r="F80">
        <v>71</v>
      </c>
      <c r="G80">
        <v>71</v>
      </c>
      <c r="H80">
        <v>2.9112676056338001E-2</v>
      </c>
      <c r="I80" s="2">
        <f>AVERAGE(Table1345[[#This Row],[Estimated costs 1]:[Estimated costs 20]])</f>
        <v>2.9112676056338004E-2</v>
      </c>
      <c r="J80" s="2">
        <f>_xlfn.STDEV.P(Table1345[[#This Row],[Estimated costs 1]:[Estimated costs 20]])</f>
        <v>3.4694469519536142E-18</v>
      </c>
      <c r="K80" s="2">
        <f>Table1345[[#This Row],[Dev]]/Table1345[[#This Row],[Mean]]*100</f>
        <v>1.1917306898340918E-14</v>
      </c>
      <c r="L80" s="2">
        <f>Table1345[[#This Row],[Estimated costs 1]]-Table1345[[#This Row],[Actual cost]]</f>
        <v>0</v>
      </c>
      <c r="M80" s="2">
        <f>Table1345[[#This Row],[Diff 1]]/Table1345[[#This Row],[Actual cost]]*100</f>
        <v>0</v>
      </c>
      <c r="N80">
        <v>2.9112676056338001E-2</v>
      </c>
      <c r="O80">
        <v>2.9112676056338001E-2</v>
      </c>
      <c r="P80">
        <v>2.9112676056338001E-2</v>
      </c>
      <c r="Q80">
        <v>2.9112676056338001E-2</v>
      </c>
      <c r="R80">
        <v>2.9112676056338001E-2</v>
      </c>
      <c r="S80">
        <v>2.9112676056338001E-2</v>
      </c>
      <c r="T80">
        <v>2.9112676056338001E-2</v>
      </c>
      <c r="U80">
        <v>2.9112676056338001E-2</v>
      </c>
      <c r="V80">
        <v>2.9112676056338001E-2</v>
      </c>
      <c r="W80">
        <v>2.9112676056338001E-2</v>
      </c>
      <c r="X80">
        <v>2.9112676056338001E-2</v>
      </c>
      <c r="Y80">
        <v>2.9112676056338001E-2</v>
      </c>
      <c r="Z80">
        <v>2.9112676056338001E-2</v>
      </c>
      <c r="AA80">
        <v>2.9112676056338001E-2</v>
      </c>
      <c r="AB80">
        <v>2.9112676056338001E-2</v>
      </c>
      <c r="AC80">
        <v>2.9112676056338001E-2</v>
      </c>
      <c r="AD80">
        <v>2.9112676056338001E-2</v>
      </c>
      <c r="AE80">
        <v>2.9112676056338001E-2</v>
      </c>
      <c r="AF80">
        <v>2.9112676056338001E-2</v>
      </c>
      <c r="AG80">
        <v>2.9112676056338001E-2</v>
      </c>
    </row>
    <row r="81" spans="1:33" x14ac:dyDescent="0.3">
      <c r="A81" t="s">
        <v>101</v>
      </c>
      <c r="B81">
        <v>79</v>
      </c>
      <c r="C81" t="str">
        <f>LEFT(Table1345[[#This Row],[Contingency id]])</f>
        <v>C</v>
      </c>
      <c r="D81">
        <v>12.5</v>
      </c>
      <c r="E81" s="1">
        <v>1.0322580645161199</v>
      </c>
      <c r="F81">
        <v>64</v>
      </c>
      <c r="G81">
        <v>62</v>
      </c>
      <c r="H81">
        <v>2.7507812499999999E-2</v>
      </c>
      <c r="I81" s="2">
        <f>AVERAGE(Table1345[[#This Row],[Estimated costs 1]:[Estimated costs 20]])</f>
        <v>2.7507812499999999E-2</v>
      </c>
      <c r="J81" s="2">
        <f>_xlfn.STDEV.P(Table1345[[#This Row],[Estimated costs 1]:[Estimated costs 20]])</f>
        <v>0</v>
      </c>
      <c r="K81" s="2">
        <f>Table1345[[#This Row],[Dev]]/Table1345[[#This Row],[Mean]]*100</f>
        <v>0</v>
      </c>
      <c r="L81" s="2">
        <f>Table1345[[#This Row],[Estimated costs 1]]-Table1345[[#This Row],[Actual cost]]</f>
        <v>0</v>
      </c>
      <c r="M81" s="2">
        <f>Table1345[[#This Row],[Diff 1]]/Table1345[[#This Row],[Actual cost]]*100</f>
        <v>0</v>
      </c>
      <c r="N81">
        <v>2.7507812499999999E-2</v>
      </c>
      <c r="O81">
        <v>2.7507812499999999E-2</v>
      </c>
      <c r="P81">
        <v>2.7507812499999999E-2</v>
      </c>
      <c r="Q81">
        <v>2.7507812499999999E-2</v>
      </c>
      <c r="R81">
        <v>2.7507812499999999E-2</v>
      </c>
      <c r="S81">
        <v>2.7507812499999999E-2</v>
      </c>
      <c r="T81">
        <v>2.7507812499999999E-2</v>
      </c>
      <c r="U81">
        <v>2.7507812499999999E-2</v>
      </c>
      <c r="V81">
        <v>2.7507812499999999E-2</v>
      </c>
      <c r="W81">
        <v>2.7507812499999999E-2</v>
      </c>
      <c r="X81">
        <v>2.7507812499999999E-2</v>
      </c>
      <c r="Y81">
        <v>2.7507812499999999E-2</v>
      </c>
      <c r="Z81">
        <v>2.7507812499999999E-2</v>
      </c>
      <c r="AA81">
        <v>2.7507812499999999E-2</v>
      </c>
      <c r="AB81">
        <v>2.7507812499999999E-2</v>
      </c>
      <c r="AC81">
        <v>2.7507812499999999E-2</v>
      </c>
      <c r="AD81">
        <v>2.7507812499999999E-2</v>
      </c>
      <c r="AE81">
        <v>2.7507812499999999E-2</v>
      </c>
      <c r="AF81">
        <v>2.7507812499999999E-2</v>
      </c>
      <c r="AG81">
        <v>2.7507812499999999E-2</v>
      </c>
    </row>
    <row r="82" spans="1:33" hidden="1" x14ac:dyDescent="0.3">
      <c r="A82" t="s">
        <v>102</v>
      </c>
      <c r="B82">
        <v>80</v>
      </c>
      <c r="C82" t="str">
        <f>LEFT(Table1345[[#This Row],[Contingency id]])</f>
        <v>A</v>
      </c>
      <c r="D82">
        <v>9.6491228070175392</v>
      </c>
      <c r="E82" s="1">
        <v>1.05555555555555</v>
      </c>
      <c r="F82">
        <v>114</v>
      </c>
      <c r="G82">
        <v>108</v>
      </c>
      <c r="H82">
        <v>2.5331578947368399E-2</v>
      </c>
      <c r="I82" s="2">
        <f>AVERAGE(Table1345[[#This Row],[Estimated costs 1]:[Estimated costs 20]])</f>
        <v>2.5331578947368389E-2</v>
      </c>
      <c r="J82" s="2">
        <f>_xlfn.STDEV.P(Table1345[[#This Row],[Estimated costs 1]:[Estimated costs 20]])</f>
        <v>1.0408340855860843E-17</v>
      </c>
      <c r="K82" s="2">
        <f>Table1345[[#This Row],[Dev]]/Table1345[[#This Row],[Mean]]*100</f>
        <v>4.1088401467142377E-14</v>
      </c>
      <c r="L82" s="2">
        <f>Table1345[[#This Row],[Estimated costs 1]]-Table1345[[#This Row],[Actual cost]]</f>
        <v>0</v>
      </c>
      <c r="M82" s="2">
        <f>Table1345[[#This Row],[Diff 1]]/Table1345[[#This Row],[Actual cost]]*100</f>
        <v>0</v>
      </c>
      <c r="N82">
        <v>2.5331578947368399E-2</v>
      </c>
      <c r="O82">
        <v>2.5331578947368399E-2</v>
      </c>
      <c r="P82">
        <v>2.5331578947368399E-2</v>
      </c>
      <c r="Q82">
        <v>2.5331578947368399E-2</v>
      </c>
      <c r="R82">
        <v>2.5331578947368399E-2</v>
      </c>
      <c r="S82">
        <v>2.5331578947368399E-2</v>
      </c>
      <c r="T82">
        <v>2.5331578947368399E-2</v>
      </c>
      <c r="U82">
        <v>2.5331578947368399E-2</v>
      </c>
      <c r="V82">
        <v>2.5331578947368399E-2</v>
      </c>
      <c r="W82">
        <v>2.5331578947368399E-2</v>
      </c>
      <c r="X82">
        <v>2.5331578947368399E-2</v>
      </c>
      <c r="Y82">
        <v>2.5331578947368399E-2</v>
      </c>
      <c r="Z82">
        <v>2.5331578947368399E-2</v>
      </c>
      <c r="AA82">
        <v>2.5331578947368399E-2</v>
      </c>
      <c r="AB82">
        <v>2.5331578947368399E-2</v>
      </c>
      <c r="AC82">
        <v>2.5331578947368399E-2</v>
      </c>
      <c r="AD82">
        <v>2.5331578947368399E-2</v>
      </c>
      <c r="AE82">
        <v>2.5331578947368399E-2</v>
      </c>
      <c r="AF82">
        <v>2.5331578947368399E-2</v>
      </c>
      <c r="AG82">
        <v>2.5331578947368399E-2</v>
      </c>
    </row>
    <row r="83" spans="1:33" x14ac:dyDescent="0.3">
      <c r="A83" t="s">
        <v>103</v>
      </c>
      <c r="B83">
        <v>81</v>
      </c>
      <c r="C83" t="str">
        <f>LEFT(Table1345[[#This Row],[Contingency id]])</f>
        <v>C</v>
      </c>
      <c r="D83">
        <v>100</v>
      </c>
      <c r="E83" s="1">
        <v>1.0363636363636299</v>
      </c>
      <c r="F83">
        <v>57</v>
      </c>
      <c r="G83">
        <v>55</v>
      </c>
      <c r="H83">
        <v>2.4998771929824502E-2</v>
      </c>
      <c r="I83" s="2">
        <f>AVERAGE(Table1345[[#This Row],[Estimated costs 1]:[Estimated costs 20]])</f>
        <v>2.50174385964912E-2</v>
      </c>
      <c r="J83" s="2">
        <f>_xlfn.STDEV.P(Table1345[[#This Row],[Estimated costs 1]:[Estimated costs 20]])</f>
        <v>1.4492143890181436E-4</v>
      </c>
      <c r="K83" s="2">
        <f>Table1345[[#This Row],[Dev]]/Table1345[[#This Row],[Mean]]*100</f>
        <v>0.57928168122751067</v>
      </c>
      <c r="L83" s="2">
        <f>Table1345[[#This Row],[Estimated costs 1]]-Table1345[[#This Row],[Actual cost]]</f>
        <v>-1.5719298245610303E-4</v>
      </c>
      <c r="M83" s="2">
        <f>Table1345[[#This Row],[Diff 1]]/Table1345[[#This Row],[Actual cost]]*100</f>
        <v>-0.62880281838391316</v>
      </c>
      <c r="N83">
        <v>2.4841578947368399E-2</v>
      </c>
      <c r="O83">
        <v>2.4871052631578901E-2</v>
      </c>
      <c r="P83">
        <v>2.5155964912280698E-2</v>
      </c>
      <c r="Q83">
        <v>2.4841578947368399E-2</v>
      </c>
      <c r="R83">
        <v>2.5155964912280698E-2</v>
      </c>
      <c r="S83">
        <v>2.5155964912280698E-2</v>
      </c>
      <c r="T83">
        <v>2.4841578947368399E-2</v>
      </c>
      <c r="U83">
        <v>2.5126491228070098E-2</v>
      </c>
      <c r="V83">
        <v>2.4841578947368399E-2</v>
      </c>
      <c r="W83">
        <v>2.5155964912280698E-2</v>
      </c>
      <c r="X83">
        <v>2.5126491228070098E-2</v>
      </c>
      <c r="Y83">
        <v>2.5155964912280698E-2</v>
      </c>
      <c r="Z83">
        <v>2.4871052631578901E-2</v>
      </c>
      <c r="AA83">
        <v>2.5126491228070098E-2</v>
      </c>
      <c r="AB83">
        <v>2.4871052631578901E-2</v>
      </c>
      <c r="AC83">
        <v>2.5155964912280698E-2</v>
      </c>
      <c r="AD83">
        <v>2.5155964912280698E-2</v>
      </c>
      <c r="AE83">
        <v>2.5155964912280698E-2</v>
      </c>
      <c r="AF83">
        <v>2.4871052631578901E-2</v>
      </c>
      <c r="AG83">
        <v>2.4871052631578901E-2</v>
      </c>
    </row>
    <row r="84" spans="1:33" hidden="1" x14ac:dyDescent="0.3">
      <c r="A84" t="s">
        <v>104</v>
      </c>
      <c r="B84">
        <v>82</v>
      </c>
      <c r="C84" t="str">
        <f>LEFT(Table1345[[#This Row],[Contingency id]])</f>
        <v>A</v>
      </c>
      <c r="D84">
        <v>1.0152284263959299</v>
      </c>
      <c r="E84" s="1">
        <v>1.08839779005524</v>
      </c>
      <c r="F84">
        <v>197</v>
      </c>
      <c r="G84">
        <v>181</v>
      </c>
      <c r="H84">
        <v>2.4329949238578601E-2</v>
      </c>
      <c r="I84" s="2">
        <f>AVERAGE(Table1345[[#This Row],[Estimated costs 1]:[Estimated costs 20]])</f>
        <v>2.4329949238578608E-2</v>
      </c>
      <c r="J84" s="2">
        <f>_xlfn.STDEV.P(Table1345[[#This Row],[Estimated costs 1]:[Estimated costs 20]])</f>
        <v>6.9388939039072284E-18</v>
      </c>
      <c r="K84" s="2">
        <f>Table1345[[#This Row],[Dev]]/Table1345[[#This Row],[Mean]]*100</f>
        <v>2.8519968684951554E-14</v>
      </c>
      <c r="L84" s="2">
        <f>Table1345[[#This Row],[Estimated costs 1]]-Table1345[[#This Row],[Actual cost]]</f>
        <v>0</v>
      </c>
      <c r="M84" s="2">
        <f>Table1345[[#This Row],[Diff 1]]/Table1345[[#This Row],[Actual cost]]*100</f>
        <v>0</v>
      </c>
      <c r="N84">
        <v>2.4329949238578601E-2</v>
      </c>
      <c r="O84">
        <v>2.4329949238578601E-2</v>
      </c>
      <c r="P84">
        <v>2.4329949238578601E-2</v>
      </c>
      <c r="Q84">
        <v>2.4329949238578601E-2</v>
      </c>
      <c r="R84">
        <v>2.4329949238578601E-2</v>
      </c>
      <c r="S84">
        <v>2.4329949238578601E-2</v>
      </c>
      <c r="T84">
        <v>2.4329949238578601E-2</v>
      </c>
      <c r="U84">
        <v>2.4329949238578601E-2</v>
      </c>
      <c r="V84">
        <v>2.4329949238578601E-2</v>
      </c>
      <c r="W84">
        <v>2.4329949238578601E-2</v>
      </c>
      <c r="X84">
        <v>2.4329949238578601E-2</v>
      </c>
      <c r="Y84">
        <v>2.4329949238578601E-2</v>
      </c>
      <c r="Z84">
        <v>2.4329949238578601E-2</v>
      </c>
      <c r="AA84">
        <v>2.4329949238578601E-2</v>
      </c>
      <c r="AB84">
        <v>2.4329949238578601E-2</v>
      </c>
      <c r="AC84">
        <v>2.4329949238578601E-2</v>
      </c>
      <c r="AD84">
        <v>2.4329949238578601E-2</v>
      </c>
      <c r="AE84">
        <v>2.4329949238578601E-2</v>
      </c>
      <c r="AF84">
        <v>2.4329949238578601E-2</v>
      </c>
      <c r="AG84">
        <v>2.4329949238578601E-2</v>
      </c>
    </row>
    <row r="85" spans="1:33" x14ac:dyDescent="0.3">
      <c r="A85" t="s">
        <v>105</v>
      </c>
      <c r="B85">
        <v>83</v>
      </c>
      <c r="C85" t="str">
        <f>LEFT(Table1345[[#This Row],[Contingency id]])</f>
        <v>C</v>
      </c>
      <c r="D85">
        <v>100</v>
      </c>
      <c r="E85" s="1">
        <v>1.0178571428571399</v>
      </c>
      <c r="F85">
        <v>57</v>
      </c>
      <c r="G85">
        <v>56</v>
      </c>
      <c r="H85">
        <v>2.4305964912280702E-2</v>
      </c>
      <c r="I85" s="2">
        <f>AVERAGE(Table1345[[#This Row],[Estimated costs 1]:[Estimated costs 20]])</f>
        <v>2.4299824561403456E-2</v>
      </c>
      <c r="J85" s="2">
        <f>_xlfn.STDEV.P(Table1345[[#This Row],[Estimated costs 1]:[Estimated costs 20]])</f>
        <v>6.1095719822356123E-5</v>
      </c>
      <c r="K85" s="2">
        <f>Table1345[[#This Row],[Dev]]/Table1345[[#This Row],[Mean]]*100</f>
        <v>0.2514245305268471</v>
      </c>
      <c r="L85" s="2">
        <f>Table1345[[#This Row],[Estimated costs 1]]-Table1345[[#This Row],[Actual cost]]</f>
        <v>-6.1403508772001764E-5</v>
      </c>
      <c r="M85" s="2">
        <f>Table1345[[#This Row],[Diff 1]]/Table1345[[#This Row],[Actual cost]]*100</f>
        <v>-0.25262732417167838</v>
      </c>
      <c r="N85">
        <v>2.42445614035087E-2</v>
      </c>
      <c r="O85">
        <v>2.42445614035087E-2</v>
      </c>
      <c r="P85">
        <v>2.42445614035087E-2</v>
      </c>
      <c r="Q85">
        <v>2.42445614035087E-2</v>
      </c>
      <c r="R85">
        <v>2.4367368421052599E-2</v>
      </c>
      <c r="S85">
        <v>2.4367368421052599E-2</v>
      </c>
      <c r="T85">
        <v>2.4367368421052599E-2</v>
      </c>
      <c r="U85">
        <v>2.42445614035087E-2</v>
      </c>
      <c r="V85">
        <v>2.42445614035087E-2</v>
      </c>
      <c r="W85">
        <v>2.4367368421052599E-2</v>
      </c>
      <c r="X85">
        <v>2.4367368421052599E-2</v>
      </c>
      <c r="Y85">
        <v>2.4367368421052599E-2</v>
      </c>
      <c r="Z85">
        <v>2.4367368421052599E-2</v>
      </c>
      <c r="AA85">
        <v>2.42445614035087E-2</v>
      </c>
      <c r="AB85">
        <v>2.4367368421052599E-2</v>
      </c>
      <c r="AC85">
        <v>2.4367368421052599E-2</v>
      </c>
      <c r="AD85">
        <v>2.42445614035087E-2</v>
      </c>
      <c r="AE85">
        <v>2.42445614035087E-2</v>
      </c>
      <c r="AF85">
        <v>2.42445614035087E-2</v>
      </c>
      <c r="AG85">
        <v>2.42445614035087E-2</v>
      </c>
    </row>
    <row r="86" spans="1:33" hidden="1" x14ac:dyDescent="0.3">
      <c r="A86" t="s">
        <v>106</v>
      </c>
      <c r="B86">
        <v>84</v>
      </c>
      <c r="C86" t="str">
        <f>LEFT(Table1345[[#This Row],[Contingency id]])</f>
        <v>B</v>
      </c>
      <c r="D86">
        <v>7.4380165289256199</v>
      </c>
      <c r="E86" s="1">
        <v>1.0254237288135499</v>
      </c>
      <c r="F86">
        <v>121</v>
      </c>
      <c r="G86">
        <v>118</v>
      </c>
      <c r="H86">
        <v>2.3538099173553699E-2</v>
      </c>
      <c r="I86" s="2">
        <f>AVERAGE(Table1345[[#This Row],[Estimated costs 1]:[Estimated costs 20]])</f>
        <v>2.3538099173553702E-2</v>
      </c>
      <c r="J86" s="2">
        <f>_xlfn.STDEV.P(Table1345[[#This Row],[Estimated costs 1]:[Estimated costs 20]])</f>
        <v>3.4694469519536142E-18</v>
      </c>
      <c r="K86" s="2">
        <f>Table1345[[#This Row],[Dev]]/Table1345[[#This Row],[Mean]]*100</f>
        <v>1.4739707426552611E-14</v>
      </c>
      <c r="L86" s="2">
        <f>Table1345[[#This Row],[Estimated costs 1]]-Table1345[[#This Row],[Actual cost]]</f>
        <v>0</v>
      </c>
      <c r="M86" s="2">
        <f>Table1345[[#This Row],[Diff 1]]/Table1345[[#This Row],[Actual cost]]*100</f>
        <v>0</v>
      </c>
      <c r="N86">
        <v>2.3538099173553699E-2</v>
      </c>
      <c r="O86">
        <v>2.3538099173553699E-2</v>
      </c>
      <c r="P86">
        <v>2.3538099173553699E-2</v>
      </c>
      <c r="Q86">
        <v>2.3538099173553699E-2</v>
      </c>
      <c r="R86">
        <v>2.3538099173553699E-2</v>
      </c>
      <c r="S86">
        <v>2.3538099173553699E-2</v>
      </c>
      <c r="T86">
        <v>2.3538099173553699E-2</v>
      </c>
      <c r="U86">
        <v>2.3538099173553699E-2</v>
      </c>
      <c r="V86">
        <v>2.3538099173553699E-2</v>
      </c>
      <c r="W86">
        <v>2.3538099173553699E-2</v>
      </c>
      <c r="X86">
        <v>2.3538099173553699E-2</v>
      </c>
      <c r="Y86">
        <v>2.3538099173553699E-2</v>
      </c>
      <c r="Z86">
        <v>2.3538099173553699E-2</v>
      </c>
      <c r="AA86">
        <v>2.3538099173553699E-2</v>
      </c>
      <c r="AB86">
        <v>2.3538099173553699E-2</v>
      </c>
      <c r="AC86">
        <v>2.3538099173553699E-2</v>
      </c>
      <c r="AD86">
        <v>2.3538099173553699E-2</v>
      </c>
      <c r="AE86">
        <v>2.3538099173553699E-2</v>
      </c>
      <c r="AF86">
        <v>2.3538099173553699E-2</v>
      </c>
      <c r="AG86">
        <v>2.3538099173553699E-2</v>
      </c>
    </row>
    <row r="87" spans="1:33" x14ac:dyDescent="0.3">
      <c r="A87" t="s">
        <v>107</v>
      </c>
      <c r="B87">
        <v>85</v>
      </c>
      <c r="C87" t="str">
        <f>LEFT(Table1345[[#This Row],[Contingency id]])</f>
        <v>C</v>
      </c>
      <c r="D87">
        <v>100</v>
      </c>
      <c r="E87" s="1">
        <v>1.0416666666666601</v>
      </c>
      <c r="F87">
        <v>75</v>
      </c>
      <c r="G87">
        <v>72</v>
      </c>
      <c r="H87">
        <v>2.33634666666666E-2</v>
      </c>
      <c r="I87" s="2">
        <f>AVERAGE(Table1345[[#This Row],[Estimated costs 1]:[Estimated costs 20]])</f>
        <v>2.3353346666666618E-2</v>
      </c>
      <c r="J87" s="2">
        <f>_xlfn.STDEV.P(Table1345[[#This Row],[Estimated costs 1]:[Estimated costs 20]])</f>
        <v>1.2255045147022934E-4</v>
      </c>
      <c r="K87" s="2">
        <f>Table1345[[#This Row],[Dev]]/Table1345[[#This Row],[Mean]]*100</f>
        <v>0.52476612118789645</v>
      </c>
      <c r="L87" s="2">
        <f>Table1345[[#This Row],[Estimated costs 1]]-Table1345[[#This Row],[Actual cost]]</f>
        <v>-1.5799999999999842E-4</v>
      </c>
      <c r="M87" s="2">
        <f>Table1345[[#This Row],[Diff 1]]/Table1345[[#This Row],[Actual cost]]*100</f>
        <v>-0.67626950338419611</v>
      </c>
      <c r="N87">
        <v>2.3205466666666601E-2</v>
      </c>
      <c r="O87">
        <v>2.3197200000000001E-2</v>
      </c>
      <c r="P87">
        <v>2.3197199999999901E-2</v>
      </c>
      <c r="Q87">
        <v>2.3521466666666602E-2</v>
      </c>
      <c r="R87">
        <v>2.3327333333333301E-2</v>
      </c>
      <c r="S87">
        <v>2.34078666666666E-2</v>
      </c>
      <c r="T87">
        <v>2.3197199999999901E-2</v>
      </c>
      <c r="U87">
        <v>2.3205466666666601E-2</v>
      </c>
      <c r="V87">
        <v>2.3529733333333299E-2</v>
      </c>
      <c r="W87">
        <v>2.3521466666666602E-2</v>
      </c>
      <c r="X87">
        <v>2.33996E-2</v>
      </c>
      <c r="Y87">
        <v>2.34078666666666E-2</v>
      </c>
      <c r="Z87">
        <v>2.33996E-2</v>
      </c>
      <c r="AA87">
        <v>2.3529733333333299E-2</v>
      </c>
      <c r="AB87">
        <v>2.33190666666666E-2</v>
      </c>
      <c r="AC87">
        <v>2.3521466666666602E-2</v>
      </c>
      <c r="AD87">
        <v>2.3205466666666601E-2</v>
      </c>
      <c r="AE87">
        <v>2.33190666666666E-2</v>
      </c>
      <c r="AF87">
        <v>2.3327333333333301E-2</v>
      </c>
      <c r="AG87">
        <v>2.3327333333333301E-2</v>
      </c>
    </row>
    <row r="88" spans="1:33" x14ac:dyDescent="0.3">
      <c r="A88" t="s">
        <v>108</v>
      </c>
      <c r="B88">
        <v>86</v>
      </c>
      <c r="C88" t="str">
        <f>LEFT(Table1345[[#This Row],[Contingency id]])</f>
        <v>C</v>
      </c>
      <c r="D88">
        <v>100</v>
      </c>
      <c r="E88" s="1">
        <v>1.0185185185185099</v>
      </c>
      <c r="F88">
        <v>55</v>
      </c>
      <c r="G88">
        <v>54</v>
      </c>
      <c r="H88">
        <v>2.3251636363636301E-2</v>
      </c>
      <c r="I88" s="2">
        <f>AVERAGE(Table1345[[#This Row],[Estimated costs 1]:[Estimated costs 20]])</f>
        <v>2.325112727272725E-2</v>
      </c>
      <c r="J88" s="2">
        <f>_xlfn.STDEV.P(Table1345[[#This Row],[Estimated costs 1]:[Estimated costs 20]])</f>
        <v>2.4940259199197679E-6</v>
      </c>
      <c r="K88" s="2">
        <f>Table1345[[#This Row],[Dev]]/Table1345[[#This Row],[Mean]]*100</f>
        <v>1.0726473132531394E-2</v>
      </c>
      <c r="L88" s="2">
        <f>Table1345[[#This Row],[Estimated costs 1]]-Table1345[[#This Row],[Actual cost]]</f>
        <v>2.5454545454980937E-6</v>
      </c>
      <c r="M88" s="2">
        <f>Table1345[[#This Row],[Diff 1]]/Table1345[[#This Row],[Actual cost]]*100</f>
        <v>1.0947421100559532E-2</v>
      </c>
      <c r="N88">
        <v>2.3254181818181799E-2</v>
      </c>
      <c r="O88">
        <v>2.32490909090909E-2</v>
      </c>
      <c r="P88">
        <v>2.32490909090909E-2</v>
      </c>
      <c r="Q88">
        <v>2.3254181818181799E-2</v>
      </c>
      <c r="R88">
        <v>2.32490909090909E-2</v>
      </c>
      <c r="S88">
        <v>2.3254181818181799E-2</v>
      </c>
      <c r="T88">
        <v>2.32490909090909E-2</v>
      </c>
      <c r="U88">
        <v>2.32490909090909E-2</v>
      </c>
      <c r="V88">
        <v>2.3254181818181799E-2</v>
      </c>
      <c r="W88">
        <v>2.32490909090909E-2</v>
      </c>
      <c r="X88">
        <v>2.32490909090909E-2</v>
      </c>
      <c r="Y88">
        <v>2.3254181818181799E-2</v>
      </c>
      <c r="Z88">
        <v>2.32490909090909E-2</v>
      </c>
      <c r="AA88">
        <v>2.32490909090909E-2</v>
      </c>
      <c r="AB88">
        <v>2.32490909090909E-2</v>
      </c>
      <c r="AC88">
        <v>2.3254181818181799E-2</v>
      </c>
      <c r="AD88">
        <v>2.3254181818181799E-2</v>
      </c>
      <c r="AE88">
        <v>2.32490909090909E-2</v>
      </c>
      <c r="AF88">
        <v>2.32490909090909E-2</v>
      </c>
      <c r="AG88">
        <v>2.3254181818181799E-2</v>
      </c>
    </row>
    <row r="89" spans="1:33" hidden="1" x14ac:dyDescent="0.3">
      <c r="A89" t="s">
        <v>109</v>
      </c>
      <c r="B89">
        <v>87</v>
      </c>
      <c r="C89" t="str">
        <f>LEFT(Table1345[[#This Row],[Contingency id]])</f>
        <v>B</v>
      </c>
      <c r="D89">
        <v>13.559322033898299</v>
      </c>
      <c r="E89" s="1">
        <v>1.0350877192982399</v>
      </c>
      <c r="F89">
        <v>59</v>
      </c>
      <c r="G89">
        <v>57</v>
      </c>
      <c r="H89">
        <v>2.2837457627118599E-2</v>
      </c>
      <c r="I89" s="2">
        <f>AVERAGE(Table1345[[#This Row],[Estimated costs 1]:[Estimated costs 20]])</f>
        <v>2.2837457627118592E-2</v>
      </c>
      <c r="J89" s="2">
        <f>_xlfn.STDEV.P(Table1345[[#This Row],[Estimated costs 1]:[Estimated costs 20]])</f>
        <v>6.9388939039072284E-18</v>
      </c>
      <c r="K89" s="2">
        <f>Table1345[[#This Row],[Dev]]/Table1345[[#This Row],[Mean]]*100</f>
        <v>3.0383828257956182E-14</v>
      </c>
      <c r="L89" s="2">
        <f>Table1345[[#This Row],[Estimated costs 1]]-Table1345[[#This Row],[Actual cost]]</f>
        <v>0</v>
      </c>
      <c r="M89" s="2">
        <f>Table1345[[#This Row],[Diff 1]]/Table1345[[#This Row],[Actual cost]]*100</f>
        <v>0</v>
      </c>
      <c r="N89">
        <v>2.2837457627118599E-2</v>
      </c>
      <c r="O89">
        <v>2.2837457627118599E-2</v>
      </c>
      <c r="P89">
        <v>2.2837457627118599E-2</v>
      </c>
      <c r="Q89">
        <v>2.2837457627118599E-2</v>
      </c>
      <c r="R89">
        <v>2.2837457627118599E-2</v>
      </c>
      <c r="S89">
        <v>2.2837457627118599E-2</v>
      </c>
      <c r="T89">
        <v>2.2837457627118599E-2</v>
      </c>
      <c r="U89">
        <v>2.2837457627118599E-2</v>
      </c>
      <c r="V89">
        <v>2.2837457627118599E-2</v>
      </c>
      <c r="W89">
        <v>2.2837457627118599E-2</v>
      </c>
      <c r="X89">
        <v>2.2837457627118599E-2</v>
      </c>
      <c r="Y89">
        <v>2.2837457627118599E-2</v>
      </c>
      <c r="Z89">
        <v>2.2837457627118599E-2</v>
      </c>
      <c r="AA89">
        <v>2.2837457627118599E-2</v>
      </c>
      <c r="AB89">
        <v>2.2837457627118599E-2</v>
      </c>
      <c r="AC89">
        <v>2.2837457627118599E-2</v>
      </c>
      <c r="AD89">
        <v>2.2837457627118599E-2</v>
      </c>
      <c r="AE89">
        <v>2.2837457627118599E-2</v>
      </c>
      <c r="AF89">
        <v>2.2837457627118599E-2</v>
      </c>
      <c r="AG89">
        <v>2.2837457627118599E-2</v>
      </c>
    </row>
    <row r="90" spans="1:33" hidden="1" x14ac:dyDescent="0.3">
      <c r="A90" t="s">
        <v>110</v>
      </c>
      <c r="B90">
        <v>88</v>
      </c>
      <c r="C90" t="str">
        <f>LEFT(Table1345[[#This Row],[Contingency id]])</f>
        <v>B</v>
      </c>
      <c r="D90">
        <v>100</v>
      </c>
      <c r="E90" s="1">
        <v>1.02941176470588</v>
      </c>
      <c r="F90">
        <v>70</v>
      </c>
      <c r="G90">
        <v>68</v>
      </c>
      <c r="H90">
        <v>2.2575857142857099E-2</v>
      </c>
      <c r="I90" s="2">
        <f>AVERAGE(Table1345[[#This Row],[Estimated costs 1]:[Estimated costs 20]])</f>
        <v>2.257281428571423E-2</v>
      </c>
      <c r="J90" s="2">
        <f>_xlfn.STDEV.P(Table1345[[#This Row],[Estimated costs 1]:[Estimated costs 20]])</f>
        <v>9.7964070881838724E-6</v>
      </c>
      <c r="K90" s="2">
        <f>Table1345[[#This Row],[Dev]]/Table1345[[#This Row],[Mean]]*100</f>
        <v>4.3399139177713313E-2</v>
      </c>
      <c r="L90" s="2">
        <f>Table1345[[#This Row],[Estimated costs 1]]-Table1345[[#This Row],[Actual cost]]</f>
        <v>-1.042857142859871E-5</v>
      </c>
      <c r="M90" s="2">
        <f>Table1345[[#This Row],[Diff 1]]/Table1345[[#This Row],[Actual cost]]*100</f>
        <v>-4.6193468370250845E-2</v>
      </c>
      <c r="N90">
        <v>2.25654285714285E-2</v>
      </c>
      <c r="O90">
        <v>2.2585999999999998E-2</v>
      </c>
      <c r="P90">
        <v>2.2565714285714199E-2</v>
      </c>
      <c r="Q90">
        <v>2.2565714285714199E-2</v>
      </c>
      <c r="R90">
        <v>2.2586285714285701E-2</v>
      </c>
      <c r="S90">
        <v>2.2565714285714199E-2</v>
      </c>
      <c r="T90">
        <v>2.2565714285714199E-2</v>
      </c>
      <c r="U90">
        <v>2.2586285714285701E-2</v>
      </c>
      <c r="V90">
        <v>2.2585999999999998E-2</v>
      </c>
      <c r="W90">
        <v>2.2565714285714199E-2</v>
      </c>
      <c r="X90">
        <v>2.2565714285714199E-2</v>
      </c>
      <c r="Y90">
        <v>2.25654285714285E-2</v>
      </c>
      <c r="Z90">
        <v>2.2586285714285701E-2</v>
      </c>
      <c r="AA90">
        <v>2.2565714285714199E-2</v>
      </c>
      <c r="AB90">
        <v>2.2565714285714199E-2</v>
      </c>
      <c r="AC90">
        <v>2.2586285714285701E-2</v>
      </c>
      <c r="AD90">
        <v>2.25654285714285E-2</v>
      </c>
      <c r="AE90">
        <v>2.2565714285714199E-2</v>
      </c>
      <c r="AF90">
        <v>2.25654285714285E-2</v>
      </c>
      <c r="AG90">
        <v>2.2585999999999998E-2</v>
      </c>
    </row>
    <row r="91" spans="1:33" hidden="1" x14ac:dyDescent="0.3">
      <c r="A91" t="s">
        <v>111</v>
      </c>
      <c r="B91">
        <v>89</v>
      </c>
      <c r="C91" t="str">
        <f>LEFT(Table1345[[#This Row],[Contingency id]])</f>
        <v>A</v>
      </c>
      <c r="D91">
        <v>10.8108108108108</v>
      </c>
      <c r="E91" s="1">
        <v>1.0422535211267601</v>
      </c>
      <c r="F91">
        <v>74</v>
      </c>
      <c r="G91">
        <v>71</v>
      </c>
      <c r="H91">
        <v>2.2090135135135101E-2</v>
      </c>
      <c r="I91" s="2">
        <f>AVERAGE(Table1345[[#This Row],[Estimated costs 1]:[Estimated costs 20]])</f>
        <v>2.3861486486486404E-2</v>
      </c>
      <c r="J91" s="2">
        <f>_xlfn.STDEV.P(Table1345[[#This Row],[Estimated costs 1]:[Estimated costs 20]])</f>
        <v>8.6778139320004884E-3</v>
      </c>
      <c r="K91" s="2">
        <f>Table1345[[#This Row],[Dev]]/Table1345[[#This Row],[Mean]]*100</f>
        <v>36.367449014188779</v>
      </c>
      <c r="L91" s="2">
        <f>Table1345[[#This Row],[Estimated costs 1]]-Table1345[[#This Row],[Actual cost]]</f>
        <v>-8.8567567567568017E-3</v>
      </c>
      <c r="M91" s="2">
        <f>Table1345[[#This Row],[Diff 1]]/Table1345[[#This Row],[Actual cost]]*100</f>
        <v>-40.093719221616858</v>
      </c>
      <c r="N91">
        <v>1.32333783783783E-2</v>
      </c>
      <c r="O91">
        <v>1.32333783783783E-2</v>
      </c>
      <c r="P91">
        <v>1.32333783783783E-2</v>
      </c>
      <c r="Q91">
        <v>1.32333783783783E-2</v>
      </c>
      <c r="R91">
        <v>1.32333783783783E-2</v>
      </c>
      <c r="S91">
        <v>3.0946891891891801E-2</v>
      </c>
      <c r="T91">
        <v>3.0946891891891801E-2</v>
      </c>
      <c r="U91">
        <v>1.32333783783783E-2</v>
      </c>
      <c r="V91">
        <v>3.0946891891891801E-2</v>
      </c>
      <c r="W91">
        <v>3.0946891891891801E-2</v>
      </c>
      <c r="X91">
        <v>3.0946891891891801E-2</v>
      </c>
      <c r="Y91">
        <v>3.0946891891891801E-2</v>
      </c>
      <c r="Z91">
        <v>3.0946891891891801E-2</v>
      </c>
      <c r="AA91">
        <v>1.32333783783783E-2</v>
      </c>
      <c r="AB91">
        <v>3.0946891891891801E-2</v>
      </c>
      <c r="AC91">
        <v>3.0946891891891801E-2</v>
      </c>
      <c r="AD91">
        <v>3.0946891891891801E-2</v>
      </c>
      <c r="AE91">
        <v>3.0946891891891801E-2</v>
      </c>
      <c r="AF91">
        <v>3.0946891891891801E-2</v>
      </c>
      <c r="AG91">
        <v>1.32333783783783E-2</v>
      </c>
    </row>
    <row r="92" spans="1:33" hidden="1" x14ac:dyDescent="0.3">
      <c r="A92" t="s">
        <v>112</v>
      </c>
      <c r="B92">
        <v>90</v>
      </c>
      <c r="C92" t="str">
        <f>LEFT(Table1345[[#This Row],[Contingency id]])</f>
        <v>A</v>
      </c>
      <c r="D92">
        <v>100</v>
      </c>
      <c r="E92" s="1">
        <v>1.0281690140844999</v>
      </c>
      <c r="F92">
        <v>73</v>
      </c>
      <c r="G92">
        <v>71</v>
      </c>
      <c r="H92">
        <v>2.1432328767123199E-2</v>
      </c>
      <c r="I92" s="2">
        <f>AVERAGE(Table1345[[#This Row],[Estimated costs 1]:[Estimated costs 20]])</f>
        <v>2.1439041095890378E-2</v>
      </c>
      <c r="J92" s="2">
        <f>_xlfn.STDEV.P(Table1345[[#This Row],[Estimated costs 1]:[Estimated costs 20]])</f>
        <v>2.0851457057015754E-5</v>
      </c>
      <c r="K92" s="2">
        <f>Table1345[[#This Row],[Dev]]/Table1345[[#This Row],[Mean]]*100</f>
        <v>9.7259280225050468E-2</v>
      </c>
      <c r="L92" s="2">
        <f>Table1345[[#This Row],[Estimated costs 1]]-Table1345[[#This Row],[Actual cost]]</f>
        <v>6.9863013699017484E-6</v>
      </c>
      <c r="M92" s="2">
        <f>Table1345[[#This Row],[Diff 1]]/Table1345[[#This Row],[Actual cost]]*100</f>
        <v>3.2597024083629245E-2</v>
      </c>
      <c r="N92">
        <v>2.1439315068493101E-2</v>
      </c>
      <c r="O92">
        <v>2.1439315068493101E-2</v>
      </c>
      <c r="P92">
        <v>2.1425342465753401E-2</v>
      </c>
      <c r="Q92">
        <v>2.1425342465753401E-2</v>
      </c>
      <c r="R92">
        <v>2.14658904109589E-2</v>
      </c>
      <c r="S92">
        <v>2.14658904109589E-2</v>
      </c>
      <c r="T92">
        <v>2.1439315068493101E-2</v>
      </c>
      <c r="U92">
        <v>2.14658904109589E-2</v>
      </c>
      <c r="V92">
        <v>2.1425342465753401E-2</v>
      </c>
      <c r="W92">
        <v>2.1398767123287601E-2</v>
      </c>
      <c r="X92">
        <v>2.14658904109589E-2</v>
      </c>
      <c r="Y92">
        <v>2.1439315068493101E-2</v>
      </c>
      <c r="Z92">
        <v>2.1425342465753401E-2</v>
      </c>
      <c r="AA92">
        <v>2.1439315068493101E-2</v>
      </c>
      <c r="AB92">
        <v>2.1398767123287601E-2</v>
      </c>
      <c r="AC92">
        <v>2.1425342465753401E-2</v>
      </c>
      <c r="AD92">
        <v>2.14658904109589E-2</v>
      </c>
      <c r="AE92">
        <v>2.1425342465753401E-2</v>
      </c>
      <c r="AF92">
        <v>2.14658904109589E-2</v>
      </c>
      <c r="AG92">
        <v>2.1439315068493101E-2</v>
      </c>
    </row>
    <row r="93" spans="1:33" hidden="1" x14ac:dyDescent="0.3">
      <c r="A93" t="s">
        <v>113</v>
      </c>
      <c r="B93">
        <v>91</v>
      </c>
      <c r="C93" t="str">
        <f>LEFT(Table1345[[#This Row],[Contingency id]])</f>
        <v>A</v>
      </c>
      <c r="D93">
        <v>100</v>
      </c>
      <c r="E93" s="1">
        <v>1.0178571428571399</v>
      </c>
      <c r="F93">
        <v>57</v>
      </c>
      <c r="G93">
        <v>56</v>
      </c>
      <c r="H93">
        <v>2.1411929824561401E-2</v>
      </c>
      <c r="I93" s="2">
        <f>AVERAGE(Table1345[[#This Row],[Estimated costs 1]:[Estimated costs 20]])</f>
        <v>2.1411929824561356E-2</v>
      </c>
      <c r="J93" s="2">
        <f>_xlfn.STDEV.P(Table1345[[#This Row],[Estimated costs 1]:[Estimated costs 20]])</f>
        <v>4.1578947368449762E-5</v>
      </c>
      <c r="K93" s="2">
        <f>Table1345[[#This Row],[Dev]]/Table1345[[#This Row],[Mean]]*100</f>
        <v>0.19418589407459702</v>
      </c>
      <c r="L93" s="2">
        <f>Table1345[[#This Row],[Estimated costs 1]]-Table1345[[#This Row],[Actual cost]]</f>
        <v>-4.1578947368500069E-5</v>
      </c>
      <c r="M93" s="2">
        <f>Table1345[[#This Row],[Diff 1]]/Table1345[[#This Row],[Actual cost]]*100</f>
        <v>-0.19418589407483156</v>
      </c>
      <c r="N93">
        <v>2.1370350877192901E-2</v>
      </c>
      <c r="O93">
        <v>2.1453508771929801E-2</v>
      </c>
      <c r="P93">
        <v>2.1453508771929801E-2</v>
      </c>
      <c r="Q93">
        <v>2.1453508771929801E-2</v>
      </c>
      <c r="R93">
        <v>2.1370350877192901E-2</v>
      </c>
      <c r="S93">
        <v>2.1453508771929801E-2</v>
      </c>
      <c r="T93">
        <v>2.1453508771929801E-2</v>
      </c>
      <c r="U93">
        <v>2.1370350877192901E-2</v>
      </c>
      <c r="V93">
        <v>2.1453508771929801E-2</v>
      </c>
      <c r="W93">
        <v>2.1370350877192901E-2</v>
      </c>
      <c r="X93">
        <v>2.1370350877192901E-2</v>
      </c>
      <c r="Y93">
        <v>2.1453508771929801E-2</v>
      </c>
      <c r="Z93">
        <v>2.1453508771929801E-2</v>
      </c>
      <c r="AA93">
        <v>2.1370350877192901E-2</v>
      </c>
      <c r="AB93">
        <v>2.1370350877192901E-2</v>
      </c>
      <c r="AC93">
        <v>2.1370350877192901E-2</v>
      </c>
      <c r="AD93">
        <v>2.1370350877192901E-2</v>
      </c>
      <c r="AE93">
        <v>2.1370350877192901E-2</v>
      </c>
      <c r="AF93">
        <v>2.1453508771929801E-2</v>
      </c>
      <c r="AG93">
        <v>2.1453508771929801E-2</v>
      </c>
    </row>
    <row r="94" spans="1:33" hidden="1" x14ac:dyDescent="0.3">
      <c r="A94" t="s">
        <v>114</v>
      </c>
      <c r="B94">
        <v>92</v>
      </c>
      <c r="C94" t="str">
        <f>LEFT(Table1345[[#This Row],[Contingency id]])</f>
        <v>A</v>
      </c>
      <c r="D94">
        <v>12.5</v>
      </c>
      <c r="E94" s="1">
        <v>1.0588235294117601</v>
      </c>
      <c r="F94">
        <v>72</v>
      </c>
      <c r="G94">
        <v>68</v>
      </c>
      <c r="H94">
        <v>2.1278611111111099E-2</v>
      </c>
      <c r="I94" s="2">
        <f>AVERAGE(Table1345[[#This Row],[Estimated costs 1]:[Estimated costs 20]])</f>
        <v>2.124319444444437E-2</v>
      </c>
      <c r="J94" s="2">
        <f>_xlfn.STDEV.P(Table1345[[#This Row],[Estimated costs 1]:[Estimated costs 20]])</f>
        <v>1.7350552344715835E-4</v>
      </c>
      <c r="K94" s="2">
        <f>Table1345[[#This Row],[Dev]]/Table1345[[#This Row],[Mean]]*100</f>
        <v>0.81675815706961341</v>
      </c>
      <c r="L94" s="2">
        <f>Table1345[[#This Row],[Estimated costs 1]]-Table1345[[#This Row],[Actual cost]]</f>
        <v>1.7708333333329995E-4</v>
      </c>
      <c r="M94" s="2">
        <f>Table1345[[#This Row],[Diff 1]]/Table1345[[#This Row],[Actual cost]]*100</f>
        <v>0.83221283761716924</v>
      </c>
      <c r="N94">
        <v>2.1455694444444399E-2</v>
      </c>
      <c r="O94">
        <v>2.1101527777777698E-2</v>
      </c>
      <c r="P94">
        <v>2.1101527777777698E-2</v>
      </c>
      <c r="Q94">
        <v>2.1101527777777698E-2</v>
      </c>
      <c r="R94">
        <v>2.1101527777777698E-2</v>
      </c>
      <c r="S94">
        <v>2.1101527777777698E-2</v>
      </c>
      <c r="T94">
        <v>2.1455694444444399E-2</v>
      </c>
      <c r="U94">
        <v>2.1455694444444399E-2</v>
      </c>
      <c r="V94">
        <v>2.1455694444444399E-2</v>
      </c>
      <c r="W94">
        <v>2.1101527777777698E-2</v>
      </c>
      <c r="X94">
        <v>2.1455694444444399E-2</v>
      </c>
      <c r="Y94">
        <v>2.1101527777777698E-2</v>
      </c>
      <c r="Z94">
        <v>2.1101527777777698E-2</v>
      </c>
      <c r="AA94">
        <v>2.1101527777777698E-2</v>
      </c>
      <c r="AB94">
        <v>2.1101527777777698E-2</v>
      </c>
      <c r="AC94">
        <v>2.1101527777777698E-2</v>
      </c>
      <c r="AD94">
        <v>2.1455694444444399E-2</v>
      </c>
      <c r="AE94">
        <v>2.1101527777777698E-2</v>
      </c>
      <c r="AF94">
        <v>2.1455694444444399E-2</v>
      </c>
      <c r="AG94">
        <v>2.1455694444444399E-2</v>
      </c>
    </row>
    <row r="95" spans="1:33" hidden="1" x14ac:dyDescent="0.3">
      <c r="A95" t="s">
        <v>115</v>
      </c>
      <c r="B95">
        <v>93</v>
      </c>
      <c r="C95" t="str">
        <f>LEFT(Table1345[[#This Row],[Contingency id]])</f>
        <v>B</v>
      </c>
      <c r="D95">
        <v>100</v>
      </c>
      <c r="E95" s="1">
        <v>1.02857142857142</v>
      </c>
      <c r="F95">
        <v>72</v>
      </c>
      <c r="G95">
        <v>70</v>
      </c>
      <c r="H95">
        <v>2.10063888888888E-2</v>
      </c>
      <c r="I95" s="2">
        <f>AVERAGE(Table1345[[#This Row],[Estimated costs 1]:[Estimated costs 20]])</f>
        <v>2.1007541666666626E-2</v>
      </c>
      <c r="J95" s="2">
        <f>_xlfn.STDEV.P(Table1345[[#This Row],[Estimated costs 1]:[Estimated costs 20]])</f>
        <v>3.4013236689007621E-5</v>
      </c>
      <c r="K95" s="2">
        <f>Table1345[[#This Row],[Dev]]/Table1345[[#This Row],[Mean]]*100</f>
        <v>0.1619096476337237</v>
      </c>
      <c r="L95" s="2">
        <f>Table1345[[#This Row],[Estimated costs 1]]-Table1345[[#This Row],[Actual cost]]</f>
        <v>-4.4722222222199487E-5</v>
      </c>
      <c r="M95" s="2">
        <f>Table1345[[#This Row],[Diff 1]]/Table1345[[#This Row],[Actual cost]]*100</f>
        <v>-0.21289819234878127</v>
      </c>
      <c r="N95">
        <v>2.0961666666666601E-2</v>
      </c>
      <c r="O95">
        <v>2.09847222222222E-2</v>
      </c>
      <c r="P95">
        <v>2.1028055555555501E-2</v>
      </c>
      <c r="Q95">
        <v>2.0961666666666601E-2</v>
      </c>
      <c r="R95">
        <v>2.1028055555555501E-2</v>
      </c>
      <c r="S95">
        <v>2.10511111111111E-2</v>
      </c>
      <c r="T95">
        <v>2.09847222222222E-2</v>
      </c>
      <c r="U95">
        <v>2.0961666666666601E-2</v>
      </c>
      <c r="V95">
        <v>2.10511111111111E-2</v>
      </c>
      <c r="W95">
        <v>2.10511111111111E-2</v>
      </c>
      <c r="X95">
        <v>2.09847222222222E-2</v>
      </c>
      <c r="Y95">
        <v>2.1028055555555501E-2</v>
      </c>
      <c r="Z95">
        <v>2.10511111111111E-2</v>
      </c>
      <c r="AA95">
        <v>2.10511111111111E-2</v>
      </c>
      <c r="AB95">
        <v>2.09847222222222E-2</v>
      </c>
      <c r="AC95">
        <v>2.09847222222222E-2</v>
      </c>
      <c r="AD95">
        <v>2.09847222222222E-2</v>
      </c>
      <c r="AE95">
        <v>2.1028055555555501E-2</v>
      </c>
      <c r="AF95">
        <v>2.0961666666666601E-2</v>
      </c>
      <c r="AG95">
        <v>2.1028055555555501E-2</v>
      </c>
    </row>
    <row r="96" spans="1:33" hidden="1" x14ac:dyDescent="0.3">
      <c r="A96" t="s">
        <v>116</v>
      </c>
      <c r="B96">
        <v>94</v>
      </c>
      <c r="C96" t="str">
        <f>LEFT(Table1345[[#This Row],[Contingency id]])</f>
        <v>B</v>
      </c>
      <c r="D96">
        <v>100</v>
      </c>
      <c r="E96" s="1">
        <v>1.04</v>
      </c>
      <c r="F96">
        <v>52</v>
      </c>
      <c r="G96">
        <v>50</v>
      </c>
      <c r="H96">
        <v>2.10080769230769E-2</v>
      </c>
      <c r="I96" s="2">
        <f>AVERAGE(Table1345[[#This Row],[Estimated costs 1]:[Estimated costs 20]])</f>
        <v>2.1032865384615358E-2</v>
      </c>
      <c r="J96" s="2">
        <f>_xlfn.STDEV.P(Table1345[[#This Row],[Estimated costs 1]:[Estimated costs 20]])</f>
        <v>7.5023120203629673E-5</v>
      </c>
      <c r="K96" s="2">
        <f>Table1345[[#This Row],[Dev]]/Table1345[[#This Row],[Mean]]*100</f>
        <v>0.35669471958160237</v>
      </c>
      <c r="L96" s="2">
        <f>Table1345[[#This Row],[Estimated costs 1]]-Table1345[[#This Row],[Actual cost]]</f>
        <v>9.2884615384598856E-5</v>
      </c>
      <c r="M96" s="2">
        <f>Table1345[[#This Row],[Diff 1]]/Table1345[[#This Row],[Actual cost]]*100</f>
        <v>0.4421376393693951</v>
      </c>
      <c r="N96">
        <v>2.1100961538461499E-2</v>
      </c>
      <c r="O96">
        <v>2.10701923076923E-2</v>
      </c>
      <c r="P96">
        <v>2.10701923076923E-2</v>
      </c>
      <c r="Q96">
        <v>2.1100961538461499E-2</v>
      </c>
      <c r="R96">
        <v>2.09459615384615E-2</v>
      </c>
      <c r="S96">
        <v>2.1100961538461499E-2</v>
      </c>
      <c r="T96">
        <v>2.1100961538461499E-2</v>
      </c>
      <c r="U96">
        <v>2.0915192307692301E-2</v>
      </c>
      <c r="V96">
        <v>2.1100961538461499E-2</v>
      </c>
      <c r="W96">
        <v>2.10701923076923E-2</v>
      </c>
      <c r="X96">
        <v>2.09459615384615E-2</v>
      </c>
      <c r="Y96">
        <v>2.0915192307692301E-2</v>
      </c>
      <c r="Z96">
        <v>2.09459615384615E-2</v>
      </c>
      <c r="AA96">
        <v>2.1100961538461499E-2</v>
      </c>
      <c r="AB96">
        <v>2.10701923076923E-2</v>
      </c>
      <c r="AC96">
        <v>2.09459615384615E-2</v>
      </c>
      <c r="AD96">
        <v>2.1100961538461499E-2</v>
      </c>
      <c r="AE96">
        <v>2.10701923076923E-2</v>
      </c>
      <c r="AF96">
        <v>2.10701923076923E-2</v>
      </c>
      <c r="AG96">
        <v>2.0915192307692301E-2</v>
      </c>
    </row>
    <row r="97" spans="1:33" hidden="1" x14ac:dyDescent="0.3">
      <c r="A97" t="s">
        <v>117</v>
      </c>
      <c r="B97">
        <v>95</v>
      </c>
      <c r="C97" t="str">
        <f>LEFT(Table1345[[#This Row],[Contingency id]])</f>
        <v>B</v>
      </c>
      <c r="D97">
        <v>0.91743119266054995</v>
      </c>
      <c r="E97" s="1">
        <v>1.05825242718446</v>
      </c>
      <c r="F97">
        <v>109</v>
      </c>
      <c r="G97">
        <v>103</v>
      </c>
      <c r="H97">
        <v>2.0944954128440298E-2</v>
      </c>
      <c r="I97" s="2">
        <f>AVERAGE(Table1345[[#This Row],[Estimated costs 1]:[Estimated costs 20]])</f>
        <v>2.0944954128440288E-2</v>
      </c>
      <c r="J97" s="2">
        <f>_xlfn.STDEV.P(Table1345[[#This Row],[Estimated costs 1]:[Estimated costs 20]])</f>
        <v>1.0408340855860843E-17</v>
      </c>
      <c r="K97" s="2">
        <f>Table1345[[#This Row],[Dev]]/Table1345[[#This Row],[Mean]]*100</f>
        <v>4.9693786828245127E-14</v>
      </c>
      <c r="L97" s="2">
        <f>Table1345[[#This Row],[Estimated costs 1]]-Table1345[[#This Row],[Actual cost]]</f>
        <v>0</v>
      </c>
      <c r="M97" s="2">
        <f>Table1345[[#This Row],[Diff 1]]/Table1345[[#This Row],[Actual cost]]*100</f>
        <v>0</v>
      </c>
      <c r="N97">
        <v>2.0944954128440298E-2</v>
      </c>
      <c r="O97">
        <v>2.0944954128440298E-2</v>
      </c>
      <c r="P97">
        <v>2.0944954128440298E-2</v>
      </c>
      <c r="Q97">
        <v>2.0944954128440298E-2</v>
      </c>
      <c r="R97">
        <v>2.0944954128440298E-2</v>
      </c>
      <c r="S97">
        <v>2.0944954128440298E-2</v>
      </c>
      <c r="T97">
        <v>2.0944954128440298E-2</v>
      </c>
      <c r="U97">
        <v>2.0944954128440298E-2</v>
      </c>
      <c r="V97">
        <v>2.0944954128440298E-2</v>
      </c>
      <c r="W97">
        <v>2.0944954128440298E-2</v>
      </c>
      <c r="X97">
        <v>2.0944954128440298E-2</v>
      </c>
      <c r="Y97">
        <v>2.0944954128440298E-2</v>
      </c>
      <c r="Z97">
        <v>2.0944954128440298E-2</v>
      </c>
      <c r="AA97">
        <v>2.0944954128440298E-2</v>
      </c>
      <c r="AB97">
        <v>2.0944954128440298E-2</v>
      </c>
      <c r="AC97">
        <v>2.0944954128440298E-2</v>
      </c>
      <c r="AD97">
        <v>2.0944954128440298E-2</v>
      </c>
      <c r="AE97">
        <v>2.0944954128440298E-2</v>
      </c>
      <c r="AF97">
        <v>2.0944954128440298E-2</v>
      </c>
      <c r="AG97">
        <v>2.0944954128440298E-2</v>
      </c>
    </row>
    <row r="98" spans="1:33" x14ac:dyDescent="0.3">
      <c r="A98" t="s">
        <v>118</v>
      </c>
      <c r="B98">
        <v>96</v>
      </c>
      <c r="C98" t="str">
        <f>LEFT(Table1345[[#This Row],[Contingency id]])</f>
        <v>C</v>
      </c>
      <c r="D98">
        <v>18.75</v>
      </c>
      <c r="E98" s="1">
        <v>1.0491803278688501</v>
      </c>
      <c r="F98">
        <v>64</v>
      </c>
      <c r="G98">
        <v>61</v>
      </c>
      <c r="H98">
        <v>2.092140625E-2</v>
      </c>
      <c r="I98" s="2">
        <f>AVERAGE(Table1345[[#This Row],[Estimated costs 1]:[Estimated costs 20]])</f>
        <v>2.1087718749999988E-2</v>
      </c>
      <c r="J98" s="2">
        <f>_xlfn.STDEV.P(Table1345[[#This Row],[Estimated costs 1]:[Estimated costs 20]])</f>
        <v>5.288400447855322E-4</v>
      </c>
      <c r="K98" s="2">
        <f>Table1345[[#This Row],[Dev]]/Table1345[[#This Row],[Mean]]*100</f>
        <v>2.5078105937159871</v>
      </c>
      <c r="L98" s="2">
        <f>Table1345[[#This Row],[Estimated costs 1]]-Table1345[[#This Row],[Actual cost]]</f>
        <v>5.5437499999999931E-4</v>
      </c>
      <c r="M98" s="2">
        <f>Table1345[[#This Row],[Diff 1]]/Table1345[[#This Row],[Actual cost]]*100</f>
        <v>2.6497979790435897</v>
      </c>
      <c r="N98">
        <v>2.1475781249999999E-2</v>
      </c>
      <c r="O98">
        <v>2.0367031250000001E-2</v>
      </c>
      <c r="P98">
        <v>2.1475781249999999E-2</v>
      </c>
      <c r="Q98">
        <v>2.1475781249999999E-2</v>
      </c>
      <c r="R98">
        <v>2.0367031250000001E-2</v>
      </c>
      <c r="S98">
        <v>2.1475781249999999E-2</v>
      </c>
      <c r="T98">
        <v>2.03670312499999E-2</v>
      </c>
      <c r="U98">
        <v>2.1475781249999999E-2</v>
      </c>
      <c r="V98">
        <v>2.1475781249999999E-2</v>
      </c>
      <c r="W98">
        <v>2.1475781249999999E-2</v>
      </c>
      <c r="X98">
        <v>2.1475781249999999E-2</v>
      </c>
      <c r="Y98">
        <v>2.1475781249999999E-2</v>
      </c>
      <c r="Z98">
        <v>2.03670312499999E-2</v>
      </c>
      <c r="AA98">
        <v>2.0367031250000001E-2</v>
      </c>
      <c r="AB98">
        <v>2.0367031250000001E-2</v>
      </c>
      <c r="AC98">
        <v>2.1475781249999999E-2</v>
      </c>
      <c r="AD98">
        <v>2.0367031250000001E-2</v>
      </c>
      <c r="AE98">
        <v>2.1475781249999999E-2</v>
      </c>
      <c r="AF98">
        <v>2.1475781249999999E-2</v>
      </c>
      <c r="AG98">
        <v>2.1475781249999999E-2</v>
      </c>
    </row>
    <row r="99" spans="1:33" x14ac:dyDescent="0.3">
      <c r="A99" t="s">
        <v>119</v>
      </c>
      <c r="B99">
        <v>97</v>
      </c>
      <c r="C99" t="str">
        <f>LEFT(Table1345[[#This Row],[Contingency id]])</f>
        <v>C</v>
      </c>
      <c r="D99">
        <v>16.438356164383499</v>
      </c>
      <c r="E99" s="1">
        <v>1.0579710144927501</v>
      </c>
      <c r="F99">
        <v>73</v>
      </c>
      <c r="G99">
        <v>69</v>
      </c>
      <c r="H99">
        <v>2.0826438356164299E-2</v>
      </c>
      <c r="I99" s="2">
        <f>AVERAGE(Table1345[[#This Row],[Estimated costs 1]:[Estimated costs 20]])</f>
        <v>2.0826438356164306E-2</v>
      </c>
      <c r="J99" s="2">
        <f>_xlfn.STDEV.P(Table1345[[#This Row],[Estimated costs 1]:[Estimated costs 20]])</f>
        <v>6.9388939039072284E-18</v>
      </c>
      <c r="K99" s="2">
        <f>Table1345[[#This Row],[Dev]]/Table1345[[#This Row],[Mean]]*100</f>
        <v>3.3317717534037323E-14</v>
      </c>
      <c r="L99" s="2">
        <f>Table1345[[#This Row],[Estimated costs 1]]-Table1345[[#This Row],[Actual cost]]</f>
        <v>0</v>
      </c>
      <c r="M99" s="2">
        <f>Table1345[[#This Row],[Diff 1]]/Table1345[[#This Row],[Actual cost]]*100</f>
        <v>0</v>
      </c>
      <c r="N99">
        <v>2.0826438356164299E-2</v>
      </c>
      <c r="O99">
        <v>2.0826438356164299E-2</v>
      </c>
      <c r="P99">
        <v>2.0826438356164299E-2</v>
      </c>
      <c r="Q99">
        <v>2.0826438356164299E-2</v>
      </c>
      <c r="R99">
        <v>2.0826438356164299E-2</v>
      </c>
      <c r="S99">
        <v>2.0826438356164299E-2</v>
      </c>
      <c r="T99">
        <v>2.0826438356164299E-2</v>
      </c>
      <c r="U99">
        <v>2.0826438356164299E-2</v>
      </c>
      <c r="V99">
        <v>2.0826438356164299E-2</v>
      </c>
      <c r="W99">
        <v>2.0826438356164299E-2</v>
      </c>
      <c r="X99">
        <v>2.0826438356164299E-2</v>
      </c>
      <c r="Y99">
        <v>2.0826438356164299E-2</v>
      </c>
      <c r="Z99">
        <v>2.0826438356164299E-2</v>
      </c>
      <c r="AA99">
        <v>2.0826438356164299E-2</v>
      </c>
      <c r="AB99">
        <v>2.0826438356164299E-2</v>
      </c>
      <c r="AC99">
        <v>2.0826438356164299E-2</v>
      </c>
      <c r="AD99">
        <v>2.0826438356164299E-2</v>
      </c>
      <c r="AE99">
        <v>2.0826438356164299E-2</v>
      </c>
      <c r="AF99">
        <v>2.0826438356164299E-2</v>
      </c>
      <c r="AG99">
        <v>2.0826438356164299E-2</v>
      </c>
    </row>
    <row r="100" spans="1:33" hidden="1" x14ac:dyDescent="0.3">
      <c r="A100" t="s">
        <v>120</v>
      </c>
      <c r="B100">
        <v>98</v>
      </c>
      <c r="C100" t="str">
        <f>LEFT(Table1345[[#This Row],[Contingency id]])</f>
        <v>B</v>
      </c>
      <c r="D100">
        <v>100</v>
      </c>
      <c r="E100" s="1">
        <v>1.04</v>
      </c>
      <c r="F100">
        <v>52</v>
      </c>
      <c r="G100">
        <v>50</v>
      </c>
      <c r="H100">
        <v>2.0707692307692298E-2</v>
      </c>
      <c r="I100" s="2">
        <f>AVERAGE(Table1345[[#This Row],[Estimated costs 1]:[Estimated costs 20]])</f>
        <v>2.0707826923076864E-2</v>
      </c>
      <c r="J100" s="2">
        <f>_xlfn.STDEV.P(Table1345[[#This Row],[Estimated costs 1]:[Estimated costs 20]])</f>
        <v>2.042317570235259E-4</v>
      </c>
      <c r="K100" s="2">
        <f>Table1345[[#This Row],[Dev]]/Table1345[[#This Row],[Mean]]*100</f>
        <v>0.98625393085514657</v>
      </c>
      <c r="L100" s="2">
        <f>Table1345[[#This Row],[Estimated costs 1]]-Table1345[[#This Row],[Actual cost]]</f>
        <v>1.5403846153839995E-4</v>
      </c>
      <c r="M100" s="2">
        <f>Table1345[[#This Row],[Diff 1]]/Table1345[[#This Row],[Actual cost]]*100</f>
        <v>0.74387072808291244</v>
      </c>
      <c r="N100">
        <v>2.0861730769230698E-2</v>
      </c>
      <c r="O100">
        <v>2.0939423076923001E-2</v>
      </c>
      <c r="P100">
        <v>2.0939423076923001E-2</v>
      </c>
      <c r="Q100">
        <v>2.0475961538461498E-2</v>
      </c>
      <c r="R100">
        <v>2.0553653846153801E-2</v>
      </c>
      <c r="S100">
        <v>2.0553653846153801E-2</v>
      </c>
      <c r="T100">
        <v>2.0939423076923001E-2</v>
      </c>
      <c r="U100">
        <v>2.0553653846153801E-2</v>
      </c>
      <c r="V100">
        <v>2.0939423076923001E-2</v>
      </c>
      <c r="W100">
        <v>2.0553653846153801E-2</v>
      </c>
      <c r="X100">
        <v>2.0939423076923001E-2</v>
      </c>
      <c r="Y100">
        <v>2.0475961538461498E-2</v>
      </c>
      <c r="Z100">
        <v>2.0939423076923001E-2</v>
      </c>
      <c r="AA100">
        <v>2.0553653846153801E-2</v>
      </c>
      <c r="AB100">
        <v>2.0939423076923001E-2</v>
      </c>
      <c r="AC100">
        <v>2.0553653846153801E-2</v>
      </c>
      <c r="AD100">
        <v>2.0939423076923001E-2</v>
      </c>
      <c r="AE100">
        <v>2.0553653846153801E-2</v>
      </c>
      <c r="AF100">
        <v>2.0475961538461498E-2</v>
      </c>
      <c r="AG100">
        <v>2.0475961538461498E-2</v>
      </c>
    </row>
    <row r="101" spans="1:33" hidden="1" x14ac:dyDescent="0.3">
      <c r="A101" t="s">
        <v>121</v>
      </c>
      <c r="B101">
        <v>99</v>
      </c>
      <c r="C101" t="str">
        <f>LEFT(Table1345[[#This Row],[Contingency id]])</f>
        <v>A</v>
      </c>
      <c r="D101">
        <v>100</v>
      </c>
      <c r="E101" s="1">
        <v>1.0196078431372499</v>
      </c>
      <c r="F101">
        <v>52</v>
      </c>
      <c r="G101">
        <v>51</v>
      </c>
      <c r="H101">
        <v>2.0585192307692301E-2</v>
      </c>
      <c r="I101" s="2">
        <f>AVERAGE(Table1345[[#This Row],[Estimated costs 1]:[Estimated costs 20]])</f>
        <v>2.0585192307692249E-2</v>
      </c>
      <c r="J101" s="2">
        <f>_xlfn.STDEV.P(Table1345[[#This Row],[Estimated costs 1]:[Estimated costs 20]])</f>
        <v>3.2115384615350948E-5</v>
      </c>
      <c r="K101" s="2">
        <f>Table1345[[#This Row],[Dev]]/Table1345[[#This Row],[Mean]]*100</f>
        <v>0.1560120699156651</v>
      </c>
      <c r="L101" s="2">
        <f>Table1345[[#This Row],[Estimated costs 1]]-Table1345[[#This Row],[Actual cost]]</f>
        <v>-3.2115384615401255E-5</v>
      </c>
      <c r="M101" s="2">
        <f>Table1345[[#This Row],[Diff 1]]/Table1345[[#This Row],[Actual cost]]*100</f>
        <v>-0.1560120699159091</v>
      </c>
      <c r="N101">
        <v>2.05530769230769E-2</v>
      </c>
      <c r="O101">
        <v>2.05530769230769E-2</v>
      </c>
      <c r="P101">
        <v>2.05530769230769E-2</v>
      </c>
      <c r="Q101">
        <v>2.05530769230769E-2</v>
      </c>
      <c r="R101">
        <v>2.05530769230769E-2</v>
      </c>
      <c r="S101">
        <v>2.0617307692307602E-2</v>
      </c>
      <c r="T101">
        <v>2.05530769230769E-2</v>
      </c>
      <c r="U101">
        <v>2.05530769230769E-2</v>
      </c>
      <c r="V101">
        <v>2.0617307692307602E-2</v>
      </c>
      <c r="W101">
        <v>2.0617307692307602E-2</v>
      </c>
      <c r="X101">
        <v>2.0617307692307602E-2</v>
      </c>
      <c r="Y101">
        <v>2.0617307692307602E-2</v>
      </c>
      <c r="Z101">
        <v>2.0617307692307602E-2</v>
      </c>
      <c r="AA101">
        <v>2.05530769230769E-2</v>
      </c>
      <c r="AB101">
        <v>2.0617307692307602E-2</v>
      </c>
      <c r="AC101">
        <v>2.0617307692307602E-2</v>
      </c>
      <c r="AD101">
        <v>2.0617307692307602E-2</v>
      </c>
      <c r="AE101">
        <v>2.05530769230769E-2</v>
      </c>
      <c r="AF101">
        <v>2.0617307692307602E-2</v>
      </c>
      <c r="AG101">
        <v>2.05530769230769E-2</v>
      </c>
    </row>
    <row r="102" spans="1:33" x14ac:dyDescent="0.3">
      <c r="A102" t="s">
        <v>122</v>
      </c>
      <c r="B102">
        <v>100</v>
      </c>
      <c r="C102" t="str">
        <f>LEFT(Table1345[[#This Row],[Contingency id]])</f>
        <v>C</v>
      </c>
      <c r="D102">
        <v>0.33698399326032002</v>
      </c>
      <c r="E102" s="1">
        <v>1.4930817610062801</v>
      </c>
      <c r="F102">
        <v>1187</v>
      </c>
      <c r="G102">
        <v>795</v>
      </c>
      <c r="H102">
        <v>2.02881213142375E-2</v>
      </c>
      <c r="I102" s="2">
        <f>AVERAGE(Table1345[[#This Row],[Estimated costs 1]:[Estimated costs 20]])</f>
        <v>2.0288121314237507E-2</v>
      </c>
      <c r="J102" s="2">
        <f>_xlfn.STDEV.P(Table1345[[#This Row],[Estimated costs 1]:[Estimated costs 20]])</f>
        <v>3.2181971356360148E-4</v>
      </c>
      <c r="K102" s="2">
        <f>Table1345[[#This Row],[Dev]]/Table1345[[#This Row],[Mean]]*100</f>
        <v>1.5862469894526876</v>
      </c>
      <c r="L102" s="2">
        <f>Table1345[[#This Row],[Estimated costs 1]]-Table1345[[#This Row],[Actual cost]]</f>
        <v>3.2181971356360153E-4</v>
      </c>
      <c r="M102" s="2">
        <f>Table1345[[#This Row],[Diff 1]]/Table1345[[#This Row],[Actual cost]]*100</f>
        <v>1.5862469894526883</v>
      </c>
      <c r="N102">
        <v>2.0609941027801101E-2</v>
      </c>
      <c r="O102">
        <v>2.0609941027801101E-2</v>
      </c>
      <c r="P102">
        <v>2.0609941027801101E-2</v>
      </c>
      <c r="Q102">
        <v>2.0609941027801101E-2</v>
      </c>
      <c r="R102">
        <v>2.0609941027801101E-2</v>
      </c>
      <c r="S102">
        <v>1.9966301600673898E-2</v>
      </c>
      <c r="T102">
        <v>1.9966301600673898E-2</v>
      </c>
      <c r="U102">
        <v>2.0609941027801101E-2</v>
      </c>
      <c r="V102">
        <v>2.0609941027801101E-2</v>
      </c>
      <c r="W102">
        <v>1.9966301600673898E-2</v>
      </c>
      <c r="X102">
        <v>2.0609941027801101E-2</v>
      </c>
      <c r="Y102">
        <v>1.9966301600673898E-2</v>
      </c>
      <c r="Z102">
        <v>1.9966301600673898E-2</v>
      </c>
      <c r="AA102">
        <v>1.9966301600673898E-2</v>
      </c>
      <c r="AB102">
        <v>1.9966301600673898E-2</v>
      </c>
      <c r="AC102">
        <v>1.9966301600673898E-2</v>
      </c>
      <c r="AD102">
        <v>2.0609941027801101E-2</v>
      </c>
      <c r="AE102">
        <v>1.9966301600673898E-2</v>
      </c>
      <c r="AF102">
        <v>1.9966301600673898E-2</v>
      </c>
      <c r="AG102">
        <v>2.0609941027801101E-2</v>
      </c>
    </row>
    <row r="103" spans="1:33" hidden="1" x14ac:dyDescent="0.3">
      <c r="A103" t="s">
        <v>123</v>
      </c>
      <c r="B103">
        <v>101</v>
      </c>
      <c r="C103" t="str">
        <f>LEFT(Table1345[[#This Row],[Contingency id]])</f>
        <v>A</v>
      </c>
      <c r="D103">
        <v>100</v>
      </c>
      <c r="E103" s="1">
        <v>1</v>
      </c>
      <c r="F103">
        <v>52</v>
      </c>
      <c r="G103">
        <v>52</v>
      </c>
      <c r="H103">
        <v>2.0132692307692299E-2</v>
      </c>
      <c r="I103" s="2">
        <f>AVERAGE(Table1345[[#This Row],[Estimated costs 1]:[Estimated costs 20]])</f>
        <v>2.0132692307692306E-2</v>
      </c>
      <c r="J103" s="2">
        <f>_xlfn.STDEV.P(Table1345[[#This Row],[Estimated costs 1]:[Estimated costs 20]])</f>
        <v>6.9388939039072284E-18</v>
      </c>
      <c r="K103" s="2">
        <f>Table1345[[#This Row],[Dev]]/Table1345[[#This Row],[Mean]]*100</f>
        <v>3.4465802178161802E-14</v>
      </c>
      <c r="L103" s="2">
        <f>Table1345[[#This Row],[Estimated costs 1]]-Table1345[[#This Row],[Actual cost]]</f>
        <v>0</v>
      </c>
      <c r="M103" s="2">
        <f>Table1345[[#This Row],[Diff 1]]/Table1345[[#This Row],[Actual cost]]*100</f>
        <v>0</v>
      </c>
      <c r="N103">
        <v>2.0132692307692299E-2</v>
      </c>
      <c r="O103">
        <v>2.0132692307692299E-2</v>
      </c>
      <c r="P103">
        <v>2.0132692307692299E-2</v>
      </c>
      <c r="Q103">
        <v>2.0132692307692299E-2</v>
      </c>
      <c r="R103">
        <v>2.0132692307692299E-2</v>
      </c>
      <c r="S103">
        <v>2.0132692307692299E-2</v>
      </c>
      <c r="T103">
        <v>2.0132692307692299E-2</v>
      </c>
      <c r="U103">
        <v>2.0132692307692299E-2</v>
      </c>
      <c r="V103">
        <v>2.0132692307692299E-2</v>
      </c>
      <c r="W103">
        <v>2.0132692307692299E-2</v>
      </c>
      <c r="X103">
        <v>2.0132692307692299E-2</v>
      </c>
      <c r="Y103">
        <v>2.0132692307692299E-2</v>
      </c>
      <c r="Z103">
        <v>2.0132692307692299E-2</v>
      </c>
      <c r="AA103">
        <v>2.0132692307692299E-2</v>
      </c>
      <c r="AB103">
        <v>2.0132692307692299E-2</v>
      </c>
      <c r="AC103">
        <v>2.0132692307692299E-2</v>
      </c>
      <c r="AD103">
        <v>2.0132692307692299E-2</v>
      </c>
      <c r="AE103">
        <v>2.0132692307692299E-2</v>
      </c>
      <c r="AF103">
        <v>2.0132692307692299E-2</v>
      </c>
      <c r="AG103">
        <v>2.0132692307692299E-2</v>
      </c>
    </row>
    <row r="104" spans="1:33" hidden="1" x14ac:dyDescent="0.3">
      <c r="A104" t="s">
        <v>124</v>
      </c>
      <c r="B104">
        <v>102</v>
      </c>
      <c r="C104" t="str">
        <f>LEFT(Table1345[[#This Row],[Contingency id]])</f>
        <v>A</v>
      </c>
      <c r="D104">
        <v>8.3333333333333304</v>
      </c>
      <c r="E104" s="1">
        <v>1.0526315789473599</v>
      </c>
      <c r="F104">
        <v>120</v>
      </c>
      <c r="G104">
        <v>114</v>
      </c>
      <c r="H104">
        <v>1.91083333333333E-2</v>
      </c>
      <c r="I104" s="2">
        <f>AVERAGE(Table1345[[#This Row],[Estimated costs 1]:[Estimated costs 20]])</f>
        <v>1.9108333333333297E-2</v>
      </c>
      <c r="J104" s="2">
        <f>_xlfn.STDEV.P(Table1345[[#This Row],[Estimated costs 1]:[Estimated costs 20]])</f>
        <v>3.4694469519536142E-18</v>
      </c>
      <c r="K104" s="2">
        <f>Table1345[[#This Row],[Dev]]/Table1345[[#This Row],[Mean]]*100</f>
        <v>1.8156721946551877E-14</v>
      </c>
      <c r="L104" s="2">
        <f>Table1345[[#This Row],[Estimated costs 1]]-Table1345[[#This Row],[Actual cost]]</f>
        <v>0</v>
      </c>
      <c r="M104" s="2">
        <f>Table1345[[#This Row],[Diff 1]]/Table1345[[#This Row],[Actual cost]]*100</f>
        <v>0</v>
      </c>
      <c r="N104">
        <v>1.91083333333333E-2</v>
      </c>
      <c r="O104">
        <v>1.91083333333333E-2</v>
      </c>
      <c r="P104">
        <v>1.91083333333333E-2</v>
      </c>
      <c r="Q104">
        <v>1.91083333333333E-2</v>
      </c>
      <c r="R104">
        <v>1.91083333333333E-2</v>
      </c>
      <c r="S104">
        <v>1.91083333333333E-2</v>
      </c>
      <c r="T104">
        <v>1.91083333333333E-2</v>
      </c>
      <c r="U104">
        <v>1.91083333333333E-2</v>
      </c>
      <c r="V104">
        <v>1.91083333333333E-2</v>
      </c>
      <c r="W104">
        <v>1.91083333333333E-2</v>
      </c>
      <c r="X104">
        <v>1.91083333333333E-2</v>
      </c>
      <c r="Y104">
        <v>1.91083333333333E-2</v>
      </c>
      <c r="Z104">
        <v>1.91083333333333E-2</v>
      </c>
      <c r="AA104">
        <v>1.91083333333333E-2</v>
      </c>
      <c r="AB104">
        <v>1.91083333333333E-2</v>
      </c>
      <c r="AC104">
        <v>1.91083333333333E-2</v>
      </c>
      <c r="AD104">
        <v>1.91083333333333E-2</v>
      </c>
      <c r="AE104">
        <v>1.91083333333333E-2</v>
      </c>
      <c r="AF104">
        <v>1.91083333333333E-2</v>
      </c>
      <c r="AG104">
        <v>1.91083333333333E-2</v>
      </c>
    </row>
    <row r="105" spans="1:33" hidden="1" x14ac:dyDescent="0.3">
      <c r="A105" t="s">
        <v>125</v>
      </c>
      <c r="B105">
        <v>103</v>
      </c>
      <c r="C105" t="str">
        <f>LEFT(Table1345[[#This Row],[Contingency id]])</f>
        <v>A</v>
      </c>
      <c r="D105">
        <v>8.4507042253521103</v>
      </c>
      <c r="E105" s="1">
        <v>1.01428571428571</v>
      </c>
      <c r="F105">
        <v>71</v>
      </c>
      <c r="G105">
        <v>70</v>
      </c>
      <c r="H105">
        <v>1.8184507042253498E-2</v>
      </c>
      <c r="I105" s="2">
        <f>AVERAGE(Table1345[[#This Row],[Estimated costs 1]:[Estimated costs 20]])</f>
        <v>1.7896901408450679E-2</v>
      </c>
      <c r="J105" s="2">
        <f>_xlfn.STDEV.P(Table1345[[#This Row],[Estimated costs 1]:[Estimated costs 20]])</f>
        <v>1.4089740999333256E-3</v>
      </c>
      <c r="K105" s="2">
        <f>Table1345[[#This Row],[Dev]]/Table1345[[#This Row],[Mean]]*100</f>
        <v>7.8727265003987048</v>
      </c>
      <c r="L105" s="2">
        <f>Table1345[[#This Row],[Estimated costs 1]]-Table1345[[#This Row],[Actual cost]]</f>
        <v>-1.4380281690140988E-3</v>
      </c>
      <c r="M105" s="2">
        <f>Table1345[[#This Row],[Diff 1]]/Table1345[[#This Row],[Actual cost]]*100</f>
        <v>-7.9079854387732285</v>
      </c>
      <c r="N105">
        <v>1.67464788732394E-2</v>
      </c>
      <c r="O105">
        <v>1.67464788732394E-2</v>
      </c>
      <c r="P105">
        <v>1.67464788732394E-2</v>
      </c>
      <c r="Q105">
        <v>1.9622535211267601E-2</v>
      </c>
      <c r="R105">
        <v>1.67464788732394E-2</v>
      </c>
      <c r="S105">
        <v>1.9622535211267601E-2</v>
      </c>
      <c r="T105">
        <v>1.9622535211267601E-2</v>
      </c>
      <c r="U105">
        <v>1.67464788732394E-2</v>
      </c>
      <c r="V105">
        <v>1.67464788732394E-2</v>
      </c>
      <c r="W105">
        <v>1.9622535211267601E-2</v>
      </c>
      <c r="X105">
        <v>1.9622535211267601E-2</v>
      </c>
      <c r="Y105">
        <v>1.67464788732394E-2</v>
      </c>
      <c r="Z105">
        <v>1.9622535211267601E-2</v>
      </c>
      <c r="AA105">
        <v>1.67464788732394E-2</v>
      </c>
      <c r="AB105">
        <v>1.67464788732394E-2</v>
      </c>
      <c r="AC105">
        <v>1.9622535211267601E-2</v>
      </c>
      <c r="AD105">
        <v>1.9622535211267601E-2</v>
      </c>
      <c r="AE105">
        <v>1.67464788732394E-2</v>
      </c>
      <c r="AF105">
        <v>1.67464788732394E-2</v>
      </c>
      <c r="AG105">
        <v>1.67464788732394E-2</v>
      </c>
    </row>
    <row r="106" spans="1:33" hidden="1" x14ac:dyDescent="0.3">
      <c r="A106" t="s">
        <v>126</v>
      </c>
      <c r="B106">
        <v>104</v>
      </c>
      <c r="C106" t="str">
        <f>LEFT(Table1345[[#This Row],[Contingency id]])</f>
        <v>A</v>
      </c>
      <c r="D106">
        <v>0.14044943820224701</v>
      </c>
      <c r="E106" s="1">
        <v>1.27598566308243</v>
      </c>
      <c r="F106">
        <v>712</v>
      </c>
      <c r="G106">
        <v>558</v>
      </c>
      <c r="H106">
        <v>1.7022471910112299E-2</v>
      </c>
      <c r="I106" s="2">
        <f>AVERAGE(Table1345[[#This Row],[Estimated costs 1]:[Estimated costs 20]])</f>
        <v>1.8724719101123589E-2</v>
      </c>
      <c r="J106" s="2">
        <f>_xlfn.STDEV.P(Table1345[[#This Row],[Estimated costs 1]:[Estimated costs 20]])</f>
        <v>1.6937145699062107E-2</v>
      </c>
      <c r="K106" s="2">
        <f>Table1345[[#This Row],[Dev]]/Table1345[[#This Row],[Mean]]*100</f>
        <v>90.45340337332901</v>
      </c>
      <c r="L106" s="2">
        <f>Table1345[[#This Row],[Estimated costs 1]]-Table1345[[#This Row],[Actual cost]]</f>
        <v>1.7022471910112403E-2</v>
      </c>
      <c r="M106" s="2">
        <f>Table1345[[#This Row],[Diff 1]]/Table1345[[#This Row],[Actual cost]]*100</f>
        <v>100.00000000000063</v>
      </c>
      <c r="N106">
        <v>3.4044943820224702E-2</v>
      </c>
      <c r="O106">
        <v>3.4044943820224702E-2</v>
      </c>
      <c r="P106">
        <v>0</v>
      </c>
      <c r="Q106">
        <v>3.4044943820224702E-2</v>
      </c>
      <c r="R106">
        <v>3.4044943820224702E-2</v>
      </c>
      <c r="S106">
        <v>3.4044943820224702E-2</v>
      </c>
      <c r="T106">
        <v>0</v>
      </c>
      <c r="U106">
        <v>0</v>
      </c>
      <c r="V106">
        <v>0</v>
      </c>
      <c r="W106">
        <v>3.4044943820224702E-2</v>
      </c>
      <c r="X106">
        <v>0</v>
      </c>
      <c r="Y106">
        <v>0</v>
      </c>
      <c r="Z106">
        <v>0</v>
      </c>
      <c r="AA106">
        <v>3.4044943820224702E-2</v>
      </c>
      <c r="AB106">
        <v>0</v>
      </c>
      <c r="AC106">
        <v>3.4044943820224702E-2</v>
      </c>
      <c r="AD106">
        <v>3.4044943820224702E-2</v>
      </c>
      <c r="AE106">
        <v>0</v>
      </c>
      <c r="AF106">
        <v>3.4044943820224702E-2</v>
      </c>
      <c r="AG106">
        <v>3.4044943820224702E-2</v>
      </c>
    </row>
    <row r="107" spans="1:33" hidden="1" x14ac:dyDescent="0.3">
      <c r="A107" t="s">
        <v>127</v>
      </c>
      <c r="B107">
        <v>105</v>
      </c>
      <c r="C107" t="str">
        <f>LEFT(Table1345[[#This Row],[Contingency id]])</f>
        <v>B</v>
      </c>
      <c r="D107">
        <v>0.86767895878524903</v>
      </c>
      <c r="E107" s="1">
        <v>1.3885542168674601</v>
      </c>
      <c r="F107">
        <v>922</v>
      </c>
      <c r="G107">
        <v>664</v>
      </c>
      <c r="H107">
        <v>1.6908893709327501E-2</v>
      </c>
      <c r="I107" s="2">
        <f>AVERAGE(Table1345[[#This Row],[Estimated costs 1]:[Estimated costs 20]])</f>
        <v>1.6995770065075883E-2</v>
      </c>
      <c r="J107" s="2">
        <f>_xlfn.STDEV.P(Table1345[[#This Row],[Estimated costs 1]:[Estimated costs 20]])</f>
        <v>4.3183688549097519E-3</v>
      </c>
      <c r="K107" s="2">
        <f>Table1345[[#This Row],[Dev]]/Table1345[[#This Row],[Mean]]*100</f>
        <v>25.408491868123374</v>
      </c>
      <c r="L107" s="2">
        <f>Table1345[[#This Row],[Estimated costs 1]]-Table1345[[#This Row],[Actual cost]]</f>
        <v>1.5954446854664003E-3</v>
      </c>
      <c r="M107" s="2">
        <f>Table1345[[#This Row],[Diff 1]]/Table1345[[#This Row],[Actual cost]]*100</f>
        <v>9.4355355997435879</v>
      </c>
      <c r="N107">
        <v>1.8504338394793901E-2</v>
      </c>
      <c r="O107">
        <v>2.09251626898047E-2</v>
      </c>
      <c r="P107">
        <v>1.6123644251626899E-2</v>
      </c>
      <c r="Q107">
        <v>2.4242950108459799E-2</v>
      </c>
      <c r="R107">
        <v>1.53850325379609E-2</v>
      </c>
      <c r="S107">
        <v>8.8915401301518406E-3</v>
      </c>
      <c r="T107">
        <v>1.4580260303687601E-2</v>
      </c>
      <c r="U107">
        <v>1.35043383947939E-2</v>
      </c>
      <c r="V107">
        <v>1.6636659436008599E-2</v>
      </c>
      <c r="W107">
        <v>1.25238611713665E-2</v>
      </c>
      <c r="X107">
        <v>2.07364425162689E-2</v>
      </c>
      <c r="Y107">
        <v>1.5749457700650699E-2</v>
      </c>
      <c r="Z107">
        <v>1.4580260303687601E-2</v>
      </c>
      <c r="AA107">
        <v>1.16366594360086E-2</v>
      </c>
      <c r="AB107">
        <v>2.1299349240780901E-2</v>
      </c>
      <c r="AC107">
        <v>2.2617136659435998E-2</v>
      </c>
      <c r="AD107">
        <v>1.18351409978308E-2</v>
      </c>
      <c r="AE107">
        <v>2.5223427331887201E-2</v>
      </c>
      <c r="AF107">
        <v>1.7991323210412101E-2</v>
      </c>
      <c r="AG107">
        <v>1.69284164859002E-2</v>
      </c>
    </row>
    <row r="108" spans="1:33" hidden="1" x14ac:dyDescent="0.3">
      <c r="A108" t="s">
        <v>128</v>
      </c>
      <c r="B108">
        <v>106</v>
      </c>
      <c r="C108" t="str">
        <f>LEFT(Table1345[[#This Row],[Contingency id]])</f>
        <v>B</v>
      </c>
      <c r="D108">
        <v>11.6666666666666</v>
      </c>
      <c r="E108" s="1">
        <v>1.0169491525423699</v>
      </c>
      <c r="F108">
        <v>60</v>
      </c>
      <c r="G108">
        <v>59</v>
      </c>
      <c r="H108">
        <v>1.6268666666666601E-2</v>
      </c>
      <c r="I108" s="2">
        <f>AVERAGE(Table1345[[#This Row],[Estimated costs 1]:[Estimated costs 20]])</f>
        <v>1.6268666666666601E-2</v>
      </c>
      <c r="J108" s="2">
        <f>_xlfn.STDEV.P(Table1345[[#This Row],[Estimated costs 1]:[Estimated costs 20]])</f>
        <v>0</v>
      </c>
      <c r="K108" s="2">
        <f>Table1345[[#This Row],[Dev]]/Table1345[[#This Row],[Mean]]*100</f>
        <v>0</v>
      </c>
      <c r="L108" s="2">
        <f>Table1345[[#This Row],[Estimated costs 1]]-Table1345[[#This Row],[Actual cost]]</f>
        <v>0</v>
      </c>
      <c r="M108" s="2">
        <f>Table1345[[#This Row],[Diff 1]]/Table1345[[#This Row],[Actual cost]]*100</f>
        <v>0</v>
      </c>
      <c r="N108">
        <v>1.6268666666666601E-2</v>
      </c>
      <c r="O108">
        <v>1.6268666666666601E-2</v>
      </c>
      <c r="P108">
        <v>1.6268666666666601E-2</v>
      </c>
      <c r="Q108">
        <v>1.6268666666666601E-2</v>
      </c>
      <c r="R108">
        <v>1.6268666666666601E-2</v>
      </c>
      <c r="S108">
        <v>1.6268666666666601E-2</v>
      </c>
      <c r="T108">
        <v>1.6268666666666601E-2</v>
      </c>
      <c r="U108">
        <v>1.6268666666666601E-2</v>
      </c>
      <c r="V108">
        <v>1.6268666666666601E-2</v>
      </c>
      <c r="W108">
        <v>1.6268666666666601E-2</v>
      </c>
      <c r="X108">
        <v>1.6268666666666601E-2</v>
      </c>
      <c r="Y108">
        <v>1.6268666666666601E-2</v>
      </c>
      <c r="Z108">
        <v>1.6268666666666601E-2</v>
      </c>
      <c r="AA108">
        <v>1.6268666666666601E-2</v>
      </c>
      <c r="AB108">
        <v>1.6268666666666601E-2</v>
      </c>
      <c r="AC108">
        <v>1.6268666666666601E-2</v>
      </c>
      <c r="AD108">
        <v>1.6268666666666601E-2</v>
      </c>
      <c r="AE108">
        <v>1.6268666666666601E-2</v>
      </c>
      <c r="AF108">
        <v>1.6268666666666601E-2</v>
      </c>
      <c r="AG108">
        <v>1.6268666666666601E-2</v>
      </c>
    </row>
    <row r="109" spans="1:33" hidden="1" x14ac:dyDescent="0.3">
      <c r="A109" t="s">
        <v>129</v>
      </c>
      <c r="B109">
        <v>107</v>
      </c>
      <c r="C109" t="str">
        <f>LEFT(Table1345[[#This Row],[Contingency id]])</f>
        <v>B</v>
      </c>
      <c r="D109">
        <v>1.89035916824196</v>
      </c>
      <c r="E109" s="1">
        <v>1.20776255707762</v>
      </c>
      <c r="F109">
        <v>529</v>
      </c>
      <c r="G109">
        <v>438</v>
      </c>
      <c r="H109">
        <v>1.5856332703213599E-2</v>
      </c>
      <c r="I109" s="2">
        <f>AVERAGE(Table1345[[#This Row],[Estimated costs 1]:[Estimated costs 20]])</f>
        <v>1.6137939508506564E-2</v>
      </c>
      <c r="J109" s="2">
        <f>_xlfn.STDEV.P(Table1345[[#This Row],[Estimated costs 1]:[Estimated costs 20]])</f>
        <v>4.1151673889404071E-3</v>
      </c>
      <c r="K109" s="2">
        <f>Table1345[[#This Row],[Dev]]/Table1345[[#This Row],[Mean]]*100</f>
        <v>25.499955473071623</v>
      </c>
      <c r="L109" s="2">
        <f>Table1345[[#This Row],[Estimated costs 1]]-Table1345[[#This Row],[Actual cost]]</f>
        <v>4.5678638941398994E-3</v>
      </c>
      <c r="M109" s="2">
        <f>Table1345[[#This Row],[Diff 1]]/Table1345[[#This Row],[Actual cost]]*100</f>
        <v>28.807820696232817</v>
      </c>
      <c r="N109">
        <v>2.0424196597353499E-2</v>
      </c>
      <c r="O109">
        <v>1.4953497164461199E-2</v>
      </c>
      <c r="P109">
        <v>1.11901701323251E-2</v>
      </c>
      <c r="Q109">
        <v>1.47920604914933E-2</v>
      </c>
      <c r="R109">
        <v>1.4953497164461199E-2</v>
      </c>
      <c r="S109">
        <v>9.2230623818525502E-3</v>
      </c>
      <c r="T109">
        <v>1.11901701323251E-2</v>
      </c>
      <c r="U109">
        <v>1.67591682419659E-2</v>
      </c>
      <c r="V109">
        <v>9.2230623818525502E-3</v>
      </c>
      <c r="W109">
        <v>1.6920604914933801E-2</v>
      </c>
      <c r="X109">
        <v>1.4855198487712599E-2</v>
      </c>
      <c r="Y109">
        <v>1.8824574669187102E-2</v>
      </c>
      <c r="Z109">
        <v>1.47920604914933E-2</v>
      </c>
      <c r="AA109">
        <v>2.24896030245746E-2</v>
      </c>
      <c r="AB109">
        <v>1.8824574669187102E-2</v>
      </c>
      <c r="AC109">
        <v>2.0522495274102E-2</v>
      </c>
      <c r="AD109">
        <v>1.288809073724E-2</v>
      </c>
      <c r="AE109">
        <v>2.24896030245746E-2</v>
      </c>
      <c r="AF109">
        <v>1.4953497164461199E-2</v>
      </c>
      <c r="AG109">
        <v>2.24896030245746E-2</v>
      </c>
    </row>
    <row r="110" spans="1:33" x14ac:dyDescent="0.3">
      <c r="A110" t="s">
        <v>130</v>
      </c>
      <c r="B110">
        <v>108</v>
      </c>
      <c r="C110" t="str">
        <f>LEFT(Table1345[[#This Row],[Contingency id]])</f>
        <v>C</v>
      </c>
      <c r="D110">
        <v>7.5075075075075007E-2</v>
      </c>
      <c r="E110" s="1">
        <v>1.5119182746878499</v>
      </c>
      <c r="F110">
        <v>1332</v>
      </c>
      <c r="G110">
        <v>881</v>
      </c>
      <c r="H110">
        <v>1.47522522522522E-2</v>
      </c>
      <c r="I110" s="2">
        <f>AVERAGE(Table1345[[#This Row],[Estimated costs 1]:[Estimated costs 20]])</f>
        <v>1.4752252252252202E-2</v>
      </c>
      <c r="J110" s="2">
        <f>_xlfn.STDEV.P(Table1345[[#This Row],[Estimated costs 1]:[Estimated costs 20]])</f>
        <v>1.7347234759768071E-18</v>
      </c>
      <c r="K110" s="2">
        <f>Table1345[[#This Row],[Dev]]/Table1345[[#This Row],[Mean]]*100</f>
        <v>1.1759041577613816E-14</v>
      </c>
      <c r="L110" s="2">
        <f>Table1345[[#This Row],[Estimated costs 1]]-Table1345[[#This Row],[Actual cost]]</f>
        <v>0</v>
      </c>
      <c r="M110" s="2">
        <f>Table1345[[#This Row],[Diff 1]]/Table1345[[#This Row],[Actual cost]]*100</f>
        <v>0</v>
      </c>
      <c r="N110">
        <v>1.47522522522522E-2</v>
      </c>
      <c r="O110">
        <v>1.47522522522522E-2</v>
      </c>
      <c r="P110">
        <v>1.47522522522522E-2</v>
      </c>
      <c r="Q110">
        <v>1.47522522522522E-2</v>
      </c>
      <c r="R110">
        <v>1.47522522522522E-2</v>
      </c>
      <c r="S110">
        <v>1.47522522522522E-2</v>
      </c>
      <c r="T110">
        <v>1.47522522522522E-2</v>
      </c>
      <c r="U110">
        <v>1.47522522522522E-2</v>
      </c>
      <c r="V110">
        <v>1.47522522522522E-2</v>
      </c>
      <c r="W110">
        <v>1.47522522522522E-2</v>
      </c>
      <c r="X110">
        <v>1.47522522522522E-2</v>
      </c>
      <c r="Y110">
        <v>1.47522522522522E-2</v>
      </c>
      <c r="Z110">
        <v>1.47522522522522E-2</v>
      </c>
      <c r="AA110">
        <v>1.47522522522522E-2</v>
      </c>
      <c r="AB110">
        <v>1.47522522522522E-2</v>
      </c>
      <c r="AC110">
        <v>1.47522522522522E-2</v>
      </c>
      <c r="AD110">
        <v>1.47522522522522E-2</v>
      </c>
      <c r="AE110">
        <v>1.47522522522522E-2</v>
      </c>
      <c r="AF110">
        <v>1.47522522522522E-2</v>
      </c>
      <c r="AG110">
        <v>1.47522522522522E-2</v>
      </c>
    </row>
    <row r="111" spans="1:33" x14ac:dyDescent="0.3">
      <c r="A111" t="s">
        <v>131</v>
      </c>
      <c r="B111">
        <v>109</v>
      </c>
      <c r="C111" t="str">
        <f>LEFT(Table1345[[#This Row],[Contingency id]])</f>
        <v>C</v>
      </c>
      <c r="D111">
        <v>1.8518518518518501</v>
      </c>
      <c r="E111" s="1">
        <v>1.0728476821191999</v>
      </c>
      <c r="F111">
        <v>162</v>
      </c>
      <c r="G111">
        <v>151</v>
      </c>
      <c r="H111">
        <v>1.4377160493827101E-2</v>
      </c>
      <c r="I111" s="2">
        <f>AVERAGE(Table1345[[#This Row],[Estimated costs 1]:[Estimated costs 20]])</f>
        <v>1.4334259259259203E-2</v>
      </c>
      <c r="J111" s="2">
        <f>_xlfn.STDEV.P(Table1345[[#This Row],[Estimated costs 1]:[Estimated costs 20]])</f>
        <v>4.2686189431424712E-4</v>
      </c>
      <c r="K111" s="2">
        <f>Table1345[[#This Row],[Dev]]/Table1345[[#This Row],[Mean]]*100</f>
        <v>2.9779138677048556</v>
      </c>
      <c r="L111" s="2">
        <f>Table1345[[#This Row],[Estimated costs 1]]-Table1345[[#This Row],[Actual cost]]</f>
        <v>-4.290123456790005E-4</v>
      </c>
      <c r="M111" s="2">
        <f>Table1345[[#This Row],[Diff 1]]/Table1345[[#This Row],[Actual cost]]*100</f>
        <v>-2.9839852303464158</v>
      </c>
      <c r="N111">
        <v>1.39481481481481E-2</v>
      </c>
      <c r="O111">
        <v>1.4806172839506099E-2</v>
      </c>
      <c r="P111">
        <v>1.39481481481481E-2</v>
      </c>
      <c r="Q111">
        <v>1.39481481481481E-2</v>
      </c>
      <c r="R111">
        <v>1.4806172839506099E-2</v>
      </c>
      <c r="S111">
        <v>1.4806172839506099E-2</v>
      </c>
      <c r="T111">
        <v>1.39481481481481E-2</v>
      </c>
      <c r="U111">
        <v>1.39481481481481E-2</v>
      </c>
      <c r="V111">
        <v>1.39481481481481E-2</v>
      </c>
      <c r="W111">
        <v>1.4806172839506099E-2</v>
      </c>
      <c r="X111">
        <v>1.4806172839506099E-2</v>
      </c>
      <c r="Y111">
        <v>1.4806172839506099E-2</v>
      </c>
      <c r="Z111">
        <v>1.4806172839506099E-2</v>
      </c>
      <c r="AA111">
        <v>1.39481481481481E-2</v>
      </c>
      <c r="AB111">
        <v>1.39481481481481E-2</v>
      </c>
      <c r="AC111">
        <v>1.4806172839506099E-2</v>
      </c>
      <c r="AD111">
        <v>1.39481481481481E-2</v>
      </c>
      <c r="AE111">
        <v>1.39481481481481E-2</v>
      </c>
      <c r="AF111">
        <v>1.39481481481481E-2</v>
      </c>
      <c r="AG111">
        <v>1.4806172839506099E-2</v>
      </c>
    </row>
    <row r="112" spans="1:33" x14ac:dyDescent="0.3">
      <c r="A112" t="s">
        <v>132</v>
      </c>
      <c r="B112">
        <v>110</v>
      </c>
      <c r="C112" t="str">
        <f>LEFT(Table1345[[#This Row],[Contingency id]])</f>
        <v>C</v>
      </c>
      <c r="D112">
        <v>15.625</v>
      </c>
      <c r="E112" s="1">
        <v>1</v>
      </c>
      <c r="F112">
        <v>64</v>
      </c>
      <c r="G112">
        <v>64</v>
      </c>
      <c r="H112">
        <v>1.4233906249999999E-2</v>
      </c>
      <c r="I112" s="2">
        <f>AVERAGE(Table1345[[#This Row],[Estimated costs 1]:[Estimated costs 20]])</f>
        <v>1.4233906249999997E-2</v>
      </c>
      <c r="J112" s="2">
        <f>_xlfn.STDEV.P(Table1345[[#This Row],[Estimated costs 1]:[Estimated costs 20]])</f>
        <v>2.1787878249982779E-17</v>
      </c>
      <c r="K112" s="2">
        <f>Table1345[[#This Row],[Dev]]/Table1345[[#This Row],[Mean]]*100</f>
        <v>1.5307026663873652E-13</v>
      </c>
      <c r="L112" s="2">
        <f>Table1345[[#This Row],[Estimated costs 1]]-Table1345[[#This Row],[Actual cost]]</f>
        <v>0</v>
      </c>
      <c r="M112" s="2">
        <f>Table1345[[#This Row],[Diff 1]]/Table1345[[#This Row],[Actual cost]]*100</f>
        <v>0</v>
      </c>
      <c r="N112">
        <v>1.4233906249999999E-2</v>
      </c>
      <c r="O112">
        <v>1.4233906249999999E-2</v>
      </c>
      <c r="P112">
        <v>1.4233906249999999E-2</v>
      </c>
      <c r="Q112">
        <v>1.4233906249999999E-2</v>
      </c>
      <c r="R112">
        <v>1.4233906249999999E-2</v>
      </c>
      <c r="S112">
        <v>1.4233906249999999E-2</v>
      </c>
      <c r="T112">
        <v>1.4233906249999999E-2</v>
      </c>
      <c r="U112">
        <v>1.4233906249999999E-2</v>
      </c>
      <c r="V112">
        <v>1.4233906249999999E-2</v>
      </c>
      <c r="W112">
        <v>1.4233906249999999E-2</v>
      </c>
      <c r="X112">
        <v>1.4233906249999999E-2</v>
      </c>
      <c r="Y112">
        <v>1.4233906249999999E-2</v>
      </c>
      <c r="Z112">
        <v>1.4233906249999999E-2</v>
      </c>
      <c r="AA112">
        <v>1.42339062499999E-2</v>
      </c>
      <c r="AB112">
        <v>1.4233906249999999E-2</v>
      </c>
      <c r="AC112">
        <v>1.4233906249999999E-2</v>
      </c>
      <c r="AD112">
        <v>1.4233906249999999E-2</v>
      </c>
      <c r="AE112">
        <v>1.4233906249999999E-2</v>
      </c>
      <c r="AF112">
        <v>1.4233906249999999E-2</v>
      </c>
      <c r="AG112">
        <v>1.4233906249999999E-2</v>
      </c>
    </row>
    <row r="113" spans="1:33" hidden="1" x14ac:dyDescent="0.3">
      <c r="A113" t="s">
        <v>133</v>
      </c>
      <c r="B113">
        <v>111</v>
      </c>
      <c r="C113" t="str">
        <f>LEFT(Table1345[[#This Row],[Contingency id]])</f>
        <v>A</v>
      </c>
      <c r="D113">
        <v>11.6666666666666</v>
      </c>
      <c r="E113" s="1">
        <v>1</v>
      </c>
      <c r="F113">
        <v>60</v>
      </c>
      <c r="G113">
        <v>60</v>
      </c>
      <c r="H113">
        <v>1.30108333333333E-2</v>
      </c>
      <c r="I113" s="2">
        <f>AVERAGE(Table1345[[#This Row],[Estimated costs 1]:[Estimated costs 20]])</f>
        <v>1.3010833333333301E-2</v>
      </c>
      <c r="J113" s="2">
        <f>_xlfn.STDEV.P(Table1345[[#This Row],[Estimated costs 1]:[Estimated costs 20]])</f>
        <v>1.7347234759768071E-18</v>
      </c>
      <c r="K113" s="2">
        <f>Table1345[[#This Row],[Dev]]/Table1345[[#This Row],[Mean]]*100</f>
        <v>1.3332915974970687E-14</v>
      </c>
      <c r="L113" s="2">
        <f>Table1345[[#This Row],[Estimated costs 1]]-Table1345[[#This Row],[Actual cost]]</f>
        <v>0</v>
      </c>
      <c r="M113" s="2">
        <f>Table1345[[#This Row],[Diff 1]]/Table1345[[#This Row],[Actual cost]]*100</f>
        <v>0</v>
      </c>
      <c r="N113">
        <v>1.30108333333333E-2</v>
      </c>
      <c r="O113">
        <v>1.30108333333333E-2</v>
      </c>
      <c r="P113">
        <v>1.30108333333333E-2</v>
      </c>
      <c r="Q113">
        <v>1.30108333333333E-2</v>
      </c>
      <c r="R113">
        <v>1.30108333333333E-2</v>
      </c>
      <c r="S113">
        <v>1.30108333333333E-2</v>
      </c>
      <c r="T113">
        <v>1.30108333333333E-2</v>
      </c>
      <c r="U113">
        <v>1.30108333333333E-2</v>
      </c>
      <c r="V113">
        <v>1.30108333333333E-2</v>
      </c>
      <c r="W113">
        <v>1.30108333333333E-2</v>
      </c>
      <c r="X113">
        <v>1.30108333333333E-2</v>
      </c>
      <c r="Y113">
        <v>1.30108333333333E-2</v>
      </c>
      <c r="Z113">
        <v>1.30108333333333E-2</v>
      </c>
      <c r="AA113">
        <v>1.30108333333333E-2</v>
      </c>
      <c r="AB113">
        <v>1.30108333333333E-2</v>
      </c>
      <c r="AC113">
        <v>1.30108333333333E-2</v>
      </c>
      <c r="AD113">
        <v>1.30108333333333E-2</v>
      </c>
      <c r="AE113">
        <v>1.30108333333333E-2</v>
      </c>
      <c r="AF113">
        <v>1.30108333333333E-2</v>
      </c>
      <c r="AG113">
        <v>1.30108333333333E-2</v>
      </c>
    </row>
    <row r="114" spans="1:33" x14ac:dyDescent="0.3">
      <c r="A114" t="s">
        <v>134</v>
      </c>
      <c r="B114">
        <v>112</v>
      </c>
      <c r="C114" t="str">
        <f>LEFT(Table1345[[#This Row],[Contingency id]])</f>
        <v>C</v>
      </c>
      <c r="D114">
        <v>0.71942446043165398</v>
      </c>
      <c r="E114" s="1">
        <v>1.06106870229007</v>
      </c>
      <c r="F114">
        <v>139</v>
      </c>
      <c r="G114">
        <v>131</v>
      </c>
      <c r="H114">
        <v>1.29424460431654E-2</v>
      </c>
      <c r="I114" s="2">
        <f>AVERAGE(Table1345[[#This Row],[Estimated costs 1]:[Estimated costs 20]])</f>
        <v>1.2942446043165407E-2</v>
      </c>
      <c r="J114" s="2">
        <f>_xlfn.STDEV.P(Table1345[[#This Row],[Estimated costs 1]:[Estimated costs 20]])</f>
        <v>6.9388939039072284E-18</v>
      </c>
      <c r="K114" s="2">
        <f>Table1345[[#This Row],[Dev]]/Table1345[[#This Row],[Mean]]*100</f>
        <v>5.3613465961262328E-14</v>
      </c>
      <c r="L114" s="2">
        <f>Table1345[[#This Row],[Estimated costs 1]]-Table1345[[#This Row],[Actual cost]]</f>
        <v>0</v>
      </c>
      <c r="M114" s="2">
        <f>Table1345[[#This Row],[Diff 1]]/Table1345[[#This Row],[Actual cost]]*100</f>
        <v>0</v>
      </c>
      <c r="N114">
        <v>1.29424460431654E-2</v>
      </c>
      <c r="O114">
        <v>1.29424460431654E-2</v>
      </c>
      <c r="P114">
        <v>1.29424460431654E-2</v>
      </c>
      <c r="Q114">
        <v>1.29424460431654E-2</v>
      </c>
      <c r="R114">
        <v>1.29424460431654E-2</v>
      </c>
      <c r="S114">
        <v>1.29424460431654E-2</v>
      </c>
      <c r="T114">
        <v>1.29424460431654E-2</v>
      </c>
      <c r="U114">
        <v>1.29424460431654E-2</v>
      </c>
      <c r="V114">
        <v>1.29424460431654E-2</v>
      </c>
      <c r="W114">
        <v>1.29424460431654E-2</v>
      </c>
      <c r="X114">
        <v>1.29424460431654E-2</v>
      </c>
      <c r="Y114">
        <v>1.29424460431654E-2</v>
      </c>
      <c r="Z114">
        <v>1.29424460431654E-2</v>
      </c>
      <c r="AA114">
        <v>1.29424460431654E-2</v>
      </c>
      <c r="AB114">
        <v>1.29424460431654E-2</v>
      </c>
      <c r="AC114">
        <v>1.29424460431654E-2</v>
      </c>
      <c r="AD114">
        <v>1.29424460431654E-2</v>
      </c>
      <c r="AE114">
        <v>1.29424460431654E-2</v>
      </c>
      <c r="AF114">
        <v>1.29424460431654E-2</v>
      </c>
      <c r="AG114">
        <v>1.29424460431654E-2</v>
      </c>
    </row>
    <row r="115" spans="1:33" hidden="1" x14ac:dyDescent="0.3">
      <c r="A115" t="s">
        <v>135</v>
      </c>
      <c r="B115">
        <v>113</v>
      </c>
      <c r="C115" t="str">
        <f>LEFT(Table1345[[#This Row],[Contingency id]])</f>
        <v>A</v>
      </c>
      <c r="D115">
        <v>5.3846153846153797</v>
      </c>
      <c r="E115" s="1">
        <v>1.07438016528925</v>
      </c>
      <c r="F115">
        <v>130</v>
      </c>
      <c r="G115">
        <v>121</v>
      </c>
      <c r="H115">
        <v>1.28207692307692E-2</v>
      </c>
      <c r="I115" s="2">
        <f>AVERAGE(Table1345[[#This Row],[Estimated costs 1]:[Estimated costs 20]])</f>
        <v>1.2820769230769196E-2</v>
      </c>
      <c r="J115" s="2">
        <f>_xlfn.STDEV.P(Table1345[[#This Row],[Estimated costs 1]:[Estimated costs 20]])</f>
        <v>3.4694469519536142E-18</v>
      </c>
      <c r="K115" s="2">
        <f>Table1345[[#This Row],[Dev]]/Table1345[[#This Row],[Mean]]*100</f>
        <v>2.7061145002338215E-14</v>
      </c>
      <c r="L115" s="2">
        <f>Table1345[[#This Row],[Estimated costs 1]]-Table1345[[#This Row],[Actual cost]]</f>
        <v>0</v>
      </c>
      <c r="M115" s="2">
        <f>Table1345[[#This Row],[Diff 1]]/Table1345[[#This Row],[Actual cost]]*100</f>
        <v>0</v>
      </c>
      <c r="N115">
        <v>1.28207692307692E-2</v>
      </c>
      <c r="O115">
        <v>1.28207692307692E-2</v>
      </c>
      <c r="P115">
        <v>1.28207692307692E-2</v>
      </c>
      <c r="Q115">
        <v>1.28207692307692E-2</v>
      </c>
      <c r="R115">
        <v>1.28207692307692E-2</v>
      </c>
      <c r="S115">
        <v>1.28207692307692E-2</v>
      </c>
      <c r="T115">
        <v>1.28207692307692E-2</v>
      </c>
      <c r="U115">
        <v>1.28207692307692E-2</v>
      </c>
      <c r="V115">
        <v>1.28207692307692E-2</v>
      </c>
      <c r="W115">
        <v>1.28207692307692E-2</v>
      </c>
      <c r="X115">
        <v>1.28207692307692E-2</v>
      </c>
      <c r="Y115">
        <v>1.28207692307692E-2</v>
      </c>
      <c r="Z115">
        <v>1.28207692307692E-2</v>
      </c>
      <c r="AA115">
        <v>1.28207692307692E-2</v>
      </c>
      <c r="AB115">
        <v>1.28207692307692E-2</v>
      </c>
      <c r="AC115">
        <v>1.28207692307692E-2</v>
      </c>
      <c r="AD115">
        <v>1.28207692307692E-2</v>
      </c>
      <c r="AE115">
        <v>1.28207692307692E-2</v>
      </c>
      <c r="AF115">
        <v>1.28207692307692E-2</v>
      </c>
      <c r="AG115">
        <v>1.28207692307692E-2</v>
      </c>
    </row>
    <row r="116" spans="1:33" hidden="1" x14ac:dyDescent="0.3">
      <c r="A116" t="s">
        <v>136</v>
      </c>
      <c r="B116">
        <v>114</v>
      </c>
      <c r="C116" t="str">
        <f>LEFT(Table1345[[#This Row],[Contingency id]])</f>
        <v>A</v>
      </c>
      <c r="D116">
        <v>11.6666666666666</v>
      </c>
      <c r="E116" s="1">
        <v>1.03448275862068</v>
      </c>
      <c r="F116">
        <v>60</v>
      </c>
      <c r="G116">
        <v>58</v>
      </c>
      <c r="H116">
        <v>1.27318333333333E-2</v>
      </c>
      <c r="I116" s="2">
        <f>AVERAGE(Table1345[[#This Row],[Estimated costs 1]:[Estimated costs 20]])</f>
        <v>1.2587449999999939E-2</v>
      </c>
      <c r="J116" s="2">
        <f>_xlfn.STDEV.P(Table1345[[#This Row],[Estimated costs 1]:[Estimated costs 20]])</f>
        <v>1.4365960279424355E-3</v>
      </c>
      <c r="K116" s="2">
        <f>Table1345[[#This Row],[Dev]]/Table1345[[#This Row],[Mean]]*100</f>
        <v>11.412923411353709</v>
      </c>
      <c r="L116" s="2">
        <f>Table1345[[#This Row],[Estimated costs 1]]-Table1345[[#This Row],[Actual cost]]</f>
        <v>1.4438333333333005E-3</v>
      </c>
      <c r="M116" s="2">
        <f>Table1345[[#This Row],[Diff 1]]/Table1345[[#This Row],[Actual cost]]*100</f>
        <v>11.34034113966282</v>
      </c>
      <c r="N116">
        <v>1.41756666666666E-2</v>
      </c>
      <c r="O116">
        <v>1.41756666666666E-2</v>
      </c>
      <c r="P116">
        <v>1.1287999999999901E-2</v>
      </c>
      <c r="Q116">
        <v>1.1287999999999999E-2</v>
      </c>
      <c r="R116">
        <v>1.1287999999999901E-2</v>
      </c>
      <c r="S116">
        <v>1.41756666666666E-2</v>
      </c>
      <c r="T116">
        <v>1.41756666666666E-2</v>
      </c>
      <c r="U116">
        <v>1.1287999999999999E-2</v>
      </c>
      <c r="V116">
        <v>1.41756666666666E-2</v>
      </c>
      <c r="W116">
        <v>1.1287999999999901E-2</v>
      </c>
      <c r="X116">
        <v>1.41756666666666E-2</v>
      </c>
      <c r="Y116">
        <v>1.1287999999999901E-2</v>
      </c>
      <c r="Z116">
        <v>1.1287999999999999E-2</v>
      </c>
      <c r="AA116">
        <v>1.1287999999999901E-2</v>
      </c>
      <c r="AB116">
        <v>1.41756666666666E-2</v>
      </c>
      <c r="AC116">
        <v>1.41756666666666E-2</v>
      </c>
      <c r="AD116">
        <v>1.1287999999999999E-2</v>
      </c>
      <c r="AE116">
        <v>1.1287999999999999E-2</v>
      </c>
      <c r="AF116">
        <v>1.41756666666666E-2</v>
      </c>
      <c r="AG116">
        <v>1.1287999999999901E-2</v>
      </c>
    </row>
    <row r="117" spans="1:33" x14ac:dyDescent="0.3">
      <c r="A117" t="s">
        <v>137</v>
      </c>
      <c r="B117">
        <v>115</v>
      </c>
      <c r="C117" t="str">
        <f>LEFT(Table1345[[#This Row],[Contingency id]])</f>
        <v>C</v>
      </c>
      <c r="D117">
        <v>0.30143180105501099</v>
      </c>
      <c r="E117" s="1">
        <v>1.48102678571428</v>
      </c>
      <c r="F117">
        <v>1327</v>
      </c>
      <c r="G117">
        <v>896</v>
      </c>
      <c r="H117">
        <v>1.2458176337603599E-2</v>
      </c>
      <c r="I117" s="2">
        <f>AVERAGE(Table1345[[#This Row],[Estimated costs 1]:[Estimated costs 20]])</f>
        <v>1.2856819894498861E-2</v>
      </c>
      <c r="J117" s="2">
        <f>_xlfn.STDEV.P(Table1345[[#This Row],[Estimated costs 1]:[Estimated costs 20]])</f>
        <v>5.0001483967395304E-3</v>
      </c>
      <c r="K117" s="2">
        <f>Table1345[[#This Row],[Dev]]/Table1345[[#This Row],[Mean]]*100</f>
        <v>38.891020001602264</v>
      </c>
      <c r="L117" s="2">
        <f>Table1345[[#This Row],[Estimated costs 1]]-Table1345[[#This Row],[Actual cost]]</f>
        <v>6.2547098718915006E-3</v>
      </c>
      <c r="M117" s="2">
        <f>Table1345[[#This Row],[Diff 1]]/Table1345[[#This Row],[Actual cost]]*100</f>
        <v>50.205661746915276</v>
      </c>
      <c r="N117">
        <v>1.87128862094951E-2</v>
      </c>
      <c r="O117">
        <v>1.53036925395629E-2</v>
      </c>
      <c r="P117">
        <v>1.87128862094951E-2</v>
      </c>
      <c r="Q117">
        <v>9.6126601356443103E-3</v>
      </c>
      <c r="R117">
        <v>1.87128862094951E-2</v>
      </c>
      <c r="S117">
        <v>1.53036925395629E-2</v>
      </c>
      <c r="T117">
        <v>6.2034664657121298E-3</v>
      </c>
      <c r="U117">
        <v>6.2034664657121298E-3</v>
      </c>
      <c r="V117">
        <v>1.87128862094951E-2</v>
      </c>
      <c r="W117">
        <v>1.53036925395629E-2</v>
      </c>
      <c r="X117">
        <v>6.2034664657121298E-3</v>
      </c>
      <c r="Y117">
        <v>1.53036925395629E-2</v>
      </c>
      <c r="Z117">
        <v>1.53036925395629E-2</v>
      </c>
      <c r="AA117">
        <v>1.53036925395629E-2</v>
      </c>
      <c r="AB117">
        <v>6.2034664657121298E-3</v>
      </c>
      <c r="AC117">
        <v>9.6126601356443103E-3</v>
      </c>
      <c r="AD117">
        <v>6.2034664657121298E-3</v>
      </c>
      <c r="AE117">
        <v>6.2034664657121298E-3</v>
      </c>
      <c r="AF117">
        <v>1.53036925395629E-2</v>
      </c>
      <c r="AG117">
        <v>1.87128862094951E-2</v>
      </c>
    </row>
    <row r="118" spans="1:33" x14ac:dyDescent="0.3">
      <c r="A118" t="s">
        <v>138</v>
      </c>
      <c r="B118">
        <v>116</v>
      </c>
      <c r="C118" t="str">
        <f>LEFT(Table1345[[#This Row],[Contingency id]])</f>
        <v>C</v>
      </c>
      <c r="D118">
        <v>14.0625</v>
      </c>
      <c r="E118" s="1">
        <v>1.0322580645161199</v>
      </c>
      <c r="F118">
        <v>64</v>
      </c>
      <c r="G118">
        <v>62</v>
      </c>
      <c r="H118">
        <v>1.229546875E-2</v>
      </c>
      <c r="I118" s="2">
        <f>AVERAGE(Table1345[[#This Row],[Estimated costs 1]:[Estimated costs 20]])</f>
        <v>1.229546875E-2</v>
      </c>
      <c r="J118" s="2">
        <f>_xlfn.STDEV.P(Table1345[[#This Row],[Estimated costs 1]:[Estimated costs 20]])</f>
        <v>2.2497965763803412E-17</v>
      </c>
      <c r="K118" s="2">
        <f>Table1345[[#This Row],[Dev]]/Table1345[[#This Row],[Mean]]*100</f>
        <v>1.8297769870549599E-13</v>
      </c>
      <c r="L118" s="2">
        <f>Table1345[[#This Row],[Estimated costs 1]]-Table1345[[#This Row],[Actual cost]]</f>
        <v>0</v>
      </c>
      <c r="M118" s="2">
        <f>Table1345[[#This Row],[Diff 1]]/Table1345[[#This Row],[Actual cost]]*100</f>
        <v>0</v>
      </c>
      <c r="N118">
        <v>1.229546875E-2</v>
      </c>
      <c r="O118">
        <v>1.2295468749999899E-2</v>
      </c>
      <c r="P118">
        <v>1.229546875E-2</v>
      </c>
      <c r="Q118">
        <v>1.229546875E-2</v>
      </c>
      <c r="R118">
        <v>1.229546875E-2</v>
      </c>
      <c r="S118">
        <v>1.229546875E-2</v>
      </c>
      <c r="T118">
        <v>1.229546875E-2</v>
      </c>
      <c r="U118">
        <v>1.229546875E-2</v>
      </c>
      <c r="V118">
        <v>1.229546875E-2</v>
      </c>
      <c r="W118">
        <v>1.229546875E-2</v>
      </c>
      <c r="X118">
        <v>1.229546875E-2</v>
      </c>
      <c r="Y118">
        <v>1.229546875E-2</v>
      </c>
      <c r="Z118">
        <v>1.229546875E-2</v>
      </c>
      <c r="AA118">
        <v>1.229546875E-2</v>
      </c>
      <c r="AB118">
        <v>1.229546875E-2</v>
      </c>
      <c r="AC118">
        <v>1.229546875E-2</v>
      </c>
      <c r="AD118">
        <v>1.229546875E-2</v>
      </c>
      <c r="AE118">
        <v>1.229546875E-2</v>
      </c>
      <c r="AF118">
        <v>1.229546875E-2</v>
      </c>
      <c r="AG118">
        <v>1.229546875E-2</v>
      </c>
    </row>
    <row r="119" spans="1:33" x14ac:dyDescent="0.3">
      <c r="A119" t="s">
        <v>139</v>
      </c>
      <c r="B119">
        <v>117</v>
      </c>
      <c r="C119" t="str">
        <f>LEFT(Table1345[[#This Row],[Contingency id]])</f>
        <v>C</v>
      </c>
      <c r="D119">
        <v>0.625</v>
      </c>
      <c r="E119" s="1">
        <v>1.0958904109589001</v>
      </c>
      <c r="F119">
        <v>160</v>
      </c>
      <c r="G119">
        <v>146</v>
      </c>
      <c r="H119">
        <v>1.19875E-2</v>
      </c>
      <c r="I119" s="2">
        <f>AVERAGE(Table1345[[#This Row],[Estimated costs 1]:[Estimated costs 20]])</f>
        <v>1.1987500000000005E-2</v>
      </c>
      <c r="J119" s="2">
        <f>_xlfn.STDEV.P(Table1345[[#This Row],[Estimated costs 1]:[Estimated costs 20]])</f>
        <v>5.2041704279304213E-18</v>
      </c>
      <c r="K119" s="2">
        <f>Table1345[[#This Row],[Dev]]/Table1345[[#This Row],[Mean]]*100</f>
        <v>4.3413309096395577E-14</v>
      </c>
      <c r="L119" s="2">
        <f>Table1345[[#This Row],[Estimated costs 1]]-Table1345[[#This Row],[Actual cost]]</f>
        <v>0</v>
      </c>
      <c r="M119" s="2">
        <f>Table1345[[#This Row],[Diff 1]]/Table1345[[#This Row],[Actual cost]]*100</f>
        <v>0</v>
      </c>
      <c r="N119">
        <v>1.19875E-2</v>
      </c>
      <c r="O119">
        <v>1.19875E-2</v>
      </c>
      <c r="P119">
        <v>1.19875E-2</v>
      </c>
      <c r="Q119">
        <v>1.19875E-2</v>
      </c>
      <c r="R119">
        <v>1.19875E-2</v>
      </c>
      <c r="S119">
        <v>1.19875E-2</v>
      </c>
      <c r="T119">
        <v>1.19875E-2</v>
      </c>
      <c r="U119">
        <v>1.19875E-2</v>
      </c>
      <c r="V119">
        <v>1.19875E-2</v>
      </c>
      <c r="W119">
        <v>1.19875E-2</v>
      </c>
      <c r="X119">
        <v>1.19875E-2</v>
      </c>
      <c r="Y119">
        <v>1.19875E-2</v>
      </c>
      <c r="Z119">
        <v>1.19875E-2</v>
      </c>
      <c r="AA119">
        <v>1.19875E-2</v>
      </c>
      <c r="AB119">
        <v>1.19875E-2</v>
      </c>
      <c r="AC119">
        <v>1.19875E-2</v>
      </c>
      <c r="AD119">
        <v>1.19875E-2</v>
      </c>
      <c r="AE119">
        <v>1.19875E-2</v>
      </c>
      <c r="AF119">
        <v>1.19875E-2</v>
      </c>
      <c r="AG119">
        <v>1.19875E-2</v>
      </c>
    </row>
    <row r="120" spans="1:33" x14ac:dyDescent="0.3">
      <c r="A120" t="s">
        <v>140</v>
      </c>
      <c r="B120">
        <v>118</v>
      </c>
      <c r="C120" t="str">
        <f>LEFT(Table1345[[#This Row],[Contingency id]])</f>
        <v>C</v>
      </c>
      <c r="D120">
        <v>3.3898305084745699</v>
      </c>
      <c r="E120" s="1">
        <v>1.10280373831775</v>
      </c>
      <c r="F120">
        <v>118</v>
      </c>
      <c r="G120">
        <v>107</v>
      </c>
      <c r="H120">
        <v>1.1790677966101599E-2</v>
      </c>
      <c r="I120" s="2">
        <f>AVERAGE(Table1345[[#This Row],[Estimated costs 1]:[Estimated costs 20]])</f>
        <v>1.1995593220338939E-2</v>
      </c>
      <c r="J120" s="2">
        <f>_xlfn.STDEV.P(Table1345[[#This Row],[Estimated costs 1]:[Estimated costs 20]])</f>
        <v>2.0388810363760712E-3</v>
      </c>
      <c r="K120" s="2">
        <f>Table1345[[#This Row],[Dev]]/Table1345[[#This Row],[Mean]]*100</f>
        <v>16.996917108851932</v>
      </c>
      <c r="L120" s="2">
        <f>Table1345[[#This Row],[Estimated costs 1]]-Table1345[[#This Row],[Actual cost]]</f>
        <v>2.0491525423729003E-3</v>
      </c>
      <c r="M120" s="2">
        <f>Table1345[[#This Row],[Diff 1]]/Table1345[[#This Row],[Actual cost]]*100</f>
        <v>17.379429310716898</v>
      </c>
      <c r="N120">
        <v>1.3839830508474499E-2</v>
      </c>
      <c r="O120">
        <v>9.7415254237288099E-3</v>
      </c>
      <c r="P120">
        <v>1.3839830508474499E-2</v>
      </c>
      <c r="Q120">
        <v>1.3839830508474499E-2</v>
      </c>
      <c r="R120">
        <v>9.7415254237288099E-3</v>
      </c>
      <c r="S120">
        <v>1.3839830508474499E-2</v>
      </c>
      <c r="T120">
        <v>1.3839830508474499E-2</v>
      </c>
      <c r="U120">
        <v>1.3839830508474499E-2</v>
      </c>
      <c r="V120">
        <v>1.3839830508474499E-2</v>
      </c>
      <c r="W120">
        <v>9.7415254237288099E-3</v>
      </c>
      <c r="X120">
        <v>1.3839830508474499E-2</v>
      </c>
      <c r="Y120">
        <v>1.3839830508474499E-2</v>
      </c>
      <c r="Z120">
        <v>9.7415254237288099E-3</v>
      </c>
      <c r="AA120">
        <v>1.3839830508474499E-2</v>
      </c>
      <c r="AB120">
        <v>9.7415254237288099E-3</v>
      </c>
      <c r="AC120">
        <v>1.3839830508474499E-2</v>
      </c>
      <c r="AD120">
        <v>9.7415254237288099E-3</v>
      </c>
      <c r="AE120">
        <v>9.7415254237288099E-3</v>
      </c>
      <c r="AF120">
        <v>9.7415254237288099E-3</v>
      </c>
      <c r="AG120">
        <v>9.7415254237288099E-3</v>
      </c>
    </row>
    <row r="121" spans="1:33" hidden="1" x14ac:dyDescent="0.3">
      <c r="A121" t="s">
        <v>141</v>
      </c>
      <c r="B121">
        <v>119</v>
      </c>
      <c r="C121" t="str">
        <f>LEFT(Table1345[[#This Row],[Contingency id]])</f>
        <v>B</v>
      </c>
      <c r="D121">
        <v>3.84615384615384</v>
      </c>
      <c r="E121" s="1">
        <v>1.04838709677419</v>
      </c>
      <c r="F121">
        <v>130</v>
      </c>
      <c r="G121">
        <v>124</v>
      </c>
      <c r="H121">
        <v>1.1764615384615301E-2</v>
      </c>
      <c r="I121" s="2">
        <f>AVERAGE(Table1345[[#This Row],[Estimated costs 1]:[Estimated costs 20]])</f>
        <v>1.3187076923076893E-2</v>
      </c>
      <c r="J121" s="2">
        <f>_xlfn.STDEV.P(Table1345[[#This Row],[Estimated costs 1]:[Estimated costs 20]])</f>
        <v>4.5231394134877161E-3</v>
      </c>
      <c r="K121" s="2">
        <f>Table1345[[#This Row],[Dev]]/Table1345[[#This Row],[Mean]]*100</f>
        <v>34.299787889857456</v>
      </c>
      <c r="L121" s="2">
        <f>Table1345[[#This Row],[Estimated costs 1]]-Table1345[[#This Row],[Actual cost]]</f>
        <v>4.7415384615384984E-3</v>
      </c>
      <c r="M121" s="2">
        <f>Table1345[[#This Row],[Diff 1]]/Table1345[[#This Row],[Actual cost]]*100</f>
        <v>40.303386949130982</v>
      </c>
      <c r="N121">
        <v>1.6506153846153799E-2</v>
      </c>
      <c r="O121">
        <v>7.0230769230769201E-3</v>
      </c>
      <c r="P121">
        <v>7.0230769230769201E-3</v>
      </c>
      <c r="Q121">
        <v>1.6506153846153799E-2</v>
      </c>
      <c r="R121">
        <v>1.6506153846153799E-2</v>
      </c>
      <c r="S121">
        <v>7.0230769230769201E-3</v>
      </c>
      <c r="T121">
        <v>1.6506153846153799E-2</v>
      </c>
      <c r="U121">
        <v>7.0230769230769201E-3</v>
      </c>
      <c r="V121">
        <v>1.6506153846153799E-2</v>
      </c>
      <c r="W121">
        <v>7.0230769230769201E-3</v>
      </c>
      <c r="X121">
        <v>1.6506153846153799E-2</v>
      </c>
      <c r="Y121">
        <v>7.0230769230769201E-3</v>
      </c>
      <c r="Z121">
        <v>1.6506153846153799E-2</v>
      </c>
      <c r="AA121">
        <v>1.6506153846153799E-2</v>
      </c>
      <c r="AB121">
        <v>1.6506153846153799E-2</v>
      </c>
      <c r="AC121">
        <v>1.6506153846153799E-2</v>
      </c>
      <c r="AD121">
        <v>1.6506153846153799E-2</v>
      </c>
      <c r="AE121">
        <v>7.0230769230769201E-3</v>
      </c>
      <c r="AF121">
        <v>1.6506153846153799E-2</v>
      </c>
      <c r="AG121">
        <v>1.6506153846153799E-2</v>
      </c>
    </row>
    <row r="122" spans="1:33" hidden="1" x14ac:dyDescent="0.3">
      <c r="A122" t="s">
        <v>142</v>
      </c>
      <c r="B122">
        <v>120</v>
      </c>
      <c r="C122" t="str">
        <f>LEFT(Table1345[[#This Row],[Contingency id]])</f>
        <v>A</v>
      </c>
      <c r="D122">
        <v>4.6153846153846096</v>
      </c>
      <c r="E122" s="1">
        <v>1.02362204724409</v>
      </c>
      <c r="F122">
        <v>130</v>
      </c>
      <c r="G122">
        <v>127</v>
      </c>
      <c r="H122">
        <v>1.17015384615384E-2</v>
      </c>
      <c r="I122" s="2">
        <f>AVERAGE(Table1345[[#This Row],[Estimated costs 1]:[Estimated costs 20]])</f>
        <v>1.17015384615384E-2</v>
      </c>
      <c r="J122" s="2">
        <f>_xlfn.STDEV.P(Table1345[[#This Row],[Estimated costs 1]:[Estimated costs 20]])</f>
        <v>0</v>
      </c>
      <c r="K122" s="2">
        <f>Table1345[[#This Row],[Dev]]/Table1345[[#This Row],[Mean]]*100</f>
        <v>0</v>
      </c>
      <c r="L122" s="2">
        <f>Table1345[[#This Row],[Estimated costs 1]]-Table1345[[#This Row],[Actual cost]]</f>
        <v>0</v>
      </c>
      <c r="M122" s="2">
        <f>Table1345[[#This Row],[Diff 1]]/Table1345[[#This Row],[Actual cost]]*100</f>
        <v>0</v>
      </c>
      <c r="N122">
        <v>1.17015384615384E-2</v>
      </c>
      <c r="O122">
        <v>1.17015384615384E-2</v>
      </c>
      <c r="P122">
        <v>1.17015384615384E-2</v>
      </c>
      <c r="Q122">
        <v>1.17015384615384E-2</v>
      </c>
      <c r="R122">
        <v>1.17015384615384E-2</v>
      </c>
      <c r="S122">
        <v>1.17015384615384E-2</v>
      </c>
      <c r="T122">
        <v>1.17015384615384E-2</v>
      </c>
      <c r="U122">
        <v>1.17015384615384E-2</v>
      </c>
      <c r="V122">
        <v>1.17015384615384E-2</v>
      </c>
      <c r="W122">
        <v>1.17015384615384E-2</v>
      </c>
      <c r="X122">
        <v>1.17015384615384E-2</v>
      </c>
      <c r="Y122">
        <v>1.17015384615384E-2</v>
      </c>
      <c r="Z122">
        <v>1.17015384615384E-2</v>
      </c>
      <c r="AA122">
        <v>1.17015384615384E-2</v>
      </c>
      <c r="AB122">
        <v>1.17015384615384E-2</v>
      </c>
      <c r="AC122">
        <v>1.17015384615384E-2</v>
      </c>
      <c r="AD122">
        <v>1.17015384615384E-2</v>
      </c>
      <c r="AE122">
        <v>1.17015384615384E-2</v>
      </c>
      <c r="AF122">
        <v>1.17015384615384E-2</v>
      </c>
      <c r="AG122">
        <v>1.17015384615384E-2</v>
      </c>
    </row>
    <row r="123" spans="1:33" hidden="1" x14ac:dyDescent="0.3">
      <c r="A123" t="s">
        <v>143</v>
      </c>
      <c r="B123">
        <v>121</v>
      </c>
      <c r="C123" t="str">
        <f>LEFT(Table1345[[#This Row],[Contingency id]])</f>
        <v>A</v>
      </c>
      <c r="D123">
        <v>4.2735042735042699</v>
      </c>
      <c r="E123" s="1">
        <v>1.0540540540540499</v>
      </c>
      <c r="F123">
        <v>117</v>
      </c>
      <c r="G123">
        <v>111</v>
      </c>
      <c r="H123">
        <v>1.0690598290598201E-2</v>
      </c>
      <c r="I123" s="2">
        <f>AVERAGE(Table1345[[#This Row],[Estimated costs 1]:[Estimated costs 20]])</f>
        <v>1.0690598290598204E-2</v>
      </c>
      <c r="J123" s="2">
        <f>_xlfn.STDEV.P(Table1345[[#This Row],[Estimated costs 1]:[Estimated costs 20]])</f>
        <v>3.4694469519536142E-18</v>
      </c>
      <c r="K123" s="2">
        <f>Table1345[[#This Row],[Dev]]/Table1345[[#This Row],[Mean]]*100</f>
        <v>3.2453253388117695E-14</v>
      </c>
      <c r="L123" s="2">
        <f>Table1345[[#This Row],[Estimated costs 1]]-Table1345[[#This Row],[Actual cost]]</f>
        <v>0</v>
      </c>
      <c r="M123" s="2">
        <f>Table1345[[#This Row],[Diff 1]]/Table1345[[#This Row],[Actual cost]]*100</f>
        <v>0</v>
      </c>
      <c r="N123">
        <v>1.0690598290598201E-2</v>
      </c>
      <c r="O123">
        <v>1.0690598290598201E-2</v>
      </c>
      <c r="P123">
        <v>1.0690598290598201E-2</v>
      </c>
      <c r="Q123">
        <v>1.0690598290598201E-2</v>
      </c>
      <c r="R123">
        <v>1.0690598290598201E-2</v>
      </c>
      <c r="S123">
        <v>1.0690598290598201E-2</v>
      </c>
      <c r="T123">
        <v>1.0690598290598201E-2</v>
      </c>
      <c r="U123">
        <v>1.0690598290598201E-2</v>
      </c>
      <c r="V123">
        <v>1.0690598290598201E-2</v>
      </c>
      <c r="W123">
        <v>1.0690598290598201E-2</v>
      </c>
      <c r="X123">
        <v>1.0690598290598201E-2</v>
      </c>
      <c r="Y123">
        <v>1.0690598290598201E-2</v>
      </c>
      <c r="Z123">
        <v>1.0690598290598201E-2</v>
      </c>
      <c r="AA123">
        <v>1.0690598290598201E-2</v>
      </c>
      <c r="AB123">
        <v>1.0690598290598201E-2</v>
      </c>
      <c r="AC123">
        <v>1.0690598290598201E-2</v>
      </c>
      <c r="AD123">
        <v>1.0690598290598201E-2</v>
      </c>
      <c r="AE123">
        <v>1.0690598290598201E-2</v>
      </c>
      <c r="AF123">
        <v>1.0690598290598201E-2</v>
      </c>
      <c r="AG123">
        <v>1.0690598290598201E-2</v>
      </c>
    </row>
    <row r="124" spans="1:33" hidden="1" x14ac:dyDescent="0.3">
      <c r="A124" t="s">
        <v>144</v>
      </c>
      <c r="B124">
        <v>122</v>
      </c>
      <c r="C124" t="str">
        <f>LEFT(Table1345[[#This Row],[Contingency id]])</f>
        <v>B</v>
      </c>
      <c r="D124">
        <v>3.3898305084745699</v>
      </c>
      <c r="E124" s="1">
        <v>1.0172413793103401</v>
      </c>
      <c r="F124">
        <v>118</v>
      </c>
      <c r="G124">
        <v>116</v>
      </c>
      <c r="H124">
        <v>1.03923728813559E-2</v>
      </c>
      <c r="I124" s="2">
        <f>AVERAGE(Table1345[[#This Row],[Estimated costs 1]:[Estimated costs 20]])</f>
        <v>1.0392372881355897E-2</v>
      </c>
      <c r="J124" s="2">
        <f>_xlfn.STDEV.P(Table1345[[#This Row],[Estimated costs 1]:[Estimated costs 20]])</f>
        <v>3.4694469519536142E-18</v>
      </c>
      <c r="K124" s="2">
        <f>Table1345[[#This Row],[Dev]]/Table1345[[#This Row],[Mean]]*100</f>
        <v>3.3384550300132746E-14</v>
      </c>
      <c r="L124" s="2">
        <f>Table1345[[#This Row],[Estimated costs 1]]-Table1345[[#This Row],[Actual cost]]</f>
        <v>0</v>
      </c>
      <c r="M124" s="2">
        <f>Table1345[[#This Row],[Diff 1]]/Table1345[[#This Row],[Actual cost]]*100</f>
        <v>0</v>
      </c>
      <c r="N124">
        <v>1.03923728813559E-2</v>
      </c>
      <c r="O124">
        <v>1.03923728813559E-2</v>
      </c>
      <c r="P124">
        <v>1.03923728813559E-2</v>
      </c>
      <c r="Q124">
        <v>1.03923728813559E-2</v>
      </c>
      <c r="R124">
        <v>1.03923728813559E-2</v>
      </c>
      <c r="S124">
        <v>1.03923728813559E-2</v>
      </c>
      <c r="T124">
        <v>1.03923728813559E-2</v>
      </c>
      <c r="U124">
        <v>1.03923728813559E-2</v>
      </c>
      <c r="V124">
        <v>1.03923728813559E-2</v>
      </c>
      <c r="W124">
        <v>1.03923728813559E-2</v>
      </c>
      <c r="X124">
        <v>1.03923728813559E-2</v>
      </c>
      <c r="Y124">
        <v>1.03923728813559E-2</v>
      </c>
      <c r="Z124">
        <v>1.03923728813559E-2</v>
      </c>
      <c r="AA124">
        <v>1.03923728813559E-2</v>
      </c>
      <c r="AB124">
        <v>1.03923728813559E-2</v>
      </c>
      <c r="AC124">
        <v>1.03923728813559E-2</v>
      </c>
      <c r="AD124">
        <v>1.03923728813559E-2</v>
      </c>
      <c r="AE124">
        <v>1.03923728813559E-2</v>
      </c>
      <c r="AF124">
        <v>1.03923728813559E-2</v>
      </c>
      <c r="AG124">
        <v>1.03923728813559E-2</v>
      </c>
    </row>
    <row r="125" spans="1:33" hidden="1" x14ac:dyDescent="0.3">
      <c r="A125" t="s">
        <v>145</v>
      </c>
      <c r="B125">
        <v>123</v>
      </c>
      <c r="C125" t="str">
        <f>LEFT(Table1345[[#This Row],[Contingency id]])</f>
        <v>B</v>
      </c>
      <c r="D125">
        <v>1.5037593984962401</v>
      </c>
      <c r="E125" s="1">
        <v>1.05555555555555</v>
      </c>
      <c r="F125">
        <v>133</v>
      </c>
      <c r="G125">
        <v>126</v>
      </c>
      <c r="H125">
        <v>8.9992481203007499E-3</v>
      </c>
      <c r="I125" s="2">
        <f>AVERAGE(Table1345[[#This Row],[Estimated costs 1]:[Estimated costs 20]])</f>
        <v>8.9992481203007534E-3</v>
      </c>
      <c r="J125" s="2">
        <f>_xlfn.STDEV.P(Table1345[[#This Row],[Estimated costs 1]:[Estimated costs 20]])</f>
        <v>3.4694469519536142E-18</v>
      </c>
      <c r="K125" s="2">
        <f>Table1345[[#This Row],[Dev]]/Table1345[[#This Row],[Mean]]*100</f>
        <v>3.8552631348469432E-14</v>
      </c>
      <c r="L125" s="2">
        <f>Table1345[[#This Row],[Estimated costs 1]]-Table1345[[#This Row],[Actual cost]]</f>
        <v>0</v>
      </c>
      <c r="M125" s="2">
        <f>Table1345[[#This Row],[Diff 1]]/Table1345[[#This Row],[Actual cost]]*100</f>
        <v>0</v>
      </c>
      <c r="N125">
        <v>8.9992481203007499E-3</v>
      </c>
      <c r="O125">
        <v>8.9992481203007499E-3</v>
      </c>
      <c r="P125">
        <v>8.9992481203007499E-3</v>
      </c>
      <c r="Q125">
        <v>8.9992481203007499E-3</v>
      </c>
      <c r="R125">
        <v>8.9992481203007499E-3</v>
      </c>
      <c r="S125">
        <v>8.9992481203007499E-3</v>
      </c>
      <c r="T125">
        <v>8.9992481203007499E-3</v>
      </c>
      <c r="U125">
        <v>8.9992481203007499E-3</v>
      </c>
      <c r="V125">
        <v>8.9992481203007499E-3</v>
      </c>
      <c r="W125">
        <v>8.9992481203007499E-3</v>
      </c>
      <c r="X125">
        <v>8.9992481203007499E-3</v>
      </c>
      <c r="Y125">
        <v>8.9992481203007499E-3</v>
      </c>
      <c r="Z125">
        <v>8.9992481203007499E-3</v>
      </c>
      <c r="AA125">
        <v>8.9992481203007499E-3</v>
      </c>
      <c r="AB125">
        <v>8.9992481203007499E-3</v>
      </c>
      <c r="AC125">
        <v>8.9992481203007499E-3</v>
      </c>
      <c r="AD125">
        <v>8.9992481203007499E-3</v>
      </c>
      <c r="AE125">
        <v>8.9992481203007499E-3</v>
      </c>
      <c r="AF125">
        <v>8.9992481203007499E-3</v>
      </c>
      <c r="AG125">
        <v>8.9992481203007499E-3</v>
      </c>
    </row>
    <row r="126" spans="1:33" hidden="1" x14ac:dyDescent="0.3">
      <c r="A126" t="s">
        <v>146</v>
      </c>
      <c r="B126">
        <v>124</v>
      </c>
      <c r="C126" t="str">
        <f>LEFT(Table1345[[#This Row],[Contingency id]])</f>
        <v>B</v>
      </c>
      <c r="D126">
        <v>5.0847457627118597</v>
      </c>
      <c r="E126" s="1">
        <v>1</v>
      </c>
      <c r="F126">
        <v>59</v>
      </c>
      <c r="G126">
        <v>59</v>
      </c>
      <c r="H126">
        <v>8.85084745762711E-3</v>
      </c>
      <c r="I126" s="2">
        <f>AVERAGE(Table1345[[#This Row],[Estimated costs 1]:[Estimated costs 20]])</f>
        <v>8.8508474576271083E-3</v>
      </c>
      <c r="J126" s="2">
        <f>_xlfn.STDEV.P(Table1345[[#This Row],[Estimated costs 1]:[Estimated costs 20]])</f>
        <v>1.7347234759768071E-18</v>
      </c>
      <c r="K126" s="2">
        <f>Table1345[[#This Row],[Dev]]/Table1345[[#This Row],[Mean]]*100</f>
        <v>1.9599518399584786E-14</v>
      </c>
      <c r="L126" s="2">
        <f>Table1345[[#This Row],[Estimated costs 1]]-Table1345[[#This Row],[Actual cost]]</f>
        <v>0</v>
      </c>
      <c r="M126" s="2">
        <f>Table1345[[#This Row],[Diff 1]]/Table1345[[#This Row],[Actual cost]]*100</f>
        <v>0</v>
      </c>
      <c r="N126">
        <v>8.85084745762711E-3</v>
      </c>
      <c r="O126">
        <v>8.85084745762711E-3</v>
      </c>
      <c r="P126">
        <v>8.85084745762711E-3</v>
      </c>
      <c r="Q126">
        <v>8.85084745762711E-3</v>
      </c>
      <c r="R126">
        <v>8.85084745762711E-3</v>
      </c>
      <c r="S126">
        <v>8.85084745762711E-3</v>
      </c>
      <c r="T126">
        <v>8.85084745762711E-3</v>
      </c>
      <c r="U126">
        <v>8.85084745762711E-3</v>
      </c>
      <c r="V126">
        <v>8.85084745762711E-3</v>
      </c>
      <c r="W126">
        <v>8.85084745762711E-3</v>
      </c>
      <c r="X126">
        <v>8.85084745762711E-3</v>
      </c>
      <c r="Y126">
        <v>8.85084745762711E-3</v>
      </c>
      <c r="Z126">
        <v>8.85084745762711E-3</v>
      </c>
      <c r="AA126">
        <v>8.85084745762711E-3</v>
      </c>
      <c r="AB126">
        <v>8.85084745762711E-3</v>
      </c>
      <c r="AC126">
        <v>8.85084745762711E-3</v>
      </c>
      <c r="AD126">
        <v>8.85084745762711E-3</v>
      </c>
      <c r="AE126">
        <v>8.85084745762711E-3</v>
      </c>
      <c r="AF126">
        <v>8.85084745762711E-3</v>
      </c>
      <c r="AG126">
        <v>8.85084745762711E-3</v>
      </c>
    </row>
    <row r="127" spans="1:33" hidden="1" x14ac:dyDescent="0.3">
      <c r="A127" t="s">
        <v>147</v>
      </c>
      <c r="B127">
        <v>125</v>
      </c>
      <c r="C127" t="str">
        <f>LEFT(Table1345[[#This Row],[Contingency id]])</f>
        <v>B</v>
      </c>
      <c r="D127">
        <v>0.56577086280056499</v>
      </c>
      <c r="E127" s="1">
        <v>1.31657355679702</v>
      </c>
      <c r="F127">
        <v>707</v>
      </c>
      <c r="G127">
        <v>537</v>
      </c>
      <c r="H127">
        <v>8.3927864214992896E-3</v>
      </c>
      <c r="I127" s="2">
        <f>AVERAGE(Table1345[[#This Row],[Estimated costs 1]:[Estimated costs 20]])</f>
        <v>8.5858415841584095E-3</v>
      </c>
      <c r="J127" s="2">
        <f>_xlfn.STDEV.P(Table1345[[#This Row],[Estimated costs 1]:[Estimated costs 20]])</f>
        <v>3.1147711702839078E-3</v>
      </c>
      <c r="K127" s="2">
        <f>Table1345[[#This Row],[Dev]]/Table1345[[#This Row],[Mean]]*100</f>
        <v>36.277994879743872</v>
      </c>
      <c r="L127" s="2">
        <f>Table1345[[#This Row],[Estimated costs 1]]-Table1345[[#This Row],[Actual cost]]</f>
        <v>-1.291371994342292E-4</v>
      </c>
      <c r="M127" s="2">
        <f>Table1345[[#This Row],[Diff 1]]/Table1345[[#This Row],[Actual cost]]*100</f>
        <v>-1.5386689586598594</v>
      </c>
      <c r="N127">
        <v>8.2636492220650604E-3</v>
      </c>
      <c r="O127">
        <v>1.1608203677510601E-2</v>
      </c>
      <c r="P127">
        <v>1.1608203677510601E-2</v>
      </c>
      <c r="Q127">
        <v>5.4356435643564301E-3</v>
      </c>
      <c r="R127">
        <v>1.1608203677510601E-2</v>
      </c>
      <c r="S127">
        <v>8.2636492220650604E-3</v>
      </c>
      <c r="T127">
        <v>5.4356435643564301E-3</v>
      </c>
      <c r="U127">
        <v>5.4356435643564301E-3</v>
      </c>
      <c r="V127">
        <v>1.1608203677510601E-2</v>
      </c>
      <c r="W127">
        <v>1.44362093352192E-2</v>
      </c>
      <c r="X127">
        <v>1.1608203677510601E-2</v>
      </c>
      <c r="Y127">
        <v>8.2636492220650604E-3</v>
      </c>
      <c r="Z127">
        <v>5.4356435643564301E-3</v>
      </c>
      <c r="AA127">
        <v>8.2636492220650604E-3</v>
      </c>
      <c r="AB127">
        <v>5.4356435643564301E-3</v>
      </c>
      <c r="AC127">
        <v>8.2636492220650604E-3</v>
      </c>
      <c r="AD127">
        <v>5.4356435643564301E-3</v>
      </c>
      <c r="AE127">
        <v>5.4356435643564301E-3</v>
      </c>
      <c r="AF127">
        <v>1.44362093352192E-2</v>
      </c>
      <c r="AG127">
        <v>5.4356435643564301E-3</v>
      </c>
    </row>
    <row r="128" spans="1:33" x14ac:dyDescent="0.3">
      <c r="A128" t="s">
        <v>148</v>
      </c>
      <c r="B128">
        <v>126</v>
      </c>
      <c r="C128" t="str">
        <f>LEFT(Table1345[[#This Row],[Contingency id]])</f>
        <v>C</v>
      </c>
      <c r="D128">
        <v>3.3333333333333299</v>
      </c>
      <c r="E128" s="1">
        <v>1.03448275862068</v>
      </c>
      <c r="F128">
        <v>60</v>
      </c>
      <c r="G128">
        <v>58</v>
      </c>
      <c r="H128">
        <v>7.2416666666666601E-3</v>
      </c>
      <c r="I128" s="2">
        <f>AVERAGE(Table1345[[#This Row],[Estimated costs 1]:[Estimated costs 20]])</f>
        <v>7.2416666666666601E-3</v>
      </c>
      <c r="J128" s="2">
        <f>_xlfn.STDEV.P(Table1345[[#This Row],[Estimated costs 1]:[Estimated costs 20]])</f>
        <v>0</v>
      </c>
      <c r="K128" s="2">
        <f>Table1345[[#This Row],[Dev]]/Table1345[[#This Row],[Mean]]*100</f>
        <v>0</v>
      </c>
      <c r="L128" s="2">
        <f>Table1345[[#This Row],[Estimated costs 1]]-Table1345[[#This Row],[Actual cost]]</f>
        <v>0</v>
      </c>
      <c r="M128" s="2">
        <f>Table1345[[#This Row],[Diff 1]]/Table1345[[#This Row],[Actual cost]]*100</f>
        <v>0</v>
      </c>
      <c r="N128">
        <v>7.2416666666666601E-3</v>
      </c>
      <c r="O128">
        <v>7.2416666666666601E-3</v>
      </c>
      <c r="P128">
        <v>7.2416666666666601E-3</v>
      </c>
      <c r="Q128">
        <v>7.2416666666666601E-3</v>
      </c>
      <c r="R128">
        <v>7.2416666666666601E-3</v>
      </c>
      <c r="S128">
        <v>7.2416666666666601E-3</v>
      </c>
      <c r="T128">
        <v>7.2416666666666601E-3</v>
      </c>
      <c r="U128">
        <v>7.2416666666666601E-3</v>
      </c>
      <c r="V128">
        <v>7.2416666666666601E-3</v>
      </c>
      <c r="W128">
        <v>7.2416666666666601E-3</v>
      </c>
      <c r="X128">
        <v>7.2416666666666601E-3</v>
      </c>
      <c r="Y128">
        <v>7.2416666666666601E-3</v>
      </c>
      <c r="Z128">
        <v>7.2416666666666601E-3</v>
      </c>
      <c r="AA128">
        <v>7.2416666666666601E-3</v>
      </c>
      <c r="AB128">
        <v>7.2416666666666601E-3</v>
      </c>
      <c r="AC128">
        <v>7.2416666666666601E-3</v>
      </c>
      <c r="AD128">
        <v>7.2416666666666601E-3</v>
      </c>
      <c r="AE128">
        <v>7.2416666666666601E-3</v>
      </c>
      <c r="AF128">
        <v>7.2416666666666601E-3</v>
      </c>
      <c r="AG128">
        <v>7.2416666666666601E-3</v>
      </c>
    </row>
    <row r="129" spans="1:33" x14ac:dyDescent="0.3">
      <c r="A129" t="s">
        <v>149</v>
      </c>
      <c r="B129">
        <v>127</v>
      </c>
      <c r="C129" t="str">
        <f>LEFT(Table1345[[#This Row],[Contingency id]])</f>
        <v>C</v>
      </c>
      <c r="D129">
        <v>0.18903591682419599</v>
      </c>
      <c r="E129" s="1">
        <v>1.1968325791855201</v>
      </c>
      <c r="F129">
        <v>529</v>
      </c>
      <c r="G129">
        <v>442</v>
      </c>
      <c r="H129">
        <v>6.4234404536861996E-3</v>
      </c>
      <c r="I129" s="2">
        <f>AVERAGE(Table1345[[#This Row],[Estimated costs 1]:[Estimated costs 20]])</f>
        <v>8.9928166351606817E-3</v>
      </c>
      <c r="J129" s="2">
        <f>_xlfn.STDEV.P(Table1345[[#This Row],[Estimated costs 1]:[Estimated costs 20]])</f>
        <v>5.8871804202116915E-3</v>
      </c>
      <c r="K129" s="2">
        <f>Table1345[[#This Row],[Dev]]/Table1345[[#This Row],[Mean]]*100</f>
        <v>65.465367070797626</v>
      </c>
      <c r="L129" s="2">
        <f>Table1345[[#This Row],[Estimated costs 1]]-Table1345[[#This Row],[Actual cost]]</f>
        <v>-6.4234404536861996E-3</v>
      </c>
      <c r="M129" s="2">
        <f>Table1345[[#This Row],[Diff 1]]/Table1345[[#This Row],[Actual cost]]*100</f>
        <v>-100</v>
      </c>
      <c r="N129">
        <v>0</v>
      </c>
      <c r="O129">
        <v>1.2846880907372399E-2</v>
      </c>
      <c r="P129">
        <v>1.2846880907372399E-2</v>
      </c>
      <c r="Q129">
        <v>0</v>
      </c>
      <c r="R129">
        <v>1.2846880907372399E-2</v>
      </c>
      <c r="S129">
        <v>1.2846880907372399E-2</v>
      </c>
      <c r="T129">
        <v>0</v>
      </c>
      <c r="U129">
        <v>1.2846880907372399E-2</v>
      </c>
      <c r="V129">
        <v>1.2846880907372399E-2</v>
      </c>
      <c r="W129">
        <v>1.2846880907372399E-2</v>
      </c>
      <c r="X129">
        <v>1.2846880907372399E-2</v>
      </c>
      <c r="Y129">
        <v>0</v>
      </c>
      <c r="Z129">
        <v>0</v>
      </c>
      <c r="AA129">
        <v>1.2846880907372399E-2</v>
      </c>
      <c r="AB129">
        <v>1.2846880907372399E-2</v>
      </c>
      <c r="AC129">
        <v>1.2846880907372399E-2</v>
      </c>
      <c r="AD129">
        <v>1.2846880907372399E-2</v>
      </c>
      <c r="AE129">
        <v>0</v>
      </c>
      <c r="AF129">
        <v>1.2846880907372399E-2</v>
      </c>
      <c r="AG129">
        <v>1.2846880907372399E-2</v>
      </c>
    </row>
    <row r="130" spans="1:33" hidden="1" x14ac:dyDescent="0.3">
      <c r="A130" t="s">
        <v>150</v>
      </c>
      <c r="B130">
        <v>128</v>
      </c>
      <c r="C130" t="str">
        <f>LEFT(Table1345[[#This Row],[Contingency id]])</f>
        <v>B</v>
      </c>
      <c r="D130">
        <v>0.59021922428330498</v>
      </c>
      <c r="E130" s="1">
        <v>1.46782178217821</v>
      </c>
      <c r="F130">
        <v>1186</v>
      </c>
      <c r="G130">
        <v>808</v>
      </c>
      <c r="H130">
        <v>6.3080101180438396E-3</v>
      </c>
      <c r="I130" s="2">
        <f>AVERAGE(Table1345[[#This Row],[Estimated costs 1]:[Estimated costs 20]])</f>
        <v>7.226922428330511E-3</v>
      </c>
      <c r="J130" s="2">
        <f>_xlfn.STDEV.P(Table1345[[#This Row],[Estimated costs 1]:[Estimated costs 20]])</f>
        <v>2.6410761013820655E-3</v>
      </c>
      <c r="K130" s="2">
        <f>Table1345[[#This Row],[Dev]]/Table1345[[#This Row],[Mean]]*100</f>
        <v>36.544962638988501</v>
      </c>
      <c r="L130" s="2">
        <f>Table1345[[#This Row],[Estimated costs 1]]-Table1345[[#This Row],[Actual cost]]</f>
        <v>3.1827150084317007E-3</v>
      </c>
      <c r="M130" s="2">
        <f>Table1345[[#This Row],[Diff 1]]/Table1345[[#This Row],[Actual cost]]*100</f>
        <v>50.455134802774928</v>
      </c>
      <c r="N130">
        <v>9.4907251264755403E-3</v>
      </c>
      <c r="O130">
        <v>5.6981450252951097E-3</v>
      </c>
      <c r="P130">
        <v>5.6981450252951002E-3</v>
      </c>
      <c r="Q130">
        <v>8.8018549747048893E-3</v>
      </c>
      <c r="R130">
        <v>9.4839797639123102E-3</v>
      </c>
      <c r="S130">
        <v>1.1489038785834699E-2</v>
      </c>
      <c r="T130">
        <v>1.1489038785834699E-2</v>
      </c>
      <c r="U130">
        <v>4.7927487352445097E-3</v>
      </c>
      <c r="V130">
        <v>1.14957841483979E-2</v>
      </c>
      <c r="W130">
        <v>5.7040472175379402E-3</v>
      </c>
      <c r="X130">
        <v>8.7951096121416505E-3</v>
      </c>
      <c r="Y130">
        <v>2.09881956155143E-3</v>
      </c>
      <c r="Z130">
        <v>5.0151770657672796E-3</v>
      </c>
      <c r="AA130">
        <v>8.8018549747048893E-3</v>
      </c>
      <c r="AB130">
        <v>4.1038785834738604E-3</v>
      </c>
      <c r="AC130">
        <v>4.6989881956155102E-3</v>
      </c>
      <c r="AD130">
        <v>8.7015177065767196E-3</v>
      </c>
      <c r="AE130">
        <v>5.69139966273187E-3</v>
      </c>
      <c r="AF130">
        <v>5.6981450252951002E-3</v>
      </c>
      <c r="AG130">
        <v>6.7900505902192196E-3</v>
      </c>
    </row>
    <row r="131" spans="1:33" hidden="1" x14ac:dyDescent="0.3">
      <c r="A131" t="s">
        <v>151</v>
      </c>
      <c r="B131">
        <v>129</v>
      </c>
      <c r="C131" t="str">
        <f>LEFT(Table1345[[#This Row],[Contingency id]])</f>
        <v>A</v>
      </c>
      <c r="D131">
        <v>2.52100840336134</v>
      </c>
      <c r="E131" s="1">
        <v>1.1018518518518501</v>
      </c>
      <c r="F131">
        <v>119</v>
      </c>
      <c r="G131">
        <v>108</v>
      </c>
      <c r="H131">
        <v>5.72605042016806E-3</v>
      </c>
      <c r="I131" s="2">
        <f>AVERAGE(Table1345[[#This Row],[Estimated costs 1]:[Estimated costs 20]])</f>
        <v>5.7260504201680617E-3</v>
      </c>
      <c r="J131" s="2">
        <f>_xlfn.STDEV.P(Table1345[[#This Row],[Estimated costs 1]:[Estimated costs 20]])</f>
        <v>1.7347234759768071E-18</v>
      </c>
      <c r="K131" s="2">
        <f>Table1345[[#This Row],[Dev]]/Table1345[[#This Row],[Mean]]*100</f>
        <v>3.0295288177464084E-14</v>
      </c>
      <c r="L131" s="2">
        <f>Table1345[[#This Row],[Estimated costs 1]]-Table1345[[#This Row],[Actual cost]]</f>
        <v>0</v>
      </c>
      <c r="M131" s="2">
        <f>Table1345[[#This Row],[Diff 1]]/Table1345[[#This Row],[Actual cost]]*100</f>
        <v>0</v>
      </c>
      <c r="N131">
        <v>5.72605042016806E-3</v>
      </c>
      <c r="O131">
        <v>5.72605042016806E-3</v>
      </c>
      <c r="P131">
        <v>5.72605042016806E-3</v>
      </c>
      <c r="Q131">
        <v>5.72605042016806E-3</v>
      </c>
      <c r="R131">
        <v>5.72605042016806E-3</v>
      </c>
      <c r="S131">
        <v>5.72605042016806E-3</v>
      </c>
      <c r="T131">
        <v>5.72605042016806E-3</v>
      </c>
      <c r="U131">
        <v>5.72605042016806E-3</v>
      </c>
      <c r="V131">
        <v>5.72605042016806E-3</v>
      </c>
      <c r="W131">
        <v>5.72605042016806E-3</v>
      </c>
      <c r="X131">
        <v>5.72605042016806E-3</v>
      </c>
      <c r="Y131">
        <v>5.72605042016806E-3</v>
      </c>
      <c r="Z131">
        <v>5.72605042016806E-3</v>
      </c>
      <c r="AA131">
        <v>5.72605042016806E-3</v>
      </c>
      <c r="AB131">
        <v>5.72605042016806E-3</v>
      </c>
      <c r="AC131">
        <v>5.72605042016806E-3</v>
      </c>
      <c r="AD131">
        <v>5.72605042016806E-3</v>
      </c>
      <c r="AE131">
        <v>5.72605042016806E-3</v>
      </c>
      <c r="AF131">
        <v>5.72605042016806E-3</v>
      </c>
      <c r="AG131">
        <v>5.72605042016806E-3</v>
      </c>
    </row>
    <row r="132" spans="1:33" x14ac:dyDescent="0.3">
      <c r="A132" t="s">
        <v>152</v>
      </c>
      <c r="B132">
        <v>130</v>
      </c>
      <c r="C132" t="str">
        <f>LEFT(Table1345[[#This Row],[Contingency id]])</f>
        <v>C</v>
      </c>
      <c r="D132">
        <v>0.75757575757575701</v>
      </c>
      <c r="E132" s="1">
        <v>1.03125</v>
      </c>
      <c r="F132">
        <v>132</v>
      </c>
      <c r="G132">
        <v>128</v>
      </c>
      <c r="H132">
        <v>5.4204545454545399E-3</v>
      </c>
      <c r="I132" s="2">
        <f>AVERAGE(Table1345[[#This Row],[Estimated costs 1]:[Estimated costs 20]])</f>
        <v>5.4204545454545373E-3</v>
      </c>
      <c r="J132" s="2">
        <f>_xlfn.STDEV.P(Table1345[[#This Row],[Estimated costs 1]:[Estimated costs 20]])</f>
        <v>2.6020852139652106E-18</v>
      </c>
      <c r="K132" s="2">
        <f>Table1345[[#This Row],[Dev]]/Table1345[[#This Row],[Mean]]*100</f>
        <v>4.8004926379232467E-14</v>
      </c>
      <c r="L132" s="2">
        <f>Table1345[[#This Row],[Estimated costs 1]]-Table1345[[#This Row],[Actual cost]]</f>
        <v>0</v>
      </c>
      <c r="M132" s="2">
        <f>Table1345[[#This Row],[Diff 1]]/Table1345[[#This Row],[Actual cost]]*100</f>
        <v>0</v>
      </c>
      <c r="N132">
        <v>5.4204545454545399E-3</v>
      </c>
      <c r="O132">
        <v>5.4204545454545399E-3</v>
      </c>
      <c r="P132">
        <v>5.4204545454545399E-3</v>
      </c>
      <c r="Q132">
        <v>5.4204545454545399E-3</v>
      </c>
      <c r="R132">
        <v>5.4204545454545399E-3</v>
      </c>
      <c r="S132">
        <v>5.4204545454545399E-3</v>
      </c>
      <c r="T132">
        <v>5.4204545454545399E-3</v>
      </c>
      <c r="U132">
        <v>5.4204545454545399E-3</v>
      </c>
      <c r="V132">
        <v>5.4204545454545399E-3</v>
      </c>
      <c r="W132">
        <v>5.4204545454545399E-3</v>
      </c>
      <c r="X132">
        <v>5.4204545454545399E-3</v>
      </c>
      <c r="Y132">
        <v>5.4204545454545399E-3</v>
      </c>
      <c r="Z132">
        <v>5.4204545454545399E-3</v>
      </c>
      <c r="AA132">
        <v>5.4204545454545399E-3</v>
      </c>
      <c r="AB132">
        <v>5.4204545454545399E-3</v>
      </c>
      <c r="AC132">
        <v>5.4204545454545399E-3</v>
      </c>
      <c r="AD132">
        <v>5.4204545454545399E-3</v>
      </c>
      <c r="AE132">
        <v>5.4204545454545399E-3</v>
      </c>
      <c r="AF132">
        <v>5.4204545454545399E-3</v>
      </c>
      <c r="AG132">
        <v>5.4204545454545399E-3</v>
      </c>
    </row>
    <row r="133" spans="1:33" x14ac:dyDescent="0.3">
      <c r="A133" t="s">
        <v>153</v>
      </c>
      <c r="B133">
        <v>131</v>
      </c>
      <c r="C133" t="str">
        <f>LEFT(Table1345[[#This Row],[Contingency id]])</f>
        <v>C</v>
      </c>
      <c r="D133">
        <v>2.29885057471264</v>
      </c>
      <c r="E133" s="1">
        <v>1.04819277108433</v>
      </c>
      <c r="F133">
        <v>87</v>
      </c>
      <c r="G133">
        <v>83</v>
      </c>
      <c r="H133">
        <v>5.3586206896551703E-3</v>
      </c>
      <c r="I133" s="2">
        <f>AVERAGE(Table1345[[#This Row],[Estimated costs 1]:[Estimated costs 20]])</f>
        <v>5.3586206896551712E-3</v>
      </c>
      <c r="J133" s="2">
        <f>_xlfn.STDEV.P(Table1345[[#This Row],[Estimated costs 1]:[Estimated costs 20]])</f>
        <v>8.6736173798840355E-19</v>
      </c>
      <c r="K133" s="2">
        <f>Table1345[[#This Row],[Dev]]/Table1345[[#This Row],[Mean]]*100</f>
        <v>1.6186287259757855E-14</v>
      </c>
      <c r="L133" s="2">
        <f>Table1345[[#This Row],[Estimated costs 1]]-Table1345[[#This Row],[Actual cost]]</f>
        <v>0</v>
      </c>
      <c r="M133" s="2">
        <f>Table1345[[#This Row],[Diff 1]]/Table1345[[#This Row],[Actual cost]]*100</f>
        <v>0</v>
      </c>
      <c r="N133">
        <v>5.3586206896551703E-3</v>
      </c>
      <c r="O133">
        <v>5.3586206896551703E-3</v>
      </c>
      <c r="P133">
        <v>5.3586206896551703E-3</v>
      </c>
      <c r="Q133">
        <v>5.3586206896551703E-3</v>
      </c>
      <c r="R133">
        <v>5.3586206896551703E-3</v>
      </c>
      <c r="S133">
        <v>5.3586206896551703E-3</v>
      </c>
      <c r="T133">
        <v>5.3586206896551703E-3</v>
      </c>
      <c r="U133">
        <v>5.3586206896551703E-3</v>
      </c>
      <c r="V133">
        <v>5.3586206896551703E-3</v>
      </c>
      <c r="W133">
        <v>5.3586206896551703E-3</v>
      </c>
      <c r="X133">
        <v>5.3586206896551703E-3</v>
      </c>
      <c r="Y133">
        <v>5.3586206896551703E-3</v>
      </c>
      <c r="Z133">
        <v>5.3586206896551703E-3</v>
      </c>
      <c r="AA133">
        <v>5.3586206896551703E-3</v>
      </c>
      <c r="AB133">
        <v>5.3586206896551703E-3</v>
      </c>
      <c r="AC133">
        <v>5.3586206896551703E-3</v>
      </c>
      <c r="AD133">
        <v>5.3586206896551703E-3</v>
      </c>
      <c r="AE133">
        <v>5.3586206896551703E-3</v>
      </c>
      <c r="AF133">
        <v>5.3586206896551703E-3</v>
      </c>
      <c r="AG133">
        <v>5.3586206896551703E-3</v>
      </c>
    </row>
    <row r="134" spans="1:33" hidden="1" x14ac:dyDescent="0.3">
      <c r="A134" t="s">
        <v>154</v>
      </c>
      <c r="B134">
        <v>132</v>
      </c>
      <c r="C134" t="str">
        <f>LEFT(Table1345[[#This Row],[Contingency id]])</f>
        <v>B</v>
      </c>
      <c r="D134">
        <v>0.138121546961325</v>
      </c>
      <c r="E134" s="1">
        <v>1.60710321864594</v>
      </c>
      <c r="F134">
        <v>1448</v>
      </c>
      <c r="G134">
        <v>901</v>
      </c>
      <c r="H134">
        <v>5.1691988950276196E-3</v>
      </c>
      <c r="I134" s="2">
        <f>AVERAGE(Table1345[[#This Row],[Estimated costs 1]:[Estimated costs 20]])</f>
        <v>3.8629143646408811E-3</v>
      </c>
      <c r="J134" s="2">
        <f>_xlfn.STDEV.P(Table1345[[#This Row],[Estimated costs 1]:[Estimated costs 20]])</f>
        <v>2.2625511757710819E-3</v>
      </c>
      <c r="K134" s="2">
        <f>Table1345[[#This Row],[Dev]]/Table1345[[#This Row],[Mean]]*100</f>
        <v>58.571093278207364</v>
      </c>
      <c r="L134" s="2">
        <f>Table1345[[#This Row],[Estimated costs 1]]-Table1345[[#This Row],[Actual cost]]</f>
        <v>2.6125690607734803E-3</v>
      </c>
      <c r="M134" s="2">
        <f>Table1345[[#This Row],[Diff 1]]/Table1345[[#This Row],[Actual cost]]*100</f>
        <v>50.541082164328699</v>
      </c>
      <c r="N134">
        <v>7.7817679558010999E-3</v>
      </c>
      <c r="O134">
        <v>2.5566298342541401E-3</v>
      </c>
      <c r="P134">
        <v>2.5566298342541401E-3</v>
      </c>
      <c r="Q134">
        <v>2.5566298342541401E-3</v>
      </c>
      <c r="R134">
        <v>2.5566298342541401E-3</v>
      </c>
      <c r="S134">
        <v>2.5566298342541401E-3</v>
      </c>
      <c r="T134">
        <v>7.7817679558010999E-3</v>
      </c>
      <c r="U134">
        <v>7.7817679558010999E-3</v>
      </c>
      <c r="V134">
        <v>2.5566298342541401E-3</v>
      </c>
      <c r="W134">
        <v>2.5566298342541401E-3</v>
      </c>
      <c r="X134">
        <v>2.5566298342541401E-3</v>
      </c>
      <c r="Y134">
        <v>2.5566298342541401E-3</v>
      </c>
      <c r="Z134">
        <v>7.7817679558010999E-3</v>
      </c>
      <c r="AA134">
        <v>2.5566298342541401E-3</v>
      </c>
      <c r="AB134">
        <v>2.5566298342541401E-3</v>
      </c>
      <c r="AC134">
        <v>2.5566298342541401E-3</v>
      </c>
      <c r="AD134">
        <v>2.5566298342541401E-3</v>
      </c>
      <c r="AE134">
        <v>7.7817679558010999E-3</v>
      </c>
      <c r="AF134">
        <v>2.5566298342541401E-3</v>
      </c>
      <c r="AG134">
        <v>2.5566298342541401E-3</v>
      </c>
    </row>
    <row r="135" spans="1:33" x14ac:dyDescent="0.3">
      <c r="A135" t="s">
        <v>155</v>
      </c>
      <c r="B135">
        <v>133</v>
      </c>
      <c r="C135" t="str">
        <f>LEFT(Table1345[[#This Row],[Contingency id]])</f>
        <v>C</v>
      </c>
      <c r="D135">
        <v>2.9411764705882302</v>
      </c>
      <c r="E135" s="1">
        <v>1.0625</v>
      </c>
      <c r="F135">
        <v>34</v>
      </c>
      <c r="G135">
        <v>32</v>
      </c>
      <c r="H135">
        <v>5.0470588235294097E-3</v>
      </c>
      <c r="I135" s="2">
        <f>AVERAGE(Table1345[[#This Row],[Estimated costs 1]:[Estimated costs 20]])</f>
        <v>5.0470588235294088E-3</v>
      </c>
      <c r="J135" s="2">
        <f>_xlfn.STDEV.P(Table1345[[#This Row],[Estimated costs 1]:[Estimated costs 20]])</f>
        <v>8.6736173798840355E-19</v>
      </c>
      <c r="K135" s="2">
        <f>Table1345[[#This Row],[Dev]]/Table1345[[#This Row],[Mean]]*100</f>
        <v>1.7185488981122223E-14</v>
      </c>
      <c r="L135" s="2">
        <f>Table1345[[#This Row],[Estimated costs 1]]-Table1345[[#This Row],[Actual cost]]</f>
        <v>0</v>
      </c>
      <c r="M135" s="2">
        <f>Table1345[[#This Row],[Diff 1]]/Table1345[[#This Row],[Actual cost]]*100</f>
        <v>0</v>
      </c>
      <c r="N135">
        <v>5.0470588235294097E-3</v>
      </c>
      <c r="O135">
        <v>5.0470588235294097E-3</v>
      </c>
      <c r="P135">
        <v>5.0470588235294097E-3</v>
      </c>
      <c r="Q135">
        <v>5.0470588235294097E-3</v>
      </c>
      <c r="R135">
        <v>5.0470588235294097E-3</v>
      </c>
      <c r="S135">
        <v>5.0470588235294097E-3</v>
      </c>
      <c r="T135">
        <v>5.0470588235294097E-3</v>
      </c>
      <c r="U135">
        <v>5.0470588235294097E-3</v>
      </c>
      <c r="V135">
        <v>5.0470588235294097E-3</v>
      </c>
      <c r="W135">
        <v>5.0470588235294097E-3</v>
      </c>
      <c r="X135">
        <v>5.0470588235294097E-3</v>
      </c>
      <c r="Y135">
        <v>5.0470588235294097E-3</v>
      </c>
      <c r="Z135">
        <v>5.0470588235294097E-3</v>
      </c>
      <c r="AA135">
        <v>5.0470588235294097E-3</v>
      </c>
      <c r="AB135">
        <v>5.0470588235294097E-3</v>
      </c>
      <c r="AC135">
        <v>5.0470588235294097E-3</v>
      </c>
      <c r="AD135">
        <v>5.0470588235294097E-3</v>
      </c>
      <c r="AE135">
        <v>5.0470588235294097E-3</v>
      </c>
      <c r="AF135">
        <v>5.0470588235294097E-3</v>
      </c>
      <c r="AG135">
        <v>5.0470588235294097E-3</v>
      </c>
    </row>
    <row r="136" spans="1:33" hidden="1" x14ac:dyDescent="0.3">
      <c r="A136" t="s">
        <v>156</v>
      </c>
      <c r="B136">
        <v>134</v>
      </c>
      <c r="C136" t="str">
        <f>LEFT(Table1345[[#This Row],[Contingency id]])</f>
        <v>B</v>
      </c>
      <c r="D136">
        <v>2.19780219780219</v>
      </c>
      <c r="E136" s="1">
        <v>1.0224719101123501</v>
      </c>
      <c r="F136">
        <v>91</v>
      </c>
      <c r="G136">
        <v>89</v>
      </c>
      <c r="H136">
        <v>5.0362637362637297E-3</v>
      </c>
      <c r="I136" s="2">
        <f>AVERAGE(Table1345[[#This Row],[Estimated costs 1]:[Estimated costs 20]])</f>
        <v>4.8710989010988942E-3</v>
      </c>
      <c r="J136" s="2">
        <f>_xlfn.STDEV.P(Table1345[[#This Row],[Estimated costs 1]:[Estimated costs 20]])</f>
        <v>1.6433693604079652E-3</v>
      </c>
      <c r="K136" s="2">
        <f>Table1345[[#This Row],[Dev]]/Table1345[[#This Row],[Mean]]*100</f>
        <v>33.737138041628143</v>
      </c>
      <c r="L136" s="2">
        <f>Table1345[[#This Row],[Estimated costs 1]]-Table1345[[#This Row],[Actual cost]]</f>
        <v>-1.6516483516483497E-3</v>
      </c>
      <c r="M136" s="2">
        <f>Table1345[[#This Row],[Diff 1]]/Table1345[[#This Row],[Actual cost]]*100</f>
        <v>-32.795112371808862</v>
      </c>
      <c r="N136">
        <v>3.38461538461538E-3</v>
      </c>
      <c r="O136">
        <v>3.38461538461538E-3</v>
      </c>
      <c r="P136">
        <v>3.38461538461538E-3</v>
      </c>
      <c r="Q136">
        <v>6.6879120879120802E-3</v>
      </c>
      <c r="R136">
        <v>3.38461538461538E-3</v>
      </c>
      <c r="S136">
        <v>3.38461538461538E-3</v>
      </c>
      <c r="T136">
        <v>3.38461538461538E-3</v>
      </c>
      <c r="U136">
        <v>6.6879120879120802E-3</v>
      </c>
      <c r="V136">
        <v>6.6879120879120802E-3</v>
      </c>
      <c r="W136">
        <v>6.6879120879120802E-3</v>
      </c>
      <c r="X136">
        <v>3.38461538461538E-3</v>
      </c>
      <c r="Y136">
        <v>6.6879120879120802E-3</v>
      </c>
      <c r="Z136">
        <v>6.6879120879120802E-3</v>
      </c>
      <c r="AA136">
        <v>3.38461538461538E-3</v>
      </c>
      <c r="AB136">
        <v>6.6879120879120802E-3</v>
      </c>
      <c r="AC136">
        <v>6.6879120879120802E-3</v>
      </c>
      <c r="AD136">
        <v>3.38461538461538E-3</v>
      </c>
      <c r="AE136">
        <v>3.38461538461538E-3</v>
      </c>
      <c r="AF136">
        <v>3.38461538461538E-3</v>
      </c>
      <c r="AG136">
        <v>6.6879120879120802E-3</v>
      </c>
    </row>
    <row r="137" spans="1:33" hidden="1" x14ac:dyDescent="0.3">
      <c r="A137" t="s">
        <v>157</v>
      </c>
      <c r="B137">
        <v>135</v>
      </c>
      <c r="C137" t="str">
        <f>LEFT(Table1345[[#This Row],[Contingency id]])</f>
        <v>B</v>
      </c>
      <c r="D137">
        <v>1.5037593984962401</v>
      </c>
      <c r="E137" s="1">
        <v>1.05555555555555</v>
      </c>
      <c r="F137">
        <v>133</v>
      </c>
      <c r="G137">
        <v>126</v>
      </c>
      <c r="H137">
        <v>4.9278195488721803E-3</v>
      </c>
      <c r="I137" s="2">
        <f>AVERAGE(Table1345[[#This Row],[Estimated costs 1]:[Estimated costs 20]])</f>
        <v>4.927819548872182E-3</v>
      </c>
      <c r="J137" s="2">
        <f>_xlfn.STDEV.P(Table1345[[#This Row],[Estimated costs 1]:[Estimated costs 20]])</f>
        <v>1.7347234759768071E-18</v>
      </c>
      <c r="K137" s="2">
        <f>Table1345[[#This Row],[Dev]]/Table1345[[#This Row],[Mean]]*100</f>
        <v>3.5202658270508891E-14</v>
      </c>
      <c r="L137" s="2">
        <f>Table1345[[#This Row],[Estimated costs 1]]-Table1345[[#This Row],[Actual cost]]</f>
        <v>0</v>
      </c>
      <c r="M137" s="2">
        <f>Table1345[[#This Row],[Diff 1]]/Table1345[[#This Row],[Actual cost]]*100</f>
        <v>0</v>
      </c>
      <c r="N137">
        <v>4.9278195488721803E-3</v>
      </c>
      <c r="O137">
        <v>4.9278195488721803E-3</v>
      </c>
      <c r="P137">
        <v>4.9278195488721803E-3</v>
      </c>
      <c r="Q137">
        <v>4.9278195488721803E-3</v>
      </c>
      <c r="R137">
        <v>4.9278195488721803E-3</v>
      </c>
      <c r="S137">
        <v>4.9278195488721803E-3</v>
      </c>
      <c r="T137">
        <v>4.9278195488721803E-3</v>
      </c>
      <c r="U137">
        <v>4.9278195488721803E-3</v>
      </c>
      <c r="V137">
        <v>4.9278195488721803E-3</v>
      </c>
      <c r="W137">
        <v>4.9278195488721803E-3</v>
      </c>
      <c r="X137">
        <v>4.9278195488721803E-3</v>
      </c>
      <c r="Y137">
        <v>4.9278195488721803E-3</v>
      </c>
      <c r="Z137">
        <v>4.9278195488721803E-3</v>
      </c>
      <c r="AA137">
        <v>4.9278195488721803E-3</v>
      </c>
      <c r="AB137">
        <v>4.9278195488721803E-3</v>
      </c>
      <c r="AC137">
        <v>4.9278195488721803E-3</v>
      </c>
      <c r="AD137">
        <v>4.9278195488721803E-3</v>
      </c>
      <c r="AE137">
        <v>4.9278195488721803E-3</v>
      </c>
      <c r="AF137">
        <v>4.9278195488721803E-3</v>
      </c>
      <c r="AG137">
        <v>4.9278195488721803E-3</v>
      </c>
    </row>
    <row r="138" spans="1:33" hidden="1" x14ac:dyDescent="0.3">
      <c r="A138" t="s">
        <v>158</v>
      </c>
      <c r="B138">
        <v>136</v>
      </c>
      <c r="C138" t="str">
        <f>LEFT(Table1345[[#This Row],[Contingency id]])</f>
        <v>A</v>
      </c>
      <c r="D138">
        <v>4.2857142857142803</v>
      </c>
      <c r="E138" s="1">
        <v>1.0447761194029801</v>
      </c>
      <c r="F138">
        <v>70</v>
      </c>
      <c r="G138">
        <v>67</v>
      </c>
      <c r="H138">
        <v>4.7452857142857097E-3</v>
      </c>
      <c r="I138" s="2">
        <f>AVERAGE(Table1345[[#This Row],[Estimated costs 1]:[Estimated costs 20]])</f>
        <v>4.7452857142857114E-3</v>
      </c>
      <c r="J138" s="2">
        <f>_xlfn.STDEV.P(Table1345[[#This Row],[Estimated costs 1]:[Estimated costs 20]])</f>
        <v>1.7347234759768071E-18</v>
      </c>
      <c r="K138" s="2">
        <f>Table1345[[#This Row],[Dev]]/Table1345[[#This Row],[Mean]]*100</f>
        <v>3.6556776144256423E-14</v>
      </c>
      <c r="L138" s="2">
        <f>Table1345[[#This Row],[Estimated costs 1]]-Table1345[[#This Row],[Actual cost]]</f>
        <v>0</v>
      </c>
      <c r="M138" s="2">
        <f>Table1345[[#This Row],[Diff 1]]/Table1345[[#This Row],[Actual cost]]*100</f>
        <v>0</v>
      </c>
      <c r="N138">
        <v>4.7452857142857097E-3</v>
      </c>
      <c r="O138">
        <v>4.7452857142857097E-3</v>
      </c>
      <c r="P138">
        <v>4.7452857142857097E-3</v>
      </c>
      <c r="Q138">
        <v>4.7452857142857097E-3</v>
      </c>
      <c r="R138">
        <v>4.7452857142857097E-3</v>
      </c>
      <c r="S138">
        <v>4.7452857142857097E-3</v>
      </c>
      <c r="T138">
        <v>4.7452857142857097E-3</v>
      </c>
      <c r="U138">
        <v>4.7452857142857097E-3</v>
      </c>
      <c r="V138">
        <v>4.7452857142857097E-3</v>
      </c>
      <c r="W138">
        <v>4.7452857142857097E-3</v>
      </c>
      <c r="X138">
        <v>4.7452857142857097E-3</v>
      </c>
      <c r="Y138">
        <v>4.7452857142857097E-3</v>
      </c>
      <c r="Z138">
        <v>4.7452857142857097E-3</v>
      </c>
      <c r="AA138">
        <v>4.7452857142857097E-3</v>
      </c>
      <c r="AB138">
        <v>4.7452857142857097E-3</v>
      </c>
      <c r="AC138">
        <v>4.7452857142857097E-3</v>
      </c>
      <c r="AD138">
        <v>4.7452857142857097E-3</v>
      </c>
      <c r="AE138">
        <v>4.7452857142857097E-3</v>
      </c>
      <c r="AF138">
        <v>4.7452857142857097E-3</v>
      </c>
      <c r="AG138">
        <v>4.7452857142857097E-3</v>
      </c>
    </row>
    <row r="139" spans="1:33" hidden="1" x14ac:dyDescent="0.3">
      <c r="A139" t="s">
        <v>159</v>
      </c>
      <c r="B139">
        <v>137</v>
      </c>
      <c r="C139" t="str">
        <f>LEFT(Table1345[[#This Row],[Contingency id]])</f>
        <v>B</v>
      </c>
      <c r="D139">
        <v>1.5037593984962401</v>
      </c>
      <c r="E139" s="1">
        <v>1.0390625</v>
      </c>
      <c r="F139">
        <v>133</v>
      </c>
      <c r="G139">
        <v>128</v>
      </c>
      <c r="H139">
        <v>4.7000000000000002E-3</v>
      </c>
      <c r="I139" s="2">
        <f>AVERAGE(Table1345[[#This Row],[Estimated costs 1]:[Estimated costs 20]])</f>
        <v>4.6999999999999993E-3</v>
      </c>
      <c r="J139" s="2">
        <f>_xlfn.STDEV.P(Table1345[[#This Row],[Estimated costs 1]:[Estimated costs 20]])</f>
        <v>8.6736173798840355E-19</v>
      </c>
      <c r="K139" s="2">
        <f>Table1345[[#This Row],[Dev]]/Table1345[[#This Row],[Mean]]*100</f>
        <v>1.8454505063583056E-14</v>
      </c>
      <c r="L139" s="2">
        <f>Table1345[[#This Row],[Estimated costs 1]]-Table1345[[#This Row],[Actual cost]]</f>
        <v>0</v>
      </c>
      <c r="M139" s="2">
        <f>Table1345[[#This Row],[Diff 1]]/Table1345[[#This Row],[Actual cost]]*100</f>
        <v>0</v>
      </c>
      <c r="N139">
        <v>4.7000000000000002E-3</v>
      </c>
      <c r="O139">
        <v>4.7000000000000002E-3</v>
      </c>
      <c r="P139">
        <v>4.7000000000000002E-3</v>
      </c>
      <c r="Q139">
        <v>4.7000000000000002E-3</v>
      </c>
      <c r="R139">
        <v>4.7000000000000002E-3</v>
      </c>
      <c r="S139">
        <v>4.7000000000000002E-3</v>
      </c>
      <c r="T139">
        <v>4.7000000000000002E-3</v>
      </c>
      <c r="U139">
        <v>4.7000000000000002E-3</v>
      </c>
      <c r="V139">
        <v>4.7000000000000002E-3</v>
      </c>
      <c r="W139">
        <v>4.7000000000000002E-3</v>
      </c>
      <c r="X139">
        <v>4.7000000000000002E-3</v>
      </c>
      <c r="Y139">
        <v>4.7000000000000002E-3</v>
      </c>
      <c r="Z139">
        <v>4.7000000000000002E-3</v>
      </c>
      <c r="AA139">
        <v>4.7000000000000002E-3</v>
      </c>
      <c r="AB139">
        <v>4.7000000000000002E-3</v>
      </c>
      <c r="AC139">
        <v>4.7000000000000002E-3</v>
      </c>
      <c r="AD139">
        <v>4.7000000000000002E-3</v>
      </c>
      <c r="AE139">
        <v>4.7000000000000002E-3</v>
      </c>
      <c r="AF139">
        <v>4.7000000000000002E-3</v>
      </c>
      <c r="AG139">
        <v>4.7000000000000002E-3</v>
      </c>
    </row>
    <row r="140" spans="1:33" hidden="1" x14ac:dyDescent="0.3">
      <c r="A140" t="s">
        <v>160</v>
      </c>
      <c r="B140">
        <v>138</v>
      </c>
      <c r="C140" t="str">
        <f>LEFT(Table1345[[#This Row],[Contingency id]])</f>
        <v>B</v>
      </c>
      <c r="D140">
        <v>1.5037593984962401</v>
      </c>
      <c r="E140" s="1">
        <v>1.04724409448818</v>
      </c>
      <c r="F140">
        <v>133</v>
      </c>
      <c r="G140">
        <v>127</v>
      </c>
      <c r="H140">
        <v>4.6330827067669099E-3</v>
      </c>
      <c r="I140" s="2">
        <f>AVERAGE(Table1345[[#This Row],[Estimated costs 1]:[Estimated costs 20]])</f>
        <v>4.6330827067669091E-3</v>
      </c>
      <c r="J140" s="2">
        <f>_xlfn.STDEV.P(Table1345[[#This Row],[Estimated costs 1]:[Estimated costs 20]])</f>
        <v>8.6736173798840355E-19</v>
      </c>
      <c r="K140" s="2">
        <f>Table1345[[#This Row],[Dev]]/Table1345[[#This Row],[Mean]]*100</f>
        <v>1.87210501707981E-14</v>
      </c>
      <c r="L140" s="2">
        <f>Table1345[[#This Row],[Estimated costs 1]]-Table1345[[#This Row],[Actual cost]]</f>
        <v>0</v>
      </c>
      <c r="M140" s="2">
        <f>Table1345[[#This Row],[Diff 1]]/Table1345[[#This Row],[Actual cost]]*100</f>
        <v>0</v>
      </c>
      <c r="N140">
        <v>4.6330827067669099E-3</v>
      </c>
      <c r="O140">
        <v>4.6330827067669099E-3</v>
      </c>
      <c r="P140">
        <v>4.6330827067669099E-3</v>
      </c>
      <c r="Q140">
        <v>4.6330827067669099E-3</v>
      </c>
      <c r="R140">
        <v>4.6330827067669099E-3</v>
      </c>
      <c r="S140">
        <v>4.6330827067669099E-3</v>
      </c>
      <c r="T140">
        <v>4.6330827067669099E-3</v>
      </c>
      <c r="U140">
        <v>4.6330827067669099E-3</v>
      </c>
      <c r="V140">
        <v>4.6330827067669099E-3</v>
      </c>
      <c r="W140">
        <v>4.6330827067669099E-3</v>
      </c>
      <c r="X140">
        <v>4.6330827067669099E-3</v>
      </c>
      <c r="Y140">
        <v>4.6330827067669099E-3</v>
      </c>
      <c r="Z140">
        <v>4.6330827067669099E-3</v>
      </c>
      <c r="AA140">
        <v>4.6330827067669099E-3</v>
      </c>
      <c r="AB140">
        <v>4.6330827067669099E-3</v>
      </c>
      <c r="AC140">
        <v>4.6330827067669099E-3</v>
      </c>
      <c r="AD140">
        <v>4.6330827067669099E-3</v>
      </c>
      <c r="AE140">
        <v>4.6330827067669099E-3</v>
      </c>
      <c r="AF140">
        <v>4.6330827067669099E-3</v>
      </c>
      <c r="AG140">
        <v>4.6330827067669099E-3</v>
      </c>
    </row>
    <row r="141" spans="1:33" hidden="1" x14ac:dyDescent="0.3">
      <c r="A141" t="s">
        <v>161</v>
      </c>
      <c r="B141">
        <v>139</v>
      </c>
      <c r="C141" t="str">
        <f>LEFT(Table1345[[#This Row],[Contingency id]])</f>
        <v>A</v>
      </c>
      <c r="D141">
        <v>3.27868852459016</v>
      </c>
      <c r="E141" s="1">
        <v>1.0166666666666599</v>
      </c>
      <c r="F141">
        <v>61</v>
      </c>
      <c r="G141">
        <v>60</v>
      </c>
      <c r="H141">
        <v>3.9114754098360602E-3</v>
      </c>
      <c r="I141" s="2">
        <f>AVERAGE(Table1345[[#This Row],[Estimated costs 1]:[Estimated costs 20]])</f>
        <v>3.9114754098360602E-3</v>
      </c>
      <c r="J141" s="2">
        <f>_xlfn.STDEV.P(Table1345[[#This Row],[Estimated costs 1]:[Estimated costs 20]])</f>
        <v>0</v>
      </c>
      <c r="K141" s="2">
        <f>Table1345[[#This Row],[Dev]]/Table1345[[#This Row],[Mean]]*100</f>
        <v>0</v>
      </c>
      <c r="L141" s="2">
        <f>Table1345[[#This Row],[Estimated costs 1]]-Table1345[[#This Row],[Actual cost]]</f>
        <v>0</v>
      </c>
      <c r="M141" s="2">
        <f>Table1345[[#This Row],[Diff 1]]/Table1345[[#This Row],[Actual cost]]*100</f>
        <v>0</v>
      </c>
      <c r="N141">
        <v>3.9114754098360602E-3</v>
      </c>
      <c r="O141">
        <v>3.9114754098360602E-3</v>
      </c>
      <c r="P141">
        <v>3.9114754098360602E-3</v>
      </c>
      <c r="Q141">
        <v>3.9114754098360602E-3</v>
      </c>
      <c r="R141">
        <v>3.9114754098360602E-3</v>
      </c>
      <c r="S141">
        <v>3.9114754098360602E-3</v>
      </c>
      <c r="T141">
        <v>3.9114754098360602E-3</v>
      </c>
      <c r="U141">
        <v>3.9114754098360602E-3</v>
      </c>
      <c r="V141">
        <v>3.9114754098360602E-3</v>
      </c>
      <c r="W141">
        <v>3.9114754098360602E-3</v>
      </c>
      <c r="X141">
        <v>3.9114754098360602E-3</v>
      </c>
      <c r="Y141">
        <v>3.9114754098360602E-3</v>
      </c>
      <c r="Z141">
        <v>3.9114754098360602E-3</v>
      </c>
      <c r="AA141">
        <v>3.9114754098360602E-3</v>
      </c>
      <c r="AB141">
        <v>3.9114754098360602E-3</v>
      </c>
      <c r="AC141">
        <v>3.9114754098360602E-3</v>
      </c>
      <c r="AD141">
        <v>3.9114754098360602E-3</v>
      </c>
      <c r="AE141">
        <v>3.9114754098360602E-3</v>
      </c>
      <c r="AF141">
        <v>3.9114754098360602E-3</v>
      </c>
      <c r="AG141">
        <v>3.9114754098360602E-3</v>
      </c>
    </row>
    <row r="142" spans="1:33" hidden="1" x14ac:dyDescent="0.3">
      <c r="A142" t="s">
        <v>162</v>
      </c>
      <c r="B142">
        <v>140</v>
      </c>
      <c r="C142" t="str">
        <f>LEFT(Table1345[[#This Row],[Contingency id]])</f>
        <v>A</v>
      </c>
      <c r="D142">
        <v>1.5267175572519001</v>
      </c>
      <c r="E142" s="1">
        <v>1.05645161290322</v>
      </c>
      <c r="F142">
        <v>131</v>
      </c>
      <c r="G142">
        <v>124</v>
      </c>
      <c r="H142">
        <v>3.5931297709923598E-3</v>
      </c>
      <c r="I142" s="2">
        <f>AVERAGE(Table1345[[#This Row],[Estimated costs 1]:[Estimated costs 20]])</f>
        <v>3.5931297709923594E-3</v>
      </c>
      <c r="J142" s="2">
        <f>_xlfn.STDEV.P(Table1345[[#This Row],[Estimated costs 1]:[Estimated costs 20]])</f>
        <v>4.3368086899420177E-19</v>
      </c>
      <c r="K142" s="2">
        <f>Table1345[[#This Row],[Dev]]/Table1345[[#This Row],[Mean]]*100</f>
        <v>1.2069724631026246E-14</v>
      </c>
      <c r="L142" s="2">
        <f>Table1345[[#This Row],[Estimated costs 1]]-Table1345[[#This Row],[Actual cost]]</f>
        <v>0</v>
      </c>
      <c r="M142" s="2">
        <f>Table1345[[#This Row],[Diff 1]]/Table1345[[#This Row],[Actual cost]]*100</f>
        <v>0</v>
      </c>
      <c r="N142">
        <v>3.5931297709923598E-3</v>
      </c>
      <c r="O142">
        <v>3.5931297709923598E-3</v>
      </c>
      <c r="P142">
        <v>3.5931297709923598E-3</v>
      </c>
      <c r="Q142">
        <v>3.5931297709923598E-3</v>
      </c>
      <c r="R142">
        <v>3.5931297709923598E-3</v>
      </c>
      <c r="S142">
        <v>3.5931297709923598E-3</v>
      </c>
      <c r="T142">
        <v>3.5931297709923598E-3</v>
      </c>
      <c r="U142">
        <v>3.5931297709923598E-3</v>
      </c>
      <c r="V142">
        <v>3.5931297709923598E-3</v>
      </c>
      <c r="W142">
        <v>3.5931297709923598E-3</v>
      </c>
      <c r="X142">
        <v>3.5931297709923598E-3</v>
      </c>
      <c r="Y142">
        <v>3.5931297709923598E-3</v>
      </c>
      <c r="Z142">
        <v>3.5931297709923598E-3</v>
      </c>
      <c r="AA142">
        <v>3.5931297709923598E-3</v>
      </c>
      <c r="AB142">
        <v>3.5931297709923598E-3</v>
      </c>
      <c r="AC142">
        <v>3.5931297709923598E-3</v>
      </c>
      <c r="AD142">
        <v>3.5931297709923598E-3</v>
      </c>
      <c r="AE142">
        <v>3.5931297709923598E-3</v>
      </c>
      <c r="AF142">
        <v>3.5931297709923598E-3</v>
      </c>
      <c r="AG142">
        <v>3.5931297709923598E-3</v>
      </c>
    </row>
    <row r="143" spans="1:33" hidden="1" x14ac:dyDescent="0.3">
      <c r="A143" t="s">
        <v>163</v>
      </c>
      <c r="B143">
        <v>141</v>
      </c>
      <c r="C143" t="str">
        <f>LEFT(Table1345[[#This Row],[Contingency id]])</f>
        <v>B</v>
      </c>
      <c r="D143">
        <v>0.1085776330076</v>
      </c>
      <c r="E143" s="1">
        <v>1.3406113537117901</v>
      </c>
      <c r="F143">
        <v>921</v>
      </c>
      <c r="G143">
        <v>687</v>
      </c>
      <c r="H143">
        <v>2.8306188925081399E-3</v>
      </c>
      <c r="I143" s="2">
        <f>AVERAGE(Table1345[[#This Row],[Estimated costs 1]:[Estimated costs 20]])</f>
        <v>2.8306188925081386E-3</v>
      </c>
      <c r="J143" s="2">
        <f>_xlfn.STDEV.P(Table1345[[#This Row],[Estimated costs 1]:[Estimated costs 20]])</f>
        <v>1.3010426069826053E-18</v>
      </c>
      <c r="K143" s="2">
        <f>Table1345[[#This Row],[Dev]]/Table1345[[#This Row],[Mean]]*100</f>
        <v>4.5963185309972443E-14</v>
      </c>
      <c r="L143" s="2">
        <f>Table1345[[#This Row],[Estimated costs 1]]-Table1345[[#This Row],[Actual cost]]</f>
        <v>0</v>
      </c>
      <c r="M143" s="2">
        <f>Table1345[[#This Row],[Diff 1]]/Table1345[[#This Row],[Actual cost]]*100</f>
        <v>0</v>
      </c>
      <c r="N143">
        <v>2.8306188925081399E-3</v>
      </c>
      <c r="O143">
        <v>2.8306188925081399E-3</v>
      </c>
      <c r="P143">
        <v>2.8306188925081399E-3</v>
      </c>
      <c r="Q143">
        <v>2.8306188925081399E-3</v>
      </c>
      <c r="R143">
        <v>2.8306188925081399E-3</v>
      </c>
      <c r="S143">
        <v>2.8306188925081399E-3</v>
      </c>
      <c r="T143">
        <v>2.8306188925081399E-3</v>
      </c>
      <c r="U143">
        <v>2.8306188925081399E-3</v>
      </c>
      <c r="V143">
        <v>2.8306188925081399E-3</v>
      </c>
      <c r="W143">
        <v>2.8306188925081399E-3</v>
      </c>
      <c r="X143">
        <v>2.8306188925081399E-3</v>
      </c>
      <c r="Y143">
        <v>2.8306188925081399E-3</v>
      </c>
      <c r="Z143">
        <v>2.8306188925081399E-3</v>
      </c>
      <c r="AA143">
        <v>2.8306188925081399E-3</v>
      </c>
      <c r="AB143">
        <v>2.8306188925081399E-3</v>
      </c>
      <c r="AC143">
        <v>2.8306188925081399E-3</v>
      </c>
      <c r="AD143">
        <v>2.8306188925081399E-3</v>
      </c>
      <c r="AE143">
        <v>2.8306188925081399E-3</v>
      </c>
      <c r="AF143">
        <v>2.8306188925081399E-3</v>
      </c>
      <c r="AG143">
        <v>2.8306188925081399E-3</v>
      </c>
    </row>
    <row r="144" spans="1:33" hidden="1" x14ac:dyDescent="0.3">
      <c r="A144" t="s">
        <v>164</v>
      </c>
      <c r="B144">
        <v>142</v>
      </c>
      <c r="C144" t="str">
        <f>LEFT(Table1345[[#This Row],[Contingency id]])</f>
        <v>A</v>
      </c>
      <c r="D144">
        <v>3.44827586206896</v>
      </c>
      <c r="E144" s="1">
        <v>1.01754385964912</v>
      </c>
      <c r="F144">
        <v>58</v>
      </c>
      <c r="G144">
        <v>57</v>
      </c>
      <c r="H144">
        <v>2.68931034482758E-3</v>
      </c>
      <c r="I144" s="2">
        <f>AVERAGE(Table1345[[#This Row],[Estimated costs 1]:[Estimated costs 20]])</f>
        <v>2.6893103448275813E-3</v>
      </c>
      <c r="J144" s="2">
        <f>_xlfn.STDEV.P(Table1345[[#This Row],[Estimated costs 1]:[Estimated costs 20]])</f>
        <v>1.3010426069826053E-18</v>
      </c>
      <c r="K144" s="2">
        <f>Table1345[[#This Row],[Dev]]/Table1345[[#This Row],[Mean]]*100</f>
        <v>4.8378299272337E-14</v>
      </c>
      <c r="L144" s="2">
        <f>Table1345[[#This Row],[Estimated costs 1]]-Table1345[[#This Row],[Actual cost]]</f>
        <v>0</v>
      </c>
      <c r="M144" s="2">
        <f>Table1345[[#This Row],[Diff 1]]/Table1345[[#This Row],[Actual cost]]*100</f>
        <v>0</v>
      </c>
      <c r="N144">
        <v>2.68931034482758E-3</v>
      </c>
      <c r="O144">
        <v>2.68931034482758E-3</v>
      </c>
      <c r="P144">
        <v>2.68931034482758E-3</v>
      </c>
      <c r="Q144">
        <v>2.68931034482758E-3</v>
      </c>
      <c r="R144">
        <v>2.68931034482758E-3</v>
      </c>
      <c r="S144">
        <v>2.68931034482758E-3</v>
      </c>
      <c r="T144">
        <v>2.68931034482758E-3</v>
      </c>
      <c r="U144">
        <v>2.68931034482758E-3</v>
      </c>
      <c r="V144">
        <v>2.68931034482758E-3</v>
      </c>
      <c r="W144">
        <v>2.68931034482758E-3</v>
      </c>
      <c r="X144">
        <v>2.68931034482758E-3</v>
      </c>
      <c r="Y144">
        <v>2.68931034482758E-3</v>
      </c>
      <c r="Z144">
        <v>2.68931034482758E-3</v>
      </c>
      <c r="AA144">
        <v>2.68931034482758E-3</v>
      </c>
      <c r="AB144">
        <v>2.68931034482758E-3</v>
      </c>
      <c r="AC144">
        <v>2.68931034482758E-3</v>
      </c>
      <c r="AD144">
        <v>2.68931034482758E-3</v>
      </c>
      <c r="AE144">
        <v>2.68931034482758E-3</v>
      </c>
      <c r="AF144">
        <v>2.68931034482758E-3</v>
      </c>
      <c r="AG144">
        <v>2.68931034482758E-3</v>
      </c>
    </row>
    <row r="145" spans="1:33" hidden="1" x14ac:dyDescent="0.3">
      <c r="A145" t="s">
        <v>165</v>
      </c>
      <c r="B145">
        <v>143</v>
      </c>
      <c r="C145" t="str">
        <f>LEFT(Table1345[[#This Row],[Contingency id]])</f>
        <v>B</v>
      </c>
      <c r="D145">
        <v>6.9300069300069295E-2</v>
      </c>
      <c r="E145" s="1">
        <v>1.5433155080213901</v>
      </c>
      <c r="F145">
        <v>1443</v>
      </c>
      <c r="G145">
        <v>935</v>
      </c>
      <c r="H145">
        <v>1.9556479556479501E-3</v>
      </c>
      <c r="I145" s="2">
        <f>AVERAGE(Table1345[[#This Row],[Estimated costs 1]:[Estimated costs 20]])</f>
        <v>1.7600831600831581E-3</v>
      </c>
      <c r="J145" s="2">
        <f>_xlfn.STDEV.P(Table1345[[#This Row],[Estimated costs 1]:[Estimated costs 20]])</f>
        <v>2.6885714368327157E-3</v>
      </c>
      <c r="K145" s="2">
        <f>Table1345[[#This Row],[Dev]]/Table1345[[#This Row],[Mean]]*100</f>
        <v>152.75252316519465</v>
      </c>
      <c r="L145" s="2">
        <f>Table1345[[#This Row],[Estimated costs 1]]-Table1345[[#This Row],[Actual cost]]</f>
        <v>3.9112959112959098E-3</v>
      </c>
      <c r="M145" s="2">
        <f>Table1345[[#This Row],[Diff 1]]/Table1345[[#This Row],[Actual cost]]*100</f>
        <v>200.00000000000048</v>
      </c>
      <c r="N145">
        <v>5.8669438669438599E-3</v>
      </c>
      <c r="O145">
        <v>0</v>
      </c>
      <c r="P145">
        <v>5.8669438669438599E-3</v>
      </c>
      <c r="Q145">
        <v>0</v>
      </c>
      <c r="R145">
        <v>0</v>
      </c>
      <c r="S145">
        <v>0</v>
      </c>
      <c r="T145">
        <v>5.8669438669438599E-3</v>
      </c>
      <c r="U145">
        <v>5.8669438669438599E-3</v>
      </c>
      <c r="V145">
        <v>0</v>
      </c>
      <c r="W145">
        <v>5.8669438669438599E-3</v>
      </c>
      <c r="X145">
        <v>0</v>
      </c>
      <c r="Y145">
        <v>0</v>
      </c>
      <c r="Z145">
        <v>0</v>
      </c>
      <c r="AA145">
        <v>5.8669438669438599E-3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</row>
    <row r="146" spans="1:33" hidden="1" x14ac:dyDescent="0.3">
      <c r="A146" t="s">
        <v>166</v>
      </c>
      <c r="B146">
        <v>144</v>
      </c>
      <c r="C146" t="str">
        <f>LEFT(Table1345[[#This Row],[Contingency id]])</f>
        <v>B</v>
      </c>
      <c r="D146">
        <v>3.27868852459016</v>
      </c>
      <c r="E146" s="1">
        <v>1.0166666666666599</v>
      </c>
      <c r="F146">
        <v>61</v>
      </c>
      <c r="G146">
        <v>60</v>
      </c>
      <c r="H146">
        <v>1.88081967213114E-3</v>
      </c>
      <c r="I146" s="2">
        <f>AVERAGE(Table1345[[#This Row],[Estimated costs 1]:[Estimated costs 20]])</f>
        <v>1.8808196721311406E-3</v>
      </c>
      <c r="J146" s="2">
        <f>_xlfn.STDEV.P(Table1345[[#This Row],[Estimated costs 1]:[Estimated costs 20]])</f>
        <v>6.5052130349130266E-19</v>
      </c>
      <c r="K146" s="2">
        <f>Table1345[[#This Row],[Dev]]/Table1345[[#This Row],[Mean]]*100</f>
        <v>3.4587117155904823E-14</v>
      </c>
      <c r="L146" s="2">
        <f>Table1345[[#This Row],[Estimated costs 1]]-Table1345[[#This Row],[Actual cost]]</f>
        <v>0</v>
      </c>
      <c r="M146" s="2">
        <f>Table1345[[#This Row],[Diff 1]]/Table1345[[#This Row],[Actual cost]]*100</f>
        <v>0</v>
      </c>
      <c r="N146">
        <v>1.88081967213114E-3</v>
      </c>
      <c r="O146">
        <v>1.88081967213114E-3</v>
      </c>
      <c r="P146">
        <v>1.88081967213114E-3</v>
      </c>
      <c r="Q146">
        <v>1.88081967213114E-3</v>
      </c>
      <c r="R146">
        <v>1.88081967213114E-3</v>
      </c>
      <c r="S146">
        <v>1.88081967213114E-3</v>
      </c>
      <c r="T146">
        <v>1.88081967213114E-3</v>
      </c>
      <c r="U146">
        <v>1.88081967213114E-3</v>
      </c>
      <c r="V146">
        <v>1.88081967213114E-3</v>
      </c>
      <c r="W146">
        <v>1.88081967213114E-3</v>
      </c>
      <c r="X146">
        <v>1.88081967213114E-3</v>
      </c>
      <c r="Y146">
        <v>1.88081967213114E-3</v>
      </c>
      <c r="Z146">
        <v>1.88081967213114E-3</v>
      </c>
      <c r="AA146">
        <v>1.88081967213114E-3</v>
      </c>
      <c r="AB146">
        <v>1.88081967213114E-3</v>
      </c>
      <c r="AC146">
        <v>1.88081967213114E-3</v>
      </c>
      <c r="AD146">
        <v>1.88081967213114E-3</v>
      </c>
      <c r="AE146">
        <v>1.88081967213114E-3</v>
      </c>
      <c r="AF146">
        <v>1.88081967213114E-3</v>
      </c>
      <c r="AG146">
        <v>1.88081967213114E-3</v>
      </c>
    </row>
    <row r="147" spans="1:33" hidden="1" x14ac:dyDescent="0.3">
      <c r="A147" t="s">
        <v>167</v>
      </c>
      <c r="B147">
        <v>145</v>
      </c>
      <c r="C147" t="str">
        <f>LEFT(Table1345[[#This Row],[Contingency id]])</f>
        <v>B</v>
      </c>
      <c r="D147">
        <v>1.6949152542372801</v>
      </c>
      <c r="E147" s="1">
        <v>1.0260869565217301</v>
      </c>
      <c r="F147">
        <v>118</v>
      </c>
      <c r="G147">
        <v>115</v>
      </c>
      <c r="H147">
        <v>1.86101694915254E-3</v>
      </c>
      <c r="I147" s="2">
        <f>AVERAGE(Table1345[[#This Row],[Estimated costs 1]:[Estimated costs 20]])</f>
        <v>1.8610169491525407E-3</v>
      </c>
      <c r="J147" s="2">
        <f>_xlfn.STDEV.P(Table1345[[#This Row],[Estimated costs 1]:[Estimated costs 20]])</f>
        <v>6.5052130349130266E-19</v>
      </c>
      <c r="K147" s="2">
        <f>Table1345[[#This Row],[Dev]]/Table1345[[#This Row],[Mean]]*100</f>
        <v>3.4955152009095534E-14</v>
      </c>
      <c r="L147" s="2">
        <f>Table1345[[#This Row],[Estimated costs 1]]-Table1345[[#This Row],[Actual cost]]</f>
        <v>0</v>
      </c>
      <c r="M147" s="2">
        <f>Table1345[[#This Row],[Diff 1]]/Table1345[[#This Row],[Actual cost]]*100</f>
        <v>0</v>
      </c>
      <c r="N147">
        <v>1.86101694915254E-3</v>
      </c>
      <c r="O147">
        <v>1.86101694915254E-3</v>
      </c>
      <c r="P147">
        <v>1.86101694915254E-3</v>
      </c>
      <c r="Q147">
        <v>1.86101694915254E-3</v>
      </c>
      <c r="R147">
        <v>1.86101694915254E-3</v>
      </c>
      <c r="S147">
        <v>1.86101694915254E-3</v>
      </c>
      <c r="T147">
        <v>1.86101694915254E-3</v>
      </c>
      <c r="U147">
        <v>1.86101694915254E-3</v>
      </c>
      <c r="V147">
        <v>1.86101694915254E-3</v>
      </c>
      <c r="W147">
        <v>1.86101694915254E-3</v>
      </c>
      <c r="X147">
        <v>1.86101694915254E-3</v>
      </c>
      <c r="Y147">
        <v>1.86101694915254E-3</v>
      </c>
      <c r="Z147">
        <v>1.86101694915254E-3</v>
      </c>
      <c r="AA147">
        <v>1.86101694915254E-3</v>
      </c>
      <c r="AB147">
        <v>1.86101694915254E-3</v>
      </c>
      <c r="AC147">
        <v>1.86101694915254E-3</v>
      </c>
      <c r="AD147">
        <v>1.86101694915254E-3</v>
      </c>
      <c r="AE147">
        <v>1.86101694915254E-3</v>
      </c>
      <c r="AF147">
        <v>1.86101694915254E-3</v>
      </c>
      <c r="AG147">
        <v>1.86101694915254E-3</v>
      </c>
    </row>
    <row r="148" spans="1:33" hidden="1" x14ac:dyDescent="0.3">
      <c r="A148" t="s">
        <v>168</v>
      </c>
      <c r="B148">
        <v>146</v>
      </c>
      <c r="C148" t="str">
        <f>LEFT(Table1345[[#This Row],[Contingency id]])</f>
        <v>B</v>
      </c>
      <c r="D148">
        <v>2.7777777777777701</v>
      </c>
      <c r="E148" s="1">
        <v>1</v>
      </c>
      <c r="F148">
        <v>36</v>
      </c>
      <c r="G148">
        <v>36</v>
      </c>
      <c r="H148">
        <v>9.2666666666666603E-4</v>
      </c>
      <c r="I148" s="2">
        <f>AVERAGE(Table1345[[#This Row],[Estimated costs 1]:[Estimated costs 20]])</f>
        <v>9.2666666666666613E-4</v>
      </c>
      <c r="J148" s="2">
        <f>_xlfn.STDEV.P(Table1345[[#This Row],[Estimated costs 1]:[Estimated costs 20]])</f>
        <v>1.0842021724855044E-19</v>
      </c>
      <c r="K148" s="2">
        <f>Table1345[[#This Row],[Dev]]/Table1345[[#This Row],[Mean]]*100</f>
        <v>1.1700023444088185E-14</v>
      </c>
      <c r="L148" s="2">
        <f>Table1345[[#This Row],[Estimated costs 1]]-Table1345[[#This Row],[Actual cost]]</f>
        <v>0</v>
      </c>
      <c r="M148" s="2">
        <f>Table1345[[#This Row],[Diff 1]]/Table1345[[#This Row],[Actual cost]]*100</f>
        <v>0</v>
      </c>
      <c r="N148">
        <v>9.2666666666666603E-4</v>
      </c>
      <c r="O148">
        <v>9.2666666666666603E-4</v>
      </c>
      <c r="P148">
        <v>9.2666666666666603E-4</v>
      </c>
      <c r="Q148">
        <v>9.2666666666666603E-4</v>
      </c>
      <c r="R148">
        <v>9.2666666666666603E-4</v>
      </c>
      <c r="S148">
        <v>9.2666666666666603E-4</v>
      </c>
      <c r="T148">
        <v>9.2666666666666603E-4</v>
      </c>
      <c r="U148">
        <v>9.2666666666666603E-4</v>
      </c>
      <c r="V148">
        <v>9.2666666666666603E-4</v>
      </c>
      <c r="W148">
        <v>9.2666666666666603E-4</v>
      </c>
      <c r="X148">
        <v>9.2666666666666603E-4</v>
      </c>
      <c r="Y148">
        <v>9.2666666666666603E-4</v>
      </c>
      <c r="Z148">
        <v>9.2666666666666603E-4</v>
      </c>
      <c r="AA148">
        <v>9.2666666666666603E-4</v>
      </c>
      <c r="AB148">
        <v>9.2666666666666603E-4</v>
      </c>
      <c r="AC148">
        <v>9.2666666666666603E-4</v>
      </c>
      <c r="AD148">
        <v>9.2666666666666603E-4</v>
      </c>
      <c r="AE148">
        <v>9.2666666666666603E-4</v>
      </c>
      <c r="AF148">
        <v>9.2666666666666603E-4</v>
      </c>
      <c r="AG148">
        <v>9.2666666666666603E-4</v>
      </c>
    </row>
    <row r="149" spans="1:33" hidden="1" x14ac:dyDescent="0.3">
      <c r="A149" t="s">
        <v>169</v>
      </c>
      <c r="B149">
        <v>147</v>
      </c>
      <c r="C149" t="str">
        <f>LEFT(Table1345[[#This Row],[Contingency id]])</f>
        <v>B</v>
      </c>
      <c r="D149">
        <v>0.28089887640449401</v>
      </c>
      <c r="E149" s="1">
        <v>1.12658227848101</v>
      </c>
      <c r="F149">
        <v>356</v>
      </c>
      <c r="G149">
        <v>316</v>
      </c>
      <c r="H149">
        <v>8.8764044943820202E-4</v>
      </c>
      <c r="I149" s="2">
        <f>AVERAGE(Table1345[[#This Row],[Estimated costs 1]:[Estimated costs 20]])</f>
        <v>8.8764044943820191E-4</v>
      </c>
      <c r="J149" s="2">
        <f>_xlfn.STDEV.P(Table1345[[#This Row],[Estimated costs 1]:[Estimated costs 20]])</f>
        <v>1.0842021724855044E-19</v>
      </c>
      <c r="K149" s="2">
        <f>Table1345[[#This Row],[Dev]]/Table1345[[#This Row],[Mean]]*100</f>
        <v>1.2214429538127841E-14</v>
      </c>
      <c r="L149" s="2">
        <f>Table1345[[#This Row],[Estimated costs 1]]-Table1345[[#This Row],[Actual cost]]</f>
        <v>0</v>
      </c>
      <c r="M149" s="2">
        <f>Table1345[[#This Row],[Diff 1]]/Table1345[[#This Row],[Actual cost]]*100</f>
        <v>0</v>
      </c>
      <c r="N149">
        <v>8.8764044943820202E-4</v>
      </c>
      <c r="O149">
        <v>8.8764044943820202E-4</v>
      </c>
      <c r="P149">
        <v>8.8764044943820202E-4</v>
      </c>
      <c r="Q149">
        <v>8.8764044943820202E-4</v>
      </c>
      <c r="R149">
        <v>8.8764044943820202E-4</v>
      </c>
      <c r="S149">
        <v>8.8764044943820202E-4</v>
      </c>
      <c r="T149">
        <v>8.8764044943820202E-4</v>
      </c>
      <c r="U149">
        <v>8.8764044943820202E-4</v>
      </c>
      <c r="V149">
        <v>8.8764044943820202E-4</v>
      </c>
      <c r="W149">
        <v>8.8764044943820202E-4</v>
      </c>
      <c r="X149">
        <v>8.8764044943820202E-4</v>
      </c>
      <c r="Y149">
        <v>8.8764044943820202E-4</v>
      </c>
      <c r="Z149">
        <v>8.8764044943820202E-4</v>
      </c>
      <c r="AA149">
        <v>8.8764044943820202E-4</v>
      </c>
      <c r="AB149">
        <v>8.8764044943820202E-4</v>
      </c>
      <c r="AC149">
        <v>8.8764044943820202E-4</v>
      </c>
      <c r="AD149">
        <v>8.8764044943820202E-4</v>
      </c>
      <c r="AE149">
        <v>8.8764044943820202E-4</v>
      </c>
      <c r="AF149">
        <v>8.8764044943820202E-4</v>
      </c>
      <c r="AG149">
        <v>8.8764044943820202E-4</v>
      </c>
    </row>
    <row r="150" spans="1:33" hidden="1" x14ac:dyDescent="0.3">
      <c r="A150" t="s">
        <v>170</v>
      </c>
      <c r="B150">
        <v>148</v>
      </c>
      <c r="C150" t="str">
        <f>LEFT(Table1345[[#This Row],[Contingency id]])</f>
        <v>B</v>
      </c>
      <c r="D150">
        <v>1.2048192771084301</v>
      </c>
      <c r="E150" s="1">
        <v>1.0506329113924</v>
      </c>
      <c r="F150">
        <v>83</v>
      </c>
      <c r="G150">
        <v>79</v>
      </c>
      <c r="H150">
        <v>7.5397590361445696E-4</v>
      </c>
      <c r="I150" s="2">
        <f>AVERAGE(Table1345[[#This Row],[Estimated costs 1]:[Estimated costs 20]])</f>
        <v>7.5397590361445674E-4</v>
      </c>
      <c r="J150" s="2">
        <f>_xlfn.STDEV.P(Table1345[[#This Row],[Estimated costs 1]:[Estimated costs 20]])</f>
        <v>2.1684043449710089E-19</v>
      </c>
      <c r="K150" s="2">
        <f>Table1345[[#This Row],[Dev]]/Table1345[[#This Row],[Mean]]*100</f>
        <v>2.8759597416521895E-14</v>
      </c>
      <c r="L150" s="2">
        <f>Table1345[[#This Row],[Estimated costs 1]]-Table1345[[#This Row],[Actual cost]]</f>
        <v>0</v>
      </c>
      <c r="M150" s="2">
        <f>Table1345[[#This Row],[Diff 1]]/Table1345[[#This Row],[Actual cost]]*100</f>
        <v>0</v>
      </c>
      <c r="N150">
        <v>7.5397590361445696E-4</v>
      </c>
      <c r="O150">
        <v>7.5397590361445696E-4</v>
      </c>
      <c r="P150">
        <v>7.5397590361445696E-4</v>
      </c>
      <c r="Q150">
        <v>7.5397590361445696E-4</v>
      </c>
      <c r="R150">
        <v>7.5397590361445696E-4</v>
      </c>
      <c r="S150">
        <v>7.5397590361445696E-4</v>
      </c>
      <c r="T150">
        <v>7.5397590361445696E-4</v>
      </c>
      <c r="U150">
        <v>7.5397590361445696E-4</v>
      </c>
      <c r="V150">
        <v>7.5397590361445696E-4</v>
      </c>
      <c r="W150">
        <v>7.5397590361445696E-4</v>
      </c>
      <c r="X150">
        <v>7.5397590361445696E-4</v>
      </c>
      <c r="Y150">
        <v>7.5397590361445696E-4</v>
      </c>
      <c r="Z150">
        <v>7.5397590361445696E-4</v>
      </c>
      <c r="AA150">
        <v>7.5397590361445696E-4</v>
      </c>
      <c r="AB150">
        <v>7.5397590361445696E-4</v>
      </c>
      <c r="AC150">
        <v>7.5397590361445696E-4</v>
      </c>
      <c r="AD150">
        <v>7.5397590361445696E-4</v>
      </c>
      <c r="AE150">
        <v>7.5397590361445696E-4</v>
      </c>
      <c r="AF150">
        <v>7.5397590361445696E-4</v>
      </c>
      <c r="AG150">
        <v>7.5397590361445696E-4</v>
      </c>
    </row>
    <row r="151" spans="1:33" hidden="1" x14ac:dyDescent="0.3">
      <c r="A151" t="s">
        <v>171</v>
      </c>
      <c r="B151">
        <v>149</v>
      </c>
      <c r="C151" t="str">
        <f>LEFT(Table1345[[#This Row],[Contingency id]])</f>
        <v>B</v>
      </c>
      <c r="D151">
        <v>1.5384615384615301</v>
      </c>
      <c r="E151" s="1">
        <v>1.015625</v>
      </c>
      <c r="F151">
        <v>65</v>
      </c>
      <c r="G151">
        <v>64</v>
      </c>
      <c r="H151">
        <v>6.9153846153846099E-4</v>
      </c>
      <c r="I151" s="2">
        <f>AVERAGE(Table1345[[#This Row],[Estimated costs 1]:[Estimated costs 20]])</f>
        <v>6.9153846153846088E-4</v>
      </c>
      <c r="J151" s="2">
        <f>_xlfn.STDEV.P(Table1345[[#This Row],[Estimated costs 1]:[Estimated costs 20]])</f>
        <v>1.0842021724855044E-19</v>
      </c>
      <c r="K151" s="2">
        <f>Table1345[[#This Row],[Dev]]/Table1345[[#This Row],[Mean]]*100</f>
        <v>1.5678118178322103E-14</v>
      </c>
      <c r="L151" s="2">
        <f>Table1345[[#This Row],[Estimated costs 1]]-Table1345[[#This Row],[Actual cost]]</f>
        <v>0</v>
      </c>
      <c r="M151" s="2">
        <f>Table1345[[#This Row],[Diff 1]]/Table1345[[#This Row],[Actual cost]]*100</f>
        <v>0</v>
      </c>
      <c r="N151">
        <v>6.9153846153846099E-4</v>
      </c>
      <c r="O151">
        <v>6.9153846153846099E-4</v>
      </c>
      <c r="P151">
        <v>6.9153846153846099E-4</v>
      </c>
      <c r="Q151">
        <v>6.9153846153846099E-4</v>
      </c>
      <c r="R151">
        <v>6.9153846153846099E-4</v>
      </c>
      <c r="S151">
        <v>6.9153846153846099E-4</v>
      </c>
      <c r="T151">
        <v>6.9153846153846099E-4</v>
      </c>
      <c r="U151">
        <v>6.9153846153846099E-4</v>
      </c>
      <c r="V151">
        <v>6.9153846153846099E-4</v>
      </c>
      <c r="W151">
        <v>6.9153846153846099E-4</v>
      </c>
      <c r="X151">
        <v>6.9153846153846099E-4</v>
      </c>
      <c r="Y151">
        <v>6.9153846153846099E-4</v>
      </c>
      <c r="Z151">
        <v>6.9153846153846099E-4</v>
      </c>
      <c r="AA151">
        <v>6.9153846153846099E-4</v>
      </c>
      <c r="AB151">
        <v>6.9153846153846099E-4</v>
      </c>
      <c r="AC151">
        <v>6.9153846153846099E-4</v>
      </c>
      <c r="AD151">
        <v>6.9153846153846099E-4</v>
      </c>
      <c r="AE151">
        <v>6.9153846153846099E-4</v>
      </c>
      <c r="AF151">
        <v>6.9153846153846099E-4</v>
      </c>
      <c r="AG151">
        <v>6.9153846153846099E-4</v>
      </c>
    </row>
    <row r="152" spans="1:33" hidden="1" x14ac:dyDescent="0.3">
      <c r="A152" t="s">
        <v>172</v>
      </c>
      <c r="B152">
        <v>150</v>
      </c>
      <c r="C152" t="str">
        <f>LEFT(Table1345[[#This Row],[Contingency id]])</f>
        <v>B</v>
      </c>
      <c r="D152">
        <v>1.5384615384615301</v>
      </c>
      <c r="E152" s="1">
        <v>1.0317460317460301</v>
      </c>
      <c r="F152">
        <v>65</v>
      </c>
      <c r="G152">
        <v>63</v>
      </c>
      <c r="H152">
        <v>6.6338461538461495E-4</v>
      </c>
      <c r="I152" s="2">
        <f>AVERAGE(Table1345[[#This Row],[Estimated costs 1]:[Estimated costs 20]])</f>
        <v>6.6338461538461473E-4</v>
      </c>
      <c r="J152" s="2">
        <f>_xlfn.STDEV.P(Table1345[[#This Row],[Estimated costs 1]:[Estimated costs 20]])</f>
        <v>2.1684043449710089E-19</v>
      </c>
      <c r="K152" s="2">
        <f>Table1345[[#This Row],[Dev]]/Table1345[[#This Row],[Mean]]*100</f>
        <v>3.2686985719646499E-14</v>
      </c>
      <c r="L152" s="2">
        <f>Table1345[[#This Row],[Estimated costs 1]]-Table1345[[#This Row],[Actual cost]]</f>
        <v>0</v>
      </c>
      <c r="M152" s="2">
        <f>Table1345[[#This Row],[Diff 1]]/Table1345[[#This Row],[Actual cost]]*100</f>
        <v>0</v>
      </c>
      <c r="N152">
        <v>6.6338461538461495E-4</v>
      </c>
      <c r="O152">
        <v>6.6338461538461495E-4</v>
      </c>
      <c r="P152">
        <v>6.6338461538461495E-4</v>
      </c>
      <c r="Q152">
        <v>6.6338461538461495E-4</v>
      </c>
      <c r="R152">
        <v>6.6338461538461495E-4</v>
      </c>
      <c r="S152">
        <v>6.6338461538461495E-4</v>
      </c>
      <c r="T152">
        <v>6.6338461538461495E-4</v>
      </c>
      <c r="U152">
        <v>6.6338461538461495E-4</v>
      </c>
      <c r="V152">
        <v>6.6338461538461495E-4</v>
      </c>
      <c r="W152">
        <v>6.6338461538461495E-4</v>
      </c>
      <c r="X152">
        <v>6.6338461538461495E-4</v>
      </c>
      <c r="Y152">
        <v>6.6338461538461495E-4</v>
      </c>
      <c r="Z152">
        <v>6.6338461538461495E-4</v>
      </c>
      <c r="AA152">
        <v>6.6338461538461495E-4</v>
      </c>
      <c r="AB152">
        <v>6.6338461538461495E-4</v>
      </c>
      <c r="AC152">
        <v>6.6338461538461495E-4</v>
      </c>
      <c r="AD152">
        <v>6.6338461538461495E-4</v>
      </c>
      <c r="AE152">
        <v>6.6338461538461495E-4</v>
      </c>
      <c r="AF152">
        <v>6.6338461538461495E-4</v>
      </c>
      <c r="AG152">
        <v>6.6338461538461495E-4</v>
      </c>
    </row>
    <row r="153" spans="1:33" hidden="1" x14ac:dyDescent="0.3">
      <c r="A153" t="s">
        <v>173</v>
      </c>
      <c r="B153">
        <v>151</v>
      </c>
      <c r="C153" t="str">
        <f>LEFT(Table1345[[#This Row],[Contingency id]])</f>
        <v>B</v>
      </c>
      <c r="D153">
        <v>1.61290322580645</v>
      </c>
      <c r="E153" s="1">
        <v>1.0163934426229499</v>
      </c>
      <c r="F153">
        <v>62</v>
      </c>
      <c r="G153">
        <v>61</v>
      </c>
      <c r="H153">
        <v>4.1741935483870902E-4</v>
      </c>
      <c r="I153" s="2">
        <f>AVERAGE(Table1345[[#This Row],[Estimated costs 1]:[Estimated costs 20]])</f>
        <v>4.1741935483870912E-4</v>
      </c>
      <c r="J153" s="2">
        <f>_xlfn.STDEV.P(Table1345[[#This Row],[Estimated costs 1]:[Estimated costs 20]])</f>
        <v>1.0842021724855044E-19</v>
      </c>
      <c r="K153" s="2">
        <f>Table1345[[#This Row],[Dev]]/Table1345[[#This Row],[Mean]]*100</f>
        <v>2.5973931489220002E-14</v>
      </c>
      <c r="L153" s="2">
        <f>Table1345[[#This Row],[Estimated costs 1]]-Table1345[[#This Row],[Actual cost]]</f>
        <v>0</v>
      </c>
      <c r="M153" s="2">
        <f>Table1345[[#This Row],[Diff 1]]/Table1345[[#This Row],[Actual cost]]*100</f>
        <v>0</v>
      </c>
      <c r="N153">
        <v>4.1741935483870902E-4</v>
      </c>
      <c r="O153">
        <v>4.1741935483870902E-4</v>
      </c>
      <c r="P153">
        <v>4.1741935483870902E-4</v>
      </c>
      <c r="Q153">
        <v>4.1741935483870902E-4</v>
      </c>
      <c r="R153">
        <v>4.1741935483870902E-4</v>
      </c>
      <c r="S153">
        <v>4.1741935483870902E-4</v>
      </c>
      <c r="T153">
        <v>4.1741935483870902E-4</v>
      </c>
      <c r="U153">
        <v>4.1741935483870902E-4</v>
      </c>
      <c r="V153">
        <v>4.1741935483870902E-4</v>
      </c>
      <c r="W153">
        <v>4.1741935483870902E-4</v>
      </c>
      <c r="X153">
        <v>4.1741935483870902E-4</v>
      </c>
      <c r="Y153">
        <v>4.1741935483870902E-4</v>
      </c>
      <c r="Z153">
        <v>4.1741935483870902E-4</v>
      </c>
      <c r="AA153">
        <v>4.1741935483870902E-4</v>
      </c>
      <c r="AB153">
        <v>4.1741935483870902E-4</v>
      </c>
      <c r="AC153">
        <v>4.1741935483870902E-4</v>
      </c>
      <c r="AD153">
        <v>4.1741935483870902E-4</v>
      </c>
      <c r="AE153">
        <v>4.1741935483870902E-4</v>
      </c>
      <c r="AF153">
        <v>4.1741935483870902E-4</v>
      </c>
      <c r="AG153">
        <v>4.1741935483870902E-4</v>
      </c>
    </row>
    <row r="154" spans="1:33" hidden="1" x14ac:dyDescent="0.3">
      <c r="A154" t="s">
        <v>174</v>
      </c>
      <c r="B154">
        <v>152</v>
      </c>
      <c r="C154" t="str">
        <f>LEFT(Table1345[[#This Row],[Contingency id]])</f>
        <v>B</v>
      </c>
      <c r="D154">
        <v>0</v>
      </c>
      <c r="E154" s="1">
        <v>1.0597826086956501</v>
      </c>
      <c r="F154">
        <v>195</v>
      </c>
      <c r="G154">
        <v>184</v>
      </c>
      <c r="H154">
        <v>0</v>
      </c>
      <c r="I154" s="2">
        <f>AVERAGE(Table1345[[#This Row],[Estimated costs 1]:[Estimated costs 20]])</f>
        <v>0</v>
      </c>
      <c r="J154" s="2">
        <f>_xlfn.STDEV.P(Table1345[[#This Row],[Estimated costs 1]:[Estimated costs 20]])</f>
        <v>0</v>
      </c>
      <c r="K154" s="2" t="e">
        <f>Table1345[[#This Row],[Dev]]/Table1345[[#This Row],[Mean]]*100</f>
        <v>#DIV/0!</v>
      </c>
      <c r="L154" s="2">
        <f>Table1345[[#This Row],[Estimated costs 1]]-Table1345[[#This Row],[Actual cost]]</f>
        <v>0</v>
      </c>
      <c r="M154" s="2" t="e">
        <f>Table1345[[#This Row],[Diff 1]]/Table1345[[#This Row],[Actual cost]]*100</f>
        <v>#DIV/0!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 hidden="1" x14ac:dyDescent="0.3">
      <c r="A155" t="s">
        <v>175</v>
      </c>
      <c r="B155">
        <v>153</v>
      </c>
      <c r="C155" t="str">
        <f>LEFT(Table1345[[#This Row],[Contingency id]])</f>
        <v>A</v>
      </c>
      <c r="D155">
        <v>0</v>
      </c>
      <c r="E155" s="1">
        <v>1.2770137524557901</v>
      </c>
      <c r="F155">
        <v>650</v>
      </c>
      <c r="G155">
        <v>509</v>
      </c>
      <c r="H155">
        <v>0</v>
      </c>
      <c r="I155" s="2">
        <f>AVERAGE(Table1345[[#This Row],[Estimated costs 1]:[Estimated costs 20]])</f>
        <v>0</v>
      </c>
      <c r="J155" s="2">
        <f>_xlfn.STDEV.P(Table1345[[#This Row],[Estimated costs 1]:[Estimated costs 20]])</f>
        <v>0</v>
      </c>
      <c r="K155" s="2" t="e">
        <f>Table1345[[#This Row],[Dev]]/Table1345[[#This Row],[Mean]]*100</f>
        <v>#DIV/0!</v>
      </c>
      <c r="L155" s="2">
        <f>Table1345[[#This Row],[Estimated costs 1]]-Table1345[[#This Row],[Actual cost]]</f>
        <v>0</v>
      </c>
      <c r="M155" s="2" t="e">
        <f>Table1345[[#This Row],[Diff 1]]/Table1345[[#This Row],[Actual cost]]*100</f>
        <v>#DIV/0!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</row>
    <row r="156" spans="1:33" hidden="1" x14ac:dyDescent="0.3">
      <c r="A156" t="s">
        <v>176</v>
      </c>
      <c r="B156">
        <v>154</v>
      </c>
      <c r="C156" t="str">
        <f>LEFT(Table1345[[#This Row],[Contingency id]])</f>
        <v>A</v>
      </c>
      <c r="D156">
        <v>0</v>
      </c>
      <c r="E156" s="1">
        <v>1.24045801526717</v>
      </c>
      <c r="F156">
        <v>650</v>
      </c>
      <c r="G156">
        <v>524</v>
      </c>
      <c r="H156">
        <v>0</v>
      </c>
      <c r="I156" s="2">
        <f>AVERAGE(Table1345[[#This Row],[Estimated costs 1]:[Estimated costs 20]])</f>
        <v>0</v>
      </c>
      <c r="J156" s="2">
        <f>_xlfn.STDEV.P(Table1345[[#This Row],[Estimated costs 1]:[Estimated costs 20]])</f>
        <v>0</v>
      </c>
      <c r="K156" s="2" t="e">
        <f>Table1345[[#This Row],[Dev]]/Table1345[[#This Row],[Mean]]*100</f>
        <v>#DIV/0!</v>
      </c>
      <c r="L156" s="2">
        <f>Table1345[[#This Row],[Estimated costs 1]]-Table1345[[#This Row],[Actual cost]]</f>
        <v>0</v>
      </c>
      <c r="M156" s="2" t="e">
        <f>Table1345[[#This Row],[Diff 1]]/Table1345[[#This Row],[Actual cost]]*100</f>
        <v>#DIV/0!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1:33" hidden="1" x14ac:dyDescent="0.3">
      <c r="A157" t="s">
        <v>177</v>
      </c>
      <c r="B157">
        <v>155</v>
      </c>
      <c r="C157" t="str">
        <f>LEFT(Table1345[[#This Row],[Contingency id]])</f>
        <v>A</v>
      </c>
      <c r="D157">
        <v>0</v>
      </c>
      <c r="E157" s="1">
        <v>1.21367521367521</v>
      </c>
      <c r="F157">
        <v>568</v>
      </c>
      <c r="G157">
        <v>468</v>
      </c>
      <c r="H157">
        <v>0</v>
      </c>
      <c r="I157" s="2">
        <f>AVERAGE(Table1345[[#This Row],[Estimated costs 1]:[Estimated costs 20]])</f>
        <v>0</v>
      </c>
      <c r="J157" s="2">
        <f>_xlfn.STDEV.P(Table1345[[#This Row],[Estimated costs 1]:[Estimated costs 20]])</f>
        <v>0</v>
      </c>
      <c r="K157" s="2" t="e">
        <f>Table1345[[#This Row],[Dev]]/Table1345[[#This Row],[Mean]]*100</f>
        <v>#DIV/0!</v>
      </c>
      <c r="L157" s="2">
        <f>Table1345[[#This Row],[Estimated costs 1]]-Table1345[[#This Row],[Actual cost]]</f>
        <v>0</v>
      </c>
      <c r="M157" s="2" t="e">
        <f>Table1345[[#This Row],[Diff 1]]/Table1345[[#This Row],[Actual cost]]*100</f>
        <v>#DIV/0!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 spans="1:33" hidden="1" x14ac:dyDescent="0.3">
      <c r="A158" t="s">
        <v>178</v>
      </c>
      <c r="B158">
        <v>156</v>
      </c>
      <c r="C158" t="str">
        <f>LEFT(Table1345[[#This Row],[Contingency id]])</f>
        <v>A</v>
      </c>
      <c r="D158">
        <v>0</v>
      </c>
      <c r="E158" s="1">
        <v>1.20338983050847</v>
      </c>
      <c r="F158">
        <v>568</v>
      </c>
      <c r="G158">
        <v>472</v>
      </c>
      <c r="H158">
        <v>0</v>
      </c>
      <c r="I158" s="2">
        <f>AVERAGE(Table1345[[#This Row],[Estimated costs 1]:[Estimated costs 20]])</f>
        <v>0</v>
      </c>
      <c r="J158" s="2">
        <f>_xlfn.STDEV.P(Table1345[[#This Row],[Estimated costs 1]:[Estimated costs 20]])</f>
        <v>0</v>
      </c>
      <c r="K158" s="2" t="e">
        <f>Table1345[[#This Row],[Dev]]/Table1345[[#This Row],[Mean]]*100</f>
        <v>#DIV/0!</v>
      </c>
      <c r="L158" s="2">
        <f>Table1345[[#This Row],[Estimated costs 1]]-Table1345[[#This Row],[Actual cost]]</f>
        <v>0</v>
      </c>
      <c r="M158" s="2" t="e">
        <f>Table1345[[#This Row],[Diff 1]]/Table1345[[#This Row],[Actual cost]]*100</f>
        <v>#DIV/0!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3" hidden="1" x14ac:dyDescent="0.3">
      <c r="A159" t="s">
        <v>179</v>
      </c>
      <c r="B159">
        <v>157</v>
      </c>
      <c r="C159" t="str">
        <f>LEFT(Table1345[[#This Row],[Contingency id]])</f>
        <v>A</v>
      </c>
      <c r="D159">
        <v>0</v>
      </c>
      <c r="E159" s="1">
        <v>1.2974051896207499</v>
      </c>
      <c r="F159">
        <v>650</v>
      </c>
      <c r="G159">
        <v>501</v>
      </c>
      <c r="H159">
        <v>0</v>
      </c>
      <c r="I159" s="2">
        <f>AVERAGE(Table1345[[#This Row],[Estimated costs 1]:[Estimated costs 20]])</f>
        <v>0</v>
      </c>
      <c r="J159" s="2">
        <f>_xlfn.STDEV.P(Table1345[[#This Row],[Estimated costs 1]:[Estimated costs 20]])</f>
        <v>0</v>
      </c>
      <c r="K159" s="2" t="e">
        <f>Table1345[[#This Row],[Dev]]/Table1345[[#This Row],[Mean]]*100</f>
        <v>#DIV/0!</v>
      </c>
      <c r="L159" s="2">
        <f>Table1345[[#This Row],[Estimated costs 1]]-Table1345[[#This Row],[Actual cost]]</f>
        <v>0</v>
      </c>
      <c r="M159" s="2" t="e">
        <f>Table1345[[#This Row],[Diff 1]]/Table1345[[#This Row],[Actual cost]]*100</f>
        <v>#DIV/0!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 hidden="1" x14ac:dyDescent="0.3">
      <c r="A160" t="s">
        <v>180</v>
      </c>
      <c r="B160">
        <v>158</v>
      </c>
      <c r="C160" t="str">
        <f>LEFT(Table1345[[#This Row],[Contingency id]])</f>
        <v>A</v>
      </c>
      <c r="D160">
        <v>0</v>
      </c>
      <c r="E160" s="1">
        <v>1.26953125</v>
      </c>
      <c r="F160">
        <v>650</v>
      </c>
      <c r="G160">
        <v>512</v>
      </c>
      <c r="H160">
        <v>0</v>
      </c>
      <c r="I160" s="2">
        <f>AVERAGE(Table1345[[#This Row],[Estimated costs 1]:[Estimated costs 20]])</f>
        <v>0</v>
      </c>
      <c r="J160" s="2">
        <f>_xlfn.STDEV.P(Table1345[[#This Row],[Estimated costs 1]:[Estimated costs 20]])</f>
        <v>0</v>
      </c>
      <c r="K160" s="2" t="e">
        <f>Table1345[[#This Row],[Dev]]/Table1345[[#This Row],[Mean]]*100</f>
        <v>#DIV/0!</v>
      </c>
      <c r="L160" s="2">
        <f>Table1345[[#This Row],[Estimated costs 1]]-Table1345[[#This Row],[Actual cost]]</f>
        <v>0</v>
      </c>
      <c r="M160" s="2" t="e">
        <f>Table1345[[#This Row],[Diff 1]]/Table1345[[#This Row],[Actual cost]]*100</f>
        <v>#DIV/0!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</row>
    <row r="161" spans="1:33" hidden="1" x14ac:dyDescent="0.3">
      <c r="A161" t="s">
        <v>181</v>
      </c>
      <c r="B161">
        <v>159</v>
      </c>
      <c r="C161" t="str">
        <f>LEFT(Table1345[[#This Row],[Contingency id]])</f>
        <v>A</v>
      </c>
      <c r="D161">
        <v>0</v>
      </c>
      <c r="E161" s="1">
        <v>1.5062571103526701</v>
      </c>
      <c r="F161">
        <v>1324</v>
      </c>
      <c r="G161">
        <v>879</v>
      </c>
      <c r="H161">
        <v>0</v>
      </c>
      <c r="I161" s="2">
        <f>AVERAGE(Table1345[[#This Row],[Estimated costs 1]:[Estimated costs 20]])</f>
        <v>0</v>
      </c>
      <c r="J161" s="2">
        <f>_xlfn.STDEV.P(Table1345[[#This Row],[Estimated costs 1]:[Estimated costs 20]])</f>
        <v>0</v>
      </c>
      <c r="K161" s="2" t="e">
        <f>Table1345[[#This Row],[Dev]]/Table1345[[#This Row],[Mean]]*100</f>
        <v>#DIV/0!</v>
      </c>
      <c r="L161" s="2">
        <f>Table1345[[#This Row],[Estimated costs 1]]-Table1345[[#This Row],[Actual cost]]</f>
        <v>0</v>
      </c>
      <c r="M161" s="2" t="e">
        <f>Table1345[[#This Row],[Diff 1]]/Table1345[[#This Row],[Actual cost]]*100</f>
        <v>#DIV/0!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 spans="1:33" hidden="1" x14ac:dyDescent="0.3">
      <c r="A162" t="s">
        <v>182</v>
      </c>
      <c r="B162">
        <v>160</v>
      </c>
      <c r="C162" t="str">
        <f>LEFT(Table1345[[#This Row],[Contingency id]])</f>
        <v>A</v>
      </c>
      <c r="D162">
        <v>0</v>
      </c>
      <c r="E162" s="1">
        <v>1.4334140435835301</v>
      </c>
      <c r="F162">
        <v>1184</v>
      </c>
      <c r="G162">
        <v>826</v>
      </c>
      <c r="H162">
        <v>0</v>
      </c>
      <c r="I162" s="2">
        <f>AVERAGE(Table1345[[#This Row],[Estimated costs 1]:[Estimated costs 20]])</f>
        <v>0</v>
      </c>
      <c r="J162" s="2">
        <f>_xlfn.STDEV.P(Table1345[[#This Row],[Estimated costs 1]:[Estimated costs 20]])</f>
        <v>0</v>
      </c>
      <c r="K162" s="2" t="e">
        <f>Table1345[[#This Row],[Dev]]/Table1345[[#This Row],[Mean]]*100</f>
        <v>#DIV/0!</v>
      </c>
      <c r="L162" s="2">
        <f>Table1345[[#This Row],[Estimated costs 1]]-Table1345[[#This Row],[Actual cost]]</f>
        <v>0</v>
      </c>
      <c r="M162" s="2" t="e">
        <f>Table1345[[#This Row],[Diff 1]]/Table1345[[#This Row],[Actual cost]]*100</f>
        <v>#DIV/0!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</row>
    <row r="163" spans="1:33" hidden="1" x14ac:dyDescent="0.3">
      <c r="A163" t="s">
        <v>183</v>
      </c>
      <c r="B163">
        <v>161</v>
      </c>
      <c r="C163" t="str">
        <f>LEFT(Table1345[[#This Row],[Contingency id]])</f>
        <v>A</v>
      </c>
      <c r="D163">
        <v>0</v>
      </c>
      <c r="E163" s="1">
        <v>1.4013698630136899</v>
      </c>
      <c r="F163">
        <v>1023</v>
      </c>
      <c r="G163">
        <v>730</v>
      </c>
      <c r="H163">
        <v>0</v>
      </c>
      <c r="I163" s="2">
        <f>AVERAGE(Table1345[[#This Row],[Estimated costs 1]:[Estimated costs 20]])</f>
        <v>0</v>
      </c>
      <c r="J163" s="2">
        <f>_xlfn.STDEV.P(Table1345[[#This Row],[Estimated costs 1]:[Estimated costs 20]])</f>
        <v>0</v>
      </c>
      <c r="K163" s="2" t="e">
        <f>Table1345[[#This Row],[Dev]]/Table1345[[#This Row],[Mean]]*100</f>
        <v>#DIV/0!</v>
      </c>
      <c r="L163" s="2">
        <f>Table1345[[#This Row],[Estimated costs 1]]-Table1345[[#This Row],[Actual cost]]</f>
        <v>0</v>
      </c>
      <c r="M163" s="2" t="e">
        <f>Table1345[[#This Row],[Diff 1]]/Table1345[[#This Row],[Actual cost]]*100</f>
        <v>#DIV/0!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 hidden="1" x14ac:dyDescent="0.3">
      <c r="A164" t="s">
        <v>184</v>
      </c>
      <c r="B164">
        <v>162</v>
      </c>
      <c r="C164" t="str">
        <f>LEFT(Table1345[[#This Row],[Contingency id]])</f>
        <v>A</v>
      </c>
      <c r="D164">
        <v>0</v>
      </c>
      <c r="E164" s="1">
        <v>1.4551920341394</v>
      </c>
      <c r="F164">
        <v>1023</v>
      </c>
      <c r="G164">
        <v>703</v>
      </c>
      <c r="H164">
        <v>0</v>
      </c>
      <c r="I164" s="2">
        <f>AVERAGE(Table1345[[#This Row],[Estimated costs 1]:[Estimated costs 20]])</f>
        <v>0</v>
      </c>
      <c r="J164" s="2">
        <f>_xlfn.STDEV.P(Table1345[[#This Row],[Estimated costs 1]:[Estimated costs 20]])</f>
        <v>0</v>
      </c>
      <c r="K164" s="2" t="e">
        <f>Table1345[[#This Row],[Dev]]/Table1345[[#This Row],[Mean]]*100</f>
        <v>#DIV/0!</v>
      </c>
      <c r="L164" s="2">
        <f>Table1345[[#This Row],[Estimated costs 1]]-Table1345[[#This Row],[Actual cost]]</f>
        <v>0</v>
      </c>
      <c r="M164" s="2" t="e">
        <f>Table1345[[#This Row],[Diff 1]]/Table1345[[#This Row],[Actual cost]]*100</f>
        <v>#DIV/0!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 hidden="1" x14ac:dyDescent="0.3">
      <c r="A165" t="s">
        <v>185</v>
      </c>
      <c r="B165">
        <v>163</v>
      </c>
      <c r="C165" t="str">
        <f>LEFT(Table1345[[#This Row],[Contingency id]])</f>
        <v>A</v>
      </c>
      <c r="D165">
        <v>0</v>
      </c>
      <c r="E165" s="1">
        <v>1.1804008908685899</v>
      </c>
      <c r="F165">
        <v>530</v>
      </c>
      <c r="G165">
        <v>449</v>
      </c>
      <c r="H165">
        <v>0</v>
      </c>
      <c r="I165" s="2">
        <f>AVERAGE(Table1345[[#This Row],[Estimated costs 1]:[Estimated costs 20]])</f>
        <v>0</v>
      </c>
      <c r="J165" s="2">
        <f>_xlfn.STDEV.P(Table1345[[#This Row],[Estimated costs 1]:[Estimated costs 20]])</f>
        <v>0</v>
      </c>
      <c r="K165" s="2" t="e">
        <f>Table1345[[#This Row],[Dev]]/Table1345[[#This Row],[Mean]]*100</f>
        <v>#DIV/0!</v>
      </c>
      <c r="L165" s="2">
        <f>Table1345[[#This Row],[Estimated costs 1]]-Table1345[[#This Row],[Actual cost]]</f>
        <v>0</v>
      </c>
      <c r="M165" s="2" t="e">
        <f>Table1345[[#This Row],[Diff 1]]/Table1345[[#This Row],[Actual cost]]*100</f>
        <v>#DIV/0!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</row>
    <row r="166" spans="1:33" hidden="1" x14ac:dyDescent="0.3">
      <c r="A166" t="s">
        <v>186</v>
      </c>
      <c r="B166">
        <v>164</v>
      </c>
      <c r="C166" t="str">
        <f>LEFT(Table1345[[#This Row],[Contingency id]])</f>
        <v>A</v>
      </c>
      <c r="D166">
        <v>0</v>
      </c>
      <c r="E166" s="1">
        <v>1.1990950226244299</v>
      </c>
      <c r="F166">
        <v>530</v>
      </c>
      <c r="G166">
        <v>442</v>
      </c>
      <c r="H166">
        <v>0</v>
      </c>
      <c r="I166" s="2">
        <f>AVERAGE(Table1345[[#This Row],[Estimated costs 1]:[Estimated costs 20]])</f>
        <v>0</v>
      </c>
      <c r="J166" s="2">
        <f>_xlfn.STDEV.P(Table1345[[#This Row],[Estimated costs 1]:[Estimated costs 20]])</f>
        <v>0</v>
      </c>
      <c r="K166" s="2" t="e">
        <f>Table1345[[#This Row],[Dev]]/Table1345[[#This Row],[Mean]]*100</f>
        <v>#DIV/0!</v>
      </c>
      <c r="L166" s="2">
        <f>Table1345[[#This Row],[Estimated costs 1]]-Table1345[[#This Row],[Actual cost]]</f>
        <v>0</v>
      </c>
      <c r="M166" s="2" t="e">
        <f>Table1345[[#This Row],[Diff 1]]/Table1345[[#This Row],[Actual cost]]*100</f>
        <v>#DIV/0!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1:33" hidden="1" x14ac:dyDescent="0.3">
      <c r="A167" t="s">
        <v>187</v>
      </c>
      <c r="B167">
        <v>165</v>
      </c>
      <c r="C167" t="str">
        <f>LEFT(Table1345[[#This Row],[Contingency id]])</f>
        <v>A</v>
      </c>
      <c r="D167">
        <v>0</v>
      </c>
      <c r="E167" s="1">
        <v>1.1004566210045601</v>
      </c>
      <c r="F167">
        <v>241</v>
      </c>
      <c r="G167">
        <v>219</v>
      </c>
      <c r="H167">
        <v>0</v>
      </c>
      <c r="I167" s="2">
        <f>AVERAGE(Table1345[[#This Row],[Estimated costs 1]:[Estimated costs 20]])</f>
        <v>0</v>
      </c>
      <c r="J167" s="2">
        <f>_xlfn.STDEV.P(Table1345[[#This Row],[Estimated costs 1]:[Estimated costs 20]])</f>
        <v>0</v>
      </c>
      <c r="K167" s="2" t="e">
        <f>Table1345[[#This Row],[Dev]]/Table1345[[#This Row],[Mean]]*100</f>
        <v>#DIV/0!</v>
      </c>
      <c r="L167" s="2">
        <f>Table1345[[#This Row],[Estimated costs 1]]-Table1345[[#This Row],[Actual cost]]</f>
        <v>0</v>
      </c>
      <c r="M167" s="2" t="e">
        <f>Table1345[[#This Row],[Diff 1]]/Table1345[[#This Row],[Actual cost]]*100</f>
        <v>#DIV/0!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 hidden="1" x14ac:dyDescent="0.3">
      <c r="A168" t="s">
        <v>188</v>
      </c>
      <c r="B168">
        <v>166</v>
      </c>
      <c r="C168" t="str">
        <f>LEFT(Table1345[[#This Row],[Contingency id]])</f>
        <v>A</v>
      </c>
      <c r="D168">
        <v>0</v>
      </c>
      <c r="E168" s="1">
        <v>1.11574074074074</v>
      </c>
      <c r="F168">
        <v>241</v>
      </c>
      <c r="G168">
        <v>216</v>
      </c>
      <c r="H168">
        <v>0</v>
      </c>
      <c r="I168" s="2">
        <f>AVERAGE(Table1345[[#This Row],[Estimated costs 1]:[Estimated costs 20]])</f>
        <v>0</v>
      </c>
      <c r="J168" s="2">
        <f>_xlfn.STDEV.P(Table1345[[#This Row],[Estimated costs 1]:[Estimated costs 20]])</f>
        <v>0</v>
      </c>
      <c r="K168" s="2" t="e">
        <f>Table1345[[#This Row],[Dev]]/Table1345[[#This Row],[Mean]]*100</f>
        <v>#DIV/0!</v>
      </c>
      <c r="L168" s="2">
        <f>Table1345[[#This Row],[Estimated costs 1]]-Table1345[[#This Row],[Actual cost]]</f>
        <v>0</v>
      </c>
      <c r="M168" s="2" t="e">
        <f>Table1345[[#This Row],[Diff 1]]/Table1345[[#This Row],[Actual cost]]*100</f>
        <v>#DIV/0!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33" hidden="1" x14ac:dyDescent="0.3">
      <c r="A169" t="s">
        <v>189</v>
      </c>
      <c r="B169">
        <v>167</v>
      </c>
      <c r="C169" t="str">
        <f>LEFT(Table1345[[#This Row],[Contingency id]])</f>
        <v>A</v>
      </c>
      <c r="D169">
        <v>0</v>
      </c>
      <c r="E169" s="1">
        <v>1.5278725824800901</v>
      </c>
      <c r="F169">
        <v>1343</v>
      </c>
      <c r="G169">
        <v>879</v>
      </c>
      <c r="H169">
        <v>0</v>
      </c>
      <c r="I169" s="2">
        <f>AVERAGE(Table1345[[#This Row],[Estimated costs 1]:[Estimated costs 20]])</f>
        <v>0</v>
      </c>
      <c r="J169" s="2">
        <f>_xlfn.STDEV.P(Table1345[[#This Row],[Estimated costs 1]:[Estimated costs 20]])</f>
        <v>0</v>
      </c>
      <c r="K169" s="2" t="e">
        <f>Table1345[[#This Row],[Dev]]/Table1345[[#This Row],[Mean]]*100</f>
        <v>#DIV/0!</v>
      </c>
      <c r="L169" s="2">
        <f>Table1345[[#This Row],[Estimated costs 1]]-Table1345[[#This Row],[Actual cost]]</f>
        <v>0</v>
      </c>
      <c r="M169" s="2" t="e">
        <f>Table1345[[#This Row],[Diff 1]]/Table1345[[#This Row],[Actual cost]]*100</f>
        <v>#DIV/0!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</row>
    <row r="170" spans="1:33" hidden="1" x14ac:dyDescent="0.3">
      <c r="A170" t="s">
        <v>190</v>
      </c>
      <c r="B170">
        <v>168</v>
      </c>
      <c r="C170" t="str">
        <f>LEFT(Table1345[[#This Row],[Contingency id]])</f>
        <v>A</v>
      </c>
      <c r="D170">
        <v>0</v>
      </c>
      <c r="E170" s="1">
        <v>1.2875226039783001</v>
      </c>
      <c r="F170">
        <v>712</v>
      </c>
      <c r="G170">
        <v>553</v>
      </c>
      <c r="H170">
        <v>0</v>
      </c>
      <c r="I170" s="2">
        <f>AVERAGE(Table1345[[#This Row],[Estimated costs 1]:[Estimated costs 20]])</f>
        <v>0</v>
      </c>
      <c r="J170" s="2">
        <f>_xlfn.STDEV.P(Table1345[[#This Row],[Estimated costs 1]:[Estimated costs 20]])</f>
        <v>0</v>
      </c>
      <c r="K170" s="2" t="e">
        <f>Table1345[[#This Row],[Dev]]/Table1345[[#This Row],[Mean]]*100</f>
        <v>#DIV/0!</v>
      </c>
      <c r="L170" s="2">
        <f>Table1345[[#This Row],[Estimated costs 1]]-Table1345[[#This Row],[Actual cost]]</f>
        <v>0</v>
      </c>
      <c r="M170" s="2" t="e">
        <f>Table1345[[#This Row],[Diff 1]]/Table1345[[#This Row],[Actual cost]]*100</f>
        <v>#DIV/0!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</row>
    <row r="171" spans="1:33" hidden="1" x14ac:dyDescent="0.3">
      <c r="A171" t="s">
        <v>191</v>
      </c>
      <c r="B171">
        <v>169</v>
      </c>
      <c r="C171" t="str">
        <f>LEFT(Table1345[[#This Row],[Contingency id]])</f>
        <v>A</v>
      </c>
      <c r="D171">
        <v>0</v>
      </c>
      <c r="E171" s="1">
        <v>1.2535211267605599</v>
      </c>
      <c r="F171">
        <v>712</v>
      </c>
      <c r="G171">
        <v>568</v>
      </c>
      <c r="H171">
        <v>0</v>
      </c>
      <c r="I171" s="2">
        <f>AVERAGE(Table1345[[#This Row],[Estimated costs 1]:[Estimated costs 20]])</f>
        <v>0</v>
      </c>
      <c r="J171" s="2">
        <f>_xlfn.STDEV.P(Table1345[[#This Row],[Estimated costs 1]:[Estimated costs 20]])</f>
        <v>0</v>
      </c>
      <c r="K171" s="2" t="e">
        <f>Table1345[[#This Row],[Dev]]/Table1345[[#This Row],[Mean]]*100</f>
        <v>#DIV/0!</v>
      </c>
      <c r="L171" s="2">
        <f>Table1345[[#This Row],[Estimated costs 1]]-Table1345[[#This Row],[Actual cost]]</f>
        <v>0</v>
      </c>
      <c r="M171" s="2" t="e">
        <f>Table1345[[#This Row],[Diff 1]]/Table1345[[#This Row],[Actual cost]]*100</f>
        <v>#DIV/0!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</row>
    <row r="172" spans="1:33" hidden="1" x14ac:dyDescent="0.3">
      <c r="A172" t="s">
        <v>192</v>
      </c>
      <c r="B172">
        <v>170</v>
      </c>
      <c r="C172" t="str">
        <f>LEFT(Table1345[[#This Row],[Contingency id]])</f>
        <v>A</v>
      </c>
      <c r="D172">
        <v>0</v>
      </c>
      <c r="E172" s="1">
        <v>1.1318327974276501</v>
      </c>
      <c r="F172">
        <v>352</v>
      </c>
      <c r="G172">
        <v>311</v>
      </c>
      <c r="H172">
        <v>0</v>
      </c>
      <c r="I172" s="2">
        <f>AVERAGE(Table1345[[#This Row],[Estimated costs 1]:[Estimated costs 20]])</f>
        <v>0</v>
      </c>
      <c r="J172" s="2">
        <f>_xlfn.STDEV.P(Table1345[[#This Row],[Estimated costs 1]:[Estimated costs 20]])</f>
        <v>0</v>
      </c>
      <c r="K172" s="2" t="e">
        <f>Table1345[[#This Row],[Dev]]/Table1345[[#This Row],[Mean]]*100</f>
        <v>#DIV/0!</v>
      </c>
      <c r="L172" s="2">
        <f>Table1345[[#This Row],[Estimated costs 1]]-Table1345[[#This Row],[Actual cost]]</f>
        <v>0</v>
      </c>
      <c r="M172" s="2" t="e">
        <f>Table1345[[#This Row],[Diff 1]]/Table1345[[#This Row],[Actual cost]]*100</f>
        <v>#DIV/0!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3" hidden="1" x14ac:dyDescent="0.3">
      <c r="A173" t="s">
        <v>193</v>
      </c>
      <c r="B173">
        <v>171</v>
      </c>
      <c r="C173" t="str">
        <f>LEFT(Table1345[[#This Row],[Contingency id]])</f>
        <v>A</v>
      </c>
      <c r="D173">
        <v>0</v>
      </c>
      <c r="E173" s="1">
        <v>1.1428571428571399</v>
      </c>
      <c r="F173">
        <v>352</v>
      </c>
      <c r="G173">
        <v>308</v>
      </c>
      <c r="H173">
        <v>0</v>
      </c>
      <c r="I173" s="2">
        <f>AVERAGE(Table1345[[#This Row],[Estimated costs 1]:[Estimated costs 20]])</f>
        <v>0</v>
      </c>
      <c r="J173" s="2">
        <f>_xlfn.STDEV.P(Table1345[[#This Row],[Estimated costs 1]:[Estimated costs 20]])</f>
        <v>0</v>
      </c>
      <c r="K173" s="2" t="e">
        <f>Table1345[[#This Row],[Dev]]/Table1345[[#This Row],[Mean]]*100</f>
        <v>#DIV/0!</v>
      </c>
      <c r="L173" s="2">
        <f>Table1345[[#This Row],[Estimated costs 1]]-Table1345[[#This Row],[Actual cost]]</f>
        <v>0</v>
      </c>
      <c r="M173" s="2" t="e">
        <f>Table1345[[#This Row],[Diff 1]]/Table1345[[#This Row],[Actual cost]]*100</f>
        <v>#DIV/0!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</row>
    <row r="174" spans="1:33" hidden="1" x14ac:dyDescent="0.3">
      <c r="A174" t="s">
        <v>194</v>
      </c>
      <c r="B174">
        <v>172</v>
      </c>
      <c r="C174" t="str">
        <f>LEFT(Table1345[[#This Row],[Contingency id]])</f>
        <v>A</v>
      </c>
      <c r="D174">
        <v>0</v>
      </c>
      <c r="E174" s="1">
        <v>1.1418181818181801</v>
      </c>
      <c r="F174">
        <v>314</v>
      </c>
      <c r="G174">
        <v>275</v>
      </c>
      <c r="H174">
        <v>0</v>
      </c>
      <c r="I174" s="2">
        <f>AVERAGE(Table1345[[#This Row],[Estimated costs 1]:[Estimated costs 20]])</f>
        <v>0</v>
      </c>
      <c r="J174" s="2">
        <f>_xlfn.STDEV.P(Table1345[[#This Row],[Estimated costs 1]:[Estimated costs 20]])</f>
        <v>0</v>
      </c>
      <c r="K174" s="2" t="e">
        <f>Table1345[[#This Row],[Dev]]/Table1345[[#This Row],[Mean]]*100</f>
        <v>#DIV/0!</v>
      </c>
      <c r="L174" s="2">
        <f>Table1345[[#This Row],[Estimated costs 1]]-Table1345[[#This Row],[Actual cost]]</f>
        <v>0</v>
      </c>
      <c r="M174" s="2" t="e">
        <f>Table1345[[#This Row],[Diff 1]]/Table1345[[#This Row],[Actual cost]]*100</f>
        <v>#DIV/0!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</row>
    <row r="175" spans="1:33" hidden="1" x14ac:dyDescent="0.3">
      <c r="A175" t="s">
        <v>195</v>
      </c>
      <c r="B175">
        <v>173</v>
      </c>
      <c r="C175" t="str">
        <f>LEFT(Table1345[[#This Row],[Contingency id]])</f>
        <v>A</v>
      </c>
      <c r="D175">
        <v>0</v>
      </c>
      <c r="E175" s="1">
        <v>1.1079545454545401</v>
      </c>
      <c r="F175">
        <v>195</v>
      </c>
      <c r="G175">
        <v>176</v>
      </c>
      <c r="H175">
        <v>0</v>
      </c>
      <c r="I175" s="2">
        <f>AVERAGE(Table1345[[#This Row],[Estimated costs 1]:[Estimated costs 20]])</f>
        <v>0</v>
      </c>
      <c r="J175" s="2">
        <f>_xlfn.STDEV.P(Table1345[[#This Row],[Estimated costs 1]:[Estimated costs 20]])</f>
        <v>0</v>
      </c>
      <c r="K175" s="2" t="e">
        <f>Table1345[[#This Row],[Dev]]/Table1345[[#This Row],[Mean]]*100</f>
        <v>#DIV/0!</v>
      </c>
      <c r="L175" s="2">
        <f>Table1345[[#This Row],[Estimated costs 1]]-Table1345[[#This Row],[Actual cost]]</f>
        <v>0</v>
      </c>
      <c r="M175" s="2" t="e">
        <f>Table1345[[#This Row],[Diff 1]]/Table1345[[#This Row],[Actual cost]]*100</f>
        <v>#DIV/0!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 spans="1:33" hidden="1" x14ac:dyDescent="0.3">
      <c r="A176" t="s">
        <v>196</v>
      </c>
      <c r="B176">
        <v>174</v>
      </c>
      <c r="C176" t="str">
        <f>LEFT(Table1345[[#This Row],[Contingency id]])</f>
        <v>A</v>
      </c>
      <c r="D176">
        <v>0</v>
      </c>
      <c r="E176" s="1">
        <v>1.5776805251641099</v>
      </c>
      <c r="F176">
        <v>1442</v>
      </c>
      <c r="G176">
        <v>914</v>
      </c>
      <c r="H176">
        <v>0</v>
      </c>
      <c r="I176" s="2">
        <f>AVERAGE(Table1345[[#This Row],[Estimated costs 1]:[Estimated costs 20]])</f>
        <v>0</v>
      </c>
      <c r="J176" s="2">
        <f>_xlfn.STDEV.P(Table1345[[#This Row],[Estimated costs 1]:[Estimated costs 20]])</f>
        <v>0</v>
      </c>
      <c r="K176" s="2" t="e">
        <f>Table1345[[#This Row],[Dev]]/Table1345[[#This Row],[Mean]]*100</f>
        <v>#DIV/0!</v>
      </c>
      <c r="L176" s="2">
        <f>Table1345[[#This Row],[Estimated costs 1]]-Table1345[[#This Row],[Actual cost]]</f>
        <v>0</v>
      </c>
      <c r="M176" s="2" t="e">
        <f>Table1345[[#This Row],[Diff 1]]/Table1345[[#This Row],[Actual cost]]*100</f>
        <v>#DIV/0!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 spans="1:33" hidden="1" x14ac:dyDescent="0.3">
      <c r="A177" t="s">
        <v>197</v>
      </c>
      <c r="B177">
        <v>175</v>
      </c>
      <c r="C177" t="str">
        <f>LEFT(Table1345[[#This Row],[Contingency id]])</f>
        <v>A</v>
      </c>
      <c r="D177">
        <v>0</v>
      </c>
      <c r="E177" s="1">
        <v>1.60222222222222</v>
      </c>
      <c r="F177">
        <v>1442</v>
      </c>
      <c r="G177">
        <v>900</v>
      </c>
      <c r="H177">
        <v>0</v>
      </c>
      <c r="I177" s="2">
        <f>AVERAGE(Table1345[[#This Row],[Estimated costs 1]:[Estimated costs 20]])</f>
        <v>0</v>
      </c>
      <c r="J177" s="2">
        <f>_xlfn.STDEV.P(Table1345[[#This Row],[Estimated costs 1]:[Estimated costs 20]])</f>
        <v>0</v>
      </c>
      <c r="K177" s="2" t="e">
        <f>Table1345[[#This Row],[Dev]]/Table1345[[#This Row],[Mean]]*100</f>
        <v>#DIV/0!</v>
      </c>
      <c r="L177" s="2">
        <f>Table1345[[#This Row],[Estimated costs 1]]-Table1345[[#This Row],[Actual cost]]</f>
        <v>0</v>
      </c>
      <c r="M177" s="2" t="e">
        <f>Table1345[[#This Row],[Diff 1]]/Table1345[[#This Row],[Actual cost]]*100</f>
        <v>#DIV/0!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</row>
    <row r="178" spans="1:33" hidden="1" x14ac:dyDescent="0.3">
      <c r="A178" t="s">
        <v>198</v>
      </c>
      <c r="B178">
        <v>176</v>
      </c>
      <c r="C178" t="str">
        <f>LEFT(Table1345[[#This Row],[Contingency id]])</f>
        <v>A</v>
      </c>
      <c r="D178">
        <v>0</v>
      </c>
      <c r="E178" s="1">
        <v>1.45308310991957</v>
      </c>
      <c r="F178">
        <v>1084</v>
      </c>
      <c r="G178">
        <v>746</v>
      </c>
      <c r="H178">
        <v>0</v>
      </c>
      <c r="I178" s="2">
        <f>AVERAGE(Table1345[[#This Row],[Estimated costs 1]:[Estimated costs 20]])</f>
        <v>0</v>
      </c>
      <c r="J178" s="2">
        <f>_xlfn.STDEV.P(Table1345[[#This Row],[Estimated costs 1]:[Estimated costs 20]])</f>
        <v>0</v>
      </c>
      <c r="K178" s="2" t="e">
        <f>Table1345[[#This Row],[Dev]]/Table1345[[#This Row],[Mean]]*100</f>
        <v>#DIV/0!</v>
      </c>
      <c r="L178" s="2">
        <f>Table1345[[#This Row],[Estimated costs 1]]-Table1345[[#This Row],[Actual cost]]</f>
        <v>0</v>
      </c>
      <c r="M178" s="2" t="e">
        <f>Table1345[[#This Row],[Diff 1]]/Table1345[[#This Row],[Actual cost]]*100</f>
        <v>#DIV/0!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</row>
    <row r="179" spans="1:33" hidden="1" x14ac:dyDescent="0.3">
      <c r="A179" t="s">
        <v>199</v>
      </c>
      <c r="B179">
        <v>177</v>
      </c>
      <c r="C179" t="str">
        <f>LEFT(Table1345[[#This Row],[Contingency id]])</f>
        <v>A</v>
      </c>
      <c r="D179">
        <v>0</v>
      </c>
      <c r="E179" s="1">
        <v>1.4319682959048801</v>
      </c>
      <c r="F179">
        <v>1084</v>
      </c>
      <c r="G179">
        <v>757</v>
      </c>
      <c r="H179">
        <v>0</v>
      </c>
      <c r="I179" s="2">
        <f>AVERAGE(Table1345[[#This Row],[Estimated costs 1]:[Estimated costs 20]])</f>
        <v>0</v>
      </c>
      <c r="J179" s="2">
        <f>_xlfn.STDEV.P(Table1345[[#This Row],[Estimated costs 1]:[Estimated costs 20]])</f>
        <v>0</v>
      </c>
      <c r="K179" s="2" t="e">
        <f>Table1345[[#This Row],[Dev]]/Table1345[[#This Row],[Mean]]*100</f>
        <v>#DIV/0!</v>
      </c>
      <c r="L179" s="2">
        <f>Table1345[[#This Row],[Estimated costs 1]]-Table1345[[#This Row],[Actual cost]]</f>
        <v>0</v>
      </c>
      <c r="M179" s="2" t="e">
        <f>Table1345[[#This Row],[Diff 1]]/Table1345[[#This Row],[Actual cost]]*100</f>
        <v>#DIV/0!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</row>
    <row r="180" spans="1:33" hidden="1" x14ac:dyDescent="0.3">
      <c r="A180" t="s">
        <v>200</v>
      </c>
      <c r="B180">
        <v>178</v>
      </c>
      <c r="C180" t="str">
        <f>LEFT(Table1345[[#This Row],[Contingency id]])</f>
        <v>A</v>
      </c>
      <c r="D180">
        <v>0</v>
      </c>
      <c r="E180" s="1">
        <v>1.24152542372881</v>
      </c>
      <c r="F180">
        <v>586</v>
      </c>
      <c r="G180">
        <v>472</v>
      </c>
      <c r="H180">
        <v>0</v>
      </c>
      <c r="I180" s="2">
        <f>AVERAGE(Table1345[[#This Row],[Estimated costs 1]:[Estimated costs 20]])</f>
        <v>0</v>
      </c>
      <c r="J180" s="2">
        <f>_xlfn.STDEV.P(Table1345[[#This Row],[Estimated costs 1]:[Estimated costs 20]])</f>
        <v>0</v>
      </c>
      <c r="K180" s="2" t="e">
        <f>Table1345[[#This Row],[Dev]]/Table1345[[#This Row],[Mean]]*100</f>
        <v>#DIV/0!</v>
      </c>
      <c r="L180" s="2">
        <f>Table1345[[#This Row],[Estimated costs 1]]-Table1345[[#This Row],[Actual cost]]</f>
        <v>0</v>
      </c>
      <c r="M180" s="2" t="e">
        <f>Table1345[[#This Row],[Diff 1]]/Table1345[[#This Row],[Actual cost]]*100</f>
        <v>#DIV/0!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</row>
    <row r="181" spans="1:33" hidden="1" x14ac:dyDescent="0.3">
      <c r="A181" t="s">
        <v>201</v>
      </c>
      <c r="B181">
        <v>179</v>
      </c>
      <c r="C181" t="str">
        <f>LEFT(Table1345[[#This Row],[Contingency id]])</f>
        <v>A</v>
      </c>
      <c r="D181">
        <v>0</v>
      </c>
      <c r="E181" s="1">
        <v>1.3761194029850701</v>
      </c>
      <c r="F181">
        <v>922</v>
      </c>
      <c r="G181">
        <v>670</v>
      </c>
      <c r="H181">
        <v>0</v>
      </c>
      <c r="I181" s="2">
        <f>AVERAGE(Table1345[[#This Row],[Estimated costs 1]:[Estimated costs 20]])</f>
        <v>0</v>
      </c>
      <c r="J181" s="2">
        <f>_xlfn.STDEV.P(Table1345[[#This Row],[Estimated costs 1]:[Estimated costs 20]])</f>
        <v>0</v>
      </c>
      <c r="K181" s="2" t="e">
        <f>Table1345[[#This Row],[Dev]]/Table1345[[#This Row],[Mean]]*100</f>
        <v>#DIV/0!</v>
      </c>
      <c r="L181" s="2">
        <f>Table1345[[#This Row],[Estimated costs 1]]-Table1345[[#This Row],[Actual cost]]</f>
        <v>0</v>
      </c>
      <c r="M181" s="2" t="e">
        <f>Table1345[[#This Row],[Diff 1]]/Table1345[[#This Row],[Actual cost]]*100</f>
        <v>#DIV/0!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</row>
    <row r="182" spans="1:33" hidden="1" x14ac:dyDescent="0.3">
      <c r="A182" t="s">
        <v>202</v>
      </c>
      <c r="B182">
        <v>180</v>
      </c>
      <c r="C182" t="str">
        <f>LEFT(Table1345[[#This Row],[Contingency id]])</f>
        <v>A</v>
      </c>
      <c r="D182">
        <v>0</v>
      </c>
      <c r="E182" s="1">
        <v>1.4328571428571399</v>
      </c>
      <c r="F182">
        <v>1003</v>
      </c>
      <c r="G182">
        <v>700</v>
      </c>
      <c r="H182">
        <v>0</v>
      </c>
      <c r="I182" s="2">
        <f>AVERAGE(Table1345[[#This Row],[Estimated costs 1]:[Estimated costs 20]])</f>
        <v>0</v>
      </c>
      <c r="J182" s="2">
        <f>_xlfn.STDEV.P(Table1345[[#This Row],[Estimated costs 1]:[Estimated costs 20]])</f>
        <v>0</v>
      </c>
      <c r="K182" s="2" t="e">
        <f>Table1345[[#This Row],[Dev]]/Table1345[[#This Row],[Mean]]*100</f>
        <v>#DIV/0!</v>
      </c>
      <c r="L182" s="2">
        <f>Table1345[[#This Row],[Estimated costs 1]]-Table1345[[#This Row],[Actual cost]]</f>
        <v>0</v>
      </c>
      <c r="M182" s="2" t="e">
        <f>Table1345[[#This Row],[Diff 1]]/Table1345[[#This Row],[Actual cost]]*100</f>
        <v>#DIV/0!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</row>
    <row r="183" spans="1:33" hidden="1" x14ac:dyDescent="0.3">
      <c r="A183" t="s">
        <v>203</v>
      </c>
      <c r="B183">
        <v>181</v>
      </c>
      <c r="C183" t="str">
        <f>LEFT(Table1345[[#This Row],[Contingency id]])</f>
        <v>B</v>
      </c>
      <c r="D183">
        <v>0</v>
      </c>
      <c r="E183" s="1">
        <v>1.2645914396887099</v>
      </c>
      <c r="F183">
        <v>650</v>
      </c>
      <c r="G183">
        <v>514</v>
      </c>
      <c r="H183">
        <v>0</v>
      </c>
      <c r="I183" s="2">
        <f>AVERAGE(Table1345[[#This Row],[Estimated costs 1]:[Estimated costs 20]])</f>
        <v>0</v>
      </c>
      <c r="J183" s="2">
        <f>_xlfn.STDEV.P(Table1345[[#This Row],[Estimated costs 1]:[Estimated costs 20]])</f>
        <v>0</v>
      </c>
      <c r="K183" s="2" t="e">
        <f>Table1345[[#This Row],[Dev]]/Table1345[[#This Row],[Mean]]*100</f>
        <v>#DIV/0!</v>
      </c>
      <c r="L183" s="2">
        <f>Table1345[[#This Row],[Estimated costs 1]]-Table1345[[#This Row],[Actual cost]]</f>
        <v>0</v>
      </c>
      <c r="M183" s="2" t="e">
        <f>Table1345[[#This Row],[Diff 1]]/Table1345[[#This Row],[Actual cost]]*100</f>
        <v>#DIV/0!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</row>
    <row r="184" spans="1:33" hidden="1" x14ac:dyDescent="0.3">
      <c r="A184" t="s">
        <v>204</v>
      </c>
      <c r="B184">
        <v>182</v>
      </c>
      <c r="C184" t="str">
        <f>LEFT(Table1345[[#This Row],[Contingency id]])</f>
        <v>B</v>
      </c>
      <c r="D184">
        <v>0</v>
      </c>
      <c r="E184" s="1">
        <v>1.26953125</v>
      </c>
      <c r="F184">
        <v>650</v>
      </c>
      <c r="G184">
        <v>512</v>
      </c>
      <c r="H184">
        <v>0</v>
      </c>
      <c r="I184" s="2">
        <f>AVERAGE(Table1345[[#This Row],[Estimated costs 1]:[Estimated costs 20]])</f>
        <v>0</v>
      </c>
      <c r="J184" s="2">
        <f>_xlfn.STDEV.P(Table1345[[#This Row],[Estimated costs 1]:[Estimated costs 20]])</f>
        <v>0</v>
      </c>
      <c r="K184" s="2" t="e">
        <f>Table1345[[#This Row],[Dev]]/Table1345[[#This Row],[Mean]]*100</f>
        <v>#DIV/0!</v>
      </c>
      <c r="L184" s="2">
        <f>Table1345[[#This Row],[Estimated costs 1]]-Table1345[[#This Row],[Actual cost]]</f>
        <v>0</v>
      </c>
      <c r="M184" s="2" t="e">
        <f>Table1345[[#This Row],[Diff 1]]/Table1345[[#This Row],[Actual cost]]*100</f>
        <v>#DIV/0!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</row>
    <row r="185" spans="1:33" hidden="1" x14ac:dyDescent="0.3">
      <c r="A185" t="s">
        <v>205</v>
      </c>
      <c r="B185">
        <v>183</v>
      </c>
      <c r="C185" t="str">
        <f>LEFT(Table1345[[#This Row],[Contingency id]])</f>
        <v>B</v>
      </c>
      <c r="D185">
        <v>0</v>
      </c>
      <c r="E185" s="1">
        <v>1.24288840262582</v>
      </c>
      <c r="F185">
        <v>568</v>
      </c>
      <c r="G185">
        <v>457</v>
      </c>
      <c r="H185">
        <v>0</v>
      </c>
      <c r="I185" s="2">
        <f>AVERAGE(Table1345[[#This Row],[Estimated costs 1]:[Estimated costs 20]])</f>
        <v>0</v>
      </c>
      <c r="J185" s="2">
        <f>_xlfn.STDEV.P(Table1345[[#This Row],[Estimated costs 1]:[Estimated costs 20]])</f>
        <v>0</v>
      </c>
      <c r="K185" s="2" t="e">
        <f>Table1345[[#This Row],[Dev]]/Table1345[[#This Row],[Mean]]*100</f>
        <v>#DIV/0!</v>
      </c>
      <c r="L185" s="2">
        <f>Table1345[[#This Row],[Estimated costs 1]]-Table1345[[#This Row],[Actual cost]]</f>
        <v>0</v>
      </c>
      <c r="M185" s="2" t="e">
        <f>Table1345[[#This Row],[Diff 1]]/Table1345[[#This Row],[Actual cost]]*100</f>
        <v>#DIV/0!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</row>
    <row r="186" spans="1:33" hidden="1" x14ac:dyDescent="0.3">
      <c r="A186" t="s">
        <v>206</v>
      </c>
      <c r="B186">
        <v>184</v>
      </c>
      <c r="C186" t="str">
        <f>LEFT(Table1345[[#This Row],[Contingency id]])</f>
        <v>B</v>
      </c>
      <c r="D186">
        <v>0</v>
      </c>
      <c r="E186" s="1">
        <v>1.2267818574514</v>
      </c>
      <c r="F186">
        <v>568</v>
      </c>
      <c r="G186">
        <v>463</v>
      </c>
      <c r="H186">
        <v>0</v>
      </c>
      <c r="I186" s="2">
        <f>AVERAGE(Table1345[[#This Row],[Estimated costs 1]:[Estimated costs 20]])</f>
        <v>0</v>
      </c>
      <c r="J186" s="2">
        <f>_xlfn.STDEV.P(Table1345[[#This Row],[Estimated costs 1]:[Estimated costs 20]])</f>
        <v>0</v>
      </c>
      <c r="K186" s="2" t="e">
        <f>Table1345[[#This Row],[Dev]]/Table1345[[#This Row],[Mean]]*100</f>
        <v>#DIV/0!</v>
      </c>
      <c r="L186" s="2">
        <f>Table1345[[#This Row],[Estimated costs 1]]-Table1345[[#This Row],[Actual cost]]</f>
        <v>0</v>
      </c>
      <c r="M186" s="2" t="e">
        <f>Table1345[[#This Row],[Diff 1]]/Table1345[[#This Row],[Actual cost]]*100</f>
        <v>#DIV/0!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</row>
    <row r="187" spans="1:33" hidden="1" x14ac:dyDescent="0.3">
      <c r="A187" t="s">
        <v>207</v>
      </c>
      <c r="B187">
        <v>185</v>
      </c>
      <c r="C187" t="str">
        <f>LEFT(Table1345[[#This Row],[Contingency id]])</f>
        <v>B</v>
      </c>
      <c r="D187">
        <v>0</v>
      </c>
      <c r="E187" s="1">
        <v>1.2621359223300901</v>
      </c>
      <c r="F187">
        <v>650</v>
      </c>
      <c r="G187">
        <v>515</v>
      </c>
      <c r="H187">
        <v>0</v>
      </c>
      <c r="I187" s="2">
        <f>AVERAGE(Table1345[[#This Row],[Estimated costs 1]:[Estimated costs 20]])</f>
        <v>0</v>
      </c>
      <c r="J187" s="2">
        <f>_xlfn.STDEV.P(Table1345[[#This Row],[Estimated costs 1]:[Estimated costs 20]])</f>
        <v>0</v>
      </c>
      <c r="K187" s="2" t="e">
        <f>Table1345[[#This Row],[Dev]]/Table1345[[#This Row],[Mean]]*100</f>
        <v>#DIV/0!</v>
      </c>
      <c r="L187" s="2">
        <f>Table1345[[#This Row],[Estimated costs 1]]-Table1345[[#This Row],[Actual cost]]</f>
        <v>0</v>
      </c>
      <c r="M187" s="2" t="e">
        <f>Table1345[[#This Row],[Diff 1]]/Table1345[[#This Row],[Actual cost]]*100</f>
        <v>#DIV/0!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</row>
    <row r="188" spans="1:33" hidden="1" x14ac:dyDescent="0.3">
      <c r="A188" t="s">
        <v>208</v>
      </c>
      <c r="B188">
        <v>186</v>
      </c>
      <c r="C188" t="str">
        <f>LEFT(Table1345[[#This Row],[Contingency id]])</f>
        <v>B</v>
      </c>
      <c r="D188">
        <v>0</v>
      </c>
      <c r="E188" s="1">
        <v>1.26953125</v>
      </c>
      <c r="F188">
        <v>650</v>
      </c>
      <c r="G188">
        <v>512</v>
      </c>
      <c r="H188">
        <v>0</v>
      </c>
      <c r="I188" s="2">
        <f>AVERAGE(Table1345[[#This Row],[Estimated costs 1]:[Estimated costs 20]])</f>
        <v>0</v>
      </c>
      <c r="J188" s="2">
        <f>_xlfn.STDEV.P(Table1345[[#This Row],[Estimated costs 1]:[Estimated costs 20]])</f>
        <v>0</v>
      </c>
      <c r="K188" s="2" t="e">
        <f>Table1345[[#This Row],[Dev]]/Table1345[[#This Row],[Mean]]*100</f>
        <v>#DIV/0!</v>
      </c>
      <c r="L188" s="2">
        <f>Table1345[[#This Row],[Estimated costs 1]]-Table1345[[#This Row],[Actual cost]]</f>
        <v>0</v>
      </c>
      <c r="M188" s="2" t="e">
        <f>Table1345[[#This Row],[Diff 1]]/Table1345[[#This Row],[Actual cost]]*100</f>
        <v>#DIV/0!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</row>
    <row r="189" spans="1:33" hidden="1" x14ac:dyDescent="0.3">
      <c r="A189" t="s">
        <v>209</v>
      </c>
      <c r="B189">
        <v>187</v>
      </c>
      <c r="C189" t="str">
        <f>LEFT(Table1345[[#This Row],[Contingency id]])</f>
        <v>B</v>
      </c>
      <c r="D189">
        <v>0</v>
      </c>
      <c r="E189" s="1">
        <v>1.5395348837209299</v>
      </c>
      <c r="F189">
        <v>1324</v>
      </c>
      <c r="G189">
        <v>860</v>
      </c>
      <c r="H189">
        <v>0</v>
      </c>
      <c r="I189" s="2">
        <f>AVERAGE(Table1345[[#This Row],[Estimated costs 1]:[Estimated costs 20]])</f>
        <v>0</v>
      </c>
      <c r="J189" s="2">
        <f>_xlfn.STDEV.P(Table1345[[#This Row],[Estimated costs 1]:[Estimated costs 20]])</f>
        <v>0</v>
      </c>
      <c r="K189" s="2" t="e">
        <f>Table1345[[#This Row],[Dev]]/Table1345[[#This Row],[Mean]]*100</f>
        <v>#DIV/0!</v>
      </c>
      <c r="L189" s="2">
        <f>Table1345[[#This Row],[Estimated costs 1]]-Table1345[[#This Row],[Actual cost]]</f>
        <v>0</v>
      </c>
      <c r="M189" s="2" t="e">
        <f>Table1345[[#This Row],[Diff 1]]/Table1345[[#This Row],[Actual cost]]*100</f>
        <v>#DIV/0!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</row>
    <row r="190" spans="1:33" hidden="1" x14ac:dyDescent="0.3">
      <c r="A190" t="s">
        <v>210</v>
      </c>
      <c r="B190">
        <v>188</v>
      </c>
      <c r="C190" t="str">
        <f>LEFT(Table1345[[#This Row],[Contingency id]])</f>
        <v>B</v>
      </c>
      <c r="D190">
        <v>0</v>
      </c>
      <c r="E190" s="1">
        <v>1.20728929384965</v>
      </c>
      <c r="F190">
        <v>530</v>
      </c>
      <c r="G190">
        <v>439</v>
      </c>
      <c r="H190">
        <v>0</v>
      </c>
      <c r="I190" s="2">
        <f>AVERAGE(Table1345[[#This Row],[Estimated costs 1]:[Estimated costs 20]])</f>
        <v>0</v>
      </c>
      <c r="J190" s="2">
        <f>_xlfn.STDEV.P(Table1345[[#This Row],[Estimated costs 1]:[Estimated costs 20]])</f>
        <v>0</v>
      </c>
      <c r="K190" s="2" t="e">
        <f>Table1345[[#This Row],[Dev]]/Table1345[[#This Row],[Mean]]*100</f>
        <v>#DIV/0!</v>
      </c>
      <c r="L190" s="2">
        <f>Table1345[[#This Row],[Estimated costs 1]]-Table1345[[#This Row],[Actual cost]]</f>
        <v>0</v>
      </c>
      <c r="M190" s="2" t="e">
        <f>Table1345[[#This Row],[Diff 1]]/Table1345[[#This Row],[Actual cost]]*100</f>
        <v>#DIV/0!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</row>
    <row r="191" spans="1:33" hidden="1" x14ac:dyDescent="0.3">
      <c r="A191" t="s">
        <v>211</v>
      </c>
      <c r="B191">
        <v>189</v>
      </c>
      <c r="C191" t="str">
        <f>LEFT(Table1345[[#This Row],[Contingency id]])</f>
        <v>B</v>
      </c>
      <c r="D191">
        <v>0</v>
      </c>
      <c r="E191" s="1">
        <v>1.07111111111111</v>
      </c>
      <c r="F191">
        <v>241</v>
      </c>
      <c r="G191">
        <v>225</v>
      </c>
      <c r="H191">
        <v>0</v>
      </c>
      <c r="I191" s="2">
        <f>AVERAGE(Table1345[[#This Row],[Estimated costs 1]:[Estimated costs 20]])</f>
        <v>0</v>
      </c>
      <c r="J191" s="2">
        <f>_xlfn.STDEV.P(Table1345[[#This Row],[Estimated costs 1]:[Estimated costs 20]])</f>
        <v>0</v>
      </c>
      <c r="K191" s="2" t="e">
        <f>Table1345[[#This Row],[Dev]]/Table1345[[#This Row],[Mean]]*100</f>
        <v>#DIV/0!</v>
      </c>
      <c r="L191" s="2">
        <f>Table1345[[#This Row],[Estimated costs 1]]-Table1345[[#This Row],[Actual cost]]</f>
        <v>0</v>
      </c>
      <c r="M191" s="2" t="e">
        <f>Table1345[[#This Row],[Diff 1]]/Table1345[[#This Row],[Actual cost]]*100</f>
        <v>#DIV/0!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</row>
    <row r="192" spans="1:33" hidden="1" x14ac:dyDescent="0.3">
      <c r="A192" t="s">
        <v>212</v>
      </c>
      <c r="B192">
        <v>190</v>
      </c>
      <c r="C192" t="str">
        <f>LEFT(Table1345[[#This Row],[Contingency id]])</f>
        <v>B</v>
      </c>
      <c r="D192">
        <v>0</v>
      </c>
      <c r="E192" s="1">
        <v>1.11059907834101</v>
      </c>
      <c r="F192">
        <v>241</v>
      </c>
      <c r="G192">
        <v>217</v>
      </c>
      <c r="H192">
        <v>0</v>
      </c>
      <c r="I192" s="2">
        <f>AVERAGE(Table1345[[#This Row],[Estimated costs 1]:[Estimated costs 20]])</f>
        <v>0</v>
      </c>
      <c r="J192" s="2">
        <f>_xlfn.STDEV.P(Table1345[[#This Row],[Estimated costs 1]:[Estimated costs 20]])</f>
        <v>0</v>
      </c>
      <c r="K192" s="2" t="e">
        <f>Table1345[[#This Row],[Dev]]/Table1345[[#This Row],[Mean]]*100</f>
        <v>#DIV/0!</v>
      </c>
      <c r="L192" s="2">
        <f>Table1345[[#This Row],[Estimated costs 1]]-Table1345[[#This Row],[Actual cost]]</f>
        <v>0</v>
      </c>
      <c r="M192" s="2" t="e">
        <f>Table1345[[#This Row],[Diff 1]]/Table1345[[#This Row],[Actual cost]]*100</f>
        <v>#DIV/0!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</row>
    <row r="193" spans="1:33" hidden="1" x14ac:dyDescent="0.3">
      <c r="A193" t="s">
        <v>213</v>
      </c>
      <c r="B193">
        <v>191</v>
      </c>
      <c r="C193" t="str">
        <f>LEFT(Table1345[[#This Row],[Contingency id]])</f>
        <v>B</v>
      </c>
      <c r="D193">
        <v>0</v>
      </c>
      <c r="E193" s="1">
        <v>1.5331050228310501</v>
      </c>
      <c r="F193">
        <v>1343</v>
      </c>
      <c r="G193">
        <v>876</v>
      </c>
      <c r="H193">
        <v>0</v>
      </c>
      <c r="I193" s="2">
        <f>AVERAGE(Table1345[[#This Row],[Estimated costs 1]:[Estimated costs 20]])</f>
        <v>0</v>
      </c>
      <c r="J193" s="2">
        <f>_xlfn.STDEV.P(Table1345[[#This Row],[Estimated costs 1]:[Estimated costs 20]])</f>
        <v>0</v>
      </c>
      <c r="K193" s="2" t="e">
        <f>Table1345[[#This Row],[Dev]]/Table1345[[#This Row],[Mean]]*100</f>
        <v>#DIV/0!</v>
      </c>
      <c r="L193" s="2">
        <f>Table1345[[#This Row],[Estimated costs 1]]-Table1345[[#This Row],[Actual cost]]</f>
        <v>0</v>
      </c>
      <c r="M193" s="2" t="e">
        <f>Table1345[[#This Row],[Diff 1]]/Table1345[[#This Row],[Actual cost]]*100</f>
        <v>#DIV/0!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</row>
    <row r="194" spans="1:33" hidden="1" x14ac:dyDescent="0.3">
      <c r="A194" t="s">
        <v>214</v>
      </c>
      <c r="B194">
        <v>192</v>
      </c>
      <c r="C194" t="str">
        <f>LEFT(Table1345[[#This Row],[Contingency id]])</f>
        <v>B</v>
      </c>
      <c r="D194">
        <v>0</v>
      </c>
      <c r="E194" s="1">
        <v>1.2992700729927</v>
      </c>
      <c r="F194">
        <v>712</v>
      </c>
      <c r="G194">
        <v>548</v>
      </c>
      <c r="H194">
        <v>0</v>
      </c>
      <c r="I194" s="2">
        <f>AVERAGE(Table1345[[#This Row],[Estimated costs 1]:[Estimated costs 20]])</f>
        <v>0</v>
      </c>
      <c r="J194" s="2">
        <f>_xlfn.STDEV.P(Table1345[[#This Row],[Estimated costs 1]:[Estimated costs 20]])</f>
        <v>0</v>
      </c>
      <c r="K194" s="2" t="e">
        <f>Table1345[[#This Row],[Dev]]/Table1345[[#This Row],[Mean]]*100</f>
        <v>#DIV/0!</v>
      </c>
      <c r="L194" s="2">
        <f>Table1345[[#This Row],[Estimated costs 1]]-Table1345[[#This Row],[Actual cost]]</f>
        <v>0</v>
      </c>
      <c r="M194" s="2" t="e">
        <f>Table1345[[#This Row],[Diff 1]]/Table1345[[#This Row],[Actual cost]]*100</f>
        <v>#DIV/0!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</row>
    <row r="195" spans="1:33" hidden="1" x14ac:dyDescent="0.3">
      <c r="A195" t="s">
        <v>215</v>
      </c>
      <c r="B195">
        <v>193</v>
      </c>
      <c r="C195" t="str">
        <f>LEFT(Table1345[[#This Row],[Contingency id]])</f>
        <v>B</v>
      </c>
      <c r="D195">
        <v>0</v>
      </c>
      <c r="E195" s="1">
        <v>1.31365313653136</v>
      </c>
      <c r="F195">
        <v>712</v>
      </c>
      <c r="G195">
        <v>542</v>
      </c>
      <c r="H195">
        <v>0</v>
      </c>
      <c r="I195" s="2">
        <f>AVERAGE(Table1345[[#This Row],[Estimated costs 1]:[Estimated costs 20]])</f>
        <v>0</v>
      </c>
      <c r="J195" s="2">
        <f>_xlfn.STDEV.P(Table1345[[#This Row],[Estimated costs 1]:[Estimated costs 20]])</f>
        <v>0</v>
      </c>
      <c r="K195" s="2" t="e">
        <f>Table1345[[#This Row],[Dev]]/Table1345[[#This Row],[Mean]]*100</f>
        <v>#DIV/0!</v>
      </c>
      <c r="L195" s="2">
        <f>Table1345[[#This Row],[Estimated costs 1]]-Table1345[[#This Row],[Actual cost]]</f>
        <v>0</v>
      </c>
      <c r="M195" s="2" t="e">
        <f>Table1345[[#This Row],[Diff 1]]/Table1345[[#This Row],[Actual cost]]*100</f>
        <v>#DIV/0!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</row>
    <row r="196" spans="1:33" hidden="1" x14ac:dyDescent="0.3">
      <c r="A196" t="s">
        <v>216</v>
      </c>
      <c r="B196">
        <v>194</v>
      </c>
      <c r="C196" t="str">
        <f>LEFT(Table1345[[#This Row],[Contingency id]])</f>
        <v>B</v>
      </c>
      <c r="D196">
        <v>0</v>
      </c>
      <c r="E196" s="1">
        <v>1.1210191082802501</v>
      </c>
      <c r="F196">
        <v>352</v>
      </c>
      <c r="G196">
        <v>314</v>
      </c>
      <c r="H196">
        <v>0</v>
      </c>
      <c r="I196" s="2">
        <f>AVERAGE(Table1345[[#This Row],[Estimated costs 1]:[Estimated costs 20]])</f>
        <v>0</v>
      </c>
      <c r="J196" s="2">
        <f>_xlfn.STDEV.P(Table1345[[#This Row],[Estimated costs 1]:[Estimated costs 20]])</f>
        <v>0</v>
      </c>
      <c r="K196" s="2" t="e">
        <f>Table1345[[#This Row],[Dev]]/Table1345[[#This Row],[Mean]]*100</f>
        <v>#DIV/0!</v>
      </c>
      <c r="L196" s="2">
        <f>Table1345[[#This Row],[Estimated costs 1]]-Table1345[[#This Row],[Actual cost]]</f>
        <v>0</v>
      </c>
      <c r="M196" s="2" t="e">
        <f>Table1345[[#This Row],[Diff 1]]/Table1345[[#This Row],[Actual cost]]*100</f>
        <v>#DIV/0!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</row>
    <row r="197" spans="1:33" hidden="1" x14ac:dyDescent="0.3">
      <c r="A197" t="s">
        <v>217</v>
      </c>
      <c r="B197">
        <v>195</v>
      </c>
      <c r="C197" t="str">
        <f>LEFT(Table1345[[#This Row],[Contingency id]])</f>
        <v>B</v>
      </c>
      <c r="D197">
        <v>0</v>
      </c>
      <c r="E197" s="1">
        <v>1.1214285714285701</v>
      </c>
      <c r="F197">
        <v>314</v>
      </c>
      <c r="G197">
        <v>280</v>
      </c>
      <c r="H197">
        <v>0</v>
      </c>
      <c r="I197" s="2">
        <f>AVERAGE(Table1345[[#This Row],[Estimated costs 1]:[Estimated costs 20]])</f>
        <v>0</v>
      </c>
      <c r="J197" s="2">
        <f>_xlfn.STDEV.P(Table1345[[#This Row],[Estimated costs 1]:[Estimated costs 20]])</f>
        <v>0</v>
      </c>
      <c r="K197" s="2" t="e">
        <f>Table1345[[#This Row],[Dev]]/Table1345[[#This Row],[Mean]]*100</f>
        <v>#DIV/0!</v>
      </c>
      <c r="L197" s="2">
        <f>Table1345[[#This Row],[Estimated costs 1]]-Table1345[[#This Row],[Actual cost]]</f>
        <v>0</v>
      </c>
      <c r="M197" s="2" t="e">
        <f>Table1345[[#This Row],[Diff 1]]/Table1345[[#This Row],[Actual cost]]*100</f>
        <v>#DIV/0!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</row>
    <row r="198" spans="1:33" hidden="1" x14ac:dyDescent="0.3">
      <c r="A198" t="s">
        <v>218</v>
      </c>
      <c r="B198">
        <v>196</v>
      </c>
      <c r="C198" t="str">
        <f>LEFT(Table1345[[#This Row],[Contingency id]])</f>
        <v>B</v>
      </c>
      <c r="D198">
        <v>0</v>
      </c>
      <c r="E198" s="1">
        <v>1.11347517730496</v>
      </c>
      <c r="F198">
        <v>314</v>
      </c>
      <c r="G198">
        <v>282</v>
      </c>
      <c r="H198">
        <v>0</v>
      </c>
      <c r="I198" s="2">
        <f>AVERAGE(Table1345[[#This Row],[Estimated costs 1]:[Estimated costs 20]])</f>
        <v>0</v>
      </c>
      <c r="J198" s="2">
        <f>_xlfn.STDEV.P(Table1345[[#This Row],[Estimated costs 1]:[Estimated costs 20]])</f>
        <v>0</v>
      </c>
      <c r="K198" s="2" t="e">
        <f>Table1345[[#This Row],[Dev]]/Table1345[[#This Row],[Mean]]*100</f>
        <v>#DIV/0!</v>
      </c>
      <c r="L198" s="2">
        <f>Table1345[[#This Row],[Estimated costs 1]]-Table1345[[#This Row],[Actual cost]]</f>
        <v>0</v>
      </c>
      <c r="M198" s="2" t="e">
        <f>Table1345[[#This Row],[Diff 1]]/Table1345[[#This Row],[Actual cost]]*100</f>
        <v>#DIV/0!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</row>
    <row r="199" spans="1:33" hidden="1" x14ac:dyDescent="0.3">
      <c r="A199" t="s">
        <v>219</v>
      </c>
      <c r="B199">
        <v>197</v>
      </c>
      <c r="C199" t="str">
        <f>LEFT(Table1345[[#This Row],[Contingency id]])</f>
        <v>B</v>
      </c>
      <c r="D199">
        <v>0</v>
      </c>
      <c r="E199" s="1">
        <v>1.0655737704918</v>
      </c>
      <c r="F199">
        <v>195</v>
      </c>
      <c r="G199">
        <v>183</v>
      </c>
      <c r="H199">
        <v>0</v>
      </c>
      <c r="I199" s="2">
        <f>AVERAGE(Table1345[[#This Row],[Estimated costs 1]:[Estimated costs 20]])</f>
        <v>0</v>
      </c>
      <c r="J199" s="2">
        <f>_xlfn.STDEV.P(Table1345[[#This Row],[Estimated costs 1]:[Estimated costs 20]])</f>
        <v>0</v>
      </c>
      <c r="K199" s="2" t="e">
        <f>Table1345[[#This Row],[Dev]]/Table1345[[#This Row],[Mean]]*100</f>
        <v>#DIV/0!</v>
      </c>
      <c r="L199" s="2">
        <f>Table1345[[#This Row],[Estimated costs 1]]-Table1345[[#This Row],[Actual cost]]</f>
        <v>0</v>
      </c>
      <c r="M199" s="2" t="e">
        <f>Table1345[[#This Row],[Diff 1]]/Table1345[[#This Row],[Actual cost]]*100</f>
        <v>#DIV/0!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</row>
    <row r="200" spans="1:33" hidden="1" x14ac:dyDescent="0.3">
      <c r="A200" t="s">
        <v>220</v>
      </c>
      <c r="B200">
        <v>198</v>
      </c>
      <c r="C200" t="str">
        <f>LEFT(Table1345[[#This Row],[Contingency id]])</f>
        <v>B</v>
      </c>
      <c r="D200">
        <v>0</v>
      </c>
      <c r="E200" s="1">
        <v>1.0655737704918</v>
      </c>
      <c r="F200">
        <v>195</v>
      </c>
      <c r="G200">
        <v>183</v>
      </c>
      <c r="H200">
        <v>0</v>
      </c>
      <c r="I200" s="2">
        <f>AVERAGE(Table1345[[#This Row],[Estimated costs 1]:[Estimated costs 20]])</f>
        <v>0</v>
      </c>
      <c r="J200" s="2">
        <f>_xlfn.STDEV.P(Table1345[[#This Row],[Estimated costs 1]:[Estimated costs 20]])</f>
        <v>0</v>
      </c>
      <c r="K200" s="2" t="e">
        <f>Table1345[[#This Row],[Dev]]/Table1345[[#This Row],[Mean]]*100</f>
        <v>#DIV/0!</v>
      </c>
      <c r="L200" s="2">
        <f>Table1345[[#This Row],[Estimated costs 1]]-Table1345[[#This Row],[Actual cost]]</f>
        <v>0</v>
      </c>
      <c r="M200" s="2" t="e">
        <f>Table1345[[#This Row],[Diff 1]]/Table1345[[#This Row],[Actual cost]]*100</f>
        <v>#DIV/0!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</row>
    <row r="201" spans="1:33" hidden="1" x14ac:dyDescent="0.3">
      <c r="A201" t="s">
        <v>221</v>
      </c>
      <c r="B201">
        <v>199</v>
      </c>
      <c r="C201" t="str">
        <f>LEFT(Table1345[[#This Row],[Contingency id]])</f>
        <v>B</v>
      </c>
      <c r="D201">
        <v>0</v>
      </c>
      <c r="E201" s="1">
        <v>1.2992700729927</v>
      </c>
      <c r="F201">
        <v>712</v>
      </c>
      <c r="G201">
        <v>548</v>
      </c>
      <c r="H201">
        <v>0</v>
      </c>
      <c r="I201" s="2">
        <f>AVERAGE(Table1345[[#This Row],[Estimated costs 1]:[Estimated costs 20]])</f>
        <v>0</v>
      </c>
      <c r="J201" s="2">
        <f>_xlfn.STDEV.P(Table1345[[#This Row],[Estimated costs 1]:[Estimated costs 20]])</f>
        <v>0</v>
      </c>
      <c r="K201" s="2" t="e">
        <f>Table1345[[#This Row],[Dev]]/Table1345[[#This Row],[Mean]]*100</f>
        <v>#DIV/0!</v>
      </c>
      <c r="L201" s="2">
        <f>Table1345[[#This Row],[Estimated costs 1]]-Table1345[[#This Row],[Actual cost]]</f>
        <v>0</v>
      </c>
      <c r="M201" s="2" t="e">
        <f>Table1345[[#This Row],[Diff 1]]/Table1345[[#This Row],[Actual cost]]*100</f>
        <v>#DIV/0!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</row>
    <row r="202" spans="1:33" hidden="1" x14ac:dyDescent="0.3">
      <c r="A202" t="s">
        <v>222</v>
      </c>
      <c r="B202">
        <v>200</v>
      </c>
      <c r="C202" t="str">
        <f>LEFT(Table1345[[#This Row],[Contingency id]])</f>
        <v>B</v>
      </c>
      <c r="D202">
        <v>0</v>
      </c>
      <c r="E202" s="1">
        <v>1.4414893617021201</v>
      </c>
      <c r="F202">
        <v>1084</v>
      </c>
      <c r="G202">
        <v>752</v>
      </c>
      <c r="H202">
        <v>0</v>
      </c>
      <c r="I202" s="2">
        <f>AVERAGE(Table1345[[#This Row],[Estimated costs 1]:[Estimated costs 20]])</f>
        <v>0</v>
      </c>
      <c r="J202" s="2">
        <f>_xlfn.STDEV.P(Table1345[[#This Row],[Estimated costs 1]:[Estimated costs 20]])</f>
        <v>0</v>
      </c>
      <c r="K202" s="2" t="e">
        <f>Table1345[[#This Row],[Dev]]/Table1345[[#This Row],[Mean]]*100</f>
        <v>#DIV/0!</v>
      </c>
      <c r="L202" s="2">
        <f>Table1345[[#This Row],[Estimated costs 1]]-Table1345[[#This Row],[Actual cost]]</f>
        <v>0</v>
      </c>
      <c r="M202" s="2" t="e">
        <f>Table1345[[#This Row],[Diff 1]]/Table1345[[#This Row],[Actual cost]]*100</f>
        <v>#DIV/0!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</row>
    <row r="203" spans="1:33" hidden="1" x14ac:dyDescent="0.3">
      <c r="A203" t="s">
        <v>223</v>
      </c>
      <c r="B203">
        <v>201</v>
      </c>
      <c r="C203" t="str">
        <f>LEFT(Table1345[[#This Row],[Contingency id]])</f>
        <v>B</v>
      </c>
      <c r="D203">
        <v>0</v>
      </c>
      <c r="E203" s="1">
        <v>1.4244415243101101</v>
      </c>
      <c r="F203">
        <v>1084</v>
      </c>
      <c r="G203">
        <v>761</v>
      </c>
      <c r="H203">
        <v>0</v>
      </c>
      <c r="I203" s="2">
        <f>AVERAGE(Table1345[[#This Row],[Estimated costs 1]:[Estimated costs 20]])</f>
        <v>0</v>
      </c>
      <c r="J203" s="2">
        <f>_xlfn.STDEV.P(Table1345[[#This Row],[Estimated costs 1]:[Estimated costs 20]])</f>
        <v>0</v>
      </c>
      <c r="K203" s="2" t="e">
        <f>Table1345[[#This Row],[Dev]]/Table1345[[#This Row],[Mean]]*100</f>
        <v>#DIV/0!</v>
      </c>
      <c r="L203" s="2">
        <f>Table1345[[#This Row],[Estimated costs 1]]-Table1345[[#This Row],[Actual cost]]</f>
        <v>0</v>
      </c>
      <c r="M203" s="2" t="e">
        <f>Table1345[[#This Row],[Diff 1]]/Table1345[[#This Row],[Actual cost]]*100</f>
        <v>#DIV/0!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</row>
    <row r="204" spans="1:33" hidden="1" x14ac:dyDescent="0.3">
      <c r="A204" t="s">
        <v>224</v>
      </c>
      <c r="B204">
        <v>202</v>
      </c>
      <c r="C204" t="str">
        <f>LEFT(Table1345[[#This Row],[Contingency id]])</f>
        <v>B</v>
      </c>
      <c r="D204">
        <v>0</v>
      </c>
      <c r="E204" s="1">
        <v>1.25481798715203</v>
      </c>
      <c r="F204">
        <v>586</v>
      </c>
      <c r="G204">
        <v>467</v>
      </c>
      <c r="H204">
        <v>0</v>
      </c>
      <c r="I204" s="2">
        <f>AVERAGE(Table1345[[#This Row],[Estimated costs 1]:[Estimated costs 20]])</f>
        <v>0</v>
      </c>
      <c r="J204" s="2">
        <f>_xlfn.STDEV.P(Table1345[[#This Row],[Estimated costs 1]:[Estimated costs 20]])</f>
        <v>0</v>
      </c>
      <c r="K204" s="2" t="e">
        <f>Table1345[[#This Row],[Dev]]/Table1345[[#This Row],[Mean]]*100</f>
        <v>#DIV/0!</v>
      </c>
      <c r="L204" s="2">
        <f>Table1345[[#This Row],[Estimated costs 1]]-Table1345[[#This Row],[Actual cost]]</f>
        <v>0</v>
      </c>
      <c r="M204" s="2" t="e">
        <f>Table1345[[#This Row],[Diff 1]]/Table1345[[#This Row],[Actual cost]]*100</f>
        <v>#DIV/0!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</row>
    <row r="205" spans="1:33" x14ac:dyDescent="0.3">
      <c r="A205" t="s">
        <v>225</v>
      </c>
      <c r="B205">
        <v>203</v>
      </c>
      <c r="C205" t="str">
        <f>LEFT(Table1345[[#This Row],[Contingency id]])</f>
        <v>C</v>
      </c>
      <c r="D205">
        <v>0</v>
      </c>
      <c r="E205" s="1">
        <v>1.2621359223300901</v>
      </c>
      <c r="F205">
        <v>650</v>
      </c>
      <c r="G205">
        <v>515</v>
      </c>
      <c r="H205">
        <v>0</v>
      </c>
      <c r="I205" s="2">
        <f>AVERAGE(Table1345[[#This Row],[Estimated costs 1]:[Estimated costs 20]])</f>
        <v>0</v>
      </c>
      <c r="J205" s="2">
        <f>_xlfn.STDEV.P(Table1345[[#This Row],[Estimated costs 1]:[Estimated costs 20]])</f>
        <v>0</v>
      </c>
      <c r="K205" s="2" t="e">
        <f>Table1345[[#This Row],[Dev]]/Table1345[[#This Row],[Mean]]*100</f>
        <v>#DIV/0!</v>
      </c>
      <c r="L205" s="2">
        <f>Table1345[[#This Row],[Estimated costs 1]]-Table1345[[#This Row],[Actual cost]]</f>
        <v>0</v>
      </c>
      <c r="M205" s="2" t="e">
        <f>Table1345[[#This Row],[Diff 1]]/Table1345[[#This Row],[Actual cost]]*100</f>
        <v>#DIV/0!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</row>
    <row r="206" spans="1:33" x14ac:dyDescent="0.3">
      <c r="A206" t="s">
        <v>226</v>
      </c>
      <c r="B206">
        <v>204</v>
      </c>
      <c r="C206" t="str">
        <f>LEFT(Table1345[[#This Row],[Contingency id]])</f>
        <v>C</v>
      </c>
      <c r="D206">
        <v>0</v>
      </c>
      <c r="E206" s="1">
        <v>1.23747276688453</v>
      </c>
      <c r="F206">
        <v>568</v>
      </c>
      <c r="G206">
        <v>459</v>
      </c>
      <c r="H206">
        <v>0</v>
      </c>
      <c r="I206" s="2">
        <f>AVERAGE(Table1345[[#This Row],[Estimated costs 1]:[Estimated costs 20]])</f>
        <v>0</v>
      </c>
      <c r="J206" s="2">
        <f>_xlfn.STDEV.P(Table1345[[#This Row],[Estimated costs 1]:[Estimated costs 20]])</f>
        <v>0</v>
      </c>
      <c r="K206" s="2" t="e">
        <f>Table1345[[#This Row],[Dev]]/Table1345[[#This Row],[Mean]]*100</f>
        <v>#DIV/0!</v>
      </c>
      <c r="L206" s="2">
        <f>Table1345[[#This Row],[Estimated costs 1]]-Table1345[[#This Row],[Actual cost]]</f>
        <v>0</v>
      </c>
      <c r="M206" s="2" t="e">
        <f>Table1345[[#This Row],[Diff 1]]/Table1345[[#This Row],[Actual cost]]*100</f>
        <v>#DIV/0!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</row>
    <row r="207" spans="1:33" x14ac:dyDescent="0.3">
      <c r="A207" t="s">
        <v>227</v>
      </c>
      <c r="B207">
        <v>205</v>
      </c>
      <c r="C207" t="str">
        <f>LEFT(Table1345[[#This Row],[Contingency id]])</f>
        <v>C</v>
      </c>
      <c r="D207">
        <v>0</v>
      </c>
      <c r="E207" s="1">
        <v>1.2401746724890801</v>
      </c>
      <c r="F207">
        <v>568</v>
      </c>
      <c r="G207">
        <v>458</v>
      </c>
      <c r="H207">
        <v>0</v>
      </c>
      <c r="I207" s="2">
        <f>AVERAGE(Table1345[[#This Row],[Estimated costs 1]:[Estimated costs 20]])</f>
        <v>0</v>
      </c>
      <c r="J207" s="2">
        <f>_xlfn.STDEV.P(Table1345[[#This Row],[Estimated costs 1]:[Estimated costs 20]])</f>
        <v>0</v>
      </c>
      <c r="K207" s="2" t="e">
        <f>Table1345[[#This Row],[Dev]]/Table1345[[#This Row],[Mean]]*100</f>
        <v>#DIV/0!</v>
      </c>
      <c r="L207" s="2">
        <f>Table1345[[#This Row],[Estimated costs 1]]-Table1345[[#This Row],[Actual cost]]</f>
        <v>0</v>
      </c>
      <c r="M207" s="2" t="e">
        <f>Table1345[[#This Row],[Diff 1]]/Table1345[[#This Row],[Actual cost]]*100</f>
        <v>#DIV/0!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</row>
    <row r="208" spans="1:33" x14ac:dyDescent="0.3">
      <c r="A208" t="s">
        <v>228</v>
      </c>
      <c r="B208">
        <v>206</v>
      </c>
      <c r="C208" t="str">
        <f>LEFT(Table1345[[#This Row],[Contingency id]])</f>
        <v>C</v>
      </c>
      <c r="D208">
        <v>0</v>
      </c>
      <c r="E208" s="1">
        <v>1.2572533849129499</v>
      </c>
      <c r="F208">
        <v>650</v>
      </c>
      <c r="G208">
        <v>517</v>
      </c>
      <c r="H208">
        <v>0</v>
      </c>
      <c r="I208" s="2">
        <f>AVERAGE(Table1345[[#This Row],[Estimated costs 1]:[Estimated costs 20]])</f>
        <v>0</v>
      </c>
      <c r="J208" s="2">
        <f>_xlfn.STDEV.P(Table1345[[#This Row],[Estimated costs 1]:[Estimated costs 20]])</f>
        <v>0</v>
      </c>
      <c r="K208" s="2" t="e">
        <f>Table1345[[#This Row],[Dev]]/Table1345[[#This Row],[Mean]]*100</f>
        <v>#DIV/0!</v>
      </c>
      <c r="L208" s="2">
        <f>Table1345[[#This Row],[Estimated costs 1]]-Table1345[[#This Row],[Actual cost]]</f>
        <v>0</v>
      </c>
      <c r="M208" s="2" t="e">
        <f>Table1345[[#This Row],[Diff 1]]/Table1345[[#This Row],[Actual cost]]*100</f>
        <v>#DIV/0!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</row>
    <row r="209" spans="1:33" x14ac:dyDescent="0.3">
      <c r="A209" t="s">
        <v>229</v>
      </c>
      <c r="B209">
        <v>207</v>
      </c>
      <c r="C209" t="str">
        <f>LEFT(Table1345[[#This Row],[Contingency id]])</f>
        <v>C</v>
      </c>
      <c r="D209">
        <v>0</v>
      </c>
      <c r="E209" s="1">
        <v>1.5576470588235201</v>
      </c>
      <c r="F209">
        <v>1324</v>
      </c>
      <c r="G209">
        <v>850</v>
      </c>
      <c r="H209">
        <v>0</v>
      </c>
      <c r="I209" s="2">
        <f>AVERAGE(Table1345[[#This Row],[Estimated costs 1]:[Estimated costs 20]])</f>
        <v>0</v>
      </c>
      <c r="J209" s="2">
        <f>_xlfn.STDEV.P(Table1345[[#This Row],[Estimated costs 1]:[Estimated costs 20]])</f>
        <v>0</v>
      </c>
      <c r="K209" s="2" t="e">
        <f>Table1345[[#This Row],[Dev]]/Table1345[[#This Row],[Mean]]*100</f>
        <v>#DIV/0!</v>
      </c>
      <c r="L209" s="2">
        <f>Table1345[[#This Row],[Estimated costs 1]]-Table1345[[#This Row],[Actual cost]]</f>
        <v>0</v>
      </c>
      <c r="M209" s="2" t="e">
        <f>Table1345[[#This Row],[Diff 1]]/Table1345[[#This Row],[Actual cost]]*100</f>
        <v>#DIV/0!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</row>
    <row r="210" spans="1:33" x14ac:dyDescent="0.3">
      <c r="A210" t="s">
        <v>230</v>
      </c>
      <c r="B210">
        <v>208</v>
      </c>
      <c r="C210" t="str">
        <f>LEFT(Table1345[[#This Row],[Contingency id]])</f>
        <v>C</v>
      </c>
      <c r="D210">
        <v>0</v>
      </c>
      <c r="E210" s="1">
        <v>1.2240184757505701</v>
      </c>
      <c r="F210">
        <v>530</v>
      </c>
      <c r="G210">
        <v>433</v>
      </c>
      <c r="H210">
        <v>0</v>
      </c>
      <c r="I210" s="2">
        <f>AVERAGE(Table1345[[#This Row],[Estimated costs 1]:[Estimated costs 20]])</f>
        <v>0</v>
      </c>
      <c r="J210" s="2">
        <f>_xlfn.STDEV.P(Table1345[[#This Row],[Estimated costs 1]:[Estimated costs 20]])</f>
        <v>0</v>
      </c>
      <c r="K210" s="2" t="e">
        <f>Table1345[[#This Row],[Dev]]/Table1345[[#This Row],[Mean]]*100</f>
        <v>#DIV/0!</v>
      </c>
      <c r="L210" s="2">
        <f>Table1345[[#This Row],[Estimated costs 1]]-Table1345[[#This Row],[Actual cost]]</f>
        <v>0</v>
      </c>
      <c r="M210" s="2" t="e">
        <f>Table1345[[#This Row],[Diff 1]]/Table1345[[#This Row],[Actual cost]]*100</f>
        <v>#DIV/0!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</row>
    <row r="211" spans="1:33" x14ac:dyDescent="0.3">
      <c r="A211" t="s">
        <v>231</v>
      </c>
      <c r="B211">
        <v>209</v>
      </c>
      <c r="C211" t="str">
        <f>LEFT(Table1345[[#This Row],[Contingency id]])</f>
        <v>C</v>
      </c>
      <c r="D211">
        <v>0</v>
      </c>
      <c r="E211" s="1">
        <v>1.11574074074074</v>
      </c>
      <c r="F211">
        <v>241</v>
      </c>
      <c r="G211">
        <v>216</v>
      </c>
      <c r="H211">
        <v>0</v>
      </c>
      <c r="I211" s="2">
        <f>AVERAGE(Table1345[[#This Row],[Estimated costs 1]:[Estimated costs 20]])</f>
        <v>0</v>
      </c>
      <c r="J211" s="2">
        <f>_xlfn.STDEV.P(Table1345[[#This Row],[Estimated costs 1]:[Estimated costs 20]])</f>
        <v>0</v>
      </c>
      <c r="K211" s="2" t="e">
        <f>Table1345[[#This Row],[Dev]]/Table1345[[#This Row],[Mean]]*100</f>
        <v>#DIV/0!</v>
      </c>
      <c r="L211" s="2">
        <f>Table1345[[#This Row],[Estimated costs 1]]-Table1345[[#This Row],[Actual cost]]</f>
        <v>0</v>
      </c>
      <c r="M211" s="2" t="e">
        <f>Table1345[[#This Row],[Diff 1]]/Table1345[[#This Row],[Actual cost]]*100</f>
        <v>#DIV/0!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</row>
    <row r="212" spans="1:33" x14ac:dyDescent="0.3">
      <c r="A212" t="s">
        <v>232</v>
      </c>
      <c r="B212">
        <v>210</v>
      </c>
      <c r="C212" t="str">
        <f>LEFT(Table1345[[#This Row],[Contingency id]])</f>
        <v>C</v>
      </c>
      <c r="D212">
        <v>0</v>
      </c>
      <c r="E212" s="1">
        <v>1.0954545454545399</v>
      </c>
      <c r="F212">
        <v>241</v>
      </c>
      <c r="G212">
        <v>220</v>
      </c>
      <c r="H212">
        <v>0</v>
      </c>
      <c r="I212" s="2">
        <f>AVERAGE(Table1345[[#This Row],[Estimated costs 1]:[Estimated costs 20]])</f>
        <v>0</v>
      </c>
      <c r="J212" s="2">
        <f>_xlfn.STDEV.P(Table1345[[#This Row],[Estimated costs 1]:[Estimated costs 20]])</f>
        <v>0</v>
      </c>
      <c r="K212" s="2" t="e">
        <f>Table1345[[#This Row],[Dev]]/Table1345[[#This Row],[Mean]]*100</f>
        <v>#DIV/0!</v>
      </c>
      <c r="L212" s="2">
        <f>Table1345[[#This Row],[Estimated costs 1]]-Table1345[[#This Row],[Actual cost]]</f>
        <v>0</v>
      </c>
      <c r="M212" s="2" t="e">
        <f>Table1345[[#This Row],[Diff 1]]/Table1345[[#This Row],[Actual cost]]*100</f>
        <v>#DIV/0!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</row>
    <row r="213" spans="1:33" x14ac:dyDescent="0.3">
      <c r="A213" t="s">
        <v>233</v>
      </c>
      <c r="B213">
        <v>211</v>
      </c>
      <c r="C213" t="str">
        <f>LEFT(Table1345[[#This Row],[Contingency id]])</f>
        <v>C</v>
      </c>
      <c r="D213">
        <v>0</v>
      </c>
      <c r="E213" s="1">
        <v>1.5296127562642301</v>
      </c>
      <c r="F213">
        <v>1343</v>
      </c>
      <c r="G213">
        <v>878</v>
      </c>
      <c r="H213">
        <v>0</v>
      </c>
      <c r="I213" s="2">
        <f>AVERAGE(Table1345[[#This Row],[Estimated costs 1]:[Estimated costs 20]])</f>
        <v>0</v>
      </c>
      <c r="J213" s="2">
        <f>_xlfn.STDEV.P(Table1345[[#This Row],[Estimated costs 1]:[Estimated costs 20]])</f>
        <v>0</v>
      </c>
      <c r="K213" s="2" t="e">
        <f>Table1345[[#This Row],[Dev]]/Table1345[[#This Row],[Mean]]*100</f>
        <v>#DIV/0!</v>
      </c>
      <c r="L213" s="2">
        <f>Table1345[[#This Row],[Estimated costs 1]]-Table1345[[#This Row],[Actual cost]]</f>
        <v>0</v>
      </c>
      <c r="M213" s="2" t="e">
        <f>Table1345[[#This Row],[Diff 1]]/Table1345[[#This Row],[Actual cost]]*100</f>
        <v>#DIV/0!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</row>
    <row r="214" spans="1:33" x14ac:dyDescent="0.3">
      <c r="A214" t="s">
        <v>234</v>
      </c>
      <c r="B214">
        <v>212</v>
      </c>
      <c r="C214" t="str">
        <f>LEFT(Table1345[[#This Row],[Contingency id]])</f>
        <v>C</v>
      </c>
      <c r="D214">
        <v>0</v>
      </c>
      <c r="E214" s="1">
        <v>1.5158013544018001</v>
      </c>
      <c r="F214">
        <v>1343</v>
      </c>
      <c r="G214">
        <v>886</v>
      </c>
      <c r="H214">
        <v>0</v>
      </c>
      <c r="I214" s="2">
        <f>AVERAGE(Table1345[[#This Row],[Estimated costs 1]:[Estimated costs 20]])</f>
        <v>0</v>
      </c>
      <c r="J214" s="2">
        <f>_xlfn.STDEV.P(Table1345[[#This Row],[Estimated costs 1]:[Estimated costs 20]])</f>
        <v>0</v>
      </c>
      <c r="K214" s="2" t="e">
        <f>Table1345[[#This Row],[Dev]]/Table1345[[#This Row],[Mean]]*100</f>
        <v>#DIV/0!</v>
      </c>
      <c r="L214" s="2">
        <f>Table1345[[#This Row],[Estimated costs 1]]-Table1345[[#This Row],[Actual cost]]</f>
        <v>0</v>
      </c>
      <c r="M214" s="2" t="e">
        <f>Table1345[[#This Row],[Diff 1]]/Table1345[[#This Row],[Actual cost]]*100</f>
        <v>#DIV/0!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</row>
    <row r="215" spans="1:33" x14ac:dyDescent="0.3">
      <c r="A215" t="s">
        <v>235</v>
      </c>
      <c r="B215">
        <v>213</v>
      </c>
      <c r="C215" t="str">
        <f>LEFT(Table1345[[#This Row],[Contingency id]])</f>
        <v>C</v>
      </c>
      <c r="D215">
        <v>0</v>
      </c>
      <c r="E215" s="1">
        <v>1.29454545454545</v>
      </c>
      <c r="F215">
        <v>712</v>
      </c>
      <c r="G215">
        <v>550</v>
      </c>
      <c r="H215">
        <v>0</v>
      </c>
      <c r="I215" s="2">
        <f>AVERAGE(Table1345[[#This Row],[Estimated costs 1]:[Estimated costs 20]])</f>
        <v>0</v>
      </c>
      <c r="J215" s="2">
        <f>_xlfn.STDEV.P(Table1345[[#This Row],[Estimated costs 1]:[Estimated costs 20]])</f>
        <v>0</v>
      </c>
      <c r="K215" s="2" t="e">
        <f>Table1345[[#This Row],[Dev]]/Table1345[[#This Row],[Mean]]*100</f>
        <v>#DIV/0!</v>
      </c>
      <c r="L215" s="2">
        <f>Table1345[[#This Row],[Estimated costs 1]]-Table1345[[#This Row],[Actual cost]]</f>
        <v>0</v>
      </c>
      <c r="M215" s="2" t="e">
        <f>Table1345[[#This Row],[Diff 1]]/Table1345[[#This Row],[Actual cost]]*100</f>
        <v>#DIV/0!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</row>
    <row r="216" spans="1:33" x14ac:dyDescent="0.3">
      <c r="A216" t="s">
        <v>236</v>
      </c>
      <c r="B216">
        <v>214</v>
      </c>
      <c r="C216" t="str">
        <f>LEFT(Table1345[[#This Row],[Contingency id]])</f>
        <v>C</v>
      </c>
      <c r="D216">
        <v>0</v>
      </c>
      <c r="E216" s="1">
        <v>1.31851851851851</v>
      </c>
      <c r="F216">
        <v>712</v>
      </c>
      <c r="G216">
        <v>540</v>
      </c>
      <c r="H216">
        <v>0</v>
      </c>
      <c r="I216" s="2">
        <f>AVERAGE(Table1345[[#This Row],[Estimated costs 1]:[Estimated costs 20]])</f>
        <v>0</v>
      </c>
      <c r="J216" s="2">
        <f>_xlfn.STDEV.P(Table1345[[#This Row],[Estimated costs 1]:[Estimated costs 20]])</f>
        <v>0</v>
      </c>
      <c r="K216" s="2" t="e">
        <f>Table1345[[#This Row],[Dev]]/Table1345[[#This Row],[Mean]]*100</f>
        <v>#DIV/0!</v>
      </c>
      <c r="L216" s="2">
        <f>Table1345[[#This Row],[Estimated costs 1]]-Table1345[[#This Row],[Actual cost]]</f>
        <v>0</v>
      </c>
      <c r="M216" s="2" t="e">
        <f>Table1345[[#This Row],[Diff 1]]/Table1345[[#This Row],[Actual cost]]*100</f>
        <v>#DIV/0!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</row>
    <row r="217" spans="1:33" x14ac:dyDescent="0.3">
      <c r="A217" t="s">
        <v>237</v>
      </c>
      <c r="B217">
        <v>215</v>
      </c>
      <c r="C217" t="str">
        <f>LEFT(Table1345[[#This Row],[Contingency id]])</f>
        <v>C</v>
      </c>
      <c r="D217">
        <v>0</v>
      </c>
      <c r="E217" s="1">
        <v>1.1034482758620601</v>
      </c>
      <c r="F217">
        <v>352</v>
      </c>
      <c r="G217">
        <v>319</v>
      </c>
      <c r="H217">
        <v>0</v>
      </c>
      <c r="I217" s="2">
        <f>AVERAGE(Table1345[[#This Row],[Estimated costs 1]:[Estimated costs 20]])</f>
        <v>0</v>
      </c>
      <c r="J217" s="2">
        <f>_xlfn.STDEV.P(Table1345[[#This Row],[Estimated costs 1]:[Estimated costs 20]])</f>
        <v>0</v>
      </c>
      <c r="K217" s="2" t="e">
        <f>Table1345[[#This Row],[Dev]]/Table1345[[#This Row],[Mean]]*100</f>
        <v>#DIV/0!</v>
      </c>
      <c r="L217" s="2">
        <f>Table1345[[#This Row],[Estimated costs 1]]-Table1345[[#This Row],[Actual cost]]</f>
        <v>0</v>
      </c>
      <c r="M217" s="2" t="e">
        <f>Table1345[[#This Row],[Diff 1]]/Table1345[[#This Row],[Actual cost]]*100</f>
        <v>#DIV/0!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</row>
    <row r="218" spans="1:33" x14ac:dyDescent="0.3">
      <c r="A218" t="s">
        <v>238</v>
      </c>
      <c r="B218">
        <v>216</v>
      </c>
      <c r="C218" t="str">
        <f>LEFT(Table1345[[#This Row],[Contingency id]])</f>
        <v>C</v>
      </c>
      <c r="D218">
        <v>0</v>
      </c>
      <c r="E218" s="1">
        <v>1.15409836065573</v>
      </c>
      <c r="F218">
        <v>352</v>
      </c>
      <c r="G218">
        <v>305</v>
      </c>
      <c r="H218">
        <v>0</v>
      </c>
      <c r="I218" s="2">
        <f>AVERAGE(Table1345[[#This Row],[Estimated costs 1]:[Estimated costs 20]])</f>
        <v>0</v>
      </c>
      <c r="J218" s="2">
        <f>_xlfn.STDEV.P(Table1345[[#This Row],[Estimated costs 1]:[Estimated costs 20]])</f>
        <v>0</v>
      </c>
      <c r="K218" s="2" t="e">
        <f>Table1345[[#This Row],[Dev]]/Table1345[[#This Row],[Mean]]*100</f>
        <v>#DIV/0!</v>
      </c>
      <c r="L218" s="2">
        <f>Table1345[[#This Row],[Estimated costs 1]]-Table1345[[#This Row],[Actual cost]]</f>
        <v>0</v>
      </c>
      <c r="M218" s="2" t="e">
        <f>Table1345[[#This Row],[Diff 1]]/Table1345[[#This Row],[Actual cost]]*100</f>
        <v>#DIV/0!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</row>
    <row r="219" spans="1:33" x14ac:dyDescent="0.3">
      <c r="A219" t="s">
        <v>239</v>
      </c>
      <c r="B219">
        <v>217</v>
      </c>
      <c r="C219" t="str">
        <f>LEFT(Table1345[[#This Row],[Contingency id]])</f>
        <v>C</v>
      </c>
      <c r="D219">
        <v>0</v>
      </c>
      <c r="E219" s="1">
        <v>1.11347517730496</v>
      </c>
      <c r="F219">
        <v>314</v>
      </c>
      <c r="G219">
        <v>282</v>
      </c>
      <c r="H219">
        <v>0</v>
      </c>
      <c r="I219" s="2">
        <f>AVERAGE(Table1345[[#This Row],[Estimated costs 1]:[Estimated costs 20]])</f>
        <v>0</v>
      </c>
      <c r="J219" s="2">
        <f>_xlfn.STDEV.P(Table1345[[#This Row],[Estimated costs 1]:[Estimated costs 20]])</f>
        <v>0</v>
      </c>
      <c r="K219" s="2" t="e">
        <f>Table1345[[#This Row],[Dev]]/Table1345[[#This Row],[Mean]]*100</f>
        <v>#DIV/0!</v>
      </c>
      <c r="L219" s="2">
        <f>Table1345[[#This Row],[Estimated costs 1]]-Table1345[[#This Row],[Actual cost]]</f>
        <v>0</v>
      </c>
      <c r="M219" s="2" t="e">
        <f>Table1345[[#This Row],[Diff 1]]/Table1345[[#This Row],[Actual cost]]*100</f>
        <v>#DIV/0!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</row>
    <row r="220" spans="1:33" x14ac:dyDescent="0.3">
      <c r="A220" t="s">
        <v>240</v>
      </c>
      <c r="B220">
        <v>218</v>
      </c>
      <c r="C220" t="str">
        <f>LEFT(Table1345[[#This Row],[Contingency id]])</f>
        <v>C</v>
      </c>
      <c r="D220">
        <v>0</v>
      </c>
      <c r="E220" s="1">
        <v>1.13768115942028</v>
      </c>
      <c r="F220">
        <v>314</v>
      </c>
      <c r="G220">
        <v>276</v>
      </c>
      <c r="H220">
        <v>0</v>
      </c>
      <c r="I220" s="2">
        <f>AVERAGE(Table1345[[#This Row],[Estimated costs 1]:[Estimated costs 20]])</f>
        <v>0</v>
      </c>
      <c r="J220" s="2">
        <f>_xlfn.STDEV.P(Table1345[[#This Row],[Estimated costs 1]:[Estimated costs 20]])</f>
        <v>0</v>
      </c>
      <c r="K220" s="2" t="e">
        <f>Table1345[[#This Row],[Dev]]/Table1345[[#This Row],[Mean]]*100</f>
        <v>#DIV/0!</v>
      </c>
      <c r="L220" s="2">
        <f>Table1345[[#This Row],[Estimated costs 1]]-Table1345[[#This Row],[Actual cost]]</f>
        <v>0</v>
      </c>
      <c r="M220" s="2" t="e">
        <f>Table1345[[#This Row],[Diff 1]]/Table1345[[#This Row],[Actual cost]]*100</f>
        <v>#DIV/0!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</row>
    <row r="221" spans="1:33" x14ac:dyDescent="0.3">
      <c r="A221" t="s">
        <v>241</v>
      </c>
      <c r="B221">
        <v>219</v>
      </c>
      <c r="C221" t="str">
        <f>LEFT(Table1345[[#This Row],[Contingency id]])</f>
        <v>C</v>
      </c>
      <c r="D221">
        <v>0</v>
      </c>
      <c r="E221" s="1">
        <v>1.0714285714285701</v>
      </c>
      <c r="F221">
        <v>195</v>
      </c>
      <c r="G221">
        <v>182</v>
      </c>
      <c r="H221">
        <v>0</v>
      </c>
      <c r="I221" s="2">
        <f>AVERAGE(Table1345[[#This Row],[Estimated costs 1]:[Estimated costs 20]])</f>
        <v>0</v>
      </c>
      <c r="J221" s="2">
        <f>_xlfn.STDEV.P(Table1345[[#This Row],[Estimated costs 1]:[Estimated costs 20]])</f>
        <v>0</v>
      </c>
      <c r="K221" s="2" t="e">
        <f>Table1345[[#This Row],[Dev]]/Table1345[[#This Row],[Mean]]*100</f>
        <v>#DIV/0!</v>
      </c>
      <c r="L221" s="2">
        <f>Table1345[[#This Row],[Estimated costs 1]]-Table1345[[#This Row],[Actual cost]]</f>
        <v>0</v>
      </c>
      <c r="M221" s="2" t="e">
        <f>Table1345[[#This Row],[Diff 1]]/Table1345[[#This Row],[Actual cost]]*100</f>
        <v>#DIV/0!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</row>
    <row r="222" spans="1:33" x14ac:dyDescent="0.3">
      <c r="A222" t="s">
        <v>242</v>
      </c>
      <c r="B222">
        <v>220</v>
      </c>
      <c r="C222" t="str">
        <f>LEFT(Table1345[[#This Row],[Contingency id]])</f>
        <v>C</v>
      </c>
      <c r="D222">
        <v>0</v>
      </c>
      <c r="E222" s="1">
        <v>1.0833333333333299</v>
      </c>
      <c r="F222">
        <v>195</v>
      </c>
      <c r="G222">
        <v>180</v>
      </c>
      <c r="H222">
        <v>0</v>
      </c>
      <c r="I222" s="2">
        <f>AVERAGE(Table1345[[#This Row],[Estimated costs 1]:[Estimated costs 20]])</f>
        <v>0</v>
      </c>
      <c r="J222" s="2">
        <f>_xlfn.STDEV.P(Table1345[[#This Row],[Estimated costs 1]:[Estimated costs 20]])</f>
        <v>0</v>
      </c>
      <c r="K222" s="2" t="e">
        <f>Table1345[[#This Row],[Dev]]/Table1345[[#This Row],[Mean]]*100</f>
        <v>#DIV/0!</v>
      </c>
      <c r="L222" s="2">
        <f>Table1345[[#This Row],[Estimated costs 1]]-Table1345[[#This Row],[Actual cost]]</f>
        <v>0</v>
      </c>
      <c r="M222" s="2" t="e">
        <f>Table1345[[#This Row],[Diff 1]]/Table1345[[#This Row],[Actual cost]]*100</f>
        <v>#DIV/0!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</row>
    <row r="223" spans="1:33" x14ac:dyDescent="0.3">
      <c r="A223" t="s">
        <v>243</v>
      </c>
      <c r="B223">
        <v>221</v>
      </c>
      <c r="C223" t="str">
        <f>LEFT(Table1345[[#This Row],[Contingency id]])</f>
        <v>C</v>
      </c>
      <c r="D223">
        <v>0</v>
      </c>
      <c r="E223" s="1">
        <v>1.56739130434782</v>
      </c>
      <c r="F223">
        <v>1442</v>
      </c>
      <c r="G223">
        <v>920</v>
      </c>
      <c r="H223">
        <v>0</v>
      </c>
      <c r="I223" s="2">
        <f>AVERAGE(Table1345[[#This Row],[Estimated costs 1]:[Estimated costs 20]])</f>
        <v>0</v>
      </c>
      <c r="J223" s="2">
        <f>_xlfn.STDEV.P(Table1345[[#This Row],[Estimated costs 1]:[Estimated costs 20]])</f>
        <v>0</v>
      </c>
      <c r="K223" s="2" t="e">
        <f>Table1345[[#This Row],[Dev]]/Table1345[[#This Row],[Mean]]*100</f>
        <v>#DIV/0!</v>
      </c>
      <c r="L223" s="2">
        <f>Table1345[[#This Row],[Estimated costs 1]]-Table1345[[#This Row],[Actual cost]]</f>
        <v>0</v>
      </c>
      <c r="M223" s="2" t="e">
        <f>Table1345[[#This Row],[Diff 1]]/Table1345[[#This Row],[Actual cost]]*100</f>
        <v>#DIV/0!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</row>
    <row r="224" spans="1:33" x14ac:dyDescent="0.3">
      <c r="A224" t="s">
        <v>244</v>
      </c>
      <c r="B224">
        <v>222</v>
      </c>
      <c r="C224" t="str">
        <f>LEFT(Table1345[[#This Row],[Contingency id]])</f>
        <v>C</v>
      </c>
      <c r="D224">
        <v>0</v>
      </c>
      <c r="E224" s="1">
        <v>1.5697167755991199</v>
      </c>
      <c r="F224">
        <v>1441</v>
      </c>
      <c r="G224">
        <v>918</v>
      </c>
      <c r="H224">
        <v>0</v>
      </c>
      <c r="I224" s="2">
        <f>AVERAGE(Table1345[[#This Row],[Estimated costs 1]:[Estimated costs 20]])</f>
        <v>0</v>
      </c>
      <c r="J224" s="2">
        <f>_xlfn.STDEV.P(Table1345[[#This Row],[Estimated costs 1]:[Estimated costs 20]])</f>
        <v>0</v>
      </c>
      <c r="K224" s="2" t="e">
        <f>Table1345[[#This Row],[Dev]]/Table1345[[#This Row],[Mean]]*100</f>
        <v>#DIV/0!</v>
      </c>
      <c r="L224" s="2">
        <f>Table1345[[#This Row],[Estimated costs 1]]-Table1345[[#This Row],[Actual cost]]</f>
        <v>0</v>
      </c>
      <c r="M224" s="2" t="e">
        <f>Table1345[[#This Row],[Diff 1]]/Table1345[[#This Row],[Actual cost]]*100</f>
        <v>#DIV/0!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</row>
    <row r="225" spans="1:33" x14ac:dyDescent="0.3">
      <c r="A225" t="s">
        <v>245</v>
      </c>
      <c r="B225">
        <v>223</v>
      </c>
      <c r="C225" t="str">
        <f>LEFT(Table1345[[#This Row],[Contingency id]])</f>
        <v>C</v>
      </c>
      <c r="D225">
        <v>0</v>
      </c>
      <c r="E225" s="1">
        <v>1.2898550724637601</v>
      </c>
      <c r="F225">
        <v>712</v>
      </c>
      <c r="G225">
        <v>552</v>
      </c>
      <c r="H225">
        <v>0</v>
      </c>
      <c r="I225" s="2">
        <f>AVERAGE(Table1345[[#This Row],[Estimated costs 1]:[Estimated costs 20]])</f>
        <v>0</v>
      </c>
      <c r="J225" s="2">
        <f>_xlfn.STDEV.P(Table1345[[#This Row],[Estimated costs 1]:[Estimated costs 20]])</f>
        <v>0</v>
      </c>
      <c r="K225" s="2" t="e">
        <f>Table1345[[#This Row],[Dev]]/Table1345[[#This Row],[Mean]]*100</f>
        <v>#DIV/0!</v>
      </c>
      <c r="L225" s="2">
        <f>Table1345[[#This Row],[Estimated costs 1]]-Table1345[[#This Row],[Actual cost]]</f>
        <v>0</v>
      </c>
      <c r="M225" s="2" t="e">
        <f>Table1345[[#This Row],[Diff 1]]/Table1345[[#This Row],[Actual cost]]*100</f>
        <v>#DIV/0!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</row>
    <row r="226" spans="1:33" x14ac:dyDescent="0.3">
      <c r="A226" t="s">
        <v>246</v>
      </c>
      <c r="B226">
        <v>224</v>
      </c>
      <c r="C226" t="str">
        <f>LEFT(Table1345[[#This Row],[Contingency id]])</f>
        <v>C</v>
      </c>
      <c r="D226">
        <v>0</v>
      </c>
      <c r="E226" s="1">
        <v>1.28057553956834</v>
      </c>
      <c r="F226">
        <v>712</v>
      </c>
      <c r="G226">
        <v>556</v>
      </c>
      <c r="H226">
        <v>0</v>
      </c>
      <c r="I226" s="2">
        <f>AVERAGE(Table1345[[#This Row],[Estimated costs 1]:[Estimated costs 20]])</f>
        <v>0</v>
      </c>
      <c r="J226" s="2">
        <f>_xlfn.STDEV.P(Table1345[[#This Row],[Estimated costs 1]:[Estimated costs 20]])</f>
        <v>0</v>
      </c>
      <c r="K226" s="2" t="e">
        <f>Table1345[[#This Row],[Dev]]/Table1345[[#This Row],[Mean]]*100</f>
        <v>#DIV/0!</v>
      </c>
      <c r="L226" s="2">
        <f>Table1345[[#This Row],[Estimated costs 1]]-Table1345[[#This Row],[Actual cost]]</f>
        <v>0</v>
      </c>
      <c r="M226" s="2" t="e">
        <f>Table1345[[#This Row],[Diff 1]]/Table1345[[#This Row],[Actual cost]]*100</f>
        <v>#DIV/0!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</row>
    <row r="227" spans="1:33" x14ac:dyDescent="0.3">
      <c r="A227" t="s">
        <v>247</v>
      </c>
      <c r="B227">
        <v>225</v>
      </c>
      <c r="C227" t="str">
        <f>LEFT(Table1345[[#This Row],[Contingency id]])</f>
        <v>C</v>
      </c>
      <c r="D227">
        <v>0</v>
      </c>
      <c r="E227" s="1">
        <v>1.3738910012674199</v>
      </c>
      <c r="F227">
        <v>1084</v>
      </c>
      <c r="G227">
        <v>789</v>
      </c>
      <c r="H227">
        <v>0</v>
      </c>
      <c r="I227" s="2">
        <f>AVERAGE(Table1345[[#This Row],[Estimated costs 1]:[Estimated costs 20]])</f>
        <v>0</v>
      </c>
      <c r="J227" s="2">
        <f>_xlfn.STDEV.P(Table1345[[#This Row],[Estimated costs 1]:[Estimated costs 20]])</f>
        <v>0</v>
      </c>
      <c r="K227" s="2" t="e">
        <f>Table1345[[#This Row],[Dev]]/Table1345[[#This Row],[Mean]]*100</f>
        <v>#DIV/0!</v>
      </c>
      <c r="L227" s="2">
        <f>Table1345[[#This Row],[Estimated costs 1]]-Table1345[[#This Row],[Actual cost]]</f>
        <v>0</v>
      </c>
      <c r="M227" s="2" t="e">
        <f>Table1345[[#This Row],[Diff 1]]/Table1345[[#This Row],[Actual cost]]*100</f>
        <v>#DIV/0!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</row>
    <row r="228" spans="1:33" x14ac:dyDescent="0.3">
      <c r="A228" t="s">
        <v>248</v>
      </c>
      <c r="B228">
        <v>226</v>
      </c>
      <c r="C228" t="str">
        <f>LEFT(Table1345[[#This Row],[Contingency id]])</f>
        <v>C</v>
      </c>
      <c r="D228">
        <v>0</v>
      </c>
      <c r="E228" s="1">
        <v>1.43386243386243</v>
      </c>
      <c r="F228">
        <v>1084</v>
      </c>
      <c r="G228">
        <v>756</v>
      </c>
      <c r="H228">
        <v>0</v>
      </c>
      <c r="I228" s="2">
        <f>AVERAGE(Table1345[[#This Row],[Estimated costs 1]:[Estimated costs 20]])</f>
        <v>0</v>
      </c>
      <c r="J228" s="2">
        <f>_xlfn.STDEV.P(Table1345[[#This Row],[Estimated costs 1]:[Estimated costs 20]])</f>
        <v>0</v>
      </c>
      <c r="K228" s="2" t="e">
        <f>Table1345[[#This Row],[Dev]]/Table1345[[#This Row],[Mean]]*100</f>
        <v>#DIV/0!</v>
      </c>
      <c r="L228" s="2">
        <f>Table1345[[#This Row],[Estimated costs 1]]-Table1345[[#This Row],[Actual cost]]</f>
        <v>0</v>
      </c>
      <c r="M228" s="2" t="e">
        <f>Table1345[[#This Row],[Diff 1]]/Table1345[[#This Row],[Actual cost]]*100</f>
        <v>#DIV/0!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</row>
    <row r="229" spans="1:33" x14ac:dyDescent="0.3">
      <c r="A229" t="s">
        <v>249</v>
      </c>
      <c r="B229">
        <v>227</v>
      </c>
      <c r="C229" t="str">
        <f>LEFT(Table1345[[#This Row],[Contingency id]])</f>
        <v>C</v>
      </c>
      <c r="D229">
        <v>0</v>
      </c>
      <c r="E229" s="1">
        <v>1.2208333333333301</v>
      </c>
      <c r="F229">
        <v>586</v>
      </c>
      <c r="G229">
        <v>480</v>
      </c>
      <c r="H229">
        <v>0</v>
      </c>
      <c r="I229" s="2">
        <f>AVERAGE(Table1345[[#This Row],[Estimated costs 1]:[Estimated costs 20]])</f>
        <v>0</v>
      </c>
      <c r="J229" s="2">
        <f>_xlfn.STDEV.P(Table1345[[#This Row],[Estimated costs 1]:[Estimated costs 20]])</f>
        <v>0</v>
      </c>
      <c r="K229" s="2" t="e">
        <f>Table1345[[#This Row],[Dev]]/Table1345[[#This Row],[Mean]]*100</f>
        <v>#DIV/0!</v>
      </c>
      <c r="L229" s="2">
        <f>Table1345[[#This Row],[Estimated costs 1]]-Table1345[[#This Row],[Actual cost]]</f>
        <v>0</v>
      </c>
      <c r="M229" s="2" t="e">
        <f>Table1345[[#This Row],[Diff 1]]/Table1345[[#This Row],[Actual cost]]*100</f>
        <v>#DIV/0!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</row>
    <row r="230" spans="1:33" x14ac:dyDescent="0.3">
      <c r="A230" t="s">
        <v>250</v>
      </c>
      <c r="B230">
        <v>228</v>
      </c>
      <c r="C230" t="str">
        <f>LEFT(Table1345[[#This Row],[Contingency id]])</f>
        <v>C</v>
      </c>
      <c r="D230">
        <v>0</v>
      </c>
      <c r="E230" s="1">
        <v>1.2441613588110401</v>
      </c>
      <c r="F230">
        <v>586</v>
      </c>
      <c r="G230">
        <v>471</v>
      </c>
      <c r="H230">
        <v>0</v>
      </c>
      <c r="I230" s="2">
        <f>AVERAGE(Table1345[[#This Row],[Estimated costs 1]:[Estimated costs 20]])</f>
        <v>0</v>
      </c>
      <c r="J230" s="2">
        <f>_xlfn.STDEV.P(Table1345[[#This Row],[Estimated costs 1]:[Estimated costs 20]])</f>
        <v>0</v>
      </c>
      <c r="K230" s="2" t="e">
        <f>Table1345[[#This Row],[Dev]]/Table1345[[#This Row],[Mean]]*100</f>
        <v>#DIV/0!</v>
      </c>
      <c r="L230" s="2">
        <f>Table1345[[#This Row],[Estimated costs 1]]-Table1345[[#This Row],[Actual cost]]</f>
        <v>0</v>
      </c>
      <c r="M230" s="2" t="e">
        <f>Table1345[[#This Row],[Diff 1]]/Table1345[[#This Row],[Actual cost]]*100</f>
        <v>#DIV/0!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</row>
    <row r="231" spans="1:33" x14ac:dyDescent="0.3">
      <c r="A231" t="s">
        <v>251</v>
      </c>
      <c r="B231">
        <v>229</v>
      </c>
      <c r="C231" t="str">
        <f>LEFT(Table1345[[#This Row],[Contingency id]])</f>
        <v>C</v>
      </c>
      <c r="D231">
        <v>0</v>
      </c>
      <c r="E231" s="1">
        <v>1.3519061583577701</v>
      </c>
      <c r="F231">
        <v>922</v>
      </c>
      <c r="G231">
        <v>682</v>
      </c>
      <c r="H231">
        <v>0</v>
      </c>
      <c r="I231" s="2">
        <f>AVERAGE(Table1345[[#This Row],[Estimated costs 1]:[Estimated costs 20]])</f>
        <v>0</v>
      </c>
      <c r="J231" s="2">
        <f>_xlfn.STDEV.P(Table1345[[#This Row],[Estimated costs 1]:[Estimated costs 20]])</f>
        <v>0</v>
      </c>
      <c r="K231" s="2" t="e">
        <f>Table1345[[#This Row],[Dev]]/Table1345[[#This Row],[Mean]]*100</f>
        <v>#DIV/0!</v>
      </c>
      <c r="L231" s="2">
        <f>Table1345[[#This Row],[Estimated costs 1]]-Table1345[[#This Row],[Actual cost]]</f>
        <v>0</v>
      </c>
      <c r="M231" s="2" t="e">
        <f>Table1345[[#This Row],[Diff 1]]/Table1345[[#This Row],[Actual cost]]*100</f>
        <v>#DIV/0!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</row>
    <row r="232" spans="1:33" x14ac:dyDescent="0.3">
      <c r="A232" t="s">
        <v>252</v>
      </c>
      <c r="B232">
        <v>230</v>
      </c>
      <c r="C232" t="str">
        <f>LEFT(Table1345[[#This Row],[Contingency id]])</f>
        <v>C</v>
      </c>
      <c r="D232">
        <v>0</v>
      </c>
      <c r="E232" s="1">
        <v>1.4012158054711199</v>
      </c>
      <c r="F232">
        <v>922</v>
      </c>
      <c r="G232">
        <v>658</v>
      </c>
      <c r="H232">
        <v>0</v>
      </c>
      <c r="I232" s="2">
        <f>AVERAGE(Table1345[[#This Row],[Estimated costs 1]:[Estimated costs 20]])</f>
        <v>0</v>
      </c>
      <c r="J232" s="2">
        <f>_xlfn.STDEV.P(Table1345[[#This Row],[Estimated costs 1]:[Estimated costs 20]])</f>
        <v>0</v>
      </c>
      <c r="K232" s="2" t="e">
        <f>Table1345[[#This Row],[Dev]]/Table1345[[#This Row],[Mean]]*100</f>
        <v>#DIV/0!</v>
      </c>
      <c r="L232" s="2">
        <f>Table1345[[#This Row],[Estimated costs 1]]-Table1345[[#This Row],[Actual cost]]</f>
        <v>0</v>
      </c>
      <c r="M232" s="2" t="e">
        <f>Table1345[[#This Row],[Diff 1]]/Table1345[[#This Row],[Actual cost]]*100</f>
        <v>#DIV/0!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</row>
    <row r="233" spans="1:33" x14ac:dyDescent="0.3">
      <c r="A233" t="s">
        <v>253</v>
      </c>
      <c r="B233">
        <v>231</v>
      </c>
      <c r="C233" t="str">
        <f>LEFT(Table1345[[#This Row],[Contingency id]])</f>
        <v>C</v>
      </c>
      <c r="D233">
        <v>0</v>
      </c>
      <c r="E233" s="1">
        <v>1.5125570776255699</v>
      </c>
      <c r="F233">
        <v>1325</v>
      </c>
      <c r="G233">
        <v>876</v>
      </c>
      <c r="H233">
        <v>0</v>
      </c>
      <c r="I233" s="2">
        <f>AVERAGE(Table1345[[#This Row],[Estimated costs 1]:[Estimated costs 20]])</f>
        <v>0</v>
      </c>
      <c r="J233" s="2">
        <f>_xlfn.STDEV.P(Table1345[[#This Row],[Estimated costs 1]:[Estimated costs 20]])</f>
        <v>0</v>
      </c>
      <c r="K233" s="2" t="e">
        <f>Table1345[[#This Row],[Dev]]/Table1345[[#This Row],[Mean]]*100</f>
        <v>#DIV/0!</v>
      </c>
      <c r="L233" s="2">
        <f>Table1345[[#This Row],[Estimated costs 1]]-Table1345[[#This Row],[Actual cost]]</f>
        <v>0</v>
      </c>
      <c r="M233" s="2" t="e">
        <f>Table1345[[#This Row],[Diff 1]]/Table1345[[#This Row],[Actual cost]]*100</f>
        <v>#DIV/0!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</row>
    <row r="234" spans="1:33" x14ac:dyDescent="0.3">
      <c r="A234" t="s">
        <v>254</v>
      </c>
      <c r="B234">
        <v>232</v>
      </c>
      <c r="C234" t="str">
        <f>LEFT(Table1345[[#This Row],[Contingency id]])</f>
        <v>C</v>
      </c>
      <c r="D234">
        <v>0</v>
      </c>
      <c r="E234" s="1">
        <v>1.5708013172338</v>
      </c>
      <c r="F234">
        <v>1431</v>
      </c>
      <c r="G234">
        <v>911</v>
      </c>
      <c r="H234">
        <v>0</v>
      </c>
      <c r="I234" s="2">
        <f>AVERAGE(Table1345[[#This Row],[Estimated costs 1]:[Estimated costs 20]])</f>
        <v>0</v>
      </c>
      <c r="J234" s="2">
        <f>_xlfn.STDEV.P(Table1345[[#This Row],[Estimated costs 1]:[Estimated costs 20]])</f>
        <v>0</v>
      </c>
      <c r="K234" s="2" t="e">
        <f>Table1345[[#This Row],[Dev]]/Table1345[[#This Row],[Mean]]*100</f>
        <v>#DIV/0!</v>
      </c>
      <c r="L234" s="2">
        <f>Table1345[[#This Row],[Estimated costs 1]]-Table1345[[#This Row],[Actual cost]]</f>
        <v>0</v>
      </c>
      <c r="M234" s="2" t="e">
        <f>Table1345[[#This Row],[Diff 1]]/Table1345[[#This Row],[Actual cost]]*100</f>
        <v>#DIV/0!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</row>
    <row r="235" spans="1:33" x14ac:dyDescent="0.3">
      <c r="A235" t="s">
        <v>255</v>
      </c>
      <c r="B235">
        <v>233</v>
      </c>
      <c r="C235" t="str">
        <f>LEFT(Table1345[[#This Row],[Contingency id]])</f>
        <v>C</v>
      </c>
      <c r="D235">
        <v>0</v>
      </c>
      <c r="E235" s="1">
        <v>1.5642105263157799</v>
      </c>
      <c r="F235">
        <v>1486</v>
      </c>
      <c r="G235">
        <v>950</v>
      </c>
      <c r="H235">
        <v>0</v>
      </c>
      <c r="I235" s="2">
        <f>AVERAGE(Table1345[[#This Row],[Estimated costs 1]:[Estimated costs 20]])</f>
        <v>0</v>
      </c>
      <c r="J235" s="2">
        <f>_xlfn.STDEV.P(Table1345[[#This Row],[Estimated costs 1]:[Estimated costs 20]])</f>
        <v>0</v>
      </c>
      <c r="K235" s="2" t="e">
        <f>Table1345[[#This Row],[Dev]]/Table1345[[#This Row],[Mean]]*100</f>
        <v>#DIV/0!</v>
      </c>
      <c r="L235" s="2">
        <f>Table1345[[#This Row],[Estimated costs 1]]-Table1345[[#This Row],[Actual cost]]</f>
        <v>0</v>
      </c>
      <c r="M235" s="2" t="e">
        <f>Table1345[[#This Row],[Diff 1]]/Table1345[[#This Row],[Actual cost]]*100</f>
        <v>#DIV/0!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</row>
    <row r="236" spans="1:33" x14ac:dyDescent="0.3">
      <c r="A236" t="s">
        <v>256</v>
      </c>
      <c r="B236">
        <v>234</v>
      </c>
      <c r="C236" t="str">
        <f>LEFT(Table1345[[#This Row],[Contingency id]])</f>
        <v>C</v>
      </c>
      <c r="D236">
        <v>0</v>
      </c>
      <c r="E236" s="1">
        <v>1.6300518134715001</v>
      </c>
      <c r="F236">
        <v>1573</v>
      </c>
      <c r="G236">
        <v>965</v>
      </c>
      <c r="H236">
        <v>0</v>
      </c>
      <c r="I236" s="2">
        <f>AVERAGE(Table1345[[#This Row],[Estimated costs 1]:[Estimated costs 20]])</f>
        <v>0</v>
      </c>
      <c r="J236" s="2">
        <f>_xlfn.STDEV.P(Table1345[[#This Row],[Estimated costs 1]:[Estimated costs 20]])</f>
        <v>0</v>
      </c>
      <c r="K236" s="2" t="e">
        <f>Table1345[[#This Row],[Dev]]/Table1345[[#This Row],[Mean]]*100</f>
        <v>#DIV/0!</v>
      </c>
      <c r="L236" s="2">
        <f>Table1345[[#This Row],[Estimated costs 1]]-Table1345[[#This Row],[Actual cost]]</f>
        <v>0</v>
      </c>
      <c r="M236" s="2" t="e">
        <f>Table1345[[#This Row],[Diff 1]]/Table1345[[#This Row],[Actual cost]]*100</f>
        <v>#DIV/0!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</row>
    <row r="237" spans="1:33" hidden="1" x14ac:dyDescent="0.3">
      <c r="A237" t="s">
        <v>257</v>
      </c>
      <c r="B237">
        <v>235</v>
      </c>
      <c r="C237" t="str">
        <f>LEFT(Table1345[[#This Row],[Contingency id]])</f>
        <v>A</v>
      </c>
      <c r="D237">
        <v>0</v>
      </c>
      <c r="E237" s="1">
        <v>1.02272727272727</v>
      </c>
      <c r="F237">
        <v>90</v>
      </c>
      <c r="G237">
        <v>88</v>
      </c>
      <c r="H237">
        <v>0</v>
      </c>
      <c r="I237" s="2">
        <f>AVERAGE(Table1345[[#This Row],[Estimated costs 1]:[Estimated costs 20]])</f>
        <v>0</v>
      </c>
      <c r="J237" s="2">
        <f>_xlfn.STDEV.P(Table1345[[#This Row],[Estimated costs 1]:[Estimated costs 20]])</f>
        <v>0</v>
      </c>
      <c r="K237" s="2" t="e">
        <f>Table1345[[#This Row],[Dev]]/Table1345[[#This Row],[Mean]]*100</f>
        <v>#DIV/0!</v>
      </c>
      <c r="L237" s="2">
        <f>Table1345[[#This Row],[Estimated costs 1]]-Table1345[[#This Row],[Actual cost]]</f>
        <v>0</v>
      </c>
      <c r="M237" s="2" t="e">
        <f>Table1345[[#This Row],[Diff 1]]/Table1345[[#This Row],[Actual cost]]*100</f>
        <v>#DIV/0!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</row>
    <row r="238" spans="1:33" hidden="1" x14ac:dyDescent="0.3">
      <c r="A238" t="s">
        <v>258</v>
      </c>
      <c r="B238">
        <v>236</v>
      </c>
      <c r="C238" t="str">
        <f>LEFT(Table1345[[#This Row],[Contingency id]])</f>
        <v>A</v>
      </c>
      <c r="D238">
        <v>0</v>
      </c>
      <c r="E238" s="1">
        <v>1.0588235294117601</v>
      </c>
      <c r="F238">
        <v>90</v>
      </c>
      <c r="G238">
        <v>85</v>
      </c>
      <c r="H238">
        <v>0</v>
      </c>
      <c r="I238" s="2">
        <f>AVERAGE(Table1345[[#This Row],[Estimated costs 1]:[Estimated costs 20]])</f>
        <v>0</v>
      </c>
      <c r="J238" s="2">
        <f>_xlfn.STDEV.P(Table1345[[#This Row],[Estimated costs 1]:[Estimated costs 20]])</f>
        <v>0</v>
      </c>
      <c r="K238" s="2" t="e">
        <f>Table1345[[#This Row],[Dev]]/Table1345[[#This Row],[Mean]]*100</f>
        <v>#DIV/0!</v>
      </c>
      <c r="L238" s="2">
        <f>Table1345[[#This Row],[Estimated costs 1]]-Table1345[[#This Row],[Actual cost]]</f>
        <v>0</v>
      </c>
      <c r="M238" s="2" t="e">
        <f>Table1345[[#This Row],[Diff 1]]/Table1345[[#This Row],[Actual cost]]*100</f>
        <v>#DIV/0!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</row>
    <row r="239" spans="1:33" hidden="1" x14ac:dyDescent="0.3">
      <c r="A239" t="s">
        <v>259</v>
      </c>
      <c r="B239">
        <v>237</v>
      </c>
      <c r="C239" t="str">
        <f>LEFT(Table1345[[#This Row],[Contingency id]])</f>
        <v>A</v>
      </c>
      <c r="D239">
        <v>0</v>
      </c>
      <c r="E239" s="1">
        <v>1.02272727272727</v>
      </c>
      <c r="F239">
        <v>90</v>
      </c>
      <c r="G239">
        <v>88</v>
      </c>
      <c r="H239">
        <v>0</v>
      </c>
      <c r="I239" s="2">
        <f>AVERAGE(Table1345[[#This Row],[Estimated costs 1]:[Estimated costs 20]])</f>
        <v>0</v>
      </c>
      <c r="J239" s="2">
        <f>_xlfn.STDEV.P(Table1345[[#This Row],[Estimated costs 1]:[Estimated costs 20]])</f>
        <v>0</v>
      </c>
      <c r="K239" s="2" t="e">
        <f>Table1345[[#This Row],[Dev]]/Table1345[[#This Row],[Mean]]*100</f>
        <v>#DIV/0!</v>
      </c>
      <c r="L239" s="2">
        <f>Table1345[[#This Row],[Estimated costs 1]]-Table1345[[#This Row],[Actual cost]]</f>
        <v>0</v>
      </c>
      <c r="M239" s="2" t="e">
        <f>Table1345[[#This Row],[Diff 1]]/Table1345[[#This Row],[Actual cost]]*100</f>
        <v>#DIV/0!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</row>
    <row r="240" spans="1:33" hidden="1" x14ac:dyDescent="0.3">
      <c r="A240" t="s">
        <v>260</v>
      </c>
      <c r="B240">
        <v>238</v>
      </c>
      <c r="C240" t="str">
        <f>LEFT(Table1345[[#This Row],[Contingency id]])</f>
        <v>A</v>
      </c>
      <c r="D240">
        <v>0</v>
      </c>
      <c r="E240" s="1">
        <v>1</v>
      </c>
      <c r="F240">
        <v>90</v>
      </c>
      <c r="G240">
        <v>90</v>
      </c>
      <c r="H240">
        <v>0</v>
      </c>
      <c r="I240" s="2">
        <f>AVERAGE(Table1345[[#This Row],[Estimated costs 1]:[Estimated costs 20]])</f>
        <v>0</v>
      </c>
      <c r="J240" s="2">
        <f>_xlfn.STDEV.P(Table1345[[#This Row],[Estimated costs 1]:[Estimated costs 20]])</f>
        <v>0</v>
      </c>
      <c r="K240" s="2" t="e">
        <f>Table1345[[#This Row],[Dev]]/Table1345[[#This Row],[Mean]]*100</f>
        <v>#DIV/0!</v>
      </c>
      <c r="L240" s="2">
        <f>Table1345[[#This Row],[Estimated costs 1]]-Table1345[[#This Row],[Actual cost]]</f>
        <v>0</v>
      </c>
      <c r="M240" s="2" t="e">
        <f>Table1345[[#This Row],[Diff 1]]/Table1345[[#This Row],[Actual cost]]*100</f>
        <v>#DIV/0!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</row>
    <row r="241" spans="1:33" hidden="1" x14ac:dyDescent="0.3">
      <c r="A241" t="s">
        <v>261</v>
      </c>
      <c r="B241">
        <v>239</v>
      </c>
      <c r="C241" t="str">
        <f>LEFT(Table1345[[#This Row],[Contingency id]])</f>
        <v>A</v>
      </c>
      <c r="D241">
        <v>0</v>
      </c>
      <c r="E241" s="1">
        <v>1.0465116279069699</v>
      </c>
      <c r="F241">
        <v>90</v>
      </c>
      <c r="G241">
        <v>86</v>
      </c>
      <c r="H241">
        <v>0</v>
      </c>
      <c r="I241" s="2">
        <f>AVERAGE(Table1345[[#This Row],[Estimated costs 1]:[Estimated costs 20]])</f>
        <v>0</v>
      </c>
      <c r="J241" s="2">
        <f>_xlfn.STDEV.P(Table1345[[#This Row],[Estimated costs 1]:[Estimated costs 20]])</f>
        <v>0</v>
      </c>
      <c r="K241" s="2" t="e">
        <f>Table1345[[#This Row],[Dev]]/Table1345[[#This Row],[Mean]]*100</f>
        <v>#DIV/0!</v>
      </c>
      <c r="L241" s="2">
        <f>Table1345[[#This Row],[Estimated costs 1]]-Table1345[[#This Row],[Actual cost]]</f>
        <v>0</v>
      </c>
      <c r="M241" s="2" t="e">
        <f>Table1345[[#This Row],[Diff 1]]/Table1345[[#This Row],[Actual cost]]*100</f>
        <v>#DIV/0!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</row>
    <row r="242" spans="1:33" hidden="1" x14ac:dyDescent="0.3">
      <c r="A242" t="s">
        <v>262</v>
      </c>
      <c r="B242">
        <v>240</v>
      </c>
      <c r="C242" t="str">
        <f>LEFT(Table1345[[#This Row],[Contingency id]])</f>
        <v>A</v>
      </c>
      <c r="D242">
        <v>0</v>
      </c>
      <c r="E242" s="1">
        <v>1.0465116279069699</v>
      </c>
      <c r="F242">
        <v>90</v>
      </c>
      <c r="G242">
        <v>86</v>
      </c>
      <c r="H242">
        <v>0</v>
      </c>
      <c r="I242" s="2">
        <f>AVERAGE(Table1345[[#This Row],[Estimated costs 1]:[Estimated costs 20]])</f>
        <v>0</v>
      </c>
      <c r="J242" s="2">
        <f>_xlfn.STDEV.P(Table1345[[#This Row],[Estimated costs 1]:[Estimated costs 20]])</f>
        <v>0</v>
      </c>
      <c r="K242" s="2" t="e">
        <f>Table1345[[#This Row],[Dev]]/Table1345[[#This Row],[Mean]]*100</f>
        <v>#DIV/0!</v>
      </c>
      <c r="L242" s="2">
        <f>Table1345[[#This Row],[Estimated costs 1]]-Table1345[[#This Row],[Actual cost]]</f>
        <v>0</v>
      </c>
      <c r="M242" s="2" t="e">
        <f>Table1345[[#This Row],[Diff 1]]/Table1345[[#This Row],[Actual cost]]*100</f>
        <v>#DIV/0!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</row>
    <row r="243" spans="1:33" hidden="1" x14ac:dyDescent="0.3">
      <c r="A243" t="s">
        <v>263</v>
      </c>
      <c r="B243">
        <v>241</v>
      </c>
      <c r="C243" t="str">
        <f>LEFT(Table1345[[#This Row],[Contingency id]])</f>
        <v>A</v>
      </c>
      <c r="D243">
        <v>0</v>
      </c>
      <c r="E243" s="1">
        <v>1.04705882352941</v>
      </c>
      <c r="F243">
        <v>89</v>
      </c>
      <c r="G243">
        <v>85</v>
      </c>
      <c r="H243">
        <v>0</v>
      </c>
      <c r="I243" s="2">
        <f>AVERAGE(Table1345[[#This Row],[Estimated costs 1]:[Estimated costs 20]])</f>
        <v>0</v>
      </c>
      <c r="J243" s="2">
        <f>_xlfn.STDEV.P(Table1345[[#This Row],[Estimated costs 1]:[Estimated costs 20]])</f>
        <v>0</v>
      </c>
      <c r="K243" s="2" t="e">
        <f>Table1345[[#This Row],[Dev]]/Table1345[[#This Row],[Mean]]*100</f>
        <v>#DIV/0!</v>
      </c>
      <c r="L243" s="2">
        <f>Table1345[[#This Row],[Estimated costs 1]]-Table1345[[#This Row],[Actual cost]]</f>
        <v>0</v>
      </c>
      <c r="M243" s="2" t="e">
        <f>Table1345[[#This Row],[Diff 1]]/Table1345[[#This Row],[Actual cost]]*100</f>
        <v>#DIV/0!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</row>
    <row r="244" spans="1:33" hidden="1" x14ac:dyDescent="0.3">
      <c r="A244" t="s">
        <v>264</v>
      </c>
      <c r="B244">
        <v>242</v>
      </c>
      <c r="C244" t="str">
        <f>LEFT(Table1345[[#This Row],[Contingency id]])</f>
        <v>A</v>
      </c>
      <c r="D244">
        <v>0</v>
      </c>
      <c r="E244" s="1">
        <v>1.015625</v>
      </c>
      <c r="F244">
        <v>65</v>
      </c>
      <c r="G244">
        <v>64</v>
      </c>
      <c r="H244">
        <v>0</v>
      </c>
      <c r="I244" s="2">
        <f>AVERAGE(Table1345[[#This Row],[Estimated costs 1]:[Estimated costs 20]])</f>
        <v>0</v>
      </c>
      <c r="J244" s="2">
        <f>_xlfn.STDEV.P(Table1345[[#This Row],[Estimated costs 1]:[Estimated costs 20]])</f>
        <v>0</v>
      </c>
      <c r="K244" s="2" t="e">
        <f>Table1345[[#This Row],[Dev]]/Table1345[[#This Row],[Mean]]*100</f>
        <v>#DIV/0!</v>
      </c>
      <c r="L244" s="2">
        <f>Table1345[[#This Row],[Estimated costs 1]]-Table1345[[#This Row],[Actual cost]]</f>
        <v>0</v>
      </c>
      <c r="M244" s="2" t="e">
        <f>Table1345[[#This Row],[Diff 1]]/Table1345[[#This Row],[Actual cost]]*100</f>
        <v>#DIV/0!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</row>
    <row r="245" spans="1:33" hidden="1" x14ac:dyDescent="0.3">
      <c r="A245" t="s">
        <v>265</v>
      </c>
      <c r="B245">
        <v>243</v>
      </c>
      <c r="C245" t="str">
        <f>LEFT(Table1345[[#This Row],[Contingency id]])</f>
        <v>A</v>
      </c>
      <c r="D245">
        <v>0</v>
      </c>
      <c r="E245" s="1">
        <v>1.0163934426229499</v>
      </c>
      <c r="F245">
        <v>62</v>
      </c>
      <c r="G245">
        <v>61</v>
      </c>
      <c r="H245">
        <v>0</v>
      </c>
      <c r="I245" s="2">
        <f>AVERAGE(Table1345[[#This Row],[Estimated costs 1]:[Estimated costs 20]])</f>
        <v>0</v>
      </c>
      <c r="J245" s="2">
        <f>_xlfn.STDEV.P(Table1345[[#This Row],[Estimated costs 1]:[Estimated costs 20]])</f>
        <v>0</v>
      </c>
      <c r="K245" s="2" t="e">
        <f>Table1345[[#This Row],[Dev]]/Table1345[[#This Row],[Mean]]*100</f>
        <v>#DIV/0!</v>
      </c>
      <c r="L245" s="2">
        <f>Table1345[[#This Row],[Estimated costs 1]]-Table1345[[#This Row],[Actual cost]]</f>
        <v>0</v>
      </c>
      <c r="M245" s="2" t="e">
        <f>Table1345[[#This Row],[Diff 1]]/Table1345[[#This Row],[Actual cost]]*100</f>
        <v>#DIV/0!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</row>
    <row r="246" spans="1:33" hidden="1" x14ac:dyDescent="0.3">
      <c r="A246" t="s">
        <v>266</v>
      </c>
      <c r="B246">
        <v>244</v>
      </c>
      <c r="C246" t="str">
        <f>LEFT(Table1345[[#This Row],[Contingency id]])</f>
        <v>A</v>
      </c>
      <c r="D246">
        <v>0</v>
      </c>
      <c r="E246" s="1">
        <v>1.0333333333333301</v>
      </c>
      <c r="F246">
        <v>62</v>
      </c>
      <c r="G246">
        <v>60</v>
      </c>
      <c r="H246">
        <v>0</v>
      </c>
      <c r="I246" s="2">
        <f>AVERAGE(Table1345[[#This Row],[Estimated costs 1]:[Estimated costs 20]])</f>
        <v>0</v>
      </c>
      <c r="J246" s="2">
        <f>_xlfn.STDEV.P(Table1345[[#This Row],[Estimated costs 1]:[Estimated costs 20]])</f>
        <v>0</v>
      </c>
      <c r="K246" s="2" t="e">
        <f>Table1345[[#This Row],[Dev]]/Table1345[[#This Row],[Mean]]*100</f>
        <v>#DIV/0!</v>
      </c>
      <c r="L246" s="2">
        <f>Table1345[[#This Row],[Estimated costs 1]]-Table1345[[#This Row],[Actual cost]]</f>
        <v>0</v>
      </c>
      <c r="M246" s="2" t="e">
        <f>Table1345[[#This Row],[Diff 1]]/Table1345[[#This Row],[Actual cost]]*100</f>
        <v>#DIV/0!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</row>
    <row r="247" spans="1:33" hidden="1" x14ac:dyDescent="0.3">
      <c r="A247" t="s">
        <v>267</v>
      </c>
      <c r="B247">
        <v>245</v>
      </c>
      <c r="C247" t="str">
        <f>LEFT(Table1345[[#This Row],[Contingency id]])</f>
        <v>A</v>
      </c>
      <c r="D247">
        <v>0</v>
      </c>
      <c r="E247" s="1">
        <v>1.0595238095238</v>
      </c>
      <c r="F247">
        <v>89</v>
      </c>
      <c r="G247">
        <v>84</v>
      </c>
      <c r="H247">
        <v>0</v>
      </c>
      <c r="I247" s="2">
        <f>AVERAGE(Table1345[[#This Row],[Estimated costs 1]:[Estimated costs 20]])</f>
        <v>0</v>
      </c>
      <c r="J247" s="2">
        <f>_xlfn.STDEV.P(Table1345[[#This Row],[Estimated costs 1]:[Estimated costs 20]])</f>
        <v>0</v>
      </c>
      <c r="K247" s="2" t="e">
        <f>Table1345[[#This Row],[Dev]]/Table1345[[#This Row],[Mean]]*100</f>
        <v>#DIV/0!</v>
      </c>
      <c r="L247" s="2">
        <f>Table1345[[#This Row],[Estimated costs 1]]-Table1345[[#This Row],[Actual cost]]</f>
        <v>0</v>
      </c>
      <c r="M247" s="2" t="e">
        <f>Table1345[[#This Row],[Diff 1]]/Table1345[[#This Row],[Actual cost]]*100</f>
        <v>#DIV/0!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</row>
    <row r="248" spans="1:33" hidden="1" x14ac:dyDescent="0.3">
      <c r="A248" t="s">
        <v>268</v>
      </c>
      <c r="B248">
        <v>246</v>
      </c>
      <c r="C248" t="str">
        <f>LEFT(Table1345[[#This Row],[Contingency id]])</f>
        <v>A</v>
      </c>
      <c r="D248">
        <v>0</v>
      </c>
      <c r="E248" s="1">
        <v>1.0595238095238</v>
      </c>
      <c r="F248">
        <v>89</v>
      </c>
      <c r="G248">
        <v>84</v>
      </c>
      <c r="H248">
        <v>0</v>
      </c>
      <c r="I248" s="2">
        <f>AVERAGE(Table1345[[#This Row],[Estimated costs 1]:[Estimated costs 20]])</f>
        <v>0</v>
      </c>
      <c r="J248" s="2">
        <f>_xlfn.STDEV.P(Table1345[[#This Row],[Estimated costs 1]:[Estimated costs 20]])</f>
        <v>0</v>
      </c>
      <c r="K248" s="2" t="e">
        <f>Table1345[[#This Row],[Dev]]/Table1345[[#This Row],[Mean]]*100</f>
        <v>#DIV/0!</v>
      </c>
      <c r="L248" s="2">
        <f>Table1345[[#This Row],[Estimated costs 1]]-Table1345[[#This Row],[Actual cost]]</f>
        <v>0</v>
      </c>
      <c r="M248" s="2" t="e">
        <f>Table1345[[#This Row],[Diff 1]]/Table1345[[#This Row],[Actual cost]]*100</f>
        <v>#DIV/0!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</row>
    <row r="249" spans="1:33" hidden="1" x14ac:dyDescent="0.3">
      <c r="A249" t="s">
        <v>269</v>
      </c>
      <c r="B249">
        <v>247</v>
      </c>
      <c r="C249" t="str">
        <f>LEFT(Table1345[[#This Row],[Contingency id]])</f>
        <v>A</v>
      </c>
      <c r="D249">
        <v>0</v>
      </c>
      <c r="E249" s="1">
        <v>1.02298850574712</v>
      </c>
      <c r="F249">
        <v>89</v>
      </c>
      <c r="G249">
        <v>87</v>
      </c>
      <c r="H249">
        <v>0</v>
      </c>
      <c r="I249" s="2">
        <f>AVERAGE(Table1345[[#This Row],[Estimated costs 1]:[Estimated costs 20]])</f>
        <v>0</v>
      </c>
      <c r="J249" s="2">
        <f>_xlfn.STDEV.P(Table1345[[#This Row],[Estimated costs 1]:[Estimated costs 20]])</f>
        <v>0</v>
      </c>
      <c r="K249" s="2" t="e">
        <f>Table1345[[#This Row],[Dev]]/Table1345[[#This Row],[Mean]]*100</f>
        <v>#DIV/0!</v>
      </c>
      <c r="L249" s="2">
        <f>Table1345[[#This Row],[Estimated costs 1]]-Table1345[[#This Row],[Actual cost]]</f>
        <v>0</v>
      </c>
      <c r="M249" s="2" t="e">
        <f>Table1345[[#This Row],[Diff 1]]/Table1345[[#This Row],[Actual cost]]*100</f>
        <v>#DIV/0!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</row>
    <row r="250" spans="1:33" hidden="1" x14ac:dyDescent="0.3">
      <c r="A250" t="s">
        <v>270</v>
      </c>
      <c r="B250">
        <v>248</v>
      </c>
      <c r="C250" t="str">
        <f>LEFT(Table1345[[#This Row],[Contingency id]])</f>
        <v>A</v>
      </c>
      <c r="D250">
        <v>0</v>
      </c>
      <c r="E250" s="1">
        <v>1</v>
      </c>
      <c r="F250">
        <v>65</v>
      </c>
      <c r="G250">
        <v>65</v>
      </c>
      <c r="H250">
        <v>0</v>
      </c>
      <c r="I250" s="2">
        <f>AVERAGE(Table1345[[#This Row],[Estimated costs 1]:[Estimated costs 20]])</f>
        <v>0</v>
      </c>
      <c r="J250" s="2">
        <f>_xlfn.STDEV.P(Table1345[[#This Row],[Estimated costs 1]:[Estimated costs 20]])</f>
        <v>0</v>
      </c>
      <c r="K250" s="2" t="e">
        <f>Table1345[[#This Row],[Dev]]/Table1345[[#This Row],[Mean]]*100</f>
        <v>#DIV/0!</v>
      </c>
      <c r="L250" s="2">
        <f>Table1345[[#This Row],[Estimated costs 1]]-Table1345[[#This Row],[Actual cost]]</f>
        <v>0</v>
      </c>
      <c r="M250" s="2" t="e">
        <f>Table1345[[#This Row],[Diff 1]]/Table1345[[#This Row],[Actual cost]]*100</f>
        <v>#DIV/0!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</row>
    <row r="251" spans="1:33" hidden="1" x14ac:dyDescent="0.3">
      <c r="A251" t="s">
        <v>271</v>
      </c>
      <c r="B251">
        <v>249</v>
      </c>
      <c r="C251" t="str">
        <f>LEFT(Table1345[[#This Row],[Contingency id]])</f>
        <v>A</v>
      </c>
      <c r="D251">
        <v>0</v>
      </c>
      <c r="E251" s="1">
        <v>1.03488372093023</v>
      </c>
      <c r="F251">
        <v>89</v>
      </c>
      <c r="G251">
        <v>86</v>
      </c>
      <c r="H251">
        <v>0</v>
      </c>
      <c r="I251" s="2">
        <f>AVERAGE(Table1345[[#This Row],[Estimated costs 1]:[Estimated costs 20]])</f>
        <v>0</v>
      </c>
      <c r="J251" s="2">
        <f>_xlfn.STDEV.P(Table1345[[#This Row],[Estimated costs 1]:[Estimated costs 20]])</f>
        <v>0</v>
      </c>
      <c r="K251" s="2" t="e">
        <f>Table1345[[#This Row],[Dev]]/Table1345[[#This Row],[Mean]]*100</f>
        <v>#DIV/0!</v>
      </c>
      <c r="L251" s="2">
        <f>Table1345[[#This Row],[Estimated costs 1]]-Table1345[[#This Row],[Actual cost]]</f>
        <v>0</v>
      </c>
      <c r="M251" s="2" t="e">
        <f>Table1345[[#This Row],[Diff 1]]/Table1345[[#This Row],[Actual cost]]*100</f>
        <v>#DIV/0!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</row>
    <row r="252" spans="1:33" hidden="1" x14ac:dyDescent="0.3">
      <c r="A252" t="s">
        <v>272</v>
      </c>
      <c r="B252">
        <v>250</v>
      </c>
      <c r="C252" t="str">
        <f>LEFT(Table1345[[#This Row],[Contingency id]])</f>
        <v>A</v>
      </c>
      <c r="D252">
        <v>0</v>
      </c>
      <c r="E252" s="1">
        <v>1</v>
      </c>
      <c r="F252">
        <v>65</v>
      </c>
      <c r="G252">
        <v>65</v>
      </c>
      <c r="H252">
        <v>0</v>
      </c>
      <c r="I252" s="2">
        <f>AVERAGE(Table1345[[#This Row],[Estimated costs 1]:[Estimated costs 20]])</f>
        <v>0</v>
      </c>
      <c r="J252" s="2">
        <f>_xlfn.STDEV.P(Table1345[[#This Row],[Estimated costs 1]:[Estimated costs 20]])</f>
        <v>0</v>
      </c>
      <c r="K252" s="2" t="e">
        <f>Table1345[[#This Row],[Dev]]/Table1345[[#This Row],[Mean]]*100</f>
        <v>#DIV/0!</v>
      </c>
      <c r="L252" s="2">
        <f>Table1345[[#This Row],[Estimated costs 1]]-Table1345[[#This Row],[Actual cost]]</f>
        <v>0</v>
      </c>
      <c r="M252" s="2" t="e">
        <f>Table1345[[#This Row],[Diff 1]]/Table1345[[#This Row],[Actual cost]]*100</f>
        <v>#DIV/0!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</row>
    <row r="253" spans="1:33" hidden="1" x14ac:dyDescent="0.3">
      <c r="A253" t="s">
        <v>273</v>
      </c>
      <c r="B253">
        <v>251</v>
      </c>
      <c r="C253" t="str">
        <f>LEFT(Table1345[[#This Row],[Contingency id]])</f>
        <v>A</v>
      </c>
      <c r="D253">
        <v>0</v>
      </c>
      <c r="E253" s="1">
        <v>1.04705882352941</v>
      </c>
      <c r="F253">
        <v>89</v>
      </c>
      <c r="G253">
        <v>85</v>
      </c>
      <c r="H253">
        <v>0</v>
      </c>
      <c r="I253" s="2">
        <f>AVERAGE(Table1345[[#This Row],[Estimated costs 1]:[Estimated costs 20]])</f>
        <v>0</v>
      </c>
      <c r="J253" s="2">
        <f>_xlfn.STDEV.P(Table1345[[#This Row],[Estimated costs 1]:[Estimated costs 20]])</f>
        <v>0</v>
      </c>
      <c r="K253" s="2" t="e">
        <f>Table1345[[#This Row],[Dev]]/Table1345[[#This Row],[Mean]]*100</f>
        <v>#DIV/0!</v>
      </c>
      <c r="L253" s="2">
        <f>Table1345[[#This Row],[Estimated costs 1]]-Table1345[[#This Row],[Actual cost]]</f>
        <v>0</v>
      </c>
      <c r="M253" s="2" t="e">
        <f>Table1345[[#This Row],[Diff 1]]/Table1345[[#This Row],[Actual cost]]*100</f>
        <v>#DIV/0!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</row>
    <row r="254" spans="1:33" hidden="1" x14ac:dyDescent="0.3">
      <c r="A254" t="s">
        <v>274</v>
      </c>
      <c r="B254">
        <v>252</v>
      </c>
      <c r="C254" t="str">
        <f>LEFT(Table1345[[#This Row],[Contingency id]])</f>
        <v>A</v>
      </c>
      <c r="D254">
        <v>0</v>
      </c>
      <c r="E254" s="1">
        <v>1.02298850574712</v>
      </c>
      <c r="F254">
        <v>89</v>
      </c>
      <c r="G254">
        <v>87</v>
      </c>
      <c r="H254">
        <v>0</v>
      </c>
      <c r="I254" s="2">
        <f>AVERAGE(Table1345[[#This Row],[Estimated costs 1]:[Estimated costs 20]])</f>
        <v>0</v>
      </c>
      <c r="J254" s="2">
        <f>_xlfn.STDEV.P(Table1345[[#This Row],[Estimated costs 1]:[Estimated costs 20]])</f>
        <v>0</v>
      </c>
      <c r="K254" s="2" t="e">
        <f>Table1345[[#This Row],[Dev]]/Table1345[[#This Row],[Mean]]*100</f>
        <v>#DIV/0!</v>
      </c>
      <c r="L254" s="2">
        <f>Table1345[[#This Row],[Estimated costs 1]]-Table1345[[#This Row],[Actual cost]]</f>
        <v>0</v>
      </c>
      <c r="M254" s="2" t="e">
        <f>Table1345[[#This Row],[Diff 1]]/Table1345[[#This Row],[Actual cost]]*100</f>
        <v>#DIV/0!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</row>
    <row r="255" spans="1:33" hidden="1" x14ac:dyDescent="0.3">
      <c r="A255" t="s">
        <v>275</v>
      </c>
      <c r="B255">
        <v>253</v>
      </c>
      <c r="C255" t="str">
        <f>LEFT(Table1345[[#This Row],[Contingency id]])</f>
        <v>A</v>
      </c>
      <c r="D255">
        <v>0</v>
      </c>
      <c r="E255" s="1">
        <v>1.0569105691056899</v>
      </c>
      <c r="F255">
        <v>130</v>
      </c>
      <c r="G255">
        <v>123</v>
      </c>
      <c r="H255">
        <v>0</v>
      </c>
      <c r="I255" s="2">
        <f>AVERAGE(Table1345[[#This Row],[Estimated costs 1]:[Estimated costs 20]])</f>
        <v>0</v>
      </c>
      <c r="J255" s="2">
        <f>_xlfn.STDEV.P(Table1345[[#This Row],[Estimated costs 1]:[Estimated costs 20]])</f>
        <v>0</v>
      </c>
      <c r="K255" s="2" t="e">
        <f>Table1345[[#This Row],[Dev]]/Table1345[[#This Row],[Mean]]*100</f>
        <v>#DIV/0!</v>
      </c>
      <c r="L255" s="2">
        <f>Table1345[[#This Row],[Estimated costs 1]]-Table1345[[#This Row],[Actual cost]]</f>
        <v>0</v>
      </c>
      <c r="M255" s="2" t="e">
        <f>Table1345[[#This Row],[Diff 1]]/Table1345[[#This Row],[Actual cost]]*100</f>
        <v>#DIV/0!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</row>
    <row r="256" spans="1:33" hidden="1" x14ac:dyDescent="0.3">
      <c r="A256" t="s">
        <v>276</v>
      </c>
      <c r="B256">
        <v>254</v>
      </c>
      <c r="C256" t="str">
        <f>LEFT(Table1345[[#This Row],[Contingency id]])</f>
        <v>A</v>
      </c>
      <c r="D256">
        <v>0</v>
      </c>
      <c r="E256" s="1">
        <v>1.0317460317460301</v>
      </c>
      <c r="F256">
        <v>130</v>
      </c>
      <c r="G256">
        <v>126</v>
      </c>
      <c r="H256">
        <v>0</v>
      </c>
      <c r="I256" s="2">
        <f>AVERAGE(Table1345[[#This Row],[Estimated costs 1]:[Estimated costs 20]])</f>
        <v>0</v>
      </c>
      <c r="J256" s="2">
        <f>_xlfn.STDEV.P(Table1345[[#This Row],[Estimated costs 1]:[Estimated costs 20]])</f>
        <v>0</v>
      </c>
      <c r="K256" s="2" t="e">
        <f>Table1345[[#This Row],[Dev]]/Table1345[[#This Row],[Mean]]*100</f>
        <v>#DIV/0!</v>
      </c>
      <c r="L256" s="2">
        <f>Table1345[[#This Row],[Estimated costs 1]]-Table1345[[#This Row],[Actual cost]]</f>
        <v>0</v>
      </c>
      <c r="M256" s="2" t="e">
        <f>Table1345[[#This Row],[Diff 1]]/Table1345[[#This Row],[Actual cost]]*100</f>
        <v>#DIV/0!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</row>
    <row r="257" spans="1:33" hidden="1" x14ac:dyDescent="0.3">
      <c r="A257" t="s">
        <v>277</v>
      </c>
      <c r="B257">
        <v>255</v>
      </c>
      <c r="C257" t="str">
        <f>LEFT(Table1345[[#This Row],[Contingency id]])</f>
        <v>A</v>
      </c>
      <c r="D257">
        <v>0</v>
      </c>
      <c r="E257" s="1">
        <v>1.0569105691056899</v>
      </c>
      <c r="F257">
        <v>130</v>
      </c>
      <c r="G257">
        <v>123</v>
      </c>
      <c r="H257">
        <v>0</v>
      </c>
      <c r="I257" s="2">
        <f>AVERAGE(Table1345[[#This Row],[Estimated costs 1]:[Estimated costs 20]])</f>
        <v>0</v>
      </c>
      <c r="J257" s="2">
        <f>_xlfn.STDEV.P(Table1345[[#This Row],[Estimated costs 1]:[Estimated costs 20]])</f>
        <v>0</v>
      </c>
      <c r="K257" s="2" t="e">
        <f>Table1345[[#This Row],[Dev]]/Table1345[[#This Row],[Mean]]*100</f>
        <v>#DIV/0!</v>
      </c>
      <c r="L257" s="2">
        <f>Table1345[[#This Row],[Estimated costs 1]]-Table1345[[#This Row],[Actual cost]]</f>
        <v>0</v>
      </c>
      <c r="M257" s="2" t="e">
        <f>Table1345[[#This Row],[Diff 1]]/Table1345[[#This Row],[Actual cost]]*100</f>
        <v>#DIV/0!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</row>
    <row r="258" spans="1:33" hidden="1" x14ac:dyDescent="0.3">
      <c r="A258" t="s">
        <v>278</v>
      </c>
      <c r="B258">
        <v>256</v>
      </c>
      <c r="C258" t="str">
        <f>LEFT(Table1345[[#This Row],[Contingency id]])</f>
        <v>A</v>
      </c>
      <c r="D258">
        <v>0</v>
      </c>
      <c r="E258" s="1">
        <v>1.07438016528925</v>
      </c>
      <c r="F258">
        <v>130</v>
      </c>
      <c r="G258">
        <v>121</v>
      </c>
      <c r="H258">
        <v>0</v>
      </c>
      <c r="I258" s="2">
        <f>AVERAGE(Table1345[[#This Row],[Estimated costs 1]:[Estimated costs 20]])</f>
        <v>0</v>
      </c>
      <c r="J258" s="2">
        <f>_xlfn.STDEV.P(Table1345[[#This Row],[Estimated costs 1]:[Estimated costs 20]])</f>
        <v>0</v>
      </c>
      <c r="K258" s="2" t="e">
        <f>Table1345[[#This Row],[Dev]]/Table1345[[#This Row],[Mean]]*100</f>
        <v>#DIV/0!</v>
      </c>
      <c r="L258" s="2">
        <f>Table1345[[#This Row],[Estimated costs 1]]-Table1345[[#This Row],[Actual cost]]</f>
        <v>0</v>
      </c>
      <c r="M258" s="2" t="e">
        <f>Table1345[[#This Row],[Diff 1]]/Table1345[[#This Row],[Actual cost]]*100</f>
        <v>#DIV/0!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 spans="1:33" hidden="1" x14ac:dyDescent="0.3">
      <c r="A259" t="s">
        <v>279</v>
      </c>
      <c r="B259">
        <v>257</v>
      </c>
      <c r="C259" t="str">
        <f>LEFT(Table1345[[#This Row],[Contingency id]])</f>
        <v>A</v>
      </c>
      <c r="D259">
        <v>0</v>
      </c>
      <c r="E259" s="1">
        <v>1.0569105691056899</v>
      </c>
      <c r="F259">
        <v>130</v>
      </c>
      <c r="G259">
        <v>123</v>
      </c>
      <c r="H259">
        <v>0</v>
      </c>
      <c r="I259" s="2">
        <f>AVERAGE(Table1345[[#This Row],[Estimated costs 1]:[Estimated costs 20]])</f>
        <v>0</v>
      </c>
      <c r="J259" s="2">
        <f>_xlfn.STDEV.P(Table1345[[#This Row],[Estimated costs 1]:[Estimated costs 20]])</f>
        <v>0</v>
      </c>
      <c r="K259" s="2" t="e">
        <f>Table1345[[#This Row],[Dev]]/Table1345[[#This Row],[Mean]]*100</f>
        <v>#DIV/0!</v>
      </c>
      <c r="L259" s="2">
        <f>Table1345[[#This Row],[Estimated costs 1]]-Table1345[[#This Row],[Actual cost]]</f>
        <v>0</v>
      </c>
      <c r="M259" s="2" t="e">
        <f>Table1345[[#This Row],[Diff 1]]/Table1345[[#This Row],[Actual cost]]*100</f>
        <v>#DIV/0!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</row>
    <row r="260" spans="1:33" hidden="1" x14ac:dyDescent="0.3">
      <c r="A260" t="s">
        <v>280</v>
      </c>
      <c r="B260">
        <v>258</v>
      </c>
      <c r="C260" t="str">
        <f>LEFT(Table1345[[#This Row],[Contingency id]])</f>
        <v>A</v>
      </c>
      <c r="D260">
        <v>0</v>
      </c>
      <c r="E260" s="1">
        <v>1.04838709677419</v>
      </c>
      <c r="F260">
        <v>130</v>
      </c>
      <c r="G260">
        <v>124</v>
      </c>
      <c r="H260">
        <v>0</v>
      </c>
      <c r="I260" s="2">
        <f>AVERAGE(Table1345[[#This Row],[Estimated costs 1]:[Estimated costs 20]])</f>
        <v>0</v>
      </c>
      <c r="J260" s="2">
        <f>_xlfn.STDEV.P(Table1345[[#This Row],[Estimated costs 1]:[Estimated costs 20]])</f>
        <v>0</v>
      </c>
      <c r="K260" s="2" t="e">
        <f>Table1345[[#This Row],[Dev]]/Table1345[[#This Row],[Mean]]*100</f>
        <v>#DIV/0!</v>
      </c>
      <c r="L260" s="2">
        <f>Table1345[[#This Row],[Estimated costs 1]]-Table1345[[#This Row],[Actual cost]]</f>
        <v>0</v>
      </c>
      <c r="M260" s="2" t="e">
        <f>Table1345[[#This Row],[Diff 1]]/Table1345[[#This Row],[Actual cost]]*100</f>
        <v>#DIV/0!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</row>
    <row r="261" spans="1:33" hidden="1" x14ac:dyDescent="0.3">
      <c r="A261" t="s">
        <v>281</v>
      </c>
      <c r="B261">
        <v>259</v>
      </c>
      <c r="C261" t="str">
        <f>LEFT(Table1345[[#This Row],[Contingency id]])</f>
        <v>A</v>
      </c>
      <c r="D261">
        <v>0</v>
      </c>
      <c r="E261" s="1">
        <v>1.0341880341880301</v>
      </c>
      <c r="F261">
        <v>121</v>
      </c>
      <c r="G261">
        <v>117</v>
      </c>
      <c r="H261">
        <v>0</v>
      </c>
      <c r="I261" s="2">
        <f>AVERAGE(Table1345[[#This Row],[Estimated costs 1]:[Estimated costs 20]])</f>
        <v>0</v>
      </c>
      <c r="J261" s="2">
        <f>_xlfn.STDEV.P(Table1345[[#This Row],[Estimated costs 1]:[Estimated costs 20]])</f>
        <v>0</v>
      </c>
      <c r="K261" s="2" t="e">
        <f>Table1345[[#This Row],[Dev]]/Table1345[[#This Row],[Mean]]*100</f>
        <v>#DIV/0!</v>
      </c>
      <c r="L261" s="2">
        <f>Table1345[[#This Row],[Estimated costs 1]]-Table1345[[#This Row],[Actual cost]]</f>
        <v>0</v>
      </c>
      <c r="M261" s="2" t="e">
        <f>Table1345[[#This Row],[Diff 1]]/Table1345[[#This Row],[Actual cost]]*100</f>
        <v>#DIV/0!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</row>
    <row r="262" spans="1:33" hidden="1" x14ac:dyDescent="0.3">
      <c r="A262" t="s">
        <v>282</v>
      </c>
      <c r="B262">
        <v>260</v>
      </c>
      <c r="C262" t="str">
        <f>LEFT(Table1345[[#This Row],[Contingency id]])</f>
        <v>A</v>
      </c>
      <c r="D262">
        <v>0</v>
      </c>
      <c r="E262" s="1">
        <v>1.05172413793103</v>
      </c>
      <c r="F262">
        <v>122</v>
      </c>
      <c r="G262">
        <v>116</v>
      </c>
      <c r="H262">
        <v>0</v>
      </c>
      <c r="I262" s="2">
        <f>AVERAGE(Table1345[[#This Row],[Estimated costs 1]:[Estimated costs 20]])</f>
        <v>0</v>
      </c>
      <c r="J262" s="2">
        <f>_xlfn.STDEV.P(Table1345[[#This Row],[Estimated costs 1]:[Estimated costs 20]])</f>
        <v>0</v>
      </c>
      <c r="K262" s="2" t="e">
        <f>Table1345[[#This Row],[Dev]]/Table1345[[#This Row],[Mean]]*100</f>
        <v>#DIV/0!</v>
      </c>
      <c r="L262" s="2">
        <f>Table1345[[#This Row],[Estimated costs 1]]-Table1345[[#This Row],[Actual cost]]</f>
        <v>0</v>
      </c>
      <c r="M262" s="2" t="e">
        <f>Table1345[[#This Row],[Diff 1]]/Table1345[[#This Row],[Actual cost]]*100</f>
        <v>#DIV/0!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</row>
    <row r="263" spans="1:33" hidden="1" x14ac:dyDescent="0.3">
      <c r="A263" t="s">
        <v>283</v>
      </c>
      <c r="B263">
        <v>261</v>
      </c>
      <c r="C263" t="str">
        <f>LEFT(Table1345[[#This Row],[Contingency id]])</f>
        <v>A</v>
      </c>
      <c r="D263">
        <v>0</v>
      </c>
      <c r="E263" s="1">
        <v>1.05172413793103</v>
      </c>
      <c r="F263">
        <v>122</v>
      </c>
      <c r="G263">
        <v>116</v>
      </c>
      <c r="H263">
        <v>0</v>
      </c>
      <c r="I263" s="2">
        <f>AVERAGE(Table1345[[#This Row],[Estimated costs 1]:[Estimated costs 20]])</f>
        <v>0</v>
      </c>
      <c r="J263" s="2">
        <f>_xlfn.STDEV.P(Table1345[[#This Row],[Estimated costs 1]:[Estimated costs 20]])</f>
        <v>0</v>
      </c>
      <c r="K263" s="2" t="e">
        <f>Table1345[[#This Row],[Dev]]/Table1345[[#This Row],[Mean]]*100</f>
        <v>#DIV/0!</v>
      </c>
      <c r="L263" s="2">
        <f>Table1345[[#This Row],[Estimated costs 1]]-Table1345[[#This Row],[Actual cost]]</f>
        <v>0</v>
      </c>
      <c r="M263" s="2" t="e">
        <f>Table1345[[#This Row],[Diff 1]]/Table1345[[#This Row],[Actual cost]]*100</f>
        <v>#DIV/0!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</row>
    <row r="264" spans="1:33" hidden="1" x14ac:dyDescent="0.3">
      <c r="A264" t="s">
        <v>284</v>
      </c>
      <c r="B264">
        <v>262</v>
      </c>
      <c r="C264" t="str">
        <f>LEFT(Table1345[[#This Row],[Contingency id]])</f>
        <v>A</v>
      </c>
      <c r="D264">
        <v>0</v>
      </c>
      <c r="E264" s="1">
        <v>1.05217391304347</v>
      </c>
      <c r="F264">
        <v>121</v>
      </c>
      <c r="G264">
        <v>115</v>
      </c>
      <c r="H264">
        <v>0</v>
      </c>
      <c r="I264" s="2">
        <f>AVERAGE(Table1345[[#This Row],[Estimated costs 1]:[Estimated costs 20]])</f>
        <v>0</v>
      </c>
      <c r="J264" s="2">
        <f>_xlfn.STDEV.P(Table1345[[#This Row],[Estimated costs 1]:[Estimated costs 20]])</f>
        <v>0</v>
      </c>
      <c r="K264" s="2" t="e">
        <f>Table1345[[#This Row],[Dev]]/Table1345[[#This Row],[Mean]]*100</f>
        <v>#DIV/0!</v>
      </c>
      <c r="L264" s="2">
        <f>Table1345[[#This Row],[Estimated costs 1]]-Table1345[[#This Row],[Actual cost]]</f>
        <v>0</v>
      </c>
      <c r="M264" s="2" t="e">
        <f>Table1345[[#This Row],[Diff 1]]/Table1345[[#This Row],[Actual cost]]*100</f>
        <v>#DIV/0!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</row>
    <row r="265" spans="1:33" hidden="1" x14ac:dyDescent="0.3">
      <c r="A265" t="s">
        <v>285</v>
      </c>
      <c r="B265">
        <v>263</v>
      </c>
      <c r="C265" t="str">
        <f>LEFT(Table1345[[#This Row],[Contingency id]])</f>
        <v>A</v>
      </c>
      <c r="D265">
        <v>0</v>
      </c>
      <c r="E265" s="1">
        <v>1.05172413793103</v>
      </c>
      <c r="F265">
        <v>122</v>
      </c>
      <c r="G265">
        <v>116</v>
      </c>
      <c r="H265">
        <v>0</v>
      </c>
      <c r="I265" s="2">
        <f>AVERAGE(Table1345[[#This Row],[Estimated costs 1]:[Estimated costs 20]])</f>
        <v>0</v>
      </c>
      <c r="J265" s="2">
        <f>_xlfn.STDEV.P(Table1345[[#This Row],[Estimated costs 1]:[Estimated costs 20]])</f>
        <v>0</v>
      </c>
      <c r="K265" s="2" t="e">
        <f>Table1345[[#This Row],[Dev]]/Table1345[[#This Row],[Mean]]*100</f>
        <v>#DIV/0!</v>
      </c>
      <c r="L265" s="2">
        <f>Table1345[[#This Row],[Estimated costs 1]]-Table1345[[#This Row],[Actual cost]]</f>
        <v>0</v>
      </c>
      <c r="M265" s="2" t="e">
        <f>Table1345[[#This Row],[Diff 1]]/Table1345[[#This Row],[Actual cost]]*100</f>
        <v>#DIV/0!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</row>
    <row r="266" spans="1:33" hidden="1" x14ac:dyDescent="0.3">
      <c r="A266" t="s">
        <v>286</v>
      </c>
      <c r="B266">
        <v>264</v>
      </c>
      <c r="C266" t="str">
        <f>LEFT(Table1345[[#This Row],[Contingency id]])</f>
        <v>A</v>
      </c>
      <c r="D266">
        <v>0</v>
      </c>
      <c r="E266" s="1">
        <v>1.0341880341880301</v>
      </c>
      <c r="F266">
        <v>121</v>
      </c>
      <c r="G266">
        <v>117</v>
      </c>
      <c r="H266">
        <v>0</v>
      </c>
      <c r="I266" s="2">
        <f>AVERAGE(Table1345[[#This Row],[Estimated costs 1]:[Estimated costs 20]])</f>
        <v>0</v>
      </c>
      <c r="J266" s="2">
        <f>_xlfn.STDEV.P(Table1345[[#This Row],[Estimated costs 1]:[Estimated costs 20]])</f>
        <v>0</v>
      </c>
      <c r="K266" s="2" t="e">
        <f>Table1345[[#This Row],[Dev]]/Table1345[[#This Row],[Mean]]*100</f>
        <v>#DIV/0!</v>
      </c>
      <c r="L266" s="2">
        <f>Table1345[[#This Row],[Estimated costs 1]]-Table1345[[#This Row],[Actual cost]]</f>
        <v>0</v>
      </c>
      <c r="M266" s="2" t="e">
        <f>Table1345[[#This Row],[Diff 1]]/Table1345[[#This Row],[Actual cost]]*100</f>
        <v>#DIV/0!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</row>
    <row r="267" spans="1:33" hidden="1" x14ac:dyDescent="0.3">
      <c r="A267" t="s">
        <v>287</v>
      </c>
      <c r="B267">
        <v>265</v>
      </c>
      <c r="C267" t="str">
        <f>LEFT(Table1345[[#This Row],[Contingency id]])</f>
        <v>A</v>
      </c>
      <c r="D267">
        <v>0</v>
      </c>
      <c r="E267" s="1">
        <v>1.0338983050847399</v>
      </c>
      <c r="F267">
        <v>122</v>
      </c>
      <c r="G267">
        <v>118</v>
      </c>
      <c r="H267">
        <v>0</v>
      </c>
      <c r="I267" s="2">
        <f>AVERAGE(Table1345[[#This Row],[Estimated costs 1]:[Estimated costs 20]])</f>
        <v>0</v>
      </c>
      <c r="J267" s="2">
        <f>_xlfn.STDEV.P(Table1345[[#This Row],[Estimated costs 1]:[Estimated costs 20]])</f>
        <v>0</v>
      </c>
      <c r="K267" s="2" t="e">
        <f>Table1345[[#This Row],[Dev]]/Table1345[[#This Row],[Mean]]*100</f>
        <v>#DIV/0!</v>
      </c>
      <c r="L267" s="2">
        <f>Table1345[[#This Row],[Estimated costs 1]]-Table1345[[#This Row],[Actual cost]]</f>
        <v>0</v>
      </c>
      <c r="M267" s="2" t="e">
        <f>Table1345[[#This Row],[Diff 1]]/Table1345[[#This Row],[Actual cost]]*100</f>
        <v>#DIV/0!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</row>
    <row r="268" spans="1:33" hidden="1" x14ac:dyDescent="0.3">
      <c r="A268" t="s">
        <v>288</v>
      </c>
      <c r="B268">
        <v>266</v>
      </c>
      <c r="C268" t="str">
        <f>LEFT(Table1345[[#This Row],[Contingency id]])</f>
        <v>A</v>
      </c>
      <c r="D268">
        <v>0</v>
      </c>
      <c r="E268" s="1">
        <v>1.05172413793103</v>
      </c>
      <c r="F268">
        <v>122</v>
      </c>
      <c r="G268">
        <v>116</v>
      </c>
      <c r="H268">
        <v>0</v>
      </c>
      <c r="I268" s="2">
        <f>AVERAGE(Table1345[[#This Row],[Estimated costs 1]:[Estimated costs 20]])</f>
        <v>0</v>
      </c>
      <c r="J268" s="2">
        <f>_xlfn.STDEV.P(Table1345[[#This Row],[Estimated costs 1]:[Estimated costs 20]])</f>
        <v>0</v>
      </c>
      <c r="K268" s="2" t="e">
        <f>Table1345[[#This Row],[Dev]]/Table1345[[#This Row],[Mean]]*100</f>
        <v>#DIV/0!</v>
      </c>
      <c r="L268" s="2">
        <f>Table1345[[#This Row],[Estimated costs 1]]-Table1345[[#This Row],[Actual cost]]</f>
        <v>0</v>
      </c>
      <c r="M268" s="2" t="e">
        <f>Table1345[[#This Row],[Diff 1]]/Table1345[[#This Row],[Actual cost]]*100</f>
        <v>#DIV/0!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</row>
    <row r="269" spans="1:33" hidden="1" x14ac:dyDescent="0.3">
      <c r="A269" t="s">
        <v>289</v>
      </c>
      <c r="B269">
        <v>267</v>
      </c>
      <c r="C269" t="str">
        <f>LEFT(Table1345[[#This Row],[Contingency id]])</f>
        <v>A</v>
      </c>
      <c r="D269">
        <v>0</v>
      </c>
      <c r="E269" s="1">
        <v>1.0338983050847399</v>
      </c>
      <c r="F269">
        <v>122</v>
      </c>
      <c r="G269">
        <v>118</v>
      </c>
      <c r="H269">
        <v>0</v>
      </c>
      <c r="I269" s="2">
        <f>AVERAGE(Table1345[[#This Row],[Estimated costs 1]:[Estimated costs 20]])</f>
        <v>0</v>
      </c>
      <c r="J269" s="2">
        <f>_xlfn.STDEV.P(Table1345[[#This Row],[Estimated costs 1]:[Estimated costs 20]])</f>
        <v>0</v>
      </c>
      <c r="K269" s="2" t="e">
        <f>Table1345[[#This Row],[Dev]]/Table1345[[#This Row],[Mean]]*100</f>
        <v>#DIV/0!</v>
      </c>
      <c r="L269" s="2">
        <f>Table1345[[#This Row],[Estimated costs 1]]-Table1345[[#This Row],[Actual cost]]</f>
        <v>0</v>
      </c>
      <c r="M269" s="2" t="e">
        <f>Table1345[[#This Row],[Diff 1]]/Table1345[[#This Row],[Actual cost]]*100</f>
        <v>#DIV/0!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</row>
    <row r="270" spans="1:33" hidden="1" x14ac:dyDescent="0.3">
      <c r="A270" t="s">
        <v>290</v>
      </c>
      <c r="B270">
        <v>268</v>
      </c>
      <c r="C270" t="str">
        <f>LEFT(Table1345[[#This Row],[Contingency id]])</f>
        <v>A</v>
      </c>
      <c r="D270">
        <v>0</v>
      </c>
      <c r="E270" s="1">
        <v>1.0990990990990901</v>
      </c>
      <c r="F270">
        <v>122</v>
      </c>
      <c r="G270">
        <v>111</v>
      </c>
      <c r="H270">
        <v>0</v>
      </c>
      <c r="I270" s="2">
        <f>AVERAGE(Table1345[[#This Row],[Estimated costs 1]:[Estimated costs 20]])</f>
        <v>0</v>
      </c>
      <c r="J270" s="2">
        <f>_xlfn.STDEV.P(Table1345[[#This Row],[Estimated costs 1]:[Estimated costs 20]])</f>
        <v>0</v>
      </c>
      <c r="K270" s="2" t="e">
        <f>Table1345[[#This Row],[Dev]]/Table1345[[#This Row],[Mean]]*100</f>
        <v>#DIV/0!</v>
      </c>
      <c r="L270" s="2">
        <f>Table1345[[#This Row],[Estimated costs 1]]-Table1345[[#This Row],[Actual cost]]</f>
        <v>0</v>
      </c>
      <c r="M270" s="2" t="e">
        <f>Table1345[[#This Row],[Diff 1]]/Table1345[[#This Row],[Actual cost]]*100</f>
        <v>#DIV/0!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</row>
    <row r="271" spans="1:33" hidden="1" x14ac:dyDescent="0.3">
      <c r="A271" t="s">
        <v>291</v>
      </c>
      <c r="B271">
        <v>269</v>
      </c>
      <c r="C271" t="str">
        <f>LEFT(Table1345[[#This Row],[Contingency id]])</f>
        <v>A</v>
      </c>
      <c r="D271">
        <v>0</v>
      </c>
      <c r="E271" s="1">
        <v>1.0508474576271101</v>
      </c>
      <c r="F271">
        <v>124</v>
      </c>
      <c r="G271">
        <v>118</v>
      </c>
      <c r="H271">
        <v>0</v>
      </c>
      <c r="I271" s="2">
        <f>AVERAGE(Table1345[[#This Row],[Estimated costs 1]:[Estimated costs 20]])</f>
        <v>0</v>
      </c>
      <c r="J271" s="2">
        <f>_xlfn.STDEV.P(Table1345[[#This Row],[Estimated costs 1]:[Estimated costs 20]])</f>
        <v>0</v>
      </c>
      <c r="K271" s="2" t="e">
        <f>Table1345[[#This Row],[Dev]]/Table1345[[#This Row],[Mean]]*100</f>
        <v>#DIV/0!</v>
      </c>
      <c r="L271" s="2">
        <f>Table1345[[#This Row],[Estimated costs 1]]-Table1345[[#This Row],[Actual cost]]</f>
        <v>0</v>
      </c>
      <c r="M271" s="2" t="e">
        <f>Table1345[[#This Row],[Diff 1]]/Table1345[[#This Row],[Actual cost]]*100</f>
        <v>#DIV/0!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</row>
    <row r="272" spans="1:33" hidden="1" x14ac:dyDescent="0.3">
      <c r="A272" t="s">
        <v>292</v>
      </c>
      <c r="B272">
        <v>270</v>
      </c>
      <c r="C272" t="str">
        <f>LEFT(Table1345[[#This Row],[Contingency id]])</f>
        <v>A</v>
      </c>
      <c r="D272">
        <v>0</v>
      </c>
      <c r="E272" s="1">
        <v>1.02479338842975</v>
      </c>
      <c r="F272">
        <v>124</v>
      </c>
      <c r="G272">
        <v>121</v>
      </c>
      <c r="H272">
        <v>0</v>
      </c>
      <c r="I272" s="2">
        <f>AVERAGE(Table1345[[#This Row],[Estimated costs 1]:[Estimated costs 20]])</f>
        <v>0</v>
      </c>
      <c r="J272" s="2">
        <f>_xlfn.STDEV.P(Table1345[[#This Row],[Estimated costs 1]:[Estimated costs 20]])</f>
        <v>0</v>
      </c>
      <c r="K272" s="2" t="e">
        <f>Table1345[[#This Row],[Dev]]/Table1345[[#This Row],[Mean]]*100</f>
        <v>#DIV/0!</v>
      </c>
      <c r="L272" s="2">
        <f>Table1345[[#This Row],[Estimated costs 1]]-Table1345[[#This Row],[Actual cost]]</f>
        <v>0</v>
      </c>
      <c r="M272" s="2" t="e">
        <f>Table1345[[#This Row],[Diff 1]]/Table1345[[#This Row],[Actual cost]]*100</f>
        <v>#DIV/0!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</row>
    <row r="273" spans="1:33" hidden="1" x14ac:dyDescent="0.3">
      <c r="A273" t="s">
        <v>293</v>
      </c>
      <c r="B273">
        <v>271</v>
      </c>
      <c r="C273" t="str">
        <f>LEFT(Table1345[[#This Row],[Contingency id]])</f>
        <v>A</v>
      </c>
      <c r="D273">
        <v>0</v>
      </c>
      <c r="E273" s="1">
        <v>1.0877192982456101</v>
      </c>
      <c r="F273">
        <v>124</v>
      </c>
      <c r="G273">
        <v>114</v>
      </c>
      <c r="H273">
        <v>0</v>
      </c>
      <c r="I273" s="2">
        <f>AVERAGE(Table1345[[#This Row],[Estimated costs 1]:[Estimated costs 20]])</f>
        <v>0</v>
      </c>
      <c r="J273" s="2">
        <f>_xlfn.STDEV.P(Table1345[[#This Row],[Estimated costs 1]:[Estimated costs 20]])</f>
        <v>0</v>
      </c>
      <c r="K273" s="2" t="e">
        <f>Table1345[[#This Row],[Dev]]/Table1345[[#This Row],[Mean]]*100</f>
        <v>#DIV/0!</v>
      </c>
      <c r="L273" s="2">
        <f>Table1345[[#This Row],[Estimated costs 1]]-Table1345[[#This Row],[Actual cost]]</f>
        <v>0</v>
      </c>
      <c r="M273" s="2" t="e">
        <f>Table1345[[#This Row],[Diff 1]]/Table1345[[#This Row],[Actual cost]]*100</f>
        <v>#DIV/0!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</row>
    <row r="274" spans="1:33" hidden="1" x14ac:dyDescent="0.3">
      <c r="A274" t="s">
        <v>294</v>
      </c>
      <c r="B274">
        <v>272</v>
      </c>
      <c r="C274" t="str">
        <f>LEFT(Table1345[[#This Row],[Contingency id]])</f>
        <v>A</v>
      </c>
      <c r="D274">
        <v>0</v>
      </c>
      <c r="E274" s="1">
        <v>1.0973451327433601</v>
      </c>
      <c r="F274">
        <v>124</v>
      </c>
      <c r="G274">
        <v>113</v>
      </c>
      <c r="H274">
        <v>0</v>
      </c>
      <c r="I274" s="2">
        <f>AVERAGE(Table1345[[#This Row],[Estimated costs 1]:[Estimated costs 20]])</f>
        <v>0</v>
      </c>
      <c r="J274" s="2">
        <f>_xlfn.STDEV.P(Table1345[[#This Row],[Estimated costs 1]:[Estimated costs 20]])</f>
        <v>0</v>
      </c>
      <c r="K274" s="2" t="e">
        <f>Table1345[[#This Row],[Dev]]/Table1345[[#This Row],[Mean]]*100</f>
        <v>#DIV/0!</v>
      </c>
      <c r="L274" s="2">
        <f>Table1345[[#This Row],[Estimated costs 1]]-Table1345[[#This Row],[Actual cost]]</f>
        <v>0</v>
      </c>
      <c r="M274" s="2" t="e">
        <f>Table1345[[#This Row],[Diff 1]]/Table1345[[#This Row],[Actual cost]]*100</f>
        <v>#DIV/0!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</row>
    <row r="275" spans="1:33" hidden="1" x14ac:dyDescent="0.3">
      <c r="A275" t="s">
        <v>295</v>
      </c>
      <c r="B275">
        <v>273</v>
      </c>
      <c r="C275" t="str">
        <f>LEFT(Table1345[[#This Row],[Contingency id]])</f>
        <v>A</v>
      </c>
      <c r="D275">
        <v>0</v>
      </c>
      <c r="E275" s="1">
        <v>1.0689655172413699</v>
      </c>
      <c r="F275">
        <v>124</v>
      </c>
      <c r="G275">
        <v>116</v>
      </c>
      <c r="H275">
        <v>0</v>
      </c>
      <c r="I275" s="2">
        <f>AVERAGE(Table1345[[#This Row],[Estimated costs 1]:[Estimated costs 20]])</f>
        <v>0</v>
      </c>
      <c r="J275" s="2">
        <f>_xlfn.STDEV.P(Table1345[[#This Row],[Estimated costs 1]:[Estimated costs 20]])</f>
        <v>0</v>
      </c>
      <c r="K275" s="2" t="e">
        <f>Table1345[[#This Row],[Dev]]/Table1345[[#This Row],[Mean]]*100</f>
        <v>#DIV/0!</v>
      </c>
      <c r="L275" s="2">
        <f>Table1345[[#This Row],[Estimated costs 1]]-Table1345[[#This Row],[Actual cost]]</f>
        <v>0</v>
      </c>
      <c r="M275" s="2" t="e">
        <f>Table1345[[#This Row],[Diff 1]]/Table1345[[#This Row],[Actual cost]]*100</f>
        <v>#DIV/0!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</row>
    <row r="276" spans="1:33" hidden="1" x14ac:dyDescent="0.3">
      <c r="A276" t="s">
        <v>296</v>
      </c>
      <c r="B276">
        <v>274</v>
      </c>
      <c r="C276" t="str">
        <f>LEFT(Table1345[[#This Row],[Contingency id]])</f>
        <v>A</v>
      </c>
      <c r="D276">
        <v>0</v>
      </c>
      <c r="E276" s="1">
        <v>1.04201680672268</v>
      </c>
      <c r="F276">
        <v>124</v>
      </c>
      <c r="G276">
        <v>119</v>
      </c>
      <c r="H276">
        <v>0</v>
      </c>
      <c r="I276" s="2">
        <f>AVERAGE(Table1345[[#This Row],[Estimated costs 1]:[Estimated costs 20]])</f>
        <v>0</v>
      </c>
      <c r="J276" s="2">
        <f>_xlfn.STDEV.P(Table1345[[#This Row],[Estimated costs 1]:[Estimated costs 20]])</f>
        <v>0</v>
      </c>
      <c r="K276" s="2" t="e">
        <f>Table1345[[#This Row],[Dev]]/Table1345[[#This Row],[Mean]]*100</f>
        <v>#DIV/0!</v>
      </c>
      <c r="L276" s="2">
        <f>Table1345[[#This Row],[Estimated costs 1]]-Table1345[[#This Row],[Actual cost]]</f>
        <v>0</v>
      </c>
      <c r="M276" s="2" t="e">
        <f>Table1345[[#This Row],[Diff 1]]/Table1345[[#This Row],[Actual cost]]*100</f>
        <v>#DIV/0!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</row>
    <row r="277" spans="1:33" hidden="1" x14ac:dyDescent="0.3">
      <c r="A277" t="s">
        <v>297</v>
      </c>
      <c r="B277">
        <v>275</v>
      </c>
      <c r="C277" t="str">
        <f>LEFT(Table1345[[#This Row],[Contingency id]])</f>
        <v>A</v>
      </c>
      <c r="D277">
        <v>0</v>
      </c>
      <c r="E277" s="1">
        <v>1.0598290598290501</v>
      </c>
      <c r="F277">
        <v>124</v>
      </c>
      <c r="G277">
        <v>117</v>
      </c>
      <c r="H277">
        <v>0</v>
      </c>
      <c r="I277" s="2">
        <f>AVERAGE(Table1345[[#This Row],[Estimated costs 1]:[Estimated costs 20]])</f>
        <v>0</v>
      </c>
      <c r="J277" s="2">
        <f>_xlfn.STDEV.P(Table1345[[#This Row],[Estimated costs 1]:[Estimated costs 20]])</f>
        <v>0</v>
      </c>
      <c r="K277" s="2" t="e">
        <f>Table1345[[#This Row],[Dev]]/Table1345[[#This Row],[Mean]]*100</f>
        <v>#DIV/0!</v>
      </c>
      <c r="L277" s="2">
        <f>Table1345[[#This Row],[Estimated costs 1]]-Table1345[[#This Row],[Actual cost]]</f>
        <v>0</v>
      </c>
      <c r="M277" s="2" t="e">
        <f>Table1345[[#This Row],[Diff 1]]/Table1345[[#This Row],[Actual cost]]*100</f>
        <v>#DIV/0!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</row>
    <row r="278" spans="1:33" hidden="1" x14ac:dyDescent="0.3">
      <c r="A278" t="s">
        <v>298</v>
      </c>
      <c r="B278">
        <v>276</v>
      </c>
      <c r="C278" t="str">
        <f>LEFT(Table1345[[#This Row],[Contingency id]])</f>
        <v>A</v>
      </c>
      <c r="D278">
        <v>0</v>
      </c>
      <c r="E278" s="1">
        <v>1.0508474576271101</v>
      </c>
      <c r="F278">
        <v>124</v>
      </c>
      <c r="G278">
        <v>118</v>
      </c>
      <c r="H278">
        <v>0</v>
      </c>
      <c r="I278" s="2">
        <f>AVERAGE(Table1345[[#This Row],[Estimated costs 1]:[Estimated costs 20]])</f>
        <v>0</v>
      </c>
      <c r="J278" s="2">
        <f>_xlfn.STDEV.P(Table1345[[#This Row],[Estimated costs 1]:[Estimated costs 20]])</f>
        <v>0</v>
      </c>
      <c r="K278" s="2" t="e">
        <f>Table1345[[#This Row],[Dev]]/Table1345[[#This Row],[Mean]]*100</f>
        <v>#DIV/0!</v>
      </c>
      <c r="L278" s="2">
        <f>Table1345[[#This Row],[Estimated costs 1]]-Table1345[[#This Row],[Actual cost]]</f>
        <v>0</v>
      </c>
      <c r="M278" s="2" t="e">
        <f>Table1345[[#This Row],[Diff 1]]/Table1345[[#This Row],[Actual cost]]*100</f>
        <v>#DIV/0!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</row>
    <row r="279" spans="1:33" hidden="1" x14ac:dyDescent="0.3">
      <c r="A279" t="s">
        <v>299</v>
      </c>
      <c r="B279">
        <v>277</v>
      </c>
      <c r="C279" t="str">
        <f>LEFT(Table1345[[#This Row],[Contingency id]])</f>
        <v>A</v>
      </c>
      <c r="D279">
        <v>0</v>
      </c>
      <c r="E279" s="1">
        <v>1.0508474576271101</v>
      </c>
      <c r="F279">
        <v>124</v>
      </c>
      <c r="G279">
        <v>118</v>
      </c>
      <c r="H279">
        <v>0</v>
      </c>
      <c r="I279" s="2">
        <f>AVERAGE(Table1345[[#This Row],[Estimated costs 1]:[Estimated costs 20]])</f>
        <v>0</v>
      </c>
      <c r="J279" s="2">
        <f>_xlfn.STDEV.P(Table1345[[#This Row],[Estimated costs 1]:[Estimated costs 20]])</f>
        <v>0</v>
      </c>
      <c r="K279" s="2" t="e">
        <f>Table1345[[#This Row],[Dev]]/Table1345[[#This Row],[Mean]]*100</f>
        <v>#DIV/0!</v>
      </c>
      <c r="L279" s="2">
        <f>Table1345[[#This Row],[Estimated costs 1]]-Table1345[[#This Row],[Actual cost]]</f>
        <v>0</v>
      </c>
      <c r="M279" s="2" t="e">
        <f>Table1345[[#This Row],[Diff 1]]/Table1345[[#This Row],[Actual cost]]*100</f>
        <v>#DIV/0!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</row>
    <row r="280" spans="1:33" hidden="1" x14ac:dyDescent="0.3">
      <c r="A280" t="s">
        <v>300</v>
      </c>
      <c r="B280">
        <v>278</v>
      </c>
      <c r="C280" t="str">
        <f>LEFT(Table1345[[#This Row],[Contingency id]])</f>
        <v>A</v>
      </c>
      <c r="D280">
        <v>0</v>
      </c>
      <c r="E280" s="1">
        <v>1.0877192982456101</v>
      </c>
      <c r="F280">
        <v>124</v>
      </c>
      <c r="G280">
        <v>114</v>
      </c>
      <c r="H280">
        <v>0</v>
      </c>
      <c r="I280" s="2">
        <f>AVERAGE(Table1345[[#This Row],[Estimated costs 1]:[Estimated costs 20]])</f>
        <v>0</v>
      </c>
      <c r="J280" s="2">
        <f>_xlfn.STDEV.P(Table1345[[#This Row],[Estimated costs 1]:[Estimated costs 20]])</f>
        <v>0</v>
      </c>
      <c r="K280" s="2" t="e">
        <f>Table1345[[#This Row],[Dev]]/Table1345[[#This Row],[Mean]]*100</f>
        <v>#DIV/0!</v>
      </c>
      <c r="L280" s="2">
        <f>Table1345[[#This Row],[Estimated costs 1]]-Table1345[[#This Row],[Actual cost]]</f>
        <v>0</v>
      </c>
      <c r="M280" s="2" t="e">
        <f>Table1345[[#This Row],[Diff 1]]/Table1345[[#This Row],[Actual cost]]*100</f>
        <v>#DIV/0!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</row>
    <row r="281" spans="1:33" hidden="1" x14ac:dyDescent="0.3">
      <c r="A281" t="s">
        <v>301</v>
      </c>
      <c r="B281">
        <v>279</v>
      </c>
      <c r="C281" t="str">
        <f>LEFT(Table1345[[#This Row],[Contingency id]])</f>
        <v>A</v>
      </c>
      <c r="D281">
        <v>0</v>
      </c>
      <c r="E281" s="1">
        <v>1.01980198019801</v>
      </c>
      <c r="F281">
        <v>103</v>
      </c>
      <c r="G281">
        <v>101</v>
      </c>
      <c r="H281">
        <v>0</v>
      </c>
      <c r="I281" s="2">
        <f>AVERAGE(Table1345[[#This Row],[Estimated costs 1]:[Estimated costs 20]])</f>
        <v>0</v>
      </c>
      <c r="J281" s="2">
        <f>_xlfn.STDEV.P(Table1345[[#This Row],[Estimated costs 1]:[Estimated costs 20]])</f>
        <v>0</v>
      </c>
      <c r="K281" s="2" t="e">
        <f>Table1345[[#This Row],[Dev]]/Table1345[[#This Row],[Mean]]*100</f>
        <v>#DIV/0!</v>
      </c>
      <c r="L281" s="2">
        <f>Table1345[[#This Row],[Estimated costs 1]]-Table1345[[#This Row],[Actual cost]]</f>
        <v>0</v>
      </c>
      <c r="M281" s="2" t="e">
        <f>Table1345[[#This Row],[Diff 1]]/Table1345[[#This Row],[Actual cost]]*100</f>
        <v>#DIV/0!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</row>
    <row r="282" spans="1:33" hidden="1" x14ac:dyDescent="0.3">
      <c r="A282" t="s">
        <v>302</v>
      </c>
      <c r="B282">
        <v>280</v>
      </c>
      <c r="C282" t="str">
        <f>LEFT(Table1345[[#This Row],[Contingency id]])</f>
        <v>A</v>
      </c>
      <c r="D282">
        <v>0</v>
      </c>
      <c r="E282" s="1">
        <v>1.0689655172413699</v>
      </c>
      <c r="F282">
        <v>124</v>
      </c>
      <c r="G282">
        <v>116</v>
      </c>
      <c r="H282">
        <v>0</v>
      </c>
      <c r="I282" s="2">
        <f>AVERAGE(Table1345[[#This Row],[Estimated costs 1]:[Estimated costs 20]])</f>
        <v>0</v>
      </c>
      <c r="J282" s="2">
        <f>_xlfn.STDEV.P(Table1345[[#This Row],[Estimated costs 1]:[Estimated costs 20]])</f>
        <v>0</v>
      </c>
      <c r="K282" s="2" t="e">
        <f>Table1345[[#This Row],[Dev]]/Table1345[[#This Row],[Mean]]*100</f>
        <v>#DIV/0!</v>
      </c>
      <c r="L282" s="2">
        <f>Table1345[[#This Row],[Estimated costs 1]]-Table1345[[#This Row],[Actual cost]]</f>
        <v>0</v>
      </c>
      <c r="M282" s="2" t="e">
        <f>Table1345[[#This Row],[Diff 1]]/Table1345[[#This Row],[Actual cost]]*100</f>
        <v>#DIV/0!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</row>
    <row r="283" spans="1:33" hidden="1" x14ac:dyDescent="0.3">
      <c r="A283" t="s">
        <v>303</v>
      </c>
      <c r="B283">
        <v>281</v>
      </c>
      <c r="C283" t="str">
        <f>LEFT(Table1345[[#This Row],[Contingency id]])</f>
        <v>A</v>
      </c>
      <c r="D283">
        <v>0</v>
      </c>
      <c r="E283" s="1">
        <v>1.0333333333333301</v>
      </c>
      <c r="F283">
        <v>124</v>
      </c>
      <c r="G283">
        <v>120</v>
      </c>
      <c r="H283">
        <v>0</v>
      </c>
      <c r="I283" s="2">
        <f>AVERAGE(Table1345[[#This Row],[Estimated costs 1]:[Estimated costs 20]])</f>
        <v>0</v>
      </c>
      <c r="J283" s="2">
        <f>_xlfn.STDEV.P(Table1345[[#This Row],[Estimated costs 1]:[Estimated costs 20]])</f>
        <v>0</v>
      </c>
      <c r="K283" s="2" t="e">
        <f>Table1345[[#This Row],[Dev]]/Table1345[[#This Row],[Mean]]*100</f>
        <v>#DIV/0!</v>
      </c>
      <c r="L283" s="2">
        <f>Table1345[[#This Row],[Estimated costs 1]]-Table1345[[#This Row],[Actual cost]]</f>
        <v>0</v>
      </c>
      <c r="M283" s="2" t="e">
        <f>Table1345[[#This Row],[Diff 1]]/Table1345[[#This Row],[Actual cost]]*100</f>
        <v>#DIV/0!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</row>
    <row r="284" spans="1:33" hidden="1" x14ac:dyDescent="0.3">
      <c r="A284" t="s">
        <v>304</v>
      </c>
      <c r="B284">
        <v>282</v>
      </c>
      <c r="C284" t="str">
        <f>LEFT(Table1345[[#This Row],[Contingency id]])</f>
        <v>A</v>
      </c>
      <c r="D284">
        <v>0</v>
      </c>
      <c r="E284" s="1">
        <v>1.0598290598290501</v>
      </c>
      <c r="F284">
        <v>124</v>
      </c>
      <c r="G284">
        <v>117</v>
      </c>
      <c r="H284">
        <v>0</v>
      </c>
      <c r="I284" s="2">
        <f>AVERAGE(Table1345[[#This Row],[Estimated costs 1]:[Estimated costs 20]])</f>
        <v>0</v>
      </c>
      <c r="J284" s="2">
        <f>_xlfn.STDEV.P(Table1345[[#This Row],[Estimated costs 1]:[Estimated costs 20]])</f>
        <v>0</v>
      </c>
      <c r="K284" s="2" t="e">
        <f>Table1345[[#This Row],[Dev]]/Table1345[[#This Row],[Mean]]*100</f>
        <v>#DIV/0!</v>
      </c>
      <c r="L284" s="2">
        <f>Table1345[[#This Row],[Estimated costs 1]]-Table1345[[#This Row],[Actual cost]]</f>
        <v>0</v>
      </c>
      <c r="M284" s="2" t="e">
        <f>Table1345[[#This Row],[Diff 1]]/Table1345[[#This Row],[Actual cost]]*100</f>
        <v>#DIV/0!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</row>
    <row r="285" spans="1:33" hidden="1" x14ac:dyDescent="0.3">
      <c r="A285" t="s">
        <v>305</v>
      </c>
      <c r="B285">
        <v>283</v>
      </c>
      <c r="C285" t="str">
        <f>LEFT(Table1345[[#This Row],[Contingency id]])</f>
        <v>A</v>
      </c>
      <c r="D285">
        <v>0</v>
      </c>
      <c r="E285" s="1">
        <v>1.0508474576271101</v>
      </c>
      <c r="F285">
        <v>62</v>
      </c>
      <c r="G285">
        <v>59</v>
      </c>
      <c r="H285">
        <v>0</v>
      </c>
      <c r="I285" s="2">
        <f>AVERAGE(Table1345[[#This Row],[Estimated costs 1]:[Estimated costs 20]])</f>
        <v>0</v>
      </c>
      <c r="J285" s="2">
        <f>_xlfn.STDEV.P(Table1345[[#This Row],[Estimated costs 1]:[Estimated costs 20]])</f>
        <v>0</v>
      </c>
      <c r="K285" s="2" t="e">
        <f>Table1345[[#This Row],[Dev]]/Table1345[[#This Row],[Mean]]*100</f>
        <v>#DIV/0!</v>
      </c>
      <c r="L285" s="2">
        <f>Table1345[[#This Row],[Estimated costs 1]]-Table1345[[#This Row],[Actual cost]]</f>
        <v>0</v>
      </c>
      <c r="M285" s="2" t="e">
        <f>Table1345[[#This Row],[Diff 1]]/Table1345[[#This Row],[Actual cost]]*100</f>
        <v>#DIV/0!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</row>
    <row r="286" spans="1:33" hidden="1" x14ac:dyDescent="0.3">
      <c r="A286" t="s">
        <v>306</v>
      </c>
      <c r="B286">
        <v>284</v>
      </c>
      <c r="C286" t="str">
        <f>LEFT(Table1345[[#This Row],[Contingency id]])</f>
        <v>A</v>
      </c>
      <c r="D286">
        <v>0</v>
      </c>
      <c r="E286" s="1">
        <v>1.0163934426229499</v>
      </c>
      <c r="F286">
        <v>62</v>
      </c>
      <c r="G286">
        <v>61</v>
      </c>
      <c r="H286">
        <v>0</v>
      </c>
      <c r="I286" s="2">
        <f>AVERAGE(Table1345[[#This Row],[Estimated costs 1]:[Estimated costs 20]])</f>
        <v>0</v>
      </c>
      <c r="J286" s="2">
        <f>_xlfn.STDEV.P(Table1345[[#This Row],[Estimated costs 1]:[Estimated costs 20]])</f>
        <v>0</v>
      </c>
      <c r="K286" s="2" t="e">
        <f>Table1345[[#This Row],[Dev]]/Table1345[[#This Row],[Mean]]*100</f>
        <v>#DIV/0!</v>
      </c>
      <c r="L286" s="2">
        <f>Table1345[[#This Row],[Estimated costs 1]]-Table1345[[#This Row],[Actual cost]]</f>
        <v>0</v>
      </c>
      <c r="M286" s="2" t="e">
        <f>Table1345[[#This Row],[Diff 1]]/Table1345[[#This Row],[Actual cost]]*100</f>
        <v>#DIV/0!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</row>
    <row r="287" spans="1:33" hidden="1" x14ac:dyDescent="0.3">
      <c r="A287" t="s">
        <v>307</v>
      </c>
      <c r="B287">
        <v>285</v>
      </c>
      <c r="C287" t="str">
        <f>LEFT(Table1345[[#This Row],[Contingency id]])</f>
        <v>A</v>
      </c>
      <c r="D287">
        <v>0</v>
      </c>
      <c r="E287" s="1">
        <v>1.0163934426229499</v>
      </c>
      <c r="F287">
        <v>62</v>
      </c>
      <c r="G287">
        <v>61</v>
      </c>
      <c r="H287">
        <v>0</v>
      </c>
      <c r="I287" s="2">
        <f>AVERAGE(Table1345[[#This Row],[Estimated costs 1]:[Estimated costs 20]])</f>
        <v>0</v>
      </c>
      <c r="J287" s="2">
        <f>_xlfn.STDEV.P(Table1345[[#This Row],[Estimated costs 1]:[Estimated costs 20]])</f>
        <v>0</v>
      </c>
      <c r="K287" s="2" t="e">
        <f>Table1345[[#This Row],[Dev]]/Table1345[[#This Row],[Mean]]*100</f>
        <v>#DIV/0!</v>
      </c>
      <c r="L287" s="2">
        <f>Table1345[[#This Row],[Estimated costs 1]]-Table1345[[#This Row],[Actual cost]]</f>
        <v>0</v>
      </c>
      <c r="M287" s="2" t="e">
        <f>Table1345[[#This Row],[Diff 1]]/Table1345[[#This Row],[Actual cost]]*100</f>
        <v>#DIV/0!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</row>
    <row r="288" spans="1:33" hidden="1" x14ac:dyDescent="0.3">
      <c r="A288" t="s">
        <v>308</v>
      </c>
      <c r="B288">
        <v>286</v>
      </c>
      <c r="C288" t="str">
        <f>LEFT(Table1345[[#This Row],[Contingency id]])</f>
        <v>A</v>
      </c>
      <c r="D288">
        <v>0</v>
      </c>
      <c r="E288" s="1">
        <v>1.0333333333333301</v>
      </c>
      <c r="F288">
        <v>62</v>
      </c>
      <c r="G288">
        <v>60</v>
      </c>
      <c r="H288">
        <v>0</v>
      </c>
      <c r="I288" s="2">
        <f>AVERAGE(Table1345[[#This Row],[Estimated costs 1]:[Estimated costs 20]])</f>
        <v>0</v>
      </c>
      <c r="J288" s="2">
        <f>_xlfn.STDEV.P(Table1345[[#This Row],[Estimated costs 1]:[Estimated costs 20]])</f>
        <v>0</v>
      </c>
      <c r="K288" s="2" t="e">
        <f>Table1345[[#This Row],[Dev]]/Table1345[[#This Row],[Mean]]*100</f>
        <v>#DIV/0!</v>
      </c>
      <c r="L288" s="2">
        <f>Table1345[[#This Row],[Estimated costs 1]]-Table1345[[#This Row],[Actual cost]]</f>
        <v>0</v>
      </c>
      <c r="M288" s="2" t="e">
        <f>Table1345[[#This Row],[Diff 1]]/Table1345[[#This Row],[Actual cost]]*100</f>
        <v>#DIV/0!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</row>
    <row r="289" spans="1:33" hidden="1" x14ac:dyDescent="0.3">
      <c r="A289" t="s">
        <v>309</v>
      </c>
      <c r="B289">
        <v>287</v>
      </c>
      <c r="C289" t="str">
        <f>LEFT(Table1345[[#This Row],[Contingency id]])</f>
        <v>A</v>
      </c>
      <c r="D289">
        <v>0</v>
      </c>
      <c r="E289" s="1">
        <v>1</v>
      </c>
      <c r="F289">
        <v>23</v>
      </c>
      <c r="G289">
        <v>23</v>
      </c>
      <c r="H289">
        <v>0</v>
      </c>
      <c r="I289" s="2">
        <f>AVERAGE(Table1345[[#This Row],[Estimated costs 1]:[Estimated costs 20]])</f>
        <v>0</v>
      </c>
      <c r="J289" s="2">
        <f>_xlfn.STDEV.P(Table1345[[#This Row],[Estimated costs 1]:[Estimated costs 20]])</f>
        <v>0</v>
      </c>
      <c r="K289" s="2" t="e">
        <f>Table1345[[#This Row],[Dev]]/Table1345[[#This Row],[Mean]]*100</f>
        <v>#DIV/0!</v>
      </c>
      <c r="L289" s="2">
        <f>Table1345[[#This Row],[Estimated costs 1]]-Table1345[[#This Row],[Actual cost]]</f>
        <v>0</v>
      </c>
      <c r="M289" s="2" t="e">
        <f>Table1345[[#This Row],[Diff 1]]/Table1345[[#This Row],[Actual cost]]*100</f>
        <v>#DIV/0!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</row>
    <row r="290" spans="1:33" hidden="1" x14ac:dyDescent="0.3">
      <c r="A290" t="s">
        <v>310</v>
      </c>
      <c r="B290">
        <v>288</v>
      </c>
      <c r="C290" t="str">
        <f>LEFT(Table1345[[#This Row],[Contingency id]])</f>
        <v>A</v>
      </c>
      <c r="D290">
        <v>0</v>
      </c>
      <c r="E290" s="1">
        <v>1</v>
      </c>
      <c r="F290">
        <v>23</v>
      </c>
      <c r="G290">
        <v>23</v>
      </c>
      <c r="H290">
        <v>0</v>
      </c>
      <c r="I290" s="2">
        <f>AVERAGE(Table1345[[#This Row],[Estimated costs 1]:[Estimated costs 20]])</f>
        <v>0</v>
      </c>
      <c r="J290" s="2">
        <f>_xlfn.STDEV.P(Table1345[[#This Row],[Estimated costs 1]:[Estimated costs 20]])</f>
        <v>0</v>
      </c>
      <c r="K290" s="2" t="e">
        <f>Table1345[[#This Row],[Dev]]/Table1345[[#This Row],[Mean]]*100</f>
        <v>#DIV/0!</v>
      </c>
      <c r="L290" s="2">
        <f>Table1345[[#This Row],[Estimated costs 1]]-Table1345[[#This Row],[Actual cost]]</f>
        <v>0</v>
      </c>
      <c r="M290" s="2" t="e">
        <f>Table1345[[#This Row],[Diff 1]]/Table1345[[#This Row],[Actual cost]]*100</f>
        <v>#DIV/0!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</row>
    <row r="291" spans="1:33" hidden="1" x14ac:dyDescent="0.3">
      <c r="A291" t="s">
        <v>311</v>
      </c>
      <c r="B291">
        <v>289</v>
      </c>
      <c r="C291" t="str">
        <f>LEFT(Table1345[[#This Row],[Contingency id]])</f>
        <v>A</v>
      </c>
      <c r="D291">
        <v>0</v>
      </c>
      <c r="E291" s="1">
        <v>1.09523809523809</v>
      </c>
      <c r="F291">
        <v>23</v>
      </c>
      <c r="G291">
        <v>21</v>
      </c>
      <c r="H291">
        <v>0</v>
      </c>
      <c r="I291" s="2">
        <f>AVERAGE(Table1345[[#This Row],[Estimated costs 1]:[Estimated costs 20]])</f>
        <v>0</v>
      </c>
      <c r="J291" s="2">
        <f>_xlfn.STDEV.P(Table1345[[#This Row],[Estimated costs 1]:[Estimated costs 20]])</f>
        <v>0</v>
      </c>
      <c r="K291" s="2" t="e">
        <f>Table1345[[#This Row],[Dev]]/Table1345[[#This Row],[Mean]]*100</f>
        <v>#DIV/0!</v>
      </c>
      <c r="L291" s="2">
        <f>Table1345[[#This Row],[Estimated costs 1]]-Table1345[[#This Row],[Actual cost]]</f>
        <v>0</v>
      </c>
      <c r="M291" s="2" t="e">
        <f>Table1345[[#This Row],[Diff 1]]/Table1345[[#This Row],[Actual cost]]*100</f>
        <v>#DIV/0!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</row>
    <row r="292" spans="1:33" hidden="1" x14ac:dyDescent="0.3">
      <c r="A292" t="s">
        <v>312</v>
      </c>
      <c r="B292">
        <v>290</v>
      </c>
      <c r="C292" t="str">
        <f>LEFT(Table1345[[#This Row],[Contingency id]])</f>
        <v>A</v>
      </c>
      <c r="D292">
        <v>0</v>
      </c>
      <c r="E292" s="1">
        <v>1</v>
      </c>
      <c r="F292">
        <v>23</v>
      </c>
      <c r="G292">
        <v>23</v>
      </c>
      <c r="H292">
        <v>0</v>
      </c>
      <c r="I292" s="2">
        <f>AVERAGE(Table1345[[#This Row],[Estimated costs 1]:[Estimated costs 20]])</f>
        <v>0</v>
      </c>
      <c r="J292" s="2">
        <f>_xlfn.STDEV.P(Table1345[[#This Row],[Estimated costs 1]:[Estimated costs 20]])</f>
        <v>0</v>
      </c>
      <c r="K292" s="2" t="e">
        <f>Table1345[[#This Row],[Dev]]/Table1345[[#This Row],[Mean]]*100</f>
        <v>#DIV/0!</v>
      </c>
      <c r="L292" s="2">
        <f>Table1345[[#This Row],[Estimated costs 1]]-Table1345[[#This Row],[Actual cost]]</f>
        <v>0</v>
      </c>
      <c r="M292" s="2" t="e">
        <f>Table1345[[#This Row],[Diff 1]]/Table1345[[#This Row],[Actual cost]]*100</f>
        <v>#DIV/0!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</row>
    <row r="293" spans="1:33" hidden="1" x14ac:dyDescent="0.3">
      <c r="A293" t="s">
        <v>313</v>
      </c>
      <c r="B293">
        <v>291</v>
      </c>
      <c r="C293" t="str">
        <f>LEFT(Table1345[[#This Row],[Contingency id]])</f>
        <v>A</v>
      </c>
      <c r="D293">
        <v>0</v>
      </c>
      <c r="E293" s="1">
        <v>1</v>
      </c>
      <c r="F293">
        <v>23</v>
      </c>
      <c r="G293">
        <v>23</v>
      </c>
      <c r="H293">
        <v>0</v>
      </c>
      <c r="I293" s="2">
        <f>AVERAGE(Table1345[[#This Row],[Estimated costs 1]:[Estimated costs 20]])</f>
        <v>0</v>
      </c>
      <c r="J293" s="2">
        <f>_xlfn.STDEV.P(Table1345[[#This Row],[Estimated costs 1]:[Estimated costs 20]])</f>
        <v>0</v>
      </c>
      <c r="K293" s="2" t="e">
        <f>Table1345[[#This Row],[Dev]]/Table1345[[#This Row],[Mean]]*100</f>
        <v>#DIV/0!</v>
      </c>
      <c r="L293" s="2">
        <f>Table1345[[#This Row],[Estimated costs 1]]-Table1345[[#This Row],[Actual cost]]</f>
        <v>0</v>
      </c>
      <c r="M293" s="2" t="e">
        <f>Table1345[[#This Row],[Diff 1]]/Table1345[[#This Row],[Actual cost]]*100</f>
        <v>#DIV/0!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</row>
    <row r="294" spans="1:33" hidden="1" x14ac:dyDescent="0.3">
      <c r="A294" t="s">
        <v>314</v>
      </c>
      <c r="B294">
        <v>292</v>
      </c>
      <c r="C294" t="str">
        <f>LEFT(Table1345[[#This Row],[Contingency id]])</f>
        <v>A</v>
      </c>
      <c r="D294">
        <v>0</v>
      </c>
      <c r="E294" s="1">
        <v>1</v>
      </c>
      <c r="F294">
        <v>23</v>
      </c>
      <c r="G294">
        <v>23</v>
      </c>
      <c r="H294">
        <v>0</v>
      </c>
      <c r="I294" s="2">
        <f>AVERAGE(Table1345[[#This Row],[Estimated costs 1]:[Estimated costs 20]])</f>
        <v>0</v>
      </c>
      <c r="J294" s="2">
        <f>_xlfn.STDEV.P(Table1345[[#This Row],[Estimated costs 1]:[Estimated costs 20]])</f>
        <v>0</v>
      </c>
      <c r="K294" s="2" t="e">
        <f>Table1345[[#This Row],[Dev]]/Table1345[[#This Row],[Mean]]*100</f>
        <v>#DIV/0!</v>
      </c>
      <c r="L294" s="2">
        <f>Table1345[[#This Row],[Estimated costs 1]]-Table1345[[#This Row],[Actual cost]]</f>
        <v>0</v>
      </c>
      <c r="M294" s="2" t="e">
        <f>Table1345[[#This Row],[Diff 1]]/Table1345[[#This Row],[Actual cost]]*100</f>
        <v>#DIV/0!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</row>
    <row r="295" spans="1:33" hidden="1" x14ac:dyDescent="0.3">
      <c r="A295" t="s">
        <v>315</v>
      </c>
      <c r="B295">
        <v>293</v>
      </c>
      <c r="C295" t="str">
        <f>LEFT(Table1345[[#This Row],[Contingency id]])</f>
        <v>A</v>
      </c>
      <c r="D295">
        <v>0</v>
      </c>
      <c r="E295" s="1">
        <v>1.09523809523809</v>
      </c>
      <c r="F295">
        <v>23</v>
      </c>
      <c r="G295">
        <v>21</v>
      </c>
      <c r="H295">
        <v>0</v>
      </c>
      <c r="I295" s="2">
        <f>AVERAGE(Table1345[[#This Row],[Estimated costs 1]:[Estimated costs 20]])</f>
        <v>0</v>
      </c>
      <c r="J295" s="2">
        <f>_xlfn.STDEV.P(Table1345[[#This Row],[Estimated costs 1]:[Estimated costs 20]])</f>
        <v>0</v>
      </c>
      <c r="K295" s="2" t="e">
        <f>Table1345[[#This Row],[Dev]]/Table1345[[#This Row],[Mean]]*100</f>
        <v>#DIV/0!</v>
      </c>
      <c r="L295" s="2">
        <f>Table1345[[#This Row],[Estimated costs 1]]-Table1345[[#This Row],[Actual cost]]</f>
        <v>0</v>
      </c>
      <c r="M295" s="2" t="e">
        <f>Table1345[[#This Row],[Diff 1]]/Table1345[[#This Row],[Actual cost]]*100</f>
        <v>#DIV/0!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</row>
    <row r="296" spans="1:33" hidden="1" x14ac:dyDescent="0.3">
      <c r="A296" t="s">
        <v>316</v>
      </c>
      <c r="B296">
        <v>294</v>
      </c>
      <c r="C296" t="str">
        <f>LEFT(Table1345[[#This Row],[Contingency id]])</f>
        <v>A</v>
      </c>
      <c r="D296">
        <v>0</v>
      </c>
      <c r="E296" s="1">
        <v>1</v>
      </c>
      <c r="F296">
        <v>23</v>
      </c>
      <c r="G296">
        <v>23</v>
      </c>
      <c r="H296">
        <v>0</v>
      </c>
      <c r="I296" s="2">
        <f>AVERAGE(Table1345[[#This Row],[Estimated costs 1]:[Estimated costs 20]])</f>
        <v>0</v>
      </c>
      <c r="J296" s="2">
        <f>_xlfn.STDEV.P(Table1345[[#This Row],[Estimated costs 1]:[Estimated costs 20]])</f>
        <v>0</v>
      </c>
      <c r="K296" s="2" t="e">
        <f>Table1345[[#This Row],[Dev]]/Table1345[[#This Row],[Mean]]*100</f>
        <v>#DIV/0!</v>
      </c>
      <c r="L296" s="2">
        <f>Table1345[[#This Row],[Estimated costs 1]]-Table1345[[#This Row],[Actual cost]]</f>
        <v>0</v>
      </c>
      <c r="M296" s="2" t="e">
        <f>Table1345[[#This Row],[Diff 1]]/Table1345[[#This Row],[Actual cost]]*100</f>
        <v>#DIV/0!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</row>
    <row r="297" spans="1:33" hidden="1" x14ac:dyDescent="0.3">
      <c r="A297" t="s">
        <v>317</v>
      </c>
      <c r="B297">
        <v>295</v>
      </c>
      <c r="C297" t="str">
        <f>LEFT(Table1345[[#This Row],[Contingency id]])</f>
        <v>A</v>
      </c>
      <c r="D297">
        <v>0</v>
      </c>
      <c r="E297" s="1">
        <v>1</v>
      </c>
      <c r="F297">
        <v>23</v>
      </c>
      <c r="G297">
        <v>23</v>
      </c>
      <c r="H297">
        <v>0</v>
      </c>
      <c r="I297" s="2">
        <f>AVERAGE(Table1345[[#This Row],[Estimated costs 1]:[Estimated costs 20]])</f>
        <v>0</v>
      </c>
      <c r="J297" s="2">
        <f>_xlfn.STDEV.P(Table1345[[#This Row],[Estimated costs 1]:[Estimated costs 20]])</f>
        <v>0</v>
      </c>
      <c r="K297" s="2" t="e">
        <f>Table1345[[#This Row],[Dev]]/Table1345[[#This Row],[Mean]]*100</f>
        <v>#DIV/0!</v>
      </c>
      <c r="L297" s="2">
        <f>Table1345[[#This Row],[Estimated costs 1]]-Table1345[[#This Row],[Actual cost]]</f>
        <v>0</v>
      </c>
      <c r="M297" s="2" t="e">
        <f>Table1345[[#This Row],[Diff 1]]/Table1345[[#This Row],[Actual cost]]*100</f>
        <v>#DIV/0!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</row>
    <row r="298" spans="1:33" hidden="1" x14ac:dyDescent="0.3">
      <c r="A298" t="s">
        <v>318</v>
      </c>
      <c r="B298">
        <v>296</v>
      </c>
      <c r="C298" t="str">
        <f>LEFT(Table1345[[#This Row],[Contingency id]])</f>
        <v>A</v>
      </c>
      <c r="D298">
        <v>0</v>
      </c>
      <c r="E298" s="1">
        <v>1.056</v>
      </c>
      <c r="F298">
        <v>132</v>
      </c>
      <c r="G298">
        <v>125</v>
      </c>
      <c r="H298">
        <v>0</v>
      </c>
      <c r="I298" s="2">
        <f>AVERAGE(Table1345[[#This Row],[Estimated costs 1]:[Estimated costs 20]])</f>
        <v>0</v>
      </c>
      <c r="J298" s="2">
        <f>_xlfn.STDEV.P(Table1345[[#This Row],[Estimated costs 1]:[Estimated costs 20]])</f>
        <v>0</v>
      </c>
      <c r="K298" s="2" t="e">
        <f>Table1345[[#This Row],[Dev]]/Table1345[[#This Row],[Mean]]*100</f>
        <v>#DIV/0!</v>
      </c>
      <c r="L298" s="2">
        <f>Table1345[[#This Row],[Estimated costs 1]]-Table1345[[#This Row],[Actual cost]]</f>
        <v>0</v>
      </c>
      <c r="M298" s="2" t="e">
        <f>Table1345[[#This Row],[Diff 1]]/Table1345[[#This Row],[Actual cost]]*100</f>
        <v>#DIV/0!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</row>
    <row r="299" spans="1:33" hidden="1" x14ac:dyDescent="0.3">
      <c r="A299" t="s">
        <v>319</v>
      </c>
      <c r="B299">
        <v>297</v>
      </c>
      <c r="C299" t="str">
        <f>LEFT(Table1345[[#This Row],[Contingency id]])</f>
        <v>A</v>
      </c>
      <c r="D299">
        <v>0</v>
      </c>
      <c r="E299" s="1">
        <v>1.0476190476190399</v>
      </c>
      <c r="F299">
        <v>132</v>
      </c>
      <c r="G299">
        <v>126</v>
      </c>
      <c r="H299">
        <v>0</v>
      </c>
      <c r="I299" s="2">
        <f>AVERAGE(Table1345[[#This Row],[Estimated costs 1]:[Estimated costs 20]])</f>
        <v>0</v>
      </c>
      <c r="J299" s="2">
        <f>_xlfn.STDEV.P(Table1345[[#This Row],[Estimated costs 1]:[Estimated costs 20]])</f>
        <v>0</v>
      </c>
      <c r="K299" s="2" t="e">
        <f>Table1345[[#This Row],[Dev]]/Table1345[[#This Row],[Mean]]*100</f>
        <v>#DIV/0!</v>
      </c>
      <c r="L299" s="2">
        <f>Table1345[[#This Row],[Estimated costs 1]]-Table1345[[#This Row],[Actual cost]]</f>
        <v>0</v>
      </c>
      <c r="M299" s="2" t="e">
        <f>Table1345[[#This Row],[Diff 1]]/Table1345[[#This Row],[Actual cost]]*100</f>
        <v>#DIV/0!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</row>
    <row r="300" spans="1:33" hidden="1" x14ac:dyDescent="0.3">
      <c r="A300" t="s">
        <v>320</v>
      </c>
      <c r="B300">
        <v>298</v>
      </c>
      <c r="C300" t="str">
        <f>LEFT(Table1345[[#This Row],[Contingency id]])</f>
        <v>A</v>
      </c>
      <c r="D300">
        <v>0</v>
      </c>
      <c r="E300" s="1">
        <v>1.04724409448818</v>
      </c>
      <c r="F300">
        <v>133</v>
      </c>
      <c r="G300">
        <v>127</v>
      </c>
      <c r="H300">
        <v>0</v>
      </c>
      <c r="I300" s="2">
        <f>AVERAGE(Table1345[[#This Row],[Estimated costs 1]:[Estimated costs 20]])</f>
        <v>0</v>
      </c>
      <c r="J300" s="2">
        <f>_xlfn.STDEV.P(Table1345[[#This Row],[Estimated costs 1]:[Estimated costs 20]])</f>
        <v>0</v>
      </c>
      <c r="K300" s="2" t="e">
        <f>Table1345[[#This Row],[Dev]]/Table1345[[#This Row],[Mean]]*100</f>
        <v>#DIV/0!</v>
      </c>
      <c r="L300" s="2">
        <f>Table1345[[#This Row],[Estimated costs 1]]-Table1345[[#This Row],[Actual cost]]</f>
        <v>0</v>
      </c>
      <c r="M300" s="2" t="e">
        <f>Table1345[[#This Row],[Diff 1]]/Table1345[[#This Row],[Actual cost]]*100</f>
        <v>#DIV/0!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</row>
    <row r="301" spans="1:33" hidden="1" x14ac:dyDescent="0.3">
      <c r="A301" t="s">
        <v>321</v>
      </c>
      <c r="B301">
        <v>299</v>
      </c>
      <c r="C301" t="str">
        <f>LEFT(Table1345[[#This Row],[Contingency id]])</f>
        <v>A</v>
      </c>
      <c r="D301">
        <v>0</v>
      </c>
      <c r="E301" s="1">
        <v>1.1000000000000001</v>
      </c>
      <c r="F301">
        <v>132</v>
      </c>
      <c r="G301">
        <v>120</v>
      </c>
      <c r="H301">
        <v>0</v>
      </c>
      <c r="I301" s="2">
        <f>AVERAGE(Table1345[[#This Row],[Estimated costs 1]:[Estimated costs 20]])</f>
        <v>0</v>
      </c>
      <c r="J301" s="2">
        <f>_xlfn.STDEV.P(Table1345[[#This Row],[Estimated costs 1]:[Estimated costs 20]])</f>
        <v>0</v>
      </c>
      <c r="K301" s="2" t="e">
        <f>Table1345[[#This Row],[Dev]]/Table1345[[#This Row],[Mean]]*100</f>
        <v>#DIV/0!</v>
      </c>
      <c r="L301" s="2">
        <f>Table1345[[#This Row],[Estimated costs 1]]-Table1345[[#This Row],[Actual cost]]</f>
        <v>0</v>
      </c>
      <c r="M301" s="2" t="e">
        <f>Table1345[[#This Row],[Diff 1]]/Table1345[[#This Row],[Actual cost]]*100</f>
        <v>#DIV/0!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</row>
    <row r="302" spans="1:33" hidden="1" x14ac:dyDescent="0.3">
      <c r="A302" t="s">
        <v>322</v>
      </c>
      <c r="B302">
        <v>300</v>
      </c>
      <c r="C302" t="str">
        <f>LEFT(Table1345[[#This Row],[Contingency id]])</f>
        <v>A</v>
      </c>
      <c r="D302">
        <v>0</v>
      </c>
      <c r="E302" s="1">
        <v>1.0310077519379801</v>
      </c>
      <c r="F302">
        <v>133</v>
      </c>
      <c r="G302">
        <v>129</v>
      </c>
      <c r="H302">
        <v>0</v>
      </c>
      <c r="I302" s="2">
        <f>AVERAGE(Table1345[[#This Row],[Estimated costs 1]:[Estimated costs 20]])</f>
        <v>0</v>
      </c>
      <c r="J302" s="2">
        <f>_xlfn.STDEV.P(Table1345[[#This Row],[Estimated costs 1]:[Estimated costs 20]])</f>
        <v>0</v>
      </c>
      <c r="K302" s="2" t="e">
        <f>Table1345[[#This Row],[Dev]]/Table1345[[#This Row],[Mean]]*100</f>
        <v>#DIV/0!</v>
      </c>
      <c r="L302" s="2">
        <f>Table1345[[#This Row],[Estimated costs 1]]-Table1345[[#This Row],[Actual cost]]</f>
        <v>0</v>
      </c>
      <c r="M302" s="2" t="e">
        <f>Table1345[[#This Row],[Diff 1]]/Table1345[[#This Row],[Actual cost]]*100</f>
        <v>#DIV/0!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</row>
    <row r="303" spans="1:33" hidden="1" x14ac:dyDescent="0.3">
      <c r="A303" t="s">
        <v>323</v>
      </c>
      <c r="B303">
        <v>301</v>
      </c>
      <c r="C303" t="str">
        <f>LEFT(Table1345[[#This Row],[Contingency id]])</f>
        <v>A</v>
      </c>
      <c r="D303">
        <v>0</v>
      </c>
      <c r="E303" s="1">
        <v>1.0476190476190399</v>
      </c>
      <c r="F303">
        <v>132</v>
      </c>
      <c r="G303">
        <v>126</v>
      </c>
      <c r="H303">
        <v>0</v>
      </c>
      <c r="I303" s="2">
        <f>AVERAGE(Table1345[[#This Row],[Estimated costs 1]:[Estimated costs 20]])</f>
        <v>0</v>
      </c>
      <c r="J303" s="2">
        <f>_xlfn.STDEV.P(Table1345[[#This Row],[Estimated costs 1]:[Estimated costs 20]])</f>
        <v>0</v>
      </c>
      <c r="K303" s="2" t="e">
        <f>Table1345[[#This Row],[Dev]]/Table1345[[#This Row],[Mean]]*100</f>
        <v>#DIV/0!</v>
      </c>
      <c r="L303" s="2">
        <f>Table1345[[#This Row],[Estimated costs 1]]-Table1345[[#This Row],[Actual cost]]</f>
        <v>0</v>
      </c>
      <c r="M303" s="2" t="e">
        <f>Table1345[[#This Row],[Diff 1]]/Table1345[[#This Row],[Actual cost]]*100</f>
        <v>#DIV/0!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</row>
    <row r="304" spans="1:33" hidden="1" x14ac:dyDescent="0.3">
      <c r="A304" t="s">
        <v>324</v>
      </c>
      <c r="B304">
        <v>302</v>
      </c>
      <c r="C304" t="str">
        <f>LEFT(Table1345[[#This Row],[Contingency id]])</f>
        <v>A</v>
      </c>
      <c r="D304">
        <v>0</v>
      </c>
      <c r="E304" s="1">
        <v>1.0476190476190399</v>
      </c>
      <c r="F304">
        <v>132</v>
      </c>
      <c r="G304">
        <v>126</v>
      </c>
      <c r="H304">
        <v>0</v>
      </c>
      <c r="I304" s="2">
        <f>AVERAGE(Table1345[[#This Row],[Estimated costs 1]:[Estimated costs 20]])</f>
        <v>0</v>
      </c>
      <c r="J304" s="2">
        <f>_xlfn.STDEV.P(Table1345[[#This Row],[Estimated costs 1]:[Estimated costs 20]])</f>
        <v>0</v>
      </c>
      <c r="K304" s="2" t="e">
        <f>Table1345[[#This Row],[Dev]]/Table1345[[#This Row],[Mean]]*100</f>
        <v>#DIV/0!</v>
      </c>
      <c r="L304" s="2">
        <f>Table1345[[#This Row],[Estimated costs 1]]-Table1345[[#This Row],[Actual cost]]</f>
        <v>0</v>
      </c>
      <c r="M304" s="2" t="e">
        <f>Table1345[[#This Row],[Diff 1]]/Table1345[[#This Row],[Actual cost]]*100</f>
        <v>#DIV/0!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</row>
    <row r="305" spans="1:33" hidden="1" x14ac:dyDescent="0.3">
      <c r="A305" t="s">
        <v>325</v>
      </c>
      <c r="B305">
        <v>303</v>
      </c>
      <c r="C305" t="str">
        <f>LEFT(Table1345[[#This Row],[Contingency id]])</f>
        <v>A</v>
      </c>
      <c r="D305">
        <v>0</v>
      </c>
      <c r="E305" s="1">
        <v>1.0813008130081301</v>
      </c>
      <c r="F305">
        <v>133</v>
      </c>
      <c r="G305">
        <v>123</v>
      </c>
      <c r="H305">
        <v>0</v>
      </c>
      <c r="I305" s="2">
        <f>AVERAGE(Table1345[[#This Row],[Estimated costs 1]:[Estimated costs 20]])</f>
        <v>0</v>
      </c>
      <c r="J305" s="2">
        <f>_xlfn.STDEV.P(Table1345[[#This Row],[Estimated costs 1]:[Estimated costs 20]])</f>
        <v>0</v>
      </c>
      <c r="K305" s="2" t="e">
        <f>Table1345[[#This Row],[Dev]]/Table1345[[#This Row],[Mean]]*100</f>
        <v>#DIV/0!</v>
      </c>
      <c r="L305" s="2">
        <f>Table1345[[#This Row],[Estimated costs 1]]-Table1345[[#This Row],[Actual cost]]</f>
        <v>0</v>
      </c>
      <c r="M305" s="2" t="e">
        <f>Table1345[[#This Row],[Diff 1]]/Table1345[[#This Row],[Actual cost]]*100</f>
        <v>#DIV/0!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</row>
    <row r="306" spans="1:33" hidden="1" x14ac:dyDescent="0.3">
      <c r="A306" t="s">
        <v>326</v>
      </c>
      <c r="B306">
        <v>304</v>
      </c>
      <c r="C306" t="str">
        <f>LEFT(Table1345[[#This Row],[Contingency id]])</f>
        <v>A</v>
      </c>
      <c r="D306">
        <v>0</v>
      </c>
      <c r="E306" s="1">
        <v>1.0909090909090899</v>
      </c>
      <c r="F306">
        <v>132</v>
      </c>
      <c r="G306">
        <v>121</v>
      </c>
      <c r="H306">
        <v>0</v>
      </c>
      <c r="I306" s="2">
        <f>AVERAGE(Table1345[[#This Row],[Estimated costs 1]:[Estimated costs 20]])</f>
        <v>0</v>
      </c>
      <c r="J306" s="2">
        <f>_xlfn.STDEV.P(Table1345[[#This Row],[Estimated costs 1]:[Estimated costs 20]])</f>
        <v>0</v>
      </c>
      <c r="K306" s="2" t="e">
        <f>Table1345[[#This Row],[Dev]]/Table1345[[#This Row],[Mean]]*100</f>
        <v>#DIV/0!</v>
      </c>
      <c r="L306" s="2">
        <f>Table1345[[#This Row],[Estimated costs 1]]-Table1345[[#This Row],[Actual cost]]</f>
        <v>0</v>
      </c>
      <c r="M306" s="2" t="e">
        <f>Table1345[[#This Row],[Diff 1]]/Table1345[[#This Row],[Actual cost]]*100</f>
        <v>#DIV/0!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</row>
    <row r="307" spans="1:33" hidden="1" x14ac:dyDescent="0.3">
      <c r="A307" t="s">
        <v>327</v>
      </c>
      <c r="B307">
        <v>305</v>
      </c>
      <c r="C307" t="str">
        <f>LEFT(Table1345[[#This Row],[Contingency id]])</f>
        <v>A</v>
      </c>
      <c r="D307">
        <v>0</v>
      </c>
      <c r="E307" s="1">
        <v>1.0393700787401501</v>
      </c>
      <c r="F307">
        <v>132</v>
      </c>
      <c r="G307">
        <v>127</v>
      </c>
      <c r="H307">
        <v>0</v>
      </c>
      <c r="I307" s="2">
        <f>AVERAGE(Table1345[[#This Row],[Estimated costs 1]:[Estimated costs 20]])</f>
        <v>0</v>
      </c>
      <c r="J307" s="2">
        <f>_xlfn.STDEV.P(Table1345[[#This Row],[Estimated costs 1]:[Estimated costs 20]])</f>
        <v>0</v>
      </c>
      <c r="K307" s="2" t="e">
        <f>Table1345[[#This Row],[Dev]]/Table1345[[#This Row],[Mean]]*100</f>
        <v>#DIV/0!</v>
      </c>
      <c r="L307" s="2">
        <f>Table1345[[#This Row],[Estimated costs 1]]-Table1345[[#This Row],[Actual cost]]</f>
        <v>0</v>
      </c>
      <c r="M307" s="2" t="e">
        <f>Table1345[[#This Row],[Diff 1]]/Table1345[[#This Row],[Actual cost]]*100</f>
        <v>#DIV/0!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</row>
    <row r="308" spans="1:33" hidden="1" x14ac:dyDescent="0.3">
      <c r="A308" t="s">
        <v>328</v>
      </c>
      <c r="B308">
        <v>306</v>
      </c>
      <c r="C308" t="str">
        <f>LEFT(Table1345[[#This Row],[Contingency id]])</f>
        <v>A</v>
      </c>
      <c r="D308">
        <v>0</v>
      </c>
      <c r="E308" s="1">
        <v>1.0370370370370301</v>
      </c>
      <c r="F308">
        <v>84</v>
      </c>
      <c r="G308">
        <v>81</v>
      </c>
      <c r="H308">
        <v>0</v>
      </c>
      <c r="I308" s="2">
        <f>AVERAGE(Table1345[[#This Row],[Estimated costs 1]:[Estimated costs 20]])</f>
        <v>0</v>
      </c>
      <c r="J308" s="2">
        <f>_xlfn.STDEV.P(Table1345[[#This Row],[Estimated costs 1]:[Estimated costs 20]])</f>
        <v>0</v>
      </c>
      <c r="K308" s="2" t="e">
        <f>Table1345[[#This Row],[Dev]]/Table1345[[#This Row],[Mean]]*100</f>
        <v>#DIV/0!</v>
      </c>
      <c r="L308" s="2">
        <f>Table1345[[#This Row],[Estimated costs 1]]-Table1345[[#This Row],[Actual cost]]</f>
        <v>0</v>
      </c>
      <c r="M308" s="2" t="e">
        <f>Table1345[[#This Row],[Diff 1]]/Table1345[[#This Row],[Actual cost]]*100</f>
        <v>#DIV/0!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</row>
    <row r="309" spans="1:33" hidden="1" x14ac:dyDescent="0.3">
      <c r="A309" t="s">
        <v>329</v>
      </c>
      <c r="B309">
        <v>307</v>
      </c>
      <c r="C309" t="str">
        <f>LEFT(Table1345[[#This Row],[Contingency id]])</f>
        <v>A</v>
      </c>
      <c r="D309">
        <v>0</v>
      </c>
      <c r="E309" s="1">
        <v>1.05</v>
      </c>
      <c r="F309">
        <v>84</v>
      </c>
      <c r="G309">
        <v>80</v>
      </c>
      <c r="H309">
        <v>0</v>
      </c>
      <c r="I309" s="2">
        <f>AVERAGE(Table1345[[#This Row],[Estimated costs 1]:[Estimated costs 20]])</f>
        <v>0</v>
      </c>
      <c r="J309" s="2">
        <f>_xlfn.STDEV.P(Table1345[[#This Row],[Estimated costs 1]:[Estimated costs 20]])</f>
        <v>0</v>
      </c>
      <c r="K309" s="2" t="e">
        <f>Table1345[[#This Row],[Dev]]/Table1345[[#This Row],[Mean]]*100</f>
        <v>#DIV/0!</v>
      </c>
      <c r="L309" s="2">
        <f>Table1345[[#This Row],[Estimated costs 1]]-Table1345[[#This Row],[Actual cost]]</f>
        <v>0</v>
      </c>
      <c r="M309" s="2" t="e">
        <f>Table1345[[#This Row],[Diff 1]]/Table1345[[#This Row],[Actual cost]]*100</f>
        <v>#DIV/0!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</row>
    <row r="310" spans="1:33" hidden="1" x14ac:dyDescent="0.3">
      <c r="A310" t="s">
        <v>330</v>
      </c>
      <c r="B310">
        <v>308</v>
      </c>
      <c r="C310" t="str">
        <f>LEFT(Table1345[[#This Row],[Contingency id]])</f>
        <v>A</v>
      </c>
      <c r="D310">
        <v>0</v>
      </c>
      <c r="E310" s="1">
        <v>1.0370370370370301</v>
      </c>
      <c r="F310">
        <v>84</v>
      </c>
      <c r="G310">
        <v>81</v>
      </c>
      <c r="H310">
        <v>0</v>
      </c>
      <c r="I310" s="2">
        <f>AVERAGE(Table1345[[#This Row],[Estimated costs 1]:[Estimated costs 20]])</f>
        <v>0</v>
      </c>
      <c r="J310" s="2">
        <f>_xlfn.STDEV.P(Table1345[[#This Row],[Estimated costs 1]:[Estimated costs 20]])</f>
        <v>0</v>
      </c>
      <c r="K310" s="2" t="e">
        <f>Table1345[[#This Row],[Dev]]/Table1345[[#This Row],[Mean]]*100</f>
        <v>#DIV/0!</v>
      </c>
      <c r="L310" s="2">
        <f>Table1345[[#This Row],[Estimated costs 1]]-Table1345[[#This Row],[Actual cost]]</f>
        <v>0</v>
      </c>
      <c r="M310" s="2" t="e">
        <f>Table1345[[#This Row],[Diff 1]]/Table1345[[#This Row],[Actual cost]]*100</f>
        <v>#DIV/0!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</row>
    <row r="311" spans="1:33" hidden="1" x14ac:dyDescent="0.3">
      <c r="A311" t="s">
        <v>331</v>
      </c>
      <c r="B311">
        <v>309</v>
      </c>
      <c r="C311" t="str">
        <f>LEFT(Table1345[[#This Row],[Contingency id]])</f>
        <v>A</v>
      </c>
      <c r="D311">
        <v>0</v>
      </c>
      <c r="E311" s="1">
        <v>1.0632911392405</v>
      </c>
      <c r="F311">
        <v>84</v>
      </c>
      <c r="G311">
        <v>79</v>
      </c>
      <c r="H311">
        <v>0</v>
      </c>
      <c r="I311" s="2">
        <f>AVERAGE(Table1345[[#This Row],[Estimated costs 1]:[Estimated costs 20]])</f>
        <v>0</v>
      </c>
      <c r="J311" s="2">
        <f>_xlfn.STDEV.P(Table1345[[#This Row],[Estimated costs 1]:[Estimated costs 20]])</f>
        <v>0</v>
      </c>
      <c r="K311" s="2" t="e">
        <f>Table1345[[#This Row],[Dev]]/Table1345[[#This Row],[Mean]]*100</f>
        <v>#DIV/0!</v>
      </c>
      <c r="L311" s="2">
        <f>Table1345[[#This Row],[Estimated costs 1]]-Table1345[[#This Row],[Actual cost]]</f>
        <v>0</v>
      </c>
      <c r="M311" s="2" t="e">
        <f>Table1345[[#This Row],[Diff 1]]/Table1345[[#This Row],[Actual cost]]*100</f>
        <v>#DIV/0!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</row>
    <row r="312" spans="1:33" hidden="1" x14ac:dyDescent="0.3">
      <c r="A312" t="s">
        <v>332</v>
      </c>
      <c r="B312">
        <v>310</v>
      </c>
      <c r="C312" t="str">
        <f>LEFT(Table1345[[#This Row],[Contingency id]])</f>
        <v>A</v>
      </c>
      <c r="D312">
        <v>0</v>
      </c>
      <c r="E312" s="1">
        <v>1.05</v>
      </c>
      <c r="F312">
        <v>84</v>
      </c>
      <c r="G312">
        <v>80</v>
      </c>
      <c r="H312">
        <v>0</v>
      </c>
      <c r="I312" s="2">
        <f>AVERAGE(Table1345[[#This Row],[Estimated costs 1]:[Estimated costs 20]])</f>
        <v>0</v>
      </c>
      <c r="J312" s="2">
        <f>_xlfn.STDEV.P(Table1345[[#This Row],[Estimated costs 1]:[Estimated costs 20]])</f>
        <v>0</v>
      </c>
      <c r="K312" s="2" t="e">
        <f>Table1345[[#This Row],[Dev]]/Table1345[[#This Row],[Mean]]*100</f>
        <v>#DIV/0!</v>
      </c>
      <c r="L312" s="2">
        <f>Table1345[[#This Row],[Estimated costs 1]]-Table1345[[#This Row],[Actual cost]]</f>
        <v>0</v>
      </c>
      <c r="M312" s="2" t="e">
        <f>Table1345[[#This Row],[Diff 1]]/Table1345[[#This Row],[Actual cost]]*100</f>
        <v>#DIV/0!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</row>
    <row r="313" spans="1:33" hidden="1" x14ac:dyDescent="0.3">
      <c r="A313" t="s">
        <v>333</v>
      </c>
      <c r="B313">
        <v>311</v>
      </c>
      <c r="C313" t="str">
        <f>LEFT(Table1345[[#This Row],[Contingency id]])</f>
        <v>A</v>
      </c>
      <c r="D313">
        <v>0</v>
      </c>
      <c r="E313" s="1">
        <v>1</v>
      </c>
      <c r="F313">
        <v>38</v>
      </c>
      <c r="G313">
        <v>38</v>
      </c>
      <c r="H313">
        <v>0</v>
      </c>
      <c r="I313" s="2">
        <f>AVERAGE(Table1345[[#This Row],[Estimated costs 1]:[Estimated costs 20]])</f>
        <v>0</v>
      </c>
      <c r="J313" s="2">
        <f>_xlfn.STDEV.P(Table1345[[#This Row],[Estimated costs 1]:[Estimated costs 20]])</f>
        <v>0</v>
      </c>
      <c r="K313" s="2" t="e">
        <f>Table1345[[#This Row],[Dev]]/Table1345[[#This Row],[Mean]]*100</f>
        <v>#DIV/0!</v>
      </c>
      <c r="L313" s="2">
        <f>Table1345[[#This Row],[Estimated costs 1]]-Table1345[[#This Row],[Actual cost]]</f>
        <v>0</v>
      </c>
      <c r="M313" s="2" t="e">
        <f>Table1345[[#This Row],[Diff 1]]/Table1345[[#This Row],[Actual cost]]*100</f>
        <v>#DIV/0!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</row>
    <row r="314" spans="1:33" hidden="1" x14ac:dyDescent="0.3">
      <c r="A314" t="s">
        <v>334</v>
      </c>
      <c r="B314">
        <v>312</v>
      </c>
      <c r="C314" t="str">
        <f>LEFT(Table1345[[#This Row],[Contingency id]])</f>
        <v>A</v>
      </c>
      <c r="D314">
        <v>0</v>
      </c>
      <c r="E314" s="1">
        <v>1.0270270270270201</v>
      </c>
      <c r="F314">
        <v>38</v>
      </c>
      <c r="G314">
        <v>37</v>
      </c>
      <c r="H314">
        <v>0</v>
      </c>
      <c r="I314" s="2">
        <f>AVERAGE(Table1345[[#This Row],[Estimated costs 1]:[Estimated costs 20]])</f>
        <v>0</v>
      </c>
      <c r="J314" s="2">
        <f>_xlfn.STDEV.P(Table1345[[#This Row],[Estimated costs 1]:[Estimated costs 20]])</f>
        <v>0</v>
      </c>
      <c r="K314" s="2" t="e">
        <f>Table1345[[#This Row],[Dev]]/Table1345[[#This Row],[Mean]]*100</f>
        <v>#DIV/0!</v>
      </c>
      <c r="L314" s="2">
        <f>Table1345[[#This Row],[Estimated costs 1]]-Table1345[[#This Row],[Actual cost]]</f>
        <v>0</v>
      </c>
      <c r="M314" s="2" t="e">
        <f>Table1345[[#This Row],[Diff 1]]/Table1345[[#This Row],[Actual cost]]*100</f>
        <v>#DIV/0!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</row>
    <row r="315" spans="1:33" hidden="1" x14ac:dyDescent="0.3">
      <c r="A315" t="s">
        <v>335</v>
      </c>
      <c r="B315">
        <v>313</v>
      </c>
      <c r="C315" t="str">
        <f>LEFT(Table1345[[#This Row],[Contingency id]])</f>
        <v>A</v>
      </c>
      <c r="D315">
        <v>0</v>
      </c>
      <c r="E315" s="1">
        <v>1</v>
      </c>
      <c r="F315">
        <v>38</v>
      </c>
      <c r="G315">
        <v>38</v>
      </c>
      <c r="H315">
        <v>0</v>
      </c>
      <c r="I315" s="2">
        <f>AVERAGE(Table1345[[#This Row],[Estimated costs 1]:[Estimated costs 20]])</f>
        <v>0</v>
      </c>
      <c r="J315" s="2">
        <f>_xlfn.STDEV.P(Table1345[[#This Row],[Estimated costs 1]:[Estimated costs 20]])</f>
        <v>0</v>
      </c>
      <c r="K315" s="2" t="e">
        <f>Table1345[[#This Row],[Dev]]/Table1345[[#This Row],[Mean]]*100</f>
        <v>#DIV/0!</v>
      </c>
      <c r="L315" s="2">
        <f>Table1345[[#This Row],[Estimated costs 1]]-Table1345[[#This Row],[Actual cost]]</f>
        <v>0</v>
      </c>
      <c r="M315" s="2" t="e">
        <f>Table1345[[#This Row],[Diff 1]]/Table1345[[#This Row],[Actual cost]]*100</f>
        <v>#DIV/0!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</row>
    <row r="316" spans="1:33" hidden="1" x14ac:dyDescent="0.3">
      <c r="A316" t="s">
        <v>336</v>
      </c>
      <c r="B316">
        <v>314</v>
      </c>
      <c r="C316" t="str">
        <f>LEFT(Table1345[[#This Row],[Contingency id]])</f>
        <v>A</v>
      </c>
      <c r="D316">
        <v>0</v>
      </c>
      <c r="E316" s="1">
        <v>1.05555555555555</v>
      </c>
      <c r="F316">
        <v>38</v>
      </c>
      <c r="G316">
        <v>36</v>
      </c>
      <c r="H316">
        <v>0</v>
      </c>
      <c r="I316" s="2">
        <f>AVERAGE(Table1345[[#This Row],[Estimated costs 1]:[Estimated costs 20]])</f>
        <v>0</v>
      </c>
      <c r="J316" s="2">
        <f>_xlfn.STDEV.P(Table1345[[#This Row],[Estimated costs 1]:[Estimated costs 20]])</f>
        <v>0</v>
      </c>
      <c r="K316" s="2" t="e">
        <f>Table1345[[#This Row],[Dev]]/Table1345[[#This Row],[Mean]]*100</f>
        <v>#DIV/0!</v>
      </c>
      <c r="L316" s="2">
        <f>Table1345[[#This Row],[Estimated costs 1]]-Table1345[[#This Row],[Actual cost]]</f>
        <v>0</v>
      </c>
      <c r="M316" s="2" t="e">
        <f>Table1345[[#This Row],[Diff 1]]/Table1345[[#This Row],[Actual cost]]*100</f>
        <v>#DIV/0!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</row>
    <row r="317" spans="1:33" hidden="1" x14ac:dyDescent="0.3">
      <c r="A317" t="s">
        <v>337</v>
      </c>
      <c r="B317">
        <v>315</v>
      </c>
      <c r="C317" t="str">
        <f>LEFT(Table1345[[#This Row],[Contingency id]])</f>
        <v>A</v>
      </c>
      <c r="D317">
        <v>0</v>
      </c>
      <c r="E317" s="1">
        <v>1</v>
      </c>
      <c r="F317">
        <v>38</v>
      </c>
      <c r="G317">
        <v>38</v>
      </c>
      <c r="H317">
        <v>0</v>
      </c>
      <c r="I317" s="2">
        <f>AVERAGE(Table1345[[#This Row],[Estimated costs 1]:[Estimated costs 20]])</f>
        <v>0</v>
      </c>
      <c r="J317" s="2">
        <f>_xlfn.STDEV.P(Table1345[[#This Row],[Estimated costs 1]:[Estimated costs 20]])</f>
        <v>0</v>
      </c>
      <c r="K317" s="2" t="e">
        <f>Table1345[[#This Row],[Dev]]/Table1345[[#This Row],[Mean]]*100</f>
        <v>#DIV/0!</v>
      </c>
      <c r="L317" s="2">
        <f>Table1345[[#This Row],[Estimated costs 1]]-Table1345[[#This Row],[Actual cost]]</f>
        <v>0</v>
      </c>
      <c r="M317" s="2" t="e">
        <f>Table1345[[#This Row],[Diff 1]]/Table1345[[#This Row],[Actual cost]]*100</f>
        <v>#DIV/0!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</row>
    <row r="318" spans="1:33" hidden="1" x14ac:dyDescent="0.3">
      <c r="A318" t="s">
        <v>338</v>
      </c>
      <c r="B318">
        <v>316</v>
      </c>
      <c r="C318" t="str">
        <f>LEFT(Table1345[[#This Row],[Contingency id]])</f>
        <v>A</v>
      </c>
      <c r="D318">
        <v>0</v>
      </c>
      <c r="E318" s="1">
        <v>1.0270270270270201</v>
      </c>
      <c r="F318">
        <v>38</v>
      </c>
      <c r="G318">
        <v>37</v>
      </c>
      <c r="H318">
        <v>0</v>
      </c>
      <c r="I318" s="2">
        <f>AVERAGE(Table1345[[#This Row],[Estimated costs 1]:[Estimated costs 20]])</f>
        <v>0</v>
      </c>
      <c r="J318" s="2">
        <f>_xlfn.STDEV.P(Table1345[[#This Row],[Estimated costs 1]:[Estimated costs 20]])</f>
        <v>0</v>
      </c>
      <c r="K318" s="2" t="e">
        <f>Table1345[[#This Row],[Dev]]/Table1345[[#This Row],[Mean]]*100</f>
        <v>#DIV/0!</v>
      </c>
      <c r="L318" s="2">
        <f>Table1345[[#This Row],[Estimated costs 1]]-Table1345[[#This Row],[Actual cost]]</f>
        <v>0</v>
      </c>
      <c r="M318" s="2" t="e">
        <f>Table1345[[#This Row],[Diff 1]]/Table1345[[#This Row],[Actual cost]]*100</f>
        <v>#DIV/0!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</row>
    <row r="319" spans="1:33" hidden="1" x14ac:dyDescent="0.3">
      <c r="A319" t="s">
        <v>339</v>
      </c>
      <c r="B319">
        <v>317</v>
      </c>
      <c r="C319" t="str">
        <f>LEFT(Table1345[[#This Row],[Contingency id]])</f>
        <v>A</v>
      </c>
      <c r="D319">
        <v>0</v>
      </c>
      <c r="E319" s="1">
        <v>1.0270270270270201</v>
      </c>
      <c r="F319">
        <v>38</v>
      </c>
      <c r="G319">
        <v>37</v>
      </c>
      <c r="H319">
        <v>0</v>
      </c>
      <c r="I319" s="2">
        <f>AVERAGE(Table1345[[#This Row],[Estimated costs 1]:[Estimated costs 20]])</f>
        <v>0</v>
      </c>
      <c r="J319" s="2">
        <f>_xlfn.STDEV.P(Table1345[[#This Row],[Estimated costs 1]:[Estimated costs 20]])</f>
        <v>0</v>
      </c>
      <c r="K319" s="2" t="e">
        <f>Table1345[[#This Row],[Dev]]/Table1345[[#This Row],[Mean]]*100</f>
        <v>#DIV/0!</v>
      </c>
      <c r="L319" s="2">
        <f>Table1345[[#This Row],[Estimated costs 1]]-Table1345[[#This Row],[Actual cost]]</f>
        <v>0</v>
      </c>
      <c r="M319" s="2" t="e">
        <f>Table1345[[#This Row],[Diff 1]]/Table1345[[#This Row],[Actual cost]]*100</f>
        <v>#DIV/0!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</row>
    <row r="320" spans="1:33" hidden="1" x14ac:dyDescent="0.3">
      <c r="A320" t="s">
        <v>340</v>
      </c>
      <c r="B320">
        <v>318</v>
      </c>
      <c r="C320" t="str">
        <f>LEFT(Table1345[[#This Row],[Contingency id]])</f>
        <v>A</v>
      </c>
      <c r="D320">
        <v>0</v>
      </c>
      <c r="E320" s="1">
        <v>1.05555555555555</v>
      </c>
      <c r="F320">
        <v>38</v>
      </c>
      <c r="G320">
        <v>36</v>
      </c>
      <c r="H320">
        <v>0</v>
      </c>
      <c r="I320" s="2">
        <f>AVERAGE(Table1345[[#This Row],[Estimated costs 1]:[Estimated costs 20]])</f>
        <v>0</v>
      </c>
      <c r="J320" s="2">
        <f>_xlfn.STDEV.P(Table1345[[#This Row],[Estimated costs 1]:[Estimated costs 20]])</f>
        <v>0</v>
      </c>
      <c r="K320" s="2" t="e">
        <f>Table1345[[#This Row],[Dev]]/Table1345[[#This Row],[Mean]]*100</f>
        <v>#DIV/0!</v>
      </c>
      <c r="L320" s="2">
        <f>Table1345[[#This Row],[Estimated costs 1]]-Table1345[[#This Row],[Actual cost]]</f>
        <v>0</v>
      </c>
      <c r="M320" s="2" t="e">
        <f>Table1345[[#This Row],[Diff 1]]/Table1345[[#This Row],[Actual cost]]*100</f>
        <v>#DIV/0!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</row>
    <row r="321" spans="1:33" hidden="1" x14ac:dyDescent="0.3">
      <c r="A321" t="s">
        <v>341</v>
      </c>
      <c r="B321">
        <v>319</v>
      </c>
      <c r="C321" t="str">
        <f>LEFT(Table1345[[#This Row],[Contingency id]])</f>
        <v>A</v>
      </c>
      <c r="D321">
        <v>0</v>
      </c>
      <c r="E321" s="1">
        <v>1.0465116279069699</v>
      </c>
      <c r="F321">
        <v>45</v>
      </c>
      <c r="G321">
        <v>43</v>
      </c>
      <c r="H321">
        <v>0</v>
      </c>
      <c r="I321" s="2">
        <f>AVERAGE(Table1345[[#This Row],[Estimated costs 1]:[Estimated costs 20]])</f>
        <v>0</v>
      </c>
      <c r="J321" s="2">
        <f>_xlfn.STDEV.P(Table1345[[#This Row],[Estimated costs 1]:[Estimated costs 20]])</f>
        <v>0</v>
      </c>
      <c r="K321" s="2" t="e">
        <f>Table1345[[#This Row],[Dev]]/Table1345[[#This Row],[Mean]]*100</f>
        <v>#DIV/0!</v>
      </c>
      <c r="L321" s="2">
        <f>Table1345[[#This Row],[Estimated costs 1]]-Table1345[[#This Row],[Actual cost]]</f>
        <v>0</v>
      </c>
      <c r="M321" s="2" t="e">
        <f>Table1345[[#This Row],[Diff 1]]/Table1345[[#This Row],[Actual cost]]*100</f>
        <v>#DIV/0!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</row>
    <row r="322" spans="1:33" hidden="1" x14ac:dyDescent="0.3">
      <c r="A322" t="s">
        <v>342</v>
      </c>
      <c r="B322">
        <v>320</v>
      </c>
      <c r="C322" t="str">
        <f>LEFT(Table1345[[#This Row],[Contingency id]])</f>
        <v>A</v>
      </c>
      <c r="D322">
        <v>0</v>
      </c>
      <c r="E322" s="1">
        <v>1</v>
      </c>
      <c r="F322">
        <v>45</v>
      </c>
      <c r="G322">
        <v>45</v>
      </c>
      <c r="H322">
        <v>0</v>
      </c>
      <c r="I322" s="2">
        <f>AVERAGE(Table1345[[#This Row],[Estimated costs 1]:[Estimated costs 20]])</f>
        <v>0</v>
      </c>
      <c r="J322" s="2">
        <f>_xlfn.STDEV.P(Table1345[[#This Row],[Estimated costs 1]:[Estimated costs 20]])</f>
        <v>0</v>
      </c>
      <c r="K322" s="2" t="e">
        <f>Table1345[[#This Row],[Dev]]/Table1345[[#This Row],[Mean]]*100</f>
        <v>#DIV/0!</v>
      </c>
      <c r="L322" s="2">
        <f>Table1345[[#This Row],[Estimated costs 1]]-Table1345[[#This Row],[Actual cost]]</f>
        <v>0</v>
      </c>
      <c r="M322" s="2" t="e">
        <f>Table1345[[#This Row],[Diff 1]]/Table1345[[#This Row],[Actual cost]]*100</f>
        <v>#DIV/0!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</row>
    <row r="323" spans="1:33" hidden="1" x14ac:dyDescent="0.3">
      <c r="A323" t="s">
        <v>343</v>
      </c>
      <c r="B323">
        <v>321</v>
      </c>
      <c r="C323" t="str">
        <f>LEFT(Table1345[[#This Row],[Contingency id]])</f>
        <v>A</v>
      </c>
      <c r="D323">
        <v>0</v>
      </c>
      <c r="E323" s="1">
        <v>1.02272727272727</v>
      </c>
      <c r="F323">
        <v>45</v>
      </c>
      <c r="G323">
        <v>44</v>
      </c>
      <c r="H323">
        <v>0</v>
      </c>
      <c r="I323" s="2">
        <f>AVERAGE(Table1345[[#This Row],[Estimated costs 1]:[Estimated costs 20]])</f>
        <v>0</v>
      </c>
      <c r="J323" s="2">
        <f>_xlfn.STDEV.P(Table1345[[#This Row],[Estimated costs 1]:[Estimated costs 20]])</f>
        <v>0</v>
      </c>
      <c r="K323" s="2" t="e">
        <f>Table1345[[#This Row],[Dev]]/Table1345[[#This Row],[Mean]]*100</f>
        <v>#DIV/0!</v>
      </c>
      <c r="L323" s="2">
        <f>Table1345[[#This Row],[Estimated costs 1]]-Table1345[[#This Row],[Actual cost]]</f>
        <v>0</v>
      </c>
      <c r="M323" s="2" t="e">
        <f>Table1345[[#This Row],[Diff 1]]/Table1345[[#This Row],[Actual cost]]*100</f>
        <v>#DIV/0!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</row>
    <row r="324" spans="1:33" hidden="1" x14ac:dyDescent="0.3">
      <c r="A324" t="s">
        <v>344</v>
      </c>
      <c r="B324">
        <v>322</v>
      </c>
      <c r="C324" t="str">
        <f>LEFT(Table1345[[#This Row],[Contingency id]])</f>
        <v>A</v>
      </c>
      <c r="D324">
        <v>0</v>
      </c>
      <c r="E324" s="1">
        <v>1.02272727272727</v>
      </c>
      <c r="F324">
        <v>45</v>
      </c>
      <c r="G324">
        <v>44</v>
      </c>
      <c r="H324">
        <v>0</v>
      </c>
      <c r="I324" s="2">
        <f>AVERAGE(Table1345[[#This Row],[Estimated costs 1]:[Estimated costs 20]])</f>
        <v>0</v>
      </c>
      <c r="J324" s="2">
        <f>_xlfn.STDEV.P(Table1345[[#This Row],[Estimated costs 1]:[Estimated costs 20]])</f>
        <v>0</v>
      </c>
      <c r="K324" s="2" t="e">
        <f>Table1345[[#This Row],[Dev]]/Table1345[[#This Row],[Mean]]*100</f>
        <v>#DIV/0!</v>
      </c>
      <c r="L324" s="2">
        <f>Table1345[[#This Row],[Estimated costs 1]]-Table1345[[#This Row],[Actual cost]]</f>
        <v>0</v>
      </c>
      <c r="M324" s="2" t="e">
        <f>Table1345[[#This Row],[Diff 1]]/Table1345[[#This Row],[Actual cost]]*100</f>
        <v>#DIV/0!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</row>
    <row r="325" spans="1:33" hidden="1" x14ac:dyDescent="0.3">
      <c r="A325" t="s">
        <v>345</v>
      </c>
      <c r="B325">
        <v>323</v>
      </c>
      <c r="C325" t="str">
        <f>LEFT(Table1345[[#This Row],[Contingency id]])</f>
        <v>A</v>
      </c>
      <c r="D325">
        <v>0</v>
      </c>
      <c r="E325" s="1">
        <v>1.02272727272727</v>
      </c>
      <c r="F325">
        <v>45</v>
      </c>
      <c r="G325">
        <v>44</v>
      </c>
      <c r="H325">
        <v>0</v>
      </c>
      <c r="I325" s="2">
        <f>AVERAGE(Table1345[[#This Row],[Estimated costs 1]:[Estimated costs 20]])</f>
        <v>0</v>
      </c>
      <c r="J325" s="2">
        <f>_xlfn.STDEV.P(Table1345[[#This Row],[Estimated costs 1]:[Estimated costs 20]])</f>
        <v>0</v>
      </c>
      <c r="K325" s="2" t="e">
        <f>Table1345[[#This Row],[Dev]]/Table1345[[#This Row],[Mean]]*100</f>
        <v>#DIV/0!</v>
      </c>
      <c r="L325" s="2">
        <f>Table1345[[#This Row],[Estimated costs 1]]-Table1345[[#This Row],[Actual cost]]</f>
        <v>0</v>
      </c>
      <c r="M325" s="2" t="e">
        <f>Table1345[[#This Row],[Diff 1]]/Table1345[[#This Row],[Actual cost]]*100</f>
        <v>#DIV/0!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</row>
    <row r="326" spans="1:33" hidden="1" x14ac:dyDescent="0.3">
      <c r="A326" t="s">
        <v>346</v>
      </c>
      <c r="B326">
        <v>324</v>
      </c>
      <c r="C326" t="str">
        <f>LEFT(Table1345[[#This Row],[Contingency id]])</f>
        <v>A</v>
      </c>
      <c r="D326">
        <v>0</v>
      </c>
      <c r="E326" s="1">
        <v>1.02272727272727</v>
      </c>
      <c r="F326">
        <v>45</v>
      </c>
      <c r="G326">
        <v>44</v>
      </c>
      <c r="H326">
        <v>0</v>
      </c>
      <c r="I326" s="2">
        <f>AVERAGE(Table1345[[#This Row],[Estimated costs 1]:[Estimated costs 20]])</f>
        <v>0</v>
      </c>
      <c r="J326" s="2">
        <f>_xlfn.STDEV.P(Table1345[[#This Row],[Estimated costs 1]:[Estimated costs 20]])</f>
        <v>0</v>
      </c>
      <c r="K326" s="2" t="e">
        <f>Table1345[[#This Row],[Dev]]/Table1345[[#This Row],[Mean]]*100</f>
        <v>#DIV/0!</v>
      </c>
      <c r="L326" s="2">
        <f>Table1345[[#This Row],[Estimated costs 1]]-Table1345[[#This Row],[Actual cost]]</f>
        <v>0</v>
      </c>
      <c r="M326" s="2" t="e">
        <f>Table1345[[#This Row],[Diff 1]]/Table1345[[#This Row],[Actual cost]]*100</f>
        <v>#DIV/0!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</row>
    <row r="327" spans="1:33" hidden="1" x14ac:dyDescent="0.3">
      <c r="A327" t="s">
        <v>347</v>
      </c>
      <c r="B327">
        <v>325</v>
      </c>
      <c r="C327" t="str">
        <f>LEFT(Table1345[[#This Row],[Contingency id]])</f>
        <v>A</v>
      </c>
      <c r="D327">
        <v>0</v>
      </c>
      <c r="E327" s="1">
        <v>1</v>
      </c>
      <c r="F327">
        <v>45</v>
      </c>
      <c r="G327">
        <v>45</v>
      </c>
      <c r="H327">
        <v>0</v>
      </c>
      <c r="I327" s="2">
        <f>AVERAGE(Table1345[[#This Row],[Estimated costs 1]:[Estimated costs 20]])</f>
        <v>0</v>
      </c>
      <c r="J327" s="2">
        <f>_xlfn.STDEV.P(Table1345[[#This Row],[Estimated costs 1]:[Estimated costs 20]])</f>
        <v>0</v>
      </c>
      <c r="K327" s="2" t="e">
        <f>Table1345[[#This Row],[Dev]]/Table1345[[#This Row],[Mean]]*100</f>
        <v>#DIV/0!</v>
      </c>
      <c r="L327" s="2">
        <f>Table1345[[#This Row],[Estimated costs 1]]-Table1345[[#This Row],[Actual cost]]</f>
        <v>0</v>
      </c>
      <c r="M327" s="2" t="e">
        <f>Table1345[[#This Row],[Diff 1]]/Table1345[[#This Row],[Actual cost]]*100</f>
        <v>#DIV/0!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</row>
    <row r="328" spans="1:33" hidden="1" x14ac:dyDescent="0.3">
      <c r="A328" t="s">
        <v>348</v>
      </c>
      <c r="B328">
        <v>326</v>
      </c>
      <c r="C328" t="str">
        <f>LEFT(Table1345[[#This Row],[Contingency id]])</f>
        <v>A</v>
      </c>
      <c r="D328">
        <v>0</v>
      </c>
      <c r="E328" s="1">
        <v>1.0465116279069699</v>
      </c>
      <c r="F328">
        <v>45</v>
      </c>
      <c r="G328">
        <v>43</v>
      </c>
      <c r="H328">
        <v>0</v>
      </c>
      <c r="I328" s="2">
        <f>AVERAGE(Table1345[[#This Row],[Estimated costs 1]:[Estimated costs 20]])</f>
        <v>0</v>
      </c>
      <c r="J328" s="2">
        <f>_xlfn.STDEV.P(Table1345[[#This Row],[Estimated costs 1]:[Estimated costs 20]])</f>
        <v>0</v>
      </c>
      <c r="K328" s="2" t="e">
        <f>Table1345[[#This Row],[Dev]]/Table1345[[#This Row],[Mean]]*100</f>
        <v>#DIV/0!</v>
      </c>
      <c r="L328" s="2">
        <f>Table1345[[#This Row],[Estimated costs 1]]-Table1345[[#This Row],[Actual cost]]</f>
        <v>0</v>
      </c>
      <c r="M328" s="2" t="e">
        <f>Table1345[[#This Row],[Diff 1]]/Table1345[[#This Row],[Actual cost]]*100</f>
        <v>#DIV/0!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</row>
    <row r="329" spans="1:33" hidden="1" x14ac:dyDescent="0.3">
      <c r="A329" t="s">
        <v>349</v>
      </c>
      <c r="B329">
        <v>327</v>
      </c>
      <c r="C329" t="str">
        <f>LEFT(Table1345[[#This Row],[Contingency id]])</f>
        <v>A</v>
      </c>
      <c r="D329">
        <v>0</v>
      </c>
      <c r="E329" s="1">
        <v>1.05555555555555</v>
      </c>
      <c r="F329">
        <v>19</v>
      </c>
      <c r="G329">
        <v>18</v>
      </c>
      <c r="H329">
        <v>0</v>
      </c>
      <c r="I329" s="2">
        <f>AVERAGE(Table1345[[#This Row],[Estimated costs 1]:[Estimated costs 20]])</f>
        <v>0</v>
      </c>
      <c r="J329" s="2">
        <f>_xlfn.STDEV.P(Table1345[[#This Row],[Estimated costs 1]:[Estimated costs 20]])</f>
        <v>0</v>
      </c>
      <c r="K329" s="2" t="e">
        <f>Table1345[[#This Row],[Dev]]/Table1345[[#This Row],[Mean]]*100</f>
        <v>#DIV/0!</v>
      </c>
      <c r="L329" s="2">
        <f>Table1345[[#This Row],[Estimated costs 1]]-Table1345[[#This Row],[Actual cost]]</f>
        <v>0</v>
      </c>
      <c r="M329" s="2" t="e">
        <f>Table1345[[#This Row],[Diff 1]]/Table1345[[#This Row],[Actual cost]]*100</f>
        <v>#DIV/0!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</row>
    <row r="330" spans="1:33" hidden="1" x14ac:dyDescent="0.3">
      <c r="A330" t="s">
        <v>350</v>
      </c>
      <c r="B330">
        <v>328</v>
      </c>
      <c r="C330" t="str">
        <f>LEFT(Table1345[[#This Row],[Contingency id]])</f>
        <v>A</v>
      </c>
      <c r="D330">
        <v>0</v>
      </c>
      <c r="E330" s="1">
        <v>1.05555555555555</v>
      </c>
      <c r="F330">
        <v>19</v>
      </c>
      <c r="G330">
        <v>18</v>
      </c>
      <c r="H330">
        <v>0</v>
      </c>
      <c r="I330" s="2">
        <f>AVERAGE(Table1345[[#This Row],[Estimated costs 1]:[Estimated costs 20]])</f>
        <v>0</v>
      </c>
      <c r="J330" s="2">
        <f>_xlfn.STDEV.P(Table1345[[#This Row],[Estimated costs 1]:[Estimated costs 20]])</f>
        <v>0</v>
      </c>
      <c r="K330" s="2" t="e">
        <f>Table1345[[#This Row],[Dev]]/Table1345[[#This Row],[Mean]]*100</f>
        <v>#DIV/0!</v>
      </c>
      <c r="L330" s="2">
        <f>Table1345[[#This Row],[Estimated costs 1]]-Table1345[[#This Row],[Actual cost]]</f>
        <v>0</v>
      </c>
      <c r="M330" s="2" t="e">
        <f>Table1345[[#This Row],[Diff 1]]/Table1345[[#This Row],[Actual cost]]*100</f>
        <v>#DIV/0!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</row>
    <row r="331" spans="1:33" hidden="1" x14ac:dyDescent="0.3">
      <c r="A331" t="s">
        <v>351</v>
      </c>
      <c r="B331">
        <v>329</v>
      </c>
      <c r="C331" t="str">
        <f>LEFT(Table1345[[#This Row],[Contingency id]])</f>
        <v>A</v>
      </c>
      <c r="D331">
        <v>0</v>
      </c>
      <c r="E331" s="1">
        <v>1</v>
      </c>
      <c r="F331">
        <v>19</v>
      </c>
      <c r="G331">
        <v>19</v>
      </c>
      <c r="H331">
        <v>0</v>
      </c>
      <c r="I331" s="2">
        <f>AVERAGE(Table1345[[#This Row],[Estimated costs 1]:[Estimated costs 20]])</f>
        <v>0</v>
      </c>
      <c r="J331" s="2">
        <f>_xlfn.STDEV.P(Table1345[[#This Row],[Estimated costs 1]:[Estimated costs 20]])</f>
        <v>0</v>
      </c>
      <c r="K331" s="2" t="e">
        <f>Table1345[[#This Row],[Dev]]/Table1345[[#This Row],[Mean]]*100</f>
        <v>#DIV/0!</v>
      </c>
      <c r="L331" s="2">
        <f>Table1345[[#This Row],[Estimated costs 1]]-Table1345[[#This Row],[Actual cost]]</f>
        <v>0</v>
      </c>
      <c r="M331" s="2" t="e">
        <f>Table1345[[#This Row],[Diff 1]]/Table1345[[#This Row],[Actual cost]]*100</f>
        <v>#DIV/0!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</row>
    <row r="332" spans="1:33" hidden="1" x14ac:dyDescent="0.3">
      <c r="A332" t="s">
        <v>352</v>
      </c>
      <c r="B332">
        <v>330</v>
      </c>
      <c r="C332" t="str">
        <f>LEFT(Table1345[[#This Row],[Contingency id]])</f>
        <v>A</v>
      </c>
      <c r="D332">
        <v>0</v>
      </c>
      <c r="E332" s="1">
        <v>1</v>
      </c>
      <c r="F332">
        <v>19</v>
      </c>
      <c r="G332">
        <v>19</v>
      </c>
      <c r="H332">
        <v>0</v>
      </c>
      <c r="I332" s="2">
        <f>AVERAGE(Table1345[[#This Row],[Estimated costs 1]:[Estimated costs 20]])</f>
        <v>0</v>
      </c>
      <c r="J332" s="2">
        <f>_xlfn.STDEV.P(Table1345[[#This Row],[Estimated costs 1]:[Estimated costs 20]])</f>
        <v>0</v>
      </c>
      <c r="K332" s="2" t="e">
        <f>Table1345[[#This Row],[Dev]]/Table1345[[#This Row],[Mean]]*100</f>
        <v>#DIV/0!</v>
      </c>
      <c r="L332" s="2">
        <f>Table1345[[#This Row],[Estimated costs 1]]-Table1345[[#This Row],[Actual cost]]</f>
        <v>0</v>
      </c>
      <c r="M332" s="2" t="e">
        <f>Table1345[[#This Row],[Diff 1]]/Table1345[[#This Row],[Actual cost]]*100</f>
        <v>#DIV/0!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</row>
    <row r="333" spans="1:33" hidden="1" x14ac:dyDescent="0.3">
      <c r="A333" t="s">
        <v>353</v>
      </c>
      <c r="B333">
        <v>331</v>
      </c>
      <c r="C333" t="str">
        <f>LEFT(Table1345[[#This Row],[Contingency id]])</f>
        <v>A</v>
      </c>
      <c r="D333">
        <v>0</v>
      </c>
      <c r="E333" s="1">
        <v>1</v>
      </c>
      <c r="F333">
        <v>19</v>
      </c>
      <c r="G333">
        <v>19</v>
      </c>
      <c r="H333">
        <v>0</v>
      </c>
      <c r="I333" s="2">
        <f>AVERAGE(Table1345[[#This Row],[Estimated costs 1]:[Estimated costs 20]])</f>
        <v>0</v>
      </c>
      <c r="J333" s="2">
        <f>_xlfn.STDEV.P(Table1345[[#This Row],[Estimated costs 1]:[Estimated costs 20]])</f>
        <v>0</v>
      </c>
      <c r="K333" s="2" t="e">
        <f>Table1345[[#This Row],[Dev]]/Table1345[[#This Row],[Mean]]*100</f>
        <v>#DIV/0!</v>
      </c>
      <c r="L333" s="2">
        <f>Table1345[[#This Row],[Estimated costs 1]]-Table1345[[#This Row],[Actual cost]]</f>
        <v>0</v>
      </c>
      <c r="M333" s="2" t="e">
        <f>Table1345[[#This Row],[Diff 1]]/Table1345[[#This Row],[Actual cost]]*100</f>
        <v>#DIV/0!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</row>
    <row r="334" spans="1:33" hidden="1" x14ac:dyDescent="0.3">
      <c r="A334" t="s">
        <v>354</v>
      </c>
      <c r="B334">
        <v>332</v>
      </c>
      <c r="C334" t="str">
        <f>LEFT(Table1345[[#This Row],[Contingency id]])</f>
        <v>A</v>
      </c>
      <c r="D334">
        <v>0</v>
      </c>
      <c r="E334" s="1">
        <v>1</v>
      </c>
      <c r="F334">
        <v>19</v>
      </c>
      <c r="G334">
        <v>19</v>
      </c>
      <c r="H334">
        <v>0</v>
      </c>
      <c r="I334" s="2">
        <f>AVERAGE(Table1345[[#This Row],[Estimated costs 1]:[Estimated costs 20]])</f>
        <v>0</v>
      </c>
      <c r="J334" s="2">
        <f>_xlfn.STDEV.P(Table1345[[#This Row],[Estimated costs 1]:[Estimated costs 20]])</f>
        <v>0</v>
      </c>
      <c r="K334" s="2" t="e">
        <f>Table1345[[#This Row],[Dev]]/Table1345[[#This Row],[Mean]]*100</f>
        <v>#DIV/0!</v>
      </c>
      <c r="L334" s="2">
        <f>Table1345[[#This Row],[Estimated costs 1]]-Table1345[[#This Row],[Actual cost]]</f>
        <v>0</v>
      </c>
      <c r="M334" s="2" t="e">
        <f>Table1345[[#This Row],[Diff 1]]/Table1345[[#This Row],[Actual cost]]*100</f>
        <v>#DIV/0!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</row>
    <row r="335" spans="1:33" hidden="1" x14ac:dyDescent="0.3">
      <c r="A335" t="s">
        <v>355</v>
      </c>
      <c r="B335">
        <v>333</v>
      </c>
      <c r="C335" t="str">
        <f>LEFT(Table1345[[#This Row],[Contingency id]])</f>
        <v>A</v>
      </c>
      <c r="D335">
        <v>0</v>
      </c>
      <c r="E335" s="1">
        <v>1</v>
      </c>
      <c r="F335">
        <v>20</v>
      </c>
      <c r="G335">
        <v>20</v>
      </c>
      <c r="H335">
        <v>0</v>
      </c>
      <c r="I335" s="2">
        <f>AVERAGE(Table1345[[#This Row],[Estimated costs 1]:[Estimated costs 20]])</f>
        <v>0</v>
      </c>
      <c r="J335" s="2">
        <f>_xlfn.STDEV.P(Table1345[[#This Row],[Estimated costs 1]:[Estimated costs 20]])</f>
        <v>0</v>
      </c>
      <c r="K335" s="2" t="e">
        <f>Table1345[[#This Row],[Dev]]/Table1345[[#This Row],[Mean]]*100</f>
        <v>#DIV/0!</v>
      </c>
      <c r="L335" s="2">
        <f>Table1345[[#This Row],[Estimated costs 1]]-Table1345[[#This Row],[Actual cost]]</f>
        <v>0</v>
      </c>
      <c r="M335" s="2" t="e">
        <f>Table1345[[#This Row],[Diff 1]]/Table1345[[#This Row],[Actual cost]]*100</f>
        <v>#DIV/0!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</row>
    <row r="336" spans="1:33" hidden="1" x14ac:dyDescent="0.3">
      <c r="A336" t="s">
        <v>356</v>
      </c>
      <c r="B336">
        <v>334</v>
      </c>
      <c r="C336" t="str">
        <f>LEFT(Table1345[[#This Row],[Contingency id]])</f>
        <v>A</v>
      </c>
      <c r="D336">
        <v>0</v>
      </c>
      <c r="E336" s="1">
        <v>1</v>
      </c>
      <c r="F336">
        <v>20</v>
      </c>
      <c r="G336">
        <v>20</v>
      </c>
      <c r="H336">
        <v>0</v>
      </c>
      <c r="I336" s="2">
        <f>AVERAGE(Table1345[[#This Row],[Estimated costs 1]:[Estimated costs 20]])</f>
        <v>0</v>
      </c>
      <c r="J336" s="2">
        <f>_xlfn.STDEV.P(Table1345[[#This Row],[Estimated costs 1]:[Estimated costs 20]])</f>
        <v>0</v>
      </c>
      <c r="K336" s="2" t="e">
        <f>Table1345[[#This Row],[Dev]]/Table1345[[#This Row],[Mean]]*100</f>
        <v>#DIV/0!</v>
      </c>
      <c r="L336" s="2">
        <f>Table1345[[#This Row],[Estimated costs 1]]-Table1345[[#This Row],[Actual cost]]</f>
        <v>0</v>
      </c>
      <c r="M336" s="2" t="e">
        <f>Table1345[[#This Row],[Diff 1]]/Table1345[[#This Row],[Actual cost]]*100</f>
        <v>#DIV/0!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</row>
    <row r="337" spans="1:33" hidden="1" x14ac:dyDescent="0.3">
      <c r="A337" t="s">
        <v>357</v>
      </c>
      <c r="B337">
        <v>335</v>
      </c>
      <c r="C337" t="str">
        <f>LEFT(Table1345[[#This Row],[Contingency id]])</f>
        <v>A</v>
      </c>
      <c r="D337">
        <v>0</v>
      </c>
      <c r="E337" s="1">
        <v>1</v>
      </c>
      <c r="F337">
        <v>20</v>
      </c>
      <c r="G337">
        <v>20</v>
      </c>
      <c r="H337">
        <v>0</v>
      </c>
      <c r="I337" s="2">
        <f>AVERAGE(Table1345[[#This Row],[Estimated costs 1]:[Estimated costs 20]])</f>
        <v>0</v>
      </c>
      <c r="J337" s="2">
        <f>_xlfn.STDEV.P(Table1345[[#This Row],[Estimated costs 1]:[Estimated costs 20]])</f>
        <v>0</v>
      </c>
      <c r="K337" s="2" t="e">
        <f>Table1345[[#This Row],[Dev]]/Table1345[[#This Row],[Mean]]*100</f>
        <v>#DIV/0!</v>
      </c>
      <c r="L337" s="2">
        <f>Table1345[[#This Row],[Estimated costs 1]]-Table1345[[#This Row],[Actual cost]]</f>
        <v>0</v>
      </c>
      <c r="M337" s="2" t="e">
        <f>Table1345[[#This Row],[Diff 1]]/Table1345[[#This Row],[Actual cost]]*100</f>
        <v>#DIV/0!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</row>
    <row r="338" spans="1:33" hidden="1" x14ac:dyDescent="0.3">
      <c r="A338" t="s">
        <v>358</v>
      </c>
      <c r="B338">
        <v>336</v>
      </c>
      <c r="C338" t="str">
        <f>LEFT(Table1345[[#This Row],[Contingency id]])</f>
        <v>A</v>
      </c>
      <c r="D338">
        <v>0</v>
      </c>
      <c r="E338" s="1">
        <v>1.06</v>
      </c>
      <c r="F338">
        <v>159</v>
      </c>
      <c r="G338">
        <v>150</v>
      </c>
      <c r="H338">
        <v>0</v>
      </c>
      <c r="I338" s="2">
        <f>AVERAGE(Table1345[[#This Row],[Estimated costs 1]:[Estimated costs 20]])</f>
        <v>0</v>
      </c>
      <c r="J338" s="2">
        <f>_xlfn.STDEV.P(Table1345[[#This Row],[Estimated costs 1]:[Estimated costs 20]])</f>
        <v>0</v>
      </c>
      <c r="K338" s="2" t="e">
        <f>Table1345[[#This Row],[Dev]]/Table1345[[#This Row],[Mean]]*100</f>
        <v>#DIV/0!</v>
      </c>
      <c r="L338" s="2">
        <f>Table1345[[#This Row],[Estimated costs 1]]-Table1345[[#This Row],[Actual cost]]</f>
        <v>0</v>
      </c>
      <c r="M338" s="2" t="e">
        <f>Table1345[[#This Row],[Diff 1]]/Table1345[[#This Row],[Actual cost]]*100</f>
        <v>#DIV/0!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</row>
    <row r="339" spans="1:33" hidden="1" x14ac:dyDescent="0.3">
      <c r="A339" t="s">
        <v>359</v>
      </c>
      <c r="B339">
        <v>337</v>
      </c>
      <c r="C339" t="str">
        <f>LEFT(Table1345[[#This Row],[Contingency id]])</f>
        <v>A</v>
      </c>
      <c r="D339">
        <v>0</v>
      </c>
      <c r="E339" s="1">
        <v>1.06</v>
      </c>
      <c r="F339">
        <v>159</v>
      </c>
      <c r="G339">
        <v>150</v>
      </c>
      <c r="H339">
        <v>0</v>
      </c>
      <c r="I339" s="2">
        <f>AVERAGE(Table1345[[#This Row],[Estimated costs 1]:[Estimated costs 20]])</f>
        <v>0</v>
      </c>
      <c r="J339" s="2">
        <f>_xlfn.STDEV.P(Table1345[[#This Row],[Estimated costs 1]:[Estimated costs 20]])</f>
        <v>0</v>
      </c>
      <c r="K339" s="2" t="e">
        <f>Table1345[[#This Row],[Dev]]/Table1345[[#This Row],[Mean]]*100</f>
        <v>#DIV/0!</v>
      </c>
      <c r="L339" s="2">
        <f>Table1345[[#This Row],[Estimated costs 1]]-Table1345[[#This Row],[Actual cost]]</f>
        <v>0</v>
      </c>
      <c r="M339" s="2" t="e">
        <f>Table1345[[#This Row],[Diff 1]]/Table1345[[#This Row],[Actual cost]]*100</f>
        <v>#DIV/0!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</row>
    <row r="340" spans="1:33" hidden="1" x14ac:dyDescent="0.3">
      <c r="A340" t="s">
        <v>360</v>
      </c>
      <c r="B340">
        <v>338</v>
      </c>
      <c r="C340" t="str">
        <f>LEFT(Table1345[[#This Row],[Contingency id]])</f>
        <v>A</v>
      </c>
      <c r="D340">
        <v>0</v>
      </c>
      <c r="E340" s="1">
        <v>1.0743243243243199</v>
      </c>
      <c r="F340">
        <v>159</v>
      </c>
      <c r="G340">
        <v>148</v>
      </c>
      <c r="H340">
        <v>0</v>
      </c>
      <c r="I340" s="2">
        <f>AVERAGE(Table1345[[#This Row],[Estimated costs 1]:[Estimated costs 20]])</f>
        <v>0</v>
      </c>
      <c r="J340" s="2">
        <f>_xlfn.STDEV.P(Table1345[[#This Row],[Estimated costs 1]:[Estimated costs 20]])</f>
        <v>0</v>
      </c>
      <c r="K340" s="2" t="e">
        <f>Table1345[[#This Row],[Dev]]/Table1345[[#This Row],[Mean]]*100</f>
        <v>#DIV/0!</v>
      </c>
      <c r="L340" s="2">
        <f>Table1345[[#This Row],[Estimated costs 1]]-Table1345[[#This Row],[Actual cost]]</f>
        <v>0</v>
      </c>
      <c r="M340" s="2" t="e">
        <f>Table1345[[#This Row],[Diff 1]]/Table1345[[#This Row],[Actual cost]]*100</f>
        <v>#DIV/0!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</row>
    <row r="341" spans="1:33" hidden="1" x14ac:dyDescent="0.3">
      <c r="A341" t="s">
        <v>361</v>
      </c>
      <c r="B341">
        <v>339</v>
      </c>
      <c r="C341" t="str">
        <f>LEFT(Table1345[[#This Row],[Contingency id]])</f>
        <v>A</v>
      </c>
      <c r="D341">
        <v>0</v>
      </c>
      <c r="E341" s="1">
        <v>1.0816326530612199</v>
      </c>
      <c r="F341">
        <v>159</v>
      </c>
      <c r="G341">
        <v>147</v>
      </c>
      <c r="H341">
        <v>0</v>
      </c>
      <c r="I341" s="2">
        <f>AVERAGE(Table1345[[#This Row],[Estimated costs 1]:[Estimated costs 20]])</f>
        <v>0</v>
      </c>
      <c r="J341" s="2">
        <f>_xlfn.STDEV.P(Table1345[[#This Row],[Estimated costs 1]:[Estimated costs 20]])</f>
        <v>0</v>
      </c>
      <c r="K341" s="2" t="e">
        <f>Table1345[[#This Row],[Dev]]/Table1345[[#This Row],[Mean]]*100</f>
        <v>#DIV/0!</v>
      </c>
      <c r="L341" s="2">
        <f>Table1345[[#This Row],[Estimated costs 1]]-Table1345[[#This Row],[Actual cost]]</f>
        <v>0</v>
      </c>
      <c r="M341" s="2" t="e">
        <f>Table1345[[#This Row],[Diff 1]]/Table1345[[#This Row],[Actual cost]]*100</f>
        <v>#DIV/0!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</row>
    <row r="342" spans="1:33" hidden="1" x14ac:dyDescent="0.3">
      <c r="A342" t="s">
        <v>362</v>
      </c>
      <c r="B342">
        <v>340</v>
      </c>
      <c r="C342" t="str">
        <f>LEFT(Table1345[[#This Row],[Contingency id]])</f>
        <v>A</v>
      </c>
      <c r="D342">
        <v>0</v>
      </c>
      <c r="E342" s="1">
        <v>1.02941176470588</v>
      </c>
      <c r="F342">
        <v>70</v>
      </c>
      <c r="G342">
        <v>68</v>
      </c>
      <c r="H342">
        <v>0</v>
      </c>
      <c r="I342" s="2">
        <f>AVERAGE(Table1345[[#This Row],[Estimated costs 1]:[Estimated costs 20]])</f>
        <v>0</v>
      </c>
      <c r="J342" s="2">
        <f>_xlfn.STDEV.P(Table1345[[#This Row],[Estimated costs 1]:[Estimated costs 20]])</f>
        <v>0</v>
      </c>
      <c r="K342" s="2" t="e">
        <f>Table1345[[#This Row],[Dev]]/Table1345[[#This Row],[Mean]]*100</f>
        <v>#DIV/0!</v>
      </c>
      <c r="L342" s="2">
        <f>Table1345[[#This Row],[Estimated costs 1]]-Table1345[[#This Row],[Actual cost]]</f>
        <v>0</v>
      </c>
      <c r="M342" s="2" t="e">
        <f>Table1345[[#This Row],[Diff 1]]/Table1345[[#This Row],[Actual cost]]*100</f>
        <v>#DIV/0!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</row>
    <row r="343" spans="1:33" hidden="1" x14ac:dyDescent="0.3">
      <c r="A343" t="s">
        <v>363</v>
      </c>
      <c r="B343">
        <v>341</v>
      </c>
      <c r="C343" t="str">
        <f>LEFT(Table1345[[#This Row],[Contingency id]])</f>
        <v>A</v>
      </c>
      <c r="D343">
        <v>0</v>
      </c>
      <c r="E343" s="1">
        <v>1.01449275362318</v>
      </c>
      <c r="F343">
        <v>70</v>
      </c>
      <c r="G343">
        <v>69</v>
      </c>
      <c r="H343">
        <v>0</v>
      </c>
      <c r="I343" s="2">
        <f>AVERAGE(Table1345[[#This Row],[Estimated costs 1]:[Estimated costs 20]])</f>
        <v>0</v>
      </c>
      <c r="J343" s="2">
        <f>_xlfn.STDEV.P(Table1345[[#This Row],[Estimated costs 1]:[Estimated costs 20]])</f>
        <v>0</v>
      </c>
      <c r="K343" s="2" t="e">
        <f>Table1345[[#This Row],[Dev]]/Table1345[[#This Row],[Mean]]*100</f>
        <v>#DIV/0!</v>
      </c>
      <c r="L343" s="2">
        <f>Table1345[[#This Row],[Estimated costs 1]]-Table1345[[#This Row],[Actual cost]]</f>
        <v>0</v>
      </c>
      <c r="M343" s="2" t="e">
        <f>Table1345[[#This Row],[Diff 1]]/Table1345[[#This Row],[Actual cost]]*100</f>
        <v>#DIV/0!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</row>
    <row r="344" spans="1:33" hidden="1" x14ac:dyDescent="0.3">
      <c r="A344" t="s">
        <v>364</v>
      </c>
      <c r="B344">
        <v>342</v>
      </c>
      <c r="C344" t="str">
        <f>LEFT(Table1345[[#This Row],[Contingency id]])</f>
        <v>A</v>
      </c>
      <c r="D344">
        <v>0</v>
      </c>
      <c r="E344" s="1">
        <v>1.05</v>
      </c>
      <c r="F344">
        <v>84</v>
      </c>
      <c r="G344">
        <v>80</v>
      </c>
      <c r="H344">
        <v>0</v>
      </c>
      <c r="I344" s="2">
        <f>AVERAGE(Table1345[[#This Row],[Estimated costs 1]:[Estimated costs 20]])</f>
        <v>0</v>
      </c>
      <c r="J344" s="2">
        <f>_xlfn.STDEV.P(Table1345[[#This Row],[Estimated costs 1]:[Estimated costs 20]])</f>
        <v>0</v>
      </c>
      <c r="K344" s="2" t="e">
        <f>Table1345[[#This Row],[Dev]]/Table1345[[#This Row],[Mean]]*100</f>
        <v>#DIV/0!</v>
      </c>
      <c r="L344" s="2">
        <f>Table1345[[#This Row],[Estimated costs 1]]-Table1345[[#This Row],[Actual cost]]</f>
        <v>0</v>
      </c>
      <c r="M344" s="2" t="e">
        <f>Table1345[[#This Row],[Diff 1]]/Table1345[[#This Row],[Actual cost]]*100</f>
        <v>#DIV/0!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</row>
    <row r="345" spans="1:33" hidden="1" x14ac:dyDescent="0.3">
      <c r="A345" t="s">
        <v>365</v>
      </c>
      <c r="B345">
        <v>343</v>
      </c>
      <c r="C345" t="str">
        <f>LEFT(Table1345[[#This Row],[Contingency id]])</f>
        <v>A</v>
      </c>
      <c r="D345">
        <v>0</v>
      </c>
      <c r="E345" s="1">
        <v>1.01204819277108</v>
      </c>
      <c r="F345">
        <v>84</v>
      </c>
      <c r="G345">
        <v>83</v>
      </c>
      <c r="H345">
        <v>0</v>
      </c>
      <c r="I345" s="2">
        <f>AVERAGE(Table1345[[#This Row],[Estimated costs 1]:[Estimated costs 20]])</f>
        <v>0</v>
      </c>
      <c r="J345" s="2">
        <f>_xlfn.STDEV.P(Table1345[[#This Row],[Estimated costs 1]:[Estimated costs 20]])</f>
        <v>0</v>
      </c>
      <c r="K345" s="2" t="e">
        <f>Table1345[[#This Row],[Dev]]/Table1345[[#This Row],[Mean]]*100</f>
        <v>#DIV/0!</v>
      </c>
      <c r="L345" s="2">
        <f>Table1345[[#This Row],[Estimated costs 1]]-Table1345[[#This Row],[Actual cost]]</f>
        <v>0</v>
      </c>
      <c r="M345" s="2" t="e">
        <f>Table1345[[#This Row],[Diff 1]]/Table1345[[#This Row],[Actual cost]]*100</f>
        <v>#DIV/0!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</row>
    <row r="346" spans="1:33" hidden="1" x14ac:dyDescent="0.3">
      <c r="A346" t="s">
        <v>366</v>
      </c>
      <c r="B346">
        <v>344</v>
      </c>
      <c r="C346" t="str">
        <f>LEFT(Table1345[[#This Row],[Contingency id]])</f>
        <v>A</v>
      </c>
      <c r="D346">
        <v>0</v>
      </c>
      <c r="E346" s="1">
        <v>1.0632911392405</v>
      </c>
      <c r="F346">
        <v>84</v>
      </c>
      <c r="G346">
        <v>79</v>
      </c>
      <c r="H346">
        <v>0</v>
      </c>
      <c r="I346" s="2">
        <f>AVERAGE(Table1345[[#This Row],[Estimated costs 1]:[Estimated costs 20]])</f>
        <v>0</v>
      </c>
      <c r="J346" s="2">
        <f>_xlfn.STDEV.P(Table1345[[#This Row],[Estimated costs 1]:[Estimated costs 20]])</f>
        <v>0</v>
      </c>
      <c r="K346" s="2" t="e">
        <f>Table1345[[#This Row],[Dev]]/Table1345[[#This Row],[Mean]]*100</f>
        <v>#DIV/0!</v>
      </c>
      <c r="L346" s="2">
        <f>Table1345[[#This Row],[Estimated costs 1]]-Table1345[[#This Row],[Actual cost]]</f>
        <v>0</v>
      </c>
      <c r="M346" s="2" t="e">
        <f>Table1345[[#This Row],[Diff 1]]/Table1345[[#This Row],[Actual cost]]*100</f>
        <v>#DIV/0!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</row>
    <row r="347" spans="1:33" hidden="1" x14ac:dyDescent="0.3">
      <c r="A347" t="s">
        <v>367</v>
      </c>
      <c r="B347">
        <v>345</v>
      </c>
      <c r="C347" t="str">
        <f>LEFT(Table1345[[#This Row],[Contingency id]])</f>
        <v>A</v>
      </c>
      <c r="D347">
        <v>0</v>
      </c>
      <c r="E347" s="1">
        <v>1.02941176470588</v>
      </c>
      <c r="F347">
        <v>70</v>
      </c>
      <c r="G347">
        <v>68</v>
      </c>
      <c r="H347">
        <v>0</v>
      </c>
      <c r="I347" s="2">
        <f>AVERAGE(Table1345[[#This Row],[Estimated costs 1]:[Estimated costs 20]])</f>
        <v>0</v>
      </c>
      <c r="J347" s="2">
        <f>_xlfn.STDEV.P(Table1345[[#This Row],[Estimated costs 1]:[Estimated costs 20]])</f>
        <v>0</v>
      </c>
      <c r="K347" s="2" t="e">
        <f>Table1345[[#This Row],[Dev]]/Table1345[[#This Row],[Mean]]*100</f>
        <v>#DIV/0!</v>
      </c>
      <c r="L347" s="2">
        <f>Table1345[[#This Row],[Estimated costs 1]]-Table1345[[#This Row],[Actual cost]]</f>
        <v>0</v>
      </c>
      <c r="M347" s="2" t="e">
        <f>Table1345[[#This Row],[Diff 1]]/Table1345[[#This Row],[Actual cost]]*100</f>
        <v>#DIV/0!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</row>
    <row r="348" spans="1:33" hidden="1" x14ac:dyDescent="0.3">
      <c r="A348" t="s">
        <v>368</v>
      </c>
      <c r="B348">
        <v>346</v>
      </c>
      <c r="C348" t="str">
        <f>LEFT(Table1345[[#This Row],[Contingency id]])</f>
        <v>A</v>
      </c>
      <c r="D348">
        <v>0</v>
      </c>
      <c r="E348" s="1">
        <v>1.02941176470588</v>
      </c>
      <c r="F348">
        <v>70</v>
      </c>
      <c r="G348">
        <v>68</v>
      </c>
      <c r="H348">
        <v>0</v>
      </c>
      <c r="I348" s="2">
        <f>AVERAGE(Table1345[[#This Row],[Estimated costs 1]:[Estimated costs 20]])</f>
        <v>0</v>
      </c>
      <c r="J348" s="2">
        <f>_xlfn.STDEV.P(Table1345[[#This Row],[Estimated costs 1]:[Estimated costs 20]])</f>
        <v>0</v>
      </c>
      <c r="K348" s="2" t="e">
        <f>Table1345[[#This Row],[Dev]]/Table1345[[#This Row],[Mean]]*100</f>
        <v>#DIV/0!</v>
      </c>
      <c r="L348" s="2">
        <f>Table1345[[#This Row],[Estimated costs 1]]-Table1345[[#This Row],[Actual cost]]</f>
        <v>0</v>
      </c>
      <c r="M348" s="2" t="e">
        <f>Table1345[[#This Row],[Diff 1]]/Table1345[[#This Row],[Actual cost]]*100</f>
        <v>#DIV/0!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</row>
    <row r="349" spans="1:33" hidden="1" x14ac:dyDescent="0.3">
      <c r="A349" t="s">
        <v>369</v>
      </c>
      <c r="B349">
        <v>347</v>
      </c>
      <c r="C349" t="str">
        <f>LEFT(Table1345[[#This Row],[Contingency id]])</f>
        <v>A</v>
      </c>
      <c r="D349">
        <v>0</v>
      </c>
      <c r="E349" s="1">
        <v>1.0447761194029801</v>
      </c>
      <c r="F349">
        <v>70</v>
      </c>
      <c r="G349">
        <v>67</v>
      </c>
      <c r="H349">
        <v>0</v>
      </c>
      <c r="I349" s="2">
        <f>AVERAGE(Table1345[[#This Row],[Estimated costs 1]:[Estimated costs 20]])</f>
        <v>0</v>
      </c>
      <c r="J349" s="2">
        <f>_xlfn.STDEV.P(Table1345[[#This Row],[Estimated costs 1]:[Estimated costs 20]])</f>
        <v>0</v>
      </c>
      <c r="K349" s="2" t="e">
        <f>Table1345[[#This Row],[Dev]]/Table1345[[#This Row],[Mean]]*100</f>
        <v>#DIV/0!</v>
      </c>
      <c r="L349" s="2">
        <f>Table1345[[#This Row],[Estimated costs 1]]-Table1345[[#This Row],[Actual cost]]</f>
        <v>0</v>
      </c>
      <c r="M349" s="2" t="e">
        <f>Table1345[[#This Row],[Diff 1]]/Table1345[[#This Row],[Actual cost]]*100</f>
        <v>#DIV/0!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</row>
    <row r="350" spans="1:33" hidden="1" x14ac:dyDescent="0.3">
      <c r="A350" t="s">
        <v>370</v>
      </c>
      <c r="B350">
        <v>348</v>
      </c>
      <c r="C350" t="str">
        <f>LEFT(Table1345[[#This Row],[Contingency id]])</f>
        <v>A</v>
      </c>
      <c r="D350">
        <v>0</v>
      </c>
      <c r="E350" s="1">
        <v>1.05</v>
      </c>
      <c r="F350">
        <v>84</v>
      </c>
      <c r="G350">
        <v>80</v>
      </c>
      <c r="H350">
        <v>0</v>
      </c>
      <c r="I350" s="2">
        <f>AVERAGE(Table1345[[#This Row],[Estimated costs 1]:[Estimated costs 20]])</f>
        <v>0</v>
      </c>
      <c r="J350" s="2">
        <f>_xlfn.STDEV.P(Table1345[[#This Row],[Estimated costs 1]:[Estimated costs 20]])</f>
        <v>0</v>
      </c>
      <c r="K350" s="2" t="e">
        <f>Table1345[[#This Row],[Dev]]/Table1345[[#This Row],[Mean]]*100</f>
        <v>#DIV/0!</v>
      </c>
      <c r="L350" s="2">
        <f>Table1345[[#This Row],[Estimated costs 1]]-Table1345[[#This Row],[Actual cost]]</f>
        <v>0</v>
      </c>
      <c r="M350" s="2" t="e">
        <f>Table1345[[#This Row],[Diff 1]]/Table1345[[#This Row],[Actual cost]]*100</f>
        <v>#DIV/0!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</row>
    <row r="351" spans="1:33" hidden="1" x14ac:dyDescent="0.3">
      <c r="A351" t="s">
        <v>371</v>
      </c>
      <c r="B351">
        <v>349</v>
      </c>
      <c r="C351" t="str">
        <f>LEFT(Table1345[[#This Row],[Contingency id]])</f>
        <v>A</v>
      </c>
      <c r="D351">
        <v>0</v>
      </c>
      <c r="E351" s="1">
        <v>1.0632911392405</v>
      </c>
      <c r="F351">
        <v>84</v>
      </c>
      <c r="G351">
        <v>79</v>
      </c>
      <c r="H351">
        <v>0</v>
      </c>
      <c r="I351" s="2">
        <f>AVERAGE(Table1345[[#This Row],[Estimated costs 1]:[Estimated costs 20]])</f>
        <v>0</v>
      </c>
      <c r="J351" s="2">
        <f>_xlfn.STDEV.P(Table1345[[#This Row],[Estimated costs 1]:[Estimated costs 20]])</f>
        <v>0</v>
      </c>
      <c r="K351" s="2" t="e">
        <f>Table1345[[#This Row],[Dev]]/Table1345[[#This Row],[Mean]]*100</f>
        <v>#DIV/0!</v>
      </c>
      <c r="L351" s="2">
        <f>Table1345[[#This Row],[Estimated costs 1]]-Table1345[[#This Row],[Actual cost]]</f>
        <v>0</v>
      </c>
      <c r="M351" s="2" t="e">
        <f>Table1345[[#This Row],[Diff 1]]/Table1345[[#This Row],[Actual cost]]*100</f>
        <v>#DIV/0!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</row>
    <row r="352" spans="1:33" hidden="1" x14ac:dyDescent="0.3">
      <c r="A352" t="s">
        <v>372</v>
      </c>
      <c r="B352">
        <v>350</v>
      </c>
      <c r="C352" t="str">
        <f>LEFT(Table1345[[#This Row],[Contingency id]])</f>
        <v>A</v>
      </c>
      <c r="D352">
        <v>0</v>
      </c>
      <c r="E352" s="1">
        <v>1.0796460176991101</v>
      </c>
      <c r="F352">
        <v>122</v>
      </c>
      <c r="G352">
        <v>113</v>
      </c>
      <c r="H352">
        <v>0</v>
      </c>
      <c r="I352" s="2">
        <f>AVERAGE(Table1345[[#This Row],[Estimated costs 1]:[Estimated costs 20]])</f>
        <v>0</v>
      </c>
      <c r="J352" s="2">
        <f>_xlfn.STDEV.P(Table1345[[#This Row],[Estimated costs 1]:[Estimated costs 20]])</f>
        <v>0</v>
      </c>
      <c r="K352" s="2" t="e">
        <f>Table1345[[#This Row],[Dev]]/Table1345[[#This Row],[Mean]]*100</f>
        <v>#DIV/0!</v>
      </c>
      <c r="L352" s="2">
        <f>Table1345[[#This Row],[Estimated costs 1]]-Table1345[[#This Row],[Actual cost]]</f>
        <v>0</v>
      </c>
      <c r="M352" s="2" t="e">
        <f>Table1345[[#This Row],[Diff 1]]/Table1345[[#This Row],[Actual cost]]*100</f>
        <v>#DIV/0!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</row>
    <row r="353" spans="1:33" hidden="1" x14ac:dyDescent="0.3">
      <c r="A353" t="s">
        <v>373</v>
      </c>
      <c r="B353">
        <v>351</v>
      </c>
      <c r="C353" t="str">
        <f>LEFT(Table1345[[#This Row],[Contingency id]])</f>
        <v>A</v>
      </c>
      <c r="D353">
        <v>0</v>
      </c>
      <c r="E353" s="1">
        <v>1.0384615384615301</v>
      </c>
      <c r="F353">
        <v>108</v>
      </c>
      <c r="G353">
        <v>104</v>
      </c>
      <c r="H353">
        <v>0</v>
      </c>
      <c r="I353" s="2">
        <f>AVERAGE(Table1345[[#This Row],[Estimated costs 1]:[Estimated costs 20]])</f>
        <v>0</v>
      </c>
      <c r="J353" s="2">
        <f>_xlfn.STDEV.P(Table1345[[#This Row],[Estimated costs 1]:[Estimated costs 20]])</f>
        <v>0</v>
      </c>
      <c r="K353" s="2" t="e">
        <f>Table1345[[#This Row],[Dev]]/Table1345[[#This Row],[Mean]]*100</f>
        <v>#DIV/0!</v>
      </c>
      <c r="L353" s="2">
        <f>Table1345[[#This Row],[Estimated costs 1]]-Table1345[[#This Row],[Actual cost]]</f>
        <v>0</v>
      </c>
      <c r="M353" s="2" t="e">
        <f>Table1345[[#This Row],[Diff 1]]/Table1345[[#This Row],[Actual cost]]*100</f>
        <v>#DIV/0!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</row>
    <row r="354" spans="1:33" hidden="1" x14ac:dyDescent="0.3">
      <c r="A354" t="s">
        <v>374</v>
      </c>
      <c r="B354">
        <v>352</v>
      </c>
      <c r="C354" t="str">
        <f>LEFT(Table1345[[#This Row],[Contingency id]])</f>
        <v>A</v>
      </c>
      <c r="D354">
        <v>0</v>
      </c>
      <c r="E354" s="1">
        <v>1.0796460176991101</v>
      </c>
      <c r="F354">
        <v>122</v>
      </c>
      <c r="G354">
        <v>113</v>
      </c>
      <c r="H354">
        <v>0</v>
      </c>
      <c r="I354" s="2">
        <f>AVERAGE(Table1345[[#This Row],[Estimated costs 1]:[Estimated costs 20]])</f>
        <v>0</v>
      </c>
      <c r="J354" s="2">
        <f>_xlfn.STDEV.P(Table1345[[#This Row],[Estimated costs 1]:[Estimated costs 20]])</f>
        <v>0</v>
      </c>
      <c r="K354" s="2" t="e">
        <f>Table1345[[#This Row],[Dev]]/Table1345[[#This Row],[Mean]]*100</f>
        <v>#DIV/0!</v>
      </c>
      <c r="L354" s="2">
        <f>Table1345[[#This Row],[Estimated costs 1]]-Table1345[[#This Row],[Actual cost]]</f>
        <v>0</v>
      </c>
      <c r="M354" s="2" t="e">
        <f>Table1345[[#This Row],[Diff 1]]/Table1345[[#This Row],[Actual cost]]*100</f>
        <v>#DIV/0!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</row>
    <row r="355" spans="1:33" hidden="1" x14ac:dyDescent="0.3">
      <c r="A355" t="s">
        <v>375</v>
      </c>
      <c r="B355">
        <v>353</v>
      </c>
      <c r="C355" t="str">
        <f>LEFT(Table1345[[#This Row],[Contingency id]])</f>
        <v>A</v>
      </c>
      <c r="D355">
        <v>0</v>
      </c>
      <c r="E355" s="1">
        <v>1.05172413793103</v>
      </c>
      <c r="F355">
        <v>122</v>
      </c>
      <c r="G355">
        <v>116</v>
      </c>
      <c r="H355">
        <v>0</v>
      </c>
      <c r="I355" s="2">
        <f>AVERAGE(Table1345[[#This Row],[Estimated costs 1]:[Estimated costs 20]])</f>
        <v>0</v>
      </c>
      <c r="J355" s="2">
        <f>_xlfn.STDEV.P(Table1345[[#This Row],[Estimated costs 1]:[Estimated costs 20]])</f>
        <v>0</v>
      </c>
      <c r="K355" s="2" t="e">
        <f>Table1345[[#This Row],[Dev]]/Table1345[[#This Row],[Mean]]*100</f>
        <v>#DIV/0!</v>
      </c>
      <c r="L355" s="2">
        <f>Table1345[[#This Row],[Estimated costs 1]]-Table1345[[#This Row],[Actual cost]]</f>
        <v>0</v>
      </c>
      <c r="M355" s="2" t="e">
        <f>Table1345[[#This Row],[Diff 1]]/Table1345[[#This Row],[Actual cost]]*100</f>
        <v>#DIV/0!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</row>
    <row r="356" spans="1:33" hidden="1" x14ac:dyDescent="0.3">
      <c r="A356" t="s">
        <v>376</v>
      </c>
      <c r="B356">
        <v>354</v>
      </c>
      <c r="C356" t="str">
        <f>LEFT(Table1345[[#This Row],[Contingency id]])</f>
        <v>A</v>
      </c>
      <c r="D356">
        <v>0</v>
      </c>
      <c r="E356" s="1">
        <v>1.0608695652173901</v>
      </c>
      <c r="F356">
        <v>122</v>
      </c>
      <c r="G356">
        <v>115</v>
      </c>
      <c r="H356">
        <v>0</v>
      </c>
      <c r="I356" s="2">
        <f>AVERAGE(Table1345[[#This Row],[Estimated costs 1]:[Estimated costs 20]])</f>
        <v>0</v>
      </c>
      <c r="J356" s="2">
        <f>_xlfn.STDEV.P(Table1345[[#This Row],[Estimated costs 1]:[Estimated costs 20]])</f>
        <v>0</v>
      </c>
      <c r="K356" s="2" t="e">
        <f>Table1345[[#This Row],[Dev]]/Table1345[[#This Row],[Mean]]*100</f>
        <v>#DIV/0!</v>
      </c>
      <c r="L356" s="2">
        <f>Table1345[[#This Row],[Estimated costs 1]]-Table1345[[#This Row],[Actual cost]]</f>
        <v>0</v>
      </c>
      <c r="M356" s="2" t="e">
        <f>Table1345[[#This Row],[Diff 1]]/Table1345[[#This Row],[Actual cost]]*100</f>
        <v>#DIV/0!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</row>
    <row r="357" spans="1:33" hidden="1" x14ac:dyDescent="0.3">
      <c r="A357" t="s">
        <v>377</v>
      </c>
      <c r="B357">
        <v>355</v>
      </c>
      <c r="C357" t="str">
        <f>LEFT(Table1345[[#This Row],[Contingency id]])</f>
        <v>A</v>
      </c>
      <c r="D357">
        <v>0</v>
      </c>
      <c r="E357" s="1">
        <v>1.08928571428571</v>
      </c>
      <c r="F357">
        <v>122</v>
      </c>
      <c r="G357">
        <v>112</v>
      </c>
      <c r="H357">
        <v>0</v>
      </c>
      <c r="I357" s="2">
        <f>AVERAGE(Table1345[[#This Row],[Estimated costs 1]:[Estimated costs 20]])</f>
        <v>0</v>
      </c>
      <c r="J357" s="2">
        <f>_xlfn.STDEV.P(Table1345[[#This Row],[Estimated costs 1]:[Estimated costs 20]])</f>
        <v>0</v>
      </c>
      <c r="K357" s="2" t="e">
        <f>Table1345[[#This Row],[Dev]]/Table1345[[#This Row],[Mean]]*100</f>
        <v>#DIV/0!</v>
      </c>
      <c r="L357" s="2">
        <f>Table1345[[#This Row],[Estimated costs 1]]-Table1345[[#This Row],[Actual cost]]</f>
        <v>0</v>
      </c>
      <c r="M357" s="2" t="e">
        <f>Table1345[[#This Row],[Diff 1]]/Table1345[[#This Row],[Actual cost]]*100</f>
        <v>#DIV/0!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</row>
    <row r="358" spans="1:33" hidden="1" x14ac:dyDescent="0.3">
      <c r="A358" t="s">
        <v>378</v>
      </c>
      <c r="B358">
        <v>356</v>
      </c>
      <c r="C358" t="str">
        <f>LEFT(Table1345[[#This Row],[Contingency id]])</f>
        <v>A</v>
      </c>
      <c r="D358">
        <v>0</v>
      </c>
      <c r="E358" s="1">
        <v>1.0338983050847399</v>
      </c>
      <c r="F358">
        <v>122</v>
      </c>
      <c r="G358">
        <v>118</v>
      </c>
      <c r="H358">
        <v>0</v>
      </c>
      <c r="I358" s="2">
        <f>AVERAGE(Table1345[[#This Row],[Estimated costs 1]:[Estimated costs 20]])</f>
        <v>0</v>
      </c>
      <c r="J358" s="2">
        <f>_xlfn.STDEV.P(Table1345[[#This Row],[Estimated costs 1]:[Estimated costs 20]])</f>
        <v>0</v>
      </c>
      <c r="K358" s="2" t="e">
        <f>Table1345[[#This Row],[Dev]]/Table1345[[#This Row],[Mean]]*100</f>
        <v>#DIV/0!</v>
      </c>
      <c r="L358" s="2">
        <f>Table1345[[#This Row],[Estimated costs 1]]-Table1345[[#This Row],[Actual cost]]</f>
        <v>0</v>
      </c>
      <c r="M358" s="2" t="e">
        <f>Table1345[[#This Row],[Diff 1]]/Table1345[[#This Row],[Actual cost]]*100</f>
        <v>#DIV/0!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</row>
    <row r="359" spans="1:33" hidden="1" x14ac:dyDescent="0.3">
      <c r="A359" t="s">
        <v>379</v>
      </c>
      <c r="B359">
        <v>357</v>
      </c>
      <c r="C359" t="str">
        <f>LEFT(Table1345[[#This Row],[Contingency id]])</f>
        <v>A</v>
      </c>
      <c r="D359">
        <v>0</v>
      </c>
      <c r="E359" s="1">
        <v>1.02521008403361</v>
      </c>
      <c r="F359">
        <v>122</v>
      </c>
      <c r="G359">
        <v>119</v>
      </c>
      <c r="H359">
        <v>0</v>
      </c>
      <c r="I359" s="2">
        <f>AVERAGE(Table1345[[#This Row],[Estimated costs 1]:[Estimated costs 20]])</f>
        <v>0</v>
      </c>
      <c r="J359" s="2">
        <f>_xlfn.STDEV.P(Table1345[[#This Row],[Estimated costs 1]:[Estimated costs 20]])</f>
        <v>0</v>
      </c>
      <c r="K359" s="2" t="e">
        <f>Table1345[[#This Row],[Dev]]/Table1345[[#This Row],[Mean]]*100</f>
        <v>#DIV/0!</v>
      </c>
      <c r="L359" s="2">
        <f>Table1345[[#This Row],[Estimated costs 1]]-Table1345[[#This Row],[Actual cost]]</f>
        <v>0</v>
      </c>
      <c r="M359" s="2" t="e">
        <f>Table1345[[#This Row],[Diff 1]]/Table1345[[#This Row],[Actual cost]]*100</f>
        <v>#DIV/0!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</row>
    <row r="360" spans="1:33" hidden="1" x14ac:dyDescent="0.3">
      <c r="A360" t="s">
        <v>380</v>
      </c>
      <c r="B360">
        <v>358</v>
      </c>
      <c r="C360" t="str">
        <f>LEFT(Table1345[[#This Row],[Contingency id]])</f>
        <v>A</v>
      </c>
      <c r="D360">
        <v>0</v>
      </c>
      <c r="E360" s="1">
        <v>1.06930693069306</v>
      </c>
      <c r="F360">
        <v>108</v>
      </c>
      <c r="G360">
        <v>101</v>
      </c>
      <c r="H360">
        <v>0</v>
      </c>
      <c r="I360" s="2">
        <f>AVERAGE(Table1345[[#This Row],[Estimated costs 1]:[Estimated costs 20]])</f>
        <v>0</v>
      </c>
      <c r="J360" s="2">
        <f>_xlfn.STDEV.P(Table1345[[#This Row],[Estimated costs 1]:[Estimated costs 20]])</f>
        <v>0</v>
      </c>
      <c r="K360" s="2" t="e">
        <f>Table1345[[#This Row],[Dev]]/Table1345[[#This Row],[Mean]]*100</f>
        <v>#DIV/0!</v>
      </c>
      <c r="L360" s="2">
        <f>Table1345[[#This Row],[Estimated costs 1]]-Table1345[[#This Row],[Actual cost]]</f>
        <v>0</v>
      </c>
      <c r="M360" s="2" t="e">
        <f>Table1345[[#This Row],[Diff 1]]/Table1345[[#This Row],[Actual cost]]*100</f>
        <v>#DIV/0!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</row>
    <row r="361" spans="1:33" hidden="1" x14ac:dyDescent="0.3">
      <c r="A361" t="s">
        <v>381</v>
      </c>
      <c r="B361">
        <v>359</v>
      </c>
      <c r="C361" t="str">
        <f>LEFT(Table1345[[#This Row],[Contingency id]])</f>
        <v>A</v>
      </c>
      <c r="D361">
        <v>0</v>
      </c>
      <c r="E361" s="1">
        <v>1.0427350427350399</v>
      </c>
      <c r="F361">
        <v>122</v>
      </c>
      <c r="G361">
        <v>117</v>
      </c>
      <c r="H361">
        <v>0</v>
      </c>
      <c r="I361" s="2">
        <f>AVERAGE(Table1345[[#This Row],[Estimated costs 1]:[Estimated costs 20]])</f>
        <v>0</v>
      </c>
      <c r="J361" s="2">
        <f>_xlfn.STDEV.P(Table1345[[#This Row],[Estimated costs 1]:[Estimated costs 20]])</f>
        <v>0</v>
      </c>
      <c r="K361" s="2" t="e">
        <f>Table1345[[#This Row],[Dev]]/Table1345[[#This Row],[Mean]]*100</f>
        <v>#DIV/0!</v>
      </c>
      <c r="L361" s="2">
        <f>Table1345[[#This Row],[Estimated costs 1]]-Table1345[[#This Row],[Actual cost]]</f>
        <v>0</v>
      </c>
      <c r="M361" s="2" t="e">
        <f>Table1345[[#This Row],[Diff 1]]/Table1345[[#This Row],[Actual cost]]*100</f>
        <v>#DIV/0!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</row>
    <row r="362" spans="1:33" hidden="1" x14ac:dyDescent="0.3">
      <c r="A362" t="s">
        <v>382</v>
      </c>
      <c r="B362">
        <v>360</v>
      </c>
      <c r="C362" t="str">
        <f>LEFT(Table1345[[#This Row],[Contingency id]])</f>
        <v>A</v>
      </c>
      <c r="D362">
        <v>0</v>
      </c>
      <c r="E362" s="1">
        <v>1.0508474576271101</v>
      </c>
      <c r="F362">
        <v>62</v>
      </c>
      <c r="G362">
        <v>59</v>
      </c>
      <c r="H362">
        <v>0</v>
      </c>
      <c r="I362" s="2">
        <f>AVERAGE(Table1345[[#This Row],[Estimated costs 1]:[Estimated costs 20]])</f>
        <v>0</v>
      </c>
      <c r="J362" s="2">
        <f>_xlfn.STDEV.P(Table1345[[#This Row],[Estimated costs 1]:[Estimated costs 20]])</f>
        <v>0</v>
      </c>
      <c r="K362" s="2" t="e">
        <f>Table1345[[#This Row],[Dev]]/Table1345[[#This Row],[Mean]]*100</f>
        <v>#DIV/0!</v>
      </c>
      <c r="L362" s="2">
        <f>Table1345[[#This Row],[Estimated costs 1]]-Table1345[[#This Row],[Actual cost]]</f>
        <v>0</v>
      </c>
      <c r="M362" s="2" t="e">
        <f>Table1345[[#This Row],[Diff 1]]/Table1345[[#This Row],[Actual cost]]*100</f>
        <v>#DIV/0!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</row>
    <row r="363" spans="1:33" hidden="1" x14ac:dyDescent="0.3">
      <c r="A363" t="s">
        <v>383</v>
      </c>
      <c r="B363">
        <v>361</v>
      </c>
      <c r="C363" t="str">
        <f>LEFT(Table1345[[#This Row],[Contingency id]])</f>
        <v>A</v>
      </c>
      <c r="D363">
        <v>0</v>
      </c>
      <c r="E363" s="1">
        <v>1.0163934426229499</v>
      </c>
      <c r="F363">
        <v>62</v>
      </c>
      <c r="G363">
        <v>61</v>
      </c>
      <c r="H363">
        <v>0</v>
      </c>
      <c r="I363" s="2">
        <f>AVERAGE(Table1345[[#This Row],[Estimated costs 1]:[Estimated costs 20]])</f>
        <v>0</v>
      </c>
      <c r="J363" s="2">
        <f>_xlfn.STDEV.P(Table1345[[#This Row],[Estimated costs 1]:[Estimated costs 20]])</f>
        <v>0</v>
      </c>
      <c r="K363" s="2" t="e">
        <f>Table1345[[#This Row],[Dev]]/Table1345[[#This Row],[Mean]]*100</f>
        <v>#DIV/0!</v>
      </c>
      <c r="L363" s="2">
        <f>Table1345[[#This Row],[Estimated costs 1]]-Table1345[[#This Row],[Actual cost]]</f>
        <v>0</v>
      </c>
      <c r="M363" s="2" t="e">
        <f>Table1345[[#This Row],[Diff 1]]/Table1345[[#This Row],[Actual cost]]*100</f>
        <v>#DIV/0!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</row>
    <row r="364" spans="1:33" hidden="1" x14ac:dyDescent="0.3">
      <c r="A364" t="s">
        <v>384</v>
      </c>
      <c r="B364">
        <v>362</v>
      </c>
      <c r="C364" t="str">
        <f>LEFT(Table1345[[#This Row],[Contingency id]])</f>
        <v>A</v>
      </c>
      <c r="D364">
        <v>0</v>
      </c>
      <c r="E364" s="1">
        <v>1</v>
      </c>
      <c r="F364">
        <v>62</v>
      </c>
      <c r="G364">
        <v>62</v>
      </c>
      <c r="H364">
        <v>0</v>
      </c>
      <c r="I364" s="2">
        <f>AVERAGE(Table1345[[#This Row],[Estimated costs 1]:[Estimated costs 20]])</f>
        <v>0</v>
      </c>
      <c r="J364" s="2">
        <f>_xlfn.STDEV.P(Table1345[[#This Row],[Estimated costs 1]:[Estimated costs 20]])</f>
        <v>0</v>
      </c>
      <c r="K364" s="2" t="e">
        <f>Table1345[[#This Row],[Dev]]/Table1345[[#This Row],[Mean]]*100</f>
        <v>#DIV/0!</v>
      </c>
      <c r="L364" s="2">
        <f>Table1345[[#This Row],[Estimated costs 1]]-Table1345[[#This Row],[Actual cost]]</f>
        <v>0</v>
      </c>
      <c r="M364" s="2" t="e">
        <f>Table1345[[#This Row],[Diff 1]]/Table1345[[#This Row],[Actual cost]]*100</f>
        <v>#DIV/0!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</row>
    <row r="365" spans="1:33" hidden="1" x14ac:dyDescent="0.3">
      <c r="A365" t="s">
        <v>385</v>
      </c>
      <c r="B365">
        <v>363</v>
      </c>
      <c r="C365" t="str">
        <f>LEFT(Table1345[[#This Row],[Contingency id]])</f>
        <v>A</v>
      </c>
      <c r="D365">
        <v>0</v>
      </c>
      <c r="E365" s="1">
        <v>1.0508474576271101</v>
      </c>
      <c r="F365">
        <v>62</v>
      </c>
      <c r="G365">
        <v>59</v>
      </c>
      <c r="H365">
        <v>0</v>
      </c>
      <c r="I365" s="2">
        <f>AVERAGE(Table1345[[#This Row],[Estimated costs 1]:[Estimated costs 20]])</f>
        <v>0</v>
      </c>
      <c r="J365" s="2">
        <f>_xlfn.STDEV.P(Table1345[[#This Row],[Estimated costs 1]:[Estimated costs 20]])</f>
        <v>0</v>
      </c>
      <c r="K365" s="2" t="e">
        <f>Table1345[[#This Row],[Dev]]/Table1345[[#This Row],[Mean]]*100</f>
        <v>#DIV/0!</v>
      </c>
      <c r="L365" s="2">
        <f>Table1345[[#This Row],[Estimated costs 1]]-Table1345[[#This Row],[Actual cost]]</f>
        <v>0</v>
      </c>
      <c r="M365" s="2" t="e">
        <f>Table1345[[#This Row],[Diff 1]]/Table1345[[#This Row],[Actual cost]]*100</f>
        <v>#DIV/0!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</row>
    <row r="366" spans="1:33" hidden="1" x14ac:dyDescent="0.3">
      <c r="A366" t="s">
        <v>386</v>
      </c>
      <c r="B366">
        <v>364</v>
      </c>
      <c r="C366" t="str">
        <f>LEFT(Table1345[[#This Row],[Contingency id]])</f>
        <v>A</v>
      </c>
      <c r="D366">
        <v>0</v>
      </c>
      <c r="E366" s="1">
        <v>1</v>
      </c>
      <c r="F366">
        <v>62</v>
      </c>
      <c r="G366">
        <v>62</v>
      </c>
      <c r="H366">
        <v>0</v>
      </c>
      <c r="I366" s="2">
        <f>AVERAGE(Table1345[[#This Row],[Estimated costs 1]:[Estimated costs 20]])</f>
        <v>0</v>
      </c>
      <c r="J366" s="2">
        <f>_xlfn.STDEV.P(Table1345[[#This Row],[Estimated costs 1]:[Estimated costs 20]])</f>
        <v>0</v>
      </c>
      <c r="K366" s="2" t="e">
        <f>Table1345[[#This Row],[Dev]]/Table1345[[#This Row],[Mean]]*100</f>
        <v>#DIV/0!</v>
      </c>
      <c r="L366" s="2">
        <f>Table1345[[#This Row],[Estimated costs 1]]-Table1345[[#This Row],[Actual cost]]</f>
        <v>0</v>
      </c>
      <c r="M366" s="2" t="e">
        <f>Table1345[[#This Row],[Diff 1]]/Table1345[[#This Row],[Actual cost]]*100</f>
        <v>#DIV/0!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</row>
    <row r="367" spans="1:33" hidden="1" x14ac:dyDescent="0.3">
      <c r="A367" t="s">
        <v>387</v>
      </c>
      <c r="B367">
        <v>365</v>
      </c>
      <c r="C367" t="str">
        <f>LEFT(Table1345[[#This Row],[Contingency id]])</f>
        <v>A</v>
      </c>
      <c r="D367">
        <v>0</v>
      </c>
      <c r="E367" s="1">
        <v>1</v>
      </c>
      <c r="F367">
        <v>62</v>
      </c>
      <c r="G367">
        <v>62</v>
      </c>
      <c r="H367">
        <v>0</v>
      </c>
      <c r="I367" s="2">
        <f>AVERAGE(Table1345[[#This Row],[Estimated costs 1]:[Estimated costs 20]])</f>
        <v>0</v>
      </c>
      <c r="J367" s="2">
        <f>_xlfn.STDEV.P(Table1345[[#This Row],[Estimated costs 1]:[Estimated costs 20]])</f>
        <v>0</v>
      </c>
      <c r="K367" s="2" t="e">
        <f>Table1345[[#This Row],[Dev]]/Table1345[[#This Row],[Mean]]*100</f>
        <v>#DIV/0!</v>
      </c>
      <c r="L367" s="2">
        <f>Table1345[[#This Row],[Estimated costs 1]]-Table1345[[#This Row],[Actual cost]]</f>
        <v>0</v>
      </c>
      <c r="M367" s="2" t="e">
        <f>Table1345[[#This Row],[Diff 1]]/Table1345[[#This Row],[Actual cost]]*100</f>
        <v>#DIV/0!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</row>
    <row r="368" spans="1:33" hidden="1" x14ac:dyDescent="0.3">
      <c r="A368" t="s">
        <v>388</v>
      </c>
      <c r="B368">
        <v>366</v>
      </c>
      <c r="C368" t="str">
        <f>LEFT(Table1345[[#This Row],[Contingency id]])</f>
        <v>A</v>
      </c>
      <c r="D368">
        <v>0</v>
      </c>
      <c r="E368" s="1">
        <v>1</v>
      </c>
      <c r="F368">
        <v>62</v>
      </c>
      <c r="G368">
        <v>62</v>
      </c>
      <c r="H368">
        <v>0</v>
      </c>
      <c r="I368" s="2">
        <f>AVERAGE(Table1345[[#This Row],[Estimated costs 1]:[Estimated costs 20]])</f>
        <v>0</v>
      </c>
      <c r="J368" s="2">
        <f>_xlfn.STDEV.P(Table1345[[#This Row],[Estimated costs 1]:[Estimated costs 20]])</f>
        <v>0</v>
      </c>
      <c r="K368" s="2" t="e">
        <f>Table1345[[#This Row],[Dev]]/Table1345[[#This Row],[Mean]]*100</f>
        <v>#DIV/0!</v>
      </c>
      <c r="L368" s="2">
        <f>Table1345[[#This Row],[Estimated costs 1]]-Table1345[[#This Row],[Actual cost]]</f>
        <v>0</v>
      </c>
      <c r="M368" s="2" t="e">
        <f>Table1345[[#This Row],[Diff 1]]/Table1345[[#This Row],[Actual cost]]*100</f>
        <v>#DIV/0!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</row>
    <row r="369" spans="1:33" hidden="1" x14ac:dyDescent="0.3">
      <c r="A369" t="s">
        <v>389</v>
      </c>
      <c r="B369">
        <v>367</v>
      </c>
      <c r="C369" t="str">
        <f>LEFT(Table1345[[#This Row],[Contingency id]])</f>
        <v>A</v>
      </c>
      <c r="D369">
        <v>0</v>
      </c>
      <c r="E369" s="1">
        <v>1</v>
      </c>
      <c r="F369">
        <v>62</v>
      </c>
      <c r="G369">
        <v>62</v>
      </c>
      <c r="H369">
        <v>0</v>
      </c>
      <c r="I369" s="2">
        <f>AVERAGE(Table1345[[#This Row],[Estimated costs 1]:[Estimated costs 20]])</f>
        <v>0</v>
      </c>
      <c r="J369" s="2">
        <f>_xlfn.STDEV.P(Table1345[[#This Row],[Estimated costs 1]:[Estimated costs 20]])</f>
        <v>0</v>
      </c>
      <c r="K369" s="2" t="e">
        <f>Table1345[[#This Row],[Dev]]/Table1345[[#This Row],[Mean]]*100</f>
        <v>#DIV/0!</v>
      </c>
      <c r="L369" s="2">
        <f>Table1345[[#This Row],[Estimated costs 1]]-Table1345[[#This Row],[Actual cost]]</f>
        <v>0</v>
      </c>
      <c r="M369" s="2" t="e">
        <f>Table1345[[#This Row],[Diff 1]]/Table1345[[#This Row],[Actual cost]]*100</f>
        <v>#DIV/0!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</row>
    <row r="370" spans="1:33" hidden="1" x14ac:dyDescent="0.3">
      <c r="A370" t="s">
        <v>390</v>
      </c>
      <c r="B370">
        <v>368</v>
      </c>
      <c r="C370" t="str">
        <f>LEFT(Table1345[[#This Row],[Contingency id]])</f>
        <v>A</v>
      </c>
      <c r="D370">
        <v>0</v>
      </c>
      <c r="E370" s="1">
        <v>1</v>
      </c>
      <c r="F370">
        <v>62</v>
      </c>
      <c r="G370">
        <v>62</v>
      </c>
      <c r="H370">
        <v>0</v>
      </c>
      <c r="I370" s="2">
        <f>AVERAGE(Table1345[[#This Row],[Estimated costs 1]:[Estimated costs 20]])</f>
        <v>0</v>
      </c>
      <c r="J370" s="2">
        <f>_xlfn.STDEV.P(Table1345[[#This Row],[Estimated costs 1]:[Estimated costs 20]])</f>
        <v>0</v>
      </c>
      <c r="K370" s="2" t="e">
        <f>Table1345[[#This Row],[Dev]]/Table1345[[#This Row],[Mean]]*100</f>
        <v>#DIV/0!</v>
      </c>
      <c r="L370" s="2">
        <f>Table1345[[#This Row],[Estimated costs 1]]-Table1345[[#This Row],[Actual cost]]</f>
        <v>0</v>
      </c>
      <c r="M370" s="2" t="e">
        <f>Table1345[[#This Row],[Diff 1]]/Table1345[[#This Row],[Actual cost]]*100</f>
        <v>#DIV/0!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</row>
    <row r="371" spans="1:33" hidden="1" x14ac:dyDescent="0.3">
      <c r="A371" t="s">
        <v>391</v>
      </c>
      <c r="B371">
        <v>369</v>
      </c>
      <c r="C371" t="str">
        <f>LEFT(Table1345[[#This Row],[Contingency id]])</f>
        <v>A</v>
      </c>
      <c r="D371">
        <v>0</v>
      </c>
      <c r="E371" s="1">
        <v>1.0333333333333301</v>
      </c>
      <c r="F371">
        <v>62</v>
      </c>
      <c r="G371">
        <v>60</v>
      </c>
      <c r="H371">
        <v>0</v>
      </c>
      <c r="I371" s="2">
        <f>AVERAGE(Table1345[[#This Row],[Estimated costs 1]:[Estimated costs 20]])</f>
        <v>0</v>
      </c>
      <c r="J371" s="2">
        <f>_xlfn.STDEV.P(Table1345[[#This Row],[Estimated costs 1]:[Estimated costs 20]])</f>
        <v>0</v>
      </c>
      <c r="K371" s="2" t="e">
        <f>Table1345[[#This Row],[Dev]]/Table1345[[#This Row],[Mean]]*100</f>
        <v>#DIV/0!</v>
      </c>
      <c r="L371" s="2">
        <f>Table1345[[#This Row],[Estimated costs 1]]-Table1345[[#This Row],[Actual cost]]</f>
        <v>0</v>
      </c>
      <c r="M371" s="2" t="e">
        <f>Table1345[[#This Row],[Diff 1]]/Table1345[[#This Row],[Actual cost]]*100</f>
        <v>#DIV/0!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</row>
    <row r="372" spans="1:33" hidden="1" x14ac:dyDescent="0.3">
      <c r="A372" t="s">
        <v>392</v>
      </c>
      <c r="B372">
        <v>370</v>
      </c>
      <c r="C372" t="str">
        <f>LEFT(Table1345[[#This Row],[Contingency id]])</f>
        <v>A</v>
      </c>
      <c r="D372">
        <v>0</v>
      </c>
      <c r="E372" s="1">
        <v>1.0444444444444401</v>
      </c>
      <c r="F372">
        <v>94</v>
      </c>
      <c r="G372">
        <v>90</v>
      </c>
      <c r="H372">
        <v>0</v>
      </c>
      <c r="I372" s="2">
        <f>AVERAGE(Table1345[[#This Row],[Estimated costs 1]:[Estimated costs 20]])</f>
        <v>0</v>
      </c>
      <c r="J372" s="2">
        <f>_xlfn.STDEV.P(Table1345[[#This Row],[Estimated costs 1]:[Estimated costs 20]])</f>
        <v>0</v>
      </c>
      <c r="K372" s="2" t="e">
        <f>Table1345[[#This Row],[Dev]]/Table1345[[#This Row],[Mean]]*100</f>
        <v>#DIV/0!</v>
      </c>
      <c r="L372" s="2">
        <f>Table1345[[#This Row],[Estimated costs 1]]-Table1345[[#This Row],[Actual cost]]</f>
        <v>0</v>
      </c>
      <c r="M372" s="2" t="e">
        <f>Table1345[[#This Row],[Diff 1]]/Table1345[[#This Row],[Actual cost]]*100</f>
        <v>#DIV/0!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</row>
    <row r="373" spans="1:33" hidden="1" x14ac:dyDescent="0.3">
      <c r="A373" t="s">
        <v>393</v>
      </c>
      <c r="B373">
        <v>371</v>
      </c>
      <c r="C373" t="str">
        <f>LEFT(Table1345[[#This Row],[Contingency id]])</f>
        <v>A</v>
      </c>
      <c r="D373">
        <v>0</v>
      </c>
      <c r="E373" s="1">
        <v>1.0581395348837199</v>
      </c>
      <c r="F373">
        <v>91</v>
      </c>
      <c r="G373">
        <v>86</v>
      </c>
      <c r="H373">
        <v>0</v>
      </c>
      <c r="I373" s="2">
        <f>AVERAGE(Table1345[[#This Row],[Estimated costs 1]:[Estimated costs 20]])</f>
        <v>0</v>
      </c>
      <c r="J373" s="2">
        <f>_xlfn.STDEV.P(Table1345[[#This Row],[Estimated costs 1]:[Estimated costs 20]])</f>
        <v>0</v>
      </c>
      <c r="K373" s="2" t="e">
        <f>Table1345[[#This Row],[Dev]]/Table1345[[#This Row],[Mean]]*100</f>
        <v>#DIV/0!</v>
      </c>
      <c r="L373" s="2">
        <f>Table1345[[#This Row],[Estimated costs 1]]-Table1345[[#This Row],[Actual cost]]</f>
        <v>0</v>
      </c>
      <c r="M373" s="2" t="e">
        <f>Table1345[[#This Row],[Diff 1]]/Table1345[[#This Row],[Actual cost]]*100</f>
        <v>#DIV/0!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</row>
    <row r="374" spans="1:33" hidden="1" x14ac:dyDescent="0.3">
      <c r="A374" t="s">
        <v>394</v>
      </c>
      <c r="B374">
        <v>372</v>
      </c>
      <c r="C374" t="str">
        <f>LEFT(Table1345[[#This Row],[Contingency id]])</f>
        <v>A</v>
      </c>
      <c r="D374">
        <v>0</v>
      </c>
      <c r="E374" s="1">
        <v>1.0561797752808899</v>
      </c>
      <c r="F374">
        <v>94</v>
      </c>
      <c r="G374">
        <v>89</v>
      </c>
      <c r="H374">
        <v>0</v>
      </c>
      <c r="I374" s="2">
        <f>AVERAGE(Table1345[[#This Row],[Estimated costs 1]:[Estimated costs 20]])</f>
        <v>0</v>
      </c>
      <c r="J374" s="2">
        <f>_xlfn.STDEV.P(Table1345[[#This Row],[Estimated costs 1]:[Estimated costs 20]])</f>
        <v>0</v>
      </c>
      <c r="K374" s="2" t="e">
        <f>Table1345[[#This Row],[Dev]]/Table1345[[#This Row],[Mean]]*100</f>
        <v>#DIV/0!</v>
      </c>
      <c r="L374" s="2">
        <f>Table1345[[#This Row],[Estimated costs 1]]-Table1345[[#This Row],[Actual cost]]</f>
        <v>0</v>
      </c>
      <c r="M374" s="2" t="e">
        <f>Table1345[[#This Row],[Diff 1]]/Table1345[[#This Row],[Actual cost]]*100</f>
        <v>#DIV/0!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</row>
    <row r="375" spans="1:33" hidden="1" x14ac:dyDescent="0.3">
      <c r="A375" t="s">
        <v>395</v>
      </c>
      <c r="B375">
        <v>373</v>
      </c>
      <c r="C375" t="str">
        <f>LEFT(Table1345[[#This Row],[Contingency id]])</f>
        <v>A</v>
      </c>
      <c r="D375">
        <v>0</v>
      </c>
      <c r="E375" s="1">
        <v>1.1058823529411701</v>
      </c>
      <c r="F375">
        <v>94</v>
      </c>
      <c r="G375">
        <v>85</v>
      </c>
      <c r="H375">
        <v>0</v>
      </c>
      <c r="I375" s="2">
        <f>AVERAGE(Table1345[[#This Row],[Estimated costs 1]:[Estimated costs 20]])</f>
        <v>0</v>
      </c>
      <c r="J375" s="2">
        <f>_xlfn.STDEV.P(Table1345[[#This Row],[Estimated costs 1]:[Estimated costs 20]])</f>
        <v>0</v>
      </c>
      <c r="K375" s="2" t="e">
        <f>Table1345[[#This Row],[Dev]]/Table1345[[#This Row],[Mean]]*100</f>
        <v>#DIV/0!</v>
      </c>
      <c r="L375" s="2">
        <f>Table1345[[#This Row],[Estimated costs 1]]-Table1345[[#This Row],[Actual cost]]</f>
        <v>0</v>
      </c>
      <c r="M375" s="2" t="e">
        <f>Table1345[[#This Row],[Diff 1]]/Table1345[[#This Row],[Actual cost]]*100</f>
        <v>#DIV/0!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</row>
    <row r="376" spans="1:33" hidden="1" x14ac:dyDescent="0.3">
      <c r="A376" t="s">
        <v>396</v>
      </c>
      <c r="B376">
        <v>374</v>
      </c>
      <c r="C376" t="str">
        <f>LEFT(Table1345[[#This Row],[Contingency id]])</f>
        <v>A</v>
      </c>
      <c r="D376">
        <v>0</v>
      </c>
      <c r="E376" s="1">
        <v>1.0444444444444401</v>
      </c>
      <c r="F376">
        <v>94</v>
      </c>
      <c r="G376">
        <v>90</v>
      </c>
      <c r="H376">
        <v>0</v>
      </c>
      <c r="I376" s="2">
        <f>AVERAGE(Table1345[[#This Row],[Estimated costs 1]:[Estimated costs 20]])</f>
        <v>0</v>
      </c>
      <c r="J376" s="2">
        <f>_xlfn.STDEV.P(Table1345[[#This Row],[Estimated costs 1]:[Estimated costs 20]])</f>
        <v>0</v>
      </c>
      <c r="K376" s="2" t="e">
        <f>Table1345[[#This Row],[Dev]]/Table1345[[#This Row],[Mean]]*100</f>
        <v>#DIV/0!</v>
      </c>
      <c r="L376" s="2">
        <f>Table1345[[#This Row],[Estimated costs 1]]-Table1345[[#This Row],[Actual cost]]</f>
        <v>0</v>
      </c>
      <c r="M376" s="2" t="e">
        <f>Table1345[[#This Row],[Diff 1]]/Table1345[[#This Row],[Actual cost]]*100</f>
        <v>#DIV/0!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</row>
    <row r="377" spans="1:33" hidden="1" x14ac:dyDescent="0.3">
      <c r="A377" t="s">
        <v>397</v>
      </c>
      <c r="B377">
        <v>375</v>
      </c>
      <c r="C377" t="str">
        <f>LEFT(Table1345[[#This Row],[Contingency id]])</f>
        <v>A</v>
      </c>
      <c r="D377">
        <v>0</v>
      </c>
      <c r="E377" s="1">
        <v>1.0303030303030301</v>
      </c>
      <c r="F377">
        <v>102</v>
      </c>
      <c r="G377">
        <v>99</v>
      </c>
      <c r="H377">
        <v>0</v>
      </c>
      <c r="I377" s="2">
        <f>AVERAGE(Table1345[[#This Row],[Estimated costs 1]:[Estimated costs 20]])</f>
        <v>0</v>
      </c>
      <c r="J377" s="2">
        <f>_xlfn.STDEV.P(Table1345[[#This Row],[Estimated costs 1]:[Estimated costs 20]])</f>
        <v>0</v>
      </c>
      <c r="K377" s="2" t="e">
        <f>Table1345[[#This Row],[Dev]]/Table1345[[#This Row],[Mean]]*100</f>
        <v>#DIV/0!</v>
      </c>
      <c r="L377" s="2">
        <f>Table1345[[#This Row],[Estimated costs 1]]-Table1345[[#This Row],[Actual cost]]</f>
        <v>0</v>
      </c>
      <c r="M377" s="2" t="e">
        <f>Table1345[[#This Row],[Diff 1]]/Table1345[[#This Row],[Actual cost]]*100</f>
        <v>#DIV/0!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</row>
    <row r="378" spans="1:33" hidden="1" x14ac:dyDescent="0.3">
      <c r="A378" t="s">
        <v>398</v>
      </c>
      <c r="B378">
        <v>376</v>
      </c>
      <c r="C378" t="str">
        <f>LEFT(Table1345[[#This Row],[Contingency id]])</f>
        <v>A</v>
      </c>
      <c r="D378">
        <v>0</v>
      </c>
      <c r="E378" s="1">
        <v>1.03061224489795</v>
      </c>
      <c r="F378">
        <v>101</v>
      </c>
      <c r="G378">
        <v>98</v>
      </c>
      <c r="H378">
        <v>0</v>
      </c>
      <c r="I378" s="2">
        <f>AVERAGE(Table1345[[#This Row],[Estimated costs 1]:[Estimated costs 20]])</f>
        <v>0</v>
      </c>
      <c r="J378" s="2">
        <f>_xlfn.STDEV.P(Table1345[[#This Row],[Estimated costs 1]:[Estimated costs 20]])</f>
        <v>0</v>
      </c>
      <c r="K378" s="2" t="e">
        <f>Table1345[[#This Row],[Dev]]/Table1345[[#This Row],[Mean]]*100</f>
        <v>#DIV/0!</v>
      </c>
      <c r="L378" s="2">
        <f>Table1345[[#This Row],[Estimated costs 1]]-Table1345[[#This Row],[Actual cost]]</f>
        <v>0</v>
      </c>
      <c r="M378" s="2" t="e">
        <f>Table1345[[#This Row],[Diff 1]]/Table1345[[#This Row],[Actual cost]]*100</f>
        <v>#DIV/0!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</row>
    <row r="379" spans="1:33" hidden="1" x14ac:dyDescent="0.3">
      <c r="A379" t="s">
        <v>399</v>
      </c>
      <c r="B379">
        <v>377</v>
      </c>
      <c r="C379" t="str">
        <f>LEFT(Table1345[[#This Row],[Contingency id]])</f>
        <v>A</v>
      </c>
      <c r="D379">
        <v>0</v>
      </c>
      <c r="E379" s="1">
        <v>1.0625</v>
      </c>
      <c r="F379">
        <v>102</v>
      </c>
      <c r="G379">
        <v>96</v>
      </c>
      <c r="H379">
        <v>0</v>
      </c>
      <c r="I379" s="2">
        <f>AVERAGE(Table1345[[#This Row],[Estimated costs 1]:[Estimated costs 20]])</f>
        <v>0</v>
      </c>
      <c r="J379" s="2">
        <f>_xlfn.STDEV.P(Table1345[[#This Row],[Estimated costs 1]:[Estimated costs 20]])</f>
        <v>0</v>
      </c>
      <c r="K379" s="2" t="e">
        <f>Table1345[[#This Row],[Dev]]/Table1345[[#This Row],[Mean]]*100</f>
        <v>#DIV/0!</v>
      </c>
      <c r="L379" s="2">
        <f>Table1345[[#This Row],[Estimated costs 1]]-Table1345[[#This Row],[Actual cost]]</f>
        <v>0</v>
      </c>
      <c r="M379" s="2" t="e">
        <f>Table1345[[#This Row],[Diff 1]]/Table1345[[#This Row],[Actual cost]]*100</f>
        <v>#DIV/0!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</row>
    <row r="380" spans="1:33" hidden="1" x14ac:dyDescent="0.3">
      <c r="A380" t="s">
        <v>400</v>
      </c>
      <c r="B380">
        <v>378</v>
      </c>
      <c r="C380" t="str">
        <f>LEFT(Table1345[[#This Row],[Contingency id]])</f>
        <v>A</v>
      </c>
      <c r="D380">
        <v>0</v>
      </c>
      <c r="E380" s="1">
        <v>1.04201680672268</v>
      </c>
      <c r="F380">
        <v>124</v>
      </c>
      <c r="G380">
        <v>119</v>
      </c>
      <c r="H380">
        <v>0</v>
      </c>
      <c r="I380" s="2">
        <f>AVERAGE(Table1345[[#This Row],[Estimated costs 1]:[Estimated costs 20]])</f>
        <v>0</v>
      </c>
      <c r="J380" s="2">
        <f>_xlfn.STDEV.P(Table1345[[#This Row],[Estimated costs 1]:[Estimated costs 20]])</f>
        <v>0</v>
      </c>
      <c r="K380" s="2" t="e">
        <f>Table1345[[#This Row],[Dev]]/Table1345[[#This Row],[Mean]]*100</f>
        <v>#DIV/0!</v>
      </c>
      <c r="L380" s="2">
        <f>Table1345[[#This Row],[Estimated costs 1]]-Table1345[[#This Row],[Actual cost]]</f>
        <v>0</v>
      </c>
      <c r="M380" s="2" t="e">
        <f>Table1345[[#This Row],[Diff 1]]/Table1345[[#This Row],[Actual cost]]*100</f>
        <v>#DIV/0!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</row>
    <row r="381" spans="1:33" hidden="1" x14ac:dyDescent="0.3">
      <c r="A381" t="s">
        <v>401</v>
      </c>
      <c r="B381">
        <v>379</v>
      </c>
      <c r="C381" t="str">
        <f>LEFT(Table1345[[#This Row],[Contingency id]])</f>
        <v>A</v>
      </c>
      <c r="D381">
        <v>0</v>
      </c>
      <c r="E381" s="1">
        <v>1.0598290598290501</v>
      </c>
      <c r="F381">
        <v>124</v>
      </c>
      <c r="G381">
        <v>117</v>
      </c>
      <c r="H381">
        <v>0</v>
      </c>
      <c r="I381" s="2">
        <f>AVERAGE(Table1345[[#This Row],[Estimated costs 1]:[Estimated costs 20]])</f>
        <v>0</v>
      </c>
      <c r="J381" s="2">
        <f>_xlfn.STDEV.P(Table1345[[#This Row],[Estimated costs 1]:[Estimated costs 20]])</f>
        <v>0</v>
      </c>
      <c r="K381" s="2" t="e">
        <f>Table1345[[#This Row],[Dev]]/Table1345[[#This Row],[Mean]]*100</f>
        <v>#DIV/0!</v>
      </c>
      <c r="L381" s="2">
        <f>Table1345[[#This Row],[Estimated costs 1]]-Table1345[[#This Row],[Actual cost]]</f>
        <v>0</v>
      </c>
      <c r="M381" s="2" t="e">
        <f>Table1345[[#This Row],[Diff 1]]/Table1345[[#This Row],[Actual cost]]*100</f>
        <v>#DIV/0!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</row>
    <row r="382" spans="1:33" hidden="1" x14ac:dyDescent="0.3">
      <c r="A382" t="s">
        <v>402</v>
      </c>
      <c r="B382">
        <v>380</v>
      </c>
      <c r="C382" t="str">
        <f>LEFT(Table1345[[#This Row],[Contingency id]])</f>
        <v>A</v>
      </c>
      <c r="D382">
        <v>0</v>
      </c>
      <c r="E382" s="1">
        <v>1.1171171171171099</v>
      </c>
      <c r="F382">
        <v>124</v>
      </c>
      <c r="G382">
        <v>111</v>
      </c>
      <c r="H382">
        <v>0</v>
      </c>
      <c r="I382" s="2">
        <f>AVERAGE(Table1345[[#This Row],[Estimated costs 1]:[Estimated costs 20]])</f>
        <v>0</v>
      </c>
      <c r="J382" s="2">
        <f>_xlfn.STDEV.P(Table1345[[#This Row],[Estimated costs 1]:[Estimated costs 20]])</f>
        <v>0</v>
      </c>
      <c r="K382" s="2" t="e">
        <f>Table1345[[#This Row],[Dev]]/Table1345[[#This Row],[Mean]]*100</f>
        <v>#DIV/0!</v>
      </c>
      <c r="L382" s="2">
        <f>Table1345[[#This Row],[Estimated costs 1]]-Table1345[[#This Row],[Actual cost]]</f>
        <v>0</v>
      </c>
      <c r="M382" s="2" t="e">
        <f>Table1345[[#This Row],[Diff 1]]/Table1345[[#This Row],[Actual cost]]*100</f>
        <v>#DIV/0!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</row>
    <row r="383" spans="1:33" hidden="1" x14ac:dyDescent="0.3">
      <c r="A383" t="s">
        <v>403</v>
      </c>
      <c r="B383">
        <v>381</v>
      </c>
      <c r="C383" t="str">
        <f>LEFT(Table1345[[#This Row],[Contingency id]])</f>
        <v>A</v>
      </c>
      <c r="D383">
        <v>0</v>
      </c>
      <c r="E383" s="1">
        <v>1.0508474576271101</v>
      </c>
      <c r="F383">
        <v>124</v>
      </c>
      <c r="G383">
        <v>118</v>
      </c>
      <c r="H383">
        <v>0</v>
      </c>
      <c r="I383" s="2">
        <f>AVERAGE(Table1345[[#This Row],[Estimated costs 1]:[Estimated costs 20]])</f>
        <v>0</v>
      </c>
      <c r="J383" s="2">
        <f>_xlfn.STDEV.P(Table1345[[#This Row],[Estimated costs 1]:[Estimated costs 20]])</f>
        <v>0</v>
      </c>
      <c r="K383" s="2" t="e">
        <f>Table1345[[#This Row],[Dev]]/Table1345[[#This Row],[Mean]]*100</f>
        <v>#DIV/0!</v>
      </c>
      <c r="L383" s="2">
        <f>Table1345[[#This Row],[Estimated costs 1]]-Table1345[[#This Row],[Actual cost]]</f>
        <v>0</v>
      </c>
      <c r="M383" s="2" t="e">
        <f>Table1345[[#This Row],[Diff 1]]/Table1345[[#This Row],[Actual cost]]*100</f>
        <v>#DIV/0!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</row>
    <row r="384" spans="1:33" hidden="1" x14ac:dyDescent="0.3">
      <c r="A384" t="s">
        <v>404</v>
      </c>
      <c r="B384">
        <v>382</v>
      </c>
      <c r="C384" t="str">
        <f>LEFT(Table1345[[#This Row],[Contingency id]])</f>
        <v>A</v>
      </c>
      <c r="D384">
        <v>0</v>
      </c>
      <c r="E384" s="1">
        <v>1.0598290598290501</v>
      </c>
      <c r="F384">
        <v>124</v>
      </c>
      <c r="G384">
        <v>117</v>
      </c>
      <c r="H384">
        <v>0</v>
      </c>
      <c r="I384" s="2">
        <f>AVERAGE(Table1345[[#This Row],[Estimated costs 1]:[Estimated costs 20]])</f>
        <v>0</v>
      </c>
      <c r="J384" s="2">
        <f>_xlfn.STDEV.P(Table1345[[#This Row],[Estimated costs 1]:[Estimated costs 20]])</f>
        <v>0</v>
      </c>
      <c r="K384" s="2" t="e">
        <f>Table1345[[#This Row],[Dev]]/Table1345[[#This Row],[Mean]]*100</f>
        <v>#DIV/0!</v>
      </c>
      <c r="L384" s="2">
        <f>Table1345[[#This Row],[Estimated costs 1]]-Table1345[[#This Row],[Actual cost]]</f>
        <v>0</v>
      </c>
      <c r="M384" s="2" t="e">
        <f>Table1345[[#This Row],[Diff 1]]/Table1345[[#This Row],[Actual cost]]*100</f>
        <v>#DIV/0!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</row>
    <row r="385" spans="1:33" hidden="1" x14ac:dyDescent="0.3">
      <c r="A385" t="s">
        <v>405</v>
      </c>
      <c r="B385">
        <v>383</v>
      </c>
      <c r="C385" t="str">
        <f>LEFT(Table1345[[#This Row],[Contingency id]])</f>
        <v>A</v>
      </c>
      <c r="D385">
        <v>0</v>
      </c>
      <c r="E385" s="1">
        <v>1.04201680672268</v>
      </c>
      <c r="F385">
        <v>124</v>
      </c>
      <c r="G385">
        <v>119</v>
      </c>
      <c r="H385">
        <v>0</v>
      </c>
      <c r="I385" s="2">
        <f>AVERAGE(Table1345[[#This Row],[Estimated costs 1]:[Estimated costs 20]])</f>
        <v>0</v>
      </c>
      <c r="J385" s="2">
        <f>_xlfn.STDEV.P(Table1345[[#This Row],[Estimated costs 1]:[Estimated costs 20]])</f>
        <v>0</v>
      </c>
      <c r="K385" s="2" t="e">
        <f>Table1345[[#This Row],[Dev]]/Table1345[[#This Row],[Mean]]*100</f>
        <v>#DIV/0!</v>
      </c>
      <c r="L385" s="2">
        <f>Table1345[[#This Row],[Estimated costs 1]]-Table1345[[#This Row],[Actual cost]]</f>
        <v>0</v>
      </c>
      <c r="M385" s="2" t="e">
        <f>Table1345[[#This Row],[Diff 1]]/Table1345[[#This Row],[Actual cost]]*100</f>
        <v>#DIV/0!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</row>
    <row r="386" spans="1:33" hidden="1" x14ac:dyDescent="0.3">
      <c r="A386" t="s">
        <v>406</v>
      </c>
      <c r="B386">
        <v>384</v>
      </c>
      <c r="C386" t="str">
        <f>LEFT(Table1345[[#This Row],[Contingency id]])</f>
        <v>A</v>
      </c>
      <c r="D386">
        <v>0</v>
      </c>
      <c r="E386" s="1">
        <v>1.0877192982456101</v>
      </c>
      <c r="F386">
        <v>124</v>
      </c>
      <c r="G386">
        <v>114</v>
      </c>
      <c r="H386">
        <v>0</v>
      </c>
      <c r="I386" s="2">
        <f>AVERAGE(Table1345[[#This Row],[Estimated costs 1]:[Estimated costs 20]])</f>
        <v>0</v>
      </c>
      <c r="J386" s="2">
        <f>_xlfn.STDEV.P(Table1345[[#This Row],[Estimated costs 1]:[Estimated costs 20]])</f>
        <v>0</v>
      </c>
      <c r="K386" s="2" t="e">
        <f>Table1345[[#This Row],[Dev]]/Table1345[[#This Row],[Mean]]*100</f>
        <v>#DIV/0!</v>
      </c>
      <c r="L386" s="2">
        <f>Table1345[[#This Row],[Estimated costs 1]]-Table1345[[#This Row],[Actual cost]]</f>
        <v>0</v>
      </c>
      <c r="M386" s="2" t="e">
        <f>Table1345[[#This Row],[Diff 1]]/Table1345[[#This Row],[Actual cost]]*100</f>
        <v>#DIV/0!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</row>
    <row r="387" spans="1:33" hidden="1" x14ac:dyDescent="0.3">
      <c r="A387" t="s">
        <v>407</v>
      </c>
      <c r="B387">
        <v>385</v>
      </c>
      <c r="C387" t="str">
        <f>LEFT(Table1345[[#This Row],[Contingency id]])</f>
        <v>B</v>
      </c>
      <c r="D387">
        <v>0</v>
      </c>
      <c r="E387" s="1">
        <v>1.03488372093023</v>
      </c>
      <c r="F387">
        <v>89</v>
      </c>
      <c r="G387">
        <v>86</v>
      </c>
      <c r="H387">
        <v>0</v>
      </c>
      <c r="I387" s="2">
        <f>AVERAGE(Table1345[[#This Row],[Estimated costs 1]:[Estimated costs 20]])</f>
        <v>0</v>
      </c>
      <c r="J387" s="2">
        <f>_xlfn.STDEV.P(Table1345[[#This Row],[Estimated costs 1]:[Estimated costs 20]])</f>
        <v>0</v>
      </c>
      <c r="K387" s="2" t="e">
        <f>Table1345[[#This Row],[Dev]]/Table1345[[#This Row],[Mean]]*100</f>
        <v>#DIV/0!</v>
      </c>
      <c r="L387" s="2">
        <f>Table1345[[#This Row],[Estimated costs 1]]-Table1345[[#This Row],[Actual cost]]</f>
        <v>0</v>
      </c>
      <c r="M387" s="2" t="e">
        <f>Table1345[[#This Row],[Diff 1]]/Table1345[[#This Row],[Actual cost]]*100</f>
        <v>#DIV/0!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</row>
    <row r="388" spans="1:33" hidden="1" x14ac:dyDescent="0.3">
      <c r="A388" t="s">
        <v>408</v>
      </c>
      <c r="B388">
        <v>386</v>
      </c>
      <c r="C388" t="str">
        <f>LEFT(Table1345[[#This Row],[Contingency id]])</f>
        <v>B</v>
      </c>
      <c r="D388">
        <v>0</v>
      </c>
      <c r="E388" s="1">
        <v>1.0317460317460301</v>
      </c>
      <c r="F388">
        <v>65</v>
      </c>
      <c r="G388">
        <v>63</v>
      </c>
      <c r="H388">
        <v>0</v>
      </c>
      <c r="I388" s="2">
        <f>AVERAGE(Table1345[[#This Row],[Estimated costs 1]:[Estimated costs 20]])</f>
        <v>0</v>
      </c>
      <c r="J388" s="2">
        <f>_xlfn.STDEV.P(Table1345[[#This Row],[Estimated costs 1]:[Estimated costs 20]])</f>
        <v>0</v>
      </c>
      <c r="K388" s="2" t="e">
        <f>Table1345[[#This Row],[Dev]]/Table1345[[#This Row],[Mean]]*100</f>
        <v>#DIV/0!</v>
      </c>
      <c r="L388" s="2">
        <f>Table1345[[#This Row],[Estimated costs 1]]-Table1345[[#This Row],[Actual cost]]</f>
        <v>0</v>
      </c>
      <c r="M388" s="2" t="e">
        <f>Table1345[[#This Row],[Diff 1]]/Table1345[[#This Row],[Actual cost]]*100</f>
        <v>#DIV/0!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</row>
    <row r="389" spans="1:33" hidden="1" x14ac:dyDescent="0.3">
      <c r="A389" t="s">
        <v>409</v>
      </c>
      <c r="B389">
        <v>387</v>
      </c>
      <c r="C389" t="str">
        <f>LEFT(Table1345[[#This Row],[Contingency id]])</f>
        <v>B</v>
      </c>
      <c r="D389">
        <v>0</v>
      </c>
      <c r="E389" s="1">
        <v>1.0317460317460301</v>
      </c>
      <c r="F389">
        <v>65</v>
      </c>
      <c r="G389">
        <v>63</v>
      </c>
      <c r="H389">
        <v>0</v>
      </c>
      <c r="I389" s="2">
        <f>AVERAGE(Table1345[[#This Row],[Estimated costs 1]:[Estimated costs 20]])</f>
        <v>0</v>
      </c>
      <c r="J389" s="2">
        <f>_xlfn.STDEV.P(Table1345[[#This Row],[Estimated costs 1]:[Estimated costs 20]])</f>
        <v>0</v>
      </c>
      <c r="K389" s="2" t="e">
        <f>Table1345[[#This Row],[Dev]]/Table1345[[#This Row],[Mean]]*100</f>
        <v>#DIV/0!</v>
      </c>
      <c r="L389" s="2">
        <f>Table1345[[#This Row],[Estimated costs 1]]-Table1345[[#This Row],[Actual cost]]</f>
        <v>0</v>
      </c>
      <c r="M389" s="2" t="e">
        <f>Table1345[[#This Row],[Diff 1]]/Table1345[[#This Row],[Actual cost]]*100</f>
        <v>#DIV/0!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</row>
    <row r="390" spans="1:33" hidden="1" x14ac:dyDescent="0.3">
      <c r="A390" t="s">
        <v>410</v>
      </c>
      <c r="B390">
        <v>388</v>
      </c>
      <c r="C390" t="str">
        <f>LEFT(Table1345[[#This Row],[Contingency id]])</f>
        <v>B</v>
      </c>
      <c r="D390">
        <v>0</v>
      </c>
      <c r="E390" s="1">
        <v>1.02298850574712</v>
      </c>
      <c r="F390">
        <v>89</v>
      </c>
      <c r="G390">
        <v>87</v>
      </c>
      <c r="H390">
        <v>0</v>
      </c>
      <c r="I390" s="2">
        <f>AVERAGE(Table1345[[#This Row],[Estimated costs 1]:[Estimated costs 20]])</f>
        <v>0</v>
      </c>
      <c r="J390" s="2">
        <f>_xlfn.STDEV.P(Table1345[[#This Row],[Estimated costs 1]:[Estimated costs 20]])</f>
        <v>0</v>
      </c>
      <c r="K390" s="2" t="e">
        <f>Table1345[[#This Row],[Dev]]/Table1345[[#This Row],[Mean]]*100</f>
        <v>#DIV/0!</v>
      </c>
      <c r="L390" s="2">
        <f>Table1345[[#This Row],[Estimated costs 1]]-Table1345[[#This Row],[Actual cost]]</f>
        <v>0</v>
      </c>
      <c r="M390" s="2" t="e">
        <f>Table1345[[#This Row],[Diff 1]]/Table1345[[#This Row],[Actual cost]]*100</f>
        <v>#DIV/0!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</row>
    <row r="391" spans="1:33" hidden="1" x14ac:dyDescent="0.3">
      <c r="A391" t="s">
        <v>411</v>
      </c>
      <c r="B391">
        <v>389</v>
      </c>
      <c r="C391" t="str">
        <f>LEFT(Table1345[[#This Row],[Contingency id]])</f>
        <v>B</v>
      </c>
      <c r="D391">
        <v>0</v>
      </c>
      <c r="E391" s="1">
        <v>1.0595238095238</v>
      </c>
      <c r="F391">
        <v>89</v>
      </c>
      <c r="G391">
        <v>84</v>
      </c>
      <c r="H391">
        <v>0</v>
      </c>
      <c r="I391" s="2">
        <f>AVERAGE(Table1345[[#This Row],[Estimated costs 1]:[Estimated costs 20]])</f>
        <v>0</v>
      </c>
      <c r="J391" s="2">
        <f>_xlfn.STDEV.P(Table1345[[#This Row],[Estimated costs 1]:[Estimated costs 20]])</f>
        <v>0</v>
      </c>
      <c r="K391" s="2" t="e">
        <f>Table1345[[#This Row],[Dev]]/Table1345[[#This Row],[Mean]]*100</f>
        <v>#DIV/0!</v>
      </c>
      <c r="L391" s="2">
        <f>Table1345[[#This Row],[Estimated costs 1]]-Table1345[[#This Row],[Actual cost]]</f>
        <v>0</v>
      </c>
      <c r="M391" s="2" t="e">
        <f>Table1345[[#This Row],[Diff 1]]/Table1345[[#This Row],[Actual cost]]*100</f>
        <v>#DIV/0!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</row>
    <row r="392" spans="1:33" hidden="1" x14ac:dyDescent="0.3">
      <c r="A392" t="s">
        <v>412</v>
      </c>
      <c r="B392">
        <v>390</v>
      </c>
      <c r="C392" t="str">
        <f>LEFT(Table1345[[#This Row],[Contingency id]])</f>
        <v>B</v>
      </c>
      <c r="D392">
        <v>0</v>
      </c>
      <c r="E392" s="1">
        <v>1</v>
      </c>
      <c r="F392">
        <v>89</v>
      </c>
      <c r="G392">
        <v>89</v>
      </c>
      <c r="H392">
        <v>0</v>
      </c>
      <c r="I392" s="2">
        <f>AVERAGE(Table1345[[#This Row],[Estimated costs 1]:[Estimated costs 20]])</f>
        <v>0</v>
      </c>
      <c r="J392" s="2">
        <f>_xlfn.STDEV.P(Table1345[[#This Row],[Estimated costs 1]:[Estimated costs 20]])</f>
        <v>0</v>
      </c>
      <c r="K392" s="2" t="e">
        <f>Table1345[[#This Row],[Dev]]/Table1345[[#This Row],[Mean]]*100</f>
        <v>#DIV/0!</v>
      </c>
      <c r="L392" s="2">
        <f>Table1345[[#This Row],[Estimated costs 1]]-Table1345[[#This Row],[Actual cost]]</f>
        <v>0</v>
      </c>
      <c r="M392" s="2" t="e">
        <f>Table1345[[#This Row],[Diff 1]]/Table1345[[#This Row],[Actual cost]]*100</f>
        <v>#DIV/0!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</row>
    <row r="393" spans="1:33" hidden="1" x14ac:dyDescent="0.3">
      <c r="A393" t="s">
        <v>413</v>
      </c>
      <c r="B393">
        <v>391</v>
      </c>
      <c r="C393" t="str">
        <f>LEFT(Table1345[[#This Row],[Contingency id]])</f>
        <v>B</v>
      </c>
      <c r="D393">
        <v>0</v>
      </c>
      <c r="E393" s="1">
        <v>1.0163934426229499</v>
      </c>
      <c r="F393">
        <v>62</v>
      </c>
      <c r="G393">
        <v>61</v>
      </c>
      <c r="H393">
        <v>0</v>
      </c>
      <c r="I393" s="2">
        <f>AVERAGE(Table1345[[#This Row],[Estimated costs 1]:[Estimated costs 20]])</f>
        <v>0</v>
      </c>
      <c r="J393" s="2">
        <f>_xlfn.STDEV.P(Table1345[[#This Row],[Estimated costs 1]:[Estimated costs 20]])</f>
        <v>0</v>
      </c>
      <c r="K393" s="2" t="e">
        <f>Table1345[[#This Row],[Dev]]/Table1345[[#This Row],[Mean]]*100</f>
        <v>#DIV/0!</v>
      </c>
      <c r="L393" s="2">
        <f>Table1345[[#This Row],[Estimated costs 1]]-Table1345[[#This Row],[Actual cost]]</f>
        <v>0</v>
      </c>
      <c r="M393" s="2" t="e">
        <f>Table1345[[#This Row],[Diff 1]]/Table1345[[#This Row],[Actual cost]]*100</f>
        <v>#DIV/0!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</row>
    <row r="394" spans="1:33" hidden="1" x14ac:dyDescent="0.3">
      <c r="A394" t="s">
        <v>414</v>
      </c>
      <c r="B394">
        <v>392</v>
      </c>
      <c r="C394" t="str">
        <f>LEFT(Table1345[[#This Row],[Contingency id]])</f>
        <v>B</v>
      </c>
      <c r="D394">
        <v>0</v>
      </c>
      <c r="E394" s="1">
        <v>1.0163934426229499</v>
      </c>
      <c r="F394">
        <v>62</v>
      </c>
      <c r="G394">
        <v>61</v>
      </c>
      <c r="H394">
        <v>0</v>
      </c>
      <c r="I394" s="2">
        <f>AVERAGE(Table1345[[#This Row],[Estimated costs 1]:[Estimated costs 20]])</f>
        <v>0</v>
      </c>
      <c r="J394" s="2">
        <f>_xlfn.STDEV.P(Table1345[[#This Row],[Estimated costs 1]:[Estimated costs 20]])</f>
        <v>0</v>
      </c>
      <c r="K394" s="2" t="e">
        <f>Table1345[[#This Row],[Dev]]/Table1345[[#This Row],[Mean]]*100</f>
        <v>#DIV/0!</v>
      </c>
      <c r="L394" s="2">
        <f>Table1345[[#This Row],[Estimated costs 1]]-Table1345[[#This Row],[Actual cost]]</f>
        <v>0</v>
      </c>
      <c r="M394" s="2" t="e">
        <f>Table1345[[#This Row],[Diff 1]]/Table1345[[#This Row],[Actual cost]]*100</f>
        <v>#DIV/0!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</row>
    <row r="395" spans="1:33" hidden="1" x14ac:dyDescent="0.3">
      <c r="A395" t="s">
        <v>415</v>
      </c>
      <c r="B395">
        <v>393</v>
      </c>
      <c r="C395" t="str">
        <f>LEFT(Table1345[[#This Row],[Contingency id]])</f>
        <v>B</v>
      </c>
      <c r="D395">
        <v>0</v>
      </c>
      <c r="E395" s="1">
        <v>1.03488372093023</v>
      </c>
      <c r="F395">
        <v>89</v>
      </c>
      <c r="G395">
        <v>86</v>
      </c>
      <c r="H395">
        <v>0</v>
      </c>
      <c r="I395" s="2">
        <f>AVERAGE(Table1345[[#This Row],[Estimated costs 1]:[Estimated costs 20]])</f>
        <v>0</v>
      </c>
      <c r="J395" s="2">
        <f>_xlfn.STDEV.P(Table1345[[#This Row],[Estimated costs 1]:[Estimated costs 20]])</f>
        <v>0</v>
      </c>
      <c r="K395" s="2" t="e">
        <f>Table1345[[#This Row],[Dev]]/Table1345[[#This Row],[Mean]]*100</f>
        <v>#DIV/0!</v>
      </c>
      <c r="L395" s="2">
        <f>Table1345[[#This Row],[Estimated costs 1]]-Table1345[[#This Row],[Actual cost]]</f>
        <v>0</v>
      </c>
      <c r="M395" s="2" t="e">
        <f>Table1345[[#This Row],[Diff 1]]/Table1345[[#This Row],[Actual cost]]*100</f>
        <v>#DIV/0!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</row>
    <row r="396" spans="1:33" hidden="1" x14ac:dyDescent="0.3">
      <c r="A396" t="s">
        <v>416</v>
      </c>
      <c r="B396">
        <v>394</v>
      </c>
      <c r="C396" t="str">
        <f>LEFT(Table1345[[#This Row],[Contingency id]])</f>
        <v>B</v>
      </c>
      <c r="D396">
        <v>0</v>
      </c>
      <c r="E396" s="1">
        <v>1.04705882352941</v>
      </c>
      <c r="F396">
        <v>89</v>
      </c>
      <c r="G396">
        <v>85</v>
      </c>
      <c r="H396">
        <v>0</v>
      </c>
      <c r="I396" s="2">
        <f>AVERAGE(Table1345[[#This Row],[Estimated costs 1]:[Estimated costs 20]])</f>
        <v>0</v>
      </c>
      <c r="J396" s="2">
        <f>_xlfn.STDEV.P(Table1345[[#This Row],[Estimated costs 1]:[Estimated costs 20]])</f>
        <v>0</v>
      </c>
      <c r="K396" s="2" t="e">
        <f>Table1345[[#This Row],[Dev]]/Table1345[[#This Row],[Mean]]*100</f>
        <v>#DIV/0!</v>
      </c>
      <c r="L396" s="2">
        <f>Table1345[[#This Row],[Estimated costs 1]]-Table1345[[#This Row],[Actual cost]]</f>
        <v>0</v>
      </c>
      <c r="M396" s="2" t="e">
        <f>Table1345[[#This Row],[Diff 1]]/Table1345[[#This Row],[Actual cost]]*100</f>
        <v>#DIV/0!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</row>
    <row r="397" spans="1:33" hidden="1" x14ac:dyDescent="0.3">
      <c r="A397" t="s">
        <v>417</v>
      </c>
      <c r="B397">
        <v>395</v>
      </c>
      <c r="C397" t="str">
        <f>LEFT(Table1345[[#This Row],[Contingency id]])</f>
        <v>B</v>
      </c>
      <c r="D397">
        <v>0</v>
      </c>
      <c r="E397" s="1">
        <v>1.04705882352941</v>
      </c>
      <c r="F397">
        <v>89</v>
      </c>
      <c r="G397">
        <v>85</v>
      </c>
      <c r="H397">
        <v>0</v>
      </c>
      <c r="I397" s="2">
        <f>AVERAGE(Table1345[[#This Row],[Estimated costs 1]:[Estimated costs 20]])</f>
        <v>0</v>
      </c>
      <c r="J397" s="2">
        <f>_xlfn.STDEV.P(Table1345[[#This Row],[Estimated costs 1]:[Estimated costs 20]])</f>
        <v>0</v>
      </c>
      <c r="K397" s="2" t="e">
        <f>Table1345[[#This Row],[Dev]]/Table1345[[#This Row],[Mean]]*100</f>
        <v>#DIV/0!</v>
      </c>
      <c r="L397" s="2">
        <f>Table1345[[#This Row],[Estimated costs 1]]-Table1345[[#This Row],[Actual cost]]</f>
        <v>0</v>
      </c>
      <c r="M397" s="2" t="e">
        <f>Table1345[[#This Row],[Diff 1]]/Table1345[[#This Row],[Actual cost]]*100</f>
        <v>#DIV/0!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</row>
    <row r="398" spans="1:33" hidden="1" x14ac:dyDescent="0.3">
      <c r="A398" t="s">
        <v>418</v>
      </c>
      <c r="B398">
        <v>396</v>
      </c>
      <c r="C398" t="str">
        <f>LEFT(Table1345[[#This Row],[Contingency id]])</f>
        <v>B</v>
      </c>
      <c r="D398">
        <v>0</v>
      </c>
      <c r="E398" s="1">
        <v>1.02298850574712</v>
      </c>
      <c r="F398">
        <v>89</v>
      </c>
      <c r="G398">
        <v>87</v>
      </c>
      <c r="H398">
        <v>0</v>
      </c>
      <c r="I398" s="2">
        <f>AVERAGE(Table1345[[#This Row],[Estimated costs 1]:[Estimated costs 20]])</f>
        <v>0</v>
      </c>
      <c r="J398" s="2">
        <f>_xlfn.STDEV.P(Table1345[[#This Row],[Estimated costs 1]:[Estimated costs 20]])</f>
        <v>0</v>
      </c>
      <c r="K398" s="2" t="e">
        <f>Table1345[[#This Row],[Dev]]/Table1345[[#This Row],[Mean]]*100</f>
        <v>#DIV/0!</v>
      </c>
      <c r="L398" s="2">
        <f>Table1345[[#This Row],[Estimated costs 1]]-Table1345[[#This Row],[Actual cost]]</f>
        <v>0</v>
      </c>
      <c r="M398" s="2" t="e">
        <f>Table1345[[#This Row],[Diff 1]]/Table1345[[#This Row],[Actual cost]]*100</f>
        <v>#DIV/0!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</row>
    <row r="399" spans="1:33" hidden="1" x14ac:dyDescent="0.3">
      <c r="A399" t="s">
        <v>419</v>
      </c>
      <c r="B399">
        <v>397</v>
      </c>
      <c r="C399" t="str">
        <f>LEFT(Table1345[[#This Row],[Contingency id]])</f>
        <v>B</v>
      </c>
      <c r="D399">
        <v>0</v>
      </c>
      <c r="E399" s="1">
        <v>1.0317460317460301</v>
      </c>
      <c r="F399">
        <v>130</v>
      </c>
      <c r="G399">
        <v>126</v>
      </c>
      <c r="H399">
        <v>0</v>
      </c>
      <c r="I399" s="2">
        <f>AVERAGE(Table1345[[#This Row],[Estimated costs 1]:[Estimated costs 20]])</f>
        <v>0</v>
      </c>
      <c r="J399" s="2">
        <f>_xlfn.STDEV.P(Table1345[[#This Row],[Estimated costs 1]:[Estimated costs 20]])</f>
        <v>0</v>
      </c>
      <c r="K399" s="2" t="e">
        <f>Table1345[[#This Row],[Dev]]/Table1345[[#This Row],[Mean]]*100</f>
        <v>#DIV/0!</v>
      </c>
      <c r="L399" s="2">
        <f>Table1345[[#This Row],[Estimated costs 1]]-Table1345[[#This Row],[Actual cost]]</f>
        <v>0</v>
      </c>
      <c r="M399" s="2" t="e">
        <f>Table1345[[#This Row],[Diff 1]]/Table1345[[#This Row],[Actual cost]]*100</f>
        <v>#DIV/0!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</row>
    <row r="400" spans="1:33" hidden="1" x14ac:dyDescent="0.3">
      <c r="A400" t="s">
        <v>420</v>
      </c>
      <c r="B400">
        <v>398</v>
      </c>
      <c r="C400" t="str">
        <f>LEFT(Table1345[[#This Row],[Contingency id]])</f>
        <v>B</v>
      </c>
      <c r="D400">
        <v>0</v>
      </c>
      <c r="E400" s="1">
        <v>1.04838709677419</v>
      </c>
      <c r="F400">
        <v>130</v>
      </c>
      <c r="G400">
        <v>124</v>
      </c>
      <c r="H400">
        <v>0</v>
      </c>
      <c r="I400" s="2">
        <f>AVERAGE(Table1345[[#This Row],[Estimated costs 1]:[Estimated costs 20]])</f>
        <v>0</v>
      </c>
      <c r="J400" s="2">
        <f>_xlfn.STDEV.P(Table1345[[#This Row],[Estimated costs 1]:[Estimated costs 20]])</f>
        <v>0</v>
      </c>
      <c r="K400" s="2" t="e">
        <f>Table1345[[#This Row],[Dev]]/Table1345[[#This Row],[Mean]]*100</f>
        <v>#DIV/0!</v>
      </c>
      <c r="L400" s="2">
        <f>Table1345[[#This Row],[Estimated costs 1]]-Table1345[[#This Row],[Actual cost]]</f>
        <v>0</v>
      </c>
      <c r="M400" s="2" t="e">
        <f>Table1345[[#This Row],[Diff 1]]/Table1345[[#This Row],[Actual cost]]*100</f>
        <v>#DIV/0!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</row>
    <row r="401" spans="1:33" hidden="1" x14ac:dyDescent="0.3">
      <c r="A401" t="s">
        <v>421</v>
      </c>
      <c r="B401">
        <v>399</v>
      </c>
      <c r="C401" t="str">
        <f>LEFT(Table1345[[#This Row],[Contingency id]])</f>
        <v>B</v>
      </c>
      <c r="D401">
        <v>0</v>
      </c>
      <c r="E401" s="1">
        <v>1.0833333333333299</v>
      </c>
      <c r="F401">
        <v>130</v>
      </c>
      <c r="G401">
        <v>120</v>
      </c>
      <c r="H401">
        <v>0</v>
      </c>
      <c r="I401" s="2">
        <f>AVERAGE(Table1345[[#This Row],[Estimated costs 1]:[Estimated costs 20]])</f>
        <v>0</v>
      </c>
      <c r="J401" s="2">
        <f>_xlfn.STDEV.P(Table1345[[#This Row],[Estimated costs 1]:[Estimated costs 20]])</f>
        <v>0</v>
      </c>
      <c r="K401" s="2" t="e">
        <f>Table1345[[#This Row],[Dev]]/Table1345[[#This Row],[Mean]]*100</f>
        <v>#DIV/0!</v>
      </c>
      <c r="L401" s="2">
        <f>Table1345[[#This Row],[Estimated costs 1]]-Table1345[[#This Row],[Actual cost]]</f>
        <v>0</v>
      </c>
      <c r="M401" s="2" t="e">
        <f>Table1345[[#This Row],[Diff 1]]/Table1345[[#This Row],[Actual cost]]*100</f>
        <v>#DIV/0!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</row>
    <row r="402" spans="1:33" hidden="1" x14ac:dyDescent="0.3">
      <c r="A402" t="s">
        <v>422</v>
      </c>
      <c r="B402">
        <v>400</v>
      </c>
      <c r="C402" t="str">
        <f>LEFT(Table1345[[#This Row],[Contingency id]])</f>
        <v>B</v>
      </c>
      <c r="D402">
        <v>0</v>
      </c>
      <c r="E402" s="1">
        <v>1.0833333333333299</v>
      </c>
      <c r="F402">
        <v>130</v>
      </c>
      <c r="G402">
        <v>120</v>
      </c>
      <c r="H402">
        <v>0</v>
      </c>
      <c r="I402" s="2">
        <f>AVERAGE(Table1345[[#This Row],[Estimated costs 1]:[Estimated costs 20]])</f>
        <v>0</v>
      </c>
      <c r="J402" s="2">
        <f>_xlfn.STDEV.P(Table1345[[#This Row],[Estimated costs 1]:[Estimated costs 20]])</f>
        <v>0</v>
      </c>
      <c r="K402" s="2" t="e">
        <f>Table1345[[#This Row],[Dev]]/Table1345[[#This Row],[Mean]]*100</f>
        <v>#DIV/0!</v>
      </c>
      <c r="L402" s="2">
        <f>Table1345[[#This Row],[Estimated costs 1]]-Table1345[[#This Row],[Actual cost]]</f>
        <v>0</v>
      </c>
      <c r="M402" s="2" t="e">
        <f>Table1345[[#This Row],[Diff 1]]/Table1345[[#This Row],[Actual cost]]*100</f>
        <v>#DIV/0!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</row>
    <row r="403" spans="1:33" hidden="1" x14ac:dyDescent="0.3">
      <c r="A403" t="s">
        <v>423</v>
      </c>
      <c r="B403">
        <v>401</v>
      </c>
      <c r="C403" t="str">
        <f>LEFT(Table1345[[#This Row],[Contingency id]])</f>
        <v>B</v>
      </c>
      <c r="D403">
        <v>0</v>
      </c>
      <c r="E403" s="1">
        <v>1.04</v>
      </c>
      <c r="F403">
        <v>130</v>
      </c>
      <c r="G403">
        <v>125</v>
      </c>
      <c r="H403">
        <v>0</v>
      </c>
      <c r="I403" s="2">
        <f>AVERAGE(Table1345[[#This Row],[Estimated costs 1]:[Estimated costs 20]])</f>
        <v>0</v>
      </c>
      <c r="J403" s="2">
        <f>_xlfn.STDEV.P(Table1345[[#This Row],[Estimated costs 1]:[Estimated costs 20]])</f>
        <v>0</v>
      </c>
      <c r="K403" s="2" t="e">
        <f>Table1345[[#This Row],[Dev]]/Table1345[[#This Row],[Mean]]*100</f>
        <v>#DIV/0!</v>
      </c>
      <c r="L403" s="2">
        <f>Table1345[[#This Row],[Estimated costs 1]]-Table1345[[#This Row],[Actual cost]]</f>
        <v>0</v>
      </c>
      <c r="M403" s="2" t="e">
        <f>Table1345[[#This Row],[Diff 1]]/Table1345[[#This Row],[Actual cost]]*100</f>
        <v>#DIV/0!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</row>
    <row r="404" spans="1:33" hidden="1" x14ac:dyDescent="0.3">
      <c r="A404" t="s">
        <v>424</v>
      </c>
      <c r="B404">
        <v>402</v>
      </c>
      <c r="C404" t="str">
        <f>LEFT(Table1345[[#This Row],[Contingency id]])</f>
        <v>B</v>
      </c>
      <c r="D404">
        <v>0</v>
      </c>
      <c r="E404" s="1">
        <v>1.0338983050847399</v>
      </c>
      <c r="F404">
        <v>122</v>
      </c>
      <c r="G404">
        <v>118</v>
      </c>
      <c r="H404">
        <v>0</v>
      </c>
      <c r="I404" s="2">
        <f>AVERAGE(Table1345[[#This Row],[Estimated costs 1]:[Estimated costs 20]])</f>
        <v>0</v>
      </c>
      <c r="J404" s="2">
        <f>_xlfn.STDEV.P(Table1345[[#This Row],[Estimated costs 1]:[Estimated costs 20]])</f>
        <v>0</v>
      </c>
      <c r="K404" s="2" t="e">
        <f>Table1345[[#This Row],[Dev]]/Table1345[[#This Row],[Mean]]*100</f>
        <v>#DIV/0!</v>
      </c>
      <c r="L404" s="2">
        <f>Table1345[[#This Row],[Estimated costs 1]]-Table1345[[#This Row],[Actual cost]]</f>
        <v>0</v>
      </c>
      <c r="M404" s="2" t="e">
        <f>Table1345[[#This Row],[Diff 1]]/Table1345[[#This Row],[Actual cost]]*100</f>
        <v>#DIV/0!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</row>
    <row r="405" spans="1:33" hidden="1" x14ac:dyDescent="0.3">
      <c r="A405" t="s">
        <v>425</v>
      </c>
      <c r="B405">
        <v>403</v>
      </c>
      <c r="C405" t="str">
        <f>LEFT(Table1345[[#This Row],[Contingency id]])</f>
        <v>B</v>
      </c>
      <c r="D405">
        <v>0</v>
      </c>
      <c r="E405" s="1">
        <v>1.06140350877192</v>
      </c>
      <c r="F405">
        <v>121</v>
      </c>
      <c r="G405">
        <v>114</v>
      </c>
      <c r="H405">
        <v>0</v>
      </c>
      <c r="I405" s="2">
        <f>AVERAGE(Table1345[[#This Row],[Estimated costs 1]:[Estimated costs 20]])</f>
        <v>0</v>
      </c>
      <c r="J405" s="2">
        <f>_xlfn.STDEV.P(Table1345[[#This Row],[Estimated costs 1]:[Estimated costs 20]])</f>
        <v>0</v>
      </c>
      <c r="K405" s="2" t="e">
        <f>Table1345[[#This Row],[Dev]]/Table1345[[#This Row],[Mean]]*100</f>
        <v>#DIV/0!</v>
      </c>
      <c r="L405" s="2">
        <f>Table1345[[#This Row],[Estimated costs 1]]-Table1345[[#This Row],[Actual cost]]</f>
        <v>0</v>
      </c>
      <c r="M405" s="2" t="e">
        <f>Table1345[[#This Row],[Diff 1]]/Table1345[[#This Row],[Actual cost]]*100</f>
        <v>#DIV/0!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</row>
    <row r="406" spans="1:33" hidden="1" x14ac:dyDescent="0.3">
      <c r="A406" t="s">
        <v>426</v>
      </c>
      <c r="B406">
        <v>404</v>
      </c>
      <c r="C406" t="str">
        <f>LEFT(Table1345[[#This Row],[Contingency id]])</f>
        <v>B</v>
      </c>
      <c r="D406">
        <v>0</v>
      </c>
      <c r="E406" s="1">
        <v>1.0608695652173901</v>
      </c>
      <c r="F406">
        <v>122</v>
      </c>
      <c r="G406">
        <v>115</v>
      </c>
      <c r="H406">
        <v>0</v>
      </c>
      <c r="I406" s="2">
        <f>AVERAGE(Table1345[[#This Row],[Estimated costs 1]:[Estimated costs 20]])</f>
        <v>0</v>
      </c>
      <c r="J406" s="2">
        <f>_xlfn.STDEV.P(Table1345[[#This Row],[Estimated costs 1]:[Estimated costs 20]])</f>
        <v>0</v>
      </c>
      <c r="K406" s="2" t="e">
        <f>Table1345[[#This Row],[Dev]]/Table1345[[#This Row],[Mean]]*100</f>
        <v>#DIV/0!</v>
      </c>
      <c r="L406" s="2">
        <f>Table1345[[#This Row],[Estimated costs 1]]-Table1345[[#This Row],[Actual cost]]</f>
        <v>0</v>
      </c>
      <c r="M406" s="2" t="e">
        <f>Table1345[[#This Row],[Diff 1]]/Table1345[[#This Row],[Actual cost]]*100</f>
        <v>#DIV/0!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</row>
    <row r="407" spans="1:33" hidden="1" x14ac:dyDescent="0.3">
      <c r="A407" t="s">
        <v>427</v>
      </c>
      <c r="B407">
        <v>405</v>
      </c>
      <c r="C407" t="str">
        <f>LEFT(Table1345[[#This Row],[Contingency id]])</f>
        <v>B</v>
      </c>
      <c r="D407">
        <v>0</v>
      </c>
      <c r="E407" s="1">
        <v>1.0260869565217301</v>
      </c>
      <c r="F407">
        <v>118</v>
      </c>
      <c r="G407">
        <v>115</v>
      </c>
      <c r="H407">
        <v>0</v>
      </c>
      <c r="I407" s="2">
        <f>AVERAGE(Table1345[[#This Row],[Estimated costs 1]:[Estimated costs 20]])</f>
        <v>0</v>
      </c>
      <c r="J407" s="2">
        <f>_xlfn.STDEV.P(Table1345[[#This Row],[Estimated costs 1]:[Estimated costs 20]])</f>
        <v>0</v>
      </c>
      <c r="K407" s="2" t="e">
        <f>Table1345[[#This Row],[Dev]]/Table1345[[#This Row],[Mean]]*100</f>
        <v>#DIV/0!</v>
      </c>
      <c r="L407" s="2">
        <f>Table1345[[#This Row],[Estimated costs 1]]-Table1345[[#This Row],[Actual cost]]</f>
        <v>0</v>
      </c>
      <c r="M407" s="2" t="e">
        <f>Table1345[[#This Row],[Diff 1]]/Table1345[[#This Row],[Actual cost]]*100</f>
        <v>#DIV/0!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</row>
    <row r="408" spans="1:33" hidden="1" x14ac:dyDescent="0.3">
      <c r="A408" t="s">
        <v>428</v>
      </c>
      <c r="B408">
        <v>406</v>
      </c>
      <c r="C408" t="str">
        <f>LEFT(Table1345[[#This Row],[Contingency id]])</f>
        <v>B</v>
      </c>
      <c r="D408">
        <v>0</v>
      </c>
      <c r="E408" s="1">
        <v>1.0350877192982399</v>
      </c>
      <c r="F408">
        <v>118</v>
      </c>
      <c r="G408">
        <v>114</v>
      </c>
      <c r="H408">
        <v>0</v>
      </c>
      <c r="I408" s="2">
        <f>AVERAGE(Table1345[[#This Row],[Estimated costs 1]:[Estimated costs 20]])</f>
        <v>0</v>
      </c>
      <c r="J408" s="2">
        <f>_xlfn.STDEV.P(Table1345[[#This Row],[Estimated costs 1]:[Estimated costs 20]])</f>
        <v>0</v>
      </c>
      <c r="K408" s="2" t="e">
        <f>Table1345[[#This Row],[Dev]]/Table1345[[#This Row],[Mean]]*100</f>
        <v>#DIV/0!</v>
      </c>
      <c r="L408" s="2">
        <f>Table1345[[#This Row],[Estimated costs 1]]-Table1345[[#This Row],[Actual cost]]</f>
        <v>0</v>
      </c>
      <c r="M408" s="2" t="e">
        <f>Table1345[[#This Row],[Diff 1]]/Table1345[[#This Row],[Actual cost]]*100</f>
        <v>#DIV/0!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</row>
    <row r="409" spans="1:33" hidden="1" x14ac:dyDescent="0.3">
      <c r="A409" t="s">
        <v>429</v>
      </c>
      <c r="B409">
        <v>407</v>
      </c>
      <c r="C409" t="str">
        <f>LEFT(Table1345[[#This Row],[Contingency id]])</f>
        <v>B</v>
      </c>
      <c r="D409">
        <v>0</v>
      </c>
      <c r="E409" s="1">
        <v>1.0608695652173901</v>
      </c>
      <c r="F409">
        <v>122</v>
      </c>
      <c r="G409">
        <v>115</v>
      </c>
      <c r="H409">
        <v>0</v>
      </c>
      <c r="I409" s="2">
        <f>AVERAGE(Table1345[[#This Row],[Estimated costs 1]:[Estimated costs 20]])</f>
        <v>0</v>
      </c>
      <c r="J409" s="2">
        <f>_xlfn.STDEV.P(Table1345[[#This Row],[Estimated costs 1]:[Estimated costs 20]])</f>
        <v>0</v>
      </c>
      <c r="K409" s="2" t="e">
        <f>Table1345[[#This Row],[Dev]]/Table1345[[#This Row],[Mean]]*100</f>
        <v>#DIV/0!</v>
      </c>
      <c r="L409" s="2">
        <f>Table1345[[#This Row],[Estimated costs 1]]-Table1345[[#This Row],[Actual cost]]</f>
        <v>0</v>
      </c>
      <c r="M409" s="2" t="e">
        <f>Table1345[[#This Row],[Diff 1]]/Table1345[[#This Row],[Actual cost]]*100</f>
        <v>#DIV/0!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</row>
    <row r="410" spans="1:33" hidden="1" x14ac:dyDescent="0.3">
      <c r="A410" t="s">
        <v>430</v>
      </c>
      <c r="B410">
        <v>408</v>
      </c>
      <c r="C410" t="str">
        <f>LEFT(Table1345[[#This Row],[Contingency id]])</f>
        <v>B</v>
      </c>
      <c r="D410">
        <v>0</v>
      </c>
      <c r="E410" s="1">
        <v>1</v>
      </c>
      <c r="F410">
        <v>62</v>
      </c>
      <c r="G410">
        <v>62</v>
      </c>
      <c r="H410">
        <v>0</v>
      </c>
      <c r="I410" s="2">
        <f>AVERAGE(Table1345[[#This Row],[Estimated costs 1]:[Estimated costs 20]])</f>
        <v>0</v>
      </c>
      <c r="J410" s="2">
        <f>_xlfn.STDEV.P(Table1345[[#This Row],[Estimated costs 1]:[Estimated costs 20]])</f>
        <v>0</v>
      </c>
      <c r="K410" s="2" t="e">
        <f>Table1345[[#This Row],[Dev]]/Table1345[[#This Row],[Mean]]*100</f>
        <v>#DIV/0!</v>
      </c>
      <c r="L410" s="2">
        <f>Table1345[[#This Row],[Estimated costs 1]]-Table1345[[#This Row],[Actual cost]]</f>
        <v>0</v>
      </c>
      <c r="M410" s="2" t="e">
        <f>Table1345[[#This Row],[Diff 1]]/Table1345[[#This Row],[Actual cost]]*100</f>
        <v>#DIV/0!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</row>
    <row r="411" spans="1:33" hidden="1" x14ac:dyDescent="0.3">
      <c r="A411" t="s">
        <v>431</v>
      </c>
      <c r="B411">
        <v>409</v>
      </c>
      <c r="C411" t="str">
        <f>LEFT(Table1345[[#This Row],[Contingency id]])</f>
        <v>B</v>
      </c>
      <c r="D411">
        <v>0</v>
      </c>
      <c r="E411" s="1">
        <v>1.0333333333333301</v>
      </c>
      <c r="F411">
        <v>62</v>
      </c>
      <c r="G411">
        <v>60</v>
      </c>
      <c r="H411">
        <v>0</v>
      </c>
      <c r="I411" s="2">
        <f>AVERAGE(Table1345[[#This Row],[Estimated costs 1]:[Estimated costs 20]])</f>
        <v>0</v>
      </c>
      <c r="J411" s="2">
        <f>_xlfn.STDEV.P(Table1345[[#This Row],[Estimated costs 1]:[Estimated costs 20]])</f>
        <v>0</v>
      </c>
      <c r="K411" s="2" t="e">
        <f>Table1345[[#This Row],[Dev]]/Table1345[[#This Row],[Mean]]*100</f>
        <v>#DIV/0!</v>
      </c>
      <c r="L411" s="2">
        <f>Table1345[[#This Row],[Estimated costs 1]]-Table1345[[#This Row],[Actual cost]]</f>
        <v>0</v>
      </c>
      <c r="M411" s="2" t="e">
        <f>Table1345[[#This Row],[Diff 1]]/Table1345[[#This Row],[Actual cost]]*100</f>
        <v>#DIV/0!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</row>
    <row r="412" spans="1:33" hidden="1" x14ac:dyDescent="0.3">
      <c r="A412" t="s">
        <v>432</v>
      </c>
      <c r="B412">
        <v>410</v>
      </c>
      <c r="C412" t="str">
        <f>LEFT(Table1345[[#This Row],[Contingency id]])</f>
        <v>B</v>
      </c>
      <c r="D412">
        <v>0</v>
      </c>
      <c r="E412" s="1">
        <v>1.0163934426229499</v>
      </c>
      <c r="F412">
        <v>62</v>
      </c>
      <c r="G412">
        <v>61</v>
      </c>
      <c r="H412">
        <v>0</v>
      </c>
      <c r="I412" s="2">
        <f>AVERAGE(Table1345[[#This Row],[Estimated costs 1]:[Estimated costs 20]])</f>
        <v>0</v>
      </c>
      <c r="J412" s="2">
        <f>_xlfn.STDEV.P(Table1345[[#This Row],[Estimated costs 1]:[Estimated costs 20]])</f>
        <v>0</v>
      </c>
      <c r="K412" s="2" t="e">
        <f>Table1345[[#This Row],[Dev]]/Table1345[[#This Row],[Mean]]*100</f>
        <v>#DIV/0!</v>
      </c>
      <c r="L412" s="2">
        <f>Table1345[[#This Row],[Estimated costs 1]]-Table1345[[#This Row],[Actual cost]]</f>
        <v>0</v>
      </c>
      <c r="M412" s="2" t="e">
        <f>Table1345[[#This Row],[Diff 1]]/Table1345[[#This Row],[Actual cost]]*100</f>
        <v>#DIV/0!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</row>
    <row r="413" spans="1:33" hidden="1" x14ac:dyDescent="0.3">
      <c r="A413" t="s">
        <v>433</v>
      </c>
      <c r="B413">
        <v>411</v>
      </c>
      <c r="C413" t="str">
        <f>LEFT(Table1345[[#This Row],[Contingency id]])</f>
        <v>B</v>
      </c>
      <c r="D413">
        <v>0</v>
      </c>
      <c r="E413" s="1">
        <v>1</v>
      </c>
      <c r="F413">
        <v>23</v>
      </c>
      <c r="G413">
        <v>23</v>
      </c>
      <c r="H413">
        <v>0</v>
      </c>
      <c r="I413" s="2">
        <f>AVERAGE(Table1345[[#This Row],[Estimated costs 1]:[Estimated costs 20]])</f>
        <v>0</v>
      </c>
      <c r="J413" s="2">
        <f>_xlfn.STDEV.P(Table1345[[#This Row],[Estimated costs 1]:[Estimated costs 20]])</f>
        <v>0</v>
      </c>
      <c r="K413" s="2" t="e">
        <f>Table1345[[#This Row],[Dev]]/Table1345[[#This Row],[Mean]]*100</f>
        <v>#DIV/0!</v>
      </c>
      <c r="L413" s="2">
        <f>Table1345[[#This Row],[Estimated costs 1]]-Table1345[[#This Row],[Actual cost]]</f>
        <v>0</v>
      </c>
      <c r="M413" s="2" t="e">
        <f>Table1345[[#This Row],[Diff 1]]/Table1345[[#This Row],[Actual cost]]*100</f>
        <v>#DIV/0!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</row>
    <row r="414" spans="1:33" hidden="1" x14ac:dyDescent="0.3">
      <c r="A414" t="s">
        <v>434</v>
      </c>
      <c r="B414">
        <v>412</v>
      </c>
      <c r="C414" t="str">
        <f>LEFT(Table1345[[#This Row],[Contingency id]])</f>
        <v>B</v>
      </c>
      <c r="D414">
        <v>0</v>
      </c>
      <c r="E414" s="1">
        <v>1</v>
      </c>
      <c r="F414">
        <v>23</v>
      </c>
      <c r="G414">
        <v>23</v>
      </c>
      <c r="H414">
        <v>0</v>
      </c>
      <c r="I414" s="2">
        <f>AVERAGE(Table1345[[#This Row],[Estimated costs 1]:[Estimated costs 20]])</f>
        <v>0</v>
      </c>
      <c r="J414" s="2">
        <f>_xlfn.STDEV.P(Table1345[[#This Row],[Estimated costs 1]:[Estimated costs 20]])</f>
        <v>0</v>
      </c>
      <c r="K414" s="2" t="e">
        <f>Table1345[[#This Row],[Dev]]/Table1345[[#This Row],[Mean]]*100</f>
        <v>#DIV/0!</v>
      </c>
      <c r="L414" s="2">
        <f>Table1345[[#This Row],[Estimated costs 1]]-Table1345[[#This Row],[Actual cost]]</f>
        <v>0</v>
      </c>
      <c r="M414" s="2" t="e">
        <f>Table1345[[#This Row],[Diff 1]]/Table1345[[#This Row],[Actual cost]]*100</f>
        <v>#DIV/0!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</row>
    <row r="415" spans="1:33" hidden="1" x14ac:dyDescent="0.3">
      <c r="A415" t="s">
        <v>435</v>
      </c>
      <c r="B415">
        <v>413</v>
      </c>
      <c r="C415" t="str">
        <f>LEFT(Table1345[[#This Row],[Contingency id]])</f>
        <v>B</v>
      </c>
      <c r="D415">
        <v>0</v>
      </c>
      <c r="E415" s="1">
        <v>1</v>
      </c>
      <c r="F415">
        <v>23</v>
      </c>
      <c r="G415">
        <v>23</v>
      </c>
      <c r="H415">
        <v>0</v>
      </c>
      <c r="I415" s="2">
        <f>AVERAGE(Table1345[[#This Row],[Estimated costs 1]:[Estimated costs 20]])</f>
        <v>0</v>
      </c>
      <c r="J415" s="2">
        <f>_xlfn.STDEV.P(Table1345[[#This Row],[Estimated costs 1]:[Estimated costs 20]])</f>
        <v>0</v>
      </c>
      <c r="K415" s="2" t="e">
        <f>Table1345[[#This Row],[Dev]]/Table1345[[#This Row],[Mean]]*100</f>
        <v>#DIV/0!</v>
      </c>
      <c r="L415" s="2">
        <f>Table1345[[#This Row],[Estimated costs 1]]-Table1345[[#This Row],[Actual cost]]</f>
        <v>0</v>
      </c>
      <c r="M415" s="2" t="e">
        <f>Table1345[[#This Row],[Diff 1]]/Table1345[[#This Row],[Actual cost]]*100</f>
        <v>#DIV/0!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</row>
    <row r="416" spans="1:33" hidden="1" x14ac:dyDescent="0.3">
      <c r="A416" t="s">
        <v>436</v>
      </c>
      <c r="B416">
        <v>414</v>
      </c>
      <c r="C416" t="str">
        <f>LEFT(Table1345[[#This Row],[Contingency id]])</f>
        <v>B</v>
      </c>
      <c r="D416">
        <v>0</v>
      </c>
      <c r="E416" s="1">
        <v>1</v>
      </c>
      <c r="F416">
        <v>23</v>
      </c>
      <c r="G416">
        <v>23</v>
      </c>
      <c r="H416">
        <v>0</v>
      </c>
      <c r="I416" s="2">
        <f>AVERAGE(Table1345[[#This Row],[Estimated costs 1]:[Estimated costs 20]])</f>
        <v>0</v>
      </c>
      <c r="J416" s="2">
        <f>_xlfn.STDEV.P(Table1345[[#This Row],[Estimated costs 1]:[Estimated costs 20]])</f>
        <v>0</v>
      </c>
      <c r="K416" s="2" t="e">
        <f>Table1345[[#This Row],[Dev]]/Table1345[[#This Row],[Mean]]*100</f>
        <v>#DIV/0!</v>
      </c>
      <c r="L416" s="2">
        <f>Table1345[[#This Row],[Estimated costs 1]]-Table1345[[#This Row],[Actual cost]]</f>
        <v>0</v>
      </c>
      <c r="M416" s="2" t="e">
        <f>Table1345[[#This Row],[Diff 1]]/Table1345[[#This Row],[Actual cost]]*100</f>
        <v>#DIV/0!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</row>
    <row r="417" spans="1:33" hidden="1" x14ac:dyDescent="0.3">
      <c r="A417" t="s">
        <v>437</v>
      </c>
      <c r="B417">
        <v>415</v>
      </c>
      <c r="C417" t="str">
        <f>LEFT(Table1345[[#This Row],[Contingency id]])</f>
        <v>B</v>
      </c>
      <c r="D417">
        <v>0</v>
      </c>
      <c r="E417" s="1">
        <v>1</v>
      </c>
      <c r="F417">
        <v>23</v>
      </c>
      <c r="G417">
        <v>23</v>
      </c>
      <c r="H417">
        <v>0</v>
      </c>
      <c r="I417" s="2">
        <f>AVERAGE(Table1345[[#This Row],[Estimated costs 1]:[Estimated costs 20]])</f>
        <v>0</v>
      </c>
      <c r="J417" s="2">
        <f>_xlfn.STDEV.P(Table1345[[#This Row],[Estimated costs 1]:[Estimated costs 20]])</f>
        <v>0</v>
      </c>
      <c r="K417" s="2" t="e">
        <f>Table1345[[#This Row],[Dev]]/Table1345[[#This Row],[Mean]]*100</f>
        <v>#DIV/0!</v>
      </c>
      <c r="L417" s="2">
        <f>Table1345[[#This Row],[Estimated costs 1]]-Table1345[[#This Row],[Actual cost]]</f>
        <v>0</v>
      </c>
      <c r="M417" s="2" t="e">
        <f>Table1345[[#This Row],[Diff 1]]/Table1345[[#This Row],[Actual cost]]*100</f>
        <v>#DIV/0!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</row>
    <row r="418" spans="1:33" hidden="1" x14ac:dyDescent="0.3">
      <c r="A418" t="s">
        <v>438</v>
      </c>
      <c r="B418">
        <v>416</v>
      </c>
      <c r="C418" t="str">
        <f>LEFT(Table1345[[#This Row],[Contingency id]])</f>
        <v>B</v>
      </c>
      <c r="D418">
        <v>0</v>
      </c>
      <c r="E418" s="1">
        <v>1</v>
      </c>
      <c r="F418">
        <v>23</v>
      </c>
      <c r="G418">
        <v>23</v>
      </c>
      <c r="H418">
        <v>0</v>
      </c>
      <c r="I418" s="2">
        <f>AVERAGE(Table1345[[#This Row],[Estimated costs 1]:[Estimated costs 20]])</f>
        <v>0</v>
      </c>
      <c r="J418" s="2">
        <f>_xlfn.STDEV.P(Table1345[[#This Row],[Estimated costs 1]:[Estimated costs 20]])</f>
        <v>0</v>
      </c>
      <c r="K418" s="2" t="e">
        <f>Table1345[[#This Row],[Dev]]/Table1345[[#This Row],[Mean]]*100</f>
        <v>#DIV/0!</v>
      </c>
      <c r="L418" s="2">
        <f>Table1345[[#This Row],[Estimated costs 1]]-Table1345[[#This Row],[Actual cost]]</f>
        <v>0</v>
      </c>
      <c r="M418" s="2" t="e">
        <f>Table1345[[#This Row],[Diff 1]]/Table1345[[#This Row],[Actual cost]]*100</f>
        <v>#DIV/0!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</row>
    <row r="419" spans="1:33" hidden="1" x14ac:dyDescent="0.3">
      <c r="A419" t="s">
        <v>439</v>
      </c>
      <c r="B419">
        <v>417</v>
      </c>
      <c r="C419" t="str">
        <f>LEFT(Table1345[[#This Row],[Contingency id]])</f>
        <v>B</v>
      </c>
      <c r="D419">
        <v>0</v>
      </c>
      <c r="E419" s="1">
        <v>1</v>
      </c>
      <c r="F419">
        <v>23</v>
      </c>
      <c r="G419">
        <v>23</v>
      </c>
      <c r="H419">
        <v>0</v>
      </c>
      <c r="I419" s="2">
        <f>AVERAGE(Table1345[[#This Row],[Estimated costs 1]:[Estimated costs 20]])</f>
        <v>0</v>
      </c>
      <c r="J419" s="2">
        <f>_xlfn.STDEV.P(Table1345[[#This Row],[Estimated costs 1]:[Estimated costs 20]])</f>
        <v>0</v>
      </c>
      <c r="K419" s="2" t="e">
        <f>Table1345[[#This Row],[Dev]]/Table1345[[#This Row],[Mean]]*100</f>
        <v>#DIV/0!</v>
      </c>
      <c r="L419" s="2">
        <f>Table1345[[#This Row],[Estimated costs 1]]-Table1345[[#This Row],[Actual cost]]</f>
        <v>0</v>
      </c>
      <c r="M419" s="2" t="e">
        <f>Table1345[[#This Row],[Diff 1]]/Table1345[[#This Row],[Actual cost]]*100</f>
        <v>#DIV/0!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</row>
    <row r="420" spans="1:33" hidden="1" x14ac:dyDescent="0.3">
      <c r="A420" t="s">
        <v>440</v>
      </c>
      <c r="B420">
        <v>418</v>
      </c>
      <c r="C420" t="str">
        <f>LEFT(Table1345[[#This Row],[Contingency id]])</f>
        <v>B</v>
      </c>
      <c r="D420">
        <v>0</v>
      </c>
      <c r="E420" s="1">
        <v>1</v>
      </c>
      <c r="F420">
        <v>23</v>
      </c>
      <c r="G420">
        <v>23</v>
      </c>
      <c r="H420">
        <v>0</v>
      </c>
      <c r="I420" s="2">
        <f>AVERAGE(Table1345[[#This Row],[Estimated costs 1]:[Estimated costs 20]])</f>
        <v>0</v>
      </c>
      <c r="J420" s="2">
        <f>_xlfn.STDEV.P(Table1345[[#This Row],[Estimated costs 1]:[Estimated costs 20]])</f>
        <v>0</v>
      </c>
      <c r="K420" s="2" t="e">
        <f>Table1345[[#This Row],[Dev]]/Table1345[[#This Row],[Mean]]*100</f>
        <v>#DIV/0!</v>
      </c>
      <c r="L420" s="2">
        <f>Table1345[[#This Row],[Estimated costs 1]]-Table1345[[#This Row],[Actual cost]]</f>
        <v>0</v>
      </c>
      <c r="M420" s="2" t="e">
        <f>Table1345[[#This Row],[Diff 1]]/Table1345[[#This Row],[Actual cost]]*100</f>
        <v>#DIV/0!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</row>
    <row r="421" spans="1:33" hidden="1" x14ac:dyDescent="0.3">
      <c r="A421" t="s">
        <v>441</v>
      </c>
      <c r="B421">
        <v>419</v>
      </c>
      <c r="C421" t="str">
        <f>LEFT(Table1345[[#This Row],[Contingency id]])</f>
        <v>B</v>
      </c>
      <c r="D421">
        <v>0</v>
      </c>
      <c r="E421" s="1">
        <v>1.0454545454545401</v>
      </c>
      <c r="F421">
        <v>23</v>
      </c>
      <c r="G421">
        <v>22</v>
      </c>
      <c r="H421">
        <v>0</v>
      </c>
      <c r="I421" s="2">
        <f>AVERAGE(Table1345[[#This Row],[Estimated costs 1]:[Estimated costs 20]])</f>
        <v>0</v>
      </c>
      <c r="J421" s="2">
        <f>_xlfn.STDEV.P(Table1345[[#This Row],[Estimated costs 1]:[Estimated costs 20]])</f>
        <v>0</v>
      </c>
      <c r="K421" s="2" t="e">
        <f>Table1345[[#This Row],[Dev]]/Table1345[[#This Row],[Mean]]*100</f>
        <v>#DIV/0!</v>
      </c>
      <c r="L421" s="2">
        <f>Table1345[[#This Row],[Estimated costs 1]]-Table1345[[#This Row],[Actual cost]]</f>
        <v>0</v>
      </c>
      <c r="M421" s="2" t="e">
        <f>Table1345[[#This Row],[Diff 1]]/Table1345[[#This Row],[Actual cost]]*100</f>
        <v>#DIV/0!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</row>
    <row r="422" spans="1:33" hidden="1" x14ac:dyDescent="0.3">
      <c r="A422" t="s">
        <v>442</v>
      </c>
      <c r="B422">
        <v>420</v>
      </c>
      <c r="C422" t="str">
        <f>LEFT(Table1345[[#This Row],[Contingency id]])</f>
        <v>B</v>
      </c>
      <c r="D422">
        <v>0</v>
      </c>
      <c r="E422" s="1">
        <v>1</v>
      </c>
      <c r="F422">
        <v>23</v>
      </c>
      <c r="G422">
        <v>23</v>
      </c>
      <c r="H422">
        <v>0</v>
      </c>
      <c r="I422" s="2">
        <f>AVERAGE(Table1345[[#This Row],[Estimated costs 1]:[Estimated costs 20]])</f>
        <v>0</v>
      </c>
      <c r="J422" s="2">
        <f>_xlfn.STDEV.P(Table1345[[#This Row],[Estimated costs 1]:[Estimated costs 20]])</f>
        <v>0</v>
      </c>
      <c r="K422" s="2" t="e">
        <f>Table1345[[#This Row],[Dev]]/Table1345[[#This Row],[Mean]]*100</f>
        <v>#DIV/0!</v>
      </c>
      <c r="L422" s="2">
        <f>Table1345[[#This Row],[Estimated costs 1]]-Table1345[[#This Row],[Actual cost]]</f>
        <v>0</v>
      </c>
      <c r="M422" s="2" t="e">
        <f>Table1345[[#This Row],[Diff 1]]/Table1345[[#This Row],[Actual cost]]*100</f>
        <v>#DIV/0!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</row>
    <row r="423" spans="1:33" hidden="1" x14ac:dyDescent="0.3">
      <c r="A423" t="s">
        <v>443</v>
      </c>
      <c r="B423">
        <v>421</v>
      </c>
      <c r="C423" t="str">
        <f>LEFT(Table1345[[#This Row],[Contingency id]])</f>
        <v>B</v>
      </c>
      <c r="D423">
        <v>0</v>
      </c>
      <c r="E423" s="1">
        <v>1</v>
      </c>
      <c r="F423">
        <v>23</v>
      </c>
      <c r="G423">
        <v>23</v>
      </c>
      <c r="H423">
        <v>0</v>
      </c>
      <c r="I423" s="2">
        <f>AVERAGE(Table1345[[#This Row],[Estimated costs 1]:[Estimated costs 20]])</f>
        <v>0</v>
      </c>
      <c r="J423" s="2">
        <f>_xlfn.STDEV.P(Table1345[[#This Row],[Estimated costs 1]:[Estimated costs 20]])</f>
        <v>0</v>
      </c>
      <c r="K423" s="2" t="e">
        <f>Table1345[[#This Row],[Dev]]/Table1345[[#This Row],[Mean]]*100</f>
        <v>#DIV/0!</v>
      </c>
      <c r="L423" s="2">
        <f>Table1345[[#This Row],[Estimated costs 1]]-Table1345[[#This Row],[Actual cost]]</f>
        <v>0</v>
      </c>
      <c r="M423" s="2" t="e">
        <f>Table1345[[#This Row],[Diff 1]]/Table1345[[#This Row],[Actual cost]]*100</f>
        <v>#DIV/0!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</row>
    <row r="424" spans="1:33" hidden="1" x14ac:dyDescent="0.3">
      <c r="A424" t="s">
        <v>444</v>
      </c>
      <c r="B424">
        <v>422</v>
      </c>
      <c r="C424" t="str">
        <f>LEFT(Table1345[[#This Row],[Contingency id]])</f>
        <v>B</v>
      </c>
      <c r="D424">
        <v>0</v>
      </c>
      <c r="E424" s="1">
        <v>1.0454545454545401</v>
      </c>
      <c r="F424">
        <v>23</v>
      </c>
      <c r="G424">
        <v>22</v>
      </c>
      <c r="H424">
        <v>0</v>
      </c>
      <c r="I424" s="2">
        <f>AVERAGE(Table1345[[#This Row],[Estimated costs 1]:[Estimated costs 20]])</f>
        <v>0</v>
      </c>
      <c r="J424" s="2">
        <f>_xlfn.STDEV.P(Table1345[[#This Row],[Estimated costs 1]:[Estimated costs 20]])</f>
        <v>0</v>
      </c>
      <c r="K424" s="2" t="e">
        <f>Table1345[[#This Row],[Dev]]/Table1345[[#This Row],[Mean]]*100</f>
        <v>#DIV/0!</v>
      </c>
      <c r="L424" s="2">
        <f>Table1345[[#This Row],[Estimated costs 1]]-Table1345[[#This Row],[Actual cost]]</f>
        <v>0</v>
      </c>
      <c r="M424" s="2" t="e">
        <f>Table1345[[#This Row],[Diff 1]]/Table1345[[#This Row],[Actual cost]]*100</f>
        <v>#DIV/0!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</row>
    <row r="425" spans="1:33" hidden="1" x14ac:dyDescent="0.3">
      <c r="A425" t="s">
        <v>445</v>
      </c>
      <c r="B425">
        <v>423</v>
      </c>
      <c r="C425" t="str">
        <f>LEFT(Table1345[[#This Row],[Contingency id]])</f>
        <v>B</v>
      </c>
      <c r="D425">
        <v>0</v>
      </c>
      <c r="E425" s="1">
        <v>1</v>
      </c>
      <c r="F425">
        <v>23</v>
      </c>
      <c r="G425">
        <v>23</v>
      </c>
      <c r="H425">
        <v>0</v>
      </c>
      <c r="I425" s="2">
        <f>AVERAGE(Table1345[[#This Row],[Estimated costs 1]:[Estimated costs 20]])</f>
        <v>0</v>
      </c>
      <c r="J425" s="2">
        <f>_xlfn.STDEV.P(Table1345[[#This Row],[Estimated costs 1]:[Estimated costs 20]])</f>
        <v>0</v>
      </c>
      <c r="K425" s="2" t="e">
        <f>Table1345[[#This Row],[Dev]]/Table1345[[#This Row],[Mean]]*100</f>
        <v>#DIV/0!</v>
      </c>
      <c r="L425" s="2">
        <f>Table1345[[#This Row],[Estimated costs 1]]-Table1345[[#This Row],[Actual cost]]</f>
        <v>0</v>
      </c>
      <c r="M425" s="2" t="e">
        <f>Table1345[[#This Row],[Diff 1]]/Table1345[[#This Row],[Actual cost]]*100</f>
        <v>#DIV/0!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</row>
    <row r="426" spans="1:33" hidden="1" x14ac:dyDescent="0.3">
      <c r="A426" t="s">
        <v>446</v>
      </c>
      <c r="B426">
        <v>424</v>
      </c>
      <c r="C426" t="str">
        <f>LEFT(Table1345[[#This Row],[Contingency id]])</f>
        <v>B</v>
      </c>
      <c r="D426">
        <v>0</v>
      </c>
      <c r="E426" s="1">
        <v>1</v>
      </c>
      <c r="F426">
        <v>23</v>
      </c>
      <c r="G426">
        <v>23</v>
      </c>
      <c r="H426">
        <v>0</v>
      </c>
      <c r="I426" s="2">
        <f>AVERAGE(Table1345[[#This Row],[Estimated costs 1]:[Estimated costs 20]])</f>
        <v>0</v>
      </c>
      <c r="J426" s="2">
        <f>_xlfn.STDEV.P(Table1345[[#This Row],[Estimated costs 1]:[Estimated costs 20]])</f>
        <v>0</v>
      </c>
      <c r="K426" s="2" t="e">
        <f>Table1345[[#This Row],[Dev]]/Table1345[[#This Row],[Mean]]*100</f>
        <v>#DIV/0!</v>
      </c>
      <c r="L426" s="2">
        <f>Table1345[[#This Row],[Estimated costs 1]]-Table1345[[#This Row],[Actual cost]]</f>
        <v>0</v>
      </c>
      <c r="M426" s="2" t="e">
        <f>Table1345[[#This Row],[Diff 1]]/Table1345[[#This Row],[Actual cost]]*100</f>
        <v>#DIV/0!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</row>
    <row r="427" spans="1:33" hidden="1" x14ac:dyDescent="0.3">
      <c r="A427" t="s">
        <v>447</v>
      </c>
      <c r="B427">
        <v>425</v>
      </c>
      <c r="C427" t="str">
        <f>LEFT(Table1345[[#This Row],[Contingency id]])</f>
        <v>B</v>
      </c>
      <c r="D427">
        <v>0</v>
      </c>
      <c r="E427" s="1">
        <v>1.07258064516129</v>
      </c>
      <c r="F427">
        <v>133</v>
      </c>
      <c r="G427">
        <v>124</v>
      </c>
      <c r="H427">
        <v>0</v>
      </c>
      <c r="I427" s="2">
        <f>AVERAGE(Table1345[[#This Row],[Estimated costs 1]:[Estimated costs 20]])</f>
        <v>0</v>
      </c>
      <c r="J427" s="2">
        <f>_xlfn.STDEV.P(Table1345[[#This Row],[Estimated costs 1]:[Estimated costs 20]])</f>
        <v>0</v>
      </c>
      <c r="K427" s="2" t="e">
        <f>Table1345[[#This Row],[Dev]]/Table1345[[#This Row],[Mean]]*100</f>
        <v>#DIV/0!</v>
      </c>
      <c r="L427" s="2">
        <f>Table1345[[#This Row],[Estimated costs 1]]-Table1345[[#This Row],[Actual cost]]</f>
        <v>0</v>
      </c>
      <c r="M427" s="2" t="e">
        <f>Table1345[[#This Row],[Diff 1]]/Table1345[[#This Row],[Actual cost]]*100</f>
        <v>#DIV/0!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</row>
    <row r="428" spans="1:33" hidden="1" x14ac:dyDescent="0.3">
      <c r="A428" t="s">
        <v>448</v>
      </c>
      <c r="B428">
        <v>426</v>
      </c>
      <c r="C428" t="str">
        <f>LEFT(Table1345[[#This Row],[Contingency id]])</f>
        <v>B</v>
      </c>
      <c r="D428">
        <v>0</v>
      </c>
      <c r="E428" s="1">
        <v>1.0813008130081301</v>
      </c>
      <c r="F428">
        <v>133</v>
      </c>
      <c r="G428">
        <v>123</v>
      </c>
      <c r="H428">
        <v>0</v>
      </c>
      <c r="I428" s="2">
        <f>AVERAGE(Table1345[[#This Row],[Estimated costs 1]:[Estimated costs 20]])</f>
        <v>0</v>
      </c>
      <c r="J428" s="2">
        <f>_xlfn.STDEV.P(Table1345[[#This Row],[Estimated costs 1]:[Estimated costs 20]])</f>
        <v>0</v>
      </c>
      <c r="K428" s="2" t="e">
        <f>Table1345[[#This Row],[Dev]]/Table1345[[#This Row],[Mean]]*100</f>
        <v>#DIV/0!</v>
      </c>
      <c r="L428" s="2">
        <f>Table1345[[#This Row],[Estimated costs 1]]-Table1345[[#This Row],[Actual cost]]</f>
        <v>0</v>
      </c>
      <c r="M428" s="2" t="e">
        <f>Table1345[[#This Row],[Diff 1]]/Table1345[[#This Row],[Actual cost]]*100</f>
        <v>#DIV/0!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</row>
    <row r="429" spans="1:33" hidden="1" x14ac:dyDescent="0.3">
      <c r="A429" t="s">
        <v>449</v>
      </c>
      <c r="B429">
        <v>427</v>
      </c>
      <c r="C429" t="str">
        <f>LEFT(Table1345[[#This Row],[Contingency id]])</f>
        <v>B</v>
      </c>
      <c r="D429">
        <v>0</v>
      </c>
      <c r="E429" s="1">
        <v>1.03125</v>
      </c>
      <c r="F429">
        <v>132</v>
      </c>
      <c r="G429">
        <v>128</v>
      </c>
      <c r="H429">
        <v>0</v>
      </c>
      <c r="I429" s="2">
        <f>AVERAGE(Table1345[[#This Row],[Estimated costs 1]:[Estimated costs 20]])</f>
        <v>0</v>
      </c>
      <c r="J429" s="2">
        <f>_xlfn.STDEV.P(Table1345[[#This Row],[Estimated costs 1]:[Estimated costs 20]])</f>
        <v>0</v>
      </c>
      <c r="K429" s="2" t="e">
        <f>Table1345[[#This Row],[Dev]]/Table1345[[#This Row],[Mean]]*100</f>
        <v>#DIV/0!</v>
      </c>
      <c r="L429" s="2">
        <f>Table1345[[#This Row],[Estimated costs 1]]-Table1345[[#This Row],[Actual cost]]</f>
        <v>0</v>
      </c>
      <c r="M429" s="2" t="e">
        <f>Table1345[[#This Row],[Diff 1]]/Table1345[[#This Row],[Actual cost]]*100</f>
        <v>#DIV/0!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</row>
    <row r="430" spans="1:33" hidden="1" x14ac:dyDescent="0.3">
      <c r="A430" t="s">
        <v>450</v>
      </c>
      <c r="B430">
        <v>428</v>
      </c>
      <c r="C430" t="str">
        <f>LEFT(Table1345[[#This Row],[Contingency id]])</f>
        <v>B</v>
      </c>
      <c r="D430">
        <v>0</v>
      </c>
      <c r="E430" s="1">
        <v>1.0640000000000001</v>
      </c>
      <c r="F430">
        <v>133</v>
      </c>
      <c r="G430">
        <v>125</v>
      </c>
      <c r="H430">
        <v>0</v>
      </c>
      <c r="I430" s="2">
        <f>AVERAGE(Table1345[[#This Row],[Estimated costs 1]:[Estimated costs 20]])</f>
        <v>0</v>
      </c>
      <c r="J430" s="2">
        <f>_xlfn.STDEV.P(Table1345[[#This Row],[Estimated costs 1]:[Estimated costs 20]])</f>
        <v>0</v>
      </c>
      <c r="K430" s="2" t="e">
        <f>Table1345[[#This Row],[Dev]]/Table1345[[#This Row],[Mean]]*100</f>
        <v>#DIV/0!</v>
      </c>
      <c r="L430" s="2">
        <f>Table1345[[#This Row],[Estimated costs 1]]-Table1345[[#This Row],[Actual cost]]</f>
        <v>0</v>
      </c>
      <c r="M430" s="2" t="e">
        <f>Table1345[[#This Row],[Diff 1]]/Table1345[[#This Row],[Actual cost]]*100</f>
        <v>#DIV/0!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</row>
    <row r="431" spans="1:33" hidden="1" x14ac:dyDescent="0.3">
      <c r="A431" t="s">
        <v>451</v>
      </c>
      <c r="B431">
        <v>429</v>
      </c>
      <c r="C431" t="str">
        <f>LEFT(Table1345[[#This Row],[Contingency id]])</f>
        <v>B</v>
      </c>
      <c r="D431">
        <v>0</v>
      </c>
      <c r="E431" s="1">
        <v>1.0393700787401501</v>
      </c>
      <c r="F431">
        <v>132</v>
      </c>
      <c r="G431">
        <v>127</v>
      </c>
      <c r="H431">
        <v>0</v>
      </c>
      <c r="I431" s="2">
        <f>AVERAGE(Table1345[[#This Row],[Estimated costs 1]:[Estimated costs 20]])</f>
        <v>0</v>
      </c>
      <c r="J431" s="2">
        <f>_xlfn.STDEV.P(Table1345[[#This Row],[Estimated costs 1]:[Estimated costs 20]])</f>
        <v>0</v>
      </c>
      <c r="K431" s="2" t="e">
        <f>Table1345[[#This Row],[Dev]]/Table1345[[#This Row],[Mean]]*100</f>
        <v>#DIV/0!</v>
      </c>
      <c r="L431" s="2">
        <f>Table1345[[#This Row],[Estimated costs 1]]-Table1345[[#This Row],[Actual cost]]</f>
        <v>0</v>
      </c>
      <c r="M431" s="2" t="e">
        <f>Table1345[[#This Row],[Diff 1]]/Table1345[[#This Row],[Actual cost]]*100</f>
        <v>#DIV/0!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</row>
    <row r="432" spans="1:33" hidden="1" x14ac:dyDescent="0.3">
      <c r="A432" t="s">
        <v>452</v>
      </c>
      <c r="B432">
        <v>430</v>
      </c>
      <c r="C432" t="str">
        <f>LEFT(Table1345[[#This Row],[Contingency id]])</f>
        <v>B</v>
      </c>
      <c r="D432">
        <v>0</v>
      </c>
      <c r="E432" s="1">
        <v>1.07317073170731</v>
      </c>
      <c r="F432">
        <v>132</v>
      </c>
      <c r="G432">
        <v>123</v>
      </c>
      <c r="H432">
        <v>0</v>
      </c>
      <c r="I432" s="2">
        <f>AVERAGE(Table1345[[#This Row],[Estimated costs 1]:[Estimated costs 20]])</f>
        <v>0</v>
      </c>
      <c r="J432" s="2">
        <f>_xlfn.STDEV.P(Table1345[[#This Row],[Estimated costs 1]:[Estimated costs 20]])</f>
        <v>0</v>
      </c>
      <c r="K432" s="2" t="e">
        <f>Table1345[[#This Row],[Dev]]/Table1345[[#This Row],[Mean]]*100</f>
        <v>#DIV/0!</v>
      </c>
      <c r="L432" s="2">
        <f>Table1345[[#This Row],[Estimated costs 1]]-Table1345[[#This Row],[Actual cost]]</f>
        <v>0</v>
      </c>
      <c r="M432" s="2" t="e">
        <f>Table1345[[#This Row],[Diff 1]]/Table1345[[#This Row],[Actual cost]]*100</f>
        <v>#DIV/0!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</row>
    <row r="433" spans="1:33" hidden="1" x14ac:dyDescent="0.3">
      <c r="A433" t="s">
        <v>453</v>
      </c>
      <c r="B433">
        <v>431</v>
      </c>
      <c r="C433" t="str">
        <f>LEFT(Table1345[[#This Row],[Contingency id]])</f>
        <v>B</v>
      </c>
      <c r="D433">
        <v>0</v>
      </c>
      <c r="E433" s="1">
        <v>1.056</v>
      </c>
      <c r="F433">
        <v>132</v>
      </c>
      <c r="G433">
        <v>125</v>
      </c>
      <c r="H433">
        <v>0</v>
      </c>
      <c r="I433" s="2">
        <f>AVERAGE(Table1345[[#This Row],[Estimated costs 1]:[Estimated costs 20]])</f>
        <v>0</v>
      </c>
      <c r="J433" s="2">
        <f>_xlfn.STDEV.P(Table1345[[#This Row],[Estimated costs 1]:[Estimated costs 20]])</f>
        <v>0</v>
      </c>
      <c r="K433" s="2" t="e">
        <f>Table1345[[#This Row],[Dev]]/Table1345[[#This Row],[Mean]]*100</f>
        <v>#DIV/0!</v>
      </c>
      <c r="L433" s="2">
        <f>Table1345[[#This Row],[Estimated costs 1]]-Table1345[[#This Row],[Actual cost]]</f>
        <v>0</v>
      </c>
      <c r="M433" s="2" t="e">
        <f>Table1345[[#This Row],[Diff 1]]/Table1345[[#This Row],[Actual cost]]*100</f>
        <v>#DIV/0!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</row>
    <row r="434" spans="1:33" hidden="1" x14ac:dyDescent="0.3">
      <c r="A434" t="s">
        <v>454</v>
      </c>
      <c r="B434">
        <v>432</v>
      </c>
      <c r="C434" t="str">
        <f>LEFT(Table1345[[#This Row],[Contingency id]])</f>
        <v>B</v>
      </c>
      <c r="D434">
        <v>0</v>
      </c>
      <c r="E434" s="1">
        <v>1.1186440677966101</v>
      </c>
      <c r="F434">
        <v>132</v>
      </c>
      <c r="G434">
        <v>118</v>
      </c>
      <c r="H434">
        <v>0</v>
      </c>
      <c r="I434" s="2">
        <f>AVERAGE(Table1345[[#This Row],[Estimated costs 1]:[Estimated costs 20]])</f>
        <v>0</v>
      </c>
      <c r="J434" s="2">
        <f>_xlfn.STDEV.P(Table1345[[#This Row],[Estimated costs 1]:[Estimated costs 20]])</f>
        <v>0</v>
      </c>
      <c r="K434" s="2" t="e">
        <f>Table1345[[#This Row],[Dev]]/Table1345[[#This Row],[Mean]]*100</f>
        <v>#DIV/0!</v>
      </c>
      <c r="L434" s="2">
        <f>Table1345[[#This Row],[Estimated costs 1]]-Table1345[[#This Row],[Actual cost]]</f>
        <v>0</v>
      </c>
      <c r="M434" s="2" t="e">
        <f>Table1345[[#This Row],[Diff 1]]/Table1345[[#This Row],[Actual cost]]*100</f>
        <v>#DIV/0!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</row>
    <row r="435" spans="1:33" hidden="1" x14ac:dyDescent="0.3">
      <c r="A435" t="s">
        <v>455</v>
      </c>
      <c r="B435">
        <v>433</v>
      </c>
      <c r="C435" t="str">
        <f>LEFT(Table1345[[#This Row],[Contingency id]])</f>
        <v>B</v>
      </c>
      <c r="D435">
        <v>0</v>
      </c>
      <c r="E435" s="1">
        <v>1.056</v>
      </c>
      <c r="F435">
        <v>132</v>
      </c>
      <c r="G435">
        <v>125</v>
      </c>
      <c r="H435">
        <v>0</v>
      </c>
      <c r="I435" s="2">
        <f>AVERAGE(Table1345[[#This Row],[Estimated costs 1]:[Estimated costs 20]])</f>
        <v>0</v>
      </c>
      <c r="J435" s="2">
        <f>_xlfn.STDEV.P(Table1345[[#This Row],[Estimated costs 1]:[Estimated costs 20]])</f>
        <v>0</v>
      </c>
      <c r="K435" s="2" t="e">
        <f>Table1345[[#This Row],[Dev]]/Table1345[[#This Row],[Mean]]*100</f>
        <v>#DIV/0!</v>
      </c>
      <c r="L435" s="2">
        <f>Table1345[[#This Row],[Estimated costs 1]]-Table1345[[#This Row],[Actual cost]]</f>
        <v>0</v>
      </c>
      <c r="M435" s="2" t="e">
        <f>Table1345[[#This Row],[Diff 1]]/Table1345[[#This Row],[Actual cost]]*100</f>
        <v>#DIV/0!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</row>
    <row r="436" spans="1:33" hidden="1" x14ac:dyDescent="0.3">
      <c r="A436" t="s">
        <v>456</v>
      </c>
      <c r="B436">
        <v>434</v>
      </c>
      <c r="C436" t="str">
        <f>LEFT(Table1345[[#This Row],[Contingency id]])</f>
        <v>B</v>
      </c>
      <c r="D436">
        <v>0</v>
      </c>
      <c r="E436" s="1">
        <v>1.0476190476190399</v>
      </c>
      <c r="F436">
        <v>132</v>
      </c>
      <c r="G436">
        <v>126</v>
      </c>
      <c r="H436">
        <v>0</v>
      </c>
      <c r="I436" s="2">
        <f>AVERAGE(Table1345[[#This Row],[Estimated costs 1]:[Estimated costs 20]])</f>
        <v>0</v>
      </c>
      <c r="J436" s="2">
        <f>_xlfn.STDEV.P(Table1345[[#This Row],[Estimated costs 1]:[Estimated costs 20]])</f>
        <v>0</v>
      </c>
      <c r="K436" s="2" t="e">
        <f>Table1345[[#This Row],[Dev]]/Table1345[[#This Row],[Mean]]*100</f>
        <v>#DIV/0!</v>
      </c>
      <c r="L436" s="2">
        <f>Table1345[[#This Row],[Estimated costs 1]]-Table1345[[#This Row],[Actual cost]]</f>
        <v>0</v>
      </c>
      <c r="M436" s="2" t="e">
        <f>Table1345[[#This Row],[Diff 1]]/Table1345[[#This Row],[Actual cost]]*100</f>
        <v>#DIV/0!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</row>
    <row r="437" spans="1:33" hidden="1" x14ac:dyDescent="0.3">
      <c r="A437" t="s">
        <v>457</v>
      </c>
      <c r="B437">
        <v>435</v>
      </c>
      <c r="C437" t="str">
        <f>LEFT(Table1345[[#This Row],[Contingency id]])</f>
        <v>B</v>
      </c>
      <c r="D437">
        <v>0</v>
      </c>
      <c r="E437" s="1">
        <v>1.08196721311475</v>
      </c>
      <c r="F437">
        <v>132</v>
      </c>
      <c r="G437">
        <v>122</v>
      </c>
      <c r="H437">
        <v>0</v>
      </c>
      <c r="I437" s="2">
        <f>AVERAGE(Table1345[[#This Row],[Estimated costs 1]:[Estimated costs 20]])</f>
        <v>0</v>
      </c>
      <c r="J437" s="2">
        <f>_xlfn.STDEV.P(Table1345[[#This Row],[Estimated costs 1]:[Estimated costs 20]])</f>
        <v>0</v>
      </c>
      <c r="K437" s="2" t="e">
        <f>Table1345[[#This Row],[Dev]]/Table1345[[#This Row],[Mean]]*100</f>
        <v>#DIV/0!</v>
      </c>
      <c r="L437" s="2">
        <f>Table1345[[#This Row],[Estimated costs 1]]-Table1345[[#This Row],[Actual cost]]</f>
        <v>0</v>
      </c>
      <c r="M437" s="2" t="e">
        <f>Table1345[[#This Row],[Diff 1]]/Table1345[[#This Row],[Actual cost]]*100</f>
        <v>#DIV/0!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</row>
    <row r="438" spans="1:33" hidden="1" x14ac:dyDescent="0.3">
      <c r="A438" t="s">
        <v>458</v>
      </c>
      <c r="B438">
        <v>436</v>
      </c>
      <c r="C438" t="str">
        <f>LEFT(Table1345[[#This Row],[Contingency id]])</f>
        <v>B</v>
      </c>
      <c r="D438">
        <v>0</v>
      </c>
      <c r="E438" s="1">
        <v>1.07317073170731</v>
      </c>
      <c r="F438">
        <v>132</v>
      </c>
      <c r="G438">
        <v>123</v>
      </c>
      <c r="H438">
        <v>0</v>
      </c>
      <c r="I438" s="2">
        <f>AVERAGE(Table1345[[#This Row],[Estimated costs 1]:[Estimated costs 20]])</f>
        <v>0</v>
      </c>
      <c r="J438" s="2">
        <f>_xlfn.STDEV.P(Table1345[[#This Row],[Estimated costs 1]:[Estimated costs 20]])</f>
        <v>0</v>
      </c>
      <c r="K438" s="2" t="e">
        <f>Table1345[[#This Row],[Dev]]/Table1345[[#This Row],[Mean]]*100</f>
        <v>#DIV/0!</v>
      </c>
      <c r="L438" s="2">
        <f>Table1345[[#This Row],[Estimated costs 1]]-Table1345[[#This Row],[Actual cost]]</f>
        <v>0</v>
      </c>
      <c r="M438" s="2" t="e">
        <f>Table1345[[#This Row],[Diff 1]]/Table1345[[#This Row],[Actual cost]]*100</f>
        <v>#DIV/0!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</row>
    <row r="439" spans="1:33" hidden="1" x14ac:dyDescent="0.3">
      <c r="A439" t="s">
        <v>459</v>
      </c>
      <c r="B439">
        <v>437</v>
      </c>
      <c r="C439" t="str">
        <f>LEFT(Table1345[[#This Row],[Contingency id]])</f>
        <v>B</v>
      </c>
      <c r="D439">
        <v>0</v>
      </c>
      <c r="E439" s="1">
        <v>1.01449275362318</v>
      </c>
      <c r="F439">
        <v>70</v>
      </c>
      <c r="G439">
        <v>69</v>
      </c>
      <c r="H439">
        <v>0</v>
      </c>
      <c r="I439" s="2">
        <f>AVERAGE(Table1345[[#This Row],[Estimated costs 1]:[Estimated costs 20]])</f>
        <v>0</v>
      </c>
      <c r="J439" s="2">
        <f>_xlfn.STDEV.P(Table1345[[#This Row],[Estimated costs 1]:[Estimated costs 20]])</f>
        <v>0</v>
      </c>
      <c r="K439" s="2" t="e">
        <f>Table1345[[#This Row],[Dev]]/Table1345[[#This Row],[Mean]]*100</f>
        <v>#DIV/0!</v>
      </c>
      <c r="L439" s="2">
        <f>Table1345[[#This Row],[Estimated costs 1]]-Table1345[[#This Row],[Actual cost]]</f>
        <v>0</v>
      </c>
      <c r="M439" s="2" t="e">
        <f>Table1345[[#This Row],[Diff 1]]/Table1345[[#This Row],[Actual cost]]*100</f>
        <v>#DIV/0!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</row>
    <row r="440" spans="1:33" hidden="1" x14ac:dyDescent="0.3">
      <c r="A440" t="s">
        <v>460</v>
      </c>
      <c r="B440">
        <v>438</v>
      </c>
      <c r="C440" t="str">
        <f>LEFT(Table1345[[#This Row],[Contingency id]])</f>
        <v>B</v>
      </c>
      <c r="D440">
        <v>0</v>
      </c>
      <c r="E440" s="1">
        <v>1.01449275362318</v>
      </c>
      <c r="F440">
        <v>70</v>
      </c>
      <c r="G440">
        <v>69</v>
      </c>
      <c r="H440">
        <v>0</v>
      </c>
      <c r="I440" s="2">
        <f>AVERAGE(Table1345[[#This Row],[Estimated costs 1]:[Estimated costs 20]])</f>
        <v>0</v>
      </c>
      <c r="J440" s="2">
        <f>_xlfn.STDEV.P(Table1345[[#This Row],[Estimated costs 1]:[Estimated costs 20]])</f>
        <v>0</v>
      </c>
      <c r="K440" s="2" t="e">
        <f>Table1345[[#This Row],[Dev]]/Table1345[[#This Row],[Mean]]*100</f>
        <v>#DIV/0!</v>
      </c>
      <c r="L440" s="2">
        <f>Table1345[[#This Row],[Estimated costs 1]]-Table1345[[#This Row],[Actual cost]]</f>
        <v>0</v>
      </c>
      <c r="M440" s="2" t="e">
        <f>Table1345[[#This Row],[Diff 1]]/Table1345[[#This Row],[Actual cost]]*100</f>
        <v>#DIV/0!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</row>
    <row r="441" spans="1:33" hidden="1" x14ac:dyDescent="0.3">
      <c r="A441" t="s">
        <v>461</v>
      </c>
      <c r="B441">
        <v>439</v>
      </c>
      <c r="C441" t="str">
        <f>LEFT(Table1345[[#This Row],[Contingency id]])</f>
        <v>B</v>
      </c>
      <c r="D441">
        <v>0</v>
      </c>
      <c r="E441" s="1">
        <v>1.01449275362318</v>
      </c>
      <c r="F441">
        <v>70</v>
      </c>
      <c r="G441">
        <v>69</v>
      </c>
      <c r="H441">
        <v>0</v>
      </c>
      <c r="I441" s="2">
        <f>AVERAGE(Table1345[[#This Row],[Estimated costs 1]:[Estimated costs 20]])</f>
        <v>0</v>
      </c>
      <c r="J441" s="2">
        <f>_xlfn.STDEV.P(Table1345[[#This Row],[Estimated costs 1]:[Estimated costs 20]])</f>
        <v>0</v>
      </c>
      <c r="K441" s="2" t="e">
        <f>Table1345[[#This Row],[Dev]]/Table1345[[#This Row],[Mean]]*100</f>
        <v>#DIV/0!</v>
      </c>
      <c r="L441" s="2">
        <f>Table1345[[#This Row],[Estimated costs 1]]-Table1345[[#This Row],[Actual cost]]</f>
        <v>0</v>
      </c>
      <c r="M441" s="2" t="e">
        <f>Table1345[[#This Row],[Diff 1]]/Table1345[[#This Row],[Actual cost]]*100</f>
        <v>#DIV/0!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</row>
    <row r="442" spans="1:33" hidden="1" x14ac:dyDescent="0.3">
      <c r="A442" t="s">
        <v>462</v>
      </c>
      <c r="B442">
        <v>440</v>
      </c>
      <c r="C442" t="str">
        <f>LEFT(Table1345[[#This Row],[Contingency id]])</f>
        <v>B</v>
      </c>
      <c r="D442">
        <v>0</v>
      </c>
      <c r="E442" s="1">
        <v>1.0447761194029801</v>
      </c>
      <c r="F442">
        <v>70</v>
      </c>
      <c r="G442">
        <v>67</v>
      </c>
      <c r="H442">
        <v>0</v>
      </c>
      <c r="I442" s="2">
        <f>AVERAGE(Table1345[[#This Row],[Estimated costs 1]:[Estimated costs 20]])</f>
        <v>0</v>
      </c>
      <c r="J442" s="2">
        <f>_xlfn.STDEV.P(Table1345[[#This Row],[Estimated costs 1]:[Estimated costs 20]])</f>
        <v>0</v>
      </c>
      <c r="K442" s="2" t="e">
        <f>Table1345[[#This Row],[Dev]]/Table1345[[#This Row],[Mean]]*100</f>
        <v>#DIV/0!</v>
      </c>
      <c r="L442" s="2">
        <f>Table1345[[#This Row],[Estimated costs 1]]-Table1345[[#This Row],[Actual cost]]</f>
        <v>0</v>
      </c>
      <c r="M442" s="2" t="e">
        <f>Table1345[[#This Row],[Diff 1]]/Table1345[[#This Row],[Actual cost]]*100</f>
        <v>#DIV/0!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</row>
    <row r="443" spans="1:33" hidden="1" x14ac:dyDescent="0.3">
      <c r="A443" t="s">
        <v>463</v>
      </c>
      <c r="B443">
        <v>441</v>
      </c>
      <c r="C443" t="str">
        <f>LEFT(Table1345[[#This Row],[Contingency id]])</f>
        <v>B</v>
      </c>
      <c r="D443">
        <v>0</v>
      </c>
      <c r="E443" s="1">
        <v>1.0606060606060601</v>
      </c>
      <c r="F443">
        <v>70</v>
      </c>
      <c r="G443">
        <v>66</v>
      </c>
      <c r="H443">
        <v>0</v>
      </c>
      <c r="I443" s="2">
        <f>AVERAGE(Table1345[[#This Row],[Estimated costs 1]:[Estimated costs 20]])</f>
        <v>0</v>
      </c>
      <c r="J443" s="2">
        <f>_xlfn.STDEV.P(Table1345[[#This Row],[Estimated costs 1]:[Estimated costs 20]])</f>
        <v>0</v>
      </c>
      <c r="K443" s="2" t="e">
        <f>Table1345[[#This Row],[Dev]]/Table1345[[#This Row],[Mean]]*100</f>
        <v>#DIV/0!</v>
      </c>
      <c r="L443" s="2">
        <f>Table1345[[#This Row],[Estimated costs 1]]-Table1345[[#This Row],[Actual cost]]</f>
        <v>0</v>
      </c>
      <c r="M443" s="2" t="e">
        <f>Table1345[[#This Row],[Diff 1]]/Table1345[[#This Row],[Actual cost]]*100</f>
        <v>#DIV/0!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</row>
    <row r="444" spans="1:33" hidden="1" x14ac:dyDescent="0.3">
      <c r="A444" t="s">
        <v>464</v>
      </c>
      <c r="B444">
        <v>442</v>
      </c>
      <c r="C444" t="str">
        <f>LEFT(Table1345[[#This Row],[Contingency id]])</f>
        <v>B</v>
      </c>
      <c r="D444">
        <v>0</v>
      </c>
      <c r="E444" s="1">
        <v>1.0447761194029801</v>
      </c>
      <c r="F444">
        <v>70</v>
      </c>
      <c r="G444">
        <v>67</v>
      </c>
      <c r="H444">
        <v>0</v>
      </c>
      <c r="I444" s="2">
        <f>AVERAGE(Table1345[[#This Row],[Estimated costs 1]:[Estimated costs 20]])</f>
        <v>0</v>
      </c>
      <c r="J444" s="2">
        <f>_xlfn.STDEV.P(Table1345[[#This Row],[Estimated costs 1]:[Estimated costs 20]])</f>
        <v>0</v>
      </c>
      <c r="K444" s="2" t="e">
        <f>Table1345[[#This Row],[Dev]]/Table1345[[#This Row],[Mean]]*100</f>
        <v>#DIV/0!</v>
      </c>
      <c r="L444" s="2">
        <f>Table1345[[#This Row],[Estimated costs 1]]-Table1345[[#This Row],[Actual cost]]</f>
        <v>0</v>
      </c>
      <c r="M444" s="2" t="e">
        <f>Table1345[[#This Row],[Diff 1]]/Table1345[[#This Row],[Actual cost]]*100</f>
        <v>#DIV/0!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</row>
    <row r="445" spans="1:33" hidden="1" x14ac:dyDescent="0.3">
      <c r="A445" t="s">
        <v>465</v>
      </c>
      <c r="B445">
        <v>443</v>
      </c>
      <c r="C445" t="str">
        <f>LEFT(Table1345[[#This Row],[Contingency id]])</f>
        <v>B</v>
      </c>
      <c r="D445">
        <v>0</v>
      </c>
      <c r="E445" s="1">
        <v>1.01449275362318</v>
      </c>
      <c r="F445">
        <v>70</v>
      </c>
      <c r="G445">
        <v>69</v>
      </c>
      <c r="H445">
        <v>0</v>
      </c>
      <c r="I445" s="2">
        <f>AVERAGE(Table1345[[#This Row],[Estimated costs 1]:[Estimated costs 20]])</f>
        <v>0</v>
      </c>
      <c r="J445" s="2">
        <f>_xlfn.STDEV.P(Table1345[[#This Row],[Estimated costs 1]:[Estimated costs 20]])</f>
        <v>0</v>
      </c>
      <c r="K445" s="2" t="e">
        <f>Table1345[[#This Row],[Dev]]/Table1345[[#This Row],[Mean]]*100</f>
        <v>#DIV/0!</v>
      </c>
      <c r="L445" s="2">
        <f>Table1345[[#This Row],[Estimated costs 1]]-Table1345[[#This Row],[Actual cost]]</f>
        <v>0</v>
      </c>
      <c r="M445" s="2" t="e">
        <f>Table1345[[#This Row],[Diff 1]]/Table1345[[#This Row],[Actual cost]]*100</f>
        <v>#DIV/0!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</row>
    <row r="446" spans="1:33" hidden="1" x14ac:dyDescent="0.3">
      <c r="A446" t="s">
        <v>466</v>
      </c>
      <c r="B446">
        <v>444</v>
      </c>
      <c r="C446" t="str">
        <f>LEFT(Table1345[[#This Row],[Contingency id]])</f>
        <v>B</v>
      </c>
      <c r="D446">
        <v>0</v>
      </c>
      <c r="E446" s="1">
        <v>1</v>
      </c>
      <c r="F446">
        <v>38</v>
      </c>
      <c r="G446">
        <v>38</v>
      </c>
      <c r="H446">
        <v>0</v>
      </c>
      <c r="I446" s="2">
        <f>AVERAGE(Table1345[[#This Row],[Estimated costs 1]:[Estimated costs 20]])</f>
        <v>0</v>
      </c>
      <c r="J446" s="2">
        <f>_xlfn.STDEV.P(Table1345[[#This Row],[Estimated costs 1]:[Estimated costs 20]])</f>
        <v>0</v>
      </c>
      <c r="K446" s="2" t="e">
        <f>Table1345[[#This Row],[Dev]]/Table1345[[#This Row],[Mean]]*100</f>
        <v>#DIV/0!</v>
      </c>
      <c r="L446" s="2">
        <f>Table1345[[#This Row],[Estimated costs 1]]-Table1345[[#This Row],[Actual cost]]</f>
        <v>0</v>
      </c>
      <c r="M446" s="2" t="e">
        <f>Table1345[[#This Row],[Diff 1]]/Table1345[[#This Row],[Actual cost]]*100</f>
        <v>#DIV/0!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</row>
    <row r="447" spans="1:33" hidden="1" x14ac:dyDescent="0.3">
      <c r="A447" t="s">
        <v>467</v>
      </c>
      <c r="B447">
        <v>445</v>
      </c>
      <c r="C447" t="str">
        <f>LEFT(Table1345[[#This Row],[Contingency id]])</f>
        <v>B</v>
      </c>
      <c r="D447">
        <v>0</v>
      </c>
      <c r="E447" s="1">
        <v>1</v>
      </c>
      <c r="F447">
        <v>38</v>
      </c>
      <c r="G447">
        <v>38</v>
      </c>
      <c r="H447">
        <v>0</v>
      </c>
      <c r="I447" s="2">
        <f>AVERAGE(Table1345[[#This Row],[Estimated costs 1]:[Estimated costs 20]])</f>
        <v>0</v>
      </c>
      <c r="J447" s="2">
        <f>_xlfn.STDEV.P(Table1345[[#This Row],[Estimated costs 1]:[Estimated costs 20]])</f>
        <v>0</v>
      </c>
      <c r="K447" s="2" t="e">
        <f>Table1345[[#This Row],[Dev]]/Table1345[[#This Row],[Mean]]*100</f>
        <v>#DIV/0!</v>
      </c>
      <c r="L447" s="2">
        <f>Table1345[[#This Row],[Estimated costs 1]]-Table1345[[#This Row],[Actual cost]]</f>
        <v>0</v>
      </c>
      <c r="M447" s="2" t="e">
        <f>Table1345[[#This Row],[Diff 1]]/Table1345[[#This Row],[Actual cost]]*100</f>
        <v>#DIV/0!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</row>
    <row r="448" spans="1:33" hidden="1" x14ac:dyDescent="0.3">
      <c r="A448" t="s">
        <v>468</v>
      </c>
      <c r="B448">
        <v>446</v>
      </c>
      <c r="C448" t="str">
        <f>LEFT(Table1345[[#This Row],[Contingency id]])</f>
        <v>B</v>
      </c>
      <c r="D448">
        <v>0</v>
      </c>
      <c r="E448" s="1">
        <v>1</v>
      </c>
      <c r="F448">
        <v>38</v>
      </c>
      <c r="G448">
        <v>38</v>
      </c>
      <c r="H448">
        <v>0</v>
      </c>
      <c r="I448" s="2">
        <f>AVERAGE(Table1345[[#This Row],[Estimated costs 1]:[Estimated costs 20]])</f>
        <v>0</v>
      </c>
      <c r="J448" s="2">
        <f>_xlfn.STDEV.P(Table1345[[#This Row],[Estimated costs 1]:[Estimated costs 20]])</f>
        <v>0</v>
      </c>
      <c r="K448" s="2" t="e">
        <f>Table1345[[#This Row],[Dev]]/Table1345[[#This Row],[Mean]]*100</f>
        <v>#DIV/0!</v>
      </c>
      <c r="L448" s="2">
        <f>Table1345[[#This Row],[Estimated costs 1]]-Table1345[[#This Row],[Actual cost]]</f>
        <v>0</v>
      </c>
      <c r="M448" s="2" t="e">
        <f>Table1345[[#This Row],[Diff 1]]/Table1345[[#This Row],[Actual cost]]*100</f>
        <v>#DIV/0!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</row>
    <row r="449" spans="1:33" hidden="1" x14ac:dyDescent="0.3">
      <c r="A449" t="s">
        <v>469</v>
      </c>
      <c r="B449">
        <v>447</v>
      </c>
      <c r="C449" t="str">
        <f>LEFT(Table1345[[#This Row],[Contingency id]])</f>
        <v>B</v>
      </c>
      <c r="D449">
        <v>0</v>
      </c>
      <c r="E449" s="1">
        <v>1</v>
      </c>
      <c r="F449">
        <v>35</v>
      </c>
      <c r="G449">
        <v>35</v>
      </c>
      <c r="H449">
        <v>0</v>
      </c>
      <c r="I449" s="2">
        <f>AVERAGE(Table1345[[#This Row],[Estimated costs 1]:[Estimated costs 20]])</f>
        <v>0</v>
      </c>
      <c r="J449" s="2">
        <f>_xlfn.STDEV.P(Table1345[[#This Row],[Estimated costs 1]:[Estimated costs 20]])</f>
        <v>0</v>
      </c>
      <c r="K449" s="2" t="e">
        <f>Table1345[[#This Row],[Dev]]/Table1345[[#This Row],[Mean]]*100</f>
        <v>#DIV/0!</v>
      </c>
      <c r="L449" s="2">
        <f>Table1345[[#This Row],[Estimated costs 1]]-Table1345[[#This Row],[Actual cost]]</f>
        <v>0</v>
      </c>
      <c r="M449" s="2" t="e">
        <f>Table1345[[#This Row],[Diff 1]]/Table1345[[#This Row],[Actual cost]]*100</f>
        <v>#DIV/0!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</row>
    <row r="450" spans="1:33" hidden="1" x14ac:dyDescent="0.3">
      <c r="A450" t="s">
        <v>470</v>
      </c>
      <c r="B450">
        <v>448</v>
      </c>
      <c r="C450" t="str">
        <f>LEFT(Table1345[[#This Row],[Contingency id]])</f>
        <v>B</v>
      </c>
      <c r="D450">
        <v>0</v>
      </c>
      <c r="E450" s="1">
        <v>1.0270270270270201</v>
      </c>
      <c r="F450">
        <v>38</v>
      </c>
      <c r="G450">
        <v>37</v>
      </c>
      <c r="H450">
        <v>0</v>
      </c>
      <c r="I450" s="2">
        <f>AVERAGE(Table1345[[#This Row],[Estimated costs 1]:[Estimated costs 20]])</f>
        <v>0</v>
      </c>
      <c r="J450" s="2">
        <f>_xlfn.STDEV.P(Table1345[[#This Row],[Estimated costs 1]:[Estimated costs 20]])</f>
        <v>0</v>
      </c>
      <c r="K450" s="2" t="e">
        <f>Table1345[[#This Row],[Dev]]/Table1345[[#This Row],[Mean]]*100</f>
        <v>#DIV/0!</v>
      </c>
      <c r="L450" s="2">
        <f>Table1345[[#This Row],[Estimated costs 1]]-Table1345[[#This Row],[Actual cost]]</f>
        <v>0</v>
      </c>
      <c r="M450" s="2" t="e">
        <f>Table1345[[#This Row],[Diff 1]]/Table1345[[#This Row],[Actual cost]]*100</f>
        <v>#DIV/0!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</row>
    <row r="451" spans="1:33" hidden="1" x14ac:dyDescent="0.3">
      <c r="A451" t="s">
        <v>471</v>
      </c>
      <c r="B451">
        <v>449</v>
      </c>
      <c r="C451" t="str">
        <f>LEFT(Table1345[[#This Row],[Contingency id]])</f>
        <v>B</v>
      </c>
      <c r="D451">
        <v>0</v>
      </c>
      <c r="E451" s="1">
        <v>1.0270270270270201</v>
      </c>
      <c r="F451">
        <v>38</v>
      </c>
      <c r="G451">
        <v>37</v>
      </c>
      <c r="H451">
        <v>0</v>
      </c>
      <c r="I451" s="2">
        <f>AVERAGE(Table1345[[#This Row],[Estimated costs 1]:[Estimated costs 20]])</f>
        <v>0</v>
      </c>
      <c r="J451" s="2">
        <f>_xlfn.STDEV.P(Table1345[[#This Row],[Estimated costs 1]:[Estimated costs 20]])</f>
        <v>0</v>
      </c>
      <c r="K451" s="2" t="e">
        <f>Table1345[[#This Row],[Dev]]/Table1345[[#This Row],[Mean]]*100</f>
        <v>#DIV/0!</v>
      </c>
      <c r="L451" s="2">
        <f>Table1345[[#This Row],[Estimated costs 1]]-Table1345[[#This Row],[Actual cost]]</f>
        <v>0</v>
      </c>
      <c r="M451" s="2" t="e">
        <f>Table1345[[#This Row],[Diff 1]]/Table1345[[#This Row],[Actual cost]]*100</f>
        <v>#DIV/0!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</row>
    <row r="452" spans="1:33" hidden="1" x14ac:dyDescent="0.3">
      <c r="A452" t="s">
        <v>472</v>
      </c>
      <c r="B452">
        <v>450</v>
      </c>
      <c r="C452" t="str">
        <f>LEFT(Table1345[[#This Row],[Contingency id]])</f>
        <v>B</v>
      </c>
      <c r="D452">
        <v>0</v>
      </c>
      <c r="E452" s="1">
        <v>1</v>
      </c>
      <c r="F452">
        <v>38</v>
      </c>
      <c r="G452">
        <v>38</v>
      </c>
      <c r="H452">
        <v>0</v>
      </c>
      <c r="I452" s="2">
        <f>AVERAGE(Table1345[[#This Row],[Estimated costs 1]:[Estimated costs 20]])</f>
        <v>0</v>
      </c>
      <c r="J452" s="2">
        <f>_xlfn.STDEV.P(Table1345[[#This Row],[Estimated costs 1]:[Estimated costs 20]])</f>
        <v>0</v>
      </c>
      <c r="K452" s="2" t="e">
        <f>Table1345[[#This Row],[Dev]]/Table1345[[#This Row],[Mean]]*100</f>
        <v>#DIV/0!</v>
      </c>
      <c r="L452" s="2">
        <f>Table1345[[#This Row],[Estimated costs 1]]-Table1345[[#This Row],[Actual cost]]</f>
        <v>0</v>
      </c>
      <c r="M452" s="2" t="e">
        <f>Table1345[[#This Row],[Diff 1]]/Table1345[[#This Row],[Actual cost]]*100</f>
        <v>#DIV/0!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</row>
    <row r="453" spans="1:33" hidden="1" x14ac:dyDescent="0.3">
      <c r="A453" t="s">
        <v>473</v>
      </c>
      <c r="B453">
        <v>451</v>
      </c>
      <c r="C453" t="str">
        <f>LEFT(Table1345[[#This Row],[Contingency id]])</f>
        <v>B</v>
      </c>
      <c r="D453">
        <v>0</v>
      </c>
      <c r="E453" s="1">
        <v>1.0270270270270201</v>
      </c>
      <c r="F453">
        <v>38</v>
      </c>
      <c r="G453">
        <v>37</v>
      </c>
      <c r="H453">
        <v>0</v>
      </c>
      <c r="I453" s="2">
        <f>AVERAGE(Table1345[[#This Row],[Estimated costs 1]:[Estimated costs 20]])</f>
        <v>0</v>
      </c>
      <c r="J453" s="2">
        <f>_xlfn.STDEV.P(Table1345[[#This Row],[Estimated costs 1]:[Estimated costs 20]])</f>
        <v>0</v>
      </c>
      <c r="K453" s="2" t="e">
        <f>Table1345[[#This Row],[Dev]]/Table1345[[#This Row],[Mean]]*100</f>
        <v>#DIV/0!</v>
      </c>
      <c r="L453" s="2">
        <f>Table1345[[#This Row],[Estimated costs 1]]-Table1345[[#This Row],[Actual cost]]</f>
        <v>0</v>
      </c>
      <c r="M453" s="2" t="e">
        <f>Table1345[[#This Row],[Diff 1]]/Table1345[[#This Row],[Actual cost]]*100</f>
        <v>#DIV/0!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</row>
    <row r="454" spans="1:33" hidden="1" x14ac:dyDescent="0.3">
      <c r="A454" t="s">
        <v>474</v>
      </c>
      <c r="B454">
        <v>452</v>
      </c>
      <c r="C454" t="str">
        <f>LEFT(Table1345[[#This Row],[Contingency id]])</f>
        <v>B</v>
      </c>
      <c r="D454">
        <v>0</v>
      </c>
      <c r="E454" s="1">
        <v>1.0270270270270201</v>
      </c>
      <c r="F454">
        <v>38</v>
      </c>
      <c r="G454">
        <v>37</v>
      </c>
      <c r="H454">
        <v>0</v>
      </c>
      <c r="I454" s="2">
        <f>AVERAGE(Table1345[[#This Row],[Estimated costs 1]:[Estimated costs 20]])</f>
        <v>0</v>
      </c>
      <c r="J454" s="2">
        <f>_xlfn.STDEV.P(Table1345[[#This Row],[Estimated costs 1]:[Estimated costs 20]])</f>
        <v>0</v>
      </c>
      <c r="K454" s="2" t="e">
        <f>Table1345[[#This Row],[Dev]]/Table1345[[#This Row],[Mean]]*100</f>
        <v>#DIV/0!</v>
      </c>
      <c r="L454" s="2">
        <f>Table1345[[#This Row],[Estimated costs 1]]-Table1345[[#This Row],[Actual cost]]</f>
        <v>0</v>
      </c>
      <c r="M454" s="2" t="e">
        <f>Table1345[[#This Row],[Diff 1]]/Table1345[[#This Row],[Actual cost]]*100</f>
        <v>#DIV/0!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</row>
    <row r="455" spans="1:33" hidden="1" x14ac:dyDescent="0.3">
      <c r="A455" t="s">
        <v>475</v>
      </c>
      <c r="B455">
        <v>453</v>
      </c>
      <c r="C455" t="str">
        <f>LEFT(Table1345[[#This Row],[Contingency id]])</f>
        <v>B</v>
      </c>
      <c r="D455">
        <v>0</v>
      </c>
      <c r="E455" s="1">
        <v>1.0270270270270201</v>
      </c>
      <c r="F455">
        <v>38</v>
      </c>
      <c r="G455">
        <v>37</v>
      </c>
      <c r="H455">
        <v>0</v>
      </c>
      <c r="I455" s="2">
        <f>AVERAGE(Table1345[[#This Row],[Estimated costs 1]:[Estimated costs 20]])</f>
        <v>0</v>
      </c>
      <c r="J455" s="2">
        <f>_xlfn.STDEV.P(Table1345[[#This Row],[Estimated costs 1]:[Estimated costs 20]])</f>
        <v>0</v>
      </c>
      <c r="K455" s="2" t="e">
        <f>Table1345[[#This Row],[Dev]]/Table1345[[#This Row],[Mean]]*100</f>
        <v>#DIV/0!</v>
      </c>
      <c r="L455" s="2">
        <f>Table1345[[#This Row],[Estimated costs 1]]-Table1345[[#This Row],[Actual cost]]</f>
        <v>0</v>
      </c>
      <c r="M455" s="2" t="e">
        <f>Table1345[[#This Row],[Diff 1]]/Table1345[[#This Row],[Actual cost]]*100</f>
        <v>#DIV/0!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</row>
    <row r="456" spans="1:33" hidden="1" x14ac:dyDescent="0.3">
      <c r="A456" t="s">
        <v>476</v>
      </c>
      <c r="B456">
        <v>454</v>
      </c>
      <c r="C456" t="str">
        <f>LEFT(Table1345[[#This Row],[Contingency id]])</f>
        <v>B</v>
      </c>
      <c r="D456">
        <v>0</v>
      </c>
      <c r="E456" s="1">
        <v>1</v>
      </c>
      <c r="F456">
        <v>38</v>
      </c>
      <c r="G456">
        <v>38</v>
      </c>
      <c r="H456">
        <v>0</v>
      </c>
      <c r="I456" s="2">
        <f>AVERAGE(Table1345[[#This Row],[Estimated costs 1]:[Estimated costs 20]])</f>
        <v>0</v>
      </c>
      <c r="J456" s="2">
        <f>_xlfn.STDEV.P(Table1345[[#This Row],[Estimated costs 1]:[Estimated costs 20]])</f>
        <v>0</v>
      </c>
      <c r="K456" s="2" t="e">
        <f>Table1345[[#This Row],[Dev]]/Table1345[[#This Row],[Mean]]*100</f>
        <v>#DIV/0!</v>
      </c>
      <c r="L456" s="2">
        <f>Table1345[[#This Row],[Estimated costs 1]]-Table1345[[#This Row],[Actual cost]]</f>
        <v>0</v>
      </c>
      <c r="M456" s="2" t="e">
        <f>Table1345[[#This Row],[Diff 1]]/Table1345[[#This Row],[Actual cost]]*100</f>
        <v>#DIV/0!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</row>
    <row r="457" spans="1:33" hidden="1" x14ac:dyDescent="0.3">
      <c r="A457" t="s">
        <v>477</v>
      </c>
      <c r="B457">
        <v>455</v>
      </c>
      <c r="C457" t="str">
        <f>LEFT(Table1345[[#This Row],[Contingency id]])</f>
        <v>B</v>
      </c>
      <c r="D457">
        <v>0</v>
      </c>
      <c r="E457" s="1">
        <v>1</v>
      </c>
      <c r="F457">
        <v>45</v>
      </c>
      <c r="G457">
        <v>45</v>
      </c>
      <c r="H457">
        <v>0</v>
      </c>
      <c r="I457" s="2">
        <f>AVERAGE(Table1345[[#This Row],[Estimated costs 1]:[Estimated costs 20]])</f>
        <v>0</v>
      </c>
      <c r="J457" s="2">
        <f>_xlfn.STDEV.P(Table1345[[#This Row],[Estimated costs 1]:[Estimated costs 20]])</f>
        <v>0</v>
      </c>
      <c r="K457" s="2" t="e">
        <f>Table1345[[#This Row],[Dev]]/Table1345[[#This Row],[Mean]]*100</f>
        <v>#DIV/0!</v>
      </c>
      <c r="L457" s="2">
        <f>Table1345[[#This Row],[Estimated costs 1]]-Table1345[[#This Row],[Actual cost]]</f>
        <v>0</v>
      </c>
      <c r="M457" s="2" t="e">
        <f>Table1345[[#This Row],[Diff 1]]/Table1345[[#This Row],[Actual cost]]*100</f>
        <v>#DIV/0!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</row>
    <row r="458" spans="1:33" hidden="1" x14ac:dyDescent="0.3">
      <c r="A458" t="s">
        <v>478</v>
      </c>
      <c r="B458">
        <v>456</v>
      </c>
      <c r="C458" t="str">
        <f>LEFT(Table1345[[#This Row],[Contingency id]])</f>
        <v>B</v>
      </c>
      <c r="D458">
        <v>0</v>
      </c>
      <c r="E458" s="1">
        <v>1.0714285714285701</v>
      </c>
      <c r="F458">
        <v>45</v>
      </c>
      <c r="G458">
        <v>42</v>
      </c>
      <c r="H458">
        <v>0</v>
      </c>
      <c r="I458" s="2">
        <f>AVERAGE(Table1345[[#This Row],[Estimated costs 1]:[Estimated costs 20]])</f>
        <v>0</v>
      </c>
      <c r="J458" s="2">
        <f>_xlfn.STDEV.P(Table1345[[#This Row],[Estimated costs 1]:[Estimated costs 20]])</f>
        <v>0</v>
      </c>
      <c r="K458" s="2" t="e">
        <f>Table1345[[#This Row],[Dev]]/Table1345[[#This Row],[Mean]]*100</f>
        <v>#DIV/0!</v>
      </c>
      <c r="L458" s="2">
        <f>Table1345[[#This Row],[Estimated costs 1]]-Table1345[[#This Row],[Actual cost]]</f>
        <v>0</v>
      </c>
      <c r="M458" s="2" t="e">
        <f>Table1345[[#This Row],[Diff 1]]/Table1345[[#This Row],[Actual cost]]*100</f>
        <v>#DIV/0!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</row>
    <row r="459" spans="1:33" hidden="1" x14ac:dyDescent="0.3">
      <c r="A459" t="s">
        <v>479</v>
      </c>
      <c r="B459">
        <v>457</v>
      </c>
      <c r="C459" t="str">
        <f>LEFT(Table1345[[#This Row],[Contingency id]])</f>
        <v>B</v>
      </c>
      <c r="D459">
        <v>0</v>
      </c>
      <c r="E459" s="1">
        <v>1</v>
      </c>
      <c r="F459">
        <v>45</v>
      </c>
      <c r="G459">
        <v>45</v>
      </c>
      <c r="H459">
        <v>0</v>
      </c>
      <c r="I459" s="2">
        <f>AVERAGE(Table1345[[#This Row],[Estimated costs 1]:[Estimated costs 20]])</f>
        <v>0</v>
      </c>
      <c r="J459" s="2">
        <f>_xlfn.STDEV.P(Table1345[[#This Row],[Estimated costs 1]:[Estimated costs 20]])</f>
        <v>0</v>
      </c>
      <c r="K459" s="2" t="e">
        <f>Table1345[[#This Row],[Dev]]/Table1345[[#This Row],[Mean]]*100</f>
        <v>#DIV/0!</v>
      </c>
      <c r="L459" s="2">
        <f>Table1345[[#This Row],[Estimated costs 1]]-Table1345[[#This Row],[Actual cost]]</f>
        <v>0</v>
      </c>
      <c r="M459" s="2" t="e">
        <f>Table1345[[#This Row],[Diff 1]]/Table1345[[#This Row],[Actual cost]]*100</f>
        <v>#DIV/0!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</row>
    <row r="460" spans="1:33" hidden="1" x14ac:dyDescent="0.3">
      <c r="A460" t="s">
        <v>480</v>
      </c>
      <c r="B460">
        <v>458</v>
      </c>
      <c r="C460" t="str">
        <f>LEFT(Table1345[[#This Row],[Contingency id]])</f>
        <v>B</v>
      </c>
      <c r="D460">
        <v>0</v>
      </c>
      <c r="E460" s="1">
        <v>1.02272727272727</v>
      </c>
      <c r="F460">
        <v>45</v>
      </c>
      <c r="G460">
        <v>44</v>
      </c>
      <c r="H460">
        <v>0</v>
      </c>
      <c r="I460" s="2">
        <f>AVERAGE(Table1345[[#This Row],[Estimated costs 1]:[Estimated costs 20]])</f>
        <v>0</v>
      </c>
      <c r="J460" s="2">
        <f>_xlfn.STDEV.P(Table1345[[#This Row],[Estimated costs 1]:[Estimated costs 20]])</f>
        <v>0</v>
      </c>
      <c r="K460" s="2" t="e">
        <f>Table1345[[#This Row],[Dev]]/Table1345[[#This Row],[Mean]]*100</f>
        <v>#DIV/0!</v>
      </c>
      <c r="L460" s="2">
        <f>Table1345[[#This Row],[Estimated costs 1]]-Table1345[[#This Row],[Actual cost]]</f>
        <v>0</v>
      </c>
      <c r="M460" s="2" t="e">
        <f>Table1345[[#This Row],[Diff 1]]/Table1345[[#This Row],[Actual cost]]*100</f>
        <v>#DIV/0!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</row>
    <row r="461" spans="1:33" hidden="1" x14ac:dyDescent="0.3">
      <c r="A461" t="s">
        <v>481</v>
      </c>
      <c r="B461">
        <v>459</v>
      </c>
      <c r="C461" t="str">
        <f>LEFT(Table1345[[#This Row],[Contingency id]])</f>
        <v>B</v>
      </c>
      <c r="D461">
        <v>0</v>
      </c>
      <c r="E461" s="1">
        <v>1</v>
      </c>
      <c r="F461">
        <v>45</v>
      </c>
      <c r="G461">
        <v>45</v>
      </c>
      <c r="H461">
        <v>0</v>
      </c>
      <c r="I461" s="2">
        <f>AVERAGE(Table1345[[#This Row],[Estimated costs 1]:[Estimated costs 20]])</f>
        <v>0</v>
      </c>
      <c r="J461" s="2">
        <f>_xlfn.STDEV.P(Table1345[[#This Row],[Estimated costs 1]:[Estimated costs 20]])</f>
        <v>0</v>
      </c>
      <c r="K461" s="2" t="e">
        <f>Table1345[[#This Row],[Dev]]/Table1345[[#This Row],[Mean]]*100</f>
        <v>#DIV/0!</v>
      </c>
      <c r="L461" s="2">
        <f>Table1345[[#This Row],[Estimated costs 1]]-Table1345[[#This Row],[Actual cost]]</f>
        <v>0</v>
      </c>
      <c r="M461" s="2" t="e">
        <f>Table1345[[#This Row],[Diff 1]]/Table1345[[#This Row],[Actual cost]]*100</f>
        <v>#DIV/0!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</row>
    <row r="462" spans="1:33" hidden="1" x14ac:dyDescent="0.3">
      <c r="A462" t="s">
        <v>482</v>
      </c>
      <c r="B462">
        <v>460</v>
      </c>
      <c r="C462" t="str">
        <f>LEFT(Table1345[[#This Row],[Contingency id]])</f>
        <v>B</v>
      </c>
      <c r="D462">
        <v>0</v>
      </c>
      <c r="E462" s="1">
        <v>1.0714285714285701</v>
      </c>
      <c r="F462">
        <v>45</v>
      </c>
      <c r="G462">
        <v>42</v>
      </c>
      <c r="H462">
        <v>0</v>
      </c>
      <c r="I462" s="2">
        <f>AVERAGE(Table1345[[#This Row],[Estimated costs 1]:[Estimated costs 20]])</f>
        <v>0</v>
      </c>
      <c r="J462" s="2">
        <f>_xlfn.STDEV.P(Table1345[[#This Row],[Estimated costs 1]:[Estimated costs 20]])</f>
        <v>0</v>
      </c>
      <c r="K462" s="2" t="e">
        <f>Table1345[[#This Row],[Dev]]/Table1345[[#This Row],[Mean]]*100</f>
        <v>#DIV/0!</v>
      </c>
      <c r="L462" s="2">
        <f>Table1345[[#This Row],[Estimated costs 1]]-Table1345[[#This Row],[Actual cost]]</f>
        <v>0</v>
      </c>
      <c r="M462" s="2" t="e">
        <f>Table1345[[#This Row],[Diff 1]]/Table1345[[#This Row],[Actual cost]]*100</f>
        <v>#DIV/0!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</row>
    <row r="463" spans="1:33" hidden="1" x14ac:dyDescent="0.3">
      <c r="A463" t="s">
        <v>483</v>
      </c>
      <c r="B463">
        <v>461</v>
      </c>
      <c r="C463" t="str">
        <f>LEFT(Table1345[[#This Row],[Contingency id]])</f>
        <v>B</v>
      </c>
      <c r="D463">
        <v>0</v>
      </c>
      <c r="E463" s="1">
        <v>1</v>
      </c>
      <c r="F463">
        <v>45</v>
      </c>
      <c r="G463">
        <v>45</v>
      </c>
      <c r="H463">
        <v>0</v>
      </c>
      <c r="I463" s="2">
        <f>AVERAGE(Table1345[[#This Row],[Estimated costs 1]:[Estimated costs 20]])</f>
        <v>0</v>
      </c>
      <c r="J463" s="2">
        <f>_xlfn.STDEV.P(Table1345[[#This Row],[Estimated costs 1]:[Estimated costs 20]])</f>
        <v>0</v>
      </c>
      <c r="K463" s="2" t="e">
        <f>Table1345[[#This Row],[Dev]]/Table1345[[#This Row],[Mean]]*100</f>
        <v>#DIV/0!</v>
      </c>
      <c r="L463" s="2">
        <f>Table1345[[#This Row],[Estimated costs 1]]-Table1345[[#This Row],[Actual cost]]</f>
        <v>0</v>
      </c>
      <c r="M463" s="2" t="e">
        <f>Table1345[[#This Row],[Diff 1]]/Table1345[[#This Row],[Actual cost]]*100</f>
        <v>#DIV/0!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</row>
    <row r="464" spans="1:33" hidden="1" x14ac:dyDescent="0.3">
      <c r="A464" t="s">
        <v>484</v>
      </c>
      <c r="B464">
        <v>462</v>
      </c>
      <c r="C464" t="str">
        <f>LEFT(Table1345[[#This Row],[Contingency id]])</f>
        <v>B</v>
      </c>
      <c r="D464">
        <v>0</v>
      </c>
      <c r="E464" s="1">
        <v>1</v>
      </c>
      <c r="F464">
        <v>45</v>
      </c>
      <c r="G464">
        <v>45</v>
      </c>
      <c r="H464">
        <v>0</v>
      </c>
      <c r="I464" s="2">
        <f>AVERAGE(Table1345[[#This Row],[Estimated costs 1]:[Estimated costs 20]])</f>
        <v>0</v>
      </c>
      <c r="J464" s="2">
        <f>_xlfn.STDEV.P(Table1345[[#This Row],[Estimated costs 1]:[Estimated costs 20]])</f>
        <v>0</v>
      </c>
      <c r="K464" s="2" t="e">
        <f>Table1345[[#This Row],[Dev]]/Table1345[[#This Row],[Mean]]*100</f>
        <v>#DIV/0!</v>
      </c>
      <c r="L464" s="2">
        <f>Table1345[[#This Row],[Estimated costs 1]]-Table1345[[#This Row],[Actual cost]]</f>
        <v>0</v>
      </c>
      <c r="M464" s="2" t="e">
        <f>Table1345[[#This Row],[Diff 1]]/Table1345[[#This Row],[Actual cost]]*100</f>
        <v>#DIV/0!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</row>
    <row r="465" spans="1:33" hidden="1" x14ac:dyDescent="0.3">
      <c r="A465" t="s">
        <v>485</v>
      </c>
      <c r="B465">
        <v>463</v>
      </c>
      <c r="C465" t="str">
        <f>LEFT(Table1345[[#This Row],[Contingency id]])</f>
        <v>B</v>
      </c>
      <c r="D465">
        <v>0</v>
      </c>
      <c r="E465" s="1">
        <v>1.02272727272727</v>
      </c>
      <c r="F465">
        <v>45</v>
      </c>
      <c r="G465">
        <v>44</v>
      </c>
      <c r="H465">
        <v>0</v>
      </c>
      <c r="I465" s="2">
        <f>AVERAGE(Table1345[[#This Row],[Estimated costs 1]:[Estimated costs 20]])</f>
        <v>0</v>
      </c>
      <c r="J465" s="2">
        <f>_xlfn.STDEV.P(Table1345[[#This Row],[Estimated costs 1]:[Estimated costs 20]])</f>
        <v>0</v>
      </c>
      <c r="K465" s="2" t="e">
        <f>Table1345[[#This Row],[Dev]]/Table1345[[#This Row],[Mean]]*100</f>
        <v>#DIV/0!</v>
      </c>
      <c r="L465" s="2">
        <f>Table1345[[#This Row],[Estimated costs 1]]-Table1345[[#This Row],[Actual cost]]</f>
        <v>0</v>
      </c>
      <c r="M465" s="2" t="e">
        <f>Table1345[[#This Row],[Diff 1]]/Table1345[[#This Row],[Actual cost]]*100</f>
        <v>#DIV/0!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</row>
    <row r="466" spans="1:33" hidden="1" x14ac:dyDescent="0.3">
      <c r="A466" t="s">
        <v>486</v>
      </c>
      <c r="B466">
        <v>464</v>
      </c>
      <c r="C466" t="str">
        <f>LEFT(Table1345[[#This Row],[Contingency id]])</f>
        <v>B</v>
      </c>
      <c r="D466">
        <v>0</v>
      </c>
      <c r="E466" s="1">
        <v>1</v>
      </c>
      <c r="F466">
        <v>20</v>
      </c>
      <c r="G466">
        <v>20</v>
      </c>
      <c r="H466">
        <v>0</v>
      </c>
      <c r="I466" s="2">
        <f>AVERAGE(Table1345[[#This Row],[Estimated costs 1]:[Estimated costs 20]])</f>
        <v>0</v>
      </c>
      <c r="J466" s="2">
        <f>_xlfn.STDEV.P(Table1345[[#This Row],[Estimated costs 1]:[Estimated costs 20]])</f>
        <v>0</v>
      </c>
      <c r="K466" s="2" t="e">
        <f>Table1345[[#This Row],[Dev]]/Table1345[[#This Row],[Mean]]*100</f>
        <v>#DIV/0!</v>
      </c>
      <c r="L466" s="2">
        <f>Table1345[[#This Row],[Estimated costs 1]]-Table1345[[#This Row],[Actual cost]]</f>
        <v>0</v>
      </c>
      <c r="M466" s="2" t="e">
        <f>Table1345[[#This Row],[Diff 1]]/Table1345[[#This Row],[Actual cost]]*100</f>
        <v>#DIV/0!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</row>
    <row r="467" spans="1:33" hidden="1" x14ac:dyDescent="0.3">
      <c r="A467" t="s">
        <v>487</v>
      </c>
      <c r="B467">
        <v>465</v>
      </c>
      <c r="C467" t="str">
        <f>LEFT(Table1345[[#This Row],[Contingency id]])</f>
        <v>B</v>
      </c>
      <c r="D467">
        <v>0</v>
      </c>
      <c r="E467" s="1">
        <v>1.0526315789473599</v>
      </c>
      <c r="F467">
        <v>20</v>
      </c>
      <c r="G467">
        <v>19</v>
      </c>
      <c r="H467">
        <v>0</v>
      </c>
      <c r="I467" s="2">
        <f>AVERAGE(Table1345[[#This Row],[Estimated costs 1]:[Estimated costs 20]])</f>
        <v>0</v>
      </c>
      <c r="J467" s="2">
        <f>_xlfn.STDEV.P(Table1345[[#This Row],[Estimated costs 1]:[Estimated costs 20]])</f>
        <v>0</v>
      </c>
      <c r="K467" s="2" t="e">
        <f>Table1345[[#This Row],[Dev]]/Table1345[[#This Row],[Mean]]*100</f>
        <v>#DIV/0!</v>
      </c>
      <c r="L467" s="2">
        <f>Table1345[[#This Row],[Estimated costs 1]]-Table1345[[#This Row],[Actual cost]]</f>
        <v>0</v>
      </c>
      <c r="M467" s="2" t="e">
        <f>Table1345[[#This Row],[Diff 1]]/Table1345[[#This Row],[Actual cost]]*100</f>
        <v>#DIV/0!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</row>
    <row r="468" spans="1:33" hidden="1" x14ac:dyDescent="0.3">
      <c r="A468" t="s">
        <v>488</v>
      </c>
      <c r="B468">
        <v>466</v>
      </c>
      <c r="C468" t="str">
        <f>LEFT(Table1345[[#This Row],[Contingency id]])</f>
        <v>B</v>
      </c>
      <c r="D468">
        <v>0</v>
      </c>
      <c r="E468" s="1">
        <v>1</v>
      </c>
      <c r="F468">
        <v>20</v>
      </c>
      <c r="G468">
        <v>20</v>
      </c>
      <c r="H468">
        <v>0</v>
      </c>
      <c r="I468" s="2">
        <f>AVERAGE(Table1345[[#This Row],[Estimated costs 1]:[Estimated costs 20]])</f>
        <v>0</v>
      </c>
      <c r="J468" s="2">
        <f>_xlfn.STDEV.P(Table1345[[#This Row],[Estimated costs 1]:[Estimated costs 20]])</f>
        <v>0</v>
      </c>
      <c r="K468" s="2" t="e">
        <f>Table1345[[#This Row],[Dev]]/Table1345[[#This Row],[Mean]]*100</f>
        <v>#DIV/0!</v>
      </c>
      <c r="L468" s="2">
        <f>Table1345[[#This Row],[Estimated costs 1]]-Table1345[[#This Row],[Actual cost]]</f>
        <v>0</v>
      </c>
      <c r="M468" s="2" t="e">
        <f>Table1345[[#This Row],[Diff 1]]/Table1345[[#This Row],[Actual cost]]*100</f>
        <v>#DIV/0!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</row>
    <row r="469" spans="1:33" hidden="1" x14ac:dyDescent="0.3">
      <c r="A469" t="s">
        <v>489</v>
      </c>
      <c r="B469">
        <v>467</v>
      </c>
      <c r="C469" t="str">
        <f>LEFT(Table1345[[#This Row],[Contingency id]])</f>
        <v>B</v>
      </c>
      <c r="D469">
        <v>0</v>
      </c>
      <c r="E469" s="1">
        <v>1.0526315789473599</v>
      </c>
      <c r="F469">
        <v>20</v>
      </c>
      <c r="G469">
        <v>19</v>
      </c>
      <c r="H469">
        <v>0</v>
      </c>
      <c r="I469" s="2">
        <f>AVERAGE(Table1345[[#This Row],[Estimated costs 1]:[Estimated costs 20]])</f>
        <v>0</v>
      </c>
      <c r="J469" s="2">
        <f>_xlfn.STDEV.P(Table1345[[#This Row],[Estimated costs 1]:[Estimated costs 20]])</f>
        <v>0</v>
      </c>
      <c r="K469" s="2" t="e">
        <f>Table1345[[#This Row],[Dev]]/Table1345[[#This Row],[Mean]]*100</f>
        <v>#DIV/0!</v>
      </c>
      <c r="L469" s="2">
        <f>Table1345[[#This Row],[Estimated costs 1]]-Table1345[[#This Row],[Actual cost]]</f>
        <v>0</v>
      </c>
      <c r="M469" s="2" t="e">
        <f>Table1345[[#This Row],[Diff 1]]/Table1345[[#This Row],[Actual cost]]*100</f>
        <v>#DIV/0!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</row>
    <row r="470" spans="1:33" hidden="1" x14ac:dyDescent="0.3">
      <c r="A470" t="s">
        <v>490</v>
      </c>
      <c r="B470">
        <v>468</v>
      </c>
      <c r="C470" t="str">
        <f>LEFT(Table1345[[#This Row],[Contingency id]])</f>
        <v>B</v>
      </c>
      <c r="D470">
        <v>0</v>
      </c>
      <c r="E470" s="1">
        <v>1</v>
      </c>
      <c r="F470">
        <v>20</v>
      </c>
      <c r="G470">
        <v>20</v>
      </c>
      <c r="H470">
        <v>0</v>
      </c>
      <c r="I470" s="2">
        <f>AVERAGE(Table1345[[#This Row],[Estimated costs 1]:[Estimated costs 20]])</f>
        <v>0</v>
      </c>
      <c r="J470" s="2">
        <f>_xlfn.STDEV.P(Table1345[[#This Row],[Estimated costs 1]:[Estimated costs 20]])</f>
        <v>0</v>
      </c>
      <c r="K470" s="2" t="e">
        <f>Table1345[[#This Row],[Dev]]/Table1345[[#This Row],[Mean]]*100</f>
        <v>#DIV/0!</v>
      </c>
      <c r="L470" s="2">
        <f>Table1345[[#This Row],[Estimated costs 1]]-Table1345[[#This Row],[Actual cost]]</f>
        <v>0</v>
      </c>
      <c r="M470" s="2" t="e">
        <f>Table1345[[#This Row],[Diff 1]]/Table1345[[#This Row],[Actual cost]]*100</f>
        <v>#DIV/0!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</row>
    <row r="471" spans="1:33" hidden="1" x14ac:dyDescent="0.3">
      <c r="A471" t="s">
        <v>491</v>
      </c>
      <c r="B471">
        <v>469</v>
      </c>
      <c r="C471" t="str">
        <f>LEFT(Table1345[[#This Row],[Contingency id]])</f>
        <v>B</v>
      </c>
      <c r="D471">
        <v>0</v>
      </c>
      <c r="E471" s="1">
        <v>1.0526315789473599</v>
      </c>
      <c r="F471">
        <v>20</v>
      </c>
      <c r="G471">
        <v>19</v>
      </c>
      <c r="H471">
        <v>0</v>
      </c>
      <c r="I471" s="2">
        <f>AVERAGE(Table1345[[#This Row],[Estimated costs 1]:[Estimated costs 20]])</f>
        <v>0</v>
      </c>
      <c r="J471" s="2">
        <f>_xlfn.STDEV.P(Table1345[[#This Row],[Estimated costs 1]:[Estimated costs 20]])</f>
        <v>0</v>
      </c>
      <c r="K471" s="2" t="e">
        <f>Table1345[[#This Row],[Dev]]/Table1345[[#This Row],[Mean]]*100</f>
        <v>#DIV/0!</v>
      </c>
      <c r="L471" s="2">
        <f>Table1345[[#This Row],[Estimated costs 1]]-Table1345[[#This Row],[Actual cost]]</f>
        <v>0</v>
      </c>
      <c r="M471" s="2" t="e">
        <f>Table1345[[#This Row],[Diff 1]]/Table1345[[#This Row],[Actual cost]]*100</f>
        <v>#DIV/0!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</row>
    <row r="472" spans="1:33" hidden="1" x14ac:dyDescent="0.3">
      <c r="A472" t="s">
        <v>492</v>
      </c>
      <c r="B472">
        <v>470</v>
      </c>
      <c r="C472" t="str">
        <f>LEFT(Table1345[[#This Row],[Contingency id]])</f>
        <v>B</v>
      </c>
      <c r="D472">
        <v>0</v>
      </c>
      <c r="E472" s="1">
        <v>1</v>
      </c>
      <c r="F472">
        <v>20</v>
      </c>
      <c r="G472">
        <v>20</v>
      </c>
      <c r="H472">
        <v>0</v>
      </c>
      <c r="I472" s="2">
        <f>AVERAGE(Table1345[[#This Row],[Estimated costs 1]:[Estimated costs 20]])</f>
        <v>0</v>
      </c>
      <c r="J472" s="2">
        <f>_xlfn.STDEV.P(Table1345[[#This Row],[Estimated costs 1]:[Estimated costs 20]])</f>
        <v>0</v>
      </c>
      <c r="K472" s="2" t="e">
        <f>Table1345[[#This Row],[Dev]]/Table1345[[#This Row],[Mean]]*100</f>
        <v>#DIV/0!</v>
      </c>
      <c r="L472" s="2">
        <f>Table1345[[#This Row],[Estimated costs 1]]-Table1345[[#This Row],[Actual cost]]</f>
        <v>0</v>
      </c>
      <c r="M472" s="2" t="e">
        <f>Table1345[[#This Row],[Diff 1]]/Table1345[[#This Row],[Actual cost]]*100</f>
        <v>#DIV/0!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</row>
    <row r="473" spans="1:33" hidden="1" x14ac:dyDescent="0.3">
      <c r="A473" t="s">
        <v>493</v>
      </c>
      <c r="B473">
        <v>471</v>
      </c>
      <c r="C473" t="str">
        <f>LEFT(Table1345[[#This Row],[Contingency id]])</f>
        <v>B</v>
      </c>
      <c r="D473">
        <v>0</v>
      </c>
      <c r="E473" s="1">
        <v>1.0526315789473599</v>
      </c>
      <c r="F473">
        <v>20</v>
      </c>
      <c r="G473">
        <v>19</v>
      </c>
      <c r="H473">
        <v>0</v>
      </c>
      <c r="I473" s="2">
        <f>AVERAGE(Table1345[[#This Row],[Estimated costs 1]:[Estimated costs 20]])</f>
        <v>0</v>
      </c>
      <c r="J473" s="2">
        <f>_xlfn.STDEV.P(Table1345[[#This Row],[Estimated costs 1]:[Estimated costs 20]])</f>
        <v>0</v>
      </c>
      <c r="K473" s="2" t="e">
        <f>Table1345[[#This Row],[Dev]]/Table1345[[#This Row],[Mean]]*100</f>
        <v>#DIV/0!</v>
      </c>
      <c r="L473" s="2">
        <f>Table1345[[#This Row],[Estimated costs 1]]-Table1345[[#This Row],[Actual cost]]</f>
        <v>0</v>
      </c>
      <c r="M473" s="2" t="e">
        <f>Table1345[[#This Row],[Diff 1]]/Table1345[[#This Row],[Actual cost]]*100</f>
        <v>#DIV/0!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</row>
    <row r="474" spans="1:33" hidden="1" x14ac:dyDescent="0.3">
      <c r="A474" t="s">
        <v>494</v>
      </c>
      <c r="B474">
        <v>472</v>
      </c>
      <c r="C474" t="str">
        <f>LEFT(Table1345[[#This Row],[Contingency id]])</f>
        <v>B</v>
      </c>
      <c r="D474">
        <v>0</v>
      </c>
      <c r="E474" s="1">
        <v>1</v>
      </c>
      <c r="F474">
        <v>20</v>
      </c>
      <c r="G474">
        <v>20</v>
      </c>
      <c r="H474">
        <v>0</v>
      </c>
      <c r="I474" s="2">
        <f>AVERAGE(Table1345[[#This Row],[Estimated costs 1]:[Estimated costs 20]])</f>
        <v>0</v>
      </c>
      <c r="J474" s="2">
        <f>_xlfn.STDEV.P(Table1345[[#This Row],[Estimated costs 1]:[Estimated costs 20]])</f>
        <v>0</v>
      </c>
      <c r="K474" s="2" t="e">
        <f>Table1345[[#This Row],[Dev]]/Table1345[[#This Row],[Mean]]*100</f>
        <v>#DIV/0!</v>
      </c>
      <c r="L474" s="2">
        <f>Table1345[[#This Row],[Estimated costs 1]]-Table1345[[#This Row],[Actual cost]]</f>
        <v>0</v>
      </c>
      <c r="M474" s="2" t="e">
        <f>Table1345[[#This Row],[Diff 1]]/Table1345[[#This Row],[Actual cost]]*100</f>
        <v>#DIV/0!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</row>
    <row r="475" spans="1:33" hidden="1" x14ac:dyDescent="0.3">
      <c r="A475" t="s">
        <v>495</v>
      </c>
      <c r="B475">
        <v>473</v>
      </c>
      <c r="C475" t="str">
        <f>LEFT(Table1345[[#This Row],[Contingency id]])</f>
        <v>B</v>
      </c>
      <c r="D475">
        <v>0</v>
      </c>
      <c r="E475" s="1">
        <v>1</v>
      </c>
      <c r="F475">
        <v>20</v>
      </c>
      <c r="G475">
        <v>20</v>
      </c>
      <c r="H475">
        <v>0</v>
      </c>
      <c r="I475" s="2">
        <f>AVERAGE(Table1345[[#This Row],[Estimated costs 1]:[Estimated costs 20]])</f>
        <v>0</v>
      </c>
      <c r="J475" s="2">
        <f>_xlfn.STDEV.P(Table1345[[#This Row],[Estimated costs 1]:[Estimated costs 20]])</f>
        <v>0</v>
      </c>
      <c r="K475" s="2" t="e">
        <f>Table1345[[#This Row],[Dev]]/Table1345[[#This Row],[Mean]]*100</f>
        <v>#DIV/0!</v>
      </c>
      <c r="L475" s="2">
        <f>Table1345[[#This Row],[Estimated costs 1]]-Table1345[[#This Row],[Actual cost]]</f>
        <v>0</v>
      </c>
      <c r="M475" s="2" t="e">
        <f>Table1345[[#This Row],[Diff 1]]/Table1345[[#This Row],[Actual cost]]*100</f>
        <v>#DIV/0!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</row>
    <row r="476" spans="1:33" hidden="1" x14ac:dyDescent="0.3">
      <c r="A476" t="s">
        <v>496</v>
      </c>
      <c r="B476">
        <v>474</v>
      </c>
      <c r="C476" t="str">
        <f>LEFT(Table1345[[#This Row],[Contingency id]])</f>
        <v>B</v>
      </c>
      <c r="D476">
        <v>0</v>
      </c>
      <c r="E476" s="1">
        <v>1.04411764705882</v>
      </c>
      <c r="F476">
        <v>142</v>
      </c>
      <c r="G476">
        <v>136</v>
      </c>
      <c r="H476">
        <v>0</v>
      </c>
      <c r="I476" s="2">
        <f>AVERAGE(Table1345[[#This Row],[Estimated costs 1]:[Estimated costs 20]])</f>
        <v>0</v>
      </c>
      <c r="J476" s="2">
        <f>_xlfn.STDEV.P(Table1345[[#This Row],[Estimated costs 1]:[Estimated costs 20]])</f>
        <v>0</v>
      </c>
      <c r="K476" s="2" t="e">
        <f>Table1345[[#This Row],[Dev]]/Table1345[[#This Row],[Mean]]*100</f>
        <v>#DIV/0!</v>
      </c>
      <c r="L476" s="2">
        <f>Table1345[[#This Row],[Estimated costs 1]]-Table1345[[#This Row],[Actual cost]]</f>
        <v>0</v>
      </c>
      <c r="M476" s="2" t="e">
        <f>Table1345[[#This Row],[Diff 1]]/Table1345[[#This Row],[Actual cost]]*100</f>
        <v>#DIV/0!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</row>
    <row r="477" spans="1:33" hidden="1" x14ac:dyDescent="0.3">
      <c r="A477" t="s">
        <v>497</v>
      </c>
      <c r="B477">
        <v>475</v>
      </c>
      <c r="C477" t="str">
        <f>LEFT(Table1345[[#This Row],[Contingency id]])</f>
        <v>B</v>
      </c>
      <c r="D477">
        <v>0</v>
      </c>
      <c r="E477" s="1">
        <v>1.08904109589041</v>
      </c>
      <c r="F477">
        <v>159</v>
      </c>
      <c r="G477">
        <v>146</v>
      </c>
      <c r="H477">
        <v>0</v>
      </c>
      <c r="I477" s="2">
        <f>AVERAGE(Table1345[[#This Row],[Estimated costs 1]:[Estimated costs 20]])</f>
        <v>0</v>
      </c>
      <c r="J477" s="2">
        <f>_xlfn.STDEV.P(Table1345[[#This Row],[Estimated costs 1]:[Estimated costs 20]])</f>
        <v>0</v>
      </c>
      <c r="K477" s="2" t="e">
        <f>Table1345[[#This Row],[Dev]]/Table1345[[#This Row],[Mean]]*100</f>
        <v>#DIV/0!</v>
      </c>
      <c r="L477" s="2">
        <f>Table1345[[#This Row],[Estimated costs 1]]-Table1345[[#This Row],[Actual cost]]</f>
        <v>0</v>
      </c>
      <c r="M477" s="2" t="e">
        <f>Table1345[[#This Row],[Diff 1]]/Table1345[[#This Row],[Actual cost]]*100</f>
        <v>#DIV/0!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</row>
    <row r="478" spans="1:33" hidden="1" x14ac:dyDescent="0.3">
      <c r="A478" t="s">
        <v>498</v>
      </c>
      <c r="B478">
        <v>476</v>
      </c>
      <c r="C478" t="str">
        <f>LEFT(Table1345[[#This Row],[Contingency id]])</f>
        <v>B</v>
      </c>
      <c r="D478">
        <v>0</v>
      </c>
      <c r="E478" s="1">
        <v>1.04411764705882</v>
      </c>
      <c r="F478">
        <v>142</v>
      </c>
      <c r="G478">
        <v>136</v>
      </c>
      <c r="H478">
        <v>0</v>
      </c>
      <c r="I478" s="2">
        <f>AVERAGE(Table1345[[#This Row],[Estimated costs 1]:[Estimated costs 20]])</f>
        <v>0</v>
      </c>
      <c r="J478" s="2">
        <f>_xlfn.STDEV.P(Table1345[[#This Row],[Estimated costs 1]:[Estimated costs 20]])</f>
        <v>0</v>
      </c>
      <c r="K478" s="2" t="e">
        <f>Table1345[[#This Row],[Dev]]/Table1345[[#This Row],[Mean]]*100</f>
        <v>#DIV/0!</v>
      </c>
      <c r="L478" s="2">
        <f>Table1345[[#This Row],[Estimated costs 1]]-Table1345[[#This Row],[Actual cost]]</f>
        <v>0</v>
      </c>
      <c r="M478" s="2" t="e">
        <f>Table1345[[#This Row],[Diff 1]]/Table1345[[#This Row],[Actual cost]]*100</f>
        <v>#DIV/0!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</row>
    <row r="479" spans="1:33" hidden="1" x14ac:dyDescent="0.3">
      <c r="A479" t="s">
        <v>499</v>
      </c>
      <c r="B479">
        <v>477</v>
      </c>
      <c r="C479" t="str">
        <f>LEFT(Table1345[[#This Row],[Contingency id]])</f>
        <v>B</v>
      </c>
      <c r="D479">
        <v>0</v>
      </c>
      <c r="E479" s="1">
        <v>1.06</v>
      </c>
      <c r="F479">
        <v>159</v>
      </c>
      <c r="G479">
        <v>150</v>
      </c>
      <c r="H479">
        <v>0</v>
      </c>
      <c r="I479" s="2">
        <f>AVERAGE(Table1345[[#This Row],[Estimated costs 1]:[Estimated costs 20]])</f>
        <v>0</v>
      </c>
      <c r="J479" s="2">
        <f>_xlfn.STDEV.P(Table1345[[#This Row],[Estimated costs 1]:[Estimated costs 20]])</f>
        <v>0</v>
      </c>
      <c r="K479" s="2" t="e">
        <f>Table1345[[#This Row],[Dev]]/Table1345[[#This Row],[Mean]]*100</f>
        <v>#DIV/0!</v>
      </c>
      <c r="L479" s="2">
        <f>Table1345[[#This Row],[Estimated costs 1]]-Table1345[[#This Row],[Actual cost]]</f>
        <v>0</v>
      </c>
      <c r="M479" s="2" t="e">
        <f>Table1345[[#This Row],[Diff 1]]/Table1345[[#This Row],[Actual cost]]*100</f>
        <v>#DIV/0!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</row>
    <row r="480" spans="1:33" hidden="1" x14ac:dyDescent="0.3">
      <c r="A480" t="s">
        <v>500</v>
      </c>
      <c r="B480">
        <v>478</v>
      </c>
      <c r="C480" t="str">
        <f>LEFT(Table1345[[#This Row],[Contingency id]])</f>
        <v>B</v>
      </c>
      <c r="D480">
        <v>0</v>
      </c>
      <c r="E480" s="1">
        <v>1.0392156862744999</v>
      </c>
      <c r="F480">
        <v>159</v>
      </c>
      <c r="G480">
        <v>153</v>
      </c>
      <c r="H480">
        <v>0</v>
      </c>
      <c r="I480" s="2">
        <f>AVERAGE(Table1345[[#This Row],[Estimated costs 1]:[Estimated costs 20]])</f>
        <v>0</v>
      </c>
      <c r="J480" s="2">
        <f>_xlfn.STDEV.P(Table1345[[#This Row],[Estimated costs 1]:[Estimated costs 20]])</f>
        <v>0</v>
      </c>
      <c r="K480" s="2" t="e">
        <f>Table1345[[#This Row],[Dev]]/Table1345[[#This Row],[Mean]]*100</f>
        <v>#DIV/0!</v>
      </c>
      <c r="L480" s="2">
        <f>Table1345[[#This Row],[Estimated costs 1]]-Table1345[[#This Row],[Actual cost]]</f>
        <v>0</v>
      </c>
      <c r="M480" s="2" t="e">
        <f>Table1345[[#This Row],[Diff 1]]/Table1345[[#This Row],[Actual cost]]*100</f>
        <v>#DIV/0!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</row>
    <row r="481" spans="1:33" hidden="1" x14ac:dyDescent="0.3">
      <c r="A481" t="s">
        <v>501</v>
      </c>
      <c r="B481">
        <v>479</v>
      </c>
      <c r="C481" t="str">
        <f>LEFT(Table1345[[#This Row],[Contingency id]])</f>
        <v>B</v>
      </c>
      <c r="D481">
        <v>0</v>
      </c>
      <c r="E481" s="1">
        <v>1.0816326530612199</v>
      </c>
      <c r="F481">
        <v>159</v>
      </c>
      <c r="G481">
        <v>147</v>
      </c>
      <c r="H481">
        <v>0</v>
      </c>
      <c r="I481" s="2">
        <f>AVERAGE(Table1345[[#This Row],[Estimated costs 1]:[Estimated costs 20]])</f>
        <v>0</v>
      </c>
      <c r="J481" s="2">
        <f>_xlfn.STDEV.P(Table1345[[#This Row],[Estimated costs 1]:[Estimated costs 20]])</f>
        <v>0</v>
      </c>
      <c r="K481" s="2" t="e">
        <f>Table1345[[#This Row],[Dev]]/Table1345[[#This Row],[Mean]]*100</f>
        <v>#DIV/0!</v>
      </c>
      <c r="L481" s="2">
        <f>Table1345[[#This Row],[Estimated costs 1]]-Table1345[[#This Row],[Actual cost]]</f>
        <v>0</v>
      </c>
      <c r="M481" s="2" t="e">
        <f>Table1345[[#This Row],[Diff 1]]/Table1345[[#This Row],[Actual cost]]*100</f>
        <v>#DIV/0!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</row>
    <row r="482" spans="1:33" hidden="1" x14ac:dyDescent="0.3">
      <c r="A482" t="s">
        <v>502</v>
      </c>
      <c r="B482">
        <v>480</v>
      </c>
      <c r="C482" t="str">
        <f>LEFT(Table1345[[#This Row],[Contingency id]])</f>
        <v>B</v>
      </c>
      <c r="D482">
        <v>0</v>
      </c>
      <c r="E482" s="1">
        <v>1.05185185185185</v>
      </c>
      <c r="F482">
        <v>142</v>
      </c>
      <c r="G482">
        <v>135</v>
      </c>
      <c r="H482">
        <v>0</v>
      </c>
      <c r="I482" s="2">
        <f>AVERAGE(Table1345[[#This Row],[Estimated costs 1]:[Estimated costs 20]])</f>
        <v>0</v>
      </c>
      <c r="J482" s="2">
        <f>_xlfn.STDEV.P(Table1345[[#This Row],[Estimated costs 1]:[Estimated costs 20]])</f>
        <v>0</v>
      </c>
      <c r="K482" s="2" t="e">
        <f>Table1345[[#This Row],[Dev]]/Table1345[[#This Row],[Mean]]*100</f>
        <v>#DIV/0!</v>
      </c>
      <c r="L482" s="2">
        <f>Table1345[[#This Row],[Estimated costs 1]]-Table1345[[#This Row],[Actual cost]]</f>
        <v>0</v>
      </c>
      <c r="M482" s="2" t="e">
        <f>Table1345[[#This Row],[Diff 1]]/Table1345[[#This Row],[Actual cost]]*100</f>
        <v>#DIV/0!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</row>
    <row r="483" spans="1:33" hidden="1" x14ac:dyDescent="0.3">
      <c r="A483" t="s">
        <v>503</v>
      </c>
      <c r="B483">
        <v>481</v>
      </c>
      <c r="C483" t="str">
        <f>LEFT(Table1345[[#This Row],[Contingency id]])</f>
        <v>B</v>
      </c>
      <c r="D483">
        <v>0</v>
      </c>
      <c r="E483" s="1">
        <v>1.06</v>
      </c>
      <c r="F483">
        <v>159</v>
      </c>
      <c r="G483">
        <v>150</v>
      </c>
      <c r="H483">
        <v>0</v>
      </c>
      <c r="I483" s="2">
        <f>AVERAGE(Table1345[[#This Row],[Estimated costs 1]:[Estimated costs 20]])</f>
        <v>0</v>
      </c>
      <c r="J483" s="2">
        <f>_xlfn.STDEV.P(Table1345[[#This Row],[Estimated costs 1]:[Estimated costs 20]])</f>
        <v>0</v>
      </c>
      <c r="K483" s="2" t="e">
        <f>Table1345[[#This Row],[Dev]]/Table1345[[#This Row],[Mean]]*100</f>
        <v>#DIV/0!</v>
      </c>
      <c r="L483" s="2">
        <f>Table1345[[#This Row],[Estimated costs 1]]-Table1345[[#This Row],[Actual cost]]</f>
        <v>0</v>
      </c>
      <c r="M483" s="2" t="e">
        <f>Table1345[[#This Row],[Diff 1]]/Table1345[[#This Row],[Actual cost]]*100</f>
        <v>#DIV/0!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</row>
    <row r="484" spans="1:33" hidden="1" x14ac:dyDescent="0.3">
      <c r="A484" t="s">
        <v>504</v>
      </c>
      <c r="B484">
        <v>482</v>
      </c>
      <c r="C484" t="str">
        <f>LEFT(Table1345[[#This Row],[Contingency id]])</f>
        <v>B</v>
      </c>
      <c r="D484">
        <v>0</v>
      </c>
      <c r="E484" s="1">
        <v>1.0447761194029801</v>
      </c>
      <c r="F484">
        <v>70</v>
      </c>
      <c r="G484">
        <v>67</v>
      </c>
      <c r="H484">
        <v>0</v>
      </c>
      <c r="I484" s="2">
        <f>AVERAGE(Table1345[[#This Row],[Estimated costs 1]:[Estimated costs 20]])</f>
        <v>0</v>
      </c>
      <c r="J484" s="2">
        <f>_xlfn.STDEV.P(Table1345[[#This Row],[Estimated costs 1]:[Estimated costs 20]])</f>
        <v>0</v>
      </c>
      <c r="K484" s="2" t="e">
        <f>Table1345[[#This Row],[Dev]]/Table1345[[#This Row],[Mean]]*100</f>
        <v>#DIV/0!</v>
      </c>
      <c r="L484" s="2">
        <f>Table1345[[#This Row],[Estimated costs 1]]-Table1345[[#This Row],[Actual cost]]</f>
        <v>0</v>
      </c>
      <c r="M484" s="2" t="e">
        <f>Table1345[[#This Row],[Diff 1]]/Table1345[[#This Row],[Actual cost]]*100</f>
        <v>#DIV/0!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</row>
    <row r="485" spans="1:33" hidden="1" x14ac:dyDescent="0.3">
      <c r="A485" t="s">
        <v>505</v>
      </c>
      <c r="B485">
        <v>483</v>
      </c>
      <c r="C485" t="str">
        <f>LEFT(Table1345[[#This Row],[Contingency id]])</f>
        <v>B</v>
      </c>
      <c r="D485">
        <v>0</v>
      </c>
      <c r="E485" s="1">
        <v>1.01449275362318</v>
      </c>
      <c r="F485">
        <v>70</v>
      </c>
      <c r="G485">
        <v>69</v>
      </c>
      <c r="H485">
        <v>0</v>
      </c>
      <c r="I485" s="2">
        <f>AVERAGE(Table1345[[#This Row],[Estimated costs 1]:[Estimated costs 20]])</f>
        <v>0</v>
      </c>
      <c r="J485" s="2">
        <f>_xlfn.STDEV.P(Table1345[[#This Row],[Estimated costs 1]:[Estimated costs 20]])</f>
        <v>0</v>
      </c>
      <c r="K485" s="2" t="e">
        <f>Table1345[[#This Row],[Dev]]/Table1345[[#This Row],[Mean]]*100</f>
        <v>#DIV/0!</v>
      </c>
      <c r="L485" s="2">
        <f>Table1345[[#This Row],[Estimated costs 1]]-Table1345[[#This Row],[Actual cost]]</f>
        <v>0</v>
      </c>
      <c r="M485" s="2" t="e">
        <f>Table1345[[#This Row],[Diff 1]]/Table1345[[#This Row],[Actual cost]]*100</f>
        <v>#DIV/0!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</row>
    <row r="486" spans="1:33" hidden="1" x14ac:dyDescent="0.3">
      <c r="A486" t="s">
        <v>506</v>
      </c>
      <c r="B486">
        <v>484</v>
      </c>
      <c r="C486" t="str">
        <f>LEFT(Table1345[[#This Row],[Contingency id]])</f>
        <v>B</v>
      </c>
      <c r="D486">
        <v>0</v>
      </c>
      <c r="E486" s="1">
        <v>1.0243902439024299</v>
      </c>
      <c r="F486">
        <v>84</v>
      </c>
      <c r="G486">
        <v>82</v>
      </c>
      <c r="H486">
        <v>0</v>
      </c>
      <c r="I486" s="2">
        <f>AVERAGE(Table1345[[#This Row],[Estimated costs 1]:[Estimated costs 20]])</f>
        <v>0</v>
      </c>
      <c r="J486" s="2">
        <f>_xlfn.STDEV.P(Table1345[[#This Row],[Estimated costs 1]:[Estimated costs 20]])</f>
        <v>0</v>
      </c>
      <c r="K486" s="2" t="e">
        <f>Table1345[[#This Row],[Dev]]/Table1345[[#This Row],[Mean]]*100</f>
        <v>#DIV/0!</v>
      </c>
      <c r="L486" s="2">
        <f>Table1345[[#This Row],[Estimated costs 1]]-Table1345[[#This Row],[Actual cost]]</f>
        <v>0</v>
      </c>
      <c r="M486" s="2" t="e">
        <f>Table1345[[#This Row],[Diff 1]]/Table1345[[#This Row],[Actual cost]]*100</f>
        <v>#DIV/0!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</row>
    <row r="487" spans="1:33" hidden="1" x14ac:dyDescent="0.3">
      <c r="A487" t="s">
        <v>507</v>
      </c>
      <c r="B487">
        <v>485</v>
      </c>
      <c r="C487" t="str">
        <f>LEFT(Table1345[[#This Row],[Contingency id]])</f>
        <v>B</v>
      </c>
      <c r="D487">
        <v>0</v>
      </c>
      <c r="E487" s="1">
        <v>1.0447761194029801</v>
      </c>
      <c r="F487">
        <v>70</v>
      </c>
      <c r="G487">
        <v>67</v>
      </c>
      <c r="H487">
        <v>0</v>
      </c>
      <c r="I487" s="2">
        <f>AVERAGE(Table1345[[#This Row],[Estimated costs 1]:[Estimated costs 20]])</f>
        <v>0</v>
      </c>
      <c r="J487" s="2">
        <f>_xlfn.STDEV.P(Table1345[[#This Row],[Estimated costs 1]:[Estimated costs 20]])</f>
        <v>0</v>
      </c>
      <c r="K487" s="2" t="e">
        <f>Table1345[[#This Row],[Dev]]/Table1345[[#This Row],[Mean]]*100</f>
        <v>#DIV/0!</v>
      </c>
      <c r="L487" s="2">
        <f>Table1345[[#This Row],[Estimated costs 1]]-Table1345[[#This Row],[Actual cost]]</f>
        <v>0</v>
      </c>
      <c r="M487" s="2" t="e">
        <f>Table1345[[#This Row],[Diff 1]]/Table1345[[#This Row],[Actual cost]]*100</f>
        <v>#DIV/0!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</row>
    <row r="488" spans="1:33" hidden="1" x14ac:dyDescent="0.3">
      <c r="A488" t="s">
        <v>508</v>
      </c>
      <c r="B488">
        <v>486</v>
      </c>
      <c r="C488" t="str">
        <f>LEFT(Table1345[[#This Row],[Contingency id]])</f>
        <v>B</v>
      </c>
      <c r="D488">
        <v>0</v>
      </c>
      <c r="E488" s="1">
        <v>1.0370370370370301</v>
      </c>
      <c r="F488">
        <v>84</v>
      </c>
      <c r="G488">
        <v>81</v>
      </c>
      <c r="H488">
        <v>0</v>
      </c>
      <c r="I488" s="2">
        <f>AVERAGE(Table1345[[#This Row],[Estimated costs 1]:[Estimated costs 20]])</f>
        <v>0</v>
      </c>
      <c r="J488" s="2">
        <f>_xlfn.STDEV.P(Table1345[[#This Row],[Estimated costs 1]:[Estimated costs 20]])</f>
        <v>0</v>
      </c>
      <c r="K488" s="2" t="e">
        <f>Table1345[[#This Row],[Dev]]/Table1345[[#This Row],[Mean]]*100</f>
        <v>#DIV/0!</v>
      </c>
      <c r="L488" s="2">
        <f>Table1345[[#This Row],[Estimated costs 1]]-Table1345[[#This Row],[Actual cost]]</f>
        <v>0</v>
      </c>
      <c r="M488" s="2" t="e">
        <f>Table1345[[#This Row],[Diff 1]]/Table1345[[#This Row],[Actual cost]]*100</f>
        <v>#DIV/0!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</row>
    <row r="489" spans="1:33" hidden="1" x14ac:dyDescent="0.3">
      <c r="A489" t="s">
        <v>509</v>
      </c>
      <c r="B489">
        <v>487</v>
      </c>
      <c r="C489" t="str">
        <f>LEFT(Table1345[[#This Row],[Contingency id]])</f>
        <v>B</v>
      </c>
      <c r="D489">
        <v>0</v>
      </c>
      <c r="E489" s="1">
        <v>1</v>
      </c>
      <c r="F489">
        <v>70</v>
      </c>
      <c r="G489">
        <v>70</v>
      </c>
      <c r="H489">
        <v>0</v>
      </c>
      <c r="I489" s="2">
        <f>AVERAGE(Table1345[[#This Row],[Estimated costs 1]:[Estimated costs 20]])</f>
        <v>0</v>
      </c>
      <c r="J489" s="2">
        <f>_xlfn.STDEV.P(Table1345[[#This Row],[Estimated costs 1]:[Estimated costs 20]])</f>
        <v>0</v>
      </c>
      <c r="K489" s="2" t="e">
        <f>Table1345[[#This Row],[Dev]]/Table1345[[#This Row],[Mean]]*100</f>
        <v>#DIV/0!</v>
      </c>
      <c r="L489" s="2">
        <f>Table1345[[#This Row],[Estimated costs 1]]-Table1345[[#This Row],[Actual cost]]</f>
        <v>0</v>
      </c>
      <c r="M489" s="2" t="e">
        <f>Table1345[[#This Row],[Diff 1]]/Table1345[[#This Row],[Actual cost]]*100</f>
        <v>#DIV/0!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</row>
    <row r="490" spans="1:33" hidden="1" x14ac:dyDescent="0.3">
      <c r="A490" t="s">
        <v>510</v>
      </c>
      <c r="B490">
        <v>488</v>
      </c>
      <c r="C490" t="str">
        <f>LEFT(Table1345[[#This Row],[Contingency id]])</f>
        <v>B</v>
      </c>
      <c r="D490">
        <v>0</v>
      </c>
      <c r="E490" s="1">
        <v>1.01449275362318</v>
      </c>
      <c r="F490">
        <v>70</v>
      </c>
      <c r="G490">
        <v>69</v>
      </c>
      <c r="H490">
        <v>0</v>
      </c>
      <c r="I490" s="2">
        <f>AVERAGE(Table1345[[#This Row],[Estimated costs 1]:[Estimated costs 20]])</f>
        <v>0</v>
      </c>
      <c r="J490" s="2">
        <f>_xlfn.STDEV.P(Table1345[[#This Row],[Estimated costs 1]:[Estimated costs 20]])</f>
        <v>0</v>
      </c>
      <c r="K490" s="2" t="e">
        <f>Table1345[[#This Row],[Dev]]/Table1345[[#This Row],[Mean]]*100</f>
        <v>#DIV/0!</v>
      </c>
      <c r="L490" s="2">
        <f>Table1345[[#This Row],[Estimated costs 1]]-Table1345[[#This Row],[Actual cost]]</f>
        <v>0</v>
      </c>
      <c r="M490" s="2" t="e">
        <f>Table1345[[#This Row],[Diff 1]]/Table1345[[#This Row],[Actual cost]]*100</f>
        <v>#DIV/0!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</row>
    <row r="491" spans="1:33" hidden="1" x14ac:dyDescent="0.3">
      <c r="A491" t="s">
        <v>511</v>
      </c>
      <c r="B491">
        <v>489</v>
      </c>
      <c r="C491" t="str">
        <f>LEFT(Table1345[[#This Row],[Contingency id]])</f>
        <v>B</v>
      </c>
      <c r="D491">
        <v>0</v>
      </c>
      <c r="E491" s="1">
        <v>1.02941176470588</v>
      </c>
      <c r="F491">
        <v>70</v>
      </c>
      <c r="G491">
        <v>68</v>
      </c>
      <c r="H491">
        <v>0</v>
      </c>
      <c r="I491" s="2">
        <f>AVERAGE(Table1345[[#This Row],[Estimated costs 1]:[Estimated costs 20]])</f>
        <v>0</v>
      </c>
      <c r="J491" s="2">
        <f>_xlfn.STDEV.P(Table1345[[#This Row],[Estimated costs 1]:[Estimated costs 20]])</f>
        <v>0</v>
      </c>
      <c r="K491" s="2" t="e">
        <f>Table1345[[#This Row],[Dev]]/Table1345[[#This Row],[Mean]]*100</f>
        <v>#DIV/0!</v>
      </c>
      <c r="L491" s="2">
        <f>Table1345[[#This Row],[Estimated costs 1]]-Table1345[[#This Row],[Actual cost]]</f>
        <v>0</v>
      </c>
      <c r="M491" s="2" t="e">
        <f>Table1345[[#This Row],[Diff 1]]/Table1345[[#This Row],[Actual cost]]*100</f>
        <v>#DIV/0!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</row>
    <row r="492" spans="1:33" hidden="1" x14ac:dyDescent="0.3">
      <c r="A492" t="s">
        <v>512</v>
      </c>
      <c r="B492">
        <v>490</v>
      </c>
      <c r="C492" t="str">
        <f>LEFT(Table1345[[#This Row],[Contingency id]])</f>
        <v>B</v>
      </c>
      <c r="D492">
        <v>0</v>
      </c>
      <c r="E492" s="1">
        <v>1</v>
      </c>
      <c r="F492">
        <v>70</v>
      </c>
      <c r="G492">
        <v>70</v>
      </c>
      <c r="H492">
        <v>0</v>
      </c>
      <c r="I492" s="2">
        <f>AVERAGE(Table1345[[#This Row],[Estimated costs 1]:[Estimated costs 20]])</f>
        <v>0</v>
      </c>
      <c r="J492" s="2">
        <f>_xlfn.STDEV.P(Table1345[[#This Row],[Estimated costs 1]:[Estimated costs 20]])</f>
        <v>0</v>
      </c>
      <c r="K492" s="2" t="e">
        <f>Table1345[[#This Row],[Dev]]/Table1345[[#This Row],[Mean]]*100</f>
        <v>#DIV/0!</v>
      </c>
      <c r="L492" s="2">
        <f>Table1345[[#This Row],[Estimated costs 1]]-Table1345[[#This Row],[Actual cost]]</f>
        <v>0</v>
      </c>
      <c r="M492" s="2" t="e">
        <f>Table1345[[#This Row],[Diff 1]]/Table1345[[#This Row],[Actual cost]]*100</f>
        <v>#DIV/0!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</row>
    <row r="493" spans="1:33" hidden="1" x14ac:dyDescent="0.3">
      <c r="A493" t="s">
        <v>513</v>
      </c>
      <c r="B493">
        <v>491</v>
      </c>
      <c r="C493" t="str">
        <f>LEFT(Table1345[[#This Row],[Contingency id]])</f>
        <v>B</v>
      </c>
      <c r="D493">
        <v>0</v>
      </c>
      <c r="E493" s="1">
        <v>1.0447761194029801</v>
      </c>
      <c r="F493">
        <v>70</v>
      </c>
      <c r="G493">
        <v>67</v>
      </c>
      <c r="H493">
        <v>0</v>
      </c>
      <c r="I493" s="2">
        <f>AVERAGE(Table1345[[#This Row],[Estimated costs 1]:[Estimated costs 20]])</f>
        <v>0</v>
      </c>
      <c r="J493" s="2">
        <f>_xlfn.STDEV.P(Table1345[[#This Row],[Estimated costs 1]:[Estimated costs 20]])</f>
        <v>0</v>
      </c>
      <c r="K493" s="2" t="e">
        <f>Table1345[[#This Row],[Dev]]/Table1345[[#This Row],[Mean]]*100</f>
        <v>#DIV/0!</v>
      </c>
      <c r="L493" s="2">
        <f>Table1345[[#This Row],[Estimated costs 1]]-Table1345[[#This Row],[Actual cost]]</f>
        <v>0</v>
      </c>
      <c r="M493" s="2" t="e">
        <f>Table1345[[#This Row],[Diff 1]]/Table1345[[#This Row],[Actual cost]]*100</f>
        <v>#DIV/0!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</row>
    <row r="494" spans="1:33" hidden="1" x14ac:dyDescent="0.3">
      <c r="A494" t="s">
        <v>514</v>
      </c>
      <c r="B494">
        <v>492</v>
      </c>
      <c r="C494" t="str">
        <f>LEFT(Table1345[[#This Row],[Contingency id]])</f>
        <v>B</v>
      </c>
      <c r="D494">
        <v>0</v>
      </c>
      <c r="E494" s="1">
        <v>1.05</v>
      </c>
      <c r="F494">
        <v>84</v>
      </c>
      <c r="G494">
        <v>80</v>
      </c>
      <c r="H494">
        <v>0</v>
      </c>
      <c r="I494" s="2">
        <f>AVERAGE(Table1345[[#This Row],[Estimated costs 1]:[Estimated costs 20]])</f>
        <v>0</v>
      </c>
      <c r="J494" s="2">
        <f>_xlfn.STDEV.P(Table1345[[#This Row],[Estimated costs 1]:[Estimated costs 20]])</f>
        <v>0</v>
      </c>
      <c r="K494" s="2" t="e">
        <f>Table1345[[#This Row],[Dev]]/Table1345[[#This Row],[Mean]]*100</f>
        <v>#DIV/0!</v>
      </c>
      <c r="L494" s="2">
        <f>Table1345[[#This Row],[Estimated costs 1]]-Table1345[[#This Row],[Actual cost]]</f>
        <v>0</v>
      </c>
      <c r="M494" s="2" t="e">
        <f>Table1345[[#This Row],[Diff 1]]/Table1345[[#This Row],[Actual cost]]*100</f>
        <v>#DIV/0!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</row>
    <row r="495" spans="1:33" hidden="1" x14ac:dyDescent="0.3">
      <c r="A495" t="s">
        <v>515</v>
      </c>
      <c r="B495">
        <v>493</v>
      </c>
      <c r="C495" t="str">
        <f>LEFT(Table1345[[#This Row],[Contingency id]])</f>
        <v>B</v>
      </c>
      <c r="D495">
        <v>0</v>
      </c>
      <c r="E495" s="1">
        <v>1.05</v>
      </c>
      <c r="F495">
        <v>84</v>
      </c>
      <c r="G495">
        <v>80</v>
      </c>
      <c r="H495">
        <v>0</v>
      </c>
      <c r="I495" s="2">
        <f>AVERAGE(Table1345[[#This Row],[Estimated costs 1]:[Estimated costs 20]])</f>
        <v>0</v>
      </c>
      <c r="J495" s="2">
        <f>_xlfn.STDEV.P(Table1345[[#This Row],[Estimated costs 1]:[Estimated costs 20]])</f>
        <v>0</v>
      </c>
      <c r="K495" s="2" t="e">
        <f>Table1345[[#This Row],[Dev]]/Table1345[[#This Row],[Mean]]*100</f>
        <v>#DIV/0!</v>
      </c>
      <c r="L495" s="2">
        <f>Table1345[[#This Row],[Estimated costs 1]]-Table1345[[#This Row],[Actual cost]]</f>
        <v>0</v>
      </c>
      <c r="M495" s="2" t="e">
        <f>Table1345[[#This Row],[Diff 1]]/Table1345[[#This Row],[Actual cost]]*100</f>
        <v>#DIV/0!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</row>
    <row r="496" spans="1:33" hidden="1" x14ac:dyDescent="0.3">
      <c r="A496" t="s">
        <v>516</v>
      </c>
      <c r="B496">
        <v>494</v>
      </c>
      <c r="C496" t="str">
        <f>LEFT(Table1345[[#This Row],[Contingency id]])</f>
        <v>B</v>
      </c>
      <c r="D496">
        <v>0</v>
      </c>
      <c r="E496" s="1">
        <v>1.0384615384615301</v>
      </c>
      <c r="F496">
        <v>108</v>
      </c>
      <c r="G496">
        <v>104</v>
      </c>
      <c r="H496">
        <v>0</v>
      </c>
      <c r="I496" s="2">
        <f>AVERAGE(Table1345[[#This Row],[Estimated costs 1]:[Estimated costs 20]])</f>
        <v>0</v>
      </c>
      <c r="J496" s="2">
        <f>_xlfn.STDEV.P(Table1345[[#This Row],[Estimated costs 1]:[Estimated costs 20]])</f>
        <v>0</v>
      </c>
      <c r="K496" s="2" t="e">
        <f>Table1345[[#This Row],[Dev]]/Table1345[[#This Row],[Mean]]*100</f>
        <v>#DIV/0!</v>
      </c>
      <c r="L496" s="2">
        <f>Table1345[[#This Row],[Estimated costs 1]]-Table1345[[#This Row],[Actual cost]]</f>
        <v>0</v>
      </c>
      <c r="M496" s="2" t="e">
        <f>Table1345[[#This Row],[Diff 1]]/Table1345[[#This Row],[Actual cost]]*100</f>
        <v>#DIV/0!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</row>
    <row r="497" spans="1:33" hidden="1" x14ac:dyDescent="0.3">
      <c r="A497" t="s">
        <v>517</v>
      </c>
      <c r="B497">
        <v>495</v>
      </c>
      <c r="C497" t="str">
        <f>LEFT(Table1345[[#This Row],[Contingency id]])</f>
        <v>B</v>
      </c>
      <c r="D497">
        <v>0</v>
      </c>
      <c r="E497" s="1">
        <v>1.0485436893203799</v>
      </c>
      <c r="F497">
        <v>108</v>
      </c>
      <c r="G497">
        <v>103</v>
      </c>
      <c r="H497">
        <v>0</v>
      </c>
      <c r="I497" s="2">
        <f>AVERAGE(Table1345[[#This Row],[Estimated costs 1]:[Estimated costs 20]])</f>
        <v>0</v>
      </c>
      <c r="J497" s="2">
        <f>_xlfn.STDEV.P(Table1345[[#This Row],[Estimated costs 1]:[Estimated costs 20]])</f>
        <v>0</v>
      </c>
      <c r="K497" s="2" t="e">
        <f>Table1345[[#This Row],[Dev]]/Table1345[[#This Row],[Mean]]*100</f>
        <v>#DIV/0!</v>
      </c>
      <c r="L497" s="2">
        <f>Table1345[[#This Row],[Estimated costs 1]]-Table1345[[#This Row],[Actual cost]]</f>
        <v>0</v>
      </c>
      <c r="M497" s="2" t="e">
        <f>Table1345[[#This Row],[Diff 1]]/Table1345[[#This Row],[Actual cost]]*100</f>
        <v>#DIV/0!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</row>
    <row r="498" spans="1:33" hidden="1" x14ac:dyDescent="0.3">
      <c r="A498" t="s">
        <v>518</v>
      </c>
      <c r="B498">
        <v>496</v>
      </c>
      <c r="C498" t="str">
        <f>LEFT(Table1345[[#This Row],[Contingency id]])</f>
        <v>B</v>
      </c>
      <c r="D498">
        <v>0</v>
      </c>
      <c r="E498" s="1">
        <v>1.0588235294117601</v>
      </c>
      <c r="F498">
        <v>108</v>
      </c>
      <c r="G498">
        <v>102</v>
      </c>
      <c r="H498">
        <v>0</v>
      </c>
      <c r="I498" s="2">
        <f>AVERAGE(Table1345[[#This Row],[Estimated costs 1]:[Estimated costs 20]])</f>
        <v>0</v>
      </c>
      <c r="J498" s="2">
        <f>_xlfn.STDEV.P(Table1345[[#This Row],[Estimated costs 1]:[Estimated costs 20]])</f>
        <v>0</v>
      </c>
      <c r="K498" s="2" t="e">
        <f>Table1345[[#This Row],[Dev]]/Table1345[[#This Row],[Mean]]*100</f>
        <v>#DIV/0!</v>
      </c>
      <c r="L498" s="2">
        <f>Table1345[[#This Row],[Estimated costs 1]]-Table1345[[#This Row],[Actual cost]]</f>
        <v>0</v>
      </c>
      <c r="M498" s="2" t="e">
        <f>Table1345[[#This Row],[Diff 1]]/Table1345[[#This Row],[Actual cost]]*100</f>
        <v>#DIV/0!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</row>
    <row r="499" spans="1:33" hidden="1" x14ac:dyDescent="0.3">
      <c r="A499" t="s">
        <v>519</v>
      </c>
      <c r="B499">
        <v>497</v>
      </c>
      <c r="C499" t="str">
        <f>LEFT(Table1345[[#This Row],[Contingency id]])</f>
        <v>B</v>
      </c>
      <c r="D499">
        <v>0</v>
      </c>
      <c r="E499" s="1">
        <v>1.0384615384615301</v>
      </c>
      <c r="F499">
        <v>108</v>
      </c>
      <c r="G499">
        <v>104</v>
      </c>
      <c r="H499">
        <v>0</v>
      </c>
      <c r="I499" s="2">
        <f>AVERAGE(Table1345[[#This Row],[Estimated costs 1]:[Estimated costs 20]])</f>
        <v>0</v>
      </c>
      <c r="J499" s="2">
        <f>_xlfn.STDEV.P(Table1345[[#This Row],[Estimated costs 1]:[Estimated costs 20]])</f>
        <v>0</v>
      </c>
      <c r="K499" s="2" t="e">
        <f>Table1345[[#This Row],[Dev]]/Table1345[[#This Row],[Mean]]*100</f>
        <v>#DIV/0!</v>
      </c>
      <c r="L499" s="2">
        <f>Table1345[[#This Row],[Estimated costs 1]]-Table1345[[#This Row],[Actual cost]]</f>
        <v>0</v>
      </c>
      <c r="M499" s="2" t="e">
        <f>Table1345[[#This Row],[Diff 1]]/Table1345[[#This Row],[Actual cost]]*100</f>
        <v>#DIV/0!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</row>
    <row r="500" spans="1:33" hidden="1" x14ac:dyDescent="0.3">
      <c r="A500" t="s">
        <v>520</v>
      </c>
      <c r="B500">
        <v>498</v>
      </c>
      <c r="C500" t="str">
        <f>LEFT(Table1345[[#This Row],[Contingency id]])</f>
        <v>B</v>
      </c>
      <c r="D500">
        <v>0</v>
      </c>
      <c r="E500" s="1">
        <v>1.0338983050847399</v>
      </c>
      <c r="F500">
        <v>122</v>
      </c>
      <c r="G500">
        <v>118</v>
      </c>
      <c r="H500">
        <v>0</v>
      </c>
      <c r="I500" s="2">
        <f>AVERAGE(Table1345[[#This Row],[Estimated costs 1]:[Estimated costs 20]])</f>
        <v>0</v>
      </c>
      <c r="J500" s="2">
        <f>_xlfn.STDEV.P(Table1345[[#This Row],[Estimated costs 1]:[Estimated costs 20]])</f>
        <v>0</v>
      </c>
      <c r="K500" s="2" t="e">
        <f>Table1345[[#This Row],[Dev]]/Table1345[[#This Row],[Mean]]*100</f>
        <v>#DIV/0!</v>
      </c>
      <c r="L500" s="2">
        <f>Table1345[[#This Row],[Estimated costs 1]]-Table1345[[#This Row],[Actual cost]]</f>
        <v>0</v>
      </c>
      <c r="M500" s="2" t="e">
        <f>Table1345[[#This Row],[Diff 1]]/Table1345[[#This Row],[Actual cost]]*100</f>
        <v>#DIV/0!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</row>
    <row r="501" spans="1:33" hidden="1" x14ac:dyDescent="0.3">
      <c r="A501" t="s">
        <v>521</v>
      </c>
      <c r="B501">
        <v>499</v>
      </c>
      <c r="C501" t="str">
        <f>LEFT(Table1345[[#This Row],[Contingency id]])</f>
        <v>B</v>
      </c>
      <c r="D501">
        <v>0</v>
      </c>
      <c r="E501" s="1">
        <v>1.0093457943925199</v>
      </c>
      <c r="F501">
        <v>108</v>
      </c>
      <c r="G501">
        <v>107</v>
      </c>
      <c r="H501">
        <v>0</v>
      </c>
      <c r="I501" s="2">
        <f>AVERAGE(Table1345[[#This Row],[Estimated costs 1]:[Estimated costs 20]])</f>
        <v>0</v>
      </c>
      <c r="J501" s="2">
        <f>_xlfn.STDEV.P(Table1345[[#This Row],[Estimated costs 1]:[Estimated costs 20]])</f>
        <v>0</v>
      </c>
      <c r="K501" s="2" t="e">
        <f>Table1345[[#This Row],[Dev]]/Table1345[[#This Row],[Mean]]*100</f>
        <v>#DIV/0!</v>
      </c>
      <c r="L501" s="2">
        <f>Table1345[[#This Row],[Estimated costs 1]]-Table1345[[#This Row],[Actual cost]]</f>
        <v>0</v>
      </c>
      <c r="M501" s="2" t="e">
        <f>Table1345[[#This Row],[Diff 1]]/Table1345[[#This Row],[Actual cost]]*100</f>
        <v>#DIV/0!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</row>
    <row r="502" spans="1:33" hidden="1" x14ac:dyDescent="0.3">
      <c r="A502" t="s">
        <v>522</v>
      </c>
      <c r="B502">
        <v>500</v>
      </c>
      <c r="C502" t="str">
        <f>LEFT(Table1345[[#This Row],[Contingency id]])</f>
        <v>B</v>
      </c>
      <c r="D502">
        <v>0</v>
      </c>
      <c r="E502" s="1">
        <v>1.0384615384615301</v>
      </c>
      <c r="F502">
        <v>108</v>
      </c>
      <c r="G502">
        <v>104</v>
      </c>
      <c r="H502">
        <v>0</v>
      </c>
      <c r="I502" s="2">
        <f>AVERAGE(Table1345[[#This Row],[Estimated costs 1]:[Estimated costs 20]])</f>
        <v>0</v>
      </c>
      <c r="J502" s="2">
        <f>_xlfn.STDEV.P(Table1345[[#This Row],[Estimated costs 1]:[Estimated costs 20]])</f>
        <v>0</v>
      </c>
      <c r="K502" s="2" t="e">
        <f>Table1345[[#This Row],[Dev]]/Table1345[[#This Row],[Mean]]*100</f>
        <v>#DIV/0!</v>
      </c>
      <c r="L502" s="2">
        <f>Table1345[[#This Row],[Estimated costs 1]]-Table1345[[#This Row],[Actual cost]]</f>
        <v>0</v>
      </c>
      <c r="M502" s="2" t="e">
        <f>Table1345[[#This Row],[Diff 1]]/Table1345[[#This Row],[Actual cost]]*100</f>
        <v>#DIV/0!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</row>
    <row r="503" spans="1:33" hidden="1" x14ac:dyDescent="0.3">
      <c r="A503" t="s">
        <v>523</v>
      </c>
      <c r="B503">
        <v>501</v>
      </c>
      <c r="C503" t="str">
        <f>LEFT(Table1345[[#This Row],[Contingency id]])</f>
        <v>B</v>
      </c>
      <c r="D503">
        <v>0</v>
      </c>
      <c r="E503" s="1">
        <v>1.0588235294117601</v>
      </c>
      <c r="F503">
        <v>108</v>
      </c>
      <c r="G503">
        <v>102</v>
      </c>
      <c r="H503">
        <v>0</v>
      </c>
      <c r="I503" s="2">
        <f>AVERAGE(Table1345[[#This Row],[Estimated costs 1]:[Estimated costs 20]])</f>
        <v>0</v>
      </c>
      <c r="J503" s="2">
        <f>_xlfn.STDEV.P(Table1345[[#This Row],[Estimated costs 1]:[Estimated costs 20]])</f>
        <v>0</v>
      </c>
      <c r="K503" s="2" t="e">
        <f>Table1345[[#This Row],[Dev]]/Table1345[[#This Row],[Mean]]*100</f>
        <v>#DIV/0!</v>
      </c>
      <c r="L503" s="2">
        <f>Table1345[[#This Row],[Estimated costs 1]]-Table1345[[#This Row],[Actual cost]]</f>
        <v>0</v>
      </c>
      <c r="M503" s="2" t="e">
        <f>Table1345[[#This Row],[Diff 1]]/Table1345[[#This Row],[Actual cost]]*100</f>
        <v>#DIV/0!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</row>
    <row r="504" spans="1:33" hidden="1" x14ac:dyDescent="0.3">
      <c r="A504" t="s">
        <v>524</v>
      </c>
      <c r="B504">
        <v>502</v>
      </c>
      <c r="C504" t="str">
        <f>LEFT(Table1345[[#This Row],[Contingency id]])</f>
        <v>B</v>
      </c>
      <c r="D504">
        <v>0</v>
      </c>
      <c r="E504" s="1">
        <v>1.02857142857142</v>
      </c>
      <c r="F504">
        <v>108</v>
      </c>
      <c r="G504">
        <v>105</v>
      </c>
      <c r="H504">
        <v>0</v>
      </c>
      <c r="I504" s="2">
        <f>AVERAGE(Table1345[[#This Row],[Estimated costs 1]:[Estimated costs 20]])</f>
        <v>0</v>
      </c>
      <c r="J504" s="2">
        <f>_xlfn.STDEV.P(Table1345[[#This Row],[Estimated costs 1]:[Estimated costs 20]])</f>
        <v>0</v>
      </c>
      <c r="K504" s="2" t="e">
        <f>Table1345[[#This Row],[Dev]]/Table1345[[#This Row],[Mean]]*100</f>
        <v>#DIV/0!</v>
      </c>
      <c r="L504" s="2">
        <f>Table1345[[#This Row],[Estimated costs 1]]-Table1345[[#This Row],[Actual cost]]</f>
        <v>0</v>
      </c>
      <c r="M504" s="2" t="e">
        <f>Table1345[[#This Row],[Diff 1]]/Table1345[[#This Row],[Actual cost]]*100</f>
        <v>#DIV/0!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</row>
    <row r="505" spans="1:33" hidden="1" x14ac:dyDescent="0.3">
      <c r="A505" t="s">
        <v>525</v>
      </c>
      <c r="B505">
        <v>503</v>
      </c>
      <c r="C505" t="str">
        <f>LEFT(Table1345[[#This Row],[Contingency id]])</f>
        <v>B</v>
      </c>
      <c r="D505">
        <v>0</v>
      </c>
      <c r="E505" s="1">
        <v>1.0588235294117601</v>
      </c>
      <c r="F505">
        <v>108</v>
      </c>
      <c r="G505">
        <v>102</v>
      </c>
      <c r="H505">
        <v>0</v>
      </c>
      <c r="I505" s="2">
        <f>AVERAGE(Table1345[[#This Row],[Estimated costs 1]:[Estimated costs 20]])</f>
        <v>0</v>
      </c>
      <c r="J505" s="2">
        <f>_xlfn.STDEV.P(Table1345[[#This Row],[Estimated costs 1]:[Estimated costs 20]])</f>
        <v>0</v>
      </c>
      <c r="K505" s="2" t="e">
        <f>Table1345[[#This Row],[Dev]]/Table1345[[#This Row],[Mean]]*100</f>
        <v>#DIV/0!</v>
      </c>
      <c r="L505" s="2">
        <f>Table1345[[#This Row],[Estimated costs 1]]-Table1345[[#This Row],[Actual cost]]</f>
        <v>0</v>
      </c>
      <c r="M505" s="2" t="e">
        <f>Table1345[[#This Row],[Diff 1]]/Table1345[[#This Row],[Actual cost]]*100</f>
        <v>#DIV/0!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</row>
    <row r="506" spans="1:33" hidden="1" x14ac:dyDescent="0.3">
      <c r="A506" t="s">
        <v>526</v>
      </c>
      <c r="B506">
        <v>504</v>
      </c>
      <c r="C506" t="str">
        <f>LEFT(Table1345[[#This Row],[Contingency id]])</f>
        <v>B</v>
      </c>
      <c r="D506">
        <v>0</v>
      </c>
      <c r="E506" s="1">
        <v>1.0384615384615301</v>
      </c>
      <c r="F506">
        <v>108</v>
      </c>
      <c r="G506">
        <v>104</v>
      </c>
      <c r="H506">
        <v>0</v>
      </c>
      <c r="I506" s="2">
        <f>AVERAGE(Table1345[[#This Row],[Estimated costs 1]:[Estimated costs 20]])</f>
        <v>0</v>
      </c>
      <c r="J506" s="2">
        <f>_xlfn.STDEV.P(Table1345[[#This Row],[Estimated costs 1]:[Estimated costs 20]])</f>
        <v>0</v>
      </c>
      <c r="K506" s="2" t="e">
        <f>Table1345[[#This Row],[Dev]]/Table1345[[#This Row],[Mean]]*100</f>
        <v>#DIV/0!</v>
      </c>
      <c r="L506" s="2">
        <f>Table1345[[#This Row],[Estimated costs 1]]-Table1345[[#This Row],[Actual cost]]</f>
        <v>0</v>
      </c>
      <c r="M506" s="2" t="e">
        <f>Table1345[[#This Row],[Diff 1]]/Table1345[[#This Row],[Actual cost]]*100</f>
        <v>#DIV/0!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</row>
    <row r="507" spans="1:33" hidden="1" x14ac:dyDescent="0.3">
      <c r="A507" t="s">
        <v>527</v>
      </c>
      <c r="B507">
        <v>505</v>
      </c>
      <c r="C507" t="str">
        <f>LEFT(Table1345[[#This Row],[Contingency id]])</f>
        <v>B</v>
      </c>
      <c r="D507">
        <v>0</v>
      </c>
      <c r="E507" s="1">
        <v>1</v>
      </c>
      <c r="F507">
        <v>62</v>
      </c>
      <c r="G507">
        <v>62</v>
      </c>
      <c r="H507">
        <v>0</v>
      </c>
      <c r="I507" s="2">
        <f>AVERAGE(Table1345[[#This Row],[Estimated costs 1]:[Estimated costs 20]])</f>
        <v>0</v>
      </c>
      <c r="J507" s="2">
        <f>_xlfn.STDEV.P(Table1345[[#This Row],[Estimated costs 1]:[Estimated costs 20]])</f>
        <v>0</v>
      </c>
      <c r="K507" s="2" t="e">
        <f>Table1345[[#This Row],[Dev]]/Table1345[[#This Row],[Mean]]*100</f>
        <v>#DIV/0!</v>
      </c>
      <c r="L507" s="2">
        <f>Table1345[[#This Row],[Estimated costs 1]]-Table1345[[#This Row],[Actual cost]]</f>
        <v>0</v>
      </c>
      <c r="M507" s="2" t="e">
        <f>Table1345[[#This Row],[Diff 1]]/Table1345[[#This Row],[Actual cost]]*100</f>
        <v>#DIV/0!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</row>
    <row r="508" spans="1:33" hidden="1" x14ac:dyDescent="0.3">
      <c r="A508" t="s">
        <v>528</v>
      </c>
      <c r="B508">
        <v>506</v>
      </c>
      <c r="C508" t="str">
        <f>LEFT(Table1345[[#This Row],[Contingency id]])</f>
        <v>B</v>
      </c>
      <c r="D508">
        <v>0</v>
      </c>
      <c r="E508" s="1">
        <v>1.0163934426229499</v>
      </c>
      <c r="F508">
        <v>62</v>
      </c>
      <c r="G508">
        <v>61</v>
      </c>
      <c r="H508">
        <v>0</v>
      </c>
      <c r="I508" s="2">
        <f>AVERAGE(Table1345[[#This Row],[Estimated costs 1]:[Estimated costs 20]])</f>
        <v>0</v>
      </c>
      <c r="J508" s="2">
        <f>_xlfn.STDEV.P(Table1345[[#This Row],[Estimated costs 1]:[Estimated costs 20]])</f>
        <v>0</v>
      </c>
      <c r="K508" s="2" t="e">
        <f>Table1345[[#This Row],[Dev]]/Table1345[[#This Row],[Mean]]*100</f>
        <v>#DIV/0!</v>
      </c>
      <c r="L508" s="2">
        <f>Table1345[[#This Row],[Estimated costs 1]]-Table1345[[#This Row],[Actual cost]]</f>
        <v>0</v>
      </c>
      <c r="M508" s="2" t="e">
        <f>Table1345[[#This Row],[Diff 1]]/Table1345[[#This Row],[Actual cost]]*100</f>
        <v>#DIV/0!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</row>
    <row r="509" spans="1:33" hidden="1" x14ac:dyDescent="0.3">
      <c r="A509" t="s">
        <v>529</v>
      </c>
      <c r="B509">
        <v>507</v>
      </c>
      <c r="C509" t="str">
        <f>LEFT(Table1345[[#This Row],[Contingency id]])</f>
        <v>B</v>
      </c>
      <c r="D509">
        <v>0</v>
      </c>
      <c r="E509" s="1">
        <v>1.0163934426229499</v>
      </c>
      <c r="F509">
        <v>62</v>
      </c>
      <c r="G509">
        <v>61</v>
      </c>
      <c r="H509">
        <v>0</v>
      </c>
      <c r="I509" s="2">
        <f>AVERAGE(Table1345[[#This Row],[Estimated costs 1]:[Estimated costs 20]])</f>
        <v>0</v>
      </c>
      <c r="J509" s="2">
        <f>_xlfn.STDEV.P(Table1345[[#This Row],[Estimated costs 1]:[Estimated costs 20]])</f>
        <v>0</v>
      </c>
      <c r="K509" s="2" t="e">
        <f>Table1345[[#This Row],[Dev]]/Table1345[[#This Row],[Mean]]*100</f>
        <v>#DIV/0!</v>
      </c>
      <c r="L509" s="2">
        <f>Table1345[[#This Row],[Estimated costs 1]]-Table1345[[#This Row],[Actual cost]]</f>
        <v>0</v>
      </c>
      <c r="M509" s="2" t="e">
        <f>Table1345[[#This Row],[Diff 1]]/Table1345[[#This Row],[Actual cost]]*100</f>
        <v>#DIV/0!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</row>
    <row r="510" spans="1:33" hidden="1" x14ac:dyDescent="0.3">
      <c r="A510" t="s">
        <v>530</v>
      </c>
      <c r="B510">
        <v>508</v>
      </c>
      <c r="C510" t="str">
        <f>LEFT(Table1345[[#This Row],[Contingency id]])</f>
        <v>B</v>
      </c>
      <c r="D510">
        <v>0</v>
      </c>
      <c r="E510" s="1">
        <v>1.0163934426229499</v>
      </c>
      <c r="F510">
        <v>62</v>
      </c>
      <c r="G510">
        <v>61</v>
      </c>
      <c r="H510">
        <v>0</v>
      </c>
      <c r="I510" s="2">
        <f>AVERAGE(Table1345[[#This Row],[Estimated costs 1]:[Estimated costs 20]])</f>
        <v>0</v>
      </c>
      <c r="J510" s="2">
        <f>_xlfn.STDEV.P(Table1345[[#This Row],[Estimated costs 1]:[Estimated costs 20]])</f>
        <v>0</v>
      </c>
      <c r="K510" s="2" t="e">
        <f>Table1345[[#This Row],[Dev]]/Table1345[[#This Row],[Mean]]*100</f>
        <v>#DIV/0!</v>
      </c>
      <c r="L510" s="2">
        <f>Table1345[[#This Row],[Estimated costs 1]]-Table1345[[#This Row],[Actual cost]]</f>
        <v>0</v>
      </c>
      <c r="M510" s="2" t="e">
        <f>Table1345[[#This Row],[Diff 1]]/Table1345[[#This Row],[Actual cost]]*100</f>
        <v>#DIV/0!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</row>
    <row r="511" spans="1:33" hidden="1" x14ac:dyDescent="0.3">
      <c r="A511" t="s">
        <v>531</v>
      </c>
      <c r="B511">
        <v>509</v>
      </c>
      <c r="C511" t="str">
        <f>LEFT(Table1345[[#This Row],[Contingency id]])</f>
        <v>B</v>
      </c>
      <c r="D511">
        <v>0</v>
      </c>
      <c r="E511" s="1">
        <v>1.0333333333333301</v>
      </c>
      <c r="F511">
        <v>62</v>
      </c>
      <c r="G511">
        <v>60</v>
      </c>
      <c r="H511">
        <v>0</v>
      </c>
      <c r="I511" s="2">
        <f>AVERAGE(Table1345[[#This Row],[Estimated costs 1]:[Estimated costs 20]])</f>
        <v>0</v>
      </c>
      <c r="J511" s="2">
        <f>_xlfn.STDEV.P(Table1345[[#This Row],[Estimated costs 1]:[Estimated costs 20]])</f>
        <v>0</v>
      </c>
      <c r="K511" s="2" t="e">
        <f>Table1345[[#This Row],[Dev]]/Table1345[[#This Row],[Mean]]*100</f>
        <v>#DIV/0!</v>
      </c>
      <c r="L511" s="2">
        <f>Table1345[[#This Row],[Estimated costs 1]]-Table1345[[#This Row],[Actual cost]]</f>
        <v>0</v>
      </c>
      <c r="M511" s="2" t="e">
        <f>Table1345[[#This Row],[Diff 1]]/Table1345[[#This Row],[Actual cost]]*100</f>
        <v>#DIV/0!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</row>
    <row r="512" spans="1:33" hidden="1" x14ac:dyDescent="0.3">
      <c r="A512" t="s">
        <v>532</v>
      </c>
      <c r="B512">
        <v>510</v>
      </c>
      <c r="C512" t="str">
        <f>LEFT(Table1345[[#This Row],[Contingency id]])</f>
        <v>B</v>
      </c>
      <c r="D512">
        <v>0</v>
      </c>
      <c r="E512" s="1">
        <v>1.0877192982456101</v>
      </c>
      <c r="F512">
        <v>62</v>
      </c>
      <c r="G512">
        <v>57</v>
      </c>
      <c r="H512">
        <v>0</v>
      </c>
      <c r="I512" s="2">
        <f>AVERAGE(Table1345[[#This Row],[Estimated costs 1]:[Estimated costs 20]])</f>
        <v>0</v>
      </c>
      <c r="J512" s="2">
        <f>_xlfn.STDEV.P(Table1345[[#This Row],[Estimated costs 1]:[Estimated costs 20]])</f>
        <v>0</v>
      </c>
      <c r="K512" s="2" t="e">
        <f>Table1345[[#This Row],[Dev]]/Table1345[[#This Row],[Mean]]*100</f>
        <v>#DIV/0!</v>
      </c>
      <c r="L512" s="2">
        <f>Table1345[[#This Row],[Estimated costs 1]]-Table1345[[#This Row],[Actual cost]]</f>
        <v>0</v>
      </c>
      <c r="M512" s="2" t="e">
        <f>Table1345[[#This Row],[Diff 1]]/Table1345[[#This Row],[Actual cost]]*100</f>
        <v>#DIV/0!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</row>
    <row r="513" spans="1:33" hidden="1" x14ac:dyDescent="0.3">
      <c r="A513" t="s">
        <v>533</v>
      </c>
      <c r="B513">
        <v>511</v>
      </c>
      <c r="C513" t="str">
        <f>LEFT(Table1345[[#This Row],[Contingency id]])</f>
        <v>B</v>
      </c>
      <c r="D513">
        <v>0</v>
      </c>
      <c r="E513" s="1">
        <v>1.0508474576271101</v>
      </c>
      <c r="F513">
        <v>62</v>
      </c>
      <c r="G513">
        <v>59</v>
      </c>
      <c r="H513">
        <v>0</v>
      </c>
      <c r="I513" s="2">
        <f>AVERAGE(Table1345[[#This Row],[Estimated costs 1]:[Estimated costs 20]])</f>
        <v>0</v>
      </c>
      <c r="J513" s="2">
        <f>_xlfn.STDEV.P(Table1345[[#This Row],[Estimated costs 1]:[Estimated costs 20]])</f>
        <v>0</v>
      </c>
      <c r="K513" s="2" t="e">
        <f>Table1345[[#This Row],[Dev]]/Table1345[[#This Row],[Mean]]*100</f>
        <v>#DIV/0!</v>
      </c>
      <c r="L513" s="2">
        <f>Table1345[[#This Row],[Estimated costs 1]]-Table1345[[#This Row],[Actual cost]]</f>
        <v>0</v>
      </c>
      <c r="M513" s="2" t="e">
        <f>Table1345[[#This Row],[Diff 1]]/Table1345[[#This Row],[Actual cost]]*100</f>
        <v>#DIV/0!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</row>
    <row r="514" spans="1:33" hidden="1" x14ac:dyDescent="0.3">
      <c r="A514" t="s">
        <v>534</v>
      </c>
      <c r="B514">
        <v>512</v>
      </c>
      <c r="C514" t="str">
        <f>LEFT(Table1345[[#This Row],[Contingency id]])</f>
        <v>B</v>
      </c>
      <c r="D514">
        <v>0</v>
      </c>
      <c r="E514" s="1">
        <v>1.0333333333333301</v>
      </c>
      <c r="F514">
        <v>62</v>
      </c>
      <c r="G514">
        <v>60</v>
      </c>
      <c r="H514">
        <v>0</v>
      </c>
      <c r="I514" s="2">
        <f>AVERAGE(Table1345[[#This Row],[Estimated costs 1]:[Estimated costs 20]])</f>
        <v>0</v>
      </c>
      <c r="J514" s="2">
        <f>_xlfn.STDEV.P(Table1345[[#This Row],[Estimated costs 1]:[Estimated costs 20]])</f>
        <v>0</v>
      </c>
      <c r="K514" s="2" t="e">
        <f>Table1345[[#This Row],[Dev]]/Table1345[[#This Row],[Mean]]*100</f>
        <v>#DIV/0!</v>
      </c>
      <c r="L514" s="2">
        <f>Table1345[[#This Row],[Estimated costs 1]]-Table1345[[#This Row],[Actual cost]]</f>
        <v>0</v>
      </c>
      <c r="M514" s="2" t="e">
        <f>Table1345[[#This Row],[Diff 1]]/Table1345[[#This Row],[Actual cost]]*100</f>
        <v>#DIV/0!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</row>
    <row r="515" spans="1:33" hidden="1" x14ac:dyDescent="0.3">
      <c r="A515" t="s">
        <v>535</v>
      </c>
      <c r="B515">
        <v>513</v>
      </c>
      <c r="C515" t="str">
        <f>LEFT(Table1345[[#This Row],[Contingency id]])</f>
        <v>B</v>
      </c>
      <c r="D515">
        <v>0</v>
      </c>
      <c r="E515" s="1">
        <v>1</v>
      </c>
      <c r="F515">
        <v>62</v>
      </c>
      <c r="G515">
        <v>62</v>
      </c>
      <c r="H515">
        <v>0</v>
      </c>
      <c r="I515" s="2">
        <f>AVERAGE(Table1345[[#This Row],[Estimated costs 1]:[Estimated costs 20]])</f>
        <v>0</v>
      </c>
      <c r="J515" s="2">
        <f>_xlfn.STDEV.P(Table1345[[#This Row],[Estimated costs 1]:[Estimated costs 20]])</f>
        <v>0</v>
      </c>
      <c r="K515" s="2" t="e">
        <f>Table1345[[#This Row],[Dev]]/Table1345[[#This Row],[Mean]]*100</f>
        <v>#DIV/0!</v>
      </c>
      <c r="L515" s="2">
        <f>Table1345[[#This Row],[Estimated costs 1]]-Table1345[[#This Row],[Actual cost]]</f>
        <v>0</v>
      </c>
      <c r="M515" s="2" t="e">
        <f>Table1345[[#This Row],[Diff 1]]/Table1345[[#This Row],[Actual cost]]*100</f>
        <v>#DIV/0!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</row>
    <row r="516" spans="1:33" hidden="1" x14ac:dyDescent="0.3">
      <c r="A516" t="s">
        <v>536</v>
      </c>
      <c r="B516">
        <v>514</v>
      </c>
      <c r="C516" t="str">
        <f>LEFT(Table1345[[#This Row],[Contingency id]])</f>
        <v>B</v>
      </c>
      <c r="D516">
        <v>0</v>
      </c>
      <c r="E516" s="1">
        <v>1.0333333333333301</v>
      </c>
      <c r="F516">
        <v>62</v>
      </c>
      <c r="G516">
        <v>60</v>
      </c>
      <c r="H516">
        <v>0</v>
      </c>
      <c r="I516" s="2">
        <f>AVERAGE(Table1345[[#This Row],[Estimated costs 1]:[Estimated costs 20]])</f>
        <v>0</v>
      </c>
      <c r="J516" s="2">
        <f>_xlfn.STDEV.P(Table1345[[#This Row],[Estimated costs 1]:[Estimated costs 20]])</f>
        <v>0</v>
      </c>
      <c r="K516" s="2" t="e">
        <f>Table1345[[#This Row],[Dev]]/Table1345[[#This Row],[Mean]]*100</f>
        <v>#DIV/0!</v>
      </c>
      <c r="L516" s="2">
        <f>Table1345[[#This Row],[Estimated costs 1]]-Table1345[[#This Row],[Actual cost]]</f>
        <v>0</v>
      </c>
      <c r="M516" s="2" t="e">
        <f>Table1345[[#This Row],[Diff 1]]/Table1345[[#This Row],[Actual cost]]*100</f>
        <v>#DIV/0!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</row>
    <row r="517" spans="1:33" hidden="1" x14ac:dyDescent="0.3">
      <c r="A517" t="s">
        <v>537</v>
      </c>
      <c r="B517">
        <v>515</v>
      </c>
      <c r="C517" t="str">
        <f>LEFT(Table1345[[#This Row],[Contingency id]])</f>
        <v>B</v>
      </c>
      <c r="D517">
        <v>0</v>
      </c>
      <c r="E517" s="1">
        <v>1.0163934426229499</v>
      </c>
      <c r="F517">
        <v>62</v>
      </c>
      <c r="G517">
        <v>61</v>
      </c>
      <c r="H517">
        <v>0</v>
      </c>
      <c r="I517" s="2">
        <f>AVERAGE(Table1345[[#This Row],[Estimated costs 1]:[Estimated costs 20]])</f>
        <v>0</v>
      </c>
      <c r="J517" s="2">
        <f>_xlfn.STDEV.P(Table1345[[#This Row],[Estimated costs 1]:[Estimated costs 20]])</f>
        <v>0</v>
      </c>
      <c r="K517" s="2" t="e">
        <f>Table1345[[#This Row],[Dev]]/Table1345[[#This Row],[Mean]]*100</f>
        <v>#DIV/0!</v>
      </c>
      <c r="L517" s="2">
        <f>Table1345[[#This Row],[Estimated costs 1]]-Table1345[[#This Row],[Actual cost]]</f>
        <v>0</v>
      </c>
      <c r="M517" s="2" t="e">
        <f>Table1345[[#This Row],[Diff 1]]/Table1345[[#This Row],[Actual cost]]*100</f>
        <v>#DIV/0!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</row>
    <row r="518" spans="1:33" hidden="1" x14ac:dyDescent="0.3">
      <c r="A518" t="s">
        <v>538</v>
      </c>
      <c r="B518">
        <v>516</v>
      </c>
      <c r="C518" t="str">
        <f>LEFT(Table1345[[#This Row],[Contingency id]])</f>
        <v>B</v>
      </c>
      <c r="D518">
        <v>0</v>
      </c>
      <c r="E518" s="1">
        <v>1.0333333333333301</v>
      </c>
      <c r="F518">
        <v>62</v>
      </c>
      <c r="G518">
        <v>60</v>
      </c>
      <c r="H518">
        <v>0</v>
      </c>
      <c r="I518" s="2">
        <f>AVERAGE(Table1345[[#This Row],[Estimated costs 1]:[Estimated costs 20]])</f>
        <v>0</v>
      </c>
      <c r="J518" s="2">
        <f>_xlfn.STDEV.P(Table1345[[#This Row],[Estimated costs 1]:[Estimated costs 20]])</f>
        <v>0</v>
      </c>
      <c r="K518" s="2" t="e">
        <f>Table1345[[#This Row],[Dev]]/Table1345[[#This Row],[Mean]]*100</f>
        <v>#DIV/0!</v>
      </c>
      <c r="L518" s="2">
        <f>Table1345[[#This Row],[Estimated costs 1]]-Table1345[[#This Row],[Actual cost]]</f>
        <v>0</v>
      </c>
      <c r="M518" s="2" t="e">
        <f>Table1345[[#This Row],[Diff 1]]/Table1345[[#This Row],[Actual cost]]*100</f>
        <v>#DIV/0!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</row>
    <row r="519" spans="1:33" hidden="1" x14ac:dyDescent="0.3">
      <c r="A519" t="s">
        <v>539</v>
      </c>
      <c r="B519">
        <v>517</v>
      </c>
      <c r="C519" t="str">
        <f>LEFT(Table1345[[#This Row],[Contingency id]])</f>
        <v>B</v>
      </c>
      <c r="D519">
        <v>0</v>
      </c>
      <c r="E519" s="1">
        <v>1.0459770114942499</v>
      </c>
      <c r="F519">
        <v>91</v>
      </c>
      <c r="G519">
        <v>87</v>
      </c>
      <c r="H519">
        <v>0</v>
      </c>
      <c r="I519" s="2">
        <f>AVERAGE(Table1345[[#This Row],[Estimated costs 1]:[Estimated costs 20]])</f>
        <v>0</v>
      </c>
      <c r="J519" s="2">
        <f>_xlfn.STDEV.P(Table1345[[#This Row],[Estimated costs 1]:[Estimated costs 20]])</f>
        <v>0</v>
      </c>
      <c r="K519" s="2" t="e">
        <f>Table1345[[#This Row],[Dev]]/Table1345[[#This Row],[Mean]]*100</f>
        <v>#DIV/0!</v>
      </c>
      <c r="L519" s="2">
        <f>Table1345[[#This Row],[Estimated costs 1]]-Table1345[[#This Row],[Actual cost]]</f>
        <v>0</v>
      </c>
      <c r="M519" s="2" t="e">
        <f>Table1345[[#This Row],[Diff 1]]/Table1345[[#This Row],[Actual cost]]*100</f>
        <v>#DIV/0!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</row>
    <row r="520" spans="1:33" hidden="1" x14ac:dyDescent="0.3">
      <c r="A520" t="s">
        <v>540</v>
      </c>
      <c r="B520">
        <v>518</v>
      </c>
      <c r="C520" t="str">
        <f>LEFT(Table1345[[#This Row],[Contingency id]])</f>
        <v>B</v>
      </c>
      <c r="D520">
        <v>0</v>
      </c>
      <c r="E520" s="1">
        <v>1.0561797752808899</v>
      </c>
      <c r="F520">
        <v>94</v>
      </c>
      <c r="G520">
        <v>89</v>
      </c>
      <c r="H520">
        <v>0</v>
      </c>
      <c r="I520" s="2">
        <f>AVERAGE(Table1345[[#This Row],[Estimated costs 1]:[Estimated costs 20]])</f>
        <v>0</v>
      </c>
      <c r="J520" s="2">
        <f>_xlfn.STDEV.P(Table1345[[#This Row],[Estimated costs 1]:[Estimated costs 20]])</f>
        <v>0</v>
      </c>
      <c r="K520" s="2" t="e">
        <f>Table1345[[#This Row],[Dev]]/Table1345[[#This Row],[Mean]]*100</f>
        <v>#DIV/0!</v>
      </c>
      <c r="L520" s="2">
        <f>Table1345[[#This Row],[Estimated costs 1]]-Table1345[[#This Row],[Actual cost]]</f>
        <v>0</v>
      </c>
      <c r="M520" s="2" t="e">
        <f>Table1345[[#This Row],[Diff 1]]/Table1345[[#This Row],[Actual cost]]*100</f>
        <v>#DIV/0!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</row>
    <row r="521" spans="1:33" hidden="1" x14ac:dyDescent="0.3">
      <c r="A521" t="s">
        <v>541</v>
      </c>
      <c r="B521">
        <v>519</v>
      </c>
      <c r="C521" t="str">
        <f>LEFT(Table1345[[#This Row],[Contingency id]])</f>
        <v>B</v>
      </c>
      <c r="D521">
        <v>0</v>
      </c>
      <c r="E521" s="1">
        <v>1.0444444444444401</v>
      </c>
      <c r="F521">
        <v>94</v>
      </c>
      <c r="G521">
        <v>90</v>
      </c>
      <c r="H521">
        <v>0</v>
      </c>
      <c r="I521" s="2">
        <f>AVERAGE(Table1345[[#This Row],[Estimated costs 1]:[Estimated costs 20]])</f>
        <v>0</v>
      </c>
      <c r="J521" s="2">
        <f>_xlfn.STDEV.P(Table1345[[#This Row],[Estimated costs 1]:[Estimated costs 20]])</f>
        <v>0</v>
      </c>
      <c r="K521" s="2" t="e">
        <f>Table1345[[#This Row],[Dev]]/Table1345[[#This Row],[Mean]]*100</f>
        <v>#DIV/0!</v>
      </c>
      <c r="L521" s="2">
        <f>Table1345[[#This Row],[Estimated costs 1]]-Table1345[[#This Row],[Actual cost]]</f>
        <v>0</v>
      </c>
      <c r="M521" s="2" t="e">
        <f>Table1345[[#This Row],[Diff 1]]/Table1345[[#This Row],[Actual cost]]*100</f>
        <v>#DIV/0!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</row>
    <row r="522" spans="1:33" hidden="1" x14ac:dyDescent="0.3">
      <c r="A522" t="s">
        <v>542</v>
      </c>
      <c r="B522">
        <v>520</v>
      </c>
      <c r="C522" t="str">
        <f>LEFT(Table1345[[#This Row],[Contingency id]])</f>
        <v>B</v>
      </c>
      <c r="D522">
        <v>0</v>
      </c>
      <c r="E522" s="1">
        <v>1.0224719101123501</v>
      </c>
      <c r="F522">
        <v>91</v>
      </c>
      <c r="G522">
        <v>89</v>
      </c>
      <c r="H522">
        <v>0</v>
      </c>
      <c r="I522" s="2">
        <f>AVERAGE(Table1345[[#This Row],[Estimated costs 1]:[Estimated costs 20]])</f>
        <v>0</v>
      </c>
      <c r="J522" s="2">
        <f>_xlfn.STDEV.P(Table1345[[#This Row],[Estimated costs 1]:[Estimated costs 20]])</f>
        <v>0</v>
      </c>
      <c r="K522" s="2" t="e">
        <f>Table1345[[#This Row],[Dev]]/Table1345[[#This Row],[Mean]]*100</f>
        <v>#DIV/0!</v>
      </c>
      <c r="L522" s="2">
        <f>Table1345[[#This Row],[Estimated costs 1]]-Table1345[[#This Row],[Actual cost]]</f>
        <v>0</v>
      </c>
      <c r="M522" s="2" t="e">
        <f>Table1345[[#This Row],[Diff 1]]/Table1345[[#This Row],[Actual cost]]*100</f>
        <v>#DIV/0!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</row>
    <row r="523" spans="1:33" hidden="1" x14ac:dyDescent="0.3">
      <c r="A523" t="s">
        <v>543</v>
      </c>
      <c r="B523">
        <v>521</v>
      </c>
      <c r="C523" t="str">
        <f>LEFT(Table1345[[#This Row],[Contingency id]])</f>
        <v>B</v>
      </c>
      <c r="D523">
        <v>0</v>
      </c>
      <c r="E523" s="1">
        <v>1.0705882352941101</v>
      </c>
      <c r="F523">
        <v>91</v>
      </c>
      <c r="G523">
        <v>85</v>
      </c>
      <c r="H523">
        <v>0</v>
      </c>
      <c r="I523" s="2">
        <f>AVERAGE(Table1345[[#This Row],[Estimated costs 1]:[Estimated costs 20]])</f>
        <v>0</v>
      </c>
      <c r="J523" s="2">
        <f>_xlfn.STDEV.P(Table1345[[#This Row],[Estimated costs 1]:[Estimated costs 20]])</f>
        <v>0</v>
      </c>
      <c r="K523" s="2" t="e">
        <f>Table1345[[#This Row],[Dev]]/Table1345[[#This Row],[Mean]]*100</f>
        <v>#DIV/0!</v>
      </c>
      <c r="L523" s="2">
        <f>Table1345[[#This Row],[Estimated costs 1]]-Table1345[[#This Row],[Actual cost]]</f>
        <v>0</v>
      </c>
      <c r="M523" s="2" t="e">
        <f>Table1345[[#This Row],[Diff 1]]/Table1345[[#This Row],[Actual cost]]*100</f>
        <v>#DIV/0!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</row>
    <row r="524" spans="1:33" hidden="1" x14ac:dyDescent="0.3">
      <c r="A524" t="s">
        <v>544</v>
      </c>
      <c r="B524">
        <v>522</v>
      </c>
      <c r="C524" t="str">
        <f>LEFT(Table1345[[#This Row],[Contingency id]])</f>
        <v>B</v>
      </c>
      <c r="D524">
        <v>0</v>
      </c>
      <c r="E524" s="1">
        <v>1.0459770114942499</v>
      </c>
      <c r="F524">
        <v>91</v>
      </c>
      <c r="G524">
        <v>87</v>
      </c>
      <c r="H524">
        <v>0</v>
      </c>
      <c r="I524" s="2">
        <f>AVERAGE(Table1345[[#This Row],[Estimated costs 1]:[Estimated costs 20]])</f>
        <v>0</v>
      </c>
      <c r="J524" s="2">
        <f>_xlfn.STDEV.P(Table1345[[#This Row],[Estimated costs 1]:[Estimated costs 20]])</f>
        <v>0</v>
      </c>
      <c r="K524" s="2" t="e">
        <f>Table1345[[#This Row],[Dev]]/Table1345[[#This Row],[Mean]]*100</f>
        <v>#DIV/0!</v>
      </c>
      <c r="L524" s="2">
        <f>Table1345[[#This Row],[Estimated costs 1]]-Table1345[[#This Row],[Actual cost]]</f>
        <v>0</v>
      </c>
      <c r="M524" s="2" t="e">
        <f>Table1345[[#This Row],[Diff 1]]/Table1345[[#This Row],[Actual cost]]*100</f>
        <v>#DIV/0!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</row>
    <row r="525" spans="1:33" hidden="1" x14ac:dyDescent="0.3">
      <c r="A525" t="s">
        <v>545</v>
      </c>
      <c r="B525">
        <v>523</v>
      </c>
      <c r="C525" t="str">
        <f>LEFT(Table1345[[#This Row],[Contingency id]])</f>
        <v>B</v>
      </c>
      <c r="D525">
        <v>0</v>
      </c>
      <c r="E525" s="1">
        <v>1.01111111111111</v>
      </c>
      <c r="F525">
        <v>91</v>
      </c>
      <c r="G525">
        <v>90</v>
      </c>
      <c r="H525">
        <v>0</v>
      </c>
      <c r="I525" s="2">
        <f>AVERAGE(Table1345[[#This Row],[Estimated costs 1]:[Estimated costs 20]])</f>
        <v>0</v>
      </c>
      <c r="J525" s="2">
        <f>_xlfn.STDEV.P(Table1345[[#This Row],[Estimated costs 1]:[Estimated costs 20]])</f>
        <v>0</v>
      </c>
      <c r="K525" s="2" t="e">
        <f>Table1345[[#This Row],[Dev]]/Table1345[[#This Row],[Mean]]*100</f>
        <v>#DIV/0!</v>
      </c>
      <c r="L525" s="2">
        <f>Table1345[[#This Row],[Estimated costs 1]]-Table1345[[#This Row],[Actual cost]]</f>
        <v>0</v>
      </c>
      <c r="M525" s="2" t="e">
        <f>Table1345[[#This Row],[Diff 1]]/Table1345[[#This Row],[Actual cost]]*100</f>
        <v>#DIV/0!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</row>
    <row r="526" spans="1:33" hidden="1" x14ac:dyDescent="0.3">
      <c r="A526" t="s">
        <v>546</v>
      </c>
      <c r="B526">
        <v>524</v>
      </c>
      <c r="C526" t="str">
        <f>LEFT(Table1345[[#This Row],[Contingency id]])</f>
        <v>B</v>
      </c>
      <c r="D526">
        <v>0</v>
      </c>
      <c r="E526" s="1">
        <v>1.0340909090909001</v>
      </c>
      <c r="F526">
        <v>91</v>
      </c>
      <c r="G526">
        <v>88</v>
      </c>
      <c r="H526">
        <v>0</v>
      </c>
      <c r="I526" s="2">
        <f>AVERAGE(Table1345[[#This Row],[Estimated costs 1]:[Estimated costs 20]])</f>
        <v>0</v>
      </c>
      <c r="J526" s="2">
        <f>_xlfn.STDEV.P(Table1345[[#This Row],[Estimated costs 1]:[Estimated costs 20]])</f>
        <v>0</v>
      </c>
      <c r="K526" s="2" t="e">
        <f>Table1345[[#This Row],[Dev]]/Table1345[[#This Row],[Mean]]*100</f>
        <v>#DIV/0!</v>
      </c>
      <c r="L526" s="2">
        <f>Table1345[[#This Row],[Estimated costs 1]]-Table1345[[#This Row],[Actual cost]]</f>
        <v>0</v>
      </c>
      <c r="M526" s="2" t="e">
        <f>Table1345[[#This Row],[Diff 1]]/Table1345[[#This Row],[Actual cost]]*100</f>
        <v>#DIV/0!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</row>
    <row r="527" spans="1:33" hidden="1" x14ac:dyDescent="0.3">
      <c r="A527" t="s">
        <v>547</v>
      </c>
      <c r="B527">
        <v>525</v>
      </c>
      <c r="C527" t="str">
        <f>LEFT(Table1345[[#This Row],[Contingency id]])</f>
        <v>B</v>
      </c>
      <c r="D527">
        <v>0</v>
      </c>
      <c r="E527" s="1">
        <v>1.0224719101123501</v>
      </c>
      <c r="F527">
        <v>91</v>
      </c>
      <c r="G527">
        <v>89</v>
      </c>
      <c r="H527">
        <v>0</v>
      </c>
      <c r="I527" s="2">
        <f>AVERAGE(Table1345[[#This Row],[Estimated costs 1]:[Estimated costs 20]])</f>
        <v>0</v>
      </c>
      <c r="J527" s="2">
        <f>_xlfn.STDEV.P(Table1345[[#This Row],[Estimated costs 1]:[Estimated costs 20]])</f>
        <v>0</v>
      </c>
      <c r="K527" s="2" t="e">
        <f>Table1345[[#This Row],[Dev]]/Table1345[[#This Row],[Mean]]*100</f>
        <v>#DIV/0!</v>
      </c>
      <c r="L527" s="2">
        <f>Table1345[[#This Row],[Estimated costs 1]]-Table1345[[#This Row],[Actual cost]]</f>
        <v>0</v>
      </c>
      <c r="M527" s="2" t="e">
        <f>Table1345[[#This Row],[Diff 1]]/Table1345[[#This Row],[Actual cost]]*100</f>
        <v>#DIV/0!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</row>
    <row r="528" spans="1:33" x14ac:dyDescent="0.3">
      <c r="A528" t="s">
        <v>548</v>
      </c>
      <c r="B528">
        <v>526</v>
      </c>
      <c r="C528" t="str">
        <f>LEFT(Table1345[[#This Row],[Contingency id]])</f>
        <v>C</v>
      </c>
      <c r="D528">
        <v>0</v>
      </c>
      <c r="E528" s="1">
        <v>1.015625</v>
      </c>
      <c r="F528">
        <v>65</v>
      </c>
      <c r="G528">
        <v>64</v>
      </c>
      <c r="H528">
        <v>0</v>
      </c>
      <c r="I528" s="2">
        <f>AVERAGE(Table1345[[#This Row],[Estimated costs 1]:[Estimated costs 20]])</f>
        <v>0</v>
      </c>
      <c r="J528" s="2">
        <f>_xlfn.STDEV.P(Table1345[[#This Row],[Estimated costs 1]:[Estimated costs 20]])</f>
        <v>0</v>
      </c>
      <c r="K528" s="2" t="e">
        <f>Table1345[[#This Row],[Dev]]/Table1345[[#This Row],[Mean]]*100</f>
        <v>#DIV/0!</v>
      </c>
      <c r="L528" s="2">
        <f>Table1345[[#This Row],[Estimated costs 1]]-Table1345[[#This Row],[Actual cost]]</f>
        <v>0</v>
      </c>
      <c r="M528" s="2" t="e">
        <f>Table1345[[#This Row],[Diff 1]]/Table1345[[#This Row],[Actual cost]]*100</f>
        <v>#DIV/0!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</row>
    <row r="529" spans="1:33" x14ac:dyDescent="0.3">
      <c r="A529" t="s">
        <v>549</v>
      </c>
      <c r="B529">
        <v>527</v>
      </c>
      <c r="C529" t="str">
        <f>LEFT(Table1345[[#This Row],[Contingency id]])</f>
        <v>C</v>
      </c>
      <c r="D529">
        <v>0</v>
      </c>
      <c r="E529" s="1">
        <v>1</v>
      </c>
      <c r="F529">
        <v>65</v>
      </c>
      <c r="G529">
        <v>65</v>
      </c>
      <c r="H529">
        <v>0</v>
      </c>
      <c r="I529" s="2">
        <f>AVERAGE(Table1345[[#This Row],[Estimated costs 1]:[Estimated costs 20]])</f>
        <v>0</v>
      </c>
      <c r="J529" s="2">
        <f>_xlfn.STDEV.P(Table1345[[#This Row],[Estimated costs 1]:[Estimated costs 20]])</f>
        <v>0</v>
      </c>
      <c r="K529" s="2" t="e">
        <f>Table1345[[#This Row],[Dev]]/Table1345[[#This Row],[Mean]]*100</f>
        <v>#DIV/0!</v>
      </c>
      <c r="L529" s="2">
        <f>Table1345[[#This Row],[Estimated costs 1]]-Table1345[[#This Row],[Actual cost]]</f>
        <v>0</v>
      </c>
      <c r="M529" s="2" t="e">
        <f>Table1345[[#This Row],[Diff 1]]/Table1345[[#This Row],[Actual cost]]*100</f>
        <v>#DIV/0!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</row>
    <row r="530" spans="1:33" x14ac:dyDescent="0.3">
      <c r="A530" t="s">
        <v>550</v>
      </c>
      <c r="B530">
        <v>528</v>
      </c>
      <c r="C530" t="str">
        <f>LEFT(Table1345[[#This Row],[Contingency id]])</f>
        <v>C</v>
      </c>
      <c r="D530">
        <v>0</v>
      </c>
      <c r="E530" s="1">
        <v>1</v>
      </c>
      <c r="F530">
        <v>62</v>
      </c>
      <c r="G530">
        <v>62</v>
      </c>
      <c r="H530">
        <v>0</v>
      </c>
      <c r="I530" s="2">
        <f>AVERAGE(Table1345[[#This Row],[Estimated costs 1]:[Estimated costs 20]])</f>
        <v>0</v>
      </c>
      <c r="J530" s="2">
        <f>_xlfn.STDEV.P(Table1345[[#This Row],[Estimated costs 1]:[Estimated costs 20]])</f>
        <v>0</v>
      </c>
      <c r="K530" s="2" t="e">
        <f>Table1345[[#This Row],[Dev]]/Table1345[[#This Row],[Mean]]*100</f>
        <v>#DIV/0!</v>
      </c>
      <c r="L530" s="2">
        <f>Table1345[[#This Row],[Estimated costs 1]]-Table1345[[#This Row],[Actual cost]]</f>
        <v>0</v>
      </c>
      <c r="M530" s="2" t="e">
        <f>Table1345[[#This Row],[Diff 1]]/Table1345[[#This Row],[Actual cost]]*100</f>
        <v>#DIV/0!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</row>
    <row r="531" spans="1:33" x14ac:dyDescent="0.3">
      <c r="A531" t="s">
        <v>551</v>
      </c>
      <c r="B531">
        <v>529</v>
      </c>
      <c r="C531" t="str">
        <f>LEFT(Table1345[[#This Row],[Contingency id]])</f>
        <v>C</v>
      </c>
      <c r="D531">
        <v>0</v>
      </c>
      <c r="E531" s="1">
        <v>1.0333333333333301</v>
      </c>
      <c r="F531">
        <v>62</v>
      </c>
      <c r="G531">
        <v>60</v>
      </c>
      <c r="H531">
        <v>0</v>
      </c>
      <c r="I531" s="2">
        <f>AVERAGE(Table1345[[#This Row],[Estimated costs 1]:[Estimated costs 20]])</f>
        <v>0</v>
      </c>
      <c r="J531" s="2">
        <f>_xlfn.STDEV.P(Table1345[[#This Row],[Estimated costs 1]:[Estimated costs 20]])</f>
        <v>0</v>
      </c>
      <c r="K531" s="2" t="e">
        <f>Table1345[[#This Row],[Dev]]/Table1345[[#This Row],[Mean]]*100</f>
        <v>#DIV/0!</v>
      </c>
      <c r="L531" s="2">
        <f>Table1345[[#This Row],[Estimated costs 1]]-Table1345[[#This Row],[Actual cost]]</f>
        <v>0</v>
      </c>
      <c r="M531" s="2" t="e">
        <f>Table1345[[#This Row],[Diff 1]]/Table1345[[#This Row],[Actual cost]]*100</f>
        <v>#DIV/0!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</row>
    <row r="532" spans="1:33" x14ac:dyDescent="0.3">
      <c r="A532" t="s">
        <v>552</v>
      </c>
      <c r="B532">
        <v>530</v>
      </c>
      <c r="C532" t="str">
        <f>LEFT(Table1345[[#This Row],[Contingency id]])</f>
        <v>C</v>
      </c>
      <c r="D532">
        <v>0</v>
      </c>
      <c r="E532" s="1">
        <v>1.08536585365853</v>
      </c>
      <c r="F532">
        <v>89</v>
      </c>
      <c r="G532">
        <v>82</v>
      </c>
      <c r="H532">
        <v>0</v>
      </c>
      <c r="I532" s="2">
        <f>AVERAGE(Table1345[[#This Row],[Estimated costs 1]:[Estimated costs 20]])</f>
        <v>0</v>
      </c>
      <c r="J532" s="2">
        <f>_xlfn.STDEV.P(Table1345[[#This Row],[Estimated costs 1]:[Estimated costs 20]])</f>
        <v>0</v>
      </c>
      <c r="K532" s="2" t="e">
        <f>Table1345[[#This Row],[Dev]]/Table1345[[#This Row],[Mean]]*100</f>
        <v>#DIV/0!</v>
      </c>
      <c r="L532" s="2">
        <f>Table1345[[#This Row],[Estimated costs 1]]-Table1345[[#This Row],[Actual cost]]</f>
        <v>0</v>
      </c>
      <c r="M532" s="2" t="e">
        <f>Table1345[[#This Row],[Diff 1]]/Table1345[[#This Row],[Actual cost]]*100</f>
        <v>#DIV/0!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</row>
    <row r="533" spans="1:33" x14ac:dyDescent="0.3">
      <c r="A533" t="s">
        <v>553</v>
      </c>
      <c r="B533">
        <v>531</v>
      </c>
      <c r="C533" t="str">
        <f>LEFT(Table1345[[#This Row],[Contingency id]])</f>
        <v>C</v>
      </c>
      <c r="D533">
        <v>0</v>
      </c>
      <c r="E533" s="1">
        <v>1.015625</v>
      </c>
      <c r="F533">
        <v>65</v>
      </c>
      <c r="G533">
        <v>64</v>
      </c>
      <c r="H533">
        <v>0</v>
      </c>
      <c r="I533" s="2">
        <f>AVERAGE(Table1345[[#This Row],[Estimated costs 1]:[Estimated costs 20]])</f>
        <v>0</v>
      </c>
      <c r="J533" s="2">
        <f>_xlfn.STDEV.P(Table1345[[#This Row],[Estimated costs 1]:[Estimated costs 20]])</f>
        <v>0</v>
      </c>
      <c r="K533" s="2" t="e">
        <f>Table1345[[#This Row],[Dev]]/Table1345[[#This Row],[Mean]]*100</f>
        <v>#DIV/0!</v>
      </c>
      <c r="L533" s="2">
        <f>Table1345[[#This Row],[Estimated costs 1]]-Table1345[[#This Row],[Actual cost]]</f>
        <v>0</v>
      </c>
      <c r="M533" s="2" t="e">
        <f>Table1345[[#This Row],[Diff 1]]/Table1345[[#This Row],[Actual cost]]*100</f>
        <v>#DIV/0!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</row>
    <row r="534" spans="1:33" x14ac:dyDescent="0.3">
      <c r="A534" t="s">
        <v>554</v>
      </c>
      <c r="B534">
        <v>532</v>
      </c>
      <c r="C534" t="str">
        <f>LEFT(Table1345[[#This Row],[Contingency id]])</f>
        <v>C</v>
      </c>
      <c r="D534">
        <v>0</v>
      </c>
      <c r="E534" s="1">
        <v>1.0909090909090899</v>
      </c>
      <c r="F534">
        <v>132</v>
      </c>
      <c r="G534">
        <v>121</v>
      </c>
      <c r="H534">
        <v>0</v>
      </c>
      <c r="I534" s="2">
        <f>AVERAGE(Table1345[[#This Row],[Estimated costs 1]:[Estimated costs 20]])</f>
        <v>0</v>
      </c>
      <c r="J534" s="2">
        <f>_xlfn.STDEV.P(Table1345[[#This Row],[Estimated costs 1]:[Estimated costs 20]])</f>
        <v>0</v>
      </c>
      <c r="K534" s="2" t="e">
        <f>Table1345[[#This Row],[Dev]]/Table1345[[#This Row],[Mean]]*100</f>
        <v>#DIV/0!</v>
      </c>
      <c r="L534" s="2">
        <f>Table1345[[#This Row],[Estimated costs 1]]-Table1345[[#This Row],[Actual cost]]</f>
        <v>0</v>
      </c>
      <c r="M534" s="2" t="e">
        <f>Table1345[[#This Row],[Diff 1]]/Table1345[[#This Row],[Actual cost]]*100</f>
        <v>#DIV/0!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</row>
    <row r="535" spans="1:33" x14ac:dyDescent="0.3">
      <c r="A535" t="s">
        <v>555</v>
      </c>
      <c r="B535">
        <v>533</v>
      </c>
      <c r="C535" t="str">
        <f>LEFT(Table1345[[#This Row],[Contingency id]])</f>
        <v>C</v>
      </c>
      <c r="D535">
        <v>0</v>
      </c>
      <c r="E535" s="1">
        <v>1.0916666666666599</v>
      </c>
      <c r="F535">
        <v>131</v>
      </c>
      <c r="G535">
        <v>120</v>
      </c>
      <c r="H535">
        <v>0</v>
      </c>
      <c r="I535" s="2">
        <f>AVERAGE(Table1345[[#This Row],[Estimated costs 1]:[Estimated costs 20]])</f>
        <v>0</v>
      </c>
      <c r="J535" s="2">
        <f>_xlfn.STDEV.P(Table1345[[#This Row],[Estimated costs 1]:[Estimated costs 20]])</f>
        <v>0</v>
      </c>
      <c r="K535" s="2" t="e">
        <f>Table1345[[#This Row],[Dev]]/Table1345[[#This Row],[Mean]]*100</f>
        <v>#DIV/0!</v>
      </c>
      <c r="L535" s="2">
        <f>Table1345[[#This Row],[Estimated costs 1]]-Table1345[[#This Row],[Actual cost]]</f>
        <v>0</v>
      </c>
      <c r="M535" s="2" t="e">
        <f>Table1345[[#This Row],[Diff 1]]/Table1345[[#This Row],[Actual cost]]*100</f>
        <v>#DIV/0!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</row>
    <row r="536" spans="1:33" x14ac:dyDescent="0.3">
      <c r="A536" t="s">
        <v>556</v>
      </c>
      <c r="B536">
        <v>534</v>
      </c>
      <c r="C536" t="str">
        <f>LEFT(Table1345[[#This Row],[Contingency id]])</f>
        <v>C</v>
      </c>
      <c r="D536">
        <v>0</v>
      </c>
      <c r="E536" s="1">
        <v>1.03968253968253</v>
      </c>
      <c r="F536">
        <v>131</v>
      </c>
      <c r="G536">
        <v>126</v>
      </c>
      <c r="H536">
        <v>0</v>
      </c>
      <c r="I536" s="2">
        <f>AVERAGE(Table1345[[#This Row],[Estimated costs 1]:[Estimated costs 20]])</f>
        <v>0</v>
      </c>
      <c r="J536" s="2">
        <f>_xlfn.STDEV.P(Table1345[[#This Row],[Estimated costs 1]:[Estimated costs 20]])</f>
        <v>0</v>
      </c>
      <c r="K536" s="2" t="e">
        <f>Table1345[[#This Row],[Dev]]/Table1345[[#This Row],[Mean]]*100</f>
        <v>#DIV/0!</v>
      </c>
      <c r="L536" s="2">
        <f>Table1345[[#This Row],[Estimated costs 1]]-Table1345[[#This Row],[Actual cost]]</f>
        <v>0</v>
      </c>
      <c r="M536" s="2" t="e">
        <f>Table1345[[#This Row],[Diff 1]]/Table1345[[#This Row],[Actual cost]]*100</f>
        <v>#DIV/0!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</row>
    <row r="537" spans="1:33" x14ac:dyDescent="0.3">
      <c r="A537" t="s">
        <v>557</v>
      </c>
      <c r="B537">
        <v>535</v>
      </c>
      <c r="C537" t="str">
        <f>LEFT(Table1345[[#This Row],[Contingency id]])</f>
        <v>C</v>
      </c>
      <c r="D537">
        <v>0</v>
      </c>
      <c r="E537" s="1">
        <v>1.0916666666666599</v>
      </c>
      <c r="F537">
        <v>131</v>
      </c>
      <c r="G537">
        <v>120</v>
      </c>
      <c r="H537">
        <v>0</v>
      </c>
      <c r="I537" s="2">
        <f>AVERAGE(Table1345[[#This Row],[Estimated costs 1]:[Estimated costs 20]])</f>
        <v>0</v>
      </c>
      <c r="J537" s="2">
        <f>_xlfn.STDEV.P(Table1345[[#This Row],[Estimated costs 1]:[Estimated costs 20]])</f>
        <v>0</v>
      </c>
      <c r="K537" s="2" t="e">
        <f>Table1345[[#This Row],[Dev]]/Table1345[[#This Row],[Mean]]*100</f>
        <v>#DIV/0!</v>
      </c>
      <c r="L537" s="2">
        <f>Table1345[[#This Row],[Estimated costs 1]]-Table1345[[#This Row],[Actual cost]]</f>
        <v>0</v>
      </c>
      <c r="M537" s="2" t="e">
        <f>Table1345[[#This Row],[Diff 1]]/Table1345[[#This Row],[Actual cost]]*100</f>
        <v>#DIV/0!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</row>
    <row r="538" spans="1:33" x14ac:dyDescent="0.3">
      <c r="A538" t="s">
        <v>558</v>
      </c>
      <c r="B538">
        <v>536</v>
      </c>
      <c r="C538" t="str">
        <f>LEFT(Table1345[[#This Row],[Contingency id]])</f>
        <v>C</v>
      </c>
      <c r="D538">
        <v>0</v>
      </c>
      <c r="E538" s="1">
        <v>1.07377049180327</v>
      </c>
      <c r="F538">
        <v>131</v>
      </c>
      <c r="G538">
        <v>122</v>
      </c>
      <c r="H538">
        <v>0</v>
      </c>
      <c r="I538" s="2">
        <f>AVERAGE(Table1345[[#This Row],[Estimated costs 1]:[Estimated costs 20]])</f>
        <v>0</v>
      </c>
      <c r="J538" s="2">
        <f>_xlfn.STDEV.P(Table1345[[#This Row],[Estimated costs 1]:[Estimated costs 20]])</f>
        <v>0</v>
      </c>
      <c r="K538" s="2" t="e">
        <f>Table1345[[#This Row],[Dev]]/Table1345[[#This Row],[Mean]]*100</f>
        <v>#DIV/0!</v>
      </c>
      <c r="L538" s="2">
        <f>Table1345[[#This Row],[Estimated costs 1]]-Table1345[[#This Row],[Actual cost]]</f>
        <v>0</v>
      </c>
      <c r="M538" s="2" t="e">
        <f>Table1345[[#This Row],[Diff 1]]/Table1345[[#This Row],[Actual cost]]*100</f>
        <v>#DIV/0!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</row>
    <row r="539" spans="1:33" x14ac:dyDescent="0.3">
      <c r="A539" t="s">
        <v>559</v>
      </c>
      <c r="B539">
        <v>537</v>
      </c>
      <c r="C539" t="str">
        <f>LEFT(Table1345[[#This Row],[Contingency id]])</f>
        <v>C</v>
      </c>
      <c r="D539">
        <v>0</v>
      </c>
      <c r="E539" s="1">
        <v>1.0650406504065</v>
      </c>
      <c r="F539">
        <v>131</v>
      </c>
      <c r="G539">
        <v>123</v>
      </c>
      <c r="H539">
        <v>0</v>
      </c>
      <c r="I539" s="2">
        <f>AVERAGE(Table1345[[#This Row],[Estimated costs 1]:[Estimated costs 20]])</f>
        <v>0</v>
      </c>
      <c r="J539" s="2">
        <f>_xlfn.STDEV.P(Table1345[[#This Row],[Estimated costs 1]:[Estimated costs 20]])</f>
        <v>0</v>
      </c>
      <c r="K539" s="2" t="e">
        <f>Table1345[[#This Row],[Dev]]/Table1345[[#This Row],[Mean]]*100</f>
        <v>#DIV/0!</v>
      </c>
      <c r="L539" s="2">
        <f>Table1345[[#This Row],[Estimated costs 1]]-Table1345[[#This Row],[Actual cost]]</f>
        <v>0</v>
      </c>
      <c r="M539" s="2" t="e">
        <f>Table1345[[#This Row],[Diff 1]]/Table1345[[#This Row],[Actual cost]]*100</f>
        <v>#DIV/0!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</row>
    <row r="540" spans="1:33" x14ac:dyDescent="0.3">
      <c r="A540" t="s">
        <v>560</v>
      </c>
      <c r="B540">
        <v>538</v>
      </c>
      <c r="C540" t="str">
        <f>LEFT(Table1345[[#This Row],[Contingency id]])</f>
        <v>C</v>
      </c>
      <c r="D540">
        <v>0</v>
      </c>
      <c r="E540" s="1">
        <v>1.048</v>
      </c>
      <c r="F540">
        <v>131</v>
      </c>
      <c r="G540">
        <v>125</v>
      </c>
      <c r="H540">
        <v>0</v>
      </c>
      <c r="I540" s="2">
        <f>AVERAGE(Table1345[[#This Row],[Estimated costs 1]:[Estimated costs 20]])</f>
        <v>0</v>
      </c>
      <c r="J540" s="2">
        <f>_xlfn.STDEV.P(Table1345[[#This Row],[Estimated costs 1]:[Estimated costs 20]])</f>
        <v>0</v>
      </c>
      <c r="K540" s="2" t="e">
        <f>Table1345[[#This Row],[Dev]]/Table1345[[#This Row],[Mean]]*100</f>
        <v>#DIV/0!</v>
      </c>
      <c r="L540" s="2">
        <f>Table1345[[#This Row],[Estimated costs 1]]-Table1345[[#This Row],[Actual cost]]</f>
        <v>0</v>
      </c>
      <c r="M540" s="2" t="e">
        <f>Table1345[[#This Row],[Diff 1]]/Table1345[[#This Row],[Actual cost]]*100</f>
        <v>#DIV/0!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</row>
    <row r="541" spans="1:33" x14ac:dyDescent="0.3">
      <c r="A541" t="s">
        <v>561</v>
      </c>
      <c r="B541">
        <v>539</v>
      </c>
      <c r="C541" t="str">
        <f>LEFT(Table1345[[#This Row],[Contingency id]])</f>
        <v>C</v>
      </c>
      <c r="D541">
        <v>0</v>
      </c>
      <c r="E541" s="1">
        <v>1.0707964601769899</v>
      </c>
      <c r="F541">
        <v>121</v>
      </c>
      <c r="G541">
        <v>113</v>
      </c>
      <c r="H541">
        <v>0</v>
      </c>
      <c r="I541" s="2">
        <f>AVERAGE(Table1345[[#This Row],[Estimated costs 1]:[Estimated costs 20]])</f>
        <v>0</v>
      </c>
      <c r="J541" s="2">
        <f>_xlfn.STDEV.P(Table1345[[#This Row],[Estimated costs 1]:[Estimated costs 20]])</f>
        <v>0</v>
      </c>
      <c r="K541" s="2" t="e">
        <f>Table1345[[#This Row],[Dev]]/Table1345[[#This Row],[Mean]]*100</f>
        <v>#DIV/0!</v>
      </c>
      <c r="L541" s="2">
        <f>Table1345[[#This Row],[Estimated costs 1]]-Table1345[[#This Row],[Actual cost]]</f>
        <v>0</v>
      </c>
      <c r="M541" s="2" t="e">
        <f>Table1345[[#This Row],[Diff 1]]/Table1345[[#This Row],[Actual cost]]*100</f>
        <v>#DIV/0!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</row>
    <row r="542" spans="1:33" x14ac:dyDescent="0.3">
      <c r="A542" t="s">
        <v>562</v>
      </c>
      <c r="B542">
        <v>540</v>
      </c>
      <c r="C542" t="str">
        <f>LEFT(Table1345[[#This Row],[Contingency id]])</f>
        <v>C</v>
      </c>
      <c r="D542">
        <v>0</v>
      </c>
      <c r="E542" s="1">
        <v>1.06140350877192</v>
      </c>
      <c r="F542">
        <v>121</v>
      </c>
      <c r="G542">
        <v>114</v>
      </c>
      <c r="H542">
        <v>0</v>
      </c>
      <c r="I542" s="2">
        <f>AVERAGE(Table1345[[#This Row],[Estimated costs 1]:[Estimated costs 20]])</f>
        <v>0</v>
      </c>
      <c r="J542" s="2">
        <f>_xlfn.STDEV.P(Table1345[[#This Row],[Estimated costs 1]:[Estimated costs 20]])</f>
        <v>0</v>
      </c>
      <c r="K542" s="2" t="e">
        <f>Table1345[[#This Row],[Dev]]/Table1345[[#This Row],[Mean]]*100</f>
        <v>#DIV/0!</v>
      </c>
      <c r="L542" s="2">
        <f>Table1345[[#This Row],[Estimated costs 1]]-Table1345[[#This Row],[Actual cost]]</f>
        <v>0</v>
      </c>
      <c r="M542" s="2" t="e">
        <f>Table1345[[#This Row],[Diff 1]]/Table1345[[#This Row],[Actual cost]]*100</f>
        <v>#DIV/0!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</row>
    <row r="543" spans="1:33" x14ac:dyDescent="0.3">
      <c r="A543" t="s">
        <v>563</v>
      </c>
      <c r="B543">
        <v>541</v>
      </c>
      <c r="C543" t="str">
        <f>LEFT(Table1345[[#This Row],[Contingency id]])</f>
        <v>C</v>
      </c>
      <c r="D543">
        <v>0</v>
      </c>
      <c r="E543" s="1">
        <v>1.0341880341880301</v>
      </c>
      <c r="F543">
        <v>121</v>
      </c>
      <c r="G543">
        <v>117</v>
      </c>
      <c r="H543">
        <v>0</v>
      </c>
      <c r="I543" s="2">
        <f>AVERAGE(Table1345[[#This Row],[Estimated costs 1]:[Estimated costs 20]])</f>
        <v>0</v>
      </c>
      <c r="J543" s="2">
        <f>_xlfn.STDEV.P(Table1345[[#This Row],[Estimated costs 1]:[Estimated costs 20]])</f>
        <v>0</v>
      </c>
      <c r="K543" s="2" t="e">
        <f>Table1345[[#This Row],[Dev]]/Table1345[[#This Row],[Mean]]*100</f>
        <v>#DIV/0!</v>
      </c>
      <c r="L543" s="2">
        <f>Table1345[[#This Row],[Estimated costs 1]]-Table1345[[#This Row],[Actual cost]]</f>
        <v>0</v>
      </c>
      <c r="M543" s="2" t="e">
        <f>Table1345[[#This Row],[Diff 1]]/Table1345[[#This Row],[Actual cost]]*100</f>
        <v>#DIV/0!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</row>
    <row r="544" spans="1:33" x14ac:dyDescent="0.3">
      <c r="A544" t="s">
        <v>564</v>
      </c>
      <c r="B544">
        <v>542</v>
      </c>
      <c r="C544" t="str">
        <f>LEFT(Table1345[[#This Row],[Contingency id]])</f>
        <v>C</v>
      </c>
      <c r="D544">
        <v>0</v>
      </c>
      <c r="E544" s="1">
        <v>1.0796460176991101</v>
      </c>
      <c r="F544">
        <v>122</v>
      </c>
      <c r="G544">
        <v>113</v>
      </c>
      <c r="H544">
        <v>0</v>
      </c>
      <c r="I544" s="2">
        <f>AVERAGE(Table1345[[#This Row],[Estimated costs 1]:[Estimated costs 20]])</f>
        <v>0</v>
      </c>
      <c r="J544" s="2">
        <f>_xlfn.STDEV.P(Table1345[[#This Row],[Estimated costs 1]:[Estimated costs 20]])</f>
        <v>0</v>
      </c>
      <c r="K544" s="2" t="e">
        <f>Table1345[[#This Row],[Dev]]/Table1345[[#This Row],[Mean]]*100</f>
        <v>#DIV/0!</v>
      </c>
      <c r="L544" s="2">
        <f>Table1345[[#This Row],[Estimated costs 1]]-Table1345[[#This Row],[Actual cost]]</f>
        <v>0</v>
      </c>
      <c r="M544" s="2" t="e">
        <f>Table1345[[#This Row],[Diff 1]]/Table1345[[#This Row],[Actual cost]]*100</f>
        <v>#DIV/0!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</row>
    <row r="545" spans="1:33" x14ac:dyDescent="0.3">
      <c r="A545" t="s">
        <v>565</v>
      </c>
      <c r="B545">
        <v>543</v>
      </c>
      <c r="C545" t="str">
        <f>LEFT(Table1345[[#This Row],[Contingency id]])</f>
        <v>C</v>
      </c>
      <c r="D545">
        <v>0</v>
      </c>
      <c r="E545" s="1">
        <v>1.02521008403361</v>
      </c>
      <c r="F545">
        <v>122</v>
      </c>
      <c r="G545">
        <v>119</v>
      </c>
      <c r="H545">
        <v>0</v>
      </c>
      <c r="I545" s="2">
        <f>AVERAGE(Table1345[[#This Row],[Estimated costs 1]:[Estimated costs 20]])</f>
        <v>0</v>
      </c>
      <c r="J545" s="2">
        <f>_xlfn.STDEV.P(Table1345[[#This Row],[Estimated costs 1]:[Estimated costs 20]])</f>
        <v>0</v>
      </c>
      <c r="K545" s="2" t="e">
        <f>Table1345[[#This Row],[Dev]]/Table1345[[#This Row],[Mean]]*100</f>
        <v>#DIV/0!</v>
      </c>
      <c r="L545" s="2">
        <f>Table1345[[#This Row],[Estimated costs 1]]-Table1345[[#This Row],[Actual cost]]</f>
        <v>0</v>
      </c>
      <c r="M545" s="2" t="e">
        <f>Table1345[[#This Row],[Diff 1]]/Table1345[[#This Row],[Actual cost]]*100</f>
        <v>#DIV/0!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</row>
    <row r="546" spans="1:33" x14ac:dyDescent="0.3">
      <c r="A546" t="s">
        <v>566</v>
      </c>
      <c r="B546">
        <v>544</v>
      </c>
      <c r="C546" t="str">
        <f>LEFT(Table1345[[#This Row],[Contingency id]])</f>
        <v>C</v>
      </c>
      <c r="D546">
        <v>0</v>
      </c>
      <c r="E546" s="1">
        <v>1.0196078431372499</v>
      </c>
      <c r="F546">
        <v>52</v>
      </c>
      <c r="G546">
        <v>51</v>
      </c>
      <c r="H546">
        <v>0</v>
      </c>
      <c r="I546" s="2">
        <f>AVERAGE(Table1345[[#This Row],[Estimated costs 1]:[Estimated costs 20]])</f>
        <v>0</v>
      </c>
      <c r="J546" s="2">
        <f>_xlfn.STDEV.P(Table1345[[#This Row],[Estimated costs 1]:[Estimated costs 20]])</f>
        <v>0</v>
      </c>
      <c r="K546" s="2" t="e">
        <f>Table1345[[#This Row],[Dev]]/Table1345[[#This Row],[Mean]]*100</f>
        <v>#DIV/0!</v>
      </c>
      <c r="L546" s="2">
        <f>Table1345[[#This Row],[Estimated costs 1]]-Table1345[[#This Row],[Actual cost]]</f>
        <v>0</v>
      </c>
      <c r="M546" s="2" t="e">
        <f>Table1345[[#This Row],[Diff 1]]/Table1345[[#This Row],[Actual cost]]*100</f>
        <v>#DIV/0!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</row>
    <row r="547" spans="1:33" x14ac:dyDescent="0.3">
      <c r="A547" t="s">
        <v>567</v>
      </c>
      <c r="B547">
        <v>545</v>
      </c>
      <c r="C547" t="str">
        <f>LEFT(Table1345[[#This Row],[Contingency id]])</f>
        <v>C</v>
      </c>
      <c r="D547">
        <v>0</v>
      </c>
      <c r="E547" s="1">
        <v>1.0333333333333301</v>
      </c>
      <c r="F547">
        <v>62</v>
      </c>
      <c r="G547">
        <v>60</v>
      </c>
      <c r="H547">
        <v>0</v>
      </c>
      <c r="I547" s="2">
        <f>AVERAGE(Table1345[[#This Row],[Estimated costs 1]:[Estimated costs 20]])</f>
        <v>0</v>
      </c>
      <c r="J547" s="2">
        <f>_xlfn.STDEV.P(Table1345[[#This Row],[Estimated costs 1]:[Estimated costs 20]])</f>
        <v>0</v>
      </c>
      <c r="K547" s="2" t="e">
        <f>Table1345[[#This Row],[Dev]]/Table1345[[#This Row],[Mean]]*100</f>
        <v>#DIV/0!</v>
      </c>
      <c r="L547" s="2">
        <f>Table1345[[#This Row],[Estimated costs 1]]-Table1345[[#This Row],[Actual cost]]</f>
        <v>0</v>
      </c>
      <c r="M547" s="2" t="e">
        <f>Table1345[[#This Row],[Diff 1]]/Table1345[[#This Row],[Actual cost]]*100</f>
        <v>#DIV/0!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</row>
    <row r="548" spans="1:33" x14ac:dyDescent="0.3">
      <c r="A548" t="s">
        <v>568</v>
      </c>
      <c r="B548">
        <v>546</v>
      </c>
      <c r="C548" t="str">
        <f>LEFT(Table1345[[#This Row],[Contingency id]])</f>
        <v>C</v>
      </c>
      <c r="D548">
        <v>0</v>
      </c>
      <c r="E548" s="1">
        <v>1.0333333333333301</v>
      </c>
      <c r="F548">
        <v>62</v>
      </c>
      <c r="G548">
        <v>60</v>
      </c>
      <c r="H548">
        <v>0</v>
      </c>
      <c r="I548" s="2">
        <f>AVERAGE(Table1345[[#This Row],[Estimated costs 1]:[Estimated costs 20]])</f>
        <v>0</v>
      </c>
      <c r="J548" s="2">
        <f>_xlfn.STDEV.P(Table1345[[#This Row],[Estimated costs 1]:[Estimated costs 20]])</f>
        <v>0</v>
      </c>
      <c r="K548" s="2" t="e">
        <f>Table1345[[#This Row],[Dev]]/Table1345[[#This Row],[Mean]]*100</f>
        <v>#DIV/0!</v>
      </c>
      <c r="L548" s="2">
        <f>Table1345[[#This Row],[Estimated costs 1]]-Table1345[[#This Row],[Actual cost]]</f>
        <v>0</v>
      </c>
      <c r="M548" s="2" t="e">
        <f>Table1345[[#This Row],[Diff 1]]/Table1345[[#This Row],[Actual cost]]*100</f>
        <v>#DIV/0!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</row>
    <row r="549" spans="1:33" x14ac:dyDescent="0.3">
      <c r="A549" t="s">
        <v>569</v>
      </c>
      <c r="B549">
        <v>547</v>
      </c>
      <c r="C549" t="str">
        <f>LEFT(Table1345[[#This Row],[Contingency id]])</f>
        <v>C</v>
      </c>
      <c r="D549">
        <v>0</v>
      </c>
      <c r="E549" s="1">
        <v>1.04</v>
      </c>
      <c r="F549">
        <v>52</v>
      </c>
      <c r="G549">
        <v>50</v>
      </c>
      <c r="H549">
        <v>0</v>
      </c>
      <c r="I549" s="2">
        <f>AVERAGE(Table1345[[#This Row],[Estimated costs 1]:[Estimated costs 20]])</f>
        <v>0</v>
      </c>
      <c r="J549" s="2">
        <f>_xlfn.STDEV.P(Table1345[[#This Row],[Estimated costs 1]:[Estimated costs 20]])</f>
        <v>0</v>
      </c>
      <c r="K549" s="2" t="e">
        <f>Table1345[[#This Row],[Dev]]/Table1345[[#This Row],[Mean]]*100</f>
        <v>#DIV/0!</v>
      </c>
      <c r="L549" s="2">
        <f>Table1345[[#This Row],[Estimated costs 1]]-Table1345[[#This Row],[Actual cost]]</f>
        <v>0</v>
      </c>
      <c r="M549" s="2" t="e">
        <f>Table1345[[#This Row],[Diff 1]]/Table1345[[#This Row],[Actual cost]]*100</f>
        <v>#DIV/0!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</row>
    <row r="550" spans="1:33" x14ac:dyDescent="0.3">
      <c r="A550" t="s">
        <v>570</v>
      </c>
      <c r="B550">
        <v>548</v>
      </c>
      <c r="C550" t="str">
        <f>LEFT(Table1345[[#This Row],[Contingency id]])</f>
        <v>C</v>
      </c>
      <c r="D550">
        <v>0</v>
      </c>
      <c r="E550" s="1">
        <v>1.0163934426229499</v>
      </c>
      <c r="F550">
        <v>62</v>
      </c>
      <c r="G550">
        <v>61</v>
      </c>
      <c r="H550">
        <v>0</v>
      </c>
      <c r="I550" s="2">
        <f>AVERAGE(Table1345[[#This Row],[Estimated costs 1]:[Estimated costs 20]])</f>
        <v>0</v>
      </c>
      <c r="J550" s="2">
        <f>_xlfn.STDEV.P(Table1345[[#This Row],[Estimated costs 1]:[Estimated costs 20]])</f>
        <v>0</v>
      </c>
      <c r="K550" s="2" t="e">
        <f>Table1345[[#This Row],[Dev]]/Table1345[[#This Row],[Mean]]*100</f>
        <v>#DIV/0!</v>
      </c>
      <c r="L550" s="2">
        <f>Table1345[[#This Row],[Estimated costs 1]]-Table1345[[#This Row],[Actual cost]]</f>
        <v>0</v>
      </c>
      <c r="M550" s="2" t="e">
        <f>Table1345[[#This Row],[Diff 1]]/Table1345[[#This Row],[Actual cost]]*100</f>
        <v>#DIV/0!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</row>
    <row r="551" spans="1:33" x14ac:dyDescent="0.3">
      <c r="A551" t="s">
        <v>571</v>
      </c>
      <c r="B551">
        <v>549</v>
      </c>
      <c r="C551" t="str">
        <f>LEFT(Table1345[[#This Row],[Contingency id]])</f>
        <v>C</v>
      </c>
      <c r="D551">
        <v>0</v>
      </c>
      <c r="E551" s="1">
        <v>1.0333333333333301</v>
      </c>
      <c r="F551">
        <v>62</v>
      </c>
      <c r="G551">
        <v>60</v>
      </c>
      <c r="H551">
        <v>0</v>
      </c>
      <c r="I551" s="2">
        <f>AVERAGE(Table1345[[#This Row],[Estimated costs 1]:[Estimated costs 20]])</f>
        <v>0</v>
      </c>
      <c r="J551" s="2">
        <f>_xlfn.STDEV.P(Table1345[[#This Row],[Estimated costs 1]:[Estimated costs 20]])</f>
        <v>0</v>
      </c>
      <c r="K551" s="2" t="e">
        <f>Table1345[[#This Row],[Dev]]/Table1345[[#This Row],[Mean]]*100</f>
        <v>#DIV/0!</v>
      </c>
      <c r="L551" s="2">
        <f>Table1345[[#This Row],[Estimated costs 1]]-Table1345[[#This Row],[Actual cost]]</f>
        <v>0</v>
      </c>
      <c r="M551" s="2" t="e">
        <f>Table1345[[#This Row],[Diff 1]]/Table1345[[#This Row],[Actual cost]]*100</f>
        <v>#DIV/0!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</row>
    <row r="552" spans="1:33" x14ac:dyDescent="0.3">
      <c r="A552" t="s">
        <v>572</v>
      </c>
      <c r="B552">
        <v>550</v>
      </c>
      <c r="C552" t="str">
        <f>LEFT(Table1345[[#This Row],[Contingency id]])</f>
        <v>C</v>
      </c>
      <c r="D552">
        <v>0</v>
      </c>
      <c r="E552" s="1">
        <v>1</v>
      </c>
      <c r="F552">
        <v>23</v>
      </c>
      <c r="G552">
        <v>23</v>
      </c>
      <c r="H552">
        <v>0</v>
      </c>
      <c r="I552" s="2">
        <f>AVERAGE(Table1345[[#This Row],[Estimated costs 1]:[Estimated costs 20]])</f>
        <v>0</v>
      </c>
      <c r="J552" s="2">
        <f>_xlfn.STDEV.P(Table1345[[#This Row],[Estimated costs 1]:[Estimated costs 20]])</f>
        <v>0</v>
      </c>
      <c r="K552" s="2" t="e">
        <f>Table1345[[#This Row],[Dev]]/Table1345[[#This Row],[Mean]]*100</f>
        <v>#DIV/0!</v>
      </c>
      <c r="L552" s="2">
        <f>Table1345[[#This Row],[Estimated costs 1]]-Table1345[[#This Row],[Actual cost]]</f>
        <v>0</v>
      </c>
      <c r="M552" s="2" t="e">
        <f>Table1345[[#This Row],[Diff 1]]/Table1345[[#This Row],[Actual cost]]*100</f>
        <v>#DIV/0!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</row>
    <row r="553" spans="1:33" x14ac:dyDescent="0.3">
      <c r="A553" t="s">
        <v>573</v>
      </c>
      <c r="B553">
        <v>551</v>
      </c>
      <c r="C553" t="str">
        <f>LEFT(Table1345[[#This Row],[Contingency id]])</f>
        <v>C</v>
      </c>
      <c r="D553">
        <v>0</v>
      </c>
      <c r="E553" s="1">
        <v>1</v>
      </c>
      <c r="F553">
        <v>23</v>
      </c>
      <c r="G553">
        <v>23</v>
      </c>
      <c r="H553">
        <v>0</v>
      </c>
      <c r="I553" s="2">
        <f>AVERAGE(Table1345[[#This Row],[Estimated costs 1]:[Estimated costs 20]])</f>
        <v>0</v>
      </c>
      <c r="J553" s="2">
        <f>_xlfn.STDEV.P(Table1345[[#This Row],[Estimated costs 1]:[Estimated costs 20]])</f>
        <v>0</v>
      </c>
      <c r="K553" s="2" t="e">
        <f>Table1345[[#This Row],[Dev]]/Table1345[[#This Row],[Mean]]*100</f>
        <v>#DIV/0!</v>
      </c>
      <c r="L553" s="2">
        <f>Table1345[[#This Row],[Estimated costs 1]]-Table1345[[#This Row],[Actual cost]]</f>
        <v>0</v>
      </c>
      <c r="M553" s="2" t="e">
        <f>Table1345[[#This Row],[Diff 1]]/Table1345[[#This Row],[Actual cost]]*100</f>
        <v>#DIV/0!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</row>
    <row r="554" spans="1:33" x14ac:dyDescent="0.3">
      <c r="A554" t="s">
        <v>574</v>
      </c>
      <c r="B554">
        <v>552</v>
      </c>
      <c r="C554" t="str">
        <f>LEFT(Table1345[[#This Row],[Contingency id]])</f>
        <v>C</v>
      </c>
      <c r="D554">
        <v>0</v>
      </c>
      <c r="E554" s="1">
        <v>1.0454545454545401</v>
      </c>
      <c r="F554">
        <v>23</v>
      </c>
      <c r="G554">
        <v>22</v>
      </c>
      <c r="H554">
        <v>0</v>
      </c>
      <c r="I554" s="2">
        <f>AVERAGE(Table1345[[#This Row],[Estimated costs 1]:[Estimated costs 20]])</f>
        <v>0</v>
      </c>
      <c r="J554" s="2">
        <f>_xlfn.STDEV.P(Table1345[[#This Row],[Estimated costs 1]:[Estimated costs 20]])</f>
        <v>0</v>
      </c>
      <c r="K554" s="2" t="e">
        <f>Table1345[[#This Row],[Dev]]/Table1345[[#This Row],[Mean]]*100</f>
        <v>#DIV/0!</v>
      </c>
      <c r="L554" s="2">
        <f>Table1345[[#This Row],[Estimated costs 1]]-Table1345[[#This Row],[Actual cost]]</f>
        <v>0</v>
      </c>
      <c r="M554" s="2" t="e">
        <f>Table1345[[#This Row],[Diff 1]]/Table1345[[#This Row],[Actual cost]]*100</f>
        <v>#DIV/0!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</row>
    <row r="555" spans="1:33" x14ac:dyDescent="0.3">
      <c r="A555" t="s">
        <v>575</v>
      </c>
      <c r="B555">
        <v>553</v>
      </c>
      <c r="C555" t="str">
        <f>LEFT(Table1345[[#This Row],[Contingency id]])</f>
        <v>C</v>
      </c>
      <c r="D555">
        <v>0</v>
      </c>
      <c r="E555" s="1">
        <v>1</v>
      </c>
      <c r="F555">
        <v>23</v>
      </c>
      <c r="G555">
        <v>23</v>
      </c>
      <c r="H555">
        <v>0</v>
      </c>
      <c r="I555" s="2">
        <f>AVERAGE(Table1345[[#This Row],[Estimated costs 1]:[Estimated costs 20]])</f>
        <v>0</v>
      </c>
      <c r="J555" s="2">
        <f>_xlfn.STDEV.P(Table1345[[#This Row],[Estimated costs 1]:[Estimated costs 20]])</f>
        <v>0</v>
      </c>
      <c r="K555" s="2" t="e">
        <f>Table1345[[#This Row],[Dev]]/Table1345[[#This Row],[Mean]]*100</f>
        <v>#DIV/0!</v>
      </c>
      <c r="L555" s="2">
        <f>Table1345[[#This Row],[Estimated costs 1]]-Table1345[[#This Row],[Actual cost]]</f>
        <v>0</v>
      </c>
      <c r="M555" s="2" t="e">
        <f>Table1345[[#This Row],[Diff 1]]/Table1345[[#This Row],[Actual cost]]*100</f>
        <v>#DIV/0!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</row>
    <row r="556" spans="1:33" x14ac:dyDescent="0.3">
      <c r="A556" t="s">
        <v>576</v>
      </c>
      <c r="B556">
        <v>554</v>
      </c>
      <c r="C556" t="str">
        <f>LEFT(Table1345[[#This Row],[Contingency id]])</f>
        <v>C</v>
      </c>
      <c r="D556">
        <v>0</v>
      </c>
      <c r="E556" s="1">
        <v>1</v>
      </c>
      <c r="F556">
        <v>23</v>
      </c>
      <c r="G556">
        <v>23</v>
      </c>
      <c r="H556">
        <v>0</v>
      </c>
      <c r="I556" s="2">
        <f>AVERAGE(Table1345[[#This Row],[Estimated costs 1]:[Estimated costs 20]])</f>
        <v>0</v>
      </c>
      <c r="J556" s="2">
        <f>_xlfn.STDEV.P(Table1345[[#This Row],[Estimated costs 1]:[Estimated costs 20]])</f>
        <v>0</v>
      </c>
      <c r="K556" s="2" t="e">
        <f>Table1345[[#This Row],[Dev]]/Table1345[[#This Row],[Mean]]*100</f>
        <v>#DIV/0!</v>
      </c>
      <c r="L556" s="2">
        <f>Table1345[[#This Row],[Estimated costs 1]]-Table1345[[#This Row],[Actual cost]]</f>
        <v>0</v>
      </c>
      <c r="M556" s="2" t="e">
        <f>Table1345[[#This Row],[Diff 1]]/Table1345[[#This Row],[Actual cost]]*100</f>
        <v>#DIV/0!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</row>
    <row r="557" spans="1:33" x14ac:dyDescent="0.3">
      <c r="A557" t="s">
        <v>577</v>
      </c>
      <c r="B557">
        <v>555</v>
      </c>
      <c r="C557" t="str">
        <f>LEFT(Table1345[[#This Row],[Contingency id]])</f>
        <v>C</v>
      </c>
      <c r="D557">
        <v>0</v>
      </c>
      <c r="E557" s="1">
        <v>1</v>
      </c>
      <c r="F557">
        <v>23</v>
      </c>
      <c r="G557">
        <v>23</v>
      </c>
      <c r="H557">
        <v>0</v>
      </c>
      <c r="I557" s="2">
        <f>AVERAGE(Table1345[[#This Row],[Estimated costs 1]:[Estimated costs 20]])</f>
        <v>0</v>
      </c>
      <c r="J557" s="2">
        <f>_xlfn.STDEV.P(Table1345[[#This Row],[Estimated costs 1]:[Estimated costs 20]])</f>
        <v>0</v>
      </c>
      <c r="K557" s="2" t="e">
        <f>Table1345[[#This Row],[Dev]]/Table1345[[#This Row],[Mean]]*100</f>
        <v>#DIV/0!</v>
      </c>
      <c r="L557" s="2">
        <f>Table1345[[#This Row],[Estimated costs 1]]-Table1345[[#This Row],[Actual cost]]</f>
        <v>0</v>
      </c>
      <c r="M557" s="2" t="e">
        <f>Table1345[[#This Row],[Diff 1]]/Table1345[[#This Row],[Actual cost]]*100</f>
        <v>#DIV/0!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</row>
    <row r="558" spans="1:33" x14ac:dyDescent="0.3">
      <c r="A558" t="s">
        <v>578</v>
      </c>
      <c r="B558">
        <v>556</v>
      </c>
      <c r="C558" t="str">
        <f>LEFT(Table1345[[#This Row],[Contingency id]])</f>
        <v>C</v>
      </c>
      <c r="D558">
        <v>0</v>
      </c>
      <c r="E558" s="1">
        <v>1</v>
      </c>
      <c r="F558">
        <v>23</v>
      </c>
      <c r="G558">
        <v>23</v>
      </c>
      <c r="H558">
        <v>0</v>
      </c>
      <c r="I558" s="2">
        <f>AVERAGE(Table1345[[#This Row],[Estimated costs 1]:[Estimated costs 20]])</f>
        <v>0</v>
      </c>
      <c r="J558" s="2">
        <f>_xlfn.STDEV.P(Table1345[[#This Row],[Estimated costs 1]:[Estimated costs 20]])</f>
        <v>0</v>
      </c>
      <c r="K558" s="2" t="e">
        <f>Table1345[[#This Row],[Dev]]/Table1345[[#This Row],[Mean]]*100</f>
        <v>#DIV/0!</v>
      </c>
      <c r="L558" s="2">
        <f>Table1345[[#This Row],[Estimated costs 1]]-Table1345[[#This Row],[Actual cost]]</f>
        <v>0</v>
      </c>
      <c r="M558" s="2" t="e">
        <f>Table1345[[#This Row],[Diff 1]]/Table1345[[#This Row],[Actual cost]]*100</f>
        <v>#DIV/0!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</row>
    <row r="559" spans="1:33" x14ac:dyDescent="0.3">
      <c r="A559" t="s">
        <v>579</v>
      </c>
      <c r="B559">
        <v>557</v>
      </c>
      <c r="C559" t="str">
        <f>LEFT(Table1345[[#This Row],[Contingency id]])</f>
        <v>C</v>
      </c>
      <c r="D559">
        <v>0</v>
      </c>
      <c r="E559" s="1">
        <v>1</v>
      </c>
      <c r="F559">
        <v>23</v>
      </c>
      <c r="G559">
        <v>23</v>
      </c>
      <c r="H559">
        <v>0</v>
      </c>
      <c r="I559" s="2">
        <f>AVERAGE(Table1345[[#This Row],[Estimated costs 1]:[Estimated costs 20]])</f>
        <v>0</v>
      </c>
      <c r="J559" s="2">
        <f>_xlfn.STDEV.P(Table1345[[#This Row],[Estimated costs 1]:[Estimated costs 20]])</f>
        <v>0</v>
      </c>
      <c r="K559" s="2" t="e">
        <f>Table1345[[#This Row],[Dev]]/Table1345[[#This Row],[Mean]]*100</f>
        <v>#DIV/0!</v>
      </c>
      <c r="L559" s="2">
        <f>Table1345[[#This Row],[Estimated costs 1]]-Table1345[[#This Row],[Actual cost]]</f>
        <v>0</v>
      </c>
      <c r="M559" s="2" t="e">
        <f>Table1345[[#This Row],[Diff 1]]/Table1345[[#This Row],[Actual cost]]*100</f>
        <v>#DIV/0!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</row>
    <row r="560" spans="1:33" x14ac:dyDescent="0.3">
      <c r="A560" t="s">
        <v>580</v>
      </c>
      <c r="B560">
        <v>558</v>
      </c>
      <c r="C560" t="str">
        <f>LEFT(Table1345[[#This Row],[Contingency id]])</f>
        <v>C</v>
      </c>
      <c r="D560">
        <v>0</v>
      </c>
      <c r="E560" s="1">
        <v>1</v>
      </c>
      <c r="F560">
        <v>23</v>
      </c>
      <c r="G560">
        <v>23</v>
      </c>
      <c r="H560">
        <v>0</v>
      </c>
      <c r="I560" s="2">
        <f>AVERAGE(Table1345[[#This Row],[Estimated costs 1]:[Estimated costs 20]])</f>
        <v>0</v>
      </c>
      <c r="J560" s="2">
        <f>_xlfn.STDEV.P(Table1345[[#This Row],[Estimated costs 1]:[Estimated costs 20]])</f>
        <v>0</v>
      </c>
      <c r="K560" s="2" t="e">
        <f>Table1345[[#This Row],[Dev]]/Table1345[[#This Row],[Mean]]*100</f>
        <v>#DIV/0!</v>
      </c>
      <c r="L560" s="2">
        <f>Table1345[[#This Row],[Estimated costs 1]]-Table1345[[#This Row],[Actual cost]]</f>
        <v>0</v>
      </c>
      <c r="M560" s="2" t="e">
        <f>Table1345[[#This Row],[Diff 1]]/Table1345[[#This Row],[Actual cost]]*100</f>
        <v>#DIV/0!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</row>
    <row r="561" spans="1:33" x14ac:dyDescent="0.3">
      <c r="A561" t="s">
        <v>581</v>
      </c>
      <c r="B561">
        <v>559</v>
      </c>
      <c r="C561" t="str">
        <f>LEFT(Table1345[[#This Row],[Contingency id]])</f>
        <v>C</v>
      </c>
      <c r="D561">
        <v>0</v>
      </c>
      <c r="E561" s="1">
        <v>1.0454545454545401</v>
      </c>
      <c r="F561">
        <v>23</v>
      </c>
      <c r="G561">
        <v>22</v>
      </c>
      <c r="H561">
        <v>0</v>
      </c>
      <c r="I561" s="2">
        <f>AVERAGE(Table1345[[#This Row],[Estimated costs 1]:[Estimated costs 20]])</f>
        <v>0</v>
      </c>
      <c r="J561" s="2">
        <f>_xlfn.STDEV.P(Table1345[[#This Row],[Estimated costs 1]:[Estimated costs 20]])</f>
        <v>0</v>
      </c>
      <c r="K561" s="2" t="e">
        <f>Table1345[[#This Row],[Dev]]/Table1345[[#This Row],[Mean]]*100</f>
        <v>#DIV/0!</v>
      </c>
      <c r="L561" s="2">
        <f>Table1345[[#This Row],[Estimated costs 1]]-Table1345[[#This Row],[Actual cost]]</f>
        <v>0</v>
      </c>
      <c r="M561" s="2" t="e">
        <f>Table1345[[#This Row],[Diff 1]]/Table1345[[#This Row],[Actual cost]]*100</f>
        <v>#DIV/0!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</row>
    <row r="562" spans="1:33" x14ac:dyDescent="0.3">
      <c r="A562" t="s">
        <v>582</v>
      </c>
      <c r="B562">
        <v>560</v>
      </c>
      <c r="C562" t="str">
        <f>LEFT(Table1345[[#This Row],[Contingency id]])</f>
        <v>C</v>
      </c>
      <c r="D562">
        <v>0</v>
      </c>
      <c r="E562" s="1">
        <v>1</v>
      </c>
      <c r="F562">
        <v>23</v>
      </c>
      <c r="G562">
        <v>23</v>
      </c>
      <c r="H562">
        <v>0</v>
      </c>
      <c r="I562" s="2">
        <f>AVERAGE(Table1345[[#This Row],[Estimated costs 1]:[Estimated costs 20]])</f>
        <v>0</v>
      </c>
      <c r="J562" s="2">
        <f>_xlfn.STDEV.P(Table1345[[#This Row],[Estimated costs 1]:[Estimated costs 20]])</f>
        <v>0</v>
      </c>
      <c r="K562" s="2" t="e">
        <f>Table1345[[#This Row],[Dev]]/Table1345[[#This Row],[Mean]]*100</f>
        <v>#DIV/0!</v>
      </c>
      <c r="L562" s="2">
        <f>Table1345[[#This Row],[Estimated costs 1]]-Table1345[[#This Row],[Actual cost]]</f>
        <v>0</v>
      </c>
      <c r="M562" s="2" t="e">
        <f>Table1345[[#This Row],[Diff 1]]/Table1345[[#This Row],[Actual cost]]*100</f>
        <v>#DIV/0!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</row>
    <row r="563" spans="1:33" x14ac:dyDescent="0.3">
      <c r="A563" t="s">
        <v>583</v>
      </c>
      <c r="B563">
        <v>561</v>
      </c>
      <c r="C563" t="str">
        <f>LEFT(Table1345[[#This Row],[Contingency id]])</f>
        <v>C</v>
      </c>
      <c r="D563">
        <v>0</v>
      </c>
      <c r="E563" s="1">
        <v>1</v>
      </c>
      <c r="F563">
        <v>23</v>
      </c>
      <c r="G563">
        <v>23</v>
      </c>
      <c r="H563">
        <v>0</v>
      </c>
      <c r="I563" s="2">
        <f>AVERAGE(Table1345[[#This Row],[Estimated costs 1]:[Estimated costs 20]])</f>
        <v>0</v>
      </c>
      <c r="J563" s="2">
        <f>_xlfn.STDEV.P(Table1345[[#This Row],[Estimated costs 1]:[Estimated costs 20]])</f>
        <v>0</v>
      </c>
      <c r="K563" s="2" t="e">
        <f>Table1345[[#This Row],[Dev]]/Table1345[[#This Row],[Mean]]*100</f>
        <v>#DIV/0!</v>
      </c>
      <c r="L563" s="2">
        <f>Table1345[[#This Row],[Estimated costs 1]]-Table1345[[#This Row],[Actual cost]]</f>
        <v>0</v>
      </c>
      <c r="M563" s="2" t="e">
        <f>Table1345[[#This Row],[Diff 1]]/Table1345[[#This Row],[Actual cost]]*100</f>
        <v>#DIV/0!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</row>
    <row r="564" spans="1:33" x14ac:dyDescent="0.3">
      <c r="A564" t="s">
        <v>584</v>
      </c>
      <c r="B564">
        <v>562</v>
      </c>
      <c r="C564" t="str">
        <f>LEFT(Table1345[[#This Row],[Contingency id]])</f>
        <v>C</v>
      </c>
      <c r="D564">
        <v>0</v>
      </c>
      <c r="E564" s="1">
        <v>1.0640000000000001</v>
      </c>
      <c r="F564">
        <v>133</v>
      </c>
      <c r="G564">
        <v>125</v>
      </c>
      <c r="H564">
        <v>0</v>
      </c>
      <c r="I564" s="2">
        <f>AVERAGE(Table1345[[#This Row],[Estimated costs 1]:[Estimated costs 20]])</f>
        <v>0</v>
      </c>
      <c r="J564" s="2">
        <f>_xlfn.STDEV.P(Table1345[[#This Row],[Estimated costs 1]:[Estimated costs 20]])</f>
        <v>0</v>
      </c>
      <c r="K564" s="2" t="e">
        <f>Table1345[[#This Row],[Dev]]/Table1345[[#This Row],[Mean]]*100</f>
        <v>#DIV/0!</v>
      </c>
      <c r="L564" s="2">
        <f>Table1345[[#This Row],[Estimated costs 1]]-Table1345[[#This Row],[Actual cost]]</f>
        <v>0</v>
      </c>
      <c r="M564" s="2" t="e">
        <f>Table1345[[#This Row],[Diff 1]]/Table1345[[#This Row],[Actual cost]]*100</f>
        <v>#DIV/0!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</row>
    <row r="565" spans="1:33" x14ac:dyDescent="0.3">
      <c r="A565" t="s">
        <v>585</v>
      </c>
      <c r="B565">
        <v>563</v>
      </c>
      <c r="C565" t="str">
        <f>LEFT(Table1345[[#This Row],[Contingency id]])</f>
        <v>C</v>
      </c>
      <c r="D565">
        <v>0</v>
      </c>
      <c r="E565" s="1">
        <v>1.0384615384615301</v>
      </c>
      <c r="F565">
        <v>135</v>
      </c>
      <c r="G565">
        <v>130</v>
      </c>
      <c r="H565">
        <v>0</v>
      </c>
      <c r="I565" s="2">
        <f>AVERAGE(Table1345[[#This Row],[Estimated costs 1]:[Estimated costs 20]])</f>
        <v>0</v>
      </c>
      <c r="J565" s="2">
        <f>_xlfn.STDEV.P(Table1345[[#This Row],[Estimated costs 1]:[Estimated costs 20]])</f>
        <v>0</v>
      </c>
      <c r="K565" s="2" t="e">
        <f>Table1345[[#This Row],[Dev]]/Table1345[[#This Row],[Mean]]*100</f>
        <v>#DIV/0!</v>
      </c>
      <c r="L565" s="2">
        <f>Table1345[[#This Row],[Estimated costs 1]]-Table1345[[#This Row],[Actual cost]]</f>
        <v>0</v>
      </c>
      <c r="M565" s="2" t="e">
        <f>Table1345[[#This Row],[Diff 1]]/Table1345[[#This Row],[Actual cost]]*100</f>
        <v>#DIV/0!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</row>
    <row r="566" spans="1:33" x14ac:dyDescent="0.3">
      <c r="A566" t="s">
        <v>586</v>
      </c>
      <c r="B566">
        <v>564</v>
      </c>
      <c r="C566" t="str">
        <f>LEFT(Table1345[[#This Row],[Contingency id]])</f>
        <v>C</v>
      </c>
      <c r="D566">
        <v>0</v>
      </c>
      <c r="E566" s="1">
        <v>1.08196721311475</v>
      </c>
      <c r="F566">
        <v>132</v>
      </c>
      <c r="G566">
        <v>122</v>
      </c>
      <c r="H566">
        <v>0</v>
      </c>
      <c r="I566" s="2">
        <f>AVERAGE(Table1345[[#This Row],[Estimated costs 1]:[Estimated costs 20]])</f>
        <v>0</v>
      </c>
      <c r="J566" s="2">
        <f>_xlfn.STDEV.P(Table1345[[#This Row],[Estimated costs 1]:[Estimated costs 20]])</f>
        <v>0</v>
      </c>
      <c r="K566" s="2" t="e">
        <f>Table1345[[#This Row],[Dev]]/Table1345[[#This Row],[Mean]]*100</f>
        <v>#DIV/0!</v>
      </c>
      <c r="L566" s="2">
        <f>Table1345[[#This Row],[Estimated costs 1]]-Table1345[[#This Row],[Actual cost]]</f>
        <v>0</v>
      </c>
      <c r="M566" s="2" t="e">
        <f>Table1345[[#This Row],[Diff 1]]/Table1345[[#This Row],[Actual cost]]*100</f>
        <v>#DIV/0!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</row>
    <row r="567" spans="1:33" x14ac:dyDescent="0.3">
      <c r="A567" t="s">
        <v>587</v>
      </c>
      <c r="B567">
        <v>565</v>
      </c>
      <c r="C567" t="str">
        <f>LEFT(Table1345[[#This Row],[Contingency id]])</f>
        <v>C</v>
      </c>
      <c r="D567">
        <v>0</v>
      </c>
      <c r="E567" s="1">
        <v>1.01526717557251</v>
      </c>
      <c r="F567">
        <v>133</v>
      </c>
      <c r="G567">
        <v>131</v>
      </c>
      <c r="H567">
        <v>0</v>
      </c>
      <c r="I567" s="2">
        <f>AVERAGE(Table1345[[#This Row],[Estimated costs 1]:[Estimated costs 20]])</f>
        <v>0</v>
      </c>
      <c r="J567" s="2">
        <f>_xlfn.STDEV.P(Table1345[[#This Row],[Estimated costs 1]:[Estimated costs 20]])</f>
        <v>0</v>
      </c>
      <c r="K567" s="2" t="e">
        <f>Table1345[[#This Row],[Dev]]/Table1345[[#This Row],[Mean]]*100</f>
        <v>#DIV/0!</v>
      </c>
      <c r="L567" s="2">
        <f>Table1345[[#This Row],[Estimated costs 1]]-Table1345[[#This Row],[Actual cost]]</f>
        <v>0</v>
      </c>
      <c r="M567" s="2" t="e">
        <f>Table1345[[#This Row],[Diff 1]]/Table1345[[#This Row],[Actual cost]]*100</f>
        <v>#DIV/0!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</row>
    <row r="568" spans="1:33" x14ac:dyDescent="0.3">
      <c r="A568" t="s">
        <v>588</v>
      </c>
      <c r="B568">
        <v>566</v>
      </c>
      <c r="C568" t="str">
        <f>LEFT(Table1345[[#This Row],[Contingency id]])</f>
        <v>C</v>
      </c>
      <c r="D568">
        <v>0</v>
      </c>
      <c r="E568" s="1">
        <v>1.07258064516129</v>
      </c>
      <c r="F568">
        <v>133</v>
      </c>
      <c r="G568">
        <v>124</v>
      </c>
      <c r="H568">
        <v>0</v>
      </c>
      <c r="I568" s="2">
        <f>AVERAGE(Table1345[[#This Row],[Estimated costs 1]:[Estimated costs 20]])</f>
        <v>0</v>
      </c>
      <c r="J568" s="2">
        <f>_xlfn.STDEV.P(Table1345[[#This Row],[Estimated costs 1]:[Estimated costs 20]])</f>
        <v>0</v>
      </c>
      <c r="K568" s="2" t="e">
        <f>Table1345[[#This Row],[Dev]]/Table1345[[#This Row],[Mean]]*100</f>
        <v>#DIV/0!</v>
      </c>
      <c r="L568" s="2">
        <f>Table1345[[#This Row],[Estimated costs 1]]-Table1345[[#This Row],[Actual cost]]</f>
        <v>0</v>
      </c>
      <c r="M568" s="2" t="e">
        <f>Table1345[[#This Row],[Diff 1]]/Table1345[[#This Row],[Actual cost]]*100</f>
        <v>#DIV/0!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</row>
    <row r="569" spans="1:33" x14ac:dyDescent="0.3">
      <c r="A569" t="s">
        <v>589</v>
      </c>
      <c r="B569">
        <v>567</v>
      </c>
      <c r="C569" t="str">
        <f>LEFT(Table1345[[#This Row],[Contingency id]])</f>
        <v>C</v>
      </c>
      <c r="D569">
        <v>0</v>
      </c>
      <c r="E569" s="1">
        <v>1.0390625</v>
      </c>
      <c r="F569">
        <v>133</v>
      </c>
      <c r="G569">
        <v>128</v>
      </c>
      <c r="H569">
        <v>0</v>
      </c>
      <c r="I569" s="2">
        <f>AVERAGE(Table1345[[#This Row],[Estimated costs 1]:[Estimated costs 20]])</f>
        <v>0</v>
      </c>
      <c r="J569" s="2">
        <f>_xlfn.STDEV.P(Table1345[[#This Row],[Estimated costs 1]:[Estimated costs 20]])</f>
        <v>0</v>
      </c>
      <c r="K569" s="2" t="e">
        <f>Table1345[[#This Row],[Dev]]/Table1345[[#This Row],[Mean]]*100</f>
        <v>#DIV/0!</v>
      </c>
      <c r="L569" s="2">
        <f>Table1345[[#This Row],[Estimated costs 1]]-Table1345[[#This Row],[Actual cost]]</f>
        <v>0</v>
      </c>
      <c r="M569" s="2" t="e">
        <f>Table1345[[#This Row],[Diff 1]]/Table1345[[#This Row],[Actual cost]]*100</f>
        <v>#DIV/0!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</row>
    <row r="570" spans="1:33" x14ac:dyDescent="0.3">
      <c r="A570" t="s">
        <v>590</v>
      </c>
      <c r="B570">
        <v>568</v>
      </c>
      <c r="C570" t="str">
        <f>LEFT(Table1345[[#This Row],[Contingency id]])</f>
        <v>C</v>
      </c>
      <c r="D570">
        <v>0</v>
      </c>
      <c r="E570" s="1">
        <v>1.0640000000000001</v>
      </c>
      <c r="F570">
        <v>133</v>
      </c>
      <c r="G570">
        <v>125</v>
      </c>
      <c r="H570">
        <v>0</v>
      </c>
      <c r="I570" s="2">
        <f>AVERAGE(Table1345[[#This Row],[Estimated costs 1]:[Estimated costs 20]])</f>
        <v>0</v>
      </c>
      <c r="J570" s="2">
        <f>_xlfn.STDEV.P(Table1345[[#This Row],[Estimated costs 1]:[Estimated costs 20]])</f>
        <v>0</v>
      </c>
      <c r="K570" s="2" t="e">
        <f>Table1345[[#This Row],[Dev]]/Table1345[[#This Row],[Mean]]*100</f>
        <v>#DIV/0!</v>
      </c>
      <c r="L570" s="2">
        <f>Table1345[[#This Row],[Estimated costs 1]]-Table1345[[#This Row],[Actual cost]]</f>
        <v>0</v>
      </c>
      <c r="M570" s="2" t="e">
        <f>Table1345[[#This Row],[Diff 1]]/Table1345[[#This Row],[Actual cost]]*100</f>
        <v>#DIV/0!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</row>
    <row r="571" spans="1:33" x14ac:dyDescent="0.3">
      <c r="A571" t="s">
        <v>591</v>
      </c>
      <c r="B571">
        <v>569</v>
      </c>
      <c r="C571" t="str">
        <f>LEFT(Table1345[[#This Row],[Contingency id]])</f>
        <v>C</v>
      </c>
      <c r="D571">
        <v>0</v>
      </c>
      <c r="E571" s="1">
        <v>1.04724409448818</v>
      </c>
      <c r="F571">
        <v>133</v>
      </c>
      <c r="G571">
        <v>127</v>
      </c>
      <c r="H571">
        <v>0</v>
      </c>
      <c r="I571" s="2">
        <f>AVERAGE(Table1345[[#This Row],[Estimated costs 1]:[Estimated costs 20]])</f>
        <v>0</v>
      </c>
      <c r="J571" s="2">
        <f>_xlfn.STDEV.P(Table1345[[#This Row],[Estimated costs 1]:[Estimated costs 20]])</f>
        <v>0</v>
      </c>
      <c r="K571" s="2" t="e">
        <f>Table1345[[#This Row],[Dev]]/Table1345[[#This Row],[Mean]]*100</f>
        <v>#DIV/0!</v>
      </c>
      <c r="L571" s="2">
        <f>Table1345[[#This Row],[Estimated costs 1]]-Table1345[[#This Row],[Actual cost]]</f>
        <v>0</v>
      </c>
      <c r="M571" s="2" t="e">
        <f>Table1345[[#This Row],[Diff 1]]/Table1345[[#This Row],[Actual cost]]*100</f>
        <v>#DIV/0!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</row>
    <row r="572" spans="1:33" x14ac:dyDescent="0.3">
      <c r="A572" t="s">
        <v>592</v>
      </c>
      <c r="B572">
        <v>570</v>
      </c>
      <c r="C572" t="str">
        <f>LEFT(Table1345[[#This Row],[Contingency id]])</f>
        <v>C</v>
      </c>
      <c r="D572">
        <v>0</v>
      </c>
      <c r="E572" s="1">
        <v>1.06451612903225</v>
      </c>
      <c r="F572">
        <v>132</v>
      </c>
      <c r="G572">
        <v>124</v>
      </c>
      <c r="H572">
        <v>0</v>
      </c>
      <c r="I572" s="2">
        <f>AVERAGE(Table1345[[#This Row],[Estimated costs 1]:[Estimated costs 20]])</f>
        <v>0</v>
      </c>
      <c r="J572" s="2">
        <f>_xlfn.STDEV.P(Table1345[[#This Row],[Estimated costs 1]:[Estimated costs 20]])</f>
        <v>0</v>
      </c>
      <c r="K572" s="2" t="e">
        <f>Table1345[[#This Row],[Dev]]/Table1345[[#This Row],[Mean]]*100</f>
        <v>#DIV/0!</v>
      </c>
      <c r="L572" s="2">
        <f>Table1345[[#This Row],[Estimated costs 1]]-Table1345[[#This Row],[Actual cost]]</f>
        <v>0</v>
      </c>
      <c r="M572" s="2" t="e">
        <f>Table1345[[#This Row],[Diff 1]]/Table1345[[#This Row],[Actual cost]]*100</f>
        <v>#DIV/0!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</row>
    <row r="573" spans="1:33" x14ac:dyDescent="0.3">
      <c r="A573" t="s">
        <v>593</v>
      </c>
      <c r="B573">
        <v>571</v>
      </c>
      <c r="C573" t="str">
        <f>LEFT(Table1345[[#This Row],[Contingency id]])</f>
        <v>C</v>
      </c>
      <c r="D573">
        <v>0</v>
      </c>
      <c r="E573" s="1">
        <v>1.0310077519379801</v>
      </c>
      <c r="F573">
        <v>133</v>
      </c>
      <c r="G573">
        <v>129</v>
      </c>
      <c r="H573">
        <v>0</v>
      </c>
      <c r="I573" s="2">
        <f>AVERAGE(Table1345[[#This Row],[Estimated costs 1]:[Estimated costs 20]])</f>
        <v>0</v>
      </c>
      <c r="J573" s="2">
        <f>_xlfn.STDEV.P(Table1345[[#This Row],[Estimated costs 1]:[Estimated costs 20]])</f>
        <v>0</v>
      </c>
      <c r="K573" s="2" t="e">
        <f>Table1345[[#This Row],[Dev]]/Table1345[[#This Row],[Mean]]*100</f>
        <v>#DIV/0!</v>
      </c>
      <c r="L573" s="2">
        <f>Table1345[[#This Row],[Estimated costs 1]]-Table1345[[#This Row],[Actual cost]]</f>
        <v>0</v>
      </c>
      <c r="M573" s="2" t="e">
        <f>Table1345[[#This Row],[Diff 1]]/Table1345[[#This Row],[Actual cost]]*100</f>
        <v>#DIV/0!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</row>
    <row r="574" spans="1:33" x14ac:dyDescent="0.3">
      <c r="A574" t="s">
        <v>594</v>
      </c>
      <c r="B574">
        <v>572</v>
      </c>
      <c r="C574" t="str">
        <f>LEFT(Table1345[[#This Row],[Contingency id]])</f>
        <v>C</v>
      </c>
      <c r="D574">
        <v>0</v>
      </c>
      <c r="E574" s="1">
        <v>1.0324675324675301</v>
      </c>
      <c r="F574">
        <v>159</v>
      </c>
      <c r="G574">
        <v>154</v>
      </c>
      <c r="H574">
        <v>0</v>
      </c>
      <c r="I574" s="2">
        <f>AVERAGE(Table1345[[#This Row],[Estimated costs 1]:[Estimated costs 20]])</f>
        <v>0</v>
      </c>
      <c r="J574" s="2">
        <f>_xlfn.STDEV.P(Table1345[[#This Row],[Estimated costs 1]:[Estimated costs 20]])</f>
        <v>0</v>
      </c>
      <c r="K574" s="2" t="e">
        <f>Table1345[[#This Row],[Dev]]/Table1345[[#This Row],[Mean]]*100</f>
        <v>#DIV/0!</v>
      </c>
      <c r="L574" s="2">
        <f>Table1345[[#This Row],[Estimated costs 1]]-Table1345[[#This Row],[Actual cost]]</f>
        <v>0</v>
      </c>
      <c r="M574" s="2" t="e">
        <f>Table1345[[#This Row],[Diff 1]]/Table1345[[#This Row],[Actual cost]]*100</f>
        <v>#DIV/0!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</row>
    <row r="575" spans="1:33" x14ac:dyDescent="0.3">
      <c r="A575" t="s">
        <v>599</v>
      </c>
      <c r="B575">
        <v>573</v>
      </c>
      <c r="C575" t="str">
        <f>LEFT(Table1345[[#This Row],[Contingency id]])</f>
        <v>C</v>
      </c>
      <c r="D575">
        <v>0</v>
      </c>
      <c r="E575" s="1">
        <v>1.02325581395348</v>
      </c>
      <c r="F575">
        <v>132</v>
      </c>
      <c r="G575">
        <v>129</v>
      </c>
      <c r="H575">
        <v>0</v>
      </c>
      <c r="I575" s="2">
        <f>AVERAGE(Table1345[[#This Row],[Estimated costs 1]:[Estimated costs 20]])</f>
        <v>0</v>
      </c>
      <c r="J575" s="2">
        <f>_xlfn.STDEV.P(Table1345[[#This Row],[Estimated costs 1]:[Estimated costs 20]])</f>
        <v>0</v>
      </c>
      <c r="K575" s="2" t="e">
        <f>Table1345[[#This Row],[Dev]]/Table1345[[#This Row],[Mean]]*100</f>
        <v>#DIV/0!</v>
      </c>
      <c r="L575" s="2">
        <f>Table1345[[#This Row],[Estimated costs 1]]-Table1345[[#This Row],[Actual cost]]</f>
        <v>0</v>
      </c>
      <c r="M575" s="2" t="e">
        <f>Table1345[[#This Row],[Diff 1]]/Table1345[[#This Row],[Actual cost]]*100</f>
        <v>#DIV/0!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</row>
    <row r="576" spans="1:33" x14ac:dyDescent="0.3">
      <c r="A576" t="s">
        <v>600</v>
      </c>
      <c r="B576">
        <v>574</v>
      </c>
      <c r="C576" t="str">
        <f>LEFT(Table1345[[#This Row],[Contingency id]])</f>
        <v>C</v>
      </c>
      <c r="D576">
        <v>0</v>
      </c>
      <c r="E576" s="1">
        <v>1.04724409448818</v>
      </c>
      <c r="F576">
        <v>133</v>
      </c>
      <c r="G576">
        <v>127</v>
      </c>
      <c r="H576">
        <v>0</v>
      </c>
      <c r="I576" s="2">
        <f>AVERAGE(Table1345[[#This Row],[Estimated costs 1]:[Estimated costs 20]])</f>
        <v>0</v>
      </c>
      <c r="J576" s="2">
        <f>_xlfn.STDEV.P(Table1345[[#This Row],[Estimated costs 1]:[Estimated costs 20]])</f>
        <v>0</v>
      </c>
      <c r="K576" s="2" t="e">
        <f>Table1345[[#This Row],[Dev]]/Table1345[[#This Row],[Mean]]*100</f>
        <v>#DIV/0!</v>
      </c>
      <c r="L576" s="2">
        <f>Table1345[[#This Row],[Estimated costs 1]]-Table1345[[#This Row],[Actual cost]]</f>
        <v>0</v>
      </c>
      <c r="M576" s="2" t="e">
        <f>Table1345[[#This Row],[Diff 1]]/Table1345[[#This Row],[Actual cost]]*100</f>
        <v>#DIV/0!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</row>
    <row r="577" spans="1:33" x14ac:dyDescent="0.3">
      <c r="A577" t="s">
        <v>601</v>
      </c>
      <c r="B577">
        <v>575</v>
      </c>
      <c r="C577" t="str">
        <f>LEFT(Table1345[[#This Row],[Contingency id]])</f>
        <v>C</v>
      </c>
      <c r="D577">
        <v>0</v>
      </c>
      <c r="E577" s="1">
        <v>1.06</v>
      </c>
      <c r="F577">
        <v>159</v>
      </c>
      <c r="G577">
        <v>150</v>
      </c>
      <c r="H577">
        <v>0</v>
      </c>
      <c r="I577" s="2">
        <f>AVERAGE(Table1345[[#This Row],[Estimated costs 1]:[Estimated costs 20]])</f>
        <v>0</v>
      </c>
      <c r="J577" s="2">
        <f>_xlfn.STDEV.P(Table1345[[#This Row],[Estimated costs 1]:[Estimated costs 20]])</f>
        <v>0</v>
      </c>
      <c r="K577" s="2" t="e">
        <f>Table1345[[#This Row],[Dev]]/Table1345[[#This Row],[Mean]]*100</f>
        <v>#DIV/0!</v>
      </c>
      <c r="L577" s="2">
        <f>Table1345[[#This Row],[Estimated costs 1]]-Table1345[[#This Row],[Actual cost]]</f>
        <v>0</v>
      </c>
      <c r="M577" s="2" t="e">
        <f>Table1345[[#This Row],[Diff 1]]/Table1345[[#This Row],[Actual cost]]*100</f>
        <v>#DIV/0!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</row>
    <row r="578" spans="1:33" x14ac:dyDescent="0.3">
      <c r="A578" t="s">
        <v>602</v>
      </c>
      <c r="B578">
        <v>576</v>
      </c>
      <c r="C578" t="str">
        <f>LEFT(Table1345[[#This Row],[Contingency id]])</f>
        <v>C</v>
      </c>
      <c r="D578">
        <v>0</v>
      </c>
      <c r="E578" s="1">
        <v>1.0370370370370301</v>
      </c>
      <c r="F578">
        <v>84</v>
      </c>
      <c r="G578">
        <v>81</v>
      </c>
      <c r="H578">
        <v>0</v>
      </c>
      <c r="I578" s="2">
        <f>AVERAGE(Table1345[[#This Row],[Estimated costs 1]:[Estimated costs 20]])</f>
        <v>0</v>
      </c>
      <c r="J578" s="2">
        <f>_xlfn.STDEV.P(Table1345[[#This Row],[Estimated costs 1]:[Estimated costs 20]])</f>
        <v>0</v>
      </c>
      <c r="K578" s="2" t="e">
        <f>Table1345[[#This Row],[Dev]]/Table1345[[#This Row],[Mean]]*100</f>
        <v>#DIV/0!</v>
      </c>
      <c r="L578" s="2">
        <f>Table1345[[#This Row],[Estimated costs 1]]-Table1345[[#This Row],[Actual cost]]</f>
        <v>0</v>
      </c>
      <c r="M578" s="2" t="e">
        <f>Table1345[[#This Row],[Diff 1]]/Table1345[[#This Row],[Actual cost]]*100</f>
        <v>#DIV/0!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</row>
    <row r="579" spans="1:33" x14ac:dyDescent="0.3">
      <c r="A579" t="s">
        <v>603</v>
      </c>
      <c r="B579">
        <v>577</v>
      </c>
      <c r="C579" t="str">
        <f>LEFT(Table1345[[#This Row],[Contingency id]])</f>
        <v>C</v>
      </c>
      <c r="D579">
        <v>0</v>
      </c>
      <c r="E579" s="1">
        <v>1.01449275362318</v>
      </c>
      <c r="F579">
        <v>70</v>
      </c>
      <c r="G579">
        <v>69</v>
      </c>
      <c r="H579">
        <v>0</v>
      </c>
      <c r="I579" s="2">
        <f>AVERAGE(Table1345[[#This Row],[Estimated costs 1]:[Estimated costs 20]])</f>
        <v>0</v>
      </c>
      <c r="J579" s="2">
        <f>_xlfn.STDEV.P(Table1345[[#This Row],[Estimated costs 1]:[Estimated costs 20]])</f>
        <v>0</v>
      </c>
      <c r="K579" s="2" t="e">
        <f>Table1345[[#This Row],[Dev]]/Table1345[[#This Row],[Mean]]*100</f>
        <v>#DIV/0!</v>
      </c>
      <c r="L579" s="2">
        <f>Table1345[[#This Row],[Estimated costs 1]]-Table1345[[#This Row],[Actual cost]]</f>
        <v>0</v>
      </c>
      <c r="M579" s="2" t="e">
        <f>Table1345[[#This Row],[Diff 1]]/Table1345[[#This Row],[Actual cost]]*100</f>
        <v>#DIV/0!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</row>
    <row r="580" spans="1:33" x14ac:dyDescent="0.3">
      <c r="A580" t="s">
        <v>604</v>
      </c>
      <c r="B580">
        <v>578</v>
      </c>
      <c r="C580" t="str">
        <f>LEFT(Table1345[[#This Row],[Contingency id]])</f>
        <v>C</v>
      </c>
      <c r="D580">
        <v>0</v>
      </c>
      <c r="E580" s="1">
        <v>1.0447761194029801</v>
      </c>
      <c r="F580">
        <v>70</v>
      </c>
      <c r="G580">
        <v>67</v>
      </c>
      <c r="H580">
        <v>0</v>
      </c>
      <c r="I580" s="2">
        <f>AVERAGE(Table1345[[#This Row],[Estimated costs 1]:[Estimated costs 20]])</f>
        <v>0</v>
      </c>
      <c r="J580" s="2">
        <f>_xlfn.STDEV.P(Table1345[[#This Row],[Estimated costs 1]:[Estimated costs 20]])</f>
        <v>0</v>
      </c>
      <c r="K580" s="2" t="e">
        <f>Table1345[[#This Row],[Dev]]/Table1345[[#This Row],[Mean]]*100</f>
        <v>#DIV/0!</v>
      </c>
      <c r="L580" s="2">
        <f>Table1345[[#This Row],[Estimated costs 1]]-Table1345[[#This Row],[Actual cost]]</f>
        <v>0</v>
      </c>
      <c r="M580" s="2" t="e">
        <f>Table1345[[#This Row],[Diff 1]]/Table1345[[#This Row],[Actual cost]]*100</f>
        <v>#DIV/0!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</row>
    <row r="581" spans="1:33" x14ac:dyDescent="0.3">
      <c r="A581" t="s">
        <v>605</v>
      </c>
      <c r="B581">
        <v>579</v>
      </c>
      <c r="C581" t="str">
        <f>LEFT(Table1345[[#This Row],[Contingency id]])</f>
        <v>C</v>
      </c>
      <c r="D581">
        <v>0</v>
      </c>
      <c r="E581" s="1">
        <v>1</v>
      </c>
      <c r="F581">
        <v>70</v>
      </c>
      <c r="G581">
        <v>70</v>
      </c>
      <c r="H581">
        <v>0</v>
      </c>
      <c r="I581" s="2">
        <f>AVERAGE(Table1345[[#This Row],[Estimated costs 1]:[Estimated costs 20]])</f>
        <v>0</v>
      </c>
      <c r="J581" s="2">
        <f>_xlfn.STDEV.P(Table1345[[#This Row],[Estimated costs 1]:[Estimated costs 20]])</f>
        <v>0</v>
      </c>
      <c r="K581" s="2" t="e">
        <f>Table1345[[#This Row],[Dev]]/Table1345[[#This Row],[Mean]]*100</f>
        <v>#DIV/0!</v>
      </c>
      <c r="L581" s="2">
        <f>Table1345[[#This Row],[Estimated costs 1]]-Table1345[[#This Row],[Actual cost]]</f>
        <v>0</v>
      </c>
      <c r="M581" s="2" t="e">
        <f>Table1345[[#This Row],[Diff 1]]/Table1345[[#This Row],[Actual cost]]*100</f>
        <v>#DIV/0!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</row>
    <row r="582" spans="1:33" x14ac:dyDescent="0.3">
      <c r="A582" t="s">
        <v>606</v>
      </c>
      <c r="B582">
        <v>580</v>
      </c>
      <c r="C582" t="str">
        <f>LEFT(Table1345[[#This Row],[Contingency id]])</f>
        <v>C</v>
      </c>
      <c r="D582">
        <v>0</v>
      </c>
      <c r="E582" s="1">
        <v>1.09375</v>
      </c>
      <c r="F582">
        <v>70</v>
      </c>
      <c r="G582">
        <v>64</v>
      </c>
      <c r="H582">
        <v>0</v>
      </c>
      <c r="I582" s="2">
        <f>AVERAGE(Table1345[[#This Row],[Estimated costs 1]:[Estimated costs 20]])</f>
        <v>0</v>
      </c>
      <c r="J582" s="2">
        <f>_xlfn.STDEV.P(Table1345[[#This Row],[Estimated costs 1]:[Estimated costs 20]])</f>
        <v>0</v>
      </c>
      <c r="K582" s="2" t="e">
        <f>Table1345[[#This Row],[Dev]]/Table1345[[#This Row],[Mean]]*100</f>
        <v>#DIV/0!</v>
      </c>
      <c r="L582" s="2">
        <f>Table1345[[#This Row],[Estimated costs 1]]-Table1345[[#This Row],[Actual cost]]</f>
        <v>0</v>
      </c>
      <c r="M582" s="2" t="e">
        <f>Table1345[[#This Row],[Diff 1]]/Table1345[[#This Row],[Actual cost]]*100</f>
        <v>#DIV/0!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</row>
    <row r="583" spans="1:33" x14ac:dyDescent="0.3">
      <c r="A583" t="s">
        <v>607</v>
      </c>
      <c r="B583">
        <v>581</v>
      </c>
      <c r="C583" t="str">
        <f>LEFT(Table1345[[#This Row],[Contingency id]])</f>
        <v>C</v>
      </c>
      <c r="D583">
        <v>0</v>
      </c>
      <c r="E583" s="1">
        <v>1.07692307692307</v>
      </c>
      <c r="F583">
        <v>84</v>
      </c>
      <c r="G583">
        <v>78</v>
      </c>
      <c r="H583">
        <v>0</v>
      </c>
      <c r="I583" s="2">
        <f>AVERAGE(Table1345[[#This Row],[Estimated costs 1]:[Estimated costs 20]])</f>
        <v>0</v>
      </c>
      <c r="J583" s="2">
        <f>_xlfn.STDEV.P(Table1345[[#This Row],[Estimated costs 1]:[Estimated costs 20]])</f>
        <v>0</v>
      </c>
      <c r="K583" s="2" t="e">
        <f>Table1345[[#This Row],[Dev]]/Table1345[[#This Row],[Mean]]*100</f>
        <v>#DIV/0!</v>
      </c>
      <c r="L583" s="2">
        <f>Table1345[[#This Row],[Estimated costs 1]]-Table1345[[#This Row],[Actual cost]]</f>
        <v>0</v>
      </c>
      <c r="M583" s="2" t="e">
        <f>Table1345[[#This Row],[Diff 1]]/Table1345[[#This Row],[Actual cost]]*100</f>
        <v>#DIV/0!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</row>
    <row r="584" spans="1:33" x14ac:dyDescent="0.3">
      <c r="A584" t="s">
        <v>608</v>
      </c>
      <c r="B584">
        <v>582</v>
      </c>
      <c r="C584" t="str">
        <f>LEFT(Table1345[[#This Row],[Contingency id]])</f>
        <v>C</v>
      </c>
      <c r="D584">
        <v>0</v>
      </c>
      <c r="E584" s="1">
        <v>1.02941176470588</v>
      </c>
      <c r="F584">
        <v>35</v>
      </c>
      <c r="G584">
        <v>34</v>
      </c>
      <c r="H584">
        <v>0</v>
      </c>
      <c r="I584" s="2">
        <f>AVERAGE(Table1345[[#This Row],[Estimated costs 1]:[Estimated costs 20]])</f>
        <v>0</v>
      </c>
      <c r="J584" s="2">
        <f>_xlfn.STDEV.P(Table1345[[#This Row],[Estimated costs 1]:[Estimated costs 20]])</f>
        <v>0</v>
      </c>
      <c r="K584" s="2" t="e">
        <f>Table1345[[#This Row],[Dev]]/Table1345[[#This Row],[Mean]]*100</f>
        <v>#DIV/0!</v>
      </c>
      <c r="L584" s="2">
        <f>Table1345[[#This Row],[Estimated costs 1]]-Table1345[[#This Row],[Actual cost]]</f>
        <v>0</v>
      </c>
      <c r="M584" s="2" t="e">
        <f>Table1345[[#This Row],[Diff 1]]/Table1345[[#This Row],[Actual cost]]*100</f>
        <v>#DIV/0!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</row>
    <row r="585" spans="1:33" x14ac:dyDescent="0.3">
      <c r="A585" t="s">
        <v>609</v>
      </c>
      <c r="B585">
        <v>583</v>
      </c>
      <c r="C585" t="str">
        <f>LEFT(Table1345[[#This Row],[Contingency id]])</f>
        <v>C</v>
      </c>
      <c r="D585">
        <v>0</v>
      </c>
      <c r="E585" s="1">
        <v>1</v>
      </c>
      <c r="F585">
        <v>38</v>
      </c>
      <c r="G585">
        <v>38</v>
      </c>
      <c r="H585">
        <v>0</v>
      </c>
      <c r="I585" s="2">
        <f>AVERAGE(Table1345[[#This Row],[Estimated costs 1]:[Estimated costs 20]])</f>
        <v>0</v>
      </c>
      <c r="J585" s="2">
        <f>_xlfn.STDEV.P(Table1345[[#This Row],[Estimated costs 1]:[Estimated costs 20]])</f>
        <v>0</v>
      </c>
      <c r="K585" s="2" t="e">
        <f>Table1345[[#This Row],[Dev]]/Table1345[[#This Row],[Mean]]*100</f>
        <v>#DIV/0!</v>
      </c>
      <c r="L585" s="2">
        <f>Table1345[[#This Row],[Estimated costs 1]]-Table1345[[#This Row],[Actual cost]]</f>
        <v>0</v>
      </c>
      <c r="M585" s="2" t="e">
        <f>Table1345[[#This Row],[Diff 1]]/Table1345[[#This Row],[Actual cost]]*100</f>
        <v>#DIV/0!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</row>
    <row r="586" spans="1:33" x14ac:dyDescent="0.3">
      <c r="A586" t="s">
        <v>610</v>
      </c>
      <c r="B586">
        <v>584</v>
      </c>
      <c r="C586" t="str">
        <f>LEFT(Table1345[[#This Row],[Contingency id]])</f>
        <v>C</v>
      </c>
      <c r="D586">
        <v>0</v>
      </c>
      <c r="E586" s="1">
        <v>1</v>
      </c>
      <c r="F586">
        <v>35</v>
      </c>
      <c r="G586">
        <v>35</v>
      </c>
      <c r="H586">
        <v>0</v>
      </c>
      <c r="I586" s="2">
        <f>AVERAGE(Table1345[[#This Row],[Estimated costs 1]:[Estimated costs 20]])</f>
        <v>0</v>
      </c>
      <c r="J586" s="2">
        <f>_xlfn.STDEV.P(Table1345[[#This Row],[Estimated costs 1]:[Estimated costs 20]])</f>
        <v>0</v>
      </c>
      <c r="K586" s="2" t="e">
        <f>Table1345[[#This Row],[Dev]]/Table1345[[#This Row],[Mean]]*100</f>
        <v>#DIV/0!</v>
      </c>
      <c r="L586" s="2">
        <f>Table1345[[#This Row],[Estimated costs 1]]-Table1345[[#This Row],[Actual cost]]</f>
        <v>0</v>
      </c>
      <c r="M586" s="2" t="e">
        <f>Table1345[[#This Row],[Diff 1]]/Table1345[[#This Row],[Actual cost]]*100</f>
        <v>#DIV/0!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</row>
    <row r="587" spans="1:33" x14ac:dyDescent="0.3">
      <c r="A587" t="s">
        <v>611</v>
      </c>
      <c r="B587">
        <v>585</v>
      </c>
      <c r="C587" t="str">
        <f>LEFT(Table1345[[#This Row],[Contingency id]])</f>
        <v>C</v>
      </c>
      <c r="D587">
        <v>0</v>
      </c>
      <c r="E587" s="1">
        <v>1.0606060606060601</v>
      </c>
      <c r="F587">
        <v>35</v>
      </c>
      <c r="G587">
        <v>33</v>
      </c>
      <c r="H587">
        <v>0</v>
      </c>
      <c r="I587" s="2">
        <f>AVERAGE(Table1345[[#This Row],[Estimated costs 1]:[Estimated costs 20]])</f>
        <v>0</v>
      </c>
      <c r="J587" s="2">
        <f>_xlfn.STDEV.P(Table1345[[#This Row],[Estimated costs 1]:[Estimated costs 20]])</f>
        <v>0</v>
      </c>
      <c r="K587" s="2" t="e">
        <f>Table1345[[#This Row],[Dev]]/Table1345[[#This Row],[Mean]]*100</f>
        <v>#DIV/0!</v>
      </c>
      <c r="L587" s="2">
        <f>Table1345[[#This Row],[Estimated costs 1]]-Table1345[[#This Row],[Actual cost]]</f>
        <v>0</v>
      </c>
      <c r="M587" s="2" t="e">
        <f>Table1345[[#This Row],[Diff 1]]/Table1345[[#This Row],[Actual cost]]*100</f>
        <v>#DIV/0!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</row>
    <row r="588" spans="1:33" x14ac:dyDescent="0.3">
      <c r="A588" t="s">
        <v>612</v>
      </c>
      <c r="B588">
        <v>586</v>
      </c>
      <c r="C588" t="str">
        <f>LEFT(Table1345[[#This Row],[Contingency id]])</f>
        <v>C</v>
      </c>
      <c r="D588">
        <v>0</v>
      </c>
      <c r="E588" s="1">
        <v>1</v>
      </c>
      <c r="F588">
        <v>35</v>
      </c>
      <c r="G588">
        <v>35</v>
      </c>
      <c r="H588">
        <v>0</v>
      </c>
      <c r="I588" s="2">
        <f>AVERAGE(Table1345[[#This Row],[Estimated costs 1]:[Estimated costs 20]])</f>
        <v>0</v>
      </c>
      <c r="J588" s="2">
        <f>_xlfn.STDEV.P(Table1345[[#This Row],[Estimated costs 1]:[Estimated costs 20]])</f>
        <v>0</v>
      </c>
      <c r="K588" s="2" t="e">
        <f>Table1345[[#This Row],[Dev]]/Table1345[[#This Row],[Mean]]*100</f>
        <v>#DIV/0!</v>
      </c>
      <c r="L588" s="2">
        <f>Table1345[[#This Row],[Estimated costs 1]]-Table1345[[#This Row],[Actual cost]]</f>
        <v>0</v>
      </c>
      <c r="M588" s="2" t="e">
        <f>Table1345[[#This Row],[Diff 1]]/Table1345[[#This Row],[Actual cost]]*100</f>
        <v>#DIV/0!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</row>
    <row r="589" spans="1:33" x14ac:dyDescent="0.3">
      <c r="A589" t="s">
        <v>613</v>
      </c>
      <c r="B589">
        <v>587</v>
      </c>
      <c r="C589" t="str">
        <f>LEFT(Table1345[[#This Row],[Contingency id]])</f>
        <v>C</v>
      </c>
      <c r="D589">
        <v>0</v>
      </c>
      <c r="E589" s="1">
        <v>1.0270270270270201</v>
      </c>
      <c r="F589">
        <v>38</v>
      </c>
      <c r="G589">
        <v>37</v>
      </c>
      <c r="H589">
        <v>0</v>
      </c>
      <c r="I589" s="2">
        <f>AVERAGE(Table1345[[#This Row],[Estimated costs 1]:[Estimated costs 20]])</f>
        <v>0</v>
      </c>
      <c r="J589" s="2">
        <f>_xlfn.STDEV.P(Table1345[[#This Row],[Estimated costs 1]:[Estimated costs 20]])</f>
        <v>0</v>
      </c>
      <c r="K589" s="2" t="e">
        <f>Table1345[[#This Row],[Dev]]/Table1345[[#This Row],[Mean]]*100</f>
        <v>#DIV/0!</v>
      </c>
      <c r="L589" s="2">
        <f>Table1345[[#This Row],[Estimated costs 1]]-Table1345[[#This Row],[Actual cost]]</f>
        <v>0</v>
      </c>
      <c r="M589" s="2" t="e">
        <f>Table1345[[#This Row],[Diff 1]]/Table1345[[#This Row],[Actual cost]]*100</f>
        <v>#DIV/0!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</row>
    <row r="590" spans="1:33" x14ac:dyDescent="0.3">
      <c r="A590" t="s">
        <v>614</v>
      </c>
      <c r="B590">
        <v>588</v>
      </c>
      <c r="C590" t="str">
        <f>LEFT(Table1345[[#This Row],[Contingency id]])</f>
        <v>C</v>
      </c>
      <c r="D590">
        <v>0</v>
      </c>
      <c r="E590" s="1">
        <v>1</v>
      </c>
      <c r="F590">
        <v>35</v>
      </c>
      <c r="G590">
        <v>35</v>
      </c>
      <c r="H590">
        <v>0</v>
      </c>
      <c r="I590" s="2">
        <f>AVERAGE(Table1345[[#This Row],[Estimated costs 1]:[Estimated costs 20]])</f>
        <v>0</v>
      </c>
      <c r="J590" s="2">
        <f>_xlfn.STDEV.P(Table1345[[#This Row],[Estimated costs 1]:[Estimated costs 20]])</f>
        <v>0</v>
      </c>
      <c r="K590" s="2" t="e">
        <f>Table1345[[#This Row],[Dev]]/Table1345[[#This Row],[Mean]]*100</f>
        <v>#DIV/0!</v>
      </c>
      <c r="L590" s="2">
        <f>Table1345[[#This Row],[Estimated costs 1]]-Table1345[[#This Row],[Actual cost]]</f>
        <v>0</v>
      </c>
      <c r="M590" s="2" t="e">
        <f>Table1345[[#This Row],[Diff 1]]/Table1345[[#This Row],[Actual cost]]*100</f>
        <v>#DIV/0!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</row>
    <row r="591" spans="1:33" x14ac:dyDescent="0.3">
      <c r="A591" t="s">
        <v>615</v>
      </c>
      <c r="B591">
        <v>589</v>
      </c>
      <c r="C591" t="str">
        <f>LEFT(Table1345[[#This Row],[Contingency id]])</f>
        <v>C</v>
      </c>
      <c r="D591">
        <v>0</v>
      </c>
      <c r="E591" s="1">
        <v>1</v>
      </c>
      <c r="F591">
        <v>35</v>
      </c>
      <c r="G591">
        <v>35</v>
      </c>
      <c r="H591">
        <v>0</v>
      </c>
      <c r="I591" s="2">
        <f>AVERAGE(Table1345[[#This Row],[Estimated costs 1]:[Estimated costs 20]])</f>
        <v>0</v>
      </c>
      <c r="J591" s="2">
        <f>_xlfn.STDEV.P(Table1345[[#This Row],[Estimated costs 1]:[Estimated costs 20]])</f>
        <v>0</v>
      </c>
      <c r="K591" s="2" t="e">
        <f>Table1345[[#This Row],[Dev]]/Table1345[[#This Row],[Mean]]*100</f>
        <v>#DIV/0!</v>
      </c>
      <c r="L591" s="2">
        <f>Table1345[[#This Row],[Estimated costs 1]]-Table1345[[#This Row],[Actual cost]]</f>
        <v>0</v>
      </c>
      <c r="M591" s="2" t="e">
        <f>Table1345[[#This Row],[Diff 1]]/Table1345[[#This Row],[Actual cost]]*100</f>
        <v>#DIV/0!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</row>
    <row r="592" spans="1:33" x14ac:dyDescent="0.3">
      <c r="A592" t="s">
        <v>616</v>
      </c>
      <c r="B592">
        <v>590</v>
      </c>
      <c r="C592" t="str">
        <f>LEFT(Table1345[[#This Row],[Contingency id]])</f>
        <v>C</v>
      </c>
      <c r="D592">
        <v>0</v>
      </c>
      <c r="E592" s="1">
        <v>1</v>
      </c>
      <c r="F592">
        <v>35</v>
      </c>
      <c r="G592">
        <v>35</v>
      </c>
      <c r="H592">
        <v>0</v>
      </c>
      <c r="I592" s="2">
        <f>AVERAGE(Table1345[[#This Row],[Estimated costs 1]:[Estimated costs 20]])</f>
        <v>0</v>
      </c>
      <c r="J592" s="2">
        <f>_xlfn.STDEV.P(Table1345[[#This Row],[Estimated costs 1]:[Estimated costs 20]])</f>
        <v>0</v>
      </c>
      <c r="K592" s="2" t="e">
        <f>Table1345[[#This Row],[Dev]]/Table1345[[#This Row],[Mean]]*100</f>
        <v>#DIV/0!</v>
      </c>
      <c r="L592" s="2">
        <f>Table1345[[#This Row],[Estimated costs 1]]-Table1345[[#This Row],[Actual cost]]</f>
        <v>0</v>
      </c>
      <c r="M592" s="2" t="e">
        <f>Table1345[[#This Row],[Diff 1]]/Table1345[[#This Row],[Actual cost]]*100</f>
        <v>#DIV/0!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</row>
    <row r="593" spans="1:33" x14ac:dyDescent="0.3">
      <c r="A593" t="s">
        <v>617</v>
      </c>
      <c r="B593">
        <v>591</v>
      </c>
      <c r="C593" t="str">
        <f>LEFT(Table1345[[#This Row],[Contingency id]])</f>
        <v>C</v>
      </c>
      <c r="D593">
        <v>0</v>
      </c>
      <c r="E593" s="1">
        <v>1.0606060606060601</v>
      </c>
      <c r="F593">
        <v>35</v>
      </c>
      <c r="G593">
        <v>33</v>
      </c>
      <c r="H593">
        <v>0</v>
      </c>
      <c r="I593" s="2">
        <f>AVERAGE(Table1345[[#This Row],[Estimated costs 1]:[Estimated costs 20]])</f>
        <v>0</v>
      </c>
      <c r="J593" s="2">
        <f>_xlfn.STDEV.P(Table1345[[#This Row],[Estimated costs 1]:[Estimated costs 20]])</f>
        <v>0</v>
      </c>
      <c r="K593" s="2" t="e">
        <f>Table1345[[#This Row],[Dev]]/Table1345[[#This Row],[Mean]]*100</f>
        <v>#DIV/0!</v>
      </c>
      <c r="L593" s="2">
        <f>Table1345[[#This Row],[Estimated costs 1]]-Table1345[[#This Row],[Actual cost]]</f>
        <v>0</v>
      </c>
      <c r="M593" s="2" t="e">
        <f>Table1345[[#This Row],[Diff 1]]/Table1345[[#This Row],[Actual cost]]*100</f>
        <v>#DIV/0!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</row>
    <row r="594" spans="1:33" x14ac:dyDescent="0.3">
      <c r="A594" t="s">
        <v>618</v>
      </c>
      <c r="B594">
        <v>592</v>
      </c>
      <c r="C594" t="str">
        <f>LEFT(Table1345[[#This Row],[Contingency id]])</f>
        <v>C</v>
      </c>
      <c r="D594">
        <v>0</v>
      </c>
      <c r="E594" s="1">
        <v>1</v>
      </c>
      <c r="F594">
        <v>38</v>
      </c>
      <c r="G594">
        <v>38</v>
      </c>
      <c r="H594">
        <v>0</v>
      </c>
      <c r="I594" s="2">
        <f>AVERAGE(Table1345[[#This Row],[Estimated costs 1]:[Estimated costs 20]])</f>
        <v>0</v>
      </c>
      <c r="J594" s="2">
        <f>_xlfn.STDEV.P(Table1345[[#This Row],[Estimated costs 1]:[Estimated costs 20]])</f>
        <v>0</v>
      </c>
      <c r="K594" s="2" t="e">
        <f>Table1345[[#This Row],[Dev]]/Table1345[[#This Row],[Mean]]*100</f>
        <v>#DIV/0!</v>
      </c>
      <c r="L594" s="2">
        <f>Table1345[[#This Row],[Estimated costs 1]]-Table1345[[#This Row],[Actual cost]]</f>
        <v>0</v>
      </c>
      <c r="M594" s="2" t="e">
        <f>Table1345[[#This Row],[Diff 1]]/Table1345[[#This Row],[Actual cost]]*100</f>
        <v>#DIV/0!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</row>
    <row r="595" spans="1:33" x14ac:dyDescent="0.3">
      <c r="A595" t="s">
        <v>619</v>
      </c>
      <c r="B595">
        <v>593</v>
      </c>
      <c r="C595" t="str">
        <f>LEFT(Table1345[[#This Row],[Contingency id]])</f>
        <v>C</v>
      </c>
      <c r="D595">
        <v>0</v>
      </c>
      <c r="E595" s="1">
        <v>1</v>
      </c>
      <c r="F595">
        <v>45</v>
      </c>
      <c r="G595">
        <v>45</v>
      </c>
      <c r="H595">
        <v>0</v>
      </c>
      <c r="I595" s="2">
        <f>AVERAGE(Table1345[[#This Row],[Estimated costs 1]:[Estimated costs 20]])</f>
        <v>0</v>
      </c>
      <c r="J595" s="2">
        <f>_xlfn.STDEV.P(Table1345[[#This Row],[Estimated costs 1]:[Estimated costs 20]])</f>
        <v>0</v>
      </c>
      <c r="K595" s="2" t="e">
        <f>Table1345[[#This Row],[Dev]]/Table1345[[#This Row],[Mean]]*100</f>
        <v>#DIV/0!</v>
      </c>
      <c r="L595" s="2">
        <f>Table1345[[#This Row],[Estimated costs 1]]-Table1345[[#This Row],[Actual cost]]</f>
        <v>0</v>
      </c>
      <c r="M595" s="2" t="e">
        <f>Table1345[[#This Row],[Diff 1]]/Table1345[[#This Row],[Actual cost]]*100</f>
        <v>#DIV/0!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</row>
    <row r="596" spans="1:33" x14ac:dyDescent="0.3">
      <c r="A596" t="s">
        <v>620</v>
      </c>
      <c r="B596">
        <v>594</v>
      </c>
      <c r="C596" t="str">
        <f>LEFT(Table1345[[#This Row],[Contingency id]])</f>
        <v>C</v>
      </c>
      <c r="D596">
        <v>0</v>
      </c>
      <c r="E596" s="1">
        <v>1.0333333333333301</v>
      </c>
      <c r="F596">
        <v>31</v>
      </c>
      <c r="G596">
        <v>30</v>
      </c>
      <c r="H596">
        <v>0</v>
      </c>
      <c r="I596" s="2">
        <f>AVERAGE(Table1345[[#This Row],[Estimated costs 1]:[Estimated costs 20]])</f>
        <v>0</v>
      </c>
      <c r="J596" s="2">
        <f>_xlfn.STDEV.P(Table1345[[#This Row],[Estimated costs 1]:[Estimated costs 20]])</f>
        <v>0</v>
      </c>
      <c r="K596" s="2" t="e">
        <f>Table1345[[#This Row],[Dev]]/Table1345[[#This Row],[Mean]]*100</f>
        <v>#DIV/0!</v>
      </c>
      <c r="L596" s="2">
        <f>Table1345[[#This Row],[Estimated costs 1]]-Table1345[[#This Row],[Actual cost]]</f>
        <v>0</v>
      </c>
      <c r="M596" s="2" t="e">
        <f>Table1345[[#This Row],[Diff 1]]/Table1345[[#This Row],[Actual cost]]*100</f>
        <v>#DIV/0!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</row>
    <row r="597" spans="1:33" x14ac:dyDescent="0.3">
      <c r="A597" t="s">
        <v>621</v>
      </c>
      <c r="B597">
        <v>595</v>
      </c>
      <c r="C597" t="str">
        <f>LEFT(Table1345[[#This Row],[Contingency id]])</f>
        <v>C</v>
      </c>
      <c r="D597">
        <v>0</v>
      </c>
      <c r="E597" s="1">
        <v>1</v>
      </c>
      <c r="F597">
        <v>31</v>
      </c>
      <c r="G597">
        <v>31</v>
      </c>
      <c r="H597">
        <v>0</v>
      </c>
      <c r="I597" s="2">
        <f>AVERAGE(Table1345[[#This Row],[Estimated costs 1]:[Estimated costs 20]])</f>
        <v>0</v>
      </c>
      <c r="J597" s="2">
        <f>_xlfn.STDEV.P(Table1345[[#This Row],[Estimated costs 1]:[Estimated costs 20]])</f>
        <v>0</v>
      </c>
      <c r="K597" s="2" t="e">
        <f>Table1345[[#This Row],[Dev]]/Table1345[[#This Row],[Mean]]*100</f>
        <v>#DIV/0!</v>
      </c>
      <c r="L597" s="2">
        <f>Table1345[[#This Row],[Estimated costs 1]]-Table1345[[#This Row],[Actual cost]]</f>
        <v>0</v>
      </c>
      <c r="M597" s="2" t="e">
        <f>Table1345[[#This Row],[Diff 1]]/Table1345[[#This Row],[Actual cost]]*100</f>
        <v>#DIV/0!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</row>
    <row r="598" spans="1:33" x14ac:dyDescent="0.3">
      <c r="A598" t="s">
        <v>622</v>
      </c>
      <c r="B598">
        <v>596</v>
      </c>
      <c r="C598" t="str">
        <f>LEFT(Table1345[[#This Row],[Contingency id]])</f>
        <v>C</v>
      </c>
      <c r="D598">
        <v>0</v>
      </c>
      <c r="E598" s="1">
        <v>1.0465116279069699</v>
      </c>
      <c r="F598">
        <v>45</v>
      </c>
      <c r="G598">
        <v>43</v>
      </c>
      <c r="H598">
        <v>0</v>
      </c>
      <c r="I598" s="2">
        <f>AVERAGE(Table1345[[#This Row],[Estimated costs 1]:[Estimated costs 20]])</f>
        <v>0</v>
      </c>
      <c r="J598" s="2">
        <f>_xlfn.STDEV.P(Table1345[[#This Row],[Estimated costs 1]:[Estimated costs 20]])</f>
        <v>0</v>
      </c>
      <c r="K598" s="2" t="e">
        <f>Table1345[[#This Row],[Dev]]/Table1345[[#This Row],[Mean]]*100</f>
        <v>#DIV/0!</v>
      </c>
      <c r="L598" s="2">
        <f>Table1345[[#This Row],[Estimated costs 1]]-Table1345[[#This Row],[Actual cost]]</f>
        <v>0</v>
      </c>
      <c r="M598" s="2" t="e">
        <f>Table1345[[#This Row],[Diff 1]]/Table1345[[#This Row],[Actual cost]]*100</f>
        <v>#DIV/0!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</row>
    <row r="599" spans="1:33" x14ac:dyDescent="0.3">
      <c r="A599" t="s">
        <v>623</v>
      </c>
      <c r="B599">
        <v>597</v>
      </c>
      <c r="C599" t="str">
        <f>LEFT(Table1345[[#This Row],[Contingency id]])</f>
        <v>C</v>
      </c>
      <c r="D599">
        <v>0</v>
      </c>
      <c r="E599" s="1">
        <v>1.02272727272727</v>
      </c>
      <c r="F599">
        <v>45</v>
      </c>
      <c r="G599">
        <v>44</v>
      </c>
      <c r="H599">
        <v>0</v>
      </c>
      <c r="I599" s="2">
        <f>AVERAGE(Table1345[[#This Row],[Estimated costs 1]:[Estimated costs 20]])</f>
        <v>0</v>
      </c>
      <c r="J599" s="2">
        <f>_xlfn.STDEV.P(Table1345[[#This Row],[Estimated costs 1]:[Estimated costs 20]])</f>
        <v>0</v>
      </c>
      <c r="K599" s="2" t="e">
        <f>Table1345[[#This Row],[Dev]]/Table1345[[#This Row],[Mean]]*100</f>
        <v>#DIV/0!</v>
      </c>
      <c r="L599" s="2">
        <f>Table1345[[#This Row],[Estimated costs 1]]-Table1345[[#This Row],[Actual cost]]</f>
        <v>0</v>
      </c>
      <c r="M599" s="2" t="e">
        <f>Table1345[[#This Row],[Diff 1]]/Table1345[[#This Row],[Actual cost]]*100</f>
        <v>#DIV/0!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</row>
    <row r="600" spans="1:33" x14ac:dyDescent="0.3">
      <c r="A600" t="s">
        <v>624</v>
      </c>
      <c r="B600">
        <v>598</v>
      </c>
      <c r="C600" t="str">
        <f>LEFT(Table1345[[#This Row],[Contingency id]])</f>
        <v>C</v>
      </c>
      <c r="D600">
        <v>0</v>
      </c>
      <c r="E600" s="1">
        <v>1</v>
      </c>
      <c r="F600">
        <v>45</v>
      </c>
      <c r="G600">
        <v>45</v>
      </c>
      <c r="H600">
        <v>0</v>
      </c>
      <c r="I600" s="2">
        <f>AVERAGE(Table1345[[#This Row],[Estimated costs 1]:[Estimated costs 20]])</f>
        <v>0</v>
      </c>
      <c r="J600" s="2">
        <f>_xlfn.STDEV.P(Table1345[[#This Row],[Estimated costs 1]:[Estimated costs 20]])</f>
        <v>0</v>
      </c>
      <c r="K600" s="2" t="e">
        <f>Table1345[[#This Row],[Dev]]/Table1345[[#This Row],[Mean]]*100</f>
        <v>#DIV/0!</v>
      </c>
      <c r="L600" s="2">
        <f>Table1345[[#This Row],[Estimated costs 1]]-Table1345[[#This Row],[Actual cost]]</f>
        <v>0</v>
      </c>
      <c r="M600" s="2" t="e">
        <f>Table1345[[#This Row],[Diff 1]]/Table1345[[#This Row],[Actual cost]]*100</f>
        <v>#DIV/0!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</row>
    <row r="601" spans="1:33" x14ac:dyDescent="0.3">
      <c r="A601" t="s">
        <v>625</v>
      </c>
      <c r="B601">
        <v>599</v>
      </c>
      <c r="C601" t="str">
        <f>LEFT(Table1345[[#This Row],[Contingency id]])</f>
        <v>C</v>
      </c>
      <c r="D601">
        <v>0</v>
      </c>
      <c r="E601" s="1">
        <v>1</v>
      </c>
      <c r="F601">
        <v>31</v>
      </c>
      <c r="G601">
        <v>31</v>
      </c>
      <c r="H601">
        <v>0</v>
      </c>
      <c r="I601" s="2">
        <f>AVERAGE(Table1345[[#This Row],[Estimated costs 1]:[Estimated costs 20]])</f>
        <v>0</v>
      </c>
      <c r="J601" s="2">
        <f>_xlfn.STDEV.P(Table1345[[#This Row],[Estimated costs 1]:[Estimated costs 20]])</f>
        <v>0</v>
      </c>
      <c r="K601" s="2" t="e">
        <f>Table1345[[#This Row],[Dev]]/Table1345[[#This Row],[Mean]]*100</f>
        <v>#DIV/0!</v>
      </c>
      <c r="L601" s="2">
        <f>Table1345[[#This Row],[Estimated costs 1]]-Table1345[[#This Row],[Actual cost]]</f>
        <v>0</v>
      </c>
      <c r="M601" s="2" t="e">
        <f>Table1345[[#This Row],[Diff 1]]/Table1345[[#This Row],[Actual cost]]*100</f>
        <v>#DIV/0!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</row>
    <row r="602" spans="1:33" x14ac:dyDescent="0.3">
      <c r="A602" t="s">
        <v>626</v>
      </c>
      <c r="B602">
        <v>600</v>
      </c>
      <c r="C602" t="str">
        <f>LEFT(Table1345[[#This Row],[Contingency id]])</f>
        <v>C</v>
      </c>
      <c r="D602">
        <v>0</v>
      </c>
      <c r="E602" s="1">
        <v>1</v>
      </c>
      <c r="F602">
        <v>45</v>
      </c>
      <c r="G602">
        <v>45</v>
      </c>
      <c r="H602">
        <v>0</v>
      </c>
      <c r="I602" s="2">
        <f>AVERAGE(Table1345[[#This Row],[Estimated costs 1]:[Estimated costs 20]])</f>
        <v>0</v>
      </c>
      <c r="J602" s="2">
        <f>_xlfn.STDEV.P(Table1345[[#This Row],[Estimated costs 1]:[Estimated costs 20]])</f>
        <v>0</v>
      </c>
      <c r="K602" s="2" t="e">
        <f>Table1345[[#This Row],[Dev]]/Table1345[[#This Row],[Mean]]*100</f>
        <v>#DIV/0!</v>
      </c>
      <c r="L602" s="2">
        <f>Table1345[[#This Row],[Estimated costs 1]]-Table1345[[#This Row],[Actual cost]]</f>
        <v>0</v>
      </c>
      <c r="M602" s="2" t="e">
        <f>Table1345[[#This Row],[Diff 1]]/Table1345[[#This Row],[Actual cost]]*100</f>
        <v>#DIV/0!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</row>
    <row r="603" spans="1:33" x14ac:dyDescent="0.3">
      <c r="A603" t="s">
        <v>627</v>
      </c>
      <c r="B603">
        <v>601</v>
      </c>
      <c r="C603" t="str">
        <f>LEFT(Table1345[[#This Row],[Contingency id]])</f>
        <v>C</v>
      </c>
      <c r="D603">
        <v>0</v>
      </c>
      <c r="E603" s="1">
        <v>1.02272727272727</v>
      </c>
      <c r="F603">
        <v>45</v>
      </c>
      <c r="G603">
        <v>44</v>
      </c>
      <c r="H603">
        <v>0</v>
      </c>
      <c r="I603" s="2">
        <f>AVERAGE(Table1345[[#This Row],[Estimated costs 1]:[Estimated costs 20]])</f>
        <v>0</v>
      </c>
      <c r="J603" s="2">
        <f>_xlfn.STDEV.P(Table1345[[#This Row],[Estimated costs 1]:[Estimated costs 20]])</f>
        <v>0</v>
      </c>
      <c r="K603" s="2" t="e">
        <f>Table1345[[#This Row],[Dev]]/Table1345[[#This Row],[Mean]]*100</f>
        <v>#DIV/0!</v>
      </c>
      <c r="L603" s="2">
        <f>Table1345[[#This Row],[Estimated costs 1]]-Table1345[[#This Row],[Actual cost]]</f>
        <v>0</v>
      </c>
      <c r="M603" s="2" t="e">
        <f>Table1345[[#This Row],[Diff 1]]/Table1345[[#This Row],[Actual cost]]*100</f>
        <v>#DIV/0!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</row>
    <row r="604" spans="1:33" x14ac:dyDescent="0.3">
      <c r="A604" t="s">
        <v>628</v>
      </c>
      <c r="B604">
        <v>602</v>
      </c>
      <c r="C604" t="str">
        <f>LEFT(Table1345[[#This Row],[Contingency id]])</f>
        <v>C</v>
      </c>
      <c r="D604">
        <v>0</v>
      </c>
      <c r="E604" s="1">
        <v>1.0465116279069699</v>
      </c>
      <c r="F604">
        <v>45</v>
      </c>
      <c r="G604">
        <v>43</v>
      </c>
      <c r="H604">
        <v>0</v>
      </c>
      <c r="I604" s="2">
        <f>AVERAGE(Table1345[[#This Row],[Estimated costs 1]:[Estimated costs 20]])</f>
        <v>0</v>
      </c>
      <c r="J604" s="2">
        <f>_xlfn.STDEV.P(Table1345[[#This Row],[Estimated costs 1]:[Estimated costs 20]])</f>
        <v>0</v>
      </c>
      <c r="K604" s="2" t="e">
        <f>Table1345[[#This Row],[Dev]]/Table1345[[#This Row],[Mean]]*100</f>
        <v>#DIV/0!</v>
      </c>
      <c r="L604" s="2">
        <f>Table1345[[#This Row],[Estimated costs 1]]-Table1345[[#This Row],[Actual cost]]</f>
        <v>0</v>
      </c>
      <c r="M604" s="2" t="e">
        <f>Table1345[[#This Row],[Diff 1]]/Table1345[[#This Row],[Actual cost]]*100</f>
        <v>#DIV/0!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</row>
    <row r="605" spans="1:33" x14ac:dyDescent="0.3">
      <c r="A605" t="s">
        <v>629</v>
      </c>
      <c r="B605">
        <v>603</v>
      </c>
      <c r="C605" t="str">
        <f>LEFT(Table1345[[#This Row],[Contingency id]])</f>
        <v>C</v>
      </c>
      <c r="D605">
        <v>0</v>
      </c>
      <c r="E605" s="1">
        <v>1</v>
      </c>
      <c r="F605">
        <v>20</v>
      </c>
      <c r="G605">
        <v>20</v>
      </c>
      <c r="H605">
        <v>0</v>
      </c>
      <c r="I605" s="2">
        <f>AVERAGE(Table1345[[#This Row],[Estimated costs 1]:[Estimated costs 20]])</f>
        <v>0</v>
      </c>
      <c r="J605" s="2">
        <f>_xlfn.STDEV.P(Table1345[[#This Row],[Estimated costs 1]:[Estimated costs 20]])</f>
        <v>0</v>
      </c>
      <c r="K605" s="2" t="e">
        <f>Table1345[[#This Row],[Dev]]/Table1345[[#This Row],[Mean]]*100</f>
        <v>#DIV/0!</v>
      </c>
      <c r="L605" s="2">
        <f>Table1345[[#This Row],[Estimated costs 1]]-Table1345[[#This Row],[Actual cost]]</f>
        <v>0</v>
      </c>
      <c r="M605" s="2" t="e">
        <f>Table1345[[#This Row],[Diff 1]]/Table1345[[#This Row],[Actual cost]]*100</f>
        <v>#DIV/0!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</row>
    <row r="606" spans="1:33" x14ac:dyDescent="0.3">
      <c r="A606" t="s">
        <v>630</v>
      </c>
      <c r="B606">
        <v>604</v>
      </c>
      <c r="C606" t="str">
        <f>LEFT(Table1345[[#This Row],[Contingency id]])</f>
        <v>C</v>
      </c>
      <c r="D606">
        <v>0</v>
      </c>
      <c r="E606" s="1">
        <v>1</v>
      </c>
      <c r="F606">
        <v>20</v>
      </c>
      <c r="G606">
        <v>20</v>
      </c>
      <c r="H606">
        <v>0</v>
      </c>
      <c r="I606" s="2">
        <f>AVERAGE(Table1345[[#This Row],[Estimated costs 1]:[Estimated costs 20]])</f>
        <v>0</v>
      </c>
      <c r="J606" s="2">
        <f>_xlfn.STDEV.P(Table1345[[#This Row],[Estimated costs 1]:[Estimated costs 20]])</f>
        <v>0</v>
      </c>
      <c r="K606" s="2" t="e">
        <f>Table1345[[#This Row],[Dev]]/Table1345[[#This Row],[Mean]]*100</f>
        <v>#DIV/0!</v>
      </c>
      <c r="L606" s="2">
        <f>Table1345[[#This Row],[Estimated costs 1]]-Table1345[[#This Row],[Actual cost]]</f>
        <v>0</v>
      </c>
      <c r="M606" s="2" t="e">
        <f>Table1345[[#This Row],[Diff 1]]/Table1345[[#This Row],[Actual cost]]*100</f>
        <v>#DIV/0!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</row>
    <row r="607" spans="1:33" x14ac:dyDescent="0.3">
      <c r="A607" t="s">
        <v>631</v>
      </c>
      <c r="B607">
        <v>605</v>
      </c>
      <c r="C607" t="str">
        <f>LEFT(Table1345[[#This Row],[Contingency id]])</f>
        <v>C</v>
      </c>
      <c r="D607">
        <v>0</v>
      </c>
      <c r="E607" s="1">
        <v>1</v>
      </c>
      <c r="F607">
        <v>20</v>
      </c>
      <c r="G607">
        <v>20</v>
      </c>
      <c r="H607">
        <v>0</v>
      </c>
      <c r="I607" s="2">
        <f>AVERAGE(Table1345[[#This Row],[Estimated costs 1]:[Estimated costs 20]])</f>
        <v>0</v>
      </c>
      <c r="J607" s="2">
        <f>_xlfn.STDEV.P(Table1345[[#This Row],[Estimated costs 1]:[Estimated costs 20]])</f>
        <v>0</v>
      </c>
      <c r="K607" s="2" t="e">
        <f>Table1345[[#This Row],[Dev]]/Table1345[[#This Row],[Mean]]*100</f>
        <v>#DIV/0!</v>
      </c>
      <c r="L607" s="2">
        <f>Table1345[[#This Row],[Estimated costs 1]]-Table1345[[#This Row],[Actual cost]]</f>
        <v>0</v>
      </c>
      <c r="M607" s="2" t="e">
        <f>Table1345[[#This Row],[Diff 1]]/Table1345[[#This Row],[Actual cost]]*100</f>
        <v>#DIV/0!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</row>
    <row r="608" spans="1:33" x14ac:dyDescent="0.3">
      <c r="A608" t="s">
        <v>632</v>
      </c>
      <c r="B608">
        <v>606</v>
      </c>
      <c r="C608" t="str">
        <f>LEFT(Table1345[[#This Row],[Contingency id]])</f>
        <v>C</v>
      </c>
      <c r="D608">
        <v>0</v>
      </c>
      <c r="E608" s="1">
        <v>1</v>
      </c>
      <c r="F608">
        <v>20</v>
      </c>
      <c r="G608">
        <v>20</v>
      </c>
      <c r="H608">
        <v>0</v>
      </c>
      <c r="I608" s="2">
        <f>AVERAGE(Table1345[[#This Row],[Estimated costs 1]:[Estimated costs 20]])</f>
        <v>0</v>
      </c>
      <c r="J608" s="2">
        <f>_xlfn.STDEV.P(Table1345[[#This Row],[Estimated costs 1]:[Estimated costs 20]])</f>
        <v>0</v>
      </c>
      <c r="K608" s="2" t="e">
        <f>Table1345[[#This Row],[Dev]]/Table1345[[#This Row],[Mean]]*100</f>
        <v>#DIV/0!</v>
      </c>
      <c r="L608" s="2">
        <f>Table1345[[#This Row],[Estimated costs 1]]-Table1345[[#This Row],[Actual cost]]</f>
        <v>0</v>
      </c>
      <c r="M608" s="2" t="e">
        <f>Table1345[[#This Row],[Diff 1]]/Table1345[[#This Row],[Actual cost]]*100</f>
        <v>#DIV/0!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</row>
    <row r="609" spans="1:33" x14ac:dyDescent="0.3">
      <c r="A609" t="s">
        <v>633</v>
      </c>
      <c r="B609">
        <v>607</v>
      </c>
      <c r="C609" t="str">
        <f>LEFT(Table1345[[#This Row],[Contingency id]])</f>
        <v>C</v>
      </c>
      <c r="D609">
        <v>0</v>
      </c>
      <c r="E609" s="1">
        <v>1</v>
      </c>
      <c r="F609">
        <v>20</v>
      </c>
      <c r="G609">
        <v>20</v>
      </c>
      <c r="H609">
        <v>0</v>
      </c>
      <c r="I609" s="2">
        <f>AVERAGE(Table1345[[#This Row],[Estimated costs 1]:[Estimated costs 20]])</f>
        <v>0</v>
      </c>
      <c r="J609" s="2">
        <f>_xlfn.STDEV.P(Table1345[[#This Row],[Estimated costs 1]:[Estimated costs 20]])</f>
        <v>0</v>
      </c>
      <c r="K609" s="2" t="e">
        <f>Table1345[[#This Row],[Dev]]/Table1345[[#This Row],[Mean]]*100</f>
        <v>#DIV/0!</v>
      </c>
      <c r="L609" s="2">
        <f>Table1345[[#This Row],[Estimated costs 1]]-Table1345[[#This Row],[Actual cost]]</f>
        <v>0</v>
      </c>
      <c r="M609" s="2" t="e">
        <f>Table1345[[#This Row],[Diff 1]]/Table1345[[#This Row],[Actual cost]]*100</f>
        <v>#DIV/0!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</row>
    <row r="610" spans="1:33" x14ac:dyDescent="0.3">
      <c r="A610" t="s">
        <v>634</v>
      </c>
      <c r="B610">
        <v>608</v>
      </c>
      <c r="C610" t="str">
        <f>LEFT(Table1345[[#This Row],[Contingency id]])</f>
        <v>C</v>
      </c>
      <c r="D610">
        <v>0</v>
      </c>
      <c r="E610" s="1">
        <v>1</v>
      </c>
      <c r="F610">
        <v>20</v>
      </c>
      <c r="G610">
        <v>20</v>
      </c>
      <c r="H610">
        <v>0</v>
      </c>
      <c r="I610" s="2">
        <f>AVERAGE(Table1345[[#This Row],[Estimated costs 1]:[Estimated costs 20]])</f>
        <v>0</v>
      </c>
      <c r="J610" s="2">
        <f>_xlfn.STDEV.P(Table1345[[#This Row],[Estimated costs 1]:[Estimated costs 20]])</f>
        <v>0</v>
      </c>
      <c r="K610" s="2" t="e">
        <f>Table1345[[#This Row],[Dev]]/Table1345[[#This Row],[Mean]]*100</f>
        <v>#DIV/0!</v>
      </c>
      <c r="L610" s="2">
        <f>Table1345[[#This Row],[Estimated costs 1]]-Table1345[[#This Row],[Actual cost]]</f>
        <v>0</v>
      </c>
      <c r="M610" s="2" t="e">
        <f>Table1345[[#This Row],[Diff 1]]/Table1345[[#This Row],[Actual cost]]*100</f>
        <v>#DIV/0!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</row>
    <row r="611" spans="1:33" x14ac:dyDescent="0.3">
      <c r="A611" t="s">
        <v>635</v>
      </c>
      <c r="B611">
        <v>609</v>
      </c>
      <c r="C611" t="str">
        <f>LEFT(Table1345[[#This Row],[Contingency id]])</f>
        <v>C</v>
      </c>
      <c r="D611">
        <v>0</v>
      </c>
      <c r="E611" s="1">
        <v>1.0526315789473599</v>
      </c>
      <c r="F611">
        <v>20</v>
      </c>
      <c r="G611">
        <v>19</v>
      </c>
      <c r="H611">
        <v>0</v>
      </c>
      <c r="I611" s="2">
        <f>AVERAGE(Table1345[[#This Row],[Estimated costs 1]:[Estimated costs 20]])</f>
        <v>0</v>
      </c>
      <c r="J611" s="2">
        <f>_xlfn.STDEV.P(Table1345[[#This Row],[Estimated costs 1]:[Estimated costs 20]])</f>
        <v>0</v>
      </c>
      <c r="K611" s="2" t="e">
        <f>Table1345[[#This Row],[Dev]]/Table1345[[#This Row],[Mean]]*100</f>
        <v>#DIV/0!</v>
      </c>
      <c r="L611" s="2">
        <f>Table1345[[#This Row],[Estimated costs 1]]-Table1345[[#This Row],[Actual cost]]</f>
        <v>0</v>
      </c>
      <c r="M611" s="2" t="e">
        <f>Table1345[[#This Row],[Diff 1]]/Table1345[[#This Row],[Actual cost]]*100</f>
        <v>#DIV/0!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</row>
    <row r="612" spans="1:33" x14ac:dyDescent="0.3">
      <c r="A612" t="s">
        <v>636</v>
      </c>
      <c r="B612">
        <v>610</v>
      </c>
      <c r="C612" t="str">
        <f>LEFT(Table1345[[#This Row],[Contingency id]])</f>
        <v>C</v>
      </c>
      <c r="D612">
        <v>0</v>
      </c>
      <c r="E612" s="1">
        <v>1</v>
      </c>
      <c r="F612">
        <v>20</v>
      </c>
      <c r="G612">
        <v>20</v>
      </c>
      <c r="H612">
        <v>0</v>
      </c>
      <c r="I612" s="2">
        <f>AVERAGE(Table1345[[#This Row],[Estimated costs 1]:[Estimated costs 20]])</f>
        <v>0</v>
      </c>
      <c r="J612" s="2">
        <f>_xlfn.STDEV.P(Table1345[[#This Row],[Estimated costs 1]:[Estimated costs 20]])</f>
        <v>0</v>
      </c>
      <c r="K612" s="2" t="e">
        <f>Table1345[[#This Row],[Dev]]/Table1345[[#This Row],[Mean]]*100</f>
        <v>#DIV/0!</v>
      </c>
      <c r="L612" s="2">
        <f>Table1345[[#This Row],[Estimated costs 1]]-Table1345[[#This Row],[Actual cost]]</f>
        <v>0</v>
      </c>
      <c r="M612" s="2" t="e">
        <f>Table1345[[#This Row],[Diff 1]]/Table1345[[#This Row],[Actual cost]]*100</f>
        <v>#DIV/0!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</row>
    <row r="613" spans="1:33" x14ac:dyDescent="0.3">
      <c r="A613" t="s">
        <v>637</v>
      </c>
      <c r="B613">
        <v>611</v>
      </c>
      <c r="C613" t="str">
        <f>LEFT(Table1345[[#This Row],[Contingency id]])</f>
        <v>C</v>
      </c>
      <c r="D613">
        <v>0</v>
      </c>
      <c r="E613" s="1">
        <v>1</v>
      </c>
      <c r="F613">
        <v>20</v>
      </c>
      <c r="G613">
        <v>20</v>
      </c>
      <c r="H613">
        <v>0</v>
      </c>
      <c r="I613" s="2">
        <f>AVERAGE(Table1345[[#This Row],[Estimated costs 1]:[Estimated costs 20]])</f>
        <v>0</v>
      </c>
      <c r="J613" s="2">
        <f>_xlfn.STDEV.P(Table1345[[#This Row],[Estimated costs 1]:[Estimated costs 20]])</f>
        <v>0</v>
      </c>
      <c r="K613" s="2" t="e">
        <f>Table1345[[#This Row],[Dev]]/Table1345[[#This Row],[Mean]]*100</f>
        <v>#DIV/0!</v>
      </c>
      <c r="L613" s="2">
        <f>Table1345[[#This Row],[Estimated costs 1]]-Table1345[[#This Row],[Actual cost]]</f>
        <v>0</v>
      </c>
      <c r="M613" s="2" t="e">
        <f>Table1345[[#This Row],[Diff 1]]/Table1345[[#This Row],[Actual cost]]*100</f>
        <v>#DIV/0!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</row>
    <row r="614" spans="1:33" x14ac:dyDescent="0.3">
      <c r="A614" t="s">
        <v>638</v>
      </c>
      <c r="B614">
        <v>612</v>
      </c>
      <c r="C614" t="str">
        <f>LEFT(Table1345[[#This Row],[Contingency id]])</f>
        <v>C</v>
      </c>
      <c r="D614">
        <v>0</v>
      </c>
      <c r="E614" s="1">
        <v>1.0526315789473599</v>
      </c>
      <c r="F614">
        <v>20</v>
      </c>
      <c r="G614">
        <v>19</v>
      </c>
      <c r="H614">
        <v>0</v>
      </c>
      <c r="I614" s="2">
        <f>AVERAGE(Table1345[[#This Row],[Estimated costs 1]:[Estimated costs 20]])</f>
        <v>0</v>
      </c>
      <c r="J614" s="2">
        <f>_xlfn.STDEV.P(Table1345[[#This Row],[Estimated costs 1]:[Estimated costs 20]])</f>
        <v>0</v>
      </c>
      <c r="K614" s="2" t="e">
        <f>Table1345[[#This Row],[Dev]]/Table1345[[#This Row],[Mean]]*100</f>
        <v>#DIV/0!</v>
      </c>
      <c r="L614" s="2">
        <f>Table1345[[#This Row],[Estimated costs 1]]-Table1345[[#This Row],[Actual cost]]</f>
        <v>0</v>
      </c>
      <c r="M614" s="2" t="e">
        <f>Table1345[[#This Row],[Diff 1]]/Table1345[[#This Row],[Actual cost]]*100</f>
        <v>#DIV/0!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</row>
    <row r="615" spans="1:33" x14ac:dyDescent="0.3">
      <c r="A615" t="s">
        <v>639</v>
      </c>
      <c r="B615">
        <v>613</v>
      </c>
      <c r="C615" t="str">
        <f>LEFT(Table1345[[#This Row],[Contingency id]])</f>
        <v>C</v>
      </c>
      <c r="D615">
        <v>0</v>
      </c>
      <c r="E615" s="1">
        <v>1.0526315789473599</v>
      </c>
      <c r="F615">
        <v>20</v>
      </c>
      <c r="G615">
        <v>19</v>
      </c>
      <c r="H615">
        <v>0</v>
      </c>
      <c r="I615" s="2">
        <f>AVERAGE(Table1345[[#This Row],[Estimated costs 1]:[Estimated costs 20]])</f>
        <v>0</v>
      </c>
      <c r="J615" s="2">
        <f>_xlfn.STDEV.P(Table1345[[#This Row],[Estimated costs 1]:[Estimated costs 20]])</f>
        <v>0</v>
      </c>
      <c r="K615" s="2" t="e">
        <f>Table1345[[#This Row],[Dev]]/Table1345[[#This Row],[Mean]]*100</f>
        <v>#DIV/0!</v>
      </c>
      <c r="L615" s="2">
        <f>Table1345[[#This Row],[Estimated costs 1]]-Table1345[[#This Row],[Actual cost]]</f>
        <v>0</v>
      </c>
      <c r="M615" s="2" t="e">
        <f>Table1345[[#This Row],[Diff 1]]/Table1345[[#This Row],[Actual cost]]*100</f>
        <v>#DIV/0!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</row>
    <row r="616" spans="1:33" x14ac:dyDescent="0.3">
      <c r="A616" t="s">
        <v>640</v>
      </c>
      <c r="B616">
        <v>614</v>
      </c>
      <c r="C616" t="str">
        <f>LEFT(Table1345[[#This Row],[Contingency id]])</f>
        <v>C</v>
      </c>
      <c r="D616">
        <v>0</v>
      </c>
      <c r="E616" s="1">
        <v>1</v>
      </c>
      <c r="F616">
        <v>19</v>
      </c>
      <c r="G616">
        <v>19</v>
      </c>
      <c r="H616">
        <v>0</v>
      </c>
      <c r="I616" s="2">
        <f>AVERAGE(Table1345[[#This Row],[Estimated costs 1]:[Estimated costs 20]])</f>
        <v>0</v>
      </c>
      <c r="J616" s="2">
        <f>_xlfn.STDEV.P(Table1345[[#This Row],[Estimated costs 1]:[Estimated costs 20]])</f>
        <v>0</v>
      </c>
      <c r="K616" s="2" t="e">
        <f>Table1345[[#This Row],[Dev]]/Table1345[[#This Row],[Mean]]*100</f>
        <v>#DIV/0!</v>
      </c>
      <c r="L616" s="2">
        <f>Table1345[[#This Row],[Estimated costs 1]]-Table1345[[#This Row],[Actual cost]]</f>
        <v>0</v>
      </c>
      <c r="M616" s="2" t="e">
        <f>Table1345[[#This Row],[Diff 1]]/Table1345[[#This Row],[Actual cost]]*100</f>
        <v>#DIV/0!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</row>
    <row r="617" spans="1:33" x14ac:dyDescent="0.3">
      <c r="A617" t="s">
        <v>641</v>
      </c>
      <c r="B617">
        <v>615</v>
      </c>
      <c r="C617" t="str">
        <f>LEFT(Table1345[[#This Row],[Contingency id]])</f>
        <v>C</v>
      </c>
      <c r="D617">
        <v>0</v>
      </c>
      <c r="E617" s="1">
        <v>1.0567375886524799</v>
      </c>
      <c r="F617">
        <v>149</v>
      </c>
      <c r="G617">
        <v>141</v>
      </c>
      <c r="H617">
        <v>0</v>
      </c>
      <c r="I617" s="2">
        <f>AVERAGE(Table1345[[#This Row],[Estimated costs 1]:[Estimated costs 20]])</f>
        <v>0</v>
      </c>
      <c r="J617" s="2">
        <f>_xlfn.STDEV.P(Table1345[[#This Row],[Estimated costs 1]:[Estimated costs 20]])</f>
        <v>0</v>
      </c>
      <c r="K617" s="2" t="e">
        <f>Table1345[[#This Row],[Dev]]/Table1345[[#This Row],[Mean]]*100</f>
        <v>#DIV/0!</v>
      </c>
      <c r="L617" s="2">
        <f>Table1345[[#This Row],[Estimated costs 1]]-Table1345[[#This Row],[Actual cost]]</f>
        <v>0</v>
      </c>
      <c r="M617" s="2" t="e">
        <f>Table1345[[#This Row],[Diff 1]]/Table1345[[#This Row],[Actual cost]]*100</f>
        <v>#DIV/0!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</row>
    <row r="618" spans="1:33" x14ac:dyDescent="0.3">
      <c r="A618" t="s">
        <v>642</v>
      </c>
      <c r="B618">
        <v>616</v>
      </c>
      <c r="C618" t="str">
        <f>LEFT(Table1345[[#This Row],[Contingency id]])</f>
        <v>C</v>
      </c>
      <c r="D618">
        <v>0</v>
      </c>
      <c r="E618" s="1">
        <v>1.0419580419580401</v>
      </c>
      <c r="F618">
        <v>149</v>
      </c>
      <c r="G618">
        <v>143</v>
      </c>
      <c r="H618">
        <v>0</v>
      </c>
      <c r="I618" s="2">
        <f>AVERAGE(Table1345[[#This Row],[Estimated costs 1]:[Estimated costs 20]])</f>
        <v>0</v>
      </c>
      <c r="J618" s="2">
        <f>_xlfn.STDEV.P(Table1345[[#This Row],[Estimated costs 1]:[Estimated costs 20]])</f>
        <v>0</v>
      </c>
      <c r="K618" s="2" t="e">
        <f>Table1345[[#This Row],[Dev]]/Table1345[[#This Row],[Mean]]*100</f>
        <v>#DIV/0!</v>
      </c>
      <c r="L618" s="2">
        <f>Table1345[[#This Row],[Estimated costs 1]]-Table1345[[#This Row],[Actual cost]]</f>
        <v>0</v>
      </c>
      <c r="M618" s="2" t="e">
        <f>Table1345[[#This Row],[Diff 1]]/Table1345[[#This Row],[Actual cost]]*100</f>
        <v>#DIV/0!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</row>
    <row r="619" spans="1:33" x14ac:dyDescent="0.3">
      <c r="A619" t="s">
        <v>643</v>
      </c>
      <c r="B619">
        <v>617</v>
      </c>
      <c r="C619" t="str">
        <f>LEFT(Table1345[[#This Row],[Contingency id]])</f>
        <v>C</v>
      </c>
      <c r="D619">
        <v>0</v>
      </c>
      <c r="E619" s="1">
        <v>1.0347222222222201</v>
      </c>
      <c r="F619">
        <v>149</v>
      </c>
      <c r="G619">
        <v>144</v>
      </c>
      <c r="H619">
        <v>0</v>
      </c>
      <c r="I619" s="2">
        <f>AVERAGE(Table1345[[#This Row],[Estimated costs 1]:[Estimated costs 20]])</f>
        <v>0</v>
      </c>
      <c r="J619" s="2">
        <f>_xlfn.STDEV.P(Table1345[[#This Row],[Estimated costs 1]:[Estimated costs 20]])</f>
        <v>0</v>
      </c>
      <c r="K619" s="2" t="e">
        <f>Table1345[[#This Row],[Dev]]/Table1345[[#This Row],[Mean]]*100</f>
        <v>#DIV/0!</v>
      </c>
      <c r="L619" s="2">
        <f>Table1345[[#This Row],[Estimated costs 1]]-Table1345[[#This Row],[Actual cost]]</f>
        <v>0</v>
      </c>
      <c r="M619" s="2" t="e">
        <f>Table1345[[#This Row],[Diff 1]]/Table1345[[#This Row],[Actual cost]]*100</f>
        <v>#DIV/0!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</row>
    <row r="620" spans="1:33" x14ac:dyDescent="0.3">
      <c r="A620" t="s">
        <v>644</v>
      </c>
      <c r="B620">
        <v>618</v>
      </c>
      <c r="C620" t="str">
        <f>LEFT(Table1345[[#This Row],[Contingency id]])</f>
        <v>C</v>
      </c>
      <c r="D620">
        <v>0</v>
      </c>
      <c r="E620" s="1">
        <v>1.0719424460431599</v>
      </c>
      <c r="F620">
        <v>149</v>
      </c>
      <c r="G620">
        <v>139</v>
      </c>
      <c r="H620">
        <v>0</v>
      </c>
      <c r="I620" s="2">
        <f>AVERAGE(Table1345[[#This Row],[Estimated costs 1]:[Estimated costs 20]])</f>
        <v>0</v>
      </c>
      <c r="J620" s="2">
        <f>_xlfn.STDEV.P(Table1345[[#This Row],[Estimated costs 1]:[Estimated costs 20]])</f>
        <v>0</v>
      </c>
      <c r="K620" s="2" t="e">
        <f>Table1345[[#This Row],[Dev]]/Table1345[[#This Row],[Mean]]*100</f>
        <v>#DIV/0!</v>
      </c>
      <c r="L620" s="2">
        <f>Table1345[[#This Row],[Estimated costs 1]]-Table1345[[#This Row],[Actual cost]]</f>
        <v>0</v>
      </c>
      <c r="M620" s="2" t="e">
        <f>Table1345[[#This Row],[Diff 1]]/Table1345[[#This Row],[Actual cost]]*100</f>
        <v>#DIV/0!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</row>
    <row r="621" spans="1:33" x14ac:dyDescent="0.3">
      <c r="A621" t="s">
        <v>645</v>
      </c>
      <c r="B621">
        <v>619</v>
      </c>
      <c r="C621" t="str">
        <f>LEFT(Table1345[[#This Row],[Contingency id]])</f>
        <v>C</v>
      </c>
      <c r="D621">
        <v>0</v>
      </c>
      <c r="E621" s="1">
        <v>1.0419580419580401</v>
      </c>
      <c r="F621">
        <v>149</v>
      </c>
      <c r="G621">
        <v>143</v>
      </c>
      <c r="H621">
        <v>0</v>
      </c>
      <c r="I621" s="2">
        <f>AVERAGE(Table1345[[#This Row],[Estimated costs 1]:[Estimated costs 20]])</f>
        <v>0</v>
      </c>
      <c r="J621" s="2">
        <f>_xlfn.STDEV.P(Table1345[[#This Row],[Estimated costs 1]:[Estimated costs 20]])</f>
        <v>0</v>
      </c>
      <c r="K621" s="2" t="e">
        <f>Table1345[[#This Row],[Dev]]/Table1345[[#This Row],[Mean]]*100</f>
        <v>#DIV/0!</v>
      </c>
      <c r="L621" s="2">
        <f>Table1345[[#This Row],[Estimated costs 1]]-Table1345[[#This Row],[Actual cost]]</f>
        <v>0</v>
      </c>
      <c r="M621" s="2" t="e">
        <f>Table1345[[#This Row],[Diff 1]]/Table1345[[#This Row],[Actual cost]]*100</f>
        <v>#DIV/0!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</row>
    <row r="622" spans="1:33" x14ac:dyDescent="0.3">
      <c r="A622" t="s">
        <v>646</v>
      </c>
      <c r="B622">
        <v>620</v>
      </c>
      <c r="C622" t="str">
        <f>LEFT(Table1345[[#This Row],[Contingency id]])</f>
        <v>C</v>
      </c>
      <c r="D622">
        <v>0</v>
      </c>
      <c r="E622" s="1">
        <v>1.06</v>
      </c>
      <c r="F622">
        <v>159</v>
      </c>
      <c r="G622">
        <v>150</v>
      </c>
      <c r="H622">
        <v>0</v>
      </c>
      <c r="I622" s="2">
        <f>AVERAGE(Table1345[[#This Row],[Estimated costs 1]:[Estimated costs 20]])</f>
        <v>0</v>
      </c>
      <c r="J622" s="2">
        <f>_xlfn.STDEV.P(Table1345[[#This Row],[Estimated costs 1]:[Estimated costs 20]])</f>
        <v>0</v>
      </c>
      <c r="K622" s="2" t="e">
        <f>Table1345[[#This Row],[Dev]]/Table1345[[#This Row],[Mean]]*100</f>
        <v>#DIV/0!</v>
      </c>
      <c r="L622" s="2">
        <f>Table1345[[#This Row],[Estimated costs 1]]-Table1345[[#This Row],[Actual cost]]</f>
        <v>0</v>
      </c>
      <c r="M622" s="2" t="e">
        <f>Table1345[[#This Row],[Diff 1]]/Table1345[[#This Row],[Actual cost]]*100</f>
        <v>#DIV/0!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</row>
    <row r="623" spans="1:33" x14ac:dyDescent="0.3">
      <c r="A623" t="s">
        <v>647</v>
      </c>
      <c r="B623">
        <v>621</v>
      </c>
      <c r="C623" t="str">
        <f>LEFT(Table1345[[#This Row],[Contingency id]])</f>
        <v>C</v>
      </c>
      <c r="D623">
        <v>0</v>
      </c>
      <c r="E623" s="1">
        <v>1.0567375886524799</v>
      </c>
      <c r="F623">
        <v>149</v>
      </c>
      <c r="G623">
        <v>141</v>
      </c>
      <c r="H623">
        <v>0</v>
      </c>
      <c r="I623" s="2">
        <f>AVERAGE(Table1345[[#This Row],[Estimated costs 1]:[Estimated costs 20]])</f>
        <v>0</v>
      </c>
      <c r="J623" s="2">
        <f>_xlfn.STDEV.P(Table1345[[#This Row],[Estimated costs 1]:[Estimated costs 20]])</f>
        <v>0</v>
      </c>
      <c r="K623" s="2" t="e">
        <f>Table1345[[#This Row],[Dev]]/Table1345[[#This Row],[Mean]]*100</f>
        <v>#DIV/0!</v>
      </c>
      <c r="L623" s="2">
        <f>Table1345[[#This Row],[Estimated costs 1]]-Table1345[[#This Row],[Actual cost]]</f>
        <v>0</v>
      </c>
      <c r="M623" s="2" t="e">
        <f>Table1345[[#This Row],[Diff 1]]/Table1345[[#This Row],[Actual cost]]*100</f>
        <v>#DIV/0!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</row>
    <row r="624" spans="1:33" x14ac:dyDescent="0.3">
      <c r="A624" t="s">
        <v>648</v>
      </c>
      <c r="B624">
        <v>622</v>
      </c>
      <c r="C624" t="str">
        <f>LEFT(Table1345[[#This Row],[Contingency id]])</f>
        <v>C</v>
      </c>
      <c r="D624">
        <v>0</v>
      </c>
      <c r="E624" s="1">
        <v>1.04605263157894</v>
      </c>
      <c r="F624">
        <v>159</v>
      </c>
      <c r="G624">
        <v>152</v>
      </c>
      <c r="H624">
        <v>0</v>
      </c>
      <c r="I624" s="2">
        <f>AVERAGE(Table1345[[#This Row],[Estimated costs 1]:[Estimated costs 20]])</f>
        <v>0</v>
      </c>
      <c r="J624" s="2">
        <f>_xlfn.STDEV.P(Table1345[[#This Row],[Estimated costs 1]:[Estimated costs 20]])</f>
        <v>0</v>
      </c>
      <c r="K624" s="2" t="e">
        <f>Table1345[[#This Row],[Dev]]/Table1345[[#This Row],[Mean]]*100</f>
        <v>#DIV/0!</v>
      </c>
      <c r="L624" s="2">
        <f>Table1345[[#This Row],[Estimated costs 1]]-Table1345[[#This Row],[Actual cost]]</f>
        <v>0</v>
      </c>
      <c r="M624" s="2" t="e">
        <f>Table1345[[#This Row],[Diff 1]]/Table1345[[#This Row],[Actual cost]]*100</f>
        <v>#DIV/0!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</row>
    <row r="625" spans="1:33" x14ac:dyDescent="0.3">
      <c r="A625" t="s">
        <v>649</v>
      </c>
      <c r="B625">
        <v>623</v>
      </c>
      <c r="C625" t="str">
        <f>LEFT(Table1345[[#This Row],[Contingency id]])</f>
        <v>C</v>
      </c>
      <c r="D625">
        <v>0</v>
      </c>
      <c r="E625" s="1">
        <v>1.01449275362318</v>
      </c>
      <c r="F625">
        <v>70</v>
      </c>
      <c r="G625">
        <v>69</v>
      </c>
      <c r="H625">
        <v>0</v>
      </c>
      <c r="I625" s="2">
        <f>AVERAGE(Table1345[[#This Row],[Estimated costs 1]:[Estimated costs 20]])</f>
        <v>0</v>
      </c>
      <c r="J625" s="2">
        <f>_xlfn.STDEV.P(Table1345[[#This Row],[Estimated costs 1]:[Estimated costs 20]])</f>
        <v>0</v>
      </c>
      <c r="K625" s="2" t="e">
        <f>Table1345[[#This Row],[Dev]]/Table1345[[#This Row],[Mean]]*100</f>
        <v>#DIV/0!</v>
      </c>
      <c r="L625" s="2">
        <f>Table1345[[#This Row],[Estimated costs 1]]-Table1345[[#This Row],[Actual cost]]</f>
        <v>0</v>
      </c>
      <c r="M625" s="2" t="e">
        <f>Table1345[[#This Row],[Diff 1]]/Table1345[[#This Row],[Actual cost]]*100</f>
        <v>#DIV/0!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</row>
    <row r="626" spans="1:33" x14ac:dyDescent="0.3">
      <c r="A626" t="s">
        <v>650</v>
      </c>
      <c r="B626">
        <v>624</v>
      </c>
      <c r="C626" t="str">
        <f>LEFT(Table1345[[#This Row],[Contingency id]])</f>
        <v>C</v>
      </c>
      <c r="D626">
        <v>0</v>
      </c>
      <c r="E626" s="1">
        <v>1.0447761194029801</v>
      </c>
      <c r="F626">
        <v>70</v>
      </c>
      <c r="G626">
        <v>67</v>
      </c>
      <c r="H626">
        <v>0</v>
      </c>
      <c r="I626" s="2">
        <f>AVERAGE(Table1345[[#This Row],[Estimated costs 1]:[Estimated costs 20]])</f>
        <v>0</v>
      </c>
      <c r="J626" s="2">
        <f>_xlfn.STDEV.P(Table1345[[#This Row],[Estimated costs 1]:[Estimated costs 20]])</f>
        <v>0</v>
      </c>
      <c r="K626" s="2" t="e">
        <f>Table1345[[#This Row],[Dev]]/Table1345[[#This Row],[Mean]]*100</f>
        <v>#DIV/0!</v>
      </c>
      <c r="L626" s="2">
        <f>Table1345[[#This Row],[Estimated costs 1]]-Table1345[[#This Row],[Actual cost]]</f>
        <v>0</v>
      </c>
      <c r="M626" s="2" t="e">
        <f>Table1345[[#This Row],[Diff 1]]/Table1345[[#This Row],[Actual cost]]*100</f>
        <v>#DIV/0!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</row>
    <row r="627" spans="1:33" x14ac:dyDescent="0.3">
      <c r="A627" t="s">
        <v>651</v>
      </c>
      <c r="B627">
        <v>625</v>
      </c>
      <c r="C627" t="str">
        <f>LEFT(Table1345[[#This Row],[Contingency id]])</f>
        <v>C</v>
      </c>
      <c r="D627">
        <v>0</v>
      </c>
      <c r="E627" s="1">
        <v>1.0606060606060601</v>
      </c>
      <c r="F627">
        <v>70</v>
      </c>
      <c r="G627">
        <v>66</v>
      </c>
      <c r="H627">
        <v>0</v>
      </c>
      <c r="I627" s="2">
        <f>AVERAGE(Table1345[[#This Row],[Estimated costs 1]:[Estimated costs 20]])</f>
        <v>0</v>
      </c>
      <c r="J627" s="2">
        <f>_xlfn.STDEV.P(Table1345[[#This Row],[Estimated costs 1]:[Estimated costs 20]])</f>
        <v>0</v>
      </c>
      <c r="K627" s="2" t="e">
        <f>Table1345[[#This Row],[Dev]]/Table1345[[#This Row],[Mean]]*100</f>
        <v>#DIV/0!</v>
      </c>
      <c r="L627" s="2">
        <f>Table1345[[#This Row],[Estimated costs 1]]-Table1345[[#This Row],[Actual cost]]</f>
        <v>0</v>
      </c>
      <c r="M627" s="2" t="e">
        <f>Table1345[[#This Row],[Diff 1]]/Table1345[[#This Row],[Actual cost]]*100</f>
        <v>#DIV/0!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</row>
    <row r="628" spans="1:33" x14ac:dyDescent="0.3">
      <c r="A628" t="s">
        <v>652</v>
      </c>
      <c r="B628">
        <v>626</v>
      </c>
      <c r="C628" t="str">
        <f>LEFT(Table1345[[#This Row],[Contingency id]])</f>
        <v>C</v>
      </c>
      <c r="D628">
        <v>0</v>
      </c>
      <c r="E628" s="1">
        <v>1.0370370370370301</v>
      </c>
      <c r="F628">
        <v>84</v>
      </c>
      <c r="G628">
        <v>81</v>
      </c>
      <c r="H628">
        <v>0</v>
      </c>
      <c r="I628" s="2">
        <f>AVERAGE(Table1345[[#This Row],[Estimated costs 1]:[Estimated costs 20]])</f>
        <v>0</v>
      </c>
      <c r="J628" s="2">
        <f>_xlfn.STDEV.P(Table1345[[#This Row],[Estimated costs 1]:[Estimated costs 20]])</f>
        <v>0</v>
      </c>
      <c r="K628" s="2" t="e">
        <f>Table1345[[#This Row],[Dev]]/Table1345[[#This Row],[Mean]]*100</f>
        <v>#DIV/0!</v>
      </c>
      <c r="L628" s="2">
        <f>Table1345[[#This Row],[Estimated costs 1]]-Table1345[[#This Row],[Actual cost]]</f>
        <v>0</v>
      </c>
      <c r="M628" s="2" t="e">
        <f>Table1345[[#This Row],[Diff 1]]/Table1345[[#This Row],[Actual cost]]*100</f>
        <v>#DIV/0!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</row>
    <row r="629" spans="1:33" x14ac:dyDescent="0.3">
      <c r="A629" t="s">
        <v>653</v>
      </c>
      <c r="B629">
        <v>627</v>
      </c>
      <c r="C629" t="str">
        <f>LEFT(Table1345[[#This Row],[Contingency id]])</f>
        <v>C</v>
      </c>
      <c r="D629">
        <v>0</v>
      </c>
      <c r="E629" s="1">
        <v>1.01449275362318</v>
      </c>
      <c r="F629">
        <v>70</v>
      </c>
      <c r="G629">
        <v>69</v>
      </c>
      <c r="H629">
        <v>0</v>
      </c>
      <c r="I629" s="2">
        <f>AVERAGE(Table1345[[#This Row],[Estimated costs 1]:[Estimated costs 20]])</f>
        <v>0</v>
      </c>
      <c r="J629" s="2">
        <f>_xlfn.STDEV.P(Table1345[[#This Row],[Estimated costs 1]:[Estimated costs 20]])</f>
        <v>0</v>
      </c>
      <c r="K629" s="2" t="e">
        <f>Table1345[[#This Row],[Dev]]/Table1345[[#This Row],[Mean]]*100</f>
        <v>#DIV/0!</v>
      </c>
      <c r="L629" s="2">
        <f>Table1345[[#This Row],[Estimated costs 1]]-Table1345[[#This Row],[Actual cost]]</f>
        <v>0</v>
      </c>
      <c r="M629" s="2" t="e">
        <f>Table1345[[#This Row],[Diff 1]]/Table1345[[#This Row],[Actual cost]]*100</f>
        <v>#DIV/0!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</row>
    <row r="630" spans="1:33" x14ac:dyDescent="0.3">
      <c r="A630" t="s">
        <v>654</v>
      </c>
      <c r="B630">
        <v>628</v>
      </c>
      <c r="C630" t="str">
        <f>LEFT(Table1345[[#This Row],[Contingency id]])</f>
        <v>C</v>
      </c>
      <c r="D630">
        <v>0</v>
      </c>
      <c r="E630" s="1">
        <v>1.0632911392405</v>
      </c>
      <c r="F630">
        <v>84</v>
      </c>
      <c r="G630">
        <v>79</v>
      </c>
      <c r="H630">
        <v>0</v>
      </c>
      <c r="I630" s="2">
        <f>AVERAGE(Table1345[[#This Row],[Estimated costs 1]:[Estimated costs 20]])</f>
        <v>0</v>
      </c>
      <c r="J630" s="2">
        <f>_xlfn.STDEV.P(Table1345[[#This Row],[Estimated costs 1]:[Estimated costs 20]])</f>
        <v>0</v>
      </c>
      <c r="K630" s="2" t="e">
        <f>Table1345[[#This Row],[Dev]]/Table1345[[#This Row],[Mean]]*100</f>
        <v>#DIV/0!</v>
      </c>
      <c r="L630" s="2">
        <f>Table1345[[#This Row],[Estimated costs 1]]-Table1345[[#This Row],[Actual cost]]</f>
        <v>0</v>
      </c>
      <c r="M630" s="2" t="e">
        <f>Table1345[[#This Row],[Diff 1]]/Table1345[[#This Row],[Actual cost]]*100</f>
        <v>#DIV/0!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</row>
    <row r="631" spans="1:33" x14ac:dyDescent="0.3">
      <c r="A631" t="s">
        <v>655</v>
      </c>
      <c r="B631">
        <v>629</v>
      </c>
      <c r="C631" t="str">
        <f>LEFT(Table1345[[#This Row],[Contingency id]])</f>
        <v>C</v>
      </c>
      <c r="D631">
        <v>0</v>
      </c>
      <c r="E631" s="1">
        <v>1.01449275362318</v>
      </c>
      <c r="F631">
        <v>70</v>
      </c>
      <c r="G631">
        <v>69</v>
      </c>
      <c r="H631">
        <v>0</v>
      </c>
      <c r="I631" s="2">
        <f>AVERAGE(Table1345[[#This Row],[Estimated costs 1]:[Estimated costs 20]])</f>
        <v>0</v>
      </c>
      <c r="J631" s="2">
        <f>_xlfn.STDEV.P(Table1345[[#This Row],[Estimated costs 1]:[Estimated costs 20]])</f>
        <v>0</v>
      </c>
      <c r="K631" s="2" t="e">
        <f>Table1345[[#This Row],[Dev]]/Table1345[[#This Row],[Mean]]*100</f>
        <v>#DIV/0!</v>
      </c>
      <c r="L631" s="2">
        <f>Table1345[[#This Row],[Estimated costs 1]]-Table1345[[#This Row],[Actual cost]]</f>
        <v>0</v>
      </c>
      <c r="M631" s="2" t="e">
        <f>Table1345[[#This Row],[Diff 1]]/Table1345[[#This Row],[Actual cost]]*100</f>
        <v>#DIV/0!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</row>
    <row r="632" spans="1:33" x14ac:dyDescent="0.3">
      <c r="A632" t="s">
        <v>656</v>
      </c>
      <c r="B632">
        <v>630</v>
      </c>
      <c r="C632" t="str">
        <f>LEFT(Table1345[[#This Row],[Contingency id]])</f>
        <v>C</v>
      </c>
      <c r="D632">
        <v>0</v>
      </c>
      <c r="E632" s="1">
        <v>1.0447761194029801</v>
      </c>
      <c r="F632">
        <v>70</v>
      </c>
      <c r="G632">
        <v>67</v>
      </c>
      <c r="H632">
        <v>0</v>
      </c>
      <c r="I632" s="2">
        <f>AVERAGE(Table1345[[#This Row],[Estimated costs 1]:[Estimated costs 20]])</f>
        <v>0</v>
      </c>
      <c r="J632" s="2">
        <f>_xlfn.STDEV.P(Table1345[[#This Row],[Estimated costs 1]:[Estimated costs 20]])</f>
        <v>0</v>
      </c>
      <c r="K632" s="2" t="e">
        <f>Table1345[[#This Row],[Dev]]/Table1345[[#This Row],[Mean]]*100</f>
        <v>#DIV/0!</v>
      </c>
      <c r="L632" s="2">
        <f>Table1345[[#This Row],[Estimated costs 1]]-Table1345[[#This Row],[Actual cost]]</f>
        <v>0</v>
      </c>
      <c r="M632" s="2" t="e">
        <f>Table1345[[#This Row],[Diff 1]]/Table1345[[#This Row],[Actual cost]]*100</f>
        <v>#DIV/0!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</row>
    <row r="633" spans="1:33" x14ac:dyDescent="0.3">
      <c r="A633" t="s">
        <v>657</v>
      </c>
      <c r="B633">
        <v>631</v>
      </c>
      <c r="C633" t="str">
        <f>LEFT(Table1345[[#This Row],[Contingency id]])</f>
        <v>C</v>
      </c>
      <c r="D633">
        <v>0</v>
      </c>
      <c r="E633" s="1">
        <v>1</v>
      </c>
      <c r="F633">
        <v>70</v>
      </c>
      <c r="G633">
        <v>70</v>
      </c>
      <c r="H633">
        <v>0</v>
      </c>
      <c r="I633" s="2">
        <f>AVERAGE(Table1345[[#This Row],[Estimated costs 1]:[Estimated costs 20]])</f>
        <v>0</v>
      </c>
      <c r="J633" s="2">
        <f>_xlfn.STDEV.P(Table1345[[#This Row],[Estimated costs 1]:[Estimated costs 20]])</f>
        <v>0</v>
      </c>
      <c r="K633" s="2" t="e">
        <f>Table1345[[#This Row],[Dev]]/Table1345[[#This Row],[Mean]]*100</f>
        <v>#DIV/0!</v>
      </c>
      <c r="L633" s="2">
        <f>Table1345[[#This Row],[Estimated costs 1]]-Table1345[[#This Row],[Actual cost]]</f>
        <v>0</v>
      </c>
      <c r="M633" s="2" t="e">
        <f>Table1345[[#This Row],[Diff 1]]/Table1345[[#This Row],[Actual cost]]*100</f>
        <v>#DIV/0!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</row>
    <row r="634" spans="1:33" x14ac:dyDescent="0.3">
      <c r="A634" t="s">
        <v>658</v>
      </c>
      <c r="B634">
        <v>632</v>
      </c>
      <c r="C634" t="str">
        <f>LEFT(Table1345[[#This Row],[Contingency id]])</f>
        <v>C</v>
      </c>
      <c r="D634">
        <v>0</v>
      </c>
      <c r="E634" s="1">
        <v>1.0370370370370301</v>
      </c>
      <c r="F634">
        <v>84</v>
      </c>
      <c r="G634">
        <v>81</v>
      </c>
      <c r="H634">
        <v>0</v>
      </c>
      <c r="I634" s="2">
        <f>AVERAGE(Table1345[[#This Row],[Estimated costs 1]:[Estimated costs 20]])</f>
        <v>0</v>
      </c>
      <c r="J634" s="2">
        <f>_xlfn.STDEV.P(Table1345[[#This Row],[Estimated costs 1]:[Estimated costs 20]])</f>
        <v>0</v>
      </c>
      <c r="K634" s="2" t="e">
        <f>Table1345[[#This Row],[Dev]]/Table1345[[#This Row],[Mean]]*100</f>
        <v>#DIV/0!</v>
      </c>
      <c r="L634" s="2">
        <f>Table1345[[#This Row],[Estimated costs 1]]-Table1345[[#This Row],[Actual cost]]</f>
        <v>0</v>
      </c>
      <c r="M634" s="2" t="e">
        <f>Table1345[[#This Row],[Diff 1]]/Table1345[[#This Row],[Actual cost]]*100</f>
        <v>#DIV/0!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</row>
    <row r="635" spans="1:33" x14ac:dyDescent="0.3">
      <c r="A635" t="s">
        <v>659</v>
      </c>
      <c r="B635">
        <v>633</v>
      </c>
      <c r="C635" t="str">
        <f>LEFT(Table1345[[#This Row],[Contingency id]])</f>
        <v>C</v>
      </c>
      <c r="D635">
        <v>0</v>
      </c>
      <c r="E635" s="1">
        <v>1.05</v>
      </c>
      <c r="F635">
        <v>84</v>
      </c>
      <c r="G635">
        <v>80</v>
      </c>
      <c r="H635">
        <v>0</v>
      </c>
      <c r="I635" s="2">
        <f>AVERAGE(Table1345[[#This Row],[Estimated costs 1]:[Estimated costs 20]])</f>
        <v>0</v>
      </c>
      <c r="J635" s="2">
        <f>_xlfn.STDEV.P(Table1345[[#This Row],[Estimated costs 1]:[Estimated costs 20]])</f>
        <v>0</v>
      </c>
      <c r="K635" s="2" t="e">
        <f>Table1345[[#This Row],[Dev]]/Table1345[[#This Row],[Mean]]*100</f>
        <v>#DIV/0!</v>
      </c>
      <c r="L635" s="2">
        <f>Table1345[[#This Row],[Estimated costs 1]]-Table1345[[#This Row],[Actual cost]]</f>
        <v>0</v>
      </c>
      <c r="M635" s="2" t="e">
        <f>Table1345[[#This Row],[Diff 1]]/Table1345[[#This Row],[Actual cost]]*100</f>
        <v>#DIV/0!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</row>
    <row r="636" spans="1:33" x14ac:dyDescent="0.3">
      <c r="A636" t="s">
        <v>660</v>
      </c>
      <c r="B636">
        <v>634</v>
      </c>
      <c r="C636" t="str">
        <f>LEFT(Table1345[[#This Row],[Contingency id]])</f>
        <v>C</v>
      </c>
      <c r="D636">
        <v>0</v>
      </c>
      <c r="E636" s="1">
        <v>1.07692307692307</v>
      </c>
      <c r="F636">
        <v>84</v>
      </c>
      <c r="G636">
        <v>78</v>
      </c>
      <c r="H636">
        <v>0</v>
      </c>
      <c r="I636" s="2">
        <f>AVERAGE(Table1345[[#This Row],[Estimated costs 1]:[Estimated costs 20]])</f>
        <v>0</v>
      </c>
      <c r="J636" s="2">
        <f>_xlfn.STDEV.P(Table1345[[#This Row],[Estimated costs 1]:[Estimated costs 20]])</f>
        <v>0</v>
      </c>
      <c r="K636" s="2" t="e">
        <f>Table1345[[#This Row],[Dev]]/Table1345[[#This Row],[Mean]]*100</f>
        <v>#DIV/0!</v>
      </c>
      <c r="L636" s="2">
        <f>Table1345[[#This Row],[Estimated costs 1]]-Table1345[[#This Row],[Actual cost]]</f>
        <v>0</v>
      </c>
      <c r="M636" s="2" t="e">
        <f>Table1345[[#This Row],[Diff 1]]/Table1345[[#This Row],[Actual cost]]*100</f>
        <v>#DIV/0!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</row>
    <row r="637" spans="1:33" x14ac:dyDescent="0.3">
      <c r="A637" t="s">
        <v>661</v>
      </c>
      <c r="B637">
        <v>635</v>
      </c>
      <c r="C637" t="str">
        <f>LEFT(Table1345[[#This Row],[Contingency id]])</f>
        <v>C</v>
      </c>
      <c r="D637">
        <v>0</v>
      </c>
      <c r="E637" s="1">
        <v>1.02941176470588</v>
      </c>
      <c r="F637">
        <v>70</v>
      </c>
      <c r="G637">
        <v>68</v>
      </c>
      <c r="H637">
        <v>0</v>
      </c>
      <c r="I637" s="2">
        <f>AVERAGE(Table1345[[#This Row],[Estimated costs 1]:[Estimated costs 20]])</f>
        <v>0</v>
      </c>
      <c r="J637" s="2">
        <f>_xlfn.STDEV.P(Table1345[[#This Row],[Estimated costs 1]:[Estimated costs 20]])</f>
        <v>0</v>
      </c>
      <c r="K637" s="2" t="e">
        <f>Table1345[[#This Row],[Dev]]/Table1345[[#This Row],[Mean]]*100</f>
        <v>#DIV/0!</v>
      </c>
      <c r="L637" s="2">
        <f>Table1345[[#This Row],[Estimated costs 1]]-Table1345[[#This Row],[Actual cost]]</f>
        <v>0</v>
      </c>
      <c r="M637" s="2" t="e">
        <f>Table1345[[#This Row],[Diff 1]]/Table1345[[#This Row],[Actual cost]]*100</f>
        <v>#DIV/0!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</row>
    <row r="638" spans="1:33" x14ac:dyDescent="0.3">
      <c r="A638" t="s">
        <v>662</v>
      </c>
      <c r="B638">
        <v>636</v>
      </c>
      <c r="C638" t="str">
        <f>LEFT(Table1345[[#This Row],[Contingency id]])</f>
        <v>C</v>
      </c>
      <c r="D638">
        <v>0</v>
      </c>
      <c r="E638" s="1">
        <v>1.0447761194029801</v>
      </c>
      <c r="F638">
        <v>70</v>
      </c>
      <c r="G638">
        <v>67</v>
      </c>
      <c r="H638">
        <v>0</v>
      </c>
      <c r="I638" s="2">
        <f>AVERAGE(Table1345[[#This Row],[Estimated costs 1]:[Estimated costs 20]])</f>
        <v>0</v>
      </c>
      <c r="J638" s="2">
        <f>_xlfn.STDEV.P(Table1345[[#This Row],[Estimated costs 1]:[Estimated costs 20]])</f>
        <v>0</v>
      </c>
      <c r="K638" s="2" t="e">
        <f>Table1345[[#This Row],[Dev]]/Table1345[[#This Row],[Mean]]*100</f>
        <v>#DIV/0!</v>
      </c>
      <c r="L638" s="2">
        <f>Table1345[[#This Row],[Estimated costs 1]]-Table1345[[#This Row],[Actual cost]]</f>
        <v>0</v>
      </c>
      <c r="M638" s="2" t="e">
        <f>Table1345[[#This Row],[Diff 1]]/Table1345[[#This Row],[Actual cost]]*100</f>
        <v>#DIV/0!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</row>
    <row r="639" spans="1:33" x14ac:dyDescent="0.3">
      <c r="A639" t="s">
        <v>663</v>
      </c>
      <c r="B639">
        <v>637</v>
      </c>
      <c r="C639" t="str">
        <f>LEFT(Table1345[[#This Row],[Contingency id]])</f>
        <v>C</v>
      </c>
      <c r="D639">
        <v>0</v>
      </c>
      <c r="E639" s="1">
        <v>1.0427350427350399</v>
      </c>
      <c r="F639">
        <v>122</v>
      </c>
      <c r="G639">
        <v>117</v>
      </c>
      <c r="H639">
        <v>0</v>
      </c>
      <c r="I639" s="2">
        <f>AVERAGE(Table1345[[#This Row],[Estimated costs 1]:[Estimated costs 20]])</f>
        <v>0</v>
      </c>
      <c r="J639" s="2">
        <f>_xlfn.STDEV.P(Table1345[[#This Row],[Estimated costs 1]:[Estimated costs 20]])</f>
        <v>0</v>
      </c>
      <c r="K639" s="2" t="e">
        <f>Table1345[[#This Row],[Dev]]/Table1345[[#This Row],[Mean]]*100</f>
        <v>#DIV/0!</v>
      </c>
      <c r="L639" s="2">
        <f>Table1345[[#This Row],[Estimated costs 1]]-Table1345[[#This Row],[Actual cost]]</f>
        <v>0</v>
      </c>
      <c r="M639" s="2" t="e">
        <f>Table1345[[#This Row],[Diff 1]]/Table1345[[#This Row],[Actual cost]]*100</f>
        <v>#DIV/0!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</row>
    <row r="640" spans="1:33" x14ac:dyDescent="0.3">
      <c r="A640" t="s">
        <v>664</v>
      </c>
      <c r="B640">
        <v>638</v>
      </c>
      <c r="C640" t="str">
        <f>LEFT(Table1345[[#This Row],[Contingency id]])</f>
        <v>C</v>
      </c>
      <c r="D640">
        <v>0</v>
      </c>
      <c r="E640" s="1">
        <v>1.0701754385964899</v>
      </c>
      <c r="F640">
        <v>122</v>
      </c>
      <c r="G640">
        <v>114</v>
      </c>
      <c r="H640">
        <v>0</v>
      </c>
      <c r="I640" s="2">
        <f>AVERAGE(Table1345[[#This Row],[Estimated costs 1]:[Estimated costs 20]])</f>
        <v>0</v>
      </c>
      <c r="J640" s="2">
        <f>_xlfn.STDEV.P(Table1345[[#This Row],[Estimated costs 1]:[Estimated costs 20]])</f>
        <v>0</v>
      </c>
      <c r="K640" s="2" t="e">
        <f>Table1345[[#This Row],[Dev]]/Table1345[[#This Row],[Mean]]*100</f>
        <v>#DIV/0!</v>
      </c>
      <c r="L640" s="2">
        <f>Table1345[[#This Row],[Estimated costs 1]]-Table1345[[#This Row],[Actual cost]]</f>
        <v>0</v>
      </c>
      <c r="M640" s="2" t="e">
        <f>Table1345[[#This Row],[Diff 1]]/Table1345[[#This Row],[Actual cost]]*100</f>
        <v>#DIV/0!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</row>
    <row r="641" spans="1:33" x14ac:dyDescent="0.3">
      <c r="A641" t="s">
        <v>665</v>
      </c>
      <c r="B641">
        <v>639</v>
      </c>
      <c r="C641" t="str">
        <f>LEFT(Table1345[[#This Row],[Contingency id]])</f>
        <v>C</v>
      </c>
      <c r="D641">
        <v>0</v>
      </c>
      <c r="E641" s="1">
        <v>1.0427350427350399</v>
      </c>
      <c r="F641">
        <v>122</v>
      </c>
      <c r="G641">
        <v>117</v>
      </c>
      <c r="H641">
        <v>0</v>
      </c>
      <c r="I641" s="2">
        <f>AVERAGE(Table1345[[#This Row],[Estimated costs 1]:[Estimated costs 20]])</f>
        <v>0</v>
      </c>
      <c r="J641" s="2">
        <f>_xlfn.STDEV.P(Table1345[[#This Row],[Estimated costs 1]:[Estimated costs 20]])</f>
        <v>0</v>
      </c>
      <c r="K641" s="2" t="e">
        <f>Table1345[[#This Row],[Dev]]/Table1345[[#This Row],[Mean]]*100</f>
        <v>#DIV/0!</v>
      </c>
      <c r="L641" s="2">
        <f>Table1345[[#This Row],[Estimated costs 1]]-Table1345[[#This Row],[Actual cost]]</f>
        <v>0</v>
      </c>
      <c r="M641" s="2" t="e">
        <f>Table1345[[#This Row],[Diff 1]]/Table1345[[#This Row],[Actual cost]]*100</f>
        <v>#DIV/0!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</row>
    <row r="642" spans="1:33" x14ac:dyDescent="0.3">
      <c r="A642" t="s">
        <v>666</v>
      </c>
      <c r="B642">
        <v>640</v>
      </c>
      <c r="C642" t="str">
        <f>LEFT(Table1345[[#This Row],[Contingency id]])</f>
        <v>C</v>
      </c>
      <c r="D642">
        <v>0</v>
      </c>
      <c r="E642" s="1">
        <v>1.0384615384615301</v>
      </c>
      <c r="F642">
        <v>108</v>
      </c>
      <c r="G642">
        <v>104</v>
      </c>
      <c r="H642">
        <v>0</v>
      </c>
      <c r="I642" s="2">
        <f>AVERAGE(Table1345[[#This Row],[Estimated costs 1]:[Estimated costs 20]])</f>
        <v>0</v>
      </c>
      <c r="J642" s="2">
        <f>_xlfn.STDEV.P(Table1345[[#This Row],[Estimated costs 1]:[Estimated costs 20]])</f>
        <v>0</v>
      </c>
      <c r="K642" s="2" t="e">
        <f>Table1345[[#This Row],[Dev]]/Table1345[[#This Row],[Mean]]*100</f>
        <v>#DIV/0!</v>
      </c>
      <c r="L642" s="2">
        <f>Table1345[[#This Row],[Estimated costs 1]]-Table1345[[#This Row],[Actual cost]]</f>
        <v>0</v>
      </c>
      <c r="M642" s="2" t="e">
        <f>Table1345[[#This Row],[Diff 1]]/Table1345[[#This Row],[Actual cost]]*100</f>
        <v>#DIV/0!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</row>
    <row r="643" spans="1:33" x14ac:dyDescent="0.3">
      <c r="A643" t="s">
        <v>667</v>
      </c>
      <c r="B643">
        <v>641</v>
      </c>
      <c r="C643" t="str">
        <f>LEFT(Table1345[[#This Row],[Contingency id]])</f>
        <v>C</v>
      </c>
      <c r="D643">
        <v>0</v>
      </c>
      <c r="E643" s="1">
        <v>1.02521008403361</v>
      </c>
      <c r="F643">
        <v>122</v>
      </c>
      <c r="G643">
        <v>119</v>
      </c>
      <c r="H643">
        <v>0</v>
      </c>
      <c r="I643" s="2">
        <f>AVERAGE(Table1345[[#This Row],[Estimated costs 1]:[Estimated costs 20]])</f>
        <v>0</v>
      </c>
      <c r="J643" s="2">
        <f>_xlfn.STDEV.P(Table1345[[#This Row],[Estimated costs 1]:[Estimated costs 20]])</f>
        <v>0</v>
      </c>
      <c r="K643" s="2" t="e">
        <f>Table1345[[#This Row],[Dev]]/Table1345[[#This Row],[Mean]]*100</f>
        <v>#DIV/0!</v>
      </c>
      <c r="L643" s="2">
        <f>Table1345[[#This Row],[Estimated costs 1]]-Table1345[[#This Row],[Actual cost]]</f>
        <v>0</v>
      </c>
      <c r="M643" s="2" t="e">
        <f>Table1345[[#This Row],[Diff 1]]/Table1345[[#This Row],[Actual cost]]*100</f>
        <v>#DIV/0!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</row>
    <row r="644" spans="1:33" x14ac:dyDescent="0.3">
      <c r="A644" t="s">
        <v>668</v>
      </c>
      <c r="B644">
        <v>642</v>
      </c>
      <c r="C644" t="str">
        <f>LEFT(Table1345[[#This Row],[Contingency id]])</f>
        <v>C</v>
      </c>
      <c r="D644">
        <v>0</v>
      </c>
      <c r="E644" s="1">
        <v>1.0427350427350399</v>
      </c>
      <c r="F644">
        <v>122</v>
      </c>
      <c r="G644">
        <v>117</v>
      </c>
      <c r="H644">
        <v>0</v>
      </c>
      <c r="I644" s="2">
        <f>AVERAGE(Table1345[[#This Row],[Estimated costs 1]:[Estimated costs 20]])</f>
        <v>0</v>
      </c>
      <c r="J644" s="2">
        <f>_xlfn.STDEV.P(Table1345[[#This Row],[Estimated costs 1]:[Estimated costs 20]])</f>
        <v>0</v>
      </c>
      <c r="K644" s="2" t="e">
        <f>Table1345[[#This Row],[Dev]]/Table1345[[#This Row],[Mean]]*100</f>
        <v>#DIV/0!</v>
      </c>
      <c r="L644" s="2">
        <f>Table1345[[#This Row],[Estimated costs 1]]-Table1345[[#This Row],[Actual cost]]</f>
        <v>0</v>
      </c>
      <c r="M644" s="2" t="e">
        <f>Table1345[[#This Row],[Diff 1]]/Table1345[[#This Row],[Actual cost]]*100</f>
        <v>#DIV/0!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</row>
    <row r="645" spans="1:33" x14ac:dyDescent="0.3">
      <c r="A645" t="s">
        <v>669</v>
      </c>
      <c r="B645">
        <v>643</v>
      </c>
      <c r="C645" t="str">
        <f>LEFT(Table1345[[#This Row],[Contingency id]])</f>
        <v>C</v>
      </c>
      <c r="D645">
        <v>0</v>
      </c>
      <c r="E645" s="1">
        <v>1.05172413793103</v>
      </c>
      <c r="F645">
        <v>122</v>
      </c>
      <c r="G645">
        <v>116</v>
      </c>
      <c r="H645">
        <v>0</v>
      </c>
      <c r="I645" s="2">
        <f>AVERAGE(Table1345[[#This Row],[Estimated costs 1]:[Estimated costs 20]])</f>
        <v>0</v>
      </c>
      <c r="J645" s="2">
        <f>_xlfn.STDEV.P(Table1345[[#This Row],[Estimated costs 1]:[Estimated costs 20]])</f>
        <v>0</v>
      </c>
      <c r="K645" s="2" t="e">
        <f>Table1345[[#This Row],[Dev]]/Table1345[[#This Row],[Mean]]*100</f>
        <v>#DIV/0!</v>
      </c>
      <c r="L645" s="2">
        <f>Table1345[[#This Row],[Estimated costs 1]]-Table1345[[#This Row],[Actual cost]]</f>
        <v>0</v>
      </c>
      <c r="M645" s="2" t="e">
        <f>Table1345[[#This Row],[Diff 1]]/Table1345[[#This Row],[Actual cost]]*100</f>
        <v>#DIV/0!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</row>
    <row r="646" spans="1:33" x14ac:dyDescent="0.3">
      <c r="A646" t="s">
        <v>670</v>
      </c>
      <c r="B646">
        <v>644</v>
      </c>
      <c r="C646" t="str">
        <f>LEFT(Table1345[[#This Row],[Contingency id]])</f>
        <v>C</v>
      </c>
      <c r="D646">
        <v>0</v>
      </c>
      <c r="E646" s="1">
        <v>1.0701754385964899</v>
      </c>
      <c r="F646">
        <v>122</v>
      </c>
      <c r="G646">
        <v>114</v>
      </c>
      <c r="H646">
        <v>0</v>
      </c>
      <c r="I646" s="2">
        <f>AVERAGE(Table1345[[#This Row],[Estimated costs 1]:[Estimated costs 20]])</f>
        <v>0</v>
      </c>
      <c r="J646" s="2">
        <f>_xlfn.STDEV.P(Table1345[[#This Row],[Estimated costs 1]:[Estimated costs 20]])</f>
        <v>0</v>
      </c>
      <c r="K646" s="2" t="e">
        <f>Table1345[[#This Row],[Dev]]/Table1345[[#This Row],[Mean]]*100</f>
        <v>#DIV/0!</v>
      </c>
      <c r="L646" s="2">
        <f>Table1345[[#This Row],[Estimated costs 1]]-Table1345[[#This Row],[Actual cost]]</f>
        <v>0</v>
      </c>
      <c r="M646" s="2" t="e">
        <f>Table1345[[#This Row],[Diff 1]]/Table1345[[#This Row],[Actual cost]]*100</f>
        <v>#DIV/0!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</row>
    <row r="647" spans="1:33" x14ac:dyDescent="0.3">
      <c r="A647" t="s">
        <v>671</v>
      </c>
      <c r="B647">
        <v>645</v>
      </c>
      <c r="C647" t="str">
        <f>LEFT(Table1345[[#This Row],[Contingency id]])</f>
        <v>C</v>
      </c>
      <c r="D647">
        <v>0</v>
      </c>
      <c r="E647" s="1">
        <v>1.0338983050847399</v>
      </c>
      <c r="F647">
        <v>122</v>
      </c>
      <c r="G647">
        <v>118</v>
      </c>
      <c r="H647">
        <v>0</v>
      </c>
      <c r="I647" s="2">
        <f>AVERAGE(Table1345[[#This Row],[Estimated costs 1]:[Estimated costs 20]])</f>
        <v>0</v>
      </c>
      <c r="J647" s="2">
        <f>_xlfn.STDEV.P(Table1345[[#This Row],[Estimated costs 1]:[Estimated costs 20]])</f>
        <v>0</v>
      </c>
      <c r="K647" s="2" t="e">
        <f>Table1345[[#This Row],[Dev]]/Table1345[[#This Row],[Mean]]*100</f>
        <v>#DIV/0!</v>
      </c>
      <c r="L647" s="2">
        <f>Table1345[[#This Row],[Estimated costs 1]]-Table1345[[#This Row],[Actual cost]]</f>
        <v>0</v>
      </c>
      <c r="M647" s="2" t="e">
        <f>Table1345[[#This Row],[Diff 1]]/Table1345[[#This Row],[Actual cost]]*100</f>
        <v>#DIV/0!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</row>
    <row r="648" spans="1:33" x14ac:dyDescent="0.3">
      <c r="A648" t="s">
        <v>672</v>
      </c>
      <c r="B648">
        <v>646</v>
      </c>
      <c r="C648" t="str">
        <f>LEFT(Table1345[[#This Row],[Contingency id]])</f>
        <v>C</v>
      </c>
      <c r="D648">
        <v>0</v>
      </c>
      <c r="E648" s="1">
        <v>1.05172413793103</v>
      </c>
      <c r="F648">
        <v>122</v>
      </c>
      <c r="G648">
        <v>116</v>
      </c>
      <c r="H648">
        <v>0</v>
      </c>
      <c r="I648" s="2">
        <f>AVERAGE(Table1345[[#This Row],[Estimated costs 1]:[Estimated costs 20]])</f>
        <v>0</v>
      </c>
      <c r="J648" s="2">
        <f>_xlfn.STDEV.P(Table1345[[#This Row],[Estimated costs 1]:[Estimated costs 20]])</f>
        <v>0</v>
      </c>
      <c r="K648" s="2" t="e">
        <f>Table1345[[#This Row],[Dev]]/Table1345[[#This Row],[Mean]]*100</f>
        <v>#DIV/0!</v>
      </c>
      <c r="L648" s="2">
        <f>Table1345[[#This Row],[Estimated costs 1]]-Table1345[[#This Row],[Actual cost]]</f>
        <v>0</v>
      </c>
      <c r="M648" s="2" t="e">
        <f>Table1345[[#This Row],[Diff 1]]/Table1345[[#This Row],[Actual cost]]*100</f>
        <v>#DIV/0!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</row>
    <row r="649" spans="1:33" x14ac:dyDescent="0.3">
      <c r="A649" t="s">
        <v>673</v>
      </c>
      <c r="B649">
        <v>647</v>
      </c>
      <c r="C649" t="str">
        <f>LEFT(Table1345[[#This Row],[Contingency id]])</f>
        <v>C</v>
      </c>
      <c r="D649">
        <v>0</v>
      </c>
      <c r="E649" s="1">
        <v>1.09183673469387</v>
      </c>
      <c r="F649">
        <v>107</v>
      </c>
      <c r="G649">
        <v>98</v>
      </c>
      <c r="H649">
        <v>0</v>
      </c>
      <c r="I649" s="2">
        <f>AVERAGE(Table1345[[#This Row],[Estimated costs 1]:[Estimated costs 20]])</f>
        <v>0</v>
      </c>
      <c r="J649" s="2">
        <f>_xlfn.STDEV.P(Table1345[[#This Row],[Estimated costs 1]:[Estimated costs 20]])</f>
        <v>0</v>
      </c>
      <c r="K649" s="2" t="e">
        <f>Table1345[[#This Row],[Dev]]/Table1345[[#This Row],[Mean]]*100</f>
        <v>#DIV/0!</v>
      </c>
      <c r="L649" s="2">
        <f>Table1345[[#This Row],[Estimated costs 1]]-Table1345[[#This Row],[Actual cost]]</f>
        <v>0</v>
      </c>
      <c r="M649" s="2" t="e">
        <f>Table1345[[#This Row],[Diff 1]]/Table1345[[#This Row],[Actual cost]]*100</f>
        <v>#DIV/0!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</row>
    <row r="650" spans="1:33" x14ac:dyDescent="0.3">
      <c r="A650" t="s">
        <v>674</v>
      </c>
      <c r="B650">
        <v>648</v>
      </c>
      <c r="C650" t="str">
        <f>LEFT(Table1345[[#This Row],[Contingency id]])</f>
        <v>C</v>
      </c>
      <c r="D650">
        <v>0</v>
      </c>
      <c r="E650" s="1">
        <v>1.02884615384615</v>
      </c>
      <c r="F650">
        <v>107</v>
      </c>
      <c r="G650">
        <v>104</v>
      </c>
      <c r="H650">
        <v>0</v>
      </c>
      <c r="I650" s="2">
        <f>AVERAGE(Table1345[[#This Row],[Estimated costs 1]:[Estimated costs 20]])</f>
        <v>0</v>
      </c>
      <c r="J650" s="2">
        <f>_xlfn.STDEV.P(Table1345[[#This Row],[Estimated costs 1]:[Estimated costs 20]])</f>
        <v>0</v>
      </c>
      <c r="K650" s="2" t="e">
        <f>Table1345[[#This Row],[Dev]]/Table1345[[#This Row],[Mean]]*100</f>
        <v>#DIV/0!</v>
      </c>
      <c r="L650" s="2">
        <f>Table1345[[#This Row],[Estimated costs 1]]-Table1345[[#This Row],[Actual cost]]</f>
        <v>0</v>
      </c>
      <c r="M650" s="2" t="e">
        <f>Table1345[[#This Row],[Diff 1]]/Table1345[[#This Row],[Actual cost]]*100</f>
        <v>#DIV/0!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</row>
    <row r="651" spans="1:33" x14ac:dyDescent="0.3">
      <c r="A651" t="s">
        <v>675</v>
      </c>
      <c r="B651">
        <v>649</v>
      </c>
      <c r="C651" t="str">
        <f>LEFT(Table1345[[#This Row],[Contingency id]])</f>
        <v>C</v>
      </c>
      <c r="D651">
        <v>0</v>
      </c>
      <c r="E651" s="1">
        <v>1.0508474576271101</v>
      </c>
      <c r="F651">
        <v>62</v>
      </c>
      <c r="G651">
        <v>59</v>
      </c>
      <c r="H651">
        <v>0</v>
      </c>
      <c r="I651" s="2">
        <f>AVERAGE(Table1345[[#This Row],[Estimated costs 1]:[Estimated costs 20]])</f>
        <v>0</v>
      </c>
      <c r="J651" s="2">
        <f>_xlfn.STDEV.P(Table1345[[#This Row],[Estimated costs 1]:[Estimated costs 20]])</f>
        <v>0</v>
      </c>
      <c r="K651" s="2" t="e">
        <f>Table1345[[#This Row],[Dev]]/Table1345[[#This Row],[Mean]]*100</f>
        <v>#DIV/0!</v>
      </c>
      <c r="L651" s="2">
        <f>Table1345[[#This Row],[Estimated costs 1]]-Table1345[[#This Row],[Actual cost]]</f>
        <v>0</v>
      </c>
      <c r="M651" s="2" t="e">
        <f>Table1345[[#This Row],[Diff 1]]/Table1345[[#This Row],[Actual cost]]*100</f>
        <v>#DIV/0!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</row>
    <row r="652" spans="1:33" x14ac:dyDescent="0.3">
      <c r="A652" t="s">
        <v>676</v>
      </c>
      <c r="B652">
        <v>650</v>
      </c>
      <c r="C652" t="str">
        <f>LEFT(Table1345[[#This Row],[Contingency id]])</f>
        <v>C</v>
      </c>
      <c r="D652">
        <v>0</v>
      </c>
      <c r="E652" s="1">
        <v>1.0333333333333301</v>
      </c>
      <c r="F652">
        <v>62</v>
      </c>
      <c r="G652">
        <v>60</v>
      </c>
      <c r="H652">
        <v>0</v>
      </c>
      <c r="I652" s="2">
        <f>AVERAGE(Table1345[[#This Row],[Estimated costs 1]:[Estimated costs 20]])</f>
        <v>0</v>
      </c>
      <c r="J652" s="2">
        <f>_xlfn.STDEV.P(Table1345[[#This Row],[Estimated costs 1]:[Estimated costs 20]])</f>
        <v>0</v>
      </c>
      <c r="K652" s="2" t="e">
        <f>Table1345[[#This Row],[Dev]]/Table1345[[#This Row],[Mean]]*100</f>
        <v>#DIV/0!</v>
      </c>
      <c r="L652" s="2">
        <f>Table1345[[#This Row],[Estimated costs 1]]-Table1345[[#This Row],[Actual cost]]</f>
        <v>0</v>
      </c>
      <c r="M652" s="2" t="e">
        <f>Table1345[[#This Row],[Diff 1]]/Table1345[[#This Row],[Actual cost]]*100</f>
        <v>#DIV/0!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</row>
    <row r="653" spans="1:33" x14ac:dyDescent="0.3">
      <c r="A653" t="s">
        <v>677</v>
      </c>
      <c r="B653">
        <v>651</v>
      </c>
      <c r="C653" t="str">
        <f>LEFT(Table1345[[#This Row],[Contingency id]])</f>
        <v>C</v>
      </c>
      <c r="D653">
        <v>0</v>
      </c>
      <c r="E653" s="1">
        <v>1</v>
      </c>
      <c r="F653">
        <v>62</v>
      </c>
      <c r="G653">
        <v>62</v>
      </c>
      <c r="H653">
        <v>0</v>
      </c>
      <c r="I653" s="2">
        <f>AVERAGE(Table1345[[#This Row],[Estimated costs 1]:[Estimated costs 20]])</f>
        <v>0</v>
      </c>
      <c r="J653" s="2">
        <f>_xlfn.STDEV.P(Table1345[[#This Row],[Estimated costs 1]:[Estimated costs 20]])</f>
        <v>0</v>
      </c>
      <c r="K653" s="2" t="e">
        <f>Table1345[[#This Row],[Dev]]/Table1345[[#This Row],[Mean]]*100</f>
        <v>#DIV/0!</v>
      </c>
      <c r="L653" s="2">
        <f>Table1345[[#This Row],[Estimated costs 1]]-Table1345[[#This Row],[Actual cost]]</f>
        <v>0</v>
      </c>
      <c r="M653" s="2" t="e">
        <f>Table1345[[#This Row],[Diff 1]]/Table1345[[#This Row],[Actual cost]]*100</f>
        <v>#DIV/0!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</row>
    <row r="654" spans="1:33" x14ac:dyDescent="0.3">
      <c r="A654" t="s">
        <v>678</v>
      </c>
      <c r="B654">
        <v>652</v>
      </c>
      <c r="C654" t="str">
        <f>LEFT(Table1345[[#This Row],[Contingency id]])</f>
        <v>C</v>
      </c>
      <c r="D654">
        <v>0</v>
      </c>
      <c r="E654" s="1">
        <v>1.0568181818181801</v>
      </c>
      <c r="F654">
        <v>93</v>
      </c>
      <c r="G654">
        <v>88</v>
      </c>
      <c r="H654">
        <v>0</v>
      </c>
      <c r="I654" s="2">
        <f>AVERAGE(Table1345[[#This Row],[Estimated costs 1]:[Estimated costs 20]])</f>
        <v>0</v>
      </c>
      <c r="J654" s="2">
        <f>_xlfn.STDEV.P(Table1345[[#This Row],[Estimated costs 1]:[Estimated costs 20]])</f>
        <v>0</v>
      </c>
      <c r="K654" s="2" t="e">
        <f>Table1345[[#This Row],[Dev]]/Table1345[[#This Row],[Mean]]*100</f>
        <v>#DIV/0!</v>
      </c>
      <c r="L654" s="2">
        <f>Table1345[[#This Row],[Estimated costs 1]]-Table1345[[#This Row],[Actual cost]]</f>
        <v>0</v>
      </c>
      <c r="M654" s="2" t="e">
        <f>Table1345[[#This Row],[Diff 1]]/Table1345[[#This Row],[Actual cost]]*100</f>
        <v>#DIV/0!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</row>
    <row r="655" spans="1:33" x14ac:dyDescent="0.3">
      <c r="A655" t="s">
        <v>679</v>
      </c>
      <c r="B655">
        <v>653</v>
      </c>
      <c r="C655" t="str">
        <f>LEFT(Table1345[[#This Row],[Contingency id]])</f>
        <v>C</v>
      </c>
      <c r="D655">
        <v>0</v>
      </c>
      <c r="E655" s="1">
        <v>1.0163934426229499</v>
      </c>
      <c r="F655">
        <v>62</v>
      </c>
      <c r="G655">
        <v>61</v>
      </c>
      <c r="H655">
        <v>0</v>
      </c>
      <c r="I655" s="2">
        <f>AVERAGE(Table1345[[#This Row],[Estimated costs 1]:[Estimated costs 20]])</f>
        <v>0</v>
      </c>
      <c r="J655" s="2">
        <f>_xlfn.STDEV.P(Table1345[[#This Row],[Estimated costs 1]:[Estimated costs 20]])</f>
        <v>0</v>
      </c>
      <c r="K655" s="2" t="e">
        <f>Table1345[[#This Row],[Dev]]/Table1345[[#This Row],[Mean]]*100</f>
        <v>#DIV/0!</v>
      </c>
      <c r="L655" s="2">
        <f>Table1345[[#This Row],[Estimated costs 1]]-Table1345[[#This Row],[Actual cost]]</f>
        <v>0</v>
      </c>
      <c r="M655" s="2" t="e">
        <f>Table1345[[#This Row],[Diff 1]]/Table1345[[#This Row],[Actual cost]]*100</f>
        <v>#DIV/0!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</row>
    <row r="656" spans="1:33" x14ac:dyDescent="0.3">
      <c r="A656" t="s">
        <v>680</v>
      </c>
      <c r="B656">
        <v>654</v>
      </c>
      <c r="C656" t="str">
        <f>LEFT(Table1345[[#This Row],[Contingency id]])</f>
        <v>C</v>
      </c>
      <c r="D656">
        <v>0</v>
      </c>
      <c r="E656" s="1">
        <v>1.0333333333333301</v>
      </c>
      <c r="F656">
        <v>62</v>
      </c>
      <c r="G656">
        <v>60</v>
      </c>
      <c r="H656">
        <v>0</v>
      </c>
      <c r="I656" s="2">
        <f>AVERAGE(Table1345[[#This Row],[Estimated costs 1]:[Estimated costs 20]])</f>
        <v>0</v>
      </c>
      <c r="J656" s="2">
        <f>_xlfn.STDEV.P(Table1345[[#This Row],[Estimated costs 1]:[Estimated costs 20]])</f>
        <v>0</v>
      </c>
      <c r="K656" s="2" t="e">
        <f>Table1345[[#This Row],[Dev]]/Table1345[[#This Row],[Mean]]*100</f>
        <v>#DIV/0!</v>
      </c>
      <c r="L656" s="2">
        <f>Table1345[[#This Row],[Estimated costs 1]]-Table1345[[#This Row],[Actual cost]]</f>
        <v>0</v>
      </c>
      <c r="M656" s="2" t="e">
        <f>Table1345[[#This Row],[Diff 1]]/Table1345[[#This Row],[Actual cost]]*100</f>
        <v>#DIV/0!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</row>
    <row r="657" spans="1:33" x14ac:dyDescent="0.3">
      <c r="A657" t="s">
        <v>681</v>
      </c>
      <c r="B657">
        <v>655</v>
      </c>
      <c r="C657" t="str">
        <f>LEFT(Table1345[[#This Row],[Contingency id]])</f>
        <v>C</v>
      </c>
      <c r="D657">
        <v>0</v>
      </c>
      <c r="E657" s="1">
        <v>1</v>
      </c>
      <c r="F657">
        <v>62</v>
      </c>
      <c r="G657">
        <v>62</v>
      </c>
      <c r="H657">
        <v>0</v>
      </c>
      <c r="I657" s="2">
        <f>AVERAGE(Table1345[[#This Row],[Estimated costs 1]:[Estimated costs 20]])</f>
        <v>0</v>
      </c>
      <c r="J657" s="2">
        <f>_xlfn.STDEV.P(Table1345[[#This Row],[Estimated costs 1]:[Estimated costs 20]])</f>
        <v>0</v>
      </c>
      <c r="K657" s="2" t="e">
        <f>Table1345[[#This Row],[Dev]]/Table1345[[#This Row],[Mean]]*100</f>
        <v>#DIV/0!</v>
      </c>
      <c r="L657" s="2">
        <f>Table1345[[#This Row],[Estimated costs 1]]-Table1345[[#This Row],[Actual cost]]</f>
        <v>0</v>
      </c>
      <c r="M657" s="2" t="e">
        <f>Table1345[[#This Row],[Diff 1]]/Table1345[[#This Row],[Actual cost]]*100</f>
        <v>#DIV/0!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</row>
    <row r="658" spans="1:33" x14ac:dyDescent="0.3">
      <c r="A658" t="s">
        <v>682</v>
      </c>
      <c r="B658">
        <v>656</v>
      </c>
      <c r="C658" t="str">
        <f>LEFT(Table1345[[#This Row],[Contingency id]])</f>
        <v>C</v>
      </c>
      <c r="D658">
        <v>0</v>
      </c>
      <c r="E658" s="1">
        <v>1.0508474576271101</v>
      </c>
      <c r="F658">
        <v>62</v>
      </c>
      <c r="G658">
        <v>59</v>
      </c>
      <c r="H658">
        <v>0</v>
      </c>
      <c r="I658" s="2">
        <f>AVERAGE(Table1345[[#This Row],[Estimated costs 1]:[Estimated costs 20]])</f>
        <v>0</v>
      </c>
      <c r="J658" s="2">
        <f>_xlfn.STDEV.P(Table1345[[#This Row],[Estimated costs 1]:[Estimated costs 20]])</f>
        <v>0</v>
      </c>
      <c r="K658" s="2" t="e">
        <f>Table1345[[#This Row],[Dev]]/Table1345[[#This Row],[Mean]]*100</f>
        <v>#DIV/0!</v>
      </c>
      <c r="L658" s="2">
        <f>Table1345[[#This Row],[Estimated costs 1]]-Table1345[[#This Row],[Actual cost]]</f>
        <v>0</v>
      </c>
      <c r="M658" s="2" t="e">
        <f>Table1345[[#This Row],[Diff 1]]/Table1345[[#This Row],[Actual cost]]*100</f>
        <v>#DIV/0!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</row>
    <row r="659" spans="1:33" x14ac:dyDescent="0.3">
      <c r="A659" t="s">
        <v>683</v>
      </c>
      <c r="B659">
        <v>657</v>
      </c>
      <c r="C659" t="str">
        <f>LEFT(Table1345[[#This Row],[Contingency id]])</f>
        <v>C</v>
      </c>
      <c r="D659">
        <v>0</v>
      </c>
      <c r="E659" s="1">
        <v>1.0163934426229499</v>
      </c>
      <c r="F659">
        <v>62</v>
      </c>
      <c r="G659">
        <v>61</v>
      </c>
      <c r="H659">
        <v>0</v>
      </c>
      <c r="I659" s="2">
        <f>AVERAGE(Table1345[[#This Row],[Estimated costs 1]:[Estimated costs 20]])</f>
        <v>0</v>
      </c>
      <c r="J659" s="2">
        <f>_xlfn.STDEV.P(Table1345[[#This Row],[Estimated costs 1]:[Estimated costs 20]])</f>
        <v>0</v>
      </c>
      <c r="K659" s="2" t="e">
        <f>Table1345[[#This Row],[Dev]]/Table1345[[#This Row],[Mean]]*100</f>
        <v>#DIV/0!</v>
      </c>
      <c r="L659" s="2">
        <f>Table1345[[#This Row],[Estimated costs 1]]-Table1345[[#This Row],[Actual cost]]</f>
        <v>0</v>
      </c>
      <c r="M659" s="2" t="e">
        <f>Table1345[[#This Row],[Diff 1]]/Table1345[[#This Row],[Actual cost]]*100</f>
        <v>#DIV/0!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</row>
    <row r="660" spans="1:33" x14ac:dyDescent="0.3">
      <c r="A660" t="s">
        <v>684</v>
      </c>
      <c r="B660">
        <v>658</v>
      </c>
      <c r="C660" t="str">
        <f>LEFT(Table1345[[#This Row],[Contingency id]])</f>
        <v>C</v>
      </c>
      <c r="D660">
        <v>0</v>
      </c>
      <c r="E660" s="1">
        <v>1.0163934426229499</v>
      </c>
      <c r="F660">
        <v>62</v>
      </c>
      <c r="G660">
        <v>61</v>
      </c>
      <c r="H660">
        <v>0</v>
      </c>
      <c r="I660" s="2">
        <f>AVERAGE(Table1345[[#This Row],[Estimated costs 1]:[Estimated costs 20]])</f>
        <v>0</v>
      </c>
      <c r="J660" s="2">
        <f>_xlfn.STDEV.P(Table1345[[#This Row],[Estimated costs 1]:[Estimated costs 20]])</f>
        <v>0</v>
      </c>
      <c r="K660" s="2" t="e">
        <f>Table1345[[#This Row],[Dev]]/Table1345[[#This Row],[Mean]]*100</f>
        <v>#DIV/0!</v>
      </c>
      <c r="L660" s="2">
        <f>Table1345[[#This Row],[Estimated costs 1]]-Table1345[[#This Row],[Actual cost]]</f>
        <v>0</v>
      </c>
      <c r="M660" s="2" t="e">
        <f>Table1345[[#This Row],[Diff 1]]/Table1345[[#This Row],[Actual cost]]*100</f>
        <v>#DIV/0!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</row>
    <row r="661" spans="1:33" x14ac:dyDescent="0.3">
      <c r="A661" t="s">
        <v>685</v>
      </c>
      <c r="B661">
        <v>659</v>
      </c>
      <c r="C661" t="str">
        <f>LEFT(Table1345[[#This Row],[Contingency id]])</f>
        <v>C</v>
      </c>
      <c r="D661">
        <v>0</v>
      </c>
      <c r="E661" s="1">
        <v>1.0333333333333301</v>
      </c>
      <c r="F661">
        <v>62</v>
      </c>
      <c r="G661">
        <v>60</v>
      </c>
      <c r="H661">
        <v>0</v>
      </c>
      <c r="I661" s="2">
        <f>AVERAGE(Table1345[[#This Row],[Estimated costs 1]:[Estimated costs 20]])</f>
        <v>0</v>
      </c>
      <c r="J661" s="2">
        <f>_xlfn.STDEV.P(Table1345[[#This Row],[Estimated costs 1]:[Estimated costs 20]])</f>
        <v>0</v>
      </c>
      <c r="K661" s="2" t="e">
        <f>Table1345[[#This Row],[Dev]]/Table1345[[#This Row],[Mean]]*100</f>
        <v>#DIV/0!</v>
      </c>
      <c r="L661" s="2">
        <f>Table1345[[#This Row],[Estimated costs 1]]-Table1345[[#This Row],[Actual cost]]</f>
        <v>0</v>
      </c>
      <c r="M661" s="2" t="e">
        <f>Table1345[[#This Row],[Diff 1]]/Table1345[[#This Row],[Actual cost]]*100</f>
        <v>#DIV/0!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</row>
    <row r="662" spans="1:33" x14ac:dyDescent="0.3">
      <c r="A662" t="s">
        <v>686</v>
      </c>
      <c r="B662">
        <v>660</v>
      </c>
      <c r="C662" t="str">
        <f>LEFT(Table1345[[#This Row],[Contingency id]])</f>
        <v>C</v>
      </c>
      <c r="D662">
        <v>0</v>
      </c>
      <c r="E662" s="1">
        <v>1.0163934426229499</v>
      </c>
      <c r="F662">
        <v>62</v>
      </c>
      <c r="G662">
        <v>61</v>
      </c>
      <c r="H662">
        <v>0</v>
      </c>
      <c r="I662" s="2">
        <f>AVERAGE(Table1345[[#This Row],[Estimated costs 1]:[Estimated costs 20]])</f>
        <v>0</v>
      </c>
      <c r="J662" s="2">
        <f>_xlfn.STDEV.P(Table1345[[#This Row],[Estimated costs 1]:[Estimated costs 20]])</f>
        <v>0</v>
      </c>
      <c r="K662" s="2" t="e">
        <f>Table1345[[#This Row],[Dev]]/Table1345[[#This Row],[Mean]]*100</f>
        <v>#DIV/0!</v>
      </c>
      <c r="L662" s="2">
        <f>Table1345[[#This Row],[Estimated costs 1]]-Table1345[[#This Row],[Actual cost]]</f>
        <v>0</v>
      </c>
      <c r="M662" s="2" t="e">
        <f>Table1345[[#This Row],[Diff 1]]/Table1345[[#This Row],[Actual cost]]*100</f>
        <v>#DIV/0!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</row>
    <row r="663" spans="1:33" x14ac:dyDescent="0.3">
      <c r="A663" t="s">
        <v>687</v>
      </c>
      <c r="B663">
        <v>661</v>
      </c>
      <c r="C663" t="str">
        <f>LEFT(Table1345[[#This Row],[Contingency id]])</f>
        <v>C</v>
      </c>
      <c r="D663">
        <v>0</v>
      </c>
      <c r="E663" s="1">
        <v>1</v>
      </c>
      <c r="F663">
        <v>62</v>
      </c>
      <c r="G663">
        <v>62</v>
      </c>
      <c r="H663">
        <v>0</v>
      </c>
      <c r="I663" s="2">
        <f>AVERAGE(Table1345[[#This Row],[Estimated costs 1]:[Estimated costs 20]])</f>
        <v>0</v>
      </c>
      <c r="J663" s="2">
        <f>_xlfn.STDEV.P(Table1345[[#This Row],[Estimated costs 1]:[Estimated costs 20]])</f>
        <v>0</v>
      </c>
      <c r="K663" s="2" t="e">
        <f>Table1345[[#This Row],[Dev]]/Table1345[[#This Row],[Mean]]*100</f>
        <v>#DIV/0!</v>
      </c>
      <c r="L663" s="2">
        <f>Table1345[[#This Row],[Estimated costs 1]]-Table1345[[#This Row],[Actual cost]]</f>
        <v>0</v>
      </c>
      <c r="M663" s="2" t="e">
        <f>Table1345[[#This Row],[Diff 1]]/Table1345[[#This Row],[Actual cost]]*100</f>
        <v>#DIV/0!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</row>
    <row r="664" spans="1:33" x14ac:dyDescent="0.3">
      <c r="A664" t="s">
        <v>688</v>
      </c>
      <c r="B664">
        <v>662</v>
      </c>
      <c r="C664" t="str">
        <f>LEFT(Table1345[[#This Row],[Contingency id]])</f>
        <v>C</v>
      </c>
      <c r="D664">
        <v>0</v>
      </c>
      <c r="E664" s="1">
        <v>1.0459770114942499</v>
      </c>
      <c r="F664">
        <v>91</v>
      </c>
      <c r="G664">
        <v>87</v>
      </c>
      <c r="H664">
        <v>0</v>
      </c>
      <c r="I664" s="2">
        <f>AVERAGE(Table1345[[#This Row],[Estimated costs 1]:[Estimated costs 20]])</f>
        <v>0</v>
      </c>
      <c r="J664" s="2">
        <f>_xlfn.STDEV.P(Table1345[[#This Row],[Estimated costs 1]:[Estimated costs 20]])</f>
        <v>0</v>
      </c>
      <c r="K664" s="2" t="e">
        <f>Table1345[[#This Row],[Dev]]/Table1345[[#This Row],[Mean]]*100</f>
        <v>#DIV/0!</v>
      </c>
      <c r="L664" s="2">
        <f>Table1345[[#This Row],[Estimated costs 1]]-Table1345[[#This Row],[Actual cost]]</f>
        <v>0</v>
      </c>
      <c r="M664" s="2" t="e">
        <f>Table1345[[#This Row],[Diff 1]]/Table1345[[#This Row],[Actual cost]]*100</f>
        <v>#DIV/0!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</row>
    <row r="665" spans="1:33" x14ac:dyDescent="0.3">
      <c r="A665" t="s">
        <v>689</v>
      </c>
      <c r="B665">
        <v>663</v>
      </c>
      <c r="C665" t="str">
        <f>LEFT(Table1345[[#This Row],[Contingency id]])</f>
        <v>C</v>
      </c>
      <c r="D665">
        <v>0</v>
      </c>
      <c r="E665" s="1">
        <v>1.0444444444444401</v>
      </c>
      <c r="F665">
        <v>94</v>
      </c>
      <c r="G665">
        <v>90</v>
      </c>
      <c r="H665">
        <v>0</v>
      </c>
      <c r="I665" s="2">
        <f>AVERAGE(Table1345[[#This Row],[Estimated costs 1]:[Estimated costs 20]])</f>
        <v>0</v>
      </c>
      <c r="J665" s="2">
        <f>_xlfn.STDEV.P(Table1345[[#This Row],[Estimated costs 1]:[Estimated costs 20]])</f>
        <v>0</v>
      </c>
      <c r="K665" s="2" t="e">
        <f>Table1345[[#This Row],[Dev]]/Table1345[[#This Row],[Mean]]*100</f>
        <v>#DIV/0!</v>
      </c>
      <c r="L665" s="2">
        <f>Table1345[[#This Row],[Estimated costs 1]]-Table1345[[#This Row],[Actual cost]]</f>
        <v>0</v>
      </c>
      <c r="M665" s="2" t="e">
        <f>Table1345[[#This Row],[Diff 1]]/Table1345[[#This Row],[Actual cost]]*100</f>
        <v>#DIV/0!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</row>
    <row r="666" spans="1:33" x14ac:dyDescent="0.3">
      <c r="A666" t="s">
        <v>690</v>
      </c>
      <c r="B666">
        <v>664</v>
      </c>
      <c r="C666" t="str">
        <f>LEFT(Table1345[[#This Row],[Contingency id]])</f>
        <v>C</v>
      </c>
      <c r="D666">
        <v>0</v>
      </c>
      <c r="E666" s="1">
        <v>1.0107526881720399</v>
      </c>
      <c r="F666">
        <v>94</v>
      </c>
      <c r="G666">
        <v>93</v>
      </c>
      <c r="H666">
        <v>0</v>
      </c>
      <c r="I666" s="2">
        <f>AVERAGE(Table1345[[#This Row],[Estimated costs 1]:[Estimated costs 20]])</f>
        <v>0</v>
      </c>
      <c r="J666" s="2">
        <f>_xlfn.STDEV.P(Table1345[[#This Row],[Estimated costs 1]:[Estimated costs 20]])</f>
        <v>0</v>
      </c>
      <c r="K666" s="2" t="e">
        <f>Table1345[[#This Row],[Dev]]/Table1345[[#This Row],[Mean]]*100</f>
        <v>#DIV/0!</v>
      </c>
      <c r="L666" s="2">
        <f>Table1345[[#This Row],[Estimated costs 1]]-Table1345[[#This Row],[Actual cost]]</f>
        <v>0</v>
      </c>
      <c r="M666" s="2" t="e">
        <f>Table1345[[#This Row],[Diff 1]]/Table1345[[#This Row],[Actual cost]]*100</f>
        <v>#DIV/0!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</row>
    <row r="667" spans="1:33" x14ac:dyDescent="0.3">
      <c r="A667" t="s">
        <v>691</v>
      </c>
      <c r="B667">
        <v>665</v>
      </c>
      <c r="C667" t="str">
        <f>LEFT(Table1345[[#This Row],[Contingency id]])</f>
        <v>C</v>
      </c>
      <c r="D667">
        <v>0</v>
      </c>
      <c r="E667" s="1">
        <v>1.0224719101123501</v>
      </c>
      <c r="F667">
        <v>91</v>
      </c>
      <c r="G667">
        <v>89</v>
      </c>
      <c r="H667">
        <v>0</v>
      </c>
      <c r="I667" s="2">
        <f>AVERAGE(Table1345[[#This Row],[Estimated costs 1]:[Estimated costs 20]])</f>
        <v>0</v>
      </c>
      <c r="J667" s="2">
        <f>_xlfn.STDEV.P(Table1345[[#This Row],[Estimated costs 1]:[Estimated costs 20]])</f>
        <v>0</v>
      </c>
      <c r="K667" s="2" t="e">
        <f>Table1345[[#This Row],[Dev]]/Table1345[[#This Row],[Mean]]*100</f>
        <v>#DIV/0!</v>
      </c>
      <c r="L667" s="2">
        <f>Table1345[[#This Row],[Estimated costs 1]]-Table1345[[#This Row],[Actual cost]]</f>
        <v>0</v>
      </c>
      <c r="M667" s="2" t="e">
        <f>Table1345[[#This Row],[Diff 1]]/Table1345[[#This Row],[Actual cost]]*100</f>
        <v>#DIV/0!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</row>
    <row r="668" spans="1:33" x14ac:dyDescent="0.3">
      <c r="A668" t="s">
        <v>692</v>
      </c>
      <c r="B668">
        <v>666</v>
      </c>
      <c r="C668" t="str">
        <f>LEFT(Table1345[[#This Row],[Contingency id]])</f>
        <v>C</v>
      </c>
      <c r="D668">
        <v>0</v>
      </c>
      <c r="E668" s="1">
        <v>1.0581395348837199</v>
      </c>
      <c r="F668">
        <v>91</v>
      </c>
      <c r="G668">
        <v>86</v>
      </c>
      <c r="H668">
        <v>0</v>
      </c>
      <c r="I668" s="2">
        <f>AVERAGE(Table1345[[#This Row],[Estimated costs 1]:[Estimated costs 20]])</f>
        <v>0</v>
      </c>
      <c r="J668" s="2">
        <f>_xlfn.STDEV.P(Table1345[[#This Row],[Estimated costs 1]:[Estimated costs 20]])</f>
        <v>0</v>
      </c>
      <c r="K668" s="2" t="e">
        <f>Table1345[[#This Row],[Dev]]/Table1345[[#This Row],[Mean]]*100</f>
        <v>#DIV/0!</v>
      </c>
      <c r="L668" s="2">
        <f>Table1345[[#This Row],[Estimated costs 1]]-Table1345[[#This Row],[Actual cost]]</f>
        <v>0</v>
      </c>
      <c r="M668" s="2" t="e">
        <f>Table1345[[#This Row],[Diff 1]]/Table1345[[#This Row],[Actual cost]]*100</f>
        <v>#DIV/0!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</row>
    <row r="669" spans="1:33" x14ac:dyDescent="0.3">
      <c r="A669" t="s">
        <v>693</v>
      </c>
      <c r="B669">
        <v>667</v>
      </c>
      <c r="C669" t="str">
        <f>LEFT(Table1345[[#This Row],[Contingency id]])</f>
        <v>C</v>
      </c>
      <c r="D669">
        <v>0</v>
      </c>
      <c r="E669" s="1">
        <v>1.03296703296703</v>
      </c>
      <c r="F669">
        <v>94</v>
      </c>
      <c r="G669">
        <v>91</v>
      </c>
      <c r="H669">
        <v>0</v>
      </c>
      <c r="I669" s="2">
        <f>AVERAGE(Table1345[[#This Row],[Estimated costs 1]:[Estimated costs 20]])</f>
        <v>0</v>
      </c>
      <c r="J669" s="2">
        <f>_xlfn.STDEV.P(Table1345[[#This Row],[Estimated costs 1]:[Estimated costs 20]])</f>
        <v>0</v>
      </c>
      <c r="K669" s="2" t="e">
        <f>Table1345[[#This Row],[Dev]]/Table1345[[#This Row],[Mean]]*100</f>
        <v>#DIV/0!</v>
      </c>
      <c r="L669" s="2">
        <f>Table1345[[#This Row],[Estimated costs 1]]-Table1345[[#This Row],[Actual cost]]</f>
        <v>0</v>
      </c>
      <c r="M669" s="2" t="e">
        <f>Table1345[[#This Row],[Diff 1]]/Table1345[[#This Row],[Actual cost]]*100</f>
        <v>#DIV/0!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</row>
    <row r="670" spans="1:33" x14ac:dyDescent="0.3">
      <c r="A670" t="s">
        <v>694</v>
      </c>
      <c r="B670">
        <v>668</v>
      </c>
      <c r="C670" t="str">
        <f>LEFT(Table1345[[#This Row],[Contingency id]])</f>
        <v>C</v>
      </c>
      <c r="D670">
        <v>0</v>
      </c>
      <c r="E670" s="1">
        <v>1.0581395348837199</v>
      </c>
      <c r="F670">
        <v>91</v>
      </c>
      <c r="G670">
        <v>86</v>
      </c>
      <c r="H670">
        <v>0</v>
      </c>
      <c r="I670" s="2">
        <f>AVERAGE(Table1345[[#This Row],[Estimated costs 1]:[Estimated costs 20]])</f>
        <v>0</v>
      </c>
      <c r="J670" s="2">
        <f>_xlfn.STDEV.P(Table1345[[#This Row],[Estimated costs 1]:[Estimated costs 20]])</f>
        <v>0</v>
      </c>
      <c r="K670" s="2" t="e">
        <f>Table1345[[#This Row],[Dev]]/Table1345[[#This Row],[Mean]]*100</f>
        <v>#DIV/0!</v>
      </c>
      <c r="L670" s="2">
        <f>Table1345[[#This Row],[Estimated costs 1]]-Table1345[[#This Row],[Actual cost]]</f>
        <v>0</v>
      </c>
      <c r="M670" s="2" t="e">
        <f>Table1345[[#This Row],[Diff 1]]/Table1345[[#This Row],[Actual cost]]*100</f>
        <v>#DIV/0!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</row>
    <row r="671" spans="1:33" x14ac:dyDescent="0.3">
      <c r="A671" t="s">
        <v>695</v>
      </c>
      <c r="B671">
        <v>669</v>
      </c>
      <c r="C671" t="str">
        <f>LEFT(Table1345[[#This Row],[Contingency id]])</f>
        <v>C</v>
      </c>
      <c r="D671">
        <v>0</v>
      </c>
      <c r="E671" s="1">
        <v>1.03296703296703</v>
      </c>
      <c r="F671">
        <v>94</v>
      </c>
      <c r="G671">
        <v>91</v>
      </c>
      <c r="H671">
        <v>0</v>
      </c>
      <c r="I671" s="2">
        <f>AVERAGE(Table1345[[#This Row],[Estimated costs 1]:[Estimated costs 20]])</f>
        <v>0</v>
      </c>
      <c r="J671" s="2">
        <f>_xlfn.STDEV.P(Table1345[[#This Row],[Estimated costs 1]:[Estimated costs 20]])</f>
        <v>0</v>
      </c>
      <c r="K671" s="2" t="e">
        <f>Table1345[[#This Row],[Dev]]/Table1345[[#This Row],[Mean]]*100</f>
        <v>#DIV/0!</v>
      </c>
      <c r="L671" s="2">
        <f>Table1345[[#This Row],[Estimated costs 1]]-Table1345[[#This Row],[Actual cost]]</f>
        <v>0</v>
      </c>
      <c r="M671" s="2" t="e">
        <f>Table1345[[#This Row],[Diff 1]]/Table1345[[#This Row],[Actual cost]]*100</f>
        <v>#DIV/0!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</row>
    <row r="672" spans="1:33" x14ac:dyDescent="0.3">
      <c r="A672" t="s">
        <v>696</v>
      </c>
      <c r="B672">
        <v>670</v>
      </c>
      <c r="C672" t="str">
        <f>LEFT(Table1345[[#This Row],[Contingency id]])</f>
        <v>C</v>
      </c>
      <c r="D672">
        <v>0</v>
      </c>
      <c r="E672" s="1">
        <v>1.0224719101123501</v>
      </c>
      <c r="F672">
        <v>91</v>
      </c>
      <c r="G672">
        <v>89</v>
      </c>
      <c r="H672">
        <v>0</v>
      </c>
      <c r="I672" s="2">
        <f>AVERAGE(Table1345[[#This Row],[Estimated costs 1]:[Estimated costs 20]])</f>
        <v>0</v>
      </c>
      <c r="J672" s="2">
        <f>_xlfn.STDEV.P(Table1345[[#This Row],[Estimated costs 1]:[Estimated costs 20]])</f>
        <v>0</v>
      </c>
      <c r="K672" s="2" t="e">
        <f>Table1345[[#This Row],[Dev]]/Table1345[[#This Row],[Mean]]*100</f>
        <v>#DIV/0!</v>
      </c>
      <c r="L672" s="2">
        <f>Table1345[[#This Row],[Estimated costs 1]]-Table1345[[#This Row],[Actual cost]]</f>
        <v>0</v>
      </c>
      <c r="M672" s="2" t="e">
        <f>Table1345[[#This Row],[Diff 1]]/Table1345[[#This Row],[Actual cost]]*100</f>
        <v>#DIV/0!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</row>
    <row r="673" spans="1:33" x14ac:dyDescent="0.3">
      <c r="A673" t="s">
        <v>697</v>
      </c>
      <c r="B673">
        <v>671</v>
      </c>
      <c r="C673" t="str">
        <f>LEFT(Table1345[[#This Row],[Contingency id]])</f>
        <v>C</v>
      </c>
      <c r="D673">
        <v>0</v>
      </c>
      <c r="E673" s="1">
        <v>1.1058823529411701</v>
      </c>
      <c r="F673">
        <v>94</v>
      </c>
      <c r="G673">
        <v>85</v>
      </c>
      <c r="H673">
        <v>0</v>
      </c>
      <c r="I673" s="2">
        <f>AVERAGE(Table1345[[#This Row],[Estimated costs 1]:[Estimated costs 20]])</f>
        <v>0</v>
      </c>
      <c r="J673" s="2">
        <f>_xlfn.STDEV.P(Table1345[[#This Row],[Estimated costs 1]:[Estimated costs 20]])</f>
        <v>0</v>
      </c>
      <c r="K673" s="2" t="e">
        <f>Table1345[[#This Row],[Dev]]/Table1345[[#This Row],[Mean]]*100</f>
        <v>#DIV/0!</v>
      </c>
      <c r="L673" s="2">
        <f>Table1345[[#This Row],[Estimated costs 1]]-Table1345[[#This Row],[Actual cost]]</f>
        <v>0</v>
      </c>
      <c r="M673" s="2" t="e">
        <f>Table1345[[#This Row],[Diff 1]]/Table1345[[#This Row],[Actual cost]]*100</f>
        <v>#DIV/0!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</row>
    <row r="674" spans="1:33" x14ac:dyDescent="0.3">
      <c r="A674" t="s">
        <v>698</v>
      </c>
      <c r="B674">
        <v>672</v>
      </c>
      <c r="C674" t="str">
        <f>LEFT(Table1345[[#This Row],[Contingency id]])</f>
        <v>C</v>
      </c>
      <c r="D674">
        <v>0</v>
      </c>
      <c r="E674" s="1">
        <v>1.0826446280991699</v>
      </c>
      <c r="F674">
        <v>131</v>
      </c>
      <c r="G674">
        <v>121</v>
      </c>
      <c r="H674">
        <v>0</v>
      </c>
      <c r="I674" s="2">
        <f>AVERAGE(Table1345[[#This Row],[Estimated costs 1]:[Estimated costs 20]])</f>
        <v>0</v>
      </c>
      <c r="J674" s="2">
        <f>_xlfn.STDEV.P(Table1345[[#This Row],[Estimated costs 1]:[Estimated costs 20]])</f>
        <v>0</v>
      </c>
      <c r="K674" s="2" t="e">
        <f>Table1345[[#This Row],[Dev]]/Table1345[[#This Row],[Mean]]*100</f>
        <v>#DIV/0!</v>
      </c>
      <c r="L674" s="2">
        <f>Table1345[[#This Row],[Estimated costs 1]]-Table1345[[#This Row],[Actual cost]]</f>
        <v>0</v>
      </c>
      <c r="M674" s="2" t="e">
        <f>Table1345[[#This Row],[Diff 1]]/Table1345[[#This Row],[Actual cost]]*100</f>
        <v>#DIV/0!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</row>
    <row r="675" spans="1:33" x14ac:dyDescent="0.3">
      <c r="A675" t="s">
        <v>699</v>
      </c>
      <c r="B675">
        <v>673</v>
      </c>
      <c r="C675" t="str">
        <f>LEFT(Table1345[[#This Row],[Contingency id]])</f>
        <v>C</v>
      </c>
      <c r="D675">
        <v>0</v>
      </c>
      <c r="E675" s="1">
        <v>1.0650406504065</v>
      </c>
      <c r="F675">
        <v>131</v>
      </c>
      <c r="G675">
        <v>123</v>
      </c>
      <c r="H675">
        <v>0</v>
      </c>
      <c r="I675" s="2">
        <f>AVERAGE(Table1345[[#This Row],[Estimated costs 1]:[Estimated costs 20]])</f>
        <v>0</v>
      </c>
      <c r="J675" s="2">
        <f>_xlfn.STDEV.P(Table1345[[#This Row],[Estimated costs 1]:[Estimated costs 20]])</f>
        <v>0</v>
      </c>
      <c r="K675" s="2" t="e">
        <f>Table1345[[#This Row],[Dev]]/Table1345[[#This Row],[Mean]]*100</f>
        <v>#DIV/0!</v>
      </c>
      <c r="L675" s="2">
        <f>Table1345[[#This Row],[Estimated costs 1]]-Table1345[[#This Row],[Actual cost]]</f>
        <v>0</v>
      </c>
      <c r="M675" s="2" t="e">
        <f>Table1345[[#This Row],[Diff 1]]/Table1345[[#This Row],[Actual cost]]*100</f>
        <v>#DIV/0!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</row>
    <row r="676" spans="1:33" x14ac:dyDescent="0.3">
      <c r="A676" t="s">
        <v>700</v>
      </c>
      <c r="B676">
        <v>674</v>
      </c>
      <c r="C676" t="str">
        <f>LEFT(Table1345[[#This Row],[Contingency id]])</f>
        <v>C</v>
      </c>
      <c r="D676">
        <v>0</v>
      </c>
      <c r="E676" s="1">
        <v>1.0596026490066199</v>
      </c>
      <c r="F676">
        <v>160</v>
      </c>
      <c r="G676">
        <v>151</v>
      </c>
      <c r="H676">
        <v>0</v>
      </c>
      <c r="I676" s="2">
        <f>AVERAGE(Table1345[[#This Row],[Estimated costs 1]:[Estimated costs 20]])</f>
        <v>0</v>
      </c>
      <c r="J676" s="2">
        <f>_xlfn.STDEV.P(Table1345[[#This Row],[Estimated costs 1]:[Estimated costs 20]])</f>
        <v>0</v>
      </c>
      <c r="K676" s="2" t="e">
        <f>Table1345[[#This Row],[Dev]]/Table1345[[#This Row],[Mean]]*100</f>
        <v>#DIV/0!</v>
      </c>
      <c r="L676" s="2">
        <f>Table1345[[#This Row],[Estimated costs 1]]-Table1345[[#This Row],[Actual cost]]</f>
        <v>0</v>
      </c>
      <c r="M676" s="2" t="e">
        <f>Table1345[[#This Row],[Diff 1]]/Table1345[[#This Row],[Actual cost]]*100</f>
        <v>#DIV/0!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</row>
    <row r="677" spans="1:33" x14ac:dyDescent="0.3">
      <c r="A677" t="s">
        <v>701</v>
      </c>
      <c r="B677">
        <v>675</v>
      </c>
      <c r="C677" t="str">
        <f>LEFT(Table1345[[#This Row],[Contingency id]])</f>
        <v>C</v>
      </c>
      <c r="D677">
        <v>0</v>
      </c>
      <c r="E677" s="1">
        <v>1.048</v>
      </c>
      <c r="F677">
        <v>131</v>
      </c>
      <c r="G677">
        <v>125</v>
      </c>
      <c r="H677">
        <v>0</v>
      </c>
      <c r="I677" s="2">
        <f>AVERAGE(Table1345[[#This Row],[Estimated costs 1]:[Estimated costs 20]])</f>
        <v>0</v>
      </c>
      <c r="J677" s="2">
        <f>_xlfn.STDEV.P(Table1345[[#This Row],[Estimated costs 1]:[Estimated costs 20]])</f>
        <v>0</v>
      </c>
      <c r="K677" s="2" t="e">
        <f>Table1345[[#This Row],[Dev]]/Table1345[[#This Row],[Mean]]*100</f>
        <v>#DIV/0!</v>
      </c>
      <c r="L677" s="2">
        <f>Table1345[[#This Row],[Estimated costs 1]]-Table1345[[#This Row],[Actual cost]]</f>
        <v>0</v>
      </c>
      <c r="M677" s="2" t="e">
        <f>Table1345[[#This Row],[Diff 1]]/Table1345[[#This Row],[Actual cost]]*100</f>
        <v>#DIV/0!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</row>
    <row r="678" spans="1:33" x14ac:dyDescent="0.3">
      <c r="A678" t="s">
        <v>702</v>
      </c>
      <c r="B678">
        <v>676</v>
      </c>
      <c r="C678" t="str">
        <f>LEFT(Table1345[[#This Row],[Contingency id]])</f>
        <v>C</v>
      </c>
      <c r="D678">
        <v>0</v>
      </c>
      <c r="E678" s="1">
        <v>1.0314960629921199</v>
      </c>
      <c r="F678">
        <v>131</v>
      </c>
      <c r="G678">
        <v>127</v>
      </c>
      <c r="H678">
        <v>0</v>
      </c>
      <c r="I678" s="2">
        <f>AVERAGE(Table1345[[#This Row],[Estimated costs 1]:[Estimated costs 20]])</f>
        <v>0</v>
      </c>
      <c r="J678" s="2">
        <f>_xlfn.STDEV.P(Table1345[[#This Row],[Estimated costs 1]:[Estimated costs 20]])</f>
        <v>0</v>
      </c>
      <c r="K678" s="2" t="e">
        <f>Table1345[[#This Row],[Dev]]/Table1345[[#This Row],[Mean]]*100</f>
        <v>#DIV/0!</v>
      </c>
      <c r="L678" s="2">
        <f>Table1345[[#This Row],[Estimated costs 1]]-Table1345[[#This Row],[Actual cost]]</f>
        <v>0</v>
      </c>
      <c r="M678" s="2" t="e">
        <f>Table1345[[#This Row],[Diff 1]]/Table1345[[#This Row],[Actual cost]]*100</f>
        <v>#DIV/0!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</row>
    <row r="679" spans="1:33" x14ac:dyDescent="0.3">
      <c r="A679" t="s">
        <v>703</v>
      </c>
      <c r="B679">
        <v>677</v>
      </c>
      <c r="C679" t="str">
        <f>LEFT(Table1345[[#This Row],[Contingency id]])</f>
        <v>C</v>
      </c>
      <c r="D679">
        <v>0</v>
      </c>
      <c r="E679" s="1">
        <v>1.03968253968253</v>
      </c>
      <c r="F679">
        <v>131</v>
      </c>
      <c r="G679">
        <v>126</v>
      </c>
      <c r="H679">
        <v>0</v>
      </c>
      <c r="I679" s="2">
        <f>AVERAGE(Table1345[[#This Row],[Estimated costs 1]:[Estimated costs 20]])</f>
        <v>0</v>
      </c>
      <c r="J679" s="2">
        <f>_xlfn.STDEV.P(Table1345[[#This Row],[Estimated costs 1]:[Estimated costs 20]])</f>
        <v>0</v>
      </c>
      <c r="K679" s="2" t="e">
        <f>Table1345[[#This Row],[Dev]]/Table1345[[#This Row],[Mean]]*100</f>
        <v>#DIV/0!</v>
      </c>
      <c r="L679" s="2">
        <f>Table1345[[#This Row],[Estimated costs 1]]-Table1345[[#This Row],[Actual cost]]</f>
        <v>0</v>
      </c>
      <c r="M679" s="2" t="e">
        <f>Table1345[[#This Row],[Diff 1]]/Table1345[[#This Row],[Actual cost]]*100</f>
        <v>#DIV/0!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</row>
    <row r="680" spans="1:33" x14ac:dyDescent="0.3">
      <c r="A680" t="s">
        <v>704</v>
      </c>
      <c r="B680">
        <v>678</v>
      </c>
      <c r="C680" t="str">
        <f>LEFT(Table1345[[#This Row],[Contingency id]])</f>
        <v>C</v>
      </c>
      <c r="D680">
        <v>0</v>
      </c>
      <c r="E680" s="1">
        <v>1.048</v>
      </c>
      <c r="F680">
        <v>131</v>
      </c>
      <c r="G680">
        <v>125</v>
      </c>
      <c r="H680">
        <v>0</v>
      </c>
      <c r="I680" s="2">
        <f>AVERAGE(Table1345[[#This Row],[Estimated costs 1]:[Estimated costs 20]])</f>
        <v>0</v>
      </c>
      <c r="J680" s="2">
        <f>_xlfn.STDEV.P(Table1345[[#This Row],[Estimated costs 1]:[Estimated costs 20]])</f>
        <v>0</v>
      </c>
      <c r="K680" s="2" t="e">
        <f>Table1345[[#This Row],[Dev]]/Table1345[[#This Row],[Mean]]*100</f>
        <v>#DIV/0!</v>
      </c>
      <c r="L680" s="2">
        <f>Table1345[[#This Row],[Estimated costs 1]]-Table1345[[#This Row],[Actual cost]]</f>
        <v>0</v>
      </c>
      <c r="M680" s="2" t="e">
        <f>Table1345[[#This Row],[Diff 1]]/Table1345[[#This Row],[Actual cost]]*100</f>
        <v>#DIV/0!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</row>
    <row r="681" spans="1:33" x14ac:dyDescent="0.3">
      <c r="A681" t="s">
        <v>705</v>
      </c>
      <c r="B681">
        <v>679</v>
      </c>
      <c r="C681" t="str">
        <f>LEFT(Table1345[[#This Row],[Contingency id]])</f>
        <v>C</v>
      </c>
      <c r="D681">
        <v>0</v>
      </c>
      <c r="E681" s="1">
        <v>1.0958904109589001</v>
      </c>
      <c r="F681">
        <v>160</v>
      </c>
      <c r="G681">
        <v>146</v>
      </c>
      <c r="H681">
        <v>0</v>
      </c>
      <c r="I681" s="2">
        <f>AVERAGE(Table1345[[#This Row],[Estimated costs 1]:[Estimated costs 20]])</f>
        <v>0</v>
      </c>
      <c r="J681" s="2">
        <f>_xlfn.STDEV.P(Table1345[[#This Row],[Estimated costs 1]:[Estimated costs 20]])</f>
        <v>0</v>
      </c>
      <c r="K681" s="2" t="e">
        <f>Table1345[[#This Row],[Dev]]/Table1345[[#This Row],[Mean]]*100</f>
        <v>#DIV/0!</v>
      </c>
      <c r="L681" s="2">
        <f>Table1345[[#This Row],[Estimated costs 1]]-Table1345[[#This Row],[Actual cost]]</f>
        <v>0</v>
      </c>
      <c r="M681" s="2" t="e">
        <f>Table1345[[#This Row],[Diff 1]]/Table1345[[#This Row],[Actual cost]]*100</f>
        <v>#DIV/0!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</row>
    <row r="682" spans="1:33" x14ac:dyDescent="0.3">
      <c r="A682" t="s">
        <v>706</v>
      </c>
      <c r="B682">
        <v>680</v>
      </c>
      <c r="C682" t="str">
        <f>LEFT(Table1345[[#This Row],[Contingency id]])</f>
        <v>C</v>
      </c>
      <c r="D682">
        <v>0</v>
      </c>
      <c r="E682" s="1">
        <v>1.07438016528925</v>
      </c>
      <c r="F682">
        <v>130</v>
      </c>
      <c r="G682">
        <v>121</v>
      </c>
      <c r="H682">
        <v>0</v>
      </c>
      <c r="I682" s="2">
        <f>AVERAGE(Table1345[[#This Row],[Estimated costs 1]:[Estimated costs 20]])</f>
        <v>0</v>
      </c>
      <c r="J682" s="2">
        <f>_xlfn.STDEV.P(Table1345[[#This Row],[Estimated costs 1]:[Estimated costs 20]])</f>
        <v>0</v>
      </c>
      <c r="K682" s="2" t="e">
        <f>Table1345[[#This Row],[Dev]]/Table1345[[#This Row],[Mean]]*100</f>
        <v>#DIV/0!</v>
      </c>
      <c r="L682" s="2">
        <f>Table1345[[#This Row],[Estimated costs 1]]-Table1345[[#This Row],[Actual cost]]</f>
        <v>0</v>
      </c>
      <c r="M682" s="2" t="e">
        <f>Table1345[[#This Row],[Diff 1]]/Table1345[[#This Row],[Actual cost]]*100</f>
        <v>#DIV/0!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</row>
    <row r="683" spans="1:33" x14ac:dyDescent="0.3">
      <c r="A683" t="s">
        <v>707</v>
      </c>
      <c r="B683">
        <v>681</v>
      </c>
      <c r="C683" t="str">
        <f>LEFT(Table1345[[#This Row],[Contingency id]])</f>
        <v>C</v>
      </c>
      <c r="D683">
        <v>0</v>
      </c>
      <c r="E683" s="1">
        <v>1.0655737704918</v>
      </c>
      <c r="F683">
        <v>130</v>
      </c>
      <c r="G683">
        <v>122</v>
      </c>
      <c r="H683">
        <v>0</v>
      </c>
      <c r="I683" s="2">
        <f>AVERAGE(Table1345[[#This Row],[Estimated costs 1]:[Estimated costs 20]])</f>
        <v>0</v>
      </c>
      <c r="J683" s="2">
        <f>_xlfn.STDEV.P(Table1345[[#This Row],[Estimated costs 1]:[Estimated costs 20]])</f>
        <v>0</v>
      </c>
      <c r="K683" s="2" t="e">
        <f>Table1345[[#This Row],[Dev]]/Table1345[[#This Row],[Mean]]*100</f>
        <v>#DIV/0!</v>
      </c>
      <c r="L683" s="2">
        <f>Table1345[[#This Row],[Estimated costs 1]]-Table1345[[#This Row],[Actual cost]]</f>
        <v>0</v>
      </c>
      <c r="M683" s="2" t="e">
        <f>Table1345[[#This Row],[Diff 1]]/Table1345[[#This Row],[Actual cost]]*100</f>
        <v>#DIV/0!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</row>
    <row r="684" spans="1:33" x14ac:dyDescent="0.3">
      <c r="A684" t="s">
        <v>708</v>
      </c>
      <c r="B684">
        <v>682</v>
      </c>
      <c r="C684" t="str">
        <f>LEFT(Table1345[[#This Row],[Contingency id]])</f>
        <v>C</v>
      </c>
      <c r="D684">
        <v>0</v>
      </c>
      <c r="E684" s="1">
        <v>1.0738255033557</v>
      </c>
      <c r="F684">
        <v>160</v>
      </c>
      <c r="G684">
        <v>149</v>
      </c>
      <c r="H684">
        <v>0</v>
      </c>
      <c r="I684" s="2">
        <f>AVERAGE(Table1345[[#This Row],[Estimated costs 1]:[Estimated costs 20]])</f>
        <v>0</v>
      </c>
      <c r="J684" s="2">
        <f>_xlfn.STDEV.P(Table1345[[#This Row],[Estimated costs 1]:[Estimated costs 20]])</f>
        <v>0</v>
      </c>
      <c r="K684" s="2" t="e">
        <f>Table1345[[#This Row],[Dev]]/Table1345[[#This Row],[Mean]]*100</f>
        <v>#DIV/0!</v>
      </c>
      <c r="L684" s="2">
        <f>Table1345[[#This Row],[Estimated costs 1]]-Table1345[[#This Row],[Actual cost]]</f>
        <v>0</v>
      </c>
      <c r="M684" s="2" t="e">
        <f>Table1345[[#This Row],[Diff 1]]/Table1345[[#This Row],[Actual cost]]*100</f>
        <v>#DIV/0!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</row>
    <row r="685" spans="1:33" x14ac:dyDescent="0.3">
      <c r="A685" t="s">
        <v>709</v>
      </c>
      <c r="B685">
        <v>683</v>
      </c>
      <c r="C685" t="str">
        <f>LEFT(Table1345[[#This Row],[Contingency id]])</f>
        <v>C</v>
      </c>
      <c r="D685">
        <v>0</v>
      </c>
      <c r="E685" s="1">
        <v>1.0650406504065</v>
      </c>
      <c r="F685">
        <v>131</v>
      </c>
      <c r="G685">
        <v>123</v>
      </c>
      <c r="H685">
        <v>0</v>
      </c>
      <c r="I685" s="2">
        <f>AVERAGE(Table1345[[#This Row],[Estimated costs 1]:[Estimated costs 20]])</f>
        <v>0</v>
      </c>
      <c r="J685" s="2">
        <f>_xlfn.STDEV.P(Table1345[[#This Row],[Estimated costs 1]:[Estimated costs 20]])</f>
        <v>0</v>
      </c>
      <c r="K685" s="2" t="e">
        <f>Table1345[[#This Row],[Dev]]/Table1345[[#This Row],[Mean]]*100</f>
        <v>#DIV/0!</v>
      </c>
      <c r="L685" s="2">
        <f>Table1345[[#This Row],[Estimated costs 1]]-Table1345[[#This Row],[Actual cost]]</f>
        <v>0</v>
      </c>
      <c r="M685" s="2" t="e">
        <f>Table1345[[#This Row],[Diff 1]]/Table1345[[#This Row],[Actual cost]]*100</f>
        <v>#DIV/0!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</row>
    <row r="686" spans="1:33" x14ac:dyDescent="0.3">
      <c r="A686" t="s">
        <v>710</v>
      </c>
      <c r="B686">
        <v>684</v>
      </c>
      <c r="C686" t="str">
        <f>LEFT(Table1345[[#This Row],[Contingency id]])</f>
        <v>C</v>
      </c>
      <c r="D686">
        <v>0</v>
      </c>
      <c r="E686" s="1">
        <v>1.05645161290322</v>
      </c>
      <c r="F686">
        <v>131</v>
      </c>
      <c r="G686">
        <v>124</v>
      </c>
      <c r="H686">
        <v>0</v>
      </c>
      <c r="I686" s="2">
        <f>AVERAGE(Table1345[[#This Row],[Estimated costs 1]:[Estimated costs 20]])</f>
        <v>0</v>
      </c>
      <c r="J686" s="2">
        <f>_xlfn.STDEV.P(Table1345[[#This Row],[Estimated costs 1]:[Estimated costs 20]])</f>
        <v>0</v>
      </c>
      <c r="K686" s="2" t="e">
        <f>Table1345[[#This Row],[Dev]]/Table1345[[#This Row],[Mean]]*100</f>
        <v>#DIV/0!</v>
      </c>
      <c r="L686" s="2">
        <f>Table1345[[#This Row],[Estimated costs 1]]-Table1345[[#This Row],[Actual cost]]</f>
        <v>0</v>
      </c>
      <c r="M686" s="2" t="e">
        <f>Table1345[[#This Row],[Diff 1]]/Table1345[[#This Row],[Actual cost]]*100</f>
        <v>#DIV/0!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</row>
    <row r="687" spans="1:33" x14ac:dyDescent="0.3">
      <c r="A687" t="s">
        <v>711</v>
      </c>
      <c r="B687">
        <v>685</v>
      </c>
      <c r="C687" t="str">
        <f>LEFT(Table1345[[#This Row],[Contingency id]])</f>
        <v>C</v>
      </c>
      <c r="D687">
        <v>0</v>
      </c>
      <c r="E687" s="1">
        <v>1.0916666666666599</v>
      </c>
      <c r="F687">
        <v>131</v>
      </c>
      <c r="G687">
        <v>120</v>
      </c>
      <c r="H687">
        <v>0</v>
      </c>
      <c r="I687" s="2">
        <f>AVERAGE(Table1345[[#This Row],[Estimated costs 1]:[Estimated costs 20]])</f>
        <v>0</v>
      </c>
      <c r="J687" s="2">
        <f>_xlfn.STDEV.P(Table1345[[#This Row],[Estimated costs 1]:[Estimated costs 20]])</f>
        <v>0</v>
      </c>
      <c r="K687" s="2" t="e">
        <f>Table1345[[#This Row],[Dev]]/Table1345[[#This Row],[Mean]]*100</f>
        <v>#DIV/0!</v>
      </c>
      <c r="L687" s="2">
        <f>Table1345[[#This Row],[Estimated costs 1]]-Table1345[[#This Row],[Actual cost]]</f>
        <v>0</v>
      </c>
      <c r="M687" s="2" t="e">
        <f>Table1345[[#This Row],[Diff 1]]/Table1345[[#This Row],[Actual cost]]*100</f>
        <v>#DIV/0!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</row>
    <row r="688" spans="1:33" x14ac:dyDescent="0.3">
      <c r="A688" t="s">
        <v>712</v>
      </c>
      <c r="B688">
        <v>686</v>
      </c>
      <c r="C688" t="str">
        <f>LEFT(Table1345[[#This Row],[Contingency id]])</f>
        <v>C</v>
      </c>
      <c r="D688">
        <v>0</v>
      </c>
      <c r="E688" s="1">
        <v>1.02362204724409</v>
      </c>
      <c r="F688">
        <v>130</v>
      </c>
      <c r="G688">
        <v>127</v>
      </c>
      <c r="H688">
        <v>0</v>
      </c>
      <c r="I688" s="2">
        <f>AVERAGE(Table1345[[#This Row],[Estimated costs 1]:[Estimated costs 20]])</f>
        <v>0</v>
      </c>
      <c r="J688" s="2">
        <f>_xlfn.STDEV.P(Table1345[[#This Row],[Estimated costs 1]:[Estimated costs 20]])</f>
        <v>0</v>
      </c>
      <c r="K688" s="2" t="e">
        <f>Table1345[[#This Row],[Dev]]/Table1345[[#This Row],[Mean]]*100</f>
        <v>#DIV/0!</v>
      </c>
      <c r="L688" s="2">
        <f>Table1345[[#This Row],[Estimated costs 1]]-Table1345[[#This Row],[Actual cost]]</f>
        <v>0</v>
      </c>
      <c r="M688" s="2" t="e">
        <f>Table1345[[#This Row],[Diff 1]]/Table1345[[#This Row],[Actual cost]]*100</f>
        <v>#DIV/0!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</row>
    <row r="689" spans="1:33" x14ac:dyDescent="0.3">
      <c r="A689" t="s">
        <v>713</v>
      </c>
      <c r="B689">
        <v>687</v>
      </c>
      <c r="C689" t="str">
        <f>LEFT(Table1345[[#This Row],[Contingency id]])</f>
        <v>C</v>
      </c>
      <c r="D689">
        <v>0</v>
      </c>
      <c r="E689" s="1">
        <v>1.0526315789473599</v>
      </c>
      <c r="F689">
        <v>160</v>
      </c>
      <c r="G689">
        <v>152</v>
      </c>
      <c r="H689">
        <v>0</v>
      </c>
      <c r="I689" s="2">
        <f>AVERAGE(Table1345[[#This Row],[Estimated costs 1]:[Estimated costs 20]])</f>
        <v>0</v>
      </c>
      <c r="J689" s="2">
        <f>_xlfn.STDEV.P(Table1345[[#This Row],[Estimated costs 1]:[Estimated costs 20]])</f>
        <v>0</v>
      </c>
      <c r="K689" s="2" t="e">
        <f>Table1345[[#This Row],[Dev]]/Table1345[[#This Row],[Mean]]*100</f>
        <v>#DIV/0!</v>
      </c>
      <c r="L689" s="2">
        <f>Table1345[[#This Row],[Estimated costs 1]]-Table1345[[#This Row],[Actual cost]]</f>
        <v>0</v>
      </c>
      <c r="M689" s="2" t="e">
        <f>Table1345[[#This Row],[Diff 1]]/Table1345[[#This Row],[Actual cost]]*100</f>
        <v>#DIV/0!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</row>
    <row r="690" spans="1:33" x14ac:dyDescent="0.3">
      <c r="A690" t="s">
        <v>714</v>
      </c>
      <c r="B690">
        <v>688</v>
      </c>
      <c r="C690" t="str">
        <f>LEFT(Table1345[[#This Row],[Contingency id]])</f>
        <v>C</v>
      </c>
      <c r="D690">
        <v>0</v>
      </c>
      <c r="E690" s="1">
        <v>1.0571428571428501</v>
      </c>
      <c r="F690">
        <v>148</v>
      </c>
      <c r="G690">
        <v>140</v>
      </c>
      <c r="H690">
        <v>0</v>
      </c>
      <c r="I690" s="2">
        <f>AVERAGE(Table1345[[#This Row],[Estimated costs 1]:[Estimated costs 20]])</f>
        <v>0</v>
      </c>
      <c r="J690" s="2">
        <f>_xlfn.STDEV.P(Table1345[[#This Row],[Estimated costs 1]:[Estimated costs 20]])</f>
        <v>0</v>
      </c>
      <c r="K690" s="2" t="e">
        <f>Table1345[[#This Row],[Dev]]/Table1345[[#This Row],[Mean]]*100</f>
        <v>#DIV/0!</v>
      </c>
      <c r="L690" s="2">
        <f>Table1345[[#This Row],[Estimated costs 1]]-Table1345[[#This Row],[Actual cost]]</f>
        <v>0</v>
      </c>
      <c r="M690" s="2" t="e">
        <f>Table1345[[#This Row],[Diff 1]]/Table1345[[#This Row],[Actual cost]]*100</f>
        <v>#DIV/0!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</row>
    <row r="691" spans="1:33" x14ac:dyDescent="0.3">
      <c r="A691" t="s">
        <v>715</v>
      </c>
      <c r="B691">
        <v>689</v>
      </c>
      <c r="C691" t="str">
        <f>LEFT(Table1345[[#This Row],[Contingency id]])</f>
        <v>C</v>
      </c>
      <c r="D691">
        <v>0</v>
      </c>
      <c r="E691" s="1">
        <v>1.0671140939597299</v>
      </c>
      <c r="F691">
        <v>159</v>
      </c>
      <c r="G691">
        <v>149</v>
      </c>
      <c r="H691">
        <v>0</v>
      </c>
      <c r="I691" s="2">
        <f>AVERAGE(Table1345[[#This Row],[Estimated costs 1]:[Estimated costs 20]])</f>
        <v>0</v>
      </c>
      <c r="J691" s="2">
        <f>_xlfn.STDEV.P(Table1345[[#This Row],[Estimated costs 1]:[Estimated costs 20]])</f>
        <v>0</v>
      </c>
      <c r="K691" s="2" t="e">
        <f>Table1345[[#This Row],[Dev]]/Table1345[[#This Row],[Mean]]*100</f>
        <v>#DIV/0!</v>
      </c>
      <c r="L691" s="2">
        <f>Table1345[[#This Row],[Estimated costs 1]]-Table1345[[#This Row],[Actual cost]]</f>
        <v>0</v>
      </c>
      <c r="M691" s="2" t="e">
        <f>Table1345[[#This Row],[Diff 1]]/Table1345[[#This Row],[Actual cost]]*100</f>
        <v>#DIV/0!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</row>
    <row r="692" spans="1:33" x14ac:dyDescent="0.3">
      <c r="A692" t="s">
        <v>716</v>
      </c>
      <c r="B692">
        <v>690</v>
      </c>
      <c r="C692" t="str">
        <f>LEFT(Table1345[[#This Row],[Contingency id]])</f>
        <v>C</v>
      </c>
      <c r="D692">
        <v>0</v>
      </c>
      <c r="E692" s="1">
        <v>1.0529801324503301</v>
      </c>
      <c r="F692">
        <v>159</v>
      </c>
      <c r="G692">
        <v>151</v>
      </c>
      <c r="H692">
        <v>0</v>
      </c>
      <c r="I692" s="2">
        <f>AVERAGE(Table1345[[#This Row],[Estimated costs 1]:[Estimated costs 20]])</f>
        <v>0</v>
      </c>
      <c r="J692" s="2">
        <f>_xlfn.STDEV.P(Table1345[[#This Row],[Estimated costs 1]:[Estimated costs 20]])</f>
        <v>0</v>
      </c>
      <c r="K692" s="2" t="e">
        <f>Table1345[[#This Row],[Dev]]/Table1345[[#This Row],[Mean]]*100</f>
        <v>#DIV/0!</v>
      </c>
      <c r="L692" s="2">
        <f>Table1345[[#This Row],[Estimated costs 1]]-Table1345[[#This Row],[Actual cost]]</f>
        <v>0</v>
      </c>
      <c r="M692" s="2" t="e">
        <f>Table1345[[#This Row],[Diff 1]]/Table1345[[#This Row],[Actual cost]]*100</f>
        <v>#DIV/0!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</row>
    <row r="693" spans="1:33" x14ac:dyDescent="0.3">
      <c r="A693" t="s">
        <v>717</v>
      </c>
      <c r="B693">
        <v>691</v>
      </c>
      <c r="C693" t="str">
        <f>LEFT(Table1345[[#This Row],[Contingency id]])</f>
        <v>C</v>
      </c>
      <c r="D693">
        <v>0</v>
      </c>
      <c r="E693" s="1">
        <v>1.09139784946236</v>
      </c>
      <c r="F693">
        <v>203</v>
      </c>
      <c r="G693">
        <v>186</v>
      </c>
      <c r="H693">
        <v>0</v>
      </c>
      <c r="I693" s="2">
        <f>AVERAGE(Table1345[[#This Row],[Estimated costs 1]:[Estimated costs 20]])</f>
        <v>0</v>
      </c>
      <c r="J693" s="2">
        <f>_xlfn.STDEV.P(Table1345[[#This Row],[Estimated costs 1]:[Estimated costs 20]])</f>
        <v>0</v>
      </c>
      <c r="K693" s="2" t="e">
        <f>Table1345[[#This Row],[Dev]]/Table1345[[#This Row],[Mean]]*100</f>
        <v>#DIV/0!</v>
      </c>
      <c r="L693" s="2">
        <f>Table1345[[#This Row],[Estimated costs 1]]-Table1345[[#This Row],[Actual cost]]</f>
        <v>0</v>
      </c>
      <c r="M693" s="2" t="e">
        <f>Table1345[[#This Row],[Diff 1]]/Table1345[[#This Row],[Actual cost]]*100</f>
        <v>#DIV/0!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</row>
    <row r="694" spans="1:33" x14ac:dyDescent="0.3">
      <c r="A694" t="s">
        <v>718</v>
      </c>
      <c r="B694">
        <v>692</v>
      </c>
      <c r="C694" t="str">
        <f>LEFT(Table1345[[#This Row],[Contingency id]])</f>
        <v>C</v>
      </c>
      <c r="D694">
        <v>0</v>
      </c>
      <c r="E694" s="1">
        <v>1.12121212121212</v>
      </c>
      <c r="F694">
        <v>148</v>
      </c>
      <c r="G694">
        <v>132</v>
      </c>
      <c r="H694">
        <v>0</v>
      </c>
      <c r="I694" s="2">
        <f>AVERAGE(Table1345[[#This Row],[Estimated costs 1]:[Estimated costs 20]])</f>
        <v>0</v>
      </c>
      <c r="J694" s="2">
        <f>_xlfn.STDEV.P(Table1345[[#This Row],[Estimated costs 1]:[Estimated costs 20]])</f>
        <v>0</v>
      </c>
      <c r="K694" s="2" t="e">
        <f>Table1345[[#This Row],[Dev]]/Table1345[[#This Row],[Mean]]*100</f>
        <v>#DIV/0!</v>
      </c>
      <c r="L694" s="2">
        <f>Table1345[[#This Row],[Estimated costs 1]]-Table1345[[#This Row],[Actual cost]]</f>
        <v>0</v>
      </c>
      <c r="M694" s="2" t="e">
        <f>Table1345[[#This Row],[Diff 1]]/Table1345[[#This Row],[Actual cost]]*100</f>
        <v>#DIV/0!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</row>
    <row r="695" spans="1:33" x14ac:dyDescent="0.3">
      <c r="A695" t="s">
        <v>719</v>
      </c>
      <c r="B695">
        <v>693</v>
      </c>
      <c r="C695" t="str">
        <f>LEFT(Table1345[[#This Row],[Contingency id]])</f>
        <v>C</v>
      </c>
      <c r="D695">
        <v>0</v>
      </c>
      <c r="E695" s="1">
        <v>1.06</v>
      </c>
      <c r="F695">
        <v>159</v>
      </c>
      <c r="G695">
        <v>150</v>
      </c>
      <c r="H695">
        <v>0</v>
      </c>
      <c r="I695" s="2">
        <f>AVERAGE(Table1345[[#This Row],[Estimated costs 1]:[Estimated costs 20]])</f>
        <v>0</v>
      </c>
      <c r="J695" s="2">
        <f>_xlfn.STDEV.P(Table1345[[#This Row],[Estimated costs 1]:[Estimated costs 20]])</f>
        <v>0</v>
      </c>
      <c r="K695" s="2" t="e">
        <f>Table1345[[#This Row],[Dev]]/Table1345[[#This Row],[Mean]]*100</f>
        <v>#DIV/0!</v>
      </c>
      <c r="L695" s="2">
        <f>Table1345[[#This Row],[Estimated costs 1]]-Table1345[[#This Row],[Actual cost]]</f>
        <v>0</v>
      </c>
      <c r="M695" s="2" t="e">
        <f>Table1345[[#This Row],[Diff 1]]/Table1345[[#This Row],[Actual cost]]*100</f>
        <v>#DIV/0!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</row>
    <row r="696" spans="1:33" x14ac:dyDescent="0.3">
      <c r="A696" t="s">
        <v>720</v>
      </c>
      <c r="B696">
        <v>694</v>
      </c>
      <c r="C696" t="str">
        <f>LEFT(Table1345[[#This Row],[Contingency id]])</f>
        <v>C</v>
      </c>
      <c r="D696">
        <v>0</v>
      </c>
      <c r="E696" s="1">
        <v>1.0882352941176401</v>
      </c>
      <c r="F696">
        <v>148</v>
      </c>
      <c r="G696">
        <v>136</v>
      </c>
      <c r="H696">
        <v>0</v>
      </c>
      <c r="I696" s="2">
        <f>AVERAGE(Table1345[[#This Row],[Estimated costs 1]:[Estimated costs 20]])</f>
        <v>0</v>
      </c>
      <c r="J696" s="2">
        <f>_xlfn.STDEV.P(Table1345[[#This Row],[Estimated costs 1]:[Estimated costs 20]])</f>
        <v>0</v>
      </c>
      <c r="K696" s="2" t="e">
        <f>Table1345[[#This Row],[Dev]]/Table1345[[#This Row],[Mean]]*100</f>
        <v>#DIV/0!</v>
      </c>
      <c r="L696" s="2">
        <f>Table1345[[#This Row],[Estimated costs 1]]-Table1345[[#This Row],[Actual cost]]</f>
        <v>0</v>
      </c>
      <c r="M696" s="2" t="e">
        <f>Table1345[[#This Row],[Diff 1]]/Table1345[[#This Row],[Actual cost]]*100</f>
        <v>#DIV/0!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</row>
    <row r="697" spans="1:33" x14ac:dyDescent="0.3">
      <c r="A697" t="s">
        <v>721</v>
      </c>
      <c r="B697">
        <v>695</v>
      </c>
      <c r="C697" t="str">
        <f>LEFT(Table1345[[#This Row],[Contingency id]])</f>
        <v>C</v>
      </c>
      <c r="D697">
        <v>0</v>
      </c>
      <c r="E697" s="1">
        <v>1.0529801324503301</v>
      </c>
      <c r="F697">
        <v>159</v>
      </c>
      <c r="G697">
        <v>151</v>
      </c>
      <c r="H697">
        <v>0</v>
      </c>
      <c r="I697" s="2">
        <f>AVERAGE(Table1345[[#This Row],[Estimated costs 1]:[Estimated costs 20]])</f>
        <v>0</v>
      </c>
      <c r="J697" s="2">
        <f>_xlfn.STDEV.P(Table1345[[#This Row],[Estimated costs 1]:[Estimated costs 20]])</f>
        <v>0</v>
      </c>
      <c r="K697" s="2" t="e">
        <f>Table1345[[#This Row],[Dev]]/Table1345[[#This Row],[Mean]]*100</f>
        <v>#DIV/0!</v>
      </c>
      <c r="L697" s="2">
        <f>Table1345[[#This Row],[Estimated costs 1]]-Table1345[[#This Row],[Actual cost]]</f>
        <v>0</v>
      </c>
      <c r="M697" s="2" t="e">
        <f>Table1345[[#This Row],[Diff 1]]/Table1345[[#This Row],[Actual cost]]*100</f>
        <v>#DIV/0!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</row>
    <row r="698" spans="1:33" x14ac:dyDescent="0.3">
      <c r="A698" t="s">
        <v>722</v>
      </c>
      <c r="B698">
        <v>696</v>
      </c>
      <c r="C698" t="str">
        <f>LEFT(Table1345[[#This Row],[Contingency id]])</f>
        <v>C</v>
      </c>
      <c r="D698">
        <v>0</v>
      </c>
      <c r="E698" s="1">
        <v>1.10928961748633</v>
      </c>
      <c r="F698">
        <v>203</v>
      </c>
      <c r="G698">
        <v>183</v>
      </c>
      <c r="H698">
        <v>0</v>
      </c>
      <c r="I698" s="2">
        <f>AVERAGE(Table1345[[#This Row],[Estimated costs 1]:[Estimated costs 20]])</f>
        <v>0</v>
      </c>
      <c r="J698" s="2">
        <f>_xlfn.STDEV.P(Table1345[[#This Row],[Estimated costs 1]:[Estimated costs 20]])</f>
        <v>0</v>
      </c>
      <c r="K698" s="2" t="e">
        <f>Table1345[[#This Row],[Dev]]/Table1345[[#This Row],[Mean]]*100</f>
        <v>#DIV/0!</v>
      </c>
      <c r="L698" s="2">
        <f>Table1345[[#This Row],[Estimated costs 1]]-Table1345[[#This Row],[Actual cost]]</f>
        <v>0</v>
      </c>
      <c r="M698" s="2" t="e">
        <f>Table1345[[#This Row],[Diff 1]]/Table1345[[#This Row],[Actual cost]]*100</f>
        <v>#DIV/0!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</row>
    <row r="699" spans="1:33" x14ac:dyDescent="0.3">
      <c r="A699" t="s">
        <v>723</v>
      </c>
      <c r="B699">
        <v>697</v>
      </c>
      <c r="C699" t="str">
        <f>LEFT(Table1345[[#This Row],[Contingency id]])</f>
        <v>C</v>
      </c>
      <c r="D699">
        <v>0</v>
      </c>
      <c r="E699" s="1">
        <v>1.0628272251308899</v>
      </c>
      <c r="F699">
        <v>203</v>
      </c>
      <c r="G699">
        <v>191</v>
      </c>
      <c r="H699">
        <v>0</v>
      </c>
      <c r="I699" s="2">
        <f>AVERAGE(Table1345[[#This Row],[Estimated costs 1]:[Estimated costs 20]])</f>
        <v>0</v>
      </c>
      <c r="J699" s="2">
        <f>_xlfn.STDEV.P(Table1345[[#This Row],[Estimated costs 1]:[Estimated costs 20]])</f>
        <v>0</v>
      </c>
      <c r="K699" s="2" t="e">
        <f>Table1345[[#This Row],[Dev]]/Table1345[[#This Row],[Mean]]*100</f>
        <v>#DIV/0!</v>
      </c>
      <c r="L699" s="2">
        <f>Table1345[[#This Row],[Estimated costs 1]]-Table1345[[#This Row],[Actual cost]]</f>
        <v>0</v>
      </c>
      <c r="M699" s="2" t="e">
        <f>Table1345[[#This Row],[Diff 1]]/Table1345[[#This Row],[Actual cost]]*100</f>
        <v>#DIV/0!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</row>
    <row r="700" spans="1:33" x14ac:dyDescent="0.3">
      <c r="A700" t="s">
        <v>724</v>
      </c>
      <c r="B700">
        <v>698</v>
      </c>
      <c r="C700" t="str">
        <f>LEFT(Table1345[[#This Row],[Contingency id]])</f>
        <v>C</v>
      </c>
      <c r="D700">
        <v>0</v>
      </c>
      <c r="E700" s="1">
        <v>1.05181347150259</v>
      </c>
      <c r="F700">
        <v>203</v>
      </c>
      <c r="G700">
        <v>193</v>
      </c>
      <c r="H700">
        <v>0</v>
      </c>
      <c r="I700" s="2">
        <f>AVERAGE(Table1345[[#This Row],[Estimated costs 1]:[Estimated costs 20]])</f>
        <v>0</v>
      </c>
      <c r="J700" s="2">
        <f>_xlfn.STDEV.P(Table1345[[#This Row],[Estimated costs 1]:[Estimated costs 20]])</f>
        <v>0</v>
      </c>
      <c r="K700" s="2" t="e">
        <f>Table1345[[#This Row],[Dev]]/Table1345[[#This Row],[Mean]]*100</f>
        <v>#DIV/0!</v>
      </c>
      <c r="L700" s="2">
        <f>Table1345[[#This Row],[Estimated costs 1]]-Table1345[[#This Row],[Actual cost]]</f>
        <v>0</v>
      </c>
      <c r="M700" s="2" t="e">
        <f>Table1345[[#This Row],[Diff 1]]/Table1345[[#This Row],[Actual cost]]*100</f>
        <v>#DIV/0!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</row>
    <row r="701" spans="1:33" x14ac:dyDescent="0.3">
      <c r="A701" t="s">
        <v>725</v>
      </c>
      <c r="B701">
        <v>699</v>
      </c>
      <c r="C701" t="str">
        <f>LEFT(Table1345[[#This Row],[Contingency id]])</f>
        <v>C</v>
      </c>
      <c r="D701">
        <v>0</v>
      </c>
      <c r="E701" s="1">
        <v>1.0370370370370301</v>
      </c>
      <c r="F701">
        <v>168</v>
      </c>
      <c r="G701">
        <v>162</v>
      </c>
      <c r="H701">
        <v>0</v>
      </c>
      <c r="I701" s="2">
        <f>AVERAGE(Table1345[[#This Row],[Estimated costs 1]:[Estimated costs 20]])</f>
        <v>0</v>
      </c>
      <c r="J701" s="2">
        <f>_xlfn.STDEV.P(Table1345[[#This Row],[Estimated costs 1]:[Estimated costs 20]])</f>
        <v>0</v>
      </c>
      <c r="K701" s="2" t="e">
        <f>Table1345[[#This Row],[Dev]]/Table1345[[#This Row],[Mean]]*100</f>
        <v>#DIV/0!</v>
      </c>
      <c r="L701" s="2">
        <f>Table1345[[#This Row],[Estimated costs 1]]-Table1345[[#This Row],[Actual cost]]</f>
        <v>0</v>
      </c>
      <c r="M701" s="2" t="e">
        <f>Table1345[[#This Row],[Diff 1]]/Table1345[[#This Row],[Actual cost]]*100</f>
        <v>#DIV/0!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</row>
    <row r="702" spans="1:33" x14ac:dyDescent="0.3">
      <c r="A702" t="s">
        <v>726</v>
      </c>
      <c r="B702">
        <v>700</v>
      </c>
      <c r="C702" t="str">
        <f>LEFT(Table1345[[#This Row],[Contingency id]])</f>
        <v>C</v>
      </c>
      <c r="D702">
        <v>0</v>
      </c>
      <c r="E702" s="1">
        <v>1.09139784946236</v>
      </c>
      <c r="F702">
        <v>203</v>
      </c>
      <c r="G702">
        <v>186</v>
      </c>
      <c r="H702">
        <v>0</v>
      </c>
      <c r="I702" s="2">
        <f>AVERAGE(Table1345[[#This Row],[Estimated costs 1]:[Estimated costs 20]])</f>
        <v>0</v>
      </c>
      <c r="J702" s="2">
        <f>_xlfn.STDEV.P(Table1345[[#This Row],[Estimated costs 1]:[Estimated costs 20]])</f>
        <v>0</v>
      </c>
      <c r="K702" s="2" t="e">
        <f>Table1345[[#This Row],[Dev]]/Table1345[[#This Row],[Mean]]*100</f>
        <v>#DIV/0!</v>
      </c>
      <c r="L702" s="2">
        <f>Table1345[[#This Row],[Estimated costs 1]]-Table1345[[#This Row],[Actual cost]]</f>
        <v>0</v>
      </c>
      <c r="M702" s="2" t="e">
        <f>Table1345[[#This Row],[Diff 1]]/Table1345[[#This Row],[Actual cost]]*100</f>
        <v>#DIV/0!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</row>
    <row r="703" spans="1:33" x14ac:dyDescent="0.3">
      <c r="A703" t="s">
        <v>727</v>
      </c>
      <c r="B703">
        <v>701</v>
      </c>
      <c r="C703" t="str">
        <f>LEFT(Table1345[[#This Row],[Contingency id]])</f>
        <v>C</v>
      </c>
      <c r="D703">
        <v>0</v>
      </c>
      <c r="E703" s="1">
        <v>1.0972972972972901</v>
      </c>
      <c r="F703">
        <v>203</v>
      </c>
      <c r="G703">
        <v>185</v>
      </c>
      <c r="H703">
        <v>0</v>
      </c>
      <c r="I703" s="2">
        <f>AVERAGE(Table1345[[#This Row],[Estimated costs 1]:[Estimated costs 20]])</f>
        <v>0</v>
      </c>
      <c r="J703" s="2">
        <f>_xlfn.STDEV.P(Table1345[[#This Row],[Estimated costs 1]:[Estimated costs 20]])</f>
        <v>0</v>
      </c>
      <c r="K703" s="2" t="e">
        <f>Table1345[[#This Row],[Dev]]/Table1345[[#This Row],[Mean]]*100</f>
        <v>#DIV/0!</v>
      </c>
      <c r="L703" s="2">
        <f>Table1345[[#This Row],[Estimated costs 1]]-Table1345[[#This Row],[Actual cost]]</f>
        <v>0</v>
      </c>
      <c r="M703" s="2" t="e">
        <f>Table1345[[#This Row],[Diff 1]]/Table1345[[#This Row],[Actual cost]]*100</f>
        <v>#DIV/0!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</row>
    <row r="704" spans="1:33" x14ac:dyDescent="0.3">
      <c r="A704" t="s">
        <v>728</v>
      </c>
      <c r="B704">
        <v>702</v>
      </c>
      <c r="C704" t="str">
        <f>LEFT(Table1345[[#This Row],[Contingency id]])</f>
        <v>C</v>
      </c>
      <c r="D704">
        <v>0</v>
      </c>
      <c r="E704" s="1">
        <v>1.07407407407407</v>
      </c>
      <c r="F704">
        <v>203</v>
      </c>
      <c r="G704">
        <v>189</v>
      </c>
      <c r="H704">
        <v>0</v>
      </c>
      <c r="I704" s="2">
        <f>AVERAGE(Table1345[[#This Row],[Estimated costs 1]:[Estimated costs 20]])</f>
        <v>0</v>
      </c>
      <c r="J704" s="2">
        <f>_xlfn.STDEV.P(Table1345[[#This Row],[Estimated costs 1]:[Estimated costs 20]])</f>
        <v>0</v>
      </c>
      <c r="K704" s="2" t="e">
        <f>Table1345[[#This Row],[Dev]]/Table1345[[#This Row],[Mean]]*100</f>
        <v>#DIV/0!</v>
      </c>
      <c r="L704" s="2">
        <f>Table1345[[#This Row],[Estimated costs 1]]-Table1345[[#This Row],[Actual cost]]</f>
        <v>0</v>
      </c>
      <c r="M704" s="2" t="e">
        <f>Table1345[[#This Row],[Diff 1]]/Table1345[[#This Row],[Actual cost]]*100</f>
        <v>#DIV/0!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</row>
    <row r="705" spans="1:33" x14ac:dyDescent="0.3">
      <c r="A705" t="s">
        <v>729</v>
      </c>
      <c r="B705">
        <v>703</v>
      </c>
      <c r="C705" t="str">
        <f>LEFT(Table1345[[#This Row],[Contingency id]])</f>
        <v>C</v>
      </c>
      <c r="D705">
        <v>0</v>
      </c>
      <c r="E705" s="1">
        <v>1.0572916666666601</v>
      </c>
      <c r="F705">
        <v>203</v>
      </c>
      <c r="G705">
        <v>192</v>
      </c>
      <c r="H705">
        <v>0</v>
      </c>
      <c r="I705" s="2">
        <f>AVERAGE(Table1345[[#This Row],[Estimated costs 1]:[Estimated costs 20]])</f>
        <v>0</v>
      </c>
      <c r="J705" s="2">
        <f>_xlfn.STDEV.P(Table1345[[#This Row],[Estimated costs 1]:[Estimated costs 20]])</f>
        <v>0</v>
      </c>
      <c r="K705" s="2" t="e">
        <f>Table1345[[#This Row],[Dev]]/Table1345[[#This Row],[Mean]]*100</f>
        <v>#DIV/0!</v>
      </c>
      <c r="L705" s="2">
        <f>Table1345[[#This Row],[Estimated costs 1]]-Table1345[[#This Row],[Actual cost]]</f>
        <v>0</v>
      </c>
      <c r="M705" s="2" t="e">
        <f>Table1345[[#This Row],[Diff 1]]/Table1345[[#This Row],[Actual cost]]*100</f>
        <v>#DIV/0!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</row>
    <row r="706" spans="1:33" x14ac:dyDescent="0.3">
      <c r="A706" t="s">
        <v>730</v>
      </c>
      <c r="B706">
        <v>704</v>
      </c>
      <c r="C706" t="str">
        <f>LEFT(Table1345[[#This Row],[Contingency id]])</f>
        <v>C</v>
      </c>
      <c r="D706">
        <v>0</v>
      </c>
      <c r="E706" s="1">
        <v>1.09139784946236</v>
      </c>
      <c r="F706">
        <v>203</v>
      </c>
      <c r="G706">
        <v>186</v>
      </c>
      <c r="H706">
        <v>0</v>
      </c>
      <c r="I706" s="2">
        <f>AVERAGE(Table1345[[#This Row],[Estimated costs 1]:[Estimated costs 20]])</f>
        <v>0</v>
      </c>
      <c r="J706" s="2">
        <f>_xlfn.STDEV.P(Table1345[[#This Row],[Estimated costs 1]:[Estimated costs 20]])</f>
        <v>0</v>
      </c>
      <c r="K706" s="2" t="e">
        <f>Table1345[[#This Row],[Dev]]/Table1345[[#This Row],[Mean]]*100</f>
        <v>#DIV/0!</v>
      </c>
      <c r="L706" s="2">
        <f>Table1345[[#This Row],[Estimated costs 1]]-Table1345[[#This Row],[Actual cost]]</f>
        <v>0</v>
      </c>
      <c r="M706" s="2" t="e">
        <f>Table1345[[#This Row],[Diff 1]]/Table1345[[#This Row],[Actual cost]]*100</f>
        <v>#DIV/0!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</row>
    <row r="707" spans="1:33" x14ac:dyDescent="0.3">
      <c r="A707" t="s">
        <v>731</v>
      </c>
      <c r="B707">
        <v>705</v>
      </c>
      <c r="C707" t="str">
        <f>LEFT(Table1345[[#This Row],[Contingency id]])</f>
        <v>C</v>
      </c>
      <c r="D707">
        <v>0</v>
      </c>
      <c r="E707" s="1">
        <v>1.07407407407407</v>
      </c>
      <c r="F707">
        <v>203</v>
      </c>
      <c r="G707">
        <v>189</v>
      </c>
      <c r="H707">
        <v>0</v>
      </c>
      <c r="I707" s="2">
        <f>AVERAGE(Table1345[[#This Row],[Estimated costs 1]:[Estimated costs 20]])</f>
        <v>0</v>
      </c>
      <c r="J707" s="2">
        <f>_xlfn.STDEV.P(Table1345[[#This Row],[Estimated costs 1]:[Estimated costs 20]])</f>
        <v>0</v>
      </c>
      <c r="K707" s="2" t="e">
        <f>Table1345[[#This Row],[Dev]]/Table1345[[#This Row],[Mean]]*100</f>
        <v>#DIV/0!</v>
      </c>
      <c r="L707" s="2">
        <f>Table1345[[#This Row],[Estimated costs 1]]-Table1345[[#This Row],[Actual cost]]</f>
        <v>0</v>
      </c>
      <c r="M707" s="2" t="e">
        <f>Table1345[[#This Row],[Diff 1]]/Table1345[[#This Row],[Actual cost]]*100</f>
        <v>#DIV/0!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</row>
    <row r="708" spans="1:33" x14ac:dyDescent="0.3">
      <c r="A708" t="s">
        <v>732</v>
      </c>
      <c r="B708">
        <v>706</v>
      </c>
      <c r="C708" t="str">
        <f>LEFT(Table1345[[#This Row],[Contingency id]])</f>
        <v>C</v>
      </c>
      <c r="D708">
        <v>0</v>
      </c>
      <c r="E708" s="1">
        <v>1.0628272251308899</v>
      </c>
      <c r="F708">
        <v>203</v>
      </c>
      <c r="G708">
        <v>191</v>
      </c>
      <c r="H708">
        <v>0</v>
      </c>
      <c r="I708" s="2">
        <f>AVERAGE(Table1345[[#This Row],[Estimated costs 1]:[Estimated costs 20]])</f>
        <v>0</v>
      </c>
      <c r="J708" s="2">
        <f>_xlfn.STDEV.P(Table1345[[#This Row],[Estimated costs 1]:[Estimated costs 20]])</f>
        <v>0</v>
      </c>
      <c r="K708" s="2" t="e">
        <f>Table1345[[#This Row],[Dev]]/Table1345[[#This Row],[Mean]]*100</f>
        <v>#DIV/0!</v>
      </c>
      <c r="L708" s="2">
        <f>Table1345[[#This Row],[Estimated costs 1]]-Table1345[[#This Row],[Actual cost]]</f>
        <v>0</v>
      </c>
      <c r="M708" s="2" t="e">
        <f>Table1345[[#This Row],[Diff 1]]/Table1345[[#This Row],[Actual cost]]*100</f>
        <v>#DIV/0!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</row>
    <row r="709" spans="1:33" x14ac:dyDescent="0.3">
      <c r="A709" t="s">
        <v>733</v>
      </c>
      <c r="B709">
        <v>707</v>
      </c>
      <c r="C709" t="str">
        <f>LEFT(Table1345[[#This Row],[Contingency id]])</f>
        <v>C</v>
      </c>
      <c r="D709">
        <v>0</v>
      </c>
      <c r="E709" s="1">
        <v>1.0972972972972901</v>
      </c>
      <c r="F709">
        <v>203</v>
      </c>
      <c r="G709">
        <v>185</v>
      </c>
      <c r="H709">
        <v>0</v>
      </c>
      <c r="I709" s="2">
        <f>AVERAGE(Table1345[[#This Row],[Estimated costs 1]:[Estimated costs 20]])</f>
        <v>0</v>
      </c>
      <c r="J709" s="2">
        <f>_xlfn.STDEV.P(Table1345[[#This Row],[Estimated costs 1]:[Estimated costs 20]])</f>
        <v>0</v>
      </c>
      <c r="K709" s="2" t="e">
        <f>Table1345[[#This Row],[Dev]]/Table1345[[#This Row],[Mean]]*100</f>
        <v>#DIV/0!</v>
      </c>
      <c r="L709" s="2">
        <f>Table1345[[#This Row],[Estimated costs 1]]-Table1345[[#This Row],[Actual cost]]</f>
        <v>0</v>
      </c>
      <c r="M709" s="2" t="e">
        <f>Table1345[[#This Row],[Diff 1]]/Table1345[[#This Row],[Actual cost]]*100</f>
        <v>#DIV/0!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</row>
    <row r="710" spans="1:33" x14ac:dyDescent="0.3">
      <c r="A710" t="s">
        <v>734</v>
      </c>
      <c r="B710">
        <v>708</v>
      </c>
      <c r="C710" t="str">
        <f>LEFT(Table1345[[#This Row],[Contingency id]])</f>
        <v>C</v>
      </c>
      <c r="D710">
        <v>0</v>
      </c>
      <c r="E710" s="1">
        <v>1.09139784946236</v>
      </c>
      <c r="F710">
        <v>203</v>
      </c>
      <c r="G710">
        <v>186</v>
      </c>
      <c r="H710">
        <v>0</v>
      </c>
      <c r="I710" s="2">
        <f>AVERAGE(Table1345[[#This Row],[Estimated costs 1]:[Estimated costs 20]])</f>
        <v>0</v>
      </c>
      <c r="J710" s="2">
        <f>_xlfn.STDEV.P(Table1345[[#This Row],[Estimated costs 1]:[Estimated costs 20]])</f>
        <v>0</v>
      </c>
      <c r="K710" s="2" t="e">
        <f>Table1345[[#This Row],[Dev]]/Table1345[[#This Row],[Mean]]*100</f>
        <v>#DIV/0!</v>
      </c>
      <c r="L710" s="2">
        <f>Table1345[[#This Row],[Estimated costs 1]]-Table1345[[#This Row],[Actual cost]]</f>
        <v>0</v>
      </c>
      <c r="M710" s="2" t="e">
        <f>Table1345[[#This Row],[Diff 1]]/Table1345[[#This Row],[Actual cost]]*100</f>
        <v>#DIV/0!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</row>
    <row r="711" spans="1:33" x14ac:dyDescent="0.3">
      <c r="A711" t="s">
        <v>735</v>
      </c>
      <c r="B711">
        <v>709</v>
      </c>
      <c r="C711" t="str">
        <f>LEFT(Table1345[[#This Row],[Contingency id]])</f>
        <v>C</v>
      </c>
      <c r="D711">
        <v>0</v>
      </c>
      <c r="E711" s="1">
        <v>1.0855614973262</v>
      </c>
      <c r="F711">
        <v>203</v>
      </c>
      <c r="G711">
        <v>187</v>
      </c>
      <c r="H711">
        <v>0</v>
      </c>
      <c r="I711" s="2">
        <f>AVERAGE(Table1345[[#This Row],[Estimated costs 1]:[Estimated costs 20]])</f>
        <v>0</v>
      </c>
      <c r="J711" s="2">
        <f>_xlfn.STDEV.P(Table1345[[#This Row],[Estimated costs 1]:[Estimated costs 20]])</f>
        <v>0</v>
      </c>
      <c r="K711" s="2" t="e">
        <f>Table1345[[#This Row],[Dev]]/Table1345[[#This Row],[Mean]]*100</f>
        <v>#DIV/0!</v>
      </c>
      <c r="L711" s="2">
        <f>Table1345[[#This Row],[Estimated costs 1]]-Table1345[[#This Row],[Actual cost]]</f>
        <v>0</v>
      </c>
      <c r="M711" s="2" t="e">
        <f>Table1345[[#This Row],[Diff 1]]/Table1345[[#This Row],[Actual cost]]*100</f>
        <v>#DIV/0!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</row>
  </sheetData>
  <phoneticPr fontId="18" type="noConversion"/>
  <conditionalFormatting sqref="K3:K386">
    <cfRule type="cellIs" dxfId="119" priority="1" operator="greaterThan">
      <formula>20</formula>
    </cfRule>
  </conditionalFormatting>
  <conditionalFormatting sqref="M3:M711">
    <cfRule type="cellIs" dxfId="118" priority="2" operator="lessThan">
      <formula>-20</formula>
    </cfRule>
    <cfRule type="cellIs" dxfId="117" priority="3" operator="greaterThan">
      <formula>20</formula>
    </cfRule>
  </conditionalFormatting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2C833-80FD-42BB-90F4-44A36420422B}">
  <dimension ref="A1:AG711"/>
  <sheetViews>
    <sheetView workbookViewId="0">
      <selection activeCell="K10" sqref="K10"/>
    </sheetView>
  </sheetViews>
  <sheetFormatPr defaultRowHeight="14.4" x14ac:dyDescent="0.3"/>
  <cols>
    <col min="1" max="1" width="30" bestFit="1" customWidth="1"/>
    <col min="2" max="2" width="7.44140625" bestFit="1" customWidth="1"/>
    <col min="3" max="3" width="7.109375" bestFit="1" customWidth="1"/>
    <col min="4" max="4" width="22.33203125" customWidth="1"/>
    <col min="5" max="5" width="11.33203125" bestFit="1" customWidth="1"/>
    <col min="6" max="7" width="11.33203125" customWidth="1"/>
    <col min="8" max="13" width="12.5546875" customWidth="1"/>
    <col min="14" max="22" width="18.33203125" customWidth="1"/>
    <col min="23" max="33" width="19.33203125" customWidth="1"/>
  </cols>
  <sheetData>
    <row r="1" spans="1:33" x14ac:dyDescent="0.3">
      <c r="A1" t="s">
        <v>741</v>
      </c>
      <c r="C1">
        <f>(52102+39780+60256)/(44658+32808+55379)</f>
        <v>1.1452294026873424</v>
      </c>
    </row>
    <row r="2" spans="1:33" x14ac:dyDescent="0.3">
      <c r="A2" t="s">
        <v>0</v>
      </c>
      <c r="B2" t="s">
        <v>742</v>
      </c>
      <c r="C2" t="s">
        <v>598</v>
      </c>
      <c r="D2" t="s">
        <v>1</v>
      </c>
      <c r="E2" s="1" t="s">
        <v>738</v>
      </c>
      <c r="F2" t="s">
        <v>739</v>
      </c>
      <c r="G2" t="s">
        <v>740</v>
      </c>
      <c r="H2" t="s">
        <v>2</v>
      </c>
      <c r="I2" t="s">
        <v>595</v>
      </c>
      <c r="J2" t="s">
        <v>736</v>
      </c>
      <c r="K2" t="s">
        <v>737</v>
      </c>
      <c r="L2" t="s">
        <v>596</v>
      </c>
      <c r="M2" t="s">
        <v>597</v>
      </c>
      <c r="N2" t="s">
        <v>3</v>
      </c>
      <c r="O2" t="s">
        <v>4</v>
      </c>
      <c r="P2" t="s">
        <v>5</v>
      </c>
      <c r="Q2" t="s">
        <v>6</v>
      </c>
      <c r="R2" t="s">
        <v>7</v>
      </c>
      <c r="S2" t="s">
        <v>8</v>
      </c>
      <c r="T2" t="s">
        <v>9</v>
      </c>
      <c r="U2" t="s">
        <v>10</v>
      </c>
      <c r="V2" t="s">
        <v>11</v>
      </c>
      <c r="W2" t="s">
        <v>12</v>
      </c>
      <c r="X2" t="s">
        <v>13</v>
      </c>
      <c r="Y2" t="s">
        <v>14</v>
      </c>
      <c r="Z2" t="s">
        <v>15</v>
      </c>
      <c r="AA2" t="s">
        <v>16</v>
      </c>
      <c r="AB2" t="s">
        <v>17</v>
      </c>
      <c r="AC2" t="s">
        <v>18</v>
      </c>
      <c r="AD2" t="s">
        <v>19</v>
      </c>
      <c r="AE2" t="s">
        <v>20</v>
      </c>
      <c r="AF2" t="s">
        <v>21</v>
      </c>
      <c r="AG2" t="s">
        <v>22</v>
      </c>
    </row>
    <row r="3" spans="1:33" x14ac:dyDescent="0.3">
      <c r="A3" t="s">
        <v>23</v>
      </c>
      <c r="B3">
        <v>1</v>
      </c>
      <c r="C3" t="str">
        <f>LEFT(Table13458[[#This Row],[Contingency id]])</f>
        <v>A</v>
      </c>
      <c r="D3">
        <v>20.370370370370299</v>
      </c>
      <c r="E3" s="1">
        <v>1.3211009174311901</v>
      </c>
      <c r="F3">
        <v>1296</v>
      </c>
      <c r="G3">
        <v>981</v>
      </c>
      <c r="H3" s="1">
        <v>1.3887599537037001</v>
      </c>
      <c r="I3" s="2">
        <f>AVERAGE(Table13458[[#This Row],[Estimated costs 1]:[Estimated costs 20]])</f>
        <v>1.3801581983024642</v>
      </c>
      <c r="J3" s="2">
        <f>_xlfn.STDEV.P(Table13458[[#This Row],[Estimated costs 1]:[Estimated costs 20]])</f>
        <v>3.15497158293776E-2</v>
      </c>
      <c r="K3" s="2">
        <f>Table13458[[#This Row],[Dev]]/Table13458[[#This Row],[Mean]]*100</f>
        <v>2.2859492388758338</v>
      </c>
      <c r="L3" s="2">
        <f>Table13458[[#This Row],[Estimated costs 1]]-Table13458[[#This Row],[Actual cost]]</f>
        <v>-7.6812500000000838E-3</v>
      </c>
      <c r="M3" s="2">
        <f>Table13458[[#This Row],[Diff 1]]/Table13458[[#This Row],[Actual cost]]*100</f>
        <v>-0.55310134624165019</v>
      </c>
      <c r="N3">
        <v>1.3810787037037</v>
      </c>
      <c r="O3">
        <v>1.4277075617283901</v>
      </c>
      <c r="P3">
        <v>1.38103935185185</v>
      </c>
      <c r="Q3">
        <v>1.3609104938271599</v>
      </c>
      <c r="R3">
        <v>1.35837708333333</v>
      </c>
      <c r="S3">
        <v>1.3367289351851801</v>
      </c>
      <c r="T3">
        <v>1.3021844135802401</v>
      </c>
      <c r="U3">
        <v>1.4050476080246901</v>
      </c>
      <c r="V3">
        <v>1.4197536265432</v>
      </c>
      <c r="W3">
        <v>1.3725054012345601</v>
      </c>
      <c r="X3">
        <v>1.4027777777777699</v>
      </c>
      <c r="Y3">
        <v>1.3850100308641899</v>
      </c>
      <c r="Z3">
        <v>1.4200578703703699</v>
      </c>
      <c r="AA3">
        <v>1.38185879629629</v>
      </c>
      <c r="AB3">
        <v>1.3478300154320899</v>
      </c>
      <c r="AC3">
        <v>1.3908202160493801</v>
      </c>
      <c r="AD3">
        <v>1.3727260802469099</v>
      </c>
      <c r="AE3">
        <v>1.34179783950617</v>
      </c>
      <c r="AF3">
        <v>1.4193132716049299</v>
      </c>
      <c r="AG3">
        <v>1.39563888888888</v>
      </c>
    </row>
    <row r="4" spans="1:33" hidden="1" x14ac:dyDescent="0.3">
      <c r="A4" t="s">
        <v>24</v>
      </c>
      <c r="B4">
        <v>2</v>
      </c>
      <c r="C4" t="str">
        <f>LEFT(Table13458[[#This Row],[Contingency id]])</f>
        <v>C</v>
      </c>
      <c r="D4">
        <v>11.4734299516908</v>
      </c>
      <c r="E4" s="1">
        <v>1.67611336032388</v>
      </c>
      <c r="F4">
        <v>2484</v>
      </c>
      <c r="G4">
        <v>1482</v>
      </c>
      <c r="H4" s="1">
        <v>1.0069047504025701</v>
      </c>
      <c r="I4" s="2">
        <f>AVERAGE(Table13458[[#This Row],[Estimated costs 1]:[Estimated costs 20]])</f>
        <v>0.98951623188405535</v>
      </c>
      <c r="J4" s="2">
        <f>_xlfn.STDEV.P(Table13458[[#This Row],[Estimated costs 1]:[Estimated costs 20]])</f>
        <v>9.8902157524873469E-2</v>
      </c>
      <c r="K4" s="2">
        <f>Table13458[[#This Row],[Dev]]/Table13458[[#This Row],[Mean]]*100</f>
        <v>9.995001025557924</v>
      </c>
      <c r="L4" s="2">
        <f>Table13458[[#This Row],[Estimated costs 1]]-Table13458[[#This Row],[Actual cost]]</f>
        <v>-0.20098872785828714</v>
      </c>
      <c r="M4" s="2">
        <f>Table13458[[#This Row],[Diff 1]]/Table13458[[#This Row],[Actual cost]]*100</f>
        <v>-19.961046740312817</v>
      </c>
      <c r="N4">
        <v>0.80591602254428296</v>
      </c>
      <c r="O4">
        <v>0.88230853462157799</v>
      </c>
      <c r="P4">
        <v>1.0822674718196399</v>
      </c>
      <c r="Q4">
        <v>1.0180768921095</v>
      </c>
      <c r="R4">
        <v>0.98087375201288196</v>
      </c>
      <c r="S4">
        <v>0.91457826086956495</v>
      </c>
      <c r="T4">
        <v>1.08734339774557</v>
      </c>
      <c r="U4">
        <v>0.96050780998389695</v>
      </c>
      <c r="V4">
        <v>1.0624925120772899</v>
      </c>
      <c r="W4">
        <v>1.15925056360708</v>
      </c>
      <c r="X4">
        <v>0.92797157809983899</v>
      </c>
      <c r="Y4">
        <v>0.93817552334943599</v>
      </c>
      <c r="Z4">
        <v>1.11206602254428</v>
      </c>
      <c r="AA4">
        <v>1.0254057971014401</v>
      </c>
      <c r="AB4">
        <v>0.83049758454106204</v>
      </c>
      <c r="AC4">
        <v>0.83483494363929101</v>
      </c>
      <c r="AD4">
        <v>1.08663244766505</v>
      </c>
      <c r="AE4">
        <v>1.0765583735909801</v>
      </c>
      <c r="AF4">
        <v>1.0296434782608599</v>
      </c>
      <c r="AG4">
        <v>0.97492367149758397</v>
      </c>
    </row>
    <row r="5" spans="1:33" x14ac:dyDescent="0.3">
      <c r="A5" t="s">
        <v>25</v>
      </c>
      <c r="B5">
        <v>3</v>
      </c>
      <c r="C5" t="str">
        <f>LEFT(Table13458[[#This Row],[Contingency id]])</f>
        <v>A</v>
      </c>
      <c r="D5">
        <v>11.911911911911901</v>
      </c>
      <c r="E5" s="1">
        <v>1.28076923076923</v>
      </c>
      <c r="F5">
        <v>999</v>
      </c>
      <c r="G5">
        <v>780</v>
      </c>
      <c r="H5" s="1">
        <v>0.82649249249249201</v>
      </c>
      <c r="I5" s="2">
        <f>AVERAGE(Table13458[[#This Row],[Estimated costs 1]:[Estimated costs 20]])</f>
        <v>0.82426791791791754</v>
      </c>
      <c r="J5" s="2">
        <f>_xlfn.STDEV.P(Table13458[[#This Row],[Estimated costs 1]:[Estimated costs 20]])</f>
        <v>3.6530416824378929E-2</v>
      </c>
      <c r="K5" s="2">
        <f>Table13458[[#This Row],[Dev]]/Table13458[[#This Row],[Mean]]*100</f>
        <v>4.4318620232914014</v>
      </c>
      <c r="L5" s="2">
        <f>Table13458[[#This Row],[Estimated costs 1]]-Table13458[[#This Row],[Actual cost]]</f>
        <v>-1.3765765765766047E-2</v>
      </c>
      <c r="M5" s="2">
        <f>Table13458[[#This Row],[Diff 1]]/Table13458[[#This Row],[Actual cost]]*100</f>
        <v>-1.6655645260916994</v>
      </c>
      <c r="N5">
        <v>0.81272672672672597</v>
      </c>
      <c r="O5">
        <v>0.84323423423423405</v>
      </c>
      <c r="P5">
        <v>0.87606406406406401</v>
      </c>
      <c r="Q5">
        <v>0.82107307307307298</v>
      </c>
      <c r="R5">
        <v>0.77504604604604599</v>
      </c>
      <c r="S5">
        <v>0.83263463463463405</v>
      </c>
      <c r="T5">
        <v>0.81316016016016002</v>
      </c>
      <c r="U5">
        <v>0.87079279279279198</v>
      </c>
      <c r="V5">
        <v>0.83025925925925903</v>
      </c>
      <c r="W5">
        <v>0.83911611611611603</v>
      </c>
      <c r="X5">
        <v>0.88225125125125103</v>
      </c>
      <c r="Y5">
        <v>0.80418418418418403</v>
      </c>
      <c r="Z5">
        <v>0.76417417417417399</v>
      </c>
      <c r="AA5">
        <v>0.83771771771771697</v>
      </c>
      <c r="AB5">
        <v>0.85583683683683598</v>
      </c>
      <c r="AC5">
        <v>0.80498098098098103</v>
      </c>
      <c r="AD5">
        <v>0.76559559559559498</v>
      </c>
      <c r="AE5">
        <v>0.87978178178178101</v>
      </c>
      <c r="AF5">
        <v>0.77356856856856804</v>
      </c>
      <c r="AG5">
        <v>0.80316016016016001</v>
      </c>
    </row>
    <row r="6" spans="1:33" hidden="1" x14ac:dyDescent="0.3">
      <c r="A6" t="s">
        <v>26</v>
      </c>
      <c r="B6">
        <v>4</v>
      </c>
      <c r="C6" t="str">
        <f>LEFT(Table13458[[#This Row],[Contingency id]])</f>
        <v>C</v>
      </c>
      <c r="D6">
        <v>8.4701247537754405</v>
      </c>
      <c r="E6" s="1">
        <v>1.3895985401459801</v>
      </c>
      <c r="F6">
        <v>1523</v>
      </c>
      <c r="G6">
        <v>1096</v>
      </c>
      <c r="H6" s="1">
        <v>0.43501076822061702</v>
      </c>
      <c r="I6" s="2">
        <f>AVERAGE(Table13458[[#This Row],[Estimated costs 1]:[Estimated costs 20]])</f>
        <v>0.43724519369665088</v>
      </c>
      <c r="J6" s="2">
        <f>_xlfn.STDEV.P(Table13458[[#This Row],[Estimated costs 1]:[Estimated costs 20]])</f>
        <v>3.2421682485095756E-2</v>
      </c>
      <c r="K6" s="2">
        <f>Table13458[[#This Row],[Dev]]/Table13458[[#This Row],[Mean]]*100</f>
        <v>7.4149888786631371</v>
      </c>
      <c r="L6" s="2">
        <f>Table13458[[#This Row],[Estimated costs 1]]-Table13458[[#This Row],[Actual cost]]</f>
        <v>-5.2236703873933032E-2</v>
      </c>
      <c r="M6" s="2">
        <f>Table13458[[#This Row],[Diff 1]]/Table13458[[#This Row],[Actual cost]]*100</f>
        <v>-12.008140416294484</v>
      </c>
      <c r="N6">
        <v>0.38277406434668398</v>
      </c>
      <c r="O6">
        <v>0.45002902166776099</v>
      </c>
      <c r="P6">
        <v>0.48407360472751099</v>
      </c>
      <c r="Q6">
        <v>0.48441313197636199</v>
      </c>
      <c r="R6">
        <v>0.41681004596191701</v>
      </c>
      <c r="S6">
        <v>0.44131923834537001</v>
      </c>
      <c r="T6">
        <v>0.45740544977018999</v>
      </c>
      <c r="U6">
        <v>0.432098424162836</v>
      </c>
      <c r="V6">
        <v>0.45924425476034098</v>
      </c>
      <c r="W6">
        <v>0.36309599474720899</v>
      </c>
      <c r="X6">
        <v>0.459757912015758</v>
      </c>
      <c r="Y6">
        <v>0.39780262639527197</v>
      </c>
      <c r="Z6">
        <v>0.44685627051871302</v>
      </c>
      <c r="AA6">
        <v>0.42575423506237597</v>
      </c>
      <c r="AB6">
        <v>0.449733026920551</v>
      </c>
      <c r="AC6">
        <v>0.46558627708470102</v>
      </c>
      <c r="AD6">
        <v>0.39818890347997299</v>
      </c>
      <c r="AE6">
        <v>0.42432481943532402</v>
      </c>
      <c r="AF6">
        <v>0.42829894944189101</v>
      </c>
      <c r="AG6">
        <v>0.47733762311227801</v>
      </c>
    </row>
    <row r="7" spans="1:33" x14ac:dyDescent="0.3">
      <c r="A7" t="s">
        <v>27</v>
      </c>
      <c r="B7">
        <v>5</v>
      </c>
      <c r="C7" t="str">
        <f>LEFT(Table13458[[#This Row],[Contingency id]])</f>
        <v>A</v>
      </c>
      <c r="D7">
        <v>15.8158158158158</v>
      </c>
      <c r="E7" s="1">
        <v>1.2726114649681499</v>
      </c>
      <c r="F7">
        <v>999</v>
      </c>
      <c r="G7">
        <v>785</v>
      </c>
      <c r="H7" s="1">
        <v>0.40960076076076002</v>
      </c>
      <c r="I7" s="2">
        <f>AVERAGE(Table13458[[#This Row],[Estimated costs 1]:[Estimated costs 20]])</f>
        <v>0.40869435435435408</v>
      </c>
      <c r="J7" s="2">
        <f>_xlfn.STDEV.P(Table13458[[#This Row],[Estimated costs 1]:[Estimated costs 20]])</f>
        <v>9.9909227288279053E-3</v>
      </c>
      <c r="K7" s="2">
        <f>Table13458[[#This Row],[Dev]]/Table13458[[#This Row],[Mean]]*100</f>
        <v>2.4445952390537262</v>
      </c>
      <c r="L7" s="2">
        <f>Table13458[[#This Row],[Estimated costs 1]]-Table13458[[#This Row],[Actual cost]]</f>
        <v>-7.2978978978980313E-3</v>
      </c>
      <c r="M7" s="2">
        <f>Table13458[[#This Row],[Diff 1]]/Table13458[[#This Row],[Actual cost]]*100</f>
        <v>-1.7817100447624887</v>
      </c>
      <c r="N7">
        <v>0.40230286286286199</v>
      </c>
      <c r="O7">
        <v>0.40581917917917898</v>
      </c>
      <c r="P7">
        <v>0.40501037037037002</v>
      </c>
      <c r="Q7">
        <v>0.401305265265265</v>
      </c>
      <c r="R7">
        <v>0.412429389389389</v>
      </c>
      <c r="S7">
        <v>0.39469005005004998</v>
      </c>
      <c r="T7">
        <v>0.40701937937937899</v>
      </c>
      <c r="U7">
        <v>0.42317313313313298</v>
      </c>
      <c r="V7">
        <v>0.40307603603603598</v>
      </c>
      <c r="W7">
        <v>0.43559135135135102</v>
      </c>
      <c r="X7">
        <v>0.41902338338338302</v>
      </c>
      <c r="Y7">
        <v>0.41305701701701703</v>
      </c>
      <c r="Z7">
        <v>0.39176712712712702</v>
      </c>
      <c r="AA7">
        <v>0.40280896896896801</v>
      </c>
      <c r="AB7">
        <v>0.39874870870870799</v>
      </c>
      <c r="AC7">
        <v>0.41114910910910901</v>
      </c>
      <c r="AD7">
        <v>0.41233849849849802</v>
      </c>
      <c r="AE7">
        <v>0.419443603603603</v>
      </c>
      <c r="AF7">
        <v>0.410596356356356</v>
      </c>
      <c r="AG7">
        <v>0.40453729729729698</v>
      </c>
    </row>
    <row r="8" spans="1:33" hidden="1" x14ac:dyDescent="0.3">
      <c r="A8" t="s">
        <v>28</v>
      </c>
      <c r="B8">
        <v>6</v>
      </c>
      <c r="C8" t="str">
        <f>LEFT(Table13458[[#This Row],[Contingency id]])</f>
        <v>C</v>
      </c>
      <c r="D8">
        <v>12.2633744855967</v>
      </c>
      <c r="E8" s="1">
        <v>1.2870762711864401</v>
      </c>
      <c r="F8">
        <v>1215</v>
      </c>
      <c r="G8">
        <v>944</v>
      </c>
      <c r="H8" s="1">
        <v>0.37181950617283899</v>
      </c>
      <c r="I8" s="2">
        <f>AVERAGE(Table13458[[#This Row],[Estimated costs 1]:[Estimated costs 20]])</f>
        <v>0.37200497942386779</v>
      </c>
      <c r="J8" s="2">
        <f>_xlfn.STDEV.P(Table13458[[#This Row],[Estimated costs 1]:[Estimated costs 20]])</f>
        <v>1.2042861958274259E-2</v>
      </c>
      <c r="K8" s="2">
        <f>Table13458[[#This Row],[Dev]]/Table13458[[#This Row],[Mean]]*100</f>
        <v>3.2372851505711835</v>
      </c>
      <c r="L8" s="2">
        <f>Table13458[[#This Row],[Estimated costs 1]]-Table13458[[#This Row],[Actual cost]]</f>
        <v>-1.2887242798353959E-2</v>
      </c>
      <c r="M8" s="2">
        <f>Table13458[[#This Row],[Diff 1]]/Table13458[[#This Row],[Actual cost]]*100</f>
        <v>-3.4659942752877981</v>
      </c>
      <c r="N8">
        <v>0.35893226337448503</v>
      </c>
      <c r="O8">
        <v>0.34857308641975299</v>
      </c>
      <c r="P8">
        <v>0.36785292181069901</v>
      </c>
      <c r="Q8">
        <v>0.38408337448559599</v>
      </c>
      <c r="R8">
        <v>0.39617901234567898</v>
      </c>
      <c r="S8">
        <v>0.35883514403292099</v>
      </c>
      <c r="T8">
        <v>0.37835497942386798</v>
      </c>
      <c r="U8">
        <v>0.37876814814814802</v>
      </c>
      <c r="V8">
        <v>0.35400847736625501</v>
      </c>
      <c r="W8">
        <v>0.35830888888888801</v>
      </c>
      <c r="X8">
        <v>0.38692650205761298</v>
      </c>
      <c r="Y8">
        <v>0.36381753086419699</v>
      </c>
      <c r="Z8">
        <v>0.368246337448559</v>
      </c>
      <c r="AA8">
        <v>0.38233720164608997</v>
      </c>
      <c r="AB8">
        <v>0.37006213991769499</v>
      </c>
      <c r="AC8">
        <v>0.38666213991769499</v>
      </c>
      <c r="AD8">
        <v>0.37687283950617201</v>
      </c>
      <c r="AE8">
        <v>0.37384469135802401</v>
      </c>
      <c r="AF8">
        <v>0.37353292181069903</v>
      </c>
      <c r="AG8">
        <v>0.373900987654321</v>
      </c>
    </row>
    <row r="9" spans="1:33" x14ac:dyDescent="0.3">
      <c r="A9" t="s">
        <v>29</v>
      </c>
      <c r="B9">
        <v>7</v>
      </c>
      <c r="C9" t="str">
        <f>LEFT(Table13458[[#This Row],[Contingency id]])</f>
        <v>A</v>
      </c>
      <c r="D9">
        <v>6.9510268562401203</v>
      </c>
      <c r="E9" s="1">
        <v>1.3201251303441</v>
      </c>
      <c r="F9">
        <v>1266</v>
      </c>
      <c r="G9">
        <v>959</v>
      </c>
      <c r="H9" s="1">
        <v>0.347965639810426</v>
      </c>
      <c r="I9" s="2">
        <f>AVERAGE(Table13458[[#This Row],[Estimated costs 1]:[Estimated costs 20]])</f>
        <v>0.35024626777251128</v>
      </c>
      <c r="J9" s="2">
        <f>_xlfn.STDEV.P(Table13458[[#This Row],[Estimated costs 1]:[Estimated costs 20]])</f>
        <v>1.0229217271469703E-2</v>
      </c>
      <c r="K9" s="2">
        <f>Table13458[[#This Row],[Dev]]/Table13458[[#This Row],[Mean]]*100</f>
        <v>2.9205785222281624</v>
      </c>
      <c r="L9" s="2">
        <f>Table13458[[#This Row],[Estimated costs 1]]-Table13458[[#This Row],[Actual cost]]</f>
        <v>1.0606635071089998E-2</v>
      </c>
      <c r="M9" s="2">
        <f>Table13458[[#This Row],[Diff 1]]/Table13458[[#This Row],[Actual cost]]*100</f>
        <v>3.0481846072125292</v>
      </c>
      <c r="N9">
        <v>0.358572274881516</v>
      </c>
      <c r="O9">
        <v>0.34479581358609701</v>
      </c>
      <c r="P9">
        <v>0.35177132701421798</v>
      </c>
      <c r="Q9">
        <v>0.34026263823064701</v>
      </c>
      <c r="R9">
        <v>0.33705608214849903</v>
      </c>
      <c r="S9">
        <v>0.34276935229067901</v>
      </c>
      <c r="T9">
        <v>0.33768641390205301</v>
      </c>
      <c r="U9">
        <v>0.34005529225908299</v>
      </c>
      <c r="V9">
        <v>0.35364691943127902</v>
      </c>
      <c r="W9">
        <v>0.36694431279620798</v>
      </c>
      <c r="X9">
        <v>0.34960860979462799</v>
      </c>
      <c r="Y9">
        <v>0.36742259083728201</v>
      </c>
      <c r="Z9">
        <v>0.33339731437598702</v>
      </c>
      <c r="AA9">
        <v>0.36174605055292203</v>
      </c>
      <c r="AB9">
        <v>0.35182701421800899</v>
      </c>
      <c r="AC9">
        <v>0.36201026856240098</v>
      </c>
      <c r="AD9">
        <v>0.34613270142180003</v>
      </c>
      <c r="AE9">
        <v>0.343879146919431</v>
      </c>
      <c r="AF9">
        <v>0.35097472353870401</v>
      </c>
      <c r="AG9">
        <v>0.36436650868878301</v>
      </c>
    </row>
    <row r="10" spans="1:33" x14ac:dyDescent="0.3">
      <c r="A10" t="s">
        <v>30</v>
      </c>
      <c r="B10">
        <v>8</v>
      </c>
      <c r="C10" t="str">
        <f>LEFT(Table13458[[#This Row],[Contingency id]])</f>
        <v>A</v>
      </c>
      <c r="D10">
        <v>6.8283343969368202</v>
      </c>
      <c r="E10" s="1">
        <v>1.394128113879</v>
      </c>
      <c r="F10">
        <v>1567</v>
      </c>
      <c r="G10">
        <v>1124</v>
      </c>
      <c r="H10" s="1">
        <v>0.33338034460753002</v>
      </c>
      <c r="I10" s="2">
        <f>AVERAGE(Table13458[[#This Row],[Estimated costs 1]:[Estimated costs 20]])</f>
        <v>0.32977294192724915</v>
      </c>
      <c r="J10" s="2">
        <f>_xlfn.STDEV.P(Table13458[[#This Row],[Estimated costs 1]:[Estimated costs 20]])</f>
        <v>5.2515696803222427E-2</v>
      </c>
      <c r="K10" s="3">
        <f>Table13458[[#This Row],[Dev]]/Table13458[[#This Row],[Mean]]*100</f>
        <v>15.924804653866312</v>
      </c>
      <c r="L10" s="2">
        <f>Table13458[[#This Row],[Estimated costs 1]]-Table13458[[#This Row],[Actual cost]]</f>
        <v>-5.6576898532227027E-2</v>
      </c>
      <c r="M10" s="2">
        <f>Table13458[[#This Row],[Diff 1]]/Table13458[[#This Row],[Actual cost]]*100</f>
        <v>-16.970676120342919</v>
      </c>
      <c r="N10">
        <v>0.27680344607530299</v>
      </c>
      <c r="O10">
        <v>0.41743650287172901</v>
      </c>
      <c r="P10">
        <v>0.30262922782386698</v>
      </c>
      <c r="Q10">
        <v>0.372645820038289</v>
      </c>
      <c r="R10">
        <v>0.35431461391193297</v>
      </c>
      <c r="S10">
        <v>0.27253477983407698</v>
      </c>
      <c r="T10">
        <v>0.27505296745373298</v>
      </c>
      <c r="U10">
        <v>0.29861327377153701</v>
      </c>
      <c r="V10">
        <v>0.40632035737077199</v>
      </c>
      <c r="W10">
        <v>0.28567389917038899</v>
      </c>
      <c r="X10">
        <v>0.29870644543714098</v>
      </c>
      <c r="Y10">
        <v>0.26551435864709599</v>
      </c>
      <c r="Z10">
        <v>0.36647223994894701</v>
      </c>
      <c r="AA10">
        <v>0.37819527760051003</v>
      </c>
      <c r="AB10">
        <v>0.29398213146139102</v>
      </c>
      <c r="AC10">
        <v>0.29350223356732602</v>
      </c>
      <c r="AD10">
        <v>0.37146585832801499</v>
      </c>
      <c r="AE10">
        <v>0.408031269942565</v>
      </c>
      <c r="AF10">
        <v>0.268792597319719</v>
      </c>
      <c r="AG10">
        <v>0.38877153797064401</v>
      </c>
    </row>
    <row r="11" spans="1:33" x14ac:dyDescent="0.3">
      <c r="A11" t="s">
        <v>31</v>
      </c>
      <c r="B11">
        <v>9</v>
      </c>
      <c r="C11" t="str">
        <f>LEFT(Table13458[[#This Row],[Contingency id]])</f>
        <v>A</v>
      </c>
      <c r="D11">
        <v>10.9890109890109</v>
      </c>
      <c r="E11" s="1">
        <v>1.0459770114942499</v>
      </c>
      <c r="F11">
        <v>91</v>
      </c>
      <c r="G11">
        <v>87</v>
      </c>
      <c r="H11" s="1">
        <v>0.30554945054944999</v>
      </c>
      <c r="I11" s="2">
        <f>AVERAGE(Table13458[[#This Row],[Estimated costs 1]:[Estimated costs 20]])</f>
        <v>0.30494065934065906</v>
      </c>
      <c r="J11" s="2">
        <f>_xlfn.STDEV.P(Table13458[[#This Row],[Estimated costs 1]:[Estimated costs 20]])</f>
        <v>3.1981579047661601E-3</v>
      </c>
      <c r="K11" s="2">
        <f>Table13458[[#This Row],[Dev]]/Table13458[[#This Row],[Mean]]*100</f>
        <v>1.0487804124517861</v>
      </c>
      <c r="L11" s="2">
        <f>Table13458[[#This Row],[Estimated costs 1]]-Table13458[[#This Row],[Actual cost]]</f>
        <v>3.0439560439560198E-3</v>
      </c>
      <c r="M11" s="2">
        <f>Table13458[[#This Row],[Diff 1]]/Table13458[[#This Row],[Actual cost]]*100</f>
        <v>0.99622370077323619</v>
      </c>
      <c r="N11">
        <v>0.30859340659340601</v>
      </c>
      <c r="O11">
        <v>0.30199999999999999</v>
      </c>
      <c r="P11">
        <v>0.30250549450549402</v>
      </c>
      <c r="Q11">
        <v>0.30199999999999999</v>
      </c>
      <c r="R11">
        <v>0.30909890109890098</v>
      </c>
      <c r="S11">
        <v>0.30199999999999999</v>
      </c>
      <c r="T11">
        <v>0.30859340659340601</v>
      </c>
      <c r="U11">
        <v>0.30250549450549402</v>
      </c>
      <c r="V11">
        <v>0.30859340659340601</v>
      </c>
      <c r="W11">
        <v>0.30859340659340601</v>
      </c>
      <c r="X11">
        <v>0.30909890109890098</v>
      </c>
      <c r="Y11">
        <v>0.30250549450549402</v>
      </c>
      <c r="Z11">
        <v>0.30250549450549402</v>
      </c>
      <c r="AA11">
        <v>0.30250549450549402</v>
      </c>
      <c r="AB11">
        <v>0.30250549450549402</v>
      </c>
      <c r="AC11">
        <v>0.30199999999999999</v>
      </c>
      <c r="AD11">
        <v>0.30909890109890098</v>
      </c>
      <c r="AE11">
        <v>0.30250549450549402</v>
      </c>
      <c r="AF11">
        <v>0.30909890109890098</v>
      </c>
      <c r="AG11">
        <v>0.30250549450549402</v>
      </c>
    </row>
    <row r="12" spans="1:33" x14ac:dyDescent="0.3">
      <c r="A12" t="s">
        <v>32</v>
      </c>
      <c r="B12">
        <v>10</v>
      </c>
      <c r="C12" t="str">
        <f>LEFT(Table13458[[#This Row],[Contingency id]])</f>
        <v>A</v>
      </c>
      <c r="D12">
        <v>37.737737737737703</v>
      </c>
      <c r="E12" s="1">
        <v>1.2597730138713701</v>
      </c>
      <c r="F12">
        <v>999</v>
      </c>
      <c r="G12">
        <v>793</v>
      </c>
      <c r="H12" s="1">
        <v>0.28813013013013</v>
      </c>
      <c r="I12" s="2">
        <f>AVERAGE(Table13458[[#This Row],[Estimated costs 1]:[Estimated costs 20]])</f>
        <v>0.28834889389389357</v>
      </c>
      <c r="J12" s="2">
        <f>_xlfn.STDEV.P(Table13458[[#This Row],[Estimated costs 1]:[Estimated costs 20]])</f>
        <v>7.6650259370783401E-3</v>
      </c>
      <c r="K12" s="2">
        <f>Table13458[[#This Row],[Dev]]/Table13458[[#This Row],[Mean]]*100</f>
        <v>2.6582470400940439</v>
      </c>
      <c r="L12" s="2">
        <f>Table13458[[#This Row],[Estimated costs 1]]-Table13458[[#This Row],[Actual cost]]</f>
        <v>6.0048048048049751E-3</v>
      </c>
      <c r="M12" s="2">
        <f>Table13458[[#This Row],[Diff 1]]/Table13458[[#This Row],[Actual cost]]*100</f>
        <v>2.0840600051417697</v>
      </c>
      <c r="N12">
        <v>0.29413493493493498</v>
      </c>
      <c r="O12">
        <v>0.27607357357357298</v>
      </c>
      <c r="P12">
        <v>0.29426736736736703</v>
      </c>
      <c r="Q12">
        <v>0.27986896896896901</v>
      </c>
      <c r="R12">
        <v>0.27408598598598599</v>
      </c>
      <c r="S12">
        <v>0.29550500500500498</v>
      </c>
      <c r="T12">
        <v>0.28597027027027</v>
      </c>
      <c r="U12">
        <v>0.29444274274274201</v>
      </c>
      <c r="V12">
        <v>0.279473173173173</v>
      </c>
      <c r="W12">
        <v>0.28146156156156099</v>
      </c>
      <c r="X12">
        <v>0.29044544544544498</v>
      </c>
      <c r="Y12">
        <v>0.290498598598598</v>
      </c>
      <c r="Z12">
        <v>0.287599299299299</v>
      </c>
      <c r="AA12">
        <v>0.28648618618618599</v>
      </c>
      <c r="AB12">
        <v>0.28103663663663597</v>
      </c>
      <c r="AC12">
        <v>0.29191761761761698</v>
      </c>
      <c r="AD12">
        <v>0.305052852852852</v>
      </c>
      <c r="AE12">
        <v>0.29805505505505497</v>
      </c>
      <c r="AF12">
        <v>0.29061541541541502</v>
      </c>
      <c r="AG12">
        <v>0.28998718718718702</v>
      </c>
    </row>
    <row r="13" spans="1:33" hidden="1" x14ac:dyDescent="0.3">
      <c r="A13" t="s">
        <v>33</v>
      </c>
      <c r="B13">
        <v>11</v>
      </c>
      <c r="C13" t="str">
        <f>LEFT(Table13458[[#This Row],[Contingency id]])</f>
        <v>C</v>
      </c>
      <c r="D13">
        <v>29.870129870129801</v>
      </c>
      <c r="E13" s="1">
        <v>1.0547945205479401</v>
      </c>
      <c r="F13">
        <v>154</v>
      </c>
      <c r="G13">
        <v>146</v>
      </c>
      <c r="H13" s="1">
        <v>0.25110064935064902</v>
      </c>
      <c r="I13" s="2">
        <f>AVERAGE(Table13458[[#This Row],[Estimated costs 1]:[Estimated costs 20]])</f>
        <v>0.24763844155844089</v>
      </c>
      <c r="J13" s="2">
        <f>_xlfn.STDEV.P(Table13458[[#This Row],[Estimated costs 1]:[Estimated costs 20]])</f>
        <v>7.287603187092E-3</v>
      </c>
      <c r="K13" s="2">
        <f>Table13458[[#This Row],[Dev]]/Table13458[[#This Row],[Mean]]*100</f>
        <v>2.9428400296939268</v>
      </c>
      <c r="L13" s="2">
        <f>Table13458[[#This Row],[Estimated costs 1]]-Table13458[[#This Row],[Actual cost]]</f>
        <v>-8.562337662338021E-3</v>
      </c>
      <c r="M13" s="2">
        <f>Table13458[[#This Row],[Diff 1]]/Table13458[[#This Row],[Actual cost]]*100</f>
        <v>-3.4099225487789009</v>
      </c>
      <c r="N13">
        <v>0.242538311688311</v>
      </c>
      <c r="O13">
        <v>0.25151233766233699</v>
      </c>
      <c r="P13">
        <v>0.24796168831168799</v>
      </c>
      <c r="Q13">
        <v>0.24007207792207699</v>
      </c>
      <c r="R13">
        <v>0.240288961038961</v>
      </c>
      <c r="S13">
        <v>0.242733116883116</v>
      </c>
      <c r="T13">
        <v>0.26241233766233701</v>
      </c>
      <c r="U13">
        <v>0.24895779220779199</v>
      </c>
      <c r="V13">
        <v>0.24904610389610299</v>
      </c>
      <c r="W13">
        <v>0.24526558441558399</v>
      </c>
      <c r="X13">
        <v>0.25946818181818099</v>
      </c>
      <c r="Y13">
        <v>0.25179545454545399</v>
      </c>
      <c r="Z13">
        <v>0.26191233766233701</v>
      </c>
      <c r="AA13">
        <v>0.23753961038961</v>
      </c>
      <c r="AB13">
        <v>0.23998376623376599</v>
      </c>
      <c r="AC13">
        <v>0.24007207792207699</v>
      </c>
      <c r="AD13">
        <v>0.24904610389610299</v>
      </c>
      <c r="AE13">
        <v>0.24026688311688299</v>
      </c>
      <c r="AF13">
        <v>0.25168506493506398</v>
      </c>
      <c r="AG13">
        <v>0.25021103896103802</v>
      </c>
    </row>
    <row r="14" spans="1:33" x14ac:dyDescent="0.3">
      <c r="A14" t="s">
        <v>34</v>
      </c>
      <c r="B14">
        <v>12</v>
      </c>
      <c r="C14" t="str">
        <f>LEFT(Table13458[[#This Row],[Contingency id]])</f>
        <v>A</v>
      </c>
      <c r="D14">
        <v>15</v>
      </c>
      <c r="E14" s="1">
        <v>1</v>
      </c>
      <c r="F14">
        <v>40</v>
      </c>
      <c r="G14">
        <v>40</v>
      </c>
      <c r="H14" s="1">
        <v>0.2282575</v>
      </c>
      <c r="I14" s="2">
        <f>AVERAGE(Table13458[[#This Row],[Estimated costs 1]:[Estimated costs 20]])</f>
        <v>0.22825749999999986</v>
      </c>
      <c r="J14" s="2">
        <f>_xlfn.STDEV.P(Table13458[[#This Row],[Estimated costs 1]:[Estimated costs 20]])</f>
        <v>1.3877787807814457E-16</v>
      </c>
      <c r="K14" s="2">
        <f>Table13458[[#This Row],[Dev]]/Table13458[[#This Row],[Mean]]*100</f>
        <v>6.0798825045461657E-14</v>
      </c>
      <c r="L14" s="2">
        <f>Table13458[[#This Row],[Estimated costs 1]]-Table13458[[#This Row],[Actual cost]]</f>
        <v>0</v>
      </c>
      <c r="M14" s="2">
        <f>Table13458[[#This Row],[Diff 1]]/Table13458[[#This Row],[Actual cost]]*100</f>
        <v>0</v>
      </c>
      <c r="N14">
        <v>0.2282575</v>
      </c>
      <c r="O14">
        <v>0.2282575</v>
      </c>
      <c r="P14">
        <v>0.2282575</v>
      </c>
      <c r="Q14">
        <v>0.2282575</v>
      </c>
      <c r="R14">
        <v>0.2282575</v>
      </c>
      <c r="S14">
        <v>0.2282575</v>
      </c>
      <c r="T14">
        <v>0.2282575</v>
      </c>
      <c r="U14">
        <v>0.2282575</v>
      </c>
      <c r="V14">
        <v>0.2282575</v>
      </c>
      <c r="W14">
        <v>0.2282575</v>
      </c>
      <c r="X14">
        <v>0.2282575</v>
      </c>
      <c r="Y14">
        <v>0.2282575</v>
      </c>
      <c r="Z14">
        <v>0.2282575</v>
      </c>
      <c r="AA14">
        <v>0.2282575</v>
      </c>
      <c r="AB14">
        <v>0.2282575</v>
      </c>
      <c r="AC14">
        <v>0.2282575</v>
      </c>
      <c r="AD14">
        <v>0.2282575</v>
      </c>
      <c r="AE14">
        <v>0.2282575</v>
      </c>
      <c r="AF14">
        <v>0.2282575</v>
      </c>
      <c r="AG14">
        <v>0.2282575</v>
      </c>
    </row>
    <row r="15" spans="1:33" x14ac:dyDescent="0.3">
      <c r="A15" t="s">
        <v>35</v>
      </c>
      <c r="B15">
        <v>13</v>
      </c>
      <c r="C15" t="str">
        <f>LEFT(Table13458[[#This Row],[Contingency id]])</f>
        <v>A</v>
      </c>
      <c r="D15">
        <v>10.6382978723404</v>
      </c>
      <c r="E15" s="1">
        <v>1</v>
      </c>
      <c r="F15">
        <v>47</v>
      </c>
      <c r="G15">
        <v>47</v>
      </c>
      <c r="H15" s="1">
        <v>0.226617021276595</v>
      </c>
      <c r="I15" s="2">
        <f>AVERAGE(Table13458[[#This Row],[Estimated costs 1]:[Estimated costs 20]])</f>
        <v>0.22661702127659486</v>
      </c>
      <c r="J15" s="2">
        <f>_xlfn.STDEV.P(Table13458[[#This Row],[Estimated costs 1]:[Estimated costs 20]])</f>
        <v>1.3877787807814457E-16</v>
      </c>
      <c r="K15" s="2">
        <f>Table13458[[#This Row],[Dev]]/Table13458[[#This Row],[Mean]]*100</f>
        <v>6.1238947231929593E-14</v>
      </c>
      <c r="L15" s="2">
        <f>Table13458[[#This Row],[Estimated costs 1]]-Table13458[[#This Row],[Actual cost]]</f>
        <v>0</v>
      </c>
      <c r="M15" s="2">
        <f>Table13458[[#This Row],[Diff 1]]/Table13458[[#This Row],[Actual cost]]*100</f>
        <v>0</v>
      </c>
      <c r="N15">
        <v>0.226617021276595</v>
      </c>
      <c r="O15">
        <v>0.226617021276595</v>
      </c>
      <c r="P15">
        <v>0.226617021276595</v>
      </c>
      <c r="Q15">
        <v>0.226617021276595</v>
      </c>
      <c r="R15">
        <v>0.226617021276595</v>
      </c>
      <c r="S15">
        <v>0.226617021276595</v>
      </c>
      <c r="T15">
        <v>0.226617021276595</v>
      </c>
      <c r="U15">
        <v>0.226617021276595</v>
      </c>
      <c r="V15">
        <v>0.226617021276595</v>
      </c>
      <c r="W15">
        <v>0.226617021276595</v>
      </c>
      <c r="X15">
        <v>0.226617021276595</v>
      </c>
      <c r="Y15">
        <v>0.226617021276595</v>
      </c>
      <c r="Z15">
        <v>0.226617021276595</v>
      </c>
      <c r="AA15">
        <v>0.226617021276595</v>
      </c>
      <c r="AB15">
        <v>0.226617021276595</v>
      </c>
      <c r="AC15">
        <v>0.226617021276595</v>
      </c>
      <c r="AD15">
        <v>0.226617021276595</v>
      </c>
      <c r="AE15">
        <v>0.226617021276595</v>
      </c>
      <c r="AF15">
        <v>0.226617021276595</v>
      </c>
      <c r="AG15">
        <v>0.226617021276595</v>
      </c>
    </row>
    <row r="16" spans="1:33" x14ac:dyDescent="0.3">
      <c r="A16" t="s">
        <v>36</v>
      </c>
      <c r="B16">
        <v>14</v>
      </c>
      <c r="C16" t="str">
        <f>LEFT(Table13458[[#This Row],[Contingency id]])</f>
        <v>A</v>
      </c>
      <c r="D16">
        <v>11.864406779661</v>
      </c>
      <c r="E16" s="1">
        <v>1</v>
      </c>
      <c r="F16">
        <v>59</v>
      </c>
      <c r="G16">
        <v>59</v>
      </c>
      <c r="H16" s="1">
        <v>0.224203389830508</v>
      </c>
      <c r="I16" s="2">
        <f>AVERAGE(Table13458[[#This Row],[Estimated costs 1]:[Estimated costs 20]])</f>
        <v>0.22420338983050794</v>
      </c>
      <c r="J16" s="2">
        <f>_xlfn.STDEV.P(Table13458[[#This Row],[Estimated costs 1]:[Estimated costs 20]])</f>
        <v>5.5511151231257827E-17</v>
      </c>
      <c r="K16" s="2">
        <f>Table13458[[#This Row],[Dev]]/Table13458[[#This Row],[Mean]]*100</f>
        <v>2.4759282753584967E-14</v>
      </c>
      <c r="L16" s="2">
        <f>Table13458[[#This Row],[Estimated costs 1]]-Table13458[[#This Row],[Actual cost]]</f>
        <v>0</v>
      </c>
      <c r="M16" s="2">
        <f>Table13458[[#This Row],[Diff 1]]/Table13458[[#This Row],[Actual cost]]*100</f>
        <v>0</v>
      </c>
      <c r="N16">
        <v>0.224203389830508</v>
      </c>
      <c r="O16">
        <v>0.224203389830508</v>
      </c>
      <c r="P16">
        <v>0.224203389830508</v>
      </c>
      <c r="Q16">
        <v>0.224203389830508</v>
      </c>
      <c r="R16">
        <v>0.224203389830508</v>
      </c>
      <c r="S16">
        <v>0.224203389830508</v>
      </c>
      <c r="T16">
        <v>0.224203389830508</v>
      </c>
      <c r="U16">
        <v>0.224203389830508</v>
      </c>
      <c r="V16">
        <v>0.224203389830508</v>
      </c>
      <c r="W16">
        <v>0.224203389830508</v>
      </c>
      <c r="X16">
        <v>0.224203389830508</v>
      </c>
      <c r="Y16">
        <v>0.224203389830508</v>
      </c>
      <c r="Z16">
        <v>0.224203389830508</v>
      </c>
      <c r="AA16">
        <v>0.224203389830508</v>
      </c>
      <c r="AB16">
        <v>0.224203389830508</v>
      </c>
      <c r="AC16">
        <v>0.224203389830508</v>
      </c>
      <c r="AD16">
        <v>0.224203389830508</v>
      </c>
      <c r="AE16">
        <v>0.224203389830508</v>
      </c>
      <c r="AF16">
        <v>0.224203389830508</v>
      </c>
      <c r="AG16">
        <v>0.224203389830508</v>
      </c>
    </row>
    <row r="17" spans="1:33" hidden="1" x14ac:dyDescent="0.3">
      <c r="A17" t="s">
        <v>37</v>
      </c>
      <c r="B17">
        <v>15</v>
      </c>
      <c r="C17" t="str">
        <f>LEFT(Table13458[[#This Row],[Contingency id]])</f>
        <v>C</v>
      </c>
      <c r="D17">
        <v>0.51993067590987796</v>
      </c>
      <c r="E17" s="1">
        <v>1.46943972835314</v>
      </c>
      <c r="F17">
        <v>1731</v>
      </c>
      <c r="G17">
        <v>1178</v>
      </c>
      <c r="H17" s="1">
        <v>0.21645291738879199</v>
      </c>
      <c r="I17" s="2">
        <f>AVERAGE(Table13458[[#This Row],[Estimated costs 1]:[Estimated costs 20]])</f>
        <v>0.22228307336799497</v>
      </c>
      <c r="J17" s="2">
        <f>_xlfn.STDEV.P(Table13458[[#This Row],[Estimated costs 1]:[Estimated costs 20]])</f>
        <v>6.0167063777940295E-2</v>
      </c>
      <c r="K17" s="2">
        <f>Table13458[[#This Row],[Dev]]/Table13458[[#This Row],[Mean]]*100</f>
        <v>27.067766729287694</v>
      </c>
      <c r="L17" s="2">
        <f>Table13458[[#This Row],[Estimated costs 1]]-Table13458[[#This Row],[Actual cost]]</f>
        <v>-7.1652224147890992E-2</v>
      </c>
      <c r="M17" s="2">
        <f>Table13458[[#This Row],[Diff 1]]/Table13458[[#This Row],[Actual cost]]*100</f>
        <v>-33.102914487028841</v>
      </c>
      <c r="N17">
        <v>0.144800693240901</v>
      </c>
      <c r="O17">
        <v>0.23102830733679899</v>
      </c>
      <c r="P17">
        <v>0.23102830733679899</v>
      </c>
      <c r="Q17">
        <v>0.144800693240901</v>
      </c>
      <c r="R17">
        <v>0.23102830733679899</v>
      </c>
      <c r="S17">
        <v>0.23102830733679899</v>
      </c>
      <c r="T17">
        <v>0.23102830733679899</v>
      </c>
      <c r="U17">
        <v>0.144800693240901</v>
      </c>
      <c r="V17">
        <v>0.31664355863662602</v>
      </c>
      <c r="W17">
        <v>0.144800693240901</v>
      </c>
      <c r="X17">
        <v>0.23102830733679899</v>
      </c>
      <c r="Y17">
        <v>0.31664355863662602</v>
      </c>
      <c r="Z17">
        <v>0.144800693240901</v>
      </c>
      <c r="AA17">
        <v>0.144800693240901</v>
      </c>
      <c r="AB17">
        <v>0.23102830733679899</v>
      </c>
      <c r="AC17">
        <v>0.31664355863662602</v>
      </c>
      <c r="AD17">
        <v>0.23102830733679899</v>
      </c>
      <c r="AE17">
        <v>0.23102830733679899</v>
      </c>
      <c r="AF17">
        <v>0.31664355863662602</v>
      </c>
      <c r="AG17">
        <v>0.23102830733679899</v>
      </c>
    </row>
    <row r="18" spans="1:33" x14ac:dyDescent="0.3">
      <c r="A18" t="s">
        <v>38</v>
      </c>
      <c r="B18">
        <v>16</v>
      </c>
      <c r="C18" t="str">
        <f>LEFT(Table13458[[#This Row],[Contingency id]])</f>
        <v>A</v>
      </c>
      <c r="D18">
        <v>14.965986394557801</v>
      </c>
      <c r="E18" s="1">
        <v>1.03521126760563</v>
      </c>
      <c r="F18">
        <v>147</v>
      </c>
      <c r="G18">
        <v>142</v>
      </c>
      <c r="H18" s="1">
        <v>0.20538027210884299</v>
      </c>
      <c r="I18" s="2">
        <f>AVERAGE(Table13458[[#This Row],[Estimated costs 1]:[Estimated costs 20]])</f>
        <v>0.20538027210884299</v>
      </c>
      <c r="J18" s="2">
        <f>_xlfn.STDEV.P(Table13458[[#This Row],[Estimated costs 1]:[Estimated costs 20]])</f>
        <v>8.5870748299319982E-3</v>
      </c>
      <c r="K18" s="2">
        <f>Table13458[[#This Row],[Dev]]/Table13458[[#This Row],[Mean]]*100</f>
        <v>4.1810611806869193</v>
      </c>
      <c r="L18" s="2">
        <f>Table13458[[#This Row],[Estimated costs 1]]-Table13458[[#This Row],[Actual cost]]</f>
        <v>8.5870748299320121E-3</v>
      </c>
      <c r="M18" s="2">
        <f>Table13458[[#This Row],[Diff 1]]/Table13458[[#This Row],[Actual cost]]*100</f>
        <v>4.1810611806869256</v>
      </c>
      <c r="N18">
        <v>0.213967346938775</v>
      </c>
      <c r="O18">
        <v>0.19679319727891101</v>
      </c>
      <c r="P18">
        <v>0.19679319727891101</v>
      </c>
      <c r="Q18">
        <v>0.213967346938775</v>
      </c>
      <c r="R18">
        <v>0.213967346938775</v>
      </c>
      <c r="S18">
        <v>0.213967346938775</v>
      </c>
      <c r="T18">
        <v>0.213967346938775</v>
      </c>
      <c r="U18">
        <v>0.213967346938775</v>
      </c>
      <c r="V18">
        <v>0.19679319727891101</v>
      </c>
      <c r="W18">
        <v>0.19679319727891101</v>
      </c>
      <c r="X18">
        <v>0.19679319727891101</v>
      </c>
      <c r="Y18">
        <v>0.19679319727891101</v>
      </c>
      <c r="Z18">
        <v>0.213967346938775</v>
      </c>
      <c r="AA18">
        <v>0.19679319727891101</v>
      </c>
      <c r="AB18">
        <v>0.19679319727891101</v>
      </c>
      <c r="AC18">
        <v>0.213967346938775</v>
      </c>
      <c r="AD18">
        <v>0.19679319727891101</v>
      </c>
      <c r="AE18">
        <v>0.213967346938775</v>
      </c>
      <c r="AF18">
        <v>0.213967346938775</v>
      </c>
      <c r="AG18">
        <v>0.19679319727891101</v>
      </c>
    </row>
    <row r="19" spans="1:33" hidden="1" x14ac:dyDescent="0.3">
      <c r="A19" t="s">
        <v>39</v>
      </c>
      <c r="B19">
        <v>17</v>
      </c>
      <c r="C19" t="str">
        <f>LEFT(Table13458[[#This Row],[Contingency id]])</f>
        <v>B</v>
      </c>
      <c r="D19">
        <v>5.3914327917282101</v>
      </c>
      <c r="E19" s="1">
        <v>1.34726368159203</v>
      </c>
      <c r="F19">
        <v>1354</v>
      </c>
      <c r="G19">
        <v>1005</v>
      </c>
      <c r="H19" s="1">
        <v>0.201785745937961</v>
      </c>
      <c r="I19" s="2">
        <f>AVERAGE(Table13458[[#This Row],[Estimated costs 1]:[Estimated costs 20]])</f>
        <v>0.20156008124076771</v>
      </c>
      <c r="J19" s="2">
        <f>_xlfn.STDEV.P(Table13458[[#This Row],[Estimated costs 1]:[Estimated costs 20]])</f>
        <v>2.2869333464373653E-2</v>
      </c>
      <c r="K19" s="2">
        <f>Table13458[[#This Row],[Dev]]/Table13458[[#This Row],[Mean]]*100</f>
        <v>11.34616205926994</v>
      </c>
      <c r="L19" s="2">
        <f>Table13458[[#This Row],[Estimated costs 1]]-Table13458[[#This Row],[Actual cost]]</f>
        <v>-1.7875923190546011E-2</v>
      </c>
      <c r="M19" s="2">
        <f>Table13458[[#This Row],[Diff 1]]/Table13458[[#This Row],[Actual cost]]*100</f>
        <v>-8.8588632003976944</v>
      </c>
      <c r="N19">
        <v>0.18390982274741499</v>
      </c>
      <c r="O19">
        <v>0.18412843426883299</v>
      </c>
      <c r="P19">
        <v>0.210186779911373</v>
      </c>
      <c r="Q19">
        <v>0.19351174298375101</v>
      </c>
      <c r="R19">
        <v>0.18557673559822699</v>
      </c>
      <c r="S19">
        <v>0.20428870014771</v>
      </c>
      <c r="T19">
        <v>0.20861366322008801</v>
      </c>
      <c r="U19">
        <v>0.199721491875923</v>
      </c>
      <c r="V19">
        <v>0.159824889217134</v>
      </c>
      <c r="W19">
        <v>0.183132127031019</v>
      </c>
      <c r="X19">
        <v>0.20510775480058999</v>
      </c>
      <c r="Y19">
        <v>0.216353692762186</v>
      </c>
      <c r="Z19">
        <v>0.22438692762186099</v>
      </c>
      <c r="AA19">
        <v>0.23512991137370701</v>
      </c>
      <c r="AB19">
        <v>0.22603906942392901</v>
      </c>
      <c r="AC19">
        <v>0.18157525849335299</v>
      </c>
      <c r="AD19">
        <v>0.216029468242245</v>
      </c>
      <c r="AE19">
        <v>0.25660923190546497</v>
      </c>
      <c r="AF19">
        <v>0.170468906942392</v>
      </c>
      <c r="AG19">
        <v>0.18660701624815301</v>
      </c>
    </row>
    <row r="20" spans="1:33" x14ac:dyDescent="0.3">
      <c r="A20" t="s">
        <v>40</v>
      </c>
      <c r="B20">
        <v>18</v>
      </c>
      <c r="C20" t="str">
        <f>LEFT(Table13458[[#This Row],[Contingency id]])</f>
        <v>A</v>
      </c>
      <c r="D20">
        <v>25.525525525525499</v>
      </c>
      <c r="E20" s="1">
        <v>1.2566037735849001</v>
      </c>
      <c r="F20">
        <v>999</v>
      </c>
      <c r="G20">
        <v>795</v>
      </c>
      <c r="H20" s="1">
        <v>0.19569049049049</v>
      </c>
      <c r="I20" s="2">
        <f>AVERAGE(Table13458[[#This Row],[Estimated costs 1]:[Estimated costs 20]])</f>
        <v>0.19565190190190146</v>
      </c>
      <c r="J20" s="2">
        <f>_xlfn.STDEV.P(Table13458[[#This Row],[Estimated costs 1]:[Estimated costs 20]])</f>
        <v>8.6948456245081289E-3</v>
      </c>
      <c r="K20" s="2">
        <f>Table13458[[#This Row],[Dev]]/Table13458[[#This Row],[Mean]]*100</f>
        <v>4.444038386535933</v>
      </c>
      <c r="L20" s="2">
        <f>Table13458[[#This Row],[Estimated costs 1]]-Table13458[[#This Row],[Actual cost]]</f>
        <v>7.0443443443440057E-3</v>
      </c>
      <c r="M20" s="2">
        <f>Table13458[[#This Row],[Diff 1]]/Table13458[[#This Row],[Actual cost]]*100</f>
        <v>3.5997376912325443</v>
      </c>
      <c r="N20">
        <v>0.20273483483483401</v>
      </c>
      <c r="O20">
        <v>0.196902002002002</v>
      </c>
      <c r="P20">
        <v>0.195939939939939</v>
      </c>
      <c r="Q20">
        <v>0.193095795795795</v>
      </c>
      <c r="R20">
        <v>0.18249549549549501</v>
      </c>
      <c r="S20">
        <v>0.18337687687687601</v>
      </c>
      <c r="T20">
        <v>0.207515315315315</v>
      </c>
      <c r="U20">
        <v>0.202523023023023</v>
      </c>
      <c r="V20">
        <v>0.18096616616616601</v>
      </c>
      <c r="W20">
        <v>0.18931231231231199</v>
      </c>
      <c r="X20">
        <v>0.20042692692692601</v>
      </c>
      <c r="Y20">
        <v>0.198867267267267</v>
      </c>
      <c r="Z20">
        <v>0.19633323323323301</v>
      </c>
      <c r="AA20">
        <v>0.180199599599599</v>
      </c>
      <c r="AB20">
        <v>0.20755105105105101</v>
      </c>
      <c r="AC20">
        <v>0.187478178178178</v>
      </c>
      <c r="AD20">
        <v>0.19936036036036001</v>
      </c>
      <c r="AE20">
        <v>0.206344244244244</v>
      </c>
      <c r="AF20">
        <v>0.19733943943943899</v>
      </c>
      <c r="AG20">
        <v>0.20427597597597499</v>
      </c>
    </row>
    <row r="21" spans="1:33" x14ac:dyDescent="0.3">
      <c r="A21" t="s">
        <v>41</v>
      </c>
      <c r="B21">
        <v>19</v>
      </c>
      <c r="C21" t="str">
        <f>LEFT(Table13458[[#This Row],[Contingency id]])</f>
        <v>A</v>
      </c>
      <c r="D21">
        <v>21.830985915492899</v>
      </c>
      <c r="E21" s="1">
        <v>1.04411764705882</v>
      </c>
      <c r="F21">
        <v>142</v>
      </c>
      <c r="G21">
        <v>136</v>
      </c>
      <c r="H21" s="1">
        <v>0.19332183098591499</v>
      </c>
      <c r="I21" s="2">
        <f>AVERAGE(Table13458[[#This Row],[Estimated costs 1]:[Estimated costs 20]])</f>
        <v>0.19278436619718264</v>
      </c>
      <c r="J21" s="2">
        <f>_xlfn.STDEV.P(Table13458[[#This Row],[Estimated costs 1]:[Estimated costs 20]])</f>
        <v>1.7018691895516194E-3</v>
      </c>
      <c r="K21" s="2">
        <f>Table13458[[#This Row],[Dev]]/Table13458[[#This Row],[Mean]]*100</f>
        <v>0.88278381858564337</v>
      </c>
      <c r="L21" s="2">
        <f>Table13458[[#This Row],[Estimated costs 1]]-Table13458[[#This Row],[Actual cost]]</f>
        <v>-1.8830985915489762E-3</v>
      </c>
      <c r="M21" s="2">
        <f>Table13458[[#This Row],[Diff 1]]/Table13458[[#This Row],[Actual cost]]*100</f>
        <v>-0.97407446533349595</v>
      </c>
      <c r="N21">
        <v>0.19143873239436601</v>
      </c>
      <c r="O21">
        <v>0.19143873239436601</v>
      </c>
      <c r="P21">
        <v>0.19143873239436601</v>
      </c>
      <c r="Q21">
        <v>0.19162183098591501</v>
      </c>
      <c r="R21">
        <v>0.19520492957746399</v>
      </c>
      <c r="S21">
        <v>0.19143873239436601</v>
      </c>
      <c r="T21">
        <v>0.19162183098591501</v>
      </c>
      <c r="U21">
        <v>0.195021830985915</v>
      </c>
      <c r="V21">
        <v>0.195021830985915</v>
      </c>
      <c r="W21">
        <v>0.19162183098591501</v>
      </c>
      <c r="X21">
        <v>0.19143873239436601</v>
      </c>
      <c r="Y21">
        <v>0.19520492957746399</v>
      </c>
      <c r="Z21">
        <v>0.195021830985915</v>
      </c>
      <c r="AA21">
        <v>0.19162183098591501</v>
      </c>
      <c r="AB21">
        <v>0.19162183098591501</v>
      </c>
      <c r="AC21">
        <v>0.19143873239436601</v>
      </c>
      <c r="AD21">
        <v>0.19520492957746399</v>
      </c>
      <c r="AE21">
        <v>0.195021830985915</v>
      </c>
      <c r="AF21">
        <v>0.19162183098591501</v>
      </c>
      <c r="AG21">
        <v>0.19162183098591501</v>
      </c>
    </row>
    <row r="22" spans="1:33" hidden="1" x14ac:dyDescent="0.3">
      <c r="A22" t="s">
        <v>42</v>
      </c>
      <c r="B22">
        <v>20</v>
      </c>
      <c r="C22" t="str">
        <f>LEFT(Table13458[[#This Row],[Contingency id]])</f>
        <v>C</v>
      </c>
      <c r="D22">
        <v>11.3464447806354</v>
      </c>
      <c r="E22" s="1">
        <v>1.17615658362989</v>
      </c>
      <c r="F22">
        <v>661</v>
      </c>
      <c r="G22">
        <v>562</v>
      </c>
      <c r="H22" s="1">
        <v>0.17749909228441699</v>
      </c>
      <c r="I22" s="2">
        <f>AVERAGE(Table13458[[#This Row],[Estimated costs 1]:[Estimated costs 20]])</f>
        <v>0.1781251134644474</v>
      </c>
      <c r="J22" s="2">
        <f>_xlfn.STDEV.P(Table13458[[#This Row],[Estimated costs 1]:[Estimated costs 20]])</f>
        <v>5.8487794908031257E-3</v>
      </c>
      <c r="K22" s="2">
        <f>Table13458[[#This Row],[Dev]]/Table13458[[#This Row],[Mean]]*100</f>
        <v>3.2835232365875813</v>
      </c>
      <c r="L22" s="2">
        <f>Table13458[[#This Row],[Estimated costs 1]]-Table13458[[#This Row],[Actual cost]]</f>
        <v>9.1739788199700079E-3</v>
      </c>
      <c r="M22" s="2">
        <f>Table13458[[#This Row],[Diff 1]]/Table13458[[#This Row],[Actual cost]]*100</f>
        <v>5.1684652027797497</v>
      </c>
      <c r="N22">
        <v>0.186673071104387</v>
      </c>
      <c r="O22">
        <v>0.17227670196671699</v>
      </c>
      <c r="P22">
        <v>0.17341437216338801</v>
      </c>
      <c r="Q22">
        <v>0.16350816944024199</v>
      </c>
      <c r="R22">
        <v>0.17884856278366101</v>
      </c>
      <c r="S22">
        <v>0.18243706505294999</v>
      </c>
      <c r="T22">
        <v>0.17984704992435699</v>
      </c>
      <c r="U22">
        <v>0.185299394856278</v>
      </c>
      <c r="V22">
        <v>0.178642813918305</v>
      </c>
      <c r="W22">
        <v>0.17375325264750299</v>
      </c>
      <c r="X22">
        <v>0.169680635400907</v>
      </c>
      <c r="Y22">
        <v>0.181989258698941</v>
      </c>
      <c r="Z22">
        <v>0.17838865355521899</v>
      </c>
      <c r="AA22">
        <v>0.18189848714069501</v>
      </c>
      <c r="AB22">
        <v>0.173747201210287</v>
      </c>
      <c r="AC22">
        <v>0.18206187594553699</v>
      </c>
      <c r="AD22">
        <v>0.17245219364598999</v>
      </c>
      <c r="AE22">
        <v>0.17875779122541599</v>
      </c>
      <c r="AF22">
        <v>0.183623146747352</v>
      </c>
      <c r="AG22">
        <v>0.18520257186081601</v>
      </c>
    </row>
    <row r="23" spans="1:33" x14ac:dyDescent="0.3">
      <c r="A23" t="s">
        <v>43</v>
      </c>
      <c r="B23">
        <v>21</v>
      </c>
      <c r="C23" t="str">
        <f>LEFT(Table13458[[#This Row],[Contingency id]])</f>
        <v>A</v>
      </c>
      <c r="D23">
        <v>9.7826086956521703</v>
      </c>
      <c r="E23" s="1">
        <v>1.0454545454545401</v>
      </c>
      <c r="F23">
        <v>184</v>
      </c>
      <c r="G23">
        <v>176</v>
      </c>
      <c r="H23" s="1">
        <v>0.17723749999999999</v>
      </c>
      <c r="I23" s="2">
        <f>AVERAGE(Table13458[[#This Row],[Estimated costs 1]:[Estimated costs 20]])</f>
        <v>0.17723749999999991</v>
      </c>
      <c r="J23" s="2">
        <f>_xlfn.STDEV.P(Table13458[[#This Row],[Estimated costs 1]:[Estimated costs 20]])</f>
        <v>2.2030305172320775E-16</v>
      </c>
      <c r="K23" s="2">
        <f>Table13458[[#This Row],[Dev]]/Table13458[[#This Row],[Mean]]*100</f>
        <v>1.2429821664332203E-13</v>
      </c>
      <c r="L23" s="2">
        <f>Table13458[[#This Row],[Estimated costs 1]]-Table13458[[#This Row],[Actual cost]]</f>
        <v>0</v>
      </c>
      <c r="M23" s="2">
        <f>Table13458[[#This Row],[Diff 1]]/Table13458[[#This Row],[Actual cost]]*100</f>
        <v>0</v>
      </c>
      <c r="N23">
        <v>0.17723749999999999</v>
      </c>
      <c r="O23">
        <v>0.17723749999999999</v>
      </c>
      <c r="P23">
        <v>0.17723749999999999</v>
      </c>
      <c r="Q23">
        <v>0.17723749999999999</v>
      </c>
      <c r="R23">
        <v>0.17723749999999999</v>
      </c>
      <c r="S23">
        <v>0.17723749999999999</v>
      </c>
      <c r="T23">
        <v>0.17723749999999999</v>
      </c>
      <c r="U23">
        <v>0.17723749999999899</v>
      </c>
      <c r="V23">
        <v>0.17723749999999999</v>
      </c>
      <c r="W23">
        <v>0.17723749999999999</v>
      </c>
      <c r="X23">
        <v>0.17723749999999999</v>
      </c>
      <c r="Y23">
        <v>0.17723749999999999</v>
      </c>
      <c r="Z23">
        <v>0.17723749999999999</v>
      </c>
      <c r="AA23">
        <v>0.17723749999999999</v>
      </c>
      <c r="AB23">
        <v>0.17723749999999999</v>
      </c>
      <c r="AC23">
        <v>0.17723749999999999</v>
      </c>
      <c r="AD23">
        <v>0.17723749999999999</v>
      </c>
      <c r="AE23">
        <v>0.17723749999999999</v>
      </c>
      <c r="AF23">
        <v>0.17723749999999999</v>
      </c>
      <c r="AG23">
        <v>0.17723749999999999</v>
      </c>
    </row>
    <row r="24" spans="1:33" x14ac:dyDescent="0.3">
      <c r="A24" t="s">
        <v>44</v>
      </c>
      <c r="B24">
        <v>22</v>
      </c>
      <c r="C24" t="str">
        <f>LEFT(Table13458[[#This Row],[Contingency id]])</f>
        <v>A</v>
      </c>
      <c r="D24">
        <v>6.4516129032257998</v>
      </c>
      <c r="E24" s="1">
        <v>1.0333333333333301</v>
      </c>
      <c r="F24">
        <v>93</v>
      </c>
      <c r="G24">
        <v>90</v>
      </c>
      <c r="H24" s="1">
        <v>0.175393548387096</v>
      </c>
      <c r="I24" s="2">
        <f>AVERAGE(Table13458[[#This Row],[Estimated costs 1]:[Estimated costs 20]])</f>
        <v>0.18787999999999927</v>
      </c>
      <c r="J24" s="2">
        <f>_xlfn.STDEV.P(Table13458[[#This Row],[Estimated costs 1]:[Estimated costs 20]])</f>
        <v>1.6648602150537609E-2</v>
      </c>
      <c r="K24" s="2">
        <f>Table13458[[#This Row],[Dev]]/Table13458[[#This Row],[Mean]]*100</f>
        <v>8.8612955878952917</v>
      </c>
      <c r="L24" s="2">
        <f>Table13458[[#This Row],[Estimated costs 1]]-Table13458[[#This Row],[Actual cost]]</f>
        <v>2.0810752688172007E-2</v>
      </c>
      <c r="M24" s="2">
        <f>Table13458[[#This Row],[Diff 1]]/Table13458[[#This Row],[Actual cost]]*100</f>
        <v>11.86517570318059</v>
      </c>
      <c r="N24">
        <v>0.19620430107526801</v>
      </c>
      <c r="O24">
        <v>0.154582795698924</v>
      </c>
      <c r="P24">
        <v>0.19620430107526801</v>
      </c>
      <c r="Q24">
        <v>0.19620430107526801</v>
      </c>
      <c r="R24">
        <v>0.19620430107526801</v>
      </c>
      <c r="S24">
        <v>0.19620430107526801</v>
      </c>
      <c r="T24">
        <v>0.19620430107526801</v>
      </c>
      <c r="U24">
        <v>0.19620430107526801</v>
      </c>
      <c r="V24">
        <v>0.19620430107526801</v>
      </c>
      <c r="W24">
        <v>0.154582795698924</v>
      </c>
      <c r="X24">
        <v>0.19620430107526801</v>
      </c>
      <c r="Y24">
        <v>0.154582795698924</v>
      </c>
      <c r="Z24">
        <v>0.19620430107526801</v>
      </c>
      <c r="AA24">
        <v>0.154582795698924</v>
      </c>
      <c r="AB24">
        <v>0.19620430107526801</v>
      </c>
      <c r="AC24">
        <v>0.19620430107526801</v>
      </c>
      <c r="AD24">
        <v>0.19620430107526801</v>
      </c>
      <c r="AE24">
        <v>0.19620430107526801</v>
      </c>
      <c r="AF24">
        <v>0.19620430107526801</v>
      </c>
      <c r="AG24">
        <v>0.19620430107526801</v>
      </c>
    </row>
    <row r="25" spans="1:33" hidden="1" x14ac:dyDescent="0.3">
      <c r="A25" t="s">
        <v>45</v>
      </c>
      <c r="B25">
        <v>23</v>
      </c>
      <c r="C25" t="str">
        <f>LEFT(Table13458[[#This Row],[Contingency id]])</f>
        <v>C</v>
      </c>
      <c r="D25">
        <v>11.1280487804878</v>
      </c>
      <c r="E25" s="1">
        <v>1.16106194690265</v>
      </c>
      <c r="F25">
        <v>656</v>
      </c>
      <c r="G25">
        <v>565</v>
      </c>
      <c r="H25" s="1">
        <v>0.16903201219512101</v>
      </c>
      <c r="I25" s="2">
        <f>AVERAGE(Table13458[[#This Row],[Estimated costs 1]:[Estimated costs 20]])</f>
        <v>0.16779077743902382</v>
      </c>
      <c r="J25" s="2">
        <f>_xlfn.STDEV.P(Table13458[[#This Row],[Estimated costs 1]:[Estimated costs 20]])</f>
        <v>7.7956618049622676E-3</v>
      </c>
      <c r="K25" s="2">
        <f>Table13458[[#This Row],[Dev]]/Table13458[[#This Row],[Mean]]*100</f>
        <v>4.6460609599328295</v>
      </c>
      <c r="L25" s="2">
        <f>Table13458[[#This Row],[Estimated costs 1]]-Table13458[[#This Row],[Actual cost]]</f>
        <v>-4.2972560975610141E-3</v>
      </c>
      <c r="M25" s="2">
        <f>Table13458[[#This Row],[Diff 1]]/Table13458[[#This Row],[Actual cost]]*100</f>
        <v>-2.542273526626722</v>
      </c>
      <c r="N25">
        <v>0.16473475609756</v>
      </c>
      <c r="O25">
        <v>0.16041920731707299</v>
      </c>
      <c r="P25">
        <v>0.16056707317073099</v>
      </c>
      <c r="Q25">
        <v>0.16411737804877999</v>
      </c>
      <c r="R25">
        <v>0.186410060975609</v>
      </c>
      <c r="S25">
        <v>0.16337957317073101</v>
      </c>
      <c r="T25">
        <v>0.165106707317073</v>
      </c>
      <c r="U25">
        <v>0.178323170731707</v>
      </c>
      <c r="V25">
        <v>0.159248475609756</v>
      </c>
      <c r="W25">
        <v>0.164664634146341</v>
      </c>
      <c r="X25">
        <v>0.159660060975609</v>
      </c>
      <c r="Y25">
        <v>0.164556402439024</v>
      </c>
      <c r="Z25">
        <v>0.17096189024390199</v>
      </c>
      <c r="AA25">
        <v>0.17876067073170701</v>
      </c>
      <c r="AB25">
        <v>0.170862804878048</v>
      </c>
      <c r="AC25">
        <v>0.16788414634146301</v>
      </c>
      <c r="AD25">
        <v>0.15905335365853601</v>
      </c>
      <c r="AE25">
        <v>0.18142682926829201</v>
      </c>
      <c r="AF25">
        <v>0.16334603658536501</v>
      </c>
      <c r="AG25">
        <v>0.17233231707317001</v>
      </c>
    </row>
    <row r="26" spans="1:33" x14ac:dyDescent="0.3">
      <c r="A26" t="s">
        <v>46</v>
      </c>
      <c r="B26">
        <v>24</v>
      </c>
      <c r="C26" t="str">
        <f>LEFT(Table13458[[#This Row],[Contingency id]])</f>
        <v>A</v>
      </c>
      <c r="D26">
        <v>16.2162162162162</v>
      </c>
      <c r="E26" s="1">
        <v>1.0277777777777699</v>
      </c>
      <c r="F26">
        <v>37</v>
      </c>
      <c r="G26">
        <v>36</v>
      </c>
      <c r="H26" s="1">
        <v>0.16483513513513501</v>
      </c>
      <c r="I26" s="2">
        <f>AVERAGE(Table13458[[#This Row],[Estimated costs 1]:[Estimated costs 20]])</f>
        <v>0.16483513513513504</v>
      </c>
      <c r="J26" s="2">
        <f>_xlfn.STDEV.P(Table13458[[#This Row],[Estimated costs 1]:[Estimated costs 20]])</f>
        <v>2.7755575615628914E-17</v>
      </c>
      <c r="K26" s="2">
        <f>Table13458[[#This Row],[Dev]]/Table13458[[#This Row],[Mean]]*100</f>
        <v>1.6838385574091565E-14</v>
      </c>
      <c r="L26" s="2">
        <f>Table13458[[#This Row],[Estimated costs 1]]-Table13458[[#This Row],[Actual cost]]</f>
        <v>0</v>
      </c>
      <c r="M26" s="2">
        <f>Table13458[[#This Row],[Diff 1]]/Table13458[[#This Row],[Actual cost]]*100</f>
        <v>0</v>
      </c>
      <c r="N26">
        <v>0.16483513513513501</v>
      </c>
      <c r="O26">
        <v>0.16483513513513501</v>
      </c>
      <c r="P26">
        <v>0.16483513513513501</v>
      </c>
      <c r="Q26">
        <v>0.16483513513513501</v>
      </c>
      <c r="R26">
        <v>0.16483513513513501</v>
      </c>
      <c r="S26">
        <v>0.16483513513513501</v>
      </c>
      <c r="T26">
        <v>0.16483513513513501</v>
      </c>
      <c r="U26">
        <v>0.16483513513513501</v>
      </c>
      <c r="V26">
        <v>0.16483513513513501</v>
      </c>
      <c r="W26">
        <v>0.16483513513513501</v>
      </c>
      <c r="X26">
        <v>0.16483513513513501</v>
      </c>
      <c r="Y26">
        <v>0.16483513513513501</v>
      </c>
      <c r="Z26">
        <v>0.16483513513513501</v>
      </c>
      <c r="AA26">
        <v>0.16483513513513501</v>
      </c>
      <c r="AB26">
        <v>0.16483513513513501</v>
      </c>
      <c r="AC26">
        <v>0.16483513513513501</v>
      </c>
      <c r="AD26">
        <v>0.16483513513513501</v>
      </c>
      <c r="AE26">
        <v>0.16483513513513501</v>
      </c>
      <c r="AF26">
        <v>0.16483513513513501</v>
      </c>
      <c r="AG26">
        <v>0.16483513513513501</v>
      </c>
    </row>
    <row r="27" spans="1:33" x14ac:dyDescent="0.3">
      <c r="A27" t="s">
        <v>47</v>
      </c>
      <c r="B27">
        <v>25</v>
      </c>
      <c r="C27" t="str">
        <f>LEFT(Table13458[[#This Row],[Contingency id]])</f>
        <v>A</v>
      </c>
      <c r="D27">
        <v>26.595744680850999</v>
      </c>
      <c r="E27" s="1">
        <v>1.02173913043478</v>
      </c>
      <c r="F27">
        <v>94</v>
      </c>
      <c r="G27">
        <v>92</v>
      </c>
      <c r="H27" s="1">
        <v>0.15831808510638201</v>
      </c>
      <c r="I27" s="2">
        <f>AVERAGE(Table13458[[#This Row],[Estimated costs 1]:[Estimated costs 20]])</f>
        <v>0.15832159574468033</v>
      </c>
      <c r="J27" s="2">
        <f>_xlfn.STDEV.P(Table13458[[#This Row],[Estimated costs 1]:[Estimated costs 20]])</f>
        <v>3.4930410025864267E-5</v>
      </c>
      <c r="K27" s="2">
        <f>Table13458[[#This Row],[Dev]]/Table13458[[#This Row],[Mean]]*100</f>
        <v>2.2062947168745895E-2</v>
      </c>
      <c r="L27" s="2">
        <f>Table13458[[#This Row],[Estimated costs 1]]-Table13458[[#This Row],[Actual cost]]</f>
        <v>3.5106382978988826E-5</v>
      </c>
      <c r="M27" s="2">
        <f>Table13458[[#This Row],[Diff 1]]/Table13458[[#This Row],[Actual cost]]*100</f>
        <v>2.2174587922408898E-2</v>
      </c>
      <c r="N27">
        <v>0.158353191489361</v>
      </c>
      <c r="O27">
        <v>0.158353191489361</v>
      </c>
      <c r="P27">
        <v>0.158353191489361</v>
      </c>
      <c r="Q27">
        <v>0.15828297872340399</v>
      </c>
      <c r="R27">
        <v>0.15828297872340399</v>
      </c>
      <c r="S27">
        <v>0.158353191489361</v>
      </c>
      <c r="T27">
        <v>0.158353191489361</v>
      </c>
      <c r="U27">
        <v>0.15828297872340399</v>
      </c>
      <c r="V27">
        <v>0.158353191489361</v>
      </c>
      <c r="W27">
        <v>0.15828297872340399</v>
      </c>
      <c r="X27">
        <v>0.158353191489361</v>
      </c>
      <c r="Y27">
        <v>0.15828297872340399</v>
      </c>
      <c r="Z27">
        <v>0.15828297872340399</v>
      </c>
      <c r="AA27">
        <v>0.158353191489361</v>
      </c>
      <c r="AB27">
        <v>0.158353191489361</v>
      </c>
      <c r="AC27">
        <v>0.15828297872340399</v>
      </c>
      <c r="AD27">
        <v>0.15828297872340399</v>
      </c>
      <c r="AE27">
        <v>0.158353191489361</v>
      </c>
      <c r="AF27">
        <v>0.15828297872340399</v>
      </c>
      <c r="AG27">
        <v>0.158353191489361</v>
      </c>
    </row>
    <row r="28" spans="1:33" x14ac:dyDescent="0.3">
      <c r="A28" t="s">
        <v>48</v>
      </c>
      <c r="B28">
        <v>26</v>
      </c>
      <c r="C28" t="str">
        <f>LEFT(Table13458[[#This Row],[Contingency id]])</f>
        <v>A</v>
      </c>
      <c r="D28">
        <v>23.655913978494599</v>
      </c>
      <c r="E28" s="1">
        <v>1.01086956521739</v>
      </c>
      <c r="F28">
        <v>93</v>
      </c>
      <c r="G28">
        <v>92</v>
      </c>
      <c r="H28" s="1">
        <v>0.15088064516128999</v>
      </c>
      <c r="I28" s="2">
        <f>AVERAGE(Table13458[[#This Row],[Estimated costs 1]:[Estimated costs 20]])</f>
        <v>0.15088064516128996</v>
      </c>
      <c r="J28" s="2">
        <f>_xlfn.STDEV.P(Table13458[[#This Row],[Estimated costs 1]:[Estimated costs 20]])</f>
        <v>3.8333333333330577E-3</v>
      </c>
      <c r="K28" s="2">
        <f>Table13458[[#This Row],[Dev]]/Table13458[[#This Row],[Mean]]*100</f>
        <v>2.5406395427559718</v>
      </c>
      <c r="L28" s="2">
        <f>Table13458[[#This Row],[Estimated costs 1]]-Table13458[[#This Row],[Actual cost]]</f>
        <v>3.8333333333330222E-3</v>
      </c>
      <c r="M28" s="2">
        <f>Table13458[[#This Row],[Diff 1]]/Table13458[[#This Row],[Actual cost]]*100</f>
        <v>2.5406395427559478</v>
      </c>
      <c r="N28">
        <v>0.15471397849462301</v>
      </c>
      <c r="O28">
        <v>0.14704731182795699</v>
      </c>
      <c r="P28">
        <v>0.14704731182795699</v>
      </c>
      <c r="Q28">
        <v>0.14704731182795699</v>
      </c>
      <c r="R28">
        <v>0.14704731182795699</v>
      </c>
      <c r="S28">
        <v>0.14704731182795699</v>
      </c>
      <c r="T28">
        <v>0.15471397849462301</v>
      </c>
      <c r="U28">
        <v>0.14704731182795699</v>
      </c>
      <c r="V28">
        <v>0.15471397849462301</v>
      </c>
      <c r="W28">
        <v>0.15471397849462301</v>
      </c>
      <c r="X28">
        <v>0.15471397849462301</v>
      </c>
      <c r="Y28">
        <v>0.15471397849462301</v>
      </c>
      <c r="Z28">
        <v>0.14704731182795699</v>
      </c>
      <c r="AA28">
        <v>0.15471397849462301</v>
      </c>
      <c r="AB28">
        <v>0.14704731182795699</v>
      </c>
      <c r="AC28">
        <v>0.15471397849462301</v>
      </c>
      <c r="AD28">
        <v>0.15471397849462301</v>
      </c>
      <c r="AE28">
        <v>0.147047311827956</v>
      </c>
      <c r="AF28">
        <v>0.15471397849462301</v>
      </c>
      <c r="AG28">
        <v>0.14704731182795699</v>
      </c>
    </row>
    <row r="29" spans="1:33" hidden="1" x14ac:dyDescent="0.3">
      <c r="A29" t="s">
        <v>49</v>
      </c>
      <c r="B29">
        <v>27</v>
      </c>
      <c r="C29" t="str">
        <f>LEFT(Table13458[[#This Row],[Contingency id]])</f>
        <v>C</v>
      </c>
      <c r="D29">
        <v>18.934911242603501</v>
      </c>
      <c r="E29" s="1">
        <v>1.0180722891566201</v>
      </c>
      <c r="F29">
        <v>169</v>
      </c>
      <c r="G29">
        <v>166</v>
      </c>
      <c r="H29" s="1">
        <v>0.15031834319526599</v>
      </c>
      <c r="I29" s="2">
        <f>AVERAGE(Table13458[[#This Row],[Estimated costs 1]:[Estimated costs 20]])</f>
        <v>0.15042408284023595</v>
      </c>
      <c r="J29" s="2">
        <f>_xlfn.STDEV.P(Table13458[[#This Row],[Estimated costs 1]:[Estimated costs 20]])</f>
        <v>7.6044599414427602E-4</v>
      </c>
      <c r="K29" s="2">
        <f>Table13458[[#This Row],[Dev]]/Table13458[[#This Row],[Mean]]*100</f>
        <v>0.50553473871064836</v>
      </c>
      <c r="L29" s="2">
        <f>Table13458[[#This Row],[Estimated costs 1]]-Table13458[[#This Row],[Actual cost]]</f>
        <v>7.1183431952601128E-4</v>
      </c>
      <c r="M29" s="2">
        <f>Table13458[[#This Row],[Diff 1]]/Table13458[[#This Row],[Actual cost]]*100</f>
        <v>0.47355120100101611</v>
      </c>
      <c r="N29">
        <v>0.151030177514792</v>
      </c>
      <c r="O29">
        <v>0.14960650887573901</v>
      </c>
      <c r="P29">
        <v>0.14960650887573901</v>
      </c>
      <c r="Q29">
        <v>0.14960650887573901</v>
      </c>
      <c r="R29">
        <v>0.151202958579881</v>
      </c>
      <c r="S29">
        <v>0.151202958579881</v>
      </c>
      <c r="T29">
        <v>0.151030177514792</v>
      </c>
      <c r="U29">
        <v>0.14960650887573901</v>
      </c>
      <c r="V29">
        <v>0.14960650887573901</v>
      </c>
      <c r="W29">
        <v>0.151030177514792</v>
      </c>
      <c r="X29">
        <v>0.151202958579881</v>
      </c>
      <c r="Y29">
        <v>0.151030177514792</v>
      </c>
      <c r="Z29">
        <v>0.14943372781065001</v>
      </c>
      <c r="AA29">
        <v>0.151030177514792</v>
      </c>
      <c r="AB29">
        <v>0.14960650887573901</v>
      </c>
      <c r="AC29">
        <v>0.14960650887573901</v>
      </c>
      <c r="AD29">
        <v>0.151202958579881</v>
      </c>
      <c r="AE29">
        <v>0.151030177514792</v>
      </c>
      <c r="AF29">
        <v>0.14960650887573901</v>
      </c>
      <c r="AG29">
        <v>0.151202958579881</v>
      </c>
    </row>
    <row r="30" spans="1:33" hidden="1" x14ac:dyDescent="0.3">
      <c r="A30" t="s">
        <v>50</v>
      </c>
      <c r="B30">
        <v>28</v>
      </c>
      <c r="C30" t="str">
        <f>LEFT(Table13458[[#This Row],[Contingency id]])</f>
        <v>C</v>
      </c>
      <c r="D30">
        <v>19.871794871794801</v>
      </c>
      <c r="E30" s="1">
        <v>1.0469798657718099</v>
      </c>
      <c r="F30">
        <v>156</v>
      </c>
      <c r="G30">
        <v>149</v>
      </c>
      <c r="H30" s="1">
        <v>0.149808974358974</v>
      </c>
      <c r="I30" s="2">
        <f>AVERAGE(Table13458[[#This Row],[Estimated costs 1]:[Estimated costs 20]])</f>
        <v>0.14981378205128171</v>
      </c>
      <c r="J30" s="2">
        <f>_xlfn.STDEV.P(Table13458[[#This Row],[Estimated costs 1]:[Estimated costs 20]])</f>
        <v>1.474010549694659E-5</v>
      </c>
      <c r="K30" s="2">
        <f>Table13458[[#This Row],[Dev]]/Table13458[[#This Row],[Mean]]*100</f>
        <v>9.8389515938533661E-3</v>
      </c>
      <c r="L30" s="2">
        <f>Table13458[[#This Row],[Estimated costs 1]]-Table13458[[#This Row],[Actual cost]]</f>
        <v>-5.7692307690038191E-6</v>
      </c>
      <c r="M30" s="2">
        <f>Table13458[[#This Row],[Diff 1]]/Table13458[[#This Row],[Actual cost]]*100</f>
        <v>-3.8510581850587414E-3</v>
      </c>
      <c r="N30">
        <v>0.149803205128205</v>
      </c>
      <c r="O30">
        <v>0.149830128205128</v>
      </c>
      <c r="P30">
        <v>0.149814743589743</v>
      </c>
      <c r="Q30">
        <v>0.14978782051282</v>
      </c>
      <c r="R30">
        <v>0.149830128205128</v>
      </c>
      <c r="S30">
        <v>0.149830128205128</v>
      </c>
      <c r="T30">
        <v>0.149803205128205</v>
      </c>
      <c r="U30">
        <v>0.149814743589743</v>
      </c>
      <c r="V30">
        <v>0.14978782051282</v>
      </c>
      <c r="W30">
        <v>0.149814743589743</v>
      </c>
      <c r="X30">
        <v>0.149830128205128</v>
      </c>
      <c r="Y30">
        <v>0.149803205128205</v>
      </c>
      <c r="Z30">
        <v>0.14978782051282</v>
      </c>
      <c r="AA30">
        <v>0.149814743589743</v>
      </c>
      <c r="AB30">
        <v>0.149830128205128</v>
      </c>
      <c r="AC30">
        <v>0.149830128205128</v>
      </c>
      <c r="AD30">
        <v>0.149814743589743</v>
      </c>
      <c r="AE30">
        <v>0.149830128205128</v>
      </c>
      <c r="AF30">
        <v>0.149803205128205</v>
      </c>
      <c r="AG30">
        <v>0.149814743589743</v>
      </c>
    </row>
    <row r="31" spans="1:33" hidden="1" x14ac:dyDescent="0.3">
      <c r="A31" t="s">
        <v>51</v>
      </c>
      <c r="B31">
        <v>29</v>
      </c>
      <c r="C31" t="str">
        <f>LEFT(Table13458[[#This Row],[Contingency id]])</f>
        <v>C</v>
      </c>
      <c r="D31">
        <v>18.681318681318601</v>
      </c>
      <c r="E31" s="1">
        <v>1.0581395348837199</v>
      </c>
      <c r="F31">
        <v>182</v>
      </c>
      <c r="G31">
        <v>172</v>
      </c>
      <c r="H31" s="1">
        <v>0.14589175824175801</v>
      </c>
      <c r="I31" s="2">
        <f>AVERAGE(Table13458[[#This Row],[Estimated costs 1]:[Estimated costs 20]])</f>
        <v>0.1466141483516479</v>
      </c>
      <c r="J31" s="2">
        <f>_xlfn.STDEV.P(Table13458[[#This Row],[Estimated costs 1]:[Estimated costs 20]])</f>
        <v>3.3941569911842889E-3</v>
      </c>
      <c r="K31" s="2">
        <f>Table13458[[#This Row],[Dev]]/Table13458[[#This Row],[Mean]]*100</f>
        <v>2.3150269120300351</v>
      </c>
      <c r="L31" s="2">
        <f>Table13458[[#This Row],[Estimated costs 1]]-Table13458[[#This Row],[Actual cost]]</f>
        <v>5.3307692307690002E-3</v>
      </c>
      <c r="M31" s="2">
        <f>Table13458[[#This Row],[Diff 1]]/Table13458[[#This Row],[Actual cost]]*100</f>
        <v>3.6539207526276805</v>
      </c>
      <c r="N31">
        <v>0.15122252747252701</v>
      </c>
      <c r="O31">
        <v>0.148842307692307</v>
      </c>
      <c r="P31">
        <v>0.148383516483516</v>
      </c>
      <c r="Q31">
        <v>0.14999725274725201</v>
      </c>
      <c r="R31">
        <v>0.141363736263736</v>
      </c>
      <c r="S31">
        <v>0.15122252747252701</v>
      </c>
      <c r="T31">
        <v>0.14251868131868101</v>
      </c>
      <c r="U31">
        <v>0.148276923076923</v>
      </c>
      <c r="V31">
        <v>0.146945054945054</v>
      </c>
      <c r="W31">
        <v>0.14456483516483501</v>
      </c>
      <c r="X31">
        <v>0.14999725274725201</v>
      </c>
      <c r="Y31">
        <v>0.148276923076923</v>
      </c>
      <c r="Z31">
        <v>0.139925274725274</v>
      </c>
      <c r="AA31">
        <v>0.148383516483516</v>
      </c>
      <c r="AB31">
        <v>0.141363736263736</v>
      </c>
      <c r="AC31">
        <v>0.14989065934065901</v>
      </c>
      <c r="AD31">
        <v>0.14385054945054901</v>
      </c>
      <c r="AE31">
        <v>0.14589670329670301</v>
      </c>
      <c r="AF31">
        <v>0.14385054945054901</v>
      </c>
      <c r="AG31">
        <v>0.14751043956043899</v>
      </c>
    </row>
    <row r="32" spans="1:33" hidden="1" x14ac:dyDescent="0.3">
      <c r="A32" t="s">
        <v>52</v>
      </c>
      <c r="B32">
        <v>30</v>
      </c>
      <c r="C32" t="str">
        <f>LEFT(Table13458[[#This Row],[Contingency id]])</f>
        <v>C</v>
      </c>
      <c r="D32">
        <v>16.470588235294102</v>
      </c>
      <c r="E32" s="1">
        <v>1.0365853658536499</v>
      </c>
      <c r="F32">
        <v>170</v>
      </c>
      <c r="G32">
        <v>164</v>
      </c>
      <c r="H32" s="1">
        <v>0.13615764705882299</v>
      </c>
      <c r="I32" s="2">
        <f>AVERAGE(Table13458[[#This Row],[Estimated costs 1]:[Estimated costs 20]])</f>
        <v>0.13652805882352892</v>
      </c>
      <c r="J32" s="2">
        <f>_xlfn.STDEV.P(Table13458[[#This Row],[Estimated costs 1]:[Estimated costs 20]])</f>
        <v>1.1778343433966252E-3</v>
      </c>
      <c r="K32" s="2">
        <f>Table13458[[#This Row],[Dev]]/Table13458[[#This Row],[Mean]]*100</f>
        <v>0.86270496595798662</v>
      </c>
      <c r="L32" s="2">
        <f>Table13458[[#This Row],[Estimated costs 1]]-Table13458[[#This Row],[Actual cost]]</f>
        <v>-1.2347058823529988E-3</v>
      </c>
      <c r="M32" s="2">
        <f>Table13458[[#This Row],[Diff 1]]/Table13458[[#This Row],[Actual cost]]*100</f>
        <v>-0.90682081324420927</v>
      </c>
      <c r="N32">
        <v>0.13492294117647</v>
      </c>
      <c r="O32">
        <v>0.13492294117647</v>
      </c>
      <c r="P32">
        <v>0.13492294117647</v>
      </c>
      <c r="Q32">
        <v>0.13492294117647</v>
      </c>
      <c r="R32">
        <v>0.13739235294117599</v>
      </c>
      <c r="S32">
        <v>0.13739235294117599</v>
      </c>
      <c r="T32">
        <v>0.13492294117647</v>
      </c>
      <c r="U32">
        <v>0.13739235294117599</v>
      </c>
      <c r="V32">
        <v>0.13739235294117599</v>
      </c>
      <c r="W32">
        <v>0.13492294117647</v>
      </c>
      <c r="X32">
        <v>0.13739235294117599</v>
      </c>
      <c r="Y32">
        <v>0.13739235294117599</v>
      </c>
      <c r="Z32">
        <v>0.13739235294117599</v>
      </c>
      <c r="AA32">
        <v>0.13739235294117599</v>
      </c>
      <c r="AB32">
        <v>0.13739235294117599</v>
      </c>
      <c r="AC32">
        <v>0.13739235294117599</v>
      </c>
      <c r="AD32">
        <v>0.13739235294117599</v>
      </c>
      <c r="AE32">
        <v>0.13492294117647</v>
      </c>
      <c r="AF32">
        <v>0.13739235294117599</v>
      </c>
      <c r="AG32">
        <v>0.13739235294117599</v>
      </c>
    </row>
    <row r="33" spans="1:33" x14ac:dyDescent="0.3">
      <c r="A33" t="s">
        <v>53</v>
      </c>
      <c r="B33">
        <v>31</v>
      </c>
      <c r="C33" t="str">
        <f>LEFT(Table13458[[#This Row],[Contingency id]])</f>
        <v>A</v>
      </c>
      <c r="D33">
        <v>25.274725274725199</v>
      </c>
      <c r="E33" s="1">
        <v>1.0224719101123501</v>
      </c>
      <c r="F33">
        <v>91</v>
      </c>
      <c r="G33">
        <v>89</v>
      </c>
      <c r="H33" s="1">
        <v>0.130953846153846</v>
      </c>
      <c r="I33" s="2">
        <f>AVERAGE(Table13458[[#This Row],[Estimated costs 1]:[Estimated costs 20]])</f>
        <v>0.130953846153846</v>
      </c>
      <c r="J33" s="2">
        <f>_xlfn.STDEV.P(Table13458[[#This Row],[Estimated costs 1]:[Estimated costs 20]])</f>
        <v>0</v>
      </c>
      <c r="K33" s="2">
        <f>Table13458[[#This Row],[Dev]]/Table13458[[#This Row],[Mean]]*100</f>
        <v>0</v>
      </c>
      <c r="L33" s="2">
        <f>Table13458[[#This Row],[Estimated costs 1]]-Table13458[[#This Row],[Actual cost]]</f>
        <v>0</v>
      </c>
      <c r="M33" s="2">
        <f>Table13458[[#This Row],[Diff 1]]/Table13458[[#This Row],[Actual cost]]*100</f>
        <v>0</v>
      </c>
      <c r="N33">
        <v>0.130953846153846</v>
      </c>
      <c r="O33">
        <v>0.130953846153846</v>
      </c>
      <c r="P33">
        <v>0.130953846153846</v>
      </c>
      <c r="Q33">
        <v>0.130953846153846</v>
      </c>
      <c r="R33">
        <v>0.130953846153846</v>
      </c>
      <c r="S33">
        <v>0.130953846153846</v>
      </c>
      <c r="T33">
        <v>0.130953846153846</v>
      </c>
      <c r="U33">
        <v>0.130953846153846</v>
      </c>
      <c r="V33">
        <v>0.130953846153846</v>
      </c>
      <c r="W33">
        <v>0.130953846153846</v>
      </c>
      <c r="X33">
        <v>0.130953846153846</v>
      </c>
      <c r="Y33">
        <v>0.130953846153846</v>
      </c>
      <c r="Z33">
        <v>0.130953846153846</v>
      </c>
      <c r="AA33">
        <v>0.130953846153846</v>
      </c>
      <c r="AB33">
        <v>0.130953846153846</v>
      </c>
      <c r="AC33">
        <v>0.130953846153846</v>
      </c>
      <c r="AD33">
        <v>0.130953846153846</v>
      </c>
      <c r="AE33">
        <v>0.130953846153846</v>
      </c>
      <c r="AF33">
        <v>0.130953846153846</v>
      </c>
      <c r="AG33">
        <v>0.130953846153846</v>
      </c>
    </row>
    <row r="34" spans="1:33" hidden="1" x14ac:dyDescent="0.3">
      <c r="A34" t="s">
        <v>54</v>
      </c>
      <c r="B34">
        <v>32</v>
      </c>
      <c r="C34" t="str">
        <f>LEFT(Table13458[[#This Row],[Contingency id]])</f>
        <v>B</v>
      </c>
      <c r="D34">
        <v>4.6666666666666599</v>
      </c>
      <c r="E34" s="1">
        <v>1.31868131868131</v>
      </c>
      <c r="F34">
        <v>1200</v>
      </c>
      <c r="G34">
        <v>910</v>
      </c>
      <c r="H34" s="1">
        <v>0.124539916666666</v>
      </c>
      <c r="I34" s="2">
        <f>AVERAGE(Table13458[[#This Row],[Estimated costs 1]:[Estimated costs 20]])</f>
        <v>0.12180909166666624</v>
      </c>
      <c r="J34" s="2">
        <f>_xlfn.STDEV.P(Table13458[[#This Row],[Estimated costs 1]:[Estimated costs 20]])</f>
        <v>1.3997079650916325E-2</v>
      </c>
      <c r="K34" s="2">
        <f>Table13458[[#This Row],[Dev]]/Table13458[[#This Row],[Mean]]*100</f>
        <v>11.490997477610044</v>
      </c>
      <c r="L34" s="2">
        <f>Table13458[[#This Row],[Estimated costs 1]]-Table13458[[#This Row],[Actual cost]]</f>
        <v>9.0816666666669876E-3</v>
      </c>
      <c r="M34" s="2">
        <f>Table13458[[#This Row],[Diff 1]]/Table13458[[#This Row],[Actual cost]]*100</f>
        <v>7.292173392868313</v>
      </c>
      <c r="N34">
        <v>0.13362158333333299</v>
      </c>
      <c r="O34">
        <v>0.130937416666666</v>
      </c>
      <c r="P34">
        <v>0.14334908333333299</v>
      </c>
      <c r="Q34">
        <v>0.14087491666666599</v>
      </c>
      <c r="R34">
        <v>9.9463250000000003E-2</v>
      </c>
      <c r="S34">
        <v>0.12292141666666601</v>
      </c>
      <c r="T34">
        <v>0.11736075</v>
      </c>
      <c r="U34">
        <v>0.12875741666666601</v>
      </c>
      <c r="V34">
        <v>0.114837749999999</v>
      </c>
      <c r="W34">
        <v>0.111099083333333</v>
      </c>
      <c r="X34">
        <v>0.130635583333333</v>
      </c>
      <c r="Y34">
        <v>0.122921583333333</v>
      </c>
      <c r="Z34">
        <v>0.124204249999999</v>
      </c>
      <c r="AA34">
        <v>0.120612083333333</v>
      </c>
      <c r="AB34">
        <v>8.1782750000000001E-2</v>
      </c>
      <c r="AC34">
        <v>0.13066274999999999</v>
      </c>
      <c r="AD34">
        <v>0.10766408333333299</v>
      </c>
      <c r="AE34">
        <v>0.11754125</v>
      </c>
      <c r="AF34">
        <v>0.13404908333333301</v>
      </c>
      <c r="AG34">
        <v>0.122885749999999</v>
      </c>
    </row>
    <row r="35" spans="1:33" x14ac:dyDescent="0.3">
      <c r="A35" t="s">
        <v>55</v>
      </c>
      <c r="B35">
        <v>33</v>
      </c>
      <c r="C35" t="str">
        <f>LEFT(Table13458[[#This Row],[Contingency id]])</f>
        <v>A</v>
      </c>
      <c r="D35">
        <v>1.02827763496143</v>
      </c>
      <c r="E35" s="1">
        <v>1.0896358543417299</v>
      </c>
      <c r="F35">
        <v>389</v>
      </c>
      <c r="G35">
        <v>357</v>
      </c>
      <c r="H35" s="1">
        <v>0.121043701799485</v>
      </c>
      <c r="I35" s="2">
        <f>AVERAGE(Table13458[[#This Row],[Estimated costs 1]:[Estimated costs 20]])</f>
        <v>0.11893933161953645</v>
      </c>
      <c r="J35" s="2">
        <f>_xlfn.STDEV.P(Table13458[[#This Row],[Estimated costs 1]:[Estimated costs 20]])</f>
        <v>1.6834961439588386E-2</v>
      </c>
      <c r="K35" s="2">
        <f>Table13458[[#This Row],[Dev]]/Table13458[[#This Row],[Mean]]*100</f>
        <v>14.154242512006137</v>
      </c>
      <c r="L35" s="2">
        <f>Table13458[[#This Row],[Estimated costs 1]]-Table13458[[#This Row],[Actual cost]]</f>
        <v>-1.0521850899743002E-2</v>
      </c>
      <c r="M35" s="2">
        <f>Table13458[[#This Row],[Diff 1]]/Table13458[[#This Row],[Actual cost]]*100</f>
        <v>-8.692605020600725</v>
      </c>
      <c r="N35">
        <v>0.11052185089974199</v>
      </c>
      <c r="O35">
        <v>0.11052185089974199</v>
      </c>
      <c r="P35">
        <v>0.11052185089974199</v>
      </c>
      <c r="Q35">
        <v>0.11052185089974199</v>
      </c>
      <c r="R35">
        <v>0.11052185089974199</v>
      </c>
      <c r="S35">
        <v>0.11052185089974199</v>
      </c>
      <c r="T35">
        <v>0.15260925449871399</v>
      </c>
      <c r="U35">
        <v>0.11052185089974199</v>
      </c>
      <c r="V35">
        <v>0.11052185089974199</v>
      </c>
      <c r="W35">
        <v>0.11052185089974199</v>
      </c>
      <c r="X35">
        <v>0.15260925449871399</v>
      </c>
      <c r="Y35">
        <v>0.11052185089974199</v>
      </c>
      <c r="Z35">
        <v>0.11052185089974199</v>
      </c>
      <c r="AA35">
        <v>0.11052185089974199</v>
      </c>
      <c r="AB35">
        <v>0.11052185089974199</v>
      </c>
      <c r="AC35">
        <v>0.15260925449871399</v>
      </c>
      <c r="AD35">
        <v>0.11052185089974199</v>
      </c>
      <c r="AE35">
        <v>0.11052185089974199</v>
      </c>
      <c r="AF35">
        <v>0.11052185089974199</v>
      </c>
      <c r="AG35">
        <v>0.15260925449871399</v>
      </c>
    </row>
    <row r="36" spans="1:33" x14ac:dyDescent="0.3">
      <c r="A36" t="s">
        <v>56</v>
      </c>
      <c r="B36">
        <v>34</v>
      </c>
      <c r="C36" t="str">
        <f>LEFT(Table13458[[#This Row],[Contingency id]])</f>
        <v>A</v>
      </c>
      <c r="D36">
        <v>18.348623853210999</v>
      </c>
      <c r="E36" s="1">
        <v>1.0186915887850401</v>
      </c>
      <c r="F36">
        <v>109</v>
      </c>
      <c r="G36">
        <v>107</v>
      </c>
      <c r="H36" s="1">
        <v>0.11618954128440299</v>
      </c>
      <c r="I36" s="2">
        <f>AVERAGE(Table13458[[#This Row],[Estimated costs 1]:[Estimated costs 20]])</f>
        <v>0.11618954128440298</v>
      </c>
      <c r="J36" s="2">
        <f>_xlfn.STDEV.P(Table13458[[#This Row],[Estimated costs 1]:[Estimated costs 20]])</f>
        <v>1.3877787807814457E-17</v>
      </c>
      <c r="K36" s="2">
        <f>Table13458[[#This Row],[Dev]]/Table13458[[#This Row],[Mean]]*100</f>
        <v>1.1944093809480752E-14</v>
      </c>
      <c r="L36" s="2">
        <f>Table13458[[#This Row],[Estimated costs 1]]-Table13458[[#This Row],[Actual cost]]</f>
        <v>0</v>
      </c>
      <c r="M36" s="2">
        <f>Table13458[[#This Row],[Diff 1]]/Table13458[[#This Row],[Actual cost]]*100</f>
        <v>0</v>
      </c>
      <c r="N36">
        <v>0.11618954128440299</v>
      </c>
      <c r="O36">
        <v>0.11618954128440299</v>
      </c>
      <c r="P36">
        <v>0.11618954128440299</v>
      </c>
      <c r="Q36">
        <v>0.11618954128440299</v>
      </c>
      <c r="R36">
        <v>0.11618954128440299</v>
      </c>
      <c r="S36">
        <v>0.11618954128440299</v>
      </c>
      <c r="T36">
        <v>0.11618954128440299</v>
      </c>
      <c r="U36">
        <v>0.11618954128440299</v>
      </c>
      <c r="V36">
        <v>0.11618954128440299</v>
      </c>
      <c r="W36">
        <v>0.11618954128440299</v>
      </c>
      <c r="X36">
        <v>0.11618954128440299</v>
      </c>
      <c r="Y36">
        <v>0.11618954128440299</v>
      </c>
      <c r="Z36">
        <v>0.11618954128440299</v>
      </c>
      <c r="AA36">
        <v>0.11618954128440299</v>
      </c>
      <c r="AB36">
        <v>0.11618954128440299</v>
      </c>
      <c r="AC36">
        <v>0.11618954128440299</v>
      </c>
      <c r="AD36">
        <v>0.11618954128440299</v>
      </c>
      <c r="AE36">
        <v>0.11618954128440299</v>
      </c>
      <c r="AF36">
        <v>0.11618954128440299</v>
      </c>
      <c r="AG36">
        <v>0.11618954128440299</v>
      </c>
    </row>
    <row r="37" spans="1:33" x14ac:dyDescent="0.3">
      <c r="A37" t="s">
        <v>57</v>
      </c>
      <c r="B37">
        <v>35</v>
      </c>
      <c r="C37" t="str">
        <f>LEFT(Table13458[[#This Row],[Contingency id]])</f>
        <v>A</v>
      </c>
      <c r="D37">
        <v>4.9450549450549399</v>
      </c>
      <c r="E37" s="1">
        <v>1.1799027552674199</v>
      </c>
      <c r="F37">
        <v>728</v>
      </c>
      <c r="G37">
        <v>617</v>
      </c>
      <c r="H37" s="1">
        <v>0.10609876373626299</v>
      </c>
      <c r="I37" s="2">
        <f>AVERAGE(Table13458[[#This Row],[Estimated costs 1]:[Estimated costs 20]])</f>
        <v>0.1049378365384612</v>
      </c>
      <c r="J37" s="2">
        <f>_xlfn.STDEV.P(Table13458[[#This Row],[Estimated costs 1]:[Estimated costs 20]])</f>
        <v>1.2964725612740728E-2</v>
      </c>
      <c r="K37" s="2">
        <f>Table13458[[#This Row],[Dev]]/Table13458[[#This Row],[Mean]]*100</f>
        <v>12.354672099599625</v>
      </c>
      <c r="L37" s="2">
        <f>Table13458[[#This Row],[Estimated costs 1]]-Table13458[[#This Row],[Actual cost]]</f>
        <v>9.7362637362640031E-3</v>
      </c>
      <c r="M37" s="2">
        <f>Table13458[[#This Row],[Diff 1]]/Table13458[[#This Row],[Actual cost]]*100</f>
        <v>9.1766043197884049</v>
      </c>
      <c r="N37">
        <v>0.115835027472527</v>
      </c>
      <c r="O37">
        <v>8.9516895604395602E-2</v>
      </c>
      <c r="P37">
        <v>0.107504807692307</v>
      </c>
      <c r="Q37">
        <v>8.4247527472527395E-2</v>
      </c>
      <c r="R37">
        <v>9.2492445054944999E-2</v>
      </c>
      <c r="S37">
        <v>9.6462774725274703E-2</v>
      </c>
      <c r="T37">
        <v>9.2200824175824106E-2</v>
      </c>
      <c r="U37">
        <v>0.124014972527472</v>
      </c>
      <c r="V37">
        <v>0.10448901098901001</v>
      </c>
      <c r="W37">
        <v>8.6542170329670307E-2</v>
      </c>
      <c r="X37">
        <v>9.2417032967032894E-2</v>
      </c>
      <c r="Y37">
        <v>9.1124313186813202E-2</v>
      </c>
      <c r="Z37">
        <v>0.119381318681318</v>
      </c>
      <c r="AA37">
        <v>0.12249629120879101</v>
      </c>
      <c r="AB37">
        <v>0.113984615384615</v>
      </c>
      <c r="AC37">
        <v>0.101903708791208</v>
      </c>
      <c r="AD37">
        <v>0.11587486263736201</v>
      </c>
      <c r="AE37">
        <v>0.119773626373626</v>
      </c>
      <c r="AF37">
        <v>0.116524038461538</v>
      </c>
      <c r="AG37">
        <v>0.11197046703296699</v>
      </c>
    </row>
    <row r="38" spans="1:33" x14ac:dyDescent="0.3">
      <c r="A38" t="s">
        <v>58</v>
      </c>
      <c r="B38">
        <v>36</v>
      </c>
      <c r="C38" t="str">
        <f>LEFT(Table13458[[#This Row],[Contingency id]])</f>
        <v>A</v>
      </c>
      <c r="D38">
        <v>11.363636363636299</v>
      </c>
      <c r="E38" s="1">
        <v>1.0393700787401501</v>
      </c>
      <c r="F38">
        <v>132</v>
      </c>
      <c r="G38">
        <v>127</v>
      </c>
      <c r="H38" s="1">
        <v>0.10439924242424201</v>
      </c>
      <c r="I38" s="2">
        <f>AVERAGE(Table13458[[#This Row],[Estimated costs 1]:[Estimated costs 20]])</f>
        <v>0.10439742424242382</v>
      </c>
      <c r="J38" s="2">
        <f>_xlfn.STDEV.P(Table13458[[#This Row],[Estimated costs 1]:[Estimated costs 20]])</f>
        <v>8.907235428391725E-6</v>
      </c>
      <c r="K38" s="2">
        <f>Table13458[[#This Row],[Dev]]/Table13458[[#This Row],[Mean]]*100</f>
        <v>8.5320452042073527E-3</v>
      </c>
      <c r="L38" s="2">
        <f>Table13458[[#This Row],[Estimated costs 1]]-Table13458[[#This Row],[Actual cost]]</f>
        <v>-9.0909090910001877E-6</v>
      </c>
      <c r="M38" s="2">
        <f>Table13458[[#This Row],[Diff 1]]/Table13458[[#This Row],[Actual cost]]*100</f>
        <v>-8.7078305166793379E-3</v>
      </c>
      <c r="N38">
        <v>0.10439015151515101</v>
      </c>
      <c r="O38">
        <v>0.10440833333333301</v>
      </c>
      <c r="P38">
        <v>0.10439015151515101</v>
      </c>
      <c r="Q38">
        <v>0.10439015151515101</v>
      </c>
      <c r="R38">
        <v>0.10440833333333301</v>
      </c>
      <c r="S38">
        <v>0.10439015151515101</v>
      </c>
      <c r="T38">
        <v>0.10439015151515101</v>
      </c>
      <c r="U38">
        <v>0.10439015151515101</v>
      </c>
      <c r="V38">
        <v>0.10439015151515101</v>
      </c>
      <c r="W38">
        <v>0.10440833333333301</v>
      </c>
      <c r="X38">
        <v>0.10440833333333301</v>
      </c>
      <c r="Y38">
        <v>0.10439015151515101</v>
      </c>
      <c r="Z38">
        <v>0.10439015151515101</v>
      </c>
      <c r="AA38">
        <v>0.10440833333333301</v>
      </c>
      <c r="AB38">
        <v>0.10440833333333301</v>
      </c>
      <c r="AC38">
        <v>0.10440833333333301</v>
      </c>
      <c r="AD38">
        <v>0.10440833333333301</v>
      </c>
      <c r="AE38">
        <v>0.10439015151515101</v>
      </c>
      <c r="AF38">
        <v>0.10439015151515101</v>
      </c>
      <c r="AG38">
        <v>0.10439015151515101</v>
      </c>
    </row>
    <row r="39" spans="1:33" hidden="1" x14ac:dyDescent="0.3">
      <c r="A39" t="s">
        <v>59</v>
      </c>
      <c r="B39">
        <v>37</v>
      </c>
      <c r="C39" t="str">
        <f>LEFT(Table13458[[#This Row],[Contingency id]])</f>
        <v>B</v>
      </c>
      <c r="D39">
        <v>28.378378378378301</v>
      </c>
      <c r="E39" s="1">
        <v>1.0422535211267601</v>
      </c>
      <c r="F39">
        <v>148</v>
      </c>
      <c r="G39">
        <v>142</v>
      </c>
      <c r="H39" s="1">
        <v>9.41722972972973E-2</v>
      </c>
      <c r="I39" s="2">
        <f>AVERAGE(Table13458[[#This Row],[Estimated costs 1]:[Estimated costs 20]])</f>
        <v>9.4152567567567513E-2</v>
      </c>
      <c r="J39" s="2">
        <f>_xlfn.STDEV.P(Table13458[[#This Row],[Estimated costs 1]:[Estimated costs 20]])</f>
        <v>4.5206489963782099E-5</v>
      </c>
      <c r="K39" s="2">
        <f>Table13458[[#This Row],[Dev]]/Table13458[[#This Row],[Mean]]*100</f>
        <v>4.8014080902616038E-2</v>
      </c>
      <c r="L39" s="2">
        <f>Table13458[[#This Row],[Estimated costs 1]]-Table13458[[#This Row],[Actual cost]]</f>
        <v>4.932432432430689E-5</v>
      </c>
      <c r="M39" s="2">
        <f>Table13458[[#This Row],[Diff 1]]/Table13458[[#This Row],[Actual cost]]*100</f>
        <v>5.2376681614331261E-2</v>
      </c>
      <c r="N39">
        <v>9.4221621621621607E-2</v>
      </c>
      <c r="O39">
        <v>9.4122972972972896E-2</v>
      </c>
      <c r="P39">
        <v>9.4122972972972896E-2</v>
      </c>
      <c r="Q39">
        <v>9.4122972972972896E-2</v>
      </c>
      <c r="R39">
        <v>9.4221621621621607E-2</v>
      </c>
      <c r="S39">
        <v>9.4122972972972896E-2</v>
      </c>
      <c r="T39">
        <v>9.4122972972972896E-2</v>
      </c>
      <c r="U39">
        <v>9.4221621621621607E-2</v>
      </c>
      <c r="V39">
        <v>9.4221621621621607E-2</v>
      </c>
      <c r="W39">
        <v>9.4122972972972896E-2</v>
      </c>
      <c r="X39">
        <v>9.4122972972972896E-2</v>
      </c>
      <c r="Y39">
        <v>9.4122972972972896E-2</v>
      </c>
      <c r="Z39">
        <v>9.4122972972972896E-2</v>
      </c>
      <c r="AA39">
        <v>9.4122972972972896E-2</v>
      </c>
      <c r="AB39">
        <v>9.4122972972972896E-2</v>
      </c>
      <c r="AC39">
        <v>9.4122972972972896E-2</v>
      </c>
      <c r="AD39">
        <v>9.4122972972972896E-2</v>
      </c>
      <c r="AE39">
        <v>9.4221621621621607E-2</v>
      </c>
      <c r="AF39">
        <v>9.4221621621621607E-2</v>
      </c>
      <c r="AG39">
        <v>9.4122972972972896E-2</v>
      </c>
    </row>
    <row r="40" spans="1:33" x14ac:dyDescent="0.3">
      <c r="A40" t="s">
        <v>60</v>
      </c>
      <c r="B40">
        <v>38</v>
      </c>
      <c r="C40" t="str">
        <f>LEFT(Table13458[[#This Row],[Contingency id]])</f>
        <v>A</v>
      </c>
      <c r="D40">
        <v>3.9562289562289501</v>
      </c>
      <c r="E40" s="1">
        <v>1.2997811816192499</v>
      </c>
      <c r="F40">
        <v>1188</v>
      </c>
      <c r="G40">
        <v>914</v>
      </c>
      <c r="H40" s="1">
        <v>9.2878787878787797E-2</v>
      </c>
      <c r="I40" s="2">
        <f>AVERAGE(Table13458[[#This Row],[Estimated costs 1]:[Estimated costs 20]])</f>
        <v>9.3473569023568986E-2</v>
      </c>
      <c r="J40" s="2">
        <f>_xlfn.STDEV.P(Table13458[[#This Row],[Estimated costs 1]:[Estimated costs 20]])</f>
        <v>8.9384176072825009E-3</v>
      </c>
      <c r="K40" s="2">
        <f>Table13458[[#This Row],[Dev]]/Table13458[[#This Row],[Mean]]*100</f>
        <v>9.5625080979081005</v>
      </c>
      <c r="L40" s="2">
        <f>Table13458[[#This Row],[Estimated costs 1]]-Table13458[[#This Row],[Actual cost]]</f>
        <v>-7.6557239057239018E-3</v>
      </c>
      <c r="M40" s="2">
        <f>Table13458[[#This Row],[Diff 1]]/Table13458[[#This Row],[Actual cost]]*100</f>
        <v>-8.242704368316117</v>
      </c>
      <c r="N40">
        <v>8.5223063973063895E-2</v>
      </c>
      <c r="O40">
        <v>9.5051346801346706E-2</v>
      </c>
      <c r="P40">
        <v>9.8829124579124503E-2</v>
      </c>
      <c r="Q40">
        <v>7.7201178451178396E-2</v>
      </c>
      <c r="R40">
        <v>9.6524410774410693E-2</v>
      </c>
      <c r="S40">
        <v>9.9598484848484797E-2</v>
      </c>
      <c r="T40">
        <v>9.3798821548821507E-2</v>
      </c>
      <c r="U40">
        <v>9.7083333333333299E-2</v>
      </c>
      <c r="V40">
        <v>8.4881313131313099E-2</v>
      </c>
      <c r="W40">
        <v>9.26776094276094E-2</v>
      </c>
      <c r="X40">
        <v>9.3859427609427601E-2</v>
      </c>
      <c r="Y40">
        <v>8.1647306397306302E-2</v>
      </c>
      <c r="Z40">
        <v>8.5702861952861906E-2</v>
      </c>
      <c r="AA40">
        <v>8.3228114478114401E-2</v>
      </c>
      <c r="AB40">
        <v>9.9319023569023501E-2</v>
      </c>
      <c r="AC40">
        <v>0.119414983164983</v>
      </c>
      <c r="AD40">
        <v>9.7669191919191906E-2</v>
      </c>
      <c r="AE40">
        <v>9.3467171717171699E-2</v>
      </c>
      <c r="AF40">
        <v>0.10174999999999999</v>
      </c>
      <c r="AG40">
        <v>9.2544612794612804E-2</v>
      </c>
    </row>
    <row r="41" spans="1:33" hidden="1" x14ac:dyDescent="0.3">
      <c r="A41" t="s">
        <v>61</v>
      </c>
      <c r="B41">
        <v>39</v>
      </c>
      <c r="C41" t="str">
        <f>LEFT(Table13458[[#This Row],[Contingency id]])</f>
        <v>C</v>
      </c>
      <c r="D41">
        <v>20</v>
      </c>
      <c r="E41" s="1">
        <v>1.01449275362318</v>
      </c>
      <c r="F41">
        <v>140</v>
      </c>
      <c r="G41">
        <v>138</v>
      </c>
      <c r="H41" s="1">
        <v>8.9756142857142798E-2</v>
      </c>
      <c r="I41" s="2">
        <f>AVERAGE(Table13458[[#This Row],[Estimated costs 1]:[Estimated costs 20]])</f>
        <v>8.9756142857142784E-2</v>
      </c>
      <c r="J41" s="2">
        <f>_xlfn.STDEV.P(Table13458[[#This Row],[Estimated costs 1]:[Estimated costs 20]])</f>
        <v>1.3877787807814457E-17</v>
      </c>
      <c r="K41" s="2">
        <f>Table13458[[#This Row],[Dev]]/Table13458[[#This Row],[Mean]]*100</f>
        <v>1.5461657961285783E-14</v>
      </c>
      <c r="L41" s="2">
        <f>Table13458[[#This Row],[Estimated costs 1]]-Table13458[[#This Row],[Actual cost]]</f>
        <v>0</v>
      </c>
      <c r="M41" s="2">
        <f>Table13458[[#This Row],[Diff 1]]/Table13458[[#This Row],[Actual cost]]*100</f>
        <v>0</v>
      </c>
      <c r="N41">
        <v>8.9756142857142798E-2</v>
      </c>
      <c r="O41">
        <v>8.9756142857142798E-2</v>
      </c>
      <c r="P41">
        <v>8.9756142857142798E-2</v>
      </c>
      <c r="Q41">
        <v>8.9756142857142798E-2</v>
      </c>
      <c r="R41">
        <v>8.9756142857142798E-2</v>
      </c>
      <c r="S41">
        <v>8.9756142857142798E-2</v>
      </c>
      <c r="T41">
        <v>8.9756142857142798E-2</v>
      </c>
      <c r="U41">
        <v>8.9756142857142798E-2</v>
      </c>
      <c r="V41">
        <v>8.9756142857142798E-2</v>
      </c>
      <c r="W41">
        <v>8.9756142857142798E-2</v>
      </c>
      <c r="X41">
        <v>8.9756142857142798E-2</v>
      </c>
      <c r="Y41">
        <v>8.9756142857142798E-2</v>
      </c>
      <c r="Z41">
        <v>8.9756142857142798E-2</v>
      </c>
      <c r="AA41">
        <v>8.9756142857142798E-2</v>
      </c>
      <c r="AB41">
        <v>8.9756142857142798E-2</v>
      </c>
      <c r="AC41">
        <v>8.9756142857142798E-2</v>
      </c>
      <c r="AD41">
        <v>8.9756142857142798E-2</v>
      </c>
      <c r="AE41">
        <v>8.9756142857142798E-2</v>
      </c>
      <c r="AF41">
        <v>8.9756142857142798E-2</v>
      </c>
      <c r="AG41">
        <v>8.9756142857142798E-2</v>
      </c>
    </row>
    <row r="42" spans="1:33" x14ac:dyDescent="0.3">
      <c r="A42" t="s">
        <v>62</v>
      </c>
      <c r="B42">
        <v>40</v>
      </c>
      <c r="C42" t="str">
        <f>LEFT(Table13458[[#This Row],[Contingency id]])</f>
        <v>A</v>
      </c>
      <c r="D42">
        <v>3.1555221637866202</v>
      </c>
      <c r="E42" s="1">
        <v>1.3540183112919599</v>
      </c>
      <c r="F42">
        <v>1331</v>
      </c>
      <c r="G42">
        <v>983</v>
      </c>
      <c r="H42" s="1">
        <v>8.5193839218632605E-2</v>
      </c>
      <c r="I42" s="2">
        <f>AVERAGE(Table13458[[#This Row],[Estimated costs 1]:[Estimated costs 20]])</f>
        <v>8.3362546957175016E-2</v>
      </c>
      <c r="J42" s="2">
        <f>_xlfn.STDEV.P(Table13458[[#This Row],[Estimated costs 1]:[Estimated costs 20]])</f>
        <v>6.9026154784499897E-3</v>
      </c>
      <c r="K42" s="2">
        <f>Table13458[[#This Row],[Dev]]/Table13458[[#This Row],[Mean]]*100</f>
        <v>8.2802358258031639</v>
      </c>
      <c r="L42" s="2">
        <f>Table13458[[#This Row],[Estimated costs 1]]-Table13458[[#This Row],[Actual cost]]</f>
        <v>-2.8542449286250993E-3</v>
      </c>
      <c r="M42" s="2">
        <f>Table13458[[#This Row],[Diff 1]]/Table13458[[#This Row],[Actual cost]]*100</f>
        <v>-3.3502949917543474</v>
      </c>
      <c r="N42">
        <v>8.2339594290007506E-2</v>
      </c>
      <c r="O42">
        <v>8.6628099173553699E-2</v>
      </c>
      <c r="P42">
        <v>9.0039068369646799E-2</v>
      </c>
      <c r="Q42">
        <v>0.10104357625845201</v>
      </c>
      <c r="R42">
        <v>9.2187828700225294E-2</v>
      </c>
      <c r="S42">
        <v>7.9470323065364307E-2</v>
      </c>
      <c r="T42">
        <v>7.2721262208865503E-2</v>
      </c>
      <c r="U42">
        <v>8.8079639368895499E-2</v>
      </c>
      <c r="V42">
        <v>7.9169797145003704E-2</v>
      </c>
      <c r="W42">
        <v>9.0047332832456806E-2</v>
      </c>
      <c r="X42">
        <v>8.8968444778362105E-2</v>
      </c>
      <c r="Y42">
        <v>8.2380165289256194E-2</v>
      </c>
      <c r="Z42">
        <v>8.1491359879789602E-2</v>
      </c>
      <c r="AA42">
        <v>7.8250187828700205E-2</v>
      </c>
      <c r="AB42">
        <v>7.6524417731029304E-2</v>
      </c>
      <c r="AC42">
        <v>7.9754320060105105E-2</v>
      </c>
      <c r="AD42">
        <v>7.3225394440270403E-2</v>
      </c>
      <c r="AE42">
        <v>7.8415477084898502E-2</v>
      </c>
      <c r="AF42">
        <v>7.8558226897069802E-2</v>
      </c>
      <c r="AG42">
        <v>8.7956423741547704E-2</v>
      </c>
    </row>
    <row r="43" spans="1:33" hidden="1" x14ac:dyDescent="0.3">
      <c r="A43" t="s">
        <v>63</v>
      </c>
      <c r="B43">
        <v>41</v>
      </c>
      <c r="C43" t="str">
        <f>LEFT(Table13458[[#This Row],[Contingency id]])</f>
        <v>B</v>
      </c>
      <c r="D43">
        <v>3.5593220338983</v>
      </c>
      <c r="E43" s="1">
        <v>1.1545988258316999</v>
      </c>
      <c r="F43">
        <v>590</v>
      </c>
      <c r="G43">
        <v>511</v>
      </c>
      <c r="H43" s="1">
        <v>8.0925593220338904E-2</v>
      </c>
      <c r="I43" s="2">
        <f>AVERAGE(Table13458[[#This Row],[Estimated costs 1]:[Estimated costs 20]])</f>
        <v>7.9861271186440638E-2</v>
      </c>
      <c r="J43" s="2">
        <f>_xlfn.STDEV.P(Table13458[[#This Row],[Estimated costs 1]:[Estimated costs 20]])</f>
        <v>7.3760795415930081E-3</v>
      </c>
      <c r="K43" s="2">
        <f>Table13458[[#This Row],[Dev]]/Table13458[[#This Row],[Mean]]*100</f>
        <v>9.2361158694470742</v>
      </c>
      <c r="L43" s="2">
        <f>Table13458[[#This Row],[Estimated costs 1]]-Table13458[[#This Row],[Actual cost]]</f>
        <v>-1.1510169491525404E-2</v>
      </c>
      <c r="M43" s="2">
        <f>Table13458[[#This Row],[Diff 1]]/Table13458[[#This Row],[Actual cost]]*100</f>
        <v>-14.223151210255905</v>
      </c>
      <c r="N43">
        <v>6.94154237288135E-2</v>
      </c>
      <c r="O43">
        <v>9.0644237288135504E-2</v>
      </c>
      <c r="P43">
        <v>7.5791694915254199E-2</v>
      </c>
      <c r="Q43">
        <v>6.94154237288135E-2</v>
      </c>
      <c r="R43">
        <v>8.4267966101694902E-2</v>
      </c>
      <c r="S43">
        <v>9.1010338983050804E-2</v>
      </c>
      <c r="T43">
        <v>7.5791694915254199E-2</v>
      </c>
      <c r="U43">
        <v>9.0644237288135504E-2</v>
      </c>
      <c r="V43">
        <v>8.25340677966101E-2</v>
      </c>
      <c r="W43">
        <v>6.94154237288135E-2</v>
      </c>
      <c r="X43">
        <v>9.1010338983050804E-2</v>
      </c>
      <c r="Y43">
        <v>8.25340677966101E-2</v>
      </c>
      <c r="Z43">
        <v>7.5791694915254199E-2</v>
      </c>
      <c r="AA43">
        <v>6.94154237288135E-2</v>
      </c>
      <c r="AB43">
        <v>8.4267966101694902E-2</v>
      </c>
      <c r="AC43">
        <v>7.6157796610169401E-2</v>
      </c>
      <c r="AD43">
        <v>8.4267966101694902E-2</v>
      </c>
      <c r="AE43">
        <v>8.25340677966101E-2</v>
      </c>
      <c r="AF43">
        <v>7.6157796610169401E-2</v>
      </c>
      <c r="AG43">
        <v>7.6157796610169498E-2</v>
      </c>
    </row>
    <row r="44" spans="1:33" hidden="1" x14ac:dyDescent="0.3">
      <c r="A44" t="s">
        <v>64</v>
      </c>
      <c r="B44">
        <v>42</v>
      </c>
      <c r="C44" t="str">
        <f>LEFT(Table13458[[#This Row],[Contingency id]])</f>
        <v>B</v>
      </c>
      <c r="D44">
        <v>11.5702479338842</v>
      </c>
      <c r="E44" s="1">
        <v>1.06140350877192</v>
      </c>
      <c r="F44">
        <v>121</v>
      </c>
      <c r="G44">
        <v>114</v>
      </c>
      <c r="H44" s="1">
        <v>7.8087355371900799E-2</v>
      </c>
      <c r="I44" s="2">
        <f>AVERAGE(Table13458[[#This Row],[Estimated costs 1]:[Estimated costs 20]])</f>
        <v>8.1219173553718993E-2</v>
      </c>
      <c r="J44" s="2">
        <f>_xlfn.STDEV.P(Table13458[[#This Row],[Estimated costs 1]:[Estimated costs 20]])</f>
        <v>7.5532782639921971E-3</v>
      </c>
      <c r="K44" s="2">
        <f>Table13458[[#This Row],[Dev]]/Table13458[[#This Row],[Mean]]*100</f>
        <v>9.299870872234866</v>
      </c>
      <c r="L44" s="2">
        <f>Table13458[[#This Row],[Estimated costs 1]]-Table13458[[#This Row],[Actual cost]]</f>
        <v>-3.1115702479339036E-3</v>
      </c>
      <c r="M44" s="2">
        <f>Table13458[[#This Row],[Diff 1]]/Table13458[[#This Row],[Actual cost]]*100</f>
        <v>-3.9847299644285057</v>
      </c>
      <c r="N44">
        <v>7.4975785123966895E-2</v>
      </c>
      <c r="O44">
        <v>8.8747685950413199E-2</v>
      </c>
      <c r="P44">
        <v>8.8747685950413199E-2</v>
      </c>
      <c r="Q44">
        <v>8.1198925619834703E-2</v>
      </c>
      <c r="R44">
        <v>6.7427024793388399E-2</v>
      </c>
      <c r="S44">
        <v>8.8747685950413199E-2</v>
      </c>
      <c r="T44">
        <v>8.8747685950413199E-2</v>
      </c>
      <c r="U44">
        <v>8.8747685950413199E-2</v>
      </c>
      <c r="V44">
        <v>8.1198925619834703E-2</v>
      </c>
      <c r="W44">
        <v>8.1198925619834703E-2</v>
      </c>
      <c r="X44">
        <v>8.1198925619834703E-2</v>
      </c>
      <c r="Y44">
        <v>8.1198925619834703E-2</v>
      </c>
      <c r="Z44">
        <v>6.7427024793388399E-2</v>
      </c>
      <c r="AA44">
        <v>8.8747685950413199E-2</v>
      </c>
      <c r="AB44">
        <v>8.8747685950413199E-2</v>
      </c>
      <c r="AC44">
        <v>6.7427024793388399E-2</v>
      </c>
      <c r="AD44">
        <v>7.4975785123966895E-2</v>
      </c>
      <c r="AE44">
        <v>8.8747685950413199E-2</v>
      </c>
      <c r="AF44">
        <v>7.4975785123966895E-2</v>
      </c>
      <c r="AG44">
        <v>8.1198925619834703E-2</v>
      </c>
    </row>
    <row r="45" spans="1:33" x14ac:dyDescent="0.3">
      <c r="A45" t="s">
        <v>65</v>
      </c>
      <c r="B45">
        <v>43</v>
      </c>
      <c r="C45" t="str">
        <f>LEFT(Table13458[[#This Row],[Contingency id]])</f>
        <v>A</v>
      </c>
      <c r="D45">
        <v>26.950354609929001</v>
      </c>
      <c r="E45" s="1">
        <v>1.02173913043478</v>
      </c>
      <c r="F45">
        <v>141</v>
      </c>
      <c r="G45">
        <v>138</v>
      </c>
      <c r="H45" s="1">
        <v>7.5466666666666599E-2</v>
      </c>
      <c r="I45" s="2">
        <f>AVERAGE(Table13458[[#This Row],[Estimated costs 1]:[Estimated costs 20]])</f>
        <v>7.5474964539007039E-2</v>
      </c>
      <c r="J45" s="2">
        <f>_xlfn.STDEV.P(Table13458[[#This Row],[Estimated costs 1]:[Estimated costs 20]])</f>
        <v>2.0383225628634377E-3</v>
      </c>
      <c r="K45" s="2">
        <f>Table13458[[#This Row],[Dev]]/Table13458[[#This Row],[Mean]]*100</f>
        <v>2.700660510824076</v>
      </c>
      <c r="L45" s="2">
        <f>Table13458[[#This Row],[Estimated costs 1]]-Table13458[[#This Row],[Actual cost]]</f>
        <v>-2.1113475177304969E-3</v>
      </c>
      <c r="M45" s="2">
        <f>Table13458[[#This Row],[Diff 1]]/Table13458[[#This Row],[Actual cost]]*100</f>
        <v>-2.7977219757912968</v>
      </c>
      <c r="N45">
        <v>7.3355319148936102E-2</v>
      </c>
      <c r="O45">
        <v>7.7578014184397096E-2</v>
      </c>
      <c r="P45">
        <v>7.3521276595744603E-2</v>
      </c>
      <c r="Q45">
        <v>7.7578014184397096E-2</v>
      </c>
      <c r="R45">
        <v>7.7412056737588594E-2</v>
      </c>
      <c r="S45">
        <v>7.7578014184397096E-2</v>
      </c>
      <c r="T45">
        <v>7.3355319148936102E-2</v>
      </c>
      <c r="U45">
        <v>7.7578014184397096E-2</v>
      </c>
      <c r="V45">
        <v>7.3521276595744603E-2</v>
      </c>
      <c r="W45">
        <v>7.3355319148936102E-2</v>
      </c>
      <c r="X45">
        <v>7.3355319148936102E-2</v>
      </c>
      <c r="Y45">
        <v>7.7412056737588594E-2</v>
      </c>
      <c r="Z45">
        <v>7.7412056737588594E-2</v>
      </c>
      <c r="AA45">
        <v>7.3521276595744603E-2</v>
      </c>
      <c r="AB45">
        <v>7.7578014184397096E-2</v>
      </c>
      <c r="AC45">
        <v>7.7412056737588594E-2</v>
      </c>
      <c r="AD45">
        <v>7.7578014184397096E-2</v>
      </c>
      <c r="AE45">
        <v>7.3355319148936102E-2</v>
      </c>
      <c r="AF45">
        <v>7.3521276595744603E-2</v>
      </c>
      <c r="AG45">
        <v>7.3521276595744603E-2</v>
      </c>
    </row>
    <row r="46" spans="1:33" hidden="1" x14ac:dyDescent="0.3">
      <c r="A46" t="s">
        <v>66</v>
      </c>
      <c r="B46">
        <v>44</v>
      </c>
      <c r="C46" t="str">
        <f>LEFT(Table13458[[#This Row],[Contingency id]])</f>
        <v>C</v>
      </c>
      <c r="D46">
        <v>0.70422535211267601</v>
      </c>
      <c r="E46" s="1">
        <v>1.00709219858156</v>
      </c>
      <c r="F46">
        <v>142</v>
      </c>
      <c r="G46">
        <v>141</v>
      </c>
      <c r="H46" s="1">
        <v>7.4014084507042194E-2</v>
      </c>
      <c r="I46" s="2">
        <f>AVERAGE(Table13458[[#This Row],[Estimated costs 1]:[Estimated costs 20]])</f>
        <v>7.4014084507042208E-2</v>
      </c>
      <c r="J46" s="2">
        <f>_xlfn.STDEV.P(Table13458[[#This Row],[Estimated costs 1]:[Estimated costs 20]])</f>
        <v>1.3877787807814457E-17</v>
      </c>
      <c r="K46" s="2">
        <f>Table13458[[#This Row],[Dev]]/Table13458[[#This Row],[Mean]]*100</f>
        <v>1.8750198560510505E-14</v>
      </c>
      <c r="L46" s="2">
        <f>Table13458[[#This Row],[Estimated costs 1]]-Table13458[[#This Row],[Actual cost]]</f>
        <v>0</v>
      </c>
      <c r="M46" s="2">
        <f>Table13458[[#This Row],[Diff 1]]/Table13458[[#This Row],[Actual cost]]*100</f>
        <v>0</v>
      </c>
      <c r="N46">
        <v>7.4014084507042194E-2</v>
      </c>
      <c r="O46">
        <v>7.4014084507042194E-2</v>
      </c>
      <c r="P46">
        <v>7.4014084507042194E-2</v>
      </c>
      <c r="Q46">
        <v>7.4014084507042194E-2</v>
      </c>
      <c r="R46">
        <v>7.4014084507042194E-2</v>
      </c>
      <c r="S46">
        <v>7.4014084507042194E-2</v>
      </c>
      <c r="T46">
        <v>7.4014084507042194E-2</v>
      </c>
      <c r="U46">
        <v>7.4014084507042194E-2</v>
      </c>
      <c r="V46">
        <v>7.4014084507042194E-2</v>
      </c>
      <c r="W46">
        <v>7.4014084507042194E-2</v>
      </c>
      <c r="X46">
        <v>7.4014084507042194E-2</v>
      </c>
      <c r="Y46">
        <v>7.4014084507042194E-2</v>
      </c>
      <c r="Z46">
        <v>7.4014084507042194E-2</v>
      </c>
      <c r="AA46">
        <v>7.4014084507042194E-2</v>
      </c>
      <c r="AB46">
        <v>7.4014084507042194E-2</v>
      </c>
      <c r="AC46">
        <v>7.4014084507042194E-2</v>
      </c>
      <c r="AD46">
        <v>7.4014084507042194E-2</v>
      </c>
      <c r="AE46">
        <v>7.4014084507042194E-2</v>
      </c>
      <c r="AF46">
        <v>7.4014084507042194E-2</v>
      </c>
      <c r="AG46">
        <v>7.4014084507042194E-2</v>
      </c>
    </row>
    <row r="47" spans="1:33" hidden="1" x14ac:dyDescent="0.3">
      <c r="A47" t="s">
        <v>67</v>
      </c>
      <c r="B47">
        <v>45</v>
      </c>
      <c r="C47" t="str">
        <f>LEFT(Table13458[[#This Row],[Contingency id]])</f>
        <v>B</v>
      </c>
      <c r="D47">
        <v>20.8955223880597</v>
      </c>
      <c r="E47" s="1">
        <v>1.01515151515151</v>
      </c>
      <c r="F47">
        <v>134</v>
      </c>
      <c r="G47">
        <v>132</v>
      </c>
      <c r="H47" s="1">
        <v>7.0814626865671595E-2</v>
      </c>
      <c r="I47" s="2">
        <f>AVERAGE(Table13458[[#This Row],[Estimated costs 1]:[Estimated costs 20]])</f>
        <v>7.0800970149253684E-2</v>
      </c>
      <c r="J47" s="2">
        <f>_xlfn.STDEV.P(Table13458[[#This Row],[Estimated costs 1]:[Estimated costs 20]])</f>
        <v>1.3588261267947973E-4</v>
      </c>
      <c r="K47" s="2">
        <f>Table13458[[#This Row],[Dev]]/Table13458[[#This Row],[Mean]]*100</f>
        <v>0.19192196433612296</v>
      </c>
      <c r="L47" s="2">
        <f>Table13458[[#This Row],[Estimated costs 1]]-Table13458[[#This Row],[Actual cost]]</f>
        <v>-1.3656716417909109E-4</v>
      </c>
      <c r="M47" s="2">
        <f>Table13458[[#This Row],[Diff 1]]/Table13458[[#This Row],[Actual cost]]*100</f>
        <v>-0.19285163281047235</v>
      </c>
      <c r="N47">
        <v>7.0678059701492504E-2</v>
      </c>
      <c r="O47">
        <v>7.09511940298507E-2</v>
      </c>
      <c r="P47">
        <v>7.0678059701492504E-2</v>
      </c>
      <c r="Q47">
        <v>7.09511940298507E-2</v>
      </c>
      <c r="R47">
        <v>7.0678059701492504E-2</v>
      </c>
      <c r="S47">
        <v>7.0678059701492504E-2</v>
      </c>
      <c r="T47">
        <v>7.0678059701492504E-2</v>
      </c>
      <c r="U47">
        <v>7.0678059701492504E-2</v>
      </c>
      <c r="V47">
        <v>7.09511940298507E-2</v>
      </c>
      <c r="W47">
        <v>7.09511940298507E-2</v>
      </c>
      <c r="X47">
        <v>7.0678059701492504E-2</v>
      </c>
      <c r="Y47">
        <v>7.09511940298507E-2</v>
      </c>
      <c r="Z47">
        <v>7.09511940298507E-2</v>
      </c>
      <c r="AA47">
        <v>7.09511940298507E-2</v>
      </c>
      <c r="AB47">
        <v>7.09511940298507E-2</v>
      </c>
      <c r="AC47">
        <v>7.0678059701492504E-2</v>
      </c>
      <c r="AD47">
        <v>7.0678059701492504E-2</v>
      </c>
      <c r="AE47">
        <v>7.0678059701492504E-2</v>
      </c>
      <c r="AF47">
        <v>7.09511940298507E-2</v>
      </c>
      <c r="AG47">
        <v>7.0678059701492504E-2</v>
      </c>
    </row>
    <row r="48" spans="1:33" x14ac:dyDescent="0.3">
      <c r="A48" t="s">
        <v>68</v>
      </c>
      <c r="B48">
        <v>46</v>
      </c>
      <c r="C48" t="str">
        <f>LEFT(Table13458[[#This Row],[Contingency id]])</f>
        <v>A</v>
      </c>
      <c r="D48">
        <v>3.2733224222585902</v>
      </c>
      <c r="E48" s="1">
        <v>1.1864077669902899</v>
      </c>
      <c r="F48">
        <v>611</v>
      </c>
      <c r="G48">
        <v>515</v>
      </c>
      <c r="H48" s="1">
        <v>6.76204582651391E-2</v>
      </c>
      <c r="I48" s="2">
        <f>AVERAGE(Table13458[[#This Row],[Estimated costs 1]:[Estimated costs 20]])</f>
        <v>6.8194926350245461E-2</v>
      </c>
      <c r="J48" s="2">
        <f>_xlfn.STDEV.P(Table13458[[#This Row],[Estimated costs 1]:[Estimated costs 20]])</f>
        <v>4.2350912277148477E-3</v>
      </c>
      <c r="K48" s="2">
        <f>Table13458[[#This Row],[Dev]]/Table13458[[#This Row],[Mean]]*100</f>
        <v>6.210273189479885</v>
      </c>
      <c r="L48" s="2">
        <f>Table13458[[#This Row],[Estimated costs 1]]-Table13458[[#This Row],[Actual cost]]</f>
        <v>-3.4317512274958939E-3</v>
      </c>
      <c r="M48" s="2">
        <f>Table13458[[#This Row],[Diff 1]]/Table13458[[#This Row],[Actual cost]]*100</f>
        <v>-5.0750191813844765</v>
      </c>
      <c r="N48">
        <v>6.4188707037643206E-2</v>
      </c>
      <c r="O48">
        <v>7.1046972176759399E-2</v>
      </c>
      <c r="P48">
        <v>7.0713093289689E-2</v>
      </c>
      <c r="Q48">
        <v>6.7105891980360002E-2</v>
      </c>
      <c r="R48">
        <v>6.0581505728314201E-2</v>
      </c>
      <c r="S48">
        <v>7.4664648117839599E-2</v>
      </c>
      <c r="T48">
        <v>6.8129787234042505E-2</v>
      </c>
      <c r="U48">
        <v>6.4188707037643206E-2</v>
      </c>
      <c r="V48">
        <v>6.8129787234042505E-2</v>
      </c>
      <c r="W48">
        <v>7.4664648117839599E-2</v>
      </c>
      <c r="X48">
        <v>7.4664648117839599E-2</v>
      </c>
      <c r="Y48">
        <v>6.4522585924713494E-2</v>
      </c>
      <c r="Z48">
        <v>7.4654173486088396E-2</v>
      </c>
      <c r="AA48">
        <v>6.4522585924713494E-2</v>
      </c>
      <c r="AB48">
        <v>6.4522585924713494E-2</v>
      </c>
      <c r="AC48">
        <v>7.1057446808510602E-2</v>
      </c>
      <c r="AD48">
        <v>6.4188707037643206E-2</v>
      </c>
      <c r="AE48">
        <v>6.7116366612111206E-2</v>
      </c>
      <c r="AF48">
        <v>6.4522585924713494E-2</v>
      </c>
      <c r="AG48">
        <v>7.0713093289689E-2</v>
      </c>
    </row>
    <row r="49" spans="1:33" x14ac:dyDescent="0.3">
      <c r="A49" t="s">
        <v>69</v>
      </c>
      <c r="B49">
        <v>47</v>
      </c>
      <c r="C49" t="str">
        <f>LEFT(Table13458[[#This Row],[Contingency id]])</f>
        <v>A</v>
      </c>
      <c r="D49">
        <v>13.1944444444444</v>
      </c>
      <c r="E49" s="1">
        <v>1.0359712230215801</v>
      </c>
      <c r="F49">
        <v>144</v>
      </c>
      <c r="G49">
        <v>139</v>
      </c>
      <c r="H49" s="1">
        <v>6.24097222222222E-2</v>
      </c>
      <c r="I49" s="2">
        <f>AVERAGE(Table13458[[#This Row],[Estimated costs 1]:[Estimated costs 20]])</f>
        <v>6.24097222222222E-2</v>
      </c>
      <c r="J49" s="2">
        <f>_xlfn.STDEV.P(Table13458[[#This Row],[Estimated costs 1]:[Estimated costs 20]])</f>
        <v>0</v>
      </c>
      <c r="K49" s="2">
        <f>Table13458[[#This Row],[Dev]]/Table13458[[#This Row],[Mean]]*100</f>
        <v>0</v>
      </c>
      <c r="L49" s="2">
        <f>Table13458[[#This Row],[Estimated costs 1]]-Table13458[[#This Row],[Actual cost]]</f>
        <v>0</v>
      </c>
      <c r="M49" s="2">
        <f>Table13458[[#This Row],[Diff 1]]/Table13458[[#This Row],[Actual cost]]*100</f>
        <v>0</v>
      </c>
      <c r="N49">
        <v>6.24097222222222E-2</v>
      </c>
      <c r="O49">
        <v>6.24097222222222E-2</v>
      </c>
      <c r="P49">
        <v>6.24097222222222E-2</v>
      </c>
      <c r="Q49">
        <v>6.24097222222222E-2</v>
      </c>
      <c r="R49">
        <v>6.24097222222222E-2</v>
      </c>
      <c r="S49">
        <v>6.24097222222222E-2</v>
      </c>
      <c r="T49">
        <v>6.24097222222222E-2</v>
      </c>
      <c r="U49">
        <v>6.24097222222222E-2</v>
      </c>
      <c r="V49">
        <v>6.24097222222222E-2</v>
      </c>
      <c r="W49">
        <v>6.24097222222222E-2</v>
      </c>
      <c r="X49">
        <v>6.24097222222222E-2</v>
      </c>
      <c r="Y49">
        <v>6.24097222222222E-2</v>
      </c>
      <c r="Z49">
        <v>6.24097222222222E-2</v>
      </c>
      <c r="AA49">
        <v>6.24097222222222E-2</v>
      </c>
      <c r="AB49">
        <v>6.24097222222222E-2</v>
      </c>
      <c r="AC49">
        <v>6.24097222222222E-2</v>
      </c>
      <c r="AD49">
        <v>6.24097222222222E-2</v>
      </c>
      <c r="AE49">
        <v>6.24097222222222E-2</v>
      </c>
      <c r="AF49">
        <v>6.24097222222222E-2</v>
      </c>
      <c r="AG49">
        <v>6.24097222222222E-2</v>
      </c>
    </row>
    <row r="50" spans="1:33" hidden="1" x14ac:dyDescent="0.3">
      <c r="A50" t="s">
        <v>70</v>
      </c>
      <c r="B50">
        <v>48</v>
      </c>
      <c r="C50" t="str">
        <f>LEFT(Table13458[[#This Row],[Contingency id]])</f>
        <v>C</v>
      </c>
      <c r="D50">
        <v>17.948717948717899</v>
      </c>
      <c r="E50" s="1">
        <v>1.0446428571428501</v>
      </c>
      <c r="F50">
        <v>117</v>
      </c>
      <c r="G50">
        <v>112</v>
      </c>
      <c r="H50" s="1">
        <v>6.1565042735042701E-2</v>
      </c>
      <c r="I50" s="2">
        <f>AVERAGE(Table13458[[#This Row],[Estimated costs 1]:[Estimated costs 20]])</f>
        <v>6.1565042735042694E-2</v>
      </c>
      <c r="J50" s="2">
        <f>_xlfn.STDEV.P(Table13458[[#This Row],[Estimated costs 1]:[Estimated costs 20]])</f>
        <v>6.9388939039072284E-18</v>
      </c>
      <c r="K50" s="2">
        <f>Table13458[[#This Row],[Dev]]/Table13458[[#This Row],[Mean]]*100</f>
        <v>1.1270834219623832E-14</v>
      </c>
      <c r="L50" s="2">
        <f>Table13458[[#This Row],[Estimated costs 1]]-Table13458[[#This Row],[Actual cost]]</f>
        <v>0</v>
      </c>
      <c r="M50" s="2">
        <f>Table13458[[#This Row],[Diff 1]]/Table13458[[#This Row],[Actual cost]]*100</f>
        <v>0</v>
      </c>
      <c r="N50">
        <v>6.1565042735042701E-2</v>
      </c>
      <c r="O50">
        <v>6.1565042735042701E-2</v>
      </c>
      <c r="P50">
        <v>6.1565042735042701E-2</v>
      </c>
      <c r="Q50">
        <v>6.1565042735042701E-2</v>
      </c>
      <c r="R50">
        <v>6.1565042735042701E-2</v>
      </c>
      <c r="S50">
        <v>6.1565042735042701E-2</v>
      </c>
      <c r="T50">
        <v>6.1565042735042701E-2</v>
      </c>
      <c r="U50">
        <v>6.1565042735042701E-2</v>
      </c>
      <c r="V50">
        <v>6.1565042735042701E-2</v>
      </c>
      <c r="W50">
        <v>6.1565042735042701E-2</v>
      </c>
      <c r="X50">
        <v>6.1565042735042701E-2</v>
      </c>
      <c r="Y50">
        <v>6.1565042735042701E-2</v>
      </c>
      <c r="Z50">
        <v>6.1565042735042701E-2</v>
      </c>
      <c r="AA50">
        <v>6.1565042735042701E-2</v>
      </c>
      <c r="AB50">
        <v>6.1565042735042701E-2</v>
      </c>
      <c r="AC50">
        <v>6.1565042735042701E-2</v>
      </c>
      <c r="AD50">
        <v>6.1565042735042701E-2</v>
      </c>
      <c r="AE50">
        <v>6.1565042735042701E-2</v>
      </c>
      <c r="AF50">
        <v>6.1565042735042701E-2</v>
      </c>
      <c r="AG50">
        <v>6.1565042735042701E-2</v>
      </c>
    </row>
    <row r="51" spans="1:33" x14ac:dyDescent="0.3">
      <c r="A51" t="s">
        <v>71</v>
      </c>
      <c r="B51">
        <v>49</v>
      </c>
      <c r="C51" t="str">
        <f>LEFT(Table13458[[#This Row],[Contingency id]])</f>
        <v>A</v>
      </c>
      <c r="D51">
        <v>23.239436619718301</v>
      </c>
      <c r="E51" s="1">
        <v>1.03649635036496</v>
      </c>
      <c r="F51">
        <v>142</v>
      </c>
      <c r="G51">
        <v>137</v>
      </c>
      <c r="H51" s="1">
        <v>6.1104929577464703E-2</v>
      </c>
      <c r="I51" s="2">
        <f>AVERAGE(Table13458[[#This Row],[Estimated costs 1]:[Estimated costs 20]])</f>
        <v>6.1104929577464752E-2</v>
      </c>
      <c r="J51" s="2">
        <f>_xlfn.STDEV.P(Table13458[[#This Row],[Estimated costs 1]:[Estimated costs 20]])</f>
        <v>3.5915492957748478E-5</v>
      </c>
      <c r="K51" s="2">
        <f>Table13458[[#This Row],[Dev]]/Table13458[[#This Row],[Mean]]*100</f>
        <v>5.8776752065833271E-2</v>
      </c>
      <c r="L51" s="2">
        <f>Table13458[[#This Row],[Estimated costs 1]]-Table13458[[#This Row],[Actual cost]]</f>
        <v>3.5915492957797057E-5</v>
      </c>
      <c r="M51" s="2">
        <f>Table13458[[#This Row],[Diff 1]]/Table13458[[#This Row],[Actual cost]]*100</f>
        <v>5.8776752065912825E-2</v>
      </c>
      <c r="N51">
        <v>6.11408450704225E-2</v>
      </c>
      <c r="O51">
        <v>6.11408450704225E-2</v>
      </c>
      <c r="P51">
        <v>6.11408450704225E-2</v>
      </c>
      <c r="Q51">
        <v>6.1069014084507003E-2</v>
      </c>
      <c r="R51">
        <v>6.11408450704225E-2</v>
      </c>
      <c r="S51">
        <v>6.11408450704225E-2</v>
      </c>
      <c r="T51">
        <v>6.11408450704225E-2</v>
      </c>
      <c r="U51">
        <v>6.1069014084507003E-2</v>
      </c>
      <c r="V51">
        <v>6.11408450704225E-2</v>
      </c>
      <c r="W51">
        <v>6.11408450704225E-2</v>
      </c>
      <c r="X51">
        <v>6.1069014084507003E-2</v>
      </c>
      <c r="Y51">
        <v>6.1069014084507003E-2</v>
      </c>
      <c r="Z51">
        <v>6.1069014084507003E-2</v>
      </c>
      <c r="AA51">
        <v>6.11408450704225E-2</v>
      </c>
      <c r="AB51">
        <v>6.1069014084507003E-2</v>
      </c>
      <c r="AC51">
        <v>6.1069014084507003E-2</v>
      </c>
      <c r="AD51">
        <v>6.1069014084507003E-2</v>
      </c>
      <c r="AE51">
        <v>6.1069014084507003E-2</v>
      </c>
      <c r="AF51">
        <v>6.11408450704225E-2</v>
      </c>
      <c r="AG51">
        <v>6.1069014084507003E-2</v>
      </c>
    </row>
    <row r="52" spans="1:33" hidden="1" x14ac:dyDescent="0.3">
      <c r="A52" t="s">
        <v>72</v>
      </c>
      <c r="B52">
        <v>50</v>
      </c>
      <c r="C52" t="str">
        <f>LEFT(Table13458[[#This Row],[Contingency id]])</f>
        <v>C</v>
      </c>
      <c r="D52">
        <v>13.5416666666666</v>
      </c>
      <c r="E52" s="1">
        <v>1.0434782608695601</v>
      </c>
      <c r="F52">
        <v>192</v>
      </c>
      <c r="G52">
        <v>184</v>
      </c>
      <c r="H52" s="1">
        <v>5.7525468750000003E-2</v>
      </c>
      <c r="I52" s="2">
        <f>AVERAGE(Table13458[[#This Row],[Estimated costs 1]:[Estimated costs 20]])</f>
        <v>5.7525468749999954E-2</v>
      </c>
      <c r="J52" s="2">
        <f>_xlfn.STDEV.P(Table13458[[#This Row],[Estimated costs 1]:[Estimated costs 20]])</f>
        <v>5.1460214472274106E-17</v>
      </c>
      <c r="K52" s="2">
        <f>Table13458[[#This Row],[Dev]]/Table13458[[#This Row],[Mean]]*100</f>
        <v>8.9456401817280537E-14</v>
      </c>
      <c r="L52" s="2">
        <f>Table13458[[#This Row],[Estimated costs 1]]-Table13458[[#This Row],[Actual cost]]</f>
        <v>0</v>
      </c>
      <c r="M52" s="2">
        <f>Table13458[[#This Row],[Diff 1]]/Table13458[[#This Row],[Actual cost]]*100</f>
        <v>0</v>
      </c>
      <c r="N52">
        <v>5.7525468750000003E-2</v>
      </c>
      <c r="O52">
        <v>5.7525468750000003E-2</v>
      </c>
      <c r="P52">
        <v>5.7525468750000003E-2</v>
      </c>
      <c r="Q52">
        <v>5.7525468749999899E-2</v>
      </c>
      <c r="R52">
        <v>5.7525468749999899E-2</v>
      </c>
      <c r="S52">
        <v>5.7525468750000003E-2</v>
      </c>
      <c r="T52">
        <v>5.7525468750000003E-2</v>
      </c>
      <c r="U52">
        <v>5.7525468749999899E-2</v>
      </c>
      <c r="V52">
        <v>5.7525468750000003E-2</v>
      </c>
      <c r="W52">
        <v>5.7525468749999899E-2</v>
      </c>
      <c r="X52">
        <v>5.7525468750000003E-2</v>
      </c>
      <c r="Y52">
        <v>5.7525468749999899E-2</v>
      </c>
      <c r="Z52">
        <v>5.7525468750000003E-2</v>
      </c>
      <c r="AA52">
        <v>5.7525468749999899E-2</v>
      </c>
      <c r="AB52">
        <v>5.7525468750000003E-2</v>
      </c>
      <c r="AC52">
        <v>5.7525468749999899E-2</v>
      </c>
      <c r="AD52">
        <v>5.7525468749999899E-2</v>
      </c>
      <c r="AE52">
        <v>5.7525468750000003E-2</v>
      </c>
      <c r="AF52">
        <v>5.7525468750000003E-2</v>
      </c>
      <c r="AG52">
        <v>5.7525468750000003E-2</v>
      </c>
    </row>
    <row r="53" spans="1:33" x14ac:dyDescent="0.3">
      <c r="A53" t="s">
        <v>73</v>
      </c>
      <c r="B53">
        <v>51</v>
      </c>
      <c r="C53" t="str">
        <f>LEFT(Table13458[[#This Row],[Contingency id]])</f>
        <v>A</v>
      </c>
      <c r="D53">
        <v>16.438356164383499</v>
      </c>
      <c r="E53" s="1">
        <v>1.04285714285714</v>
      </c>
      <c r="F53">
        <v>73</v>
      </c>
      <c r="G53">
        <v>70</v>
      </c>
      <c r="H53" s="1">
        <v>5.3174657534246501E-2</v>
      </c>
      <c r="I53" s="2">
        <f>AVERAGE(Table13458[[#This Row],[Estimated costs 1]:[Estimated costs 20]])</f>
        <v>5.317465753424655E-2</v>
      </c>
      <c r="J53" s="2">
        <f>_xlfn.STDEV.P(Table13458[[#This Row],[Estimated costs 1]:[Estimated costs 20]])</f>
        <v>1.5424657534246493E-3</v>
      </c>
      <c r="K53" s="2">
        <f>Table13458[[#This Row],[Dev]]/Table13458[[#This Row],[Mean]]*100</f>
        <v>2.9007535261157842</v>
      </c>
      <c r="L53" s="2">
        <f>Table13458[[#This Row],[Estimated costs 1]]-Table13458[[#This Row],[Actual cost]]</f>
        <v>-1.5424657534246003E-3</v>
      </c>
      <c r="M53" s="2">
        <f>Table13458[[#This Row],[Diff 1]]/Table13458[[#This Row],[Actual cost]]*100</f>
        <v>-2.9007535261156949</v>
      </c>
      <c r="N53">
        <v>5.1632191780821901E-2</v>
      </c>
      <c r="O53">
        <v>5.1632191780821901E-2</v>
      </c>
      <c r="P53">
        <v>5.4717123287671199E-2</v>
      </c>
      <c r="Q53">
        <v>5.1632191780821901E-2</v>
      </c>
      <c r="R53">
        <v>5.1632191780821901E-2</v>
      </c>
      <c r="S53">
        <v>5.1632191780821901E-2</v>
      </c>
      <c r="T53">
        <v>5.4717123287671199E-2</v>
      </c>
      <c r="U53">
        <v>5.4717123287671199E-2</v>
      </c>
      <c r="V53">
        <v>5.1632191780821901E-2</v>
      </c>
      <c r="W53">
        <v>5.4717123287671199E-2</v>
      </c>
      <c r="X53">
        <v>5.4717123287671199E-2</v>
      </c>
      <c r="Y53">
        <v>5.1632191780821901E-2</v>
      </c>
      <c r="Z53">
        <v>5.1632191780821901E-2</v>
      </c>
      <c r="AA53">
        <v>5.4717123287671199E-2</v>
      </c>
      <c r="AB53">
        <v>5.4717123287671199E-2</v>
      </c>
      <c r="AC53">
        <v>5.4717123287671199E-2</v>
      </c>
      <c r="AD53">
        <v>5.1632191780821901E-2</v>
      </c>
      <c r="AE53">
        <v>5.1632191780821901E-2</v>
      </c>
      <c r="AF53">
        <v>5.4717123287671199E-2</v>
      </c>
      <c r="AG53">
        <v>5.4717123287671199E-2</v>
      </c>
    </row>
    <row r="54" spans="1:33" hidden="1" x14ac:dyDescent="0.3">
      <c r="A54" t="s">
        <v>74</v>
      </c>
      <c r="B54">
        <v>52</v>
      </c>
      <c r="C54" t="str">
        <f>LEFT(Table13458[[#This Row],[Contingency id]])</f>
        <v>B</v>
      </c>
      <c r="D54">
        <v>26.6666666666666</v>
      </c>
      <c r="E54" s="1">
        <v>1.0169491525423699</v>
      </c>
      <c r="F54">
        <v>60</v>
      </c>
      <c r="G54">
        <v>59</v>
      </c>
      <c r="H54" s="1">
        <v>5.2759E-2</v>
      </c>
      <c r="I54" s="2">
        <f>AVERAGE(Table13458[[#This Row],[Estimated costs 1]:[Estimated costs 20]])</f>
        <v>5.275899999999998E-2</v>
      </c>
      <c r="J54" s="2">
        <f>_xlfn.STDEV.P(Table13458[[#This Row],[Estimated costs 1]:[Estimated costs 20]])</f>
        <v>4.2207643840401622E-17</v>
      </c>
      <c r="K54" s="2">
        <f>Table13458[[#This Row],[Dev]]/Table13458[[#This Row],[Mean]]*100</f>
        <v>8.0000841260072477E-14</v>
      </c>
      <c r="L54" s="2">
        <f>Table13458[[#This Row],[Estimated costs 1]]-Table13458[[#This Row],[Actual cost]]</f>
        <v>0</v>
      </c>
      <c r="M54" s="2">
        <f>Table13458[[#This Row],[Diff 1]]/Table13458[[#This Row],[Actual cost]]*100</f>
        <v>0</v>
      </c>
      <c r="N54">
        <v>5.2759E-2</v>
      </c>
      <c r="O54">
        <v>5.2759E-2</v>
      </c>
      <c r="P54">
        <v>5.2758999999999903E-2</v>
      </c>
      <c r="Q54">
        <v>5.2758999999999903E-2</v>
      </c>
      <c r="R54">
        <v>5.2759E-2</v>
      </c>
      <c r="S54">
        <v>5.2759E-2</v>
      </c>
      <c r="T54">
        <v>5.2759E-2</v>
      </c>
      <c r="U54">
        <v>5.2759E-2</v>
      </c>
      <c r="V54">
        <v>5.2759E-2</v>
      </c>
      <c r="W54">
        <v>5.2759E-2</v>
      </c>
      <c r="X54">
        <v>5.2759E-2</v>
      </c>
      <c r="Y54">
        <v>5.2758999999999903E-2</v>
      </c>
      <c r="Z54">
        <v>5.2759E-2</v>
      </c>
      <c r="AA54">
        <v>5.2758999999999903E-2</v>
      </c>
      <c r="AB54">
        <v>5.2759E-2</v>
      </c>
      <c r="AC54">
        <v>5.2759E-2</v>
      </c>
      <c r="AD54">
        <v>5.2759E-2</v>
      </c>
      <c r="AE54">
        <v>5.2758999999999903E-2</v>
      </c>
      <c r="AF54">
        <v>5.2759E-2</v>
      </c>
      <c r="AG54">
        <v>5.2759E-2</v>
      </c>
    </row>
    <row r="55" spans="1:33" hidden="1" x14ac:dyDescent="0.3">
      <c r="A55" t="s">
        <v>75</v>
      </c>
      <c r="B55">
        <v>53</v>
      </c>
      <c r="C55" t="str">
        <f>LEFT(Table13458[[#This Row],[Contingency id]])</f>
        <v>B</v>
      </c>
      <c r="D55">
        <v>3.5714285714285698</v>
      </c>
      <c r="E55" s="1">
        <v>1</v>
      </c>
      <c r="F55">
        <v>56</v>
      </c>
      <c r="G55">
        <v>56</v>
      </c>
      <c r="H55" s="1">
        <v>5.2726249999999898E-2</v>
      </c>
      <c r="I55" s="2">
        <f>AVERAGE(Table13458[[#This Row],[Estimated costs 1]:[Estimated costs 20]])</f>
        <v>5.2726249999999884E-2</v>
      </c>
      <c r="J55" s="2">
        <f>_xlfn.STDEV.P(Table13458[[#This Row],[Estimated costs 1]:[Estimated costs 20]])</f>
        <v>1.3877787807814457E-17</v>
      </c>
      <c r="K55" s="2">
        <f>Table13458[[#This Row],[Dev]]/Table13458[[#This Row],[Mean]]*100</f>
        <v>2.6320452920157396E-14</v>
      </c>
      <c r="L55" s="2">
        <f>Table13458[[#This Row],[Estimated costs 1]]-Table13458[[#This Row],[Actual cost]]</f>
        <v>0</v>
      </c>
      <c r="M55" s="2">
        <f>Table13458[[#This Row],[Diff 1]]/Table13458[[#This Row],[Actual cost]]*100</f>
        <v>0</v>
      </c>
      <c r="N55">
        <v>5.2726249999999898E-2</v>
      </c>
      <c r="O55">
        <v>5.2726249999999898E-2</v>
      </c>
      <c r="P55">
        <v>5.2726249999999898E-2</v>
      </c>
      <c r="Q55">
        <v>5.2726249999999898E-2</v>
      </c>
      <c r="R55">
        <v>5.2726249999999898E-2</v>
      </c>
      <c r="S55">
        <v>5.2726249999999898E-2</v>
      </c>
      <c r="T55">
        <v>5.2726249999999898E-2</v>
      </c>
      <c r="U55">
        <v>5.2726249999999898E-2</v>
      </c>
      <c r="V55">
        <v>5.2726249999999898E-2</v>
      </c>
      <c r="W55">
        <v>5.2726249999999898E-2</v>
      </c>
      <c r="X55">
        <v>5.2726249999999898E-2</v>
      </c>
      <c r="Y55">
        <v>5.2726249999999898E-2</v>
      </c>
      <c r="Z55">
        <v>5.2726249999999898E-2</v>
      </c>
      <c r="AA55">
        <v>5.2726249999999898E-2</v>
      </c>
      <c r="AB55">
        <v>5.2726249999999898E-2</v>
      </c>
      <c r="AC55">
        <v>5.2726249999999898E-2</v>
      </c>
      <c r="AD55">
        <v>5.2726249999999898E-2</v>
      </c>
      <c r="AE55">
        <v>5.2726249999999898E-2</v>
      </c>
      <c r="AF55">
        <v>5.2726249999999898E-2</v>
      </c>
      <c r="AG55">
        <v>5.2726249999999898E-2</v>
      </c>
    </row>
    <row r="56" spans="1:33" x14ac:dyDescent="0.3">
      <c r="A56" t="s">
        <v>76</v>
      </c>
      <c r="B56">
        <v>54</v>
      </c>
      <c r="C56" t="str">
        <f>LEFT(Table13458[[#This Row],[Contingency id]])</f>
        <v>A</v>
      </c>
      <c r="D56">
        <v>4</v>
      </c>
      <c r="E56" s="1">
        <v>1</v>
      </c>
      <c r="F56">
        <v>25</v>
      </c>
      <c r="G56">
        <v>25</v>
      </c>
      <c r="H56" s="1">
        <v>5.0160000000000003E-2</v>
      </c>
      <c r="I56" s="2">
        <f>AVERAGE(Table13458[[#This Row],[Estimated costs 1]:[Estimated costs 20]])</f>
        <v>5.0159999999999996E-2</v>
      </c>
      <c r="J56" s="2">
        <f>_xlfn.STDEV.P(Table13458[[#This Row],[Estimated costs 1]:[Estimated costs 20]])</f>
        <v>6.9388939039072284E-18</v>
      </c>
      <c r="K56" s="2">
        <f>Table13458[[#This Row],[Dev]]/Table13458[[#This Row],[Mean]]*100</f>
        <v>1.3833520542079803E-14</v>
      </c>
      <c r="L56" s="2">
        <f>Table13458[[#This Row],[Estimated costs 1]]-Table13458[[#This Row],[Actual cost]]</f>
        <v>0</v>
      </c>
      <c r="M56" s="2">
        <f>Table13458[[#This Row],[Diff 1]]/Table13458[[#This Row],[Actual cost]]*100</f>
        <v>0</v>
      </c>
      <c r="N56">
        <v>5.0160000000000003E-2</v>
      </c>
      <c r="O56">
        <v>5.0160000000000003E-2</v>
      </c>
      <c r="P56">
        <v>5.0160000000000003E-2</v>
      </c>
      <c r="Q56">
        <v>5.0160000000000003E-2</v>
      </c>
      <c r="R56">
        <v>5.0160000000000003E-2</v>
      </c>
      <c r="S56">
        <v>5.0160000000000003E-2</v>
      </c>
      <c r="T56">
        <v>5.0160000000000003E-2</v>
      </c>
      <c r="U56">
        <v>5.0160000000000003E-2</v>
      </c>
      <c r="V56">
        <v>5.0160000000000003E-2</v>
      </c>
      <c r="W56">
        <v>5.0160000000000003E-2</v>
      </c>
      <c r="X56">
        <v>5.0160000000000003E-2</v>
      </c>
      <c r="Y56">
        <v>5.0160000000000003E-2</v>
      </c>
      <c r="Z56">
        <v>5.0160000000000003E-2</v>
      </c>
      <c r="AA56">
        <v>5.0160000000000003E-2</v>
      </c>
      <c r="AB56">
        <v>5.0160000000000003E-2</v>
      </c>
      <c r="AC56">
        <v>5.0160000000000003E-2</v>
      </c>
      <c r="AD56">
        <v>5.0160000000000003E-2</v>
      </c>
      <c r="AE56">
        <v>5.0160000000000003E-2</v>
      </c>
      <c r="AF56">
        <v>5.0160000000000003E-2</v>
      </c>
      <c r="AG56">
        <v>5.0160000000000003E-2</v>
      </c>
    </row>
    <row r="57" spans="1:33" hidden="1" x14ac:dyDescent="0.3">
      <c r="A57" t="s">
        <v>77</v>
      </c>
      <c r="B57">
        <v>55</v>
      </c>
      <c r="C57" t="str">
        <f>LEFT(Table13458[[#This Row],[Contingency id]])</f>
        <v>C</v>
      </c>
      <c r="D57">
        <v>14.0625</v>
      </c>
      <c r="E57" s="1">
        <v>1.0267379679144299</v>
      </c>
      <c r="F57">
        <v>192</v>
      </c>
      <c r="G57">
        <v>187</v>
      </c>
      <c r="H57" s="1">
        <v>4.9992708333333302E-2</v>
      </c>
      <c r="I57" s="2">
        <f>AVERAGE(Table13458[[#This Row],[Estimated costs 1]:[Estimated costs 20]])</f>
        <v>5.0043437499999933E-2</v>
      </c>
      <c r="J57" s="2">
        <f>_xlfn.STDEV.P(Table13458[[#This Row],[Estimated costs 1]:[Estimated costs 20]])</f>
        <v>2.3709202898521736E-4</v>
      </c>
      <c r="K57" s="2">
        <f>Table13458[[#This Row],[Dev]]/Table13458[[#This Row],[Mean]]*100</f>
        <v>0.47377246813873986</v>
      </c>
      <c r="L57" s="2">
        <f>Table13458[[#This Row],[Estimated costs 1]]-Table13458[[#This Row],[Actual cost]]</f>
        <v>-2.5364583333330193E-4</v>
      </c>
      <c r="M57" s="2">
        <f>Table13458[[#This Row],[Diff 1]]/Table13458[[#This Row],[Actual cost]]*100</f>
        <v>-0.50736565749165508</v>
      </c>
      <c r="N57">
        <v>4.97390625E-2</v>
      </c>
      <c r="O57">
        <v>4.97390625E-2</v>
      </c>
      <c r="P57">
        <v>5.0223437500000002E-2</v>
      </c>
      <c r="Q57">
        <v>4.9761979166666602E-2</v>
      </c>
      <c r="R57">
        <v>4.9761979166666602E-2</v>
      </c>
      <c r="S57">
        <v>4.9761979166666602E-2</v>
      </c>
      <c r="T57">
        <v>5.0223437500000002E-2</v>
      </c>
      <c r="U57">
        <v>5.0246354166666597E-2</v>
      </c>
      <c r="V57">
        <v>5.0223437499999898E-2</v>
      </c>
      <c r="W57">
        <v>4.9761979166666602E-2</v>
      </c>
      <c r="X57">
        <v>5.0246354166666597E-2</v>
      </c>
      <c r="Y57">
        <v>5.0246354166666597E-2</v>
      </c>
      <c r="Z57">
        <v>5.0223437499999898E-2</v>
      </c>
      <c r="AA57">
        <v>5.0246354166666597E-2</v>
      </c>
      <c r="AB57">
        <v>5.0246354166666597E-2</v>
      </c>
      <c r="AC57">
        <v>5.0246354166666597E-2</v>
      </c>
      <c r="AD57">
        <v>5.0246354166666597E-2</v>
      </c>
      <c r="AE57">
        <v>4.9761979166666602E-2</v>
      </c>
      <c r="AF57">
        <v>4.97390625E-2</v>
      </c>
      <c r="AG57">
        <v>5.0223437499999898E-2</v>
      </c>
    </row>
    <row r="58" spans="1:33" hidden="1" x14ac:dyDescent="0.3">
      <c r="A58" t="s">
        <v>78</v>
      </c>
      <c r="B58">
        <v>56</v>
      </c>
      <c r="C58" t="str">
        <f>LEFT(Table13458[[#This Row],[Contingency id]])</f>
        <v>C</v>
      </c>
      <c r="D58">
        <v>13.9896373056994</v>
      </c>
      <c r="E58" s="1">
        <v>1.0489130434782601</v>
      </c>
      <c r="F58">
        <v>193</v>
      </c>
      <c r="G58">
        <v>184</v>
      </c>
      <c r="H58" s="1">
        <v>4.9483730569948099E-2</v>
      </c>
      <c r="I58" s="2">
        <f>AVERAGE(Table13458[[#This Row],[Estimated costs 1]:[Estimated costs 20]])</f>
        <v>4.9708963730569912E-2</v>
      </c>
      <c r="J58" s="2">
        <f>_xlfn.STDEV.P(Table13458[[#This Row],[Estimated costs 1]:[Estimated costs 20]])</f>
        <v>2.2410416523847352E-3</v>
      </c>
      <c r="K58" s="2">
        <f>Table13458[[#This Row],[Dev]]/Table13458[[#This Row],[Mean]]*100</f>
        <v>4.5083250267125248</v>
      </c>
      <c r="L58" s="2">
        <f>Table13458[[#This Row],[Estimated costs 1]]-Table13458[[#This Row],[Actual cost]]</f>
        <v>2.2523316062176973E-3</v>
      </c>
      <c r="M58" s="2">
        <f>Table13458[[#This Row],[Diff 1]]/Table13458[[#This Row],[Actual cost]]*100</f>
        <v>4.5516608797994671</v>
      </c>
      <c r="N58">
        <v>5.1736062176165797E-2</v>
      </c>
      <c r="O58">
        <v>4.7231398963730499E-2</v>
      </c>
      <c r="P58">
        <v>4.7231398963730499E-2</v>
      </c>
      <c r="Q58">
        <v>4.7231398963730499E-2</v>
      </c>
      <c r="R58">
        <v>5.1736062176165797E-2</v>
      </c>
      <c r="S58">
        <v>4.7231398963730499E-2</v>
      </c>
      <c r="T58">
        <v>5.1736062176165797E-2</v>
      </c>
      <c r="U58">
        <v>5.1736062176165797E-2</v>
      </c>
      <c r="V58">
        <v>5.1736062176165797E-2</v>
      </c>
      <c r="W58">
        <v>4.7231398963730499E-2</v>
      </c>
      <c r="X58">
        <v>5.1736062176165797E-2</v>
      </c>
      <c r="Y58">
        <v>5.1736062176165797E-2</v>
      </c>
      <c r="Z58">
        <v>5.1736062176165797E-2</v>
      </c>
      <c r="AA58">
        <v>4.7231398963730499E-2</v>
      </c>
      <c r="AB58">
        <v>4.7231398963730499E-2</v>
      </c>
      <c r="AC58">
        <v>5.1736062176165797E-2</v>
      </c>
      <c r="AD58">
        <v>5.1736062176165797E-2</v>
      </c>
      <c r="AE58">
        <v>4.7231398963730499E-2</v>
      </c>
      <c r="AF58">
        <v>4.7231398963730499E-2</v>
      </c>
      <c r="AG58">
        <v>5.1736062176165797E-2</v>
      </c>
    </row>
    <row r="59" spans="1:33" x14ac:dyDescent="0.3">
      <c r="A59" t="s">
        <v>79</v>
      </c>
      <c r="B59">
        <v>57</v>
      </c>
      <c r="C59" t="str">
        <f>LEFT(Table13458[[#This Row],[Contingency id]])</f>
        <v>A</v>
      </c>
      <c r="D59">
        <v>24.7524752475247</v>
      </c>
      <c r="E59" s="1">
        <v>1.0202020202020201</v>
      </c>
      <c r="F59">
        <v>101</v>
      </c>
      <c r="G59">
        <v>99</v>
      </c>
      <c r="H59" s="1">
        <v>4.5050495049504903E-2</v>
      </c>
      <c r="I59" s="2">
        <f>AVERAGE(Table13458[[#This Row],[Estimated costs 1]:[Estimated costs 20]])</f>
        <v>4.514376237623758E-2</v>
      </c>
      <c r="J59" s="2">
        <f>_xlfn.STDEV.P(Table13458[[#This Row],[Estimated costs 1]:[Estimated costs 20]])</f>
        <v>2.9657119727218663E-4</v>
      </c>
      <c r="K59" s="2">
        <f>Table13458[[#This Row],[Dev]]/Table13458[[#This Row],[Mean]]*100</f>
        <v>0.65694833939736808</v>
      </c>
      <c r="L59" s="2">
        <f>Table13458[[#This Row],[Estimated costs 1]]-Table13458[[#This Row],[Actual cost]]</f>
        <v>3.1089108910889451E-4</v>
      </c>
      <c r="M59" s="2">
        <f>Table13458[[#This Row],[Diff 1]]/Table13458[[#This Row],[Actual cost]]*100</f>
        <v>0.69009472319286125</v>
      </c>
      <c r="N59">
        <v>4.5361386138613798E-2</v>
      </c>
      <c r="O59">
        <v>4.4739603960396002E-2</v>
      </c>
      <c r="P59">
        <v>4.4739603960396002E-2</v>
      </c>
      <c r="Q59">
        <v>4.5361386138613798E-2</v>
      </c>
      <c r="R59">
        <v>4.5361386138613798E-2</v>
      </c>
      <c r="S59">
        <v>4.4739603960396002E-2</v>
      </c>
      <c r="T59">
        <v>4.5361386138613798E-2</v>
      </c>
      <c r="U59">
        <v>4.4739603960396002E-2</v>
      </c>
      <c r="V59">
        <v>4.5361386138613798E-2</v>
      </c>
      <c r="W59">
        <v>4.5361386138613798E-2</v>
      </c>
      <c r="X59">
        <v>4.5361386138613798E-2</v>
      </c>
      <c r="Y59">
        <v>4.5361386138613798E-2</v>
      </c>
      <c r="Z59">
        <v>4.5361386138613798E-2</v>
      </c>
      <c r="AA59">
        <v>4.4739603960396002E-2</v>
      </c>
      <c r="AB59">
        <v>4.4739603960396002E-2</v>
      </c>
      <c r="AC59">
        <v>4.5361386138613798E-2</v>
      </c>
      <c r="AD59">
        <v>4.5361386138613798E-2</v>
      </c>
      <c r="AE59">
        <v>4.5361386138613798E-2</v>
      </c>
      <c r="AF59">
        <v>4.4739603960396002E-2</v>
      </c>
      <c r="AG59">
        <v>4.5361386138613798E-2</v>
      </c>
    </row>
    <row r="60" spans="1:33" x14ac:dyDescent="0.3">
      <c r="A60" t="s">
        <v>80</v>
      </c>
      <c r="B60">
        <v>58</v>
      </c>
      <c r="C60" t="str">
        <f>LEFT(Table13458[[#This Row],[Contingency id]])</f>
        <v>A</v>
      </c>
      <c r="D60">
        <v>7.6433121019108201</v>
      </c>
      <c r="E60" s="1">
        <v>1.0397350993377401</v>
      </c>
      <c r="F60">
        <v>157</v>
      </c>
      <c r="G60">
        <v>151</v>
      </c>
      <c r="H60" s="1">
        <v>4.4094904458598698E-2</v>
      </c>
      <c r="I60" s="2">
        <f>AVERAGE(Table13458[[#This Row],[Estimated costs 1]:[Estimated costs 20]])</f>
        <v>4.4094904458598677E-2</v>
      </c>
      <c r="J60" s="2">
        <f>_xlfn.STDEV.P(Table13458[[#This Row],[Estimated costs 1]:[Estimated costs 20]])</f>
        <v>2.0816681711721685E-17</v>
      </c>
      <c r="K60" s="2">
        <f>Table13458[[#This Row],[Dev]]/Table13458[[#This Row],[Mean]]*100</f>
        <v>4.7208814640400824E-14</v>
      </c>
      <c r="L60" s="2">
        <f>Table13458[[#This Row],[Estimated costs 1]]-Table13458[[#This Row],[Actual cost]]</f>
        <v>0</v>
      </c>
      <c r="M60" s="2">
        <f>Table13458[[#This Row],[Diff 1]]/Table13458[[#This Row],[Actual cost]]*100</f>
        <v>0</v>
      </c>
      <c r="N60">
        <v>4.4094904458598698E-2</v>
      </c>
      <c r="O60">
        <v>4.4094904458598698E-2</v>
      </c>
      <c r="P60">
        <v>4.4094904458598698E-2</v>
      </c>
      <c r="Q60">
        <v>4.4094904458598698E-2</v>
      </c>
      <c r="R60">
        <v>4.4094904458598698E-2</v>
      </c>
      <c r="S60">
        <v>4.4094904458598698E-2</v>
      </c>
      <c r="T60">
        <v>4.4094904458598698E-2</v>
      </c>
      <c r="U60">
        <v>4.4094904458598698E-2</v>
      </c>
      <c r="V60">
        <v>4.4094904458598698E-2</v>
      </c>
      <c r="W60">
        <v>4.4094904458598698E-2</v>
      </c>
      <c r="X60">
        <v>4.4094904458598698E-2</v>
      </c>
      <c r="Y60">
        <v>4.4094904458598698E-2</v>
      </c>
      <c r="Z60">
        <v>4.4094904458598698E-2</v>
      </c>
      <c r="AA60">
        <v>4.4094904458598698E-2</v>
      </c>
      <c r="AB60">
        <v>4.4094904458598698E-2</v>
      </c>
      <c r="AC60">
        <v>4.4094904458598698E-2</v>
      </c>
      <c r="AD60">
        <v>4.4094904458598698E-2</v>
      </c>
      <c r="AE60">
        <v>4.4094904458598698E-2</v>
      </c>
      <c r="AF60">
        <v>4.4094904458598698E-2</v>
      </c>
      <c r="AG60">
        <v>4.4094904458598698E-2</v>
      </c>
    </row>
    <row r="61" spans="1:33" x14ac:dyDescent="0.3">
      <c r="A61" t="s">
        <v>81</v>
      </c>
      <c r="B61">
        <v>59</v>
      </c>
      <c r="C61" t="str">
        <f>LEFT(Table13458[[#This Row],[Contingency id]])</f>
        <v>A</v>
      </c>
      <c r="D61">
        <v>12.030075187969899</v>
      </c>
      <c r="E61" s="1">
        <v>1.04724409448818</v>
      </c>
      <c r="F61">
        <v>133</v>
      </c>
      <c r="G61">
        <v>127</v>
      </c>
      <c r="H61" s="1">
        <v>4.3963909774435997E-2</v>
      </c>
      <c r="I61" s="2">
        <f>AVERAGE(Table13458[[#This Row],[Estimated costs 1]:[Estimated costs 20]])</f>
        <v>4.3789999999999947E-2</v>
      </c>
      <c r="J61" s="2">
        <f>_xlfn.STDEV.P(Table13458[[#This Row],[Estimated costs 1]:[Estimated costs 20]])</f>
        <v>1.8319957842032044E-3</v>
      </c>
      <c r="K61" s="2">
        <f>Table13458[[#This Row],[Dev]]/Table13458[[#This Row],[Mean]]*100</f>
        <v>4.1835939351523335</v>
      </c>
      <c r="L61" s="2">
        <f>Table13458[[#This Row],[Estimated costs 1]]-Table13458[[#This Row],[Actual cost]]</f>
        <v>-1.9360902255638954E-3</v>
      </c>
      <c r="M61" s="2">
        <f>Table13458[[#This Row],[Diff 1]]/Table13458[[#This Row],[Actual cost]]*100</f>
        <v>-4.4038172116568379</v>
      </c>
      <c r="N61">
        <v>4.2027819548872102E-2</v>
      </c>
      <c r="O61">
        <v>4.5900000000000003E-2</v>
      </c>
      <c r="P61">
        <v>4.2224812030075103E-2</v>
      </c>
      <c r="Q61">
        <v>4.5900000000000003E-2</v>
      </c>
      <c r="R61">
        <v>4.5703007518796898E-2</v>
      </c>
      <c r="S61">
        <v>4.5703007518796898E-2</v>
      </c>
      <c r="T61">
        <v>4.5900000000000003E-2</v>
      </c>
      <c r="U61">
        <v>4.2224812030075103E-2</v>
      </c>
      <c r="V61">
        <v>4.5900000000000003E-2</v>
      </c>
      <c r="W61">
        <v>4.2224812030075103E-2</v>
      </c>
      <c r="X61">
        <v>4.5703007518796898E-2</v>
      </c>
      <c r="Y61">
        <v>4.2027819548872102E-2</v>
      </c>
      <c r="Z61">
        <v>4.5900000000000003E-2</v>
      </c>
      <c r="AA61">
        <v>4.2224812030075103E-2</v>
      </c>
      <c r="AB61">
        <v>4.5703007518796898E-2</v>
      </c>
      <c r="AC61">
        <v>4.2027819548872102E-2</v>
      </c>
      <c r="AD61">
        <v>4.2027819548872102E-2</v>
      </c>
      <c r="AE61">
        <v>4.2224812030075103E-2</v>
      </c>
      <c r="AF61">
        <v>4.2027819548872102E-2</v>
      </c>
      <c r="AG61">
        <v>4.2224812030075103E-2</v>
      </c>
    </row>
    <row r="62" spans="1:33" x14ac:dyDescent="0.3">
      <c r="A62" t="s">
        <v>82</v>
      </c>
      <c r="B62">
        <v>60</v>
      </c>
      <c r="C62" t="str">
        <f>LEFT(Table13458[[#This Row],[Contingency id]])</f>
        <v>A</v>
      </c>
      <c r="D62">
        <v>25.4901960784313</v>
      </c>
      <c r="E62" s="1">
        <v>1.02</v>
      </c>
      <c r="F62">
        <v>102</v>
      </c>
      <c r="G62">
        <v>100</v>
      </c>
      <c r="H62" s="1">
        <v>4.3907843137254897E-2</v>
      </c>
      <c r="I62" s="2">
        <f>AVERAGE(Table13458[[#This Row],[Estimated costs 1]:[Estimated costs 20]])</f>
        <v>4.3907843137254904E-2</v>
      </c>
      <c r="J62" s="2">
        <f>_xlfn.STDEV.P(Table13458[[#This Row],[Estimated costs 1]:[Estimated costs 20]])</f>
        <v>6.9388939039072284E-18</v>
      </c>
      <c r="K62" s="2">
        <f>Table13458[[#This Row],[Dev]]/Table13458[[#This Row],[Mean]]*100</f>
        <v>1.580331304868792E-14</v>
      </c>
      <c r="L62" s="2">
        <f>Table13458[[#This Row],[Estimated costs 1]]-Table13458[[#This Row],[Actual cost]]</f>
        <v>0</v>
      </c>
      <c r="M62" s="2">
        <f>Table13458[[#This Row],[Diff 1]]/Table13458[[#This Row],[Actual cost]]*100</f>
        <v>0</v>
      </c>
      <c r="N62">
        <v>4.3907843137254897E-2</v>
      </c>
      <c r="O62">
        <v>4.3907843137254897E-2</v>
      </c>
      <c r="P62">
        <v>4.3907843137254897E-2</v>
      </c>
      <c r="Q62">
        <v>4.3907843137254897E-2</v>
      </c>
      <c r="R62">
        <v>4.3907843137254897E-2</v>
      </c>
      <c r="S62">
        <v>4.3907843137254897E-2</v>
      </c>
      <c r="T62">
        <v>4.3907843137254897E-2</v>
      </c>
      <c r="U62">
        <v>4.3907843137254897E-2</v>
      </c>
      <c r="V62">
        <v>4.3907843137254897E-2</v>
      </c>
      <c r="W62">
        <v>4.3907843137254897E-2</v>
      </c>
      <c r="X62">
        <v>4.3907843137254897E-2</v>
      </c>
      <c r="Y62">
        <v>4.3907843137254897E-2</v>
      </c>
      <c r="Z62">
        <v>4.3907843137254897E-2</v>
      </c>
      <c r="AA62">
        <v>4.3907843137254897E-2</v>
      </c>
      <c r="AB62">
        <v>4.3907843137254897E-2</v>
      </c>
      <c r="AC62">
        <v>4.3907843137254897E-2</v>
      </c>
      <c r="AD62">
        <v>4.3907843137254897E-2</v>
      </c>
      <c r="AE62">
        <v>4.3907843137254897E-2</v>
      </c>
      <c r="AF62">
        <v>4.3907843137254897E-2</v>
      </c>
      <c r="AG62">
        <v>4.3907843137254897E-2</v>
      </c>
    </row>
    <row r="63" spans="1:33" x14ac:dyDescent="0.3">
      <c r="A63" t="s">
        <v>83</v>
      </c>
      <c r="B63">
        <v>61</v>
      </c>
      <c r="C63" t="str">
        <f>LEFT(Table13458[[#This Row],[Contingency id]])</f>
        <v>A</v>
      </c>
      <c r="D63">
        <v>4.3478260869565197</v>
      </c>
      <c r="E63" s="1">
        <v>1</v>
      </c>
      <c r="F63">
        <v>23</v>
      </c>
      <c r="G63">
        <v>23</v>
      </c>
      <c r="H63" s="1">
        <v>4.3469565217391301E-2</v>
      </c>
      <c r="I63" s="2">
        <f>AVERAGE(Table13458[[#This Row],[Estimated costs 1]:[Estimated costs 20]])</f>
        <v>4.3469565217391308E-2</v>
      </c>
      <c r="J63" s="2">
        <f>_xlfn.STDEV.P(Table13458[[#This Row],[Estimated costs 1]:[Estimated costs 20]])</f>
        <v>6.9388939039072284E-18</v>
      </c>
      <c r="K63" s="2">
        <f>Table13458[[#This Row],[Dev]]/Table13458[[#This Row],[Mean]]*100</f>
        <v>1.5962648508688361E-14</v>
      </c>
      <c r="L63" s="2">
        <f>Table13458[[#This Row],[Estimated costs 1]]-Table13458[[#This Row],[Actual cost]]</f>
        <v>0</v>
      </c>
      <c r="M63" s="2">
        <f>Table13458[[#This Row],[Diff 1]]/Table13458[[#This Row],[Actual cost]]*100</f>
        <v>0</v>
      </c>
      <c r="N63">
        <v>4.3469565217391301E-2</v>
      </c>
      <c r="O63">
        <v>4.3469565217391301E-2</v>
      </c>
      <c r="P63">
        <v>4.3469565217391301E-2</v>
      </c>
      <c r="Q63">
        <v>4.3469565217391301E-2</v>
      </c>
      <c r="R63">
        <v>4.3469565217391301E-2</v>
      </c>
      <c r="S63">
        <v>4.3469565217391301E-2</v>
      </c>
      <c r="T63">
        <v>4.3469565217391301E-2</v>
      </c>
      <c r="U63">
        <v>4.3469565217391301E-2</v>
      </c>
      <c r="V63">
        <v>4.3469565217391301E-2</v>
      </c>
      <c r="W63">
        <v>4.3469565217391301E-2</v>
      </c>
      <c r="X63">
        <v>4.3469565217391301E-2</v>
      </c>
      <c r="Y63">
        <v>4.3469565217391301E-2</v>
      </c>
      <c r="Z63">
        <v>4.3469565217391301E-2</v>
      </c>
      <c r="AA63">
        <v>4.3469565217391301E-2</v>
      </c>
      <c r="AB63">
        <v>4.3469565217391301E-2</v>
      </c>
      <c r="AC63">
        <v>4.3469565217391301E-2</v>
      </c>
      <c r="AD63">
        <v>4.3469565217391301E-2</v>
      </c>
      <c r="AE63">
        <v>4.3469565217391301E-2</v>
      </c>
      <c r="AF63">
        <v>4.3469565217391301E-2</v>
      </c>
      <c r="AG63">
        <v>4.3469565217391301E-2</v>
      </c>
    </row>
    <row r="64" spans="1:33" x14ac:dyDescent="0.3">
      <c r="A64" t="s">
        <v>84</v>
      </c>
      <c r="B64">
        <v>62</v>
      </c>
      <c r="C64" t="str">
        <f>LEFT(Table13458[[#This Row],[Contingency id]])</f>
        <v>A</v>
      </c>
      <c r="D64">
        <v>2.8571428571428501</v>
      </c>
      <c r="E64" s="1">
        <v>1.02941176470588</v>
      </c>
      <c r="F64">
        <v>35</v>
      </c>
      <c r="G64">
        <v>34</v>
      </c>
      <c r="H64" s="1">
        <v>4.1342857142857098E-2</v>
      </c>
      <c r="I64" s="2">
        <f>AVERAGE(Table13458[[#This Row],[Estimated costs 1]:[Estimated costs 20]])</f>
        <v>4.1342857142857112E-2</v>
      </c>
      <c r="J64" s="2">
        <f>_xlfn.STDEV.P(Table13458[[#This Row],[Estimated costs 1]:[Estimated costs 20]])</f>
        <v>1.3877787807814457E-17</v>
      </c>
      <c r="K64" s="2">
        <f>Table13458[[#This Row],[Dev]]/Table13458[[#This Row],[Mean]]*100</f>
        <v>3.3567558622909903E-14</v>
      </c>
      <c r="L64" s="2">
        <f>Table13458[[#This Row],[Estimated costs 1]]-Table13458[[#This Row],[Actual cost]]</f>
        <v>0</v>
      </c>
      <c r="M64" s="2">
        <f>Table13458[[#This Row],[Diff 1]]/Table13458[[#This Row],[Actual cost]]*100</f>
        <v>0</v>
      </c>
      <c r="N64">
        <v>4.1342857142857098E-2</v>
      </c>
      <c r="O64">
        <v>4.1342857142857098E-2</v>
      </c>
      <c r="P64">
        <v>4.1342857142857098E-2</v>
      </c>
      <c r="Q64">
        <v>4.1342857142857098E-2</v>
      </c>
      <c r="R64">
        <v>4.1342857142857098E-2</v>
      </c>
      <c r="S64">
        <v>4.1342857142857098E-2</v>
      </c>
      <c r="T64">
        <v>4.1342857142857098E-2</v>
      </c>
      <c r="U64">
        <v>4.1342857142857098E-2</v>
      </c>
      <c r="V64">
        <v>4.1342857142857098E-2</v>
      </c>
      <c r="W64">
        <v>4.1342857142857098E-2</v>
      </c>
      <c r="X64">
        <v>4.1342857142857098E-2</v>
      </c>
      <c r="Y64">
        <v>4.1342857142857098E-2</v>
      </c>
      <c r="Z64">
        <v>4.1342857142857098E-2</v>
      </c>
      <c r="AA64">
        <v>4.1342857142857098E-2</v>
      </c>
      <c r="AB64">
        <v>4.1342857142857098E-2</v>
      </c>
      <c r="AC64">
        <v>4.1342857142857098E-2</v>
      </c>
      <c r="AD64">
        <v>4.1342857142857098E-2</v>
      </c>
      <c r="AE64">
        <v>4.1342857142857098E-2</v>
      </c>
      <c r="AF64">
        <v>4.1342857142857098E-2</v>
      </c>
      <c r="AG64">
        <v>4.1342857142857098E-2</v>
      </c>
    </row>
    <row r="65" spans="1:33" hidden="1" x14ac:dyDescent="0.3">
      <c r="A65" t="s">
        <v>85</v>
      </c>
      <c r="B65">
        <v>63</v>
      </c>
      <c r="C65" t="str">
        <f>LEFT(Table13458[[#This Row],[Contingency id]])</f>
        <v>C</v>
      </c>
      <c r="D65">
        <v>17.647058823529399</v>
      </c>
      <c r="E65" s="1">
        <v>1.0438596491228</v>
      </c>
      <c r="F65">
        <v>119</v>
      </c>
      <c r="G65">
        <v>114</v>
      </c>
      <c r="H65" s="1">
        <v>4.0037058823529398E-2</v>
      </c>
      <c r="I65" s="2">
        <f>AVERAGE(Table13458[[#This Row],[Estimated costs 1]:[Estimated costs 20]])</f>
        <v>4.040697478991593E-2</v>
      </c>
      <c r="J65" s="2">
        <f>_xlfn.STDEV.P(Table13458[[#This Row],[Estimated costs 1]:[Estimated costs 20]])</f>
        <v>2.6623761125183234E-3</v>
      </c>
      <c r="K65" s="2">
        <f>Table13458[[#This Row],[Dev]]/Table13458[[#This Row],[Mean]]*100</f>
        <v>6.5889023525283879</v>
      </c>
      <c r="L65" s="2">
        <f>Table13458[[#This Row],[Estimated costs 1]]-Table13458[[#This Row],[Actual cost]]</f>
        <v>-3.7999999999999978E-3</v>
      </c>
      <c r="M65" s="2">
        <f>Table13458[[#This Row],[Diff 1]]/Table13458[[#This Row],[Actual cost]]*100</f>
        <v>-9.4912066761676659</v>
      </c>
      <c r="N65">
        <v>3.62370588235294E-2</v>
      </c>
      <c r="O65">
        <v>4.3837058823529403E-2</v>
      </c>
      <c r="P65">
        <v>3.62370588235294E-2</v>
      </c>
      <c r="Q65">
        <v>4.0137899159663801E-2</v>
      </c>
      <c r="R65">
        <v>3.9936218487394898E-2</v>
      </c>
      <c r="S65">
        <v>3.9936218487394898E-2</v>
      </c>
      <c r="T65">
        <v>4.3837058823529403E-2</v>
      </c>
      <c r="U65">
        <v>4.3837058823529403E-2</v>
      </c>
      <c r="V65">
        <v>3.9936218487394898E-2</v>
      </c>
      <c r="W65">
        <v>3.9936218487394898E-2</v>
      </c>
      <c r="X65">
        <v>4.3837058823529403E-2</v>
      </c>
      <c r="Y65">
        <v>3.62370588235294E-2</v>
      </c>
      <c r="Z65">
        <v>3.9936218487394898E-2</v>
      </c>
      <c r="AA65">
        <v>4.0137899159663801E-2</v>
      </c>
      <c r="AB65">
        <v>4.0137899159663801E-2</v>
      </c>
      <c r="AC65">
        <v>3.62370588235294E-2</v>
      </c>
      <c r="AD65">
        <v>4.0137899159663801E-2</v>
      </c>
      <c r="AE65">
        <v>4.3837058823529403E-2</v>
      </c>
      <c r="AF65">
        <v>4.3837058823529403E-2</v>
      </c>
      <c r="AG65">
        <v>3.9936218487394898E-2</v>
      </c>
    </row>
    <row r="66" spans="1:33" hidden="1" x14ac:dyDescent="0.3">
      <c r="A66" t="s">
        <v>86</v>
      </c>
      <c r="B66">
        <v>64</v>
      </c>
      <c r="C66" t="str">
        <f>LEFT(Table13458[[#This Row],[Contingency id]])</f>
        <v>C</v>
      </c>
      <c r="D66">
        <v>4.6783625730994096</v>
      </c>
      <c r="E66" s="1">
        <v>1.04907975460122</v>
      </c>
      <c r="F66">
        <v>171</v>
      </c>
      <c r="G66">
        <v>163</v>
      </c>
      <c r="H66" s="1">
        <v>3.9396491228070103E-2</v>
      </c>
      <c r="I66" s="2">
        <f>AVERAGE(Table13458[[#This Row],[Estimated costs 1]:[Estimated costs 20]])</f>
        <v>3.9396491228070138E-2</v>
      </c>
      <c r="J66" s="2">
        <f>_xlfn.STDEV.P(Table13458[[#This Row],[Estimated costs 1]:[Estimated costs 20]])</f>
        <v>3.4807017543859488E-3</v>
      </c>
      <c r="K66" s="2">
        <f>Table13458[[#This Row],[Dev]]/Table13458[[#This Row],[Mean]]*100</f>
        <v>8.8350552190950857</v>
      </c>
      <c r="L66" s="2">
        <f>Table13458[[#This Row],[Estimated costs 1]]-Table13458[[#This Row],[Actual cost]]</f>
        <v>-3.4807017543859037E-3</v>
      </c>
      <c r="M66" s="2">
        <f>Table13458[[#This Row],[Diff 1]]/Table13458[[#This Row],[Actual cost]]*100</f>
        <v>-8.8350552190949792</v>
      </c>
      <c r="N66">
        <v>3.59157894736842E-2</v>
      </c>
      <c r="O66">
        <v>4.2877192982456097E-2</v>
      </c>
      <c r="P66">
        <v>3.59157894736842E-2</v>
      </c>
      <c r="Q66">
        <v>3.59157894736842E-2</v>
      </c>
      <c r="R66">
        <v>3.59157894736842E-2</v>
      </c>
      <c r="S66">
        <v>4.2877192982456097E-2</v>
      </c>
      <c r="T66">
        <v>3.59157894736842E-2</v>
      </c>
      <c r="U66">
        <v>3.59157894736842E-2</v>
      </c>
      <c r="V66">
        <v>4.2877192982456097E-2</v>
      </c>
      <c r="W66">
        <v>4.2877192982456097E-2</v>
      </c>
      <c r="X66">
        <v>4.2877192982456097E-2</v>
      </c>
      <c r="Y66">
        <v>3.59157894736842E-2</v>
      </c>
      <c r="Z66">
        <v>3.59157894736842E-2</v>
      </c>
      <c r="AA66">
        <v>4.2877192982456097E-2</v>
      </c>
      <c r="AB66">
        <v>4.2877192982456097E-2</v>
      </c>
      <c r="AC66">
        <v>4.2877192982456097E-2</v>
      </c>
      <c r="AD66">
        <v>4.2877192982456097E-2</v>
      </c>
      <c r="AE66">
        <v>3.59157894736842E-2</v>
      </c>
      <c r="AF66">
        <v>4.2877192982456097E-2</v>
      </c>
      <c r="AG66">
        <v>3.59157894736842E-2</v>
      </c>
    </row>
    <row r="67" spans="1:33" x14ac:dyDescent="0.3">
      <c r="A67" t="s">
        <v>87</v>
      </c>
      <c r="B67">
        <v>65</v>
      </c>
      <c r="C67" t="str">
        <f>LEFT(Table13458[[#This Row],[Contingency id]])</f>
        <v>A</v>
      </c>
      <c r="D67">
        <v>4.1666666666666599</v>
      </c>
      <c r="E67" s="1">
        <v>1.0434782608695601</v>
      </c>
      <c r="F67">
        <v>24</v>
      </c>
      <c r="G67">
        <v>23</v>
      </c>
      <c r="H67" s="1">
        <v>3.9308333333333299E-2</v>
      </c>
      <c r="I67" s="2">
        <f>AVERAGE(Table13458[[#This Row],[Estimated costs 1]:[Estimated costs 20]])</f>
        <v>3.9308333333333292E-2</v>
      </c>
      <c r="J67" s="2">
        <f>_xlfn.STDEV.P(Table13458[[#This Row],[Estimated costs 1]:[Estimated costs 20]])</f>
        <v>6.9388939039072284E-18</v>
      </c>
      <c r="K67" s="2">
        <f>Table13458[[#This Row],[Dev]]/Table13458[[#This Row],[Mean]]*100</f>
        <v>1.7652475481638081E-14</v>
      </c>
      <c r="L67" s="2">
        <f>Table13458[[#This Row],[Estimated costs 1]]-Table13458[[#This Row],[Actual cost]]</f>
        <v>0</v>
      </c>
      <c r="M67" s="2">
        <f>Table13458[[#This Row],[Diff 1]]/Table13458[[#This Row],[Actual cost]]*100</f>
        <v>0</v>
      </c>
      <c r="N67">
        <v>3.9308333333333299E-2</v>
      </c>
      <c r="O67">
        <v>3.9308333333333299E-2</v>
      </c>
      <c r="P67">
        <v>3.9308333333333299E-2</v>
      </c>
      <c r="Q67">
        <v>3.9308333333333299E-2</v>
      </c>
      <c r="R67">
        <v>3.9308333333333299E-2</v>
      </c>
      <c r="S67">
        <v>3.9308333333333299E-2</v>
      </c>
      <c r="T67">
        <v>3.9308333333333299E-2</v>
      </c>
      <c r="U67">
        <v>3.9308333333333299E-2</v>
      </c>
      <c r="V67">
        <v>3.9308333333333299E-2</v>
      </c>
      <c r="W67">
        <v>3.9308333333333299E-2</v>
      </c>
      <c r="X67">
        <v>3.9308333333333299E-2</v>
      </c>
      <c r="Y67">
        <v>3.9308333333333299E-2</v>
      </c>
      <c r="Z67">
        <v>3.9308333333333299E-2</v>
      </c>
      <c r="AA67">
        <v>3.9308333333333299E-2</v>
      </c>
      <c r="AB67">
        <v>3.9308333333333299E-2</v>
      </c>
      <c r="AC67">
        <v>3.9308333333333299E-2</v>
      </c>
      <c r="AD67">
        <v>3.9308333333333299E-2</v>
      </c>
      <c r="AE67">
        <v>3.9308333333333299E-2</v>
      </c>
      <c r="AF67">
        <v>3.9308333333333299E-2</v>
      </c>
      <c r="AG67">
        <v>3.9308333333333299E-2</v>
      </c>
    </row>
    <row r="68" spans="1:33" hidden="1" x14ac:dyDescent="0.3">
      <c r="A68" t="s">
        <v>88</v>
      </c>
      <c r="B68">
        <v>66</v>
      </c>
      <c r="C68" t="str">
        <f>LEFT(Table13458[[#This Row],[Contingency id]])</f>
        <v>B</v>
      </c>
      <c r="D68">
        <v>14.6551724137931</v>
      </c>
      <c r="E68" s="1">
        <v>1.03571428571428</v>
      </c>
      <c r="F68">
        <v>116</v>
      </c>
      <c r="G68">
        <v>112</v>
      </c>
      <c r="H68" s="1">
        <v>3.83236206896551E-2</v>
      </c>
      <c r="I68" s="2">
        <f>AVERAGE(Table13458[[#This Row],[Estimated costs 1]:[Estimated costs 20]])</f>
        <v>3.8323620689655107E-2</v>
      </c>
      <c r="J68" s="2">
        <f>_xlfn.STDEV.P(Table13458[[#This Row],[Estimated costs 1]:[Estimated costs 20]])</f>
        <v>6.9388939039072284E-18</v>
      </c>
      <c r="K68" s="2">
        <f>Table13458[[#This Row],[Dev]]/Table13458[[#This Row],[Mean]]*100</f>
        <v>1.8106049947885743E-14</v>
      </c>
      <c r="L68" s="2">
        <f>Table13458[[#This Row],[Estimated costs 1]]-Table13458[[#This Row],[Actual cost]]</f>
        <v>0</v>
      </c>
      <c r="M68" s="2">
        <f>Table13458[[#This Row],[Diff 1]]/Table13458[[#This Row],[Actual cost]]*100</f>
        <v>0</v>
      </c>
      <c r="N68">
        <v>3.83236206896551E-2</v>
      </c>
      <c r="O68">
        <v>3.83236206896551E-2</v>
      </c>
      <c r="P68">
        <v>3.83236206896551E-2</v>
      </c>
      <c r="Q68">
        <v>3.83236206896551E-2</v>
      </c>
      <c r="R68">
        <v>3.83236206896551E-2</v>
      </c>
      <c r="S68">
        <v>3.83236206896551E-2</v>
      </c>
      <c r="T68">
        <v>3.83236206896551E-2</v>
      </c>
      <c r="U68">
        <v>3.83236206896551E-2</v>
      </c>
      <c r="V68">
        <v>3.83236206896551E-2</v>
      </c>
      <c r="W68">
        <v>3.83236206896551E-2</v>
      </c>
      <c r="X68">
        <v>3.83236206896551E-2</v>
      </c>
      <c r="Y68">
        <v>3.83236206896551E-2</v>
      </c>
      <c r="Z68">
        <v>3.83236206896551E-2</v>
      </c>
      <c r="AA68">
        <v>3.83236206896551E-2</v>
      </c>
      <c r="AB68">
        <v>3.83236206896551E-2</v>
      </c>
      <c r="AC68">
        <v>3.83236206896551E-2</v>
      </c>
      <c r="AD68">
        <v>3.83236206896551E-2</v>
      </c>
      <c r="AE68">
        <v>3.83236206896551E-2</v>
      </c>
      <c r="AF68">
        <v>3.83236206896551E-2</v>
      </c>
      <c r="AG68">
        <v>3.83236206896551E-2</v>
      </c>
    </row>
    <row r="69" spans="1:33" hidden="1" x14ac:dyDescent="0.3">
      <c r="A69" t="s">
        <v>89</v>
      </c>
      <c r="B69">
        <v>67</v>
      </c>
      <c r="C69" t="str">
        <f>LEFT(Table13458[[#This Row],[Contingency id]])</f>
        <v>C</v>
      </c>
      <c r="D69">
        <v>17.1875</v>
      </c>
      <c r="E69" s="1">
        <v>1.01587301587301</v>
      </c>
      <c r="F69">
        <v>64</v>
      </c>
      <c r="G69">
        <v>63</v>
      </c>
      <c r="H69" s="1">
        <v>3.7750937499999998E-2</v>
      </c>
      <c r="I69" s="2">
        <f>AVERAGE(Table13458[[#This Row],[Estimated costs 1]:[Estimated costs 20]])</f>
        <v>3.7750937500000012E-2</v>
      </c>
      <c r="J69" s="2">
        <f>_xlfn.STDEV.P(Table13458[[#This Row],[Estimated costs 1]:[Estimated costs 20]])</f>
        <v>1.3877787807814457E-17</v>
      </c>
      <c r="K69" s="2">
        <f>Table13458[[#This Row],[Dev]]/Table13458[[#This Row],[Mean]]*100</f>
        <v>3.6761438859139469E-14</v>
      </c>
      <c r="L69" s="2">
        <f>Table13458[[#This Row],[Estimated costs 1]]-Table13458[[#This Row],[Actual cost]]</f>
        <v>0</v>
      </c>
      <c r="M69" s="2">
        <f>Table13458[[#This Row],[Diff 1]]/Table13458[[#This Row],[Actual cost]]*100</f>
        <v>0</v>
      </c>
      <c r="N69">
        <v>3.7750937499999998E-2</v>
      </c>
      <c r="O69">
        <v>3.7750937499999998E-2</v>
      </c>
      <c r="P69">
        <v>3.7750937499999998E-2</v>
      </c>
      <c r="Q69">
        <v>3.7750937499999998E-2</v>
      </c>
      <c r="R69">
        <v>3.7750937499999998E-2</v>
      </c>
      <c r="S69">
        <v>3.7750937499999998E-2</v>
      </c>
      <c r="T69">
        <v>3.7750937499999998E-2</v>
      </c>
      <c r="U69">
        <v>3.7750937499999998E-2</v>
      </c>
      <c r="V69">
        <v>3.7750937499999998E-2</v>
      </c>
      <c r="W69">
        <v>3.7750937499999998E-2</v>
      </c>
      <c r="X69">
        <v>3.7750937499999998E-2</v>
      </c>
      <c r="Y69">
        <v>3.7750937499999998E-2</v>
      </c>
      <c r="Z69">
        <v>3.7750937499999998E-2</v>
      </c>
      <c r="AA69">
        <v>3.7750937499999998E-2</v>
      </c>
      <c r="AB69">
        <v>3.7750937499999998E-2</v>
      </c>
      <c r="AC69">
        <v>3.7750937499999998E-2</v>
      </c>
      <c r="AD69">
        <v>3.7750937499999998E-2</v>
      </c>
      <c r="AE69">
        <v>3.7750937499999998E-2</v>
      </c>
      <c r="AF69">
        <v>3.7750937499999998E-2</v>
      </c>
      <c r="AG69">
        <v>3.7750937499999998E-2</v>
      </c>
    </row>
    <row r="70" spans="1:33" hidden="1" x14ac:dyDescent="0.3">
      <c r="A70" t="s">
        <v>90</v>
      </c>
      <c r="B70">
        <v>68</v>
      </c>
      <c r="C70" t="str">
        <f>LEFT(Table13458[[#This Row],[Contingency id]])</f>
        <v>C</v>
      </c>
      <c r="D70">
        <v>9.3220338983050794</v>
      </c>
      <c r="E70" s="1">
        <v>1.0172413793103401</v>
      </c>
      <c r="F70">
        <v>118</v>
      </c>
      <c r="G70">
        <v>116</v>
      </c>
      <c r="H70" s="1">
        <v>3.6800847457627101E-2</v>
      </c>
      <c r="I70" s="2">
        <f>AVERAGE(Table13458[[#This Row],[Estimated costs 1]:[Estimated costs 20]])</f>
        <v>3.6800847457627114E-2</v>
      </c>
      <c r="J70" s="2">
        <f>_xlfn.STDEV.P(Table13458[[#This Row],[Estimated costs 1]:[Estimated costs 20]])</f>
        <v>1.3877787807814457E-17</v>
      </c>
      <c r="K70" s="2">
        <f>Table13458[[#This Row],[Dev]]/Table13458[[#This Row],[Mean]]*100</f>
        <v>3.7710511486979993E-14</v>
      </c>
      <c r="L70" s="2">
        <f>Table13458[[#This Row],[Estimated costs 1]]-Table13458[[#This Row],[Actual cost]]</f>
        <v>0</v>
      </c>
      <c r="M70" s="2">
        <f>Table13458[[#This Row],[Diff 1]]/Table13458[[#This Row],[Actual cost]]*100</f>
        <v>0</v>
      </c>
      <c r="N70">
        <v>3.6800847457627101E-2</v>
      </c>
      <c r="O70">
        <v>3.6800847457627101E-2</v>
      </c>
      <c r="P70">
        <v>3.6800847457627101E-2</v>
      </c>
      <c r="Q70">
        <v>3.6800847457627101E-2</v>
      </c>
      <c r="R70">
        <v>3.6800847457627101E-2</v>
      </c>
      <c r="S70">
        <v>3.6800847457627101E-2</v>
      </c>
      <c r="T70">
        <v>3.6800847457627101E-2</v>
      </c>
      <c r="U70">
        <v>3.6800847457627101E-2</v>
      </c>
      <c r="V70">
        <v>3.6800847457627101E-2</v>
      </c>
      <c r="W70">
        <v>3.6800847457627101E-2</v>
      </c>
      <c r="X70">
        <v>3.6800847457627101E-2</v>
      </c>
      <c r="Y70">
        <v>3.6800847457627101E-2</v>
      </c>
      <c r="Z70">
        <v>3.6800847457627101E-2</v>
      </c>
      <c r="AA70">
        <v>3.6800847457627101E-2</v>
      </c>
      <c r="AB70">
        <v>3.6800847457627101E-2</v>
      </c>
      <c r="AC70">
        <v>3.6800847457627101E-2</v>
      </c>
      <c r="AD70">
        <v>3.6800847457627101E-2</v>
      </c>
      <c r="AE70">
        <v>3.6800847457627101E-2</v>
      </c>
      <c r="AF70">
        <v>3.6800847457627101E-2</v>
      </c>
      <c r="AG70">
        <v>3.6800847457627101E-2</v>
      </c>
    </row>
    <row r="71" spans="1:33" hidden="1" x14ac:dyDescent="0.3">
      <c r="A71" t="s">
        <v>91</v>
      </c>
      <c r="B71">
        <v>69</v>
      </c>
      <c r="C71" t="str">
        <f>LEFT(Table13458[[#This Row],[Contingency id]])</f>
        <v>B</v>
      </c>
      <c r="D71">
        <v>9.9236641221373993</v>
      </c>
      <c r="E71" s="1">
        <v>1.0314960629921199</v>
      </c>
      <c r="F71">
        <v>131</v>
      </c>
      <c r="G71">
        <v>127</v>
      </c>
      <c r="H71" s="1">
        <v>3.64779389312977E-2</v>
      </c>
      <c r="I71" s="2">
        <f>AVERAGE(Table13458[[#This Row],[Estimated costs 1]:[Estimated costs 20]])</f>
        <v>3.6477938931297658E-2</v>
      </c>
      <c r="J71" s="2">
        <f>_xlfn.STDEV.P(Table13458[[#This Row],[Estimated costs 1]:[Estimated costs 20]])</f>
        <v>4.3809160305343505E-3</v>
      </c>
      <c r="K71" s="2">
        <f>Table13458[[#This Row],[Dev]]/Table13458[[#This Row],[Mean]]*100</f>
        <v>12.009768531016357</v>
      </c>
      <c r="L71" s="2">
        <f>Table13458[[#This Row],[Estimated costs 1]]-Table13458[[#This Row],[Actual cost]]</f>
        <v>-4.3809160305344E-3</v>
      </c>
      <c r="M71" s="2">
        <f>Table13458[[#This Row],[Diff 1]]/Table13458[[#This Row],[Actual cost]]*100</f>
        <v>-12.00976853101648</v>
      </c>
      <c r="N71">
        <v>3.20970229007633E-2</v>
      </c>
      <c r="O71">
        <v>4.0858854961832003E-2</v>
      </c>
      <c r="P71">
        <v>3.20970229007633E-2</v>
      </c>
      <c r="Q71">
        <v>4.0858854961832003E-2</v>
      </c>
      <c r="R71">
        <v>3.20970229007633E-2</v>
      </c>
      <c r="S71">
        <v>3.20970229007633E-2</v>
      </c>
      <c r="T71">
        <v>4.0858854961832003E-2</v>
      </c>
      <c r="U71">
        <v>3.20970229007633E-2</v>
      </c>
      <c r="V71">
        <v>4.0858854961832003E-2</v>
      </c>
      <c r="W71">
        <v>4.0858854961832003E-2</v>
      </c>
      <c r="X71">
        <v>3.20970229007633E-2</v>
      </c>
      <c r="Y71">
        <v>4.0858854961832003E-2</v>
      </c>
      <c r="Z71">
        <v>4.0858854961832003E-2</v>
      </c>
      <c r="AA71">
        <v>3.20970229007633E-2</v>
      </c>
      <c r="AB71">
        <v>3.20970229007633E-2</v>
      </c>
      <c r="AC71">
        <v>4.0858854961832003E-2</v>
      </c>
      <c r="AD71">
        <v>4.0858854961832003E-2</v>
      </c>
      <c r="AE71">
        <v>3.20970229007633E-2</v>
      </c>
      <c r="AF71">
        <v>3.20970229007633E-2</v>
      </c>
      <c r="AG71">
        <v>4.0858854961832003E-2</v>
      </c>
    </row>
    <row r="72" spans="1:33" x14ac:dyDescent="0.3">
      <c r="A72" t="s">
        <v>92</v>
      </c>
      <c r="B72">
        <v>70</v>
      </c>
      <c r="C72" t="str">
        <f>LEFT(Table13458[[#This Row],[Contingency id]])</f>
        <v>A</v>
      </c>
      <c r="D72">
        <v>9.0909090909090899</v>
      </c>
      <c r="E72" s="1">
        <v>1.02061855670103</v>
      </c>
      <c r="F72">
        <v>99</v>
      </c>
      <c r="G72">
        <v>97</v>
      </c>
      <c r="H72" s="1">
        <v>3.6110101010101002E-2</v>
      </c>
      <c r="I72" s="2">
        <f>AVERAGE(Table13458[[#This Row],[Estimated costs 1]:[Estimated costs 20]])</f>
        <v>3.6110101010101009E-2</v>
      </c>
      <c r="J72" s="2">
        <f>_xlfn.STDEV.P(Table13458[[#This Row],[Estimated costs 1]:[Estimated costs 20]])</f>
        <v>6.9388939039072284E-18</v>
      </c>
      <c r="K72" s="2">
        <f>Table13458[[#This Row],[Dev]]/Table13458[[#This Row],[Mean]]*100</f>
        <v>1.9215936011827343E-14</v>
      </c>
      <c r="L72" s="2">
        <f>Table13458[[#This Row],[Estimated costs 1]]-Table13458[[#This Row],[Actual cost]]</f>
        <v>0</v>
      </c>
      <c r="M72" s="2">
        <f>Table13458[[#This Row],[Diff 1]]/Table13458[[#This Row],[Actual cost]]*100</f>
        <v>0</v>
      </c>
      <c r="N72">
        <v>3.6110101010101002E-2</v>
      </c>
      <c r="O72">
        <v>3.6110101010101002E-2</v>
      </c>
      <c r="P72">
        <v>3.6110101010101002E-2</v>
      </c>
      <c r="Q72">
        <v>3.6110101010101002E-2</v>
      </c>
      <c r="R72">
        <v>3.6110101010101002E-2</v>
      </c>
      <c r="S72">
        <v>3.6110101010101002E-2</v>
      </c>
      <c r="T72">
        <v>3.6110101010101002E-2</v>
      </c>
      <c r="U72">
        <v>3.6110101010101002E-2</v>
      </c>
      <c r="V72">
        <v>3.6110101010101002E-2</v>
      </c>
      <c r="W72">
        <v>3.6110101010101002E-2</v>
      </c>
      <c r="X72">
        <v>3.6110101010101002E-2</v>
      </c>
      <c r="Y72">
        <v>3.6110101010101002E-2</v>
      </c>
      <c r="Z72">
        <v>3.6110101010101002E-2</v>
      </c>
      <c r="AA72">
        <v>3.6110101010101002E-2</v>
      </c>
      <c r="AB72">
        <v>3.6110101010101002E-2</v>
      </c>
      <c r="AC72">
        <v>3.6110101010101002E-2</v>
      </c>
      <c r="AD72">
        <v>3.6110101010101002E-2</v>
      </c>
      <c r="AE72">
        <v>3.6110101010101002E-2</v>
      </c>
      <c r="AF72">
        <v>3.6110101010101002E-2</v>
      </c>
      <c r="AG72">
        <v>3.6110101010101002E-2</v>
      </c>
    </row>
    <row r="73" spans="1:33" hidden="1" x14ac:dyDescent="0.3">
      <c r="A73" t="s">
        <v>93</v>
      </c>
      <c r="B73">
        <v>71</v>
      </c>
      <c r="C73" t="str">
        <f>LEFT(Table13458[[#This Row],[Contingency id]])</f>
        <v>B</v>
      </c>
      <c r="D73">
        <v>9.1549295774647899</v>
      </c>
      <c r="E73" s="1">
        <v>1.03649635036496</v>
      </c>
      <c r="F73">
        <v>142</v>
      </c>
      <c r="G73">
        <v>137</v>
      </c>
      <c r="H73" s="1">
        <v>3.5788873239436601E-2</v>
      </c>
      <c r="I73" s="2">
        <f>AVERAGE(Table13458[[#This Row],[Estimated costs 1]:[Estimated costs 20]])</f>
        <v>3.586697183098584E-2</v>
      </c>
      <c r="J73" s="2">
        <f>_xlfn.STDEV.P(Table13458[[#This Row],[Estimated costs 1]:[Estimated costs 20]])</f>
        <v>7.7707117447269795E-4</v>
      </c>
      <c r="K73" s="2">
        <f>Table13458[[#This Row],[Dev]]/Table13458[[#This Row],[Mean]]*100</f>
        <v>2.1665368856184792</v>
      </c>
      <c r="L73" s="2">
        <f>Table13458[[#This Row],[Estimated costs 1]]-Table13458[[#This Row],[Actual cost]]</f>
        <v>-7.8098591549299878E-4</v>
      </c>
      <c r="M73" s="2">
        <f>Table13458[[#This Row],[Diff 1]]/Table13458[[#This Row],[Actual cost]]*100</f>
        <v>-2.182203139696536</v>
      </c>
      <c r="N73">
        <v>3.5007887323943603E-2</v>
      </c>
      <c r="O73">
        <v>3.6569859154929503E-2</v>
      </c>
      <c r="P73">
        <v>3.6569859154929503E-2</v>
      </c>
      <c r="Q73">
        <v>3.5007887323943603E-2</v>
      </c>
      <c r="R73">
        <v>3.6569859154929503E-2</v>
      </c>
      <c r="S73">
        <v>3.6569859154929503E-2</v>
      </c>
      <c r="T73">
        <v>3.5007887323943603E-2</v>
      </c>
      <c r="U73">
        <v>3.5007887323943603E-2</v>
      </c>
      <c r="V73">
        <v>3.6569859154929503E-2</v>
      </c>
      <c r="W73">
        <v>3.5007887323943603E-2</v>
      </c>
      <c r="X73">
        <v>3.6569859154929503E-2</v>
      </c>
      <c r="Y73">
        <v>3.6569859154929503E-2</v>
      </c>
      <c r="Z73">
        <v>3.6569859154929503E-2</v>
      </c>
      <c r="AA73">
        <v>3.5007887323943603E-2</v>
      </c>
      <c r="AB73">
        <v>3.6569859154929503E-2</v>
      </c>
      <c r="AC73">
        <v>3.6569859154929503E-2</v>
      </c>
      <c r="AD73">
        <v>3.6569859154929503E-2</v>
      </c>
      <c r="AE73">
        <v>3.5007887323943603E-2</v>
      </c>
      <c r="AF73">
        <v>3.5007887323943603E-2</v>
      </c>
      <c r="AG73">
        <v>3.5007887323943603E-2</v>
      </c>
    </row>
    <row r="74" spans="1:33" hidden="1" x14ac:dyDescent="0.3">
      <c r="A74" t="s">
        <v>94</v>
      </c>
      <c r="B74">
        <v>72</v>
      </c>
      <c r="C74" t="str">
        <f>LEFT(Table13458[[#This Row],[Contingency id]])</f>
        <v>B</v>
      </c>
      <c r="D74">
        <v>9.3220338983050794</v>
      </c>
      <c r="E74" s="1">
        <v>1.0350877192982399</v>
      </c>
      <c r="F74">
        <v>118</v>
      </c>
      <c r="G74">
        <v>114</v>
      </c>
      <c r="H74" s="1">
        <v>3.5615593220338901E-2</v>
      </c>
      <c r="I74" s="2">
        <f>AVERAGE(Table13458[[#This Row],[Estimated costs 1]:[Estimated costs 20]])</f>
        <v>3.5615593220338908E-2</v>
      </c>
      <c r="J74" s="2">
        <f>_xlfn.STDEV.P(Table13458[[#This Row],[Estimated costs 1]:[Estimated costs 20]])</f>
        <v>6.9388939039072284E-18</v>
      </c>
      <c r="K74" s="2">
        <f>Table13458[[#This Row],[Dev]]/Table13458[[#This Row],[Mean]]*100</f>
        <v>1.9482741340230301E-14</v>
      </c>
      <c r="L74" s="2">
        <f>Table13458[[#This Row],[Estimated costs 1]]-Table13458[[#This Row],[Actual cost]]</f>
        <v>0</v>
      </c>
      <c r="M74" s="2">
        <f>Table13458[[#This Row],[Diff 1]]/Table13458[[#This Row],[Actual cost]]*100</f>
        <v>0</v>
      </c>
      <c r="N74">
        <v>3.5615593220338901E-2</v>
      </c>
      <c r="O74">
        <v>3.5615593220338901E-2</v>
      </c>
      <c r="P74">
        <v>3.5615593220338901E-2</v>
      </c>
      <c r="Q74">
        <v>3.5615593220338901E-2</v>
      </c>
      <c r="R74">
        <v>3.5615593220338901E-2</v>
      </c>
      <c r="S74">
        <v>3.5615593220338901E-2</v>
      </c>
      <c r="T74">
        <v>3.5615593220338901E-2</v>
      </c>
      <c r="U74">
        <v>3.5615593220338901E-2</v>
      </c>
      <c r="V74">
        <v>3.5615593220338901E-2</v>
      </c>
      <c r="W74">
        <v>3.5615593220338901E-2</v>
      </c>
      <c r="X74">
        <v>3.5615593220338901E-2</v>
      </c>
      <c r="Y74">
        <v>3.5615593220338901E-2</v>
      </c>
      <c r="Z74">
        <v>3.5615593220338901E-2</v>
      </c>
      <c r="AA74">
        <v>3.5615593220338901E-2</v>
      </c>
      <c r="AB74">
        <v>3.5615593220338901E-2</v>
      </c>
      <c r="AC74">
        <v>3.5615593220338901E-2</v>
      </c>
      <c r="AD74">
        <v>3.5615593220338901E-2</v>
      </c>
      <c r="AE74">
        <v>3.5615593220338901E-2</v>
      </c>
      <c r="AF74">
        <v>3.5615593220338901E-2</v>
      </c>
      <c r="AG74">
        <v>3.5615593220338901E-2</v>
      </c>
    </row>
    <row r="75" spans="1:33" hidden="1" x14ac:dyDescent="0.3">
      <c r="A75" t="s">
        <v>95</v>
      </c>
      <c r="B75">
        <v>73</v>
      </c>
      <c r="C75" t="str">
        <f>LEFT(Table13458[[#This Row],[Contingency id]])</f>
        <v>B</v>
      </c>
      <c r="D75">
        <v>1.03780578206078</v>
      </c>
      <c r="E75" s="1">
        <v>1.38501026694045</v>
      </c>
      <c r="F75">
        <v>1349</v>
      </c>
      <c r="G75">
        <v>974</v>
      </c>
      <c r="H75" s="1">
        <v>3.5133432171979201E-2</v>
      </c>
      <c r="I75" s="2">
        <f>AVERAGE(Table13458[[#This Row],[Estimated costs 1]:[Estimated costs 20]])</f>
        <v>3.9093958487768678E-2</v>
      </c>
      <c r="J75" s="2">
        <f>_xlfn.STDEV.P(Table13458[[#This Row],[Estimated costs 1]:[Estimated costs 20]])</f>
        <v>7.3308274068103188E-3</v>
      </c>
      <c r="K75" s="2">
        <f>Table13458[[#This Row],[Dev]]/Table13458[[#This Row],[Mean]]*100</f>
        <v>18.751816624310159</v>
      </c>
      <c r="L75" s="2">
        <f>Table13458[[#This Row],[Estimated costs 1]]-Table13458[[#This Row],[Actual cost]]</f>
        <v>1.7553743513714012E-3</v>
      </c>
      <c r="M75" s="2">
        <f>Table13458[[#This Row],[Diff 1]]/Table13458[[#This Row],[Actual cost]]*100</f>
        <v>4.996307627386904</v>
      </c>
      <c r="N75">
        <v>3.6888806523350602E-2</v>
      </c>
      <c r="O75">
        <v>4.0986656782802E-2</v>
      </c>
      <c r="P75">
        <v>5.0130467012601897E-2</v>
      </c>
      <c r="Q75">
        <v>2.7320237212750099E-2</v>
      </c>
      <c r="R75">
        <v>3.5744255003706399E-2</v>
      </c>
      <c r="S75">
        <v>2.7549295774647799E-2</v>
      </c>
      <c r="T75">
        <v>4.6063009636767897E-2</v>
      </c>
      <c r="U75">
        <v>3.6888806523350602E-2</v>
      </c>
      <c r="V75">
        <v>3.4324684951816099E-2</v>
      </c>
      <c r="W75">
        <v>3.6306152705707903E-2</v>
      </c>
      <c r="X75">
        <v>4.7422535211267602E-2</v>
      </c>
      <c r="Y75">
        <v>3.8063750926612301E-2</v>
      </c>
      <c r="Z75">
        <v>2.9674573758339502E-2</v>
      </c>
      <c r="AA75">
        <v>3.6888806523350602E-2</v>
      </c>
      <c r="AB75">
        <v>3.6888806523350602E-2</v>
      </c>
      <c r="AC75">
        <v>4.7237954040029603E-2</v>
      </c>
      <c r="AD75">
        <v>5.0130467012601897E-2</v>
      </c>
      <c r="AE75">
        <v>5.0174944403261597E-2</v>
      </c>
      <c r="AF75">
        <v>4.3126019273535897E-2</v>
      </c>
      <c r="AG75">
        <v>3.0068939955522601E-2</v>
      </c>
    </row>
    <row r="76" spans="1:33" hidden="1" x14ac:dyDescent="0.3">
      <c r="A76" t="s">
        <v>96</v>
      </c>
      <c r="B76">
        <v>74</v>
      </c>
      <c r="C76" t="str">
        <f>LEFT(Table13458[[#This Row],[Contingency id]])</f>
        <v>C</v>
      </c>
      <c r="D76">
        <v>16.417910447761098</v>
      </c>
      <c r="E76" s="1">
        <v>1</v>
      </c>
      <c r="F76">
        <v>67</v>
      </c>
      <c r="G76">
        <v>67</v>
      </c>
      <c r="H76" s="1">
        <v>3.3334328358208903E-2</v>
      </c>
      <c r="I76" s="2">
        <f>AVERAGE(Table13458[[#This Row],[Estimated costs 1]:[Estimated costs 20]])</f>
        <v>3.3334328358208917E-2</v>
      </c>
      <c r="J76" s="2">
        <f>_xlfn.STDEV.P(Table13458[[#This Row],[Estimated costs 1]:[Estimated costs 20]])</f>
        <v>1.3877787807814457E-17</v>
      </c>
      <c r="K76" s="2">
        <f>Table13458[[#This Row],[Dev]]/Table13458[[#This Row],[Mean]]*100</f>
        <v>4.1632120673572562E-14</v>
      </c>
      <c r="L76" s="2">
        <f>Table13458[[#This Row],[Estimated costs 1]]-Table13458[[#This Row],[Actual cost]]</f>
        <v>0</v>
      </c>
      <c r="M76" s="2">
        <f>Table13458[[#This Row],[Diff 1]]/Table13458[[#This Row],[Actual cost]]*100</f>
        <v>0</v>
      </c>
      <c r="N76">
        <v>3.3334328358208903E-2</v>
      </c>
      <c r="O76">
        <v>3.3334328358208903E-2</v>
      </c>
      <c r="P76">
        <v>3.3334328358208903E-2</v>
      </c>
      <c r="Q76">
        <v>3.3334328358208903E-2</v>
      </c>
      <c r="R76">
        <v>3.3334328358208903E-2</v>
      </c>
      <c r="S76">
        <v>3.3334328358208903E-2</v>
      </c>
      <c r="T76">
        <v>3.3334328358208903E-2</v>
      </c>
      <c r="U76">
        <v>3.3334328358208903E-2</v>
      </c>
      <c r="V76">
        <v>3.3334328358208903E-2</v>
      </c>
      <c r="W76">
        <v>3.3334328358208903E-2</v>
      </c>
      <c r="X76">
        <v>3.3334328358208903E-2</v>
      </c>
      <c r="Y76">
        <v>3.3334328358208903E-2</v>
      </c>
      <c r="Z76">
        <v>3.3334328358208903E-2</v>
      </c>
      <c r="AA76">
        <v>3.3334328358208903E-2</v>
      </c>
      <c r="AB76">
        <v>3.3334328358208903E-2</v>
      </c>
      <c r="AC76">
        <v>3.3334328358208903E-2</v>
      </c>
      <c r="AD76">
        <v>3.3334328358208903E-2</v>
      </c>
      <c r="AE76">
        <v>3.3334328358208903E-2</v>
      </c>
      <c r="AF76">
        <v>3.3334328358208903E-2</v>
      </c>
      <c r="AG76">
        <v>3.3334328358208903E-2</v>
      </c>
    </row>
    <row r="77" spans="1:33" hidden="1" x14ac:dyDescent="0.3">
      <c r="A77" t="s">
        <v>97</v>
      </c>
      <c r="B77">
        <v>75</v>
      </c>
      <c r="C77" t="str">
        <f>LEFT(Table13458[[#This Row],[Contingency id]])</f>
        <v>C</v>
      </c>
      <c r="D77">
        <v>1.0869565217391299</v>
      </c>
      <c r="E77" s="1">
        <v>1.03954802259887</v>
      </c>
      <c r="F77">
        <v>184</v>
      </c>
      <c r="G77">
        <v>177</v>
      </c>
      <c r="H77" s="1">
        <v>3.1554347826086897E-2</v>
      </c>
      <c r="I77" s="2">
        <f>AVERAGE(Table13458[[#This Row],[Estimated costs 1]:[Estimated costs 20]])</f>
        <v>3.1554347826086897E-2</v>
      </c>
      <c r="J77" s="2">
        <f>_xlfn.STDEV.P(Table13458[[#This Row],[Estimated costs 1]:[Estimated costs 20]])</f>
        <v>0</v>
      </c>
      <c r="K77" s="2">
        <f>Table13458[[#This Row],[Dev]]/Table13458[[#This Row],[Mean]]*100</f>
        <v>0</v>
      </c>
      <c r="L77" s="2">
        <f>Table13458[[#This Row],[Estimated costs 1]]-Table13458[[#This Row],[Actual cost]]</f>
        <v>0</v>
      </c>
      <c r="M77" s="2">
        <f>Table13458[[#This Row],[Diff 1]]/Table13458[[#This Row],[Actual cost]]*100</f>
        <v>0</v>
      </c>
      <c r="N77">
        <v>3.1554347826086897E-2</v>
      </c>
      <c r="O77">
        <v>3.1554347826086897E-2</v>
      </c>
      <c r="P77">
        <v>3.1554347826086897E-2</v>
      </c>
      <c r="Q77">
        <v>3.1554347826086897E-2</v>
      </c>
      <c r="R77">
        <v>3.1554347826086897E-2</v>
      </c>
      <c r="S77">
        <v>3.1554347826086897E-2</v>
      </c>
      <c r="T77">
        <v>3.1554347826086897E-2</v>
      </c>
      <c r="U77">
        <v>3.1554347826086897E-2</v>
      </c>
      <c r="V77">
        <v>3.1554347826086897E-2</v>
      </c>
      <c r="W77">
        <v>3.1554347826086897E-2</v>
      </c>
      <c r="X77">
        <v>3.1554347826086897E-2</v>
      </c>
      <c r="Y77">
        <v>3.1554347826086897E-2</v>
      </c>
      <c r="Z77">
        <v>3.1554347826086897E-2</v>
      </c>
      <c r="AA77">
        <v>3.1554347826086897E-2</v>
      </c>
      <c r="AB77">
        <v>3.1554347826086897E-2</v>
      </c>
      <c r="AC77">
        <v>3.1554347826086897E-2</v>
      </c>
      <c r="AD77">
        <v>3.1554347826086897E-2</v>
      </c>
      <c r="AE77">
        <v>3.1554347826086897E-2</v>
      </c>
      <c r="AF77">
        <v>3.1554347826086897E-2</v>
      </c>
      <c r="AG77">
        <v>3.1554347826086897E-2</v>
      </c>
    </row>
    <row r="78" spans="1:33" hidden="1" x14ac:dyDescent="0.3">
      <c r="A78" t="s">
        <v>98</v>
      </c>
      <c r="B78">
        <v>76</v>
      </c>
      <c r="C78" t="str">
        <f>LEFT(Table13458[[#This Row],[Contingency id]])</f>
        <v>B</v>
      </c>
      <c r="D78">
        <v>3.125</v>
      </c>
      <c r="E78" s="1">
        <v>1</v>
      </c>
      <c r="F78">
        <v>32</v>
      </c>
      <c r="G78">
        <v>32</v>
      </c>
      <c r="H78" s="1">
        <v>2.9578125E-2</v>
      </c>
      <c r="I78" s="2">
        <f>AVERAGE(Table13458[[#This Row],[Estimated costs 1]:[Estimated costs 20]])</f>
        <v>2.9578125000000004E-2</v>
      </c>
      <c r="J78" s="2">
        <f>_xlfn.STDEV.P(Table13458[[#This Row],[Estimated costs 1]:[Estimated costs 20]])</f>
        <v>3.4694469519536142E-18</v>
      </c>
      <c r="K78" s="2">
        <f>Table13458[[#This Row],[Dev]]/Table13458[[#This Row],[Mean]]*100</f>
        <v>1.1729773107502974E-14</v>
      </c>
      <c r="L78" s="2">
        <f>Table13458[[#This Row],[Estimated costs 1]]-Table13458[[#This Row],[Actual cost]]</f>
        <v>0</v>
      </c>
      <c r="M78" s="2">
        <f>Table13458[[#This Row],[Diff 1]]/Table13458[[#This Row],[Actual cost]]*100</f>
        <v>0</v>
      </c>
      <c r="N78">
        <v>2.9578125E-2</v>
      </c>
      <c r="O78">
        <v>2.9578125E-2</v>
      </c>
      <c r="P78">
        <v>2.9578125E-2</v>
      </c>
      <c r="Q78">
        <v>2.9578125E-2</v>
      </c>
      <c r="R78">
        <v>2.9578125E-2</v>
      </c>
      <c r="S78">
        <v>2.9578125E-2</v>
      </c>
      <c r="T78">
        <v>2.9578125E-2</v>
      </c>
      <c r="U78">
        <v>2.9578125E-2</v>
      </c>
      <c r="V78">
        <v>2.9578125E-2</v>
      </c>
      <c r="W78">
        <v>2.9578125E-2</v>
      </c>
      <c r="X78">
        <v>2.9578125E-2</v>
      </c>
      <c r="Y78">
        <v>2.9578125E-2</v>
      </c>
      <c r="Z78">
        <v>2.9578125E-2</v>
      </c>
      <c r="AA78">
        <v>2.9578125E-2</v>
      </c>
      <c r="AB78">
        <v>2.9578125E-2</v>
      </c>
      <c r="AC78">
        <v>2.9578125E-2</v>
      </c>
      <c r="AD78">
        <v>2.9578125E-2</v>
      </c>
      <c r="AE78">
        <v>2.9578125E-2</v>
      </c>
      <c r="AF78">
        <v>2.9578125E-2</v>
      </c>
      <c r="AG78">
        <v>2.9578125E-2</v>
      </c>
    </row>
    <row r="79" spans="1:33" x14ac:dyDescent="0.3">
      <c r="A79" t="s">
        <v>99</v>
      </c>
      <c r="B79">
        <v>77</v>
      </c>
      <c r="C79" t="str">
        <f>LEFT(Table13458[[#This Row],[Contingency id]])</f>
        <v>A</v>
      </c>
      <c r="D79">
        <v>12.9629629629629</v>
      </c>
      <c r="E79" s="1">
        <v>1.0588235294117601</v>
      </c>
      <c r="F79">
        <v>108</v>
      </c>
      <c r="G79">
        <v>102</v>
      </c>
      <c r="H79" s="1">
        <v>2.93074074074074E-2</v>
      </c>
      <c r="I79" s="2">
        <f>AVERAGE(Table13458[[#This Row],[Estimated costs 1]:[Estimated costs 20]])</f>
        <v>2.9307407407407404E-2</v>
      </c>
      <c r="J79" s="2">
        <f>_xlfn.STDEV.P(Table13458[[#This Row],[Estimated costs 1]:[Estimated costs 20]])</f>
        <v>3.4694469519536142E-18</v>
      </c>
      <c r="K79" s="2">
        <f>Table13458[[#This Row],[Dev]]/Table13458[[#This Row],[Mean]]*100</f>
        <v>1.1838123051023328E-14</v>
      </c>
      <c r="L79" s="2">
        <f>Table13458[[#This Row],[Estimated costs 1]]-Table13458[[#This Row],[Actual cost]]</f>
        <v>0</v>
      </c>
      <c r="M79" s="2">
        <f>Table13458[[#This Row],[Diff 1]]/Table13458[[#This Row],[Actual cost]]*100</f>
        <v>0</v>
      </c>
      <c r="N79">
        <v>2.93074074074074E-2</v>
      </c>
      <c r="O79">
        <v>2.93074074074074E-2</v>
      </c>
      <c r="P79">
        <v>2.93074074074074E-2</v>
      </c>
      <c r="Q79">
        <v>2.93074074074074E-2</v>
      </c>
      <c r="R79">
        <v>2.93074074074074E-2</v>
      </c>
      <c r="S79">
        <v>2.93074074074074E-2</v>
      </c>
      <c r="T79">
        <v>2.93074074074074E-2</v>
      </c>
      <c r="U79">
        <v>2.93074074074074E-2</v>
      </c>
      <c r="V79">
        <v>2.93074074074074E-2</v>
      </c>
      <c r="W79">
        <v>2.93074074074074E-2</v>
      </c>
      <c r="X79">
        <v>2.93074074074074E-2</v>
      </c>
      <c r="Y79">
        <v>2.93074074074074E-2</v>
      </c>
      <c r="Z79">
        <v>2.93074074074074E-2</v>
      </c>
      <c r="AA79">
        <v>2.93074074074074E-2</v>
      </c>
      <c r="AB79">
        <v>2.93074074074074E-2</v>
      </c>
      <c r="AC79">
        <v>2.93074074074074E-2</v>
      </c>
      <c r="AD79">
        <v>2.93074074074074E-2</v>
      </c>
      <c r="AE79">
        <v>2.93074074074074E-2</v>
      </c>
      <c r="AF79">
        <v>2.93074074074074E-2</v>
      </c>
      <c r="AG79">
        <v>2.93074074074074E-2</v>
      </c>
    </row>
    <row r="80" spans="1:33" x14ac:dyDescent="0.3">
      <c r="A80" t="s">
        <v>100</v>
      </c>
      <c r="B80">
        <v>78</v>
      </c>
      <c r="C80" t="str">
        <f>LEFT(Table13458[[#This Row],[Contingency id]])</f>
        <v>A</v>
      </c>
      <c r="D80">
        <v>1.40845070422535</v>
      </c>
      <c r="E80" s="1">
        <v>1</v>
      </c>
      <c r="F80">
        <v>71</v>
      </c>
      <c r="G80">
        <v>71</v>
      </c>
      <c r="H80" s="1">
        <v>2.9112676056338001E-2</v>
      </c>
      <c r="I80" s="2">
        <f>AVERAGE(Table13458[[#This Row],[Estimated costs 1]:[Estimated costs 20]])</f>
        <v>2.9112676056338004E-2</v>
      </c>
      <c r="J80" s="2">
        <f>_xlfn.STDEV.P(Table13458[[#This Row],[Estimated costs 1]:[Estimated costs 20]])</f>
        <v>3.4694469519536142E-18</v>
      </c>
      <c r="K80" s="2">
        <f>Table13458[[#This Row],[Dev]]/Table13458[[#This Row],[Mean]]*100</f>
        <v>1.1917306898340918E-14</v>
      </c>
      <c r="L80" s="2">
        <f>Table13458[[#This Row],[Estimated costs 1]]-Table13458[[#This Row],[Actual cost]]</f>
        <v>0</v>
      </c>
      <c r="M80" s="2">
        <f>Table13458[[#This Row],[Diff 1]]/Table13458[[#This Row],[Actual cost]]*100</f>
        <v>0</v>
      </c>
      <c r="N80">
        <v>2.9112676056338001E-2</v>
      </c>
      <c r="O80">
        <v>2.9112676056338001E-2</v>
      </c>
      <c r="P80">
        <v>2.9112676056338001E-2</v>
      </c>
      <c r="Q80">
        <v>2.9112676056338001E-2</v>
      </c>
      <c r="R80">
        <v>2.9112676056338001E-2</v>
      </c>
      <c r="S80">
        <v>2.9112676056338001E-2</v>
      </c>
      <c r="T80">
        <v>2.9112676056338001E-2</v>
      </c>
      <c r="U80">
        <v>2.9112676056338001E-2</v>
      </c>
      <c r="V80">
        <v>2.9112676056338001E-2</v>
      </c>
      <c r="W80">
        <v>2.9112676056338001E-2</v>
      </c>
      <c r="X80">
        <v>2.9112676056338001E-2</v>
      </c>
      <c r="Y80">
        <v>2.9112676056338001E-2</v>
      </c>
      <c r="Z80">
        <v>2.9112676056338001E-2</v>
      </c>
      <c r="AA80">
        <v>2.9112676056338001E-2</v>
      </c>
      <c r="AB80">
        <v>2.9112676056338001E-2</v>
      </c>
      <c r="AC80">
        <v>2.9112676056338001E-2</v>
      </c>
      <c r="AD80">
        <v>2.9112676056338001E-2</v>
      </c>
      <c r="AE80">
        <v>2.9112676056338001E-2</v>
      </c>
      <c r="AF80">
        <v>2.9112676056338001E-2</v>
      </c>
      <c r="AG80">
        <v>2.9112676056338001E-2</v>
      </c>
    </row>
    <row r="81" spans="1:33" hidden="1" x14ac:dyDescent="0.3">
      <c r="A81" t="s">
        <v>101</v>
      </c>
      <c r="B81">
        <v>79</v>
      </c>
      <c r="C81" t="str">
        <f>LEFT(Table13458[[#This Row],[Contingency id]])</f>
        <v>C</v>
      </c>
      <c r="D81">
        <v>12.5</v>
      </c>
      <c r="E81" s="1">
        <v>1</v>
      </c>
      <c r="F81">
        <v>64</v>
      </c>
      <c r="G81">
        <v>64</v>
      </c>
      <c r="H81" s="1">
        <v>2.7507812499999999E-2</v>
      </c>
      <c r="I81" s="2">
        <f>AVERAGE(Table13458[[#This Row],[Estimated costs 1]:[Estimated costs 20]])</f>
        <v>2.7507812499999999E-2</v>
      </c>
      <c r="J81" s="2">
        <f>_xlfn.STDEV.P(Table13458[[#This Row],[Estimated costs 1]:[Estimated costs 20]])</f>
        <v>0</v>
      </c>
      <c r="K81" s="2">
        <f>Table13458[[#This Row],[Dev]]/Table13458[[#This Row],[Mean]]*100</f>
        <v>0</v>
      </c>
      <c r="L81" s="2">
        <f>Table13458[[#This Row],[Estimated costs 1]]-Table13458[[#This Row],[Actual cost]]</f>
        <v>0</v>
      </c>
      <c r="M81" s="2">
        <f>Table13458[[#This Row],[Diff 1]]/Table13458[[#This Row],[Actual cost]]*100</f>
        <v>0</v>
      </c>
      <c r="N81">
        <v>2.7507812499999999E-2</v>
      </c>
      <c r="O81">
        <v>2.7507812499999999E-2</v>
      </c>
      <c r="P81">
        <v>2.7507812499999999E-2</v>
      </c>
      <c r="Q81">
        <v>2.7507812499999999E-2</v>
      </c>
      <c r="R81">
        <v>2.7507812499999999E-2</v>
      </c>
      <c r="S81">
        <v>2.7507812499999999E-2</v>
      </c>
      <c r="T81">
        <v>2.7507812499999999E-2</v>
      </c>
      <c r="U81">
        <v>2.7507812499999999E-2</v>
      </c>
      <c r="V81">
        <v>2.7507812499999999E-2</v>
      </c>
      <c r="W81">
        <v>2.7507812499999999E-2</v>
      </c>
      <c r="X81">
        <v>2.7507812499999999E-2</v>
      </c>
      <c r="Y81">
        <v>2.7507812499999999E-2</v>
      </c>
      <c r="Z81">
        <v>2.7507812499999999E-2</v>
      </c>
      <c r="AA81">
        <v>2.7507812499999999E-2</v>
      </c>
      <c r="AB81">
        <v>2.7507812499999999E-2</v>
      </c>
      <c r="AC81">
        <v>2.7507812499999999E-2</v>
      </c>
      <c r="AD81">
        <v>2.7507812499999999E-2</v>
      </c>
      <c r="AE81">
        <v>2.7507812499999999E-2</v>
      </c>
      <c r="AF81">
        <v>2.7507812499999999E-2</v>
      </c>
      <c r="AG81">
        <v>2.7507812499999999E-2</v>
      </c>
    </row>
    <row r="82" spans="1:33" x14ac:dyDescent="0.3">
      <c r="A82" t="s">
        <v>102</v>
      </c>
      <c r="B82">
        <v>80</v>
      </c>
      <c r="C82" t="str">
        <f>LEFT(Table13458[[#This Row],[Contingency id]])</f>
        <v>A</v>
      </c>
      <c r="D82">
        <v>9.6491228070175392</v>
      </c>
      <c r="E82" s="1">
        <v>1</v>
      </c>
      <c r="F82">
        <v>114</v>
      </c>
      <c r="G82">
        <v>114</v>
      </c>
      <c r="H82" s="1">
        <v>2.5331578947368399E-2</v>
      </c>
      <c r="I82" s="2">
        <f>AVERAGE(Table13458[[#This Row],[Estimated costs 1]:[Estimated costs 20]])</f>
        <v>2.5331578947368389E-2</v>
      </c>
      <c r="J82" s="2">
        <f>_xlfn.STDEV.P(Table13458[[#This Row],[Estimated costs 1]:[Estimated costs 20]])</f>
        <v>1.0408340855860843E-17</v>
      </c>
      <c r="K82" s="2">
        <f>Table13458[[#This Row],[Dev]]/Table13458[[#This Row],[Mean]]*100</f>
        <v>4.1088401467142377E-14</v>
      </c>
      <c r="L82" s="2">
        <f>Table13458[[#This Row],[Estimated costs 1]]-Table13458[[#This Row],[Actual cost]]</f>
        <v>0</v>
      </c>
      <c r="M82" s="2">
        <f>Table13458[[#This Row],[Diff 1]]/Table13458[[#This Row],[Actual cost]]*100</f>
        <v>0</v>
      </c>
      <c r="N82">
        <v>2.5331578947368399E-2</v>
      </c>
      <c r="O82">
        <v>2.5331578947368399E-2</v>
      </c>
      <c r="P82">
        <v>2.5331578947368399E-2</v>
      </c>
      <c r="Q82">
        <v>2.5331578947368399E-2</v>
      </c>
      <c r="R82">
        <v>2.5331578947368399E-2</v>
      </c>
      <c r="S82">
        <v>2.5331578947368399E-2</v>
      </c>
      <c r="T82">
        <v>2.5331578947368399E-2</v>
      </c>
      <c r="U82">
        <v>2.5331578947368399E-2</v>
      </c>
      <c r="V82">
        <v>2.5331578947368399E-2</v>
      </c>
      <c r="W82">
        <v>2.5331578947368399E-2</v>
      </c>
      <c r="X82">
        <v>2.5331578947368399E-2</v>
      </c>
      <c r="Y82">
        <v>2.5331578947368399E-2</v>
      </c>
      <c r="Z82">
        <v>2.5331578947368399E-2</v>
      </c>
      <c r="AA82">
        <v>2.5331578947368399E-2</v>
      </c>
      <c r="AB82">
        <v>2.5331578947368399E-2</v>
      </c>
      <c r="AC82">
        <v>2.5331578947368399E-2</v>
      </c>
      <c r="AD82">
        <v>2.5331578947368399E-2</v>
      </c>
      <c r="AE82">
        <v>2.5331578947368399E-2</v>
      </c>
      <c r="AF82">
        <v>2.5331578947368399E-2</v>
      </c>
      <c r="AG82">
        <v>2.5331578947368399E-2</v>
      </c>
    </row>
    <row r="83" spans="1:33" hidden="1" x14ac:dyDescent="0.3">
      <c r="A83" t="s">
        <v>103</v>
      </c>
      <c r="B83">
        <v>81</v>
      </c>
      <c r="C83" t="str">
        <f>LEFT(Table13458[[#This Row],[Contingency id]])</f>
        <v>C</v>
      </c>
      <c r="D83">
        <v>100</v>
      </c>
      <c r="E83" s="1">
        <v>1</v>
      </c>
      <c r="F83">
        <v>57</v>
      </c>
      <c r="G83">
        <v>57</v>
      </c>
      <c r="H83" s="1">
        <v>2.4998771929824502E-2</v>
      </c>
      <c r="I83" s="2">
        <f>AVERAGE(Table13458[[#This Row],[Estimated costs 1]:[Estimated costs 20]])</f>
        <v>2.4998771929824512E-2</v>
      </c>
      <c r="J83" s="2">
        <f>_xlfn.STDEV.P(Table13458[[#This Row],[Estimated costs 1]:[Estimated costs 20]])</f>
        <v>1.0408340855860843E-17</v>
      </c>
      <c r="K83" s="2">
        <f>Table13458[[#This Row],[Dev]]/Table13458[[#This Row],[Mean]]*100</f>
        <v>4.1635408671588723E-14</v>
      </c>
      <c r="L83" s="2">
        <f>Table13458[[#This Row],[Estimated costs 1]]-Table13458[[#This Row],[Actual cost]]</f>
        <v>0</v>
      </c>
      <c r="M83" s="2">
        <f>Table13458[[#This Row],[Diff 1]]/Table13458[[#This Row],[Actual cost]]*100</f>
        <v>0</v>
      </c>
      <c r="N83">
        <v>2.4998771929824502E-2</v>
      </c>
      <c r="O83">
        <v>2.4998771929824502E-2</v>
      </c>
      <c r="P83">
        <v>2.4998771929824502E-2</v>
      </c>
      <c r="Q83">
        <v>2.4998771929824502E-2</v>
      </c>
      <c r="R83">
        <v>2.4998771929824502E-2</v>
      </c>
      <c r="S83">
        <v>2.4998771929824502E-2</v>
      </c>
      <c r="T83">
        <v>2.4998771929824502E-2</v>
      </c>
      <c r="U83">
        <v>2.4998771929824502E-2</v>
      </c>
      <c r="V83">
        <v>2.4998771929824502E-2</v>
      </c>
      <c r="W83">
        <v>2.4998771929824502E-2</v>
      </c>
      <c r="X83">
        <v>2.4998771929824502E-2</v>
      </c>
      <c r="Y83">
        <v>2.4998771929824502E-2</v>
      </c>
      <c r="Z83">
        <v>2.4998771929824502E-2</v>
      </c>
      <c r="AA83">
        <v>2.4998771929824502E-2</v>
      </c>
      <c r="AB83">
        <v>2.4998771929824502E-2</v>
      </c>
      <c r="AC83">
        <v>2.4998771929824502E-2</v>
      </c>
      <c r="AD83">
        <v>2.4998771929824502E-2</v>
      </c>
      <c r="AE83">
        <v>2.4998771929824502E-2</v>
      </c>
      <c r="AF83">
        <v>2.4998771929824502E-2</v>
      </c>
      <c r="AG83">
        <v>2.4998771929824502E-2</v>
      </c>
    </row>
    <row r="84" spans="1:33" x14ac:dyDescent="0.3">
      <c r="A84" t="s">
        <v>104</v>
      </c>
      <c r="B84">
        <v>82</v>
      </c>
      <c r="C84" t="str">
        <f>LEFT(Table13458[[#This Row],[Contingency id]])</f>
        <v>A</v>
      </c>
      <c r="D84">
        <v>1.0152284263959299</v>
      </c>
      <c r="E84" s="1">
        <v>1.0314136125654401</v>
      </c>
      <c r="F84">
        <v>197</v>
      </c>
      <c r="G84">
        <v>191</v>
      </c>
      <c r="H84" s="1">
        <v>2.4329949238578601E-2</v>
      </c>
      <c r="I84" s="2">
        <f>AVERAGE(Table13458[[#This Row],[Estimated costs 1]:[Estimated costs 20]])</f>
        <v>2.4329949238578608E-2</v>
      </c>
      <c r="J84" s="2">
        <f>_xlfn.STDEV.P(Table13458[[#This Row],[Estimated costs 1]:[Estimated costs 20]])</f>
        <v>6.9388939039072284E-18</v>
      </c>
      <c r="K84" s="2">
        <f>Table13458[[#This Row],[Dev]]/Table13458[[#This Row],[Mean]]*100</f>
        <v>2.8519968684951554E-14</v>
      </c>
      <c r="L84" s="2">
        <f>Table13458[[#This Row],[Estimated costs 1]]-Table13458[[#This Row],[Actual cost]]</f>
        <v>0</v>
      </c>
      <c r="M84" s="2">
        <f>Table13458[[#This Row],[Diff 1]]/Table13458[[#This Row],[Actual cost]]*100</f>
        <v>0</v>
      </c>
      <c r="N84">
        <v>2.4329949238578601E-2</v>
      </c>
      <c r="O84">
        <v>2.4329949238578601E-2</v>
      </c>
      <c r="P84">
        <v>2.4329949238578601E-2</v>
      </c>
      <c r="Q84">
        <v>2.4329949238578601E-2</v>
      </c>
      <c r="R84">
        <v>2.4329949238578601E-2</v>
      </c>
      <c r="S84">
        <v>2.4329949238578601E-2</v>
      </c>
      <c r="T84">
        <v>2.4329949238578601E-2</v>
      </c>
      <c r="U84">
        <v>2.4329949238578601E-2</v>
      </c>
      <c r="V84">
        <v>2.4329949238578601E-2</v>
      </c>
      <c r="W84">
        <v>2.4329949238578601E-2</v>
      </c>
      <c r="X84">
        <v>2.4329949238578601E-2</v>
      </c>
      <c r="Y84">
        <v>2.4329949238578601E-2</v>
      </c>
      <c r="Z84">
        <v>2.4329949238578601E-2</v>
      </c>
      <c r="AA84">
        <v>2.4329949238578601E-2</v>
      </c>
      <c r="AB84">
        <v>2.4329949238578601E-2</v>
      </c>
      <c r="AC84">
        <v>2.4329949238578601E-2</v>
      </c>
      <c r="AD84">
        <v>2.4329949238578601E-2</v>
      </c>
      <c r="AE84">
        <v>2.4329949238578601E-2</v>
      </c>
      <c r="AF84">
        <v>2.4329949238578601E-2</v>
      </c>
      <c r="AG84">
        <v>2.4329949238578601E-2</v>
      </c>
    </row>
    <row r="85" spans="1:33" hidden="1" x14ac:dyDescent="0.3">
      <c r="A85" t="s">
        <v>105</v>
      </c>
      <c r="B85">
        <v>83</v>
      </c>
      <c r="C85" t="str">
        <f>LEFT(Table13458[[#This Row],[Contingency id]])</f>
        <v>C</v>
      </c>
      <c r="D85">
        <v>100</v>
      </c>
      <c r="E85" s="1">
        <v>1</v>
      </c>
      <c r="F85">
        <v>57</v>
      </c>
      <c r="G85">
        <v>57</v>
      </c>
      <c r="H85" s="1">
        <v>2.4305964912280702E-2</v>
      </c>
      <c r="I85" s="2">
        <f>AVERAGE(Table13458[[#This Row],[Estimated costs 1]:[Estimated costs 20]])</f>
        <v>2.4305964912280681E-2</v>
      </c>
      <c r="J85" s="2">
        <f>_xlfn.STDEV.P(Table13458[[#This Row],[Estimated costs 1]:[Estimated costs 20]])</f>
        <v>4.3782441089698513E-17</v>
      </c>
      <c r="K85" s="2">
        <f>Table13458[[#This Row],[Dev]]/Table13458[[#This Row],[Mean]]*100</f>
        <v>1.8013043813610243E-13</v>
      </c>
      <c r="L85" s="2">
        <f>Table13458[[#This Row],[Estimated costs 1]]-Table13458[[#This Row],[Actual cost]]</f>
        <v>-1.0061396160665481E-16</v>
      </c>
      <c r="M85" s="2">
        <f>Table13458[[#This Row],[Diff 1]]/Table13458[[#This Row],[Actual cost]]*100</f>
        <v>-4.1394761314667717E-13</v>
      </c>
      <c r="N85">
        <v>2.4305964912280601E-2</v>
      </c>
      <c r="O85">
        <v>2.4305964912280601E-2</v>
      </c>
      <c r="P85">
        <v>2.4305964912280702E-2</v>
      </c>
      <c r="Q85">
        <v>2.4305964912280601E-2</v>
      </c>
      <c r="R85">
        <v>2.4305964912280702E-2</v>
      </c>
      <c r="S85">
        <v>2.4305964912280702E-2</v>
      </c>
      <c r="T85">
        <v>2.4305964912280702E-2</v>
      </c>
      <c r="U85">
        <v>2.4305964912280702E-2</v>
      </c>
      <c r="V85">
        <v>2.4305964912280702E-2</v>
      </c>
      <c r="W85">
        <v>2.4305964912280702E-2</v>
      </c>
      <c r="X85">
        <v>2.4305964912280702E-2</v>
      </c>
      <c r="Y85">
        <v>2.4305964912280702E-2</v>
      </c>
      <c r="Z85">
        <v>2.4305964912280601E-2</v>
      </c>
      <c r="AA85">
        <v>2.4305964912280601E-2</v>
      </c>
      <c r="AB85">
        <v>2.4305964912280702E-2</v>
      </c>
      <c r="AC85">
        <v>2.4305964912280702E-2</v>
      </c>
      <c r="AD85">
        <v>2.4305964912280702E-2</v>
      </c>
      <c r="AE85">
        <v>2.4305964912280702E-2</v>
      </c>
      <c r="AF85">
        <v>2.4305964912280702E-2</v>
      </c>
      <c r="AG85">
        <v>2.4305964912280702E-2</v>
      </c>
    </row>
    <row r="86" spans="1:33" hidden="1" x14ac:dyDescent="0.3">
      <c r="A86" t="s">
        <v>106</v>
      </c>
      <c r="B86">
        <v>84</v>
      </c>
      <c r="C86" t="str">
        <f>LEFT(Table13458[[#This Row],[Contingency id]])</f>
        <v>B</v>
      </c>
      <c r="D86">
        <v>7.4380165289256199</v>
      </c>
      <c r="E86" s="1">
        <v>1.0254237288135499</v>
      </c>
      <c r="F86">
        <v>121</v>
      </c>
      <c r="G86">
        <v>118</v>
      </c>
      <c r="H86" s="1">
        <v>2.3538099173553699E-2</v>
      </c>
      <c r="I86" s="2">
        <f>AVERAGE(Table13458[[#This Row],[Estimated costs 1]:[Estimated costs 20]])</f>
        <v>2.3538099173553702E-2</v>
      </c>
      <c r="J86" s="2">
        <f>_xlfn.STDEV.P(Table13458[[#This Row],[Estimated costs 1]:[Estimated costs 20]])</f>
        <v>3.4694469519536142E-18</v>
      </c>
      <c r="K86" s="2">
        <f>Table13458[[#This Row],[Dev]]/Table13458[[#This Row],[Mean]]*100</f>
        <v>1.4739707426552611E-14</v>
      </c>
      <c r="L86" s="2">
        <f>Table13458[[#This Row],[Estimated costs 1]]-Table13458[[#This Row],[Actual cost]]</f>
        <v>0</v>
      </c>
      <c r="M86" s="2">
        <f>Table13458[[#This Row],[Diff 1]]/Table13458[[#This Row],[Actual cost]]*100</f>
        <v>0</v>
      </c>
      <c r="N86">
        <v>2.3538099173553699E-2</v>
      </c>
      <c r="O86">
        <v>2.3538099173553699E-2</v>
      </c>
      <c r="P86">
        <v>2.3538099173553699E-2</v>
      </c>
      <c r="Q86">
        <v>2.3538099173553699E-2</v>
      </c>
      <c r="R86">
        <v>2.3538099173553699E-2</v>
      </c>
      <c r="S86">
        <v>2.3538099173553699E-2</v>
      </c>
      <c r="T86">
        <v>2.3538099173553699E-2</v>
      </c>
      <c r="U86">
        <v>2.3538099173553699E-2</v>
      </c>
      <c r="V86">
        <v>2.3538099173553699E-2</v>
      </c>
      <c r="W86">
        <v>2.3538099173553699E-2</v>
      </c>
      <c r="X86">
        <v>2.3538099173553699E-2</v>
      </c>
      <c r="Y86">
        <v>2.3538099173553699E-2</v>
      </c>
      <c r="Z86">
        <v>2.3538099173553699E-2</v>
      </c>
      <c r="AA86">
        <v>2.3538099173553699E-2</v>
      </c>
      <c r="AB86">
        <v>2.3538099173553699E-2</v>
      </c>
      <c r="AC86">
        <v>2.3538099173553699E-2</v>
      </c>
      <c r="AD86">
        <v>2.3538099173553699E-2</v>
      </c>
      <c r="AE86">
        <v>2.3538099173553699E-2</v>
      </c>
      <c r="AF86">
        <v>2.3538099173553699E-2</v>
      </c>
      <c r="AG86">
        <v>2.3538099173553699E-2</v>
      </c>
    </row>
    <row r="87" spans="1:33" hidden="1" x14ac:dyDescent="0.3">
      <c r="A87" t="s">
        <v>107</v>
      </c>
      <c r="B87">
        <v>85</v>
      </c>
      <c r="C87" t="str">
        <f>LEFT(Table13458[[#This Row],[Contingency id]])</f>
        <v>C</v>
      </c>
      <c r="D87">
        <v>100</v>
      </c>
      <c r="E87" s="1">
        <v>1.0416666666666601</v>
      </c>
      <c r="F87">
        <v>75</v>
      </c>
      <c r="G87">
        <v>72</v>
      </c>
      <c r="H87" s="1">
        <v>2.33634666666666E-2</v>
      </c>
      <c r="I87" s="2">
        <f>AVERAGE(Table13458[[#This Row],[Estimated costs 1]:[Estimated costs 20]])</f>
        <v>2.3383946666666627E-2</v>
      </c>
      <c r="J87" s="2">
        <f>_xlfn.STDEV.P(Table13458[[#This Row],[Estimated costs 1]:[Estimated costs 20]])</f>
        <v>1.0016811113767321E-4</v>
      </c>
      <c r="K87" s="2">
        <f>Table13458[[#This Row],[Dev]]/Table13458[[#This Row],[Mean]]*100</f>
        <v>0.42836272493069333</v>
      </c>
      <c r="L87" s="2">
        <f>Table13458[[#This Row],[Estimated costs 1]]-Table13458[[#This Row],[Actual cost]]</f>
        <v>2.0333333333339906E-4</v>
      </c>
      <c r="M87" s="2">
        <f>Table13458[[#This Row],[Diff 1]]/Table13458[[#This Row],[Actual cost]]*100</f>
        <v>0.87030463515716705</v>
      </c>
      <c r="N87">
        <v>2.3566799999999999E-2</v>
      </c>
      <c r="O87">
        <v>2.3239599999999999E-2</v>
      </c>
      <c r="P87">
        <v>2.3487333333333301E-2</v>
      </c>
      <c r="Q87">
        <v>2.3430266666666599E-2</v>
      </c>
      <c r="R87">
        <v>2.3376133333333299E-2</v>
      </c>
      <c r="S87">
        <v>2.3350799999999901E-2</v>
      </c>
      <c r="T87">
        <v>2.3350799999999901E-2</v>
      </c>
      <c r="U87">
        <v>2.3296666666666601E-2</v>
      </c>
      <c r="V87">
        <v>2.3376133333333299E-2</v>
      </c>
      <c r="W87">
        <v>2.3487333333333301E-2</v>
      </c>
      <c r="X87">
        <v>2.3487333333333301E-2</v>
      </c>
      <c r="Y87">
        <v>2.3239599999999999E-2</v>
      </c>
      <c r="Z87">
        <v>2.3376133333333299E-2</v>
      </c>
      <c r="AA87">
        <v>2.3296666666666601E-2</v>
      </c>
      <c r="AB87">
        <v>2.3430266666666599E-2</v>
      </c>
      <c r="AC87">
        <v>2.3487333333333301E-2</v>
      </c>
      <c r="AD87">
        <v>2.3487333333333301E-2</v>
      </c>
      <c r="AE87">
        <v>2.3160133333333301E-2</v>
      </c>
      <c r="AF87">
        <v>2.3376133333333299E-2</v>
      </c>
      <c r="AG87">
        <v>2.3376133333333299E-2</v>
      </c>
    </row>
    <row r="88" spans="1:33" hidden="1" x14ac:dyDescent="0.3">
      <c r="A88" t="s">
        <v>108</v>
      </c>
      <c r="B88">
        <v>86</v>
      </c>
      <c r="C88" t="str">
        <f>LEFT(Table13458[[#This Row],[Contingency id]])</f>
        <v>C</v>
      </c>
      <c r="D88">
        <v>100</v>
      </c>
      <c r="E88" s="1">
        <v>1.0185185185185099</v>
      </c>
      <c r="F88">
        <v>55</v>
      </c>
      <c r="G88">
        <v>54</v>
      </c>
      <c r="H88" s="1">
        <v>2.3251636363636301E-2</v>
      </c>
      <c r="I88" s="2">
        <f>AVERAGE(Table13458[[#This Row],[Estimated costs 1]:[Estimated costs 20]])</f>
        <v>2.3249290909090906E-2</v>
      </c>
      <c r="J88" s="2">
        <f>_xlfn.STDEV.P(Table13458[[#This Row],[Estimated costs 1]:[Estimated costs 20]])</f>
        <v>2.3336978070323884E-5</v>
      </c>
      <c r="K88" s="2">
        <f>Table13458[[#This Row],[Dev]]/Table13458[[#This Row],[Mean]]*100</f>
        <v>0.10037716058341672</v>
      </c>
      <c r="L88" s="2">
        <f>Table13458[[#This Row],[Estimated costs 1]]-Table13458[[#This Row],[Actual cost]]</f>
        <v>2.3454545454600767E-5</v>
      </c>
      <c r="M88" s="2">
        <f>Table13458[[#This Row],[Diff 1]]/Table13458[[#This Row],[Actual cost]]*100</f>
        <v>0.10087266585366783</v>
      </c>
      <c r="N88">
        <v>2.3275090909090902E-2</v>
      </c>
      <c r="O88">
        <v>2.3275090909090902E-2</v>
      </c>
      <c r="P88">
        <v>2.3228181818181801E-2</v>
      </c>
      <c r="Q88">
        <v>2.3228181818181801E-2</v>
      </c>
      <c r="R88">
        <v>2.3275090909090902E-2</v>
      </c>
      <c r="S88">
        <v>2.3228181818181801E-2</v>
      </c>
      <c r="T88">
        <v>2.3275090909090902E-2</v>
      </c>
      <c r="U88">
        <v>2.3228181818181801E-2</v>
      </c>
      <c r="V88">
        <v>2.3275090909090902E-2</v>
      </c>
      <c r="W88">
        <v>2.3228181818181801E-2</v>
      </c>
      <c r="X88">
        <v>2.3275090909090902E-2</v>
      </c>
      <c r="Y88">
        <v>2.3228181818181801E-2</v>
      </c>
      <c r="Z88">
        <v>2.3275090909090902E-2</v>
      </c>
      <c r="AA88">
        <v>2.3228181818181801E-2</v>
      </c>
      <c r="AB88">
        <v>2.3228181818181801E-2</v>
      </c>
      <c r="AC88">
        <v>2.3275090909090902E-2</v>
      </c>
      <c r="AD88">
        <v>2.3228181818181801E-2</v>
      </c>
      <c r="AE88">
        <v>2.3275090909090902E-2</v>
      </c>
      <c r="AF88">
        <v>2.3228181818181801E-2</v>
      </c>
      <c r="AG88">
        <v>2.3228181818181801E-2</v>
      </c>
    </row>
    <row r="89" spans="1:33" hidden="1" x14ac:dyDescent="0.3">
      <c r="A89" t="s">
        <v>109</v>
      </c>
      <c r="B89">
        <v>87</v>
      </c>
      <c r="C89" t="str">
        <f>LEFT(Table13458[[#This Row],[Contingency id]])</f>
        <v>B</v>
      </c>
      <c r="D89">
        <v>13.559322033898299</v>
      </c>
      <c r="E89" s="1">
        <v>1.0172413793103401</v>
      </c>
      <c r="F89">
        <v>59</v>
      </c>
      <c r="G89">
        <v>58</v>
      </c>
      <c r="H89" s="1">
        <v>2.2837457627118599E-2</v>
      </c>
      <c r="I89" s="2">
        <f>AVERAGE(Table13458[[#This Row],[Estimated costs 1]:[Estimated costs 20]])</f>
        <v>2.2837457627118592E-2</v>
      </c>
      <c r="J89" s="2">
        <f>_xlfn.STDEV.P(Table13458[[#This Row],[Estimated costs 1]:[Estimated costs 20]])</f>
        <v>6.9388939039072284E-18</v>
      </c>
      <c r="K89" s="2">
        <f>Table13458[[#This Row],[Dev]]/Table13458[[#This Row],[Mean]]*100</f>
        <v>3.0383828257956182E-14</v>
      </c>
      <c r="L89" s="2">
        <f>Table13458[[#This Row],[Estimated costs 1]]-Table13458[[#This Row],[Actual cost]]</f>
        <v>0</v>
      </c>
      <c r="M89" s="2">
        <f>Table13458[[#This Row],[Diff 1]]/Table13458[[#This Row],[Actual cost]]*100</f>
        <v>0</v>
      </c>
      <c r="N89">
        <v>2.2837457627118599E-2</v>
      </c>
      <c r="O89">
        <v>2.2837457627118599E-2</v>
      </c>
      <c r="P89">
        <v>2.2837457627118599E-2</v>
      </c>
      <c r="Q89">
        <v>2.2837457627118599E-2</v>
      </c>
      <c r="R89">
        <v>2.2837457627118599E-2</v>
      </c>
      <c r="S89">
        <v>2.2837457627118599E-2</v>
      </c>
      <c r="T89">
        <v>2.2837457627118599E-2</v>
      </c>
      <c r="U89">
        <v>2.2837457627118599E-2</v>
      </c>
      <c r="V89">
        <v>2.2837457627118599E-2</v>
      </c>
      <c r="W89">
        <v>2.2837457627118599E-2</v>
      </c>
      <c r="X89">
        <v>2.2837457627118599E-2</v>
      </c>
      <c r="Y89">
        <v>2.2837457627118599E-2</v>
      </c>
      <c r="Z89">
        <v>2.2837457627118599E-2</v>
      </c>
      <c r="AA89">
        <v>2.2837457627118599E-2</v>
      </c>
      <c r="AB89">
        <v>2.2837457627118599E-2</v>
      </c>
      <c r="AC89">
        <v>2.2837457627118599E-2</v>
      </c>
      <c r="AD89">
        <v>2.2837457627118599E-2</v>
      </c>
      <c r="AE89">
        <v>2.2837457627118599E-2</v>
      </c>
      <c r="AF89">
        <v>2.2837457627118599E-2</v>
      </c>
      <c r="AG89">
        <v>2.2837457627118599E-2</v>
      </c>
    </row>
    <row r="90" spans="1:33" hidden="1" x14ac:dyDescent="0.3">
      <c r="A90" t="s">
        <v>110</v>
      </c>
      <c r="B90">
        <v>88</v>
      </c>
      <c r="C90" t="str">
        <f>LEFT(Table13458[[#This Row],[Contingency id]])</f>
        <v>B</v>
      </c>
      <c r="D90">
        <v>100</v>
      </c>
      <c r="E90" s="1">
        <v>1.01449275362318</v>
      </c>
      <c r="F90">
        <v>70</v>
      </c>
      <c r="G90">
        <v>69</v>
      </c>
      <c r="H90" s="1">
        <v>2.2575857142857099E-2</v>
      </c>
      <c r="I90" s="2">
        <f>AVERAGE(Table13458[[#This Row],[Estimated costs 1]:[Estimated costs 20]])</f>
        <v>2.2572914285714247E-2</v>
      </c>
      <c r="J90" s="2">
        <f>_xlfn.STDEV.P(Table13458[[#This Row],[Estimated costs 1]:[Estimated costs 20]])</f>
        <v>2.9281058863452181E-5</v>
      </c>
      <c r="K90" s="2">
        <f>Table13458[[#This Row],[Dev]]/Table13458[[#This Row],[Mean]]*100</f>
        <v>0.12971767177613983</v>
      </c>
      <c r="L90" s="2">
        <f>Table13458[[#This Row],[Estimated costs 1]]-Table13458[[#This Row],[Actual cost]]</f>
        <v>-2.9428571428600364E-5</v>
      </c>
      <c r="M90" s="2">
        <f>Table13458[[#This Row],[Diff 1]]/Table13458[[#This Row],[Actual cost]]*100</f>
        <v>-0.13035417101720737</v>
      </c>
      <c r="N90">
        <v>2.2546428571428499E-2</v>
      </c>
      <c r="O90">
        <v>2.2605285714285699E-2</v>
      </c>
      <c r="P90">
        <v>2.2605285714285699E-2</v>
      </c>
      <c r="Q90">
        <v>2.2546428571428499E-2</v>
      </c>
      <c r="R90">
        <v>2.2546428571428499E-2</v>
      </c>
      <c r="S90">
        <v>2.2605285714285699E-2</v>
      </c>
      <c r="T90">
        <v>2.2605285714285699E-2</v>
      </c>
      <c r="U90">
        <v>2.2546428571428499E-2</v>
      </c>
      <c r="V90">
        <v>2.2605285714285699E-2</v>
      </c>
      <c r="W90">
        <v>2.2605285714285699E-2</v>
      </c>
      <c r="X90">
        <v>2.2605285714285699E-2</v>
      </c>
      <c r="Y90">
        <v>2.2605285714285699E-2</v>
      </c>
      <c r="Z90">
        <v>2.2546428571428499E-2</v>
      </c>
      <c r="AA90">
        <v>2.2546428571428499E-2</v>
      </c>
      <c r="AB90">
        <v>2.2546428571428499E-2</v>
      </c>
      <c r="AC90">
        <v>2.2546428571428499E-2</v>
      </c>
      <c r="AD90">
        <v>2.2546428571428499E-2</v>
      </c>
      <c r="AE90">
        <v>2.2546428571428499E-2</v>
      </c>
      <c r="AF90">
        <v>2.2605285714285699E-2</v>
      </c>
      <c r="AG90">
        <v>2.2546428571428499E-2</v>
      </c>
    </row>
    <row r="91" spans="1:33" x14ac:dyDescent="0.3">
      <c r="A91" t="s">
        <v>111</v>
      </c>
      <c r="B91">
        <v>89</v>
      </c>
      <c r="C91" t="str">
        <f>LEFT(Table13458[[#This Row],[Contingency id]])</f>
        <v>A</v>
      </c>
      <c r="D91">
        <v>10.8108108108108</v>
      </c>
      <c r="E91" s="1">
        <v>1.0277777777777699</v>
      </c>
      <c r="F91">
        <v>74</v>
      </c>
      <c r="G91">
        <v>72</v>
      </c>
      <c r="H91" s="1">
        <v>2.2090135135135101E-2</v>
      </c>
      <c r="I91" s="2">
        <f>AVERAGE(Table13458[[#This Row],[Estimated costs 1]:[Estimated costs 20]])</f>
        <v>2.2090135135135094E-2</v>
      </c>
      <c r="J91" s="2">
        <f>_xlfn.STDEV.P(Table13458[[#This Row],[Estimated costs 1]:[Estimated costs 20]])</f>
        <v>6.9388939039072284E-18</v>
      </c>
      <c r="K91" s="2">
        <f>Table13458[[#This Row],[Dev]]/Table13458[[#This Row],[Mean]]*100</f>
        <v>3.1411731351840792E-14</v>
      </c>
      <c r="L91" s="2">
        <f>Table13458[[#This Row],[Estimated costs 1]]-Table13458[[#This Row],[Actual cost]]</f>
        <v>0</v>
      </c>
      <c r="M91" s="2">
        <f>Table13458[[#This Row],[Diff 1]]/Table13458[[#This Row],[Actual cost]]*100</f>
        <v>0</v>
      </c>
      <c r="N91">
        <v>2.2090135135135101E-2</v>
      </c>
      <c r="O91">
        <v>2.2090135135135101E-2</v>
      </c>
      <c r="P91">
        <v>2.2090135135135101E-2</v>
      </c>
      <c r="Q91">
        <v>2.2090135135135101E-2</v>
      </c>
      <c r="R91">
        <v>2.2090135135135101E-2</v>
      </c>
      <c r="S91">
        <v>2.2090135135135101E-2</v>
      </c>
      <c r="T91">
        <v>2.2090135135135101E-2</v>
      </c>
      <c r="U91">
        <v>2.2090135135135101E-2</v>
      </c>
      <c r="V91">
        <v>2.2090135135135101E-2</v>
      </c>
      <c r="W91">
        <v>2.2090135135135101E-2</v>
      </c>
      <c r="X91">
        <v>2.2090135135135101E-2</v>
      </c>
      <c r="Y91">
        <v>2.2090135135135101E-2</v>
      </c>
      <c r="Z91">
        <v>2.2090135135135101E-2</v>
      </c>
      <c r="AA91">
        <v>2.2090135135135101E-2</v>
      </c>
      <c r="AB91">
        <v>2.2090135135135101E-2</v>
      </c>
      <c r="AC91">
        <v>2.2090135135135101E-2</v>
      </c>
      <c r="AD91">
        <v>2.2090135135135101E-2</v>
      </c>
      <c r="AE91">
        <v>2.2090135135135101E-2</v>
      </c>
      <c r="AF91">
        <v>2.2090135135135101E-2</v>
      </c>
      <c r="AG91">
        <v>2.2090135135135101E-2</v>
      </c>
    </row>
    <row r="92" spans="1:33" x14ac:dyDescent="0.3">
      <c r="A92" t="s">
        <v>112</v>
      </c>
      <c r="B92">
        <v>90</v>
      </c>
      <c r="C92" t="str">
        <f>LEFT(Table13458[[#This Row],[Contingency id]])</f>
        <v>A</v>
      </c>
      <c r="D92">
        <v>100</v>
      </c>
      <c r="E92" s="1">
        <v>1.0281690140844999</v>
      </c>
      <c r="F92">
        <v>73</v>
      </c>
      <c r="G92">
        <v>71</v>
      </c>
      <c r="H92" s="1">
        <v>2.1432328767123199E-2</v>
      </c>
      <c r="I92" s="2">
        <f>AVERAGE(Table13458[[#This Row],[Estimated costs 1]:[Estimated costs 20]])</f>
        <v>2.1420657534246511E-2</v>
      </c>
      <c r="J92" s="2">
        <f>_xlfn.STDEV.P(Table13458[[#This Row],[Estimated costs 1]:[Estimated costs 20]])</f>
        <v>5.8068775912485779E-5</v>
      </c>
      <c r="K92" s="2">
        <f>Table13458[[#This Row],[Dev]]/Table13458[[#This Row],[Mean]]*100</f>
        <v>0.27108773771135497</v>
      </c>
      <c r="L92" s="2">
        <f>Table13458[[#This Row],[Estimated costs 1]]-Table13458[[#This Row],[Actual cost]]</f>
        <v>-4.8219178082200415E-5</v>
      </c>
      <c r="M92" s="2">
        <f>Table13458[[#This Row],[Diff 1]]/Table13458[[#This Row],[Actual cost]]*100</f>
        <v>-0.22498338190933201</v>
      </c>
      <c r="N92">
        <v>2.1384109589040998E-2</v>
      </c>
      <c r="O92">
        <v>2.1363835616438301E-2</v>
      </c>
      <c r="P92">
        <v>2.1363835616438301E-2</v>
      </c>
      <c r="Q92">
        <v>2.1384109589040998E-2</v>
      </c>
      <c r="R92">
        <v>2.1384109589040998E-2</v>
      </c>
      <c r="S92">
        <v>2.1480547945205399E-2</v>
      </c>
      <c r="T92">
        <v>2.1480547945205399E-2</v>
      </c>
      <c r="U92">
        <v>2.1480547945205399E-2</v>
      </c>
      <c r="V92">
        <v>2.1363835616438301E-2</v>
      </c>
      <c r="W92">
        <v>2.1363835616438301E-2</v>
      </c>
      <c r="X92">
        <v>2.1384109589040998E-2</v>
      </c>
      <c r="Y92">
        <v>2.1500821917808201E-2</v>
      </c>
      <c r="Z92">
        <v>2.1500821917808201E-2</v>
      </c>
      <c r="AA92">
        <v>2.1363835616438301E-2</v>
      </c>
      <c r="AB92">
        <v>2.1384109589040998E-2</v>
      </c>
      <c r="AC92">
        <v>2.1500821917808201E-2</v>
      </c>
      <c r="AD92">
        <v>2.1480547945205399E-2</v>
      </c>
      <c r="AE92">
        <v>2.1363835616438301E-2</v>
      </c>
      <c r="AF92">
        <v>2.1384109589040998E-2</v>
      </c>
      <c r="AG92">
        <v>2.1500821917808201E-2</v>
      </c>
    </row>
    <row r="93" spans="1:33" x14ac:dyDescent="0.3">
      <c r="A93" t="s">
        <v>113</v>
      </c>
      <c r="B93">
        <v>91</v>
      </c>
      <c r="C93" t="str">
        <f>LEFT(Table13458[[#This Row],[Contingency id]])</f>
        <v>A</v>
      </c>
      <c r="D93">
        <v>100</v>
      </c>
      <c r="E93" s="1">
        <v>1</v>
      </c>
      <c r="F93">
        <v>57</v>
      </c>
      <c r="G93">
        <v>57</v>
      </c>
      <c r="H93" s="1">
        <v>2.1411929824561401E-2</v>
      </c>
      <c r="I93" s="2">
        <f>AVERAGE(Table13458[[#This Row],[Estimated costs 1]:[Estimated costs 20]])</f>
        <v>2.1411929824561408E-2</v>
      </c>
      <c r="J93" s="2">
        <f>_xlfn.STDEV.P(Table13458[[#This Row],[Estimated costs 1]:[Estimated costs 20]])</f>
        <v>6.9388939039072284E-18</v>
      </c>
      <c r="K93" s="2">
        <f>Table13458[[#This Row],[Dev]]/Table13458[[#This Row],[Mean]]*100</f>
        <v>3.2406672171826821E-14</v>
      </c>
      <c r="L93" s="2">
        <f>Table13458[[#This Row],[Estimated costs 1]]-Table13458[[#This Row],[Actual cost]]</f>
        <v>0</v>
      </c>
      <c r="M93" s="2">
        <f>Table13458[[#This Row],[Diff 1]]/Table13458[[#This Row],[Actual cost]]*100</f>
        <v>0</v>
      </c>
      <c r="N93">
        <v>2.1411929824561401E-2</v>
      </c>
      <c r="O93">
        <v>2.1411929824561401E-2</v>
      </c>
      <c r="P93">
        <v>2.1411929824561401E-2</v>
      </c>
      <c r="Q93">
        <v>2.1411929824561401E-2</v>
      </c>
      <c r="R93">
        <v>2.1411929824561401E-2</v>
      </c>
      <c r="S93">
        <v>2.1411929824561401E-2</v>
      </c>
      <c r="T93">
        <v>2.1411929824561401E-2</v>
      </c>
      <c r="U93">
        <v>2.1411929824561401E-2</v>
      </c>
      <c r="V93">
        <v>2.1411929824561401E-2</v>
      </c>
      <c r="W93">
        <v>2.1411929824561401E-2</v>
      </c>
      <c r="X93">
        <v>2.1411929824561401E-2</v>
      </c>
      <c r="Y93">
        <v>2.1411929824561401E-2</v>
      </c>
      <c r="Z93">
        <v>2.1411929824561401E-2</v>
      </c>
      <c r="AA93">
        <v>2.1411929824561401E-2</v>
      </c>
      <c r="AB93">
        <v>2.1411929824561401E-2</v>
      </c>
      <c r="AC93">
        <v>2.1411929824561401E-2</v>
      </c>
      <c r="AD93">
        <v>2.1411929824561401E-2</v>
      </c>
      <c r="AE93">
        <v>2.1411929824561401E-2</v>
      </c>
      <c r="AF93">
        <v>2.1411929824561401E-2</v>
      </c>
      <c r="AG93">
        <v>2.1411929824561401E-2</v>
      </c>
    </row>
    <row r="94" spans="1:33" x14ac:dyDescent="0.3">
      <c r="A94" t="s">
        <v>114</v>
      </c>
      <c r="B94">
        <v>92</v>
      </c>
      <c r="C94" t="str">
        <f>LEFT(Table13458[[#This Row],[Contingency id]])</f>
        <v>A</v>
      </c>
      <c r="D94">
        <v>12.5</v>
      </c>
      <c r="E94" s="1">
        <v>1.02857142857142</v>
      </c>
      <c r="F94">
        <v>72</v>
      </c>
      <c r="G94">
        <v>70</v>
      </c>
      <c r="H94" s="1">
        <v>2.1278611111111099E-2</v>
      </c>
      <c r="I94" s="2">
        <f>AVERAGE(Table13458[[#This Row],[Estimated costs 1]:[Estimated costs 20]])</f>
        <v>2.1278611111111109E-2</v>
      </c>
      <c r="J94" s="2">
        <f>_xlfn.STDEV.P(Table13458[[#This Row],[Estimated costs 1]:[Estimated costs 20]])</f>
        <v>1.0408340855860843E-17</v>
      </c>
      <c r="K94" s="2">
        <f>Table13458[[#This Row],[Dev]]/Table13458[[#This Row],[Mean]]*100</f>
        <v>4.891456872589721E-14</v>
      </c>
      <c r="L94" s="2">
        <f>Table13458[[#This Row],[Estimated costs 1]]-Table13458[[#This Row],[Actual cost]]</f>
        <v>0</v>
      </c>
      <c r="M94" s="2">
        <f>Table13458[[#This Row],[Diff 1]]/Table13458[[#This Row],[Actual cost]]*100</f>
        <v>0</v>
      </c>
      <c r="N94">
        <v>2.1278611111111099E-2</v>
      </c>
      <c r="O94">
        <v>2.1278611111111099E-2</v>
      </c>
      <c r="P94">
        <v>2.1278611111111099E-2</v>
      </c>
      <c r="Q94">
        <v>2.1278611111111099E-2</v>
      </c>
      <c r="R94">
        <v>2.1278611111111099E-2</v>
      </c>
      <c r="S94">
        <v>2.1278611111111099E-2</v>
      </c>
      <c r="T94">
        <v>2.1278611111111099E-2</v>
      </c>
      <c r="U94">
        <v>2.1278611111111099E-2</v>
      </c>
      <c r="V94">
        <v>2.1278611111111099E-2</v>
      </c>
      <c r="W94">
        <v>2.1278611111111099E-2</v>
      </c>
      <c r="X94">
        <v>2.1278611111111099E-2</v>
      </c>
      <c r="Y94">
        <v>2.1278611111111099E-2</v>
      </c>
      <c r="Z94">
        <v>2.1278611111111099E-2</v>
      </c>
      <c r="AA94">
        <v>2.1278611111111099E-2</v>
      </c>
      <c r="AB94">
        <v>2.1278611111111099E-2</v>
      </c>
      <c r="AC94">
        <v>2.1278611111111099E-2</v>
      </c>
      <c r="AD94">
        <v>2.1278611111111099E-2</v>
      </c>
      <c r="AE94">
        <v>2.1278611111111099E-2</v>
      </c>
      <c r="AF94">
        <v>2.1278611111111099E-2</v>
      </c>
      <c r="AG94">
        <v>2.1278611111111099E-2</v>
      </c>
    </row>
    <row r="95" spans="1:33" hidden="1" x14ac:dyDescent="0.3">
      <c r="A95" t="s">
        <v>115</v>
      </c>
      <c r="B95">
        <v>93</v>
      </c>
      <c r="C95" t="str">
        <f>LEFT(Table13458[[#This Row],[Contingency id]])</f>
        <v>B</v>
      </c>
      <c r="D95">
        <v>100</v>
      </c>
      <c r="E95" s="1">
        <v>1.0434782608695601</v>
      </c>
      <c r="F95">
        <v>72</v>
      </c>
      <c r="G95">
        <v>69</v>
      </c>
      <c r="H95" s="1">
        <v>2.10063888888888E-2</v>
      </c>
      <c r="I95" s="2">
        <f>AVERAGE(Table13458[[#This Row],[Estimated costs 1]:[Estimated costs 20]])</f>
        <v>2.1024388888888829E-2</v>
      </c>
      <c r="J95" s="2">
        <f>_xlfn.STDEV.P(Table13458[[#This Row],[Estimated costs 1]:[Estimated costs 20]])</f>
        <v>3.4773251391610573E-5</v>
      </c>
      <c r="K95" s="2">
        <f>Table13458[[#This Row],[Dev]]/Table13458[[#This Row],[Mean]]*100</f>
        <v>0.16539482586334708</v>
      </c>
      <c r="L95" s="2">
        <f>Table13458[[#This Row],[Estimated costs 1]]-Table13458[[#This Row],[Actual cost]]</f>
        <v>1.694444444449994E-5</v>
      </c>
      <c r="M95" s="2">
        <f>Table13458[[#This Row],[Diff 1]]/Table13458[[#This Row],[Actual cost]]*100</f>
        <v>8.0663290269098076E-2</v>
      </c>
      <c r="N95">
        <v>2.10233333333333E-2</v>
      </c>
      <c r="O95">
        <v>2.10233333333333E-2</v>
      </c>
      <c r="P95">
        <v>2.1063888888888799E-2</v>
      </c>
      <c r="Q95">
        <v>2.0989444444444401E-2</v>
      </c>
      <c r="R95">
        <v>2.0959722222222199E-2</v>
      </c>
      <c r="S95">
        <v>2.0978611111111101E-2</v>
      </c>
      <c r="T95">
        <v>2.1063888888888799E-2</v>
      </c>
      <c r="U95">
        <v>2.1053055555555499E-2</v>
      </c>
      <c r="V95">
        <v>2.10341666666666E-2</v>
      </c>
      <c r="W95">
        <v>2.1053055555555499E-2</v>
      </c>
      <c r="X95">
        <v>2.0959722222222199E-2</v>
      </c>
      <c r="Y95">
        <v>2.1053055555555499E-2</v>
      </c>
      <c r="Z95">
        <v>2.0989444444444401E-2</v>
      </c>
      <c r="AA95">
        <v>2.10341666666666E-2</v>
      </c>
      <c r="AB95">
        <v>2.10341666666666E-2</v>
      </c>
      <c r="AC95">
        <v>2.10341666666666E-2</v>
      </c>
      <c r="AD95">
        <v>2.1063888888888799E-2</v>
      </c>
      <c r="AE95">
        <v>2.1063888888888799E-2</v>
      </c>
      <c r="AF95">
        <v>2.0978611111111101E-2</v>
      </c>
      <c r="AG95">
        <v>2.10341666666666E-2</v>
      </c>
    </row>
    <row r="96" spans="1:33" hidden="1" x14ac:dyDescent="0.3">
      <c r="A96" t="s">
        <v>116</v>
      </c>
      <c r="B96">
        <v>94</v>
      </c>
      <c r="C96" t="str">
        <f>LEFT(Table13458[[#This Row],[Contingency id]])</f>
        <v>B</v>
      </c>
      <c r="D96">
        <v>100</v>
      </c>
      <c r="E96" s="1">
        <v>1</v>
      </c>
      <c r="F96">
        <v>52</v>
      </c>
      <c r="G96">
        <v>52</v>
      </c>
      <c r="H96" s="1">
        <v>2.10080769230769E-2</v>
      </c>
      <c r="I96" s="2">
        <f>AVERAGE(Table13458[[#This Row],[Estimated costs 1]:[Estimated costs 20]])</f>
        <v>2.1008076923076893E-2</v>
      </c>
      <c r="J96" s="2">
        <f>_xlfn.STDEV.P(Table13458[[#This Row],[Estimated costs 1]:[Estimated costs 20]])</f>
        <v>6.9388939039072284E-18</v>
      </c>
      <c r="K96" s="2">
        <f>Table13458[[#This Row],[Dev]]/Table13458[[#This Row],[Mean]]*100</f>
        <v>3.302964821251683E-14</v>
      </c>
      <c r="L96" s="2">
        <f>Table13458[[#This Row],[Estimated costs 1]]-Table13458[[#This Row],[Actual cost]]</f>
        <v>0</v>
      </c>
      <c r="M96" s="2">
        <f>Table13458[[#This Row],[Diff 1]]/Table13458[[#This Row],[Actual cost]]*100</f>
        <v>0</v>
      </c>
      <c r="N96">
        <v>2.10080769230769E-2</v>
      </c>
      <c r="O96">
        <v>2.10080769230769E-2</v>
      </c>
      <c r="P96">
        <v>2.10080769230769E-2</v>
      </c>
      <c r="Q96">
        <v>2.10080769230769E-2</v>
      </c>
      <c r="R96">
        <v>2.10080769230769E-2</v>
      </c>
      <c r="S96">
        <v>2.10080769230769E-2</v>
      </c>
      <c r="T96">
        <v>2.10080769230769E-2</v>
      </c>
      <c r="U96">
        <v>2.10080769230769E-2</v>
      </c>
      <c r="V96">
        <v>2.10080769230769E-2</v>
      </c>
      <c r="W96">
        <v>2.10080769230769E-2</v>
      </c>
      <c r="X96">
        <v>2.10080769230769E-2</v>
      </c>
      <c r="Y96">
        <v>2.10080769230769E-2</v>
      </c>
      <c r="Z96">
        <v>2.10080769230769E-2</v>
      </c>
      <c r="AA96">
        <v>2.10080769230769E-2</v>
      </c>
      <c r="AB96">
        <v>2.10080769230769E-2</v>
      </c>
      <c r="AC96">
        <v>2.10080769230769E-2</v>
      </c>
      <c r="AD96">
        <v>2.10080769230769E-2</v>
      </c>
      <c r="AE96">
        <v>2.10080769230769E-2</v>
      </c>
      <c r="AF96">
        <v>2.10080769230769E-2</v>
      </c>
      <c r="AG96">
        <v>2.10080769230769E-2</v>
      </c>
    </row>
    <row r="97" spans="1:33" hidden="1" x14ac:dyDescent="0.3">
      <c r="A97" t="s">
        <v>117</v>
      </c>
      <c r="B97">
        <v>95</v>
      </c>
      <c r="C97" t="str">
        <f>LEFT(Table13458[[#This Row],[Contingency id]])</f>
        <v>B</v>
      </c>
      <c r="D97">
        <v>0.91743119266054995</v>
      </c>
      <c r="E97" s="1">
        <v>1.0186915887850401</v>
      </c>
      <c r="F97">
        <v>109</v>
      </c>
      <c r="G97">
        <v>107</v>
      </c>
      <c r="H97" s="1">
        <v>2.0944954128440298E-2</v>
      </c>
      <c r="I97" s="2">
        <f>AVERAGE(Table13458[[#This Row],[Estimated costs 1]:[Estimated costs 20]])</f>
        <v>2.0944954128440288E-2</v>
      </c>
      <c r="J97" s="2">
        <f>_xlfn.STDEV.P(Table13458[[#This Row],[Estimated costs 1]:[Estimated costs 20]])</f>
        <v>1.0408340855860843E-17</v>
      </c>
      <c r="K97" s="2">
        <f>Table13458[[#This Row],[Dev]]/Table13458[[#This Row],[Mean]]*100</f>
        <v>4.9693786828245127E-14</v>
      </c>
      <c r="L97" s="2">
        <f>Table13458[[#This Row],[Estimated costs 1]]-Table13458[[#This Row],[Actual cost]]</f>
        <v>0</v>
      </c>
      <c r="M97" s="2">
        <f>Table13458[[#This Row],[Diff 1]]/Table13458[[#This Row],[Actual cost]]*100</f>
        <v>0</v>
      </c>
      <c r="N97">
        <v>2.0944954128440298E-2</v>
      </c>
      <c r="O97">
        <v>2.0944954128440298E-2</v>
      </c>
      <c r="P97">
        <v>2.0944954128440298E-2</v>
      </c>
      <c r="Q97">
        <v>2.0944954128440298E-2</v>
      </c>
      <c r="R97">
        <v>2.0944954128440298E-2</v>
      </c>
      <c r="S97">
        <v>2.0944954128440298E-2</v>
      </c>
      <c r="T97">
        <v>2.0944954128440298E-2</v>
      </c>
      <c r="U97">
        <v>2.0944954128440298E-2</v>
      </c>
      <c r="V97">
        <v>2.0944954128440298E-2</v>
      </c>
      <c r="W97">
        <v>2.0944954128440298E-2</v>
      </c>
      <c r="X97">
        <v>2.0944954128440298E-2</v>
      </c>
      <c r="Y97">
        <v>2.0944954128440298E-2</v>
      </c>
      <c r="Z97">
        <v>2.0944954128440298E-2</v>
      </c>
      <c r="AA97">
        <v>2.0944954128440298E-2</v>
      </c>
      <c r="AB97">
        <v>2.0944954128440298E-2</v>
      </c>
      <c r="AC97">
        <v>2.0944954128440298E-2</v>
      </c>
      <c r="AD97">
        <v>2.0944954128440298E-2</v>
      </c>
      <c r="AE97">
        <v>2.0944954128440298E-2</v>
      </c>
      <c r="AF97">
        <v>2.0944954128440298E-2</v>
      </c>
      <c r="AG97">
        <v>2.0944954128440298E-2</v>
      </c>
    </row>
    <row r="98" spans="1:33" hidden="1" x14ac:dyDescent="0.3">
      <c r="A98" t="s">
        <v>118</v>
      </c>
      <c r="B98">
        <v>96</v>
      </c>
      <c r="C98" t="str">
        <f>LEFT(Table13458[[#This Row],[Contingency id]])</f>
        <v>C</v>
      </c>
      <c r="D98">
        <v>18.75</v>
      </c>
      <c r="E98" s="1">
        <v>1.01587301587301</v>
      </c>
      <c r="F98">
        <v>64</v>
      </c>
      <c r="G98">
        <v>63</v>
      </c>
      <c r="H98" s="1">
        <v>2.092140625E-2</v>
      </c>
      <c r="I98" s="2">
        <f>AVERAGE(Table13458[[#This Row],[Estimated costs 1]:[Estimated costs 20]])</f>
        <v>2.0921406249999976E-2</v>
      </c>
      <c r="J98" s="2">
        <f>_xlfn.STDEV.P(Table13458[[#This Row],[Estimated costs 1]:[Estimated costs 20]])</f>
        <v>1.4190625000000286E-3</v>
      </c>
      <c r="K98" s="2">
        <f>Table13458[[#This Row],[Dev]]/Table13458[[#This Row],[Mean]]*100</f>
        <v>6.7828256047560389</v>
      </c>
      <c r="L98" s="2">
        <f>Table13458[[#This Row],[Estimated costs 1]]-Table13458[[#This Row],[Actual cost]]</f>
        <v>-1.4190624999999985E-3</v>
      </c>
      <c r="M98" s="2">
        <f>Table13458[[#This Row],[Diff 1]]/Table13458[[#This Row],[Actual cost]]*100</f>
        <v>-6.7828256047558879</v>
      </c>
      <c r="N98">
        <v>1.9502343750000001E-2</v>
      </c>
      <c r="O98">
        <v>2.2340468749999998E-2</v>
      </c>
      <c r="P98">
        <v>1.9502343749999901E-2</v>
      </c>
      <c r="Q98">
        <v>2.2340468749999998E-2</v>
      </c>
      <c r="R98">
        <v>1.9502343750000001E-2</v>
      </c>
      <c r="S98">
        <v>2.2340468749999998E-2</v>
      </c>
      <c r="T98">
        <v>2.2340468749999998E-2</v>
      </c>
      <c r="U98">
        <v>1.9502343749999901E-2</v>
      </c>
      <c r="V98">
        <v>1.9502343750000001E-2</v>
      </c>
      <c r="W98">
        <v>1.9502343750000001E-2</v>
      </c>
      <c r="X98">
        <v>2.2340468749999998E-2</v>
      </c>
      <c r="Y98">
        <v>2.2340468749999998E-2</v>
      </c>
      <c r="Z98">
        <v>2.2340468749999998E-2</v>
      </c>
      <c r="AA98">
        <v>2.2340468749999998E-2</v>
      </c>
      <c r="AB98">
        <v>1.9502343749999901E-2</v>
      </c>
      <c r="AC98">
        <v>2.2340468749999998E-2</v>
      </c>
      <c r="AD98">
        <v>1.9502343749999901E-2</v>
      </c>
      <c r="AE98">
        <v>1.9502343749999901E-2</v>
      </c>
      <c r="AF98">
        <v>1.9502343749999901E-2</v>
      </c>
      <c r="AG98">
        <v>2.2340468749999998E-2</v>
      </c>
    </row>
    <row r="99" spans="1:33" hidden="1" x14ac:dyDescent="0.3">
      <c r="A99" t="s">
        <v>119</v>
      </c>
      <c r="B99">
        <v>97</v>
      </c>
      <c r="C99" t="str">
        <f>LEFT(Table13458[[#This Row],[Contingency id]])</f>
        <v>C</v>
      </c>
      <c r="D99">
        <v>16.438356164383499</v>
      </c>
      <c r="E99" s="1">
        <v>1.01388888888888</v>
      </c>
      <c r="F99">
        <v>73</v>
      </c>
      <c r="G99">
        <v>72</v>
      </c>
      <c r="H99" s="1">
        <v>2.0826438356164299E-2</v>
      </c>
      <c r="I99" s="2">
        <f>AVERAGE(Table13458[[#This Row],[Estimated costs 1]:[Estimated costs 20]])</f>
        <v>2.0826438356164306E-2</v>
      </c>
      <c r="J99" s="2">
        <f>_xlfn.STDEV.P(Table13458[[#This Row],[Estimated costs 1]:[Estimated costs 20]])</f>
        <v>6.9388939039072284E-18</v>
      </c>
      <c r="K99" s="2">
        <f>Table13458[[#This Row],[Dev]]/Table13458[[#This Row],[Mean]]*100</f>
        <v>3.3317717534037323E-14</v>
      </c>
      <c r="L99" s="2">
        <f>Table13458[[#This Row],[Estimated costs 1]]-Table13458[[#This Row],[Actual cost]]</f>
        <v>0</v>
      </c>
      <c r="M99" s="2">
        <f>Table13458[[#This Row],[Diff 1]]/Table13458[[#This Row],[Actual cost]]*100</f>
        <v>0</v>
      </c>
      <c r="N99">
        <v>2.0826438356164299E-2</v>
      </c>
      <c r="O99">
        <v>2.0826438356164299E-2</v>
      </c>
      <c r="P99">
        <v>2.0826438356164299E-2</v>
      </c>
      <c r="Q99">
        <v>2.0826438356164299E-2</v>
      </c>
      <c r="R99">
        <v>2.0826438356164299E-2</v>
      </c>
      <c r="S99">
        <v>2.0826438356164299E-2</v>
      </c>
      <c r="T99">
        <v>2.0826438356164299E-2</v>
      </c>
      <c r="U99">
        <v>2.0826438356164299E-2</v>
      </c>
      <c r="V99">
        <v>2.0826438356164299E-2</v>
      </c>
      <c r="W99">
        <v>2.0826438356164299E-2</v>
      </c>
      <c r="X99">
        <v>2.0826438356164299E-2</v>
      </c>
      <c r="Y99">
        <v>2.0826438356164299E-2</v>
      </c>
      <c r="Z99">
        <v>2.0826438356164299E-2</v>
      </c>
      <c r="AA99">
        <v>2.0826438356164299E-2</v>
      </c>
      <c r="AB99">
        <v>2.0826438356164299E-2</v>
      </c>
      <c r="AC99">
        <v>2.0826438356164299E-2</v>
      </c>
      <c r="AD99">
        <v>2.0826438356164299E-2</v>
      </c>
      <c r="AE99">
        <v>2.0826438356164299E-2</v>
      </c>
      <c r="AF99">
        <v>2.0826438356164299E-2</v>
      </c>
      <c r="AG99">
        <v>2.0826438356164299E-2</v>
      </c>
    </row>
    <row r="100" spans="1:33" hidden="1" x14ac:dyDescent="0.3">
      <c r="A100" t="s">
        <v>120</v>
      </c>
      <c r="B100">
        <v>98</v>
      </c>
      <c r="C100" t="str">
        <f>LEFT(Table13458[[#This Row],[Contingency id]])</f>
        <v>B</v>
      </c>
      <c r="D100">
        <v>100</v>
      </c>
      <c r="E100" s="1">
        <v>1</v>
      </c>
      <c r="F100">
        <v>52</v>
      </c>
      <c r="G100">
        <v>52</v>
      </c>
      <c r="H100" s="1">
        <v>2.0707692307692298E-2</v>
      </c>
      <c r="I100" s="2">
        <f>AVERAGE(Table13458[[#This Row],[Estimated costs 1]:[Estimated costs 20]])</f>
        <v>2.0707692307692302E-2</v>
      </c>
      <c r="J100" s="2">
        <f>_xlfn.STDEV.P(Table13458[[#This Row],[Estimated costs 1]:[Estimated costs 20]])</f>
        <v>3.4694469519536142E-18</v>
      </c>
      <c r="K100" s="2">
        <f>Table13458[[#This Row],[Dev]]/Table13458[[#This Row],[Mean]]*100</f>
        <v>1.6754387212257428E-14</v>
      </c>
      <c r="L100" s="2">
        <f>Table13458[[#This Row],[Estimated costs 1]]-Table13458[[#This Row],[Actual cost]]</f>
        <v>0</v>
      </c>
      <c r="M100" s="2">
        <f>Table13458[[#This Row],[Diff 1]]/Table13458[[#This Row],[Actual cost]]*100</f>
        <v>0</v>
      </c>
      <c r="N100">
        <v>2.0707692307692298E-2</v>
      </c>
      <c r="O100">
        <v>2.0707692307692298E-2</v>
      </c>
      <c r="P100">
        <v>2.0707692307692298E-2</v>
      </c>
      <c r="Q100">
        <v>2.0707692307692298E-2</v>
      </c>
      <c r="R100">
        <v>2.0707692307692298E-2</v>
      </c>
      <c r="S100">
        <v>2.0707692307692298E-2</v>
      </c>
      <c r="T100">
        <v>2.0707692307692298E-2</v>
      </c>
      <c r="U100">
        <v>2.0707692307692298E-2</v>
      </c>
      <c r="V100">
        <v>2.0707692307692298E-2</v>
      </c>
      <c r="W100">
        <v>2.0707692307692298E-2</v>
      </c>
      <c r="X100">
        <v>2.0707692307692298E-2</v>
      </c>
      <c r="Y100">
        <v>2.0707692307692298E-2</v>
      </c>
      <c r="Z100">
        <v>2.0707692307692298E-2</v>
      </c>
      <c r="AA100">
        <v>2.0707692307692298E-2</v>
      </c>
      <c r="AB100">
        <v>2.0707692307692298E-2</v>
      </c>
      <c r="AC100">
        <v>2.0707692307692298E-2</v>
      </c>
      <c r="AD100">
        <v>2.0707692307692298E-2</v>
      </c>
      <c r="AE100">
        <v>2.0707692307692298E-2</v>
      </c>
      <c r="AF100">
        <v>2.0707692307692298E-2</v>
      </c>
      <c r="AG100">
        <v>2.0707692307692298E-2</v>
      </c>
    </row>
    <row r="101" spans="1:33" x14ac:dyDescent="0.3">
      <c r="A101" t="s">
        <v>121</v>
      </c>
      <c r="B101">
        <v>99</v>
      </c>
      <c r="C101" t="str">
        <f>LEFT(Table13458[[#This Row],[Contingency id]])</f>
        <v>A</v>
      </c>
      <c r="D101">
        <v>100</v>
      </c>
      <c r="E101" s="1">
        <v>1.0196078431372499</v>
      </c>
      <c r="F101">
        <v>52</v>
      </c>
      <c r="G101">
        <v>51</v>
      </c>
      <c r="H101" s="1">
        <v>2.0585192307692301E-2</v>
      </c>
      <c r="I101" s="2">
        <f>AVERAGE(Table13458[[#This Row],[Estimated costs 1]:[Estimated costs 20]])</f>
        <v>2.0591942307692297E-2</v>
      </c>
      <c r="J101" s="2">
        <f>_xlfn.STDEV.P(Table13458[[#This Row],[Estimated costs 1]:[Estimated costs 20]])</f>
        <v>6.7161652004696696E-5</v>
      </c>
      <c r="K101" s="2">
        <f>Table13458[[#This Row],[Dev]]/Table13458[[#This Row],[Mean]]*100</f>
        <v>0.32615501248567447</v>
      </c>
      <c r="L101" s="2">
        <f>Table13458[[#This Row],[Estimated costs 1]]-Table13458[[#This Row],[Actual cost]]</f>
        <v>-6.7500000000001587E-5</v>
      </c>
      <c r="M101" s="2">
        <f>Table13458[[#This Row],[Diff 1]]/Table13458[[#This Row],[Actual cost]]*100</f>
        <v>-0.32790560802668867</v>
      </c>
      <c r="N101">
        <v>2.0517692307692299E-2</v>
      </c>
      <c r="O101">
        <v>2.0652692307692299E-2</v>
      </c>
      <c r="P101">
        <v>2.0652692307692299E-2</v>
      </c>
      <c r="Q101">
        <v>2.0652692307692299E-2</v>
      </c>
      <c r="R101">
        <v>2.0517692307692299E-2</v>
      </c>
      <c r="S101">
        <v>2.0652692307692299E-2</v>
      </c>
      <c r="T101">
        <v>2.0517692307692299E-2</v>
      </c>
      <c r="U101">
        <v>2.0517692307692299E-2</v>
      </c>
      <c r="V101">
        <v>2.0652692307692299E-2</v>
      </c>
      <c r="W101">
        <v>2.0652692307692299E-2</v>
      </c>
      <c r="X101">
        <v>2.0652692307692299E-2</v>
      </c>
      <c r="Y101">
        <v>2.0517692307692299E-2</v>
      </c>
      <c r="Z101">
        <v>2.0517692307692299E-2</v>
      </c>
      <c r="AA101">
        <v>2.0517692307692299E-2</v>
      </c>
      <c r="AB101">
        <v>2.0652692307692299E-2</v>
      </c>
      <c r="AC101">
        <v>2.0517692307692299E-2</v>
      </c>
      <c r="AD101">
        <v>2.0652692307692299E-2</v>
      </c>
      <c r="AE101">
        <v>2.0652692307692299E-2</v>
      </c>
      <c r="AF101">
        <v>2.0652692307692299E-2</v>
      </c>
      <c r="AG101">
        <v>2.0517692307692299E-2</v>
      </c>
    </row>
    <row r="102" spans="1:33" hidden="1" x14ac:dyDescent="0.3">
      <c r="A102" t="s">
        <v>122</v>
      </c>
      <c r="B102">
        <v>100</v>
      </c>
      <c r="C102" t="str">
        <f>LEFT(Table13458[[#This Row],[Contingency id]])</f>
        <v>C</v>
      </c>
      <c r="D102">
        <v>0.33698399326032002</v>
      </c>
      <c r="E102" s="1">
        <v>1.3072687224669599</v>
      </c>
      <c r="F102">
        <v>1187</v>
      </c>
      <c r="G102">
        <v>908</v>
      </c>
      <c r="H102" s="1">
        <v>2.02881213142375E-2</v>
      </c>
      <c r="I102" s="2">
        <f>AVERAGE(Table13458[[#This Row],[Estimated costs 1]:[Estimated costs 20]])</f>
        <v>2.0288121314237503E-2</v>
      </c>
      <c r="J102" s="2">
        <f>_xlfn.STDEV.P(Table13458[[#This Row],[Estimated costs 1]:[Estimated costs 20]])</f>
        <v>3.4694469519536142E-18</v>
      </c>
      <c r="K102" s="2">
        <f>Table13458[[#This Row],[Dev]]/Table13458[[#This Row],[Mean]]*100</f>
        <v>1.7100878382065254E-14</v>
      </c>
      <c r="L102" s="2">
        <f>Table13458[[#This Row],[Estimated costs 1]]-Table13458[[#This Row],[Actual cost]]</f>
        <v>0</v>
      </c>
      <c r="M102" s="2">
        <f>Table13458[[#This Row],[Diff 1]]/Table13458[[#This Row],[Actual cost]]*100</f>
        <v>0</v>
      </c>
      <c r="N102">
        <v>2.02881213142375E-2</v>
      </c>
      <c r="O102">
        <v>2.02881213142375E-2</v>
      </c>
      <c r="P102">
        <v>2.02881213142375E-2</v>
      </c>
      <c r="Q102">
        <v>2.02881213142375E-2</v>
      </c>
      <c r="R102">
        <v>2.02881213142375E-2</v>
      </c>
      <c r="S102">
        <v>2.02881213142375E-2</v>
      </c>
      <c r="T102">
        <v>2.02881213142375E-2</v>
      </c>
      <c r="U102">
        <v>2.02881213142375E-2</v>
      </c>
      <c r="V102">
        <v>2.02881213142375E-2</v>
      </c>
      <c r="W102">
        <v>2.02881213142375E-2</v>
      </c>
      <c r="X102">
        <v>2.02881213142375E-2</v>
      </c>
      <c r="Y102">
        <v>2.02881213142375E-2</v>
      </c>
      <c r="Z102">
        <v>2.02881213142375E-2</v>
      </c>
      <c r="AA102">
        <v>2.02881213142375E-2</v>
      </c>
      <c r="AB102">
        <v>2.02881213142375E-2</v>
      </c>
      <c r="AC102">
        <v>2.02881213142375E-2</v>
      </c>
      <c r="AD102">
        <v>2.02881213142375E-2</v>
      </c>
      <c r="AE102">
        <v>2.02881213142375E-2</v>
      </c>
      <c r="AF102">
        <v>2.02881213142375E-2</v>
      </c>
      <c r="AG102">
        <v>2.02881213142375E-2</v>
      </c>
    </row>
    <row r="103" spans="1:33" x14ac:dyDescent="0.3">
      <c r="A103" t="s">
        <v>123</v>
      </c>
      <c r="B103">
        <v>101</v>
      </c>
      <c r="C103" t="str">
        <f>LEFT(Table13458[[#This Row],[Contingency id]])</f>
        <v>A</v>
      </c>
      <c r="D103">
        <v>100</v>
      </c>
      <c r="E103" s="1">
        <v>1</v>
      </c>
      <c r="F103">
        <v>52</v>
      </c>
      <c r="G103">
        <v>52</v>
      </c>
      <c r="H103" s="1">
        <v>2.0132692307692299E-2</v>
      </c>
      <c r="I103" s="2">
        <f>AVERAGE(Table13458[[#This Row],[Estimated costs 1]:[Estimated costs 20]])</f>
        <v>2.0132692307692306E-2</v>
      </c>
      <c r="J103" s="2">
        <f>_xlfn.STDEV.P(Table13458[[#This Row],[Estimated costs 1]:[Estimated costs 20]])</f>
        <v>6.9388939039072284E-18</v>
      </c>
      <c r="K103" s="2">
        <f>Table13458[[#This Row],[Dev]]/Table13458[[#This Row],[Mean]]*100</f>
        <v>3.4465802178161802E-14</v>
      </c>
      <c r="L103" s="2">
        <f>Table13458[[#This Row],[Estimated costs 1]]-Table13458[[#This Row],[Actual cost]]</f>
        <v>0</v>
      </c>
      <c r="M103" s="2">
        <f>Table13458[[#This Row],[Diff 1]]/Table13458[[#This Row],[Actual cost]]*100</f>
        <v>0</v>
      </c>
      <c r="N103">
        <v>2.0132692307692299E-2</v>
      </c>
      <c r="O103">
        <v>2.0132692307692299E-2</v>
      </c>
      <c r="P103">
        <v>2.0132692307692299E-2</v>
      </c>
      <c r="Q103">
        <v>2.0132692307692299E-2</v>
      </c>
      <c r="R103">
        <v>2.0132692307692299E-2</v>
      </c>
      <c r="S103">
        <v>2.0132692307692299E-2</v>
      </c>
      <c r="T103">
        <v>2.0132692307692299E-2</v>
      </c>
      <c r="U103">
        <v>2.0132692307692299E-2</v>
      </c>
      <c r="V103">
        <v>2.0132692307692299E-2</v>
      </c>
      <c r="W103">
        <v>2.0132692307692299E-2</v>
      </c>
      <c r="X103">
        <v>2.0132692307692299E-2</v>
      </c>
      <c r="Y103">
        <v>2.0132692307692299E-2</v>
      </c>
      <c r="Z103">
        <v>2.0132692307692299E-2</v>
      </c>
      <c r="AA103">
        <v>2.0132692307692299E-2</v>
      </c>
      <c r="AB103">
        <v>2.0132692307692299E-2</v>
      </c>
      <c r="AC103">
        <v>2.0132692307692299E-2</v>
      </c>
      <c r="AD103">
        <v>2.0132692307692299E-2</v>
      </c>
      <c r="AE103">
        <v>2.0132692307692299E-2</v>
      </c>
      <c r="AF103">
        <v>2.0132692307692299E-2</v>
      </c>
      <c r="AG103">
        <v>2.0132692307692299E-2</v>
      </c>
    </row>
    <row r="104" spans="1:33" x14ac:dyDescent="0.3">
      <c r="A104" t="s">
        <v>124</v>
      </c>
      <c r="B104">
        <v>102</v>
      </c>
      <c r="C104" t="str">
        <f>LEFT(Table13458[[#This Row],[Contingency id]])</f>
        <v>A</v>
      </c>
      <c r="D104">
        <v>8.3333333333333304</v>
      </c>
      <c r="E104" s="1">
        <v>1.0434782608695601</v>
      </c>
      <c r="F104">
        <v>120</v>
      </c>
      <c r="G104">
        <v>115</v>
      </c>
      <c r="H104" s="1">
        <v>1.91083333333333E-2</v>
      </c>
      <c r="I104" s="2">
        <f>AVERAGE(Table13458[[#This Row],[Estimated costs 1]:[Estimated costs 20]])</f>
        <v>1.8130916666666635E-2</v>
      </c>
      <c r="J104" s="2">
        <f>_xlfn.STDEV.P(Table13458[[#This Row],[Estimated costs 1]:[Estimated costs 20]])</f>
        <v>2.9031289860635225E-3</v>
      </c>
      <c r="K104" s="2">
        <f>Table13458[[#This Row],[Dev]]/Table13458[[#This Row],[Mean]]*100</f>
        <v>16.012036453738013</v>
      </c>
      <c r="L104" s="2">
        <f>Table13458[[#This Row],[Estimated costs 1]]-Table13458[[#This Row],[Actual cost]]</f>
        <v>-1.2358333333333006E-3</v>
      </c>
      <c r="M104" s="2">
        <f>Table13458[[#This Row],[Diff 1]]/Table13458[[#This Row],[Actual cost]]*100</f>
        <v>-6.4675098124725832</v>
      </c>
      <c r="N104">
        <v>1.7872499999999999E-2</v>
      </c>
      <c r="O104">
        <v>2.1585833333333301E-2</v>
      </c>
      <c r="P104">
        <v>1.66308333333333E-2</v>
      </c>
      <c r="Q104">
        <v>1.3910833333333299E-2</v>
      </c>
      <c r="R104">
        <v>2.05925E-2</v>
      </c>
      <c r="S104">
        <v>1.7872499999999999E-2</v>
      </c>
      <c r="T104">
        <v>1.7872499999999999E-2</v>
      </c>
      <c r="U104">
        <v>2.1585833333333301E-2</v>
      </c>
      <c r="V104">
        <v>1.66308333333333E-2</v>
      </c>
      <c r="W104">
        <v>1.3910833333333299E-2</v>
      </c>
      <c r="X104">
        <v>1.3910833333333299E-2</v>
      </c>
      <c r="Y104">
        <v>1.66308333333333E-2</v>
      </c>
      <c r="Z104">
        <v>1.7872499999999999E-2</v>
      </c>
      <c r="AA104">
        <v>2.0344166666666601E-2</v>
      </c>
      <c r="AB104">
        <v>1.3910833333333299E-2</v>
      </c>
      <c r="AC104">
        <v>1.7624166666666601E-2</v>
      </c>
      <c r="AD104">
        <v>1.7624166666666601E-2</v>
      </c>
      <c r="AE104">
        <v>2.1585833333333301E-2</v>
      </c>
      <c r="AF104">
        <v>2.0344166666666601E-2</v>
      </c>
      <c r="AG104">
        <v>2.4305833333333301E-2</v>
      </c>
    </row>
    <row r="105" spans="1:33" x14ac:dyDescent="0.3">
      <c r="A105" t="s">
        <v>125</v>
      </c>
      <c r="B105">
        <v>103</v>
      </c>
      <c r="C105" t="str">
        <f>LEFT(Table13458[[#This Row],[Contingency id]])</f>
        <v>A</v>
      </c>
      <c r="D105">
        <v>8.4507042253521103</v>
      </c>
      <c r="E105" s="1">
        <v>1.04411764705882</v>
      </c>
      <c r="F105">
        <v>71</v>
      </c>
      <c r="G105">
        <v>68</v>
      </c>
      <c r="H105" s="1">
        <v>1.8184507042253498E-2</v>
      </c>
      <c r="I105" s="2">
        <f>AVERAGE(Table13458[[#This Row],[Estimated costs 1]:[Estimated costs 20]])</f>
        <v>1.8184507042253498E-2</v>
      </c>
      <c r="J105" s="2">
        <f>_xlfn.STDEV.P(Table13458[[#This Row],[Estimated costs 1]:[Estimated costs 20]])</f>
        <v>0</v>
      </c>
      <c r="K105" s="2">
        <f>Table13458[[#This Row],[Dev]]/Table13458[[#This Row],[Mean]]*100</f>
        <v>0</v>
      </c>
      <c r="L105" s="2">
        <f>Table13458[[#This Row],[Estimated costs 1]]-Table13458[[#This Row],[Actual cost]]</f>
        <v>0</v>
      </c>
      <c r="M105" s="2">
        <f>Table13458[[#This Row],[Diff 1]]/Table13458[[#This Row],[Actual cost]]*100</f>
        <v>0</v>
      </c>
      <c r="N105">
        <v>1.8184507042253498E-2</v>
      </c>
      <c r="O105">
        <v>1.8184507042253498E-2</v>
      </c>
      <c r="P105">
        <v>1.8184507042253498E-2</v>
      </c>
      <c r="Q105">
        <v>1.8184507042253498E-2</v>
      </c>
      <c r="R105">
        <v>1.8184507042253498E-2</v>
      </c>
      <c r="S105">
        <v>1.8184507042253498E-2</v>
      </c>
      <c r="T105">
        <v>1.8184507042253498E-2</v>
      </c>
      <c r="U105">
        <v>1.8184507042253498E-2</v>
      </c>
      <c r="V105">
        <v>1.8184507042253498E-2</v>
      </c>
      <c r="W105">
        <v>1.8184507042253498E-2</v>
      </c>
      <c r="X105">
        <v>1.8184507042253498E-2</v>
      </c>
      <c r="Y105">
        <v>1.8184507042253498E-2</v>
      </c>
      <c r="Z105">
        <v>1.8184507042253498E-2</v>
      </c>
      <c r="AA105">
        <v>1.8184507042253498E-2</v>
      </c>
      <c r="AB105">
        <v>1.8184507042253498E-2</v>
      </c>
      <c r="AC105">
        <v>1.8184507042253498E-2</v>
      </c>
      <c r="AD105">
        <v>1.8184507042253498E-2</v>
      </c>
      <c r="AE105">
        <v>1.8184507042253498E-2</v>
      </c>
      <c r="AF105">
        <v>1.8184507042253498E-2</v>
      </c>
      <c r="AG105">
        <v>1.8184507042253498E-2</v>
      </c>
    </row>
    <row r="106" spans="1:33" x14ac:dyDescent="0.3">
      <c r="A106" t="s">
        <v>126</v>
      </c>
      <c r="B106">
        <v>104</v>
      </c>
      <c r="C106" t="str">
        <f>LEFT(Table13458[[#This Row],[Contingency id]])</f>
        <v>A</v>
      </c>
      <c r="D106">
        <v>0.14044943820224701</v>
      </c>
      <c r="E106" s="1">
        <v>1.2108843537414899</v>
      </c>
      <c r="F106">
        <v>712</v>
      </c>
      <c r="G106">
        <v>588</v>
      </c>
      <c r="H106" s="1">
        <v>1.7022471910112299E-2</v>
      </c>
      <c r="I106" s="2">
        <f>AVERAGE(Table13458[[#This Row],[Estimated costs 1]:[Estimated costs 20]])</f>
        <v>1.7022471910112299E-2</v>
      </c>
      <c r="J106" s="2">
        <f>_xlfn.STDEV.P(Table13458[[#This Row],[Estimated costs 1]:[Estimated costs 20]])</f>
        <v>0</v>
      </c>
      <c r="K106" s="2">
        <f>Table13458[[#This Row],[Dev]]/Table13458[[#This Row],[Mean]]*100</f>
        <v>0</v>
      </c>
      <c r="L106" s="2">
        <f>Table13458[[#This Row],[Estimated costs 1]]-Table13458[[#This Row],[Actual cost]]</f>
        <v>0</v>
      </c>
      <c r="M106" s="2">
        <f>Table13458[[#This Row],[Diff 1]]/Table13458[[#This Row],[Actual cost]]*100</f>
        <v>0</v>
      </c>
      <c r="N106">
        <v>1.7022471910112299E-2</v>
      </c>
      <c r="O106">
        <v>1.7022471910112299E-2</v>
      </c>
      <c r="P106">
        <v>1.7022471910112299E-2</v>
      </c>
      <c r="Q106">
        <v>1.7022471910112299E-2</v>
      </c>
      <c r="R106">
        <v>1.7022471910112299E-2</v>
      </c>
      <c r="S106">
        <v>1.7022471910112299E-2</v>
      </c>
      <c r="T106">
        <v>1.7022471910112299E-2</v>
      </c>
      <c r="U106">
        <v>1.7022471910112299E-2</v>
      </c>
      <c r="V106">
        <v>1.7022471910112299E-2</v>
      </c>
      <c r="W106">
        <v>1.7022471910112299E-2</v>
      </c>
      <c r="X106">
        <v>1.7022471910112299E-2</v>
      </c>
      <c r="Y106">
        <v>1.7022471910112299E-2</v>
      </c>
      <c r="Z106">
        <v>1.7022471910112299E-2</v>
      </c>
      <c r="AA106">
        <v>1.7022471910112299E-2</v>
      </c>
      <c r="AB106">
        <v>1.7022471910112299E-2</v>
      </c>
      <c r="AC106">
        <v>1.7022471910112299E-2</v>
      </c>
      <c r="AD106">
        <v>1.7022471910112299E-2</v>
      </c>
      <c r="AE106">
        <v>1.7022471910112299E-2</v>
      </c>
      <c r="AF106">
        <v>1.7022471910112299E-2</v>
      </c>
      <c r="AG106">
        <v>1.7022471910112299E-2</v>
      </c>
    </row>
    <row r="107" spans="1:33" hidden="1" x14ac:dyDescent="0.3">
      <c r="A107" t="s">
        <v>127</v>
      </c>
      <c r="B107">
        <v>105</v>
      </c>
      <c r="C107" t="str">
        <f>LEFT(Table13458[[#This Row],[Contingency id]])</f>
        <v>B</v>
      </c>
      <c r="D107">
        <v>0.86767895878524903</v>
      </c>
      <c r="E107" s="1">
        <v>1.24258760107816</v>
      </c>
      <c r="F107">
        <v>922</v>
      </c>
      <c r="G107">
        <v>742</v>
      </c>
      <c r="H107" s="1">
        <v>1.6908893709327501E-2</v>
      </c>
      <c r="I107" s="2">
        <f>AVERAGE(Table13458[[#This Row],[Estimated costs 1]:[Estimated costs 20]])</f>
        <v>1.6403796095444644E-2</v>
      </c>
      <c r="J107" s="2">
        <f>_xlfn.STDEV.P(Table13458[[#This Row],[Estimated costs 1]:[Estimated costs 20]])</f>
        <v>2.4712998948764045E-3</v>
      </c>
      <c r="K107" s="2">
        <f>Table13458[[#This Row],[Dev]]/Table13458[[#This Row],[Mean]]*100</f>
        <v>15.065414618038856</v>
      </c>
      <c r="L107" s="2">
        <f>Table13458[[#This Row],[Estimated costs 1]]-Table13458[[#This Row],[Actual cost]]</f>
        <v>-2.7874186550980173E-4</v>
      </c>
      <c r="M107" s="2">
        <f>Table13458[[#This Row],[Diff 1]]/Table13458[[#This Row],[Actual cost]]*100</f>
        <v>-1.6484926234768309</v>
      </c>
      <c r="N107">
        <v>1.6630151843817699E-2</v>
      </c>
      <c r="O107">
        <v>1.9372017353579098E-2</v>
      </c>
      <c r="P107">
        <v>1.44457700650759E-2</v>
      </c>
      <c r="Q107">
        <v>1.6630151843817699E-2</v>
      </c>
      <c r="R107">
        <v>1.41963123644251E-2</v>
      </c>
      <c r="S107">
        <v>1.44457700650759E-2</v>
      </c>
      <c r="T107">
        <v>1.1454446854663699E-2</v>
      </c>
      <c r="U107">
        <v>1.9621475054229901E-2</v>
      </c>
      <c r="V107">
        <v>2.23633405639913E-2</v>
      </c>
      <c r="W107">
        <v>1.6630151843817699E-2</v>
      </c>
      <c r="X107">
        <v>1.44457700650759E-2</v>
      </c>
      <c r="Y107">
        <v>1.41963123644251E-2</v>
      </c>
      <c r="Z107">
        <v>1.6630151843817699E-2</v>
      </c>
      <c r="AA107">
        <v>1.7187635574837299E-2</v>
      </c>
      <c r="AB107">
        <v>1.44457700650759E-2</v>
      </c>
      <c r="AC107">
        <v>1.7187635574837299E-2</v>
      </c>
      <c r="AD107">
        <v>1.7187635574837299E-2</v>
      </c>
      <c r="AE107">
        <v>1.9621475054229901E-2</v>
      </c>
      <c r="AF107">
        <v>1.7187635574837299E-2</v>
      </c>
      <c r="AG107">
        <v>1.41963123644251E-2</v>
      </c>
    </row>
    <row r="108" spans="1:33" hidden="1" x14ac:dyDescent="0.3">
      <c r="A108" t="s">
        <v>128</v>
      </c>
      <c r="B108">
        <v>106</v>
      </c>
      <c r="C108" t="str">
        <f>LEFT(Table13458[[#This Row],[Contingency id]])</f>
        <v>B</v>
      </c>
      <c r="D108">
        <v>11.6666666666666</v>
      </c>
      <c r="E108" s="1">
        <v>1.0169491525423699</v>
      </c>
      <c r="F108">
        <v>60</v>
      </c>
      <c r="G108">
        <v>59</v>
      </c>
      <c r="H108" s="1">
        <v>1.6268666666666601E-2</v>
      </c>
      <c r="I108" s="2">
        <f>AVERAGE(Table13458[[#This Row],[Estimated costs 1]:[Estimated costs 20]])</f>
        <v>1.512599999999999E-2</v>
      </c>
      <c r="J108" s="2">
        <f>_xlfn.STDEV.P(Table13458[[#This Row],[Estimated costs 1]:[Estimated costs 20]])</f>
        <v>2.6181782470514245E-3</v>
      </c>
      <c r="K108" s="2">
        <f>Table13458[[#This Row],[Dev]]/Table13458[[#This Row],[Mean]]*100</f>
        <v>17.30912499703442</v>
      </c>
      <c r="L108" s="2">
        <f>Table13458[[#This Row],[Estimated costs 1]]-Table13458[[#This Row],[Actual cost]]</f>
        <v>-2.8566666666666012E-3</v>
      </c>
      <c r="M108" s="2">
        <f>Table13458[[#This Row],[Diff 1]]/Table13458[[#This Row],[Actual cost]]*100</f>
        <v>-17.559316477481946</v>
      </c>
      <c r="N108">
        <v>1.3412E-2</v>
      </c>
      <c r="O108">
        <v>1.3412E-2</v>
      </c>
      <c r="P108">
        <v>1.91253333333333E-2</v>
      </c>
      <c r="Q108">
        <v>1.91253333333333E-2</v>
      </c>
      <c r="R108">
        <v>1.3412E-2</v>
      </c>
      <c r="S108">
        <v>1.91253333333333E-2</v>
      </c>
      <c r="T108">
        <v>1.3412E-2</v>
      </c>
      <c r="U108">
        <v>1.3412E-2</v>
      </c>
      <c r="V108">
        <v>1.3412E-2</v>
      </c>
      <c r="W108">
        <v>1.3412E-2</v>
      </c>
      <c r="X108">
        <v>1.3412E-2</v>
      </c>
      <c r="Y108">
        <v>1.91253333333333E-2</v>
      </c>
      <c r="Z108">
        <v>1.3412E-2</v>
      </c>
      <c r="AA108">
        <v>1.3412E-2</v>
      </c>
      <c r="AB108">
        <v>1.91253333333333E-2</v>
      </c>
      <c r="AC108">
        <v>1.3412E-2</v>
      </c>
      <c r="AD108">
        <v>1.3412E-2</v>
      </c>
      <c r="AE108">
        <v>1.34119999999999E-2</v>
      </c>
      <c r="AF108">
        <v>1.91253333333333E-2</v>
      </c>
      <c r="AG108">
        <v>1.3412E-2</v>
      </c>
    </row>
    <row r="109" spans="1:33" hidden="1" x14ac:dyDescent="0.3">
      <c r="A109" t="s">
        <v>129</v>
      </c>
      <c r="B109">
        <v>107</v>
      </c>
      <c r="C109" t="str">
        <f>LEFT(Table13458[[#This Row],[Contingency id]])</f>
        <v>B</v>
      </c>
      <c r="D109">
        <v>1.89035916824196</v>
      </c>
      <c r="E109" s="1">
        <v>1.1425485961123101</v>
      </c>
      <c r="F109">
        <v>529</v>
      </c>
      <c r="G109">
        <v>463</v>
      </c>
      <c r="H109" s="1">
        <v>1.5856332703213599E-2</v>
      </c>
      <c r="I109" s="2">
        <f>AVERAGE(Table13458[[#This Row],[Estimated costs 1]:[Estimated costs 20]])</f>
        <v>1.5054650283553819E-2</v>
      </c>
      <c r="J109" s="2">
        <f>_xlfn.STDEV.P(Table13458[[#This Row],[Estimated costs 1]:[Estimated costs 20]])</f>
        <v>3.0442434325027431E-3</v>
      </c>
      <c r="K109" s="2">
        <f>Table13458[[#This Row],[Dev]]/Table13458[[#This Row],[Mean]]*100</f>
        <v>20.22128296017857</v>
      </c>
      <c r="L109" s="2">
        <f>Table13458[[#This Row],[Estimated costs 1]]-Table13458[[#This Row],[Actual cost]]</f>
        <v>-2.8896030245746992E-3</v>
      </c>
      <c r="M109" s="2">
        <f>Table13458[[#This Row],[Diff 1]]/Table13458[[#This Row],[Actual cost]]*100</f>
        <v>-18.223652837386943</v>
      </c>
      <c r="N109">
        <v>1.29667296786389E-2</v>
      </c>
      <c r="O109">
        <v>1.40238185255198E-2</v>
      </c>
      <c r="P109">
        <v>1.29667296786389E-2</v>
      </c>
      <c r="Q109">
        <v>1.40238185255198E-2</v>
      </c>
      <c r="R109">
        <v>2.00499054820415E-2</v>
      </c>
      <c r="S109">
        <v>1.40238185255198E-2</v>
      </c>
      <c r="T109">
        <v>1.29667296786389E-2</v>
      </c>
      <c r="U109">
        <v>1.29667296786389E-2</v>
      </c>
      <c r="V109">
        <v>1.29667296786389E-2</v>
      </c>
      <c r="W109">
        <v>2.00499054820415E-2</v>
      </c>
      <c r="X109">
        <v>2.11069943289224E-2</v>
      </c>
      <c r="Y109">
        <v>1.40238185255198E-2</v>
      </c>
      <c r="Z109">
        <v>2.00499054820415E-2</v>
      </c>
      <c r="AA109">
        <v>2.00499054820415E-2</v>
      </c>
      <c r="AB109">
        <v>1.29667296786389E-2</v>
      </c>
      <c r="AC109">
        <v>1.29667296786389E-2</v>
      </c>
      <c r="AD109">
        <v>1.29667296786389E-2</v>
      </c>
      <c r="AE109">
        <v>1.29667296786389E-2</v>
      </c>
      <c r="AF109">
        <v>1.29667296786389E-2</v>
      </c>
      <c r="AG109">
        <v>1.40238185255198E-2</v>
      </c>
    </row>
    <row r="110" spans="1:33" hidden="1" x14ac:dyDescent="0.3">
      <c r="A110" t="s">
        <v>130</v>
      </c>
      <c r="B110">
        <v>108</v>
      </c>
      <c r="C110" t="str">
        <f>LEFT(Table13458[[#This Row],[Contingency id]])</f>
        <v>C</v>
      </c>
      <c r="D110">
        <v>7.5075075075075007E-2</v>
      </c>
      <c r="E110" s="1">
        <v>1.3468149646107099</v>
      </c>
      <c r="F110">
        <v>1332</v>
      </c>
      <c r="G110">
        <v>989</v>
      </c>
      <c r="H110" s="1">
        <v>1.47522522522522E-2</v>
      </c>
      <c r="I110" s="2">
        <f>AVERAGE(Table13458[[#This Row],[Estimated costs 1]:[Estimated costs 20]])</f>
        <v>1.4752252252252202E-2</v>
      </c>
      <c r="J110" s="2">
        <f>_xlfn.STDEV.P(Table13458[[#This Row],[Estimated costs 1]:[Estimated costs 20]])</f>
        <v>1.7347234759768071E-18</v>
      </c>
      <c r="K110" s="2">
        <f>Table13458[[#This Row],[Dev]]/Table13458[[#This Row],[Mean]]*100</f>
        <v>1.1759041577613816E-14</v>
      </c>
      <c r="L110" s="2">
        <f>Table13458[[#This Row],[Estimated costs 1]]-Table13458[[#This Row],[Actual cost]]</f>
        <v>0</v>
      </c>
      <c r="M110" s="2">
        <f>Table13458[[#This Row],[Diff 1]]/Table13458[[#This Row],[Actual cost]]*100</f>
        <v>0</v>
      </c>
      <c r="N110">
        <v>1.47522522522522E-2</v>
      </c>
      <c r="O110">
        <v>1.47522522522522E-2</v>
      </c>
      <c r="P110">
        <v>1.47522522522522E-2</v>
      </c>
      <c r="Q110">
        <v>1.47522522522522E-2</v>
      </c>
      <c r="R110">
        <v>1.47522522522522E-2</v>
      </c>
      <c r="S110">
        <v>1.47522522522522E-2</v>
      </c>
      <c r="T110">
        <v>1.47522522522522E-2</v>
      </c>
      <c r="U110">
        <v>1.47522522522522E-2</v>
      </c>
      <c r="V110">
        <v>1.47522522522522E-2</v>
      </c>
      <c r="W110">
        <v>1.47522522522522E-2</v>
      </c>
      <c r="X110">
        <v>1.47522522522522E-2</v>
      </c>
      <c r="Y110">
        <v>1.47522522522522E-2</v>
      </c>
      <c r="Z110">
        <v>1.47522522522522E-2</v>
      </c>
      <c r="AA110">
        <v>1.47522522522522E-2</v>
      </c>
      <c r="AB110">
        <v>1.47522522522522E-2</v>
      </c>
      <c r="AC110">
        <v>1.47522522522522E-2</v>
      </c>
      <c r="AD110">
        <v>1.47522522522522E-2</v>
      </c>
      <c r="AE110">
        <v>1.47522522522522E-2</v>
      </c>
      <c r="AF110">
        <v>1.47522522522522E-2</v>
      </c>
      <c r="AG110">
        <v>1.47522522522522E-2</v>
      </c>
    </row>
    <row r="111" spans="1:33" hidden="1" x14ac:dyDescent="0.3">
      <c r="A111" t="s">
        <v>131</v>
      </c>
      <c r="B111">
        <v>109</v>
      </c>
      <c r="C111" t="str">
        <f>LEFT(Table13458[[#This Row],[Contingency id]])</f>
        <v>C</v>
      </c>
      <c r="D111">
        <v>1.8518518518518501</v>
      </c>
      <c r="E111" s="1">
        <v>1.04516129032258</v>
      </c>
      <c r="F111">
        <v>162</v>
      </c>
      <c r="G111">
        <v>155</v>
      </c>
      <c r="H111" s="1">
        <v>1.4377160493827101E-2</v>
      </c>
      <c r="I111" s="2">
        <f>AVERAGE(Table13458[[#This Row],[Estimated costs 1]:[Estimated costs 20]])</f>
        <v>1.4377160493827095E-2</v>
      </c>
      <c r="J111" s="2">
        <f>_xlfn.STDEV.P(Table13458[[#This Row],[Estimated costs 1]:[Estimated costs 20]])</f>
        <v>5.2041704279304213E-18</v>
      </c>
      <c r="K111" s="2">
        <f>Table13458[[#This Row],[Dev]]/Table13458[[#This Row],[Mean]]*100</f>
        <v>3.6197484407055608E-14</v>
      </c>
      <c r="L111" s="2">
        <f>Table13458[[#This Row],[Estimated costs 1]]-Table13458[[#This Row],[Actual cost]]</f>
        <v>0</v>
      </c>
      <c r="M111" s="2">
        <f>Table13458[[#This Row],[Diff 1]]/Table13458[[#This Row],[Actual cost]]*100</f>
        <v>0</v>
      </c>
      <c r="N111">
        <v>1.4377160493827101E-2</v>
      </c>
      <c r="O111">
        <v>1.4377160493827101E-2</v>
      </c>
      <c r="P111">
        <v>1.4377160493827101E-2</v>
      </c>
      <c r="Q111">
        <v>1.4377160493827101E-2</v>
      </c>
      <c r="R111">
        <v>1.4377160493827101E-2</v>
      </c>
      <c r="S111">
        <v>1.4377160493827101E-2</v>
      </c>
      <c r="T111">
        <v>1.4377160493827101E-2</v>
      </c>
      <c r="U111">
        <v>1.4377160493827101E-2</v>
      </c>
      <c r="V111">
        <v>1.4377160493827101E-2</v>
      </c>
      <c r="W111">
        <v>1.4377160493827101E-2</v>
      </c>
      <c r="X111">
        <v>1.4377160493827101E-2</v>
      </c>
      <c r="Y111">
        <v>1.4377160493827101E-2</v>
      </c>
      <c r="Z111">
        <v>1.4377160493827101E-2</v>
      </c>
      <c r="AA111">
        <v>1.4377160493827101E-2</v>
      </c>
      <c r="AB111">
        <v>1.4377160493827101E-2</v>
      </c>
      <c r="AC111">
        <v>1.4377160493827101E-2</v>
      </c>
      <c r="AD111">
        <v>1.4377160493827101E-2</v>
      </c>
      <c r="AE111">
        <v>1.4377160493827101E-2</v>
      </c>
      <c r="AF111">
        <v>1.4377160493827101E-2</v>
      </c>
      <c r="AG111">
        <v>1.4377160493827101E-2</v>
      </c>
    </row>
    <row r="112" spans="1:33" hidden="1" x14ac:dyDescent="0.3">
      <c r="A112" t="s">
        <v>132</v>
      </c>
      <c r="B112">
        <v>110</v>
      </c>
      <c r="C112" t="str">
        <f>LEFT(Table13458[[#This Row],[Contingency id]])</f>
        <v>C</v>
      </c>
      <c r="D112">
        <v>15.625</v>
      </c>
      <c r="E112" s="1">
        <v>1.01587301587301</v>
      </c>
      <c r="F112">
        <v>64</v>
      </c>
      <c r="G112">
        <v>63</v>
      </c>
      <c r="H112" s="1">
        <v>1.4233906249999999E-2</v>
      </c>
      <c r="I112" s="2">
        <f>AVERAGE(Table13458[[#This Row],[Estimated costs 1]:[Estimated costs 20]])</f>
        <v>1.4233906249999997E-2</v>
      </c>
      <c r="J112" s="2">
        <f>_xlfn.STDEV.P(Table13458[[#This Row],[Estimated costs 1]:[Estimated costs 20]])</f>
        <v>2.1787878249982779E-17</v>
      </c>
      <c r="K112" s="2">
        <f>Table13458[[#This Row],[Dev]]/Table13458[[#This Row],[Mean]]*100</f>
        <v>1.5307026663873652E-13</v>
      </c>
      <c r="L112" s="2">
        <f>Table13458[[#This Row],[Estimated costs 1]]-Table13458[[#This Row],[Actual cost]]</f>
        <v>0</v>
      </c>
      <c r="M112" s="2">
        <f>Table13458[[#This Row],[Diff 1]]/Table13458[[#This Row],[Actual cost]]*100</f>
        <v>0</v>
      </c>
      <c r="N112">
        <v>1.4233906249999999E-2</v>
      </c>
      <c r="O112">
        <v>1.4233906249999999E-2</v>
      </c>
      <c r="P112">
        <v>1.4233906249999999E-2</v>
      </c>
      <c r="Q112">
        <v>1.4233906249999999E-2</v>
      </c>
      <c r="R112">
        <v>1.4233906249999999E-2</v>
      </c>
      <c r="S112">
        <v>1.4233906249999999E-2</v>
      </c>
      <c r="T112">
        <v>1.4233906249999999E-2</v>
      </c>
      <c r="U112">
        <v>1.4233906249999999E-2</v>
      </c>
      <c r="V112">
        <v>1.4233906249999999E-2</v>
      </c>
      <c r="W112">
        <v>1.4233906249999999E-2</v>
      </c>
      <c r="X112">
        <v>1.4233906249999999E-2</v>
      </c>
      <c r="Y112">
        <v>1.4233906249999999E-2</v>
      </c>
      <c r="Z112">
        <v>1.4233906249999999E-2</v>
      </c>
      <c r="AA112">
        <v>1.42339062499999E-2</v>
      </c>
      <c r="AB112">
        <v>1.4233906249999999E-2</v>
      </c>
      <c r="AC112">
        <v>1.4233906249999999E-2</v>
      </c>
      <c r="AD112">
        <v>1.4233906249999999E-2</v>
      </c>
      <c r="AE112">
        <v>1.4233906249999999E-2</v>
      </c>
      <c r="AF112">
        <v>1.4233906249999999E-2</v>
      </c>
      <c r="AG112">
        <v>1.4233906249999999E-2</v>
      </c>
    </row>
    <row r="113" spans="1:33" x14ac:dyDescent="0.3">
      <c r="A113" t="s">
        <v>133</v>
      </c>
      <c r="B113">
        <v>111</v>
      </c>
      <c r="C113" t="str">
        <f>LEFT(Table13458[[#This Row],[Contingency id]])</f>
        <v>A</v>
      </c>
      <c r="D113">
        <v>11.6666666666666</v>
      </c>
      <c r="E113" s="1">
        <v>1.03448275862068</v>
      </c>
      <c r="F113">
        <v>60</v>
      </c>
      <c r="G113">
        <v>58</v>
      </c>
      <c r="H113" s="1">
        <v>1.30108333333333E-2</v>
      </c>
      <c r="I113" s="2">
        <f>AVERAGE(Table13458[[#This Row],[Estimated costs 1]:[Estimated costs 20]])</f>
        <v>1.3010833333333301E-2</v>
      </c>
      <c r="J113" s="2">
        <f>_xlfn.STDEV.P(Table13458[[#This Row],[Estimated costs 1]:[Estimated costs 20]])</f>
        <v>1.7347234759768071E-18</v>
      </c>
      <c r="K113" s="2">
        <f>Table13458[[#This Row],[Dev]]/Table13458[[#This Row],[Mean]]*100</f>
        <v>1.3332915974970687E-14</v>
      </c>
      <c r="L113" s="2">
        <f>Table13458[[#This Row],[Estimated costs 1]]-Table13458[[#This Row],[Actual cost]]</f>
        <v>0</v>
      </c>
      <c r="M113" s="2">
        <f>Table13458[[#This Row],[Diff 1]]/Table13458[[#This Row],[Actual cost]]*100</f>
        <v>0</v>
      </c>
      <c r="N113">
        <v>1.30108333333333E-2</v>
      </c>
      <c r="O113">
        <v>1.30108333333333E-2</v>
      </c>
      <c r="P113">
        <v>1.30108333333333E-2</v>
      </c>
      <c r="Q113">
        <v>1.30108333333333E-2</v>
      </c>
      <c r="R113">
        <v>1.30108333333333E-2</v>
      </c>
      <c r="S113">
        <v>1.30108333333333E-2</v>
      </c>
      <c r="T113">
        <v>1.30108333333333E-2</v>
      </c>
      <c r="U113">
        <v>1.30108333333333E-2</v>
      </c>
      <c r="V113">
        <v>1.30108333333333E-2</v>
      </c>
      <c r="W113">
        <v>1.30108333333333E-2</v>
      </c>
      <c r="X113">
        <v>1.30108333333333E-2</v>
      </c>
      <c r="Y113">
        <v>1.30108333333333E-2</v>
      </c>
      <c r="Z113">
        <v>1.30108333333333E-2</v>
      </c>
      <c r="AA113">
        <v>1.30108333333333E-2</v>
      </c>
      <c r="AB113">
        <v>1.30108333333333E-2</v>
      </c>
      <c r="AC113">
        <v>1.30108333333333E-2</v>
      </c>
      <c r="AD113">
        <v>1.30108333333333E-2</v>
      </c>
      <c r="AE113">
        <v>1.30108333333333E-2</v>
      </c>
      <c r="AF113">
        <v>1.30108333333333E-2</v>
      </c>
      <c r="AG113">
        <v>1.30108333333333E-2</v>
      </c>
    </row>
    <row r="114" spans="1:33" hidden="1" x14ac:dyDescent="0.3">
      <c r="A114" t="s">
        <v>134</v>
      </c>
      <c r="B114">
        <v>112</v>
      </c>
      <c r="C114" t="str">
        <f>LEFT(Table13458[[#This Row],[Contingency id]])</f>
        <v>C</v>
      </c>
      <c r="D114">
        <v>0.71942446043165398</v>
      </c>
      <c r="E114" s="1">
        <v>1.0692307692307601</v>
      </c>
      <c r="F114">
        <v>139</v>
      </c>
      <c r="G114">
        <v>130</v>
      </c>
      <c r="H114" s="1">
        <v>1.29424460431654E-2</v>
      </c>
      <c r="I114" s="2">
        <f>AVERAGE(Table13458[[#This Row],[Estimated costs 1]:[Estimated costs 20]])</f>
        <v>1.2942446043165407E-2</v>
      </c>
      <c r="J114" s="2">
        <f>_xlfn.STDEV.P(Table13458[[#This Row],[Estimated costs 1]:[Estimated costs 20]])</f>
        <v>6.9388939039072284E-18</v>
      </c>
      <c r="K114" s="2">
        <f>Table13458[[#This Row],[Dev]]/Table13458[[#This Row],[Mean]]*100</f>
        <v>5.3613465961262328E-14</v>
      </c>
      <c r="L114" s="2">
        <f>Table13458[[#This Row],[Estimated costs 1]]-Table13458[[#This Row],[Actual cost]]</f>
        <v>0</v>
      </c>
      <c r="M114" s="2">
        <f>Table13458[[#This Row],[Diff 1]]/Table13458[[#This Row],[Actual cost]]*100</f>
        <v>0</v>
      </c>
      <c r="N114">
        <v>1.29424460431654E-2</v>
      </c>
      <c r="O114">
        <v>1.29424460431654E-2</v>
      </c>
      <c r="P114">
        <v>1.29424460431654E-2</v>
      </c>
      <c r="Q114">
        <v>1.29424460431654E-2</v>
      </c>
      <c r="R114">
        <v>1.29424460431654E-2</v>
      </c>
      <c r="S114">
        <v>1.29424460431654E-2</v>
      </c>
      <c r="T114">
        <v>1.29424460431654E-2</v>
      </c>
      <c r="U114">
        <v>1.29424460431654E-2</v>
      </c>
      <c r="V114">
        <v>1.29424460431654E-2</v>
      </c>
      <c r="W114">
        <v>1.29424460431654E-2</v>
      </c>
      <c r="X114">
        <v>1.29424460431654E-2</v>
      </c>
      <c r="Y114">
        <v>1.29424460431654E-2</v>
      </c>
      <c r="Z114">
        <v>1.29424460431654E-2</v>
      </c>
      <c r="AA114">
        <v>1.29424460431654E-2</v>
      </c>
      <c r="AB114">
        <v>1.29424460431654E-2</v>
      </c>
      <c r="AC114">
        <v>1.29424460431654E-2</v>
      </c>
      <c r="AD114">
        <v>1.29424460431654E-2</v>
      </c>
      <c r="AE114">
        <v>1.29424460431654E-2</v>
      </c>
      <c r="AF114">
        <v>1.29424460431654E-2</v>
      </c>
      <c r="AG114">
        <v>1.29424460431654E-2</v>
      </c>
    </row>
    <row r="115" spans="1:33" x14ac:dyDescent="0.3">
      <c r="A115" t="s">
        <v>135</v>
      </c>
      <c r="B115">
        <v>113</v>
      </c>
      <c r="C115" t="str">
        <f>LEFT(Table13458[[#This Row],[Contingency id]])</f>
        <v>A</v>
      </c>
      <c r="D115">
        <v>5.3846153846153797</v>
      </c>
      <c r="E115" s="1">
        <v>1.0569105691056899</v>
      </c>
      <c r="F115">
        <v>130</v>
      </c>
      <c r="G115">
        <v>123</v>
      </c>
      <c r="H115" s="1">
        <v>1.28207692307692E-2</v>
      </c>
      <c r="I115" s="2">
        <f>AVERAGE(Table13458[[#This Row],[Estimated costs 1]:[Estimated costs 20]])</f>
        <v>1.2820769230769196E-2</v>
      </c>
      <c r="J115" s="2">
        <f>_xlfn.STDEV.P(Table13458[[#This Row],[Estimated costs 1]:[Estimated costs 20]])</f>
        <v>3.4694469519536142E-18</v>
      </c>
      <c r="K115" s="2">
        <f>Table13458[[#This Row],[Dev]]/Table13458[[#This Row],[Mean]]*100</f>
        <v>2.7061145002338215E-14</v>
      </c>
      <c r="L115" s="2">
        <f>Table13458[[#This Row],[Estimated costs 1]]-Table13458[[#This Row],[Actual cost]]</f>
        <v>0</v>
      </c>
      <c r="M115" s="2">
        <f>Table13458[[#This Row],[Diff 1]]/Table13458[[#This Row],[Actual cost]]*100</f>
        <v>0</v>
      </c>
      <c r="N115">
        <v>1.28207692307692E-2</v>
      </c>
      <c r="O115">
        <v>1.28207692307692E-2</v>
      </c>
      <c r="P115">
        <v>1.28207692307692E-2</v>
      </c>
      <c r="Q115">
        <v>1.28207692307692E-2</v>
      </c>
      <c r="R115">
        <v>1.28207692307692E-2</v>
      </c>
      <c r="S115">
        <v>1.28207692307692E-2</v>
      </c>
      <c r="T115">
        <v>1.28207692307692E-2</v>
      </c>
      <c r="U115">
        <v>1.28207692307692E-2</v>
      </c>
      <c r="V115">
        <v>1.28207692307692E-2</v>
      </c>
      <c r="W115">
        <v>1.28207692307692E-2</v>
      </c>
      <c r="X115">
        <v>1.28207692307692E-2</v>
      </c>
      <c r="Y115">
        <v>1.28207692307692E-2</v>
      </c>
      <c r="Z115">
        <v>1.28207692307692E-2</v>
      </c>
      <c r="AA115">
        <v>1.28207692307692E-2</v>
      </c>
      <c r="AB115">
        <v>1.28207692307692E-2</v>
      </c>
      <c r="AC115">
        <v>1.28207692307692E-2</v>
      </c>
      <c r="AD115">
        <v>1.28207692307692E-2</v>
      </c>
      <c r="AE115">
        <v>1.28207692307692E-2</v>
      </c>
      <c r="AF115">
        <v>1.28207692307692E-2</v>
      </c>
      <c r="AG115">
        <v>1.28207692307692E-2</v>
      </c>
    </row>
    <row r="116" spans="1:33" x14ac:dyDescent="0.3">
      <c r="A116" t="s">
        <v>136</v>
      </c>
      <c r="B116">
        <v>114</v>
      </c>
      <c r="C116" t="str">
        <f>LEFT(Table13458[[#This Row],[Contingency id]])</f>
        <v>A</v>
      </c>
      <c r="D116">
        <v>11.6666666666666</v>
      </c>
      <c r="E116" s="1">
        <v>1.0169491525423699</v>
      </c>
      <c r="F116">
        <v>60</v>
      </c>
      <c r="G116">
        <v>59</v>
      </c>
      <c r="H116" s="1">
        <v>1.27318333333333E-2</v>
      </c>
      <c r="I116" s="2">
        <f>AVERAGE(Table13458[[#This Row],[Estimated costs 1]:[Estimated costs 20]])</f>
        <v>1.27318333333333E-2</v>
      </c>
      <c r="J116" s="2">
        <f>_xlfn.STDEV.P(Table13458[[#This Row],[Estimated costs 1]:[Estimated costs 20]])</f>
        <v>0</v>
      </c>
      <c r="K116" s="2">
        <f>Table13458[[#This Row],[Dev]]/Table13458[[#This Row],[Mean]]*100</f>
        <v>0</v>
      </c>
      <c r="L116" s="2">
        <f>Table13458[[#This Row],[Estimated costs 1]]-Table13458[[#This Row],[Actual cost]]</f>
        <v>0</v>
      </c>
      <c r="M116" s="2">
        <f>Table13458[[#This Row],[Diff 1]]/Table13458[[#This Row],[Actual cost]]*100</f>
        <v>0</v>
      </c>
      <c r="N116">
        <v>1.27318333333333E-2</v>
      </c>
      <c r="O116">
        <v>1.27318333333333E-2</v>
      </c>
      <c r="P116">
        <v>1.27318333333333E-2</v>
      </c>
      <c r="Q116">
        <v>1.27318333333333E-2</v>
      </c>
      <c r="R116">
        <v>1.27318333333333E-2</v>
      </c>
      <c r="S116">
        <v>1.27318333333333E-2</v>
      </c>
      <c r="T116">
        <v>1.27318333333333E-2</v>
      </c>
      <c r="U116">
        <v>1.27318333333333E-2</v>
      </c>
      <c r="V116">
        <v>1.27318333333333E-2</v>
      </c>
      <c r="W116">
        <v>1.27318333333333E-2</v>
      </c>
      <c r="X116">
        <v>1.27318333333333E-2</v>
      </c>
      <c r="Y116">
        <v>1.27318333333333E-2</v>
      </c>
      <c r="Z116">
        <v>1.27318333333333E-2</v>
      </c>
      <c r="AA116">
        <v>1.27318333333333E-2</v>
      </c>
      <c r="AB116">
        <v>1.27318333333333E-2</v>
      </c>
      <c r="AC116">
        <v>1.27318333333333E-2</v>
      </c>
      <c r="AD116">
        <v>1.27318333333333E-2</v>
      </c>
      <c r="AE116">
        <v>1.27318333333333E-2</v>
      </c>
      <c r="AF116">
        <v>1.27318333333333E-2</v>
      </c>
      <c r="AG116">
        <v>1.27318333333333E-2</v>
      </c>
    </row>
    <row r="117" spans="1:33" hidden="1" x14ac:dyDescent="0.3">
      <c r="A117" t="s">
        <v>137</v>
      </c>
      <c r="B117">
        <v>115</v>
      </c>
      <c r="C117" t="str">
        <f>LEFT(Table13458[[#This Row],[Contingency id]])</f>
        <v>C</v>
      </c>
      <c r="D117">
        <v>0.30143180105501099</v>
      </c>
      <c r="E117" s="1">
        <v>1.34040404040404</v>
      </c>
      <c r="F117">
        <v>1327</v>
      </c>
      <c r="G117">
        <v>990</v>
      </c>
      <c r="H117" s="1">
        <v>1.2458176337603599E-2</v>
      </c>
      <c r="I117" s="2">
        <f>AVERAGE(Table13458[[#This Row],[Estimated costs 1]:[Estimated costs 20]])</f>
        <v>1.2515222305953259E-2</v>
      </c>
      <c r="J117" s="2">
        <f>_xlfn.STDEV.P(Table13458[[#This Row],[Estimated costs 1]:[Estimated costs 20]])</f>
        <v>6.676003222674462E-3</v>
      </c>
      <c r="K117" s="2">
        <f>Table13458[[#This Row],[Dev]]/Table13458[[#This Row],[Mean]]*100</f>
        <v>53.343065424405701</v>
      </c>
      <c r="L117" s="2">
        <f>Table13458[[#This Row],[Estimated costs 1]]-Table13458[[#This Row],[Actual cost]]</f>
        <v>1.0804822908816802E-2</v>
      </c>
      <c r="M117" s="2">
        <f>Table13458[[#This Row],[Diff 1]]/Table13458[[#This Row],[Actual cost]]*100</f>
        <v>86.728768449067971</v>
      </c>
      <c r="N117">
        <v>2.3262999246420401E-2</v>
      </c>
      <c r="O117">
        <v>9.6126601356443103E-3</v>
      </c>
      <c r="P117">
        <v>9.6126601356443103E-3</v>
      </c>
      <c r="Q117">
        <v>9.6126601356443103E-3</v>
      </c>
      <c r="R117">
        <v>9.6126601356443103E-3</v>
      </c>
      <c r="S117">
        <v>1.98538055764883E-2</v>
      </c>
      <c r="T117">
        <v>6.2034664657121298E-3</v>
      </c>
      <c r="U117">
        <v>9.6126601356443103E-3</v>
      </c>
      <c r="V117">
        <v>1.98538055764883E-2</v>
      </c>
      <c r="W117">
        <v>1.98538055764883E-2</v>
      </c>
      <c r="X117">
        <v>6.2034664657121298E-3</v>
      </c>
      <c r="Y117">
        <v>2.3262999246420401E-2</v>
      </c>
      <c r="Z117">
        <v>1.98538055764883E-2</v>
      </c>
      <c r="AA117">
        <v>6.2034664657121298E-3</v>
      </c>
      <c r="AB117">
        <v>6.2034664657121298E-3</v>
      </c>
      <c r="AC117">
        <v>9.6126601356443103E-3</v>
      </c>
      <c r="AD117">
        <v>6.2034664657121298E-3</v>
      </c>
      <c r="AE117">
        <v>6.2034664657121298E-3</v>
      </c>
      <c r="AF117">
        <v>2.3262999246420401E-2</v>
      </c>
      <c r="AG117">
        <v>6.2034664657121298E-3</v>
      </c>
    </row>
    <row r="118" spans="1:33" hidden="1" x14ac:dyDescent="0.3">
      <c r="A118" t="s">
        <v>138</v>
      </c>
      <c r="B118">
        <v>116</v>
      </c>
      <c r="C118" t="str">
        <f>LEFT(Table13458[[#This Row],[Contingency id]])</f>
        <v>C</v>
      </c>
      <c r="D118">
        <v>14.0625</v>
      </c>
      <c r="E118" s="1">
        <v>1</v>
      </c>
      <c r="F118">
        <v>64</v>
      </c>
      <c r="G118">
        <v>64</v>
      </c>
      <c r="H118" s="1">
        <v>1.229546875E-2</v>
      </c>
      <c r="I118" s="2">
        <f>AVERAGE(Table13458[[#This Row],[Estimated costs 1]:[Estimated costs 20]])</f>
        <v>1.229546875E-2</v>
      </c>
      <c r="J118" s="2">
        <f>_xlfn.STDEV.P(Table13458[[#This Row],[Estimated costs 1]:[Estimated costs 20]])</f>
        <v>2.2497965763803412E-17</v>
      </c>
      <c r="K118" s="2">
        <f>Table13458[[#This Row],[Dev]]/Table13458[[#This Row],[Mean]]*100</f>
        <v>1.8297769870549599E-13</v>
      </c>
      <c r="L118" s="2">
        <f>Table13458[[#This Row],[Estimated costs 1]]-Table13458[[#This Row],[Actual cost]]</f>
        <v>0</v>
      </c>
      <c r="M118" s="2">
        <f>Table13458[[#This Row],[Diff 1]]/Table13458[[#This Row],[Actual cost]]*100</f>
        <v>0</v>
      </c>
      <c r="N118">
        <v>1.229546875E-2</v>
      </c>
      <c r="O118">
        <v>1.2295468749999899E-2</v>
      </c>
      <c r="P118">
        <v>1.229546875E-2</v>
      </c>
      <c r="Q118">
        <v>1.229546875E-2</v>
      </c>
      <c r="R118">
        <v>1.229546875E-2</v>
      </c>
      <c r="S118">
        <v>1.229546875E-2</v>
      </c>
      <c r="T118">
        <v>1.229546875E-2</v>
      </c>
      <c r="U118">
        <v>1.229546875E-2</v>
      </c>
      <c r="V118">
        <v>1.229546875E-2</v>
      </c>
      <c r="W118">
        <v>1.229546875E-2</v>
      </c>
      <c r="X118">
        <v>1.229546875E-2</v>
      </c>
      <c r="Y118">
        <v>1.229546875E-2</v>
      </c>
      <c r="Z118">
        <v>1.229546875E-2</v>
      </c>
      <c r="AA118">
        <v>1.229546875E-2</v>
      </c>
      <c r="AB118">
        <v>1.229546875E-2</v>
      </c>
      <c r="AC118">
        <v>1.229546875E-2</v>
      </c>
      <c r="AD118">
        <v>1.229546875E-2</v>
      </c>
      <c r="AE118">
        <v>1.229546875E-2</v>
      </c>
      <c r="AF118">
        <v>1.229546875E-2</v>
      </c>
      <c r="AG118">
        <v>1.229546875E-2</v>
      </c>
    </row>
    <row r="119" spans="1:33" hidden="1" x14ac:dyDescent="0.3">
      <c r="A119" t="s">
        <v>139</v>
      </c>
      <c r="B119">
        <v>117</v>
      </c>
      <c r="C119" t="str">
        <f>LEFT(Table13458[[#This Row],[Contingency id]])</f>
        <v>C</v>
      </c>
      <c r="D119">
        <v>0.625</v>
      </c>
      <c r="E119" s="1">
        <v>1.0457516339869199</v>
      </c>
      <c r="F119">
        <v>160</v>
      </c>
      <c r="G119">
        <v>153</v>
      </c>
      <c r="H119" s="1">
        <v>1.19875E-2</v>
      </c>
      <c r="I119" s="2">
        <f>AVERAGE(Table13458[[#This Row],[Estimated costs 1]:[Estimated costs 20]])</f>
        <v>1.1987500000000005E-2</v>
      </c>
      <c r="J119" s="2">
        <f>_xlfn.STDEV.P(Table13458[[#This Row],[Estimated costs 1]:[Estimated costs 20]])</f>
        <v>5.2041704279304213E-18</v>
      </c>
      <c r="K119" s="2">
        <f>Table13458[[#This Row],[Dev]]/Table13458[[#This Row],[Mean]]*100</f>
        <v>4.3413309096395577E-14</v>
      </c>
      <c r="L119" s="2">
        <f>Table13458[[#This Row],[Estimated costs 1]]-Table13458[[#This Row],[Actual cost]]</f>
        <v>0</v>
      </c>
      <c r="M119" s="2">
        <f>Table13458[[#This Row],[Diff 1]]/Table13458[[#This Row],[Actual cost]]*100</f>
        <v>0</v>
      </c>
      <c r="N119">
        <v>1.19875E-2</v>
      </c>
      <c r="O119">
        <v>1.19875E-2</v>
      </c>
      <c r="P119">
        <v>1.19875E-2</v>
      </c>
      <c r="Q119">
        <v>1.19875E-2</v>
      </c>
      <c r="R119">
        <v>1.19875E-2</v>
      </c>
      <c r="S119">
        <v>1.19875E-2</v>
      </c>
      <c r="T119">
        <v>1.19875E-2</v>
      </c>
      <c r="U119">
        <v>1.19875E-2</v>
      </c>
      <c r="V119">
        <v>1.19875E-2</v>
      </c>
      <c r="W119">
        <v>1.19875E-2</v>
      </c>
      <c r="X119">
        <v>1.19875E-2</v>
      </c>
      <c r="Y119">
        <v>1.19875E-2</v>
      </c>
      <c r="Z119">
        <v>1.19875E-2</v>
      </c>
      <c r="AA119">
        <v>1.19875E-2</v>
      </c>
      <c r="AB119">
        <v>1.19875E-2</v>
      </c>
      <c r="AC119">
        <v>1.19875E-2</v>
      </c>
      <c r="AD119">
        <v>1.19875E-2</v>
      </c>
      <c r="AE119">
        <v>1.19875E-2</v>
      </c>
      <c r="AF119">
        <v>1.19875E-2</v>
      </c>
      <c r="AG119">
        <v>1.19875E-2</v>
      </c>
    </row>
    <row r="120" spans="1:33" hidden="1" x14ac:dyDescent="0.3">
      <c r="A120" t="s">
        <v>140</v>
      </c>
      <c r="B120">
        <v>118</v>
      </c>
      <c r="C120" t="str">
        <f>LEFT(Table13458[[#This Row],[Contingency id]])</f>
        <v>C</v>
      </c>
      <c r="D120">
        <v>3.3898305084745699</v>
      </c>
      <c r="E120" s="1">
        <v>1</v>
      </c>
      <c r="F120">
        <v>118</v>
      </c>
      <c r="G120">
        <v>118</v>
      </c>
      <c r="H120" s="1">
        <v>1.1790677966101599E-2</v>
      </c>
      <c r="I120" s="2">
        <f>AVERAGE(Table13458[[#This Row],[Estimated costs 1]:[Estimated costs 20]])</f>
        <v>1.1790677966101594E-2</v>
      </c>
      <c r="J120" s="2">
        <f>_xlfn.STDEV.P(Table13458[[#This Row],[Estimated costs 1]:[Estimated costs 20]])</f>
        <v>5.2041704279304213E-18</v>
      </c>
      <c r="K120" s="2">
        <f>Table13458[[#This Row],[Dev]]/Table13458[[#This Row],[Mean]]*100</f>
        <v>4.4138008373161432E-14</v>
      </c>
      <c r="L120" s="2">
        <f>Table13458[[#This Row],[Estimated costs 1]]-Table13458[[#This Row],[Actual cost]]</f>
        <v>0</v>
      </c>
      <c r="M120" s="2">
        <f>Table13458[[#This Row],[Diff 1]]/Table13458[[#This Row],[Actual cost]]*100</f>
        <v>0</v>
      </c>
      <c r="N120">
        <v>1.1790677966101599E-2</v>
      </c>
      <c r="O120">
        <v>1.1790677966101599E-2</v>
      </c>
      <c r="P120">
        <v>1.1790677966101599E-2</v>
      </c>
      <c r="Q120">
        <v>1.1790677966101599E-2</v>
      </c>
      <c r="R120">
        <v>1.1790677966101599E-2</v>
      </c>
      <c r="S120">
        <v>1.1790677966101599E-2</v>
      </c>
      <c r="T120">
        <v>1.1790677966101599E-2</v>
      </c>
      <c r="U120">
        <v>1.1790677966101599E-2</v>
      </c>
      <c r="V120">
        <v>1.1790677966101599E-2</v>
      </c>
      <c r="W120">
        <v>1.1790677966101599E-2</v>
      </c>
      <c r="X120">
        <v>1.1790677966101599E-2</v>
      </c>
      <c r="Y120">
        <v>1.1790677966101599E-2</v>
      </c>
      <c r="Z120">
        <v>1.1790677966101599E-2</v>
      </c>
      <c r="AA120">
        <v>1.1790677966101599E-2</v>
      </c>
      <c r="AB120">
        <v>1.1790677966101599E-2</v>
      </c>
      <c r="AC120">
        <v>1.1790677966101599E-2</v>
      </c>
      <c r="AD120">
        <v>1.1790677966101599E-2</v>
      </c>
      <c r="AE120">
        <v>1.1790677966101599E-2</v>
      </c>
      <c r="AF120">
        <v>1.1790677966101599E-2</v>
      </c>
      <c r="AG120">
        <v>1.1790677966101599E-2</v>
      </c>
    </row>
    <row r="121" spans="1:33" hidden="1" x14ac:dyDescent="0.3">
      <c r="A121" t="s">
        <v>141</v>
      </c>
      <c r="B121">
        <v>119</v>
      </c>
      <c r="C121" t="str">
        <f>LEFT(Table13458[[#This Row],[Contingency id]])</f>
        <v>B</v>
      </c>
      <c r="D121">
        <v>3.84615384615384</v>
      </c>
      <c r="E121" s="1">
        <v>1.0569105691056899</v>
      </c>
      <c r="F121">
        <v>130</v>
      </c>
      <c r="G121">
        <v>123</v>
      </c>
      <c r="H121" s="1">
        <v>1.1764615384615301E-2</v>
      </c>
      <c r="I121" s="2">
        <f>AVERAGE(Table13458[[#This Row],[Estimated costs 1]:[Estimated costs 20]])</f>
        <v>1.1764615384615297E-2</v>
      </c>
      <c r="J121" s="2">
        <f>_xlfn.STDEV.P(Table13458[[#This Row],[Estimated costs 1]:[Estimated costs 20]])</f>
        <v>3.4694469519536142E-18</v>
      </c>
      <c r="K121" s="2">
        <f>Table13458[[#This Row],[Dev]]/Table13458[[#This Row],[Mean]]*100</f>
        <v>2.9490525941805493E-14</v>
      </c>
      <c r="L121" s="2">
        <f>Table13458[[#This Row],[Estimated costs 1]]-Table13458[[#This Row],[Actual cost]]</f>
        <v>0</v>
      </c>
      <c r="M121" s="2">
        <f>Table13458[[#This Row],[Diff 1]]/Table13458[[#This Row],[Actual cost]]*100</f>
        <v>0</v>
      </c>
      <c r="N121">
        <v>1.1764615384615301E-2</v>
      </c>
      <c r="O121">
        <v>1.1764615384615301E-2</v>
      </c>
      <c r="P121">
        <v>1.1764615384615301E-2</v>
      </c>
      <c r="Q121">
        <v>1.1764615384615301E-2</v>
      </c>
      <c r="R121">
        <v>1.1764615384615301E-2</v>
      </c>
      <c r="S121">
        <v>1.1764615384615301E-2</v>
      </c>
      <c r="T121">
        <v>1.1764615384615301E-2</v>
      </c>
      <c r="U121">
        <v>1.1764615384615301E-2</v>
      </c>
      <c r="V121">
        <v>1.1764615384615301E-2</v>
      </c>
      <c r="W121">
        <v>1.1764615384615301E-2</v>
      </c>
      <c r="X121">
        <v>1.1764615384615301E-2</v>
      </c>
      <c r="Y121">
        <v>1.1764615384615301E-2</v>
      </c>
      <c r="Z121">
        <v>1.1764615384615301E-2</v>
      </c>
      <c r="AA121">
        <v>1.1764615384615301E-2</v>
      </c>
      <c r="AB121">
        <v>1.1764615384615301E-2</v>
      </c>
      <c r="AC121">
        <v>1.1764615384615301E-2</v>
      </c>
      <c r="AD121">
        <v>1.1764615384615301E-2</v>
      </c>
      <c r="AE121">
        <v>1.1764615384615301E-2</v>
      </c>
      <c r="AF121">
        <v>1.1764615384615301E-2</v>
      </c>
      <c r="AG121">
        <v>1.1764615384615301E-2</v>
      </c>
    </row>
    <row r="122" spans="1:33" x14ac:dyDescent="0.3">
      <c r="A122" t="s">
        <v>142</v>
      </c>
      <c r="B122">
        <v>120</v>
      </c>
      <c r="C122" t="str">
        <f>LEFT(Table13458[[#This Row],[Contingency id]])</f>
        <v>A</v>
      </c>
      <c r="D122">
        <v>4.6153846153846096</v>
      </c>
      <c r="E122" s="1">
        <v>1.02362204724409</v>
      </c>
      <c r="F122">
        <v>130</v>
      </c>
      <c r="G122">
        <v>127</v>
      </c>
      <c r="H122" s="1">
        <v>1.17015384615384E-2</v>
      </c>
      <c r="I122" s="2">
        <f>AVERAGE(Table13458[[#This Row],[Estimated costs 1]:[Estimated costs 20]])</f>
        <v>1.0994153846153815E-2</v>
      </c>
      <c r="J122" s="2">
        <f>_xlfn.STDEV.P(Table13458[[#This Row],[Estimated costs 1]:[Estimated costs 20]])</f>
        <v>2.3249905312525822E-3</v>
      </c>
      <c r="K122" s="2">
        <f>Table13458[[#This Row],[Dev]]/Table13458[[#This Row],[Mean]]*100</f>
        <v>21.147516796537776</v>
      </c>
      <c r="L122" s="2">
        <f>Table13458[[#This Row],[Estimated costs 1]]-Table13458[[#This Row],[Actual cost]]</f>
        <v>-3.8261538461537899E-3</v>
      </c>
      <c r="M122" s="2">
        <f>Table13458[[#This Row],[Diff 1]]/Table13458[[#This Row],[Actual cost]]*100</f>
        <v>-32.697870102550311</v>
      </c>
      <c r="N122">
        <v>7.8753846153846105E-3</v>
      </c>
      <c r="O122">
        <v>1.1990769230769201E-2</v>
      </c>
      <c r="P122">
        <v>7.8753846153846105E-3</v>
      </c>
      <c r="Q122">
        <v>1.14123076923076E-2</v>
      </c>
      <c r="R122">
        <v>7.8753846153846105E-3</v>
      </c>
      <c r="S122">
        <v>1.1990769230769201E-2</v>
      </c>
      <c r="T122">
        <v>1.1990769230769201E-2</v>
      </c>
      <c r="U122">
        <v>7.8753846153846105E-3</v>
      </c>
      <c r="V122">
        <v>1.1990769230769201E-2</v>
      </c>
      <c r="W122">
        <v>1.1990769230769201E-2</v>
      </c>
      <c r="X122">
        <v>7.8753846153846105E-3</v>
      </c>
      <c r="Y122">
        <v>1.1990769230769201E-2</v>
      </c>
      <c r="Z122">
        <v>1.1990769230769201E-2</v>
      </c>
      <c r="AA122">
        <v>1.14123076923076E-2</v>
      </c>
      <c r="AB122">
        <v>7.8753846153846105E-3</v>
      </c>
      <c r="AC122">
        <v>1.1990769230769201E-2</v>
      </c>
      <c r="AD122">
        <v>1.14123076923076E-2</v>
      </c>
      <c r="AE122">
        <v>1.55276923076923E-2</v>
      </c>
      <c r="AF122">
        <v>1.55276923076923E-2</v>
      </c>
      <c r="AG122">
        <v>1.14123076923076E-2</v>
      </c>
    </row>
    <row r="123" spans="1:33" x14ac:dyDescent="0.3">
      <c r="A123" t="s">
        <v>143</v>
      </c>
      <c r="B123">
        <v>121</v>
      </c>
      <c r="C123" t="str">
        <f>LEFT(Table13458[[#This Row],[Contingency id]])</f>
        <v>A</v>
      </c>
      <c r="D123">
        <v>4.2735042735042699</v>
      </c>
      <c r="E123" s="1">
        <v>1.01739130434782</v>
      </c>
      <c r="F123">
        <v>117</v>
      </c>
      <c r="G123">
        <v>115</v>
      </c>
      <c r="H123" s="1">
        <v>1.0690598290598201E-2</v>
      </c>
      <c r="I123" s="2">
        <f>AVERAGE(Table13458[[#This Row],[Estimated costs 1]:[Estimated costs 20]])</f>
        <v>1.0690598290598204E-2</v>
      </c>
      <c r="J123" s="2">
        <f>_xlfn.STDEV.P(Table13458[[#This Row],[Estimated costs 1]:[Estimated costs 20]])</f>
        <v>3.4694469519536142E-18</v>
      </c>
      <c r="K123" s="2">
        <f>Table13458[[#This Row],[Dev]]/Table13458[[#This Row],[Mean]]*100</f>
        <v>3.2453253388117695E-14</v>
      </c>
      <c r="L123" s="2">
        <f>Table13458[[#This Row],[Estimated costs 1]]-Table13458[[#This Row],[Actual cost]]</f>
        <v>0</v>
      </c>
      <c r="M123" s="2">
        <f>Table13458[[#This Row],[Diff 1]]/Table13458[[#This Row],[Actual cost]]*100</f>
        <v>0</v>
      </c>
      <c r="N123">
        <v>1.0690598290598201E-2</v>
      </c>
      <c r="O123">
        <v>1.0690598290598201E-2</v>
      </c>
      <c r="P123">
        <v>1.0690598290598201E-2</v>
      </c>
      <c r="Q123">
        <v>1.0690598290598201E-2</v>
      </c>
      <c r="R123">
        <v>1.0690598290598201E-2</v>
      </c>
      <c r="S123">
        <v>1.0690598290598201E-2</v>
      </c>
      <c r="T123">
        <v>1.0690598290598201E-2</v>
      </c>
      <c r="U123">
        <v>1.0690598290598201E-2</v>
      </c>
      <c r="V123">
        <v>1.0690598290598201E-2</v>
      </c>
      <c r="W123">
        <v>1.0690598290598201E-2</v>
      </c>
      <c r="X123">
        <v>1.0690598290598201E-2</v>
      </c>
      <c r="Y123">
        <v>1.0690598290598201E-2</v>
      </c>
      <c r="Z123">
        <v>1.0690598290598201E-2</v>
      </c>
      <c r="AA123">
        <v>1.0690598290598201E-2</v>
      </c>
      <c r="AB123">
        <v>1.0690598290598201E-2</v>
      </c>
      <c r="AC123">
        <v>1.0690598290598201E-2</v>
      </c>
      <c r="AD123">
        <v>1.0690598290598201E-2</v>
      </c>
      <c r="AE123">
        <v>1.0690598290598201E-2</v>
      </c>
      <c r="AF123">
        <v>1.0690598290598201E-2</v>
      </c>
      <c r="AG123">
        <v>1.0690598290598201E-2</v>
      </c>
    </row>
    <row r="124" spans="1:33" hidden="1" x14ac:dyDescent="0.3">
      <c r="A124" t="s">
        <v>144</v>
      </c>
      <c r="B124">
        <v>122</v>
      </c>
      <c r="C124" t="str">
        <f>LEFT(Table13458[[#This Row],[Contingency id]])</f>
        <v>B</v>
      </c>
      <c r="D124">
        <v>3.3898305084745699</v>
      </c>
      <c r="E124" s="1">
        <v>1.0260869565217301</v>
      </c>
      <c r="F124">
        <v>118</v>
      </c>
      <c r="G124">
        <v>115</v>
      </c>
      <c r="H124" s="1">
        <v>1.03923728813559E-2</v>
      </c>
      <c r="I124" s="2">
        <f>AVERAGE(Table13458[[#This Row],[Estimated costs 1]:[Estimated costs 20]])</f>
        <v>1.0392372881355897E-2</v>
      </c>
      <c r="J124" s="2">
        <f>_xlfn.STDEV.P(Table13458[[#This Row],[Estimated costs 1]:[Estimated costs 20]])</f>
        <v>3.4694469519536142E-18</v>
      </c>
      <c r="K124" s="2">
        <f>Table13458[[#This Row],[Dev]]/Table13458[[#This Row],[Mean]]*100</f>
        <v>3.3384550300132746E-14</v>
      </c>
      <c r="L124" s="2">
        <f>Table13458[[#This Row],[Estimated costs 1]]-Table13458[[#This Row],[Actual cost]]</f>
        <v>0</v>
      </c>
      <c r="M124" s="2">
        <f>Table13458[[#This Row],[Diff 1]]/Table13458[[#This Row],[Actual cost]]*100</f>
        <v>0</v>
      </c>
      <c r="N124">
        <v>1.03923728813559E-2</v>
      </c>
      <c r="O124">
        <v>1.03923728813559E-2</v>
      </c>
      <c r="P124">
        <v>1.03923728813559E-2</v>
      </c>
      <c r="Q124">
        <v>1.03923728813559E-2</v>
      </c>
      <c r="R124">
        <v>1.03923728813559E-2</v>
      </c>
      <c r="S124">
        <v>1.03923728813559E-2</v>
      </c>
      <c r="T124">
        <v>1.03923728813559E-2</v>
      </c>
      <c r="U124">
        <v>1.03923728813559E-2</v>
      </c>
      <c r="V124">
        <v>1.03923728813559E-2</v>
      </c>
      <c r="W124">
        <v>1.03923728813559E-2</v>
      </c>
      <c r="X124">
        <v>1.03923728813559E-2</v>
      </c>
      <c r="Y124">
        <v>1.03923728813559E-2</v>
      </c>
      <c r="Z124">
        <v>1.03923728813559E-2</v>
      </c>
      <c r="AA124">
        <v>1.03923728813559E-2</v>
      </c>
      <c r="AB124">
        <v>1.03923728813559E-2</v>
      </c>
      <c r="AC124">
        <v>1.03923728813559E-2</v>
      </c>
      <c r="AD124">
        <v>1.03923728813559E-2</v>
      </c>
      <c r="AE124">
        <v>1.03923728813559E-2</v>
      </c>
      <c r="AF124">
        <v>1.03923728813559E-2</v>
      </c>
      <c r="AG124">
        <v>1.03923728813559E-2</v>
      </c>
    </row>
    <row r="125" spans="1:33" hidden="1" x14ac:dyDescent="0.3">
      <c r="A125" t="s">
        <v>145</v>
      </c>
      <c r="B125">
        <v>123</v>
      </c>
      <c r="C125" t="str">
        <f>LEFT(Table13458[[#This Row],[Contingency id]])</f>
        <v>B</v>
      </c>
      <c r="D125">
        <v>1.5037593984962401</v>
      </c>
      <c r="E125" s="1">
        <v>1.04724409448818</v>
      </c>
      <c r="F125">
        <v>133</v>
      </c>
      <c r="G125">
        <v>127</v>
      </c>
      <c r="H125" s="1">
        <v>8.9992481203007499E-3</v>
      </c>
      <c r="I125" s="2">
        <f>AVERAGE(Table13458[[#This Row],[Estimated costs 1]:[Estimated costs 20]])</f>
        <v>8.9992481203007534E-3</v>
      </c>
      <c r="J125" s="2">
        <f>_xlfn.STDEV.P(Table13458[[#This Row],[Estimated costs 1]:[Estimated costs 20]])</f>
        <v>3.4694469519536142E-18</v>
      </c>
      <c r="K125" s="2">
        <f>Table13458[[#This Row],[Dev]]/Table13458[[#This Row],[Mean]]*100</f>
        <v>3.8552631348469432E-14</v>
      </c>
      <c r="L125" s="2">
        <f>Table13458[[#This Row],[Estimated costs 1]]-Table13458[[#This Row],[Actual cost]]</f>
        <v>0</v>
      </c>
      <c r="M125" s="2">
        <f>Table13458[[#This Row],[Diff 1]]/Table13458[[#This Row],[Actual cost]]*100</f>
        <v>0</v>
      </c>
      <c r="N125">
        <v>8.9992481203007499E-3</v>
      </c>
      <c r="O125">
        <v>8.9992481203007499E-3</v>
      </c>
      <c r="P125">
        <v>8.9992481203007499E-3</v>
      </c>
      <c r="Q125">
        <v>8.9992481203007499E-3</v>
      </c>
      <c r="R125">
        <v>8.9992481203007499E-3</v>
      </c>
      <c r="S125">
        <v>8.9992481203007499E-3</v>
      </c>
      <c r="T125">
        <v>8.9992481203007499E-3</v>
      </c>
      <c r="U125">
        <v>8.9992481203007499E-3</v>
      </c>
      <c r="V125">
        <v>8.9992481203007499E-3</v>
      </c>
      <c r="W125">
        <v>8.9992481203007499E-3</v>
      </c>
      <c r="X125">
        <v>8.9992481203007499E-3</v>
      </c>
      <c r="Y125">
        <v>8.9992481203007499E-3</v>
      </c>
      <c r="Z125">
        <v>8.9992481203007499E-3</v>
      </c>
      <c r="AA125">
        <v>8.9992481203007499E-3</v>
      </c>
      <c r="AB125">
        <v>8.9992481203007499E-3</v>
      </c>
      <c r="AC125">
        <v>8.9992481203007499E-3</v>
      </c>
      <c r="AD125">
        <v>8.9992481203007499E-3</v>
      </c>
      <c r="AE125">
        <v>8.9992481203007499E-3</v>
      </c>
      <c r="AF125">
        <v>8.9992481203007499E-3</v>
      </c>
      <c r="AG125">
        <v>8.9992481203007499E-3</v>
      </c>
    </row>
    <row r="126" spans="1:33" hidden="1" x14ac:dyDescent="0.3">
      <c r="A126" t="s">
        <v>146</v>
      </c>
      <c r="B126">
        <v>124</v>
      </c>
      <c r="C126" t="str">
        <f>LEFT(Table13458[[#This Row],[Contingency id]])</f>
        <v>B</v>
      </c>
      <c r="D126">
        <v>5.0847457627118597</v>
      </c>
      <c r="E126" s="1">
        <v>1</v>
      </c>
      <c r="F126">
        <v>59</v>
      </c>
      <c r="G126">
        <v>59</v>
      </c>
      <c r="H126" s="1">
        <v>8.85084745762711E-3</v>
      </c>
      <c r="I126" s="2">
        <f>AVERAGE(Table13458[[#This Row],[Estimated costs 1]:[Estimated costs 20]])</f>
        <v>8.8508474576271083E-3</v>
      </c>
      <c r="J126" s="2">
        <f>_xlfn.STDEV.P(Table13458[[#This Row],[Estimated costs 1]:[Estimated costs 20]])</f>
        <v>1.7347234759768071E-18</v>
      </c>
      <c r="K126" s="2">
        <f>Table13458[[#This Row],[Dev]]/Table13458[[#This Row],[Mean]]*100</f>
        <v>1.9599518399584786E-14</v>
      </c>
      <c r="L126" s="2">
        <f>Table13458[[#This Row],[Estimated costs 1]]-Table13458[[#This Row],[Actual cost]]</f>
        <v>0</v>
      </c>
      <c r="M126" s="2">
        <f>Table13458[[#This Row],[Diff 1]]/Table13458[[#This Row],[Actual cost]]*100</f>
        <v>0</v>
      </c>
      <c r="N126">
        <v>8.85084745762711E-3</v>
      </c>
      <c r="O126">
        <v>8.85084745762711E-3</v>
      </c>
      <c r="P126">
        <v>8.85084745762711E-3</v>
      </c>
      <c r="Q126">
        <v>8.85084745762711E-3</v>
      </c>
      <c r="R126">
        <v>8.85084745762711E-3</v>
      </c>
      <c r="S126">
        <v>8.85084745762711E-3</v>
      </c>
      <c r="T126">
        <v>8.85084745762711E-3</v>
      </c>
      <c r="U126">
        <v>8.85084745762711E-3</v>
      </c>
      <c r="V126">
        <v>8.85084745762711E-3</v>
      </c>
      <c r="W126">
        <v>8.85084745762711E-3</v>
      </c>
      <c r="X126">
        <v>8.85084745762711E-3</v>
      </c>
      <c r="Y126">
        <v>8.85084745762711E-3</v>
      </c>
      <c r="Z126">
        <v>8.85084745762711E-3</v>
      </c>
      <c r="AA126">
        <v>8.85084745762711E-3</v>
      </c>
      <c r="AB126">
        <v>8.85084745762711E-3</v>
      </c>
      <c r="AC126">
        <v>8.85084745762711E-3</v>
      </c>
      <c r="AD126">
        <v>8.85084745762711E-3</v>
      </c>
      <c r="AE126">
        <v>8.85084745762711E-3</v>
      </c>
      <c r="AF126">
        <v>8.85084745762711E-3</v>
      </c>
      <c r="AG126">
        <v>8.85084745762711E-3</v>
      </c>
    </row>
    <row r="127" spans="1:33" hidden="1" x14ac:dyDescent="0.3">
      <c r="A127" t="s">
        <v>147</v>
      </c>
      <c r="B127">
        <v>125</v>
      </c>
      <c r="C127" t="str">
        <f>LEFT(Table13458[[#This Row],[Contingency id]])</f>
        <v>B</v>
      </c>
      <c r="D127">
        <v>0.56577086280056499</v>
      </c>
      <c r="E127" s="1">
        <v>1.2044293015332099</v>
      </c>
      <c r="F127">
        <v>707</v>
      </c>
      <c r="G127">
        <v>587</v>
      </c>
      <c r="H127" s="1">
        <v>8.3927864214992896E-3</v>
      </c>
      <c r="I127" s="2">
        <f>AVERAGE(Table13458[[#This Row],[Estimated costs 1]:[Estimated costs 20]])</f>
        <v>8.1099858557284223E-3</v>
      </c>
      <c r="J127" s="2">
        <f>_xlfn.STDEV.P(Table13458[[#This Row],[Estimated costs 1]:[Estimated costs 20]])</f>
        <v>3.2876853214657484E-3</v>
      </c>
      <c r="K127" s="2">
        <f>Table13458[[#This Row],[Dev]]/Table13458[[#This Row],[Mean]]*100</f>
        <v>40.538730645794146</v>
      </c>
      <c r="L127" s="2">
        <f>Table13458[[#This Row],[Estimated costs 1]]-Table13458[[#This Row],[Actual cost]]</f>
        <v>-2.9571428571428596E-3</v>
      </c>
      <c r="M127" s="2">
        <f>Table13458[[#This Row],[Diff 1]]/Table13458[[#This Row],[Actual cost]]*100</f>
        <v>-35.23433945093285</v>
      </c>
      <c r="N127">
        <v>5.4356435643564301E-3</v>
      </c>
      <c r="O127">
        <v>1.44362093352192E-2</v>
      </c>
      <c r="P127">
        <v>5.4356435643564301E-3</v>
      </c>
      <c r="Q127">
        <v>8.2636492220650604E-3</v>
      </c>
      <c r="R127">
        <v>1.1608203677510601E-2</v>
      </c>
      <c r="S127">
        <v>5.4356435643564301E-3</v>
      </c>
      <c r="T127">
        <v>5.4356435643564301E-3</v>
      </c>
      <c r="U127">
        <v>8.2636492220650604E-3</v>
      </c>
      <c r="V127">
        <v>1.44362093352192E-2</v>
      </c>
      <c r="W127">
        <v>1.44362093352192E-2</v>
      </c>
      <c r="X127">
        <v>5.4356435643564301E-3</v>
      </c>
      <c r="Y127">
        <v>8.2636492220650604E-3</v>
      </c>
      <c r="Z127">
        <v>5.4356435643564301E-3</v>
      </c>
      <c r="AA127">
        <v>5.4356435643564301E-3</v>
      </c>
      <c r="AB127">
        <v>5.4356435643564301E-3</v>
      </c>
      <c r="AC127">
        <v>8.2636492220650604E-3</v>
      </c>
      <c r="AD127">
        <v>8.2636492220650604E-3</v>
      </c>
      <c r="AE127">
        <v>5.4356435643564301E-3</v>
      </c>
      <c r="AF127">
        <v>1.1608203677510601E-2</v>
      </c>
      <c r="AG127">
        <v>5.4356435643564301E-3</v>
      </c>
    </row>
    <row r="128" spans="1:33" hidden="1" x14ac:dyDescent="0.3">
      <c r="A128" t="s">
        <v>148</v>
      </c>
      <c r="B128">
        <v>126</v>
      </c>
      <c r="C128" t="str">
        <f>LEFT(Table13458[[#This Row],[Contingency id]])</f>
        <v>C</v>
      </c>
      <c r="D128">
        <v>3.3333333333333299</v>
      </c>
      <c r="E128" s="1">
        <v>1.0169491525423699</v>
      </c>
      <c r="F128">
        <v>60</v>
      </c>
      <c r="G128">
        <v>59</v>
      </c>
      <c r="H128" s="1">
        <v>7.2416666666666601E-3</v>
      </c>
      <c r="I128" s="2">
        <f>AVERAGE(Table13458[[#This Row],[Estimated costs 1]:[Estimated costs 20]])</f>
        <v>7.2416666666666601E-3</v>
      </c>
      <c r="J128" s="2">
        <f>_xlfn.STDEV.P(Table13458[[#This Row],[Estimated costs 1]:[Estimated costs 20]])</f>
        <v>0</v>
      </c>
      <c r="K128" s="2">
        <f>Table13458[[#This Row],[Dev]]/Table13458[[#This Row],[Mean]]*100</f>
        <v>0</v>
      </c>
      <c r="L128" s="2">
        <f>Table13458[[#This Row],[Estimated costs 1]]-Table13458[[#This Row],[Actual cost]]</f>
        <v>0</v>
      </c>
      <c r="M128" s="2">
        <f>Table13458[[#This Row],[Diff 1]]/Table13458[[#This Row],[Actual cost]]*100</f>
        <v>0</v>
      </c>
      <c r="N128">
        <v>7.2416666666666601E-3</v>
      </c>
      <c r="O128">
        <v>7.2416666666666601E-3</v>
      </c>
      <c r="P128">
        <v>7.2416666666666601E-3</v>
      </c>
      <c r="Q128">
        <v>7.2416666666666601E-3</v>
      </c>
      <c r="R128">
        <v>7.2416666666666601E-3</v>
      </c>
      <c r="S128">
        <v>7.2416666666666601E-3</v>
      </c>
      <c r="T128">
        <v>7.2416666666666601E-3</v>
      </c>
      <c r="U128">
        <v>7.2416666666666601E-3</v>
      </c>
      <c r="V128">
        <v>7.2416666666666601E-3</v>
      </c>
      <c r="W128">
        <v>7.2416666666666601E-3</v>
      </c>
      <c r="X128">
        <v>7.2416666666666601E-3</v>
      </c>
      <c r="Y128">
        <v>7.2416666666666601E-3</v>
      </c>
      <c r="Z128">
        <v>7.2416666666666601E-3</v>
      </c>
      <c r="AA128">
        <v>7.2416666666666601E-3</v>
      </c>
      <c r="AB128">
        <v>7.2416666666666601E-3</v>
      </c>
      <c r="AC128">
        <v>7.2416666666666601E-3</v>
      </c>
      <c r="AD128">
        <v>7.2416666666666601E-3</v>
      </c>
      <c r="AE128">
        <v>7.2416666666666601E-3</v>
      </c>
      <c r="AF128">
        <v>7.2416666666666601E-3</v>
      </c>
      <c r="AG128">
        <v>7.2416666666666601E-3</v>
      </c>
    </row>
    <row r="129" spans="1:33" hidden="1" x14ac:dyDescent="0.3">
      <c r="A129" t="s">
        <v>149</v>
      </c>
      <c r="B129">
        <v>127</v>
      </c>
      <c r="C129" t="str">
        <f>LEFT(Table13458[[#This Row],[Contingency id]])</f>
        <v>C</v>
      </c>
      <c r="D129">
        <v>0.18903591682419599</v>
      </c>
      <c r="E129" s="1">
        <v>1.1113445378151201</v>
      </c>
      <c r="F129">
        <v>529</v>
      </c>
      <c r="G129">
        <v>476</v>
      </c>
      <c r="H129" s="1">
        <v>6.4234404536861996E-3</v>
      </c>
      <c r="I129" s="2">
        <f>AVERAGE(Table13458[[#This Row],[Estimated costs 1]:[Estimated costs 20]])</f>
        <v>6.4234404536862005E-3</v>
      </c>
      <c r="J129" s="2">
        <f>_xlfn.STDEV.P(Table13458[[#This Row],[Estimated costs 1]:[Estimated costs 20]])</f>
        <v>8.6736173798840355E-19</v>
      </c>
      <c r="K129" s="2">
        <f>Table13458[[#This Row],[Dev]]/Table13458[[#This Row],[Mean]]*100</f>
        <v>1.3503071200584623E-14</v>
      </c>
      <c r="L129" s="2">
        <f>Table13458[[#This Row],[Estimated costs 1]]-Table13458[[#This Row],[Actual cost]]</f>
        <v>0</v>
      </c>
      <c r="M129" s="2">
        <f>Table13458[[#This Row],[Diff 1]]/Table13458[[#This Row],[Actual cost]]*100</f>
        <v>0</v>
      </c>
      <c r="N129">
        <v>6.4234404536861996E-3</v>
      </c>
      <c r="O129">
        <v>6.4234404536861996E-3</v>
      </c>
      <c r="P129">
        <v>6.4234404536861996E-3</v>
      </c>
      <c r="Q129">
        <v>6.4234404536861996E-3</v>
      </c>
      <c r="R129">
        <v>6.4234404536861996E-3</v>
      </c>
      <c r="S129">
        <v>6.4234404536861996E-3</v>
      </c>
      <c r="T129">
        <v>6.4234404536861996E-3</v>
      </c>
      <c r="U129">
        <v>6.4234404536861996E-3</v>
      </c>
      <c r="V129">
        <v>6.4234404536861996E-3</v>
      </c>
      <c r="W129">
        <v>6.4234404536861996E-3</v>
      </c>
      <c r="X129">
        <v>6.4234404536861996E-3</v>
      </c>
      <c r="Y129">
        <v>6.4234404536861996E-3</v>
      </c>
      <c r="Z129">
        <v>6.4234404536861996E-3</v>
      </c>
      <c r="AA129">
        <v>6.4234404536861996E-3</v>
      </c>
      <c r="AB129">
        <v>6.4234404536861996E-3</v>
      </c>
      <c r="AC129">
        <v>6.4234404536861996E-3</v>
      </c>
      <c r="AD129">
        <v>6.4234404536861996E-3</v>
      </c>
      <c r="AE129">
        <v>6.4234404536861996E-3</v>
      </c>
      <c r="AF129">
        <v>6.4234404536861996E-3</v>
      </c>
      <c r="AG129">
        <v>6.4234404536861996E-3</v>
      </c>
    </row>
    <row r="130" spans="1:33" hidden="1" x14ac:dyDescent="0.3">
      <c r="A130" t="s">
        <v>150</v>
      </c>
      <c r="B130">
        <v>128</v>
      </c>
      <c r="C130" t="str">
        <f>LEFT(Table13458[[#This Row],[Contingency id]])</f>
        <v>B</v>
      </c>
      <c r="D130">
        <v>0.59021922428330498</v>
      </c>
      <c r="E130" s="1">
        <v>1.3133997785160501</v>
      </c>
      <c r="F130">
        <v>1186</v>
      </c>
      <c r="G130">
        <v>903</v>
      </c>
      <c r="H130" s="1">
        <v>6.3080101180438396E-3</v>
      </c>
      <c r="I130" s="2">
        <f>AVERAGE(Table13458[[#This Row],[Estimated costs 1]:[Estimated costs 20]])</f>
        <v>6.492664418212472E-3</v>
      </c>
      <c r="J130" s="2">
        <f>_xlfn.STDEV.P(Table13458[[#This Row],[Estimated costs 1]:[Estimated costs 20]])</f>
        <v>1.6044179763890893E-3</v>
      </c>
      <c r="K130" s="2">
        <f>Table13458[[#This Row],[Dev]]/Table13458[[#This Row],[Mean]]*100</f>
        <v>24.711241380173004</v>
      </c>
      <c r="L130" s="2">
        <f>Table13458[[#This Row],[Estimated costs 1]]-Table13458[[#This Row],[Actual cost]]</f>
        <v>1.77065767284992E-3</v>
      </c>
      <c r="M130" s="2">
        <f>Table13458[[#This Row],[Diff 1]]/Table13458[[#This Row],[Actual cost]]*100</f>
        <v>28.069987836338694</v>
      </c>
      <c r="N130">
        <v>8.0786677908937597E-3</v>
      </c>
      <c r="O130">
        <v>6.33330522765598E-3</v>
      </c>
      <c r="P130">
        <v>6.33330522765598E-3</v>
      </c>
      <c r="Q130">
        <v>6.33330522765598E-3</v>
      </c>
      <c r="R130">
        <v>8.0786677908937597E-3</v>
      </c>
      <c r="S130">
        <v>9.9252107925801008E-3</v>
      </c>
      <c r="T130">
        <v>4.4867622259696397E-3</v>
      </c>
      <c r="U130">
        <v>9.9252107925801008E-3</v>
      </c>
      <c r="V130">
        <v>6.33330522765598E-3</v>
      </c>
      <c r="W130">
        <v>8.0786677908937597E-3</v>
      </c>
      <c r="X130">
        <v>4.4867622259696397E-3</v>
      </c>
      <c r="Y130">
        <v>6.33330522765598E-3</v>
      </c>
      <c r="Z130">
        <v>4.4867622259696397E-3</v>
      </c>
      <c r="AA130">
        <v>6.33330522765598E-3</v>
      </c>
      <c r="AB130">
        <v>6.33330522765598E-3</v>
      </c>
      <c r="AC130">
        <v>6.33330522765598E-3</v>
      </c>
      <c r="AD130">
        <v>4.4867622259696397E-3</v>
      </c>
      <c r="AE130">
        <v>4.4867622259696397E-3</v>
      </c>
      <c r="AF130">
        <v>6.33330522765598E-3</v>
      </c>
      <c r="AG130">
        <v>6.33330522765598E-3</v>
      </c>
    </row>
    <row r="131" spans="1:33" x14ac:dyDescent="0.3">
      <c r="A131" t="s">
        <v>151</v>
      </c>
      <c r="B131">
        <v>129</v>
      </c>
      <c r="C131" t="str">
        <f>LEFT(Table13458[[#This Row],[Contingency id]])</f>
        <v>A</v>
      </c>
      <c r="D131">
        <v>2.52100840336134</v>
      </c>
      <c r="E131" s="1">
        <v>1.0170940170940099</v>
      </c>
      <c r="F131">
        <v>119</v>
      </c>
      <c r="G131">
        <v>117</v>
      </c>
      <c r="H131" s="1">
        <v>5.72605042016806E-3</v>
      </c>
      <c r="I131" s="2">
        <f>AVERAGE(Table13458[[#This Row],[Estimated costs 1]:[Estimated costs 20]])</f>
        <v>5.7260504201680617E-3</v>
      </c>
      <c r="J131" s="2">
        <f>_xlfn.STDEV.P(Table13458[[#This Row],[Estimated costs 1]:[Estimated costs 20]])</f>
        <v>1.7347234759768071E-18</v>
      </c>
      <c r="K131" s="2">
        <f>Table13458[[#This Row],[Dev]]/Table13458[[#This Row],[Mean]]*100</f>
        <v>3.0295288177464084E-14</v>
      </c>
      <c r="L131" s="2">
        <f>Table13458[[#This Row],[Estimated costs 1]]-Table13458[[#This Row],[Actual cost]]</f>
        <v>0</v>
      </c>
      <c r="M131" s="2">
        <f>Table13458[[#This Row],[Diff 1]]/Table13458[[#This Row],[Actual cost]]*100</f>
        <v>0</v>
      </c>
      <c r="N131">
        <v>5.72605042016806E-3</v>
      </c>
      <c r="O131">
        <v>5.72605042016806E-3</v>
      </c>
      <c r="P131">
        <v>5.72605042016806E-3</v>
      </c>
      <c r="Q131">
        <v>5.72605042016806E-3</v>
      </c>
      <c r="R131">
        <v>5.72605042016806E-3</v>
      </c>
      <c r="S131">
        <v>5.72605042016806E-3</v>
      </c>
      <c r="T131">
        <v>5.72605042016806E-3</v>
      </c>
      <c r="U131">
        <v>5.72605042016806E-3</v>
      </c>
      <c r="V131">
        <v>5.72605042016806E-3</v>
      </c>
      <c r="W131">
        <v>5.72605042016806E-3</v>
      </c>
      <c r="X131">
        <v>5.72605042016806E-3</v>
      </c>
      <c r="Y131">
        <v>5.72605042016806E-3</v>
      </c>
      <c r="Z131">
        <v>5.72605042016806E-3</v>
      </c>
      <c r="AA131">
        <v>5.72605042016806E-3</v>
      </c>
      <c r="AB131">
        <v>5.72605042016806E-3</v>
      </c>
      <c r="AC131">
        <v>5.72605042016806E-3</v>
      </c>
      <c r="AD131">
        <v>5.72605042016806E-3</v>
      </c>
      <c r="AE131">
        <v>5.72605042016806E-3</v>
      </c>
      <c r="AF131">
        <v>5.72605042016806E-3</v>
      </c>
      <c r="AG131">
        <v>5.72605042016806E-3</v>
      </c>
    </row>
    <row r="132" spans="1:33" hidden="1" x14ac:dyDescent="0.3">
      <c r="A132" t="s">
        <v>152</v>
      </c>
      <c r="B132">
        <v>130</v>
      </c>
      <c r="C132" t="str">
        <f>LEFT(Table13458[[#This Row],[Contingency id]])</f>
        <v>C</v>
      </c>
      <c r="D132">
        <v>0.75757575757575701</v>
      </c>
      <c r="E132" s="1">
        <v>1.01538461538461</v>
      </c>
      <c r="F132">
        <v>132</v>
      </c>
      <c r="G132">
        <v>130</v>
      </c>
      <c r="H132" s="1">
        <v>5.4204545454545399E-3</v>
      </c>
      <c r="I132" s="2">
        <f>AVERAGE(Table13458[[#This Row],[Estimated costs 1]:[Estimated costs 20]])</f>
        <v>5.4204545454545373E-3</v>
      </c>
      <c r="J132" s="2">
        <f>_xlfn.STDEV.P(Table13458[[#This Row],[Estimated costs 1]:[Estimated costs 20]])</f>
        <v>2.6020852139652106E-18</v>
      </c>
      <c r="K132" s="2">
        <f>Table13458[[#This Row],[Dev]]/Table13458[[#This Row],[Mean]]*100</f>
        <v>4.8004926379232467E-14</v>
      </c>
      <c r="L132" s="2">
        <f>Table13458[[#This Row],[Estimated costs 1]]-Table13458[[#This Row],[Actual cost]]</f>
        <v>0</v>
      </c>
      <c r="M132" s="2">
        <f>Table13458[[#This Row],[Diff 1]]/Table13458[[#This Row],[Actual cost]]*100</f>
        <v>0</v>
      </c>
      <c r="N132">
        <v>5.4204545454545399E-3</v>
      </c>
      <c r="O132">
        <v>5.4204545454545399E-3</v>
      </c>
      <c r="P132">
        <v>5.4204545454545399E-3</v>
      </c>
      <c r="Q132">
        <v>5.4204545454545399E-3</v>
      </c>
      <c r="R132">
        <v>5.4204545454545399E-3</v>
      </c>
      <c r="S132">
        <v>5.4204545454545399E-3</v>
      </c>
      <c r="T132">
        <v>5.4204545454545399E-3</v>
      </c>
      <c r="U132">
        <v>5.4204545454545399E-3</v>
      </c>
      <c r="V132">
        <v>5.4204545454545399E-3</v>
      </c>
      <c r="W132">
        <v>5.4204545454545399E-3</v>
      </c>
      <c r="X132">
        <v>5.4204545454545399E-3</v>
      </c>
      <c r="Y132">
        <v>5.4204545454545399E-3</v>
      </c>
      <c r="Z132">
        <v>5.4204545454545399E-3</v>
      </c>
      <c r="AA132">
        <v>5.4204545454545399E-3</v>
      </c>
      <c r="AB132">
        <v>5.4204545454545399E-3</v>
      </c>
      <c r="AC132">
        <v>5.4204545454545399E-3</v>
      </c>
      <c r="AD132">
        <v>5.4204545454545399E-3</v>
      </c>
      <c r="AE132">
        <v>5.4204545454545399E-3</v>
      </c>
      <c r="AF132">
        <v>5.4204545454545399E-3</v>
      </c>
      <c r="AG132">
        <v>5.4204545454545399E-3</v>
      </c>
    </row>
    <row r="133" spans="1:33" hidden="1" x14ac:dyDescent="0.3">
      <c r="A133" t="s">
        <v>153</v>
      </c>
      <c r="B133">
        <v>131</v>
      </c>
      <c r="C133" t="str">
        <f>LEFT(Table13458[[#This Row],[Contingency id]])</f>
        <v>C</v>
      </c>
      <c r="D133">
        <v>2.29885057471264</v>
      </c>
      <c r="E133" s="1">
        <v>1.03571428571428</v>
      </c>
      <c r="F133">
        <v>87</v>
      </c>
      <c r="G133">
        <v>84</v>
      </c>
      <c r="H133" s="1">
        <v>5.3586206896551703E-3</v>
      </c>
      <c r="I133" s="2">
        <f>AVERAGE(Table13458[[#This Row],[Estimated costs 1]:[Estimated costs 20]])</f>
        <v>5.3586206896551712E-3</v>
      </c>
      <c r="J133" s="2">
        <f>_xlfn.STDEV.P(Table13458[[#This Row],[Estimated costs 1]:[Estimated costs 20]])</f>
        <v>8.6736173798840355E-19</v>
      </c>
      <c r="K133" s="2">
        <f>Table13458[[#This Row],[Dev]]/Table13458[[#This Row],[Mean]]*100</f>
        <v>1.6186287259757855E-14</v>
      </c>
      <c r="L133" s="2">
        <f>Table13458[[#This Row],[Estimated costs 1]]-Table13458[[#This Row],[Actual cost]]</f>
        <v>0</v>
      </c>
      <c r="M133" s="2">
        <f>Table13458[[#This Row],[Diff 1]]/Table13458[[#This Row],[Actual cost]]*100</f>
        <v>0</v>
      </c>
      <c r="N133">
        <v>5.3586206896551703E-3</v>
      </c>
      <c r="O133">
        <v>5.3586206896551703E-3</v>
      </c>
      <c r="P133">
        <v>5.3586206896551703E-3</v>
      </c>
      <c r="Q133">
        <v>5.3586206896551703E-3</v>
      </c>
      <c r="R133">
        <v>5.3586206896551703E-3</v>
      </c>
      <c r="S133">
        <v>5.3586206896551703E-3</v>
      </c>
      <c r="T133">
        <v>5.3586206896551703E-3</v>
      </c>
      <c r="U133">
        <v>5.3586206896551703E-3</v>
      </c>
      <c r="V133">
        <v>5.3586206896551703E-3</v>
      </c>
      <c r="W133">
        <v>5.3586206896551703E-3</v>
      </c>
      <c r="X133">
        <v>5.3586206896551703E-3</v>
      </c>
      <c r="Y133">
        <v>5.3586206896551703E-3</v>
      </c>
      <c r="Z133">
        <v>5.3586206896551703E-3</v>
      </c>
      <c r="AA133">
        <v>5.3586206896551703E-3</v>
      </c>
      <c r="AB133">
        <v>5.3586206896551703E-3</v>
      </c>
      <c r="AC133">
        <v>5.3586206896551703E-3</v>
      </c>
      <c r="AD133">
        <v>5.3586206896551703E-3</v>
      </c>
      <c r="AE133">
        <v>5.3586206896551703E-3</v>
      </c>
      <c r="AF133">
        <v>5.3586206896551703E-3</v>
      </c>
      <c r="AG133">
        <v>5.3586206896551703E-3</v>
      </c>
    </row>
    <row r="134" spans="1:33" hidden="1" x14ac:dyDescent="0.3">
      <c r="A134" t="s">
        <v>154</v>
      </c>
      <c r="B134">
        <v>132</v>
      </c>
      <c r="C134" t="str">
        <f>LEFT(Table13458[[#This Row],[Contingency id]])</f>
        <v>B</v>
      </c>
      <c r="D134">
        <v>0.138121546961325</v>
      </c>
      <c r="E134" s="1">
        <v>1.3869731800766201</v>
      </c>
      <c r="F134">
        <v>1448</v>
      </c>
      <c r="G134">
        <v>1044</v>
      </c>
      <c r="H134" s="1">
        <v>5.1691988950276196E-3</v>
      </c>
      <c r="I134" s="2">
        <f>AVERAGE(Table13458[[#This Row],[Estimated costs 1]:[Estimated costs 20]])</f>
        <v>5.1691988950276204E-3</v>
      </c>
      <c r="J134" s="2">
        <f>_xlfn.STDEV.P(Table13458[[#This Row],[Estimated costs 1]:[Estimated costs 20]])</f>
        <v>8.6736173798840355E-19</v>
      </c>
      <c r="K134" s="2">
        <f>Table13458[[#This Row],[Dev]]/Table13458[[#This Row],[Mean]]*100</f>
        <v>1.6779422800363515E-14</v>
      </c>
      <c r="L134" s="2">
        <f>Table13458[[#This Row],[Estimated costs 1]]-Table13458[[#This Row],[Actual cost]]</f>
        <v>0</v>
      </c>
      <c r="M134" s="2">
        <f>Table13458[[#This Row],[Diff 1]]/Table13458[[#This Row],[Actual cost]]*100</f>
        <v>0</v>
      </c>
      <c r="N134">
        <v>5.1691988950276196E-3</v>
      </c>
      <c r="O134">
        <v>5.1691988950276196E-3</v>
      </c>
      <c r="P134">
        <v>5.1691988950276196E-3</v>
      </c>
      <c r="Q134">
        <v>5.1691988950276196E-3</v>
      </c>
      <c r="R134">
        <v>5.1691988950276196E-3</v>
      </c>
      <c r="S134">
        <v>5.1691988950276196E-3</v>
      </c>
      <c r="T134">
        <v>5.1691988950276196E-3</v>
      </c>
      <c r="U134">
        <v>5.1691988950276196E-3</v>
      </c>
      <c r="V134">
        <v>5.1691988950276196E-3</v>
      </c>
      <c r="W134">
        <v>5.1691988950276196E-3</v>
      </c>
      <c r="X134">
        <v>5.1691988950276196E-3</v>
      </c>
      <c r="Y134">
        <v>5.1691988950276196E-3</v>
      </c>
      <c r="Z134">
        <v>5.1691988950276196E-3</v>
      </c>
      <c r="AA134">
        <v>5.1691988950276196E-3</v>
      </c>
      <c r="AB134">
        <v>5.1691988950276196E-3</v>
      </c>
      <c r="AC134">
        <v>5.1691988950276196E-3</v>
      </c>
      <c r="AD134">
        <v>5.1691988950276196E-3</v>
      </c>
      <c r="AE134">
        <v>5.1691988950276196E-3</v>
      </c>
      <c r="AF134">
        <v>5.1691988950276196E-3</v>
      </c>
      <c r="AG134">
        <v>5.1691988950276196E-3</v>
      </c>
    </row>
    <row r="135" spans="1:33" hidden="1" x14ac:dyDescent="0.3">
      <c r="A135" t="s">
        <v>155</v>
      </c>
      <c r="B135">
        <v>133</v>
      </c>
      <c r="C135" t="str">
        <f>LEFT(Table13458[[#This Row],[Contingency id]])</f>
        <v>C</v>
      </c>
      <c r="D135">
        <v>2.9411764705882302</v>
      </c>
      <c r="E135" s="1">
        <v>1.0967741935483799</v>
      </c>
      <c r="F135">
        <v>34</v>
      </c>
      <c r="G135">
        <v>31</v>
      </c>
      <c r="H135" s="1">
        <v>5.0470588235294097E-3</v>
      </c>
      <c r="I135" s="2">
        <f>AVERAGE(Table13458[[#This Row],[Estimated costs 1]:[Estimated costs 20]])</f>
        <v>5.0470588235294088E-3</v>
      </c>
      <c r="J135" s="2">
        <f>_xlfn.STDEV.P(Table13458[[#This Row],[Estimated costs 1]:[Estimated costs 20]])</f>
        <v>8.6736173798840355E-19</v>
      </c>
      <c r="K135" s="2">
        <f>Table13458[[#This Row],[Dev]]/Table13458[[#This Row],[Mean]]*100</f>
        <v>1.7185488981122223E-14</v>
      </c>
      <c r="L135" s="2">
        <f>Table13458[[#This Row],[Estimated costs 1]]-Table13458[[#This Row],[Actual cost]]</f>
        <v>0</v>
      </c>
      <c r="M135" s="2">
        <f>Table13458[[#This Row],[Diff 1]]/Table13458[[#This Row],[Actual cost]]*100</f>
        <v>0</v>
      </c>
      <c r="N135">
        <v>5.0470588235294097E-3</v>
      </c>
      <c r="O135">
        <v>5.0470588235294097E-3</v>
      </c>
      <c r="P135">
        <v>5.0470588235294097E-3</v>
      </c>
      <c r="Q135">
        <v>5.0470588235294097E-3</v>
      </c>
      <c r="R135">
        <v>5.0470588235294097E-3</v>
      </c>
      <c r="S135">
        <v>5.0470588235294097E-3</v>
      </c>
      <c r="T135">
        <v>5.0470588235294097E-3</v>
      </c>
      <c r="U135">
        <v>5.0470588235294097E-3</v>
      </c>
      <c r="V135">
        <v>5.0470588235294097E-3</v>
      </c>
      <c r="W135">
        <v>5.0470588235294097E-3</v>
      </c>
      <c r="X135">
        <v>5.0470588235294097E-3</v>
      </c>
      <c r="Y135">
        <v>5.0470588235294097E-3</v>
      </c>
      <c r="Z135">
        <v>5.0470588235294097E-3</v>
      </c>
      <c r="AA135">
        <v>5.0470588235294097E-3</v>
      </c>
      <c r="AB135">
        <v>5.0470588235294097E-3</v>
      </c>
      <c r="AC135">
        <v>5.0470588235294097E-3</v>
      </c>
      <c r="AD135">
        <v>5.0470588235294097E-3</v>
      </c>
      <c r="AE135">
        <v>5.0470588235294097E-3</v>
      </c>
      <c r="AF135">
        <v>5.0470588235294097E-3</v>
      </c>
      <c r="AG135">
        <v>5.0470588235294097E-3</v>
      </c>
    </row>
    <row r="136" spans="1:33" hidden="1" x14ac:dyDescent="0.3">
      <c r="A136" t="s">
        <v>156</v>
      </c>
      <c r="B136">
        <v>134</v>
      </c>
      <c r="C136" t="str">
        <f>LEFT(Table13458[[#This Row],[Contingency id]])</f>
        <v>B</v>
      </c>
      <c r="D136">
        <v>2.19780219780219</v>
      </c>
      <c r="E136" s="1">
        <v>1.0459770114942499</v>
      </c>
      <c r="F136">
        <v>91</v>
      </c>
      <c r="G136">
        <v>87</v>
      </c>
      <c r="H136" s="1">
        <v>5.0362637362637297E-3</v>
      </c>
      <c r="I136" s="2">
        <f>AVERAGE(Table13458[[#This Row],[Estimated costs 1]:[Estimated costs 20]])</f>
        <v>5.0362637362637297E-3</v>
      </c>
      <c r="J136" s="2">
        <f>_xlfn.STDEV.P(Table13458[[#This Row],[Estimated costs 1]:[Estimated costs 20]])</f>
        <v>0</v>
      </c>
      <c r="K136" s="2">
        <f>Table13458[[#This Row],[Dev]]/Table13458[[#This Row],[Mean]]*100</f>
        <v>0</v>
      </c>
      <c r="L136" s="2">
        <f>Table13458[[#This Row],[Estimated costs 1]]-Table13458[[#This Row],[Actual cost]]</f>
        <v>0</v>
      </c>
      <c r="M136" s="2">
        <f>Table13458[[#This Row],[Diff 1]]/Table13458[[#This Row],[Actual cost]]*100</f>
        <v>0</v>
      </c>
      <c r="N136">
        <v>5.0362637362637297E-3</v>
      </c>
      <c r="O136">
        <v>5.0362637362637297E-3</v>
      </c>
      <c r="P136">
        <v>5.0362637362637297E-3</v>
      </c>
      <c r="Q136">
        <v>5.0362637362637297E-3</v>
      </c>
      <c r="R136">
        <v>5.0362637362637297E-3</v>
      </c>
      <c r="S136">
        <v>5.0362637362637297E-3</v>
      </c>
      <c r="T136">
        <v>5.0362637362637297E-3</v>
      </c>
      <c r="U136">
        <v>5.0362637362637297E-3</v>
      </c>
      <c r="V136">
        <v>5.0362637362637297E-3</v>
      </c>
      <c r="W136">
        <v>5.0362637362637297E-3</v>
      </c>
      <c r="X136">
        <v>5.0362637362637297E-3</v>
      </c>
      <c r="Y136">
        <v>5.0362637362637297E-3</v>
      </c>
      <c r="Z136">
        <v>5.0362637362637297E-3</v>
      </c>
      <c r="AA136">
        <v>5.0362637362637297E-3</v>
      </c>
      <c r="AB136">
        <v>5.0362637362637297E-3</v>
      </c>
      <c r="AC136">
        <v>5.0362637362637297E-3</v>
      </c>
      <c r="AD136">
        <v>5.0362637362637297E-3</v>
      </c>
      <c r="AE136">
        <v>5.0362637362637297E-3</v>
      </c>
      <c r="AF136">
        <v>5.0362637362637297E-3</v>
      </c>
      <c r="AG136">
        <v>5.0362637362637297E-3</v>
      </c>
    </row>
    <row r="137" spans="1:33" hidden="1" x14ac:dyDescent="0.3">
      <c r="A137" t="s">
        <v>157</v>
      </c>
      <c r="B137">
        <v>135</v>
      </c>
      <c r="C137" t="str">
        <f>LEFT(Table13458[[#This Row],[Contingency id]])</f>
        <v>B</v>
      </c>
      <c r="D137">
        <v>1.5037593984962401</v>
      </c>
      <c r="E137" s="1">
        <v>1.0901639344262199</v>
      </c>
      <c r="F137">
        <v>133</v>
      </c>
      <c r="G137">
        <v>122</v>
      </c>
      <c r="H137" s="1">
        <v>4.9278195488721803E-3</v>
      </c>
      <c r="I137" s="2">
        <f>AVERAGE(Table13458[[#This Row],[Estimated costs 1]:[Estimated costs 20]])</f>
        <v>4.927819548872182E-3</v>
      </c>
      <c r="J137" s="2">
        <f>_xlfn.STDEV.P(Table13458[[#This Row],[Estimated costs 1]:[Estimated costs 20]])</f>
        <v>1.7347234759768071E-18</v>
      </c>
      <c r="K137" s="2">
        <f>Table13458[[#This Row],[Dev]]/Table13458[[#This Row],[Mean]]*100</f>
        <v>3.5202658270508891E-14</v>
      </c>
      <c r="L137" s="2">
        <f>Table13458[[#This Row],[Estimated costs 1]]-Table13458[[#This Row],[Actual cost]]</f>
        <v>0</v>
      </c>
      <c r="M137" s="2">
        <f>Table13458[[#This Row],[Diff 1]]/Table13458[[#This Row],[Actual cost]]*100</f>
        <v>0</v>
      </c>
      <c r="N137">
        <v>4.9278195488721803E-3</v>
      </c>
      <c r="O137">
        <v>4.9278195488721803E-3</v>
      </c>
      <c r="P137">
        <v>4.9278195488721803E-3</v>
      </c>
      <c r="Q137">
        <v>4.9278195488721803E-3</v>
      </c>
      <c r="R137">
        <v>4.9278195488721803E-3</v>
      </c>
      <c r="S137">
        <v>4.9278195488721803E-3</v>
      </c>
      <c r="T137">
        <v>4.9278195488721803E-3</v>
      </c>
      <c r="U137">
        <v>4.9278195488721803E-3</v>
      </c>
      <c r="V137">
        <v>4.9278195488721803E-3</v>
      </c>
      <c r="W137">
        <v>4.9278195488721803E-3</v>
      </c>
      <c r="X137">
        <v>4.9278195488721803E-3</v>
      </c>
      <c r="Y137">
        <v>4.9278195488721803E-3</v>
      </c>
      <c r="Z137">
        <v>4.9278195488721803E-3</v>
      </c>
      <c r="AA137">
        <v>4.9278195488721803E-3</v>
      </c>
      <c r="AB137">
        <v>4.9278195488721803E-3</v>
      </c>
      <c r="AC137">
        <v>4.9278195488721803E-3</v>
      </c>
      <c r="AD137">
        <v>4.9278195488721803E-3</v>
      </c>
      <c r="AE137">
        <v>4.9278195488721803E-3</v>
      </c>
      <c r="AF137">
        <v>4.9278195488721803E-3</v>
      </c>
      <c r="AG137">
        <v>4.9278195488721803E-3</v>
      </c>
    </row>
    <row r="138" spans="1:33" x14ac:dyDescent="0.3">
      <c r="A138" t="s">
        <v>158</v>
      </c>
      <c r="B138">
        <v>136</v>
      </c>
      <c r="C138" t="str">
        <f>LEFT(Table13458[[#This Row],[Contingency id]])</f>
        <v>A</v>
      </c>
      <c r="D138">
        <v>4.2857142857142803</v>
      </c>
      <c r="E138" s="1">
        <v>1.01449275362318</v>
      </c>
      <c r="F138">
        <v>70</v>
      </c>
      <c r="G138">
        <v>69</v>
      </c>
      <c r="H138" s="1">
        <v>4.7452857142857097E-3</v>
      </c>
      <c r="I138" s="2">
        <f>AVERAGE(Table13458[[#This Row],[Estimated costs 1]:[Estimated costs 20]])</f>
        <v>4.7452857142857114E-3</v>
      </c>
      <c r="J138" s="2">
        <f>_xlfn.STDEV.P(Table13458[[#This Row],[Estimated costs 1]:[Estimated costs 20]])</f>
        <v>1.7347234759768071E-18</v>
      </c>
      <c r="K138" s="2">
        <f>Table13458[[#This Row],[Dev]]/Table13458[[#This Row],[Mean]]*100</f>
        <v>3.6556776144256423E-14</v>
      </c>
      <c r="L138" s="2">
        <f>Table13458[[#This Row],[Estimated costs 1]]-Table13458[[#This Row],[Actual cost]]</f>
        <v>0</v>
      </c>
      <c r="M138" s="2">
        <f>Table13458[[#This Row],[Diff 1]]/Table13458[[#This Row],[Actual cost]]*100</f>
        <v>0</v>
      </c>
      <c r="N138">
        <v>4.7452857142857097E-3</v>
      </c>
      <c r="O138">
        <v>4.7452857142857097E-3</v>
      </c>
      <c r="P138">
        <v>4.7452857142857097E-3</v>
      </c>
      <c r="Q138">
        <v>4.7452857142857097E-3</v>
      </c>
      <c r="R138">
        <v>4.7452857142857097E-3</v>
      </c>
      <c r="S138">
        <v>4.7452857142857097E-3</v>
      </c>
      <c r="T138">
        <v>4.7452857142857097E-3</v>
      </c>
      <c r="U138">
        <v>4.7452857142857097E-3</v>
      </c>
      <c r="V138">
        <v>4.7452857142857097E-3</v>
      </c>
      <c r="W138">
        <v>4.7452857142857097E-3</v>
      </c>
      <c r="X138">
        <v>4.7452857142857097E-3</v>
      </c>
      <c r="Y138">
        <v>4.7452857142857097E-3</v>
      </c>
      <c r="Z138">
        <v>4.7452857142857097E-3</v>
      </c>
      <c r="AA138">
        <v>4.7452857142857097E-3</v>
      </c>
      <c r="AB138">
        <v>4.7452857142857097E-3</v>
      </c>
      <c r="AC138">
        <v>4.7452857142857097E-3</v>
      </c>
      <c r="AD138">
        <v>4.7452857142857097E-3</v>
      </c>
      <c r="AE138">
        <v>4.7452857142857097E-3</v>
      </c>
      <c r="AF138">
        <v>4.7452857142857097E-3</v>
      </c>
      <c r="AG138">
        <v>4.7452857142857097E-3</v>
      </c>
    </row>
    <row r="139" spans="1:33" hidden="1" x14ac:dyDescent="0.3">
      <c r="A139" t="s">
        <v>159</v>
      </c>
      <c r="B139">
        <v>137</v>
      </c>
      <c r="C139" t="str">
        <f>LEFT(Table13458[[#This Row],[Contingency id]])</f>
        <v>B</v>
      </c>
      <c r="D139">
        <v>1.5037593984962401</v>
      </c>
      <c r="E139" s="1">
        <v>1.0310077519379801</v>
      </c>
      <c r="F139">
        <v>133</v>
      </c>
      <c r="G139">
        <v>129</v>
      </c>
      <c r="H139" s="1">
        <v>4.7000000000000002E-3</v>
      </c>
      <c r="I139" s="2">
        <f>AVERAGE(Table13458[[#This Row],[Estimated costs 1]:[Estimated costs 20]])</f>
        <v>4.6999999999999993E-3</v>
      </c>
      <c r="J139" s="2">
        <f>_xlfn.STDEV.P(Table13458[[#This Row],[Estimated costs 1]:[Estimated costs 20]])</f>
        <v>8.6736173798840355E-19</v>
      </c>
      <c r="K139" s="2">
        <f>Table13458[[#This Row],[Dev]]/Table13458[[#This Row],[Mean]]*100</f>
        <v>1.8454505063583056E-14</v>
      </c>
      <c r="L139" s="2">
        <f>Table13458[[#This Row],[Estimated costs 1]]-Table13458[[#This Row],[Actual cost]]</f>
        <v>0</v>
      </c>
      <c r="M139" s="2">
        <f>Table13458[[#This Row],[Diff 1]]/Table13458[[#This Row],[Actual cost]]*100</f>
        <v>0</v>
      </c>
      <c r="N139">
        <v>4.7000000000000002E-3</v>
      </c>
      <c r="O139">
        <v>4.7000000000000002E-3</v>
      </c>
      <c r="P139">
        <v>4.7000000000000002E-3</v>
      </c>
      <c r="Q139">
        <v>4.7000000000000002E-3</v>
      </c>
      <c r="R139">
        <v>4.7000000000000002E-3</v>
      </c>
      <c r="S139">
        <v>4.7000000000000002E-3</v>
      </c>
      <c r="T139">
        <v>4.7000000000000002E-3</v>
      </c>
      <c r="U139">
        <v>4.7000000000000002E-3</v>
      </c>
      <c r="V139">
        <v>4.7000000000000002E-3</v>
      </c>
      <c r="W139">
        <v>4.7000000000000002E-3</v>
      </c>
      <c r="X139">
        <v>4.7000000000000002E-3</v>
      </c>
      <c r="Y139">
        <v>4.7000000000000002E-3</v>
      </c>
      <c r="Z139">
        <v>4.7000000000000002E-3</v>
      </c>
      <c r="AA139">
        <v>4.7000000000000002E-3</v>
      </c>
      <c r="AB139">
        <v>4.7000000000000002E-3</v>
      </c>
      <c r="AC139">
        <v>4.7000000000000002E-3</v>
      </c>
      <c r="AD139">
        <v>4.7000000000000002E-3</v>
      </c>
      <c r="AE139">
        <v>4.7000000000000002E-3</v>
      </c>
      <c r="AF139">
        <v>4.7000000000000002E-3</v>
      </c>
      <c r="AG139">
        <v>4.7000000000000002E-3</v>
      </c>
    </row>
    <row r="140" spans="1:33" hidden="1" x14ac:dyDescent="0.3">
      <c r="A140" t="s">
        <v>160</v>
      </c>
      <c r="B140">
        <v>138</v>
      </c>
      <c r="C140" t="str">
        <f>LEFT(Table13458[[#This Row],[Contingency id]])</f>
        <v>B</v>
      </c>
      <c r="D140">
        <v>1.5037593984962401</v>
      </c>
      <c r="E140" s="1">
        <v>1.07258064516129</v>
      </c>
      <c r="F140">
        <v>133</v>
      </c>
      <c r="G140">
        <v>124</v>
      </c>
      <c r="H140" s="1">
        <v>4.6330827067669099E-3</v>
      </c>
      <c r="I140" s="2">
        <f>AVERAGE(Table13458[[#This Row],[Estimated costs 1]:[Estimated costs 20]])</f>
        <v>5.2066917293233025E-3</v>
      </c>
      <c r="J140" s="2">
        <f>_xlfn.STDEV.P(Table13458[[#This Row],[Estimated costs 1]:[Estimated costs 20]])</f>
        <v>1.8239604430099945E-3</v>
      </c>
      <c r="K140" s="2">
        <f>Table13458[[#This Row],[Dev]]/Table13458[[#This Row],[Mean]]*100</f>
        <v>35.031081881374391</v>
      </c>
      <c r="L140" s="2">
        <f>Table13458[[#This Row],[Estimated costs 1]]-Table13458[[#This Row],[Actual cost]]</f>
        <v>1.9120300751879699E-3</v>
      </c>
      <c r="M140" s="2">
        <f>Table13458[[#This Row],[Diff 1]]/Table13458[[#This Row],[Actual cost]]*100</f>
        <v>41.269068484258419</v>
      </c>
      <c r="N140">
        <v>6.5451127819548798E-3</v>
      </c>
      <c r="O140">
        <v>6.5451127819548798E-3</v>
      </c>
      <c r="P140">
        <v>6.5451127819548798E-3</v>
      </c>
      <c r="Q140">
        <v>6.5451127819548798E-3</v>
      </c>
      <c r="R140">
        <v>2.72105263157894E-3</v>
      </c>
      <c r="S140">
        <v>6.5451127819548798E-3</v>
      </c>
      <c r="T140">
        <v>6.5451127819548798E-3</v>
      </c>
      <c r="U140">
        <v>6.5451127819548798E-3</v>
      </c>
      <c r="V140">
        <v>6.5451127819548798E-3</v>
      </c>
      <c r="W140">
        <v>6.5451127819548798E-3</v>
      </c>
      <c r="X140">
        <v>6.5451127819548798E-3</v>
      </c>
      <c r="Y140">
        <v>6.5451127819548798E-3</v>
      </c>
      <c r="Z140">
        <v>6.5451127819548798E-3</v>
      </c>
      <c r="AA140">
        <v>2.72105263157894E-3</v>
      </c>
      <c r="AB140">
        <v>6.5451127819548798E-3</v>
      </c>
      <c r="AC140">
        <v>2.72105263157894E-3</v>
      </c>
      <c r="AD140">
        <v>2.72105263157894E-3</v>
      </c>
      <c r="AE140">
        <v>2.72105263157894E-3</v>
      </c>
      <c r="AF140">
        <v>2.72105263157894E-3</v>
      </c>
      <c r="AG140">
        <v>2.72105263157894E-3</v>
      </c>
    </row>
    <row r="141" spans="1:33" x14ac:dyDescent="0.3">
      <c r="A141" t="s">
        <v>161</v>
      </c>
      <c r="B141">
        <v>139</v>
      </c>
      <c r="C141" t="str">
        <f>LEFT(Table13458[[#This Row],[Contingency id]])</f>
        <v>A</v>
      </c>
      <c r="D141">
        <v>3.27868852459016</v>
      </c>
      <c r="E141" s="1">
        <v>1.0166666666666599</v>
      </c>
      <c r="F141">
        <v>61</v>
      </c>
      <c r="G141">
        <v>60</v>
      </c>
      <c r="H141" s="1">
        <v>3.9114754098360602E-3</v>
      </c>
      <c r="I141" s="2">
        <f>AVERAGE(Table13458[[#This Row],[Estimated costs 1]:[Estimated costs 20]])</f>
        <v>3.9114754098360602E-3</v>
      </c>
      <c r="J141" s="2">
        <f>_xlfn.STDEV.P(Table13458[[#This Row],[Estimated costs 1]:[Estimated costs 20]])</f>
        <v>0</v>
      </c>
      <c r="K141" s="2">
        <f>Table13458[[#This Row],[Dev]]/Table13458[[#This Row],[Mean]]*100</f>
        <v>0</v>
      </c>
      <c r="L141" s="2">
        <f>Table13458[[#This Row],[Estimated costs 1]]-Table13458[[#This Row],[Actual cost]]</f>
        <v>0</v>
      </c>
      <c r="M141" s="2">
        <f>Table13458[[#This Row],[Diff 1]]/Table13458[[#This Row],[Actual cost]]*100</f>
        <v>0</v>
      </c>
      <c r="N141">
        <v>3.9114754098360602E-3</v>
      </c>
      <c r="O141">
        <v>3.9114754098360602E-3</v>
      </c>
      <c r="P141">
        <v>3.9114754098360602E-3</v>
      </c>
      <c r="Q141">
        <v>3.9114754098360602E-3</v>
      </c>
      <c r="R141">
        <v>3.9114754098360602E-3</v>
      </c>
      <c r="S141">
        <v>3.9114754098360602E-3</v>
      </c>
      <c r="T141">
        <v>3.9114754098360602E-3</v>
      </c>
      <c r="U141">
        <v>3.9114754098360602E-3</v>
      </c>
      <c r="V141">
        <v>3.9114754098360602E-3</v>
      </c>
      <c r="W141">
        <v>3.9114754098360602E-3</v>
      </c>
      <c r="X141">
        <v>3.9114754098360602E-3</v>
      </c>
      <c r="Y141">
        <v>3.9114754098360602E-3</v>
      </c>
      <c r="Z141">
        <v>3.9114754098360602E-3</v>
      </c>
      <c r="AA141">
        <v>3.9114754098360602E-3</v>
      </c>
      <c r="AB141">
        <v>3.9114754098360602E-3</v>
      </c>
      <c r="AC141">
        <v>3.9114754098360602E-3</v>
      </c>
      <c r="AD141">
        <v>3.9114754098360602E-3</v>
      </c>
      <c r="AE141">
        <v>3.9114754098360602E-3</v>
      </c>
      <c r="AF141">
        <v>3.9114754098360602E-3</v>
      </c>
      <c r="AG141">
        <v>3.9114754098360602E-3</v>
      </c>
    </row>
    <row r="142" spans="1:33" x14ac:dyDescent="0.3">
      <c r="A142" t="s">
        <v>162</v>
      </c>
      <c r="B142">
        <v>140</v>
      </c>
      <c r="C142" t="str">
        <f>LEFT(Table13458[[#This Row],[Contingency id]])</f>
        <v>A</v>
      </c>
      <c r="D142">
        <v>1.5267175572519001</v>
      </c>
      <c r="E142" s="1">
        <v>1.05645161290322</v>
      </c>
      <c r="F142">
        <v>131</v>
      </c>
      <c r="G142">
        <v>124</v>
      </c>
      <c r="H142" s="1">
        <v>3.5931297709923598E-3</v>
      </c>
      <c r="I142" s="2">
        <f>AVERAGE(Table13458[[#This Row],[Estimated costs 1]:[Estimated costs 20]])</f>
        <v>3.5931297709923594E-3</v>
      </c>
      <c r="J142" s="2">
        <f>_xlfn.STDEV.P(Table13458[[#This Row],[Estimated costs 1]:[Estimated costs 20]])</f>
        <v>4.3368086899420177E-19</v>
      </c>
      <c r="K142" s="2">
        <f>Table13458[[#This Row],[Dev]]/Table13458[[#This Row],[Mean]]*100</f>
        <v>1.2069724631026246E-14</v>
      </c>
      <c r="L142" s="2">
        <f>Table13458[[#This Row],[Estimated costs 1]]-Table13458[[#This Row],[Actual cost]]</f>
        <v>0</v>
      </c>
      <c r="M142" s="2">
        <f>Table13458[[#This Row],[Diff 1]]/Table13458[[#This Row],[Actual cost]]*100</f>
        <v>0</v>
      </c>
      <c r="N142">
        <v>3.5931297709923598E-3</v>
      </c>
      <c r="O142">
        <v>3.5931297709923598E-3</v>
      </c>
      <c r="P142">
        <v>3.5931297709923598E-3</v>
      </c>
      <c r="Q142">
        <v>3.5931297709923598E-3</v>
      </c>
      <c r="R142">
        <v>3.5931297709923598E-3</v>
      </c>
      <c r="S142">
        <v>3.5931297709923598E-3</v>
      </c>
      <c r="T142">
        <v>3.5931297709923598E-3</v>
      </c>
      <c r="U142">
        <v>3.5931297709923598E-3</v>
      </c>
      <c r="V142">
        <v>3.5931297709923598E-3</v>
      </c>
      <c r="W142">
        <v>3.5931297709923598E-3</v>
      </c>
      <c r="X142">
        <v>3.5931297709923598E-3</v>
      </c>
      <c r="Y142">
        <v>3.5931297709923598E-3</v>
      </c>
      <c r="Z142">
        <v>3.5931297709923598E-3</v>
      </c>
      <c r="AA142">
        <v>3.5931297709923598E-3</v>
      </c>
      <c r="AB142">
        <v>3.5931297709923598E-3</v>
      </c>
      <c r="AC142">
        <v>3.5931297709923598E-3</v>
      </c>
      <c r="AD142">
        <v>3.5931297709923598E-3</v>
      </c>
      <c r="AE142">
        <v>3.5931297709923598E-3</v>
      </c>
      <c r="AF142">
        <v>3.5931297709923598E-3</v>
      </c>
      <c r="AG142">
        <v>3.5931297709923598E-3</v>
      </c>
    </row>
    <row r="143" spans="1:33" hidden="1" x14ac:dyDescent="0.3">
      <c r="A143" t="s">
        <v>163</v>
      </c>
      <c r="B143">
        <v>141</v>
      </c>
      <c r="C143" t="str">
        <f>LEFT(Table13458[[#This Row],[Contingency id]])</f>
        <v>B</v>
      </c>
      <c r="D143">
        <v>0.1085776330076</v>
      </c>
      <c r="E143" s="1">
        <v>1.22148541114058</v>
      </c>
      <c r="F143">
        <v>921</v>
      </c>
      <c r="G143">
        <v>754</v>
      </c>
      <c r="H143" s="1">
        <v>2.8306188925081399E-3</v>
      </c>
      <c r="I143" s="2">
        <f>AVERAGE(Table13458[[#This Row],[Estimated costs 1]:[Estimated costs 20]])</f>
        <v>2.8306188925081386E-3</v>
      </c>
      <c r="J143" s="2">
        <f>_xlfn.STDEV.P(Table13458[[#This Row],[Estimated costs 1]:[Estimated costs 20]])</f>
        <v>1.3010426069826053E-18</v>
      </c>
      <c r="K143" s="2">
        <f>Table13458[[#This Row],[Dev]]/Table13458[[#This Row],[Mean]]*100</f>
        <v>4.5963185309972443E-14</v>
      </c>
      <c r="L143" s="2">
        <f>Table13458[[#This Row],[Estimated costs 1]]-Table13458[[#This Row],[Actual cost]]</f>
        <v>0</v>
      </c>
      <c r="M143" s="2">
        <f>Table13458[[#This Row],[Diff 1]]/Table13458[[#This Row],[Actual cost]]*100</f>
        <v>0</v>
      </c>
      <c r="N143">
        <v>2.8306188925081399E-3</v>
      </c>
      <c r="O143">
        <v>2.8306188925081399E-3</v>
      </c>
      <c r="P143">
        <v>2.8306188925081399E-3</v>
      </c>
      <c r="Q143">
        <v>2.8306188925081399E-3</v>
      </c>
      <c r="R143">
        <v>2.8306188925081399E-3</v>
      </c>
      <c r="S143">
        <v>2.8306188925081399E-3</v>
      </c>
      <c r="T143">
        <v>2.8306188925081399E-3</v>
      </c>
      <c r="U143">
        <v>2.8306188925081399E-3</v>
      </c>
      <c r="V143">
        <v>2.8306188925081399E-3</v>
      </c>
      <c r="W143">
        <v>2.8306188925081399E-3</v>
      </c>
      <c r="X143">
        <v>2.8306188925081399E-3</v>
      </c>
      <c r="Y143">
        <v>2.8306188925081399E-3</v>
      </c>
      <c r="Z143">
        <v>2.8306188925081399E-3</v>
      </c>
      <c r="AA143">
        <v>2.8306188925081399E-3</v>
      </c>
      <c r="AB143">
        <v>2.8306188925081399E-3</v>
      </c>
      <c r="AC143">
        <v>2.8306188925081399E-3</v>
      </c>
      <c r="AD143">
        <v>2.8306188925081399E-3</v>
      </c>
      <c r="AE143">
        <v>2.8306188925081399E-3</v>
      </c>
      <c r="AF143">
        <v>2.8306188925081399E-3</v>
      </c>
      <c r="AG143">
        <v>2.8306188925081399E-3</v>
      </c>
    </row>
    <row r="144" spans="1:33" x14ac:dyDescent="0.3">
      <c r="A144" t="s">
        <v>164</v>
      </c>
      <c r="B144">
        <v>142</v>
      </c>
      <c r="C144" t="str">
        <f>LEFT(Table13458[[#This Row],[Contingency id]])</f>
        <v>A</v>
      </c>
      <c r="D144">
        <v>3.44827586206896</v>
      </c>
      <c r="E144" s="1">
        <v>1</v>
      </c>
      <c r="F144">
        <v>58</v>
      </c>
      <c r="G144">
        <v>58</v>
      </c>
      <c r="H144" s="1">
        <v>2.68931034482758E-3</v>
      </c>
      <c r="I144" s="2">
        <f>AVERAGE(Table13458[[#This Row],[Estimated costs 1]:[Estimated costs 20]])</f>
        <v>2.6893103448275813E-3</v>
      </c>
      <c r="J144" s="2">
        <f>_xlfn.STDEV.P(Table13458[[#This Row],[Estimated costs 1]:[Estimated costs 20]])</f>
        <v>1.3010426069826053E-18</v>
      </c>
      <c r="K144" s="2">
        <f>Table13458[[#This Row],[Dev]]/Table13458[[#This Row],[Mean]]*100</f>
        <v>4.8378299272337E-14</v>
      </c>
      <c r="L144" s="2">
        <f>Table13458[[#This Row],[Estimated costs 1]]-Table13458[[#This Row],[Actual cost]]</f>
        <v>0</v>
      </c>
      <c r="M144" s="2">
        <f>Table13458[[#This Row],[Diff 1]]/Table13458[[#This Row],[Actual cost]]*100</f>
        <v>0</v>
      </c>
      <c r="N144">
        <v>2.68931034482758E-3</v>
      </c>
      <c r="O144">
        <v>2.68931034482758E-3</v>
      </c>
      <c r="P144">
        <v>2.68931034482758E-3</v>
      </c>
      <c r="Q144">
        <v>2.68931034482758E-3</v>
      </c>
      <c r="R144">
        <v>2.68931034482758E-3</v>
      </c>
      <c r="S144">
        <v>2.68931034482758E-3</v>
      </c>
      <c r="T144">
        <v>2.68931034482758E-3</v>
      </c>
      <c r="U144">
        <v>2.68931034482758E-3</v>
      </c>
      <c r="V144">
        <v>2.68931034482758E-3</v>
      </c>
      <c r="W144">
        <v>2.68931034482758E-3</v>
      </c>
      <c r="X144">
        <v>2.68931034482758E-3</v>
      </c>
      <c r="Y144">
        <v>2.68931034482758E-3</v>
      </c>
      <c r="Z144">
        <v>2.68931034482758E-3</v>
      </c>
      <c r="AA144">
        <v>2.68931034482758E-3</v>
      </c>
      <c r="AB144">
        <v>2.68931034482758E-3</v>
      </c>
      <c r="AC144">
        <v>2.68931034482758E-3</v>
      </c>
      <c r="AD144">
        <v>2.68931034482758E-3</v>
      </c>
      <c r="AE144">
        <v>2.68931034482758E-3</v>
      </c>
      <c r="AF144">
        <v>2.68931034482758E-3</v>
      </c>
      <c r="AG144">
        <v>2.68931034482758E-3</v>
      </c>
    </row>
    <row r="145" spans="1:33" hidden="1" x14ac:dyDescent="0.3">
      <c r="A145" t="s">
        <v>165</v>
      </c>
      <c r="B145">
        <v>143</v>
      </c>
      <c r="C145" t="str">
        <f>LEFT(Table13458[[#This Row],[Contingency id]])</f>
        <v>B</v>
      </c>
      <c r="D145">
        <v>6.9300069300069295E-2</v>
      </c>
      <c r="E145" s="1">
        <v>1.36003770028275</v>
      </c>
      <c r="F145">
        <v>1443</v>
      </c>
      <c r="G145">
        <v>1061</v>
      </c>
      <c r="H145" s="1">
        <v>1.9556479556479501E-3</v>
      </c>
      <c r="I145" s="2">
        <f>AVERAGE(Table13458[[#This Row],[Estimated costs 1]:[Estimated costs 20]])</f>
        <v>1.9556479556479501E-3</v>
      </c>
      <c r="J145" s="2">
        <f>_xlfn.STDEV.P(Table13458[[#This Row],[Estimated costs 1]:[Estimated costs 20]])</f>
        <v>0</v>
      </c>
      <c r="K145" s="2">
        <f>Table13458[[#This Row],[Dev]]/Table13458[[#This Row],[Mean]]*100</f>
        <v>0</v>
      </c>
      <c r="L145" s="2">
        <f>Table13458[[#This Row],[Estimated costs 1]]-Table13458[[#This Row],[Actual cost]]</f>
        <v>0</v>
      </c>
      <c r="M145" s="2">
        <f>Table13458[[#This Row],[Diff 1]]/Table13458[[#This Row],[Actual cost]]*100</f>
        <v>0</v>
      </c>
      <c r="N145">
        <v>1.9556479556479501E-3</v>
      </c>
      <c r="O145">
        <v>1.9556479556479501E-3</v>
      </c>
      <c r="P145">
        <v>1.9556479556479501E-3</v>
      </c>
      <c r="Q145">
        <v>1.9556479556479501E-3</v>
      </c>
      <c r="R145">
        <v>1.9556479556479501E-3</v>
      </c>
      <c r="S145">
        <v>1.9556479556479501E-3</v>
      </c>
      <c r="T145">
        <v>1.9556479556479501E-3</v>
      </c>
      <c r="U145">
        <v>1.9556479556479501E-3</v>
      </c>
      <c r="V145">
        <v>1.9556479556479501E-3</v>
      </c>
      <c r="W145">
        <v>1.9556479556479501E-3</v>
      </c>
      <c r="X145">
        <v>1.9556479556479501E-3</v>
      </c>
      <c r="Y145">
        <v>1.9556479556479501E-3</v>
      </c>
      <c r="Z145">
        <v>1.9556479556479501E-3</v>
      </c>
      <c r="AA145">
        <v>1.9556479556479501E-3</v>
      </c>
      <c r="AB145">
        <v>1.9556479556479501E-3</v>
      </c>
      <c r="AC145">
        <v>1.9556479556479501E-3</v>
      </c>
      <c r="AD145">
        <v>1.9556479556479501E-3</v>
      </c>
      <c r="AE145">
        <v>1.9556479556479501E-3</v>
      </c>
      <c r="AF145">
        <v>1.9556479556479501E-3</v>
      </c>
      <c r="AG145">
        <v>1.9556479556479501E-3</v>
      </c>
    </row>
    <row r="146" spans="1:33" hidden="1" x14ac:dyDescent="0.3">
      <c r="A146" t="s">
        <v>166</v>
      </c>
      <c r="B146">
        <v>144</v>
      </c>
      <c r="C146" t="str">
        <f>LEFT(Table13458[[#This Row],[Contingency id]])</f>
        <v>B</v>
      </c>
      <c r="D146">
        <v>3.27868852459016</v>
      </c>
      <c r="E146" s="1">
        <v>1</v>
      </c>
      <c r="F146">
        <v>61</v>
      </c>
      <c r="G146">
        <v>61</v>
      </c>
      <c r="H146" s="1">
        <v>1.88081967213114E-3</v>
      </c>
      <c r="I146" s="2">
        <f>AVERAGE(Table13458[[#This Row],[Estimated costs 1]:[Estimated costs 20]])</f>
        <v>1.8808196721311406E-3</v>
      </c>
      <c r="J146" s="2">
        <f>_xlfn.STDEV.P(Table13458[[#This Row],[Estimated costs 1]:[Estimated costs 20]])</f>
        <v>6.5052130349130266E-19</v>
      </c>
      <c r="K146" s="2">
        <f>Table13458[[#This Row],[Dev]]/Table13458[[#This Row],[Mean]]*100</f>
        <v>3.4587117155904823E-14</v>
      </c>
      <c r="L146" s="2">
        <f>Table13458[[#This Row],[Estimated costs 1]]-Table13458[[#This Row],[Actual cost]]</f>
        <v>0</v>
      </c>
      <c r="M146" s="2">
        <f>Table13458[[#This Row],[Diff 1]]/Table13458[[#This Row],[Actual cost]]*100</f>
        <v>0</v>
      </c>
      <c r="N146">
        <v>1.88081967213114E-3</v>
      </c>
      <c r="O146">
        <v>1.88081967213114E-3</v>
      </c>
      <c r="P146">
        <v>1.88081967213114E-3</v>
      </c>
      <c r="Q146">
        <v>1.88081967213114E-3</v>
      </c>
      <c r="R146">
        <v>1.88081967213114E-3</v>
      </c>
      <c r="S146">
        <v>1.88081967213114E-3</v>
      </c>
      <c r="T146">
        <v>1.88081967213114E-3</v>
      </c>
      <c r="U146">
        <v>1.88081967213114E-3</v>
      </c>
      <c r="V146">
        <v>1.88081967213114E-3</v>
      </c>
      <c r="W146">
        <v>1.88081967213114E-3</v>
      </c>
      <c r="X146">
        <v>1.88081967213114E-3</v>
      </c>
      <c r="Y146">
        <v>1.88081967213114E-3</v>
      </c>
      <c r="Z146">
        <v>1.88081967213114E-3</v>
      </c>
      <c r="AA146">
        <v>1.88081967213114E-3</v>
      </c>
      <c r="AB146">
        <v>1.88081967213114E-3</v>
      </c>
      <c r="AC146">
        <v>1.88081967213114E-3</v>
      </c>
      <c r="AD146">
        <v>1.88081967213114E-3</v>
      </c>
      <c r="AE146">
        <v>1.88081967213114E-3</v>
      </c>
      <c r="AF146">
        <v>1.88081967213114E-3</v>
      </c>
      <c r="AG146">
        <v>1.88081967213114E-3</v>
      </c>
    </row>
    <row r="147" spans="1:33" hidden="1" x14ac:dyDescent="0.3">
      <c r="A147" t="s">
        <v>167</v>
      </c>
      <c r="B147">
        <v>145</v>
      </c>
      <c r="C147" t="str">
        <f>LEFT(Table13458[[#This Row],[Contingency id]])</f>
        <v>B</v>
      </c>
      <c r="D147">
        <v>1.6949152542372801</v>
      </c>
      <c r="E147" s="1">
        <v>1.0535714285714199</v>
      </c>
      <c r="F147">
        <v>118</v>
      </c>
      <c r="G147">
        <v>112</v>
      </c>
      <c r="H147" s="1">
        <v>1.86101694915254E-3</v>
      </c>
      <c r="I147" s="2">
        <f>AVERAGE(Table13458[[#This Row],[Estimated costs 1]:[Estimated costs 20]])</f>
        <v>1.8610169491525407E-3</v>
      </c>
      <c r="J147" s="2">
        <f>_xlfn.STDEV.P(Table13458[[#This Row],[Estimated costs 1]:[Estimated costs 20]])</f>
        <v>6.5052130349130266E-19</v>
      </c>
      <c r="K147" s="2">
        <f>Table13458[[#This Row],[Dev]]/Table13458[[#This Row],[Mean]]*100</f>
        <v>3.4955152009095534E-14</v>
      </c>
      <c r="L147" s="2">
        <f>Table13458[[#This Row],[Estimated costs 1]]-Table13458[[#This Row],[Actual cost]]</f>
        <v>0</v>
      </c>
      <c r="M147" s="2">
        <f>Table13458[[#This Row],[Diff 1]]/Table13458[[#This Row],[Actual cost]]*100</f>
        <v>0</v>
      </c>
      <c r="N147">
        <v>1.86101694915254E-3</v>
      </c>
      <c r="O147">
        <v>1.86101694915254E-3</v>
      </c>
      <c r="P147">
        <v>1.86101694915254E-3</v>
      </c>
      <c r="Q147">
        <v>1.86101694915254E-3</v>
      </c>
      <c r="R147">
        <v>1.86101694915254E-3</v>
      </c>
      <c r="S147">
        <v>1.86101694915254E-3</v>
      </c>
      <c r="T147">
        <v>1.86101694915254E-3</v>
      </c>
      <c r="U147">
        <v>1.86101694915254E-3</v>
      </c>
      <c r="V147">
        <v>1.86101694915254E-3</v>
      </c>
      <c r="W147">
        <v>1.86101694915254E-3</v>
      </c>
      <c r="X147">
        <v>1.86101694915254E-3</v>
      </c>
      <c r="Y147">
        <v>1.86101694915254E-3</v>
      </c>
      <c r="Z147">
        <v>1.86101694915254E-3</v>
      </c>
      <c r="AA147">
        <v>1.86101694915254E-3</v>
      </c>
      <c r="AB147">
        <v>1.86101694915254E-3</v>
      </c>
      <c r="AC147">
        <v>1.86101694915254E-3</v>
      </c>
      <c r="AD147">
        <v>1.86101694915254E-3</v>
      </c>
      <c r="AE147">
        <v>1.86101694915254E-3</v>
      </c>
      <c r="AF147">
        <v>1.86101694915254E-3</v>
      </c>
      <c r="AG147">
        <v>1.86101694915254E-3</v>
      </c>
    </row>
    <row r="148" spans="1:33" hidden="1" x14ac:dyDescent="0.3">
      <c r="A148" t="s">
        <v>168</v>
      </c>
      <c r="B148">
        <v>146</v>
      </c>
      <c r="C148" t="str">
        <f>LEFT(Table13458[[#This Row],[Contingency id]])</f>
        <v>B</v>
      </c>
      <c r="D148">
        <v>2.7777777777777701</v>
      </c>
      <c r="E148" s="1">
        <v>1</v>
      </c>
      <c r="F148">
        <v>36</v>
      </c>
      <c r="G148">
        <v>36</v>
      </c>
      <c r="H148" s="1">
        <v>9.2666666666666603E-4</v>
      </c>
      <c r="I148" s="2">
        <f>AVERAGE(Table13458[[#This Row],[Estimated costs 1]:[Estimated costs 20]])</f>
        <v>9.2666666666666613E-4</v>
      </c>
      <c r="J148" s="2">
        <f>_xlfn.STDEV.P(Table13458[[#This Row],[Estimated costs 1]:[Estimated costs 20]])</f>
        <v>1.0842021724855044E-19</v>
      </c>
      <c r="K148" s="2">
        <f>Table13458[[#This Row],[Dev]]/Table13458[[#This Row],[Mean]]*100</f>
        <v>1.1700023444088185E-14</v>
      </c>
      <c r="L148" s="2">
        <f>Table13458[[#This Row],[Estimated costs 1]]-Table13458[[#This Row],[Actual cost]]</f>
        <v>0</v>
      </c>
      <c r="M148" s="2">
        <f>Table13458[[#This Row],[Diff 1]]/Table13458[[#This Row],[Actual cost]]*100</f>
        <v>0</v>
      </c>
      <c r="N148">
        <v>9.2666666666666603E-4</v>
      </c>
      <c r="O148">
        <v>9.2666666666666603E-4</v>
      </c>
      <c r="P148">
        <v>9.2666666666666603E-4</v>
      </c>
      <c r="Q148">
        <v>9.2666666666666603E-4</v>
      </c>
      <c r="R148">
        <v>9.2666666666666603E-4</v>
      </c>
      <c r="S148">
        <v>9.2666666666666603E-4</v>
      </c>
      <c r="T148">
        <v>9.2666666666666603E-4</v>
      </c>
      <c r="U148">
        <v>9.2666666666666603E-4</v>
      </c>
      <c r="V148">
        <v>9.2666666666666603E-4</v>
      </c>
      <c r="W148">
        <v>9.2666666666666603E-4</v>
      </c>
      <c r="X148">
        <v>9.2666666666666603E-4</v>
      </c>
      <c r="Y148">
        <v>9.2666666666666603E-4</v>
      </c>
      <c r="Z148">
        <v>9.2666666666666603E-4</v>
      </c>
      <c r="AA148">
        <v>9.2666666666666603E-4</v>
      </c>
      <c r="AB148">
        <v>9.2666666666666603E-4</v>
      </c>
      <c r="AC148">
        <v>9.2666666666666603E-4</v>
      </c>
      <c r="AD148">
        <v>9.2666666666666603E-4</v>
      </c>
      <c r="AE148">
        <v>9.2666666666666603E-4</v>
      </c>
      <c r="AF148">
        <v>9.2666666666666603E-4</v>
      </c>
      <c r="AG148">
        <v>9.2666666666666603E-4</v>
      </c>
    </row>
    <row r="149" spans="1:33" hidden="1" x14ac:dyDescent="0.3">
      <c r="A149" t="s">
        <v>169</v>
      </c>
      <c r="B149">
        <v>147</v>
      </c>
      <c r="C149" t="str">
        <f>LEFT(Table13458[[#This Row],[Contingency id]])</f>
        <v>B</v>
      </c>
      <c r="D149">
        <v>0.28089887640449401</v>
      </c>
      <c r="E149" s="1">
        <v>1.0722891566265</v>
      </c>
      <c r="F149">
        <v>356</v>
      </c>
      <c r="G149">
        <v>332</v>
      </c>
      <c r="H149" s="1">
        <v>8.8764044943820202E-4</v>
      </c>
      <c r="I149" s="2">
        <f>AVERAGE(Table13458[[#This Row],[Estimated costs 1]:[Estimated costs 20]])</f>
        <v>8.8764044943820191E-4</v>
      </c>
      <c r="J149" s="2">
        <f>_xlfn.STDEV.P(Table13458[[#This Row],[Estimated costs 1]:[Estimated costs 20]])</f>
        <v>1.0842021724855044E-19</v>
      </c>
      <c r="K149" s="2">
        <f>Table13458[[#This Row],[Dev]]/Table13458[[#This Row],[Mean]]*100</f>
        <v>1.2214429538127841E-14</v>
      </c>
      <c r="L149" s="2">
        <f>Table13458[[#This Row],[Estimated costs 1]]-Table13458[[#This Row],[Actual cost]]</f>
        <v>0</v>
      </c>
      <c r="M149" s="2">
        <f>Table13458[[#This Row],[Diff 1]]/Table13458[[#This Row],[Actual cost]]*100</f>
        <v>0</v>
      </c>
      <c r="N149">
        <v>8.8764044943820202E-4</v>
      </c>
      <c r="O149">
        <v>8.8764044943820202E-4</v>
      </c>
      <c r="P149">
        <v>8.8764044943820202E-4</v>
      </c>
      <c r="Q149">
        <v>8.8764044943820202E-4</v>
      </c>
      <c r="R149">
        <v>8.8764044943820202E-4</v>
      </c>
      <c r="S149">
        <v>8.8764044943820202E-4</v>
      </c>
      <c r="T149">
        <v>8.8764044943820202E-4</v>
      </c>
      <c r="U149">
        <v>8.8764044943820202E-4</v>
      </c>
      <c r="V149">
        <v>8.8764044943820202E-4</v>
      </c>
      <c r="W149">
        <v>8.8764044943820202E-4</v>
      </c>
      <c r="X149">
        <v>8.8764044943820202E-4</v>
      </c>
      <c r="Y149">
        <v>8.8764044943820202E-4</v>
      </c>
      <c r="Z149">
        <v>8.8764044943820202E-4</v>
      </c>
      <c r="AA149">
        <v>8.8764044943820202E-4</v>
      </c>
      <c r="AB149">
        <v>8.8764044943820202E-4</v>
      </c>
      <c r="AC149">
        <v>8.8764044943820202E-4</v>
      </c>
      <c r="AD149">
        <v>8.8764044943820202E-4</v>
      </c>
      <c r="AE149">
        <v>8.8764044943820202E-4</v>
      </c>
      <c r="AF149">
        <v>8.8764044943820202E-4</v>
      </c>
      <c r="AG149">
        <v>8.8764044943820202E-4</v>
      </c>
    </row>
    <row r="150" spans="1:33" hidden="1" x14ac:dyDescent="0.3">
      <c r="A150" t="s">
        <v>170</v>
      </c>
      <c r="B150">
        <v>148</v>
      </c>
      <c r="C150" t="str">
        <f>LEFT(Table13458[[#This Row],[Contingency id]])</f>
        <v>B</v>
      </c>
      <c r="D150">
        <v>1.2048192771084301</v>
      </c>
      <c r="E150" s="1">
        <v>1.0246913580246899</v>
      </c>
      <c r="F150">
        <v>83</v>
      </c>
      <c r="G150">
        <v>81</v>
      </c>
      <c r="H150" s="1">
        <v>7.5397590361445696E-4</v>
      </c>
      <c r="I150" s="2">
        <f>AVERAGE(Table13458[[#This Row],[Estimated costs 1]:[Estimated costs 20]])</f>
        <v>7.5397590361445674E-4</v>
      </c>
      <c r="J150" s="2">
        <f>_xlfn.STDEV.P(Table13458[[#This Row],[Estimated costs 1]:[Estimated costs 20]])</f>
        <v>2.1684043449710089E-19</v>
      </c>
      <c r="K150" s="2">
        <f>Table13458[[#This Row],[Dev]]/Table13458[[#This Row],[Mean]]*100</f>
        <v>2.8759597416521895E-14</v>
      </c>
      <c r="L150" s="2">
        <f>Table13458[[#This Row],[Estimated costs 1]]-Table13458[[#This Row],[Actual cost]]</f>
        <v>0</v>
      </c>
      <c r="M150" s="2">
        <f>Table13458[[#This Row],[Diff 1]]/Table13458[[#This Row],[Actual cost]]*100</f>
        <v>0</v>
      </c>
      <c r="N150">
        <v>7.5397590361445696E-4</v>
      </c>
      <c r="O150">
        <v>7.5397590361445696E-4</v>
      </c>
      <c r="P150">
        <v>7.5397590361445696E-4</v>
      </c>
      <c r="Q150">
        <v>7.5397590361445696E-4</v>
      </c>
      <c r="R150">
        <v>7.5397590361445696E-4</v>
      </c>
      <c r="S150">
        <v>7.5397590361445696E-4</v>
      </c>
      <c r="T150">
        <v>7.5397590361445696E-4</v>
      </c>
      <c r="U150">
        <v>7.5397590361445696E-4</v>
      </c>
      <c r="V150">
        <v>7.5397590361445696E-4</v>
      </c>
      <c r="W150">
        <v>7.5397590361445696E-4</v>
      </c>
      <c r="X150">
        <v>7.5397590361445696E-4</v>
      </c>
      <c r="Y150">
        <v>7.5397590361445696E-4</v>
      </c>
      <c r="Z150">
        <v>7.5397590361445696E-4</v>
      </c>
      <c r="AA150">
        <v>7.5397590361445696E-4</v>
      </c>
      <c r="AB150">
        <v>7.5397590361445696E-4</v>
      </c>
      <c r="AC150">
        <v>7.5397590361445696E-4</v>
      </c>
      <c r="AD150">
        <v>7.5397590361445696E-4</v>
      </c>
      <c r="AE150">
        <v>7.5397590361445696E-4</v>
      </c>
      <c r="AF150">
        <v>7.5397590361445696E-4</v>
      </c>
      <c r="AG150">
        <v>7.5397590361445696E-4</v>
      </c>
    </row>
    <row r="151" spans="1:33" hidden="1" x14ac:dyDescent="0.3">
      <c r="A151" t="s">
        <v>171</v>
      </c>
      <c r="B151">
        <v>149</v>
      </c>
      <c r="C151" t="str">
        <f>LEFT(Table13458[[#This Row],[Contingency id]])</f>
        <v>B</v>
      </c>
      <c r="D151">
        <v>1.5384615384615301</v>
      </c>
      <c r="E151" s="1">
        <v>1</v>
      </c>
      <c r="F151">
        <v>65</v>
      </c>
      <c r="G151">
        <v>65</v>
      </c>
      <c r="H151" s="1">
        <v>6.9153846153846099E-4</v>
      </c>
      <c r="I151" s="2">
        <f>AVERAGE(Table13458[[#This Row],[Estimated costs 1]:[Estimated costs 20]])</f>
        <v>6.9153846153846088E-4</v>
      </c>
      <c r="J151" s="2">
        <f>_xlfn.STDEV.P(Table13458[[#This Row],[Estimated costs 1]:[Estimated costs 20]])</f>
        <v>1.0842021724855044E-19</v>
      </c>
      <c r="K151" s="2">
        <f>Table13458[[#This Row],[Dev]]/Table13458[[#This Row],[Mean]]*100</f>
        <v>1.5678118178322103E-14</v>
      </c>
      <c r="L151" s="2">
        <f>Table13458[[#This Row],[Estimated costs 1]]-Table13458[[#This Row],[Actual cost]]</f>
        <v>0</v>
      </c>
      <c r="M151" s="2">
        <f>Table13458[[#This Row],[Diff 1]]/Table13458[[#This Row],[Actual cost]]*100</f>
        <v>0</v>
      </c>
      <c r="N151">
        <v>6.9153846153846099E-4</v>
      </c>
      <c r="O151">
        <v>6.9153846153846099E-4</v>
      </c>
      <c r="P151">
        <v>6.9153846153846099E-4</v>
      </c>
      <c r="Q151">
        <v>6.9153846153846099E-4</v>
      </c>
      <c r="R151">
        <v>6.9153846153846099E-4</v>
      </c>
      <c r="S151">
        <v>6.9153846153846099E-4</v>
      </c>
      <c r="T151">
        <v>6.9153846153846099E-4</v>
      </c>
      <c r="U151">
        <v>6.9153846153846099E-4</v>
      </c>
      <c r="V151">
        <v>6.9153846153846099E-4</v>
      </c>
      <c r="W151">
        <v>6.9153846153846099E-4</v>
      </c>
      <c r="X151">
        <v>6.9153846153846099E-4</v>
      </c>
      <c r="Y151">
        <v>6.9153846153846099E-4</v>
      </c>
      <c r="Z151">
        <v>6.9153846153846099E-4</v>
      </c>
      <c r="AA151">
        <v>6.9153846153846099E-4</v>
      </c>
      <c r="AB151">
        <v>6.9153846153846099E-4</v>
      </c>
      <c r="AC151">
        <v>6.9153846153846099E-4</v>
      </c>
      <c r="AD151">
        <v>6.9153846153846099E-4</v>
      </c>
      <c r="AE151">
        <v>6.9153846153846099E-4</v>
      </c>
      <c r="AF151">
        <v>6.9153846153846099E-4</v>
      </c>
      <c r="AG151">
        <v>6.9153846153846099E-4</v>
      </c>
    </row>
    <row r="152" spans="1:33" hidden="1" x14ac:dyDescent="0.3">
      <c r="A152" t="s">
        <v>172</v>
      </c>
      <c r="B152">
        <v>150</v>
      </c>
      <c r="C152" t="str">
        <f>LEFT(Table13458[[#This Row],[Contingency id]])</f>
        <v>B</v>
      </c>
      <c r="D152">
        <v>1.5384615384615301</v>
      </c>
      <c r="E152" s="1">
        <v>1</v>
      </c>
      <c r="F152">
        <v>65</v>
      </c>
      <c r="G152">
        <v>65</v>
      </c>
      <c r="H152" s="1">
        <v>6.6338461538461495E-4</v>
      </c>
      <c r="I152" s="2">
        <f>AVERAGE(Table13458[[#This Row],[Estimated costs 1]:[Estimated costs 20]])</f>
        <v>6.6338461538461473E-4</v>
      </c>
      <c r="J152" s="2">
        <f>_xlfn.STDEV.P(Table13458[[#This Row],[Estimated costs 1]:[Estimated costs 20]])</f>
        <v>2.1684043449710089E-19</v>
      </c>
      <c r="K152" s="2">
        <f>Table13458[[#This Row],[Dev]]/Table13458[[#This Row],[Mean]]*100</f>
        <v>3.2686985719646499E-14</v>
      </c>
      <c r="L152" s="2">
        <f>Table13458[[#This Row],[Estimated costs 1]]-Table13458[[#This Row],[Actual cost]]</f>
        <v>0</v>
      </c>
      <c r="M152" s="2">
        <f>Table13458[[#This Row],[Diff 1]]/Table13458[[#This Row],[Actual cost]]*100</f>
        <v>0</v>
      </c>
      <c r="N152">
        <v>6.6338461538461495E-4</v>
      </c>
      <c r="O152">
        <v>6.6338461538461495E-4</v>
      </c>
      <c r="P152">
        <v>6.6338461538461495E-4</v>
      </c>
      <c r="Q152">
        <v>6.6338461538461495E-4</v>
      </c>
      <c r="R152">
        <v>6.6338461538461495E-4</v>
      </c>
      <c r="S152">
        <v>6.6338461538461495E-4</v>
      </c>
      <c r="T152">
        <v>6.6338461538461495E-4</v>
      </c>
      <c r="U152">
        <v>6.6338461538461495E-4</v>
      </c>
      <c r="V152">
        <v>6.6338461538461495E-4</v>
      </c>
      <c r="W152">
        <v>6.6338461538461495E-4</v>
      </c>
      <c r="X152">
        <v>6.6338461538461495E-4</v>
      </c>
      <c r="Y152">
        <v>6.6338461538461495E-4</v>
      </c>
      <c r="Z152">
        <v>6.6338461538461495E-4</v>
      </c>
      <c r="AA152">
        <v>6.6338461538461495E-4</v>
      </c>
      <c r="AB152">
        <v>6.6338461538461495E-4</v>
      </c>
      <c r="AC152">
        <v>6.6338461538461495E-4</v>
      </c>
      <c r="AD152">
        <v>6.6338461538461495E-4</v>
      </c>
      <c r="AE152">
        <v>6.6338461538461495E-4</v>
      </c>
      <c r="AF152">
        <v>6.6338461538461495E-4</v>
      </c>
      <c r="AG152">
        <v>6.6338461538461495E-4</v>
      </c>
    </row>
    <row r="153" spans="1:33" hidden="1" x14ac:dyDescent="0.3">
      <c r="A153" t="s">
        <v>173</v>
      </c>
      <c r="B153">
        <v>151</v>
      </c>
      <c r="C153" t="str">
        <f>LEFT(Table13458[[#This Row],[Contingency id]])</f>
        <v>B</v>
      </c>
      <c r="D153">
        <v>1.61290322580645</v>
      </c>
      <c r="E153" s="1">
        <v>1</v>
      </c>
      <c r="F153">
        <v>62</v>
      </c>
      <c r="G153">
        <v>62</v>
      </c>
      <c r="H153" s="1">
        <v>4.1741935483870902E-4</v>
      </c>
      <c r="I153" s="2">
        <f>AVERAGE(Table13458[[#This Row],[Estimated costs 1]:[Estimated costs 20]])</f>
        <v>4.1741935483870912E-4</v>
      </c>
      <c r="J153" s="2">
        <f>_xlfn.STDEV.P(Table13458[[#This Row],[Estimated costs 1]:[Estimated costs 20]])</f>
        <v>1.0842021724855044E-19</v>
      </c>
      <c r="K153" s="2">
        <f>Table13458[[#This Row],[Dev]]/Table13458[[#This Row],[Mean]]*100</f>
        <v>2.5973931489220002E-14</v>
      </c>
      <c r="L153" s="2">
        <f>Table13458[[#This Row],[Estimated costs 1]]-Table13458[[#This Row],[Actual cost]]</f>
        <v>0</v>
      </c>
      <c r="M153" s="2">
        <f>Table13458[[#This Row],[Diff 1]]/Table13458[[#This Row],[Actual cost]]*100</f>
        <v>0</v>
      </c>
      <c r="N153">
        <v>4.1741935483870902E-4</v>
      </c>
      <c r="O153">
        <v>4.1741935483870902E-4</v>
      </c>
      <c r="P153">
        <v>4.1741935483870902E-4</v>
      </c>
      <c r="Q153">
        <v>4.1741935483870902E-4</v>
      </c>
      <c r="R153">
        <v>4.1741935483870902E-4</v>
      </c>
      <c r="S153">
        <v>4.1741935483870902E-4</v>
      </c>
      <c r="T153">
        <v>4.1741935483870902E-4</v>
      </c>
      <c r="U153">
        <v>4.1741935483870902E-4</v>
      </c>
      <c r="V153">
        <v>4.1741935483870902E-4</v>
      </c>
      <c r="W153">
        <v>4.1741935483870902E-4</v>
      </c>
      <c r="X153">
        <v>4.1741935483870902E-4</v>
      </c>
      <c r="Y153">
        <v>4.1741935483870902E-4</v>
      </c>
      <c r="Z153">
        <v>4.1741935483870902E-4</v>
      </c>
      <c r="AA153">
        <v>4.1741935483870902E-4</v>
      </c>
      <c r="AB153">
        <v>4.1741935483870902E-4</v>
      </c>
      <c r="AC153">
        <v>4.1741935483870902E-4</v>
      </c>
      <c r="AD153">
        <v>4.1741935483870902E-4</v>
      </c>
      <c r="AE153">
        <v>4.1741935483870902E-4</v>
      </c>
      <c r="AF153">
        <v>4.1741935483870902E-4</v>
      </c>
      <c r="AG153">
        <v>4.1741935483870902E-4</v>
      </c>
    </row>
    <row r="154" spans="1:33" hidden="1" x14ac:dyDescent="0.3">
      <c r="A154" t="s">
        <v>174</v>
      </c>
      <c r="B154">
        <v>152</v>
      </c>
      <c r="C154" t="str">
        <f>LEFT(Table13458[[#This Row],[Contingency id]])</f>
        <v>B</v>
      </c>
      <c r="D154">
        <v>0</v>
      </c>
      <c r="E154" s="1">
        <v>1.0597826086956501</v>
      </c>
      <c r="F154">
        <v>195</v>
      </c>
      <c r="G154">
        <v>184</v>
      </c>
      <c r="H154" s="1">
        <v>0</v>
      </c>
      <c r="I154" s="2">
        <f>AVERAGE(Table13458[[#This Row],[Estimated costs 1]:[Estimated costs 20]])</f>
        <v>0</v>
      </c>
      <c r="J154" s="2">
        <f>_xlfn.STDEV.P(Table13458[[#This Row],[Estimated costs 1]:[Estimated costs 20]])</f>
        <v>0</v>
      </c>
      <c r="K154" s="2" t="e">
        <f>Table13458[[#This Row],[Dev]]/Table13458[[#This Row],[Mean]]*100</f>
        <v>#DIV/0!</v>
      </c>
      <c r="L154" s="2">
        <f>Table13458[[#This Row],[Estimated costs 1]]-Table13458[[#This Row],[Actual cost]]</f>
        <v>0</v>
      </c>
      <c r="M154" s="2" t="e">
        <f>Table13458[[#This Row],[Diff 1]]/Table13458[[#This Row],[Actual cost]]*100</f>
        <v>#DIV/0!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 x14ac:dyDescent="0.3">
      <c r="A155" t="s">
        <v>175</v>
      </c>
      <c r="B155">
        <v>153</v>
      </c>
      <c r="C155" t="str">
        <f>LEFT(Table13458[[#This Row],[Contingency id]])</f>
        <v>A</v>
      </c>
      <c r="D155">
        <v>0</v>
      </c>
      <c r="E155" s="1">
        <v>1.16279069767441</v>
      </c>
      <c r="F155">
        <v>650</v>
      </c>
      <c r="G155">
        <v>559</v>
      </c>
      <c r="H155" s="1">
        <v>0</v>
      </c>
      <c r="I155" s="2">
        <f>AVERAGE(Table13458[[#This Row],[Estimated costs 1]:[Estimated costs 20]])</f>
        <v>0</v>
      </c>
      <c r="J155" s="2">
        <f>_xlfn.STDEV.P(Table13458[[#This Row],[Estimated costs 1]:[Estimated costs 20]])</f>
        <v>0</v>
      </c>
      <c r="K155" s="2" t="e">
        <f>Table13458[[#This Row],[Dev]]/Table13458[[#This Row],[Mean]]*100</f>
        <v>#DIV/0!</v>
      </c>
      <c r="L155" s="2">
        <f>Table13458[[#This Row],[Estimated costs 1]]-Table13458[[#This Row],[Actual cost]]</f>
        <v>0</v>
      </c>
      <c r="M155" s="2" t="e">
        <f>Table13458[[#This Row],[Diff 1]]/Table13458[[#This Row],[Actual cost]]*100</f>
        <v>#DIV/0!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</row>
    <row r="156" spans="1:33" x14ac:dyDescent="0.3">
      <c r="A156" t="s">
        <v>176</v>
      </c>
      <c r="B156">
        <v>154</v>
      </c>
      <c r="C156" t="str">
        <f>LEFT(Table13458[[#This Row],[Contingency id]])</f>
        <v>A</v>
      </c>
      <c r="D156">
        <v>0</v>
      </c>
      <c r="E156" s="1">
        <v>1.1524822695035399</v>
      </c>
      <c r="F156">
        <v>650</v>
      </c>
      <c r="G156">
        <v>564</v>
      </c>
      <c r="H156" s="1">
        <v>0</v>
      </c>
      <c r="I156" s="2">
        <f>AVERAGE(Table13458[[#This Row],[Estimated costs 1]:[Estimated costs 20]])</f>
        <v>0</v>
      </c>
      <c r="J156" s="2">
        <f>_xlfn.STDEV.P(Table13458[[#This Row],[Estimated costs 1]:[Estimated costs 20]])</f>
        <v>0</v>
      </c>
      <c r="K156" s="2" t="e">
        <f>Table13458[[#This Row],[Dev]]/Table13458[[#This Row],[Mean]]*100</f>
        <v>#DIV/0!</v>
      </c>
      <c r="L156" s="2">
        <f>Table13458[[#This Row],[Estimated costs 1]]-Table13458[[#This Row],[Actual cost]]</f>
        <v>0</v>
      </c>
      <c r="M156" s="2" t="e">
        <f>Table13458[[#This Row],[Diff 1]]/Table13458[[#This Row],[Actual cost]]*100</f>
        <v>#DIV/0!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1:33" x14ac:dyDescent="0.3">
      <c r="A157" t="s">
        <v>177</v>
      </c>
      <c r="B157">
        <v>155</v>
      </c>
      <c r="C157" t="str">
        <f>LEFT(Table13458[[#This Row],[Contingency id]])</f>
        <v>A</v>
      </c>
      <c r="D157">
        <v>0</v>
      </c>
      <c r="E157" s="1">
        <v>1.1639344262294999</v>
      </c>
      <c r="F157">
        <v>568</v>
      </c>
      <c r="G157">
        <v>488</v>
      </c>
      <c r="H157" s="1">
        <v>0</v>
      </c>
      <c r="I157" s="2">
        <f>AVERAGE(Table13458[[#This Row],[Estimated costs 1]:[Estimated costs 20]])</f>
        <v>0</v>
      </c>
      <c r="J157" s="2">
        <f>_xlfn.STDEV.P(Table13458[[#This Row],[Estimated costs 1]:[Estimated costs 20]])</f>
        <v>0</v>
      </c>
      <c r="K157" s="2" t="e">
        <f>Table13458[[#This Row],[Dev]]/Table13458[[#This Row],[Mean]]*100</f>
        <v>#DIV/0!</v>
      </c>
      <c r="L157" s="2">
        <f>Table13458[[#This Row],[Estimated costs 1]]-Table13458[[#This Row],[Actual cost]]</f>
        <v>0</v>
      </c>
      <c r="M157" s="2" t="e">
        <f>Table13458[[#This Row],[Diff 1]]/Table13458[[#This Row],[Actual cost]]*100</f>
        <v>#DIV/0!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 spans="1:33" x14ac:dyDescent="0.3">
      <c r="A158" t="s">
        <v>178</v>
      </c>
      <c r="B158">
        <v>156</v>
      </c>
      <c r="C158" t="str">
        <f>LEFT(Table13458[[#This Row],[Contingency id]])</f>
        <v>A</v>
      </c>
      <c r="D158">
        <v>0</v>
      </c>
      <c r="E158" s="1">
        <v>1.1544715447154399</v>
      </c>
      <c r="F158">
        <v>568</v>
      </c>
      <c r="G158">
        <v>492</v>
      </c>
      <c r="H158" s="1">
        <v>0</v>
      </c>
      <c r="I158" s="2">
        <f>AVERAGE(Table13458[[#This Row],[Estimated costs 1]:[Estimated costs 20]])</f>
        <v>0</v>
      </c>
      <c r="J158" s="2">
        <f>_xlfn.STDEV.P(Table13458[[#This Row],[Estimated costs 1]:[Estimated costs 20]])</f>
        <v>0</v>
      </c>
      <c r="K158" s="2" t="e">
        <f>Table13458[[#This Row],[Dev]]/Table13458[[#This Row],[Mean]]*100</f>
        <v>#DIV/0!</v>
      </c>
      <c r="L158" s="2">
        <f>Table13458[[#This Row],[Estimated costs 1]]-Table13458[[#This Row],[Actual cost]]</f>
        <v>0</v>
      </c>
      <c r="M158" s="2" t="e">
        <f>Table13458[[#This Row],[Diff 1]]/Table13458[[#This Row],[Actual cost]]*100</f>
        <v>#DIV/0!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3" x14ac:dyDescent="0.3">
      <c r="A159" t="s">
        <v>179</v>
      </c>
      <c r="B159">
        <v>157</v>
      </c>
      <c r="C159" t="str">
        <f>LEFT(Table13458[[#This Row],[Contingency id]])</f>
        <v>A</v>
      </c>
      <c r="D159">
        <v>0</v>
      </c>
      <c r="E159" s="1">
        <v>1.14638447971781</v>
      </c>
      <c r="F159">
        <v>650</v>
      </c>
      <c r="G159">
        <v>567</v>
      </c>
      <c r="H159" s="1">
        <v>0</v>
      </c>
      <c r="I159" s="2">
        <f>AVERAGE(Table13458[[#This Row],[Estimated costs 1]:[Estimated costs 20]])</f>
        <v>0</v>
      </c>
      <c r="J159" s="2">
        <f>_xlfn.STDEV.P(Table13458[[#This Row],[Estimated costs 1]:[Estimated costs 20]])</f>
        <v>0</v>
      </c>
      <c r="K159" s="2" t="e">
        <f>Table13458[[#This Row],[Dev]]/Table13458[[#This Row],[Mean]]*100</f>
        <v>#DIV/0!</v>
      </c>
      <c r="L159" s="2">
        <f>Table13458[[#This Row],[Estimated costs 1]]-Table13458[[#This Row],[Actual cost]]</f>
        <v>0</v>
      </c>
      <c r="M159" s="2" t="e">
        <f>Table13458[[#This Row],[Diff 1]]/Table13458[[#This Row],[Actual cost]]*100</f>
        <v>#DIV/0!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 x14ac:dyDescent="0.3">
      <c r="A160" t="s">
        <v>180</v>
      </c>
      <c r="B160">
        <v>158</v>
      </c>
      <c r="C160" t="str">
        <f>LEFT(Table13458[[#This Row],[Contingency id]])</f>
        <v>A</v>
      </c>
      <c r="D160">
        <v>0</v>
      </c>
      <c r="E160" s="1">
        <v>1.19047619047619</v>
      </c>
      <c r="F160">
        <v>650</v>
      </c>
      <c r="G160">
        <v>546</v>
      </c>
      <c r="H160" s="1">
        <v>0</v>
      </c>
      <c r="I160" s="2">
        <f>AVERAGE(Table13458[[#This Row],[Estimated costs 1]:[Estimated costs 20]])</f>
        <v>0</v>
      </c>
      <c r="J160" s="2">
        <f>_xlfn.STDEV.P(Table13458[[#This Row],[Estimated costs 1]:[Estimated costs 20]])</f>
        <v>0</v>
      </c>
      <c r="K160" s="2" t="e">
        <f>Table13458[[#This Row],[Dev]]/Table13458[[#This Row],[Mean]]*100</f>
        <v>#DIV/0!</v>
      </c>
      <c r="L160" s="2">
        <f>Table13458[[#This Row],[Estimated costs 1]]-Table13458[[#This Row],[Actual cost]]</f>
        <v>0</v>
      </c>
      <c r="M160" s="2" t="e">
        <f>Table13458[[#This Row],[Diff 1]]/Table13458[[#This Row],[Actual cost]]*100</f>
        <v>#DIV/0!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</row>
    <row r="161" spans="1:33" x14ac:dyDescent="0.3">
      <c r="A161" t="s">
        <v>181</v>
      </c>
      <c r="B161">
        <v>159</v>
      </c>
      <c r="C161" t="str">
        <f>LEFT(Table13458[[#This Row],[Contingency id]])</f>
        <v>A</v>
      </c>
      <c r="D161">
        <v>0</v>
      </c>
      <c r="E161" s="1">
        <v>1.34279918864097</v>
      </c>
      <c r="F161">
        <v>1324</v>
      </c>
      <c r="G161">
        <v>986</v>
      </c>
      <c r="H161" s="1">
        <v>0</v>
      </c>
      <c r="I161" s="2">
        <f>AVERAGE(Table13458[[#This Row],[Estimated costs 1]:[Estimated costs 20]])</f>
        <v>0</v>
      </c>
      <c r="J161" s="2">
        <f>_xlfn.STDEV.P(Table13458[[#This Row],[Estimated costs 1]:[Estimated costs 20]])</f>
        <v>0</v>
      </c>
      <c r="K161" s="2" t="e">
        <f>Table13458[[#This Row],[Dev]]/Table13458[[#This Row],[Mean]]*100</f>
        <v>#DIV/0!</v>
      </c>
      <c r="L161" s="2">
        <f>Table13458[[#This Row],[Estimated costs 1]]-Table13458[[#This Row],[Actual cost]]</f>
        <v>0</v>
      </c>
      <c r="M161" s="2" t="e">
        <f>Table13458[[#This Row],[Diff 1]]/Table13458[[#This Row],[Actual cost]]*100</f>
        <v>#DIV/0!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 spans="1:33" x14ac:dyDescent="0.3">
      <c r="A162" t="s">
        <v>182</v>
      </c>
      <c r="B162">
        <v>160</v>
      </c>
      <c r="C162" t="str">
        <f>LEFT(Table13458[[#This Row],[Contingency id]])</f>
        <v>A</v>
      </c>
      <c r="D162">
        <v>0</v>
      </c>
      <c r="E162" s="1">
        <v>1.3170189098998799</v>
      </c>
      <c r="F162">
        <v>1184</v>
      </c>
      <c r="G162">
        <v>899</v>
      </c>
      <c r="H162" s="1">
        <v>0</v>
      </c>
      <c r="I162" s="2">
        <f>AVERAGE(Table13458[[#This Row],[Estimated costs 1]:[Estimated costs 20]])</f>
        <v>0</v>
      </c>
      <c r="J162" s="2">
        <f>_xlfn.STDEV.P(Table13458[[#This Row],[Estimated costs 1]:[Estimated costs 20]])</f>
        <v>0</v>
      </c>
      <c r="K162" s="2" t="e">
        <f>Table13458[[#This Row],[Dev]]/Table13458[[#This Row],[Mean]]*100</f>
        <v>#DIV/0!</v>
      </c>
      <c r="L162" s="2">
        <f>Table13458[[#This Row],[Estimated costs 1]]-Table13458[[#This Row],[Actual cost]]</f>
        <v>0</v>
      </c>
      <c r="M162" s="2" t="e">
        <f>Table13458[[#This Row],[Diff 1]]/Table13458[[#This Row],[Actual cost]]*100</f>
        <v>#DIV/0!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</row>
    <row r="163" spans="1:33" x14ac:dyDescent="0.3">
      <c r="A163" t="s">
        <v>183</v>
      </c>
      <c r="B163">
        <v>161</v>
      </c>
      <c r="C163" t="str">
        <f>LEFT(Table13458[[#This Row],[Contingency id]])</f>
        <v>A</v>
      </c>
      <c r="D163">
        <v>0</v>
      </c>
      <c r="E163" s="1">
        <v>1.26765799256505</v>
      </c>
      <c r="F163">
        <v>1023</v>
      </c>
      <c r="G163">
        <v>807</v>
      </c>
      <c r="H163" s="1">
        <v>0</v>
      </c>
      <c r="I163" s="2">
        <f>AVERAGE(Table13458[[#This Row],[Estimated costs 1]:[Estimated costs 20]])</f>
        <v>0</v>
      </c>
      <c r="J163" s="2">
        <f>_xlfn.STDEV.P(Table13458[[#This Row],[Estimated costs 1]:[Estimated costs 20]])</f>
        <v>0</v>
      </c>
      <c r="K163" s="2" t="e">
        <f>Table13458[[#This Row],[Dev]]/Table13458[[#This Row],[Mean]]*100</f>
        <v>#DIV/0!</v>
      </c>
      <c r="L163" s="2">
        <f>Table13458[[#This Row],[Estimated costs 1]]-Table13458[[#This Row],[Actual cost]]</f>
        <v>0</v>
      </c>
      <c r="M163" s="2" t="e">
        <f>Table13458[[#This Row],[Diff 1]]/Table13458[[#This Row],[Actual cost]]*100</f>
        <v>#DIV/0!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 x14ac:dyDescent="0.3">
      <c r="A164" t="s">
        <v>184</v>
      </c>
      <c r="B164">
        <v>162</v>
      </c>
      <c r="C164" t="str">
        <f>LEFT(Table13458[[#This Row],[Contingency id]])</f>
        <v>A</v>
      </c>
      <c r="D164">
        <v>0</v>
      </c>
      <c r="E164" s="1">
        <v>1.2755610972568501</v>
      </c>
      <c r="F164">
        <v>1023</v>
      </c>
      <c r="G164">
        <v>802</v>
      </c>
      <c r="H164" s="1">
        <v>0</v>
      </c>
      <c r="I164" s="2">
        <f>AVERAGE(Table13458[[#This Row],[Estimated costs 1]:[Estimated costs 20]])</f>
        <v>0</v>
      </c>
      <c r="J164" s="2">
        <f>_xlfn.STDEV.P(Table13458[[#This Row],[Estimated costs 1]:[Estimated costs 20]])</f>
        <v>0</v>
      </c>
      <c r="K164" s="2" t="e">
        <f>Table13458[[#This Row],[Dev]]/Table13458[[#This Row],[Mean]]*100</f>
        <v>#DIV/0!</v>
      </c>
      <c r="L164" s="2">
        <f>Table13458[[#This Row],[Estimated costs 1]]-Table13458[[#This Row],[Actual cost]]</f>
        <v>0</v>
      </c>
      <c r="M164" s="2" t="e">
        <f>Table13458[[#This Row],[Diff 1]]/Table13458[[#This Row],[Actual cost]]*100</f>
        <v>#DIV/0!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 x14ac:dyDescent="0.3">
      <c r="A165" t="s">
        <v>185</v>
      </c>
      <c r="B165">
        <v>163</v>
      </c>
      <c r="C165" t="str">
        <f>LEFT(Table13458[[#This Row],[Contingency id]])</f>
        <v>A</v>
      </c>
      <c r="D165">
        <v>0</v>
      </c>
      <c r="E165" s="1">
        <v>1.1422413793103401</v>
      </c>
      <c r="F165">
        <v>530</v>
      </c>
      <c r="G165">
        <v>464</v>
      </c>
      <c r="H165" s="1">
        <v>0</v>
      </c>
      <c r="I165" s="2">
        <f>AVERAGE(Table13458[[#This Row],[Estimated costs 1]:[Estimated costs 20]])</f>
        <v>0</v>
      </c>
      <c r="J165" s="2">
        <f>_xlfn.STDEV.P(Table13458[[#This Row],[Estimated costs 1]:[Estimated costs 20]])</f>
        <v>0</v>
      </c>
      <c r="K165" s="2" t="e">
        <f>Table13458[[#This Row],[Dev]]/Table13458[[#This Row],[Mean]]*100</f>
        <v>#DIV/0!</v>
      </c>
      <c r="L165" s="2">
        <f>Table13458[[#This Row],[Estimated costs 1]]-Table13458[[#This Row],[Actual cost]]</f>
        <v>0</v>
      </c>
      <c r="M165" s="2" t="e">
        <f>Table13458[[#This Row],[Diff 1]]/Table13458[[#This Row],[Actual cost]]*100</f>
        <v>#DIV/0!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</row>
    <row r="166" spans="1:33" x14ac:dyDescent="0.3">
      <c r="A166" t="s">
        <v>186</v>
      </c>
      <c r="B166">
        <v>164</v>
      </c>
      <c r="C166" t="str">
        <f>LEFT(Table13458[[#This Row],[Contingency id]])</f>
        <v>A</v>
      </c>
      <c r="D166">
        <v>0</v>
      </c>
      <c r="E166" s="1">
        <v>1.0973084886128299</v>
      </c>
      <c r="F166">
        <v>530</v>
      </c>
      <c r="G166">
        <v>483</v>
      </c>
      <c r="H166" s="1">
        <v>0</v>
      </c>
      <c r="I166" s="2">
        <f>AVERAGE(Table13458[[#This Row],[Estimated costs 1]:[Estimated costs 20]])</f>
        <v>0</v>
      </c>
      <c r="J166" s="2">
        <f>_xlfn.STDEV.P(Table13458[[#This Row],[Estimated costs 1]:[Estimated costs 20]])</f>
        <v>0</v>
      </c>
      <c r="K166" s="2" t="e">
        <f>Table13458[[#This Row],[Dev]]/Table13458[[#This Row],[Mean]]*100</f>
        <v>#DIV/0!</v>
      </c>
      <c r="L166" s="2">
        <f>Table13458[[#This Row],[Estimated costs 1]]-Table13458[[#This Row],[Actual cost]]</f>
        <v>0</v>
      </c>
      <c r="M166" s="2" t="e">
        <f>Table13458[[#This Row],[Diff 1]]/Table13458[[#This Row],[Actual cost]]*100</f>
        <v>#DIV/0!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1:33" x14ac:dyDescent="0.3">
      <c r="A167" t="s">
        <v>187</v>
      </c>
      <c r="B167">
        <v>165</v>
      </c>
      <c r="C167" t="str">
        <f>LEFT(Table13458[[#This Row],[Contingency id]])</f>
        <v>A</v>
      </c>
      <c r="D167">
        <v>0</v>
      </c>
      <c r="E167" s="1">
        <v>1.03879310344827</v>
      </c>
      <c r="F167">
        <v>241</v>
      </c>
      <c r="G167">
        <v>232</v>
      </c>
      <c r="H167" s="1">
        <v>0</v>
      </c>
      <c r="I167" s="2">
        <f>AVERAGE(Table13458[[#This Row],[Estimated costs 1]:[Estimated costs 20]])</f>
        <v>0</v>
      </c>
      <c r="J167" s="2">
        <f>_xlfn.STDEV.P(Table13458[[#This Row],[Estimated costs 1]:[Estimated costs 20]])</f>
        <v>0</v>
      </c>
      <c r="K167" s="2" t="e">
        <f>Table13458[[#This Row],[Dev]]/Table13458[[#This Row],[Mean]]*100</f>
        <v>#DIV/0!</v>
      </c>
      <c r="L167" s="2">
        <f>Table13458[[#This Row],[Estimated costs 1]]-Table13458[[#This Row],[Actual cost]]</f>
        <v>0</v>
      </c>
      <c r="M167" s="2" t="e">
        <f>Table13458[[#This Row],[Diff 1]]/Table13458[[#This Row],[Actual cost]]*100</f>
        <v>#DIV/0!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 x14ac:dyDescent="0.3">
      <c r="A168" t="s">
        <v>188</v>
      </c>
      <c r="B168">
        <v>166</v>
      </c>
      <c r="C168" t="str">
        <f>LEFT(Table13458[[#This Row],[Contingency id]])</f>
        <v>A</v>
      </c>
      <c r="D168">
        <v>0</v>
      </c>
      <c r="E168" s="1">
        <v>1.0616740088105701</v>
      </c>
      <c r="F168">
        <v>241</v>
      </c>
      <c r="G168">
        <v>227</v>
      </c>
      <c r="H168" s="1">
        <v>0</v>
      </c>
      <c r="I168" s="2">
        <f>AVERAGE(Table13458[[#This Row],[Estimated costs 1]:[Estimated costs 20]])</f>
        <v>0</v>
      </c>
      <c r="J168" s="2">
        <f>_xlfn.STDEV.P(Table13458[[#This Row],[Estimated costs 1]:[Estimated costs 20]])</f>
        <v>0</v>
      </c>
      <c r="K168" s="2" t="e">
        <f>Table13458[[#This Row],[Dev]]/Table13458[[#This Row],[Mean]]*100</f>
        <v>#DIV/0!</v>
      </c>
      <c r="L168" s="2">
        <f>Table13458[[#This Row],[Estimated costs 1]]-Table13458[[#This Row],[Actual cost]]</f>
        <v>0</v>
      </c>
      <c r="M168" s="2" t="e">
        <f>Table13458[[#This Row],[Diff 1]]/Table13458[[#This Row],[Actual cost]]*100</f>
        <v>#DIV/0!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33" x14ac:dyDescent="0.3">
      <c r="A169" t="s">
        <v>189</v>
      </c>
      <c r="B169">
        <v>167</v>
      </c>
      <c r="C169" t="str">
        <f>LEFT(Table13458[[#This Row],[Contingency id]])</f>
        <v>A</v>
      </c>
      <c r="D169">
        <v>0</v>
      </c>
      <c r="E169" s="1">
        <v>1.33499005964214</v>
      </c>
      <c r="F169">
        <v>1343</v>
      </c>
      <c r="G169">
        <v>1006</v>
      </c>
      <c r="H169" s="1">
        <v>0</v>
      </c>
      <c r="I169" s="2">
        <f>AVERAGE(Table13458[[#This Row],[Estimated costs 1]:[Estimated costs 20]])</f>
        <v>0</v>
      </c>
      <c r="J169" s="2">
        <f>_xlfn.STDEV.P(Table13458[[#This Row],[Estimated costs 1]:[Estimated costs 20]])</f>
        <v>0</v>
      </c>
      <c r="K169" s="2" t="e">
        <f>Table13458[[#This Row],[Dev]]/Table13458[[#This Row],[Mean]]*100</f>
        <v>#DIV/0!</v>
      </c>
      <c r="L169" s="2">
        <f>Table13458[[#This Row],[Estimated costs 1]]-Table13458[[#This Row],[Actual cost]]</f>
        <v>0</v>
      </c>
      <c r="M169" s="2" t="e">
        <f>Table13458[[#This Row],[Diff 1]]/Table13458[[#This Row],[Actual cost]]*100</f>
        <v>#DIV/0!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</row>
    <row r="170" spans="1:33" x14ac:dyDescent="0.3">
      <c r="A170" t="s">
        <v>190</v>
      </c>
      <c r="B170">
        <v>168</v>
      </c>
      <c r="C170" t="str">
        <f>LEFT(Table13458[[#This Row],[Contingency id]])</f>
        <v>A</v>
      </c>
      <c r="D170">
        <v>0</v>
      </c>
      <c r="E170" s="1">
        <v>1.1866666666666601</v>
      </c>
      <c r="F170">
        <v>712</v>
      </c>
      <c r="G170">
        <v>600</v>
      </c>
      <c r="H170" s="1">
        <v>0</v>
      </c>
      <c r="I170" s="2">
        <f>AVERAGE(Table13458[[#This Row],[Estimated costs 1]:[Estimated costs 20]])</f>
        <v>0</v>
      </c>
      <c r="J170" s="2">
        <f>_xlfn.STDEV.P(Table13458[[#This Row],[Estimated costs 1]:[Estimated costs 20]])</f>
        <v>0</v>
      </c>
      <c r="K170" s="2" t="e">
        <f>Table13458[[#This Row],[Dev]]/Table13458[[#This Row],[Mean]]*100</f>
        <v>#DIV/0!</v>
      </c>
      <c r="L170" s="2">
        <f>Table13458[[#This Row],[Estimated costs 1]]-Table13458[[#This Row],[Actual cost]]</f>
        <v>0</v>
      </c>
      <c r="M170" s="2" t="e">
        <f>Table13458[[#This Row],[Diff 1]]/Table13458[[#This Row],[Actual cost]]*100</f>
        <v>#DIV/0!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</row>
    <row r="171" spans="1:33" x14ac:dyDescent="0.3">
      <c r="A171" t="s">
        <v>191</v>
      </c>
      <c r="B171">
        <v>169</v>
      </c>
      <c r="C171" t="str">
        <f>LEFT(Table13458[[#This Row],[Contingency id]])</f>
        <v>A</v>
      </c>
      <c r="D171">
        <v>0</v>
      </c>
      <c r="E171" s="1">
        <v>1.1577235772357699</v>
      </c>
      <c r="F171">
        <v>712</v>
      </c>
      <c r="G171">
        <v>615</v>
      </c>
      <c r="H171" s="1">
        <v>0</v>
      </c>
      <c r="I171" s="2">
        <f>AVERAGE(Table13458[[#This Row],[Estimated costs 1]:[Estimated costs 20]])</f>
        <v>0</v>
      </c>
      <c r="J171" s="2">
        <f>_xlfn.STDEV.P(Table13458[[#This Row],[Estimated costs 1]:[Estimated costs 20]])</f>
        <v>0</v>
      </c>
      <c r="K171" s="2" t="e">
        <f>Table13458[[#This Row],[Dev]]/Table13458[[#This Row],[Mean]]*100</f>
        <v>#DIV/0!</v>
      </c>
      <c r="L171" s="2">
        <f>Table13458[[#This Row],[Estimated costs 1]]-Table13458[[#This Row],[Actual cost]]</f>
        <v>0</v>
      </c>
      <c r="M171" s="2" t="e">
        <f>Table13458[[#This Row],[Diff 1]]/Table13458[[#This Row],[Actual cost]]*100</f>
        <v>#DIV/0!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</row>
    <row r="172" spans="1:33" x14ac:dyDescent="0.3">
      <c r="A172" t="s">
        <v>192</v>
      </c>
      <c r="B172">
        <v>170</v>
      </c>
      <c r="C172" t="str">
        <f>LEFT(Table13458[[#This Row],[Contingency id]])</f>
        <v>A</v>
      </c>
      <c r="D172">
        <v>0</v>
      </c>
      <c r="E172" s="1">
        <v>1.1000000000000001</v>
      </c>
      <c r="F172">
        <v>352</v>
      </c>
      <c r="G172">
        <v>320</v>
      </c>
      <c r="H172" s="1">
        <v>0</v>
      </c>
      <c r="I172" s="2">
        <f>AVERAGE(Table13458[[#This Row],[Estimated costs 1]:[Estimated costs 20]])</f>
        <v>0</v>
      </c>
      <c r="J172" s="2">
        <f>_xlfn.STDEV.P(Table13458[[#This Row],[Estimated costs 1]:[Estimated costs 20]])</f>
        <v>0</v>
      </c>
      <c r="K172" s="2" t="e">
        <f>Table13458[[#This Row],[Dev]]/Table13458[[#This Row],[Mean]]*100</f>
        <v>#DIV/0!</v>
      </c>
      <c r="L172" s="2">
        <f>Table13458[[#This Row],[Estimated costs 1]]-Table13458[[#This Row],[Actual cost]]</f>
        <v>0</v>
      </c>
      <c r="M172" s="2" t="e">
        <f>Table13458[[#This Row],[Diff 1]]/Table13458[[#This Row],[Actual cost]]*100</f>
        <v>#DIV/0!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3" x14ac:dyDescent="0.3">
      <c r="A173" t="s">
        <v>193</v>
      </c>
      <c r="B173">
        <v>171</v>
      </c>
      <c r="C173" t="str">
        <f>LEFT(Table13458[[#This Row],[Contingency id]])</f>
        <v>A</v>
      </c>
      <c r="D173">
        <v>0</v>
      </c>
      <c r="E173" s="1">
        <v>1.0830769230769199</v>
      </c>
      <c r="F173">
        <v>352</v>
      </c>
      <c r="G173">
        <v>325</v>
      </c>
      <c r="H173" s="1">
        <v>0</v>
      </c>
      <c r="I173" s="2">
        <f>AVERAGE(Table13458[[#This Row],[Estimated costs 1]:[Estimated costs 20]])</f>
        <v>0</v>
      </c>
      <c r="J173" s="2">
        <f>_xlfn.STDEV.P(Table13458[[#This Row],[Estimated costs 1]:[Estimated costs 20]])</f>
        <v>0</v>
      </c>
      <c r="K173" s="2" t="e">
        <f>Table13458[[#This Row],[Dev]]/Table13458[[#This Row],[Mean]]*100</f>
        <v>#DIV/0!</v>
      </c>
      <c r="L173" s="2">
        <f>Table13458[[#This Row],[Estimated costs 1]]-Table13458[[#This Row],[Actual cost]]</f>
        <v>0</v>
      </c>
      <c r="M173" s="2" t="e">
        <f>Table13458[[#This Row],[Diff 1]]/Table13458[[#This Row],[Actual cost]]*100</f>
        <v>#DIV/0!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</row>
    <row r="174" spans="1:33" x14ac:dyDescent="0.3">
      <c r="A174" t="s">
        <v>194</v>
      </c>
      <c r="B174">
        <v>172</v>
      </c>
      <c r="C174" t="str">
        <f>LEFT(Table13458[[#This Row],[Contingency id]])</f>
        <v>A</v>
      </c>
      <c r="D174">
        <v>0</v>
      </c>
      <c r="E174" s="1">
        <v>1.09407665505226</v>
      </c>
      <c r="F174">
        <v>314</v>
      </c>
      <c r="G174">
        <v>287</v>
      </c>
      <c r="H174" s="1">
        <v>0</v>
      </c>
      <c r="I174" s="2">
        <f>AVERAGE(Table13458[[#This Row],[Estimated costs 1]:[Estimated costs 20]])</f>
        <v>0</v>
      </c>
      <c r="J174" s="2">
        <f>_xlfn.STDEV.P(Table13458[[#This Row],[Estimated costs 1]:[Estimated costs 20]])</f>
        <v>0</v>
      </c>
      <c r="K174" s="2" t="e">
        <f>Table13458[[#This Row],[Dev]]/Table13458[[#This Row],[Mean]]*100</f>
        <v>#DIV/0!</v>
      </c>
      <c r="L174" s="2">
        <f>Table13458[[#This Row],[Estimated costs 1]]-Table13458[[#This Row],[Actual cost]]</f>
        <v>0</v>
      </c>
      <c r="M174" s="2" t="e">
        <f>Table13458[[#This Row],[Diff 1]]/Table13458[[#This Row],[Actual cost]]*100</f>
        <v>#DIV/0!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</row>
    <row r="175" spans="1:33" x14ac:dyDescent="0.3">
      <c r="A175" t="s">
        <v>195</v>
      </c>
      <c r="B175">
        <v>173</v>
      </c>
      <c r="C175" t="str">
        <f>LEFT(Table13458[[#This Row],[Contingency id]])</f>
        <v>A</v>
      </c>
      <c r="D175">
        <v>0</v>
      </c>
      <c r="E175" s="1">
        <v>1.0540540540540499</v>
      </c>
      <c r="F175">
        <v>195</v>
      </c>
      <c r="G175">
        <v>185</v>
      </c>
      <c r="H175" s="1">
        <v>0</v>
      </c>
      <c r="I175" s="2">
        <f>AVERAGE(Table13458[[#This Row],[Estimated costs 1]:[Estimated costs 20]])</f>
        <v>0</v>
      </c>
      <c r="J175" s="2">
        <f>_xlfn.STDEV.P(Table13458[[#This Row],[Estimated costs 1]:[Estimated costs 20]])</f>
        <v>0</v>
      </c>
      <c r="K175" s="2" t="e">
        <f>Table13458[[#This Row],[Dev]]/Table13458[[#This Row],[Mean]]*100</f>
        <v>#DIV/0!</v>
      </c>
      <c r="L175" s="2">
        <f>Table13458[[#This Row],[Estimated costs 1]]-Table13458[[#This Row],[Actual cost]]</f>
        <v>0</v>
      </c>
      <c r="M175" s="2" t="e">
        <f>Table13458[[#This Row],[Diff 1]]/Table13458[[#This Row],[Actual cost]]*100</f>
        <v>#DIV/0!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 spans="1:33" x14ac:dyDescent="0.3">
      <c r="A176" t="s">
        <v>196</v>
      </c>
      <c r="B176">
        <v>174</v>
      </c>
      <c r="C176" t="str">
        <f>LEFT(Table13458[[#This Row],[Contingency id]])</f>
        <v>A</v>
      </c>
      <c r="D176">
        <v>0</v>
      </c>
      <c r="E176" s="1">
        <v>1.3629489603024501</v>
      </c>
      <c r="F176">
        <v>1442</v>
      </c>
      <c r="G176">
        <v>1058</v>
      </c>
      <c r="H176" s="1">
        <v>0</v>
      </c>
      <c r="I176" s="2">
        <f>AVERAGE(Table13458[[#This Row],[Estimated costs 1]:[Estimated costs 20]])</f>
        <v>0</v>
      </c>
      <c r="J176" s="2">
        <f>_xlfn.STDEV.P(Table13458[[#This Row],[Estimated costs 1]:[Estimated costs 20]])</f>
        <v>0</v>
      </c>
      <c r="K176" s="2" t="e">
        <f>Table13458[[#This Row],[Dev]]/Table13458[[#This Row],[Mean]]*100</f>
        <v>#DIV/0!</v>
      </c>
      <c r="L176" s="2">
        <f>Table13458[[#This Row],[Estimated costs 1]]-Table13458[[#This Row],[Actual cost]]</f>
        <v>0</v>
      </c>
      <c r="M176" s="2" t="e">
        <f>Table13458[[#This Row],[Diff 1]]/Table13458[[#This Row],[Actual cost]]*100</f>
        <v>#DIV/0!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 spans="1:33" x14ac:dyDescent="0.3">
      <c r="A177" t="s">
        <v>197</v>
      </c>
      <c r="B177">
        <v>175</v>
      </c>
      <c r="C177" t="str">
        <f>LEFT(Table13458[[#This Row],[Contingency id]])</f>
        <v>A</v>
      </c>
      <c r="D177">
        <v>0</v>
      </c>
      <c r="E177" s="1">
        <v>1.37990430622009</v>
      </c>
      <c r="F177">
        <v>1442</v>
      </c>
      <c r="G177">
        <v>1045</v>
      </c>
      <c r="H177" s="1">
        <v>0</v>
      </c>
      <c r="I177" s="2">
        <f>AVERAGE(Table13458[[#This Row],[Estimated costs 1]:[Estimated costs 20]])</f>
        <v>0</v>
      </c>
      <c r="J177" s="2">
        <f>_xlfn.STDEV.P(Table13458[[#This Row],[Estimated costs 1]:[Estimated costs 20]])</f>
        <v>0</v>
      </c>
      <c r="K177" s="2" t="e">
        <f>Table13458[[#This Row],[Dev]]/Table13458[[#This Row],[Mean]]*100</f>
        <v>#DIV/0!</v>
      </c>
      <c r="L177" s="2">
        <f>Table13458[[#This Row],[Estimated costs 1]]-Table13458[[#This Row],[Actual cost]]</f>
        <v>0</v>
      </c>
      <c r="M177" s="2" t="e">
        <f>Table13458[[#This Row],[Diff 1]]/Table13458[[#This Row],[Actual cost]]*100</f>
        <v>#DIV/0!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</row>
    <row r="178" spans="1:33" x14ac:dyDescent="0.3">
      <c r="A178" t="s">
        <v>198</v>
      </c>
      <c r="B178">
        <v>176</v>
      </c>
      <c r="C178" t="str">
        <f>LEFT(Table13458[[#This Row],[Contingency id]])</f>
        <v>A</v>
      </c>
      <c r="D178">
        <v>0</v>
      </c>
      <c r="E178" s="1">
        <v>1.31076178960096</v>
      </c>
      <c r="F178">
        <v>1084</v>
      </c>
      <c r="G178">
        <v>827</v>
      </c>
      <c r="H178" s="1">
        <v>0</v>
      </c>
      <c r="I178" s="2">
        <f>AVERAGE(Table13458[[#This Row],[Estimated costs 1]:[Estimated costs 20]])</f>
        <v>0</v>
      </c>
      <c r="J178" s="2">
        <f>_xlfn.STDEV.P(Table13458[[#This Row],[Estimated costs 1]:[Estimated costs 20]])</f>
        <v>0</v>
      </c>
      <c r="K178" s="2" t="e">
        <f>Table13458[[#This Row],[Dev]]/Table13458[[#This Row],[Mean]]*100</f>
        <v>#DIV/0!</v>
      </c>
      <c r="L178" s="2">
        <f>Table13458[[#This Row],[Estimated costs 1]]-Table13458[[#This Row],[Actual cost]]</f>
        <v>0</v>
      </c>
      <c r="M178" s="2" t="e">
        <f>Table13458[[#This Row],[Diff 1]]/Table13458[[#This Row],[Actual cost]]*100</f>
        <v>#DIV/0!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</row>
    <row r="179" spans="1:33" x14ac:dyDescent="0.3">
      <c r="A179" t="s">
        <v>199</v>
      </c>
      <c r="B179">
        <v>177</v>
      </c>
      <c r="C179" t="str">
        <f>LEFT(Table13458[[#This Row],[Contingency id]])</f>
        <v>A</v>
      </c>
      <c r="D179">
        <v>0</v>
      </c>
      <c r="E179" s="1">
        <v>1.29201430274135</v>
      </c>
      <c r="F179">
        <v>1084</v>
      </c>
      <c r="G179">
        <v>839</v>
      </c>
      <c r="H179" s="1">
        <v>0</v>
      </c>
      <c r="I179" s="2">
        <f>AVERAGE(Table13458[[#This Row],[Estimated costs 1]:[Estimated costs 20]])</f>
        <v>0</v>
      </c>
      <c r="J179" s="2">
        <f>_xlfn.STDEV.P(Table13458[[#This Row],[Estimated costs 1]:[Estimated costs 20]])</f>
        <v>0</v>
      </c>
      <c r="K179" s="2" t="e">
        <f>Table13458[[#This Row],[Dev]]/Table13458[[#This Row],[Mean]]*100</f>
        <v>#DIV/0!</v>
      </c>
      <c r="L179" s="2">
        <f>Table13458[[#This Row],[Estimated costs 1]]-Table13458[[#This Row],[Actual cost]]</f>
        <v>0</v>
      </c>
      <c r="M179" s="2" t="e">
        <f>Table13458[[#This Row],[Diff 1]]/Table13458[[#This Row],[Actual cost]]*100</f>
        <v>#DIV/0!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</row>
    <row r="180" spans="1:33" x14ac:dyDescent="0.3">
      <c r="A180" t="s">
        <v>200</v>
      </c>
      <c r="B180">
        <v>178</v>
      </c>
      <c r="C180" t="str">
        <f>LEFT(Table13458[[#This Row],[Contingency id]])</f>
        <v>A</v>
      </c>
      <c r="D180">
        <v>0</v>
      </c>
      <c r="E180" s="1">
        <v>1.1290944123314</v>
      </c>
      <c r="F180">
        <v>586</v>
      </c>
      <c r="G180">
        <v>519</v>
      </c>
      <c r="H180" s="1">
        <v>0</v>
      </c>
      <c r="I180" s="2">
        <f>AVERAGE(Table13458[[#This Row],[Estimated costs 1]:[Estimated costs 20]])</f>
        <v>0</v>
      </c>
      <c r="J180" s="2">
        <f>_xlfn.STDEV.P(Table13458[[#This Row],[Estimated costs 1]:[Estimated costs 20]])</f>
        <v>0</v>
      </c>
      <c r="K180" s="2" t="e">
        <f>Table13458[[#This Row],[Dev]]/Table13458[[#This Row],[Mean]]*100</f>
        <v>#DIV/0!</v>
      </c>
      <c r="L180" s="2">
        <f>Table13458[[#This Row],[Estimated costs 1]]-Table13458[[#This Row],[Actual cost]]</f>
        <v>0</v>
      </c>
      <c r="M180" s="2" t="e">
        <f>Table13458[[#This Row],[Diff 1]]/Table13458[[#This Row],[Actual cost]]*100</f>
        <v>#DIV/0!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</row>
    <row r="181" spans="1:33" x14ac:dyDescent="0.3">
      <c r="A181" t="s">
        <v>201</v>
      </c>
      <c r="B181">
        <v>179</v>
      </c>
      <c r="C181" t="str">
        <f>LEFT(Table13458[[#This Row],[Contingency id]])</f>
        <v>A</v>
      </c>
      <c r="D181">
        <v>0</v>
      </c>
      <c r="E181" s="1">
        <v>1.2493224932249301</v>
      </c>
      <c r="F181">
        <v>922</v>
      </c>
      <c r="G181">
        <v>738</v>
      </c>
      <c r="H181" s="1">
        <v>0</v>
      </c>
      <c r="I181" s="2">
        <f>AVERAGE(Table13458[[#This Row],[Estimated costs 1]:[Estimated costs 20]])</f>
        <v>0</v>
      </c>
      <c r="J181" s="2">
        <f>_xlfn.STDEV.P(Table13458[[#This Row],[Estimated costs 1]:[Estimated costs 20]])</f>
        <v>0</v>
      </c>
      <c r="K181" s="2" t="e">
        <f>Table13458[[#This Row],[Dev]]/Table13458[[#This Row],[Mean]]*100</f>
        <v>#DIV/0!</v>
      </c>
      <c r="L181" s="2">
        <f>Table13458[[#This Row],[Estimated costs 1]]-Table13458[[#This Row],[Actual cost]]</f>
        <v>0</v>
      </c>
      <c r="M181" s="2" t="e">
        <f>Table13458[[#This Row],[Diff 1]]/Table13458[[#This Row],[Actual cost]]*100</f>
        <v>#DIV/0!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</row>
    <row r="182" spans="1:33" x14ac:dyDescent="0.3">
      <c r="A182" t="s">
        <v>202</v>
      </c>
      <c r="B182">
        <v>180</v>
      </c>
      <c r="C182" t="str">
        <f>LEFT(Table13458[[#This Row],[Contingency id]])</f>
        <v>A</v>
      </c>
      <c r="D182">
        <v>0</v>
      </c>
      <c r="E182" s="1">
        <v>1.28425096030729</v>
      </c>
      <c r="F182">
        <v>1003</v>
      </c>
      <c r="G182">
        <v>781</v>
      </c>
      <c r="H182" s="1">
        <v>0</v>
      </c>
      <c r="I182" s="2">
        <f>AVERAGE(Table13458[[#This Row],[Estimated costs 1]:[Estimated costs 20]])</f>
        <v>0</v>
      </c>
      <c r="J182" s="2">
        <f>_xlfn.STDEV.P(Table13458[[#This Row],[Estimated costs 1]:[Estimated costs 20]])</f>
        <v>0</v>
      </c>
      <c r="K182" s="2" t="e">
        <f>Table13458[[#This Row],[Dev]]/Table13458[[#This Row],[Mean]]*100</f>
        <v>#DIV/0!</v>
      </c>
      <c r="L182" s="2">
        <f>Table13458[[#This Row],[Estimated costs 1]]-Table13458[[#This Row],[Actual cost]]</f>
        <v>0</v>
      </c>
      <c r="M182" s="2" t="e">
        <f>Table13458[[#This Row],[Diff 1]]/Table13458[[#This Row],[Actual cost]]*100</f>
        <v>#DIV/0!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</row>
    <row r="183" spans="1:33" hidden="1" x14ac:dyDescent="0.3">
      <c r="A183" t="s">
        <v>203</v>
      </c>
      <c r="B183">
        <v>181</v>
      </c>
      <c r="C183" t="str">
        <f>LEFT(Table13458[[#This Row],[Contingency id]])</f>
        <v>B</v>
      </c>
      <c r="D183">
        <v>0</v>
      </c>
      <c r="E183" s="1">
        <v>1.1754068716093999</v>
      </c>
      <c r="F183">
        <v>650</v>
      </c>
      <c r="G183">
        <v>553</v>
      </c>
      <c r="H183" s="1">
        <v>0</v>
      </c>
      <c r="I183" s="2">
        <f>AVERAGE(Table13458[[#This Row],[Estimated costs 1]:[Estimated costs 20]])</f>
        <v>0</v>
      </c>
      <c r="J183" s="2">
        <f>_xlfn.STDEV.P(Table13458[[#This Row],[Estimated costs 1]:[Estimated costs 20]])</f>
        <v>0</v>
      </c>
      <c r="K183" s="2" t="e">
        <f>Table13458[[#This Row],[Dev]]/Table13458[[#This Row],[Mean]]*100</f>
        <v>#DIV/0!</v>
      </c>
      <c r="L183" s="2">
        <f>Table13458[[#This Row],[Estimated costs 1]]-Table13458[[#This Row],[Actual cost]]</f>
        <v>0</v>
      </c>
      <c r="M183" s="2" t="e">
        <f>Table13458[[#This Row],[Diff 1]]/Table13458[[#This Row],[Actual cost]]*100</f>
        <v>#DIV/0!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</row>
    <row r="184" spans="1:33" hidden="1" x14ac:dyDescent="0.3">
      <c r="A184" t="s">
        <v>204</v>
      </c>
      <c r="B184">
        <v>182</v>
      </c>
      <c r="C184" t="str">
        <f>LEFT(Table13458[[#This Row],[Contingency id]])</f>
        <v>B</v>
      </c>
      <c r="D184">
        <v>0</v>
      </c>
      <c r="E184" s="1">
        <v>1.16279069767441</v>
      </c>
      <c r="F184">
        <v>650</v>
      </c>
      <c r="G184">
        <v>559</v>
      </c>
      <c r="H184" s="1">
        <v>0</v>
      </c>
      <c r="I184" s="2">
        <f>AVERAGE(Table13458[[#This Row],[Estimated costs 1]:[Estimated costs 20]])</f>
        <v>0</v>
      </c>
      <c r="J184" s="2">
        <f>_xlfn.STDEV.P(Table13458[[#This Row],[Estimated costs 1]:[Estimated costs 20]])</f>
        <v>0</v>
      </c>
      <c r="K184" s="2" t="e">
        <f>Table13458[[#This Row],[Dev]]/Table13458[[#This Row],[Mean]]*100</f>
        <v>#DIV/0!</v>
      </c>
      <c r="L184" s="2">
        <f>Table13458[[#This Row],[Estimated costs 1]]-Table13458[[#This Row],[Actual cost]]</f>
        <v>0</v>
      </c>
      <c r="M184" s="2" t="e">
        <f>Table13458[[#This Row],[Diff 1]]/Table13458[[#This Row],[Actual cost]]*100</f>
        <v>#DIV/0!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</row>
    <row r="185" spans="1:33" hidden="1" x14ac:dyDescent="0.3">
      <c r="A185" t="s">
        <v>205</v>
      </c>
      <c r="B185">
        <v>183</v>
      </c>
      <c r="C185" t="str">
        <f>LEFT(Table13458[[#This Row],[Contingency id]])</f>
        <v>B</v>
      </c>
      <c r="D185">
        <v>0</v>
      </c>
      <c r="E185" s="1">
        <v>1.1521298174442101</v>
      </c>
      <c r="F185">
        <v>568</v>
      </c>
      <c r="G185">
        <v>493</v>
      </c>
      <c r="H185" s="1">
        <v>0</v>
      </c>
      <c r="I185" s="2">
        <f>AVERAGE(Table13458[[#This Row],[Estimated costs 1]:[Estimated costs 20]])</f>
        <v>0</v>
      </c>
      <c r="J185" s="2">
        <f>_xlfn.STDEV.P(Table13458[[#This Row],[Estimated costs 1]:[Estimated costs 20]])</f>
        <v>0</v>
      </c>
      <c r="K185" s="2" t="e">
        <f>Table13458[[#This Row],[Dev]]/Table13458[[#This Row],[Mean]]*100</f>
        <v>#DIV/0!</v>
      </c>
      <c r="L185" s="2">
        <f>Table13458[[#This Row],[Estimated costs 1]]-Table13458[[#This Row],[Actual cost]]</f>
        <v>0</v>
      </c>
      <c r="M185" s="2" t="e">
        <f>Table13458[[#This Row],[Diff 1]]/Table13458[[#This Row],[Actual cost]]*100</f>
        <v>#DIV/0!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</row>
    <row r="186" spans="1:33" hidden="1" x14ac:dyDescent="0.3">
      <c r="A186" t="s">
        <v>206</v>
      </c>
      <c r="B186">
        <v>184</v>
      </c>
      <c r="C186" t="str">
        <f>LEFT(Table13458[[#This Row],[Contingency id]])</f>
        <v>B</v>
      </c>
      <c r="D186">
        <v>0</v>
      </c>
      <c r="E186" s="1">
        <v>1.1428571428571399</v>
      </c>
      <c r="F186">
        <v>568</v>
      </c>
      <c r="G186">
        <v>497</v>
      </c>
      <c r="H186" s="1">
        <v>0</v>
      </c>
      <c r="I186" s="2">
        <f>AVERAGE(Table13458[[#This Row],[Estimated costs 1]:[Estimated costs 20]])</f>
        <v>0</v>
      </c>
      <c r="J186" s="2">
        <f>_xlfn.STDEV.P(Table13458[[#This Row],[Estimated costs 1]:[Estimated costs 20]])</f>
        <v>0</v>
      </c>
      <c r="K186" s="2" t="e">
        <f>Table13458[[#This Row],[Dev]]/Table13458[[#This Row],[Mean]]*100</f>
        <v>#DIV/0!</v>
      </c>
      <c r="L186" s="2">
        <f>Table13458[[#This Row],[Estimated costs 1]]-Table13458[[#This Row],[Actual cost]]</f>
        <v>0</v>
      </c>
      <c r="M186" s="2" t="e">
        <f>Table13458[[#This Row],[Diff 1]]/Table13458[[#This Row],[Actual cost]]*100</f>
        <v>#DIV/0!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</row>
    <row r="187" spans="1:33" hidden="1" x14ac:dyDescent="0.3">
      <c r="A187" t="s">
        <v>207</v>
      </c>
      <c r="B187">
        <v>185</v>
      </c>
      <c r="C187" t="str">
        <f>LEFT(Table13458[[#This Row],[Contingency id]])</f>
        <v>B</v>
      </c>
      <c r="D187">
        <v>0</v>
      </c>
      <c r="E187" s="1">
        <v>1.1861313868613099</v>
      </c>
      <c r="F187">
        <v>650</v>
      </c>
      <c r="G187">
        <v>548</v>
      </c>
      <c r="H187" s="1">
        <v>0</v>
      </c>
      <c r="I187" s="2">
        <f>AVERAGE(Table13458[[#This Row],[Estimated costs 1]:[Estimated costs 20]])</f>
        <v>0</v>
      </c>
      <c r="J187" s="2">
        <f>_xlfn.STDEV.P(Table13458[[#This Row],[Estimated costs 1]:[Estimated costs 20]])</f>
        <v>0</v>
      </c>
      <c r="K187" s="2" t="e">
        <f>Table13458[[#This Row],[Dev]]/Table13458[[#This Row],[Mean]]*100</f>
        <v>#DIV/0!</v>
      </c>
      <c r="L187" s="2">
        <f>Table13458[[#This Row],[Estimated costs 1]]-Table13458[[#This Row],[Actual cost]]</f>
        <v>0</v>
      </c>
      <c r="M187" s="2" t="e">
        <f>Table13458[[#This Row],[Diff 1]]/Table13458[[#This Row],[Actual cost]]*100</f>
        <v>#DIV/0!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</row>
    <row r="188" spans="1:33" hidden="1" x14ac:dyDescent="0.3">
      <c r="A188" t="s">
        <v>208</v>
      </c>
      <c r="B188">
        <v>186</v>
      </c>
      <c r="C188" t="str">
        <f>LEFT(Table13458[[#This Row],[Contingency id]])</f>
        <v>B</v>
      </c>
      <c r="D188">
        <v>0</v>
      </c>
      <c r="E188" s="1">
        <v>1.16279069767441</v>
      </c>
      <c r="F188">
        <v>650</v>
      </c>
      <c r="G188">
        <v>559</v>
      </c>
      <c r="H188" s="1">
        <v>0</v>
      </c>
      <c r="I188" s="2">
        <f>AVERAGE(Table13458[[#This Row],[Estimated costs 1]:[Estimated costs 20]])</f>
        <v>0</v>
      </c>
      <c r="J188" s="2">
        <f>_xlfn.STDEV.P(Table13458[[#This Row],[Estimated costs 1]:[Estimated costs 20]])</f>
        <v>0</v>
      </c>
      <c r="K188" s="2" t="e">
        <f>Table13458[[#This Row],[Dev]]/Table13458[[#This Row],[Mean]]*100</f>
        <v>#DIV/0!</v>
      </c>
      <c r="L188" s="2">
        <f>Table13458[[#This Row],[Estimated costs 1]]-Table13458[[#This Row],[Actual cost]]</f>
        <v>0</v>
      </c>
      <c r="M188" s="2" t="e">
        <f>Table13458[[#This Row],[Diff 1]]/Table13458[[#This Row],[Actual cost]]*100</f>
        <v>#DIV/0!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</row>
    <row r="189" spans="1:33" hidden="1" x14ac:dyDescent="0.3">
      <c r="A189" t="s">
        <v>209</v>
      </c>
      <c r="B189">
        <v>187</v>
      </c>
      <c r="C189" t="str">
        <f>LEFT(Table13458[[#This Row],[Contingency id]])</f>
        <v>B</v>
      </c>
      <c r="D189">
        <v>0</v>
      </c>
      <c r="E189" s="1">
        <v>1.34008097165991</v>
      </c>
      <c r="F189">
        <v>1324</v>
      </c>
      <c r="G189">
        <v>988</v>
      </c>
      <c r="H189" s="1">
        <v>0</v>
      </c>
      <c r="I189" s="2">
        <f>AVERAGE(Table13458[[#This Row],[Estimated costs 1]:[Estimated costs 20]])</f>
        <v>0</v>
      </c>
      <c r="J189" s="2">
        <f>_xlfn.STDEV.P(Table13458[[#This Row],[Estimated costs 1]:[Estimated costs 20]])</f>
        <v>0</v>
      </c>
      <c r="K189" s="2" t="e">
        <f>Table13458[[#This Row],[Dev]]/Table13458[[#This Row],[Mean]]*100</f>
        <v>#DIV/0!</v>
      </c>
      <c r="L189" s="2">
        <f>Table13458[[#This Row],[Estimated costs 1]]-Table13458[[#This Row],[Actual cost]]</f>
        <v>0</v>
      </c>
      <c r="M189" s="2" t="e">
        <f>Table13458[[#This Row],[Diff 1]]/Table13458[[#This Row],[Actual cost]]*100</f>
        <v>#DIV/0!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</row>
    <row r="190" spans="1:33" hidden="1" x14ac:dyDescent="0.3">
      <c r="A190" t="s">
        <v>210</v>
      </c>
      <c r="B190">
        <v>188</v>
      </c>
      <c r="C190" t="str">
        <f>LEFT(Table13458[[#This Row],[Contingency id]])</f>
        <v>B</v>
      </c>
      <c r="D190">
        <v>0</v>
      </c>
      <c r="E190" s="1">
        <v>1.14967462039045</v>
      </c>
      <c r="F190">
        <v>530</v>
      </c>
      <c r="G190">
        <v>461</v>
      </c>
      <c r="H190" s="1">
        <v>0</v>
      </c>
      <c r="I190" s="2">
        <f>AVERAGE(Table13458[[#This Row],[Estimated costs 1]:[Estimated costs 20]])</f>
        <v>0</v>
      </c>
      <c r="J190" s="2">
        <f>_xlfn.STDEV.P(Table13458[[#This Row],[Estimated costs 1]:[Estimated costs 20]])</f>
        <v>0</v>
      </c>
      <c r="K190" s="2" t="e">
        <f>Table13458[[#This Row],[Dev]]/Table13458[[#This Row],[Mean]]*100</f>
        <v>#DIV/0!</v>
      </c>
      <c r="L190" s="2">
        <f>Table13458[[#This Row],[Estimated costs 1]]-Table13458[[#This Row],[Actual cost]]</f>
        <v>0</v>
      </c>
      <c r="M190" s="2" t="e">
        <f>Table13458[[#This Row],[Diff 1]]/Table13458[[#This Row],[Actual cost]]*100</f>
        <v>#DIV/0!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</row>
    <row r="191" spans="1:33" hidden="1" x14ac:dyDescent="0.3">
      <c r="A191" t="s">
        <v>211</v>
      </c>
      <c r="B191">
        <v>189</v>
      </c>
      <c r="C191" t="str">
        <f>LEFT(Table13458[[#This Row],[Contingency id]])</f>
        <v>B</v>
      </c>
      <c r="D191">
        <v>0</v>
      </c>
      <c r="E191" s="1">
        <v>1.04329004329004</v>
      </c>
      <c r="F191">
        <v>241</v>
      </c>
      <c r="G191">
        <v>231</v>
      </c>
      <c r="H191" s="1">
        <v>0</v>
      </c>
      <c r="I191" s="2">
        <f>AVERAGE(Table13458[[#This Row],[Estimated costs 1]:[Estimated costs 20]])</f>
        <v>0</v>
      </c>
      <c r="J191" s="2">
        <f>_xlfn.STDEV.P(Table13458[[#This Row],[Estimated costs 1]:[Estimated costs 20]])</f>
        <v>0</v>
      </c>
      <c r="K191" s="2" t="e">
        <f>Table13458[[#This Row],[Dev]]/Table13458[[#This Row],[Mean]]*100</f>
        <v>#DIV/0!</v>
      </c>
      <c r="L191" s="2">
        <f>Table13458[[#This Row],[Estimated costs 1]]-Table13458[[#This Row],[Actual cost]]</f>
        <v>0</v>
      </c>
      <c r="M191" s="2" t="e">
        <f>Table13458[[#This Row],[Diff 1]]/Table13458[[#This Row],[Actual cost]]*100</f>
        <v>#DIV/0!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</row>
    <row r="192" spans="1:33" hidden="1" x14ac:dyDescent="0.3">
      <c r="A192" t="s">
        <v>212</v>
      </c>
      <c r="B192">
        <v>190</v>
      </c>
      <c r="C192" t="str">
        <f>LEFT(Table13458[[#This Row],[Contingency id]])</f>
        <v>B</v>
      </c>
      <c r="D192">
        <v>0</v>
      </c>
      <c r="E192" s="1">
        <v>1.08558558558558</v>
      </c>
      <c r="F192">
        <v>241</v>
      </c>
      <c r="G192">
        <v>222</v>
      </c>
      <c r="H192" s="1">
        <v>0</v>
      </c>
      <c r="I192" s="2">
        <f>AVERAGE(Table13458[[#This Row],[Estimated costs 1]:[Estimated costs 20]])</f>
        <v>0</v>
      </c>
      <c r="J192" s="2">
        <f>_xlfn.STDEV.P(Table13458[[#This Row],[Estimated costs 1]:[Estimated costs 20]])</f>
        <v>0</v>
      </c>
      <c r="K192" s="2" t="e">
        <f>Table13458[[#This Row],[Dev]]/Table13458[[#This Row],[Mean]]*100</f>
        <v>#DIV/0!</v>
      </c>
      <c r="L192" s="2">
        <f>Table13458[[#This Row],[Estimated costs 1]]-Table13458[[#This Row],[Actual cost]]</f>
        <v>0</v>
      </c>
      <c r="M192" s="2" t="e">
        <f>Table13458[[#This Row],[Diff 1]]/Table13458[[#This Row],[Actual cost]]*100</f>
        <v>#DIV/0!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</row>
    <row r="193" spans="1:33" hidden="1" x14ac:dyDescent="0.3">
      <c r="A193" t="s">
        <v>213</v>
      </c>
      <c r="B193">
        <v>191</v>
      </c>
      <c r="C193" t="str">
        <f>LEFT(Table13458[[#This Row],[Contingency id]])</f>
        <v>B</v>
      </c>
      <c r="D193">
        <v>0</v>
      </c>
      <c r="E193" s="1">
        <v>1.33499005964214</v>
      </c>
      <c r="F193">
        <v>1343</v>
      </c>
      <c r="G193">
        <v>1006</v>
      </c>
      <c r="H193" s="1">
        <v>0</v>
      </c>
      <c r="I193" s="2">
        <f>AVERAGE(Table13458[[#This Row],[Estimated costs 1]:[Estimated costs 20]])</f>
        <v>0</v>
      </c>
      <c r="J193" s="2">
        <f>_xlfn.STDEV.P(Table13458[[#This Row],[Estimated costs 1]:[Estimated costs 20]])</f>
        <v>0</v>
      </c>
      <c r="K193" s="2" t="e">
        <f>Table13458[[#This Row],[Dev]]/Table13458[[#This Row],[Mean]]*100</f>
        <v>#DIV/0!</v>
      </c>
      <c r="L193" s="2">
        <f>Table13458[[#This Row],[Estimated costs 1]]-Table13458[[#This Row],[Actual cost]]</f>
        <v>0</v>
      </c>
      <c r="M193" s="2" t="e">
        <f>Table13458[[#This Row],[Diff 1]]/Table13458[[#This Row],[Actual cost]]*100</f>
        <v>#DIV/0!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</row>
    <row r="194" spans="1:33" hidden="1" x14ac:dyDescent="0.3">
      <c r="A194" t="s">
        <v>214</v>
      </c>
      <c r="B194">
        <v>192</v>
      </c>
      <c r="C194" t="str">
        <f>LEFT(Table13458[[#This Row],[Contingency id]])</f>
        <v>B</v>
      </c>
      <c r="D194">
        <v>0</v>
      </c>
      <c r="E194" s="1">
        <v>1.1906354515050099</v>
      </c>
      <c r="F194">
        <v>712</v>
      </c>
      <c r="G194">
        <v>598</v>
      </c>
      <c r="H194" s="1">
        <v>0</v>
      </c>
      <c r="I194" s="2">
        <f>AVERAGE(Table13458[[#This Row],[Estimated costs 1]:[Estimated costs 20]])</f>
        <v>0</v>
      </c>
      <c r="J194" s="2">
        <f>_xlfn.STDEV.P(Table13458[[#This Row],[Estimated costs 1]:[Estimated costs 20]])</f>
        <v>0</v>
      </c>
      <c r="K194" s="2" t="e">
        <f>Table13458[[#This Row],[Dev]]/Table13458[[#This Row],[Mean]]*100</f>
        <v>#DIV/0!</v>
      </c>
      <c r="L194" s="2">
        <f>Table13458[[#This Row],[Estimated costs 1]]-Table13458[[#This Row],[Actual cost]]</f>
        <v>0</v>
      </c>
      <c r="M194" s="2" t="e">
        <f>Table13458[[#This Row],[Diff 1]]/Table13458[[#This Row],[Actual cost]]*100</f>
        <v>#DIV/0!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</row>
    <row r="195" spans="1:33" hidden="1" x14ac:dyDescent="0.3">
      <c r="A195" t="s">
        <v>215</v>
      </c>
      <c r="B195">
        <v>193</v>
      </c>
      <c r="C195" t="str">
        <f>LEFT(Table13458[[#This Row],[Contingency id]])</f>
        <v>B</v>
      </c>
      <c r="D195">
        <v>0</v>
      </c>
      <c r="E195" s="1">
        <v>1.15210355987055</v>
      </c>
      <c r="F195">
        <v>712</v>
      </c>
      <c r="G195">
        <v>618</v>
      </c>
      <c r="H195" s="1">
        <v>0</v>
      </c>
      <c r="I195" s="2">
        <f>AVERAGE(Table13458[[#This Row],[Estimated costs 1]:[Estimated costs 20]])</f>
        <v>0</v>
      </c>
      <c r="J195" s="2">
        <f>_xlfn.STDEV.P(Table13458[[#This Row],[Estimated costs 1]:[Estimated costs 20]])</f>
        <v>0</v>
      </c>
      <c r="K195" s="2" t="e">
        <f>Table13458[[#This Row],[Dev]]/Table13458[[#This Row],[Mean]]*100</f>
        <v>#DIV/0!</v>
      </c>
      <c r="L195" s="2">
        <f>Table13458[[#This Row],[Estimated costs 1]]-Table13458[[#This Row],[Actual cost]]</f>
        <v>0</v>
      </c>
      <c r="M195" s="2" t="e">
        <f>Table13458[[#This Row],[Diff 1]]/Table13458[[#This Row],[Actual cost]]*100</f>
        <v>#DIV/0!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</row>
    <row r="196" spans="1:33" hidden="1" x14ac:dyDescent="0.3">
      <c r="A196" t="s">
        <v>216</v>
      </c>
      <c r="B196">
        <v>194</v>
      </c>
      <c r="C196" t="str">
        <f>LEFT(Table13458[[#This Row],[Contingency id]])</f>
        <v>B</v>
      </c>
      <c r="D196">
        <v>0</v>
      </c>
      <c r="E196" s="1">
        <v>1.0931677018633501</v>
      </c>
      <c r="F196">
        <v>352</v>
      </c>
      <c r="G196">
        <v>322</v>
      </c>
      <c r="H196" s="1">
        <v>0</v>
      </c>
      <c r="I196" s="2">
        <f>AVERAGE(Table13458[[#This Row],[Estimated costs 1]:[Estimated costs 20]])</f>
        <v>0</v>
      </c>
      <c r="J196" s="2">
        <f>_xlfn.STDEV.P(Table13458[[#This Row],[Estimated costs 1]:[Estimated costs 20]])</f>
        <v>0</v>
      </c>
      <c r="K196" s="2" t="e">
        <f>Table13458[[#This Row],[Dev]]/Table13458[[#This Row],[Mean]]*100</f>
        <v>#DIV/0!</v>
      </c>
      <c r="L196" s="2">
        <f>Table13458[[#This Row],[Estimated costs 1]]-Table13458[[#This Row],[Actual cost]]</f>
        <v>0</v>
      </c>
      <c r="M196" s="2" t="e">
        <f>Table13458[[#This Row],[Diff 1]]/Table13458[[#This Row],[Actual cost]]*100</f>
        <v>#DIV/0!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</row>
    <row r="197" spans="1:33" hidden="1" x14ac:dyDescent="0.3">
      <c r="A197" t="s">
        <v>217</v>
      </c>
      <c r="B197">
        <v>195</v>
      </c>
      <c r="C197" t="str">
        <f>LEFT(Table13458[[#This Row],[Contingency id]])</f>
        <v>B</v>
      </c>
      <c r="D197">
        <v>0</v>
      </c>
      <c r="E197" s="1">
        <v>1.0790378006872801</v>
      </c>
      <c r="F197">
        <v>314</v>
      </c>
      <c r="G197">
        <v>291</v>
      </c>
      <c r="H197" s="1">
        <v>0</v>
      </c>
      <c r="I197" s="2">
        <f>AVERAGE(Table13458[[#This Row],[Estimated costs 1]:[Estimated costs 20]])</f>
        <v>0</v>
      </c>
      <c r="J197" s="2">
        <f>_xlfn.STDEV.P(Table13458[[#This Row],[Estimated costs 1]:[Estimated costs 20]])</f>
        <v>0</v>
      </c>
      <c r="K197" s="2" t="e">
        <f>Table13458[[#This Row],[Dev]]/Table13458[[#This Row],[Mean]]*100</f>
        <v>#DIV/0!</v>
      </c>
      <c r="L197" s="2">
        <f>Table13458[[#This Row],[Estimated costs 1]]-Table13458[[#This Row],[Actual cost]]</f>
        <v>0</v>
      </c>
      <c r="M197" s="2" t="e">
        <f>Table13458[[#This Row],[Diff 1]]/Table13458[[#This Row],[Actual cost]]*100</f>
        <v>#DIV/0!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</row>
    <row r="198" spans="1:33" hidden="1" x14ac:dyDescent="0.3">
      <c r="A198" t="s">
        <v>218</v>
      </c>
      <c r="B198">
        <v>196</v>
      </c>
      <c r="C198" t="str">
        <f>LEFT(Table13458[[#This Row],[Contingency id]])</f>
        <v>B</v>
      </c>
      <c r="D198">
        <v>0</v>
      </c>
      <c r="E198" s="1">
        <v>1.0979020979020899</v>
      </c>
      <c r="F198">
        <v>314</v>
      </c>
      <c r="G198">
        <v>286</v>
      </c>
      <c r="H198" s="1">
        <v>0</v>
      </c>
      <c r="I198" s="2">
        <f>AVERAGE(Table13458[[#This Row],[Estimated costs 1]:[Estimated costs 20]])</f>
        <v>0</v>
      </c>
      <c r="J198" s="2">
        <f>_xlfn.STDEV.P(Table13458[[#This Row],[Estimated costs 1]:[Estimated costs 20]])</f>
        <v>0</v>
      </c>
      <c r="K198" s="2" t="e">
        <f>Table13458[[#This Row],[Dev]]/Table13458[[#This Row],[Mean]]*100</f>
        <v>#DIV/0!</v>
      </c>
      <c r="L198" s="2">
        <f>Table13458[[#This Row],[Estimated costs 1]]-Table13458[[#This Row],[Actual cost]]</f>
        <v>0</v>
      </c>
      <c r="M198" s="2" t="e">
        <f>Table13458[[#This Row],[Diff 1]]/Table13458[[#This Row],[Actual cost]]*100</f>
        <v>#DIV/0!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</row>
    <row r="199" spans="1:33" hidden="1" x14ac:dyDescent="0.3">
      <c r="A199" t="s">
        <v>219</v>
      </c>
      <c r="B199">
        <v>197</v>
      </c>
      <c r="C199" t="str">
        <f>LEFT(Table13458[[#This Row],[Contingency id]])</f>
        <v>B</v>
      </c>
      <c r="D199">
        <v>0</v>
      </c>
      <c r="E199" s="1">
        <v>1.0597826086956501</v>
      </c>
      <c r="F199">
        <v>195</v>
      </c>
      <c r="G199">
        <v>184</v>
      </c>
      <c r="H199" s="1">
        <v>0</v>
      </c>
      <c r="I199" s="2">
        <f>AVERAGE(Table13458[[#This Row],[Estimated costs 1]:[Estimated costs 20]])</f>
        <v>0</v>
      </c>
      <c r="J199" s="2">
        <f>_xlfn.STDEV.P(Table13458[[#This Row],[Estimated costs 1]:[Estimated costs 20]])</f>
        <v>0</v>
      </c>
      <c r="K199" s="2" t="e">
        <f>Table13458[[#This Row],[Dev]]/Table13458[[#This Row],[Mean]]*100</f>
        <v>#DIV/0!</v>
      </c>
      <c r="L199" s="2">
        <f>Table13458[[#This Row],[Estimated costs 1]]-Table13458[[#This Row],[Actual cost]]</f>
        <v>0</v>
      </c>
      <c r="M199" s="2" t="e">
        <f>Table13458[[#This Row],[Diff 1]]/Table13458[[#This Row],[Actual cost]]*100</f>
        <v>#DIV/0!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</row>
    <row r="200" spans="1:33" hidden="1" x14ac:dyDescent="0.3">
      <c r="A200" t="s">
        <v>220</v>
      </c>
      <c r="B200">
        <v>198</v>
      </c>
      <c r="C200" t="str">
        <f>LEFT(Table13458[[#This Row],[Contingency id]])</f>
        <v>B</v>
      </c>
      <c r="D200">
        <v>0</v>
      </c>
      <c r="E200" s="1">
        <v>1.08938547486033</v>
      </c>
      <c r="F200">
        <v>195</v>
      </c>
      <c r="G200">
        <v>179</v>
      </c>
      <c r="H200" s="1">
        <v>0</v>
      </c>
      <c r="I200" s="2">
        <f>AVERAGE(Table13458[[#This Row],[Estimated costs 1]:[Estimated costs 20]])</f>
        <v>0</v>
      </c>
      <c r="J200" s="2">
        <f>_xlfn.STDEV.P(Table13458[[#This Row],[Estimated costs 1]:[Estimated costs 20]])</f>
        <v>0</v>
      </c>
      <c r="K200" s="2" t="e">
        <f>Table13458[[#This Row],[Dev]]/Table13458[[#This Row],[Mean]]*100</f>
        <v>#DIV/0!</v>
      </c>
      <c r="L200" s="2">
        <f>Table13458[[#This Row],[Estimated costs 1]]-Table13458[[#This Row],[Actual cost]]</f>
        <v>0</v>
      </c>
      <c r="M200" s="2" t="e">
        <f>Table13458[[#This Row],[Diff 1]]/Table13458[[#This Row],[Actual cost]]*100</f>
        <v>#DIV/0!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</row>
    <row r="201" spans="1:33" hidden="1" x14ac:dyDescent="0.3">
      <c r="A201" t="s">
        <v>221</v>
      </c>
      <c r="B201">
        <v>199</v>
      </c>
      <c r="C201" t="str">
        <f>LEFT(Table13458[[#This Row],[Contingency id]])</f>
        <v>B</v>
      </c>
      <c r="D201">
        <v>0</v>
      </c>
      <c r="E201" s="1">
        <v>1.15210355987055</v>
      </c>
      <c r="F201">
        <v>712</v>
      </c>
      <c r="G201">
        <v>618</v>
      </c>
      <c r="H201" s="1">
        <v>0</v>
      </c>
      <c r="I201" s="2">
        <f>AVERAGE(Table13458[[#This Row],[Estimated costs 1]:[Estimated costs 20]])</f>
        <v>0</v>
      </c>
      <c r="J201" s="2">
        <f>_xlfn.STDEV.P(Table13458[[#This Row],[Estimated costs 1]:[Estimated costs 20]])</f>
        <v>0</v>
      </c>
      <c r="K201" s="2" t="e">
        <f>Table13458[[#This Row],[Dev]]/Table13458[[#This Row],[Mean]]*100</f>
        <v>#DIV/0!</v>
      </c>
      <c r="L201" s="2">
        <f>Table13458[[#This Row],[Estimated costs 1]]-Table13458[[#This Row],[Actual cost]]</f>
        <v>0</v>
      </c>
      <c r="M201" s="2" t="e">
        <f>Table13458[[#This Row],[Diff 1]]/Table13458[[#This Row],[Actual cost]]*100</f>
        <v>#DIV/0!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</row>
    <row r="202" spans="1:33" hidden="1" x14ac:dyDescent="0.3">
      <c r="A202" t="s">
        <v>222</v>
      </c>
      <c r="B202">
        <v>200</v>
      </c>
      <c r="C202" t="str">
        <f>LEFT(Table13458[[#This Row],[Contingency id]])</f>
        <v>B</v>
      </c>
      <c r="D202">
        <v>0</v>
      </c>
      <c r="E202" s="1">
        <v>1.24884792626728</v>
      </c>
      <c r="F202">
        <v>1084</v>
      </c>
      <c r="G202">
        <v>868</v>
      </c>
      <c r="H202" s="1">
        <v>0</v>
      </c>
      <c r="I202" s="2">
        <f>AVERAGE(Table13458[[#This Row],[Estimated costs 1]:[Estimated costs 20]])</f>
        <v>0</v>
      </c>
      <c r="J202" s="2">
        <f>_xlfn.STDEV.P(Table13458[[#This Row],[Estimated costs 1]:[Estimated costs 20]])</f>
        <v>0</v>
      </c>
      <c r="K202" s="2" t="e">
        <f>Table13458[[#This Row],[Dev]]/Table13458[[#This Row],[Mean]]*100</f>
        <v>#DIV/0!</v>
      </c>
      <c r="L202" s="2">
        <f>Table13458[[#This Row],[Estimated costs 1]]-Table13458[[#This Row],[Actual cost]]</f>
        <v>0</v>
      </c>
      <c r="M202" s="2" t="e">
        <f>Table13458[[#This Row],[Diff 1]]/Table13458[[#This Row],[Actual cost]]*100</f>
        <v>#DIV/0!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</row>
    <row r="203" spans="1:33" hidden="1" x14ac:dyDescent="0.3">
      <c r="A203" t="s">
        <v>223</v>
      </c>
      <c r="B203">
        <v>201</v>
      </c>
      <c r="C203" t="str">
        <f>LEFT(Table13458[[#This Row],[Contingency id]])</f>
        <v>B</v>
      </c>
      <c r="D203">
        <v>0</v>
      </c>
      <c r="E203" s="1">
        <v>1.29355608591885</v>
      </c>
      <c r="F203">
        <v>1084</v>
      </c>
      <c r="G203">
        <v>838</v>
      </c>
      <c r="H203" s="1">
        <v>0</v>
      </c>
      <c r="I203" s="2">
        <f>AVERAGE(Table13458[[#This Row],[Estimated costs 1]:[Estimated costs 20]])</f>
        <v>0</v>
      </c>
      <c r="J203" s="2">
        <f>_xlfn.STDEV.P(Table13458[[#This Row],[Estimated costs 1]:[Estimated costs 20]])</f>
        <v>0</v>
      </c>
      <c r="K203" s="2" t="e">
        <f>Table13458[[#This Row],[Dev]]/Table13458[[#This Row],[Mean]]*100</f>
        <v>#DIV/0!</v>
      </c>
      <c r="L203" s="2">
        <f>Table13458[[#This Row],[Estimated costs 1]]-Table13458[[#This Row],[Actual cost]]</f>
        <v>0</v>
      </c>
      <c r="M203" s="2" t="e">
        <f>Table13458[[#This Row],[Diff 1]]/Table13458[[#This Row],[Actual cost]]*100</f>
        <v>#DIV/0!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</row>
    <row r="204" spans="1:33" hidden="1" x14ac:dyDescent="0.3">
      <c r="A204" t="s">
        <v>224</v>
      </c>
      <c r="B204">
        <v>202</v>
      </c>
      <c r="C204" t="str">
        <f>LEFT(Table13458[[#This Row],[Contingency id]])</f>
        <v>B</v>
      </c>
      <c r="D204">
        <v>0</v>
      </c>
      <c r="E204" s="1">
        <v>1.1423001949317699</v>
      </c>
      <c r="F204">
        <v>586</v>
      </c>
      <c r="G204">
        <v>513</v>
      </c>
      <c r="H204" s="1">
        <v>0</v>
      </c>
      <c r="I204" s="2">
        <f>AVERAGE(Table13458[[#This Row],[Estimated costs 1]:[Estimated costs 20]])</f>
        <v>0</v>
      </c>
      <c r="J204" s="2">
        <f>_xlfn.STDEV.P(Table13458[[#This Row],[Estimated costs 1]:[Estimated costs 20]])</f>
        <v>0</v>
      </c>
      <c r="K204" s="2" t="e">
        <f>Table13458[[#This Row],[Dev]]/Table13458[[#This Row],[Mean]]*100</f>
        <v>#DIV/0!</v>
      </c>
      <c r="L204" s="2">
        <f>Table13458[[#This Row],[Estimated costs 1]]-Table13458[[#This Row],[Actual cost]]</f>
        <v>0</v>
      </c>
      <c r="M204" s="2" t="e">
        <f>Table13458[[#This Row],[Diff 1]]/Table13458[[#This Row],[Actual cost]]*100</f>
        <v>#DIV/0!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</row>
    <row r="205" spans="1:33" hidden="1" x14ac:dyDescent="0.3">
      <c r="A205" t="s">
        <v>225</v>
      </c>
      <c r="B205">
        <v>203</v>
      </c>
      <c r="C205" t="str">
        <f>LEFT(Table13458[[#This Row],[Contingency id]])</f>
        <v>C</v>
      </c>
      <c r="D205">
        <v>0</v>
      </c>
      <c r="E205" s="1">
        <v>1.1711711711711701</v>
      </c>
      <c r="F205">
        <v>650</v>
      </c>
      <c r="G205">
        <v>555</v>
      </c>
      <c r="H205" s="1">
        <v>0</v>
      </c>
      <c r="I205" s="2">
        <f>AVERAGE(Table13458[[#This Row],[Estimated costs 1]:[Estimated costs 20]])</f>
        <v>0</v>
      </c>
      <c r="J205" s="2">
        <f>_xlfn.STDEV.P(Table13458[[#This Row],[Estimated costs 1]:[Estimated costs 20]])</f>
        <v>0</v>
      </c>
      <c r="K205" s="2" t="e">
        <f>Table13458[[#This Row],[Dev]]/Table13458[[#This Row],[Mean]]*100</f>
        <v>#DIV/0!</v>
      </c>
      <c r="L205" s="2">
        <f>Table13458[[#This Row],[Estimated costs 1]]-Table13458[[#This Row],[Actual cost]]</f>
        <v>0</v>
      </c>
      <c r="M205" s="2" t="e">
        <f>Table13458[[#This Row],[Diff 1]]/Table13458[[#This Row],[Actual cost]]*100</f>
        <v>#DIV/0!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</row>
    <row r="206" spans="1:33" hidden="1" x14ac:dyDescent="0.3">
      <c r="A206" t="s">
        <v>226</v>
      </c>
      <c r="B206">
        <v>204</v>
      </c>
      <c r="C206" t="str">
        <f>LEFT(Table13458[[#This Row],[Contingency id]])</f>
        <v>C</v>
      </c>
      <c r="D206">
        <v>0</v>
      </c>
      <c r="E206" s="1">
        <v>1.1428571428571399</v>
      </c>
      <c r="F206">
        <v>568</v>
      </c>
      <c r="G206">
        <v>497</v>
      </c>
      <c r="H206" s="1">
        <v>0</v>
      </c>
      <c r="I206" s="2">
        <f>AVERAGE(Table13458[[#This Row],[Estimated costs 1]:[Estimated costs 20]])</f>
        <v>0</v>
      </c>
      <c r="J206" s="2">
        <f>_xlfn.STDEV.P(Table13458[[#This Row],[Estimated costs 1]:[Estimated costs 20]])</f>
        <v>0</v>
      </c>
      <c r="K206" s="2" t="e">
        <f>Table13458[[#This Row],[Dev]]/Table13458[[#This Row],[Mean]]*100</f>
        <v>#DIV/0!</v>
      </c>
      <c r="L206" s="2">
        <f>Table13458[[#This Row],[Estimated costs 1]]-Table13458[[#This Row],[Actual cost]]</f>
        <v>0</v>
      </c>
      <c r="M206" s="2" t="e">
        <f>Table13458[[#This Row],[Diff 1]]/Table13458[[#This Row],[Actual cost]]*100</f>
        <v>#DIV/0!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</row>
    <row r="207" spans="1:33" hidden="1" x14ac:dyDescent="0.3">
      <c r="A207" t="s">
        <v>227</v>
      </c>
      <c r="B207">
        <v>205</v>
      </c>
      <c r="C207" t="str">
        <f>LEFT(Table13458[[#This Row],[Contingency id]])</f>
        <v>C</v>
      </c>
      <c r="D207">
        <v>0</v>
      </c>
      <c r="E207" s="1">
        <v>1.16155419222903</v>
      </c>
      <c r="F207">
        <v>568</v>
      </c>
      <c r="G207">
        <v>489</v>
      </c>
      <c r="H207" s="1">
        <v>0</v>
      </c>
      <c r="I207" s="2">
        <f>AVERAGE(Table13458[[#This Row],[Estimated costs 1]:[Estimated costs 20]])</f>
        <v>0</v>
      </c>
      <c r="J207" s="2">
        <f>_xlfn.STDEV.P(Table13458[[#This Row],[Estimated costs 1]:[Estimated costs 20]])</f>
        <v>0</v>
      </c>
      <c r="K207" s="2" t="e">
        <f>Table13458[[#This Row],[Dev]]/Table13458[[#This Row],[Mean]]*100</f>
        <v>#DIV/0!</v>
      </c>
      <c r="L207" s="2">
        <f>Table13458[[#This Row],[Estimated costs 1]]-Table13458[[#This Row],[Actual cost]]</f>
        <v>0</v>
      </c>
      <c r="M207" s="2" t="e">
        <f>Table13458[[#This Row],[Diff 1]]/Table13458[[#This Row],[Actual cost]]*100</f>
        <v>#DIV/0!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</row>
    <row r="208" spans="1:33" hidden="1" x14ac:dyDescent="0.3">
      <c r="A208" t="s">
        <v>228</v>
      </c>
      <c r="B208">
        <v>206</v>
      </c>
      <c r="C208" t="str">
        <f>LEFT(Table13458[[#This Row],[Contingency id]])</f>
        <v>C</v>
      </c>
      <c r="D208">
        <v>0</v>
      </c>
      <c r="E208" s="1">
        <v>1.1586452762923301</v>
      </c>
      <c r="F208">
        <v>650</v>
      </c>
      <c r="G208">
        <v>561</v>
      </c>
      <c r="H208" s="1">
        <v>0</v>
      </c>
      <c r="I208" s="2">
        <f>AVERAGE(Table13458[[#This Row],[Estimated costs 1]:[Estimated costs 20]])</f>
        <v>0</v>
      </c>
      <c r="J208" s="2">
        <f>_xlfn.STDEV.P(Table13458[[#This Row],[Estimated costs 1]:[Estimated costs 20]])</f>
        <v>0</v>
      </c>
      <c r="K208" s="2" t="e">
        <f>Table13458[[#This Row],[Dev]]/Table13458[[#This Row],[Mean]]*100</f>
        <v>#DIV/0!</v>
      </c>
      <c r="L208" s="2">
        <f>Table13458[[#This Row],[Estimated costs 1]]-Table13458[[#This Row],[Actual cost]]</f>
        <v>0</v>
      </c>
      <c r="M208" s="2" t="e">
        <f>Table13458[[#This Row],[Diff 1]]/Table13458[[#This Row],[Actual cost]]*100</f>
        <v>#DIV/0!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</row>
    <row r="209" spans="1:33" hidden="1" x14ac:dyDescent="0.3">
      <c r="A209" t="s">
        <v>229</v>
      </c>
      <c r="B209">
        <v>207</v>
      </c>
      <c r="C209" t="str">
        <f>LEFT(Table13458[[#This Row],[Contingency id]])</f>
        <v>C</v>
      </c>
      <c r="D209">
        <v>0</v>
      </c>
      <c r="E209" s="1">
        <v>1.3635427394438699</v>
      </c>
      <c r="F209">
        <v>1324</v>
      </c>
      <c r="G209">
        <v>971</v>
      </c>
      <c r="H209" s="1">
        <v>0</v>
      </c>
      <c r="I209" s="2">
        <f>AVERAGE(Table13458[[#This Row],[Estimated costs 1]:[Estimated costs 20]])</f>
        <v>0</v>
      </c>
      <c r="J209" s="2">
        <f>_xlfn.STDEV.P(Table13458[[#This Row],[Estimated costs 1]:[Estimated costs 20]])</f>
        <v>0</v>
      </c>
      <c r="K209" s="2" t="e">
        <f>Table13458[[#This Row],[Dev]]/Table13458[[#This Row],[Mean]]*100</f>
        <v>#DIV/0!</v>
      </c>
      <c r="L209" s="2">
        <f>Table13458[[#This Row],[Estimated costs 1]]-Table13458[[#This Row],[Actual cost]]</f>
        <v>0</v>
      </c>
      <c r="M209" s="2" t="e">
        <f>Table13458[[#This Row],[Diff 1]]/Table13458[[#This Row],[Actual cost]]*100</f>
        <v>#DIV/0!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</row>
    <row r="210" spans="1:33" hidden="1" x14ac:dyDescent="0.3">
      <c r="A210" t="s">
        <v>230</v>
      </c>
      <c r="B210">
        <v>208</v>
      </c>
      <c r="C210" t="str">
        <f>LEFT(Table13458[[#This Row],[Contingency id]])</f>
        <v>C</v>
      </c>
      <c r="D210">
        <v>0</v>
      </c>
      <c r="E210" s="1">
        <v>1.1018711018711</v>
      </c>
      <c r="F210">
        <v>530</v>
      </c>
      <c r="G210">
        <v>481</v>
      </c>
      <c r="H210" s="1">
        <v>0</v>
      </c>
      <c r="I210" s="2">
        <f>AVERAGE(Table13458[[#This Row],[Estimated costs 1]:[Estimated costs 20]])</f>
        <v>0</v>
      </c>
      <c r="J210" s="2">
        <f>_xlfn.STDEV.P(Table13458[[#This Row],[Estimated costs 1]:[Estimated costs 20]])</f>
        <v>0</v>
      </c>
      <c r="K210" s="2" t="e">
        <f>Table13458[[#This Row],[Dev]]/Table13458[[#This Row],[Mean]]*100</f>
        <v>#DIV/0!</v>
      </c>
      <c r="L210" s="2">
        <f>Table13458[[#This Row],[Estimated costs 1]]-Table13458[[#This Row],[Actual cost]]</f>
        <v>0</v>
      </c>
      <c r="M210" s="2" t="e">
        <f>Table13458[[#This Row],[Diff 1]]/Table13458[[#This Row],[Actual cost]]*100</f>
        <v>#DIV/0!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</row>
    <row r="211" spans="1:33" hidden="1" x14ac:dyDescent="0.3">
      <c r="A211" t="s">
        <v>231</v>
      </c>
      <c r="B211">
        <v>209</v>
      </c>
      <c r="C211" t="str">
        <f>LEFT(Table13458[[#This Row],[Contingency id]])</f>
        <v>C</v>
      </c>
      <c r="D211">
        <v>0</v>
      </c>
      <c r="E211" s="1">
        <v>1.0478260869565199</v>
      </c>
      <c r="F211">
        <v>241</v>
      </c>
      <c r="G211">
        <v>230</v>
      </c>
      <c r="H211" s="1">
        <v>0</v>
      </c>
      <c r="I211" s="2">
        <f>AVERAGE(Table13458[[#This Row],[Estimated costs 1]:[Estimated costs 20]])</f>
        <v>0</v>
      </c>
      <c r="J211" s="2">
        <f>_xlfn.STDEV.P(Table13458[[#This Row],[Estimated costs 1]:[Estimated costs 20]])</f>
        <v>0</v>
      </c>
      <c r="K211" s="2" t="e">
        <f>Table13458[[#This Row],[Dev]]/Table13458[[#This Row],[Mean]]*100</f>
        <v>#DIV/0!</v>
      </c>
      <c r="L211" s="2">
        <f>Table13458[[#This Row],[Estimated costs 1]]-Table13458[[#This Row],[Actual cost]]</f>
        <v>0</v>
      </c>
      <c r="M211" s="2" t="e">
        <f>Table13458[[#This Row],[Diff 1]]/Table13458[[#This Row],[Actual cost]]*100</f>
        <v>#DIV/0!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</row>
    <row r="212" spans="1:33" hidden="1" x14ac:dyDescent="0.3">
      <c r="A212" t="s">
        <v>232</v>
      </c>
      <c r="B212">
        <v>210</v>
      </c>
      <c r="C212" t="str">
        <f>LEFT(Table13458[[#This Row],[Contingency id]])</f>
        <v>C</v>
      </c>
      <c r="D212">
        <v>0</v>
      </c>
      <c r="E212" s="1">
        <v>1.0524017467248901</v>
      </c>
      <c r="F212">
        <v>241</v>
      </c>
      <c r="G212">
        <v>229</v>
      </c>
      <c r="H212" s="1">
        <v>0</v>
      </c>
      <c r="I212" s="2">
        <f>AVERAGE(Table13458[[#This Row],[Estimated costs 1]:[Estimated costs 20]])</f>
        <v>0</v>
      </c>
      <c r="J212" s="2">
        <f>_xlfn.STDEV.P(Table13458[[#This Row],[Estimated costs 1]:[Estimated costs 20]])</f>
        <v>0</v>
      </c>
      <c r="K212" s="2" t="e">
        <f>Table13458[[#This Row],[Dev]]/Table13458[[#This Row],[Mean]]*100</f>
        <v>#DIV/0!</v>
      </c>
      <c r="L212" s="2">
        <f>Table13458[[#This Row],[Estimated costs 1]]-Table13458[[#This Row],[Actual cost]]</f>
        <v>0</v>
      </c>
      <c r="M212" s="2" t="e">
        <f>Table13458[[#This Row],[Diff 1]]/Table13458[[#This Row],[Actual cost]]*100</f>
        <v>#DIV/0!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</row>
    <row r="213" spans="1:33" hidden="1" x14ac:dyDescent="0.3">
      <c r="A213" t="s">
        <v>233</v>
      </c>
      <c r="B213">
        <v>211</v>
      </c>
      <c r="C213" t="str">
        <f>LEFT(Table13458[[#This Row],[Contingency id]])</f>
        <v>C</v>
      </c>
      <c r="D213">
        <v>0</v>
      </c>
      <c r="E213" s="1">
        <v>1.34974874371859</v>
      </c>
      <c r="F213">
        <v>1343</v>
      </c>
      <c r="G213">
        <v>995</v>
      </c>
      <c r="H213" s="1">
        <v>0</v>
      </c>
      <c r="I213" s="2">
        <f>AVERAGE(Table13458[[#This Row],[Estimated costs 1]:[Estimated costs 20]])</f>
        <v>0</v>
      </c>
      <c r="J213" s="2">
        <f>_xlfn.STDEV.P(Table13458[[#This Row],[Estimated costs 1]:[Estimated costs 20]])</f>
        <v>0</v>
      </c>
      <c r="K213" s="2" t="e">
        <f>Table13458[[#This Row],[Dev]]/Table13458[[#This Row],[Mean]]*100</f>
        <v>#DIV/0!</v>
      </c>
      <c r="L213" s="2">
        <f>Table13458[[#This Row],[Estimated costs 1]]-Table13458[[#This Row],[Actual cost]]</f>
        <v>0</v>
      </c>
      <c r="M213" s="2" t="e">
        <f>Table13458[[#This Row],[Diff 1]]/Table13458[[#This Row],[Actual cost]]*100</f>
        <v>#DIV/0!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</row>
    <row r="214" spans="1:33" hidden="1" x14ac:dyDescent="0.3">
      <c r="A214" t="s">
        <v>234</v>
      </c>
      <c r="B214">
        <v>212</v>
      </c>
      <c r="C214" t="str">
        <f>LEFT(Table13458[[#This Row],[Contingency id]])</f>
        <v>C</v>
      </c>
      <c r="D214">
        <v>0</v>
      </c>
      <c r="E214" s="1">
        <v>1.37321063394683</v>
      </c>
      <c r="F214">
        <v>1343</v>
      </c>
      <c r="G214">
        <v>978</v>
      </c>
      <c r="H214" s="1">
        <v>0</v>
      </c>
      <c r="I214" s="2">
        <f>AVERAGE(Table13458[[#This Row],[Estimated costs 1]:[Estimated costs 20]])</f>
        <v>0</v>
      </c>
      <c r="J214" s="2">
        <f>_xlfn.STDEV.P(Table13458[[#This Row],[Estimated costs 1]:[Estimated costs 20]])</f>
        <v>0</v>
      </c>
      <c r="K214" s="2" t="e">
        <f>Table13458[[#This Row],[Dev]]/Table13458[[#This Row],[Mean]]*100</f>
        <v>#DIV/0!</v>
      </c>
      <c r="L214" s="2">
        <f>Table13458[[#This Row],[Estimated costs 1]]-Table13458[[#This Row],[Actual cost]]</f>
        <v>0</v>
      </c>
      <c r="M214" s="2" t="e">
        <f>Table13458[[#This Row],[Diff 1]]/Table13458[[#This Row],[Actual cost]]*100</f>
        <v>#DIV/0!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</row>
    <row r="215" spans="1:33" hidden="1" x14ac:dyDescent="0.3">
      <c r="A215" t="s">
        <v>235</v>
      </c>
      <c r="B215">
        <v>213</v>
      </c>
      <c r="C215" t="str">
        <f>LEFT(Table13458[[#This Row],[Contingency id]])</f>
        <v>C</v>
      </c>
      <c r="D215">
        <v>0</v>
      </c>
      <c r="E215" s="1">
        <v>1.1633986928104501</v>
      </c>
      <c r="F215">
        <v>712</v>
      </c>
      <c r="G215">
        <v>612</v>
      </c>
      <c r="H215" s="1">
        <v>0</v>
      </c>
      <c r="I215" s="2">
        <f>AVERAGE(Table13458[[#This Row],[Estimated costs 1]:[Estimated costs 20]])</f>
        <v>0</v>
      </c>
      <c r="J215" s="2">
        <f>_xlfn.STDEV.P(Table13458[[#This Row],[Estimated costs 1]:[Estimated costs 20]])</f>
        <v>0</v>
      </c>
      <c r="K215" s="2" t="e">
        <f>Table13458[[#This Row],[Dev]]/Table13458[[#This Row],[Mean]]*100</f>
        <v>#DIV/0!</v>
      </c>
      <c r="L215" s="2">
        <f>Table13458[[#This Row],[Estimated costs 1]]-Table13458[[#This Row],[Actual cost]]</f>
        <v>0</v>
      </c>
      <c r="M215" s="2" t="e">
        <f>Table13458[[#This Row],[Diff 1]]/Table13458[[#This Row],[Actual cost]]*100</f>
        <v>#DIV/0!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</row>
    <row r="216" spans="1:33" hidden="1" x14ac:dyDescent="0.3">
      <c r="A216" t="s">
        <v>236</v>
      </c>
      <c r="B216">
        <v>214</v>
      </c>
      <c r="C216" t="str">
        <f>LEFT(Table13458[[#This Row],[Contingency id]])</f>
        <v>C</v>
      </c>
      <c r="D216">
        <v>0</v>
      </c>
      <c r="E216" s="1">
        <v>1.2108843537414899</v>
      </c>
      <c r="F216">
        <v>712</v>
      </c>
      <c r="G216">
        <v>588</v>
      </c>
      <c r="H216" s="1">
        <v>0</v>
      </c>
      <c r="I216" s="2">
        <f>AVERAGE(Table13458[[#This Row],[Estimated costs 1]:[Estimated costs 20]])</f>
        <v>0</v>
      </c>
      <c r="J216" s="2">
        <f>_xlfn.STDEV.P(Table13458[[#This Row],[Estimated costs 1]:[Estimated costs 20]])</f>
        <v>0</v>
      </c>
      <c r="K216" s="2" t="e">
        <f>Table13458[[#This Row],[Dev]]/Table13458[[#This Row],[Mean]]*100</f>
        <v>#DIV/0!</v>
      </c>
      <c r="L216" s="2">
        <f>Table13458[[#This Row],[Estimated costs 1]]-Table13458[[#This Row],[Actual cost]]</f>
        <v>0</v>
      </c>
      <c r="M216" s="2" t="e">
        <f>Table13458[[#This Row],[Diff 1]]/Table13458[[#This Row],[Actual cost]]*100</f>
        <v>#DIV/0!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</row>
    <row r="217" spans="1:33" hidden="1" x14ac:dyDescent="0.3">
      <c r="A217" t="s">
        <v>237</v>
      </c>
      <c r="B217">
        <v>215</v>
      </c>
      <c r="C217" t="str">
        <f>LEFT(Table13458[[#This Row],[Contingency id]])</f>
        <v>C</v>
      </c>
      <c r="D217">
        <v>0</v>
      </c>
      <c r="E217" s="1">
        <v>1.07645259938837</v>
      </c>
      <c r="F217">
        <v>352</v>
      </c>
      <c r="G217">
        <v>327</v>
      </c>
      <c r="H217" s="1">
        <v>0</v>
      </c>
      <c r="I217" s="2">
        <f>AVERAGE(Table13458[[#This Row],[Estimated costs 1]:[Estimated costs 20]])</f>
        <v>0</v>
      </c>
      <c r="J217" s="2">
        <f>_xlfn.STDEV.P(Table13458[[#This Row],[Estimated costs 1]:[Estimated costs 20]])</f>
        <v>0</v>
      </c>
      <c r="K217" s="2" t="e">
        <f>Table13458[[#This Row],[Dev]]/Table13458[[#This Row],[Mean]]*100</f>
        <v>#DIV/0!</v>
      </c>
      <c r="L217" s="2">
        <f>Table13458[[#This Row],[Estimated costs 1]]-Table13458[[#This Row],[Actual cost]]</f>
        <v>0</v>
      </c>
      <c r="M217" s="2" t="e">
        <f>Table13458[[#This Row],[Diff 1]]/Table13458[[#This Row],[Actual cost]]*100</f>
        <v>#DIV/0!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</row>
    <row r="218" spans="1:33" hidden="1" x14ac:dyDescent="0.3">
      <c r="A218" t="s">
        <v>238</v>
      </c>
      <c r="B218">
        <v>216</v>
      </c>
      <c r="C218" t="str">
        <f>LEFT(Table13458[[#This Row],[Contingency id]])</f>
        <v>C</v>
      </c>
      <c r="D218">
        <v>0</v>
      </c>
      <c r="E218" s="1">
        <v>1.07317073170731</v>
      </c>
      <c r="F218">
        <v>352</v>
      </c>
      <c r="G218">
        <v>328</v>
      </c>
      <c r="H218" s="1">
        <v>0</v>
      </c>
      <c r="I218" s="2">
        <f>AVERAGE(Table13458[[#This Row],[Estimated costs 1]:[Estimated costs 20]])</f>
        <v>0</v>
      </c>
      <c r="J218" s="2">
        <f>_xlfn.STDEV.P(Table13458[[#This Row],[Estimated costs 1]:[Estimated costs 20]])</f>
        <v>0</v>
      </c>
      <c r="K218" s="2" t="e">
        <f>Table13458[[#This Row],[Dev]]/Table13458[[#This Row],[Mean]]*100</f>
        <v>#DIV/0!</v>
      </c>
      <c r="L218" s="2">
        <f>Table13458[[#This Row],[Estimated costs 1]]-Table13458[[#This Row],[Actual cost]]</f>
        <v>0</v>
      </c>
      <c r="M218" s="2" t="e">
        <f>Table13458[[#This Row],[Diff 1]]/Table13458[[#This Row],[Actual cost]]*100</f>
        <v>#DIV/0!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</row>
    <row r="219" spans="1:33" hidden="1" x14ac:dyDescent="0.3">
      <c r="A219" t="s">
        <v>239</v>
      </c>
      <c r="B219">
        <v>217</v>
      </c>
      <c r="C219" t="str">
        <f>LEFT(Table13458[[#This Row],[Contingency id]])</f>
        <v>C</v>
      </c>
      <c r="D219">
        <v>0</v>
      </c>
      <c r="E219" s="1">
        <v>1.05723905723905</v>
      </c>
      <c r="F219">
        <v>314</v>
      </c>
      <c r="G219">
        <v>297</v>
      </c>
      <c r="H219" s="1">
        <v>0</v>
      </c>
      <c r="I219" s="2">
        <f>AVERAGE(Table13458[[#This Row],[Estimated costs 1]:[Estimated costs 20]])</f>
        <v>0</v>
      </c>
      <c r="J219" s="2">
        <f>_xlfn.STDEV.P(Table13458[[#This Row],[Estimated costs 1]:[Estimated costs 20]])</f>
        <v>0</v>
      </c>
      <c r="K219" s="2" t="e">
        <f>Table13458[[#This Row],[Dev]]/Table13458[[#This Row],[Mean]]*100</f>
        <v>#DIV/0!</v>
      </c>
      <c r="L219" s="2">
        <f>Table13458[[#This Row],[Estimated costs 1]]-Table13458[[#This Row],[Actual cost]]</f>
        <v>0</v>
      </c>
      <c r="M219" s="2" t="e">
        <f>Table13458[[#This Row],[Diff 1]]/Table13458[[#This Row],[Actual cost]]*100</f>
        <v>#DIV/0!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</row>
    <row r="220" spans="1:33" hidden="1" x14ac:dyDescent="0.3">
      <c r="A220" t="s">
        <v>240</v>
      </c>
      <c r="B220">
        <v>218</v>
      </c>
      <c r="C220" t="str">
        <f>LEFT(Table13458[[#This Row],[Contingency id]])</f>
        <v>C</v>
      </c>
      <c r="D220">
        <v>0</v>
      </c>
      <c r="E220" s="1">
        <v>1.09407665505226</v>
      </c>
      <c r="F220">
        <v>314</v>
      </c>
      <c r="G220">
        <v>287</v>
      </c>
      <c r="H220" s="1">
        <v>0</v>
      </c>
      <c r="I220" s="2">
        <f>AVERAGE(Table13458[[#This Row],[Estimated costs 1]:[Estimated costs 20]])</f>
        <v>0</v>
      </c>
      <c r="J220" s="2">
        <f>_xlfn.STDEV.P(Table13458[[#This Row],[Estimated costs 1]:[Estimated costs 20]])</f>
        <v>0</v>
      </c>
      <c r="K220" s="2" t="e">
        <f>Table13458[[#This Row],[Dev]]/Table13458[[#This Row],[Mean]]*100</f>
        <v>#DIV/0!</v>
      </c>
      <c r="L220" s="2">
        <f>Table13458[[#This Row],[Estimated costs 1]]-Table13458[[#This Row],[Actual cost]]</f>
        <v>0</v>
      </c>
      <c r="M220" s="2" t="e">
        <f>Table13458[[#This Row],[Diff 1]]/Table13458[[#This Row],[Actual cost]]*100</f>
        <v>#DIV/0!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</row>
    <row r="221" spans="1:33" hidden="1" x14ac:dyDescent="0.3">
      <c r="A221" t="s">
        <v>241</v>
      </c>
      <c r="B221">
        <v>219</v>
      </c>
      <c r="C221" t="str">
        <f>LEFT(Table13458[[#This Row],[Contingency id]])</f>
        <v>C</v>
      </c>
      <c r="D221">
        <v>0</v>
      </c>
      <c r="E221" s="1">
        <v>1.0714285714285701</v>
      </c>
      <c r="F221">
        <v>195</v>
      </c>
      <c r="G221">
        <v>182</v>
      </c>
      <c r="H221" s="1">
        <v>0</v>
      </c>
      <c r="I221" s="2">
        <f>AVERAGE(Table13458[[#This Row],[Estimated costs 1]:[Estimated costs 20]])</f>
        <v>0</v>
      </c>
      <c r="J221" s="2">
        <f>_xlfn.STDEV.P(Table13458[[#This Row],[Estimated costs 1]:[Estimated costs 20]])</f>
        <v>0</v>
      </c>
      <c r="K221" s="2" t="e">
        <f>Table13458[[#This Row],[Dev]]/Table13458[[#This Row],[Mean]]*100</f>
        <v>#DIV/0!</v>
      </c>
      <c r="L221" s="2">
        <f>Table13458[[#This Row],[Estimated costs 1]]-Table13458[[#This Row],[Actual cost]]</f>
        <v>0</v>
      </c>
      <c r="M221" s="2" t="e">
        <f>Table13458[[#This Row],[Diff 1]]/Table13458[[#This Row],[Actual cost]]*100</f>
        <v>#DIV/0!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</row>
    <row r="222" spans="1:33" hidden="1" x14ac:dyDescent="0.3">
      <c r="A222" t="s">
        <v>242</v>
      </c>
      <c r="B222">
        <v>220</v>
      </c>
      <c r="C222" t="str">
        <f>LEFT(Table13458[[#This Row],[Contingency id]])</f>
        <v>C</v>
      </c>
      <c r="D222">
        <v>0</v>
      </c>
      <c r="E222" s="1">
        <v>1.0597826086956501</v>
      </c>
      <c r="F222">
        <v>195</v>
      </c>
      <c r="G222">
        <v>184</v>
      </c>
      <c r="H222" s="1">
        <v>0</v>
      </c>
      <c r="I222" s="2">
        <f>AVERAGE(Table13458[[#This Row],[Estimated costs 1]:[Estimated costs 20]])</f>
        <v>0</v>
      </c>
      <c r="J222" s="2">
        <f>_xlfn.STDEV.P(Table13458[[#This Row],[Estimated costs 1]:[Estimated costs 20]])</f>
        <v>0</v>
      </c>
      <c r="K222" s="2" t="e">
        <f>Table13458[[#This Row],[Dev]]/Table13458[[#This Row],[Mean]]*100</f>
        <v>#DIV/0!</v>
      </c>
      <c r="L222" s="2">
        <f>Table13458[[#This Row],[Estimated costs 1]]-Table13458[[#This Row],[Actual cost]]</f>
        <v>0</v>
      </c>
      <c r="M222" s="2" t="e">
        <f>Table13458[[#This Row],[Diff 1]]/Table13458[[#This Row],[Actual cost]]*100</f>
        <v>#DIV/0!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</row>
    <row r="223" spans="1:33" hidden="1" x14ac:dyDescent="0.3">
      <c r="A223" t="s">
        <v>243</v>
      </c>
      <c r="B223">
        <v>221</v>
      </c>
      <c r="C223" t="str">
        <f>LEFT(Table13458[[#This Row],[Contingency id]])</f>
        <v>C</v>
      </c>
      <c r="D223">
        <v>0</v>
      </c>
      <c r="E223" s="1">
        <v>1.3655303030303001</v>
      </c>
      <c r="F223">
        <v>1442</v>
      </c>
      <c r="G223">
        <v>1056</v>
      </c>
      <c r="H223" s="1">
        <v>0</v>
      </c>
      <c r="I223" s="2">
        <f>AVERAGE(Table13458[[#This Row],[Estimated costs 1]:[Estimated costs 20]])</f>
        <v>0</v>
      </c>
      <c r="J223" s="2">
        <f>_xlfn.STDEV.P(Table13458[[#This Row],[Estimated costs 1]:[Estimated costs 20]])</f>
        <v>0</v>
      </c>
      <c r="K223" s="2" t="e">
        <f>Table13458[[#This Row],[Dev]]/Table13458[[#This Row],[Mean]]*100</f>
        <v>#DIV/0!</v>
      </c>
      <c r="L223" s="2">
        <f>Table13458[[#This Row],[Estimated costs 1]]-Table13458[[#This Row],[Actual cost]]</f>
        <v>0</v>
      </c>
      <c r="M223" s="2" t="e">
        <f>Table13458[[#This Row],[Diff 1]]/Table13458[[#This Row],[Actual cost]]*100</f>
        <v>#DIV/0!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</row>
    <row r="224" spans="1:33" hidden="1" x14ac:dyDescent="0.3">
      <c r="A224" t="s">
        <v>244</v>
      </c>
      <c r="B224">
        <v>222</v>
      </c>
      <c r="C224" t="str">
        <f>LEFT(Table13458[[#This Row],[Contingency id]])</f>
        <v>C</v>
      </c>
      <c r="D224">
        <v>0</v>
      </c>
      <c r="E224" s="1">
        <v>1.3354958294717301</v>
      </c>
      <c r="F224">
        <v>1441</v>
      </c>
      <c r="G224">
        <v>1079</v>
      </c>
      <c r="H224" s="1">
        <v>0</v>
      </c>
      <c r="I224" s="2">
        <f>AVERAGE(Table13458[[#This Row],[Estimated costs 1]:[Estimated costs 20]])</f>
        <v>0</v>
      </c>
      <c r="J224" s="2">
        <f>_xlfn.STDEV.P(Table13458[[#This Row],[Estimated costs 1]:[Estimated costs 20]])</f>
        <v>0</v>
      </c>
      <c r="K224" s="2" t="e">
        <f>Table13458[[#This Row],[Dev]]/Table13458[[#This Row],[Mean]]*100</f>
        <v>#DIV/0!</v>
      </c>
      <c r="L224" s="2">
        <f>Table13458[[#This Row],[Estimated costs 1]]-Table13458[[#This Row],[Actual cost]]</f>
        <v>0</v>
      </c>
      <c r="M224" s="2" t="e">
        <f>Table13458[[#This Row],[Diff 1]]/Table13458[[#This Row],[Actual cost]]*100</f>
        <v>#DIV/0!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</row>
    <row r="225" spans="1:33" hidden="1" x14ac:dyDescent="0.3">
      <c r="A225" t="s">
        <v>245</v>
      </c>
      <c r="B225">
        <v>223</v>
      </c>
      <c r="C225" t="str">
        <f>LEFT(Table13458[[#This Row],[Contingency id]])</f>
        <v>C</v>
      </c>
      <c r="D225">
        <v>0</v>
      </c>
      <c r="E225" s="1">
        <v>1.16530278232405</v>
      </c>
      <c r="F225">
        <v>712</v>
      </c>
      <c r="G225">
        <v>611</v>
      </c>
      <c r="H225" s="1">
        <v>0</v>
      </c>
      <c r="I225" s="2">
        <f>AVERAGE(Table13458[[#This Row],[Estimated costs 1]:[Estimated costs 20]])</f>
        <v>0</v>
      </c>
      <c r="J225" s="2">
        <f>_xlfn.STDEV.P(Table13458[[#This Row],[Estimated costs 1]:[Estimated costs 20]])</f>
        <v>0</v>
      </c>
      <c r="K225" s="2" t="e">
        <f>Table13458[[#This Row],[Dev]]/Table13458[[#This Row],[Mean]]*100</f>
        <v>#DIV/0!</v>
      </c>
      <c r="L225" s="2">
        <f>Table13458[[#This Row],[Estimated costs 1]]-Table13458[[#This Row],[Actual cost]]</f>
        <v>0</v>
      </c>
      <c r="M225" s="2" t="e">
        <f>Table13458[[#This Row],[Diff 1]]/Table13458[[#This Row],[Actual cost]]*100</f>
        <v>#DIV/0!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</row>
    <row r="226" spans="1:33" hidden="1" x14ac:dyDescent="0.3">
      <c r="A226" t="s">
        <v>246</v>
      </c>
      <c r="B226">
        <v>224</v>
      </c>
      <c r="C226" t="str">
        <f>LEFT(Table13458[[#This Row],[Contingency id]])</f>
        <v>C</v>
      </c>
      <c r="D226">
        <v>0</v>
      </c>
      <c r="E226" s="1">
        <v>1.20067453625632</v>
      </c>
      <c r="F226">
        <v>712</v>
      </c>
      <c r="G226">
        <v>593</v>
      </c>
      <c r="H226" s="1">
        <v>0</v>
      </c>
      <c r="I226" s="2">
        <f>AVERAGE(Table13458[[#This Row],[Estimated costs 1]:[Estimated costs 20]])</f>
        <v>0</v>
      </c>
      <c r="J226" s="2">
        <f>_xlfn.STDEV.P(Table13458[[#This Row],[Estimated costs 1]:[Estimated costs 20]])</f>
        <v>0</v>
      </c>
      <c r="K226" s="2" t="e">
        <f>Table13458[[#This Row],[Dev]]/Table13458[[#This Row],[Mean]]*100</f>
        <v>#DIV/0!</v>
      </c>
      <c r="L226" s="2">
        <f>Table13458[[#This Row],[Estimated costs 1]]-Table13458[[#This Row],[Actual cost]]</f>
        <v>0</v>
      </c>
      <c r="M226" s="2" t="e">
        <f>Table13458[[#This Row],[Diff 1]]/Table13458[[#This Row],[Actual cost]]*100</f>
        <v>#DIV/0!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</row>
    <row r="227" spans="1:33" hidden="1" x14ac:dyDescent="0.3">
      <c r="A227" t="s">
        <v>247</v>
      </c>
      <c r="B227">
        <v>225</v>
      </c>
      <c r="C227" t="str">
        <f>LEFT(Table13458[[#This Row],[Contingency id]])</f>
        <v>C</v>
      </c>
      <c r="D227">
        <v>0</v>
      </c>
      <c r="E227" s="1">
        <v>1.24741081703107</v>
      </c>
      <c r="F227">
        <v>1084</v>
      </c>
      <c r="G227">
        <v>869</v>
      </c>
      <c r="H227" s="1">
        <v>0</v>
      </c>
      <c r="I227" s="2">
        <f>AVERAGE(Table13458[[#This Row],[Estimated costs 1]:[Estimated costs 20]])</f>
        <v>0</v>
      </c>
      <c r="J227" s="2">
        <f>_xlfn.STDEV.P(Table13458[[#This Row],[Estimated costs 1]:[Estimated costs 20]])</f>
        <v>0</v>
      </c>
      <c r="K227" s="2" t="e">
        <f>Table13458[[#This Row],[Dev]]/Table13458[[#This Row],[Mean]]*100</f>
        <v>#DIV/0!</v>
      </c>
      <c r="L227" s="2">
        <f>Table13458[[#This Row],[Estimated costs 1]]-Table13458[[#This Row],[Actual cost]]</f>
        <v>0</v>
      </c>
      <c r="M227" s="2" t="e">
        <f>Table13458[[#This Row],[Diff 1]]/Table13458[[#This Row],[Actual cost]]*100</f>
        <v>#DIV/0!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</row>
    <row r="228" spans="1:33" hidden="1" x14ac:dyDescent="0.3">
      <c r="A228" t="s">
        <v>248</v>
      </c>
      <c r="B228">
        <v>226</v>
      </c>
      <c r="C228" t="str">
        <f>LEFT(Table13458[[#This Row],[Contingency id]])</f>
        <v>C</v>
      </c>
      <c r="D228">
        <v>0</v>
      </c>
      <c r="E228" s="1">
        <v>1.3013205282112801</v>
      </c>
      <c r="F228">
        <v>1084</v>
      </c>
      <c r="G228">
        <v>833</v>
      </c>
      <c r="H228" s="1">
        <v>0</v>
      </c>
      <c r="I228" s="2">
        <f>AVERAGE(Table13458[[#This Row],[Estimated costs 1]:[Estimated costs 20]])</f>
        <v>0</v>
      </c>
      <c r="J228" s="2">
        <f>_xlfn.STDEV.P(Table13458[[#This Row],[Estimated costs 1]:[Estimated costs 20]])</f>
        <v>0</v>
      </c>
      <c r="K228" s="2" t="e">
        <f>Table13458[[#This Row],[Dev]]/Table13458[[#This Row],[Mean]]*100</f>
        <v>#DIV/0!</v>
      </c>
      <c r="L228" s="2">
        <f>Table13458[[#This Row],[Estimated costs 1]]-Table13458[[#This Row],[Actual cost]]</f>
        <v>0</v>
      </c>
      <c r="M228" s="2" t="e">
        <f>Table13458[[#This Row],[Diff 1]]/Table13458[[#This Row],[Actual cost]]*100</f>
        <v>#DIV/0!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</row>
    <row r="229" spans="1:33" hidden="1" x14ac:dyDescent="0.3">
      <c r="A229" t="s">
        <v>249</v>
      </c>
      <c r="B229">
        <v>227</v>
      </c>
      <c r="C229" t="str">
        <f>LEFT(Table13458[[#This Row],[Contingency id]])</f>
        <v>C</v>
      </c>
      <c r="D229">
        <v>0</v>
      </c>
      <c r="E229" s="1">
        <v>1.13565891472868</v>
      </c>
      <c r="F229">
        <v>586</v>
      </c>
      <c r="G229">
        <v>516</v>
      </c>
      <c r="H229" s="1">
        <v>0</v>
      </c>
      <c r="I229" s="2">
        <f>AVERAGE(Table13458[[#This Row],[Estimated costs 1]:[Estimated costs 20]])</f>
        <v>0</v>
      </c>
      <c r="J229" s="2">
        <f>_xlfn.STDEV.P(Table13458[[#This Row],[Estimated costs 1]:[Estimated costs 20]])</f>
        <v>0</v>
      </c>
      <c r="K229" s="2" t="e">
        <f>Table13458[[#This Row],[Dev]]/Table13458[[#This Row],[Mean]]*100</f>
        <v>#DIV/0!</v>
      </c>
      <c r="L229" s="2">
        <f>Table13458[[#This Row],[Estimated costs 1]]-Table13458[[#This Row],[Actual cost]]</f>
        <v>0</v>
      </c>
      <c r="M229" s="2" t="e">
        <f>Table13458[[#This Row],[Diff 1]]/Table13458[[#This Row],[Actual cost]]*100</f>
        <v>#DIV/0!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</row>
    <row r="230" spans="1:33" hidden="1" x14ac:dyDescent="0.3">
      <c r="A230" t="s">
        <v>250</v>
      </c>
      <c r="B230">
        <v>228</v>
      </c>
      <c r="C230" t="str">
        <f>LEFT(Table13458[[#This Row],[Contingency id]])</f>
        <v>C</v>
      </c>
      <c r="D230">
        <v>0</v>
      </c>
      <c r="E230" s="1">
        <v>1.15127701375245</v>
      </c>
      <c r="F230">
        <v>586</v>
      </c>
      <c r="G230">
        <v>509</v>
      </c>
      <c r="H230" s="1">
        <v>0</v>
      </c>
      <c r="I230" s="2">
        <f>AVERAGE(Table13458[[#This Row],[Estimated costs 1]:[Estimated costs 20]])</f>
        <v>0</v>
      </c>
      <c r="J230" s="2">
        <f>_xlfn.STDEV.P(Table13458[[#This Row],[Estimated costs 1]:[Estimated costs 20]])</f>
        <v>0</v>
      </c>
      <c r="K230" s="2" t="e">
        <f>Table13458[[#This Row],[Dev]]/Table13458[[#This Row],[Mean]]*100</f>
        <v>#DIV/0!</v>
      </c>
      <c r="L230" s="2">
        <f>Table13458[[#This Row],[Estimated costs 1]]-Table13458[[#This Row],[Actual cost]]</f>
        <v>0</v>
      </c>
      <c r="M230" s="2" t="e">
        <f>Table13458[[#This Row],[Diff 1]]/Table13458[[#This Row],[Actual cost]]*100</f>
        <v>#DIV/0!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</row>
    <row r="231" spans="1:33" hidden="1" x14ac:dyDescent="0.3">
      <c r="A231" t="s">
        <v>251</v>
      </c>
      <c r="B231">
        <v>229</v>
      </c>
      <c r="C231" t="str">
        <f>LEFT(Table13458[[#This Row],[Contingency id]])</f>
        <v>C</v>
      </c>
      <c r="D231">
        <v>0</v>
      </c>
      <c r="E231" s="1">
        <v>1.2228116710875301</v>
      </c>
      <c r="F231">
        <v>922</v>
      </c>
      <c r="G231">
        <v>754</v>
      </c>
      <c r="H231" s="1">
        <v>0</v>
      </c>
      <c r="I231" s="2">
        <f>AVERAGE(Table13458[[#This Row],[Estimated costs 1]:[Estimated costs 20]])</f>
        <v>0</v>
      </c>
      <c r="J231" s="2">
        <f>_xlfn.STDEV.P(Table13458[[#This Row],[Estimated costs 1]:[Estimated costs 20]])</f>
        <v>0</v>
      </c>
      <c r="K231" s="2" t="e">
        <f>Table13458[[#This Row],[Dev]]/Table13458[[#This Row],[Mean]]*100</f>
        <v>#DIV/0!</v>
      </c>
      <c r="L231" s="2">
        <f>Table13458[[#This Row],[Estimated costs 1]]-Table13458[[#This Row],[Actual cost]]</f>
        <v>0</v>
      </c>
      <c r="M231" s="2" t="e">
        <f>Table13458[[#This Row],[Diff 1]]/Table13458[[#This Row],[Actual cost]]*100</f>
        <v>#DIV/0!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</row>
    <row r="232" spans="1:33" hidden="1" x14ac:dyDescent="0.3">
      <c r="A232" t="s">
        <v>252</v>
      </c>
      <c r="B232">
        <v>230</v>
      </c>
      <c r="C232" t="str">
        <f>LEFT(Table13458[[#This Row],[Contingency id]])</f>
        <v>C</v>
      </c>
      <c r="D232">
        <v>0</v>
      </c>
      <c r="E232" s="1">
        <v>1.2293333333333301</v>
      </c>
      <c r="F232">
        <v>922</v>
      </c>
      <c r="G232">
        <v>750</v>
      </c>
      <c r="H232" s="1">
        <v>0</v>
      </c>
      <c r="I232" s="2">
        <f>AVERAGE(Table13458[[#This Row],[Estimated costs 1]:[Estimated costs 20]])</f>
        <v>0</v>
      </c>
      <c r="J232" s="2">
        <f>_xlfn.STDEV.P(Table13458[[#This Row],[Estimated costs 1]:[Estimated costs 20]])</f>
        <v>0</v>
      </c>
      <c r="K232" s="2" t="e">
        <f>Table13458[[#This Row],[Dev]]/Table13458[[#This Row],[Mean]]*100</f>
        <v>#DIV/0!</v>
      </c>
      <c r="L232" s="2">
        <f>Table13458[[#This Row],[Estimated costs 1]]-Table13458[[#This Row],[Actual cost]]</f>
        <v>0</v>
      </c>
      <c r="M232" s="2" t="e">
        <f>Table13458[[#This Row],[Diff 1]]/Table13458[[#This Row],[Actual cost]]*100</f>
        <v>#DIV/0!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</row>
    <row r="233" spans="1:33" hidden="1" x14ac:dyDescent="0.3">
      <c r="A233" t="s">
        <v>253</v>
      </c>
      <c r="B233">
        <v>231</v>
      </c>
      <c r="C233" t="str">
        <f>LEFT(Table13458[[#This Row],[Contingency id]])</f>
        <v>C</v>
      </c>
      <c r="D233">
        <v>0</v>
      </c>
      <c r="E233" s="1">
        <v>1.3316582914572801</v>
      </c>
      <c r="F233">
        <v>1325</v>
      </c>
      <c r="G233">
        <v>995</v>
      </c>
      <c r="H233" s="1">
        <v>0</v>
      </c>
      <c r="I233" s="2">
        <f>AVERAGE(Table13458[[#This Row],[Estimated costs 1]:[Estimated costs 20]])</f>
        <v>0</v>
      </c>
      <c r="J233" s="2">
        <f>_xlfn.STDEV.P(Table13458[[#This Row],[Estimated costs 1]:[Estimated costs 20]])</f>
        <v>0</v>
      </c>
      <c r="K233" s="2" t="e">
        <f>Table13458[[#This Row],[Dev]]/Table13458[[#This Row],[Mean]]*100</f>
        <v>#DIV/0!</v>
      </c>
      <c r="L233" s="2">
        <f>Table13458[[#This Row],[Estimated costs 1]]-Table13458[[#This Row],[Actual cost]]</f>
        <v>0</v>
      </c>
      <c r="M233" s="2" t="e">
        <f>Table13458[[#This Row],[Diff 1]]/Table13458[[#This Row],[Actual cost]]*100</f>
        <v>#DIV/0!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</row>
    <row r="234" spans="1:33" hidden="1" x14ac:dyDescent="0.3">
      <c r="A234" t="s">
        <v>254</v>
      </c>
      <c r="B234">
        <v>232</v>
      </c>
      <c r="C234" t="str">
        <f>LEFT(Table13458[[#This Row],[Contingency id]])</f>
        <v>C</v>
      </c>
      <c r="D234">
        <v>0</v>
      </c>
      <c r="E234" s="1">
        <v>1.36415633937082</v>
      </c>
      <c r="F234">
        <v>1431</v>
      </c>
      <c r="G234">
        <v>1049</v>
      </c>
      <c r="H234" s="1">
        <v>0</v>
      </c>
      <c r="I234" s="2">
        <f>AVERAGE(Table13458[[#This Row],[Estimated costs 1]:[Estimated costs 20]])</f>
        <v>0</v>
      </c>
      <c r="J234" s="2">
        <f>_xlfn.STDEV.P(Table13458[[#This Row],[Estimated costs 1]:[Estimated costs 20]])</f>
        <v>0</v>
      </c>
      <c r="K234" s="2" t="e">
        <f>Table13458[[#This Row],[Dev]]/Table13458[[#This Row],[Mean]]*100</f>
        <v>#DIV/0!</v>
      </c>
      <c r="L234" s="2">
        <f>Table13458[[#This Row],[Estimated costs 1]]-Table13458[[#This Row],[Actual cost]]</f>
        <v>0</v>
      </c>
      <c r="M234" s="2" t="e">
        <f>Table13458[[#This Row],[Diff 1]]/Table13458[[#This Row],[Actual cost]]*100</f>
        <v>#DIV/0!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</row>
    <row r="235" spans="1:33" hidden="1" x14ac:dyDescent="0.3">
      <c r="A235" t="s">
        <v>255</v>
      </c>
      <c r="B235">
        <v>233</v>
      </c>
      <c r="C235" t="str">
        <f>LEFT(Table13458[[#This Row],[Contingency id]])</f>
        <v>C</v>
      </c>
      <c r="D235">
        <v>0</v>
      </c>
      <c r="E235" s="1">
        <v>1.37338262476894</v>
      </c>
      <c r="F235">
        <v>1486</v>
      </c>
      <c r="G235">
        <v>1082</v>
      </c>
      <c r="H235" s="1">
        <v>0</v>
      </c>
      <c r="I235" s="2">
        <f>AVERAGE(Table13458[[#This Row],[Estimated costs 1]:[Estimated costs 20]])</f>
        <v>0</v>
      </c>
      <c r="J235" s="2">
        <f>_xlfn.STDEV.P(Table13458[[#This Row],[Estimated costs 1]:[Estimated costs 20]])</f>
        <v>0</v>
      </c>
      <c r="K235" s="2" t="e">
        <f>Table13458[[#This Row],[Dev]]/Table13458[[#This Row],[Mean]]*100</f>
        <v>#DIV/0!</v>
      </c>
      <c r="L235" s="2">
        <f>Table13458[[#This Row],[Estimated costs 1]]-Table13458[[#This Row],[Actual cost]]</f>
        <v>0</v>
      </c>
      <c r="M235" s="2" t="e">
        <f>Table13458[[#This Row],[Diff 1]]/Table13458[[#This Row],[Actual cost]]*100</f>
        <v>#DIV/0!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</row>
    <row r="236" spans="1:33" hidden="1" x14ac:dyDescent="0.3">
      <c r="A236" t="s">
        <v>256</v>
      </c>
      <c r="B236">
        <v>234</v>
      </c>
      <c r="C236" t="str">
        <f>LEFT(Table13458[[#This Row],[Contingency id]])</f>
        <v>C</v>
      </c>
      <c r="D236">
        <v>0</v>
      </c>
      <c r="E236" s="1">
        <v>1.4365296803652901</v>
      </c>
      <c r="F236">
        <v>1573</v>
      </c>
      <c r="G236">
        <v>1095</v>
      </c>
      <c r="H236" s="1">
        <v>0</v>
      </c>
      <c r="I236" s="2">
        <f>AVERAGE(Table13458[[#This Row],[Estimated costs 1]:[Estimated costs 20]])</f>
        <v>0</v>
      </c>
      <c r="J236" s="2">
        <f>_xlfn.STDEV.P(Table13458[[#This Row],[Estimated costs 1]:[Estimated costs 20]])</f>
        <v>0</v>
      </c>
      <c r="K236" s="2" t="e">
        <f>Table13458[[#This Row],[Dev]]/Table13458[[#This Row],[Mean]]*100</f>
        <v>#DIV/0!</v>
      </c>
      <c r="L236" s="2">
        <f>Table13458[[#This Row],[Estimated costs 1]]-Table13458[[#This Row],[Actual cost]]</f>
        <v>0</v>
      </c>
      <c r="M236" s="2" t="e">
        <f>Table13458[[#This Row],[Diff 1]]/Table13458[[#This Row],[Actual cost]]*100</f>
        <v>#DIV/0!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</row>
    <row r="237" spans="1:33" x14ac:dyDescent="0.3">
      <c r="A237" t="s">
        <v>257</v>
      </c>
      <c r="B237">
        <v>235</v>
      </c>
      <c r="C237" t="str">
        <f>LEFT(Table13458[[#This Row],[Contingency id]])</f>
        <v>A</v>
      </c>
      <c r="D237">
        <v>0</v>
      </c>
      <c r="E237" s="1">
        <v>1</v>
      </c>
      <c r="F237">
        <v>90</v>
      </c>
      <c r="G237">
        <v>90</v>
      </c>
      <c r="H237" s="1">
        <v>0</v>
      </c>
      <c r="I237" s="2">
        <f>AVERAGE(Table13458[[#This Row],[Estimated costs 1]:[Estimated costs 20]])</f>
        <v>0</v>
      </c>
      <c r="J237" s="2">
        <f>_xlfn.STDEV.P(Table13458[[#This Row],[Estimated costs 1]:[Estimated costs 20]])</f>
        <v>0</v>
      </c>
      <c r="K237" s="2" t="e">
        <f>Table13458[[#This Row],[Dev]]/Table13458[[#This Row],[Mean]]*100</f>
        <v>#DIV/0!</v>
      </c>
      <c r="L237" s="2">
        <f>Table13458[[#This Row],[Estimated costs 1]]-Table13458[[#This Row],[Actual cost]]</f>
        <v>0</v>
      </c>
      <c r="M237" s="2" t="e">
        <f>Table13458[[#This Row],[Diff 1]]/Table13458[[#This Row],[Actual cost]]*100</f>
        <v>#DIV/0!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</row>
    <row r="238" spans="1:33" x14ac:dyDescent="0.3">
      <c r="A238" t="s">
        <v>258</v>
      </c>
      <c r="B238">
        <v>236</v>
      </c>
      <c r="C238" t="str">
        <f>LEFT(Table13458[[#This Row],[Contingency id]])</f>
        <v>A</v>
      </c>
      <c r="D238">
        <v>0</v>
      </c>
      <c r="E238" s="1">
        <v>1.02272727272727</v>
      </c>
      <c r="F238">
        <v>90</v>
      </c>
      <c r="G238">
        <v>88</v>
      </c>
      <c r="H238" s="1">
        <v>0</v>
      </c>
      <c r="I238" s="2">
        <f>AVERAGE(Table13458[[#This Row],[Estimated costs 1]:[Estimated costs 20]])</f>
        <v>0</v>
      </c>
      <c r="J238" s="2">
        <f>_xlfn.STDEV.P(Table13458[[#This Row],[Estimated costs 1]:[Estimated costs 20]])</f>
        <v>0</v>
      </c>
      <c r="K238" s="2" t="e">
        <f>Table13458[[#This Row],[Dev]]/Table13458[[#This Row],[Mean]]*100</f>
        <v>#DIV/0!</v>
      </c>
      <c r="L238" s="2">
        <f>Table13458[[#This Row],[Estimated costs 1]]-Table13458[[#This Row],[Actual cost]]</f>
        <v>0</v>
      </c>
      <c r="M238" s="2" t="e">
        <f>Table13458[[#This Row],[Diff 1]]/Table13458[[#This Row],[Actual cost]]*100</f>
        <v>#DIV/0!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</row>
    <row r="239" spans="1:33" x14ac:dyDescent="0.3">
      <c r="A239" t="s">
        <v>259</v>
      </c>
      <c r="B239">
        <v>237</v>
      </c>
      <c r="C239" t="str">
        <f>LEFT(Table13458[[#This Row],[Contingency id]])</f>
        <v>A</v>
      </c>
      <c r="D239">
        <v>0</v>
      </c>
      <c r="E239" s="1">
        <v>1</v>
      </c>
      <c r="F239">
        <v>90</v>
      </c>
      <c r="G239">
        <v>90</v>
      </c>
      <c r="H239" s="1">
        <v>0</v>
      </c>
      <c r="I239" s="2">
        <f>AVERAGE(Table13458[[#This Row],[Estimated costs 1]:[Estimated costs 20]])</f>
        <v>0</v>
      </c>
      <c r="J239" s="2">
        <f>_xlfn.STDEV.P(Table13458[[#This Row],[Estimated costs 1]:[Estimated costs 20]])</f>
        <v>0</v>
      </c>
      <c r="K239" s="2" t="e">
        <f>Table13458[[#This Row],[Dev]]/Table13458[[#This Row],[Mean]]*100</f>
        <v>#DIV/0!</v>
      </c>
      <c r="L239" s="2">
        <f>Table13458[[#This Row],[Estimated costs 1]]-Table13458[[#This Row],[Actual cost]]</f>
        <v>0</v>
      </c>
      <c r="M239" s="2" t="e">
        <f>Table13458[[#This Row],[Diff 1]]/Table13458[[#This Row],[Actual cost]]*100</f>
        <v>#DIV/0!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</row>
    <row r="240" spans="1:33" x14ac:dyDescent="0.3">
      <c r="A240" t="s">
        <v>260</v>
      </c>
      <c r="B240">
        <v>238</v>
      </c>
      <c r="C240" t="str">
        <f>LEFT(Table13458[[#This Row],[Contingency id]])</f>
        <v>A</v>
      </c>
      <c r="D240">
        <v>0</v>
      </c>
      <c r="E240" s="1">
        <v>1.01123595505617</v>
      </c>
      <c r="F240">
        <v>90</v>
      </c>
      <c r="G240">
        <v>89</v>
      </c>
      <c r="H240" s="1">
        <v>0</v>
      </c>
      <c r="I240" s="2">
        <f>AVERAGE(Table13458[[#This Row],[Estimated costs 1]:[Estimated costs 20]])</f>
        <v>0</v>
      </c>
      <c r="J240" s="2">
        <f>_xlfn.STDEV.P(Table13458[[#This Row],[Estimated costs 1]:[Estimated costs 20]])</f>
        <v>0</v>
      </c>
      <c r="K240" s="2" t="e">
        <f>Table13458[[#This Row],[Dev]]/Table13458[[#This Row],[Mean]]*100</f>
        <v>#DIV/0!</v>
      </c>
      <c r="L240" s="2">
        <f>Table13458[[#This Row],[Estimated costs 1]]-Table13458[[#This Row],[Actual cost]]</f>
        <v>0</v>
      </c>
      <c r="M240" s="2" t="e">
        <f>Table13458[[#This Row],[Diff 1]]/Table13458[[#This Row],[Actual cost]]*100</f>
        <v>#DIV/0!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</row>
    <row r="241" spans="1:33" x14ac:dyDescent="0.3">
      <c r="A241" t="s">
        <v>261</v>
      </c>
      <c r="B241">
        <v>239</v>
      </c>
      <c r="C241" t="str">
        <f>LEFT(Table13458[[#This Row],[Contingency id]])</f>
        <v>A</v>
      </c>
      <c r="D241">
        <v>0</v>
      </c>
      <c r="E241" s="1">
        <v>1.02272727272727</v>
      </c>
      <c r="F241">
        <v>90</v>
      </c>
      <c r="G241">
        <v>88</v>
      </c>
      <c r="H241" s="1">
        <v>0</v>
      </c>
      <c r="I241" s="2">
        <f>AVERAGE(Table13458[[#This Row],[Estimated costs 1]:[Estimated costs 20]])</f>
        <v>0</v>
      </c>
      <c r="J241" s="2">
        <f>_xlfn.STDEV.P(Table13458[[#This Row],[Estimated costs 1]:[Estimated costs 20]])</f>
        <v>0</v>
      </c>
      <c r="K241" s="2" t="e">
        <f>Table13458[[#This Row],[Dev]]/Table13458[[#This Row],[Mean]]*100</f>
        <v>#DIV/0!</v>
      </c>
      <c r="L241" s="2">
        <f>Table13458[[#This Row],[Estimated costs 1]]-Table13458[[#This Row],[Actual cost]]</f>
        <v>0</v>
      </c>
      <c r="M241" s="2" t="e">
        <f>Table13458[[#This Row],[Diff 1]]/Table13458[[#This Row],[Actual cost]]*100</f>
        <v>#DIV/0!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</row>
    <row r="242" spans="1:33" x14ac:dyDescent="0.3">
      <c r="A242" t="s">
        <v>262</v>
      </c>
      <c r="B242">
        <v>240</v>
      </c>
      <c r="C242" t="str">
        <f>LEFT(Table13458[[#This Row],[Contingency id]])</f>
        <v>A</v>
      </c>
      <c r="D242">
        <v>0</v>
      </c>
      <c r="E242" s="1">
        <v>1.02272727272727</v>
      </c>
      <c r="F242">
        <v>90</v>
      </c>
      <c r="G242">
        <v>88</v>
      </c>
      <c r="H242" s="1">
        <v>0</v>
      </c>
      <c r="I242" s="2">
        <f>AVERAGE(Table13458[[#This Row],[Estimated costs 1]:[Estimated costs 20]])</f>
        <v>0</v>
      </c>
      <c r="J242" s="2">
        <f>_xlfn.STDEV.P(Table13458[[#This Row],[Estimated costs 1]:[Estimated costs 20]])</f>
        <v>0</v>
      </c>
      <c r="K242" s="2" t="e">
        <f>Table13458[[#This Row],[Dev]]/Table13458[[#This Row],[Mean]]*100</f>
        <v>#DIV/0!</v>
      </c>
      <c r="L242" s="2">
        <f>Table13458[[#This Row],[Estimated costs 1]]-Table13458[[#This Row],[Actual cost]]</f>
        <v>0</v>
      </c>
      <c r="M242" s="2" t="e">
        <f>Table13458[[#This Row],[Diff 1]]/Table13458[[#This Row],[Actual cost]]*100</f>
        <v>#DIV/0!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</row>
    <row r="243" spans="1:33" x14ac:dyDescent="0.3">
      <c r="A243" t="s">
        <v>263</v>
      </c>
      <c r="B243">
        <v>241</v>
      </c>
      <c r="C243" t="str">
        <f>LEFT(Table13458[[#This Row],[Contingency id]])</f>
        <v>A</v>
      </c>
      <c r="D243">
        <v>0</v>
      </c>
      <c r="E243" s="1">
        <v>1.04705882352941</v>
      </c>
      <c r="F243">
        <v>89</v>
      </c>
      <c r="G243">
        <v>85</v>
      </c>
      <c r="H243" s="1">
        <v>0</v>
      </c>
      <c r="I243" s="2">
        <f>AVERAGE(Table13458[[#This Row],[Estimated costs 1]:[Estimated costs 20]])</f>
        <v>0</v>
      </c>
      <c r="J243" s="2">
        <f>_xlfn.STDEV.P(Table13458[[#This Row],[Estimated costs 1]:[Estimated costs 20]])</f>
        <v>0</v>
      </c>
      <c r="K243" s="2" t="e">
        <f>Table13458[[#This Row],[Dev]]/Table13458[[#This Row],[Mean]]*100</f>
        <v>#DIV/0!</v>
      </c>
      <c r="L243" s="2">
        <f>Table13458[[#This Row],[Estimated costs 1]]-Table13458[[#This Row],[Actual cost]]</f>
        <v>0</v>
      </c>
      <c r="M243" s="2" t="e">
        <f>Table13458[[#This Row],[Diff 1]]/Table13458[[#This Row],[Actual cost]]*100</f>
        <v>#DIV/0!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</row>
    <row r="244" spans="1:33" x14ac:dyDescent="0.3">
      <c r="A244" t="s">
        <v>264</v>
      </c>
      <c r="B244">
        <v>242</v>
      </c>
      <c r="C244" t="str">
        <f>LEFT(Table13458[[#This Row],[Contingency id]])</f>
        <v>A</v>
      </c>
      <c r="D244">
        <v>0</v>
      </c>
      <c r="E244" s="1">
        <v>1.04838709677419</v>
      </c>
      <c r="F244">
        <v>65</v>
      </c>
      <c r="G244">
        <v>62</v>
      </c>
      <c r="H244" s="1">
        <v>0</v>
      </c>
      <c r="I244" s="2">
        <f>AVERAGE(Table13458[[#This Row],[Estimated costs 1]:[Estimated costs 20]])</f>
        <v>0</v>
      </c>
      <c r="J244" s="2">
        <f>_xlfn.STDEV.P(Table13458[[#This Row],[Estimated costs 1]:[Estimated costs 20]])</f>
        <v>0</v>
      </c>
      <c r="K244" s="2" t="e">
        <f>Table13458[[#This Row],[Dev]]/Table13458[[#This Row],[Mean]]*100</f>
        <v>#DIV/0!</v>
      </c>
      <c r="L244" s="2">
        <f>Table13458[[#This Row],[Estimated costs 1]]-Table13458[[#This Row],[Actual cost]]</f>
        <v>0</v>
      </c>
      <c r="M244" s="2" t="e">
        <f>Table13458[[#This Row],[Diff 1]]/Table13458[[#This Row],[Actual cost]]*100</f>
        <v>#DIV/0!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</row>
    <row r="245" spans="1:33" x14ac:dyDescent="0.3">
      <c r="A245" t="s">
        <v>265</v>
      </c>
      <c r="B245">
        <v>243</v>
      </c>
      <c r="C245" t="str">
        <f>LEFT(Table13458[[#This Row],[Contingency id]])</f>
        <v>A</v>
      </c>
      <c r="D245">
        <v>0</v>
      </c>
      <c r="E245" s="1">
        <v>1.0163934426229499</v>
      </c>
      <c r="F245">
        <v>62</v>
      </c>
      <c r="G245">
        <v>61</v>
      </c>
      <c r="H245" s="1">
        <v>0</v>
      </c>
      <c r="I245" s="2">
        <f>AVERAGE(Table13458[[#This Row],[Estimated costs 1]:[Estimated costs 20]])</f>
        <v>0</v>
      </c>
      <c r="J245" s="2">
        <f>_xlfn.STDEV.P(Table13458[[#This Row],[Estimated costs 1]:[Estimated costs 20]])</f>
        <v>0</v>
      </c>
      <c r="K245" s="2" t="e">
        <f>Table13458[[#This Row],[Dev]]/Table13458[[#This Row],[Mean]]*100</f>
        <v>#DIV/0!</v>
      </c>
      <c r="L245" s="2">
        <f>Table13458[[#This Row],[Estimated costs 1]]-Table13458[[#This Row],[Actual cost]]</f>
        <v>0</v>
      </c>
      <c r="M245" s="2" t="e">
        <f>Table13458[[#This Row],[Diff 1]]/Table13458[[#This Row],[Actual cost]]*100</f>
        <v>#DIV/0!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</row>
    <row r="246" spans="1:33" x14ac:dyDescent="0.3">
      <c r="A246" t="s">
        <v>266</v>
      </c>
      <c r="B246">
        <v>244</v>
      </c>
      <c r="C246" t="str">
        <f>LEFT(Table13458[[#This Row],[Contingency id]])</f>
        <v>A</v>
      </c>
      <c r="D246">
        <v>0</v>
      </c>
      <c r="E246" s="1">
        <v>1</v>
      </c>
      <c r="F246">
        <v>62</v>
      </c>
      <c r="G246">
        <v>62</v>
      </c>
      <c r="H246" s="1">
        <v>0</v>
      </c>
      <c r="I246" s="2">
        <f>AVERAGE(Table13458[[#This Row],[Estimated costs 1]:[Estimated costs 20]])</f>
        <v>0</v>
      </c>
      <c r="J246" s="2">
        <f>_xlfn.STDEV.P(Table13458[[#This Row],[Estimated costs 1]:[Estimated costs 20]])</f>
        <v>0</v>
      </c>
      <c r="K246" s="2" t="e">
        <f>Table13458[[#This Row],[Dev]]/Table13458[[#This Row],[Mean]]*100</f>
        <v>#DIV/0!</v>
      </c>
      <c r="L246" s="2">
        <f>Table13458[[#This Row],[Estimated costs 1]]-Table13458[[#This Row],[Actual cost]]</f>
        <v>0</v>
      </c>
      <c r="M246" s="2" t="e">
        <f>Table13458[[#This Row],[Diff 1]]/Table13458[[#This Row],[Actual cost]]*100</f>
        <v>#DIV/0!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</row>
    <row r="247" spans="1:33" x14ac:dyDescent="0.3">
      <c r="A247" t="s">
        <v>267</v>
      </c>
      <c r="B247">
        <v>245</v>
      </c>
      <c r="C247" t="str">
        <f>LEFT(Table13458[[#This Row],[Contingency id]])</f>
        <v>A</v>
      </c>
      <c r="D247">
        <v>0</v>
      </c>
      <c r="E247" s="1">
        <v>1.01136363636363</v>
      </c>
      <c r="F247">
        <v>89</v>
      </c>
      <c r="G247">
        <v>88</v>
      </c>
      <c r="H247" s="1">
        <v>0</v>
      </c>
      <c r="I247" s="2">
        <f>AVERAGE(Table13458[[#This Row],[Estimated costs 1]:[Estimated costs 20]])</f>
        <v>0</v>
      </c>
      <c r="J247" s="2">
        <f>_xlfn.STDEV.P(Table13458[[#This Row],[Estimated costs 1]:[Estimated costs 20]])</f>
        <v>0</v>
      </c>
      <c r="K247" s="2" t="e">
        <f>Table13458[[#This Row],[Dev]]/Table13458[[#This Row],[Mean]]*100</f>
        <v>#DIV/0!</v>
      </c>
      <c r="L247" s="2">
        <f>Table13458[[#This Row],[Estimated costs 1]]-Table13458[[#This Row],[Actual cost]]</f>
        <v>0</v>
      </c>
      <c r="M247" s="2" t="e">
        <f>Table13458[[#This Row],[Diff 1]]/Table13458[[#This Row],[Actual cost]]*100</f>
        <v>#DIV/0!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</row>
    <row r="248" spans="1:33" x14ac:dyDescent="0.3">
      <c r="A248" t="s">
        <v>268</v>
      </c>
      <c r="B248">
        <v>246</v>
      </c>
      <c r="C248" t="str">
        <f>LEFT(Table13458[[#This Row],[Contingency id]])</f>
        <v>A</v>
      </c>
      <c r="D248">
        <v>0</v>
      </c>
      <c r="E248" s="1">
        <v>1</v>
      </c>
      <c r="F248">
        <v>89</v>
      </c>
      <c r="G248">
        <v>89</v>
      </c>
      <c r="H248" s="1">
        <v>0</v>
      </c>
      <c r="I248" s="2">
        <f>AVERAGE(Table13458[[#This Row],[Estimated costs 1]:[Estimated costs 20]])</f>
        <v>0</v>
      </c>
      <c r="J248" s="2">
        <f>_xlfn.STDEV.P(Table13458[[#This Row],[Estimated costs 1]:[Estimated costs 20]])</f>
        <v>0</v>
      </c>
      <c r="K248" s="2" t="e">
        <f>Table13458[[#This Row],[Dev]]/Table13458[[#This Row],[Mean]]*100</f>
        <v>#DIV/0!</v>
      </c>
      <c r="L248" s="2">
        <f>Table13458[[#This Row],[Estimated costs 1]]-Table13458[[#This Row],[Actual cost]]</f>
        <v>0</v>
      </c>
      <c r="M248" s="2" t="e">
        <f>Table13458[[#This Row],[Diff 1]]/Table13458[[#This Row],[Actual cost]]*100</f>
        <v>#DIV/0!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</row>
    <row r="249" spans="1:33" x14ac:dyDescent="0.3">
      <c r="A249" t="s">
        <v>269</v>
      </c>
      <c r="B249">
        <v>247</v>
      </c>
      <c r="C249" t="str">
        <f>LEFT(Table13458[[#This Row],[Contingency id]])</f>
        <v>A</v>
      </c>
      <c r="D249">
        <v>0</v>
      </c>
      <c r="E249" s="1">
        <v>1.02298850574712</v>
      </c>
      <c r="F249">
        <v>89</v>
      </c>
      <c r="G249">
        <v>87</v>
      </c>
      <c r="H249" s="1">
        <v>0</v>
      </c>
      <c r="I249" s="2">
        <f>AVERAGE(Table13458[[#This Row],[Estimated costs 1]:[Estimated costs 20]])</f>
        <v>0</v>
      </c>
      <c r="J249" s="2">
        <f>_xlfn.STDEV.P(Table13458[[#This Row],[Estimated costs 1]:[Estimated costs 20]])</f>
        <v>0</v>
      </c>
      <c r="K249" s="2" t="e">
        <f>Table13458[[#This Row],[Dev]]/Table13458[[#This Row],[Mean]]*100</f>
        <v>#DIV/0!</v>
      </c>
      <c r="L249" s="2">
        <f>Table13458[[#This Row],[Estimated costs 1]]-Table13458[[#This Row],[Actual cost]]</f>
        <v>0</v>
      </c>
      <c r="M249" s="2" t="e">
        <f>Table13458[[#This Row],[Diff 1]]/Table13458[[#This Row],[Actual cost]]*100</f>
        <v>#DIV/0!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</row>
    <row r="250" spans="1:33" x14ac:dyDescent="0.3">
      <c r="A250" t="s">
        <v>270</v>
      </c>
      <c r="B250">
        <v>248</v>
      </c>
      <c r="C250" t="str">
        <f>LEFT(Table13458[[#This Row],[Contingency id]])</f>
        <v>A</v>
      </c>
      <c r="D250">
        <v>0</v>
      </c>
      <c r="E250" s="1">
        <v>1.015625</v>
      </c>
      <c r="F250">
        <v>65</v>
      </c>
      <c r="G250">
        <v>64</v>
      </c>
      <c r="H250" s="1">
        <v>0</v>
      </c>
      <c r="I250" s="2">
        <f>AVERAGE(Table13458[[#This Row],[Estimated costs 1]:[Estimated costs 20]])</f>
        <v>0</v>
      </c>
      <c r="J250" s="2">
        <f>_xlfn.STDEV.P(Table13458[[#This Row],[Estimated costs 1]:[Estimated costs 20]])</f>
        <v>0</v>
      </c>
      <c r="K250" s="2" t="e">
        <f>Table13458[[#This Row],[Dev]]/Table13458[[#This Row],[Mean]]*100</f>
        <v>#DIV/0!</v>
      </c>
      <c r="L250" s="2">
        <f>Table13458[[#This Row],[Estimated costs 1]]-Table13458[[#This Row],[Actual cost]]</f>
        <v>0</v>
      </c>
      <c r="M250" s="2" t="e">
        <f>Table13458[[#This Row],[Diff 1]]/Table13458[[#This Row],[Actual cost]]*100</f>
        <v>#DIV/0!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</row>
    <row r="251" spans="1:33" x14ac:dyDescent="0.3">
      <c r="A251" t="s">
        <v>271</v>
      </c>
      <c r="B251">
        <v>249</v>
      </c>
      <c r="C251" t="str">
        <f>LEFT(Table13458[[#This Row],[Contingency id]])</f>
        <v>A</v>
      </c>
      <c r="D251">
        <v>0</v>
      </c>
      <c r="E251" s="1">
        <v>1</v>
      </c>
      <c r="F251">
        <v>89</v>
      </c>
      <c r="G251">
        <v>89</v>
      </c>
      <c r="H251" s="1">
        <v>0</v>
      </c>
      <c r="I251" s="2">
        <f>AVERAGE(Table13458[[#This Row],[Estimated costs 1]:[Estimated costs 20]])</f>
        <v>0</v>
      </c>
      <c r="J251" s="2">
        <f>_xlfn.STDEV.P(Table13458[[#This Row],[Estimated costs 1]:[Estimated costs 20]])</f>
        <v>0</v>
      </c>
      <c r="K251" s="2" t="e">
        <f>Table13458[[#This Row],[Dev]]/Table13458[[#This Row],[Mean]]*100</f>
        <v>#DIV/0!</v>
      </c>
      <c r="L251" s="2">
        <f>Table13458[[#This Row],[Estimated costs 1]]-Table13458[[#This Row],[Actual cost]]</f>
        <v>0</v>
      </c>
      <c r="M251" s="2" t="e">
        <f>Table13458[[#This Row],[Diff 1]]/Table13458[[#This Row],[Actual cost]]*100</f>
        <v>#DIV/0!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</row>
    <row r="252" spans="1:33" x14ac:dyDescent="0.3">
      <c r="A252" t="s">
        <v>272</v>
      </c>
      <c r="B252">
        <v>250</v>
      </c>
      <c r="C252" t="str">
        <f>LEFT(Table13458[[#This Row],[Contingency id]])</f>
        <v>A</v>
      </c>
      <c r="D252">
        <v>0</v>
      </c>
      <c r="E252" s="1">
        <v>1.0317460317460301</v>
      </c>
      <c r="F252">
        <v>65</v>
      </c>
      <c r="G252">
        <v>63</v>
      </c>
      <c r="H252" s="1">
        <v>0</v>
      </c>
      <c r="I252" s="2">
        <f>AVERAGE(Table13458[[#This Row],[Estimated costs 1]:[Estimated costs 20]])</f>
        <v>0</v>
      </c>
      <c r="J252" s="2">
        <f>_xlfn.STDEV.P(Table13458[[#This Row],[Estimated costs 1]:[Estimated costs 20]])</f>
        <v>0</v>
      </c>
      <c r="K252" s="2" t="e">
        <f>Table13458[[#This Row],[Dev]]/Table13458[[#This Row],[Mean]]*100</f>
        <v>#DIV/0!</v>
      </c>
      <c r="L252" s="2">
        <f>Table13458[[#This Row],[Estimated costs 1]]-Table13458[[#This Row],[Actual cost]]</f>
        <v>0</v>
      </c>
      <c r="M252" s="2" t="e">
        <f>Table13458[[#This Row],[Diff 1]]/Table13458[[#This Row],[Actual cost]]*100</f>
        <v>#DIV/0!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</row>
    <row r="253" spans="1:33" x14ac:dyDescent="0.3">
      <c r="A253" t="s">
        <v>273</v>
      </c>
      <c r="B253">
        <v>251</v>
      </c>
      <c r="C253" t="str">
        <f>LEFT(Table13458[[#This Row],[Contingency id]])</f>
        <v>A</v>
      </c>
      <c r="D253">
        <v>0</v>
      </c>
      <c r="E253" s="1">
        <v>1.01136363636363</v>
      </c>
      <c r="F253">
        <v>89</v>
      </c>
      <c r="G253">
        <v>88</v>
      </c>
      <c r="H253" s="1">
        <v>0</v>
      </c>
      <c r="I253" s="2">
        <f>AVERAGE(Table13458[[#This Row],[Estimated costs 1]:[Estimated costs 20]])</f>
        <v>0</v>
      </c>
      <c r="J253" s="2">
        <f>_xlfn.STDEV.P(Table13458[[#This Row],[Estimated costs 1]:[Estimated costs 20]])</f>
        <v>0</v>
      </c>
      <c r="K253" s="2" t="e">
        <f>Table13458[[#This Row],[Dev]]/Table13458[[#This Row],[Mean]]*100</f>
        <v>#DIV/0!</v>
      </c>
      <c r="L253" s="2">
        <f>Table13458[[#This Row],[Estimated costs 1]]-Table13458[[#This Row],[Actual cost]]</f>
        <v>0</v>
      </c>
      <c r="M253" s="2" t="e">
        <f>Table13458[[#This Row],[Diff 1]]/Table13458[[#This Row],[Actual cost]]*100</f>
        <v>#DIV/0!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</row>
    <row r="254" spans="1:33" x14ac:dyDescent="0.3">
      <c r="A254" t="s">
        <v>274</v>
      </c>
      <c r="B254">
        <v>252</v>
      </c>
      <c r="C254" t="str">
        <f>LEFT(Table13458[[#This Row],[Contingency id]])</f>
        <v>A</v>
      </c>
      <c r="D254">
        <v>0</v>
      </c>
      <c r="E254" s="1">
        <v>1.02298850574712</v>
      </c>
      <c r="F254">
        <v>89</v>
      </c>
      <c r="G254">
        <v>87</v>
      </c>
      <c r="H254" s="1">
        <v>0</v>
      </c>
      <c r="I254" s="2">
        <f>AVERAGE(Table13458[[#This Row],[Estimated costs 1]:[Estimated costs 20]])</f>
        <v>0</v>
      </c>
      <c r="J254" s="2">
        <f>_xlfn.STDEV.P(Table13458[[#This Row],[Estimated costs 1]:[Estimated costs 20]])</f>
        <v>0</v>
      </c>
      <c r="K254" s="2" t="e">
        <f>Table13458[[#This Row],[Dev]]/Table13458[[#This Row],[Mean]]*100</f>
        <v>#DIV/0!</v>
      </c>
      <c r="L254" s="2">
        <f>Table13458[[#This Row],[Estimated costs 1]]-Table13458[[#This Row],[Actual cost]]</f>
        <v>0</v>
      </c>
      <c r="M254" s="2" t="e">
        <f>Table13458[[#This Row],[Diff 1]]/Table13458[[#This Row],[Actual cost]]*100</f>
        <v>#DIV/0!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</row>
    <row r="255" spans="1:33" x14ac:dyDescent="0.3">
      <c r="A255" t="s">
        <v>275</v>
      </c>
      <c r="B255">
        <v>253</v>
      </c>
      <c r="C255" t="str">
        <f>LEFT(Table13458[[#This Row],[Contingency id]])</f>
        <v>A</v>
      </c>
      <c r="D255">
        <v>0</v>
      </c>
      <c r="E255" s="1">
        <v>1.02362204724409</v>
      </c>
      <c r="F255">
        <v>130</v>
      </c>
      <c r="G255">
        <v>127</v>
      </c>
      <c r="H255" s="1">
        <v>0</v>
      </c>
      <c r="I255" s="2">
        <f>AVERAGE(Table13458[[#This Row],[Estimated costs 1]:[Estimated costs 20]])</f>
        <v>0</v>
      </c>
      <c r="J255" s="2">
        <f>_xlfn.STDEV.P(Table13458[[#This Row],[Estimated costs 1]:[Estimated costs 20]])</f>
        <v>0</v>
      </c>
      <c r="K255" s="2" t="e">
        <f>Table13458[[#This Row],[Dev]]/Table13458[[#This Row],[Mean]]*100</f>
        <v>#DIV/0!</v>
      </c>
      <c r="L255" s="2">
        <f>Table13458[[#This Row],[Estimated costs 1]]-Table13458[[#This Row],[Actual cost]]</f>
        <v>0</v>
      </c>
      <c r="M255" s="2" t="e">
        <f>Table13458[[#This Row],[Diff 1]]/Table13458[[#This Row],[Actual cost]]*100</f>
        <v>#DIV/0!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</row>
    <row r="256" spans="1:33" x14ac:dyDescent="0.3">
      <c r="A256" t="s">
        <v>276</v>
      </c>
      <c r="B256">
        <v>254</v>
      </c>
      <c r="C256" t="str">
        <f>LEFT(Table13458[[#This Row],[Contingency id]])</f>
        <v>A</v>
      </c>
      <c r="D256">
        <v>0</v>
      </c>
      <c r="E256" s="1">
        <v>1.0317460317460301</v>
      </c>
      <c r="F256">
        <v>130</v>
      </c>
      <c r="G256">
        <v>126</v>
      </c>
      <c r="H256" s="1">
        <v>0</v>
      </c>
      <c r="I256" s="2">
        <f>AVERAGE(Table13458[[#This Row],[Estimated costs 1]:[Estimated costs 20]])</f>
        <v>0</v>
      </c>
      <c r="J256" s="2">
        <f>_xlfn.STDEV.P(Table13458[[#This Row],[Estimated costs 1]:[Estimated costs 20]])</f>
        <v>0</v>
      </c>
      <c r="K256" s="2" t="e">
        <f>Table13458[[#This Row],[Dev]]/Table13458[[#This Row],[Mean]]*100</f>
        <v>#DIV/0!</v>
      </c>
      <c r="L256" s="2">
        <f>Table13458[[#This Row],[Estimated costs 1]]-Table13458[[#This Row],[Actual cost]]</f>
        <v>0</v>
      </c>
      <c r="M256" s="2" t="e">
        <f>Table13458[[#This Row],[Diff 1]]/Table13458[[#This Row],[Actual cost]]*100</f>
        <v>#DIV/0!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</row>
    <row r="257" spans="1:33" x14ac:dyDescent="0.3">
      <c r="A257" t="s">
        <v>277</v>
      </c>
      <c r="B257">
        <v>255</v>
      </c>
      <c r="C257" t="str">
        <f>LEFT(Table13458[[#This Row],[Contingency id]])</f>
        <v>A</v>
      </c>
      <c r="D257">
        <v>0</v>
      </c>
      <c r="E257" s="1">
        <v>1.0317460317460301</v>
      </c>
      <c r="F257">
        <v>130</v>
      </c>
      <c r="G257">
        <v>126</v>
      </c>
      <c r="H257" s="1">
        <v>0</v>
      </c>
      <c r="I257" s="2">
        <f>AVERAGE(Table13458[[#This Row],[Estimated costs 1]:[Estimated costs 20]])</f>
        <v>0</v>
      </c>
      <c r="J257" s="2">
        <f>_xlfn.STDEV.P(Table13458[[#This Row],[Estimated costs 1]:[Estimated costs 20]])</f>
        <v>0</v>
      </c>
      <c r="K257" s="2" t="e">
        <f>Table13458[[#This Row],[Dev]]/Table13458[[#This Row],[Mean]]*100</f>
        <v>#DIV/0!</v>
      </c>
      <c r="L257" s="2">
        <f>Table13458[[#This Row],[Estimated costs 1]]-Table13458[[#This Row],[Actual cost]]</f>
        <v>0</v>
      </c>
      <c r="M257" s="2" t="e">
        <f>Table13458[[#This Row],[Diff 1]]/Table13458[[#This Row],[Actual cost]]*100</f>
        <v>#DIV/0!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</row>
    <row r="258" spans="1:33" x14ac:dyDescent="0.3">
      <c r="A258" t="s">
        <v>278</v>
      </c>
      <c r="B258">
        <v>256</v>
      </c>
      <c r="C258" t="str">
        <f>LEFT(Table13458[[#This Row],[Contingency id]])</f>
        <v>A</v>
      </c>
      <c r="D258">
        <v>0</v>
      </c>
      <c r="E258" s="1">
        <v>1.02362204724409</v>
      </c>
      <c r="F258">
        <v>130</v>
      </c>
      <c r="G258">
        <v>127</v>
      </c>
      <c r="H258" s="1">
        <v>0</v>
      </c>
      <c r="I258" s="2">
        <f>AVERAGE(Table13458[[#This Row],[Estimated costs 1]:[Estimated costs 20]])</f>
        <v>0</v>
      </c>
      <c r="J258" s="2">
        <f>_xlfn.STDEV.P(Table13458[[#This Row],[Estimated costs 1]:[Estimated costs 20]])</f>
        <v>0</v>
      </c>
      <c r="K258" s="2" t="e">
        <f>Table13458[[#This Row],[Dev]]/Table13458[[#This Row],[Mean]]*100</f>
        <v>#DIV/0!</v>
      </c>
      <c r="L258" s="2">
        <f>Table13458[[#This Row],[Estimated costs 1]]-Table13458[[#This Row],[Actual cost]]</f>
        <v>0</v>
      </c>
      <c r="M258" s="2" t="e">
        <f>Table13458[[#This Row],[Diff 1]]/Table13458[[#This Row],[Actual cost]]*100</f>
        <v>#DIV/0!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 spans="1:33" x14ac:dyDescent="0.3">
      <c r="A259" t="s">
        <v>279</v>
      </c>
      <c r="B259">
        <v>257</v>
      </c>
      <c r="C259" t="str">
        <f>LEFT(Table13458[[#This Row],[Contingency id]])</f>
        <v>A</v>
      </c>
      <c r="D259">
        <v>0</v>
      </c>
      <c r="E259" s="1">
        <v>1.04</v>
      </c>
      <c r="F259">
        <v>130</v>
      </c>
      <c r="G259">
        <v>125</v>
      </c>
      <c r="H259" s="1">
        <v>0</v>
      </c>
      <c r="I259" s="2">
        <f>AVERAGE(Table13458[[#This Row],[Estimated costs 1]:[Estimated costs 20]])</f>
        <v>0</v>
      </c>
      <c r="J259" s="2">
        <f>_xlfn.STDEV.P(Table13458[[#This Row],[Estimated costs 1]:[Estimated costs 20]])</f>
        <v>0</v>
      </c>
      <c r="K259" s="2" t="e">
        <f>Table13458[[#This Row],[Dev]]/Table13458[[#This Row],[Mean]]*100</f>
        <v>#DIV/0!</v>
      </c>
      <c r="L259" s="2">
        <f>Table13458[[#This Row],[Estimated costs 1]]-Table13458[[#This Row],[Actual cost]]</f>
        <v>0</v>
      </c>
      <c r="M259" s="2" t="e">
        <f>Table13458[[#This Row],[Diff 1]]/Table13458[[#This Row],[Actual cost]]*100</f>
        <v>#DIV/0!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</row>
    <row r="260" spans="1:33" x14ac:dyDescent="0.3">
      <c r="A260" t="s">
        <v>280</v>
      </c>
      <c r="B260">
        <v>258</v>
      </c>
      <c r="C260" t="str">
        <f>LEFT(Table13458[[#This Row],[Contingency id]])</f>
        <v>A</v>
      </c>
      <c r="D260">
        <v>0</v>
      </c>
      <c r="E260" s="1">
        <v>1.02362204724409</v>
      </c>
      <c r="F260">
        <v>130</v>
      </c>
      <c r="G260">
        <v>127</v>
      </c>
      <c r="H260" s="1">
        <v>0</v>
      </c>
      <c r="I260" s="2">
        <f>AVERAGE(Table13458[[#This Row],[Estimated costs 1]:[Estimated costs 20]])</f>
        <v>0</v>
      </c>
      <c r="J260" s="2">
        <f>_xlfn.STDEV.P(Table13458[[#This Row],[Estimated costs 1]:[Estimated costs 20]])</f>
        <v>0</v>
      </c>
      <c r="K260" s="2" t="e">
        <f>Table13458[[#This Row],[Dev]]/Table13458[[#This Row],[Mean]]*100</f>
        <v>#DIV/0!</v>
      </c>
      <c r="L260" s="2">
        <f>Table13458[[#This Row],[Estimated costs 1]]-Table13458[[#This Row],[Actual cost]]</f>
        <v>0</v>
      </c>
      <c r="M260" s="2" t="e">
        <f>Table13458[[#This Row],[Diff 1]]/Table13458[[#This Row],[Actual cost]]*100</f>
        <v>#DIV/0!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</row>
    <row r="261" spans="1:33" x14ac:dyDescent="0.3">
      <c r="A261" t="s">
        <v>281</v>
      </c>
      <c r="B261">
        <v>259</v>
      </c>
      <c r="C261" t="str">
        <f>LEFT(Table13458[[#This Row],[Contingency id]])</f>
        <v>A</v>
      </c>
      <c r="D261">
        <v>0</v>
      </c>
      <c r="E261" s="1">
        <v>1.0341880341880301</v>
      </c>
      <c r="F261">
        <v>121</v>
      </c>
      <c r="G261">
        <v>117</v>
      </c>
      <c r="H261" s="1">
        <v>0</v>
      </c>
      <c r="I261" s="2">
        <f>AVERAGE(Table13458[[#This Row],[Estimated costs 1]:[Estimated costs 20]])</f>
        <v>0</v>
      </c>
      <c r="J261" s="2">
        <f>_xlfn.STDEV.P(Table13458[[#This Row],[Estimated costs 1]:[Estimated costs 20]])</f>
        <v>0</v>
      </c>
      <c r="K261" s="2" t="e">
        <f>Table13458[[#This Row],[Dev]]/Table13458[[#This Row],[Mean]]*100</f>
        <v>#DIV/0!</v>
      </c>
      <c r="L261" s="2">
        <f>Table13458[[#This Row],[Estimated costs 1]]-Table13458[[#This Row],[Actual cost]]</f>
        <v>0</v>
      </c>
      <c r="M261" s="2" t="e">
        <f>Table13458[[#This Row],[Diff 1]]/Table13458[[#This Row],[Actual cost]]*100</f>
        <v>#DIV/0!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</row>
    <row r="262" spans="1:33" x14ac:dyDescent="0.3">
      <c r="A262" t="s">
        <v>282</v>
      </c>
      <c r="B262">
        <v>260</v>
      </c>
      <c r="C262" t="str">
        <f>LEFT(Table13458[[#This Row],[Contingency id]])</f>
        <v>A</v>
      </c>
      <c r="D262">
        <v>0</v>
      </c>
      <c r="E262" s="1">
        <v>1.00826446280991</v>
      </c>
      <c r="F262">
        <v>122</v>
      </c>
      <c r="G262">
        <v>121</v>
      </c>
      <c r="H262" s="1">
        <v>0</v>
      </c>
      <c r="I262" s="2">
        <f>AVERAGE(Table13458[[#This Row],[Estimated costs 1]:[Estimated costs 20]])</f>
        <v>0</v>
      </c>
      <c r="J262" s="2">
        <f>_xlfn.STDEV.P(Table13458[[#This Row],[Estimated costs 1]:[Estimated costs 20]])</f>
        <v>0</v>
      </c>
      <c r="K262" s="2" t="e">
        <f>Table13458[[#This Row],[Dev]]/Table13458[[#This Row],[Mean]]*100</f>
        <v>#DIV/0!</v>
      </c>
      <c r="L262" s="2">
        <f>Table13458[[#This Row],[Estimated costs 1]]-Table13458[[#This Row],[Actual cost]]</f>
        <v>0</v>
      </c>
      <c r="M262" s="2" t="e">
        <f>Table13458[[#This Row],[Diff 1]]/Table13458[[#This Row],[Actual cost]]*100</f>
        <v>#DIV/0!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</row>
    <row r="263" spans="1:33" x14ac:dyDescent="0.3">
      <c r="A263" t="s">
        <v>283</v>
      </c>
      <c r="B263">
        <v>261</v>
      </c>
      <c r="C263" t="str">
        <f>LEFT(Table13458[[#This Row],[Contingency id]])</f>
        <v>A</v>
      </c>
      <c r="D263">
        <v>0</v>
      </c>
      <c r="E263" s="1">
        <v>1.0166666666666599</v>
      </c>
      <c r="F263">
        <v>122</v>
      </c>
      <c r="G263">
        <v>120</v>
      </c>
      <c r="H263" s="1">
        <v>0</v>
      </c>
      <c r="I263" s="2">
        <f>AVERAGE(Table13458[[#This Row],[Estimated costs 1]:[Estimated costs 20]])</f>
        <v>0</v>
      </c>
      <c r="J263" s="2">
        <f>_xlfn.STDEV.P(Table13458[[#This Row],[Estimated costs 1]:[Estimated costs 20]])</f>
        <v>0</v>
      </c>
      <c r="K263" s="2" t="e">
        <f>Table13458[[#This Row],[Dev]]/Table13458[[#This Row],[Mean]]*100</f>
        <v>#DIV/0!</v>
      </c>
      <c r="L263" s="2">
        <f>Table13458[[#This Row],[Estimated costs 1]]-Table13458[[#This Row],[Actual cost]]</f>
        <v>0</v>
      </c>
      <c r="M263" s="2" t="e">
        <f>Table13458[[#This Row],[Diff 1]]/Table13458[[#This Row],[Actual cost]]*100</f>
        <v>#DIV/0!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</row>
    <row r="264" spans="1:33" x14ac:dyDescent="0.3">
      <c r="A264" t="s">
        <v>284</v>
      </c>
      <c r="B264">
        <v>262</v>
      </c>
      <c r="C264" t="str">
        <f>LEFT(Table13458[[#This Row],[Contingency id]])</f>
        <v>A</v>
      </c>
      <c r="D264">
        <v>0</v>
      </c>
      <c r="E264" s="1">
        <v>1.01680672268907</v>
      </c>
      <c r="F264">
        <v>121</v>
      </c>
      <c r="G264">
        <v>119</v>
      </c>
      <c r="H264" s="1">
        <v>0</v>
      </c>
      <c r="I264" s="2">
        <f>AVERAGE(Table13458[[#This Row],[Estimated costs 1]:[Estimated costs 20]])</f>
        <v>0</v>
      </c>
      <c r="J264" s="2">
        <f>_xlfn.STDEV.P(Table13458[[#This Row],[Estimated costs 1]:[Estimated costs 20]])</f>
        <v>0</v>
      </c>
      <c r="K264" s="2" t="e">
        <f>Table13458[[#This Row],[Dev]]/Table13458[[#This Row],[Mean]]*100</f>
        <v>#DIV/0!</v>
      </c>
      <c r="L264" s="2">
        <f>Table13458[[#This Row],[Estimated costs 1]]-Table13458[[#This Row],[Actual cost]]</f>
        <v>0</v>
      </c>
      <c r="M264" s="2" t="e">
        <f>Table13458[[#This Row],[Diff 1]]/Table13458[[#This Row],[Actual cost]]*100</f>
        <v>#DIV/0!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</row>
    <row r="265" spans="1:33" x14ac:dyDescent="0.3">
      <c r="A265" t="s">
        <v>285</v>
      </c>
      <c r="B265">
        <v>263</v>
      </c>
      <c r="C265" t="str">
        <f>LEFT(Table13458[[#This Row],[Contingency id]])</f>
        <v>A</v>
      </c>
      <c r="D265">
        <v>0</v>
      </c>
      <c r="E265" s="1">
        <v>1.0338983050847399</v>
      </c>
      <c r="F265">
        <v>122</v>
      </c>
      <c r="G265">
        <v>118</v>
      </c>
      <c r="H265" s="1">
        <v>0</v>
      </c>
      <c r="I265" s="2">
        <f>AVERAGE(Table13458[[#This Row],[Estimated costs 1]:[Estimated costs 20]])</f>
        <v>0</v>
      </c>
      <c r="J265" s="2">
        <f>_xlfn.STDEV.P(Table13458[[#This Row],[Estimated costs 1]:[Estimated costs 20]])</f>
        <v>0</v>
      </c>
      <c r="K265" s="2" t="e">
        <f>Table13458[[#This Row],[Dev]]/Table13458[[#This Row],[Mean]]*100</f>
        <v>#DIV/0!</v>
      </c>
      <c r="L265" s="2">
        <f>Table13458[[#This Row],[Estimated costs 1]]-Table13458[[#This Row],[Actual cost]]</f>
        <v>0</v>
      </c>
      <c r="M265" s="2" t="e">
        <f>Table13458[[#This Row],[Diff 1]]/Table13458[[#This Row],[Actual cost]]*100</f>
        <v>#DIV/0!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</row>
    <row r="266" spans="1:33" x14ac:dyDescent="0.3">
      <c r="A266" t="s">
        <v>286</v>
      </c>
      <c r="B266">
        <v>264</v>
      </c>
      <c r="C266" t="str">
        <f>LEFT(Table13458[[#This Row],[Contingency id]])</f>
        <v>A</v>
      </c>
      <c r="D266">
        <v>0</v>
      </c>
      <c r="E266" s="1">
        <v>1.05217391304347</v>
      </c>
      <c r="F266">
        <v>121</v>
      </c>
      <c r="G266">
        <v>115</v>
      </c>
      <c r="H266" s="1">
        <v>0</v>
      </c>
      <c r="I266" s="2">
        <f>AVERAGE(Table13458[[#This Row],[Estimated costs 1]:[Estimated costs 20]])</f>
        <v>0</v>
      </c>
      <c r="J266" s="2">
        <f>_xlfn.STDEV.P(Table13458[[#This Row],[Estimated costs 1]:[Estimated costs 20]])</f>
        <v>0</v>
      </c>
      <c r="K266" s="2" t="e">
        <f>Table13458[[#This Row],[Dev]]/Table13458[[#This Row],[Mean]]*100</f>
        <v>#DIV/0!</v>
      </c>
      <c r="L266" s="2">
        <f>Table13458[[#This Row],[Estimated costs 1]]-Table13458[[#This Row],[Actual cost]]</f>
        <v>0</v>
      </c>
      <c r="M266" s="2" t="e">
        <f>Table13458[[#This Row],[Diff 1]]/Table13458[[#This Row],[Actual cost]]*100</f>
        <v>#DIV/0!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</row>
    <row r="267" spans="1:33" x14ac:dyDescent="0.3">
      <c r="A267" t="s">
        <v>287</v>
      </c>
      <c r="B267">
        <v>265</v>
      </c>
      <c r="C267" t="str">
        <f>LEFT(Table13458[[#This Row],[Contingency id]])</f>
        <v>A</v>
      </c>
      <c r="D267">
        <v>0</v>
      </c>
      <c r="E267" s="1">
        <v>1.0338983050847399</v>
      </c>
      <c r="F267">
        <v>122</v>
      </c>
      <c r="G267">
        <v>118</v>
      </c>
      <c r="H267" s="1">
        <v>0</v>
      </c>
      <c r="I267" s="2">
        <f>AVERAGE(Table13458[[#This Row],[Estimated costs 1]:[Estimated costs 20]])</f>
        <v>0</v>
      </c>
      <c r="J267" s="2">
        <f>_xlfn.STDEV.P(Table13458[[#This Row],[Estimated costs 1]:[Estimated costs 20]])</f>
        <v>0</v>
      </c>
      <c r="K267" s="2" t="e">
        <f>Table13458[[#This Row],[Dev]]/Table13458[[#This Row],[Mean]]*100</f>
        <v>#DIV/0!</v>
      </c>
      <c r="L267" s="2">
        <f>Table13458[[#This Row],[Estimated costs 1]]-Table13458[[#This Row],[Actual cost]]</f>
        <v>0</v>
      </c>
      <c r="M267" s="2" t="e">
        <f>Table13458[[#This Row],[Diff 1]]/Table13458[[#This Row],[Actual cost]]*100</f>
        <v>#DIV/0!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</row>
    <row r="268" spans="1:33" x14ac:dyDescent="0.3">
      <c r="A268" t="s">
        <v>288</v>
      </c>
      <c r="B268">
        <v>266</v>
      </c>
      <c r="C268" t="str">
        <f>LEFT(Table13458[[#This Row],[Contingency id]])</f>
        <v>A</v>
      </c>
      <c r="D268">
        <v>0</v>
      </c>
      <c r="E268" s="1">
        <v>1</v>
      </c>
      <c r="F268">
        <v>122</v>
      </c>
      <c r="G268">
        <v>122</v>
      </c>
      <c r="H268" s="1">
        <v>0</v>
      </c>
      <c r="I268" s="2">
        <f>AVERAGE(Table13458[[#This Row],[Estimated costs 1]:[Estimated costs 20]])</f>
        <v>0</v>
      </c>
      <c r="J268" s="2">
        <f>_xlfn.STDEV.P(Table13458[[#This Row],[Estimated costs 1]:[Estimated costs 20]])</f>
        <v>0</v>
      </c>
      <c r="K268" s="2" t="e">
        <f>Table13458[[#This Row],[Dev]]/Table13458[[#This Row],[Mean]]*100</f>
        <v>#DIV/0!</v>
      </c>
      <c r="L268" s="2">
        <f>Table13458[[#This Row],[Estimated costs 1]]-Table13458[[#This Row],[Actual cost]]</f>
        <v>0</v>
      </c>
      <c r="M268" s="2" t="e">
        <f>Table13458[[#This Row],[Diff 1]]/Table13458[[#This Row],[Actual cost]]*100</f>
        <v>#DIV/0!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</row>
    <row r="269" spans="1:33" x14ac:dyDescent="0.3">
      <c r="A269" t="s">
        <v>289</v>
      </c>
      <c r="B269">
        <v>267</v>
      </c>
      <c r="C269" t="str">
        <f>LEFT(Table13458[[#This Row],[Contingency id]])</f>
        <v>A</v>
      </c>
      <c r="D269">
        <v>0</v>
      </c>
      <c r="E269" s="1">
        <v>1.0608695652173901</v>
      </c>
      <c r="F269">
        <v>122</v>
      </c>
      <c r="G269">
        <v>115</v>
      </c>
      <c r="H269" s="1">
        <v>0</v>
      </c>
      <c r="I269" s="2">
        <f>AVERAGE(Table13458[[#This Row],[Estimated costs 1]:[Estimated costs 20]])</f>
        <v>0</v>
      </c>
      <c r="J269" s="2">
        <f>_xlfn.STDEV.P(Table13458[[#This Row],[Estimated costs 1]:[Estimated costs 20]])</f>
        <v>0</v>
      </c>
      <c r="K269" s="2" t="e">
        <f>Table13458[[#This Row],[Dev]]/Table13458[[#This Row],[Mean]]*100</f>
        <v>#DIV/0!</v>
      </c>
      <c r="L269" s="2">
        <f>Table13458[[#This Row],[Estimated costs 1]]-Table13458[[#This Row],[Actual cost]]</f>
        <v>0</v>
      </c>
      <c r="M269" s="2" t="e">
        <f>Table13458[[#This Row],[Diff 1]]/Table13458[[#This Row],[Actual cost]]*100</f>
        <v>#DIV/0!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</row>
    <row r="270" spans="1:33" x14ac:dyDescent="0.3">
      <c r="A270" t="s">
        <v>290</v>
      </c>
      <c r="B270">
        <v>268</v>
      </c>
      <c r="C270" t="str">
        <f>LEFT(Table13458[[#This Row],[Contingency id]])</f>
        <v>A</v>
      </c>
      <c r="D270">
        <v>0</v>
      </c>
      <c r="E270" s="1">
        <v>1.02521008403361</v>
      </c>
      <c r="F270">
        <v>122</v>
      </c>
      <c r="G270">
        <v>119</v>
      </c>
      <c r="H270" s="1">
        <v>0</v>
      </c>
      <c r="I270" s="2">
        <f>AVERAGE(Table13458[[#This Row],[Estimated costs 1]:[Estimated costs 20]])</f>
        <v>0</v>
      </c>
      <c r="J270" s="2">
        <f>_xlfn.STDEV.P(Table13458[[#This Row],[Estimated costs 1]:[Estimated costs 20]])</f>
        <v>0</v>
      </c>
      <c r="K270" s="2" t="e">
        <f>Table13458[[#This Row],[Dev]]/Table13458[[#This Row],[Mean]]*100</f>
        <v>#DIV/0!</v>
      </c>
      <c r="L270" s="2">
        <f>Table13458[[#This Row],[Estimated costs 1]]-Table13458[[#This Row],[Actual cost]]</f>
        <v>0</v>
      </c>
      <c r="M270" s="2" t="e">
        <f>Table13458[[#This Row],[Diff 1]]/Table13458[[#This Row],[Actual cost]]*100</f>
        <v>#DIV/0!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</row>
    <row r="271" spans="1:33" x14ac:dyDescent="0.3">
      <c r="A271" t="s">
        <v>291</v>
      </c>
      <c r="B271">
        <v>269</v>
      </c>
      <c r="C271" t="str">
        <f>LEFT(Table13458[[#This Row],[Contingency id]])</f>
        <v>A</v>
      </c>
      <c r="D271">
        <v>0</v>
      </c>
      <c r="E271" s="1">
        <v>1.02479338842975</v>
      </c>
      <c r="F271">
        <v>124</v>
      </c>
      <c r="G271">
        <v>121</v>
      </c>
      <c r="H271" s="1">
        <v>0</v>
      </c>
      <c r="I271" s="2">
        <f>AVERAGE(Table13458[[#This Row],[Estimated costs 1]:[Estimated costs 20]])</f>
        <v>0</v>
      </c>
      <c r="J271" s="2">
        <f>_xlfn.STDEV.P(Table13458[[#This Row],[Estimated costs 1]:[Estimated costs 20]])</f>
        <v>0</v>
      </c>
      <c r="K271" s="2" t="e">
        <f>Table13458[[#This Row],[Dev]]/Table13458[[#This Row],[Mean]]*100</f>
        <v>#DIV/0!</v>
      </c>
      <c r="L271" s="2">
        <f>Table13458[[#This Row],[Estimated costs 1]]-Table13458[[#This Row],[Actual cost]]</f>
        <v>0</v>
      </c>
      <c r="M271" s="2" t="e">
        <f>Table13458[[#This Row],[Diff 1]]/Table13458[[#This Row],[Actual cost]]*100</f>
        <v>#DIV/0!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</row>
    <row r="272" spans="1:33" x14ac:dyDescent="0.3">
      <c r="A272" t="s">
        <v>292</v>
      </c>
      <c r="B272">
        <v>270</v>
      </c>
      <c r="C272" t="str">
        <f>LEFT(Table13458[[#This Row],[Contingency id]])</f>
        <v>A</v>
      </c>
      <c r="D272">
        <v>0</v>
      </c>
      <c r="E272" s="1">
        <v>1.02479338842975</v>
      </c>
      <c r="F272">
        <v>124</v>
      </c>
      <c r="G272">
        <v>121</v>
      </c>
      <c r="H272" s="1">
        <v>0</v>
      </c>
      <c r="I272" s="2">
        <f>AVERAGE(Table13458[[#This Row],[Estimated costs 1]:[Estimated costs 20]])</f>
        <v>0</v>
      </c>
      <c r="J272" s="2">
        <f>_xlfn.STDEV.P(Table13458[[#This Row],[Estimated costs 1]:[Estimated costs 20]])</f>
        <v>0</v>
      </c>
      <c r="K272" s="2" t="e">
        <f>Table13458[[#This Row],[Dev]]/Table13458[[#This Row],[Mean]]*100</f>
        <v>#DIV/0!</v>
      </c>
      <c r="L272" s="2">
        <f>Table13458[[#This Row],[Estimated costs 1]]-Table13458[[#This Row],[Actual cost]]</f>
        <v>0</v>
      </c>
      <c r="M272" s="2" t="e">
        <f>Table13458[[#This Row],[Diff 1]]/Table13458[[#This Row],[Actual cost]]*100</f>
        <v>#DIV/0!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</row>
    <row r="273" spans="1:33" x14ac:dyDescent="0.3">
      <c r="A273" t="s">
        <v>293</v>
      </c>
      <c r="B273">
        <v>271</v>
      </c>
      <c r="C273" t="str">
        <f>LEFT(Table13458[[#This Row],[Contingency id]])</f>
        <v>A</v>
      </c>
      <c r="D273">
        <v>0</v>
      </c>
      <c r="E273" s="1">
        <v>1.04201680672268</v>
      </c>
      <c r="F273">
        <v>124</v>
      </c>
      <c r="G273">
        <v>119</v>
      </c>
      <c r="H273" s="1">
        <v>0</v>
      </c>
      <c r="I273" s="2">
        <f>AVERAGE(Table13458[[#This Row],[Estimated costs 1]:[Estimated costs 20]])</f>
        <v>0</v>
      </c>
      <c r="J273" s="2">
        <f>_xlfn.STDEV.P(Table13458[[#This Row],[Estimated costs 1]:[Estimated costs 20]])</f>
        <v>0</v>
      </c>
      <c r="K273" s="2" t="e">
        <f>Table13458[[#This Row],[Dev]]/Table13458[[#This Row],[Mean]]*100</f>
        <v>#DIV/0!</v>
      </c>
      <c r="L273" s="2">
        <f>Table13458[[#This Row],[Estimated costs 1]]-Table13458[[#This Row],[Actual cost]]</f>
        <v>0</v>
      </c>
      <c r="M273" s="2" t="e">
        <f>Table13458[[#This Row],[Diff 1]]/Table13458[[#This Row],[Actual cost]]*100</f>
        <v>#DIV/0!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</row>
    <row r="274" spans="1:33" x14ac:dyDescent="0.3">
      <c r="A274" t="s">
        <v>294</v>
      </c>
      <c r="B274">
        <v>272</v>
      </c>
      <c r="C274" t="str">
        <f>LEFT(Table13458[[#This Row],[Contingency id]])</f>
        <v>A</v>
      </c>
      <c r="D274">
        <v>0</v>
      </c>
      <c r="E274" s="1">
        <v>1.0598290598290501</v>
      </c>
      <c r="F274">
        <v>124</v>
      </c>
      <c r="G274">
        <v>117</v>
      </c>
      <c r="H274" s="1">
        <v>0</v>
      </c>
      <c r="I274" s="2">
        <f>AVERAGE(Table13458[[#This Row],[Estimated costs 1]:[Estimated costs 20]])</f>
        <v>0</v>
      </c>
      <c r="J274" s="2">
        <f>_xlfn.STDEV.P(Table13458[[#This Row],[Estimated costs 1]:[Estimated costs 20]])</f>
        <v>0</v>
      </c>
      <c r="K274" s="2" t="e">
        <f>Table13458[[#This Row],[Dev]]/Table13458[[#This Row],[Mean]]*100</f>
        <v>#DIV/0!</v>
      </c>
      <c r="L274" s="2">
        <f>Table13458[[#This Row],[Estimated costs 1]]-Table13458[[#This Row],[Actual cost]]</f>
        <v>0</v>
      </c>
      <c r="M274" s="2" t="e">
        <f>Table13458[[#This Row],[Diff 1]]/Table13458[[#This Row],[Actual cost]]*100</f>
        <v>#DIV/0!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</row>
    <row r="275" spans="1:33" x14ac:dyDescent="0.3">
      <c r="A275" t="s">
        <v>295</v>
      </c>
      <c r="B275">
        <v>273</v>
      </c>
      <c r="C275" t="str">
        <f>LEFT(Table13458[[#This Row],[Contingency id]])</f>
        <v>A</v>
      </c>
      <c r="D275">
        <v>0</v>
      </c>
      <c r="E275" s="1">
        <v>1.02479338842975</v>
      </c>
      <c r="F275">
        <v>124</v>
      </c>
      <c r="G275">
        <v>121</v>
      </c>
      <c r="H275" s="1">
        <v>0</v>
      </c>
      <c r="I275" s="2">
        <f>AVERAGE(Table13458[[#This Row],[Estimated costs 1]:[Estimated costs 20]])</f>
        <v>0</v>
      </c>
      <c r="J275" s="2">
        <f>_xlfn.STDEV.P(Table13458[[#This Row],[Estimated costs 1]:[Estimated costs 20]])</f>
        <v>0</v>
      </c>
      <c r="K275" s="2" t="e">
        <f>Table13458[[#This Row],[Dev]]/Table13458[[#This Row],[Mean]]*100</f>
        <v>#DIV/0!</v>
      </c>
      <c r="L275" s="2">
        <f>Table13458[[#This Row],[Estimated costs 1]]-Table13458[[#This Row],[Actual cost]]</f>
        <v>0</v>
      </c>
      <c r="M275" s="2" t="e">
        <f>Table13458[[#This Row],[Diff 1]]/Table13458[[#This Row],[Actual cost]]*100</f>
        <v>#DIV/0!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</row>
    <row r="276" spans="1:33" x14ac:dyDescent="0.3">
      <c r="A276" t="s">
        <v>296</v>
      </c>
      <c r="B276">
        <v>274</v>
      </c>
      <c r="C276" t="str">
        <f>LEFT(Table13458[[#This Row],[Contingency id]])</f>
        <v>A</v>
      </c>
      <c r="D276">
        <v>0</v>
      </c>
      <c r="E276" s="1">
        <v>1.0598290598290501</v>
      </c>
      <c r="F276">
        <v>124</v>
      </c>
      <c r="G276">
        <v>117</v>
      </c>
      <c r="H276" s="1">
        <v>0</v>
      </c>
      <c r="I276" s="2">
        <f>AVERAGE(Table13458[[#This Row],[Estimated costs 1]:[Estimated costs 20]])</f>
        <v>0</v>
      </c>
      <c r="J276" s="2">
        <f>_xlfn.STDEV.P(Table13458[[#This Row],[Estimated costs 1]:[Estimated costs 20]])</f>
        <v>0</v>
      </c>
      <c r="K276" s="2" t="e">
        <f>Table13458[[#This Row],[Dev]]/Table13458[[#This Row],[Mean]]*100</f>
        <v>#DIV/0!</v>
      </c>
      <c r="L276" s="2">
        <f>Table13458[[#This Row],[Estimated costs 1]]-Table13458[[#This Row],[Actual cost]]</f>
        <v>0</v>
      </c>
      <c r="M276" s="2" t="e">
        <f>Table13458[[#This Row],[Diff 1]]/Table13458[[#This Row],[Actual cost]]*100</f>
        <v>#DIV/0!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</row>
    <row r="277" spans="1:33" x14ac:dyDescent="0.3">
      <c r="A277" t="s">
        <v>297</v>
      </c>
      <c r="B277">
        <v>275</v>
      </c>
      <c r="C277" t="str">
        <f>LEFT(Table13458[[#This Row],[Contingency id]])</f>
        <v>A</v>
      </c>
      <c r="D277">
        <v>0</v>
      </c>
      <c r="E277" s="1">
        <v>1.02479338842975</v>
      </c>
      <c r="F277">
        <v>124</v>
      </c>
      <c r="G277">
        <v>121</v>
      </c>
      <c r="H277" s="1">
        <v>0</v>
      </c>
      <c r="I277" s="2">
        <f>AVERAGE(Table13458[[#This Row],[Estimated costs 1]:[Estimated costs 20]])</f>
        <v>0</v>
      </c>
      <c r="J277" s="2">
        <f>_xlfn.STDEV.P(Table13458[[#This Row],[Estimated costs 1]:[Estimated costs 20]])</f>
        <v>0</v>
      </c>
      <c r="K277" s="2" t="e">
        <f>Table13458[[#This Row],[Dev]]/Table13458[[#This Row],[Mean]]*100</f>
        <v>#DIV/0!</v>
      </c>
      <c r="L277" s="2">
        <f>Table13458[[#This Row],[Estimated costs 1]]-Table13458[[#This Row],[Actual cost]]</f>
        <v>0</v>
      </c>
      <c r="M277" s="2" t="e">
        <f>Table13458[[#This Row],[Diff 1]]/Table13458[[#This Row],[Actual cost]]*100</f>
        <v>#DIV/0!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</row>
    <row r="278" spans="1:33" x14ac:dyDescent="0.3">
      <c r="A278" t="s">
        <v>298</v>
      </c>
      <c r="B278">
        <v>276</v>
      </c>
      <c r="C278" t="str">
        <f>LEFT(Table13458[[#This Row],[Contingency id]])</f>
        <v>A</v>
      </c>
      <c r="D278">
        <v>0</v>
      </c>
      <c r="E278" s="1">
        <v>1.0163934426229499</v>
      </c>
      <c r="F278">
        <v>124</v>
      </c>
      <c r="G278">
        <v>122</v>
      </c>
      <c r="H278" s="1">
        <v>0</v>
      </c>
      <c r="I278" s="2">
        <f>AVERAGE(Table13458[[#This Row],[Estimated costs 1]:[Estimated costs 20]])</f>
        <v>0</v>
      </c>
      <c r="J278" s="2">
        <f>_xlfn.STDEV.P(Table13458[[#This Row],[Estimated costs 1]:[Estimated costs 20]])</f>
        <v>0</v>
      </c>
      <c r="K278" s="2" t="e">
        <f>Table13458[[#This Row],[Dev]]/Table13458[[#This Row],[Mean]]*100</f>
        <v>#DIV/0!</v>
      </c>
      <c r="L278" s="2">
        <f>Table13458[[#This Row],[Estimated costs 1]]-Table13458[[#This Row],[Actual cost]]</f>
        <v>0</v>
      </c>
      <c r="M278" s="2" t="e">
        <f>Table13458[[#This Row],[Diff 1]]/Table13458[[#This Row],[Actual cost]]*100</f>
        <v>#DIV/0!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</row>
    <row r="279" spans="1:33" x14ac:dyDescent="0.3">
      <c r="A279" t="s">
        <v>299</v>
      </c>
      <c r="B279">
        <v>277</v>
      </c>
      <c r="C279" t="str">
        <f>LEFT(Table13458[[#This Row],[Contingency id]])</f>
        <v>A</v>
      </c>
      <c r="D279">
        <v>0</v>
      </c>
      <c r="E279" s="1">
        <v>1.0163934426229499</v>
      </c>
      <c r="F279">
        <v>124</v>
      </c>
      <c r="G279">
        <v>122</v>
      </c>
      <c r="H279" s="1">
        <v>0</v>
      </c>
      <c r="I279" s="2">
        <f>AVERAGE(Table13458[[#This Row],[Estimated costs 1]:[Estimated costs 20]])</f>
        <v>0</v>
      </c>
      <c r="J279" s="2">
        <f>_xlfn.STDEV.P(Table13458[[#This Row],[Estimated costs 1]:[Estimated costs 20]])</f>
        <v>0</v>
      </c>
      <c r="K279" s="2" t="e">
        <f>Table13458[[#This Row],[Dev]]/Table13458[[#This Row],[Mean]]*100</f>
        <v>#DIV/0!</v>
      </c>
      <c r="L279" s="2">
        <f>Table13458[[#This Row],[Estimated costs 1]]-Table13458[[#This Row],[Actual cost]]</f>
        <v>0</v>
      </c>
      <c r="M279" s="2" t="e">
        <f>Table13458[[#This Row],[Diff 1]]/Table13458[[#This Row],[Actual cost]]*100</f>
        <v>#DIV/0!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</row>
    <row r="280" spans="1:33" x14ac:dyDescent="0.3">
      <c r="A280" t="s">
        <v>300</v>
      </c>
      <c r="B280">
        <v>278</v>
      </c>
      <c r="C280" t="str">
        <f>LEFT(Table13458[[#This Row],[Contingency id]])</f>
        <v>A</v>
      </c>
      <c r="D280">
        <v>0</v>
      </c>
      <c r="E280" s="1">
        <v>1.02479338842975</v>
      </c>
      <c r="F280">
        <v>124</v>
      </c>
      <c r="G280">
        <v>121</v>
      </c>
      <c r="H280" s="1">
        <v>0</v>
      </c>
      <c r="I280" s="2">
        <f>AVERAGE(Table13458[[#This Row],[Estimated costs 1]:[Estimated costs 20]])</f>
        <v>0</v>
      </c>
      <c r="J280" s="2">
        <f>_xlfn.STDEV.P(Table13458[[#This Row],[Estimated costs 1]:[Estimated costs 20]])</f>
        <v>0</v>
      </c>
      <c r="K280" s="2" t="e">
        <f>Table13458[[#This Row],[Dev]]/Table13458[[#This Row],[Mean]]*100</f>
        <v>#DIV/0!</v>
      </c>
      <c r="L280" s="2">
        <f>Table13458[[#This Row],[Estimated costs 1]]-Table13458[[#This Row],[Actual cost]]</f>
        <v>0</v>
      </c>
      <c r="M280" s="2" t="e">
        <f>Table13458[[#This Row],[Diff 1]]/Table13458[[#This Row],[Actual cost]]*100</f>
        <v>#DIV/0!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</row>
    <row r="281" spans="1:33" x14ac:dyDescent="0.3">
      <c r="A281" t="s">
        <v>301</v>
      </c>
      <c r="B281">
        <v>279</v>
      </c>
      <c r="C281" t="str">
        <f>LEFT(Table13458[[#This Row],[Contingency id]])</f>
        <v>A</v>
      </c>
      <c r="D281">
        <v>0</v>
      </c>
      <c r="E281" s="1">
        <v>1.0098039215686201</v>
      </c>
      <c r="F281">
        <v>103</v>
      </c>
      <c r="G281">
        <v>102</v>
      </c>
      <c r="H281" s="1">
        <v>0</v>
      </c>
      <c r="I281" s="2">
        <f>AVERAGE(Table13458[[#This Row],[Estimated costs 1]:[Estimated costs 20]])</f>
        <v>0</v>
      </c>
      <c r="J281" s="2">
        <f>_xlfn.STDEV.P(Table13458[[#This Row],[Estimated costs 1]:[Estimated costs 20]])</f>
        <v>0</v>
      </c>
      <c r="K281" s="2" t="e">
        <f>Table13458[[#This Row],[Dev]]/Table13458[[#This Row],[Mean]]*100</f>
        <v>#DIV/0!</v>
      </c>
      <c r="L281" s="2">
        <f>Table13458[[#This Row],[Estimated costs 1]]-Table13458[[#This Row],[Actual cost]]</f>
        <v>0</v>
      </c>
      <c r="M281" s="2" t="e">
        <f>Table13458[[#This Row],[Diff 1]]/Table13458[[#This Row],[Actual cost]]*100</f>
        <v>#DIV/0!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</row>
    <row r="282" spans="1:33" x14ac:dyDescent="0.3">
      <c r="A282" t="s">
        <v>302</v>
      </c>
      <c r="B282">
        <v>280</v>
      </c>
      <c r="C282" t="str">
        <f>LEFT(Table13458[[#This Row],[Contingency id]])</f>
        <v>A</v>
      </c>
      <c r="D282">
        <v>0</v>
      </c>
      <c r="E282" s="1">
        <v>1.02479338842975</v>
      </c>
      <c r="F282">
        <v>124</v>
      </c>
      <c r="G282">
        <v>121</v>
      </c>
      <c r="H282" s="1">
        <v>0</v>
      </c>
      <c r="I282" s="2">
        <f>AVERAGE(Table13458[[#This Row],[Estimated costs 1]:[Estimated costs 20]])</f>
        <v>0</v>
      </c>
      <c r="J282" s="2">
        <f>_xlfn.STDEV.P(Table13458[[#This Row],[Estimated costs 1]:[Estimated costs 20]])</f>
        <v>0</v>
      </c>
      <c r="K282" s="2" t="e">
        <f>Table13458[[#This Row],[Dev]]/Table13458[[#This Row],[Mean]]*100</f>
        <v>#DIV/0!</v>
      </c>
      <c r="L282" s="2">
        <f>Table13458[[#This Row],[Estimated costs 1]]-Table13458[[#This Row],[Actual cost]]</f>
        <v>0</v>
      </c>
      <c r="M282" s="2" t="e">
        <f>Table13458[[#This Row],[Diff 1]]/Table13458[[#This Row],[Actual cost]]*100</f>
        <v>#DIV/0!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</row>
    <row r="283" spans="1:33" x14ac:dyDescent="0.3">
      <c r="A283" t="s">
        <v>303</v>
      </c>
      <c r="B283">
        <v>281</v>
      </c>
      <c r="C283" t="str">
        <f>LEFT(Table13458[[#This Row],[Contingency id]])</f>
        <v>A</v>
      </c>
      <c r="D283">
        <v>0</v>
      </c>
      <c r="E283" s="1">
        <v>1.0163934426229499</v>
      </c>
      <c r="F283">
        <v>124</v>
      </c>
      <c r="G283">
        <v>122</v>
      </c>
      <c r="H283" s="1">
        <v>0</v>
      </c>
      <c r="I283" s="2">
        <f>AVERAGE(Table13458[[#This Row],[Estimated costs 1]:[Estimated costs 20]])</f>
        <v>0</v>
      </c>
      <c r="J283" s="2">
        <f>_xlfn.STDEV.P(Table13458[[#This Row],[Estimated costs 1]:[Estimated costs 20]])</f>
        <v>0</v>
      </c>
      <c r="K283" s="2" t="e">
        <f>Table13458[[#This Row],[Dev]]/Table13458[[#This Row],[Mean]]*100</f>
        <v>#DIV/0!</v>
      </c>
      <c r="L283" s="2">
        <f>Table13458[[#This Row],[Estimated costs 1]]-Table13458[[#This Row],[Actual cost]]</f>
        <v>0</v>
      </c>
      <c r="M283" s="2" t="e">
        <f>Table13458[[#This Row],[Diff 1]]/Table13458[[#This Row],[Actual cost]]*100</f>
        <v>#DIV/0!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</row>
    <row r="284" spans="1:33" x14ac:dyDescent="0.3">
      <c r="A284" t="s">
        <v>304</v>
      </c>
      <c r="B284">
        <v>282</v>
      </c>
      <c r="C284" t="str">
        <f>LEFT(Table13458[[#This Row],[Contingency id]])</f>
        <v>A</v>
      </c>
      <c r="D284">
        <v>0</v>
      </c>
      <c r="E284" s="1">
        <v>1.0163934426229499</v>
      </c>
      <c r="F284">
        <v>124</v>
      </c>
      <c r="G284">
        <v>122</v>
      </c>
      <c r="H284" s="1">
        <v>0</v>
      </c>
      <c r="I284" s="2">
        <f>AVERAGE(Table13458[[#This Row],[Estimated costs 1]:[Estimated costs 20]])</f>
        <v>0</v>
      </c>
      <c r="J284" s="2">
        <f>_xlfn.STDEV.P(Table13458[[#This Row],[Estimated costs 1]:[Estimated costs 20]])</f>
        <v>0</v>
      </c>
      <c r="K284" s="2" t="e">
        <f>Table13458[[#This Row],[Dev]]/Table13458[[#This Row],[Mean]]*100</f>
        <v>#DIV/0!</v>
      </c>
      <c r="L284" s="2">
        <f>Table13458[[#This Row],[Estimated costs 1]]-Table13458[[#This Row],[Actual cost]]</f>
        <v>0</v>
      </c>
      <c r="M284" s="2" t="e">
        <f>Table13458[[#This Row],[Diff 1]]/Table13458[[#This Row],[Actual cost]]*100</f>
        <v>#DIV/0!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</row>
    <row r="285" spans="1:33" x14ac:dyDescent="0.3">
      <c r="A285" t="s">
        <v>305</v>
      </c>
      <c r="B285">
        <v>283</v>
      </c>
      <c r="C285" t="str">
        <f>LEFT(Table13458[[#This Row],[Contingency id]])</f>
        <v>A</v>
      </c>
      <c r="D285">
        <v>0</v>
      </c>
      <c r="E285" s="1">
        <v>1.0163934426229499</v>
      </c>
      <c r="F285">
        <v>62</v>
      </c>
      <c r="G285">
        <v>61</v>
      </c>
      <c r="H285" s="1">
        <v>0</v>
      </c>
      <c r="I285" s="2">
        <f>AVERAGE(Table13458[[#This Row],[Estimated costs 1]:[Estimated costs 20]])</f>
        <v>0</v>
      </c>
      <c r="J285" s="2">
        <f>_xlfn.STDEV.P(Table13458[[#This Row],[Estimated costs 1]:[Estimated costs 20]])</f>
        <v>0</v>
      </c>
      <c r="K285" s="2" t="e">
        <f>Table13458[[#This Row],[Dev]]/Table13458[[#This Row],[Mean]]*100</f>
        <v>#DIV/0!</v>
      </c>
      <c r="L285" s="2">
        <f>Table13458[[#This Row],[Estimated costs 1]]-Table13458[[#This Row],[Actual cost]]</f>
        <v>0</v>
      </c>
      <c r="M285" s="2" t="e">
        <f>Table13458[[#This Row],[Diff 1]]/Table13458[[#This Row],[Actual cost]]*100</f>
        <v>#DIV/0!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</row>
    <row r="286" spans="1:33" x14ac:dyDescent="0.3">
      <c r="A286" t="s">
        <v>306</v>
      </c>
      <c r="B286">
        <v>284</v>
      </c>
      <c r="C286" t="str">
        <f>LEFT(Table13458[[#This Row],[Contingency id]])</f>
        <v>A</v>
      </c>
      <c r="D286">
        <v>0</v>
      </c>
      <c r="E286" s="1">
        <v>1</v>
      </c>
      <c r="F286">
        <v>62</v>
      </c>
      <c r="G286">
        <v>62</v>
      </c>
      <c r="H286" s="1">
        <v>0</v>
      </c>
      <c r="I286" s="2">
        <f>AVERAGE(Table13458[[#This Row],[Estimated costs 1]:[Estimated costs 20]])</f>
        <v>0</v>
      </c>
      <c r="J286" s="2">
        <f>_xlfn.STDEV.P(Table13458[[#This Row],[Estimated costs 1]:[Estimated costs 20]])</f>
        <v>0</v>
      </c>
      <c r="K286" s="2" t="e">
        <f>Table13458[[#This Row],[Dev]]/Table13458[[#This Row],[Mean]]*100</f>
        <v>#DIV/0!</v>
      </c>
      <c r="L286" s="2">
        <f>Table13458[[#This Row],[Estimated costs 1]]-Table13458[[#This Row],[Actual cost]]</f>
        <v>0</v>
      </c>
      <c r="M286" s="2" t="e">
        <f>Table13458[[#This Row],[Diff 1]]/Table13458[[#This Row],[Actual cost]]*100</f>
        <v>#DIV/0!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</row>
    <row r="287" spans="1:33" x14ac:dyDescent="0.3">
      <c r="A287" t="s">
        <v>307</v>
      </c>
      <c r="B287">
        <v>285</v>
      </c>
      <c r="C287" t="str">
        <f>LEFT(Table13458[[#This Row],[Contingency id]])</f>
        <v>A</v>
      </c>
      <c r="D287">
        <v>0</v>
      </c>
      <c r="E287" s="1">
        <v>1</v>
      </c>
      <c r="F287">
        <v>62</v>
      </c>
      <c r="G287">
        <v>62</v>
      </c>
      <c r="H287" s="1">
        <v>0</v>
      </c>
      <c r="I287" s="2">
        <f>AVERAGE(Table13458[[#This Row],[Estimated costs 1]:[Estimated costs 20]])</f>
        <v>0</v>
      </c>
      <c r="J287" s="2">
        <f>_xlfn.STDEV.P(Table13458[[#This Row],[Estimated costs 1]:[Estimated costs 20]])</f>
        <v>0</v>
      </c>
      <c r="K287" s="2" t="e">
        <f>Table13458[[#This Row],[Dev]]/Table13458[[#This Row],[Mean]]*100</f>
        <v>#DIV/0!</v>
      </c>
      <c r="L287" s="2">
        <f>Table13458[[#This Row],[Estimated costs 1]]-Table13458[[#This Row],[Actual cost]]</f>
        <v>0</v>
      </c>
      <c r="M287" s="2" t="e">
        <f>Table13458[[#This Row],[Diff 1]]/Table13458[[#This Row],[Actual cost]]*100</f>
        <v>#DIV/0!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</row>
    <row r="288" spans="1:33" x14ac:dyDescent="0.3">
      <c r="A288" t="s">
        <v>308</v>
      </c>
      <c r="B288">
        <v>286</v>
      </c>
      <c r="C288" t="str">
        <f>LEFT(Table13458[[#This Row],[Contingency id]])</f>
        <v>A</v>
      </c>
      <c r="D288">
        <v>0</v>
      </c>
      <c r="E288" s="1">
        <v>1</v>
      </c>
      <c r="F288">
        <v>62</v>
      </c>
      <c r="G288">
        <v>62</v>
      </c>
      <c r="H288" s="1">
        <v>0</v>
      </c>
      <c r="I288" s="2">
        <f>AVERAGE(Table13458[[#This Row],[Estimated costs 1]:[Estimated costs 20]])</f>
        <v>0</v>
      </c>
      <c r="J288" s="2">
        <f>_xlfn.STDEV.P(Table13458[[#This Row],[Estimated costs 1]:[Estimated costs 20]])</f>
        <v>0</v>
      </c>
      <c r="K288" s="2" t="e">
        <f>Table13458[[#This Row],[Dev]]/Table13458[[#This Row],[Mean]]*100</f>
        <v>#DIV/0!</v>
      </c>
      <c r="L288" s="2">
        <f>Table13458[[#This Row],[Estimated costs 1]]-Table13458[[#This Row],[Actual cost]]</f>
        <v>0</v>
      </c>
      <c r="M288" s="2" t="e">
        <f>Table13458[[#This Row],[Diff 1]]/Table13458[[#This Row],[Actual cost]]*100</f>
        <v>#DIV/0!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</row>
    <row r="289" spans="1:33" x14ac:dyDescent="0.3">
      <c r="A289" t="s">
        <v>309</v>
      </c>
      <c r="B289">
        <v>287</v>
      </c>
      <c r="C289" t="str">
        <f>LEFT(Table13458[[#This Row],[Contingency id]])</f>
        <v>A</v>
      </c>
      <c r="D289">
        <v>0</v>
      </c>
      <c r="E289" s="1">
        <v>1</v>
      </c>
      <c r="F289">
        <v>23</v>
      </c>
      <c r="G289">
        <v>23</v>
      </c>
      <c r="H289" s="1">
        <v>0</v>
      </c>
      <c r="I289" s="2">
        <f>AVERAGE(Table13458[[#This Row],[Estimated costs 1]:[Estimated costs 20]])</f>
        <v>0</v>
      </c>
      <c r="J289" s="2">
        <f>_xlfn.STDEV.P(Table13458[[#This Row],[Estimated costs 1]:[Estimated costs 20]])</f>
        <v>0</v>
      </c>
      <c r="K289" s="2" t="e">
        <f>Table13458[[#This Row],[Dev]]/Table13458[[#This Row],[Mean]]*100</f>
        <v>#DIV/0!</v>
      </c>
      <c r="L289" s="2">
        <f>Table13458[[#This Row],[Estimated costs 1]]-Table13458[[#This Row],[Actual cost]]</f>
        <v>0</v>
      </c>
      <c r="M289" s="2" t="e">
        <f>Table13458[[#This Row],[Diff 1]]/Table13458[[#This Row],[Actual cost]]*100</f>
        <v>#DIV/0!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</row>
    <row r="290" spans="1:33" x14ac:dyDescent="0.3">
      <c r="A290" t="s">
        <v>310</v>
      </c>
      <c r="B290">
        <v>288</v>
      </c>
      <c r="C290" t="str">
        <f>LEFT(Table13458[[#This Row],[Contingency id]])</f>
        <v>A</v>
      </c>
      <c r="D290">
        <v>0</v>
      </c>
      <c r="E290" s="1">
        <v>1.0454545454545401</v>
      </c>
      <c r="F290">
        <v>23</v>
      </c>
      <c r="G290">
        <v>22</v>
      </c>
      <c r="H290" s="1">
        <v>0</v>
      </c>
      <c r="I290" s="2">
        <f>AVERAGE(Table13458[[#This Row],[Estimated costs 1]:[Estimated costs 20]])</f>
        <v>0</v>
      </c>
      <c r="J290" s="2">
        <f>_xlfn.STDEV.P(Table13458[[#This Row],[Estimated costs 1]:[Estimated costs 20]])</f>
        <v>0</v>
      </c>
      <c r="K290" s="2" t="e">
        <f>Table13458[[#This Row],[Dev]]/Table13458[[#This Row],[Mean]]*100</f>
        <v>#DIV/0!</v>
      </c>
      <c r="L290" s="2">
        <f>Table13458[[#This Row],[Estimated costs 1]]-Table13458[[#This Row],[Actual cost]]</f>
        <v>0</v>
      </c>
      <c r="M290" s="2" t="e">
        <f>Table13458[[#This Row],[Diff 1]]/Table13458[[#This Row],[Actual cost]]*100</f>
        <v>#DIV/0!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</row>
    <row r="291" spans="1:33" x14ac:dyDescent="0.3">
      <c r="A291" t="s">
        <v>311</v>
      </c>
      <c r="B291">
        <v>289</v>
      </c>
      <c r="C291" t="str">
        <f>LEFT(Table13458[[#This Row],[Contingency id]])</f>
        <v>A</v>
      </c>
      <c r="D291">
        <v>0</v>
      </c>
      <c r="E291" s="1">
        <v>1</v>
      </c>
      <c r="F291">
        <v>23</v>
      </c>
      <c r="G291">
        <v>23</v>
      </c>
      <c r="H291" s="1">
        <v>0</v>
      </c>
      <c r="I291" s="2">
        <f>AVERAGE(Table13458[[#This Row],[Estimated costs 1]:[Estimated costs 20]])</f>
        <v>0</v>
      </c>
      <c r="J291" s="2">
        <f>_xlfn.STDEV.P(Table13458[[#This Row],[Estimated costs 1]:[Estimated costs 20]])</f>
        <v>0</v>
      </c>
      <c r="K291" s="2" t="e">
        <f>Table13458[[#This Row],[Dev]]/Table13458[[#This Row],[Mean]]*100</f>
        <v>#DIV/0!</v>
      </c>
      <c r="L291" s="2">
        <f>Table13458[[#This Row],[Estimated costs 1]]-Table13458[[#This Row],[Actual cost]]</f>
        <v>0</v>
      </c>
      <c r="M291" s="2" t="e">
        <f>Table13458[[#This Row],[Diff 1]]/Table13458[[#This Row],[Actual cost]]*100</f>
        <v>#DIV/0!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</row>
    <row r="292" spans="1:33" x14ac:dyDescent="0.3">
      <c r="A292" t="s">
        <v>312</v>
      </c>
      <c r="B292">
        <v>290</v>
      </c>
      <c r="C292" t="str">
        <f>LEFT(Table13458[[#This Row],[Contingency id]])</f>
        <v>A</v>
      </c>
      <c r="D292">
        <v>0</v>
      </c>
      <c r="E292" s="1">
        <v>1</v>
      </c>
      <c r="F292">
        <v>23</v>
      </c>
      <c r="G292">
        <v>23</v>
      </c>
      <c r="H292" s="1">
        <v>0</v>
      </c>
      <c r="I292" s="2">
        <f>AVERAGE(Table13458[[#This Row],[Estimated costs 1]:[Estimated costs 20]])</f>
        <v>0</v>
      </c>
      <c r="J292" s="2">
        <f>_xlfn.STDEV.P(Table13458[[#This Row],[Estimated costs 1]:[Estimated costs 20]])</f>
        <v>0</v>
      </c>
      <c r="K292" s="2" t="e">
        <f>Table13458[[#This Row],[Dev]]/Table13458[[#This Row],[Mean]]*100</f>
        <v>#DIV/0!</v>
      </c>
      <c r="L292" s="2">
        <f>Table13458[[#This Row],[Estimated costs 1]]-Table13458[[#This Row],[Actual cost]]</f>
        <v>0</v>
      </c>
      <c r="M292" s="2" t="e">
        <f>Table13458[[#This Row],[Diff 1]]/Table13458[[#This Row],[Actual cost]]*100</f>
        <v>#DIV/0!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</row>
    <row r="293" spans="1:33" x14ac:dyDescent="0.3">
      <c r="A293" t="s">
        <v>313</v>
      </c>
      <c r="B293">
        <v>291</v>
      </c>
      <c r="C293" t="str">
        <f>LEFT(Table13458[[#This Row],[Contingency id]])</f>
        <v>A</v>
      </c>
      <c r="D293">
        <v>0</v>
      </c>
      <c r="E293" s="1">
        <v>1</v>
      </c>
      <c r="F293">
        <v>23</v>
      </c>
      <c r="G293">
        <v>23</v>
      </c>
      <c r="H293" s="1">
        <v>0</v>
      </c>
      <c r="I293" s="2">
        <f>AVERAGE(Table13458[[#This Row],[Estimated costs 1]:[Estimated costs 20]])</f>
        <v>0</v>
      </c>
      <c r="J293" s="2">
        <f>_xlfn.STDEV.P(Table13458[[#This Row],[Estimated costs 1]:[Estimated costs 20]])</f>
        <v>0</v>
      </c>
      <c r="K293" s="2" t="e">
        <f>Table13458[[#This Row],[Dev]]/Table13458[[#This Row],[Mean]]*100</f>
        <v>#DIV/0!</v>
      </c>
      <c r="L293" s="2">
        <f>Table13458[[#This Row],[Estimated costs 1]]-Table13458[[#This Row],[Actual cost]]</f>
        <v>0</v>
      </c>
      <c r="M293" s="2" t="e">
        <f>Table13458[[#This Row],[Diff 1]]/Table13458[[#This Row],[Actual cost]]*100</f>
        <v>#DIV/0!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</row>
    <row r="294" spans="1:33" x14ac:dyDescent="0.3">
      <c r="A294" t="s">
        <v>314</v>
      </c>
      <c r="B294">
        <v>292</v>
      </c>
      <c r="C294" t="str">
        <f>LEFT(Table13458[[#This Row],[Contingency id]])</f>
        <v>A</v>
      </c>
      <c r="D294">
        <v>0</v>
      </c>
      <c r="E294" s="1">
        <v>1</v>
      </c>
      <c r="F294">
        <v>23</v>
      </c>
      <c r="G294">
        <v>23</v>
      </c>
      <c r="H294" s="1">
        <v>0</v>
      </c>
      <c r="I294" s="2">
        <f>AVERAGE(Table13458[[#This Row],[Estimated costs 1]:[Estimated costs 20]])</f>
        <v>0</v>
      </c>
      <c r="J294" s="2">
        <f>_xlfn.STDEV.P(Table13458[[#This Row],[Estimated costs 1]:[Estimated costs 20]])</f>
        <v>0</v>
      </c>
      <c r="K294" s="2" t="e">
        <f>Table13458[[#This Row],[Dev]]/Table13458[[#This Row],[Mean]]*100</f>
        <v>#DIV/0!</v>
      </c>
      <c r="L294" s="2">
        <f>Table13458[[#This Row],[Estimated costs 1]]-Table13458[[#This Row],[Actual cost]]</f>
        <v>0</v>
      </c>
      <c r="M294" s="2" t="e">
        <f>Table13458[[#This Row],[Diff 1]]/Table13458[[#This Row],[Actual cost]]*100</f>
        <v>#DIV/0!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</row>
    <row r="295" spans="1:33" x14ac:dyDescent="0.3">
      <c r="A295" t="s">
        <v>315</v>
      </c>
      <c r="B295">
        <v>293</v>
      </c>
      <c r="C295" t="str">
        <f>LEFT(Table13458[[#This Row],[Contingency id]])</f>
        <v>A</v>
      </c>
      <c r="D295">
        <v>0</v>
      </c>
      <c r="E295" s="1">
        <v>1</v>
      </c>
      <c r="F295">
        <v>23</v>
      </c>
      <c r="G295">
        <v>23</v>
      </c>
      <c r="H295" s="1">
        <v>0</v>
      </c>
      <c r="I295" s="2">
        <f>AVERAGE(Table13458[[#This Row],[Estimated costs 1]:[Estimated costs 20]])</f>
        <v>0</v>
      </c>
      <c r="J295" s="2">
        <f>_xlfn.STDEV.P(Table13458[[#This Row],[Estimated costs 1]:[Estimated costs 20]])</f>
        <v>0</v>
      </c>
      <c r="K295" s="2" t="e">
        <f>Table13458[[#This Row],[Dev]]/Table13458[[#This Row],[Mean]]*100</f>
        <v>#DIV/0!</v>
      </c>
      <c r="L295" s="2">
        <f>Table13458[[#This Row],[Estimated costs 1]]-Table13458[[#This Row],[Actual cost]]</f>
        <v>0</v>
      </c>
      <c r="M295" s="2" t="e">
        <f>Table13458[[#This Row],[Diff 1]]/Table13458[[#This Row],[Actual cost]]*100</f>
        <v>#DIV/0!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</row>
    <row r="296" spans="1:33" x14ac:dyDescent="0.3">
      <c r="A296" t="s">
        <v>316</v>
      </c>
      <c r="B296">
        <v>294</v>
      </c>
      <c r="C296" t="str">
        <f>LEFT(Table13458[[#This Row],[Contingency id]])</f>
        <v>A</v>
      </c>
      <c r="D296">
        <v>0</v>
      </c>
      <c r="E296" s="1">
        <v>1.09523809523809</v>
      </c>
      <c r="F296">
        <v>23</v>
      </c>
      <c r="G296">
        <v>21</v>
      </c>
      <c r="H296" s="1">
        <v>0</v>
      </c>
      <c r="I296" s="2">
        <f>AVERAGE(Table13458[[#This Row],[Estimated costs 1]:[Estimated costs 20]])</f>
        <v>0</v>
      </c>
      <c r="J296" s="2">
        <f>_xlfn.STDEV.P(Table13458[[#This Row],[Estimated costs 1]:[Estimated costs 20]])</f>
        <v>0</v>
      </c>
      <c r="K296" s="2" t="e">
        <f>Table13458[[#This Row],[Dev]]/Table13458[[#This Row],[Mean]]*100</f>
        <v>#DIV/0!</v>
      </c>
      <c r="L296" s="2">
        <f>Table13458[[#This Row],[Estimated costs 1]]-Table13458[[#This Row],[Actual cost]]</f>
        <v>0</v>
      </c>
      <c r="M296" s="2" t="e">
        <f>Table13458[[#This Row],[Diff 1]]/Table13458[[#This Row],[Actual cost]]*100</f>
        <v>#DIV/0!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</row>
    <row r="297" spans="1:33" x14ac:dyDescent="0.3">
      <c r="A297" t="s">
        <v>317</v>
      </c>
      <c r="B297">
        <v>295</v>
      </c>
      <c r="C297" t="str">
        <f>LEFT(Table13458[[#This Row],[Contingency id]])</f>
        <v>A</v>
      </c>
      <c r="D297">
        <v>0</v>
      </c>
      <c r="E297" s="1">
        <v>1.0454545454545401</v>
      </c>
      <c r="F297">
        <v>23</v>
      </c>
      <c r="G297">
        <v>22</v>
      </c>
      <c r="H297" s="1">
        <v>0</v>
      </c>
      <c r="I297" s="2">
        <f>AVERAGE(Table13458[[#This Row],[Estimated costs 1]:[Estimated costs 20]])</f>
        <v>0</v>
      </c>
      <c r="J297" s="2">
        <f>_xlfn.STDEV.P(Table13458[[#This Row],[Estimated costs 1]:[Estimated costs 20]])</f>
        <v>0</v>
      </c>
      <c r="K297" s="2" t="e">
        <f>Table13458[[#This Row],[Dev]]/Table13458[[#This Row],[Mean]]*100</f>
        <v>#DIV/0!</v>
      </c>
      <c r="L297" s="2">
        <f>Table13458[[#This Row],[Estimated costs 1]]-Table13458[[#This Row],[Actual cost]]</f>
        <v>0</v>
      </c>
      <c r="M297" s="2" t="e">
        <f>Table13458[[#This Row],[Diff 1]]/Table13458[[#This Row],[Actual cost]]*100</f>
        <v>#DIV/0!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</row>
    <row r="298" spans="1:33" x14ac:dyDescent="0.3">
      <c r="A298" t="s">
        <v>318</v>
      </c>
      <c r="B298">
        <v>296</v>
      </c>
      <c r="C298" t="str">
        <f>LEFT(Table13458[[#This Row],[Contingency id]])</f>
        <v>A</v>
      </c>
      <c r="D298">
        <v>0</v>
      </c>
      <c r="E298" s="1">
        <v>1.02325581395348</v>
      </c>
      <c r="F298">
        <v>132</v>
      </c>
      <c r="G298">
        <v>129</v>
      </c>
      <c r="H298" s="1">
        <v>0</v>
      </c>
      <c r="I298" s="2">
        <f>AVERAGE(Table13458[[#This Row],[Estimated costs 1]:[Estimated costs 20]])</f>
        <v>0</v>
      </c>
      <c r="J298" s="2">
        <f>_xlfn.STDEV.P(Table13458[[#This Row],[Estimated costs 1]:[Estimated costs 20]])</f>
        <v>0</v>
      </c>
      <c r="K298" s="2" t="e">
        <f>Table13458[[#This Row],[Dev]]/Table13458[[#This Row],[Mean]]*100</f>
        <v>#DIV/0!</v>
      </c>
      <c r="L298" s="2">
        <f>Table13458[[#This Row],[Estimated costs 1]]-Table13458[[#This Row],[Actual cost]]</f>
        <v>0</v>
      </c>
      <c r="M298" s="2" t="e">
        <f>Table13458[[#This Row],[Diff 1]]/Table13458[[#This Row],[Actual cost]]*100</f>
        <v>#DIV/0!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</row>
    <row r="299" spans="1:33" x14ac:dyDescent="0.3">
      <c r="A299" t="s">
        <v>319</v>
      </c>
      <c r="B299">
        <v>297</v>
      </c>
      <c r="C299" t="str">
        <f>LEFT(Table13458[[#This Row],[Contingency id]])</f>
        <v>A</v>
      </c>
      <c r="D299">
        <v>0</v>
      </c>
      <c r="E299" s="1">
        <v>1.0393700787401501</v>
      </c>
      <c r="F299">
        <v>132</v>
      </c>
      <c r="G299">
        <v>127</v>
      </c>
      <c r="H299" s="1">
        <v>0</v>
      </c>
      <c r="I299" s="2">
        <f>AVERAGE(Table13458[[#This Row],[Estimated costs 1]:[Estimated costs 20]])</f>
        <v>0</v>
      </c>
      <c r="J299" s="2">
        <f>_xlfn.STDEV.P(Table13458[[#This Row],[Estimated costs 1]:[Estimated costs 20]])</f>
        <v>0</v>
      </c>
      <c r="K299" s="2" t="e">
        <f>Table13458[[#This Row],[Dev]]/Table13458[[#This Row],[Mean]]*100</f>
        <v>#DIV/0!</v>
      </c>
      <c r="L299" s="2">
        <f>Table13458[[#This Row],[Estimated costs 1]]-Table13458[[#This Row],[Actual cost]]</f>
        <v>0</v>
      </c>
      <c r="M299" s="2" t="e">
        <f>Table13458[[#This Row],[Diff 1]]/Table13458[[#This Row],[Actual cost]]*100</f>
        <v>#DIV/0!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</row>
    <row r="300" spans="1:33" x14ac:dyDescent="0.3">
      <c r="A300" t="s">
        <v>320</v>
      </c>
      <c r="B300">
        <v>298</v>
      </c>
      <c r="C300" t="str">
        <f>LEFT(Table13458[[#This Row],[Contingency id]])</f>
        <v>A</v>
      </c>
      <c r="D300">
        <v>0</v>
      </c>
      <c r="E300" s="1">
        <v>1.04724409448818</v>
      </c>
      <c r="F300">
        <v>133</v>
      </c>
      <c r="G300">
        <v>127</v>
      </c>
      <c r="H300" s="1">
        <v>0</v>
      </c>
      <c r="I300" s="2">
        <f>AVERAGE(Table13458[[#This Row],[Estimated costs 1]:[Estimated costs 20]])</f>
        <v>0</v>
      </c>
      <c r="J300" s="2">
        <f>_xlfn.STDEV.P(Table13458[[#This Row],[Estimated costs 1]:[Estimated costs 20]])</f>
        <v>0</v>
      </c>
      <c r="K300" s="2" t="e">
        <f>Table13458[[#This Row],[Dev]]/Table13458[[#This Row],[Mean]]*100</f>
        <v>#DIV/0!</v>
      </c>
      <c r="L300" s="2">
        <f>Table13458[[#This Row],[Estimated costs 1]]-Table13458[[#This Row],[Actual cost]]</f>
        <v>0</v>
      </c>
      <c r="M300" s="2" t="e">
        <f>Table13458[[#This Row],[Diff 1]]/Table13458[[#This Row],[Actual cost]]*100</f>
        <v>#DIV/0!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</row>
    <row r="301" spans="1:33" x14ac:dyDescent="0.3">
      <c r="A301" t="s">
        <v>321</v>
      </c>
      <c r="B301">
        <v>299</v>
      </c>
      <c r="C301" t="str">
        <f>LEFT(Table13458[[#This Row],[Contingency id]])</f>
        <v>A</v>
      </c>
      <c r="D301">
        <v>0</v>
      </c>
      <c r="E301" s="1">
        <v>1.0393700787401501</v>
      </c>
      <c r="F301">
        <v>132</v>
      </c>
      <c r="G301">
        <v>127</v>
      </c>
      <c r="H301" s="1">
        <v>0</v>
      </c>
      <c r="I301" s="2">
        <f>AVERAGE(Table13458[[#This Row],[Estimated costs 1]:[Estimated costs 20]])</f>
        <v>0</v>
      </c>
      <c r="J301" s="2">
        <f>_xlfn.STDEV.P(Table13458[[#This Row],[Estimated costs 1]:[Estimated costs 20]])</f>
        <v>0</v>
      </c>
      <c r="K301" s="2" t="e">
        <f>Table13458[[#This Row],[Dev]]/Table13458[[#This Row],[Mean]]*100</f>
        <v>#DIV/0!</v>
      </c>
      <c r="L301" s="2">
        <f>Table13458[[#This Row],[Estimated costs 1]]-Table13458[[#This Row],[Actual cost]]</f>
        <v>0</v>
      </c>
      <c r="M301" s="2" t="e">
        <f>Table13458[[#This Row],[Diff 1]]/Table13458[[#This Row],[Actual cost]]*100</f>
        <v>#DIV/0!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</row>
    <row r="302" spans="1:33" x14ac:dyDescent="0.3">
      <c r="A302" t="s">
        <v>322</v>
      </c>
      <c r="B302">
        <v>300</v>
      </c>
      <c r="C302" t="str">
        <f>LEFT(Table13458[[#This Row],[Contingency id]])</f>
        <v>A</v>
      </c>
      <c r="D302">
        <v>0</v>
      </c>
      <c r="E302" s="1">
        <v>1.0390625</v>
      </c>
      <c r="F302">
        <v>133</v>
      </c>
      <c r="G302">
        <v>128</v>
      </c>
      <c r="H302" s="1">
        <v>0</v>
      </c>
      <c r="I302" s="2">
        <f>AVERAGE(Table13458[[#This Row],[Estimated costs 1]:[Estimated costs 20]])</f>
        <v>0</v>
      </c>
      <c r="J302" s="2">
        <f>_xlfn.STDEV.P(Table13458[[#This Row],[Estimated costs 1]:[Estimated costs 20]])</f>
        <v>0</v>
      </c>
      <c r="K302" s="2" t="e">
        <f>Table13458[[#This Row],[Dev]]/Table13458[[#This Row],[Mean]]*100</f>
        <v>#DIV/0!</v>
      </c>
      <c r="L302" s="2">
        <f>Table13458[[#This Row],[Estimated costs 1]]-Table13458[[#This Row],[Actual cost]]</f>
        <v>0</v>
      </c>
      <c r="M302" s="2" t="e">
        <f>Table13458[[#This Row],[Diff 1]]/Table13458[[#This Row],[Actual cost]]*100</f>
        <v>#DIV/0!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</row>
    <row r="303" spans="1:33" x14ac:dyDescent="0.3">
      <c r="A303" t="s">
        <v>323</v>
      </c>
      <c r="B303">
        <v>301</v>
      </c>
      <c r="C303" t="str">
        <f>LEFT(Table13458[[#This Row],[Contingency id]])</f>
        <v>A</v>
      </c>
      <c r="D303">
        <v>0</v>
      </c>
      <c r="E303" s="1">
        <v>1.01538461538461</v>
      </c>
      <c r="F303">
        <v>132</v>
      </c>
      <c r="G303">
        <v>130</v>
      </c>
      <c r="H303" s="1">
        <v>0</v>
      </c>
      <c r="I303" s="2">
        <f>AVERAGE(Table13458[[#This Row],[Estimated costs 1]:[Estimated costs 20]])</f>
        <v>0</v>
      </c>
      <c r="J303" s="2">
        <f>_xlfn.STDEV.P(Table13458[[#This Row],[Estimated costs 1]:[Estimated costs 20]])</f>
        <v>0</v>
      </c>
      <c r="K303" s="2" t="e">
        <f>Table13458[[#This Row],[Dev]]/Table13458[[#This Row],[Mean]]*100</f>
        <v>#DIV/0!</v>
      </c>
      <c r="L303" s="2">
        <f>Table13458[[#This Row],[Estimated costs 1]]-Table13458[[#This Row],[Actual cost]]</f>
        <v>0</v>
      </c>
      <c r="M303" s="2" t="e">
        <f>Table13458[[#This Row],[Diff 1]]/Table13458[[#This Row],[Actual cost]]*100</f>
        <v>#DIV/0!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</row>
    <row r="304" spans="1:33" x14ac:dyDescent="0.3">
      <c r="A304" t="s">
        <v>324</v>
      </c>
      <c r="B304">
        <v>302</v>
      </c>
      <c r="C304" t="str">
        <f>LEFT(Table13458[[#This Row],[Contingency id]])</f>
        <v>A</v>
      </c>
      <c r="D304">
        <v>0</v>
      </c>
      <c r="E304" s="1">
        <v>1.03125</v>
      </c>
      <c r="F304">
        <v>132</v>
      </c>
      <c r="G304">
        <v>128</v>
      </c>
      <c r="H304" s="1">
        <v>0</v>
      </c>
      <c r="I304" s="2">
        <f>AVERAGE(Table13458[[#This Row],[Estimated costs 1]:[Estimated costs 20]])</f>
        <v>0</v>
      </c>
      <c r="J304" s="2">
        <f>_xlfn.STDEV.P(Table13458[[#This Row],[Estimated costs 1]:[Estimated costs 20]])</f>
        <v>0</v>
      </c>
      <c r="K304" s="2" t="e">
        <f>Table13458[[#This Row],[Dev]]/Table13458[[#This Row],[Mean]]*100</f>
        <v>#DIV/0!</v>
      </c>
      <c r="L304" s="2">
        <f>Table13458[[#This Row],[Estimated costs 1]]-Table13458[[#This Row],[Actual cost]]</f>
        <v>0</v>
      </c>
      <c r="M304" s="2" t="e">
        <f>Table13458[[#This Row],[Diff 1]]/Table13458[[#This Row],[Actual cost]]*100</f>
        <v>#DIV/0!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</row>
    <row r="305" spans="1:33" x14ac:dyDescent="0.3">
      <c r="A305" t="s">
        <v>325</v>
      </c>
      <c r="B305">
        <v>303</v>
      </c>
      <c r="C305" t="str">
        <f>LEFT(Table13458[[#This Row],[Contingency id]])</f>
        <v>A</v>
      </c>
      <c r="D305">
        <v>0</v>
      </c>
      <c r="E305" s="1">
        <v>1.0230769230769201</v>
      </c>
      <c r="F305">
        <v>133</v>
      </c>
      <c r="G305">
        <v>130</v>
      </c>
      <c r="H305" s="1">
        <v>0</v>
      </c>
      <c r="I305" s="2">
        <f>AVERAGE(Table13458[[#This Row],[Estimated costs 1]:[Estimated costs 20]])</f>
        <v>0</v>
      </c>
      <c r="J305" s="2">
        <f>_xlfn.STDEV.P(Table13458[[#This Row],[Estimated costs 1]:[Estimated costs 20]])</f>
        <v>0</v>
      </c>
      <c r="K305" s="2" t="e">
        <f>Table13458[[#This Row],[Dev]]/Table13458[[#This Row],[Mean]]*100</f>
        <v>#DIV/0!</v>
      </c>
      <c r="L305" s="2">
        <f>Table13458[[#This Row],[Estimated costs 1]]-Table13458[[#This Row],[Actual cost]]</f>
        <v>0</v>
      </c>
      <c r="M305" s="2" t="e">
        <f>Table13458[[#This Row],[Diff 1]]/Table13458[[#This Row],[Actual cost]]*100</f>
        <v>#DIV/0!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</row>
    <row r="306" spans="1:33" x14ac:dyDescent="0.3">
      <c r="A306" t="s">
        <v>326</v>
      </c>
      <c r="B306">
        <v>304</v>
      </c>
      <c r="C306" t="str">
        <f>LEFT(Table13458[[#This Row],[Contingency id]])</f>
        <v>A</v>
      </c>
      <c r="D306">
        <v>0</v>
      </c>
      <c r="E306" s="1">
        <v>1.03125</v>
      </c>
      <c r="F306">
        <v>132</v>
      </c>
      <c r="G306">
        <v>128</v>
      </c>
      <c r="H306" s="1">
        <v>0</v>
      </c>
      <c r="I306" s="2">
        <f>AVERAGE(Table13458[[#This Row],[Estimated costs 1]:[Estimated costs 20]])</f>
        <v>0</v>
      </c>
      <c r="J306" s="2">
        <f>_xlfn.STDEV.P(Table13458[[#This Row],[Estimated costs 1]:[Estimated costs 20]])</f>
        <v>0</v>
      </c>
      <c r="K306" s="2" t="e">
        <f>Table13458[[#This Row],[Dev]]/Table13458[[#This Row],[Mean]]*100</f>
        <v>#DIV/0!</v>
      </c>
      <c r="L306" s="2">
        <f>Table13458[[#This Row],[Estimated costs 1]]-Table13458[[#This Row],[Actual cost]]</f>
        <v>0</v>
      </c>
      <c r="M306" s="2" t="e">
        <f>Table13458[[#This Row],[Diff 1]]/Table13458[[#This Row],[Actual cost]]*100</f>
        <v>#DIV/0!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</row>
    <row r="307" spans="1:33" x14ac:dyDescent="0.3">
      <c r="A307" t="s">
        <v>327</v>
      </c>
      <c r="B307">
        <v>305</v>
      </c>
      <c r="C307" t="str">
        <f>LEFT(Table13458[[#This Row],[Contingency id]])</f>
        <v>A</v>
      </c>
      <c r="D307">
        <v>0</v>
      </c>
      <c r="E307" s="1">
        <v>1.03125</v>
      </c>
      <c r="F307">
        <v>132</v>
      </c>
      <c r="G307">
        <v>128</v>
      </c>
      <c r="H307" s="1">
        <v>0</v>
      </c>
      <c r="I307" s="2">
        <f>AVERAGE(Table13458[[#This Row],[Estimated costs 1]:[Estimated costs 20]])</f>
        <v>0</v>
      </c>
      <c r="J307" s="2">
        <f>_xlfn.STDEV.P(Table13458[[#This Row],[Estimated costs 1]:[Estimated costs 20]])</f>
        <v>0</v>
      </c>
      <c r="K307" s="2" t="e">
        <f>Table13458[[#This Row],[Dev]]/Table13458[[#This Row],[Mean]]*100</f>
        <v>#DIV/0!</v>
      </c>
      <c r="L307" s="2">
        <f>Table13458[[#This Row],[Estimated costs 1]]-Table13458[[#This Row],[Actual cost]]</f>
        <v>0</v>
      </c>
      <c r="M307" s="2" t="e">
        <f>Table13458[[#This Row],[Diff 1]]/Table13458[[#This Row],[Actual cost]]*100</f>
        <v>#DIV/0!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</row>
    <row r="308" spans="1:33" x14ac:dyDescent="0.3">
      <c r="A308" t="s">
        <v>328</v>
      </c>
      <c r="B308">
        <v>306</v>
      </c>
      <c r="C308" t="str">
        <f>LEFT(Table13458[[#This Row],[Contingency id]])</f>
        <v>A</v>
      </c>
      <c r="D308">
        <v>0</v>
      </c>
      <c r="E308" s="1">
        <v>1.01204819277108</v>
      </c>
      <c r="F308">
        <v>84</v>
      </c>
      <c r="G308">
        <v>83</v>
      </c>
      <c r="H308" s="1">
        <v>0</v>
      </c>
      <c r="I308" s="2">
        <f>AVERAGE(Table13458[[#This Row],[Estimated costs 1]:[Estimated costs 20]])</f>
        <v>0</v>
      </c>
      <c r="J308" s="2">
        <f>_xlfn.STDEV.P(Table13458[[#This Row],[Estimated costs 1]:[Estimated costs 20]])</f>
        <v>0</v>
      </c>
      <c r="K308" s="2" t="e">
        <f>Table13458[[#This Row],[Dev]]/Table13458[[#This Row],[Mean]]*100</f>
        <v>#DIV/0!</v>
      </c>
      <c r="L308" s="2">
        <f>Table13458[[#This Row],[Estimated costs 1]]-Table13458[[#This Row],[Actual cost]]</f>
        <v>0</v>
      </c>
      <c r="M308" s="2" t="e">
        <f>Table13458[[#This Row],[Diff 1]]/Table13458[[#This Row],[Actual cost]]*100</f>
        <v>#DIV/0!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</row>
    <row r="309" spans="1:33" x14ac:dyDescent="0.3">
      <c r="A309" t="s">
        <v>329</v>
      </c>
      <c r="B309">
        <v>307</v>
      </c>
      <c r="C309" t="str">
        <f>LEFT(Table13458[[#This Row],[Contingency id]])</f>
        <v>A</v>
      </c>
      <c r="D309">
        <v>0</v>
      </c>
      <c r="E309" s="1">
        <v>1.0370370370370301</v>
      </c>
      <c r="F309">
        <v>84</v>
      </c>
      <c r="G309">
        <v>81</v>
      </c>
      <c r="H309" s="1">
        <v>0</v>
      </c>
      <c r="I309" s="2">
        <f>AVERAGE(Table13458[[#This Row],[Estimated costs 1]:[Estimated costs 20]])</f>
        <v>0</v>
      </c>
      <c r="J309" s="2">
        <f>_xlfn.STDEV.P(Table13458[[#This Row],[Estimated costs 1]:[Estimated costs 20]])</f>
        <v>0</v>
      </c>
      <c r="K309" s="2" t="e">
        <f>Table13458[[#This Row],[Dev]]/Table13458[[#This Row],[Mean]]*100</f>
        <v>#DIV/0!</v>
      </c>
      <c r="L309" s="2">
        <f>Table13458[[#This Row],[Estimated costs 1]]-Table13458[[#This Row],[Actual cost]]</f>
        <v>0</v>
      </c>
      <c r="M309" s="2" t="e">
        <f>Table13458[[#This Row],[Diff 1]]/Table13458[[#This Row],[Actual cost]]*100</f>
        <v>#DIV/0!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</row>
    <row r="310" spans="1:33" x14ac:dyDescent="0.3">
      <c r="A310" t="s">
        <v>330</v>
      </c>
      <c r="B310">
        <v>308</v>
      </c>
      <c r="C310" t="str">
        <f>LEFT(Table13458[[#This Row],[Contingency id]])</f>
        <v>A</v>
      </c>
      <c r="D310">
        <v>0</v>
      </c>
      <c r="E310" s="1">
        <v>1.0370370370370301</v>
      </c>
      <c r="F310">
        <v>84</v>
      </c>
      <c r="G310">
        <v>81</v>
      </c>
      <c r="H310" s="1">
        <v>0</v>
      </c>
      <c r="I310" s="2">
        <f>AVERAGE(Table13458[[#This Row],[Estimated costs 1]:[Estimated costs 20]])</f>
        <v>0</v>
      </c>
      <c r="J310" s="2">
        <f>_xlfn.STDEV.P(Table13458[[#This Row],[Estimated costs 1]:[Estimated costs 20]])</f>
        <v>0</v>
      </c>
      <c r="K310" s="2" t="e">
        <f>Table13458[[#This Row],[Dev]]/Table13458[[#This Row],[Mean]]*100</f>
        <v>#DIV/0!</v>
      </c>
      <c r="L310" s="2">
        <f>Table13458[[#This Row],[Estimated costs 1]]-Table13458[[#This Row],[Actual cost]]</f>
        <v>0</v>
      </c>
      <c r="M310" s="2" t="e">
        <f>Table13458[[#This Row],[Diff 1]]/Table13458[[#This Row],[Actual cost]]*100</f>
        <v>#DIV/0!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</row>
    <row r="311" spans="1:33" x14ac:dyDescent="0.3">
      <c r="A311" t="s">
        <v>331</v>
      </c>
      <c r="B311">
        <v>309</v>
      </c>
      <c r="C311" t="str">
        <f>LEFT(Table13458[[#This Row],[Contingency id]])</f>
        <v>A</v>
      </c>
      <c r="D311">
        <v>0</v>
      </c>
      <c r="E311" s="1">
        <v>1</v>
      </c>
      <c r="F311">
        <v>84</v>
      </c>
      <c r="G311">
        <v>84</v>
      </c>
      <c r="H311" s="1">
        <v>0</v>
      </c>
      <c r="I311" s="2">
        <f>AVERAGE(Table13458[[#This Row],[Estimated costs 1]:[Estimated costs 20]])</f>
        <v>0</v>
      </c>
      <c r="J311" s="2">
        <f>_xlfn.STDEV.P(Table13458[[#This Row],[Estimated costs 1]:[Estimated costs 20]])</f>
        <v>0</v>
      </c>
      <c r="K311" s="2" t="e">
        <f>Table13458[[#This Row],[Dev]]/Table13458[[#This Row],[Mean]]*100</f>
        <v>#DIV/0!</v>
      </c>
      <c r="L311" s="2">
        <f>Table13458[[#This Row],[Estimated costs 1]]-Table13458[[#This Row],[Actual cost]]</f>
        <v>0</v>
      </c>
      <c r="M311" s="2" t="e">
        <f>Table13458[[#This Row],[Diff 1]]/Table13458[[#This Row],[Actual cost]]*100</f>
        <v>#DIV/0!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</row>
    <row r="312" spans="1:33" x14ac:dyDescent="0.3">
      <c r="A312" t="s">
        <v>332</v>
      </c>
      <c r="B312">
        <v>310</v>
      </c>
      <c r="C312" t="str">
        <f>LEFT(Table13458[[#This Row],[Contingency id]])</f>
        <v>A</v>
      </c>
      <c r="D312">
        <v>0</v>
      </c>
      <c r="E312" s="1">
        <v>1</v>
      </c>
      <c r="F312">
        <v>84</v>
      </c>
      <c r="G312">
        <v>84</v>
      </c>
      <c r="H312" s="1">
        <v>0</v>
      </c>
      <c r="I312" s="2">
        <f>AVERAGE(Table13458[[#This Row],[Estimated costs 1]:[Estimated costs 20]])</f>
        <v>0</v>
      </c>
      <c r="J312" s="2">
        <f>_xlfn.STDEV.P(Table13458[[#This Row],[Estimated costs 1]:[Estimated costs 20]])</f>
        <v>0</v>
      </c>
      <c r="K312" s="2" t="e">
        <f>Table13458[[#This Row],[Dev]]/Table13458[[#This Row],[Mean]]*100</f>
        <v>#DIV/0!</v>
      </c>
      <c r="L312" s="2">
        <f>Table13458[[#This Row],[Estimated costs 1]]-Table13458[[#This Row],[Actual cost]]</f>
        <v>0</v>
      </c>
      <c r="M312" s="2" t="e">
        <f>Table13458[[#This Row],[Diff 1]]/Table13458[[#This Row],[Actual cost]]*100</f>
        <v>#DIV/0!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</row>
    <row r="313" spans="1:33" x14ac:dyDescent="0.3">
      <c r="A313" t="s">
        <v>333</v>
      </c>
      <c r="B313">
        <v>311</v>
      </c>
      <c r="C313" t="str">
        <f>LEFT(Table13458[[#This Row],[Contingency id]])</f>
        <v>A</v>
      </c>
      <c r="D313">
        <v>0</v>
      </c>
      <c r="E313" s="1">
        <v>1</v>
      </c>
      <c r="F313">
        <v>38</v>
      </c>
      <c r="G313">
        <v>38</v>
      </c>
      <c r="H313" s="1">
        <v>0</v>
      </c>
      <c r="I313" s="2">
        <f>AVERAGE(Table13458[[#This Row],[Estimated costs 1]:[Estimated costs 20]])</f>
        <v>0</v>
      </c>
      <c r="J313" s="2">
        <f>_xlfn.STDEV.P(Table13458[[#This Row],[Estimated costs 1]:[Estimated costs 20]])</f>
        <v>0</v>
      </c>
      <c r="K313" s="2" t="e">
        <f>Table13458[[#This Row],[Dev]]/Table13458[[#This Row],[Mean]]*100</f>
        <v>#DIV/0!</v>
      </c>
      <c r="L313" s="2">
        <f>Table13458[[#This Row],[Estimated costs 1]]-Table13458[[#This Row],[Actual cost]]</f>
        <v>0</v>
      </c>
      <c r="M313" s="2" t="e">
        <f>Table13458[[#This Row],[Diff 1]]/Table13458[[#This Row],[Actual cost]]*100</f>
        <v>#DIV/0!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</row>
    <row r="314" spans="1:33" x14ac:dyDescent="0.3">
      <c r="A314" t="s">
        <v>334</v>
      </c>
      <c r="B314">
        <v>312</v>
      </c>
      <c r="C314" t="str">
        <f>LEFT(Table13458[[#This Row],[Contingency id]])</f>
        <v>A</v>
      </c>
      <c r="D314">
        <v>0</v>
      </c>
      <c r="E314" s="1">
        <v>1</v>
      </c>
      <c r="F314">
        <v>38</v>
      </c>
      <c r="G314">
        <v>38</v>
      </c>
      <c r="H314" s="1">
        <v>0</v>
      </c>
      <c r="I314" s="2">
        <f>AVERAGE(Table13458[[#This Row],[Estimated costs 1]:[Estimated costs 20]])</f>
        <v>0</v>
      </c>
      <c r="J314" s="2">
        <f>_xlfn.STDEV.P(Table13458[[#This Row],[Estimated costs 1]:[Estimated costs 20]])</f>
        <v>0</v>
      </c>
      <c r="K314" s="2" t="e">
        <f>Table13458[[#This Row],[Dev]]/Table13458[[#This Row],[Mean]]*100</f>
        <v>#DIV/0!</v>
      </c>
      <c r="L314" s="2">
        <f>Table13458[[#This Row],[Estimated costs 1]]-Table13458[[#This Row],[Actual cost]]</f>
        <v>0</v>
      </c>
      <c r="M314" s="2" t="e">
        <f>Table13458[[#This Row],[Diff 1]]/Table13458[[#This Row],[Actual cost]]*100</f>
        <v>#DIV/0!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</row>
    <row r="315" spans="1:33" x14ac:dyDescent="0.3">
      <c r="A315" t="s">
        <v>335</v>
      </c>
      <c r="B315">
        <v>313</v>
      </c>
      <c r="C315" t="str">
        <f>LEFT(Table13458[[#This Row],[Contingency id]])</f>
        <v>A</v>
      </c>
      <c r="D315">
        <v>0</v>
      </c>
      <c r="E315" s="1">
        <v>1.05555555555555</v>
      </c>
      <c r="F315">
        <v>38</v>
      </c>
      <c r="G315">
        <v>36</v>
      </c>
      <c r="H315" s="1">
        <v>0</v>
      </c>
      <c r="I315" s="2">
        <f>AVERAGE(Table13458[[#This Row],[Estimated costs 1]:[Estimated costs 20]])</f>
        <v>0</v>
      </c>
      <c r="J315" s="2">
        <f>_xlfn.STDEV.P(Table13458[[#This Row],[Estimated costs 1]:[Estimated costs 20]])</f>
        <v>0</v>
      </c>
      <c r="K315" s="2" t="e">
        <f>Table13458[[#This Row],[Dev]]/Table13458[[#This Row],[Mean]]*100</f>
        <v>#DIV/0!</v>
      </c>
      <c r="L315" s="2">
        <f>Table13458[[#This Row],[Estimated costs 1]]-Table13458[[#This Row],[Actual cost]]</f>
        <v>0</v>
      </c>
      <c r="M315" s="2" t="e">
        <f>Table13458[[#This Row],[Diff 1]]/Table13458[[#This Row],[Actual cost]]*100</f>
        <v>#DIV/0!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</row>
    <row r="316" spans="1:33" x14ac:dyDescent="0.3">
      <c r="A316" t="s">
        <v>336</v>
      </c>
      <c r="B316">
        <v>314</v>
      </c>
      <c r="C316" t="str">
        <f>LEFT(Table13458[[#This Row],[Contingency id]])</f>
        <v>A</v>
      </c>
      <c r="D316">
        <v>0</v>
      </c>
      <c r="E316" s="1">
        <v>1</v>
      </c>
      <c r="F316">
        <v>38</v>
      </c>
      <c r="G316">
        <v>38</v>
      </c>
      <c r="H316" s="1">
        <v>0</v>
      </c>
      <c r="I316" s="2">
        <f>AVERAGE(Table13458[[#This Row],[Estimated costs 1]:[Estimated costs 20]])</f>
        <v>0</v>
      </c>
      <c r="J316" s="2">
        <f>_xlfn.STDEV.P(Table13458[[#This Row],[Estimated costs 1]:[Estimated costs 20]])</f>
        <v>0</v>
      </c>
      <c r="K316" s="2" t="e">
        <f>Table13458[[#This Row],[Dev]]/Table13458[[#This Row],[Mean]]*100</f>
        <v>#DIV/0!</v>
      </c>
      <c r="L316" s="2">
        <f>Table13458[[#This Row],[Estimated costs 1]]-Table13458[[#This Row],[Actual cost]]</f>
        <v>0</v>
      </c>
      <c r="M316" s="2" t="e">
        <f>Table13458[[#This Row],[Diff 1]]/Table13458[[#This Row],[Actual cost]]*100</f>
        <v>#DIV/0!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</row>
    <row r="317" spans="1:33" x14ac:dyDescent="0.3">
      <c r="A317" t="s">
        <v>337</v>
      </c>
      <c r="B317">
        <v>315</v>
      </c>
      <c r="C317" t="str">
        <f>LEFT(Table13458[[#This Row],[Contingency id]])</f>
        <v>A</v>
      </c>
      <c r="D317">
        <v>0</v>
      </c>
      <c r="E317" s="1">
        <v>1</v>
      </c>
      <c r="F317">
        <v>38</v>
      </c>
      <c r="G317">
        <v>38</v>
      </c>
      <c r="H317" s="1">
        <v>0</v>
      </c>
      <c r="I317" s="2">
        <f>AVERAGE(Table13458[[#This Row],[Estimated costs 1]:[Estimated costs 20]])</f>
        <v>0</v>
      </c>
      <c r="J317" s="2">
        <f>_xlfn.STDEV.P(Table13458[[#This Row],[Estimated costs 1]:[Estimated costs 20]])</f>
        <v>0</v>
      </c>
      <c r="K317" s="2" t="e">
        <f>Table13458[[#This Row],[Dev]]/Table13458[[#This Row],[Mean]]*100</f>
        <v>#DIV/0!</v>
      </c>
      <c r="L317" s="2">
        <f>Table13458[[#This Row],[Estimated costs 1]]-Table13458[[#This Row],[Actual cost]]</f>
        <v>0</v>
      </c>
      <c r="M317" s="2" t="e">
        <f>Table13458[[#This Row],[Diff 1]]/Table13458[[#This Row],[Actual cost]]*100</f>
        <v>#DIV/0!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</row>
    <row r="318" spans="1:33" x14ac:dyDescent="0.3">
      <c r="A318" t="s">
        <v>338</v>
      </c>
      <c r="B318">
        <v>316</v>
      </c>
      <c r="C318" t="str">
        <f>LEFT(Table13458[[#This Row],[Contingency id]])</f>
        <v>A</v>
      </c>
      <c r="D318">
        <v>0</v>
      </c>
      <c r="E318" s="1">
        <v>1</v>
      </c>
      <c r="F318">
        <v>38</v>
      </c>
      <c r="G318">
        <v>38</v>
      </c>
      <c r="H318" s="1">
        <v>0</v>
      </c>
      <c r="I318" s="2">
        <f>AVERAGE(Table13458[[#This Row],[Estimated costs 1]:[Estimated costs 20]])</f>
        <v>0</v>
      </c>
      <c r="J318" s="2">
        <f>_xlfn.STDEV.P(Table13458[[#This Row],[Estimated costs 1]:[Estimated costs 20]])</f>
        <v>0</v>
      </c>
      <c r="K318" s="2" t="e">
        <f>Table13458[[#This Row],[Dev]]/Table13458[[#This Row],[Mean]]*100</f>
        <v>#DIV/0!</v>
      </c>
      <c r="L318" s="2">
        <f>Table13458[[#This Row],[Estimated costs 1]]-Table13458[[#This Row],[Actual cost]]</f>
        <v>0</v>
      </c>
      <c r="M318" s="2" t="e">
        <f>Table13458[[#This Row],[Diff 1]]/Table13458[[#This Row],[Actual cost]]*100</f>
        <v>#DIV/0!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</row>
    <row r="319" spans="1:33" x14ac:dyDescent="0.3">
      <c r="A319" t="s">
        <v>339</v>
      </c>
      <c r="B319">
        <v>317</v>
      </c>
      <c r="C319" t="str">
        <f>LEFT(Table13458[[#This Row],[Contingency id]])</f>
        <v>A</v>
      </c>
      <c r="D319">
        <v>0</v>
      </c>
      <c r="E319" s="1">
        <v>1</v>
      </c>
      <c r="F319">
        <v>38</v>
      </c>
      <c r="G319">
        <v>38</v>
      </c>
      <c r="H319" s="1">
        <v>0</v>
      </c>
      <c r="I319" s="2">
        <f>AVERAGE(Table13458[[#This Row],[Estimated costs 1]:[Estimated costs 20]])</f>
        <v>0</v>
      </c>
      <c r="J319" s="2">
        <f>_xlfn.STDEV.P(Table13458[[#This Row],[Estimated costs 1]:[Estimated costs 20]])</f>
        <v>0</v>
      </c>
      <c r="K319" s="2" t="e">
        <f>Table13458[[#This Row],[Dev]]/Table13458[[#This Row],[Mean]]*100</f>
        <v>#DIV/0!</v>
      </c>
      <c r="L319" s="2">
        <f>Table13458[[#This Row],[Estimated costs 1]]-Table13458[[#This Row],[Actual cost]]</f>
        <v>0</v>
      </c>
      <c r="M319" s="2" t="e">
        <f>Table13458[[#This Row],[Diff 1]]/Table13458[[#This Row],[Actual cost]]*100</f>
        <v>#DIV/0!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</row>
    <row r="320" spans="1:33" x14ac:dyDescent="0.3">
      <c r="A320" t="s">
        <v>340</v>
      </c>
      <c r="B320">
        <v>318</v>
      </c>
      <c r="C320" t="str">
        <f>LEFT(Table13458[[#This Row],[Contingency id]])</f>
        <v>A</v>
      </c>
      <c r="D320">
        <v>0</v>
      </c>
      <c r="E320" s="1">
        <v>1</v>
      </c>
      <c r="F320">
        <v>38</v>
      </c>
      <c r="G320">
        <v>38</v>
      </c>
      <c r="H320" s="1">
        <v>0</v>
      </c>
      <c r="I320" s="2">
        <f>AVERAGE(Table13458[[#This Row],[Estimated costs 1]:[Estimated costs 20]])</f>
        <v>0</v>
      </c>
      <c r="J320" s="2">
        <f>_xlfn.STDEV.P(Table13458[[#This Row],[Estimated costs 1]:[Estimated costs 20]])</f>
        <v>0</v>
      </c>
      <c r="K320" s="2" t="e">
        <f>Table13458[[#This Row],[Dev]]/Table13458[[#This Row],[Mean]]*100</f>
        <v>#DIV/0!</v>
      </c>
      <c r="L320" s="2">
        <f>Table13458[[#This Row],[Estimated costs 1]]-Table13458[[#This Row],[Actual cost]]</f>
        <v>0</v>
      </c>
      <c r="M320" s="2" t="e">
        <f>Table13458[[#This Row],[Diff 1]]/Table13458[[#This Row],[Actual cost]]*100</f>
        <v>#DIV/0!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</row>
    <row r="321" spans="1:33" x14ac:dyDescent="0.3">
      <c r="A321" t="s">
        <v>341</v>
      </c>
      <c r="B321">
        <v>319</v>
      </c>
      <c r="C321" t="str">
        <f>LEFT(Table13458[[#This Row],[Contingency id]])</f>
        <v>A</v>
      </c>
      <c r="D321">
        <v>0</v>
      </c>
      <c r="E321" s="1">
        <v>1</v>
      </c>
      <c r="F321">
        <v>45</v>
      </c>
      <c r="G321">
        <v>45</v>
      </c>
      <c r="H321" s="1">
        <v>0</v>
      </c>
      <c r="I321" s="2">
        <f>AVERAGE(Table13458[[#This Row],[Estimated costs 1]:[Estimated costs 20]])</f>
        <v>0</v>
      </c>
      <c r="J321" s="2">
        <f>_xlfn.STDEV.P(Table13458[[#This Row],[Estimated costs 1]:[Estimated costs 20]])</f>
        <v>0</v>
      </c>
      <c r="K321" s="2" t="e">
        <f>Table13458[[#This Row],[Dev]]/Table13458[[#This Row],[Mean]]*100</f>
        <v>#DIV/0!</v>
      </c>
      <c r="L321" s="2">
        <f>Table13458[[#This Row],[Estimated costs 1]]-Table13458[[#This Row],[Actual cost]]</f>
        <v>0</v>
      </c>
      <c r="M321" s="2" t="e">
        <f>Table13458[[#This Row],[Diff 1]]/Table13458[[#This Row],[Actual cost]]*100</f>
        <v>#DIV/0!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</row>
    <row r="322" spans="1:33" x14ac:dyDescent="0.3">
      <c r="A322" t="s">
        <v>342</v>
      </c>
      <c r="B322">
        <v>320</v>
      </c>
      <c r="C322" t="str">
        <f>LEFT(Table13458[[#This Row],[Contingency id]])</f>
        <v>A</v>
      </c>
      <c r="D322">
        <v>0</v>
      </c>
      <c r="E322" s="1">
        <v>1</v>
      </c>
      <c r="F322">
        <v>45</v>
      </c>
      <c r="G322">
        <v>45</v>
      </c>
      <c r="H322" s="1">
        <v>0</v>
      </c>
      <c r="I322" s="2">
        <f>AVERAGE(Table13458[[#This Row],[Estimated costs 1]:[Estimated costs 20]])</f>
        <v>0</v>
      </c>
      <c r="J322" s="2">
        <f>_xlfn.STDEV.P(Table13458[[#This Row],[Estimated costs 1]:[Estimated costs 20]])</f>
        <v>0</v>
      </c>
      <c r="K322" s="2" t="e">
        <f>Table13458[[#This Row],[Dev]]/Table13458[[#This Row],[Mean]]*100</f>
        <v>#DIV/0!</v>
      </c>
      <c r="L322" s="2">
        <f>Table13458[[#This Row],[Estimated costs 1]]-Table13458[[#This Row],[Actual cost]]</f>
        <v>0</v>
      </c>
      <c r="M322" s="2" t="e">
        <f>Table13458[[#This Row],[Diff 1]]/Table13458[[#This Row],[Actual cost]]*100</f>
        <v>#DIV/0!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</row>
    <row r="323" spans="1:33" x14ac:dyDescent="0.3">
      <c r="A323" t="s">
        <v>343</v>
      </c>
      <c r="B323">
        <v>321</v>
      </c>
      <c r="C323" t="str">
        <f>LEFT(Table13458[[#This Row],[Contingency id]])</f>
        <v>A</v>
      </c>
      <c r="D323">
        <v>0</v>
      </c>
      <c r="E323" s="1">
        <v>1.02272727272727</v>
      </c>
      <c r="F323">
        <v>45</v>
      </c>
      <c r="G323">
        <v>44</v>
      </c>
      <c r="H323" s="1">
        <v>0</v>
      </c>
      <c r="I323" s="2">
        <f>AVERAGE(Table13458[[#This Row],[Estimated costs 1]:[Estimated costs 20]])</f>
        <v>0</v>
      </c>
      <c r="J323" s="2">
        <f>_xlfn.STDEV.P(Table13458[[#This Row],[Estimated costs 1]:[Estimated costs 20]])</f>
        <v>0</v>
      </c>
      <c r="K323" s="2" t="e">
        <f>Table13458[[#This Row],[Dev]]/Table13458[[#This Row],[Mean]]*100</f>
        <v>#DIV/0!</v>
      </c>
      <c r="L323" s="2">
        <f>Table13458[[#This Row],[Estimated costs 1]]-Table13458[[#This Row],[Actual cost]]</f>
        <v>0</v>
      </c>
      <c r="M323" s="2" t="e">
        <f>Table13458[[#This Row],[Diff 1]]/Table13458[[#This Row],[Actual cost]]*100</f>
        <v>#DIV/0!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</row>
    <row r="324" spans="1:33" x14ac:dyDescent="0.3">
      <c r="A324" t="s">
        <v>344</v>
      </c>
      <c r="B324">
        <v>322</v>
      </c>
      <c r="C324" t="str">
        <f>LEFT(Table13458[[#This Row],[Contingency id]])</f>
        <v>A</v>
      </c>
      <c r="D324">
        <v>0</v>
      </c>
      <c r="E324" s="1">
        <v>1</v>
      </c>
      <c r="F324">
        <v>45</v>
      </c>
      <c r="G324">
        <v>45</v>
      </c>
      <c r="H324" s="1">
        <v>0</v>
      </c>
      <c r="I324" s="2">
        <f>AVERAGE(Table13458[[#This Row],[Estimated costs 1]:[Estimated costs 20]])</f>
        <v>0</v>
      </c>
      <c r="J324" s="2">
        <f>_xlfn.STDEV.P(Table13458[[#This Row],[Estimated costs 1]:[Estimated costs 20]])</f>
        <v>0</v>
      </c>
      <c r="K324" s="2" t="e">
        <f>Table13458[[#This Row],[Dev]]/Table13458[[#This Row],[Mean]]*100</f>
        <v>#DIV/0!</v>
      </c>
      <c r="L324" s="2">
        <f>Table13458[[#This Row],[Estimated costs 1]]-Table13458[[#This Row],[Actual cost]]</f>
        <v>0</v>
      </c>
      <c r="M324" s="2" t="e">
        <f>Table13458[[#This Row],[Diff 1]]/Table13458[[#This Row],[Actual cost]]*100</f>
        <v>#DIV/0!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</row>
    <row r="325" spans="1:33" x14ac:dyDescent="0.3">
      <c r="A325" t="s">
        <v>345</v>
      </c>
      <c r="B325">
        <v>323</v>
      </c>
      <c r="C325" t="str">
        <f>LEFT(Table13458[[#This Row],[Contingency id]])</f>
        <v>A</v>
      </c>
      <c r="D325">
        <v>0</v>
      </c>
      <c r="E325" s="1">
        <v>1</v>
      </c>
      <c r="F325">
        <v>45</v>
      </c>
      <c r="G325">
        <v>45</v>
      </c>
      <c r="H325" s="1">
        <v>0</v>
      </c>
      <c r="I325" s="2">
        <f>AVERAGE(Table13458[[#This Row],[Estimated costs 1]:[Estimated costs 20]])</f>
        <v>0</v>
      </c>
      <c r="J325" s="2">
        <f>_xlfn.STDEV.P(Table13458[[#This Row],[Estimated costs 1]:[Estimated costs 20]])</f>
        <v>0</v>
      </c>
      <c r="K325" s="2" t="e">
        <f>Table13458[[#This Row],[Dev]]/Table13458[[#This Row],[Mean]]*100</f>
        <v>#DIV/0!</v>
      </c>
      <c r="L325" s="2">
        <f>Table13458[[#This Row],[Estimated costs 1]]-Table13458[[#This Row],[Actual cost]]</f>
        <v>0</v>
      </c>
      <c r="M325" s="2" t="e">
        <f>Table13458[[#This Row],[Diff 1]]/Table13458[[#This Row],[Actual cost]]*100</f>
        <v>#DIV/0!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</row>
    <row r="326" spans="1:33" x14ac:dyDescent="0.3">
      <c r="A326" t="s">
        <v>346</v>
      </c>
      <c r="B326">
        <v>324</v>
      </c>
      <c r="C326" t="str">
        <f>LEFT(Table13458[[#This Row],[Contingency id]])</f>
        <v>A</v>
      </c>
      <c r="D326">
        <v>0</v>
      </c>
      <c r="E326" s="1">
        <v>1</v>
      </c>
      <c r="F326">
        <v>45</v>
      </c>
      <c r="G326">
        <v>45</v>
      </c>
      <c r="H326" s="1">
        <v>0</v>
      </c>
      <c r="I326" s="2">
        <f>AVERAGE(Table13458[[#This Row],[Estimated costs 1]:[Estimated costs 20]])</f>
        <v>0</v>
      </c>
      <c r="J326" s="2">
        <f>_xlfn.STDEV.P(Table13458[[#This Row],[Estimated costs 1]:[Estimated costs 20]])</f>
        <v>0</v>
      </c>
      <c r="K326" s="2" t="e">
        <f>Table13458[[#This Row],[Dev]]/Table13458[[#This Row],[Mean]]*100</f>
        <v>#DIV/0!</v>
      </c>
      <c r="L326" s="2">
        <f>Table13458[[#This Row],[Estimated costs 1]]-Table13458[[#This Row],[Actual cost]]</f>
        <v>0</v>
      </c>
      <c r="M326" s="2" t="e">
        <f>Table13458[[#This Row],[Diff 1]]/Table13458[[#This Row],[Actual cost]]*100</f>
        <v>#DIV/0!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</row>
    <row r="327" spans="1:33" x14ac:dyDescent="0.3">
      <c r="A327" t="s">
        <v>347</v>
      </c>
      <c r="B327">
        <v>325</v>
      </c>
      <c r="C327" t="str">
        <f>LEFT(Table13458[[#This Row],[Contingency id]])</f>
        <v>A</v>
      </c>
      <c r="D327">
        <v>0</v>
      </c>
      <c r="E327" s="1">
        <v>1</v>
      </c>
      <c r="F327">
        <v>45</v>
      </c>
      <c r="G327">
        <v>45</v>
      </c>
      <c r="H327" s="1">
        <v>0</v>
      </c>
      <c r="I327" s="2">
        <f>AVERAGE(Table13458[[#This Row],[Estimated costs 1]:[Estimated costs 20]])</f>
        <v>0</v>
      </c>
      <c r="J327" s="2">
        <f>_xlfn.STDEV.P(Table13458[[#This Row],[Estimated costs 1]:[Estimated costs 20]])</f>
        <v>0</v>
      </c>
      <c r="K327" s="2" t="e">
        <f>Table13458[[#This Row],[Dev]]/Table13458[[#This Row],[Mean]]*100</f>
        <v>#DIV/0!</v>
      </c>
      <c r="L327" s="2">
        <f>Table13458[[#This Row],[Estimated costs 1]]-Table13458[[#This Row],[Actual cost]]</f>
        <v>0</v>
      </c>
      <c r="M327" s="2" t="e">
        <f>Table13458[[#This Row],[Diff 1]]/Table13458[[#This Row],[Actual cost]]*100</f>
        <v>#DIV/0!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</row>
    <row r="328" spans="1:33" x14ac:dyDescent="0.3">
      <c r="A328" t="s">
        <v>348</v>
      </c>
      <c r="B328">
        <v>326</v>
      </c>
      <c r="C328" t="str">
        <f>LEFT(Table13458[[#This Row],[Contingency id]])</f>
        <v>A</v>
      </c>
      <c r="D328">
        <v>0</v>
      </c>
      <c r="E328" s="1">
        <v>1.0465116279069699</v>
      </c>
      <c r="F328">
        <v>45</v>
      </c>
      <c r="G328">
        <v>43</v>
      </c>
      <c r="H328" s="1">
        <v>0</v>
      </c>
      <c r="I328" s="2">
        <f>AVERAGE(Table13458[[#This Row],[Estimated costs 1]:[Estimated costs 20]])</f>
        <v>0</v>
      </c>
      <c r="J328" s="2">
        <f>_xlfn.STDEV.P(Table13458[[#This Row],[Estimated costs 1]:[Estimated costs 20]])</f>
        <v>0</v>
      </c>
      <c r="K328" s="2" t="e">
        <f>Table13458[[#This Row],[Dev]]/Table13458[[#This Row],[Mean]]*100</f>
        <v>#DIV/0!</v>
      </c>
      <c r="L328" s="2">
        <f>Table13458[[#This Row],[Estimated costs 1]]-Table13458[[#This Row],[Actual cost]]</f>
        <v>0</v>
      </c>
      <c r="M328" s="2" t="e">
        <f>Table13458[[#This Row],[Diff 1]]/Table13458[[#This Row],[Actual cost]]*100</f>
        <v>#DIV/0!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</row>
    <row r="329" spans="1:33" x14ac:dyDescent="0.3">
      <c r="A329" t="s">
        <v>349</v>
      </c>
      <c r="B329">
        <v>327</v>
      </c>
      <c r="C329" t="str">
        <f>LEFT(Table13458[[#This Row],[Contingency id]])</f>
        <v>A</v>
      </c>
      <c r="D329">
        <v>0</v>
      </c>
      <c r="E329" s="1">
        <v>1.05555555555555</v>
      </c>
      <c r="F329">
        <v>19</v>
      </c>
      <c r="G329">
        <v>18</v>
      </c>
      <c r="H329" s="1">
        <v>0</v>
      </c>
      <c r="I329" s="2">
        <f>AVERAGE(Table13458[[#This Row],[Estimated costs 1]:[Estimated costs 20]])</f>
        <v>0</v>
      </c>
      <c r="J329" s="2">
        <f>_xlfn.STDEV.P(Table13458[[#This Row],[Estimated costs 1]:[Estimated costs 20]])</f>
        <v>0</v>
      </c>
      <c r="K329" s="2" t="e">
        <f>Table13458[[#This Row],[Dev]]/Table13458[[#This Row],[Mean]]*100</f>
        <v>#DIV/0!</v>
      </c>
      <c r="L329" s="2">
        <f>Table13458[[#This Row],[Estimated costs 1]]-Table13458[[#This Row],[Actual cost]]</f>
        <v>0</v>
      </c>
      <c r="M329" s="2" t="e">
        <f>Table13458[[#This Row],[Diff 1]]/Table13458[[#This Row],[Actual cost]]*100</f>
        <v>#DIV/0!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</row>
    <row r="330" spans="1:33" x14ac:dyDescent="0.3">
      <c r="A330" t="s">
        <v>350</v>
      </c>
      <c r="B330">
        <v>328</v>
      </c>
      <c r="C330" t="str">
        <f>LEFT(Table13458[[#This Row],[Contingency id]])</f>
        <v>A</v>
      </c>
      <c r="D330">
        <v>0</v>
      </c>
      <c r="E330" s="1">
        <v>1</v>
      </c>
      <c r="F330">
        <v>19</v>
      </c>
      <c r="G330">
        <v>19</v>
      </c>
      <c r="H330" s="1">
        <v>0</v>
      </c>
      <c r="I330" s="2">
        <f>AVERAGE(Table13458[[#This Row],[Estimated costs 1]:[Estimated costs 20]])</f>
        <v>0</v>
      </c>
      <c r="J330" s="2">
        <f>_xlfn.STDEV.P(Table13458[[#This Row],[Estimated costs 1]:[Estimated costs 20]])</f>
        <v>0</v>
      </c>
      <c r="K330" s="2" t="e">
        <f>Table13458[[#This Row],[Dev]]/Table13458[[#This Row],[Mean]]*100</f>
        <v>#DIV/0!</v>
      </c>
      <c r="L330" s="2">
        <f>Table13458[[#This Row],[Estimated costs 1]]-Table13458[[#This Row],[Actual cost]]</f>
        <v>0</v>
      </c>
      <c r="M330" s="2" t="e">
        <f>Table13458[[#This Row],[Diff 1]]/Table13458[[#This Row],[Actual cost]]*100</f>
        <v>#DIV/0!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</row>
    <row r="331" spans="1:33" x14ac:dyDescent="0.3">
      <c r="A331" t="s">
        <v>351</v>
      </c>
      <c r="B331">
        <v>329</v>
      </c>
      <c r="C331" t="str">
        <f>LEFT(Table13458[[#This Row],[Contingency id]])</f>
        <v>A</v>
      </c>
      <c r="D331">
        <v>0</v>
      </c>
      <c r="E331" s="1">
        <v>1</v>
      </c>
      <c r="F331">
        <v>19</v>
      </c>
      <c r="G331">
        <v>19</v>
      </c>
      <c r="H331" s="1">
        <v>0</v>
      </c>
      <c r="I331" s="2">
        <f>AVERAGE(Table13458[[#This Row],[Estimated costs 1]:[Estimated costs 20]])</f>
        <v>0</v>
      </c>
      <c r="J331" s="2">
        <f>_xlfn.STDEV.P(Table13458[[#This Row],[Estimated costs 1]:[Estimated costs 20]])</f>
        <v>0</v>
      </c>
      <c r="K331" s="2" t="e">
        <f>Table13458[[#This Row],[Dev]]/Table13458[[#This Row],[Mean]]*100</f>
        <v>#DIV/0!</v>
      </c>
      <c r="L331" s="2">
        <f>Table13458[[#This Row],[Estimated costs 1]]-Table13458[[#This Row],[Actual cost]]</f>
        <v>0</v>
      </c>
      <c r="M331" s="2" t="e">
        <f>Table13458[[#This Row],[Diff 1]]/Table13458[[#This Row],[Actual cost]]*100</f>
        <v>#DIV/0!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</row>
    <row r="332" spans="1:33" x14ac:dyDescent="0.3">
      <c r="A332" t="s">
        <v>352</v>
      </c>
      <c r="B332">
        <v>330</v>
      </c>
      <c r="C332" t="str">
        <f>LEFT(Table13458[[#This Row],[Contingency id]])</f>
        <v>A</v>
      </c>
      <c r="D332">
        <v>0</v>
      </c>
      <c r="E332" s="1">
        <v>1</v>
      </c>
      <c r="F332">
        <v>19</v>
      </c>
      <c r="G332">
        <v>19</v>
      </c>
      <c r="H332" s="1">
        <v>0</v>
      </c>
      <c r="I332" s="2">
        <f>AVERAGE(Table13458[[#This Row],[Estimated costs 1]:[Estimated costs 20]])</f>
        <v>0</v>
      </c>
      <c r="J332" s="2">
        <f>_xlfn.STDEV.P(Table13458[[#This Row],[Estimated costs 1]:[Estimated costs 20]])</f>
        <v>0</v>
      </c>
      <c r="K332" s="2" t="e">
        <f>Table13458[[#This Row],[Dev]]/Table13458[[#This Row],[Mean]]*100</f>
        <v>#DIV/0!</v>
      </c>
      <c r="L332" s="2">
        <f>Table13458[[#This Row],[Estimated costs 1]]-Table13458[[#This Row],[Actual cost]]</f>
        <v>0</v>
      </c>
      <c r="M332" s="2" t="e">
        <f>Table13458[[#This Row],[Diff 1]]/Table13458[[#This Row],[Actual cost]]*100</f>
        <v>#DIV/0!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</row>
    <row r="333" spans="1:33" x14ac:dyDescent="0.3">
      <c r="A333" t="s">
        <v>353</v>
      </c>
      <c r="B333">
        <v>331</v>
      </c>
      <c r="C333" t="str">
        <f>LEFT(Table13458[[#This Row],[Contingency id]])</f>
        <v>A</v>
      </c>
      <c r="D333">
        <v>0</v>
      </c>
      <c r="E333" s="1">
        <v>1</v>
      </c>
      <c r="F333">
        <v>19</v>
      </c>
      <c r="G333">
        <v>19</v>
      </c>
      <c r="H333" s="1">
        <v>0</v>
      </c>
      <c r="I333" s="2">
        <f>AVERAGE(Table13458[[#This Row],[Estimated costs 1]:[Estimated costs 20]])</f>
        <v>0</v>
      </c>
      <c r="J333" s="2">
        <f>_xlfn.STDEV.P(Table13458[[#This Row],[Estimated costs 1]:[Estimated costs 20]])</f>
        <v>0</v>
      </c>
      <c r="K333" s="2" t="e">
        <f>Table13458[[#This Row],[Dev]]/Table13458[[#This Row],[Mean]]*100</f>
        <v>#DIV/0!</v>
      </c>
      <c r="L333" s="2">
        <f>Table13458[[#This Row],[Estimated costs 1]]-Table13458[[#This Row],[Actual cost]]</f>
        <v>0</v>
      </c>
      <c r="M333" s="2" t="e">
        <f>Table13458[[#This Row],[Diff 1]]/Table13458[[#This Row],[Actual cost]]*100</f>
        <v>#DIV/0!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</row>
    <row r="334" spans="1:33" x14ac:dyDescent="0.3">
      <c r="A334" t="s">
        <v>354</v>
      </c>
      <c r="B334">
        <v>332</v>
      </c>
      <c r="C334" t="str">
        <f>LEFT(Table13458[[#This Row],[Contingency id]])</f>
        <v>A</v>
      </c>
      <c r="D334">
        <v>0</v>
      </c>
      <c r="E334" s="1">
        <v>1</v>
      </c>
      <c r="F334">
        <v>19</v>
      </c>
      <c r="G334">
        <v>19</v>
      </c>
      <c r="H334" s="1">
        <v>0</v>
      </c>
      <c r="I334" s="2">
        <f>AVERAGE(Table13458[[#This Row],[Estimated costs 1]:[Estimated costs 20]])</f>
        <v>0</v>
      </c>
      <c r="J334" s="2">
        <f>_xlfn.STDEV.P(Table13458[[#This Row],[Estimated costs 1]:[Estimated costs 20]])</f>
        <v>0</v>
      </c>
      <c r="K334" s="2" t="e">
        <f>Table13458[[#This Row],[Dev]]/Table13458[[#This Row],[Mean]]*100</f>
        <v>#DIV/0!</v>
      </c>
      <c r="L334" s="2">
        <f>Table13458[[#This Row],[Estimated costs 1]]-Table13458[[#This Row],[Actual cost]]</f>
        <v>0</v>
      </c>
      <c r="M334" s="2" t="e">
        <f>Table13458[[#This Row],[Diff 1]]/Table13458[[#This Row],[Actual cost]]*100</f>
        <v>#DIV/0!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</row>
    <row r="335" spans="1:33" x14ac:dyDescent="0.3">
      <c r="A335" t="s">
        <v>355</v>
      </c>
      <c r="B335">
        <v>333</v>
      </c>
      <c r="C335" t="str">
        <f>LEFT(Table13458[[#This Row],[Contingency id]])</f>
        <v>A</v>
      </c>
      <c r="D335">
        <v>0</v>
      </c>
      <c r="E335" s="1">
        <v>1</v>
      </c>
      <c r="F335">
        <v>20</v>
      </c>
      <c r="G335">
        <v>20</v>
      </c>
      <c r="H335" s="1">
        <v>0</v>
      </c>
      <c r="I335" s="2">
        <f>AVERAGE(Table13458[[#This Row],[Estimated costs 1]:[Estimated costs 20]])</f>
        <v>0</v>
      </c>
      <c r="J335" s="2">
        <f>_xlfn.STDEV.P(Table13458[[#This Row],[Estimated costs 1]:[Estimated costs 20]])</f>
        <v>0</v>
      </c>
      <c r="K335" s="2" t="e">
        <f>Table13458[[#This Row],[Dev]]/Table13458[[#This Row],[Mean]]*100</f>
        <v>#DIV/0!</v>
      </c>
      <c r="L335" s="2">
        <f>Table13458[[#This Row],[Estimated costs 1]]-Table13458[[#This Row],[Actual cost]]</f>
        <v>0</v>
      </c>
      <c r="M335" s="2" t="e">
        <f>Table13458[[#This Row],[Diff 1]]/Table13458[[#This Row],[Actual cost]]*100</f>
        <v>#DIV/0!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</row>
    <row r="336" spans="1:33" x14ac:dyDescent="0.3">
      <c r="A336" t="s">
        <v>356</v>
      </c>
      <c r="B336">
        <v>334</v>
      </c>
      <c r="C336" t="str">
        <f>LEFT(Table13458[[#This Row],[Contingency id]])</f>
        <v>A</v>
      </c>
      <c r="D336">
        <v>0</v>
      </c>
      <c r="E336" s="1">
        <v>1</v>
      </c>
      <c r="F336">
        <v>20</v>
      </c>
      <c r="G336">
        <v>20</v>
      </c>
      <c r="H336" s="1">
        <v>0</v>
      </c>
      <c r="I336" s="2">
        <f>AVERAGE(Table13458[[#This Row],[Estimated costs 1]:[Estimated costs 20]])</f>
        <v>0</v>
      </c>
      <c r="J336" s="2">
        <f>_xlfn.STDEV.P(Table13458[[#This Row],[Estimated costs 1]:[Estimated costs 20]])</f>
        <v>0</v>
      </c>
      <c r="K336" s="2" t="e">
        <f>Table13458[[#This Row],[Dev]]/Table13458[[#This Row],[Mean]]*100</f>
        <v>#DIV/0!</v>
      </c>
      <c r="L336" s="2">
        <f>Table13458[[#This Row],[Estimated costs 1]]-Table13458[[#This Row],[Actual cost]]</f>
        <v>0</v>
      </c>
      <c r="M336" s="2" t="e">
        <f>Table13458[[#This Row],[Diff 1]]/Table13458[[#This Row],[Actual cost]]*100</f>
        <v>#DIV/0!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</row>
    <row r="337" spans="1:33" x14ac:dyDescent="0.3">
      <c r="A337" t="s">
        <v>357</v>
      </c>
      <c r="B337">
        <v>335</v>
      </c>
      <c r="C337" t="str">
        <f>LEFT(Table13458[[#This Row],[Contingency id]])</f>
        <v>A</v>
      </c>
      <c r="D337">
        <v>0</v>
      </c>
      <c r="E337" s="1">
        <v>1</v>
      </c>
      <c r="F337">
        <v>20</v>
      </c>
      <c r="G337">
        <v>20</v>
      </c>
      <c r="H337" s="1">
        <v>0</v>
      </c>
      <c r="I337" s="2">
        <f>AVERAGE(Table13458[[#This Row],[Estimated costs 1]:[Estimated costs 20]])</f>
        <v>0</v>
      </c>
      <c r="J337" s="2">
        <f>_xlfn.STDEV.P(Table13458[[#This Row],[Estimated costs 1]:[Estimated costs 20]])</f>
        <v>0</v>
      </c>
      <c r="K337" s="2" t="e">
        <f>Table13458[[#This Row],[Dev]]/Table13458[[#This Row],[Mean]]*100</f>
        <v>#DIV/0!</v>
      </c>
      <c r="L337" s="2">
        <f>Table13458[[#This Row],[Estimated costs 1]]-Table13458[[#This Row],[Actual cost]]</f>
        <v>0</v>
      </c>
      <c r="M337" s="2" t="e">
        <f>Table13458[[#This Row],[Diff 1]]/Table13458[[#This Row],[Actual cost]]*100</f>
        <v>#DIV/0!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</row>
    <row r="338" spans="1:33" x14ac:dyDescent="0.3">
      <c r="A338" t="s">
        <v>358</v>
      </c>
      <c r="B338">
        <v>336</v>
      </c>
      <c r="C338" t="str">
        <f>LEFT(Table13458[[#This Row],[Contingency id]])</f>
        <v>A</v>
      </c>
      <c r="D338">
        <v>0</v>
      </c>
      <c r="E338" s="1">
        <v>1.0324675324675301</v>
      </c>
      <c r="F338">
        <v>159</v>
      </c>
      <c r="G338">
        <v>154</v>
      </c>
      <c r="H338" s="1">
        <v>0</v>
      </c>
      <c r="I338" s="2">
        <f>AVERAGE(Table13458[[#This Row],[Estimated costs 1]:[Estimated costs 20]])</f>
        <v>0</v>
      </c>
      <c r="J338" s="2">
        <f>_xlfn.STDEV.P(Table13458[[#This Row],[Estimated costs 1]:[Estimated costs 20]])</f>
        <v>0</v>
      </c>
      <c r="K338" s="2" t="e">
        <f>Table13458[[#This Row],[Dev]]/Table13458[[#This Row],[Mean]]*100</f>
        <v>#DIV/0!</v>
      </c>
      <c r="L338" s="2">
        <f>Table13458[[#This Row],[Estimated costs 1]]-Table13458[[#This Row],[Actual cost]]</f>
        <v>0</v>
      </c>
      <c r="M338" s="2" t="e">
        <f>Table13458[[#This Row],[Diff 1]]/Table13458[[#This Row],[Actual cost]]*100</f>
        <v>#DIV/0!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</row>
    <row r="339" spans="1:33" x14ac:dyDescent="0.3">
      <c r="A339" t="s">
        <v>359</v>
      </c>
      <c r="B339">
        <v>337</v>
      </c>
      <c r="C339" t="str">
        <f>LEFT(Table13458[[#This Row],[Contingency id]])</f>
        <v>A</v>
      </c>
      <c r="D339">
        <v>0</v>
      </c>
      <c r="E339" s="1">
        <v>1.0392156862744999</v>
      </c>
      <c r="F339">
        <v>159</v>
      </c>
      <c r="G339">
        <v>153</v>
      </c>
      <c r="H339" s="1">
        <v>0</v>
      </c>
      <c r="I339" s="2">
        <f>AVERAGE(Table13458[[#This Row],[Estimated costs 1]:[Estimated costs 20]])</f>
        <v>0</v>
      </c>
      <c r="J339" s="2">
        <f>_xlfn.STDEV.P(Table13458[[#This Row],[Estimated costs 1]:[Estimated costs 20]])</f>
        <v>0</v>
      </c>
      <c r="K339" s="2" t="e">
        <f>Table13458[[#This Row],[Dev]]/Table13458[[#This Row],[Mean]]*100</f>
        <v>#DIV/0!</v>
      </c>
      <c r="L339" s="2">
        <f>Table13458[[#This Row],[Estimated costs 1]]-Table13458[[#This Row],[Actual cost]]</f>
        <v>0</v>
      </c>
      <c r="M339" s="2" t="e">
        <f>Table13458[[#This Row],[Diff 1]]/Table13458[[#This Row],[Actual cost]]*100</f>
        <v>#DIV/0!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</row>
    <row r="340" spans="1:33" x14ac:dyDescent="0.3">
      <c r="A340" t="s">
        <v>360</v>
      </c>
      <c r="B340">
        <v>338</v>
      </c>
      <c r="C340" t="str">
        <f>LEFT(Table13458[[#This Row],[Contingency id]])</f>
        <v>A</v>
      </c>
      <c r="D340">
        <v>0</v>
      </c>
      <c r="E340" s="1">
        <v>1.06</v>
      </c>
      <c r="F340">
        <v>159</v>
      </c>
      <c r="G340">
        <v>150</v>
      </c>
      <c r="H340" s="1">
        <v>0</v>
      </c>
      <c r="I340" s="2">
        <f>AVERAGE(Table13458[[#This Row],[Estimated costs 1]:[Estimated costs 20]])</f>
        <v>0</v>
      </c>
      <c r="J340" s="2">
        <f>_xlfn.STDEV.P(Table13458[[#This Row],[Estimated costs 1]:[Estimated costs 20]])</f>
        <v>0</v>
      </c>
      <c r="K340" s="2" t="e">
        <f>Table13458[[#This Row],[Dev]]/Table13458[[#This Row],[Mean]]*100</f>
        <v>#DIV/0!</v>
      </c>
      <c r="L340" s="2">
        <f>Table13458[[#This Row],[Estimated costs 1]]-Table13458[[#This Row],[Actual cost]]</f>
        <v>0</v>
      </c>
      <c r="M340" s="2" t="e">
        <f>Table13458[[#This Row],[Diff 1]]/Table13458[[#This Row],[Actual cost]]*100</f>
        <v>#DIV/0!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</row>
    <row r="341" spans="1:33" x14ac:dyDescent="0.3">
      <c r="A341" t="s">
        <v>361</v>
      </c>
      <c r="B341">
        <v>339</v>
      </c>
      <c r="C341" t="str">
        <f>LEFT(Table13458[[#This Row],[Contingency id]])</f>
        <v>A</v>
      </c>
      <c r="D341">
        <v>0</v>
      </c>
      <c r="E341" s="1">
        <v>1.0392156862744999</v>
      </c>
      <c r="F341">
        <v>159</v>
      </c>
      <c r="G341">
        <v>153</v>
      </c>
      <c r="H341" s="1">
        <v>0</v>
      </c>
      <c r="I341" s="2">
        <f>AVERAGE(Table13458[[#This Row],[Estimated costs 1]:[Estimated costs 20]])</f>
        <v>0</v>
      </c>
      <c r="J341" s="2">
        <f>_xlfn.STDEV.P(Table13458[[#This Row],[Estimated costs 1]:[Estimated costs 20]])</f>
        <v>0</v>
      </c>
      <c r="K341" s="2" t="e">
        <f>Table13458[[#This Row],[Dev]]/Table13458[[#This Row],[Mean]]*100</f>
        <v>#DIV/0!</v>
      </c>
      <c r="L341" s="2">
        <f>Table13458[[#This Row],[Estimated costs 1]]-Table13458[[#This Row],[Actual cost]]</f>
        <v>0</v>
      </c>
      <c r="M341" s="2" t="e">
        <f>Table13458[[#This Row],[Diff 1]]/Table13458[[#This Row],[Actual cost]]*100</f>
        <v>#DIV/0!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</row>
    <row r="342" spans="1:33" x14ac:dyDescent="0.3">
      <c r="A342" t="s">
        <v>362</v>
      </c>
      <c r="B342">
        <v>340</v>
      </c>
      <c r="C342" t="str">
        <f>LEFT(Table13458[[#This Row],[Contingency id]])</f>
        <v>A</v>
      </c>
      <c r="D342">
        <v>0</v>
      </c>
      <c r="E342" s="1">
        <v>1</v>
      </c>
      <c r="F342">
        <v>70</v>
      </c>
      <c r="G342">
        <v>70</v>
      </c>
      <c r="H342" s="1">
        <v>0</v>
      </c>
      <c r="I342" s="2">
        <f>AVERAGE(Table13458[[#This Row],[Estimated costs 1]:[Estimated costs 20]])</f>
        <v>0</v>
      </c>
      <c r="J342" s="2">
        <f>_xlfn.STDEV.P(Table13458[[#This Row],[Estimated costs 1]:[Estimated costs 20]])</f>
        <v>0</v>
      </c>
      <c r="K342" s="2" t="e">
        <f>Table13458[[#This Row],[Dev]]/Table13458[[#This Row],[Mean]]*100</f>
        <v>#DIV/0!</v>
      </c>
      <c r="L342" s="2">
        <f>Table13458[[#This Row],[Estimated costs 1]]-Table13458[[#This Row],[Actual cost]]</f>
        <v>0</v>
      </c>
      <c r="M342" s="2" t="e">
        <f>Table13458[[#This Row],[Diff 1]]/Table13458[[#This Row],[Actual cost]]*100</f>
        <v>#DIV/0!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</row>
    <row r="343" spans="1:33" x14ac:dyDescent="0.3">
      <c r="A343" t="s">
        <v>363</v>
      </c>
      <c r="B343">
        <v>341</v>
      </c>
      <c r="C343" t="str">
        <f>LEFT(Table13458[[#This Row],[Contingency id]])</f>
        <v>A</v>
      </c>
      <c r="D343">
        <v>0</v>
      </c>
      <c r="E343" s="1">
        <v>1.01449275362318</v>
      </c>
      <c r="F343">
        <v>70</v>
      </c>
      <c r="G343">
        <v>69</v>
      </c>
      <c r="H343" s="1">
        <v>0</v>
      </c>
      <c r="I343" s="2">
        <f>AVERAGE(Table13458[[#This Row],[Estimated costs 1]:[Estimated costs 20]])</f>
        <v>0</v>
      </c>
      <c r="J343" s="2">
        <f>_xlfn.STDEV.P(Table13458[[#This Row],[Estimated costs 1]:[Estimated costs 20]])</f>
        <v>0</v>
      </c>
      <c r="K343" s="2" t="e">
        <f>Table13458[[#This Row],[Dev]]/Table13458[[#This Row],[Mean]]*100</f>
        <v>#DIV/0!</v>
      </c>
      <c r="L343" s="2">
        <f>Table13458[[#This Row],[Estimated costs 1]]-Table13458[[#This Row],[Actual cost]]</f>
        <v>0</v>
      </c>
      <c r="M343" s="2" t="e">
        <f>Table13458[[#This Row],[Diff 1]]/Table13458[[#This Row],[Actual cost]]*100</f>
        <v>#DIV/0!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</row>
    <row r="344" spans="1:33" x14ac:dyDescent="0.3">
      <c r="A344" t="s">
        <v>364</v>
      </c>
      <c r="B344">
        <v>342</v>
      </c>
      <c r="C344" t="str">
        <f>LEFT(Table13458[[#This Row],[Contingency id]])</f>
        <v>A</v>
      </c>
      <c r="D344">
        <v>0</v>
      </c>
      <c r="E344" s="1">
        <v>1.01204819277108</v>
      </c>
      <c r="F344">
        <v>84</v>
      </c>
      <c r="G344">
        <v>83</v>
      </c>
      <c r="H344" s="1">
        <v>0</v>
      </c>
      <c r="I344" s="2">
        <f>AVERAGE(Table13458[[#This Row],[Estimated costs 1]:[Estimated costs 20]])</f>
        <v>0</v>
      </c>
      <c r="J344" s="2">
        <f>_xlfn.STDEV.P(Table13458[[#This Row],[Estimated costs 1]:[Estimated costs 20]])</f>
        <v>0</v>
      </c>
      <c r="K344" s="2" t="e">
        <f>Table13458[[#This Row],[Dev]]/Table13458[[#This Row],[Mean]]*100</f>
        <v>#DIV/0!</v>
      </c>
      <c r="L344" s="2">
        <f>Table13458[[#This Row],[Estimated costs 1]]-Table13458[[#This Row],[Actual cost]]</f>
        <v>0</v>
      </c>
      <c r="M344" s="2" t="e">
        <f>Table13458[[#This Row],[Diff 1]]/Table13458[[#This Row],[Actual cost]]*100</f>
        <v>#DIV/0!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</row>
    <row r="345" spans="1:33" x14ac:dyDescent="0.3">
      <c r="A345" t="s">
        <v>365</v>
      </c>
      <c r="B345">
        <v>343</v>
      </c>
      <c r="C345" t="str">
        <f>LEFT(Table13458[[#This Row],[Contingency id]])</f>
        <v>A</v>
      </c>
      <c r="D345">
        <v>0</v>
      </c>
      <c r="E345" s="1">
        <v>1.1052631578947301</v>
      </c>
      <c r="F345">
        <v>84</v>
      </c>
      <c r="G345">
        <v>76</v>
      </c>
      <c r="H345" s="1">
        <v>0</v>
      </c>
      <c r="I345" s="2">
        <f>AVERAGE(Table13458[[#This Row],[Estimated costs 1]:[Estimated costs 20]])</f>
        <v>0</v>
      </c>
      <c r="J345" s="2">
        <f>_xlfn.STDEV.P(Table13458[[#This Row],[Estimated costs 1]:[Estimated costs 20]])</f>
        <v>0</v>
      </c>
      <c r="K345" s="2" t="e">
        <f>Table13458[[#This Row],[Dev]]/Table13458[[#This Row],[Mean]]*100</f>
        <v>#DIV/0!</v>
      </c>
      <c r="L345" s="2">
        <f>Table13458[[#This Row],[Estimated costs 1]]-Table13458[[#This Row],[Actual cost]]</f>
        <v>0</v>
      </c>
      <c r="M345" s="2" t="e">
        <f>Table13458[[#This Row],[Diff 1]]/Table13458[[#This Row],[Actual cost]]*100</f>
        <v>#DIV/0!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</row>
    <row r="346" spans="1:33" x14ac:dyDescent="0.3">
      <c r="A346" t="s">
        <v>366</v>
      </c>
      <c r="B346">
        <v>344</v>
      </c>
      <c r="C346" t="str">
        <f>LEFT(Table13458[[#This Row],[Contingency id]])</f>
        <v>A</v>
      </c>
      <c r="D346">
        <v>0</v>
      </c>
      <c r="E346" s="1">
        <v>1.0243902439024299</v>
      </c>
      <c r="F346">
        <v>84</v>
      </c>
      <c r="G346">
        <v>82</v>
      </c>
      <c r="H346" s="1">
        <v>0</v>
      </c>
      <c r="I346" s="2">
        <f>AVERAGE(Table13458[[#This Row],[Estimated costs 1]:[Estimated costs 20]])</f>
        <v>0</v>
      </c>
      <c r="J346" s="2">
        <f>_xlfn.STDEV.P(Table13458[[#This Row],[Estimated costs 1]:[Estimated costs 20]])</f>
        <v>0</v>
      </c>
      <c r="K346" s="2" t="e">
        <f>Table13458[[#This Row],[Dev]]/Table13458[[#This Row],[Mean]]*100</f>
        <v>#DIV/0!</v>
      </c>
      <c r="L346" s="2">
        <f>Table13458[[#This Row],[Estimated costs 1]]-Table13458[[#This Row],[Actual cost]]</f>
        <v>0</v>
      </c>
      <c r="M346" s="2" t="e">
        <f>Table13458[[#This Row],[Diff 1]]/Table13458[[#This Row],[Actual cost]]*100</f>
        <v>#DIV/0!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</row>
    <row r="347" spans="1:33" x14ac:dyDescent="0.3">
      <c r="A347" t="s">
        <v>367</v>
      </c>
      <c r="B347">
        <v>345</v>
      </c>
      <c r="C347" t="str">
        <f>LEFT(Table13458[[#This Row],[Contingency id]])</f>
        <v>A</v>
      </c>
      <c r="D347">
        <v>0</v>
      </c>
      <c r="E347" s="1">
        <v>1</v>
      </c>
      <c r="F347">
        <v>70</v>
      </c>
      <c r="G347">
        <v>70</v>
      </c>
      <c r="H347" s="1">
        <v>0</v>
      </c>
      <c r="I347" s="2">
        <f>AVERAGE(Table13458[[#This Row],[Estimated costs 1]:[Estimated costs 20]])</f>
        <v>0</v>
      </c>
      <c r="J347" s="2">
        <f>_xlfn.STDEV.P(Table13458[[#This Row],[Estimated costs 1]:[Estimated costs 20]])</f>
        <v>0</v>
      </c>
      <c r="K347" s="2" t="e">
        <f>Table13458[[#This Row],[Dev]]/Table13458[[#This Row],[Mean]]*100</f>
        <v>#DIV/0!</v>
      </c>
      <c r="L347" s="2">
        <f>Table13458[[#This Row],[Estimated costs 1]]-Table13458[[#This Row],[Actual cost]]</f>
        <v>0</v>
      </c>
      <c r="M347" s="2" t="e">
        <f>Table13458[[#This Row],[Diff 1]]/Table13458[[#This Row],[Actual cost]]*100</f>
        <v>#DIV/0!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</row>
    <row r="348" spans="1:33" x14ac:dyDescent="0.3">
      <c r="A348" t="s">
        <v>368</v>
      </c>
      <c r="B348">
        <v>346</v>
      </c>
      <c r="C348" t="str">
        <f>LEFT(Table13458[[#This Row],[Contingency id]])</f>
        <v>A</v>
      </c>
      <c r="D348">
        <v>0</v>
      </c>
      <c r="E348" s="1">
        <v>1.02941176470588</v>
      </c>
      <c r="F348">
        <v>70</v>
      </c>
      <c r="G348">
        <v>68</v>
      </c>
      <c r="H348" s="1">
        <v>0</v>
      </c>
      <c r="I348" s="2">
        <f>AVERAGE(Table13458[[#This Row],[Estimated costs 1]:[Estimated costs 20]])</f>
        <v>0</v>
      </c>
      <c r="J348" s="2">
        <f>_xlfn.STDEV.P(Table13458[[#This Row],[Estimated costs 1]:[Estimated costs 20]])</f>
        <v>0</v>
      </c>
      <c r="K348" s="2" t="e">
        <f>Table13458[[#This Row],[Dev]]/Table13458[[#This Row],[Mean]]*100</f>
        <v>#DIV/0!</v>
      </c>
      <c r="L348" s="2">
        <f>Table13458[[#This Row],[Estimated costs 1]]-Table13458[[#This Row],[Actual cost]]</f>
        <v>0</v>
      </c>
      <c r="M348" s="2" t="e">
        <f>Table13458[[#This Row],[Diff 1]]/Table13458[[#This Row],[Actual cost]]*100</f>
        <v>#DIV/0!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</row>
    <row r="349" spans="1:33" x14ac:dyDescent="0.3">
      <c r="A349" t="s">
        <v>369</v>
      </c>
      <c r="B349">
        <v>347</v>
      </c>
      <c r="C349" t="str">
        <f>LEFT(Table13458[[#This Row],[Contingency id]])</f>
        <v>A</v>
      </c>
      <c r="D349">
        <v>0</v>
      </c>
      <c r="E349" s="1">
        <v>1.02941176470588</v>
      </c>
      <c r="F349">
        <v>70</v>
      </c>
      <c r="G349">
        <v>68</v>
      </c>
      <c r="H349" s="1">
        <v>0</v>
      </c>
      <c r="I349" s="2">
        <f>AVERAGE(Table13458[[#This Row],[Estimated costs 1]:[Estimated costs 20]])</f>
        <v>0</v>
      </c>
      <c r="J349" s="2">
        <f>_xlfn.STDEV.P(Table13458[[#This Row],[Estimated costs 1]:[Estimated costs 20]])</f>
        <v>0</v>
      </c>
      <c r="K349" s="2" t="e">
        <f>Table13458[[#This Row],[Dev]]/Table13458[[#This Row],[Mean]]*100</f>
        <v>#DIV/0!</v>
      </c>
      <c r="L349" s="2">
        <f>Table13458[[#This Row],[Estimated costs 1]]-Table13458[[#This Row],[Actual cost]]</f>
        <v>0</v>
      </c>
      <c r="M349" s="2" t="e">
        <f>Table13458[[#This Row],[Diff 1]]/Table13458[[#This Row],[Actual cost]]*100</f>
        <v>#DIV/0!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</row>
    <row r="350" spans="1:33" x14ac:dyDescent="0.3">
      <c r="A350" t="s">
        <v>370</v>
      </c>
      <c r="B350">
        <v>348</v>
      </c>
      <c r="C350" t="str">
        <f>LEFT(Table13458[[#This Row],[Contingency id]])</f>
        <v>A</v>
      </c>
      <c r="D350">
        <v>0</v>
      </c>
      <c r="E350" s="1">
        <v>1.01204819277108</v>
      </c>
      <c r="F350">
        <v>84</v>
      </c>
      <c r="G350">
        <v>83</v>
      </c>
      <c r="H350" s="1">
        <v>0</v>
      </c>
      <c r="I350" s="2">
        <f>AVERAGE(Table13458[[#This Row],[Estimated costs 1]:[Estimated costs 20]])</f>
        <v>0</v>
      </c>
      <c r="J350" s="2">
        <f>_xlfn.STDEV.P(Table13458[[#This Row],[Estimated costs 1]:[Estimated costs 20]])</f>
        <v>0</v>
      </c>
      <c r="K350" s="2" t="e">
        <f>Table13458[[#This Row],[Dev]]/Table13458[[#This Row],[Mean]]*100</f>
        <v>#DIV/0!</v>
      </c>
      <c r="L350" s="2">
        <f>Table13458[[#This Row],[Estimated costs 1]]-Table13458[[#This Row],[Actual cost]]</f>
        <v>0</v>
      </c>
      <c r="M350" s="2" t="e">
        <f>Table13458[[#This Row],[Diff 1]]/Table13458[[#This Row],[Actual cost]]*100</f>
        <v>#DIV/0!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</row>
    <row r="351" spans="1:33" x14ac:dyDescent="0.3">
      <c r="A351" t="s">
        <v>371</v>
      </c>
      <c r="B351">
        <v>349</v>
      </c>
      <c r="C351" t="str">
        <f>LEFT(Table13458[[#This Row],[Contingency id]])</f>
        <v>A</v>
      </c>
      <c r="D351">
        <v>0</v>
      </c>
      <c r="E351" s="1">
        <v>1</v>
      </c>
      <c r="F351">
        <v>84</v>
      </c>
      <c r="G351">
        <v>84</v>
      </c>
      <c r="H351" s="1">
        <v>0</v>
      </c>
      <c r="I351" s="2">
        <f>AVERAGE(Table13458[[#This Row],[Estimated costs 1]:[Estimated costs 20]])</f>
        <v>0</v>
      </c>
      <c r="J351" s="2">
        <f>_xlfn.STDEV.P(Table13458[[#This Row],[Estimated costs 1]:[Estimated costs 20]])</f>
        <v>0</v>
      </c>
      <c r="K351" s="2" t="e">
        <f>Table13458[[#This Row],[Dev]]/Table13458[[#This Row],[Mean]]*100</f>
        <v>#DIV/0!</v>
      </c>
      <c r="L351" s="2">
        <f>Table13458[[#This Row],[Estimated costs 1]]-Table13458[[#This Row],[Actual cost]]</f>
        <v>0</v>
      </c>
      <c r="M351" s="2" t="e">
        <f>Table13458[[#This Row],[Diff 1]]/Table13458[[#This Row],[Actual cost]]*100</f>
        <v>#DIV/0!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</row>
    <row r="352" spans="1:33" x14ac:dyDescent="0.3">
      <c r="A352" t="s">
        <v>372</v>
      </c>
      <c r="B352">
        <v>350</v>
      </c>
      <c r="C352" t="str">
        <f>LEFT(Table13458[[#This Row],[Contingency id]])</f>
        <v>A</v>
      </c>
      <c r="D352">
        <v>0</v>
      </c>
      <c r="E352" s="1">
        <v>1.0166666666666599</v>
      </c>
      <c r="F352">
        <v>122</v>
      </c>
      <c r="G352">
        <v>120</v>
      </c>
      <c r="H352" s="1">
        <v>0</v>
      </c>
      <c r="I352" s="2">
        <f>AVERAGE(Table13458[[#This Row],[Estimated costs 1]:[Estimated costs 20]])</f>
        <v>0</v>
      </c>
      <c r="J352" s="2">
        <f>_xlfn.STDEV.P(Table13458[[#This Row],[Estimated costs 1]:[Estimated costs 20]])</f>
        <v>0</v>
      </c>
      <c r="K352" s="2" t="e">
        <f>Table13458[[#This Row],[Dev]]/Table13458[[#This Row],[Mean]]*100</f>
        <v>#DIV/0!</v>
      </c>
      <c r="L352" s="2">
        <f>Table13458[[#This Row],[Estimated costs 1]]-Table13458[[#This Row],[Actual cost]]</f>
        <v>0</v>
      </c>
      <c r="M352" s="2" t="e">
        <f>Table13458[[#This Row],[Diff 1]]/Table13458[[#This Row],[Actual cost]]*100</f>
        <v>#DIV/0!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</row>
    <row r="353" spans="1:33" x14ac:dyDescent="0.3">
      <c r="A353" t="s">
        <v>373</v>
      </c>
      <c r="B353">
        <v>351</v>
      </c>
      <c r="C353" t="str">
        <f>LEFT(Table13458[[#This Row],[Contingency id]])</f>
        <v>A</v>
      </c>
      <c r="D353">
        <v>0</v>
      </c>
      <c r="E353" s="1">
        <v>1</v>
      </c>
      <c r="F353">
        <v>108</v>
      </c>
      <c r="G353">
        <v>108</v>
      </c>
      <c r="H353" s="1">
        <v>0</v>
      </c>
      <c r="I353" s="2">
        <f>AVERAGE(Table13458[[#This Row],[Estimated costs 1]:[Estimated costs 20]])</f>
        <v>0</v>
      </c>
      <c r="J353" s="2">
        <f>_xlfn.STDEV.P(Table13458[[#This Row],[Estimated costs 1]:[Estimated costs 20]])</f>
        <v>0</v>
      </c>
      <c r="K353" s="2" t="e">
        <f>Table13458[[#This Row],[Dev]]/Table13458[[#This Row],[Mean]]*100</f>
        <v>#DIV/0!</v>
      </c>
      <c r="L353" s="2">
        <f>Table13458[[#This Row],[Estimated costs 1]]-Table13458[[#This Row],[Actual cost]]</f>
        <v>0</v>
      </c>
      <c r="M353" s="2" t="e">
        <f>Table13458[[#This Row],[Diff 1]]/Table13458[[#This Row],[Actual cost]]*100</f>
        <v>#DIV/0!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</row>
    <row r="354" spans="1:33" x14ac:dyDescent="0.3">
      <c r="A354" t="s">
        <v>374</v>
      </c>
      <c r="B354">
        <v>352</v>
      </c>
      <c r="C354" t="str">
        <f>LEFT(Table13458[[#This Row],[Contingency id]])</f>
        <v>A</v>
      </c>
      <c r="D354">
        <v>0</v>
      </c>
      <c r="E354" s="1">
        <v>1.0427350427350399</v>
      </c>
      <c r="F354">
        <v>122</v>
      </c>
      <c r="G354">
        <v>117</v>
      </c>
      <c r="H354" s="1">
        <v>0</v>
      </c>
      <c r="I354" s="2">
        <f>AVERAGE(Table13458[[#This Row],[Estimated costs 1]:[Estimated costs 20]])</f>
        <v>0</v>
      </c>
      <c r="J354" s="2">
        <f>_xlfn.STDEV.P(Table13458[[#This Row],[Estimated costs 1]:[Estimated costs 20]])</f>
        <v>0</v>
      </c>
      <c r="K354" s="2" t="e">
        <f>Table13458[[#This Row],[Dev]]/Table13458[[#This Row],[Mean]]*100</f>
        <v>#DIV/0!</v>
      </c>
      <c r="L354" s="2">
        <f>Table13458[[#This Row],[Estimated costs 1]]-Table13458[[#This Row],[Actual cost]]</f>
        <v>0</v>
      </c>
      <c r="M354" s="2" t="e">
        <f>Table13458[[#This Row],[Diff 1]]/Table13458[[#This Row],[Actual cost]]*100</f>
        <v>#DIV/0!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</row>
    <row r="355" spans="1:33" x14ac:dyDescent="0.3">
      <c r="A355" t="s">
        <v>375</v>
      </c>
      <c r="B355">
        <v>353</v>
      </c>
      <c r="C355" t="str">
        <f>LEFT(Table13458[[#This Row],[Contingency id]])</f>
        <v>A</v>
      </c>
      <c r="D355">
        <v>0</v>
      </c>
      <c r="E355" s="1">
        <v>1.0338983050847399</v>
      </c>
      <c r="F355">
        <v>122</v>
      </c>
      <c r="G355">
        <v>118</v>
      </c>
      <c r="H355" s="1">
        <v>0</v>
      </c>
      <c r="I355" s="2">
        <f>AVERAGE(Table13458[[#This Row],[Estimated costs 1]:[Estimated costs 20]])</f>
        <v>0</v>
      </c>
      <c r="J355" s="2">
        <f>_xlfn.STDEV.P(Table13458[[#This Row],[Estimated costs 1]:[Estimated costs 20]])</f>
        <v>0</v>
      </c>
      <c r="K355" s="2" t="e">
        <f>Table13458[[#This Row],[Dev]]/Table13458[[#This Row],[Mean]]*100</f>
        <v>#DIV/0!</v>
      </c>
      <c r="L355" s="2">
        <f>Table13458[[#This Row],[Estimated costs 1]]-Table13458[[#This Row],[Actual cost]]</f>
        <v>0</v>
      </c>
      <c r="M355" s="2" t="e">
        <f>Table13458[[#This Row],[Diff 1]]/Table13458[[#This Row],[Actual cost]]*100</f>
        <v>#DIV/0!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</row>
    <row r="356" spans="1:33" x14ac:dyDescent="0.3">
      <c r="A356" t="s">
        <v>376</v>
      </c>
      <c r="B356">
        <v>354</v>
      </c>
      <c r="C356" t="str">
        <f>LEFT(Table13458[[#This Row],[Contingency id]])</f>
        <v>A</v>
      </c>
      <c r="D356">
        <v>0</v>
      </c>
      <c r="E356" s="1">
        <v>1.02521008403361</v>
      </c>
      <c r="F356">
        <v>122</v>
      </c>
      <c r="G356">
        <v>119</v>
      </c>
      <c r="H356" s="1">
        <v>0</v>
      </c>
      <c r="I356" s="2">
        <f>AVERAGE(Table13458[[#This Row],[Estimated costs 1]:[Estimated costs 20]])</f>
        <v>0</v>
      </c>
      <c r="J356" s="2">
        <f>_xlfn.STDEV.P(Table13458[[#This Row],[Estimated costs 1]:[Estimated costs 20]])</f>
        <v>0</v>
      </c>
      <c r="K356" s="2" t="e">
        <f>Table13458[[#This Row],[Dev]]/Table13458[[#This Row],[Mean]]*100</f>
        <v>#DIV/0!</v>
      </c>
      <c r="L356" s="2">
        <f>Table13458[[#This Row],[Estimated costs 1]]-Table13458[[#This Row],[Actual cost]]</f>
        <v>0</v>
      </c>
      <c r="M356" s="2" t="e">
        <f>Table13458[[#This Row],[Diff 1]]/Table13458[[#This Row],[Actual cost]]*100</f>
        <v>#DIV/0!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</row>
    <row r="357" spans="1:33" x14ac:dyDescent="0.3">
      <c r="A357" t="s">
        <v>377</v>
      </c>
      <c r="B357">
        <v>355</v>
      </c>
      <c r="C357" t="str">
        <f>LEFT(Table13458[[#This Row],[Contingency id]])</f>
        <v>A</v>
      </c>
      <c r="D357">
        <v>0</v>
      </c>
      <c r="E357" s="1">
        <v>1.0338983050847399</v>
      </c>
      <c r="F357">
        <v>122</v>
      </c>
      <c r="G357">
        <v>118</v>
      </c>
      <c r="H357" s="1">
        <v>0</v>
      </c>
      <c r="I357" s="2">
        <f>AVERAGE(Table13458[[#This Row],[Estimated costs 1]:[Estimated costs 20]])</f>
        <v>0</v>
      </c>
      <c r="J357" s="2">
        <f>_xlfn.STDEV.P(Table13458[[#This Row],[Estimated costs 1]:[Estimated costs 20]])</f>
        <v>0</v>
      </c>
      <c r="K357" s="2" t="e">
        <f>Table13458[[#This Row],[Dev]]/Table13458[[#This Row],[Mean]]*100</f>
        <v>#DIV/0!</v>
      </c>
      <c r="L357" s="2">
        <f>Table13458[[#This Row],[Estimated costs 1]]-Table13458[[#This Row],[Actual cost]]</f>
        <v>0</v>
      </c>
      <c r="M357" s="2" t="e">
        <f>Table13458[[#This Row],[Diff 1]]/Table13458[[#This Row],[Actual cost]]*100</f>
        <v>#DIV/0!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</row>
    <row r="358" spans="1:33" x14ac:dyDescent="0.3">
      <c r="A358" t="s">
        <v>378</v>
      </c>
      <c r="B358">
        <v>356</v>
      </c>
      <c r="C358" t="str">
        <f>LEFT(Table13458[[#This Row],[Contingency id]])</f>
        <v>A</v>
      </c>
      <c r="D358">
        <v>0</v>
      </c>
      <c r="E358" s="1">
        <v>1.02521008403361</v>
      </c>
      <c r="F358">
        <v>122</v>
      </c>
      <c r="G358">
        <v>119</v>
      </c>
      <c r="H358" s="1">
        <v>0</v>
      </c>
      <c r="I358" s="2">
        <f>AVERAGE(Table13458[[#This Row],[Estimated costs 1]:[Estimated costs 20]])</f>
        <v>0</v>
      </c>
      <c r="J358" s="2">
        <f>_xlfn.STDEV.P(Table13458[[#This Row],[Estimated costs 1]:[Estimated costs 20]])</f>
        <v>0</v>
      </c>
      <c r="K358" s="2" t="e">
        <f>Table13458[[#This Row],[Dev]]/Table13458[[#This Row],[Mean]]*100</f>
        <v>#DIV/0!</v>
      </c>
      <c r="L358" s="2">
        <f>Table13458[[#This Row],[Estimated costs 1]]-Table13458[[#This Row],[Actual cost]]</f>
        <v>0</v>
      </c>
      <c r="M358" s="2" t="e">
        <f>Table13458[[#This Row],[Diff 1]]/Table13458[[#This Row],[Actual cost]]*100</f>
        <v>#DIV/0!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</row>
    <row r="359" spans="1:33" x14ac:dyDescent="0.3">
      <c r="A359" t="s">
        <v>379</v>
      </c>
      <c r="B359">
        <v>357</v>
      </c>
      <c r="C359" t="str">
        <f>LEFT(Table13458[[#This Row],[Contingency id]])</f>
        <v>A</v>
      </c>
      <c r="D359">
        <v>0</v>
      </c>
      <c r="E359" s="1">
        <v>1.02521008403361</v>
      </c>
      <c r="F359">
        <v>122</v>
      </c>
      <c r="G359">
        <v>119</v>
      </c>
      <c r="H359" s="1">
        <v>0</v>
      </c>
      <c r="I359" s="2">
        <f>AVERAGE(Table13458[[#This Row],[Estimated costs 1]:[Estimated costs 20]])</f>
        <v>0</v>
      </c>
      <c r="J359" s="2">
        <f>_xlfn.STDEV.P(Table13458[[#This Row],[Estimated costs 1]:[Estimated costs 20]])</f>
        <v>0</v>
      </c>
      <c r="K359" s="2" t="e">
        <f>Table13458[[#This Row],[Dev]]/Table13458[[#This Row],[Mean]]*100</f>
        <v>#DIV/0!</v>
      </c>
      <c r="L359" s="2">
        <f>Table13458[[#This Row],[Estimated costs 1]]-Table13458[[#This Row],[Actual cost]]</f>
        <v>0</v>
      </c>
      <c r="M359" s="2" t="e">
        <f>Table13458[[#This Row],[Diff 1]]/Table13458[[#This Row],[Actual cost]]*100</f>
        <v>#DIV/0!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</row>
    <row r="360" spans="1:33" x14ac:dyDescent="0.3">
      <c r="A360" t="s">
        <v>380</v>
      </c>
      <c r="B360">
        <v>358</v>
      </c>
      <c r="C360" t="str">
        <f>LEFT(Table13458[[#This Row],[Contingency id]])</f>
        <v>A</v>
      </c>
      <c r="D360">
        <v>0</v>
      </c>
      <c r="E360" s="1">
        <v>1.0384615384615301</v>
      </c>
      <c r="F360">
        <v>108</v>
      </c>
      <c r="G360">
        <v>104</v>
      </c>
      <c r="H360" s="1">
        <v>0</v>
      </c>
      <c r="I360" s="2">
        <f>AVERAGE(Table13458[[#This Row],[Estimated costs 1]:[Estimated costs 20]])</f>
        <v>0</v>
      </c>
      <c r="J360" s="2">
        <f>_xlfn.STDEV.P(Table13458[[#This Row],[Estimated costs 1]:[Estimated costs 20]])</f>
        <v>0</v>
      </c>
      <c r="K360" s="2" t="e">
        <f>Table13458[[#This Row],[Dev]]/Table13458[[#This Row],[Mean]]*100</f>
        <v>#DIV/0!</v>
      </c>
      <c r="L360" s="2">
        <f>Table13458[[#This Row],[Estimated costs 1]]-Table13458[[#This Row],[Actual cost]]</f>
        <v>0</v>
      </c>
      <c r="M360" s="2" t="e">
        <f>Table13458[[#This Row],[Diff 1]]/Table13458[[#This Row],[Actual cost]]*100</f>
        <v>#DIV/0!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</row>
    <row r="361" spans="1:33" x14ac:dyDescent="0.3">
      <c r="A361" t="s">
        <v>381</v>
      </c>
      <c r="B361">
        <v>359</v>
      </c>
      <c r="C361" t="str">
        <f>LEFT(Table13458[[#This Row],[Contingency id]])</f>
        <v>A</v>
      </c>
      <c r="D361">
        <v>0</v>
      </c>
      <c r="E361" s="1">
        <v>1.0338983050847399</v>
      </c>
      <c r="F361">
        <v>122</v>
      </c>
      <c r="G361">
        <v>118</v>
      </c>
      <c r="H361" s="1">
        <v>0</v>
      </c>
      <c r="I361" s="2">
        <f>AVERAGE(Table13458[[#This Row],[Estimated costs 1]:[Estimated costs 20]])</f>
        <v>0</v>
      </c>
      <c r="J361" s="2">
        <f>_xlfn.STDEV.P(Table13458[[#This Row],[Estimated costs 1]:[Estimated costs 20]])</f>
        <v>0</v>
      </c>
      <c r="K361" s="2" t="e">
        <f>Table13458[[#This Row],[Dev]]/Table13458[[#This Row],[Mean]]*100</f>
        <v>#DIV/0!</v>
      </c>
      <c r="L361" s="2">
        <f>Table13458[[#This Row],[Estimated costs 1]]-Table13458[[#This Row],[Actual cost]]</f>
        <v>0</v>
      </c>
      <c r="M361" s="2" t="e">
        <f>Table13458[[#This Row],[Diff 1]]/Table13458[[#This Row],[Actual cost]]*100</f>
        <v>#DIV/0!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</row>
    <row r="362" spans="1:33" x14ac:dyDescent="0.3">
      <c r="A362" t="s">
        <v>382</v>
      </c>
      <c r="B362">
        <v>360</v>
      </c>
      <c r="C362" t="str">
        <f>LEFT(Table13458[[#This Row],[Contingency id]])</f>
        <v>A</v>
      </c>
      <c r="D362">
        <v>0</v>
      </c>
      <c r="E362" s="1">
        <v>1.0508474576271101</v>
      </c>
      <c r="F362">
        <v>62</v>
      </c>
      <c r="G362">
        <v>59</v>
      </c>
      <c r="H362" s="1">
        <v>0</v>
      </c>
      <c r="I362" s="2">
        <f>AVERAGE(Table13458[[#This Row],[Estimated costs 1]:[Estimated costs 20]])</f>
        <v>0</v>
      </c>
      <c r="J362" s="2">
        <f>_xlfn.STDEV.P(Table13458[[#This Row],[Estimated costs 1]:[Estimated costs 20]])</f>
        <v>0</v>
      </c>
      <c r="K362" s="2" t="e">
        <f>Table13458[[#This Row],[Dev]]/Table13458[[#This Row],[Mean]]*100</f>
        <v>#DIV/0!</v>
      </c>
      <c r="L362" s="2">
        <f>Table13458[[#This Row],[Estimated costs 1]]-Table13458[[#This Row],[Actual cost]]</f>
        <v>0</v>
      </c>
      <c r="M362" s="2" t="e">
        <f>Table13458[[#This Row],[Diff 1]]/Table13458[[#This Row],[Actual cost]]*100</f>
        <v>#DIV/0!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</row>
    <row r="363" spans="1:33" x14ac:dyDescent="0.3">
      <c r="A363" t="s">
        <v>383</v>
      </c>
      <c r="B363">
        <v>361</v>
      </c>
      <c r="C363" t="str">
        <f>LEFT(Table13458[[#This Row],[Contingency id]])</f>
        <v>A</v>
      </c>
      <c r="D363">
        <v>0</v>
      </c>
      <c r="E363" s="1">
        <v>1.0163934426229499</v>
      </c>
      <c r="F363">
        <v>62</v>
      </c>
      <c r="G363">
        <v>61</v>
      </c>
      <c r="H363" s="1">
        <v>0</v>
      </c>
      <c r="I363" s="2">
        <f>AVERAGE(Table13458[[#This Row],[Estimated costs 1]:[Estimated costs 20]])</f>
        <v>0</v>
      </c>
      <c r="J363" s="2">
        <f>_xlfn.STDEV.P(Table13458[[#This Row],[Estimated costs 1]:[Estimated costs 20]])</f>
        <v>0</v>
      </c>
      <c r="K363" s="2" t="e">
        <f>Table13458[[#This Row],[Dev]]/Table13458[[#This Row],[Mean]]*100</f>
        <v>#DIV/0!</v>
      </c>
      <c r="L363" s="2">
        <f>Table13458[[#This Row],[Estimated costs 1]]-Table13458[[#This Row],[Actual cost]]</f>
        <v>0</v>
      </c>
      <c r="M363" s="2" t="e">
        <f>Table13458[[#This Row],[Diff 1]]/Table13458[[#This Row],[Actual cost]]*100</f>
        <v>#DIV/0!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</row>
    <row r="364" spans="1:33" x14ac:dyDescent="0.3">
      <c r="A364" t="s">
        <v>384</v>
      </c>
      <c r="B364">
        <v>362</v>
      </c>
      <c r="C364" t="str">
        <f>LEFT(Table13458[[#This Row],[Contingency id]])</f>
        <v>A</v>
      </c>
      <c r="D364">
        <v>0</v>
      </c>
      <c r="E364" s="1">
        <v>1.0163934426229499</v>
      </c>
      <c r="F364">
        <v>62</v>
      </c>
      <c r="G364">
        <v>61</v>
      </c>
      <c r="H364" s="1">
        <v>0</v>
      </c>
      <c r="I364" s="2">
        <f>AVERAGE(Table13458[[#This Row],[Estimated costs 1]:[Estimated costs 20]])</f>
        <v>0</v>
      </c>
      <c r="J364" s="2">
        <f>_xlfn.STDEV.P(Table13458[[#This Row],[Estimated costs 1]:[Estimated costs 20]])</f>
        <v>0</v>
      </c>
      <c r="K364" s="2" t="e">
        <f>Table13458[[#This Row],[Dev]]/Table13458[[#This Row],[Mean]]*100</f>
        <v>#DIV/0!</v>
      </c>
      <c r="L364" s="2">
        <f>Table13458[[#This Row],[Estimated costs 1]]-Table13458[[#This Row],[Actual cost]]</f>
        <v>0</v>
      </c>
      <c r="M364" s="2" t="e">
        <f>Table13458[[#This Row],[Diff 1]]/Table13458[[#This Row],[Actual cost]]*100</f>
        <v>#DIV/0!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</row>
    <row r="365" spans="1:33" x14ac:dyDescent="0.3">
      <c r="A365" t="s">
        <v>385</v>
      </c>
      <c r="B365">
        <v>363</v>
      </c>
      <c r="C365" t="str">
        <f>LEFT(Table13458[[#This Row],[Contingency id]])</f>
        <v>A</v>
      </c>
      <c r="D365">
        <v>0</v>
      </c>
      <c r="E365" s="1">
        <v>1.0333333333333301</v>
      </c>
      <c r="F365">
        <v>62</v>
      </c>
      <c r="G365">
        <v>60</v>
      </c>
      <c r="H365" s="1">
        <v>0</v>
      </c>
      <c r="I365" s="2">
        <f>AVERAGE(Table13458[[#This Row],[Estimated costs 1]:[Estimated costs 20]])</f>
        <v>0</v>
      </c>
      <c r="J365" s="2">
        <f>_xlfn.STDEV.P(Table13458[[#This Row],[Estimated costs 1]:[Estimated costs 20]])</f>
        <v>0</v>
      </c>
      <c r="K365" s="2" t="e">
        <f>Table13458[[#This Row],[Dev]]/Table13458[[#This Row],[Mean]]*100</f>
        <v>#DIV/0!</v>
      </c>
      <c r="L365" s="2">
        <f>Table13458[[#This Row],[Estimated costs 1]]-Table13458[[#This Row],[Actual cost]]</f>
        <v>0</v>
      </c>
      <c r="M365" s="2" t="e">
        <f>Table13458[[#This Row],[Diff 1]]/Table13458[[#This Row],[Actual cost]]*100</f>
        <v>#DIV/0!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</row>
    <row r="366" spans="1:33" x14ac:dyDescent="0.3">
      <c r="A366" t="s">
        <v>386</v>
      </c>
      <c r="B366">
        <v>364</v>
      </c>
      <c r="C366" t="str">
        <f>LEFT(Table13458[[#This Row],[Contingency id]])</f>
        <v>A</v>
      </c>
      <c r="D366">
        <v>0</v>
      </c>
      <c r="E366" s="1">
        <v>1</v>
      </c>
      <c r="F366">
        <v>62</v>
      </c>
      <c r="G366">
        <v>62</v>
      </c>
      <c r="H366" s="1">
        <v>0</v>
      </c>
      <c r="I366" s="2">
        <f>AVERAGE(Table13458[[#This Row],[Estimated costs 1]:[Estimated costs 20]])</f>
        <v>0</v>
      </c>
      <c r="J366" s="2">
        <f>_xlfn.STDEV.P(Table13458[[#This Row],[Estimated costs 1]:[Estimated costs 20]])</f>
        <v>0</v>
      </c>
      <c r="K366" s="2" t="e">
        <f>Table13458[[#This Row],[Dev]]/Table13458[[#This Row],[Mean]]*100</f>
        <v>#DIV/0!</v>
      </c>
      <c r="L366" s="2">
        <f>Table13458[[#This Row],[Estimated costs 1]]-Table13458[[#This Row],[Actual cost]]</f>
        <v>0</v>
      </c>
      <c r="M366" s="2" t="e">
        <f>Table13458[[#This Row],[Diff 1]]/Table13458[[#This Row],[Actual cost]]*100</f>
        <v>#DIV/0!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</row>
    <row r="367" spans="1:33" x14ac:dyDescent="0.3">
      <c r="A367" t="s">
        <v>387</v>
      </c>
      <c r="B367">
        <v>365</v>
      </c>
      <c r="C367" t="str">
        <f>LEFT(Table13458[[#This Row],[Contingency id]])</f>
        <v>A</v>
      </c>
      <c r="D367">
        <v>0</v>
      </c>
      <c r="E367" s="1">
        <v>1</v>
      </c>
      <c r="F367">
        <v>62</v>
      </c>
      <c r="G367">
        <v>62</v>
      </c>
      <c r="H367" s="1">
        <v>0</v>
      </c>
      <c r="I367" s="2">
        <f>AVERAGE(Table13458[[#This Row],[Estimated costs 1]:[Estimated costs 20]])</f>
        <v>0</v>
      </c>
      <c r="J367" s="2">
        <f>_xlfn.STDEV.P(Table13458[[#This Row],[Estimated costs 1]:[Estimated costs 20]])</f>
        <v>0</v>
      </c>
      <c r="K367" s="2" t="e">
        <f>Table13458[[#This Row],[Dev]]/Table13458[[#This Row],[Mean]]*100</f>
        <v>#DIV/0!</v>
      </c>
      <c r="L367" s="2">
        <f>Table13458[[#This Row],[Estimated costs 1]]-Table13458[[#This Row],[Actual cost]]</f>
        <v>0</v>
      </c>
      <c r="M367" s="2" t="e">
        <f>Table13458[[#This Row],[Diff 1]]/Table13458[[#This Row],[Actual cost]]*100</f>
        <v>#DIV/0!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</row>
    <row r="368" spans="1:33" x14ac:dyDescent="0.3">
      <c r="A368" t="s">
        <v>388</v>
      </c>
      <c r="B368">
        <v>366</v>
      </c>
      <c r="C368" t="str">
        <f>LEFT(Table13458[[#This Row],[Contingency id]])</f>
        <v>A</v>
      </c>
      <c r="D368">
        <v>0</v>
      </c>
      <c r="E368" s="1">
        <v>1.0163934426229499</v>
      </c>
      <c r="F368">
        <v>62</v>
      </c>
      <c r="G368">
        <v>61</v>
      </c>
      <c r="H368" s="1">
        <v>0</v>
      </c>
      <c r="I368" s="2">
        <f>AVERAGE(Table13458[[#This Row],[Estimated costs 1]:[Estimated costs 20]])</f>
        <v>0</v>
      </c>
      <c r="J368" s="2">
        <f>_xlfn.STDEV.P(Table13458[[#This Row],[Estimated costs 1]:[Estimated costs 20]])</f>
        <v>0</v>
      </c>
      <c r="K368" s="2" t="e">
        <f>Table13458[[#This Row],[Dev]]/Table13458[[#This Row],[Mean]]*100</f>
        <v>#DIV/0!</v>
      </c>
      <c r="L368" s="2">
        <f>Table13458[[#This Row],[Estimated costs 1]]-Table13458[[#This Row],[Actual cost]]</f>
        <v>0</v>
      </c>
      <c r="M368" s="2" t="e">
        <f>Table13458[[#This Row],[Diff 1]]/Table13458[[#This Row],[Actual cost]]*100</f>
        <v>#DIV/0!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</row>
    <row r="369" spans="1:33" x14ac:dyDescent="0.3">
      <c r="A369" t="s">
        <v>389</v>
      </c>
      <c r="B369">
        <v>367</v>
      </c>
      <c r="C369" t="str">
        <f>LEFT(Table13458[[#This Row],[Contingency id]])</f>
        <v>A</v>
      </c>
      <c r="D369">
        <v>0</v>
      </c>
      <c r="E369" s="1">
        <v>1</v>
      </c>
      <c r="F369">
        <v>62</v>
      </c>
      <c r="G369">
        <v>62</v>
      </c>
      <c r="H369" s="1">
        <v>0</v>
      </c>
      <c r="I369" s="2">
        <f>AVERAGE(Table13458[[#This Row],[Estimated costs 1]:[Estimated costs 20]])</f>
        <v>0</v>
      </c>
      <c r="J369" s="2">
        <f>_xlfn.STDEV.P(Table13458[[#This Row],[Estimated costs 1]:[Estimated costs 20]])</f>
        <v>0</v>
      </c>
      <c r="K369" s="2" t="e">
        <f>Table13458[[#This Row],[Dev]]/Table13458[[#This Row],[Mean]]*100</f>
        <v>#DIV/0!</v>
      </c>
      <c r="L369" s="2">
        <f>Table13458[[#This Row],[Estimated costs 1]]-Table13458[[#This Row],[Actual cost]]</f>
        <v>0</v>
      </c>
      <c r="M369" s="2" t="e">
        <f>Table13458[[#This Row],[Diff 1]]/Table13458[[#This Row],[Actual cost]]*100</f>
        <v>#DIV/0!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</row>
    <row r="370" spans="1:33" x14ac:dyDescent="0.3">
      <c r="A370" t="s">
        <v>390</v>
      </c>
      <c r="B370">
        <v>368</v>
      </c>
      <c r="C370" t="str">
        <f>LEFT(Table13458[[#This Row],[Contingency id]])</f>
        <v>A</v>
      </c>
      <c r="D370">
        <v>0</v>
      </c>
      <c r="E370" s="1">
        <v>1</v>
      </c>
      <c r="F370">
        <v>62</v>
      </c>
      <c r="G370">
        <v>62</v>
      </c>
      <c r="H370" s="1">
        <v>0</v>
      </c>
      <c r="I370" s="2">
        <f>AVERAGE(Table13458[[#This Row],[Estimated costs 1]:[Estimated costs 20]])</f>
        <v>0</v>
      </c>
      <c r="J370" s="2">
        <f>_xlfn.STDEV.P(Table13458[[#This Row],[Estimated costs 1]:[Estimated costs 20]])</f>
        <v>0</v>
      </c>
      <c r="K370" s="2" t="e">
        <f>Table13458[[#This Row],[Dev]]/Table13458[[#This Row],[Mean]]*100</f>
        <v>#DIV/0!</v>
      </c>
      <c r="L370" s="2">
        <f>Table13458[[#This Row],[Estimated costs 1]]-Table13458[[#This Row],[Actual cost]]</f>
        <v>0</v>
      </c>
      <c r="M370" s="2" t="e">
        <f>Table13458[[#This Row],[Diff 1]]/Table13458[[#This Row],[Actual cost]]*100</f>
        <v>#DIV/0!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</row>
    <row r="371" spans="1:33" x14ac:dyDescent="0.3">
      <c r="A371" t="s">
        <v>391</v>
      </c>
      <c r="B371">
        <v>369</v>
      </c>
      <c r="C371" t="str">
        <f>LEFT(Table13458[[#This Row],[Contingency id]])</f>
        <v>A</v>
      </c>
      <c r="D371">
        <v>0</v>
      </c>
      <c r="E371" s="1">
        <v>1</v>
      </c>
      <c r="F371">
        <v>62</v>
      </c>
      <c r="G371">
        <v>62</v>
      </c>
      <c r="H371" s="1">
        <v>0</v>
      </c>
      <c r="I371" s="2">
        <f>AVERAGE(Table13458[[#This Row],[Estimated costs 1]:[Estimated costs 20]])</f>
        <v>0</v>
      </c>
      <c r="J371" s="2">
        <f>_xlfn.STDEV.P(Table13458[[#This Row],[Estimated costs 1]:[Estimated costs 20]])</f>
        <v>0</v>
      </c>
      <c r="K371" s="2" t="e">
        <f>Table13458[[#This Row],[Dev]]/Table13458[[#This Row],[Mean]]*100</f>
        <v>#DIV/0!</v>
      </c>
      <c r="L371" s="2">
        <f>Table13458[[#This Row],[Estimated costs 1]]-Table13458[[#This Row],[Actual cost]]</f>
        <v>0</v>
      </c>
      <c r="M371" s="2" t="e">
        <f>Table13458[[#This Row],[Diff 1]]/Table13458[[#This Row],[Actual cost]]*100</f>
        <v>#DIV/0!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</row>
    <row r="372" spans="1:33" x14ac:dyDescent="0.3">
      <c r="A372" t="s">
        <v>392</v>
      </c>
      <c r="B372">
        <v>370</v>
      </c>
      <c r="C372" t="str">
        <f>LEFT(Table13458[[#This Row],[Contingency id]])</f>
        <v>A</v>
      </c>
      <c r="D372">
        <v>0</v>
      </c>
      <c r="E372" s="1">
        <v>1.0561797752808899</v>
      </c>
      <c r="F372">
        <v>94</v>
      </c>
      <c r="G372">
        <v>89</v>
      </c>
      <c r="H372" s="1">
        <v>0</v>
      </c>
      <c r="I372" s="2">
        <f>AVERAGE(Table13458[[#This Row],[Estimated costs 1]:[Estimated costs 20]])</f>
        <v>0</v>
      </c>
      <c r="J372" s="2">
        <f>_xlfn.STDEV.P(Table13458[[#This Row],[Estimated costs 1]:[Estimated costs 20]])</f>
        <v>0</v>
      </c>
      <c r="K372" s="2" t="e">
        <f>Table13458[[#This Row],[Dev]]/Table13458[[#This Row],[Mean]]*100</f>
        <v>#DIV/0!</v>
      </c>
      <c r="L372" s="2">
        <f>Table13458[[#This Row],[Estimated costs 1]]-Table13458[[#This Row],[Actual cost]]</f>
        <v>0</v>
      </c>
      <c r="M372" s="2" t="e">
        <f>Table13458[[#This Row],[Diff 1]]/Table13458[[#This Row],[Actual cost]]*100</f>
        <v>#DIV/0!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</row>
    <row r="373" spans="1:33" x14ac:dyDescent="0.3">
      <c r="A373" t="s">
        <v>393</v>
      </c>
      <c r="B373">
        <v>371</v>
      </c>
      <c r="C373" t="str">
        <f>LEFT(Table13458[[#This Row],[Contingency id]])</f>
        <v>A</v>
      </c>
      <c r="D373">
        <v>0</v>
      </c>
      <c r="E373" s="1">
        <v>1.0459770114942499</v>
      </c>
      <c r="F373">
        <v>91</v>
      </c>
      <c r="G373">
        <v>87</v>
      </c>
      <c r="H373" s="1">
        <v>0</v>
      </c>
      <c r="I373" s="2">
        <f>AVERAGE(Table13458[[#This Row],[Estimated costs 1]:[Estimated costs 20]])</f>
        <v>0</v>
      </c>
      <c r="J373" s="2">
        <f>_xlfn.STDEV.P(Table13458[[#This Row],[Estimated costs 1]:[Estimated costs 20]])</f>
        <v>0</v>
      </c>
      <c r="K373" s="2" t="e">
        <f>Table13458[[#This Row],[Dev]]/Table13458[[#This Row],[Mean]]*100</f>
        <v>#DIV/0!</v>
      </c>
      <c r="L373" s="2">
        <f>Table13458[[#This Row],[Estimated costs 1]]-Table13458[[#This Row],[Actual cost]]</f>
        <v>0</v>
      </c>
      <c r="M373" s="2" t="e">
        <f>Table13458[[#This Row],[Diff 1]]/Table13458[[#This Row],[Actual cost]]*100</f>
        <v>#DIV/0!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</row>
    <row r="374" spans="1:33" x14ac:dyDescent="0.3">
      <c r="A374" t="s">
        <v>394</v>
      </c>
      <c r="B374">
        <v>372</v>
      </c>
      <c r="C374" t="str">
        <f>LEFT(Table13458[[#This Row],[Contingency id]])</f>
        <v>A</v>
      </c>
      <c r="D374">
        <v>0</v>
      </c>
      <c r="E374" s="1">
        <v>1.02173913043478</v>
      </c>
      <c r="F374">
        <v>94</v>
      </c>
      <c r="G374">
        <v>92</v>
      </c>
      <c r="H374" s="1">
        <v>0</v>
      </c>
      <c r="I374" s="2">
        <f>AVERAGE(Table13458[[#This Row],[Estimated costs 1]:[Estimated costs 20]])</f>
        <v>0</v>
      </c>
      <c r="J374" s="2">
        <f>_xlfn.STDEV.P(Table13458[[#This Row],[Estimated costs 1]:[Estimated costs 20]])</f>
        <v>0</v>
      </c>
      <c r="K374" s="2" t="e">
        <f>Table13458[[#This Row],[Dev]]/Table13458[[#This Row],[Mean]]*100</f>
        <v>#DIV/0!</v>
      </c>
      <c r="L374" s="2">
        <f>Table13458[[#This Row],[Estimated costs 1]]-Table13458[[#This Row],[Actual cost]]</f>
        <v>0</v>
      </c>
      <c r="M374" s="2" t="e">
        <f>Table13458[[#This Row],[Diff 1]]/Table13458[[#This Row],[Actual cost]]*100</f>
        <v>#DIV/0!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</row>
    <row r="375" spans="1:33" x14ac:dyDescent="0.3">
      <c r="A375" t="s">
        <v>395</v>
      </c>
      <c r="B375">
        <v>373</v>
      </c>
      <c r="C375" t="str">
        <f>LEFT(Table13458[[#This Row],[Contingency id]])</f>
        <v>A</v>
      </c>
      <c r="D375">
        <v>0</v>
      </c>
      <c r="E375" s="1">
        <v>1.02173913043478</v>
      </c>
      <c r="F375">
        <v>94</v>
      </c>
      <c r="G375">
        <v>92</v>
      </c>
      <c r="H375" s="1">
        <v>0</v>
      </c>
      <c r="I375" s="2">
        <f>AVERAGE(Table13458[[#This Row],[Estimated costs 1]:[Estimated costs 20]])</f>
        <v>0</v>
      </c>
      <c r="J375" s="2">
        <f>_xlfn.STDEV.P(Table13458[[#This Row],[Estimated costs 1]:[Estimated costs 20]])</f>
        <v>0</v>
      </c>
      <c r="K375" s="2" t="e">
        <f>Table13458[[#This Row],[Dev]]/Table13458[[#This Row],[Mean]]*100</f>
        <v>#DIV/0!</v>
      </c>
      <c r="L375" s="2">
        <f>Table13458[[#This Row],[Estimated costs 1]]-Table13458[[#This Row],[Actual cost]]</f>
        <v>0</v>
      </c>
      <c r="M375" s="2" t="e">
        <f>Table13458[[#This Row],[Diff 1]]/Table13458[[#This Row],[Actual cost]]*100</f>
        <v>#DIV/0!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</row>
    <row r="376" spans="1:33" x14ac:dyDescent="0.3">
      <c r="A376" t="s">
        <v>396</v>
      </c>
      <c r="B376">
        <v>374</v>
      </c>
      <c r="C376" t="str">
        <f>LEFT(Table13458[[#This Row],[Contingency id]])</f>
        <v>A</v>
      </c>
      <c r="D376">
        <v>0</v>
      </c>
      <c r="E376" s="1">
        <v>1.0107526881720399</v>
      </c>
      <c r="F376">
        <v>94</v>
      </c>
      <c r="G376">
        <v>93</v>
      </c>
      <c r="H376" s="1">
        <v>0</v>
      </c>
      <c r="I376" s="2">
        <f>AVERAGE(Table13458[[#This Row],[Estimated costs 1]:[Estimated costs 20]])</f>
        <v>0</v>
      </c>
      <c r="J376" s="2">
        <f>_xlfn.STDEV.P(Table13458[[#This Row],[Estimated costs 1]:[Estimated costs 20]])</f>
        <v>0</v>
      </c>
      <c r="K376" s="2" t="e">
        <f>Table13458[[#This Row],[Dev]]/Table13458[[#This Row],[Mean]]*100</f>
        <v>#DIV/0!</v>
      </c>
      <c r="L376" s="2">
        <f>Table13458[[#This Row],[Estimated costs 1]]-Table13458[[#This Row],[Actual cost]]</f>
        <v>0</v>
      </c>
      <c r="M376" s="2" t="e">
        <f>Table13458[[#This Row],[Diff 1]]/Table13458[[#This Row],[Actual cost]]*100</f>
        <v>#DIV/0!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</row>
    <row r="377" spans="1:33" x14ac:dyDescent="0.3">
      <c r="A377" t="s">
        <v>397</v>
      </c>
      <c r="B377">
        <v>375</v>
      </c>
      <c r="C377" t="str">
        <f>LEFT(Table13458[[#This Row],[Contingency id]])</f>
        <v>A</v>
      </c>
      <c r="D377">
        <v>0</v>
      </c>
      <c r="E377" s="1">
        <v>1.02</v>
      </c>
      <c r="F377">
        <v>102</v>
      </c>
      <c r="G377">
        <v>100</v>
      </c>
      <c r="H377" s="1">
        <v>0</v>
      </c>
      <c r="I377" s="2">
        <f>AVERAGE(Table13458[[#This Row],[Estimated costs 1]:[Estimated costs 20]])</f>
        <v>0</v>
      </c>
      <c r="J377" s="2">
        <f>_xlfn.STDEV.P(Table13458[[#This Row],[Estimated costs 1]:[Estimated costs 20]])</f>
        <v>0</v>
      </c>
      <c r="K377" s="2" t="e">
        <f>Table13458[[#This Row],[Dev]]/Table13458[[#This Row],[Mean]]*100</f>
        <v>#DIV/0!</v>
      </c>
      <c r="L377" s="2">
        <f>Table13458[[#This Row],[Estimated costs 1]]-Table13458[[#This Row],[Actual cost]]</f>
        <v>0</v>
      </c>
      <c r="M377" s="2" t="e">
        <f>Table13458[[#This Row],[Diff 1]]/Table13458[[#This Row],[Actual cost]]*100</f>
        <v>#DIV/0!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</row>
    <row r="378" spans="1:33" x14ac:dyDescent="0.3">
      <c r="A378" t="s">
        <v>398</v>
      </c>
      <c r="B378">
        <v>376</v>
      </c>
      <c r="C378" t="str">
        <f>LEFT(Table13458[[#This Row],[Contingency id]])</f>
        <v>A</v>
      </c>
      <c r="D378">
        <v>0</v>
      </c>
      <c r="E378" s="1">
        <v>1.01</v>
      </c>
      <c r="F378">
        <v>101</v>
      </c>
      <c r="G378">
        <v>100</v>
      </c>
      <c r="H378" s="1">
        <v>0</v>
      </c>
      <c r="I378" s="2">
        <f>AVERAGE(Table13458[[#This Row],[Estimated costs 1]:[Estimated costs 20]])</f>
        <v>0</v>
      </c>
      <c r="J378" s="2">
        <f>_xlfn.STDEV.P(Table13458[[#This Row],[Estimated costs 1]:[Estimated costs 20]])</f>
        <v>0</v>
      </c>
      <c r="K378" s="2" t="e">
        <f>Table13458[[#This Row],[Dev]]/Table13458[[#This Row],[Mean]]*100</f>
        <v>#DIV/0!</v>
      </c>
      <c r="L378" s="2">
        <f>Table13458[[#This Row],[Estimated costs 1]]-Table13458[[#This Row],[Actual cost]]</f>
        <v>0</v>
      </c>
      <c r="M378" s="2" t="e">
        <f>Table13458[[#This Row],[Diff 1]]/Table13458[[#This Row],[Actual cost]]*100</f>
        <v>#DIV/0!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</row>
    <row r="379" spans="1:33" x14ac:dyDescent="0.3">
      <c r="A379" t="s">
        <v>399</v>
      </c>
      <c r="B379">
        <v>377</v>
      </c>
      <c r="C379" t="str">
        <f>LEFT(Table13458[[#This Row],[Contingency id]])</f>
        <v>A</v>
      </c>
      <c r="D379">
        <v>0</v>
      </c>
      <c r="E379" s="1">
        <v>1.0303030303030301</v>
      </c>
      <c r="F379">
        <v>102</v>
      </c>
      <c r="G379">
        <v>99</v>
      </c>
      <c r="H379" s="1">
        <v>0</v>
      </c>
      <c r="I379" s="2">
        <f>AVERAGE(Table13458[[#This Row],[Estimated costs 1]:[Estimated costs 20]])</f>
        <v>0</v>
      </c>
      <c r="J379" s="2">
        <f>_xlfn.STDEV.P(Table13458[[#This Row],[Estimated costs 1]:[Estimated costs 20]])</f>
        <v>0</v>
      </c>
      <c r="K379" s="2" t="e">
        <f>Table13458[[#This Row],[Dev]]/Table13458[[#This Row],[Mean]]*100</f>
        <v>#DIV/0!</v>
      </c>
      <c r="L379" s="2">
        <f>Table13458[[#This Row],[Estimated costs 1]]-Table13458[[#This Row],[Actual cost]]</f>
        <v>0</v>
      </c>
      <c r="M379" s="2" t="e">
        <f>Table13458[[#This Row],[Diff 1]]/Table13458[[#This Row],[Actual cost]]*100</f>
        <v>#DIV/0!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</row>
    <row r="380" spans="1:33" x14ac:dyDescent="0.3">
      <c r="A380" t="s">
        <v>400</v>
      </c>
      <c r="B380">
        <v>378</v>
      </c>
      <c r="C380" t="str">
        <f>LEFT(Table13458[[#This Row],[Contingency id]])</f>
        <v>A</v>
      </c>
      <c r="D380">
        <v>0</v>
      </c>
      <c r="E380" s="1">
        <v>1.0333333333333301</v>
      </c>
      <c r="F380">
        <v>124</v>
      </c>
      <c r="G380">
        <v>120</v>
      </c>
      <c r="H380" s="1">
        <v>0</v>
      </c>
      <c r="I380" s="2">
        <f>AVERAGE(Table13458[[#This Row],[Estimated costs 1]:[Estimated costs 20]])</f>
        <v>0</v>
      </c>
      <c r="J380" s="2">
        <f>_xlfn.STDEV.P(Table13458[[#This Row],[Estimated costs 1]:[Estimated costs 20]])</f>
        <v>0</v>
      </c>
      <c r="K380" s="2" t="e">
        <f>Table13458[[#This Row],[Dev]]/Table13458[[#This Row],[Mean]]*100</f>
        <v>#DIV/0!</v>
      </c>
      <c r="L380" s="2">
        <f>Table13458[[#This Row],[Estimated costs 1]]-Table13458[[#This Row],[Actual cost]]</f>
        <v>0</v>
      </c>
      <c r="M380" s="2" t="e">
        <f>Table13458[[#This Row],[Diff 1]]/Table13458[[#This Row],[Actual cost]]*100</f>
        <v>#DIV/0!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</row>
    <row r="381" spans="1:33" x14ac:dyDescent="0.3">
      <c r="A381" t="s">
        <v>401</v>
      </c>
      <c r="B381">
        <v>379</v>
      </c>
      <c r="C381" t="str">
        <f>LEFT(Table13458[[#This Row],[Contingency id]])</f>
        <v>A</v>
      </c>
      <c r="D381">
        <v>0</v>
      </c>
      <c r="E381" s="1">
        <v>1.0081300813008101</v>
      </c>
      <c r="F381">
        <v>124</v>
      </c>
      <c r="G381">
        <v>123</v>
      </c>
      <c r="H381" s="1">
        <v>0</v>
      </c>
      <c r="I381" s="2">
        <f>AVERAGE(Table13458[[#This Row],[Estimated costs 1]:[Estimated costs 20]])</f>
        <v>0</v>
      </c>
      <c r="J381" s="2">
        <f>_xlfn.STDEV.P(Table13458[[#This Row],[Estimated costs 1]:[Estimated costs 20]])</f>
        <v>0</v>
      </c>
      <c r="K381" s="2" t="e">
        <f>Table13458[[#This Row],[Dev]]/Table13458[[#This Row],[Mean]]*100</f>
        <v>#DIV/0!</v>
      </c>
      <c r="L381" s="2">
        <f>Table13458[[#This Row],[Estimated costs 1]]-Table13458[[#This Row],[Actual cost]]</f>
        <v>0</v>
      </c>
      <c r="M381" s="2" t="e">
        <f>Table13458[[#This Row],[Diff 1]]/Table13458[[#This Row],[Actual cost]]*100</f>
        <v>#DIV/0!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</row>
    <row r="382" spans="1:33" x14ac:dyDescent="0.3">
      <c r="A382" t="s">
        <v>402</v>
      </c>
      <c r="B382">
        <v>380</v>
      </c>
      <c r="C382" t="str">
        <f>LEFT(Table13458[[#This Row],[Contingency id]])</f>
        <v>A</v>
      </c>
      <c r="D382">
        <v>0</v>
      </c>
      <c r="E382" s="1">
        <v>1.02479338842975</v>
      </c>
      <c r="F382">
        <v>124</v>
      </c>
      <c r="G382">
        <v>121</v>
      </c>
      <c r="H382" s="1">
        <v>0</v>
      </c>
      <c r="I382" s="2">
        <f>AVERAGE(Table13458[[#This Row],[Estimated costs 1]:[Estimated costs 20]])</f>
        <v>0</v>
      </c>
      <c r="J382" s="2">
        <f>_xlfn.STDEV.P(Table13458[[#This Row],[Estimated costs 1]:[Estimated costs 20]])</f>
        <v>0</v>
      </c>
      <c r="K382" s="2" t="e">
        <f>Table13458[[#This Row],[Dev]]/Table13458[[#This Row],[Mean]]*100</f>
        <v>#DIV/0!</v>
      </c>
      <c r="L382" s="2">
        <f>Table13458[[#This Row],[Estimated costs 1]]-Table13458[[#This Row],[Actual cost]]</f>
        <v>0</v>
      </c>
      <c r="M382" s="2" t="e">
        <f>Table13458[[#This Row],[Diff 1]]/Table13458[[#This Row],[Actual cost]]*100</f>
        <v>#DIV/0!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</row>
    <row r="383" spans="1:33" x14ac:dyDescent="0.3">
      <c r="A383" t="s">
        <v>403</v>
      </c>
      <c r="B383">
        <v>381</v>
      </c>
      <c r="C383" t="str">
        <f>LEFT(Table13458[[#This Row],[Contingency id]])</f>
        <v>A</v>
      </c>
      <c r="D383">
        <v>0</v>
      </c>
      <c r="E383" s="1">
        <v>1.0598290598290501</v>
      </c>
      <c r="F383">
        <v>124</v>
      </c>
      <c r="G383">
        <v>117</v>
      </c>
      <c r="H383" s="1">
        <v>0</v>
      </c>
      <c r="I383" s="2">
        <f>AVERAGE(Table13458[[#This Row],[Estimated costs 1]:[Estimated costs 20]])</f>
        <v>0</v>
      </c>
      <c r="J383" s="2">
        <f>_xlfn.STDEV.P(Table13458[[#This Row],[Estimated costs 1]:[Estimated costs 20]])</f>
        <v>0</v>
      </c>
      <c r="K383" s="2" t="e">
        <f>Table13458[[#This Row],[Dev]]/Table13458[[#This Row],[Mean]]*100</f>
        <v>#DIV/0!</v>
      </c>
      <c r="L383" s="2">
        <f>Table13458[[#This Row],[Estimated costs 1]]-Table13458[[#This Row],[Actual cost]]</f>
        <v>0</v>
      </c>
      <c r="M383" s="2" t="e">
        <f>Table13458[[#This Row],[Diff 1]]/Table13458[[#This Row],[Actual cost]]*100</f>
        <v>#DIV/0!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</row>
    <row r="384" spans="1:33" x14ac:dyDescent="0.3">
      <c r="A384" t="s">
        <v>404</v>
      </c>
      <c r="B384">
        <v>382</v>
      </c>
      <c r="C384" t="str">
        <f>LEFT(Table13458[[#This Row],[Contingency id]])</f>
        <v>A</v>
      </c>
      <c r="D384">
        <v>0</v>
      </c>
      <c r="E384" s="1">
        <v>1.0081300813008101</v>
      </c>
      <c r="F384">
        <v>124</v>
      </c>
      <c r="G384">
        <v>123</v>
      </c>
      <c r="H384" s="1">
        <v>0</v>
      </c>
      <c r="I384" s="2">
        <f>AVERAGE(Table13458[[#This Row],[Estimated costs 1]:[Estimated costs 20]])</f>
        <v>0</v>
      </c>
      <c r="J384" s="2">
        <f>_xlfn.STDEV.P(Table13458[[#This Row],[Estimated costs 1]:[Estimated costs 20]])</f>
        <v>0</v>
      </c>
      <c r="K384" s="2" t="e">
        <f>Table13458[[#This Row],[Dev]]/Table13458[[#This Row],[Mean]]*100</f>
        <v>#DIV/0!</v>
      </c>
      <c r="L384" s="2">
        <f>Table13458[[#This Row],[Estimated costs 1]]-Table13458[[#This Row],[Actual cost]]</f>
        <v>0</v>
      </c>
      <c r="M384" s="2" t="e">
        <f>Table13458[[#This Row],[Diff 1]]/Table13458[[#This Row],[Actual cost]]*100</f>
        <v>#DIV/0!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</row>
    <row r="385" spans="1:33" x14ac:dyDescent="0.3">
      <c r="A385" t="s">
        <v>405</v>
      </c>
      <c r="B385">
        <v>383</v>
      </c>
      <c r="C385" t="str">
        <f>LEFT(Table13458[[#This Row],[Contingency id]])</f>
        <v>A</v>
      </c>
      <c r="D385">
        <v>0</v>
      </c>
      <c r="E385" s="1">
        <v>1.0081300813008101</v>
      </c>
      <c r="F385">
        <v>124</v>
      </c>
      <c r="G385">
        <v>123</v>
      </c>
      <c r="H385" s="1">
        <v>0</v>
      </c>
      <c r="I385" s="2">
        <f>AVERAGE(Table13458[[#This Row],[Estimated costs 1]:[Estimated costs 20]])</f>
        <v>0</v>
      </c>
      <c r="J385" s="2">
        <f>_xlfn.STDEV.P(Table13458[[#This Row],[Estimated costs 1]:[Estimated costs 20]])</f>
        <v>0</v>
      </c>
      <c r="K385" s="2" t="e">
        <f>Table13458[[#This Row],[Dev]]/Table13458[[#This Row],[Mean]]*100</f>
        <v>#DIV/0!</v>
      </c>
      <c r="L385" s="2">
        <f>Table13458[[#This Row],[Estimated costs 1]]-Table13458[[#This Row],[Actual cost]]</f>
        <v>0</v>
      </c>
      <c r="M385" s="2" t="e">
        <f>Table13458[[#This Row],[Diff 1]]/Table13458[[#This Row],[Actual cost]]*100</f>
        <v>#DIV/0!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</row>
    <row r="386" spans="1:33" x14ac:dyDescent="0.3">
      <c r="A386" t="s">
        <v>406</v>
      </c>
      <c r="B386">
        <v>384</v>
      </c>
      <c r="C386" t="str">
        <f>LEFT(Table13458[[#This Row],[Contingency id]])</f>
        <v>A</v>
      </c>
      <c r="D386">
        <v>0</v>
      </c>
      <c r="E386" s="1">
        <v>1.04201680672268</v>
      </c>
      <c r="F386">
        <v>124</v>
      </c>
      <c r="G386">
        <v>119</v>
      </c>
      <c r="H386" s="1">
        <v>0</v>
      </c>
      <c r="I386" s="2">
        <f>AVERAGE(Table13458[[#This Row],[Estimated costs 1]:[Estimated costs 20]])</f>
        <v>0</v>
      </c>
      <c r="J386" s="2">
        <f>_xlfn.STDEV.P(Table13458[[#This Row],[Estimated costs 1]:[Estimated costs 20]])</f>
        <v>0</v>
      </c>
      <c r="K386" s="2" t="e">
        <f>Table13458[[#This Row],[Dev]]/Table13458[[#This Row],[Mean]]*100</f>
        <v>#DIV/0!</v>
      </c>
      <c r="L386" s="2">
        <f>Table13458[[#This Row],[Estimated costs 1]]-Table13458[[#This Row],[Actual cost]]</f>
        <v>0</v>
      </c>
      <c r="M386" s="2" t="e">
        <f>Table13458[[#This Row],[Diff 1]]/Table13458[[#This Row],[Actual cost]]*100</f>
        <v>#DIV/0!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</row>
    <row r="387" spans="1:33" hidden="1" x14ac:dyDescent="0.3">
      <c r="A387" t="s">
        <v>407</v>
      </c>
      <c r="B387">
        <v>385</v>
      </c>
      <c r="C387" t="str">
        <f>LEFT(Table13458[[#This Row],[Contingency id]])</f>
        <v>B</v>
      </c>
      <c r="D387">
        <v>0</v>
      </c>
      <c r="E387" s="1">
        <v>1</v>
      </c>
      <c r="F387">
        <v>89</v>
      </c>
      <c r="G387">
        <v>89</v>
      </c>
      <c r="H387" s="1">
        <v>0</v>
      </c>
      <c r="I387" s="2">
        <f>AVERAGE(Table13458[[#This Row],[Estimated costs 1]:[Estimated costs 20]])</f>
        <v>0</v>
      </c>
      <c r="J387" s="2">
        <f>_xlfn.STDEV.P(Table13458[[#This Row],[Estimated costs 1]:[Estimated costs 20]])</f>
        <v>0</v>
      </c>
      <c r="K387" s="2" t="e">
        <f>Table13458[[#This Row],[Dev]]/Table13458[[#This Row],[Mean]]*100</f>
        <v>#DIV/0!</v>
      </c>
      <c r="L387" s="2">
        <f>Table13458[[#This Row],[Estimated costs 1]]-Table13458[[#This Row],[Actual cost]]</f>
        <v>0</v>
      </c>
      <c r="M387" s="2" t="e">
        <f>Table13458[[#This Row],[Diff 1]]/Table13458[[#This Row],[Actual cost]]*100</f>
        <v>#DIV/0!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</row>
    <row r="388" spans="1:33" hidden="1" x14ac:dyDescent="0.3">
      <c r="A388" t="s">
        <v>408</v>
      </c>
      <c r="B388">
        <v>386</v>
      </c>
      <c r="C388" t="str">
        <f>LEFT(Table13458[[#This Row],[Contingency id]])</f>
        <v>B</v>
      </c>
      <c r="D388">
        <v>0</v>
      </c>
      <c r="E388" s="1">
        <v>1</v>
      </c>
      <c r="F388">
        <v>65</v>
      </c>
      <c r="G388">
        <v>65</v>
      </c>
      <c r="H388" s="1">
        <v>0</v>
      </c>
      <c r="I388" s="2">
        <f>AVERAGE(Table13458[[#This Row],[Estimated costs 1]:[Estimated costs 20]])</f>
        <v>0</v>
      </c>
      <c r="J388" s="2">
        <f>_xlfn.STDEV.P(Table13458[[#This Row],[Estimated costs 1]:[Estimated costs 20]])</f>
        <v>0</v>
      </c>
      <c r="K388" s="2" t="e">
        <f>Table13458[[#This Row],[Dev]]/Table13458[[#This Row],[Mean]]*100</f>
        <v>#DIV/0!</v>
      </c>
      <c r="L388" s="2">
        <f>Table13458[[#This Row],[Estimated costs 1]]-Table13458[[#This Row],[Actual cost]]</f>
        <v>0</v>
      </c>
      <c r="M388" s="2" t="e">
        <f>Table13458[[#This Row],[Diff 1]]/Table13458[[#This Row],[Actual cost]]*100</f>
        <v>#DIV/0!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</row>
    <row r="389" spans="1:33" hidden="1" x14ac:dyDescent="0.3">
      <c r="A389" t="s">
        <v>409</v>
      </c>
      <c r="B389">
        <v>387</v>
      </c>
      <c r="C389" t="str">
        <f>LEFT(Table13458[[#This Row],[Contingency id]])</f>
        <v>B</v>
      </c>
      <c r="D389">
        <v>0</v>
      </c>
      <c r="E389" s="1">
        <v>1.0317460317460301</v>
      </c>
      <c r="F389">
        <v>65</v>
      </c>
      <c r="G389">
        <v>63</v>
      </c>
      <c r="H389" s="1">
        <v>0</v>
      </c>
      <c r="I389" s="2">
        <f>AVERAGE(Table13458[[#This Row],[Estimated costs 1]:[Estimated costs 20]])</f>
        <v>0</v>
      </c>
      <c r="J389" s="2">
        <f>_xlfn.STDEV.P(Table13458[[#This Row],[Estimated costs 1]:[Estimated costs 20]])</f>
        <v>0</v>
      </c>
      <c r="K389" s="2" t="e">
        <f>Table13458[[#This Row],[Dev]]/Table13458[[#This Row],[Mean]]*100</f>
        <v>#DIV/0!</v>
      </c>
      <c r="L389" s="2">
        <f>Table13458[[#This Row],[Estimated costs 1]]-Table13458[[#This Row],[Actual cost]]</f>
        <v>0</v>
      </c>
      <c r="M389" s="2" t="e">
        <f>Table13458[[#This Row],[Diff 1]]/Table13458[[#This Row],[Actual cost]]*100</f>
        <v>#DIV/0!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</row>
    <row r="390" spans="1:33" hidden="1" x14ac:dyDescent="0.3">
      <c r="A390" t="s">
        <v>410</v>
      </c>
      <c r="B390">
        <v>388</v>
      </c>
      <c r="C390" t="str">
        <f>LEFT(Table13458[[#This Row],[Contingency id]])</f>
        <v>B</v>
      </c>
      <c r="D390">
        <v>0</v>
      </c>
      <c r="E390" s="1">
        <v>1.02298850574712</v>
      </c>
      <c r="F390">
        <v>89</v>
      </c>
      <c r="G390">
        <v>87</v>
      </c>
      <c r="H390" s="1">
        <v>0</v>
      </c>
      <c r="I390" s="2">
        <f>AVERAGE(Table13458[[#This Row],[Estimated costs 1]:[Estimated costs 20]])</f>
        <v>0</v>
      </c>
      <c r="J390" s="2">
        <f>_xlfn.STDEV.P(Table13458[[#This Row],[Estimated costs 1]:[Estimated costs 20]])</f>
        <v>0</v>
      </c>
      <c r="K390" s="2" t="e">
        <f>Table13458[[#This Row],[Dev]]/Table13458[[#This Row],[Mean]]*100</f>
        <v>#DIV/0!</v>
      </c>
      <c r="L390" s="2">
        <f>Table13458[[#This Row],[Estimated costs 1]]-Table13458[[#This Row],[Actual cost]]</f>
        <v>0</v>
      </c>
      <c r="M390" s="2" t="e">
        <f>Table13458[[#This Row],[Diff 1]]/Table13458[[#This Row],[Actual cost]]*100</f>
        <v>#DIV/0!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</row>
    <row r="391" spans="1:33" hidden="1" x14ac:dyDescent="0.3">
      <c r="A391" t="s">
        <v>411</v>
      </c>
      <c r="B391">
        <v>389</v>
      </c>
      <c r="C391" t="str">
        <f>LEFT(Table13458[[#This Row],[Contingency id]])</f>
        <v>B</v>
      </c>
      <c r="D391">
        <v>0</v>
      </c>
      <c r="E391" s="1">
        <v>1.02298850574712</v>
      </c>
      <c r="F391">
        <v>89</v>
      </c>
      <c r="G391">
        <v>87</v>
      </c>
      <c r="H391" s="1">
        <v>0</v>
      </c>
      <c r="I391" s="2">
        <f>AVERAGE(Table13458[[#This Row],[Estimated costs 1]:[Estimated costs 20]])</f>
        <v>0</v>
      </c>
      <c r="J391" s="2">
        <f>_xlfn.STDEV.P(Table13458[[#This Row],[Estimated costs 1]:[Estimated costs 20]])</f>
        <v>0</v>
      </c>
      <c r="K391" s="2" t="e">
        <f>Table13458[[#This Row],[Dev]]/Table13458[[#This Row],[Mean]]*100</f>
        <v>#DIV/0!</v>
      </c>
      <c r="L391" s="2">
        <f>Table13458[[#This Row],[Estimated costs 1]]-Table13458[[#This Row],[Actual cost]]</f>
        <v>0</v>
      </c>
      <c r="M391" s="2" t="e">
        <f>Table13458[[#This Row],[Diff 1]]/Table13458[[#This Row],[Actual cost]]*100</f>
        <v>#DIV/0!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</row>
    <row r="392" spans="1:33" hidden="1" x14ac:dyDescent="0.3">
      <c r="A392" t="s">
        <v>412</v>
      </c>
      <c r="B392">
        <v>390</v>
      </c>
      <c r="C392" t="str">
        <f>LEFT(Table13458[[#This Row],[Contingency id]])</f>
        <v>B</v>
      </c>
      <c r="D392">
        <v>0</v>
      </c>
      <c r="E392" s="1">
        <v>1.01136363636363</v>
      </c>
      <c r="F392">
        <v>89</v>
      </c>
      <c r="G392">
        <v>88</v>
      </c>
      <c r="H392" s="1">
        <v>0</v>
      </c>
      <c r="I392" s="2">
        <f>AVERAGE(Table13458[[#This Row],[Estimated costs 1]:[Estimated costs 20]])</f>
        <v>0</v>
      </c>
      <c r="J392" s="2">
        <f>_xlfn.STDEV.P(Table13458[[#This Row],[Estimated costs 1]:[Estimated costs 20]])</f>
        <v>0</v>
      </c>
      <c r="K392" s="2" t="e">
        <f>Table13458[[#This Row],[Dev]]/Table13458[[#This Row],[Mean]]*100</f>
        <v>#DIV/0!</v>
      </c>
      <c r="L392" s="2">
        <f>Table13458[[#This Row],[Estimated costs 1]]-Table13458[[#This Row],[Actual cost]]</f>
        <v>0</v>
      </c>
      <c r="M392" s="2" t="e">
        <f>Table13458[[#This Row],[Diff 1]]/Table13458[[#This Row],[Actual cost]]*100</f>
        <v>#DIV/0!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</row>
    <row r="393" spans="1:33" hidden="1" x14ac:dyDescent="0.3">
      <c r="A393" t="s">
        <v>413</v>
      </c>
      <c r="B393">
        <v>391</v>
      </c>
      <c r="C393" t="str">
        <f>LEFT(Table13458[[#This Row],[Contingency id]])</f>
        <v>B</v>
      </c>
      <c r="D393">
        <v>0</v>
      </c>
      <c r="E393" s="1">
        <v>1.0163934426229499</v>
      </c>
      <c r="F393">
        <v>62</v>
      </c>
      <c r="G393">
        <v>61</v>
      </c>
      <c r="H393" s="1">
        <v>0</v>
      </c>
      <c r="I393" s="2">
        <f>AVERAGE(Table13458[[#This Row],[Estimated costs 1]:[Estimated costs 20]])</f>
        <v>0</v>
      </c>
      <c r="J393" s="2">
        <f>_xlfn.STDEV.P(Table13458[[#This Row],[Estimated costs 1]:[Estimated costs 20]])</f>
        <v>0</v>
      </c>
      <c r="K393" s="2" t="e">
        <f>Table13458[[#This Row],[Dev]]/Table13458[[#This Row],[Mean]]*100</f>
        <v>#DIV/0!</v>
      </c>
      <c r="L393" s="2">
        <f>Table13458[[#This Row],[Estimated costs 1]]-Table13458[[#This Row],[Actual cost]]</f>
        <v>0</v>
      </c>
      <c r="M393" s="2" t="e">
        <f>Table13458[[#This Row],[Diff 1]]/Table13458[[#This Row],[Actual cost]]*100</f>
        <v>#DIV/0!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</row>
    <row r="394" spans="1:33" hidden="1" x14ac:dyDescent="0.3">
      <c r="A394" t="s">
        <v>414</v>
      </c>
      <c r="B394">
        <v>392</v>
      </c>
      <c r="C394" t="str">
        <f>LEFT(Table13458[[#This Row],[Contingency id]])</f>
        <v>B</v>
      </c>
      <c r="D394">
        <v>0</v>
      </c>
      <c r="E394" s="1">
        <v>1.0508474576271101</v>
      </c>
      <c r="F394">
        <v>62</v>
      </c>
      <c r="G394">
        <v>59</v>
      </c>
      <c r="H394" s="1">
        <v>0</v>
      </c>
      <c r="I394" s="2">
        <f>AVERAGE(Table13458[[#This Row],[Estimated costs 1]:[Estimated costs 20]])</f>
        <v>0</v>
      </c>
      <c r="J394" s="2">
        <f>_xlfn.STDEV.P(Table13458[[#This Row],[Estimated costs 1]:[Estimated costs 20]])</f>
        <v>0</v>
      </c>
      <c r="K394" s="2" t="e">
        <f>Table13458[[#This Row],[Dev]]/Table13458[[#This Row],[Mean]]*100</f>
        <v>#DIV/0!</v>
      </c>
      <c r="L394" s="2">
        <f>Table13458[[#This Row],[Estimated costs 1]]-Table13458[[#This Row],[Actual cost]]</f>
        <v>0</v>
      </c>
      <c r="M394" s="2" t="e">
        <f>Table13458[[#This Row],[Diff 1]]/Table13458[[#This Row],[Actual cost]]*100</f>
        <v>#DIV/0!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</row>
    <row r="395" spans="1:33" hidden="1" x14ac:dyDescent="0.3">
      <c r="A395" t="s">
        <v>415</v>
      </c>
      <c r="B395">
        <v>393</v>
      </c>
      <c r="C395" t="str">
        <f>LEFT(Table13458[[#This Row],[Contingency id]])</f>
        <v>B</v>
      </c>
      <c r="D395">
        <v>0</v>
      </c>
      <c r="E395" s="1">
        <v>1.01136363636363</v>
      </c>
      <c r="F395">
        <v>89</v>
      </c>
      <c r="G395">
        <v>88</v>
      </c>
      <c r="H395" s="1">
        <v>0</v>
      </c>
      <c r="I395" s="2">
        <f>AVERAGE(Table13458[[#This Row],[Estimated costs 1]:[Estimated costs 20]])</f>
        <v>0</v>
      </c>
      <c r="J395" s="2">
        <f>_xlfn.STDEV.P(Table13458[[#This Row],[Estimated costs 1]:[Estimated costs 20]])</f>
        <v>0</v>
      </c>
      <c r="K395" s="2" t="e">
        <f>Table13458[[#This Row],[Dev]]/Table13458[[#This Row],[Mean]]*100</f>
        <v>#DIV/0!</v>
      </c>
      <c r="L395" s="2">
        <f>Table13458[[#This Row],[Estimated costs 1]]-Table13458[[#This Row],[Actual cost]]</f>
        <v>0</v>
      </c>
      <c r="M395" s="2" t="e">
        <f>Table13458[[#This Row],[Diff 1]]/Table13458[[#This Row],[Actual cost]]*100</f>
        <v>#DIV/0!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</row>
    <row r="396" spans="1:33" hidden="1" x14ac:dyDescent="0.3">
      <c r="A396" t="s">
        <v>416</v>
      </c>
      <c r="B396">
        <v>394</v>
      </c>
      <c r="C396" t="str">
        <f>LEFT(Table13458[[#This Row],[Contingency id]])</f>
        <v>B</v>
      </c>
      <c r="D396">
        <v>0</v>
      </c>
      <c r="E396" s="1">
        <v>1.02298850574712</v>
      </c>
      <c r="F396">
        <v>89</v>
      </c>
      <c r="G396">
        <v>87</v>
      </c>
      <c r="H396" s="1">
        <v>0</v>
      </c>
      <c r="I396" s="2">
        <f>AVERAGE(Table13458[[#This Row],[Estimated costs 1]:[Estimated costs 20]])</f>
        <v>0</v>
      </c>
      <c r="J396" s="2">
        <f>_xlfn.STDEV.P(Table13458[[#This Row],[Estimated costs 1]:[Estimated costs 20]])</f>
        <v>0</v>
      </c>
      <c r="K396" s="2" t="e">
        <f>Table13458[[#This Row],[Dev]]/Table13458[[#This Row],[Mean]]*100</f>
        <v>#DIV/0!</v>
      </c>
      <c r="L396" s="2">
        <f>Table13458[[#This Row],[Estimated costs 1]]-Table13458[[#This Row],[Actual cost]]</f>
        <v>0</v>
      </c>
      <c r="M396" s="2" t="e">
        <f>Table13458[[#This Row],[Diff 1]]/Table13458[[#This Row],[Actual cost]]*100</f>
        <v>#DIV/0!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</row>
    <row r="397" spans="1:33" hidden="1" x14ac:dyDescent="0.3">
      <c r="A397" t="s">
        <v>417</v>
      </c>
      <c r="B397">
        <v>395</v>
      </c>
      <c r="C397" t="str">
        <f>LEFT(Table13458[[#This Row],[Contingency id]])</f>
        <v>B</v>
      </c>
      <c r="D397">
        <v>0</v>
      </c>
      <c r="E397" s="1">
        <v>1</v>
      </c>
      <c r="F397">
        <v>89</v>
      </c>
      <c r="G397">
        <v>89</v>
      </c>
      <c r="H397" s="1">
        <v>0</v>
      </c>
      <c r="I397" s="2">
        <f>AVERAGE(Table13458[[#This Row],[Estimated costs 1]:[Estimated costs 20]])</f>
        <v>0</v>
      </c>
      <c r="J397" s="2">
        <f>_xlfn.STDEV.P(Table13458[[#This Row],[Estimated costs 1]:[Estimated costs 20]])</f>
        <v>0</v>
      </c>
      <c r="K397" s="2" t="e">
        <f>Table13458[[#This Row],[Dev]]/Table13458[[#This Row],[Mean]]*100</f>
        <v>#DIV/0!</v>
      </c>
      <c r="L397" s="2">
        <f>Table13458[[#This Row],[Estimated costs 1]]-Table13458[[#This Row],[Actual cost]]</f>
        <v>0</v>
      </c>
      <c r="M397" s="2" t="e">
        <f>Table13458[[#This Row],[Diff 1]]/Table13458[[#This Row],[Actual cost]]*100</f>
        <v>#DIV/0!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</row>
    <row r="398" spans="1:33" hidden="1" x14ac:dyDescent="0.3">
      <c r="A398" t="s">
        <v>418</v>
      </c>
      <c r="B398">
        <v>396</v>
      </c>
      <c r="C398" t="str">
        <f>LEFT(Table13458[[#This Row],[Contingency id]])</f>
        <v>B</v>
      </c>
      <c r="D398">
        <v>0</v>
      </c>
      <c r="E398" s="1">
        <v>1.01136363636363</v>
      </c>
      <c r="F398">
        <v>89</v>
      </c>
      <c r="G398">
        <v>88</v>
      </c>
      <c r="H398" s="1">
        <v>0</v>
      </c>
      <c r="I398" s="2">
        <f>AVERAGE(Table13458[[#This Row],[Estimated costs 1]:[Estimated costs 20]])</f>
        <v>0</v>
      </c>
      <c r="J398" s="2">
        <f>_xlfn.STDEV.P(Table13458[[#This Row],[Estimated costs 1]:[Estimated costs 20]])</f>
        <v>0</v>
      </c>
      <c r="K398" s="2" t="e">
        <f>Table13458[[#This Row],[Dev]]/Table13458[[#This Row],[Mean]]*100</f>
        <v>#DIV/0!</v>
      </c>
      <c r="L398" s="2">
        <f>Table13458[[#This Row],[Estimated costs 1]]-Table13458[[#This Row],[Actual cost]]</f>
        <v>0</v>
      </c>
      <c r="M398" s="2" t="e">
        <f>Table13458[[#This Row],[Diff 1]]/Table13458[[#This Row],[Actual cost]]*100</f>
        <v>#DIV/0!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</row>
    <row r="399" spans="1:33" hidden="1" x14ac:dyDescent="0.3">
      <c r="A399" t="s">
        <v>419</v>
      </c>
      <c r="B399">
        <v>397</v>
      </c>
      <c r="C399" t="str">
        <f>LEFT(Table13458[[#This Row],[Contingency id]])</f>
        <v>B</v>
      </c>
      <c r="D399">
        <v>0</v>
      </c>
      <c r="E399" s="1">
        <v>1.02362204724409</v>
      </c>
      <c r="F399">
        <v>130</v>
      </c>
      <c r="G399">
        <v>127</v>
      </c>
      <c r="H399" s="1">
        <v>0</v>
      </c>
      <c r="I399" s="2">
        <f>AVERAGE(Table13458[[#This Row],[Estimated costs 1]:[Estimated costs 20]])</f>
        <v>0</v>
      </c>
      <c r="J399" s="2">
        <f>_xlfn.STDEV.P(Table13458[[#This Row],[Estimated costs 1]:[Estimated costs 20]])</f>
        <v>0</v>
      </c>
      <c r="K399" s="2" t="e">
        <f>Table13458[[#This Row],[Dev]]/Table13458[[#This Row],[Mean]]*100</f>
        <v>#DIV/0!</v>
      </c>
      <c r="L399" s="2">
        <f>Table13458[[#This Row],[Estimated costs 1]]-Table13458[[#This Row],[Actual cost]]</f>
        <v>0</v>
      </c>
      <c r="M399" s="2" t="e">
        <f>Table13458[[#This Row],[Diff 1]]/Table13458[[#This Row],[Actual cost]]*100</f>
        <v>#DIV/0!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</row>
    <row r="400" spans="1:33" hidden="1" x14ac:dyDescent="0.3">
      <c r="A400" t="s">
        <v>420</v>
      </c>
      <c r="B400">
        <v>398</v>
      </c>
      <c r="C400" t="str">
        <f>LEFT(Table13458[[#This Row],[Contingency id]])</f>
        <v>B</v>
      </c>
      <c r="D400">
        <v>0</v>
      </c>
      <c r="E400" s="1">
        <v>1.04</v>
      </c>
      <c r="F400">
        <v>130</v>
      </c>
      <c r="G400">
        <v>125</v>
      </c>
      <c r="H400" s="1">
        <v>0</v>
      </c>
      <c r="I400" s="2">
        <f>AVERAGE(Table13458[[#This Row],[Estimated costs 1]:[Estimated costs 20]])</f>
        <v>0</v>
      </c>
      <c r="J400" s="2">
        <f>_xlfn.STDEV.P(Table13458[[#This Row],[Estimated costs 1]:[Estimated costs 20]])</f>
        <v>0</v>
      </c>
      <c r="K400" s="2" t="e">
        <f>Table13458[[#This Row],[Dev]]/Table13458[[#This Row],[Mean]]*100</f>
        <v>#DIV/0!</v>
      </c>
      <c r="L400" s="2">
        <f>Table13458[[#This Row],[Estimated costs 1]]-Table13458[[#This Row],[Actual cost]]</f>
        <v>0</v>
      </c>
      <c r="M400" s="2" t="e">
        <f>Table13458[[#This Row],[Diff 1]]/Table13458[[#This Row],[Actual cost]]*100</f>
        <v>#DIV/0!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</row>
    <row r="401" spans="1:33" hidden="1" x14ac:dyDescent="0.3">
      <c r="A401" t="s">
        <v>421</v>
      </c>
      <c r="B401">
        <v>399</v>
      </c>
      <c r="C401" t="str">
        <f>LEFT(Table13458[[#This Row],[Contingency id]])</f>
        <v>B</v>
      </c>
      <c r="D401">
        <v>0</v>
      </c>
      <c r="E401" s="1">
        <v>1.0317460317460301</v>
      </c>
      <c r="F401">
        <v>130</v>
      </c>
      <c r="G401">
        <v>126</v>
      </c>
      <c r="H401" s="1">
        <v>0</v>
      </c>
      <c r="I401" s="2">
        <f>AVERAGE(Table13458[[#This Row],[Estimated costs 1]:[Estimated costs 20]])</f>
        <v>0</v>
      </c>
      <c r="J401" s="2">
        <f>_xlfn.STDEV.P(Table13458[[#This Row],[Estimated costs 1]:[Estimated costs 20]])</f>
        <v>0</v>
      </c>
      <c r="K401" s="2" t="e">
        <f>Table13458[[#This Row],[Dev]]/Table13458[[#This Row],[Mean]]*100</f>
        <v>#DIV/0!</v>
      </c>
      <c r="L401" s="2">
        <f>Table13458[[#This Row],[Estimated costs 1]]-Table13458[[#This Row],[Actual cost]]</f>
        <v>0</v>
      </c>
      <c r="M401" s="2" t="e">
        <f>Table13458[[#This Row],[Diff 1]]/Table13458[[#This Row],[Actual cost]]*100</f>
        <v>#DIV/0!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</row>
    <row r="402" spans="1:33" hidden="1" x14ac:dyDescent="0.3">
      <c r="A402" t="s">
        <v>422</v>
      </c>
      <c r="B402">
        <v>400</v>
      </c>
      <c r="C402" t="str">
        <f>LEFT(Table13458[[#This Row],[Contingency id]])</f>
        <v>B</v>
      </c>
      <c r="D402">
        <v>0</v>
      </c>
      <c r="E402" s="1">
        <v>1.02362204724409</v>
      </c>
      <c r="F402">
        <v>130</v>
      </c>
      <c r="G402">
        <v>127</v>
      </c>
      <c r="H402" s="1">
        <v>0</v>
      </c>
      <c r="I402" s="2">
        <f>AVERAGE(Table13458[[#This Row],[Estimated costs 1]:[Estimated costs 20]])</f>
        <v>0</v>
      </c>
      <c r="J402" s="2">
        <f>_xlfn.STDEV.P(Table13458[[#This Row],[Estimated costs 1]:[Estimated costs 20]])</f>
        <v>0</v>
      </c>
      <c r="K402" s="2" t="e">
        <f>Table13458[[#This Row],[Dev]]/Table13458[[#This Row],[Mean]]*100</f>
        <v>#DIV/0!</v>
      </c>
      <c r="L402" s="2">
        <f>Table13458[[#This Row],[Estimated costs 1]]-Table13458[[#This Row],[Actual cost]]</f>
        <v>0</v>
      </c>
      <c r="M402" s="2" t="e">
        <f>Table13458[[#This Row],[Diff 1]]/Table13458[[#This Row],[Actual cost]]*100</f>
        <v>#DIV/0!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</row>
    <row r="403" spans="1:33" hidden="1" x14ac:dyDescent="0.3">
      <c r="A403" t="s">
        <v>423</v>
      </c>
      <c r="B403">
        <v>401</v>
      </c>
      <c r="C403" t="str">
        <f>LEFT(Table13458[[#This Row],[Contingency id]])</f>
        <v>B</v>
      </c>
      <c r="D403">
        <v>0</v>
      </c>
      <c r="E403" s="1">
        <v>1.07438016528925</v>
      </c>
      <c r="F403">
        <v>130</v>
      </c>
      <c r="G403">
        <v>121</v>
      </c>
      <c r="H403" s="1">
        <v>0</v>
      </c>
      <c r="I403" s="2">
        <f>AVERAGE(Table13458[[#This Row],[Estimated costs 1]:[Estimated costs 20]])</f>
        <v>0</v>
      </c>
      <c r="J403" s="2">
        <f>_xlfn.STDEV.P(Table13458[[#This Row],[Estimated costs 1]:[Estimated costs 20]])</f>
        <v>0</v>
      </c>
      <c r="K403" s="2" t="e">
        <f>Table13458[[#This Row],[Dev]]/Table13458[[#This Row],[Mean]]*100</f>
        <v>#DIV/0!</v>
      </c>
      <c r="L403" s="2">
        <f>Table13458[[#This Row],[Estimated costs 1]]-Table13458[[#This Row],[Actual cost]]</f>
        <v>0</v>
      </c>
      <c r="M403" s="2" t="e">
        <f>Table13458[[#This Row],[Diff 1]]/Table13458[[#This Row],[Actual cost]]*100</f>
        <v>#DIV/0!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</row>
    <row r="404" spans="1:33" hidden="1" x14ac:dyDescent="0.3">
      <c r="A404" t="s">
        <v>424</v>
      </c>
      <c r="B404">
        <v>402</v>
      </c>
      <c r="C404" t="str">
        <f>LEFT(Table13458[[#This Row],[Contingency id]])</f>
        <v>B</v>
      </c>
      <c r="D404">
        <v>0</v>
      </c>
      <c r="E404" s="1">
        <v>1.02521008403361</v>
      </c>
      <c r="F404">
        <v>122</v>
      </c>
      <c r="G404">
        <v>119</v>
      </c>
      <c r="H404" s="1">
        <v>0</v>
      </c>
      <c r="I404" s="2">
        <f>AVERAGE(Table13458[[#This Row],[Estimated costs 1]:[Estimated costs 20]])</f>
        <v>0</v>
      </c>
      <c r="J404" s="2">
        <f>_xlfn.STDEV.P(Table13458[[#This Row],[Estimated costs 1]:[Estimated costs 20]])</f>
        <v>0</v>
      </c>
      <c r="K404" s="2" t="e">
        <f>Table13458[[#This Row],[Dev]]/Table13458[[#This Row],[Mean]]*100</f>
        <v>#DIV/0!</v>
      </c>
      <c r="L404" s="2">
        <f>Table13458[[#This Row],[Estimated costs 1]]-Table13458[[#This Row],[Actual cost]]</f>
        <v>0</v>
      </c>
      <c r="M404" s="2" t="e">
        <f>Table13458[[#This Row],[Diff 1]]/Table13458[[#This Row],[Actual cost]]*100</f>
        <v>#DIV/0!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</row>
    <row r="405" spans="1:33" hidden="1" x14ac:dyDescent="0.3">
      <c r="A405" t="s">
        <v>425</v>
      </c>
      <c r="B405">
        <v>403</v>
      </c>
      <c r="C405" t="str">
        <f>LEFT(Table13458[[#This Row],[Contingency id]])</f>
        <v>B</v>
      </c>
      <c r="D405">
        <v>0</v>
      </c>
      <c r="E405" s="1">
        <v>1.01680672268907</v>
      </c>
      <c r="F405">
        <v>121</v>
      </c>
      <c r="G405">
        <v>119</v>
      </c>
      <c r="H405" s="1">
        <v>0</v>
      </c>
      <c r="I405" s="2">
        <f>AVERAGE(Table13458[[#This Row],[Estimated costs 1]:[Estimated costs 20]])</f>
        <v>0</v>
      </c>
      <c r="J405" s="2">
        <f>_xlfn.STDEV.P(Table13458[[#This Row],[Estimated costs 1]:[Estimated costs 20]])</f>
        <v>0</v>
      </c>
      <c r="K405" s="2" t="e">
        <f>Table13458[[#This Row],[Dev]]/Table13458[[#This Row],[Mean]]*100</f>
        <v>#DIV/0!</v>
      </c>
      <c r="L405" s="2">
        <f>Table13458[[#This Row],[Estimated costs 1]]-Table13458[[#This Row],[Actual cost]]</f>
        <v>0</v>
      </c>
      <c r="M405" s="2" t="e">
        <f>Table13458[[#This Row],[Diff 1]]/Table13458[[#This Row],[Actual cost]]*100</f>
        <v>#DIV/0!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</row>
    <row r="406" spans="1:33" hidden="1" x14ac:dyDescent="0.3">
      <c r="A406" t="s">
        <v>426</v>
      </c>
      <c r="B406">
        <v>404</v>
      </c>
      <c r="C406" t="str">
        <f>LEFT(Table13458[[#This Row],[Contingency id]])</f>
        <v>B</v>
      </c>
      <c r="D406">
        <v>0</v>
      </c>
      <c r="E406" s="1">
        <v>1.02521008403361</v>
      </c>
      <c r="F406">
        <v>122</v>
      </c>
      <c r="G406">
        <v>119</v>
      </c>
      <c r="H406" s="1">
        <v>0</v>
      </c>
      <c r="I406" s="2">
        <f>AVERAGE(Table13458[[#This Row],[Estimated costs 1]:[Estimated costs 20]])</f>
        <v>0</v>
      </c>
      <c r="J406" s="2">
        <f>_xlfn.STDEV.P(Table13458[[#This Row],[Estimated costs 1]:[Estimated costs 20]])</f>
        <v>0</v>
      </c>
      <c r="K406" s="2" t="e">
        <f>Table13458[[#This Row],[Dev]]/Table13458[[#This Row],[Mean]]*100</f>
        <v>#DIV/0!</v>
      </c>
      <c r="L406" s="2">
        <f>Table13458[[#This Row],[Estimated costs 1]]-Table13458[[#This Row],[Actual cost]]</f>
        <v>0</v>
      </c>
      <c r="M406" s="2" t="e">
        <f>Table13458[[#This Row],[Diff 1]]/Table13458[[#This Row],[Actual cost]]*100</f>
        <v>#DIV/0!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</row>
    <row r="407" spans="1:33" hidden="1" x14ac:dyDescent="0.3">
      <c r="A407" t="s">
        <v>427</v>
      </c>
      <c r="B407">
        <v>405</v>
      </c>
      <c r="C407" t="str">
        <f>LEFT(Table13458[[#This Row],[Contingency id]])</f>
        <v>B</v>
      </c>
      <c r="D407">
        <v>0</v>
      </c>
      <c r="E407" s="1">
        <v>1.04424778761061</v>
      </c>
      <c r="F407">
        <v>118</v>
      </c>
      <c r="G407">
        <v>113</v>
      </c>
      <c r="H407" s="1">
        <v>0</v>
      </c>
      <c r="I407" s="2">
        <f>AVERAGE(Table13458[[#This Row],[Estimated costs 1]:[Estimated costs 20]])</f>
        <v>0</v>
      </c>
      <c r="J407" s="2">
        <f>_xlfn.STDEV.P(Table13458[[#This Row],[Estimated costs 1]:[Estimated costs 20]])</f>
        <v>0</v>
      </c>
      <c r="K407" s="2" t="e">
        <f>Table13458[[#This Row],[Dev]]/Table13458[[#This Row],[Mean]]*100</f>
        <v>#DIV/0!</v>
      </c>
      <c r="L407" s="2">
        <f>Table13458[[#This Row],[Estimated costs 1]]-Table13458[[#This Row],[Actual cost]]</f>
        <v>0</v>
      </c>
      <c r="M407" s="2" t="e">
        <f>Table13458[[#This Row],[Diff 1]]/Table13458[[#This Row],[Actual cost]]*100</f>
        <v>#DIV/0!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</row>
    <row r="408" spans="1:33" hidden="1" x14ac:dyDescent="0.3">
      <c r="A408" t="s">
        <v>428</v>
      </c>
      <c r="B408">
        <v>406</v>
      </c>
      <c r="C408" t="str">
        <f>LEFT(Table13458[[#This Row],[Contingency id]])</f>
        <v>B</v>
      </c>
      <c r="D408">
        <v>0</v>
      </c>
      <c r="E408" s="1">
        <v>1.0535714285714199</v>
      </c>
      <c r="F408">
        <v>118</v>
      </c>
      <c r="G408">
        <v>112</v>
      </c>
      <c r="H408" s="1">
        <v>0</v>
      </c>
      <c r="I408" s="2">
        <f>AVERAGE(Table13458[[#This Row],[Estimated costs 1]:[Estimated costs 20]])</f>
        <v>0</v>
      </c>
      <c r="J408" s="2">
        <f>_xlfn.STDEV.P(Table13458[[#This Row],[Estimated costs 1]:[Estimated costs 20]])</f>
        <v>0</v>
      </c>
      <c r="K408" s="2" t="e">
        <f>Table13458[[#This Row],[Dev]]/Table13458[[#This Row],[Mean]]*100</f>
        <v>#DIV/0!</v>
      </c>
      <c r="L408" s="2">
        <f>Table13458[[#This Row],[Estimated costs 1]]-Table13458[[#This Row],[Actual cost]]</f>
        <v>0</v>
      </c>
      <c r="M408" s="2" t="e">
        <f>Table13458[[#This Row],[Diff 1]]/Table13458[[#This Row],[Actual cost]]*100</f>
        <v>#DIV/0!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</row>
    <row r="409" spans="1:33" hidden="1" x14ac:dyDescent="0.3">
      <c r="A409" t="s">
        <v>429</v>
      </c>
      <c r="B409">
        <v>407</v>
      </c>
      <c r="C409" t="str">
        <f>LEFT(Table13458[[#This Row],[Contingency id]])</f>
        <v>B</v>
      </c>
      <c r="D409">
        <v>0</v>
      </c>
      <c r="E409" s="1">
        <v>1.0166666666666599</v>
      </c>
      <c r="F409">
        <v>122</v>
      </c>
      <c r="G409">
        <v>120</v>
      </c>
      <c r="H409" s="1">
        <v>0</v>
      </c>
      <c r="I409" s="2">
        <f>AVERAGE(Table13458[[#This Row],[Estimated costs 1]:[Estimated costs 20]])</f>
        <v>0</v>
      </c>
      <c r="J409" s="2">
        <f>_xlfn.STDEV.P(Table13458[[#This Row],[Estimated costs 1]:[Estimated costs 20]])</f>
        <v>0</v>
      </c>
      <c r="K409" s="2" t="e">
        <f>Table13458[[#This Row],[Dev]]/Table13458[[#This Row],[Mean]]*100</f>
        <v>#DIV/0!</v>
      </c>
      <c r="L409" s="2">
        <f>Table13458[[#This Row],[Estimated costs 1]]-Table13458[[#This Row],[Actual cost]]</f>
        <v>0</v>
      </c>
      <c r="M409" s="2" t="e">
        <f>Table13458[[#This Row],[Diff 1]]/Table13458[[#This Row],[Actual cost]]*100</f>
        <v>#DIV/0!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</row>
    <row r="410" spans="1:33" hidden="1" x14ac:dyDescent="0.3">
      <c r="A410" t="s">
        <v>430</v>
      </c>
      <c r="B410">
        <v>408</v>
      </c>
      <c r="C410" t="str">
        <f>LEFT(Table13458[[#This Row],[Contingency id]])</f>
        <v>B</v>
      </c>
      <c r="D410">
        <v>0</v>
      </c>
      <c r="E410" s="1">
        <v>1</v>
      </c>
      <c r="F410">
        <v>62</v>
      </c>
      <c r="G410">
        <v>62</v>
      </c>
      <c r="H410" s="1">
        <v>0</v>
      </c>
      <c r="I410" s="2">
        <f>AVERAGE(Table13458[[#This Row],[Estimated costs 1]:[Estimated costs 20]])</f>
        <v>0</v>
      </c>
      <c r="J410" s="2">
        <f>_xlfn.STDEV.P(Table13458[[#This Row],[Estimated costs 1]:[Estimated costs 20]])</f>
        <v>0</v>
      </c>
      <c r="K410" s="2" t="e">
        <f>Table13458[[#This Row],[Dev]]/Table13458[[#This Row],[Mean]]*100</f>
        <v>#DIV/0!</v>
      </c>
      <c r="L410" s="2">
        <f>Table13458[[#This Row],[Estimated costs 1]]-Table13458[[#This Row],[Actual cost]]</f>
        <v>0</v>
      </c>
      <c r="M410" s="2" t="e">
        <f>Table13458[[#This Row],[Diff 1]]/Table13458[[#This Row],[Actual cost]]*100</f>
        <v>#DIV/0!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</row>
    <row r="411" spans="1:33" hidden="1" x14ac:dyDescent="0.3">
      <c r="A411" t="s">
        <v>431</v>
      </c>
      <c r="B411">
        <v>409</v>
      </c>
      <c r="C411" t="str">
        <f>LEFT(Table13458[[#This Row],[Contingency id]])</f>
        <v>B</v>
      </c>
      <c r="D411">
        <v>0</v>
      </c>
      <c r="E411" s="1">
        <v>1.0163934426229499</v>
      </c>
      <c r="F411">
        <v>62</v>
      </c>
      <c r="G411">
        <v>61</v>
      </c>
      <c r="H411" s="1">
        <v>0</v>
      </c>
      <c r="I411" s="2">
        <f>AVERAGE(Table13458[[#This Row],[Estimated costs 1]:[Estimated costs 20]])</f>
        <v>0</v>
      </c>
      <c r="J411" s="2">
        <f>_xlfn.STDEV.P(Table13458[[#This Row],[Estimated costs 1]:[Estimated costs 20]])</f>
        <v>0</v>
      </c>
      <c r="K411" s="2" t="e">
        <f>Table13458[[#This Row],[Dev]]/Table13458[[#This Row],[Mean]]*100</f>
        <v>#DIV/0!</v>
      </c>
      <c r="L411" s="2">
        <f>Table13458[[#This Row],[Estimated costs 1]]-Table13458[[#This Row],[Actual cost]]</f>
        <v>0</v>
      </c>
      <c r="M411" s="2" t="e">
        <f>Table13458[[#This Row],[Diff 1]]/Table13458[[#This Row],[Actual cost]]*100</f>
        <v>#DIV/0!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</row>
    <row r="412" spans="1:33" hidden="1" x14ac:dyDescent="0.3">
      <c r="A412" t="s">
        <v>432</v>
      </c>
      <c r="B412">
        <v>410</v>
      </c>
      <c r="C412" t="str">
        <f>LEFT(Table13458[[#This Row],[Contingency id]])</f>
        <v>B</v>
      </c>
      <c r="D412">
        <v>0</v>
      </c>
      <c r="E412" s="1">
        <v>1</v>
      </c>
      <c r="F412">
        <v>62</v>
      </c>
      <c r="G412">
        <v>62</v>
      </c>
      <c r="H412" s="1">
        <v>0</v>
      </c>
      <c r="I412" s="2">
        <f>AVERAGE(Table13458[[#This Row],[Estimated costs 1]:[Estimated costs 20]])</f>
        <v>0</v>
      </c>
      <c r="J412" s="2">
        <f>_xlfn.STDEV.P(Table13458[[#This Row],[Estimated costs 1]:[Estimated costs 20]])</f>
        <v>0</v>
      </c>
      <c r="K412" s="2" t="e">
        <f>Table13458[[#This Row],[Dev]]/Table13458[[#This Row],[Mean]]*100</f>
        <v>#DIV/0!</v>
      </c>
      <c r="L412" s="2">
        <f>Table13458[[#This Row],[Estimated costs 1]]-Table13458[[#This Row],[Actual cost]]</f>
        <v>0</v>
      </c>
      <c r="M412" s="2" t="e">
        <f>Table13458[[#This Row],[Diff 1]]/Table13458[[#This Row],[Actual cost]]*100</f>
        <v>#DIV/0!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</row>
    <row r="413" spans="1:33" hidden="1" x14ac:dyDescent="0.3">
      <c r="A413" t="s">
        <v>433</v>
      </c>
      <c r="B413">
        <v>411</v>
      </c>
      <c r="C413" t="str">
        <f>LEFT(Table13458[[#This Row],[Contingency id]])</f>
        <v>B</v>
      </c>
      <c r="D413">
        <v>0</v>
      </c>
      <c r="E413" s="1">
        <v>1</v>
      </c>
      <c r="F413">
        <v>23</v>
      </c>
      <c r="G413">
        <v>23</v>
      </c>
      <c r="H413" s="1">
        <v>0</v>
      </c>
      <c r="I413" s="2">
        <f>AVERAGE(Table13458[[#This Row],[Estimated costs 1]:[Estimated costs 20]])</f>
        <v>0</v>
      </c>
      <c r="J413" s="2">
        <f>_xlfn.STDEV.P(Table13458[[#This Row],[Estimated costs 1]:[Estimated costs 20]])</f>
        <v>0</v>
      </c>
      <c r="K413" s="2" t="e">
        <f>Table13458[[#This Row],[Dev]]/Table13458[[#This Row],[Mean]]*100</f>
        <v>#DIV/0!</v>
      </c>
      <c r="L413" s="2">
        <f>Table13458[[#This Row],[Estimated costs 1]]-Table13458[[#This Row],[Actual cost]]</f>
        <v>0</v>
      </c>
      <c r="M413" s="2" t="e">
        <f>Table13458[[#This Row],[Diff 1]]/Table13458[[#This Row],[Actual cost]]*100</f>
        <v>#DIV/0!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</row>
    <row r="414" spans="1:33" hidden="1" x14ac:dyDescent="0.3">
      <c r="A414" t="s">
        <v>434</v>
      </c>
      <c r="B414">
        <v>412</v>
      </c>
      <c r="C414" t="str">
        <f>LEFT(Table13458[[#This Row],[Contingency id]])</f>
        <v>B</v>
      </c>
      <c r="D414">
        <v>0</v>
      </c>
      <c r="E414" s="1">
        <v>1</v>
      </c>
      <c r="F414">
        <v>23</v>
      </c>
      <c r="G414">
        <v>23</v>
      </c>
      <c r="H414" s="1">
        <v>0</v>
      </c>
      <c r="I414" s="2">
        <f>AVERAGE(Table13458[[#This Row],[Estimated costs 1]:[Estimated costs 20]])</f>
        <v>0</v>
      </c>
      <c r="J414" s="2">
        <f>_xlfn.STDEV.P(Table13458[[#This Row],[Estimated costs 1]:[Estimated costs 20]])</f>
        <v>0</v>
      </c>
      <c r="K414" s="2" t="e">
        <f>Table13458[[#This Row],[Dev]]/Table13458[[#This Row],[Mean]]*100</f>
        <v>#DIV/0!</v>
      </c>
      <c r="L414" s="2">
        <f>Table13458[[#This Row],[Estimated costs 1]]-Table13458[[#This Row],[Actual cost]]</f>
        <v>0</v>
      </c>
      <c r="M414" s="2" t="e">
        <f>Table13458[[#This Row],[Diff 1]]/Table13458[[#This Row],[Actual cost]]*100</f>
        <v>#DIV/0!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</row>
    <row r="415" spans="1:33" hidden="1" x14ac:dyDescent="0.3">
      <c r="A415" t="s">
        <v>435</v>
      </c>
      <c r="B415">
        <v>413</v>
      </c>
      <c r="C415" t="str">
        <f>LEFT(Table13458[[#This Row],[Contingency id]])</f>
        <v>B</v>
      </c>
      <c r="D415">
        <v>0</v>
      </c>
      <c r="E415" s="1">
        <v>1</v>
      </c>
      <c r="F415">
        <v>23</v>
      </c>
      <c r="G415">
        <v>23</v>
      </c>
      <c r="H415" s="1">
        <v>0</v>
      </c>
      <c r="I415" s="2">
        <f>AVERAGE(Table13458[[#This Row],[Estimated costs 1]:[Estimated costs 20]])</f>
        <v>0</v>
      </c>
      <c r="J415" s="2">
        <f>_xlfn.STDEV.P(Table13458[[#This Row],[Estimated costs 1]:[Estimated costs 20]])</f>
        <v>0</v>
      </c>
      <c r="K415" s="2" t="e">
        <f>Table13458[[#This Row],[Dev]]/Table13458[[#This Row],[Mean]]*100</f>
        <v>#DIV/0!</v>
      </c>
      <c r="L415" s="2">
        <f>Table13458[[#This Row],[Estimated costs 1]]-Table13458[[#This Row],[Actual cost]]</f>
        <v>0</v>
      </c>
      <c r="M415" s="2" t="e">
        <f>Table13458[[#This Row],[Diff 1]]/Table13458[[#This Row],[Actual cost]]*100</f>
        <v>#DIV/0!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</row>
    <row r="416" spans="1:33" hidden="1" x14ac:dyDescent="0.3">
      <c r="A416" t="s">
        <v>436</v>
      </c>
      <c r="B416">
        <v>414</v>
      </c>
      <c r="C416" t="str">
        <f>LEFT(Table13458[[#This Row],[Contingency id]])</f>
        <v>B</v>
      </c>
      <c r="D416">
        <v>0</v>
      </c>
      <c r="E416" s="1">
        <v>1</v>
      </c>
      <c r="F416">
        <v>23</v>
      </c>
      <c r="G416">
        <v>23</v>
      </c>
      <c r="H416" s="1">
        <v>0</v>
      </c>
      <c r="I416" s="2">
        <f>AVERAGE(Table13458[[#This Row],[Estimated costs 1]:[Estimated costs 20]])</f>
        <v>0</v>
      </c>
      <c r="J416" s="2">
        <f>_xlfn.STDEV.P(Table13458[[#This Row],[Estimated costs 1]:[Estimated costs 20]])</f>
        <v>0</v>
      </c>
      <c r="K416" s="2" t="e">
        <f>Table13458[[#This Row],[Dev]]/Table13458[[#This Row],[Mean]]*100</f>
        <v>#DIV/0!</v>
      </c>
      <c r="L416" s="2">
        <f>Table13458[[#This Row],[Estimated costs 1]]-Table13458[[#This Row],[Actual cost]]</f>
        <v>0</v>
      </c>
      <c r="M416" s="2" t="e">
        <f>Table13458[[#This Row],[Diff 1]]/Table13458[[#This Row],[Actual cost]]*100</f>
        <v>#DIV/0!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</row>
    <row r="417" spans="1:33" hidden="1" x14ac:dyDescent="0.3">
      <c r="A417" t="s">
        <v>437</v>
      </c>
      <c r="B417">
        <v>415</v>
      </c>
      <c r="C417" t="str">
        <f>LEFT(Table13458[[#This Row],[Contingency id]])</f>
        <v>B</v>
      </c>
      <c r="D417">
        <v>0</v>
      </c>
      <c r="E417" s="1">
        <v>1</v>
      </c>
      <c r="F417">
        <v>23</v>
      </c>
      <c r="G417">
        <v>23</v>
      </c>
      <c r="H417" s="1">
        <v>0</v>
      </c>
      <c r="I417" s="2">
        <f>AVERAGE(Table13458[[#This Row],[Estimated costs 1]:[Estimated costs 20]])</f>
        <v>0</v>
      </c>
      <c r="J417" s="2">
        <f>_xlfn.STDEV.P(Table13458[[#This Row],[Estimated costs 1]:[Estimated costs 20]])</f>
        <v>0</v>
      </c>
      <c r="K417" s="2" t="e">
        <f>Table13458[[#This Row],[Dev]]/Table13458[[#This Row],[Mean]]*100</f>
        <v>#DIV/0!</v>
      </c>
      <c r="L417" s="2">
        <f>Table13458[[#This Row],[Estimated costs 1]]-Table13458[[#This Row],[Actual cost]]</f>
        <v>0</v>
      </c>
      <c r="M417" s="2" t="e">
        <f>Table13458[[#This Row],[Diff 1]]/Table13458[[#This Row],[Actual cost]]*100</f>
        <v>#DIV/0!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</row>
    <row r="418" spans="1:33" hidden="1" x14ac:dyDescent="0.3">
      <c r="A418" t="s">
        <v>438</v>
      </c>
      <c r="B418">
        <v>416</v>
      </c>
      <c r="C418" t="str">
        <f>LEFT(Table13458[[#This Row],[Contingency id]])</f>
        <v>B</v>
      </c>
      <c r="D418">
        <v>0</v>
      </c>
      <c r="E418" s="1">
        <v>1</v>
      </c>
      <c r="F418">
        <v>23</v>
      </c>
      <c r="G418">
        <v>23</v>
      </c>
      <c r="H418" s="1">
        <v>0</v>
      </c>
      <c r="I418" s="2">
        <f>AVERAGE(Table13458[[#This Row],[Estimated costs 1]:[Estimated costs 20]])</f>
        <v>0</v>
      </c>
      <c r="J418" s="2">
        <f>_xlfn.STDEV.P(Table13458[[#This Row],[Estimated costs 1]:[Estimated costs 20]])</f>
        <v>0</v>
      </c>
      <c r="K418" s="2" t="e">
        <f>Table13458[[#This Row],[Dev]]/Table13458[[#This Row],[Mean]]*100</f>
        <v>#DIV/0!</v>
      </c>
      <c r="L418" s="2">
        <f>Table13458[[#This Row],[Estimated costs 1]]-Table13458[[#This Row],[Actual cost]]</f>
        <v>0</v>
      </c>
      <c r="M418" s="2" t="e">
        <f>Table13458[[#This Row],[Diff 1]]/Table13458[[#This Row],[Actual cost]]*100</f>
        <v>#DIV/0!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</row>
    <row r="419" spans="1:33" hidden="1" x14ac:dyDescent="0.3">
      <c r="A419" t="s">
        <v>439</v>
      </c>
      <c r="B419">
        <v>417</v>
      </c>
      <c r="C419" t="str">
        <f>LEFT(Table13458[[#This Row],[Contingency id]])</f>
        <v>B</v>
      </c>
      <c r="D419">
        <v>0</v>
      </c>
      <c r="E419" s="1">
        <v>1.0454545454545401</v>
      </c>
      <c r="F419">
        <v>23</v>
      </c>
      <c r="G419">
        <v>22</v>
      </c>
      <c r="H419" s="1">
        <v>0</v>
      </c>
      <c r="I419" s="2">
        <f>AVERAGE(Table13458[[#This Row],[Estimated costs 1]:[Estimated costs 20]])</f>
        <v>0</v>
      </c>
      <c r="J419" s="2">
        <f>_xlfn.STDEV.P(Table13458[[#This Row],[Estimated costs 1]:[Estimated costs 20]])</f>
        <v>0</v>
      </c>
      <c r="K419" s="2" t="e">
        <f>Table13458[[#This Row],[Dev]]/Table13458[[#This Row],[Mean]]*100</f>
        <v>#DIV/0!</v>
      </c>
      <c r="L419" s="2">
        <f>Table13458[[#This Row],[Estimated costs 1]]-Table13458[[#This Row],[Actual cost]]</f>
        <v>0</v>
      </c>
      <c r="M419" s="2" t="e">
        <f>Table13458[[#This Row],[Diff 1]]/Table13458[[#This Row],[Actual cost]]*100</f>
        <v>#DIV/0!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</row>
    <row r="420" spans="1:33" hidden="1" x14ac:dyDescent="0.3">
      <c r="A420" t="s">
        <v>440</v>
      </c>
      <c r="B420">
        <v>418</v>
      </c>
      <c r="C420" t="str">
        <f>LEFT(Table13458[[#This Row],[Contingency id]])</f>
        <v>B</v>
      </c>
      <c r="D420">
        <v>0</v>
      </c>
      <c r="E420" s="1">
        <v>1</v>
      </c>
      <c r="F420">
        <v>23</v>
      </c>
      <c r="G420">
        <v>23</v>
      </c>
      <c r="H420" s="1">
        <v>0</v>
      </c>
      <c r="I420" s="2">
        <f>AVERAGE(Table13458[[#This Row],[Estimated costs 1]:[Estimated costs 20]])</f>
        <v>0</v>
      </c>
      <c r="J420" s="2">
        <f>_xlfn.STDEV.P(Table13458[[#This Row],[Estimated costs 1]:[Estimated costs 20]])</f>
        <v>0</v>
      </c>
      <c r="K420" s="2" t="e">
        <f>Table13458[[#This Row],[Dev]]/Table13458[[#This Row],[Mean]]*100</f>
        <v>#DIV/0!</v>
      </c>
      <c r="L420" s="2">
        <f>Table13458[[#This Row],[Estimated costs 1]]-Table13458[[#This Row],[Actual cost]]</f>
        <v>0</v>
      </c>
      <c r="M420" s="2" t="e">
        <f>Table13458[[#This Row],[Diff 1]]/Table13458[[#This Row],[Actual cost]]*100</f>
        <v>#DIV/0!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</row>
    <row r="421" spans="1:33" hidden="1" x14ac:dyDescent="0.3">
      <c r="A421" t="s">
        <v>441</v>
      </c>
      <c r="B421">
        <v>419</v>
      </c>
      <c r="C421" t="str">
        <f>LEFT(Table13458[[#This Row],[Contingency id]])</f>
        <v>B</v>
      </c>
      <c r="D421">
        <v>0</v>
      </c>
      <c r="E421" s="1">
        <v>1</v>
      </c>
      <c r="F421">
        <v>23</v>
      </c>
      <c r="G421">
        <v>23</v>
      </c>
      <c r="H421" s="1">
        <v>0</v>
      </c>
      <c r="I421" s="2">
        <f>AVERAGE(Table13458[[#This Row],[Estimated costs 1]:[Estimated costs 20]])</f>
        <v>0</v>
      </c>
      <c r="J421" s="2">
        <f>_xlfn.STDEV.P(Table13458[[#This Row],[Estimated costs 1]:[Estimated costs 20]])</f>
        <v>0</v>
      </c>
      <c r="K421" s="2" t="e">
        <f>Table13458[[#This Row],[Dev]]/Table13458[[#This Row],[Mean]]*100</f>
        <v>#DIV/0!</v>
      </c>
      <c r="L421" s="2">
        <f>Table13458[[#This Row],[Estimated costs 1]]-Table13458[[#This Row],[Actual cost]]</f>
        <v>0</v>
      </c>
      <c r="M421" s="2" t="e">
        <f>Table13458[[#This Row],[Diff 1]]/Table13458[[#This Row],[Actual cost]]*100</f>
        <v>#DIV/0!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</row>
    <row r="422" spans="1:33" hidden="1" x14ac:dyDescent="0.3">
      <c r="A422" t="s">
        <v>442</v>
      </c>
      <c r="B422">
        <v>420</v>
      </c>
      <c r="C422" t="str">
        <f>LEFT(Table13458[[#This Row],[Contingency id]])</f>
        <v>B</v>
      </c>
      <c r="D422">
        <v>0</v>
      </c>
      <c r="E422" s="1">
        <v>1</v>
      </c>
      <c r="F422">
        <v>23</v>
      </c>
      <c r="G422">
        <v>23</v>
      </c>
      <c r="H422" s="1">
        <v>0</v>
      </c>
      <c r="I422" s="2">
        <f>AVERAGE(Table13458[[#This Row],[Estimated costs 1]:[Estimated costs 20]])</f>
        <v>0</v>
      </c>
      <c r="J422" s="2">
        <f>_xlfn.STDEV.P(Table13458[[#This Row],[Estimated costs 1]:[Estimated costs 20]])</f>
        <v>0</v>
      </c>
      <c r="K422" s="2" t="e">
        <f>Table13458[[#This Row],[Dev]]/Table13458[[#This Row],[Mean]]*100</f>
        <v>#DIV/0!</v>
      </c>
      <c r="L422" s="2">
        <f>Table13458[[#This Row],[Estimated costs 1]]-Table13458[[#This Row],[Actual cost]]</f>
        <v>0</v>
      </c>
      <c r="M422" s="2" t="e">
        <f>Table13458[[#This Row],[Diff 1]]/Table13458[[#This Row],[Actual cost]]*100</f>
        <v>#DIV/0!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</row>
    <row r="423" spans="1:33" hidden="1" x14ac:dyDescent="0.3">
      <c r="A423" t="s">
        <v>443</v>
      </c>
      <c r="B423">
        <v>421</v>
      </c>
      <c r="C423" t="str">
        <f>LEFT(Table13458[[#This Row],[Contingency id]])</f>
        <v>B</v>
      </c>
      <c r="D423">
        <v>0</v>
      </c>
      <c r="E423" s="1">
        <v>1</v>
      </c>
      <c r="F423">
        <v>23</v>
      </c>
      <c r="G423">
        <v>23</v>
      </c>
      <c r="H423" s="1">
        <v>0</v>
      </c>
      <c r="I423" s="2">
        <f>AVERAGE(Table13458[[#This Row],[Estimated costs 1]:[Estimated costs 20]])</f>
        <v>0</v>
      </c>
      <c r="J423" s="2">
        <f>_xlfn.STDEV.P(Table13458[[#This Row],[Estimated costs 1]:[Estimated costs 20]])</f>
        <v>0</v>
      </c>
      <c r="K423" s="2" t="e">
        <f>Table13458[[#This Row],[Dev]]/Table13458[[#This Row],[Mean]]*100</f>
        <v>#DIV/0!</v>
      </c>
      <c r="L423" s="2">
        <f>Table13458[[#This Row],[Estimated costs 1]]-Table13458[[#This Row],[Actual cost]]</f>
        <v>0</v>
      </c>
      <c r="M423" s="2" t="e">
        <f>Table13458[[#This Row],[Diff 1]]/Table13458[[#This Row],[Actual cost]]*100</f>
        <v>#DIV/0!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</row>
    <row r="424" spans="1:33" hidden="1" x14ac:dyDescent="0.3">
      <c r="A424" t="s">
        <v>444</v>
      </c>
      <c r="B424">
        <v>422</v>
      </c>
      <c r="C424" t="str">
        <f>LEFT(Table13458[[#This Row],[Contingency id]])</f>
        <v>B</v>
      </c>
      <c r="D424">
        <v>0</v>
      </c>
      <c r="E424" s="1">
        <v>1</v>
      </c>
      <c r="F424">
        <v>23</v>
      </c>
      <c r="G424">
        <v>23</v>
      </c>
      <c r="H424" s="1">
        <v>0</v>
      </c>
      <c r="I424" s="2">
        <f>AVERAGE(Table13458[[#This Row],[Estimated costs 1]:[Estimated costs 20]])</f>
        <v>0</v>
      </c>
      <c r="J424" s="2">
        <f>_xlfn.STDEV.P(Table13458[[#This Row],[Estimated costs 1]:[Estimated costs 20]])</f>
        <v>0</v>
      </c>
      <c r="K424" s="2" t="e">
        <f>Table13458[[#This Row],[Dev]]/Table13458[[#This Row],[Mean]]*100</f>
        <v>#DIV/0!</v>
      </c>
      <c r="L424" s="2">
        <f>Table13458[[#This Row],[Estimated costs 1]]-Table13458[[#This Row],[Actual cost]]</f>
        <v>0</v>
      </c>
      <c r="M424" s="2" t="e">
        <f>Table13458[[#This Row],[Diff 1]]/Table13458[[#This Row],[Actual cost]]*100</f>
        <v>#DIV/0!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</row>
    <row r="425" spans="1:33" hidden="1" x14ac:dyDescent="0.3">
      <c r="A425" t="s">
        <v>445</v>
      </c>
      <c r="B425">
        <v>423</v>
      </c>
      <c r="C425" t="str">
        <f>LEFT(Table13458[[#This Row],[Contingency id]])</f>
        <v>B</v>
      </c>
      <c r="D425">
        <v>0</v>
      </c>
      <c r="E425" s="1">
        <v>1</v>
      </c>
      <c r="F425">
        <v>23</v>
      </c>
      <c r="G425">
        <v>23</v>
      </c>
      <c r="H425" s="1">
        <v>0</v>
      </c>
      <c r="I425" s="2">
        <f>AVERAGE(Table13458[[#This Row],[Estimated costs 1]:[Estimated costs 20]])</f>
        <v>0</v>
      </c>
      <c r="J425" s="2">
        <f>_xlfn.STDEV.P(Table13458[[#This Row],[Estimated costs 1]:[Estimated costs 20]])</f>
        <v>0</v>
      </c>
      <c r="K425" s="2" t="e">
        <f>Table13458[[#This Row],[Dev]]/Table13458[[#This Row],[Mean]]*100</f>
        <v>#DIV/0!</v>
      </c>
      <c r="L425" s="2">
        <f>Table13458[[#This Row],[Estimated costs 1]]-Table13458[[#This Row],[Actual cost]]</f>
        <v>0</v>
      </c>
      <c r="M425" s="2" t="e">
        <f>Table13458[[#This Row],[Diff 1]]/Table13458[[#This Row],[Actual cost]]*100</f>
        <v>#DIV/0!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</row>
    <row r="426" spans="1:33" hidden="1" x14ac:dyDescent="0.3">
      <c r="A426" t="s">
        <v>446</v>
      </c>
      <c r="B426">
        <v>424</v>
      </c>
      <c r="C426" t="str">
        <f>LEFT(Table13458[[#This Row],[Contingency id]])</f>
        <v>B</v>
      </c>
      <c r="D426">
        <v>0</v>
      </c>
      <c r="E426" s="1">
        <v>1</v>
      </c>
      <c r="F426">
        <v>23</v>
      </c>
      <c r="G426">
        <v>23</v>
      </c>
      <c r="H426" s="1">
        <v>0</v>
      </c>
      <c r="I426" s="2">
        <f>AVERAGE(Table13458[[#This Row],[Estimated costs 1]:[Estimated costs 20]])</f>
        <v>0</v>
      </c>
      <c r="J426" s="2">
        <f>_xlfn.STDEV.P(Table13458[[#This Row],[Estimated costs 1]:[Estimated costs 20]])</f>
        <v>0</v>
      </c>
      <c r="K426" s="2" t="e">
        <f>Table13458[[#This Row],[Dev]]/Table13458[[#This Row],[Mean]]*100</f>
        <v>#DIV/0!</v>
      </c>
      <c r="L426" s="2">
        <f>Table13458[[#This Row],[Estimated costs 1]]-Table13458[[#This Row],[Actual cost]]</f>
        <v>0</v>
      </c>
      <c r="M426" s="2" t="e">
        <f>Table13458[[#This Row],[Diff 1]]/Table13458[[#This Row],[Actual cost]]*100</f>
        <v>#DIV/0!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</row>
    <row r="427" spans="1:33" hidden="1" x14ac:dyDescent="0.3">
      <c r="A427" t="s">
        <v>447</v>
      </c>
      <c r="B427">
        <v>425</v>
      </c>
      <c r="C427" t="str">
        <f>LEFT(Table13458[[#This Row],[Contingency id]])</f>
        <v>B</v>
      </c>
      <c r="D427">
        <v>0</v>
      </c>
      <c r="E427" s="1">
        <v>1.00757575757575</v>
      </c>
      <c r="F427">
        <v>133</v>
      </c>
      <c r="G427">
        <v>132</v>
      </c>
      <c r="H427" s="1">
        <v>0</v>
      </c>
      <c r="I427" s="2">
        <f>AVERAGE(Table13458[[#This Row],[Estimated costs 1]:[Estimated costs 20]])</f>
        <v>0</v>
      </c>
      <c r="J427" s="2">
        <f>_xlfn.STDEV.P(Table13458[[#This Row],[Estimated costs 1]:[Estimated costs 20]])</f>
        <v>0</v>
      </c>
      <c r="K427" s="2" t="e">
        <f>Table13458[[#This Row],[Dev]]/Table13458[[#This Row],[Mean]]*100</f>
        <v>#DIV/0!</v>
      </c>
      <c r="L427" s="2">
        <f>Table13458[[#This Row],[Estimated costs 1]]-Table13458[[#This Row],[Actual cost]]</f>
        <v>0</v>
      </c>
      <c r="M427" s="2" t="e">
        <f>Table13458[[#This Row],[Diff 1]]/Table13458[[#This Row],[Actual cost]]*100</f>
        <v>#DIV/0!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</row>
    <row r="428" spans="1:33" hidden="1" x14ac:dyDescent="0.3">
      <c r="A428" t="s">
        <v>448</v>
      </c>
      <c r="B428">
        <v>426</v>
      </c>
      <c r="C428" t="str">
        <f>LEFT(Table13458[[#This Row],[Contingency id]])</f>
        <v>B</v>
      </c>
      <c r="D428">
        <v>0</v>
      </c>
      <c r="E428" s="1">
        <v>1.04724409448818</v>
      </c>
      <c r="F428">
        <v>133</v>
      </c>
      <c r="G428">
        <v>127</v>
      </c>
      <c r="H428" s="1">
        <v>0</v>
      </c>
      <c r="I428" s="2">
        <f>AVERAGE(Table13458[[#This Row],[Estimated costs 1]:[Estimated costs 20]])</f>
        <v>0</v>
      </c>
      <c r="J428" s="2">
        <f>_xlfn.STDEV.P(Table13458[[#This Row],[Estimated costs 1]:[Estimated costs 20]])</f>
        <v>0</v>
      </c>
      <c r="K428" s="2" t="e">
        <f>Table13458[[#This Row],[Dev]]/Table13458[[#This Row],[Mean]]*100</f>
        <v>#DIV/0!</v>
      </c>
      <c r="L428" s="2">
        <f>Table13458[[#This Row],[Estimated costs 1]]-Table13458[[#This Row],[Actual cost]]</f>
        <v>0</v>
      </c>
      <c r="M428" s="2" t="e">
        <f>Table13458[[#This Row],[Diff 1]]/Table13458[[#This Row],[Actual cost]]*100</f>
        <v>#DIV/0!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</row>
    <row r="429" spans="1:33" hidden="1" x14ac:dyDescent="0.3">
      <c r="A429" t="s">
        <v>449</v>
      </c>
      <c r="B429">
        <v>427</v>
      </c>
      <c r="C429" t="str">
        <f>LEFT(Table13458[[#This Row],[Contingency id]])</f>
        <v>B</v>
      </c>
      <c r="D429">
        <v>0</v>
      </c>
      <c r="E429" s="1">
        <v>1.03125</v>
      </c>
      <c r="F429">
        <v>132</v>
      </c>
      <c r="G429">
        <v>128</v>
      </c>
      <c r="H429" s="1">
        <v>0</v>
      </c>
      <c r="I429" s="2">
        <f>AVERAGE(Table13458[[#This Row],[Estimated costs 1]:[Estimated costs 20]])</f>
        <v>0</v>
      </c>
      <c r="J429" s="2">
        <f>_xlfn.STDEV.P(Table13458[[#This Row],[Estimated costs 1]:[Estimated costs 20]])</f>
        <v>0</v>
      </c>
      <c r="K429" s="2" t="e">
        <f>Table13458[[#This Row],[Dev]]/Table13458[[#This Row],[Mean]]*100</f>
        <v>#DIV/0!</v>
      </c>
      <c r="L429" s="2">
        <f>Table13458[[#This Row],[Estimated costs 1]]-Table13458[[#This Row],[Actual cost]]</f>
        <v>0</v>
      </c>
      <c r="M429" s="2" t="e">
        <f>Table13458[[#This Row],[Diff 1]]/Table13458[[#This Row],[Actual cost]]*100</f>
        <v>#DIV/0!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</row>
    <row r="430" spans="1:33" hidden="1" x14ac:dyDescent="0.3">
      <c r="A430" t="s">
        <v>450</v>
      </c>
      <c r="B430">
        <v>428</v>
      </c>
      <c r="C430" t="str">
        <f>LEFT(Table13458[[#This Row],[Contingency id]])</f>
        <v>B</v>
      </c>
      <c r="D430">
        <v>0</v>
      </c>
      <c r="E430" s="1">
        <v>1.0390625</v>
      </c>
      <c r="F430">
        <v>133</v>
      </c>
      <c r="G430">
        <v>128</v>
      </c>
      <c r="H430" s="1">
        <v>0</v>
      </c>
      <c r="I430" s="2">
        <f>AVERAGE(Table13458[[#This Row],[Estimated costs 1]:[Estimated costs 20]])</f>
        <v>0</v>
      </c>
      <c r="J430" s="2">
        <f>_xlfn.STDEV.P(Table13458[[#This Row],[Estimated costs 1]:[Estimated costs 20]])</f>
        <v>0</v>
      </c>
      <c r="K430" s="2" t="e">
        <f>Table13458[[#This Row],[Dev]]/Table13458[[#This Row],[Mean]]*100</f>
        <v>#DIV/0!</v>
      </c>
      <c r="L430" s="2">
        <f>Table13458[[#This Row],[Estimated costs 1]]-Table13458[[#This Row],[Actual cost]]</f>
        <v>0</v>
      </c>
      <c r="M430" s="2" t="e">
        <f>Table13458[[#This Row],[Diff 1]]/Table13458[[#This Row],[Actual cost]]*100</f>
        <v>#DIV/0!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</row>
    <row r="431" spans="1:33" hidden="1" x14ac:dyDescent="0.3">
      <c r="A431" t="s">
        <v>451</v>
      </c>
      <c r="B431">
        <v>429</v>
      </c>
      <c r="C431" t="str">
        <f>LEFT(Table13458[[#This Row],[Contingency id]])</f>
        <v>B</v>
      </c>
      <c r="D431">
        <v>0</v>
      </c>
      <c r="E431" s="1">
        <v>1.02325581395348</v>
      </c>
      <c r="F431">
        <v>132</v>
      </c>
      <c r="G431">
        <v>129</v>
      </c>
      <c r="H431" s="1">
        <v>0</v>
      </c>
      <c r="I431" s="2">
        <f>AVERAGE(Table13458[[#This Row],[Estimated costs 1]:[Estimated costs 20]])</f>
        <v>0</v>
      </c>
      <c r="J431" s="2">
        <f>_xlfn.STDEV.P(Table13458[[#This Row],[Estimated costs 1]:[Estimated costs 20]])</f>
        <v>0</v>
      </c>
      <c r="K431" s="2" t="e">
        <f>Table13458[[#This Row],[Dev]]/Table13458[[#This Row],[Mean]]*100</f>
        <v>#DIV/0!</v>
      </c>
      <c r="L431" s="2">
        <f>Table13458[[#This Row],[Estimated costs 1]]-Table13458[[#This Row],[Actual cost]]</f>
        <v>0</v>
      </c>
      <c r="M431" s="2" t="e">
        <f>Table13458[[#This Row],[Diff 1]]/Table13458[[#This Row],[Actual cost]]*100</f>
        <v>#DIV/0!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</row>
    <row r="432" spans="1:33" hidden="1" x14ac:dyDescent="0.3">
      <c r="A432" t="s">
        <v>452</v>
      </c>
      <c r="B432">
        <v>430</v>
      </c>
      <c r="C432" t="str">
        <f>LEFT(Table13458[[#This Row],[Contingency id]])</f>
        <v>B</v>
      </c>
      <c r="D432">
        <v>0</v>
      </c>
      <c r="E432" s="1">
        <v>1.01538461538461</v>
      </c>
      <c r="F432">
        <v>132</v>
      </c>
      <c r="G432">
        <v>130</v>
      </c>
      <c r="H432" s="1">
        <v>0</v>
      </c>
      <c r="I432" s="2">
        <f>AVERAGE(Table13458[[#This Row],[Estimated costs 1]:[Estimated costs 20]])</f>
        <v>0</v>
      </c>
      <c r="J432" s="2">
        <f>_xlfn.STDEV.P(Table13458[[#This Row],[Estimated costs 1]:[Estimated costs 20]])</f>
        <v>0</v>
      </c>
      <c r="K432" s="2" t="e">
        <f>Table13458[[#This Row],[Dev]]/Table13458[[#This Row],[Mean]]*100</f>
        <v>#DIV/0!</v>
      </c>
      <c r="L432" s="2">
        <f>Table13458[[#This Row],[Estimated costs 1]]-Table13458[[#This Row],[Actual cost]]</f>
        <v>0</v>
      </c>
      <c r="M432" s="2" t="e">
        <f>Table13458[[#This Row],[Diff 1]]/Table13458[[#This Row],[Actual cost]]*100</f>
        <v>#DIV/0!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</row>
    <row r="433" spans="1:33" hidden="1" x14ac:dyDescent="0.3">
      <c r="A433" t="s">
        <v>453</v>
      </c>
      <c r="B433">
        <v>431</v>
      </c>
      <c r="C433" t="str">
        <f>LEFT(Table13458[[#This Row],[Contingency id]])</f>
        <v>B</v>
      </c>
      <c r="D433">
        <v>0</v>
      </c>
      <c r="E433" s="1">
        <v>1.03125</v>
      </c>
      <c r="F433">
        <v>132</v>
      </c>
      <c r="G433">
        <v>128</v>
      </c>
      <c r="H433" s="1">
        <v>0</v>
      </c>
      <c r="I433" s="2">
        <f>AVERAGE(Table13458[[#This Row],[Estimated costs 1]:[Estimated costs 20]])</f>
        <v>0</v>
      </c>
      <c r="J433" s="2">
        <f>_xlfn.STDEV.P(Table13458[[#This Row],[Estimated costs 1]:[Estimated costs 20]])</f>
        <v>0</v>
      </c>
      <c r="K433" s="2" t="e">
        <f>Table13458[[#This Row],[Dev]]/Table13458[[#This Row],[Mean]]*100</f>
        <v>#DIV/0!</v>
      </c>
      <c r="L433" s="2">
        <f>Table13458[[#This Row],[Estimated costs 1]]-Table13458[[#This Row],[Actual cost]]</f>
        <v>0</v>
      </c>
      <c r="M433" s="2" t="e">
        <f>Table13458[[#This Row],[Diff 1]]/Table13458[[#This Row],[Actual cost]]*100</f>
        <v>#DIV/0!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</row>
    <row r="434" spans="1:33" hidden="1" x14ac:dyDescent="0.3">
      <c r="A434" t="s">
        <v>454</v>
      </c>
      <c r="B434">
        <v>432</v>
      </c>
      <c r="C434" t="str">
        <f>LEFT(Table13458[[#This Row],[Contingency id]])</f>
        <v>B</v>
      </c>
      <c r="D434">
        <v>0</v>
      </c>
      <c r="E434" s="1">
        <v>1.0393700787401501</v>
      </c>
      <c r="F434">
        <v>132</v>
      </c>
      <c r="G434">
        <v>127</v>
      </c>
      <c r="H434" s="1">
        <v>0</v>
      </c>
      <c r="I434" s="2">
        <f>AVERAGE(Table13458[[#This Row],[Estimated costs 1]:[Estimated costs 20]])</f>
        <v>0</v>
      </c>
      <c r="J434" s="2">
        <f>_xlfn.STDEV.P(Table13458[[#This Row],[Estimated costs 1]:[Estimated costs 20]])</f>
        <v>0</v>
      </c>
      <c r="K434" s="2" t="e">
        <f>Table13458[[#This Row],[Dev]]/Table13458[[#This Row],[Mean]]*100</f>
        <v>#DIV/0!</v>
      </c>
      <c r="L434" s="2">
        <f>Table13458[[#This Row],[Estimated costs 1]]-Table13458[[#This Row],[Actual cost]]</f>
        <v>0</v>
      </c>
      <c r="M434" s="2" t="e">
        <f>Table13458[[#This Row],[Diff 1]]/Table13458[[#This Row],[Actual cost]]*100</f>
        <v>#DIV/0!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</row>
    <row r="435" spans="1:33" hidden="1" x14ac:dyDescent="0.3">
      <c r="A435" t="s">
        <v>455</v>
      </c>
      <c r="B435">
        <v>433</v>
      </c>
      <c r="C435" t="str">
        <f>LEFT(Table13458[[#This Row],[Contingency id]])</f>
        <v>B</v>
      </c>
      <c r="D435">
        <v>0</v>
      </c>
      <c r="E435" s="1">
        <v>1.0393700787401501</v>
      </c>
      <c r="F435">
        <v>132</v>
      </c>
      <c r="G435">
        <v>127</v>
      </c>
      <c r="H435" s="1">
        <v>0</v>
      </c>
      <c r="I435" s="2">
        <f>AVERAGE(Table13458[[#This Row],[Estimated costs 1]:[Estimated costs 20]])</f>
        <v>0</v>
      </c>
      <c r="J435" s="2">
        <f>_xlfn.STDEV.P(Table13458[[#This Row],[Estimated costs 1]:[Estimated costs 20]])</f>
        <v>0</v>
      </c>
      <c r="K435" s="2" t="e">
        <f>Table13458[[#This Row],[Dev]]/Table13458[[#This Row],[Mean]]*100</f>
        <v>#DIV/0!</v>
      </c>
      <c r="L435" s="2">
        <f>Table13458[[#This Row],[Estimated costs 1]]-Table13458[[#This Row],[Actual cost]]</f>
        <v>0</v>
      </c>
      <c r="M435" s="2" t="e">
        <f>Table13458[[#This Row],[Diff 1]]/Table13458[[#This Row],[Actual cost]]*100</f>
        <v>#DIV/0!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</row>
    <row r="436" spans="1:33" hidden="1" x14ac:dyDescent="0.3">
      <c r="A436" t="s">
        <v>456</v>
      </c>
      <c r="B436">
        <v>434</v>
      </c>
      <c r="C436" t="str">
        <f>LEFT(Table13458[[#This Row],[Contingency id]])</f>
        <v>B</v>
      </c>
      <c r="D436">
        <v>0</v>
      </c>
      <c r="E436" s="1">
        <v>1.02325581395348</v>
      </c>
      <c r="F436">
        <v>132</v>
      </c>
      <c r="G436">
        <v>129</v>
      </c>
      <c r="H436" s="1">
        <v>0</v>
      </c>
      <c r="I436" s="2">
        <f>AVERAGE(Table13458[[#This Row],[Estimated costs 1]:[Estimated costs 20]])</f>
        <v>0</v>
      </c>
      <c r="J436" s="2">
        <f>_xlfn.STDEV.P(Table13458[[#This Row],[Estimated costs 1]:[Estimated costs 20]])</f>
        <v>0</v>
      </c>
      <c r="K436" s="2" t="e">
        <f>Table13458[[#This Row],[Dev]]/Table13458[[#This Row],[Mean]]*100</f>
        <v>#DIV/0!</v>
      </c>
      <c r="L436" s="2">
        <f>Table13458[[#This Row],[Estimated costs 1]]-Table13458[[#This Row],[Actual cost]]</f>
        <v>0</v>
      </c>
      <c r="M436" s="2" t="e">
        <f>Table13458[[#This Row],[Diff 1]]/Table13458[[#This Row],[Actual cost]]*100</f>
        <v>#DIV/0!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</row>
    <row r="437" spans="1:33" hidden="1" x14ac:dyDescent="0.3">
      <c r="A437" t="s">
        <v>457</v>
      </c>
      <c r="B437">
        <v>435</v>
      </c>
      <c r="C437" t="str">
        <f>LEFT(Table13458[[#This Row],[Contingency id]])</f>
        <v>B</v>
      </c>
      <c r="D437">
        <v>0</v>
      </c>
      <c r="E437" s="1">
        <v>1.02325581395348</v>
      </c>
      <c r="F437">
        <v>132</v>
      </c>
      <c r="G437">
        <v>129</v>
      </c>
      <c r="H437" s="1">
        <v>0</v>
      </c>
      <c r="I437" s="2">
        <f>AVERAGE(Table13458[[#This Row],[Estimated costs 1]:[Estimated costs 20]])</f>
        <v>0</v>
      </c>
      <c r="J437" s="2">
        <f>_xlfn.STDEV.P(Table13458[[#This Row],[Estimated costs 1]:[Estimated costs 20]])</f>
        <v>0</v>
      </c>
      <c r="K437" s="2" t="e">
        <f>Table13458[[#This Row],[Dev]]/Table13458[[#This Row],[Mean]]*100</f>
        <v>#DIV/0!</v>
      </c>
      <c r="L437" s="2">
        <f>Table13458[[#This Row],[Estimated costs 1]]-Table13458[[#This Row],[Actual cost]]</f>
        <v>0</v>
      </c>
      <c r="M437" s="2" t="e">
        <f>Table13458[[#This Row],[Diff 1]]/Table13458[[#This Row],[Actual cost]]*100</f>
        <v>#DIV/0!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</row>
    <row r="438" spans="1:33" hidden="1" x14ac:dyDescent="0.3">
      <c r="A438" t="s">
        <v>458</v>
      </c>
      <c r="B438">
        <v>436</v>
      </c>
      <c r="C438" t="str">
        <f>LEFT(Table13458[[#This Row],[Contingency id]])</f>
        <v>B</v>
      </c>
      <c r="D438">
        <v>0</v>
      </c>
      <c r="E438" s="1">
        <v>1.0393700787401501</v>
      </c>
      <c r="F438">
        <v>132</v>
      </c>
      <c r="G438">
        <v>127</v>
      </c>
      <c r="H438" s="1">
        <v>0</v>
      </c>
      <c r="I438" s="2">
        <f>AVERAGE(Table13458[[#This Row],[Estimated costs 1]:[Estimated costs 20]])</f>
        <v>0</v>
      </c>
      <c r="J438" s="2">
        <f>_xlfn.STDEV.P(Table13458[[#This Row],[Estimated costs 1]:[Estimated costs 20]])</f>
        <v>0</v>
      </c>
      <c r="K438" s="2" t="e">
        <f>Table13458[[#This Row],[Dev]]/Table13458[[#This Row],[Mean]]*100</f>
        <v>#DIV/0!</v>
      </c>
      <c r="L438" s="2">
        <f>Table13458[[#This Row],[Estimated costs 1]]-Table13458[[#This Row],[Actual cost]]</f>
        <v>0</v>
      </c>
      <c r="M438" s="2" t="e">
        <f>Table13458[[#This Row],[Diff 1]]/Table13458[[#This Row],[Actual cost]]*100</f>
        <v>#DIV/0!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</row>
    <row r="439" spans="1:33" hidden="1" x14ac:dyDescent="0.3">
      <c r="A439" t="s">
        <v>459</v>
      </c>
      <c r="B439">
        <v>437</v>
      </c>
      <c r="C439" t="str">
        <f>LEFT(Table13458[[#This Row],[Contingency id]])</f>
        <v>B</v>
      </c>
      <c r="D439">
        <v>0</v>
      </c>
      <c r="E439" s="1">
        <v>1.01449275362318</v>
      </c>
      <c r="F439">
        <v>70</v>
      </c>
      <c r="G439">
        <v>69</v>
      </c>
      <c r="H439" s="1">
        <v>0</v>
      </c>
      <c r="I439" s="2">
        <f>AVERAGE(Table13458[[#This Row],[Estimated costs 1]:[Estimated costs 20]])</f>
        <v>0</v>
      </c>
      <c r="J439" s="2">
        <f>_xlfn.STDEV.P(Table13458[[#This Row],[Estimated costs 1]:[Estimated costs 20]])</f>
        <v>0</v>
      </c>
      <c r="K439" s="2" t="e">
        <f>Table13458[[#This Row],[Dev]]/Table13458[[#This Row],[Mean]]*100</f>
        <v>#DIV/0!</v>
      </c>
      <c r="L439" s="2">
        <f>Table13458[[#This Row],[Estimated costs 1]]-Table13458[[#This Row],[Actual cost]]</f>
        <v>0</v>
      </c>
      <c r="M439" s="2" t="e">
        <f>Table13458[[#This Row],[Diff 1]]/Table13458[[#This Row],[Actual cost]]*100</f>
        <v>#DIV/0!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</row>
    <row r="440" spans="1:33" hidden="1" x14ac:dyDescent="0.3">
      <c r="A440" t="s">
        <v>460</v>
      </c>
      <c r="B440">
        <v>438</v>
      </c>
      <c r="C440" t="str">
        <f>LEFT(Table13458[[#This Row],[Contingency id]])</f>
        <v>B</v>
      </c>
      <c r="D440">
        <v>0</v>
      </c>
      <c r="E440" s="1">
        <v>1.02941176470588</v>
      </c>
      <c r="F440">
        <v>70</v>
      </c>
      <c r="G440">
        <v>68</v>
      </c>
      <c r="H440" s="1">
        <v>0</v>
      </c>
      <c r="I440" s="2">
        <f>AVERAGE(Table13458[[#This Row],[Estimated costs 1]:[Estimated costs 20]])</f>
        <v>0</v>
      </c>
      <c r="J440" s="2">
        <f>_xlfn.STDEV.P(Table13458[[#This Row],[Estimated costs 1]:[Estimated costs 20]])</f>
        <v>0</v>
      </c>
      <c r="K440" s="2" t="e">
        <f>Table13458[[#This Row],[Dev]]/Table13458[[#This Row],[Mean]]*100</f>
        <v>#DIV/0!</v>
      </c>
      <c r="L440" s="2">
        <f>Table13458[[#This Row],[Estimated costs 1]]-Table13458[[#This Row],[Actual cost]]</f>
        <v>0</v>
      </c>
      <c r="M440" s="2" t="e">
        <f>Table13458[[#This Row],[Diff 1]]/Table13458[[#This Row],[Actual cost]]*100</f>
        <v>#DIV/0!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</row>
    <row r="441" spans="1:33" hidden="1" x14ac:dyDescent="0.3">
      <c r="A441" t="s">
        <v>461</v>
      </c>
      <c r="B441">
        <v>439</v>
      </c>
      <c r="C441" t="str">
        <f>LEFT(Table13458[[#This Row],[Contingency id]])</f>
        <v>B</v>
      </c>
      <c r="D441">
        <v>0</v>
      </c>
      <c r="E441" s="1">
        <v>1.02941176470588</v>
      </c>
      <c r="F441">
        <v>70</v>
      </c>
      <c r="G441">
        <v>68</v>
      </c>
      <c r="H441" s="1">
        <v>0</v>
      </c>
      <c r="I441" s="2">
        <f>AVERAGE(Table13458[[#This Row],[Estimated costs 1]:[Estimated costs 20]])</f>
        <v>0</v>
      </c>
      <c r="J441" s="2">
        <f>_xlfn.STDEV.P(Table13458[[#This Row],[Estimated costs 1]:[Estimated costs 20]])</f>
        <v>0</v>
      </c>
      <c r="K441" s="2" t="e">
        <f>Table13458[[#This Row],[Dev]]/Table13458[[#This Row],[Mean]]*100</f>
        <v>#DIV/0!</v>
      </c>
      <c r="L441" s="2">
        <f>Table13458[[#This Row],[Estimated costs 1]]-Table13458[[#This Row],[Actual cost]]</f>
        <v>0</v>
      </c>
      <c r="M441" s="2" t="e">
        <f>Table13458[[#This Row],[Diff 1]]/Table13458[[#This Row],[Actual cost]]*100</f>
        <v>#DIV/0!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</row>
    <row r="442" spans="1:33" hidden="1" x14ac:dyDescent="0.3">
      <c r="A442" t="s">
        <v>462</v>
      </c>
      <c r="B442">
        <v>440</v>
      </c>
      <c r="C442" t="str">
        <f>LEFT(Table13458[[#This Row],[Contingency id]])</f>
        <v>B</v>
      </c>
      <c r="D442">
        <v>0</v>
      </c>
      <c r="E442" s="1">
        <v>1</v>
      </c>
      <c r="F442">
        <v>70</v>
      </c>
      <c r="G442">
        <v>70</v>
      </c>
      <c r="H442" s="1">
        <v>0</v>
      </c>
      <c r="I442" s="2">
        <f>AVERAGE(Table13458[[#This Row],[Estimated costs 1]:[Estimated costs 20]])</f>
        <v>0</v>
      </c>
      <c r="J442" s="2">
        <f>_xlfn.STDEV.P(Table13458[[#This Row],[Estimated costs 1]:[Estimated costs 20]])</f>
        <v>0</v>
      </c>
      <c r="K442" s="2" t="e">
        <f>Table13458[[#This Row],[Dev]]/Table13458[[#This Row],[Mean]]*100</f>
        <v>#DIV/0!</v>
      </c>
      <c r="L442" s="2">
        <f>Table13458[[#This Row],[Estimated costs 1]]-Table13458[[#This Row],[Actual cost]]</f>
        <v>0</v>
      </c>
      <c r="M442" s="2" t="e">
        <f>Table13458[[#This Row],[Diff 1]]/Table13458[[#This Row],[Actual cost]]*100</f>
        <v>#DIV/0!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</row>
    <row r="443" spans="1:33" hidden="1" x14ac:dyDescent="0.3">
      <c r="A443" t="s">
        <v>463</v>
      </c>
      <c r="B443">
        <v>441</v>
      </c>
      <c r="C443" t="str">
        <f>LEFT(Table13458[[#This Row],[Contingency id]])</f>
        <v>B</v>
      </c>
      <c r="D443">
        <v>0</v>
      </c>
      <c r="E443" s="1">
        <v>1.01449275362318</v>
      </c>
      <c r="F443">
        <v>70</v>
      </c>
      <c r="G443">
        <v>69</v>
      </c>
      <c r="H443" s="1">
        <v>0</v>
      </c>
      <c r="I443" s="2">
        <f>AVERAGE(Table13458[[#This Row],[Estimated costs 1]:[Estimated costs 20]])</f>
        <v>0</v>
      </c>
      <c r="J443" s="2">
        <f>_xlfn.STDEV.P(Table13458[[#This Row],[Estimated costs 1]:[Estimated costs 20]])</f>
        <v>0</v>
      </c>
      <c r="K443" s="2" t="e">
        <f>Table13458[[#This Row],[Dev]]/Table13458[[#This Row],[Mean]]*100</f>
        <v>#DIV/0!</v>
      </c>
      <c r="L443" s="2">
        <f>Table13458[[#This Row],[Estimated costs 1]]-Table13458[[#This Row],[Actual cost]]</f>
        <v>0</v>
      </c>
      <c r="M443" s="2" t="e">
        <f>Table13458[[#This Row],[Diff 1]]/Table13458[[#This Row],[Actual cost]]*100</f>
        <v>#DIV/0!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</row>
    <row r="444" spans="1:33" hidden="1" x14ac:dyDescent="0.3">
      <c r="A444" t="s">
        <v>464</v>
      </c>
      <c r="B444">
        <v>442</v>
      </c>
      <c r="C444" t="str">
        <f>LEFT(Table13458[[#This Row],[Contingency id]])</f>
        <v>B</v>
      </c>
      <c r="D444">
        <v>0</v>
      </c>
      <c r="E444" s="1">
        <v>1</v>
      </c>
      <c r="F444">
        <v>70</v>
      </c>
      <c r="G444">
        <v>70</v>
      </c>
      <c r="H444" s="1">
        <v>0</v>
      </c>
      <c r="I444" s="2">
        <f>AVERAGE(Table13458[[#This Row],[Estimated costs 1]:[Estimated costs 20]])</f>
        <v>0</v>
      </c>
      <c r="J444" s="2">
        <f>_xlfn.STDEV.P(Table13458[[#This Row],[Estimated costs 1]:[Estimated costs 20]])</f>
        <v>0</v>
      </c>
      <c r="K444" s="2" t="e">
        <f>Table13458[[#This Row],[Dev]]/Table13458[[#This Row],[Mean]]*100</f>
        <v>#DIV/0!</v>
      </c>
      <c r="L444" s="2">
        <f>Table13458[[#This Row],[Estimated costs 1]]-Table13458[[#This Row],[Actual cost]]</f>
        <v>0</v>
      </c>
      <c r="M444" s="2" t="e">
        <f>Table13458[[#This Row],[Diff 1]]/Table13458[[#This Row],[Actual cost]]*100</f>
        <v>#DIV/0!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</row>
    <row r="445" spans="1:33" hidden="1" x14ac:dyDescent="0.3">
      <c r="A445" t="s">
        <v>465</v>
      </c>
      <c r="B445">
        <v>443</v>
      </c>
      <c r="C445" t="str">
        <f>LEFT(Table13458[[#This Row],[Contingency id]])</f>
        <v>B</v>
      </c>
      <c r="D445">
        <v>0</v>
      </c>
      <c r="E445" s="1">
        <v>1.0447761194029801</v>
      </c>
      <c r="F445">
        <v>70</v>
      </c>
      <c r="G445">
        <v>67</v>
      </c>
      <c r="H445" s="1">
        <v>0</v>
      </c>
      <c r="I445" s="2">
        <f>AVERAGE(Table13458[[#This Row],[Estimated costs 1]:[Estimated costs 20]])</f>
        <v>0</v>
      </c>
      <c r="J445" s="2">
        <f>_xlfn.STDEV.P(Table13458[[#This Row],[Estimated costs 1]:[Estimated costs 20]])</f>
        <v>0</v>
      </c>
      <c r="K445" s="2" t="e">
        <f>Table13458[[#This Row],[Dev]]/Table13458[[#This Row],[Mean]]*100</f>
        <v>#DIV/0!</v>
      </c>
      <c r="L445" s="2">
        <f>Table13458[[#This Row],[Estimated costs 1]]-Table13458[[#This Row],[Actual cost]]</f>
        <v>0</v>
      </c>
      <c r="M445" s="2" t="e">
        <f>Table13458[[#This Row],[Diff 1]]/Table13458[[#This Row],[Actual cost]]*100</f>
        <v>#DIV/0!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</row>
    <row r="446" spans="1:33" hidden="1" x14ac:dyDescent="0.3">
      <c r="A446" t="s">
        <v>466</v>
      </c>
      <c r="B446">
        <v>444</v>
      </c>
      <c r="C446" t="str">
        <f>LEFT(Table13458[[#This Row],[Contingency id]])</f>
        <v>B</v>
      </c>
      <c r="D446">
        <v>0</v>
      </c>
      <c r="E446" s="1">
        <v>1.0270270270270201</v>
      </c>
      <c r="F446">
        <v>38</v>
      </c>
      <c r="G446">
        <v>37</v>
      </c>
      <c r="H446" s="1">
        <v>0</v>
      </c>
      <c r="I446" s="2">
        <f>AVERAGE(Table13458[[#This Row],[Estimated costs 1]:[Estimated costs 20]])</f>
        <v>0</v>
      </c>
      <c r="J446" s="2">
        <f>_xlfn.STDEV.P(Table13458[[#This Row],[Estimated costs 1]:[Estimated costs 20]])</f>
        <v>0</v>
      </c>
      <c r="K446" s="2" t="e">
        <f>Table13458[[#This Row],[Dev]]/Table13458[[#This Row],[Mean]]*100</f>
        <v>#DIV/0!</v>
      </c>
      <c r="L446" s="2">
        <f>Table13458[[#This Row],[Estimated costs 1]]-Table13458[[#This Row],[Actual cost]]</f>
        <v>0</v>
      </c>
      <c r="M446" s="2" t="e">
        <f>Table13458[[#This Row],[Diff 1]]/Table13458[[#This Row],[Actual cost]]*100</f>
        <v>#DIV/0!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</row>
    <row r="447" spans="1:33" hidden="1" x14ac:dyDescent="0.3">
      <c r="A447" t="s">
        <v>467</v>
      </c>
      <c r="B447">
        <v>445</v>
      </c>
      <c r="C447" t="str">
        <f>LEFT(Table13458[[#This Row],[Contingency id]])</f>
        <v>B</v>
      </c>
      <c r="D447">
        <v>0</v>
      </c>
      <c r="E447" s="1">
        <v>1</v>
      </c>
      <c r="F447">
        <v>38</v>
      </c>
      <c r="G447">
        <v>38</v>
      </c>
      <c r="H447" s="1">
        <v>0</v>
      </c>
      <c r="I447" s="2">
        <f>AVERAGE(Table13458[[#This Row],[Estimated costs 1]:[Estimated costs 20]])</f>
        <v>0</v>
      </c>
      <c r="J447" s="2">
        <f>_xlfn.STDEV.P(Table13458[[#This Row],[Estimated costs 1]:[Estimated costs 20]])</f>
        <v>0</v>
      </c>
      <c r="K447" s="2" t="e">
        <f>Table13458[[#This Row],[Dev]]/Table13458[[#This Row],[Mean]]*100</f>
        <v>#DIV/0!</v>
      </c>
      <c r="L447" s="2">
        <f>Table13458[[#This Row],[Estimated costs 1]]-Table13458[[#This Row],[Actual cost]]</f>
        <v>0</v>
      </c>
      <c r="M447" s="2" t="e">
        <f>Table13458[[#This Row],[Diff 1]]/Table13458[[#This Row],[Actual cost]]*100</f>
        <v>#DIV/0!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</row>
    <row r="448" spans="1:33" hidden="1" x14ac:dyDescent="0.3">
      <c r="A448" t="s">
        <v>468</v>
      </c>
      <c r="B448">
        <v>446</v>
      </c>
      <c r="C448" t="str">
        <f>LEFT(Table13458[[#This Row],[Contingency id]])</f>
        <v>B</v>
      </c>
      <c r="D448">
        <v>0</v>
      </c>
      <c r="E448" s="1">
        <v>1.0270270270270201</v>
      </c>
      <c r="F448">
        <v>38</v>
      </c>
      <c r="G448">
        <v>37</v>
      </c>
      <c r="H448" s="1">
        <v>0</v>
      </c>
      <c r="I448" s="2">
        <f>AVERAGE(Table13458[[#This Row],[Estimated costs 1]:[Estimated costs 20]])</f>
        <v>0</v>
      </c>
      <c r="J448" s="2">
        <f>_xlfn.STDEV.P(Table13458[[#This Row],[Estimated costs 1]:[Estimated costs 20]])</f>
        <v>0</v>
      </c>
      <c r="K448" s="2" t="e">
        <f>Table13458[[#This Row],[Dev]]/Table13458[[#This Row],[Mean]]*100</f>
        <v>#DIV/0!</v>
      </c>
      <c r="L448" s="2">
        <f>Table13458[[#This Row],[Estimated costs 1]]-Table13458[[#This Row],[Actual cost]]</f>
        <v>0</v>
      </c>
      <c r="M448" s="2" t="e">
        <f>Table13458[[#This Row],[Diff 1]]/Table13458[[#This Row],[Actual cost]]*100</f>
        <v>#DIV/0!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</row>
    <row r="449" spans="1:33" hidden="1" x14ac:dyDescent="0.3">
      <c r="A449" t="s">
        <v>469</v>
      </c>
      <c r="B449">
        <v>447</v>
      </c>
      <c r="C449" t="str">
        <f>LEFT(Table13458[[#This Row],[Contingency id]])</f>
        <v>B</v>
      </c>
      <c r="D449">
        <v>0</v>
      </c>
      <c r="E449" s="1">
        <v>1</v>
      </c>
      <c r="F449">
        <v>35</v>
      </c>
      <c r="G449">
        <v>35</v>
      </c>
      <c r="H449" s="1">
        <v>0</v>
      </c>
      <c r="I449" s="2">
        <f>AVERAGE(Table13458[[#This Row],[Estimated costs 1]:[Estimated costs 20]])</f>
        <v>0</v>
      </c>
      <c r="J449" s="2">
        <f>_xlfn.STDEV.P(Table13458[[#This Row],[Estimated costs 1]:[Estimated costs 20]])</f>
        <v>0</v>
      </c>
      <c r="K449" s="2" t="e">
        <f>Table13458[[#This Row],[Dev]]/Table13458[[#This Row],[Mean]]*100</f>
        <v>#DIV/0!</v>
      </c>
      <c r="L449" s="2">
        <f>Table13458[[#This Row],[Estimated costs 1]]-Table13458[[#This Row],[Actual cost]]</f>
        <v>0</v>
      </c>
      <c r="M449" s="2" t="e">
        <f>Table13458[[#This Row],[Diff 1]]/Table13458[[#This Row],[Actual cost]]*100</f>
        <v>#DIV/0!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</row>
    <row r="450" spans="1:33" hidden="1" x14ac:dyDescent="0.3">
      <c r="A450" t="s">
        <v>470</v>
      </c>
      <c r="B450">
        <v>448</v>
      </c>
      <c r="C450" t="str">
        <f>LEFT(Table13458[[#This Row],[Contingency id]])</f>
        <v>B</v>
      </c>
      <c r="D450">
        <v>0</v>
      </c>
      <c r="E450" s="1">
        <v>1</v>
      </c>
      <c r="F450">
        <v>38</v>
      </c>
      <c r="G450">
        <v>38</v>
      </c>
      <c r="H450" s="1">
        <v>0</v>
      </c>
      <c r="I450" s="2">
        <f>AVERAGE(Table13458[[#This Row],[Estimated costs 1]:[Estimated costs 20]])</f>
        <v>0</v>
      </c>
      <c r="J450" s="2">
        <f>_xlfn.STDEV.P(Table13458[[#This Row],[Estimated costs 1]:[Estimated costs 20]])</f>
        <v>0</v>
      </c>
      <c r="K450" s="2" t="e">
        <f>Table13458[[#This Row],[Dev]]/Table13458[[#This Row],[Mean]]*100</f>
        <v>#DIV/0!</v>
      </c>
      <c r="L450" s="2">
        <f>Table13458[[#This Row],[Estimated costs 1]]-Table13458[[#This Row],[Actual cost]]</f>
        <v>0</v>
      </c>
      <c r="M450" s="2" t="e">
        <f>Table13458[[#This Row],[Diff 1]]/Table13458[[#This Row],[Actual cost]]*100</f>
        <v>#DIV/0!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</row>
    <row r="451" spans="1:33" hidden="1" x14ac:dyDescent="0.3">
      <c r="A451" t="s">
        <v>471</v>
      </c>
      <c r="B451">
        <v>449</v>
      </c>
      <c r="C451" t="str">
        <f>LEFT(Table13458[[#This Row],[Contingency id]])</f>
        <v>B</v>
      </c>
      <c r="D451">
        <v>0</v>
      </c>
      <c r="E451" s="1">
        <v>1</v>
      </c>
      <c r="F451">
        <v>38</v>
      </c>
      <c r="G451">
        <v>38</v>
      </c>
      <c r="H451" s="1">
        <v>0</v>
      </c>
      <c r="I451" s="2">
        <f>AVERAGE(Table13458[[#This Row],[Estimated costs 1]:[Estimated costs 20]])</f>
        <v>0</v>
      </c>
      <c r="J451" s="2">
        <f>_xlfn.STDEV.P(Table13458[[#This Row],[Estimated costs 1]:[Estimated costs 20]])</f>
        <v>0</v>
      </c>
      <c r="K451" s="2" t="e">
        <f>Table13458[[#This Row],[Dev]]/Table13458[[#This Row],[Mean]]*100</f>
        <v>#DIV/0!</v>
      </c>
      <c r="L451" s="2">
        <f>Table13458[[#This Row],[Estimated costs 1]]-Table13458[[#This Row],[Actual cost]]</f>
        <v>0</v>
      </c>
      <c r="M451" s="2" t="e">
        <f>Table13458[[#This Row],[Diff 1]]/Table13458[[#This Row],[Actual cost]]*100</f>
        <v>#DIV/0!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</row>
    <row r="452" spans="1:33" hidden="1" x14ac:dyDescent="0.3">
      <c r="A452" t="s">
        <v>472</v>
      </c>
      <c r="B452">
        <v>450</v>
      </c>
      <c r="C452" t="str">
        <f>LEFT(Table13458[[#This Row],[Contingency id]])</f>
        <v>B</v>
      </c>
      <c r="D452">
        <v>0</v>
      </c>
      <c r="E452" s="1">
        <v>1</v>
      </c>
      <c r="F452">
        <v>38</v>
      </c>
      <c r="G452">
        <v>38</v>
      </c>
      <c r="H452" s="1">
        <v>0</v>
      </c>
      <c r="I452" s="2">
        <f>AVERAGE(Table13458[[#This Row],[Estimated costs 1]:[Estimated costs 20]])</f>
        <v>0</v>
      </c>
      <c r="J452" s="2">
        <f>_xlfn.STDEV.P(Table13458[[#This Row],[Estimated costs 1]:[Estimated costs 20]])</f>
        <v>0</v>
      </c>
      <c r="K452" s="2" t="e">
        <f>Table13458[[#This Row],[Dev]]/Table13458[[#This Row],[Mean]]*100</f>
        <v>#DIV/0!</v>
      </c>
      <c r="L452" s="2">
        <f>Table13458[[#This Row],[Estimated costs 1]]-Table13458[[#This Row],[Actual cost]]</f>
        <v>0</v>
      </c>
      <c r="M452" s="2" t="e">
        <f>Table13458[[#This Row],[Diff 1]]/Table13458[[#This Row],[Actual cost]]*100</f>
        <v>#DIV/0!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</row>
    <row r="453" spans="1:33" hidden="1" x14ac:dyDescent="0.3">
      <c r="A453" t="s">
        <v>473</v>
      </c>
      <c r="B453">
        <v>451</v>
      </c>
      <c r="C453" t="str">
        <f>LEFT(Table13458[[#This Row],[Contingency id]])</f>
        <v>B</v>
      </c>
      <c r="D453">
        <v>0</v>
      </c>
      <c r="E453" s="1">
        <v>1</v>
      </c>
      <c r="F453">
        <v>38</v>
      </c>
      <c r="G453">
        <v>38</v>
      </c>
      <c r="H453" s="1">
        <v>0</v>
      </c>
      <c r="I453" s="2">
        <f>AVERAGE(Table13458[[#This Row],[Estimated costs 1]:[Estimated costs 20]])</f>
        <v>0</v>
      </c>
      <c r="J453" s="2">
        <f>_xlfn.STDEV.P(Table13458[[#This Row],[Estimated costs 1]:[Estimated costs 20]])</f>
        <v>0</v>
      </c>
      <c r="K453" s="2" t="e">
        <f>Table13458[[#This Row],[Dev]]/Table13458[[#This Row],[Mean]]*100</f>
        <v>#DIV/0!</v>
      </c>
      <c r="L453" s="2">
        <f>Table13458[[#This Row],[Estimated costs 1]]-Table13458[[#This Row],[Actual cost]]</f>
        <v>0</v>
      </c>
      <c r="M453" s="2" t="e">
        <f>Table13458[[#This Row],[Diff 1]]/Table13458[[#This Row],[Actual cost]]*100</f>
        <v>#DIV/0!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</row>
    <row r="454" spans="1:33" hidden="1" x14ac:dyDescent="0.3">
      <c r="A454" t="s">
        <v>474</v>
      </c>
      <c r="B454">
        <v>452</v>
      </c>
      <c r="C454" t="str">
        <f>LEFT(Table13458[[#This Row],[Contingency id]])</f>
        <v>B</v>
      </c>
      <c r="D454">
        <v>0</v>
      </c>
      <c r="E454" s="1">
        <v>1</v>
      </c>
      <c r="F454">
        <v>38</v>
      </c>
      <c r="G454">
        <v>38</v>
      </c>
      <c r="H454" s="1">
        <v>0</v>
      </c>
      <c r="I454" s="2">
        <f>AVERAGE(Table13458[[#This Row],[Estimated costs 1]:[Estimated costs 20]])</f>
        <v>0</v>
      </c>
      <c r="J454" s="2">
        <f>_xlfn.STDEV.P(Table13458[[#This Row],[Estimated costs 1]:[Estimated costs 20]])</f>
        <v>0</v>
      </c>
      <c r="K454" s="2" t="e">
        <f>Table13458[[#This Row],[Dev]]/Table13458[[#This Row],[Mean]]*100</f>
        <v>#DIV/0!</v>
      </c>
      <c r="L454" s="2">
        <f>Table13458[[#This Row],[Estimated costs 1]]-Table13458[[#This Row],[Actual cost]]</f>
        <v>0</v>
      </c>
      <c r="M454" s="2" t="e">
        <f>Table13458[[#This Row],[Diff 1]]/Table13458[[#This Row],[Actual cost]]*100</f>
        <v>#DIV/0!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</row>
    <row r="455" spans="1:33" hidden="1" x14ac:dyDescent="0.3">
      <c r="A455" t="s">
        <v>475</v>
      </c>
      <c r="B455">
        <v>453</v>
      </c>
      <c r="C455" t="str">
        <f>LEFT(Table13458[[#This Row],[Contingency id]])</f>
        <v>B</v>
      </c>
      <c r="D455">
        <v>0</v>
      </c>
      <c r="E455" s="1">
        <v>1.0270270270270201</v>
      </c>
      <c r="F455">
        <v>38</v>
      </c>
      <c r="G455">
        <v>37</v>
      </c>
      <c r="H455" s="1">
        <v>0</v>
      </c>
      <c r="I455" s="2">
        <f>AVERAGE(Table13458[[#This Row],[Estimated costs 1]:[Estimated costs 20]])</f>
        <v>0</v>
      </c>
      <c r="J455" s="2">
        <f>_xlfn.STDEV.P(Table13458[[#This Row],[Estimated costs 1]:[Estimated costs 20]])</f>
        <v>0</v>
      </c>
      <c r="K455" s="2" t="e">
        <f>Table13458[[#This Row],[Dev]]/Table13458[[#This Row],[Mean]]*100</f>
        <v>#DIV/0!</v>
      </c>
      <c r="L455" s="2">
        <f>Table13458[[#This Row],[Estimated costs 1]]-Table13458[[#This Row],[Actual cost]]</f>
        <v>0</v>
      </c>
      <c r="M455" s="2" t="e">
        <f>Table13458[[#This Row],[Diff 1]]/Table13458[[#This Row],[Actual cost]]*100</f>
        <v>#DIV/0!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</row>
    <row r="456" spans="1:33" hidden="1" x14ac:dyDescent="0.3">
      <c r="A456" t="s">
        <v>476</v>
      </c>
      <c r="B456">
        <v>454</v>
      </c>
      <c r="C456" t="str">
        <f>LEFT(Table13458[[#This Row],[Contingency id]])</f>
        <v>B</v>
      </c>
      <c r="D456">
        <v>0</v>
      </c>
      <c r="E456" s="1">
        <v>1.0270270270270201</v>
      </c>
      <c r="F456">
        <v>38</v>
      </c>
      <c r="G456">
        <v>37</v>
      </c>
      <c r="H456" s="1">
        <v>0</v>
      </c>
      <c r="I456" s="2">
        <f>AVERAGE(Table13458[[#This Row],[Estimated costs 1]:[Estimated costs 20]])</f>
        <v>0</v>
      </c>
      <c r="J456" s="2">
        <f>_xlfn.STDEV.P(Table13458[[#This Row],[Estimated costs 1]:[Estimated costs 20]])</f>
        <v>0</v>
      </c>
      <c r="K456" s="2" t="e">
        <f>Table13458[[#This Row],[Dev]]/Table13458[[#This Row],[Mean]]*100</f>
        <v>#DIV/0!</v>
      </c>
      <c r="L456" s="2">
        <f>Table13458[[#This Row],[Estimated costs 1]]-Table13458[[#This Row],[Actual cost]]</f>
        <v>0</v>
      </c>
      <c r="M456" s="2" t="e">
        <f>Table13458[[#This Row],[Diff 1]]/Table13458[[#This Row],[Actual cost]]*100</f>
        <v>#DIV/0!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</row>
    <row r="457" spans="1:33" hidden="1" x14ac:dyDescent="0.3">
      <c r="A457" t="s">
        <v>477</v>
      </c>
      <c r="B457">
        <v>455</v>
      </c>
      <c r="C457" t="str">
        <f>LEFT(Table13458[[#This Row],[Contingency id]])</f>
        <v>B</v>
      </c>
      <c r="D457">
        <v>0</v>
      </c>
      <c r="E457" s="1">
        <v>1</v>
      </c>
      <c r="F457">
        <v>45</v>
      </c>
      <c r="G457">
        <v>45</v>
      </c>
      <c r="H457" s="1">
        <v>0</v>
      </c>
      <c r="I457" s="2">
        <f>AVERAGE(Table13458[[#This Row],[Estimated costs 1]:[Estimated costs 20]])</f>
        <v>0</v>
      </c>
      <c r="J457" s="2">
        <f>_xlfn.STDEV.P(Table13458[[#This Row],[Estimated costs 1]:[Estimated costs 20]])</f>
        <v>0</v>
      </c>
      <c r="K457" s="2" t="e">
        <f>Table13458[[#This Row],[Dev]]/Table13458[[#This Row],[Mean]]*100</f>
        <v>#DIV/0!</v>
      </c>
      <c r="L457" s="2">
        <f>Table13458[[#This Row],[Estimated costs 1]]-Table13458[[#This Row],[Actual cost]]</f>
        <v>0</v>
      </c>
      <c r="M457" s="2" t="e">
        <f>Table13458[[#This Row],[Diff 1]]/Table13458[[#This Row],[Actual cost]]*100</f>
        <v>#DIV/0!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</row>
    <row r="458" spans="1:33" hidden="1" x14ac:dyDescent="0.3">
      <c r="A458" t="s">
        <v>478</v>
      </c>
      <c r="B458">
        <v>456</v>
      </c>
      <c r="C458" t="str">
        <f>LEFT(Table13458[[#This Row],[Contingency id]])</f>
        <v>B</v>
      </c>
      <c r="D458">
        <v>0</v>
      </c>
      <c r="E458" s="1">
        <v>1.02272727272727</v>
      </c>
      <c r="F458">
        <v>45</v>
      </c>
      <c r="G458">
        <v>44</v>
      </c>
      <c r="H458" s="1">
        <v>0</v>
      </c>
      <c r="I458" s="2">
        <f>AVERAGE(Table13458[[#This Row],[Estimated costs 1]:[Estimated costs 20]])</f>
        <v>0</v>
      </c>
      <c r="J458" s="2">
        <f>_xlfn.STDEV.P(Table13458[[#This Row],[Estimated costs 1]:[Estimated costs 20]])</f>
        <v>0</v>
      </c>
      <c r="K458" s="2" t="e">
        <f>Table13458[[#This Row],[Dev]]/Table13458[[#This Row],[Mean]]*100</f>
        <v>#DIV/0!</v>
      </c>
      <c r="L458" s="2">
        <f>Table13458[[#This Row],[Estimated costs 1]]-Table13458[[#This Row],[Actual cost]]</f>
        <v>0</v>
      </c>
      <c r="M458" s="2" t="e">
        <f>Table13458[[#This Row],[Diff 1]]/Table13458[[#This Row],[Actual cost]]*100</f>
        <v>#DIV/0!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</row>
    <row r="459" spans="1:33" hidden="1" x14ac:dyDescent="0.3">
      <c r="A459" t="s">
        <v>479</v>
      </c>
      <c r="B459">
        <v>457</v>
      </c>
      <c r="C459" t="str">
        <f>LEFT(Table13458[[#This Row],[Contingency id]])</f>
        <v>B</v>
      </c>
      <c r="D459">
        <v>0</v>
      </c>
      <c r="E459" s="1">
        <v>1.02272727272727</v>
      </c>
      <c r="F459">
        <v>45</v>
      </c>
      <c r="G459">
        <v>44</v>
      </c>
      <c r="H459" s="1">
        <v>0</v>
      </c>
      <c r="I459" s="2">
        <f>AVERAGE(Table13458[[#This Row],[Estimated costs 1]:[Estimated costs 20]])</f>
        <v>0</v>
      </c>
      <c r="J459" s="2">
        <f>_xlfn.STDEV.P(Table13458[[#This Row],[Estimated costs 1]:[Estimated costs 20]])</f>
        <v>0</v>
      </c>
      <c r="K459" s="2" t="e">
        <f>Table13458[[#This Row],[Dev]]/Table13458[[#This Row],[Mean]]*100</f>
        <v>#DIV/0!</v>
      </c>
      <c r="L459" s="2">
        <f>Table13458[[#This Row],[Estimated costs 1]]-Table13458[[#This Row],[Actual cost]]</f>
        <v>0</v>
      </c>
      <c r="M459" s="2" t="e">
        <f>Table13458[[#This Row],[Diff 1]]/Table13458[[#This Row],[Actual cost]]*100</f>
        <v>#DIV/0!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</row>
    <row r="460" spans="1:33" hidden="1" x14ac:dyDescent="0.3">
      <c r="A460" t="s">
        <v>480</v>
      </c>
      <c r="B460">
        <v>458</v>
      </c>
      <c r="C460" t="str">
        <f>LEFT(Table13458[[#This Row],[Contingency id]])</f>
        <v>B</v>
      </c>
      <c r="D460">
        <v>0</v>
      </c>
      <c r="E460" s="1">
        <v>1</v>
      </c>
      <c r="F460">
        <v>45</v>
      </c>
      <c r="G460">
        <v>45</v>
      </c>
      <c r="H460" s="1">
        <v>0</v>
      </c>
      <c r="I460" s="2">
        <f>AVERAGE(Table13458[[#This Row],[Estimated costs 1]:[Estimated costs 20]])</f>
        <v>0</v>
      </c>
      <c r="J460" s="2">
        <f>_xlfn.STDEV.P(Table13458[[#This Row],[Estimated costs 1]:[Estimated costs 20]])</f>
        <v>0</v>
      </c>
      <c r="K460" s="2" t="e">
        <f>Table13458[[#This Row],[Dev]]/Table13458[[#This Row],[Mean]]*100</f>
        <v>#DIV/0!</v>
      </c>
      <c r="L460" s="2">
        <f>Table13458[[#This Row],[Estimated costs 1]]-Table13458[[#This Row],[Actual cost]]</f>
        <v>0</v>
      </c>
      <c r="M460" s="2" t="e">
        <f>Table13458[[#This Row],[Diff 1]]/Table13458[[#This Row],[Actual cost]]*100</f>
        <v>#DIV/0!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</row>
    <row r="461" spans="1:33" hidden="1" x14ac:dyDescent="0.3">
      <c r="A461" t="s">
        <v>481</v>
      </c>
      <c r="B461">
        <v>459</v>
      </c>
      <c r="C461" t="str">
        <f>LEFT(Table13458[[#This Row],[Contingency id]])</f>
        <v>B</v>
      </c>
      <c r="D461">
        <v>0</v>
      </c>
      <c r="E461" s="1">
        <v>1.02272727272727</v>
      </c>
      <c r="F461">
        <v>45</v>
      </c>
      <c r="G461">
        <v>44</v>
      </c>
      <c r="H461" s="1">
        <v>0</v>
      </c>
      <c r="I461" s="2">
        <f>AVERAGE(Table13458[[#This Row],[Estimated costs 1]:[Estimated costs 20]])</f>
        <v>0</v>
      </c>
      <c r="J461" s="2">
        <f>_xlfn.STDEV.P(Table13458[[#This Row],[Estimated costs 1]:[Estimated costs 20]])</f>
        <v>0</v>
      </c>
      <c r="K461" s="2" t="e">
        <f>Table13458[[#This Row],[Dev]]/Table13458[[#This Row],[Mean]]*100</f>
        <v>#DIV/0!</v>
      </c>
      <c r="L461" s="2">
        <f>Table13458[[#This Row],[Estimated costs 1]]-Table13458[[#This Row],[Actual cost]]</f>
        <v>0</v>
      </c>
      <c r="M461" s="2" t="e">
        <f>Table13458[[#This Row],[Diff 1]]/Table13458[[#This Row],[Actual cost]]*100</f>
        <v>#DIV/0!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</row>
    <row r="462" spans="1:33" hidden="1" x14ac:dyDescent="0.3">
      <c r="A462" t="s">
        <v>482</v>
      </c>
      <c r="B462">
        <v>460</v>
      </c>
      <c r="C462" t="str">
        <f>LEFT(Table13458[[#This Row],[Contingency id]])</f>
        <v>B</v>
      </c>
      <c r="D462">
        <v>0</v>
      </c>
      <c r="E462" s="1">
        <v>1.02272727272727</v>
      </c>
      <c r="F462">
        <v>45</v>
      </c>
      <c r="G462">
        <v>44</v>
      </c>
      <c r="H462" s="1">
        <v>0</v>
      </c>
      <c r="I462" s="2">
        <f>AVERAGE(Table13458[[#This Row],[Estimated costs 1]:[Estimated costs 20]])</f>
        <v>0</v>
      </c>
      <c r="J462" s="2">
        <f>_xlfn.STDEV.P(Table13458[[#This Row],[Estimated costs 1]:[Estimated costs 20]])</f>
        <v>0</v>
      </c>
      <c r="K462" s="2" t="e">
        <f>Table13458[[#This Row],[Dev]]/Table13458[[#This Row],[Mean]]*100</f>
        <v>#DIV/0!</v>
      </c>
      <c r="L462" s="2">
        <f>Table13458[[#This Row],[Estimated costs 1]]-Table13458[[#This Row],[Actual cost]]</f>
        <v>0</v>
      </c>
      <c r="M462" s="2" t="e">
        <f>Table13458[[#This Row],[Diff 1]]/Table13458[[#This Row],[Actual cost]]*100</f>
        <v>#DIV/0!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</row>
    <row r="463" spans="1:33" hidden="1" x14ac:dyDescent="0.3">
      <c r="A463" t="s">
        <v>483</v>
      </c>
      <c r="B463">
        <v>461</v>
      </c>
      <c r="C463" t="str">
        <f>LEFT(Table13458[[#This Row],[Contingency id]])</f>
        <v>B</v>
      </c>
      <c r="D463">
        <v>0</v>
      </c>
      <c r="E463" s="1">
        <v>1</v>
      </c>
      <c r="F463">
        <v>45</v>
      </c>
      <c r="G463">
        <v>45</v>
      </c>
      <c r="H463" s="1">
        <v>0</v>
      </c>
      <c r="I463" s="2">
        <f>AVERAGE(Table13458[[#This Row],[Estimated costs 1]:[Estimated costs 20]])</f>
        <v>0</v>
      </c>
      <c r="J463" s="2">
        <f>_xlfn.STDEV.P(Table13458[[#This Row],[Estimated costs 1]:[Estimated costs 20]])</f>
        <v>0</v>
      </c>
      <c r="K463" s="2" t="e">
        <f>Table13458[[#This Row],[Dev]]/Table13458[[#This Row],[Mean]]*100</f>
        <v>#DIV/0!</v>
      </c>
      <c r="L463" s="2">
        <f>Table13458[[#This Row],[Estimated costs 1]]-Table13458[[#This Row],[Actual cost]]</f>
        <v>0</v>
      </c>
      <c r="M463" s="2" t="e">
        <f>Table13458[[#This Row],[Diff 1]]/Table13458[[#This Row],[Actual cost]]*100</f>
        <v>#DIV/0!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</row>
    <row r="464" spans="1:33" hidden="1" x14ac:dyDescent="0.3">
      <c r="A464" t="s">
        <v>484</v>
      </c>
      <c r="B464">
        <v>462</v>
      </c>
      <c r="C464" t="str">
        <f>LEFT(Table13458[[#This Row],[Contingency id]])</f>
        <v>B</v>
      </c>
      <c r="D464">
        <v>0</v>
      </c>
      <c r="E464" s="1">
        <v>1.02272727272727</v>
      </c>
      <c r="F464">
        <v>45</v>
      </c>
      <c r="G464">
        <v>44</v>
      </c>
      <c r="H464" s="1">
        <v>0</v>
      </c>
      <c r="I464" s="2">
        <f>AVERAGE(Table13458[[#This Row],[Estimated costs 1]:[Estimated costs 20]])</f>
        <v>0</v>
      </c>
      <c r="J464" s="2">
        <f>_xlfn.STDEV.P(Table13458[[#This Row],[Estimated costs 1]:[Estimated costs 20]])</f>
        <v>0</v>
      </c>
      <c r="K464" s="2" t="e">
        <f>Table13458[[#This Row],[Dev]]/Table13458[[#This Row],[Mean]]*100</f>
        <v>#DIV/0!</v>
      </c>
      <c r="L464" s="2">
        <f>Table13458[[#This Row],[Estimated costs 1]]-Table13458[[#This Row],[Actual cost]]</f>
        <v>0</v>
      </c>
      <c r="M464" s="2" t="e">
        <f>Table13458[[#This Row],[Diff 1]]/Table13458[[#This Row],[Actual cost]]*100</f>
        <v>#DIV/0!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</row>
    <row r="465" spans="1:33" hidden="1" x14ac:dyDescent="0.3">
      <c r="A465" t="s">
        <v>485</v>
      </c>
      <c r="B465">
        <v>463</v>
      </c>
      <c r="C465" t="str">
        <f>LEFT(Table13458[[#This Row],[Contingency id]])</f>
        <v>B</v>
      </c>
      <c r="D465">
        <v>0</v>
      </c>
      <c r="E465" s="1">
        <v>1.02272727272727</v>
      </c>
      <c r="F465">
        <v>45</v>
      </c>
      <c r="G465">
        <v>44</v>
      </c>
      <c r="H465" s="1">
        <v>0</v>
      </c>
      <c r="I465" s="2">
        <f>AVERAGE(Table13458[[#This Row],[Estimated costs 1]:[Estimated costs 20]])</f>
        <v>0</v>
      </c>
      <c r="J465" s="2">
        <f>_xlfn.STDEV.P(Table13458[[#This Row],[Estimated costs 1]:[Estimated costs 20]])</f>
        <v>0</v>
      </c>
      <c r="K465" s="2" t="e">
        <f>Table13458[[#This Row],[Dev]]/Table13458[[#This Row],[Mean]]*100</f>
        <v>#DIV/0!</v>
      </c>
      <c r="L465" s="2">
        <f>Table13458[[#This Row],[Estimated costs 1]]-Table13458[[#This Row],[Actual cost]]</f>
        <v>0</v>
      </c>
      <c r="M465" s="2" t="e">
        <f>Table13458[[#This Row],[Diff 1]]/Table13458[[#This Row],[Actual cost]]*100</f>
        <v>#DIV/0!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</row>
    <row r="466" spans="1:33" hidden="1" x14ac:dyDescent="0.3">
      <c r="A466" t="s">
        <v>486</v>
      </c>
      <c r="B466">
        <v>464</v>
      </c>
      <c r="C466" t="str">
        <f>LEFT(Table13458[[#This Row],[Contingency id]])</f>
        <v>B</v>
      </c>
      <c r="D466">
        <v>0</v>
      </c>
      <c r="E466" s="1">
        <v>1</v>
      </c>
      <c r="F466">
        <v>20</v>
      </c>
      <c r="G466">
        <v>20</v>
      </c>
      <c r="H466" s="1">
        <v>0</v>
      </c>
      <c r="I466" s="2">
        <f>AVERAGE(Table13458[[#This Row],[Estimated costs 1]:[Estimated costs 20]])</f>
        <v>0</v>
      </c>
      <c r="J466" s="2">
        <f>_xlfn.STDEV.P(Table13458[[#This Row],[Estimated costs 1]:[Estimated costs 20]])</f>
        <v>0</v>
      </c>
      <c r="K466" s="2" t="e">
        <f>Table13458[[#This Row],[Dev]]/Table13458[[#This Row],[Mean]]*100</f>
        <v>#DIV/0!</v>
      </c>
      <c r="L466" s="2">
        <f>Table13458[[#This Row],[Estimated costs 1]]-Table13458[[#This Row],[Actual cost]]</f>
        <v>0</v>
      </c>
      <c r="M466" s="2" t="e">
        <f>Table13458[[#This Row],[Diff 1]]/Table13458[[#This Row],[Actual cost]]*100</f>
        <v>#DIV/0!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</row>
    <row r="467" spans="1:33" hidden="1" x14ac:dyDescent="0.3">
      <c r="A467" t="s">
        <v>487</v>
      </c>
      <c r="B467">
        <v>465</v>
      </c>
      <c r="C467" t="str">
        <f>LEFT(Table13458[[#This Row],[Contingency id]])</f>
        <v>B</v>
      </c>
      <c r="D467">
        <v>0</v>
      </c>
      <c r="E467" s="1">
        <v>1.0526315789473599</v>
      </c>
      <c r="F467">
        <v>20</v>
      </c>
      <c r="G467">
        <v>19</v>
      </c>
      <c r="H467" s="1">
        <v>0</v>
      </c>
      <c r="I467" s="2">
        <f>AVERAGE(Table13458[[#This Row],[Estimated costs 1]:[Estimated costs 20]])</f>
        <v>0</v>
      </c>
      <c r="J467" s="2">
        <f>_xlfn.STDEV.P(Table13458[[#This Row],[Estimated costs 1]:[Estimated costs 20]])</f>
        <v>0</v>
      </c>
      <c r="K467" s="2" t="e">
        <f>Table13458[[#This Row],[Dev]]/Table13458[[#This Row],[Mean]]*100</f>
        <v>#DIV/0!</v>
      </c>
      <c r="L467" s="2">
        <f>Table13458[[#This Row],[Estimated costs 1]]-Table13458[[#This Row],[Actual cost]]</f>
        <v>0</v>
      </c>
      <c r="M467" s="2" t="e">
        <f>Table13458[[#This Row],[Diff 1]]/Table13458[[#This Row],[Actual cost]]*100</f>
        <v>#DIV/0!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</row>
    <row r="468" spans="1:33" hidden="1" x14ac:dyDescent="0.3">
      <c r="A468" t="s">
        <v>488</v>
      </c>
      <c r="B468">
        <v>466</v>
      </c>
      <c r="C468" t="str">
        <f>LEFT(Table13458[[#This Row],[Contingency id]])</f>
        <v>B</v>
      </c>
      <c r="D468">
        <v>0</v>
      </c>
      <c r="E468" s="1">
        <v>1</v>
      </c>
      <c r="F468">
        <v>20</v>
      </c>
      <c r="G468">
        <v>20</v>
      </c>
      <c r="H468" s="1">
        <v>0</v>
      </c>
      <c r="I468" s="2">
        <f>AVERAGE(Table13458[[#This Row],[Estimated costs 1]:[Estimated costs 20]])</f>
        <v>0</v>
      </c>
      <c r="J468" s="2">
        <f>_xlfn.STDEV.P(Table13458[[#This Row],[Estimated costs 1]:[Estimated costs 20]])</f>
        <v>0</v>
      </c>
      <c r="K468" s="2" t="e">
        <f>Table13458[[#This Row],[Dev]]/Table13458[[#This Row],[Mean]]*100</f>
        <v>#DIV/0!</v>
      </c>
      <c r="L468" s="2">
        <f>Table13458[[#This Row],[Estimated costs 1]]-Table13458[[#This Row],[Actual cost]]</f>
        <v>0</v>
      </c>
      <c r="M468" s="2" t="e">
        <f>Table13458[[#This Row],[Diff 1]]/Table13458[[#This Row],[Actual cost]]*100</f>
        <v>#DIV/0!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</row>
    <row r="469" spans="1:33" hidden="1" x14ac:dyDescent="0.3">
      <c r="A469" t="s">
        <v>489</v>
      </c>
      <c r="B469">
        <v>467</v>
      </c>
      <c r="C469" t="str">
        <f>LEFT(Table13458[[#This Row],[Contingency id]])</f>
        <v>B</v>
      </c>
      <c r="D469">
        <v>0</v>
      </c>
      <c r="E469" s="1">
        <v>1</v>
      </c>
      <c r="F469">
        <v>20</v>
      </c>
      <c r="G469">
        <v>20</v>
      </c>
      <c r="H469" s="1">
        <v>0</v>
      </c>
      <c r="I469" s="2">
        <f>AVERAGE(Table13458[[#This Row],[Estimated costs 1]:[Estimated costs 20]])</f>
        <v>0</v>
      </c>
      <c r="J469" s="2">
        <f>_xlfn.STDEV.P(Table13458[[#This Row],[Estimated costs 1]:[Estimated costs 20]])</f>
        <v>0</v>
      </c>
      <c r="K469" s="2" t="e">
        <f>Table13458[[#This Row],[Dev]]/Table13458[[#This Row],[Mean]]*100</f>
        <v>#DIV/0!</v>
      </c>
      <c r="L469" s="2">
        <f>Table13458[[#This Row],[Estimated costs 1]]-Table13458[[#This Row],[Actual cost]]</f>
        <v>0</v>
      </c>
      <c r="M469" s="2" t="e">
        <f>Table13458[[#This Row],[Diff 1]]/Table13458[[#This Row],[Actual cost]]*100</f>
        <v>#DIV/0!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</row>
    <row r="470" spans="1:33" hidden="1" x14ac:dyDescent="0.3">
      <c r="A470" t="s">
        <v>490</v>
      </c>
      <c r="B470">
        <v>468</v>
      </c>
      <c r="C470" t="str">
        <f>LEFT(Table13458[[#This Row],[Contingency id]])</f>
        <v>B</v>
      </c>
      <c r="D470">
        <v>0</v>
      </c>
      <c r="E470" s="1">
        <v>1.0526315789473599</v>
      </c>
      <c r="F470">
        <v>20</v>
      </c>
      <c r="G470">
        <v>19</v>
      </c>
      <c r="H470" s="1">
        <v>0</v>
      </c>
      <c r="I470" s="2">
        <f>AVERAGE(Table13458[[#This Row],[Estimated costs 1]:[Estimated costs 20]])</f>
        <v>0</v>
      </c>
      <c r="J470" s="2">
        <f>_xlfn.STDEV.P(Table13458[[#This Row],[Estimated costs 1]:[Estimated costs 20]])</f>
        <v>0</v>
      </c>
      <c r="K470" s="2" t="e">
        <f>Table13458[[#This Row],[Dev]]/Table13458[[#This Row],[Mean]]*100</f>
        <v>#DIV/0!</v>
      </c>
      <c r="L470" s="2">
        <f>Table13458[[#This Row],[Estimated costs 1]]-Table13458[[#This Row],[Actual cost]]</f>
        <v>0</v>
      </c>
      <c r="M470" s="2" t="e">
        <f>Table13458[[#This Row],[Diff 1]]/Table13458[[#This Row],[Actual cost]]*100</f>
        <v>#DIV/0!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</row>
    <row r="471" spans="1:33" hidden="1" x14ac:dyDescent="0.3">
      <c r="A471" t="s">
        <v>491</v>
      </c>
      <c r="B471">
        <v>469</v>
      </c>
      <c r="C471" t="str">
        <f>LEFT(Table13458[[#This Row],[Contingency id]])</f>
        <v>B</v>
      </c>
      <c r="D471">
        <v>0</v>
      </c>
      <c r="E471" s="1">
        <v>1</v>
      </c>
      <c r="F471">
        <v>20</v>
      </c>
      <c r="G471">
        <v>20</v>
      </c>
      <c r="H471" s="1">
        <v>0</v>
      </c>
      <c r="I471" s="2">
        <f>AVERAGE(Table13458[[#This Row],[Estimated costs 1]:[Estimated costs 20]])</f>
        <v>0</v>
      </c>
      <c r="J471" s="2">
        <f>_xlfn.STDEV.P(Table13458[[#This Row],[Estimated costs 1]:[Estimated costs 20]])</f>
        <v>0</v>
      </c>
      <c r="K471" s="2" t="e">
        <f>Table13458[[#This Row],[Dev]]/Table13458[[#This Row],[Mean]]*100</f>
        <v>#DIV/0!</v>
      </c>
      <c r="L471" s="2">
        <f>Table13458[[#This Row],[Estimated costs 1]]-Table13458[[#This Row],[Actual cost]]</f>
        <v>0</v>
      </c>
      <c r="M471" s="2" t="e">
        <f>Table13458[[#This Row],[Diff 1]]/Table13458[[#This Row],[Actual cost]]*100</f>
        <v>#DIV/0!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</row>
    <row r="472" spans="1:33" hidden="1" x14ac:dyDescent="0.3">
      <c r="A472" t="s">
        <v>492</v>
      </c>
      <c r="B472">
        <v>470</v>
      </c>
      <c r="C472" t="str">
        <f>LEFT(Table13458[[#This Row],[Contingency id]])</f>
        <v>B</v>
      </c>
      <c r="D472">
        <v>0</v>
      </c>
      <c r="E472" s="1">
        <v>1</v>
      </c>
      <c r="F472">
        <v>20</v>
      </c>
      <c r="G472">
        <v>20</v>
      </c>
      <c r="H472" s="1">
        <v>0</v>
      </c>
      <c r="I472" s="2">
        <f>AVERAGE(Table13458[[#This Row],[Estimated costs 1]:[Estimated costs 20]])</f>
        <v>0</v>
      </c>
      <c r="J472" s="2">
        <f>_xlfn.STDEV.P(Table13458[[#This Row],[Estimated costs 1]:[Estimated costs 20]])</f>
        <v>0</v>
      </c>
      <c r="K472" s="2" t="e">
        <f>Table13458[[#This Row],[Dev]]/Table13458[[#This Row],[Mean]]*100</f>
        <v>#DIV/0!</v>
      </c>
      <c r="L472" s="2">
        <f>Table13458[[#This Row],[Estimated costs 1]]-Table13458[[#This Row],[Actual cost]]</f>
        <v>0</v>
      </c>
      <c r="M472" s="2" t="e">
        <f>Table13458[[#This Row],[Diff 1]]/Table13458[[#This Row],[Actual cost]]*100</f>
        <v>#DIV/0!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</row>
    <row r="473" spans="1:33" hidden="1" x14ac:dyDescent="0.3">
      <c r="A473" t="s">
        <v>493</v>
      </c>
      <c r="B473">
        <v>471</v>
      </c>
      <c r="C473" t="str">
        <f>LEFT(Table13458[[#This Row],[Contingency id]])</f>
        <v>B</v>
      </c>
      <c r="D473">
        <v>0</v>
      </c>
      <c r="E473" s="1">
        <v>1</v>
      </c>
      <c r="F473">
        <v>20</v>
      </c>
      <c r="G473">
        <v>20</v>
      </c>
      <c r="H473" s="1">
        <v>0</v>
      </c>
      <c r="I473" s="2">
        <f>AVERAGE(Table13458[[#This Row],[Estimated costs 1]:[Estimated costs 20]])</f>
        <v>0</v>
      </c>
      <c r="J473" s="2">
        <f>_xlfn.STDEV.P(Table13458[[#This Row],[Estimated costs 1]:[Estimated costs 20]])</f>
        <v>0</v>
      </c>
      <c r="K473" s="2" t="e">
        <f>Table13458[[#This Row],[Dev]]/Table13458[[#This Row],[Mean]]*100</f>
        <v>#DIV/0!</v>
      </c>
      <c r="L473" s="2">
        <f>Table13458[[#This Row],[Estimated costs 1]]-Table13458[[#This Row],[Actual cost]]</f>
        <v>0</v>
      </c>
      <c r="M473" s="2" t="e">
        <f>Table13458[[#This Row],[Diff 1]]/Table13458[[#This Row],[Actual cost]]*100</f>
        <v>#DIV/0!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</row>
    <row r="474" spans="1:33" hidden="1" x14ac:dyDescent="0.3">
      <c r="A474" t="s">
        <v>494</v>
      </c>
      <c r="B474">
        <v>472</v>
      </c>
      <c r="C474" t="str">
        <f>LEFT(Table13458[[#This Row],[Contingency id]])</f>
        <v>B</v>
      </c>
      <c r="D474">
        <v>0</v>
      </c>
      <c r="E474" s="1">
        <v>1</v>
      </c>
      <c r="F474">
        <v>20</v>
      </c>
      <c r="G474">
        <v>20</v>
      </c>
      <c r="H474" s="1">
        <v>0</v>
      </c>
      <c r="I474" s="2">
        <f>AVERAGE(Table13458[[#This Row],[Estimated costs 1]:[Estimated costs 20]])</f>
        <v>0</v>
      </c>
      <c r="J474" s="2">
        <f>_xlfn.STDEV.P(Table13458[[#This Row],[Estimated costs 1]:[Estimated costs 20]])</f>
        <v>0</v>
      </c>
      <c r="K474" s="2" t="e">
        <f>Table13458[[#This Row],[Dev]]/Table13458[[#This Row],[Mean]]*100</f>
        <v>#DIV/0!</v>
      </c>
      <c r="L474" s="2">
        <f>Table13458[[#This Row],[Estimated costs 1]]-Table13458[[#This Row],[Actual cost]]</f>
        <v>0</v>
      </c>
      <c r="M474" s="2" t="e">
        <f>Table13458[[#This Row],[Diff 1]]/Table13458[[#This Row],[Actual cost]]*100</f>
        <v>#DIV/0!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</row>
    <row r="475" spans="1:33" hidden="1" x14ac:dyDescent="0.3">
      <c r="A475" t="s">
        <v>495</v>
      </c>
      <c r="B475">
        <v>473</v>
      </c>
      <c r="C475" t="str">
        <f>LEFT(Table13458[[#This Row],[Contingency id]])</f>
        <v>B</v>
      </c>
      <c r="D475">
        <v>0</v>
      </c>
      <c r="E475" s="1">
        <v>1</v>
      </c>
      <c r="F475">
        <v>20</v>
      </c>
      <c r="G475">
        <v>20</v>
      </c>
      <c r="H475" s="1">
        <v>0</v>
      </c>
      <c r="I475" s="2">
        <f>AVERAGE(Table13458[[#This Row],[Estimated costs 1]:[Estimated costs 20]])</f>
        <v>0</v>
      </c>
      <c r="J475" s="2">
        <f>_xlfn.STDEV.P(Table13458[[#This Row],[Estimated costs 1]:[Estimated costs 20]])</f>
        <v>0</v>
      </c>
      <c r="K475" s="2" t="e">
        <f>Table13458[[#This Row],[Dev]]/Table13458[[#This Row],[Mean]]*100</f>
        <v>#DIV/0!</v>
      </c>
      <c r="L475" s="2">
        <f>Table13458[[#This Row],[Estimated costs 1]]-Table13458[[#This Row],[Actual cost]]</f>
        <v>0</v>
      </c>
      <c r="M475" s="2" t="e">
        <f>Table13458[[#This Row],[Diff 1]]/Table13458[[#This Row],[Actual cost]]*100</f>
        <v>#DIV/0!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</row>
    <row r="476" spans="1:33" hidden="1" x14ac:dyDescent="0.3">
      <c r="A476" t="s">
        <v>496</v>
      </c>
      <c r="B476">
        <v>474</v>
      </c>
      <c r="C476" t="str">
        <f>LEFT(Table13458[[#This Row],[Contingency id]])</f>
        <v>B</v>
      </c>
      <c r="D476">
        <v>0</v>
      </c>
      <c r="E476" s="1">
        <v>1.0289855072463701</v>
      </c>
      <c r="F476">
        <v>142</v>
      </c>
      <c r="G476">
        <v>138</v>
      </c>
      <c r="H476" s="1">
        <v>0</v>
      </c>
      <c r="I476" s="2">
        <f>AVERAGE(Table13458[[#This Row],[Estimated costs 1]:[Estimated costs 20]])</f>
        <v>0</v>
      </c>
      <c r="J476" s="2">
        <f>_xlfn.STDEV.P(Table13458[[#This Row],[Estimated costs 1]:[Estimated costs 20]])</f>
        <v>0</v>
      </c>
      <c r="K476" s="2" t="e">
        <f>Table13458[[#This Row],[Dev]]/Table13458[[#This Row],[Mean]]*100</f>
        <v>#DIV/0!</v>
      </c>
      <c r="L476" s="2">
        <f>Table13458[[#This Row],[Estimated costs 1]]-Table13458[[#This Row],[Actual cost]]</f>
        <v>0</v>
      </c>
      <c r="M476" s="2" t="e">
        <f>Table13458[[#This Row],[Diff 1]]/Table13458[[#This Row],[Actual cost]]*100</f>
        <v>#DIV/0!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</row>
    <row r="477" spans="1:33" hidden="1" x14ac:dyDescent="0.3">
      <c r="A477" t="s">
        <v>497</v>
      </c>
      <c r="B477">
        <v>475</v>
      </c>
      <c r="C477" t="str">
        <f>LEFT(Table13458[[#This Row],[Contingency id]])</f>
        <v>B</v>
      </c>
      <c r="D477">
        <v>0</v>
      </c>
      <c r="E477" s="1">
        <v>1.0392156862744999</v>
      </c>
      <c r="F477">
        <v>159</v>
      </c>
      <c r="G477">
        <v>153</v>
      </c>
      <c r="H477" s="1">
        <v>0</v>
      </c>
      <c r="I477" s="2">
        <f>AVERAGE(Table13458[[#This Row],[Estimated costs 1]:[Estimated costs 20]])</f>
        <v>0</v>
      </c>
      <c r="J477" s="2">
        <f>_xlfn.STDEV.P(Table13458[[#This Row],[Estimated costs 1]:[Estimated costs 20]])</f>
        <v>0</v>
      </c>
      <c r="K477" s="2" t="e">
        <f>Table13458[[#This Row],[Dev]]/Table13458[[#This Row],[Mean]]*100</f>
        <v>#DIV/0!</v>
      </c>
      <c r="L477" s="2">
        <f>Table13458[[#This Row],[Estimated costs 1]]-Table13458[[#This Row],[Actual cost]]</f>
        <v>0</v>
      </c>
      <c r="M477" s="2" t="e">
        <f>Table13458[[#This Row],[Diff 1]]/Table13458[[#This Row],[Actual cost]]*100</f>
        <v>#DIV/0!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</row>
    <row r="478" spans="1:33" hidden="1" x14ac:dyDescent="0.3">
      <c r="A478" t="s">
        <v>498</v>
      </c>
      <c r="B478">
        <v>476</v>
      </c>
      <c r="C478" t="str">
        <f>LEFT(Table13458[[#This Row],[Contingency id]])</f>
        <v>B</v>
      </c>
      <c r="D478">
        <v>0</v>
      </c>
      <c r="E478" s="1">
        <v>1.01428571428571</v>
      </c>
      <c r="F478">
        <v>142</v>
      </c>
      <c r="G478">
        <v>140</v>
      </c>
      <c r="H478" s="1">
        <v>0</v>
      </c>
      <c r="I478" s="2">
        <f>AVERAGE(Table13458[[#This Row],[Estimated costs 1]:[Estimated costs 20]])</f>
        <v>0</v>
      </c>
      <c r="J478" s="2">
        <f>_xlfn.STDEV.P(Table13458[[#This Row],[Estimated costs 1]:[Estimated costs 20]])</f>
        <v>0</v>
      </c>
      <c r="K478" s="2" t="e">
        <f>Table13458[[#This Row],[Dev]]/Table13458[[#This Row],[Mean]]*100</f>
        <v>#DIV/0!</v>
      </c>
      <c r="L478" s="2">
        <f>Table13458[[#This Row],[Estimated costs 1]]-Table13458[[#This Row],[Actual cost]]</f>
        <v>0</v>
      </c>
      <c r="M478" s="2" t="e">
        <f>Table13458[[#This Row],[Diff 1]]/Table13458[[#This Row],[Actual cost]]*100</f>
        <v>#DIV/0!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</row>
    <row r="479" spans="1:33" hidden="1" x14ac:dyDescent="0.3">
      <c r="A479" t="s">
        <v>499</v>
      </c>
      <c r="B479">
        <v>477</v>
      </c>
      <c r="C479" t="str">
        <f>LEFT(Table13458[[#This Row],[Contingency id]])</f>
        <v>B</v>
      </c>
      <c r="D479">
        <v>0</v>
      </c>
      <c r="E479" s="1">
        <v>1.0743243243243199</v>
      </c>
      <c r="F479">
        <v>159</v>
      </c>
      <c r="G479">
        <v>148</v>
      </c>
      <c r="H479" s="1">
        <v>0</v>
      </c>
      <c r="I479" s="2">
        <f>AVERAGE(Table13458[[#This Row],[Estimated costs 1]:[Estimated costs 20]])</f>
        <v>0</v>
      </c>
      <c r="J479" s="2">
        <f>_xlfn.STDEV.P(Table13458[[#This Row],[Estimated costs 1]:[Estimated costs 20]])</f>
        <v>0</v>
      </c>
      <c r="K479" s="2" t="e">
        <f>Table13458[[#This Row],[Dev]]/Table13458[[#This Row],[Mean]]*100</f>
        <v>#DIV/0!</v>
      </c>
      <c r="L479" s="2">
        <f>Table13458[[#This Row],[Estimated costs 1]]-Table13458[[#This Row],[Actual cost]]</f>
        <v>0</v>
      </c>
      <c r="M479" s="2" t="e">
        <f>Table13458[[#This Row],[Diff 1]]/Table13458[[#This Row],[Actual cost]]*100</f>
        <v>#DIV/0!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</row>
    <row r="480" spans="1:33" hidden="1" x14ac:dyDescent="0.3">
      <c r="A480" t="s">
        <v>500</v>
      </c>
      <c r="B480">
        <v>478</v>
      </c>
      <c r="C480" t="str">
        <f>LEFT(Table13458[[#This Row],[Contingency id]])</f>
        <v>B</v>
      </c>
      <c r="D480">
        <v>0</v>
      </c>
      <c r="E480" s="1">
        <v>1.0192307692307601</v>
      </c>
      <c r="F480">
        <v>159</v>
      </c>
      <c r="G480">
        <v>156</v>
      </c>
      <c r="H480" s="1">
        <v>0</v>
      </c>
      <c r="I480" s="2">
        <f>AVERAGE(Table13458[[#This Row],[Estimated costs 1]:[Estimated costs 20]])</f>
        <v>0</v>
      </c>
      <c r="J480" s="2">
        <f>_xlfn.STDEV.P(Table13458[[#This Row],[Estimated costs 1]:[Estimated costs 20]])</f>
        <v>0</v>
      </c>
      <c r="K480" s="2" t="e">
        <f>Table13458[[#This Row],[Dev]]/Table13458[[#This Row],[Mean]]*100</f>
        <v>#DIV/0!</v>
      </c>
      <c r="L480" s="2">
        <f>Table13458[[#This Row],[Estimated costs 1]]-Table13458[[#This Row],[Actual cost]]</f>
        <v>0</v>
      </c>
      <c r="M480" s="2" t="e">
        <f>Table13458[[#This Row],[Diff 1]]/Table13458[[#This Row],[Actual cost]]*100</f>
        <v>#DIV/0!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</row>
    <row r="481" spans="1:33" hidden="1" x14ac:dyDescent="0.3">
      <c r="A481" t="s">
        <v>501</v>
      </c>
      <c r="B481">
        <v>479</v>
      </c>
      <c r="C481" t="str">
        <f>LEFT(Table13458[[#This Row],[Contingency id]])</f>
        <v>B</v>
      </c>
      <c r="D481">
        <v>0</v>
      </c>
      <c r="E481" s="1">
        <v>1.0529801324503301</v>
      </c>
      <c r="F481">
        <v>159</v>
      </c>
      <c r="G481">
        <v>151</v>
      </c>
      <c r="H481" s="1">
        <v>0</v>
      </c>
      <c r="I481" s="2">
        <f>AVERAGE(Table13458[[#This Row],[Estimated costs 1]:[Estimated costs 20]])</f>
        <v>0</v>
      </c>
      <c r="J481" s="2">
        <f>_xlfn.STDEV.P(Table13458[[#This Row],[Estimated costs 1]:[Estimated costs 20]])</f>
        <v>0</v>
      </c>
      <c r="K481" s="2" t="e">
        <f>Table13458[[#This Row],[Dev]]/Table13458[[#This Row],[Mean]]*100</f>
        <v>#DIV/0!</v>
      </c>
      <c r="L481" s="2">
        <f>Table13458[[#This Row],[Estimated costs 1]]-Table13458[[#This Row],[Actual cost]]</f>
        <v>0</v>
      </c>
      <c r="M481" s="2" t="e">
        <f>Table13458[[#This Row],[Diff 1]]/Table13458[[#This Row],[Actual cost]]*100</f>
        <v>#DIV/0!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</row>
    <row r="482" spans="1:33" hidden="1" x14ac:dyDescent="0.3">
      <c r="A482" t="s">
        <v>502</v>
      </c>
      <c r="B482">
        <v>480</v>
      </c>
      <c r="C482" t="str">
        <f>LEFT(Table13458[[#This Row],[Contingency id]])</f>
        <v>B</v>
      </c>
      <c r="D482">
        <v>0</v>
      </c>
      <c r="E482" s="1">
        <v>1.02158273381294</v>
      </c>
      <c r="F482">
        <v>142</v>
      </c>
      <c r="G482">
        <v>139</v>
      </c>
      <c r="H482" s="1">
        <v>0</v>
      </c>
      <c r="I482" s="2">
        <f>AVERAGE(Table13458[[#This Row],[Estimated costs 1]:[Estimated costs 20]])</f>
        <v>0</v>
      </c>
      <c r="J482" s="2">
        <f>_xlfn.STDEV.P(Table13458[[#This Row],[Estimated costs 1]:[Estimated costs 20]])</f>
        <v>0</v>
      </c>
      <c r="K482" s="2" t="e">
        <f>Table13458[[#This Row],[Dev]]/Table13458[[#This Row],[Mean]]*100</f>
        <v>#DIV/0!</v>
      </c>
      <c r="L482" s="2">
        <f>Table13458[[#This Row],[Estimated costs 1]]-Table13458[[#This Row],[Actual cost]]</f>
        <v>0</v>
      </c>
      <c r="M482" s="2" t="e">
        <f>Table13458[[#This Row],[Diff 1]]/Table13458[[#This Row],[Actual cost]]*100</f>
        <v>#DIV/0!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</row>
    <row r="483" spans="1:33" hidden="1" x14ac:dyDescent="0.3">
      <c r="A483" t="s">
        <v>503</v>
      </c>
      <c r="B483">
        <v>481</v>
      </c>
      <c r="C483" t="str">
        <f>LEFT(Table13458[[#This Row],[Contingency id]])</f>
        <v>B</v>
      </c>
      <c r="D483">
        <v>0</v>
      </c>
      <c r="E483" s="1">
        <v>1.0529801324503301</v>
      </c>
      <c r="F483">
        <v>159</v>
      </c>
      <c r="G483">
        <v>151</v>
      </c>
      <c r="H483" s="1">
        <v>0</v>
      </c>
      <c r="I483" s="2">
        <f>AVERAGE(Table13458[[#This Row],[Estimated costs 1]:[Estimated costs 20]])</f>
        <v>0</v>
      </c>
      <c r="J483" s="2">
        <f>_xlfn.STDEV.P(Table13458[[#This Row],[Estimated costs 1]:[Estimated costs 20]])</f>
        <v>0</v>
      </c>
      <c r="K483" s="2" t="e">
        <f>Table13458[[#This Row],[Dev]]/Table13458[[#This Row],[Mean]]*100</f>
        <v>#DIV/0!</v>
      </c>
      <c r="L483" s="2">
        <f>Table13458[[#This Row],[Estimated costs 1]]-Table13458[[#This Row],[Actual cost]]</f>
        <v>0</v>
      </c>
      <c r="M483" s="2" t="e">
        <f>Table13458[[#This Row],[Diff 1]]/Table13458[[#This Row],[Actual cost]]*100</f>
        <v>#DIV/0!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</row>
    <row r="484" spans="1:33" hidden="1" x14ac:dyDescent="0.3">
      <c r="A484" t="s">
        <v>504</v>
      </c>
      <c r="B484">
        <v>482</v>
      </c>
      <c r="C484" t="str">
        <f>LEFT(Table13458[[#This Row],[Contingency id]])</f>
        <v>B</v>
      </c>
      <c r="D484">
        <v>0</v>
      </c>
      <c r="E484" s="1">
        <v>1.02941176470588</v>
      </c>
      <c r="F484">
        <v>70</v>
      </c>
      <c r="G484">
        <v>68</v>
      </c>
      <c r="H484" s="1">
        <v>0</v>
      </c>
      <c r="I484" s="2">
        <f>AVERAGE(Table13458[[#This Row],[Estimated costs 1]:[Estimated costs 20]])</f>
        <v>0</v>
      </c>
      <c r="J484" s="2">
        <f>_xlfn.STDEV.P(Table13458[[#This Row],[Estimated costs 1]:[Estimated costs 20]])</f>
        <v>0</v>
      </c>
      <c r="K484" s="2" t="e">
        <f>Table13458[[#This Row],[Dev]]/Table13458[[#This Row],[Mean]]*100</f>
        <v>#DIV/0!</v>
      </c>
      <c r="L484" s="2">
        <f>Table13458[[#This Row],[Estimated costs 1]]-Table13458[[#This Row],[Actual cost]]</f>
        <v>0</v>
      </c>
      <c r="M484" s="2" t="e">
        <f>Table13458[[#This Row],[Diff 1]]/Table13458[[#This Row],[Actual cost]]*100</f>
        <v>#DIV/0!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</row>
    <row r="485" spans="1:33" hidden="1" x14ac:dyDescent="0.3">
      <c r="A485" t="s">
        <v>505</v>
      </c>
      <c r="B485">
        <v>483</v>
      </c>
      <c r="C485" t="str">
        <f>LEFT(Table13458[[#This Row],[Contingency id]])</f>
        <v>B</v>
      </c>
      <c r="D485">
        <v>0</v>
      </c>
      <c r="E485" s="1">
        <v>1.01449275362318</v>
      </c>
      <c r="F485">
        <v>70</v>
      </c>
      <c r="G485">
        <v>69</v>
      </c>
      <c r="H485" s="1">
        <v>0</v>
      </c>
      <c r="I485" s="2">
        <f>AVERAGE(Table13458[[#This Row],[Estimated costs 1]:[Estimated costs 20]])</f>
        <v>0</v>
      </c>
      <c r="J485" s="2">
        <f>_xlfn.STDEV.P(Table13458[[#This Row],[Estimated costs 1]:[Estimated costs 20]])</f>
        <v>0</v>
      </c>
      <c r="K485" s="2" t="e">
        <f>Table13458[[#This Row],[Dev]]/Table13458[[#This Row],[Mean]]*100</f>
        <v>#DIV/0!</v>
      </c>
      <c r="L485" s="2">
        <f>Table13458[[#This Row],[Estimated costs 1]]-Table13458[[#This Row],[Actual cost]]</f>
        <v>0</v>
      </c>
      <c r="M485" s="2" t="e">
        <f>Table13458[[#This Row],[Diff 1]]/Table13458[[#This Row],[Actual cost]]*100</f>
        <v>#DIV/0!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</row>
    <row r="486" spans="1:33" hidden="1" x14ac:dyDescent="0.3">
      <c r="A486" t="s">
        <v>506</v>
      </c>
      <c r="B486">
        <v>484</v>
      </c>
      <c r="C486" t="str">
        <f>LEFT(Table13458[[#This Row],[Contingency id]])</f>
        <v>B</v>
      </c>
      <c r="D486">
        <v>0</v>
      </c>
      <c r="E486" s="1">
        <v>1</v>
      </c>
      <c r="F486">
        <v>84</v>
      </c>
      <c r="G486">
        <v>84</v>
      </c>
      <c r="H486" s="1">
        <v>0</v>
      </c>
      <c r="I486" s="2">
        <f>AVERAGE(Table13458[[#This Row],[Estimated costs 1]:[Estimated costs 20]])</f>
        <v>0</v>
      </c>
      <c r="J486" s="2">
        <f>_xlfn.STDEV.P(Table13458[[#This Row],[Estimated costs 1]:[Estimated costs 20]])</f>
        <v>0</v>
      </c>
      <c r="K486" s="2" t="e">
        <f>Table13458[[#This Row],[Dev]]/Table13458[[#This Row],[Mean]]*100</f>
        <v>#DIV/0!</v>
      </c>
      <c r="L486" s="2">
        <f>Table13458[[#This Row],[Estimated costs 1]]-Table13458[[#This Row],[Actual cost]]</f>
        <v>0</v>
      </c>
      <c r="M486" s="2" t="e">
        <f>Table13458[[#This Row],[Diff 1]]/Table13458[[#This Row],[Actual cost]]*100</f>
        <v>#DIV/0!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</row>
    <row r="487" spans="1:33" hidden="1" x14ac:dyDescent="0.3">
      <c r="A487" t="s">
        <v>507</v>
      </c>
      <c r="B487">
        <v>485</v>
      </c>
      <c r="C487" t="str">
        <f>LEFT(Table13458[[#This Row],[Contingency id]])</f>
        <v>B</v>
      </c>
      <c r="D487">
        <v>0</v>
      </c>
      <c r="E487" s="1">
        <v>1.01449275362318</v>
      </c>
      <c r="F487">
        <v>70</v>
      </c>
      <c r="G487">
        <v>69</v>
      </c>
      <c r="H487" s="1">
        <v>0</v>
      </c>
      <c r="I487" s="2">
        <f>AVERAGE(Table13458[[#This Row],[Estimated costs 1]:[Estimated costs 20]])</f>
        <v>0</v>
      </c>
      <c r="J487" s="2">
        <f>_xlfn.STDEV.P(Table13458[[#This Row],[Estimated costs 1]:[Estimated costs 20]])</f>
        <v>0</v>
      </c>
      <c r="K487" s="2" t="e">
        <f>Table13458[[#This Row],[Dev]]/Table13458[[#This Row],[Mean]]*100</f>
        <v>#DIV/0!</v>
      </c>
      <c r="L487" s="2">
        <f>Table13458[[#This Row],[Estimated costs 1]]-Table13458[[#This Row],[Actual cost]]</f>
        <v>0</v>
      </c>
      <c r="M487" s="2" t="e">
        <f>Table13458[[#This Row],[Diff 1]]/Table13458[[#This Row],[Actual cost]]*100</f>
        <v>#DIV/0!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</row>
    <row r="488" spans="1:33" hidden="1" x14ac:dyDescent="0.3">
      <c r="A488" t="s">
        <v>508</v>
      </c>
      <c r="B488">
        <v>486</v>
      </c>
      <c r="C488" t="str">
        <f>LEFT(Table13458[[#This Row],[Contingency id]])</f>
        <v>B</v>
      </c>
      <c r="D488">
        <v>0</v>
      </c>
      <c r="E488" s="1">
        <v>1.0243902439024299</v>
      </c>
      <c r="F488">
        <v>84</v>
      </c>
      <c r="G488">
        <v>82</v>
      </c>
      <c r="H488" s="1">
        <v>0</v>
      </c>
      <c r="I488" s="2">
        <f>AVERAGE(Table13458[[#This Row],[Estimated costs 1]:[Estimated costs 20]])</f>
        <v>0</v>
      </c>
      <c r="J488" s="2">
        <f>_xlfn.STDEV.P(Table13458[[#This Row],[Estimated costs 1]:[Estimated costs 20]])</f>
        <v>0</v>
      </c>
      <c r="K488" s="2" t="e">
        <f>Table13458[[#This Row],[Dev]]/Table13458[[#This Row],[Mean]]*100</f>
        <v>#DIV/0!</v>
      </c>
      <c r="L488" s="2">
        <f>Table13458[[#This Row],[Estimated costs 1]]-Table13458[[#This Row],[Actual cost]]</f>
        <v>0</v>
      </c>
      <c r="M488" s="2" t="e">
        <f>Table13458[[#This Row],[Diff 1]]/Table13458[[#This Row],[Actual cost]]*100</f>
        <v>#DIV/0!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</row>
    <row r="489" spans="1:33" hidden="1" x14ac:dyDescent="0.3">
      <c r="A489" t="s">
        <v>509</v>
      </c>
      <c r="B489">
        <v>487</v>
      </c>
      <c r="C489" t="str">
        <f>LEFT(Table13458[[#This Row],[Contingency id]])</f>
        <v>B</v>
      </c>
      <c r="D489">
        <v>0</v>
      </c>
      <c r="E489" s="1">
        <v>1</v>
      </c>
      <c r="F489">
        <v>70</v>
      </c>
      <c r="G489">
        <v>70</v>
      </c>
      <c r="H489" s="1">
        <v>0</v>
      </c>
      <c r="I489" s="2">
        <f>AVERAGE(Table13458[[#This Row],[Estimated costs 1]:[Estimated costs 20]])</f>
        <v>0</v>
      </c>
      <c r="J489" s="2">
        <f>_xlfn.STDEV.P(Table13458[[#This Row],[Estimated costs 1]:[Estimated costs 20]])</f>
        <v>0</v>
      </c>
      <c r="K489" s="2" t="e">
        <f>Table13458[[#This Row],[Dev]]/Table13458[[#This Row],[Mean]]*100</f>
        <v>#DIV/0!</v>
      </c>
      <c r="L489" s="2">
        <f>Table13458[[#This Row],[Estimated costs 1]]-Table13458[[#This Row],[Actual cost]]</f>
        <v>0</v>
      </c>
      <c r="M489" s="2" t="e">
        <f>Table13458[[#This Row],[Diff 1]]/Table13458[[#This Row],[Actual cost]]*100</f>
        <v>#DIV/0!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</row>
    <row r="490" spans="1:33" hidden="1" x14ac:dyDescent="0.3">
      <c r="A490" t="s">
        <v>510</v>
      </c>
      <c r="B490">
        <v>488</v>
      </c>
      <c r="C490" t="str">
        <f>LEFT(Table13458[[#This Row],[Contingency id]])</f>
        <v>B</v>
      </c>
      <c r="D490">
        <v>0</v>
      </c>
      <c r="E490" s="1">
        <v>1.01449275362318</v>
      </c>
      <c r="F490">
        <v>70</v>
      </c>
      <c r="G490">
        <v>69</v>
      </c>
      <c r="H490" s="1">
        <v>0</v>
      </c>
      <c r="I490" s="2">
        <f>AVERAGE(Table13458[[#This Row],[Estimated costs 1]:[Estimated costs 20]])</f>
        <v>0</v>
      </c>
      <c r="J490" s="2">
        <f>_xlfn.STDEV.P(Table13458[[#This Row],[Estimated costs 1]:[Estimated costs 20]])</f>
        <v>0</v>
      </c>
      <c r="K490" s="2" t="e">
        <f>Table13458[[#This Row],[Dev]]/Table13458[[#This Row],[Mean]]*100</f>
        <v>#DIV/0!</v>
      </c>
      <c r="L490" s="2">
        <f>Table13458[[#This Row],[Estimated costs 1]]-Table13458[[#This Row],[Actual cost]]</f>
        <v>0</v>
      </c>
      <c r="M490" s="2" t="e">
        <f>Table13458[[#This Row],[Diff 1]]/Table13458[[#This Row],[Actual cost]]*100</f>
        <v>#DIV/0!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</row>
    <row r="491" spans="1:33" hidden="1" x14ac:dyDescent="0.3">
      <c r="A491" t="s">
        <v>511</v>
      </c>
      <c r="B491">
        <v>489</v>
      </c>
      <c r="C491" t="str">
        <f>LEFT(Table13458[[#This Row],[Contingency id]])</f>
        <v>B</v>
      </c>
      <c r="D491">
        <v>0</v>
      </c>
      <c r="E491" s="1">
        <v>1.01449275362318</v>
      </c>
      <c r="F491">
        <v>70</v>
      </c>
      <c r="G491">
        <v>69</v>
      </c>
      <c r="H491" s="1">
        <v>0</v>
      </c>
      <c r="I491" s="2">
        <f>AVERAGE(Table13458[[#This Row],[Estimated costs 1]:[Estimated costs 20]])</f>
        <v>0</v>
      </c>
      <c r="J491" s="2">
        <f>_xlfn.STDEV.P(Table13458[[#This Row],[Estimated costs 1]:[Estimated costs 20]])</f>
        <v>0</v>
      </c>
      <c r="K491" s="2" t="e">
        <f>Table13458[[#This Row],[Dev]]/Table13458[[#This Row],[Mean]]*100</f>
        <v>#DIV/0!</v>
      </c>
      <c r="L491" s="2">
        <f>Table13458[[#This Row],[Estimated costs 1]]-Table13458[[#This Row],[Actual cost]]</f>
        <v>0</v>
      </c>
      <c r="M491" s="2" t="e">
        <f>Table13458[[#This Row],[Diff 1]]/Table13458[[#This Row],[Actual cost]]*100</f>
        <v>#DIV/0!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</row>
    <row r="492" spans="1:33" hidden="1" x14ac:dyDescent="0.3">
      <c r="A492" t="s">
        <v>512</v>
      </c>
      <c r="B492">
        <v>490</v>
      </c>
      <c r="C492" t="str">
        <f>LEFT(Table13458[[#This Row],[Contingency id]])</f>
        <v>B</v>
      </c>
      <c r="D492">
        <v>0</v>
      </c>
      <c r="E492" s="1">
        <v>1</v>
      </c>
      <c r="F492">
        <v>70</v>
      </c>
      <c r="G492">
        <v>70</v>
      </c>
      <c r="H492" s="1">
        <v>0</v>
      </c>
      <c r="I492" s="2">
        <f>AVERAGE(Table13458[[#This Row],[Estimated costs 1]:[Estimated costs 20]])</f>
        <v>0</v>
      </c>
      <c r="J492" s="2">
        <f>_xlfn.STDEV.P(Table13458[[#This Row],[Estimated costs 1]:[Estimated costs 20]])</f>
        <v>0</v>
      </c>
      <c r="K492" s="2" t="e">
        <f>Table13458[[#This Row],[Dev]]/Table13458[[#This Row],[Mean]]*100</f>
        <v>#DIV/0!</v>
      </c>
      <c r="L492" s="2">
        <f>Table13458[[#This Row],[Estimated costs 1]]-Table13458[[#This Row],[Actual cost]]</f>
        <v>0</v>
      </c>
      <c r="M492" s="2" t="e">
        <f>Table13458[[#This Row],[Diff 1]]/Table13458[[#This Row],[Actual cost]]*100</f>
        <v>#DIV/0!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</row>
    <row r="493" spans="1:33" hidden="1" x14ac:dyDescent="0.3">
      <c r="A493" t="s">
        <v>513</v>
      </c>
      <c r="B493">
        <v>491</v>
      </c>
      <c r="C493" t="str">
        <f>LEFT(Table13458[[#This Row],[Contingency id]])</f>
        <v>B</v>
      </c>
      <c r="D493">
        <v>0</v>
      </c>
      <c r="E493" s="1">
        <v>1.01449275362318</v>
      </c>
      <c r="F493">
        <v>70</v>
      </c>
      <c r="G493">
        <v>69</v>
      </c>
      <c r="H493" s="1">
        <v>0</v>
      </c>
      <c r="I493" s="2">
        <f>AVERAGE(Table13458[[#This Row],[Estimated costs 1]:[Estimated costs 20]])</f>
        <v>0</v>
      </c>
      <c r="J493" s="2">
        <f>_xlfn.STDEV.P(Table13458[[#This Row],[Estimated costs 1]:[Estimated costs 20]])</f>
        <v>0</v>
      </c>
      <c r="K493" s="2" t="e">
        <f>Table13458[[#This Row],[Dev]]/Table13458[[#This Row],[Mean]]*100</f>
        <v>#DIV/0!</v>
      </c>
      <c r="L493" s="2">
        <f>Table13458[[#This Row],[Estimated costs 1]]-Table13458[[#This Row],[Actual cost]]</f>
        <v>0</v>
      </c>
      <c r="M493" s="2" t="e">
        <f>Table13458[[#This Row],[Diff 1]]/Table13458[[#This Row],[Actual cost]]*100</f>
        <v>#DIV/0!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</row>
    <row r="494" spans="1:33" hidden="1" x14ac:dyDescent="0.3">
      <c r="A494" t="s">
        <v>514</v>
      </c>
      <c r="B494">
        <v>492</v>
      </c>
      <c r="C494" t="str">
        <f>LEFT(Table13458[[#This Row],[Contingency id]])</f>
        <v>B</v>
      </c>
      <c r="D494">
        <v>0</v>
      </c>
      <c r="E494" s="1">
        <v>1.01204819277108</v>
      </c>
      <c r="F494">
        <v>84</v>
      </c>
      <c r="G494">
        <v>83</v>
      </c>
      <c r="H494" s="1">
        <v>0</v>
      </c>
      <c r="I494" s="2">
        <f>AVERAGE(Table13458[[#This Row],[Estimated costs 1]:[Estimated costs 20]])</f>
        <v>0</v>
      </c>
      <c r="J494" s="2">
        <f>_xlfn.STDEV.P(Table13458[[#This Row],[Estimated costs 1]:[Estimated costs 20]])</f>
        <v>0</v>
      </c>
      <c r="K494" s="2" t="e">
        <f>Table13458[[#This Row],[Dev]]/Table13458[[#This Row],[Mean]]*100</f>
        <v>#DIV/0!</v>
      </c>
      <c r="L494" s="2">
        <f>Table13458[[#This Row],[Estimated costs 1]]-Table13458[[#This Row],[Actual cost]]</f>
        <v>0</v>
      </c>
      <c r="M494" s="2" t="e">
        <f>Table13458[[#This Row],[Diff 1]]/Table13458[[#This Row],[Actual cost]]*100</f>
        <v>#DIV/0!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</row>
    <row r="495" spans="1:33" hidden="1" x14ac:dyDescent="0.3">
      <c r="A495" t="s">
        <v>515</v>
      </c>
      <c r="B495">
        <v>493</v>
      </c>
      <c r="C495" t="str">
        <f>LEFT(Table13458[[#This Row],[Contingency id]])</f>
        <v>B</v>
      </c>
      <c r="D495">
        <v>0</v>
      </c>
      <c r="E495" s="1">
        <v>1.0243902439024299</v>
      </c>
      <c r="F495">
        <v>84</v>
      </c>
      <c r="G495">
        <v>82</v>
      </c>
      <c r="H495" s="1">
        <v>0</v>
      </c>
      <c r="I495" s="2">
        <f>AVERAGE(Table13458[[#This Row],[Estimated costs 1]:[Estimated costs 20]])</f>
        <v>0</v>
      </c>
      <c r="J495" s="2">
        <f>_xlfn.STDEV.P(Table13458[[#This Row],[Estimated costs 1]:[Estimated costs 20]])</f>
        <v>0</v>
      </c>
      <c r="K495" s="2" t="e">
        <f>Table13458[[#This Row],[Dev]]/Table13458[[#This Row],[Mean]]*100</f>
        <v>#DIV/0!</v>
      </c>
      <c r="L495" s="2">
        <f>Table13458[[#This Row],[Estimated costs 1]]-Table13458[[#This Row],[Actual cost]]</f>
        <v>0</v>
      </c>
      <c r="M495" s="2" t="e">
        <f>Table13458[[#This Row],[Diff 1]]/Table13458[[#This Row],[Actual cost]]*100</f>
        <v>#DIV/0!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</row>
    <row r="496" spans="1:33" hidden="1" x14ac:dyDescent="0.3">
      <c r="A496" t="s">
        <v>516</v>
      </c>
      <c r="B496">
        <v>494</v>
      </c>
      <c r="C496" t="str">
        <f>LEFT(Table13458[[#This Row],[Contingency id]])</f>
        <v>B</v>
      </c>
      <c r="D496">
        <v>0</v>
      </c>
      <c r="E496" s="1">
        <v>1.06930693069306</v>
      </c>
      <c r="F496">
        <v>108</v>
      </c>
      <c r="G496">
        <v>101</v>
      </c>
      <c r="H496" s="1">
        <v>0</v>
      </c>
      <c r="I496" s="2">
        <f>AVERAGE(Table13458[[#This Row],[Estimated costs 1]:[Estimated costs 20]])</f>
        <v>0</v>
      </c>
      <c r="J496" s="2">
        <f>_xlfn.STDEV.P(Table13458[[#This Row],[Estimated costs 1]:[Estimated costs 20]])</f>
        <v>0</v>
      </c>
      <c r="K496" s="2" t="e">
        <f>Table13458[[#This Row],[Dev]]/Table13458[[#This Row],[Mean]]*100</f>
        <v>#DIV/0!</v>
      </c>
      <c r="L496" s="2">
        <f>Table13458[[#This Row],[Estimated costs 1]]-Table13458[[#This Row],[Actual cost]]</f>
        <v>0</v>
      </c>
      <c r="M496" s="2" t="e">
        <f>Table13458[[#This Row],[Diff 1]]/Table13458[[#This Row],[Actual cost]]*100</f>
        <v>#DIV/0!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</row>
    <row r="497" spans="1:33" hidden="1" x14ac:dyDescent="0.3">
      <c r="A497" t="s">
        <v>517</v>
      </c>
      <c r="B497">
        <v>495</v>
      </c>
      <c r="C497" t="str">
        <f>LEFT(Table13458[[#This Row],[Contingency id]])</f>
        <v>B</v>
      </c>
      <c r="D497">
        <v>0</v>
      </c>
      <c r="E497" s="1">
        <v>1.0188679245283001</v>
      </c>
      <c r="F497">
        <v>108</v>
      </c>
      <c r="G497">
        <v>106</v>
      </c>
      <c r="H497" s="1">
        <v>0</v>
      </c>
      <c r="I497" s="2">
        <f>AVERAGE(Table13458[[#This Row],[Estimated costs 1]:[Estimated costs 20]])</f>
        <v>0</v>
      </c>
      <c r="J497" s="2">
        <f>_xlfn.STDEV.P(Table13458[[#This Row],[Estimated costs 1]:[Estimated costs 20]])</f>
        <v>0</v>
      </c>
      <c r="K497" s="2" t="e">
        <f>Table13458[[#This Row],[Dev]]/Table13458[[#This Row],[Mean]]*100</f>
        <v>#DIV/0!</v>
      </c>
      <c r="L497" s="2">
        <f>Table13458[[#This Row],[Estimated costs 1]]-Table13458[[#This Row],[Actual cost]]</f>
        <v>0</v>
      </c>
      <c r="M497" s="2" t="e">
        <f>Table13458[[#This Row],[Diff 1]]/Table13458[[#This Row],[Actual cost]]*100</f>
        <v>#DIV/0!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</row>
    <row r="498" spans="1:33" hidden="1" x14ac:dyDescent="0.3">
      <c r="A498" t="s">
        <v>518</v>
      </c>
      <c r="B498">
        <v>496</v>
      </c>
      <c r="C498" t="str">
        <f>LEFT(Table13458[[#This Row],[Contingency id]])</f>
        <v>B</v>
      </c>
      <c r="D498">
        <v>0</v>
      </c>
      <c r="E498" s="1">
        <v>1.0093457943925199</v>
      </c>
      <c r="F498">
        <v>108</v>
      </c>
      <c r="G498">
        <v>107</v>
      </c>
      <c r="H498" s="1">
        <v>0</v>
      </c>
      <c r="I498" s="2">
        <f>AVERAGE(Table13458[[#This Row],[Estimated costs 1]:[Estimated costs 20]])</f>
        <v>0</v>
      </c>
      <c r="J498" s="2">
        <f>_xlfn.STDEV.P(Table13458[[#This Row],[Estimated costs 1]:[Estimated costs 20]])</f>
        <v>0</v>
      </c>
      <c r="K498" s="2" t="e">
        <f>Table13458[[#This Row],[Dev]]/Table13458[[#This Row],[Mean]]*100</f>
        <v>#DIV/0!</v>
      </c>
      <c r="L498" s="2">
        <f>Table13458[[#This Row],[Estimated costs 1]]-Table13458[[#This Row],[Actual cost]]</f>
        <v>0</v>
      </c>
      <c r="M498" s="2" t="e">
        <f>Table13458[[#This Row],[Diff 1]]/Table13458[[#This Row],[Actual cost]]*100</f>
        <v>#DIV/0!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</row>
    <row r="499" spans="1:33" hidden="1" x14ac:dyDescent="0.3">
      <c r="A499" t="s">
        <v>519</v>
      </c>
      <c r="B499">
        <v>497</v>
      </c>
      <c r="C499" t="str">
        <f>LEFT(Table13458[[#This Row],[Contingency id]])</f>
        <v>B</v>
      </c>
      <c r="D499">
        <v>0</v>
      </c>
      <c r="E499" s="1">
        <v>1.02857142857142</v>
      </c>
      <c r="F499">
        <v>108</v>
      </c>
      <c r="G499">
        <v>105</v>
      </c>
      <c r="H499" s="1">
        <v>0</v>
      </c>
      <c r="I499" s="2">
        <f>AVERAGE(Table13458[[#This Row],[Estimated costs 1]:[Estimated costs 20]])</f>
        <v>0</v>
      </c>
      <c r="J499" s="2">
        <f>_xlfn.STDEV.P(Table13458[[#This Row],[Estimated costs 1]:[Estimated costs 20]])</f>
        <v>0</v>
      </c>
      <c r="K499" s="2" t="e">
        <f>Table13458[[#This Row],[Dev]]/Table13458[[#This Row],[Mean]]*100</f>
        <v>#DIV/0!</v>
      </c>
      <c r="L499" s="2">
        <f>Table13458[[#This Row],[Estimated costs 1]]-Table13458[[#This Row],[Actual cost]]</f>
        <v>0</v>
      </c>
      <c r="M499" s="2" t="e">
        <f>Table13458[[#This Row],[Diff 1]]/Table13458[[#This Row],[Actual cost]]*100</f>
        <v>#DIV/0!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</row>
    <row r="500" spans="1:33" hidden="1" x14ac:dyDescent="0.3">
      <c r="A500" t="s">
        <v>520</v>
      </c>
      <c r="B500">
        <v>498</v>
      </c>
      <c r="C500" t="str">
        <f>LEFT(Table13458[[#This Row],[Contingency id]])</f>
        <v>B</v>
      </c>
      <c r="D500">
        <v>0</v>
      </c>
      <c r="E500" s="1">
        <v>1.02521008403361</v>
      </c>
      <c r="F500">
        <v>122</v>
      </c>
      <c r="G500">
        <v>119</v>
      </c>
      <c r="H500" s="1">
        <v>0</v>
      </c>
      <c r="I500" s="2">
        <f>AVERAGE(Table13458[[#This Row],[Estimated costs 1]:[Estimated costs 20]])</f>
        <v>0</v>
      </c>
      <c r="J500" s="2">
        <f>_xlfn.STDEV.P(Table13458[[#This Row],[Estimated costs 1]:[Estimated costs 20]])</f>
        <v>0</v>
      </c>
      <c r="K500" s="2" t="e">
        <f>Table13458[[#This Row],[Dev]]/Table13458[[#This Row],[Mean]]*100</f>
        <v>#DIV/0!</v>
      </c>
      <c r="L500" s="2">
        <f>Table13458[[#This Row],[Estimated costs 1]]-Table13458[[#This Row],[Actual cost]]</f>
        <v>0</v>
      </c>
      <c r="M500" s="2" t="e">
        <f>Table13458[[#This Row],[Diff 1]]/Table13458[[#This Row],[Actual cost]]*100</f>
        <v>#DIV/0!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</row>
    <row r="501" spans="1:33" hidden="1" x14ac:dyDescent="0.3">
      <c r="A501" t="s">
        <v>521</v>
      </c>
      <c r="B501">
        <v>499</v>
      </c>
      <c r="C501" t="str">
        <f>LEFT(Table13458[[#This Row],[Contingency id]])</f>
        <v>B</v>
      </c>
      <c r="D501">
        <v>0</v>
      </c>
      <c r="E501" s="1">
        <v>1.02857142857142</v>
      </c>
      <c r="F501">
        <v>108</v>
      </c>
      <c r="G501">
        <v>105</v>
      </c>
      <c r="H501" s="1">
        <v>0</v>
      </c>
      <c r="I501" s="2">
        <f>AVERAGE(Table13458[[#This Row],[Estimated costs 1]:[Estimated costs 20]])</f>
        <v>0</v>
      </c>
      <c r="J501" s="2">
        <f>_xlfn.STDEV.P(Table13458[[#This Row],[Estimated costs 1]:[Estimated costs 20]])</f>
        <v>0</v>
      </c>
      <c r="K501" s="2" t="e">
        <f>Table13458[[#This Row],[Dev]]/Table13458[[#This Row],[Mean]]*100</f>
        <v>#DIV/0!</v>
      </c>
      <c r="L501" s="2">
        <f>Table13458[[#This Row],[Estimated costs 1]]-Table13458[[#This Row],[Actual cost]]</f>
        <v>0</v>
      </c>
      <c r="M501" s="2" t="e">
        <f>Table13458[[#This Row],[Diff 1]]/Table13458[[#This Row],[Actual cost]]*100</f>
        <v>#DIV/0!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</row>
    <row r="502" spans="1:33" hidden="1" x14ac:dyDescent="0.3">
      <c r="A502" t="s">
        <v>522</v>
      </c>
      <c r="B502">
        <v>500</v>
      </c>
      <c r="C502" t="str">
        <f>LEFT(Table13458[[#This Row],[Contingency id]])</f>
        <v>B</v>
      </c>
      <c r="D502">
        <v>0</v>
      </c>
      <c r="E502" s="1">
        <v>1.02857142857142</v>
      </c>
      <c r="F502">
        <v>108</v>
      </c>
      <c r="G502">
        <v>105</v>
      </c>
      <c r="H502" s="1">
        <v>0</v>
      </c>
      <c r="I502" s="2">
        <f>AVERAGE(Table13458[[#This Row],[Estimated costs 1]:[Estimated costs 20]])</f>
        <v>0</v>
      </c>
      <c r="J502" s="2">
        <f>_xlfn.STDEV.P(Table13458[[#This Row],[Estimated costs 1]:[Estimated costs 20]])</f>
        <v>0</v>
      </c>
      <c r="K502" s="2" t="e">
        <f>Table13458[[#This Row],[Dev]]/Table13458[[#This Row],[Mean]]*100</f>
        <v>#DIV/0!</v>
      </c>
      <c r="L502" s="2">
        <f>Table13458[[#This Row],[Estimated costs 1]]-Table13458[[#This Row],[Actual cost]]</f>
        <v>0</v>
      </c>
      <c r="M502" s="2" t="e">
        <f>Table13458[[#This Row],[Diff 1]]/Table13458[[#This Row],[Actual cost]]*100</f>
        <v>#DIV/0!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</row>
    <row r="503" spans="1:33" hidden="1" x14ac:dyDescent="0.3">
      <c r="A503" t="s">
        <v>523</v>
      </c>
      <c r="B503">
        <v>501</v>
      </c>
      <c r="C503" t="str">
        <f>LEFT(Table13458[[#This Row],[Contingency id]])</f>
        <v>B</v>
      </c>
      <c r="D503">
        <v>0</v>
      </c>
      <c r="E503" s="1">
        <v>1.02857142857142</v>
      </c>
      <c r="F503">
        <v>108</v>
      </c>
      <c r="G503">
        <v>105</v>
      </c>
      <c r="H503" s="1">
        <v>0</v>
      </c>
      <c r="I503" s="2">
        <f>AVERAGE(Table13458[[#This Row],[Estimated costs 1]:[Estimated costs 20]])</f>
        <v>0</v>
      </c>
      <c r="J503" s="2">
        <f>_xlfn.STDEV.P(Table13458[[#This Row],[Estimated costs 1]:[Estimated costs 20]])</f>
        <v>0</v>
      </c>
      <c r="K503" s="2" t="e">
        <f>Table13458[[#This Row],[Dev]]/Table13458[[#This Row],[Mean]]*100</f>
        <v>#DIV/0!</v>
      </c>
      <c r="L503" s="2">
        <f>Table13458[[#This Row],[Estimated costs 1]]-Table13458[[#This Row],[Actual cost]]</f>
        <v>0</v>
      </c>
      <c r="M503" s="2" t="e">
        <f>Table13458[[#This Row],[Diff 1]]/Table13458[[#This Row],[Actual cost]]*100</f>
        <v>#DIV/0!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</row>
    <row r="504" spans="1:33" hidden="1" x14ac:dyDescent="0.3">
      <c r="A504" t="s">
        <v>524</v>
      </c>
      <c r="B504">
        <v>502</v>
      </c>
      <c r="C504" t="str">
        <f>LEFT(Table13458[[#This Row],[Contingency id]])</f>
        <v>B</v>
      </c>
      <c r="D504">
        <v>0</v>
      </c>
      <c r="E504" s="1">
        <v>1.0384615384615301</v>
      </c>
      <c r="F504">
        <v>108</v>
      </c>
      <c r="G504">
        <v>104</v>
      </c>
      <c r="H504" s="1">
        <v>0</v>
      </c>
      <c r="I504" s="2">
        <f>AVERAGE(Table13458[[#This Row],[Estimated costs 1]:[Estimated costs 20]])</f>
        <v>0</v>
      </c>
      <c r="J504" s="2">
        <f>_xlfn.STDEV.P(Table13458[[#This Row],[Estimated costs 1]:[Estimated costs 20]])</f>
        <v>0</v>
      </c>
      <c r="K504" s="2" t="e">
        <f>Table13458[[#This Row],[Dev]]/Table13458[[#This Row],[Mean]]*100</f>
        <v>#DIV/0!</v>
      </c>
      <c r="L504" s="2">
        <f>Table13458[[#This Row],[Estimated costs 1]]-Table13458[[#This Row],[Actual cost]]</f>
        <v>0</v>
      </c>
      <c r="M504" s="2" t="e">
        <f>Table13458[[#This Row],[Diff 1]]/Table13458[[#This Row],[Actual cost]]*100</f>
        <v>#DIV/0!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</row>
    <row r="505" spans="1:33" hidden="1" x14ac:dyDescent="0.3">
      <c r="A505" t="s">
        <v>525</v>
      </c>
      <c r="B505">
        <v>503</v>
      </c>
      <c r="C505" t="str">
        <f>LEFT(Table13458[[#This Row],[Contingency id]])</f>
        <v>B</v>
      </c>
      <c r="D505">
        <v>0</v>
      </c>
      <c r="E505" s="1">
        <v>1.0485436893203799</v>
      </c>
      <c r="F505">
        <v>108</v>
      </c>
      <c r="G505">
        <v>103</v>
      </c>
      <c r="H505" s="1">
        <v>0</v>
      </c>
      <c r="I505" s="2">
        <f>AVERAGE(Table13458[[#This Row],[Estimated costs 1]:[Estimated costs 20]])</f>
        <v>0</v>
      </c>
      <c r="J505" s="2">
        <f>_xlfn.STDEV.P(Table13458[[#This Row],[Estimated costs 1]:[Estimated costs 20]])</f>
        <v>0</v>
      </c>
      <c r="K505" s="2" t="e">
        <f>Table13458[[#This Row],[Dev]]/Table13458[[#This Row],[Mean]]*100</f>
        <v>#DIV/0!</v>
      </c>
      <c r="L505" s="2">
        <f>Table13458[[#This Row],[Estimated costs 1]]-Table13458[[#This Row],[Actual cost]]</f>
        <v>0</v>
      </c>
      <c r="M505" s="2" t="e">
        <f>Table13458[[#This Row],[Diff 1]]/Table13458[[#This Row],[Actual cost]]*100</f>
        <v>#DIV/0!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</row>
    <row r="506" spans="1:33" hidden="1" x14ac:dyDescent="0.3">
      <c r="A506" t="s">
        <v>526</v>
      </c>
      <c r="B506">
        <v>504</v>
      </c>
      <c r="C506" t="str">
        <f>LEFT(Table13458[[#This Row],[Contingency id]])</f>
        <v>B</v>
      </c>
      <c r="D506">
        <v>0</v>
      </c>
      <c r="E506" s="1">
        <v>1.0188679245283001</v>
      </c>
      <c r="F506">
        <v>108</v>
      </c>
      <c r="G506">
        <v>106</v>
      </c>
      <c r="H506" s="1">
        <v>0</v>
      </c>
      <c r="I506" s="2">
        <f>AVERAGE(Table13458[[#This Row],[Estimated costs 1]:[Estimated costs 20]])</f>
        <v>0</v>
      </c>
      <c r="J506" s="2">
        <f>_xlfn.STDEV.P(Table13458[[#This Row],[Estimated costs 1]:[Estimated costs 20]])</f>
        <v>0</v>
      </c>
      <c r="K506" s="2" t="e">
        <f>Table13458[[#This Row],[Dev]]/Table13458[[#This Row],[Mean]]*100</f>
        <v>#DIV/0!</v>
      </c>
      <c r="L506" s="2">
        <f>Table13458[[#This Row],[Estimated costs 1]]-Table13458[[#This Row],[Actual cost]]</f>
        <v>0</v>
      </c>
      <c r="M506" s="2" t="e">
        <f>Table13458[[#This Row],[Diff 1]]/Table13458[[#This Row],[Actual cost]]*100</f>
        <v>#DIV/0!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</row>
    <row r="507" spans="1:33" hidden="1" x14ac:dyDescent="0.3">
      <c r="A507" t="s">
        <v>527</v>
      </c>
      <c r="B507">
        <v>505</v>
      </c>
      <c r="C507" t="str">
        <f>LEFT(Table13458[[#This Row],[Contingency id]])</f>
        <v>B</v>
      </c>
      <c r="D507">
        <v>0</v>
      </c>
      <c r="E507" s="1">
        <v>1</v>
      </c>
      <c r="F507">
        <v>62</v>
      </c>
      <c r="G507">
        <v>62</v>
      </c>
      <c r="H507" s="1">
        <v>0</v>
      </c>
      <c r="I507" s="2">
        <f>AVERAGE(Table13458[[#This Row],[Estimated costs 1]:[Estimated costs 20]])</f>
        <v>0</v>
      </c>
      <c r="J507" s="2">
        <f>_xlfn.STDEV.P(Table13458[[#This Row],[Estimated costs 1]:[Estimated costs 20]])</f>
        <v>0</v>
      </c>
      <c r="K507" s="2" t="e">
        <f>Table13458[[#This Row],[Dev]]/Table13458[[#This Row],[Mean]]*100</f>
        <v>#DIV/0!</v>
      </c>
      <c r="L507" s="2">
        <f>Table13458[[#This Row],[Estimated costs 1]]-Table13458[[#This Row],[Actual cost]]</f>
        <v>0</v>
      </c>
      <c r="M507" s="2" t="e">
        <f>Table13458[[#This Row],[Diff 1]]/Table13458[[#This Row],[Actual cost]]*100</f>
        <v>#DIV/0!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</row>
    <row r="508" spans="1:33" hidden="1" x14ac:dyDescent="0.3">
      <c r="A508" t="s">
        <v>528</v>
      </c>
      <c r="B508">
        <v>506</v>
      </c>
      <c r="C508" t="str">
        <f>LEFT(Table13458[[#This Row],[Contingency id]])</f>
        <v>B</v>
      </c>
      <c r="D508">
        <v>0</v>
      </c>
      <c r="E508" s="1">
        <v>1</v>
      </c>
      <c r="F508">
        <v>62</v>
      </c>
      <c r="G508">
        <v>62</v>
      </c>
      <c r="H508" s="1">
        <v>0</v>
      </c>
      <c r="I508" s="2">
        <f>AVERAGE(Table13458[[#This Row],[Estimated costs 1]:[Estimated costs 20]])</f>
        <v>0</v>
      </c>
      <c r="J508" s="2">
        <f>_xlfn.STDEV.P(Table13458[[#This Row],[Estimated costs 1]:[Estimated costs 20]])</f>
        <v>0</v>
      </c>
      <c r="K508" s="2" t="e">
        <f>Table13458[[#This Row],[Dev]]/Table13458[[#This Row],[Mean]]*100</f>
        <v>#DIV/0!</v>
      </c>
      <c r="L508" s="2">
        <f>Table13458[[#This Row],[Estimated costs 1]]-Table13458[[#This Row],[Actual cost]]</f>
        <v>0</v>
      </c>
      <c r="M508" s="2" t="e">
        <f>Table13458[[#This Row],[Diff 1]]/Table13458[[#This Row],[Actual cost]]*100</f>
        <v>#DIV/0!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</row>
    <row r="509" spans="1:33" hidden="1" x14ac:dyDescent="0.3">
      <c r="A509" t="s">
        <v>529</v>
      </c>
      <c r="B509">
        <v>507</v>
      </c>
      <c r="C509" t="str">
        <f>LEFT(Table13458[[#This Row],[Contingency id]])</f>
        <v>B</v>
      </c>
      <c r="D509">
        <v>0</v>
      </c>
      <c r="E509" s="1">
        <v>1.0163934426229499</v>
      </c>
      <c r="F509">
        <v>62</v>
      </c>
      <c r="G509">
        <v>61</v>
      </c>
      <c r="H509" s="1">
        <v>0</v>
      </c>
      <c r="I509" s="2">
        <f>AVERAGE(Table13458[[#This Row],[Estimated costs 1]:[Estimated costs 20]])</f>
        <v>0</v>
      </c>
      <c r="J509" s="2">
        <f>_xlfn.STDEV.P(Table13458[[#This Row],[Estimated costs 1]:[Estimated costs 20]])</f>
        <v>0</v>
      </c>
      <c r="K509" s="2" t="e">
        <f>Table13458[[#This Row],[Dev]]/Table13458[[#This Row],[Mean]]*100</f>
        <v>#DIV/0!</v>
      </c>
      <c r="L509" s="2">
        <f>Table13458[[#This Row],[Estimated costs 1]]-Table13458[[#This Row],[Actual cost]]</f>
        <v>0</v>
      </c>
      <c r="M509" s="2" t="e">
        <f>Table13458[[#This Row],[Diff 1]]/Table13458[[#This Row],[Actual cost]]*100</f>
        <v>#DIV/0!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</row>
    <row r="510" spans="1:33" hidden="1" x14ac:dyDescent="0.3">
      <c r="A510" t="s">
        <v>530</v>
      </c>
      <c r="B510">
        <v>508</v>
      </c>
      <c r="C510" t="str">
        <f>LEFT(Table13458[[#This Row],[Contingency id]])</f>
        <v>B</v>
      </c>
      <c r="D510">
        <v>0</v>
      </c>
      <c r="E510" s="1">
        <v>1.0508474576271101</v>
      </c>
      <c r="F510">
        <v>62</v>
      </c>
      <c r="G510">
        <v>59</v>
      </c>
      <c r="H510" s="1">
        <v>0</v>
      </c>
      <c r="I510" s="2">
        <f>AVERAGE(Table13458[[#This Row],[Estimated costs 1]:[Estimated costs 20]])</f>
        <v>0</v>
      </c>
      <c r="J510" s="2">
        <f>_xlfn.STDEV.P(Table13458[[#This Row],[Estimated costs 1]:[Estimated costs 20]])</f>
        <v>0</v>
      </c>
      <c r="K510" s="2" t="e">
        <f>Table13458[[#This Row],[Dev]]/Table13458[[#This Row],[Mean]]*100</f>
        <v>#DIV/0!</v>
      </c>
      <c r="L510" s="2">
        <f>Table13458[[#This Row],[Estimated costs 1]]-Table13458[[#This Row],[Actual cost]]</f>
        <v>0</v>
      </c>
      <c r="M510" s="2" t="e">
        <f>Table13458[[#This Row],[Diff 1]]/Table13458[[#This Row],[Actual cost]]*100</f>
        <v>#DIV/0!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</row>
    <row r="511" spans="1:33" hidden="1" x14ac:dyDescent="0.3">
      <c r="A511" t="s">
        <v>531</v>
      </c>
      <c r="B511">
        <v>509</v>
      </c>
      <c r="C511" t="str">
        <f>LEFT(Table13458[[#This Row],[Contingency id]])</f>
        <v>B</v>
      </c>
      <c r="D511">
        <v>0</v>
      </c>
      <c r="E511" s="1">
        <v>1.0163934426229499</v>
      </c>
      <c r="F511">
        <v>62</v>
      </c>
      <c r="G511">
        <v>61</v>
      </c>
      <c r="H511" s="1">
        <v>0</v>
      </c>
      <c r="I511" s="2">
        <f>AVERAGE(Table13458[[#This Row],[Estimated costs 1]:[Estimated costs 20]])</f>
        <v>0</v>
      </c>
      <c r="J511" s="2">
        <f>_xlfn.STDEV.P(Table13458[[#This Row],[Estimated costs 1]:[Estimated costs 20]])</f>
        <v>0</v>
      </c>
      <c r="K511" s="2" t="e">
        <f>Table13458[[#This Row],[Dev]]/Table13458[[#This Row],[Mean]]*100</f>
        <v>#DIV/0!</v>
      </c>
      <c r="L511" s="2">
        <f>Table13458[[#This Row],[Estimated costs 1]]-Table13458[[#This Row],[Actual cost]]</f>
        <v>0</v>
      </c>
      <c r="M511" s="2" t="e">
        <f>Table13458[[#This Row],[Diff 1]]/Table13458[[#This Row],[Actual cost]]*100</f>
        <v>#DIV/0!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</row>
    <row r="512" spans="1:33" hidden="1" x14ac:dyDescent="0.3">
      <c r="A512" t="s">
        <v>532</v>
      </c>
      <c r="B512">
        <v>510</v>
      </c>
      <c r="C512" t="str">
        <f>LEFT(Table13458[[#This Row],[Contingency id]])</f>
        <v>B</v>
      </c>
      <c r="D512">
        <v>0</v>
      </c>
      <c r="E512" s="1">
        <v>1</v>
      </c>
      <c r="F512">
        <v>62</v>
      </c>
      <c r="G512">
        <v>62</v>
      </c>
      <c r="H512" s="1">
        <v>0</v>
      </c>
      <c r="I512" s="2">
        <f>AVERAGE(Table13458[[#This Row],[Estimated costs 1]:[Estimated costs 20]])</f>
        <v>0</v>
      </c>
      <c r="J512" s="2">
        <f>_xlfn.STDEV.P(Table13458[[#This Row],[Estimated costs 1]:[Estimated costs 20]])</f>
        <v>0</v>
      </c>
      <c r="K512" s="2" t="e">
        <f>Table13458[[#This Row],[Dev]]/Table13458[[#This Row],[Mean]]*100</f>
        <v>#DIV/0!</v>
      </c>
      <c r="L512" s="2">
        <f>Table13458[[#This Row],[Estimated costs 1]]-Table13458[[#This Row],[Actual cost]]</f>
        <v>0</v>
      </c>
      <c r="M512" s="2" t="e">
        <f>Table13458[[#This Row],[Diff 1]]/Table13458[[#This Row],[Actual cost]]*100</f>
        <v>#DIV/0!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</row>
    <row r="513" spans="1:33" hidden="1" x14ac:dyDescent="0.3">
      <c r="A513" t="s">
        <v>533</v>
      </c>
      <c r="B513">
        <v>511</v>
      </c>
      <c r="C513" t="str">
        <f>LEFT(Table13458[[#This Row],[Contingency id]])</f>
        <v>B</v>
      </c>
      <c r="D513">
        <v>0</v>
      </c>
      <c r="E513" s="1">
        <v>1</v>
      </c>
      <c r="F513">
        <v>62</v>
      </c>
      <c r="G513">
        <v>62</v>
      </c>
      <c r="H513" s="1">
        <v>0</v>
      </c>
      <c r="I513" s="2">
        <f>AVERAGE(Table13458[[#This Row],[Estimated costs 1]:[Estimated costs 20]])</f>
        <v>0</v>
      </c>
      <c r="J513" s="2">
        <f>_xlfn.STDEV.P(Table13458[[#This Row],[Estimated costs 1]:[Estimated costs 20]])</f>
        <v>0</v>
      </c>
      <c r="K513" s="2" t="e">
        <f>Table13458[[#This Row],[Dev]]/Table13458[[#This Row],[Mean]]*100</f>
        <v>#DIV/0!</v>
      </c>
      <c r="L513" s="2">
        <f>Table13458[[#This Row],[Estimated costs 1]]-Table13458[[#This Row],[Actual cost]]</f>
        <v>0</v>
      </c>
      <c r="M513" s="2" t="e">
        <f>Table13458[[#This Row],[Diff 1]]/Table13458[[#This Row],[Actual cost]]*100</f>
        <v>#DIV/0!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</row>
    <row r="514" spans="1:33" hidden="1" x14ac:dyDescent="0.3">
      <c r="A514" t="s">
        <v>534</v>
      </c>
      <c r="B514">
        <v>512</v>
      </c>
      <c r="C514" t="str">
        <f>LEFT(Table13458[[#This Row],[Contingency id]])</f>
        <v>B</v>
      </c>
      <c r="D514">
        <v>0</v>
      </c>
      <c r="E514" s="1">
        <v>1</v>
      </c>
      <c r="F514">
        <v>62</v>
      </c>
      <c r="G514">
        <v>62</v>
      </c>
      <c r="H514" s="1">
        <v>0</v>
      </c>
      <c r="I514" s="2">
        <f>AVERAGE(Table13458[[#This Row],[Estimated costs 1]:[Estimated costs 20]])</f>
        <v>0</v>
      </c>
      <c r="J514" s="2">
        <f>_xlfn.STDEV.P(Table13458[[#This Row],[Estimated costs 1]:[Estimated costs 20]])</f>
        <v>0</v>
      </c>
      <c r="K514" s="2" t="e">
        <f>Table13458[[#This Row],[Dev]]/Table13458[[#This Row],[Mean]]*100</f>
        <v>#DIV/0!</v>
      </c>
      <c r="L514" s="2">
        <f>Table13458[[#This Row],[Estimated costs 1]]-Table13458[[#This Row],[Actual cost]]</f>
        <v>0</v>
      </c>
      <c r="M514" s="2" t="e">
        <f>Table13458[[#This Row],[Diff 1]]/Table13458[[#This Row],[Actual cost]]*100</f>
        <v>#DIV/0!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</row>
    <row r="515" spans="1:33" hidden="1" x14ac:dyDescent="0.3">
      <c r="A515" t="s">
        <v>535</v>
      </c>
      <c r="B515">
        <v>513</v>
      </c>
      <c r="C515" t="str">
        <f>LEFT(Table13458[[#This Row],[Contingency id]])</f>
        <v>B</v>
      </c>
      <c r="D515">
        <v>0</v>
      </c>
      <c r="E515" s="1">
        <v>1</v>
      </c>
      <c r="F515">
        <v>62</v>
      </c>
      <c r="G515">
        <v>62</v>
      </c>
      <c r="H515" s="1">
        <v>0</v>
      </c>
      <c r="I515" s="2">
        <f>AVERAGE(Table13458[[#This Row],[Estimated costs 1]:[Estimated costs 20]])</f>
        <v>0</v>
      </c>
      <c r="J515" s="2">
        <f>_xlfn.STDEV.P(Table13458[[#This Row],[Estimated costs 1]:[Estimated costs 20]])</f>
        <v>0</v>
      </c>
      <c r="K515" s="2" t="e">
        <f>Table13458[[#This Row],[Dev]]/Table13458[[#This Row],[Mean]]*100</f>
        <v>#DIV/0!</v>
      </c>
      <c r="L515" s="2">
        <f>Table13458[[#This Row],[Estimated costs 1]]-Table13458[[#This Row],[Actual cost]]</f>
        <v>0</v>
      </c>
      <c r="M515" s="2" t="e">
        <f>Table13458[[#This Row],[Diff 1]]/Table13458[[#This Row],[Actual cost]]*100</f>
        <v>#DIV/0!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</row>
    <row r="516" spans="1:33" hidden="1" x14ac:dyDescent="0.3">
      <c r="A516" t="s">
        <v>536</v>
      </c>
      <c r="B516">
        <v>514</v>
      </c>
      <c r="C516" t="str">
        <f>LEFT(Table13458[[#This Row],[Contingency id]])</f>
        <v>B</v>
      </c>
      <c r="D516">
        <v>0</v>
      </c>
      <c r="E516" s="1">
        <v>1.0163934426229499</v>
      </c>
      <c r="F516">
        <v>62</v>
      </c>
      <c r="G516">
        <v>61</v>
      </c>
      <c r="H516" s="1">
        <v>0</v>
      </c>
      <c r="I516" s="2">
        <f>AVERAGE(Table13458[[#This Row],[Estimated costs 1]:[Estimated costs 20]])</f>
        <v>0</v>
      </c>
      <c r="J516" s="2">
        <f>_xlfn.STDEV.P(Table13458[[#This Row],[Estimated costs 1]:[Estimated costs 20]])</f>
        <v>0</v>
      </c>
      <c r="K516" s="2" t="e">
        <f>Table13458[[#This Row],[Dev]]/Table13458[[#This Row],[Mean]]*100</f>
        <v>#DIV/0!</v>
      </c>
      <c r="L516" s="2">
        <f>Table13458[[#This Row],[Estimated costs 1]]-Table13458[[#This Row],[Actual cost]]</f>
        <v>0</v>
      </c>
      <c r="M516" s="2" t="e">
        <f>Table13458[[#This Row],[Diff 1]]/Table13458[[#This Row],[Actual cost]]*100</f>
        <v>#DIV/0!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</row>
    <row r="517" spans="1:33" hidden="1" x14ac:dyDescent="0.3">
      <c r="A517" t="s">
        <v>537</v>
      </c>
      <c r="B517">
        <v>515</v>
      </c>
      <c r="C517" t="str">
        <f>LEFT(Table13458[[#This Row],[Contingency id]])</f>
        <v>B</v>
      </c>
      <c r="D517">
        <v>0</v>
      </c>
      <c r="E517" s="1">
        <v>1.0333333333333301</v>
      </c>
      <c r="F517">
        <v>62</v>
      </c>
      <c r="G517">
        <v>60</v>
      </c>
      <c r="H517" s="1">
        <v>0</v>
      </c>
      <c r="I517" s="2">
        <f>AVERAGE(Table13458[[#This Row],[Estimated costs 1]:[Estimated costs 20]])</f>
        <v>0</v>
      </c>
      <c r="J517" s="2">
        <f>_xlfn.STDEV.P(Table13458[[#This Row],[Estimated costs 1]:[Estimated costs 20]])</f>
        <v>0</v>
      </c>
      <c r="K517" s="2" t="e">
        <f>Table13458[[#This Row],[Dev]]/Table13458[[#This Row],[Mean]]*100</f>
        <v>#DIV/0!</v>
      </c>
      <c r="L517" s="2">
        <f>Table13458[[#This Row],[Estimated costs 1]]-Table13458[[#This Row],[Actual cost]]</f>
        <v>0</v>
      </c>
      <c r="M517" s="2" t="e">
        <f>Table13458[[#This Row],[Diff 1]]/Table13458[[#This Row],[Actual cost]]*100</f>
        <v>#DIV/0!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</row>
    <row r="518" spans="1:33" hidden="1" x14ac:dyDescent="0.3">
      <c r="A518" t="s">
        <v>538</v>
      </c>
      <c r="B518">
        <v>516</v>
      </c>
      <c r="C518" t="str">
        <f>LEFT(Table13458[[#This Row],[Contingency id]])</f>
        <v>B</v>
      </c>
      <c r="D518">
        <v>0</v>
      </c>
      <c r="E518" s="1">
        <v>1.0163934426229499</v>
      </c>
      <c r="F518">
        <v>62</v>
      </c>
      <c r="G518">
        <v>61</v>
      </c>
      <c r="H518" s="1">
        <v>0</v>
      </c>
      <c r="I518" s="2">
        <f>AVERAGE(Table13458[[#This Row],[Estimated costs 1]:[Estimated costs 20]])</f>
        <v>0</v>
      </c>
      <c r="J518" s="2">
        <f>_xlfn.STDEV.P(Table13458[[#This Row],[Estimated costs 1]:[Estimated costs 20]])</f>
        <v>0</v>
      </c>
      <c r="K518" s="2" t="e">
        <f>Table13458[[#This Row],[Dev]]/Table13458[[#This Row],[Mean]]*100</f>
        <v>#DIV/0!</v>
      </c>
      <c r="L518" s="2">
        <f>Table13458[[#This Row],[Estimated costs 1]]-Table13458[[#This Row],[Actual cost]]</f>
        <v>0</v>
      </c>
      <c r="M518" s="2" t="e">
        <f>Table13458[[#This Row],[Diff 1]]/Table13458[[#This Row],[Actual cost]]*100</f>
        <v>#DIV/0!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</row>
    <row r="519" spans="1:33" hidden="1" x14ac:dyDescent="0.3">
      <c r="A519" t="s">
        <v>539</v>
      </c>
      <c r="B519">
        <v>517</v>
      </c>
      <c r="C519" t="str">
        <f>LEFT(Table13458[[#This Row],[Contingency id]])</f>
        <v>B</v>
      </c>
      <c r="D519">
        <v>0</v>
      </c>
      <c r="E519" s="1">
        <v>1.01111111111111</v>
      </c>
      <c r="F519">
        <v>91</v>
      </c>
      <c r="G519">
        <v>90</v>
      </c>
      <c r="H519" s="1">
        <v>0</v>
      </c>
      <c r="I519" s="2">
        <f>AVERAGE(Table13458[[#This Row],[Estimated costs 1]:[Estimated costs 20]])</f>
        <v>0</v>
      </c>
      <c r="J519" s="2">
        <f>_xlfn.STDEV.P(Table13458[[#This Row],[Estimated costs 1]:[Estimated costs 20]])</f>
        <v>0</v>
      </c>
      <c r="K519" s="2" t="e">
        <f>Table13458[[#This Row],[Dev]]/Table13458[[#This Row],[Mean]]*100</f>
        <v>#DIV/0!</v>
      </c>
      <c r="L519" s="2">
        <f>Table13458[[#This Row],[Estimated costs 1]]-Table13458[[#This Row],[Actual cost]]</f>
        <v>0</v>
      </c>
      <c r="M519" s="2" t="e">
        <f>Table13458[[#This Row],[Diff 1]]/Table13458[[#This Row],[Actual cost]]*100</f>
        <v>#DIV/0!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</row>
    <row r="520" spans="1:33" hidden="1" x14ac:dyDescent="0.3">
      <c r="A520" t="s">
        <v>540</v>
      </c>
      <c r="B520">
        <v>518</v>
      </c>
      <c r="C520" t="str">
        <f>LEFT(Table13458[[#This Row],[Contingency id]])</f>
        <v>B</v>
      </c>
      <c r="D520">
        <v>0</v>
      </c>
      <c r="E520" s="1">
        <v>1.0444444444444401</v>
      </c>
      <c r="F520">
        <v>94</v>
      </c>
      <c r="G520">
        <v>90</v>
      </c>
      <c r="H520" s="1">
        <v>0</v>
      </c>
      <c r="I520" s="2">
        <f>AVERAGE(Table13458[[#This Row],[Estimated costs 1]:[Estimated costs 20]])</f>
        <v>0</v>
      </c>
      <c r="J520" s="2">
        <f>_xlfn.STDEV.P(Table13458[[#This Row],[Estimated costs 1]:[Estimated costs 20]])</f>
        <v>0</v>
      </c>
      <c r="K520" s="2" t="e">
        <f>Table13458[[#This Row],[Dev]]/Table13458[[#This Row],[Mean]]*100</f>
        <v>#DIV/0!</v>
      </c>
      <c r="L520" s="2">
        <f>Table13458[[#This Row],[Estimated costs 1]]-Table13458[[#This Row],[Actual cost]]</f>
        <v>0</v>
      </c>
      <c r="M520" s="2" t="e">
        <f>Table13458[[#This Row],[Diff 1]]/Table13458[[#This Row],[Actual cost]]*100</f>
        <v>#DIV/0!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</row>
    <row r="521" spans="1:33" hidden="1" x14ac:dyDescent="0.3">
      <c r="A521" t="s">
        <v>541</v>
      </c>
      <c r="B521">
        <v>519</v>
      </c>
      <c r="C521" t="str">
        <f>LEFT(Table13458[[#This Row],[Contingency id]])</f>
        <v>B</v>
      </c>
      <c r="D521">
        <v>0</v>
      </c>
      <c r="E521" s="1">
        <v>1.0444444444444401</v>
      </c>
      <c r="F521">
        <v>94</v>
      </c>
      <c r="G521">
        <v>90</v>
      </c>
      <c r="H521" s="1">
        <v>0</v>
      </c>
      <c r="I521" s="2">
        <f>AVERAGE(Table13458[[#This Row],[Estimated costs 1]:[Estimated costs 20]])</f>
        <v>0</v>
      </c>
      <c r="J521" s="2">
        <f>_xlfn.STDEV.P(Table13458[[#This Row],[Estimated costs 1]:[Estimated costs 20]])</f>
        <v>0</v>
      </c>
      <c r="K521" s="2" t="e">
        <f>Table13458[[#This Row],[Dev]]/Table13458[[#This Row],[Mean]]*100</f>
        <v>#DIV/0!</v>
      </c>
      <c r="L521" s="2">
        <f>Table13458[[#This Row],[Estimated costs 1]]-Table13458[[#This Row],[Actual cost]]</f>
        <v>0</v>
      </c>
      <c r="M521" s="2" t="e">
        <f>Table13458[[#This Row],[Diff 1]]/Table13458[[#This Row],[Actual cost]]*100</f>
        <v>#DIV/0!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</row>
    <row r="522" spans="1:33" hidden="1" x14ac:dyDescent="0.3">
      <c r="A522" t="s">
        <v>542</v>
      </c>
      <c r="B522">
        <v>520</v>
      </c>
      <c r="C522" t="str">
        <f>LEFT(Table13458[[#This Row],[Contingency id]])</f>
        <v>B</v>
      </c>
      <c r="D522">
        <v>0</v>
      </c>
      <c r="E522" s="1">
        <v>1.01111111111111</v>
      </c>
      <c r="F522">
        <v>91</v>
      </c>
      <c r="G522">
        <v>90</v>
      </c>
      <c r="H522" s="1">
        <v>0</v>
      </c>
      <c r="I522" s="2">
        <f>AVERAGE(Table13458[[#This Row],[Estimated costs 1]:[Estimated costs 20]])</f>
        <v>0</v>
      </c>
      <c r="J522" s="2">
        <f>_xlfn.STDEV.P(Table13458[[#This Row],[Estimated costs 1]:[Estimated costs 20]])</f>
        <v>0</v>
      </c>
      <c r="K522" s="2" t="e">
        <f>Table13458[[#This Row],[Dev]]/Table13458[[#This Row],[Mean]]*100</f>
        <v>#DIV/0!</v>
      </c>
      <c r="L522" s="2">
        <f>Table13458[[#This Row],[Estimated costs 1]]-Table13458[[#This Row],[Actual cost]]</f>
        <v>0</v>
      </c>
      <c r="M522" s="2" t="e">
        <f>Table13458[[#This Row],[Diff 1]]/Table13458[[#This Row],[Actual cost]]*100</f>
        <v>#DIV/0!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</row>
    <row r="523" spans="1:33" hidden="1" x14ac:dyDescent="0.3">
      <c r="A523" t="s">
        <v>543</v>
      </c>
      <c r="B523">
        <v>521</v>
      </c>
      <c r="C523" t="str">
        <f>LEFT(Table13458[[#This Row],[Contingency id]])</f>
        <v>B</v>
      </c>
      <c r="D523">
        <v>0</v>
      </c>
      <c r="E523" s="1">
        <v>1.0224719101123501</v>
      </c>
      <c r="F523">
        <v>91</v>
      </c>
      <c r="G523">
        <v>89</v>
      </c>
      <c r="H523" s="1">
        <v>0</v>
      </c>
      <c r="I523" s="2">
        <f>AVERAGE(Table13458[[#This Row],[Estimated costs 1]:[Estimated costs 20]])</f>
        <v>0</v>
      </c>
      <c r="J523" s="2">
        <f>_xlfn.STDEV.P(Table13458[[#This Row],[Estimated costs 1]:[Estimated costs 20]])</f>
        <v>0</v>
      </c>
      <c r="K523" s="2" t="e">
        <f>Table13458[[#This Row],[Dev]]/Table13458[[#This Row],[Mean]]*100</f>
        <v>#DIV/0!</v>
      </c>
      <c r="L523" s="2">
        <f>Table13458[[#This Row],[Estimated costs 1]]-Table13458[[#This Row],[Actual cost]]</f>
        <v>0</v>
      </c>
      <c r="M523" s="2" t="e">
        <f>Table13458[[#This Row],[Diff 1]]/Table13458[[#This Row],[Actual cost]]*100</f>
        <v>#DIV/0!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</row>
    <row r="524" spans="1:33" hidden="1" x14ac:dyDescent="0.3">
      <c r="A524" t="s">
        <v>544</v>
      </c>
      <c r="B524">
        <v>522</v>
      </c>
      <c r="C524" t="str">
        <f>LEFT(Table13458[[#This Row],[Contingency id]])</f>
        <v>B</v>
      </c>
      <c r="D524">
        <v>0</v>
      </c>
      <c r="E524" s="1">
        <v>1</v>
      </c>
      <c r="F524">
        <v>91</v>
      </c>
      <c r="G524">
        <v>91</v>
      </c>
      <c r="H524" s="1">
        <v>0</v>
      </c>
      <c r="I524" s="2">
        <f>AVERAGE(Table13458[[#This Row],[Estimated costs 1]:[Estimated costs 20]])</f>
        <v>0</v>
      </c>
      <c r="J524" s="2">
        <f>_xlfn.STDEV.P(Table13458[[#This Row],[Estimated costs 1]:[Estimated costs 20]])</f>
        <v>0</v>
      </c>
      <c r="K524" s="2" t="e">
        <f>Table13458[[#This Row],[Dev]]/Table13458[[#This Row],[Mean]]*100</f>
        <v>#DIV/0!</v>
      </c>
      <c r="L524" s="2">
        <f>Table13458[[#This Row],[Estimated costs 1]]-Table13458[[#This Row],[Actual cost]]</f>
        <v>0</v>
      </c>
      <c r="M524" s="2" t="e">
        <f>Table13458[[#This Row],[Diff 1]]/Table13458[[#This Row],[Actual cost]]*100</f>
        <v>#DIV/0!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</row>
    <row r="525" spans="1:33" hidden="1" x14ac:dyDescent="0.3">
      <c r="A525" t="s">
        <v>545</v>
      </c>
      <c r="B525">
        <v>523</v>
      </c>
      <c r="C525" t="str">
        <f>LEFT(Table13458[[#This Row],[Contingency id]])</f>
        <v>B</v>
      </c>
      <c r="D525">
        <v>0</v>
      </c>
      <c r="E525" s="1">
        <v>1.01111111111111</v>
      </c>
      <c r="F525">
        <v>91</v>
      </c>
      <c r="G525">
        <v>90</v>
      </c>
      <c r="H525" s="1">
        <v>0</v>
      </c>
      <c r="I525" s="2">
        <f>AVERAGE(Table13458[[#This Row],[Estimated costs 1]:[Estimated costs 20]])</f>
        <v>0</v>
      </c>
      <c r="J525" s="2">
        <f>_xlfn.STDEV.P(Table13458[[#This Row],[Estimated costs 1]:[Estimated costs 20]])</f>
        <v>0</v>
      </c>
      <c r="K525" s="2" t="e">
        <f>Table13458[[#This Row],[Dev]]/Table13458[[#This Row],[Mean]]*100</f>
        <v>#DIV/0!</v>
      </c>
      <c r="L525" s="2">
        <f>Table13458[[#This Row],[Estimated costs 1]]-Table13458[[#This Row],[Actual cost]]</f>
        <v>0</v>
      </c>
      <c r="M525" s="2" t="e">
        <f>Table13458[[#This Row],[Diff 1]]/Table13458[[#This Row],[Actual cost]]*100</f>
        <v>#DIV/0!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</row>
    <row r="526" spans="1:33" hidden="1" x14ac:dyDescent="0.3">
      <c r="A526" t="s">
        <v>546</v>
      </c>
      <c r="B526">
        <v>524</v>
      </c>
      <c r="C526" t="str">
        <f>LEFT(Table13458[[#This Row],[Contingency id]])</f>
        <v>B</v>
      </c>
      <c r="D526">
        <v>0</v>
      </c>
      <c r="E526" s="1">
        <v>1.01111111111111</v>
      </c>
      <c r="F526">
        <v>91</v>
      </c>
      <c r="G526">
        <v>90</v>
      </c>
      <c r="H526" s="1">
        <v>0</v>
      </c>
      <c r="I526" s="2">
        <f>AVERAGE(Table13458[[#This Row],[Estimated costs 1]:[Estimated costs 20]])</f>
        <v>0</v>
      </c>
      <c r="J526" s="2">
        <f>_xlfn.STDEV.P(Table13458[[#This Row],[Estimated costs 1]:[Estimated costs 20]])</f>
        <v>0</v>
      </c>
      <c r="K526" s="2" t="e">
        <f>Table13458[[#This Row],[Dev]]/Table13458[[#This Row],[Mean]]*100</f>
        <v>#DIV/0!</v>
      </c>
      <c r="L526" s="2">
        <f>Table13458[[#This Row],[Estimated costs 1]]-Table13458[[#This Row],[Actual cost]]</f>
        <v>0</v>
      </c>
      <c r="M526" s="2" t="e">
        <f>Table13458[[#This Row],[Diff 1]]/Table13458[[#This Row],[Actual cost]]*100</f>
        <v>#DIV/0!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</row>
    <row r="527" spans="1:33" hidden="1" x14ac:dyDescent="0.3">
      <c r="A527" t="s">
        <v>547</v>
      </c>
      <c r="B527">
        <v>525</v>
      </c>
      <c r="C527" t="str">
        <f>LEFT(Table13458[[#This Row],[Contingency id]])</f>
        <v>B</v>
      </c>
      <c r="D527">
        <v>0</v>
      </c>
      <c r="E527" s="1">
        <v>1.01111111111111</v>
      </c>
      <c r="F527">
        <v>91</v>
      </c>
      <c r="G527">
        <v>90</v>
      </c>
      <c r="H527" s="1">
        <v>0</v>
      </c>
      <c r="I527" s="2">
        <f>AVERAGE(Table13458[[#This Row],[Estimated costs 1]:[Estimated costs 20]])</f>
        <v>0</v>
      </c>
      <c r="J527" s="2">
        <f>_xlfn.STDEV.P(Table13458[[#This Row],[Estimated costs 1]:[Estimated costs 20]])</f>
        <v>0</v>
      </c>
      <c r="K527" s="2" t="e">
        <f>Table13458[[#This Row],[Dev]]/Table13458[[#This Row],[Mean]]*100</f>
        <v>#DIV/0!</v>
      </c>
      <c r="L527" s="2">
        <f>Table13458[[#This Row],[Estimated costs 1]]-Table13458[[#This Row],[Actual cost]]</f>
        <v>0</v>
      </c>
      <c r="M527" s="2" t="e">
        <f>Table13458[[#This Row],[Diff 1]]/Table13458[[#This Row],[Actual cost]]*100</f>
        <v>#DIV/0!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</row>
    <row r="528" spans="1:33" hidden="1" x14ac:dyDescent="0.3">
      <c r="A528" t="s">
        <v>548</v>
      </c>
      <c r="B528">
        <v>526</v>
      </c>
      <c r="C528" t="str">
        <f>LEFT(Table13458[[#This Row],[Contingency id]])</f>
        <v>C</v>
      </c>
      <c r="D528">
        <v>0</v>
      </c>
      <c r="E528" s="1">
        <v>1</v>
      </c>
      <c r="F528">
        <v>65</v>
      </c>
      <c r="G528">
        <v>65</v>
      </c>
      <c r="H528" s="1">
        <v>0</v>
      </c>
      <c r="I528" s="2">
        <f>AVERAGE(Table13458[[#This Row],[Estimated costs 1]:[Estimated costs 20]])</f>
        <v>0</v>
      </c>
      <c r="J528" s="2">
        <f>_xlfn.STDEV.P(Table13458[[#This Row],[Estimated costs 1]:[Estimated costs 20]])</f>
        <v>0</v>
      </c>
      <c r="K528" s="2" t="e">
        <f>Table13458[[#This Row],[Dev]]/Table13458[[#This Row],[Mean]]*100</f>
        <v>#DIV/0!</v>
      </c>
      <c r="L528" s="2">
        <f>Table13458[[#This Row],[Estimated costs 1]]-Table13458[[#This Row],[Actual cost]]</f>
        <v>0</v>
      </c>
      <c r="M528" s="2" t="e">
        <f>Table13458[[#This Row],[Diff 1]]/Table13458[[#This Row],[Actual cost]]*100</f>
        <v>#DIV/0!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</row>
    <row r="529" spans="1:33" hidden="1" x14ac:dyDescent="0.3">
      <c r="A529" t="s">
        <v>549</v>
      </c>
      <c r="B529">
        <v>527</v>
      </c>
      <c r="C529" t="str">
        <f>LEFT(Table13458[[#This Row],[Contingency id]])</f>
        <v>C</v>
      </c>
      <c r="D529">
        <v>0</v>
      </c>
      <c r="E529" s="1">
        <v>1.015625</v>
      </c>
      <c r="F529">
        <v>65</v>
      </c>
      <c r="G529">
        <v>64</v>
      </c>
      <c r="H529" s="1">
        <v>0</v>
      </c>
      <c r="I529" s="2">
        <f>AVERAGE(Table13458[[#This Row],[Estimated costs 1]:[Estimated costs 20]])</f>
        <v>0</v>
      </c>
      <c r="J529" s="2">
        <f>_xlfn.STDEV.P(Table13458[[#This Row],[Estimated costs 1]:[Estimated costs 20]])</f>
        <v>0</v>
      </c>
      <c r="K529" s="2" t="e">
        <f>Table13458[[#This Row],[Dev]]/Table13458[[#This Row],[Mean]]*100</f>
        <v>#DIV/0!</v>
      </c>
      <c r="L529" s="2">
        <f>Table13458[[#This Row],[Estimated costs 1]]-Table13458[[#This Row],[Actual cost]]</f>
        <v>0</v>
      </c>
      <c r="M529" s="2" t="e">
        <f>Table13458[[#This Row],[Diff 1]]/Table13458[[#This Row],[Actual cost]]*100</f>
        <v>#DIV/0!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</row>
    <row r="530" spans="1:33" hidden="1" x14ac:dyDescent="0.3">
      <c r="A530" t="s">
        <v>550</v>
      </c>
      <c r="B530">
        <v>528</v>
      </c>
      <c r="C530" t="str">
        <f>LEFT(Table13458[[#This Row],[Contingency id]])</f>
        <v>C</v>
      </c>
      <c r="D530">
        <v>0</v>
      </c>
      <c r="E530" s="1">
        <v>1.0163934426229499</v>
      </c>
      <c r="F530">
        <v>62</v>
      </c>
      <c r="G530">
        <v>61</v>
      </c>
      <c r="H530" s="1">
        <v>0</v>
      </c>
      <c r="I530" s="2">
        <f>AVERAGE(Table13458[[#This Row],[Estimated costs 1]:[Estimated costs 20]])</f>
        <v>0</v>
      </c>
      <c r="J530" s="2">
        <f>_xlfn.STDEV.P(Table13458[[#This Row],[Estimated costs 1]:[Estimated costs 20]])</f>
        <v>0</v>
      </c>
      <c r="K530" s="2" t="e">
        <f>Table13458[[#This Row],[Dev]]/Table13458[[#This Row],[Mean]]*100</f>
        <v>#DIV/0!</v>
      </c>
      <c r="L530" s="2">
        <f>Table13458[[#This Row],[Estimated costs 1]]-Table13458[[#This Row],[Actual cost]]</f>
        <v>0</v>
      </c>
      <c r="M530" s="2" t="e">
        <f>Table13458[[#This Row],[Diff 1]]/Table13458[[#This Row],[Actual cost]]*100</f>
        <v>#DIV/0!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</row>
    <row r="531" spans="1:33" hidden="1" x14ac:dyDescent="0.3">
      <c r="A531" t="s">
        <v>551</v>
      </c>
      <c r="B531">
        <v>529</v>
      </c>
      <c r="C531" t="str">
        <f>LEFT(Table13458[[#This Row],[Contingency id]])</f>
        <v>C</v>
      </c>
      <c r="D531">
        <v>0</v>
      </c>
      <c r="E531" s="1">
        <v>1.0163934426229499</v>
      </c>
      <c r="F531">
        <v>62</v>
      </c>
      <c r="G531">
        <v>61</v>
      </c>
      <c r="H531" s="1">
        <v>0</v>
      </c>
      <c r="I531" s="2">
        <f>AVERAGE(Table13458[[#This Row],[Estimated costs 1]:[Estimated costs 20]])</f>
        <v>0</v>
      </c>
      <c r="J531" s="2">
        <f>_xlfn.STDEV.P(Table13458[[#This Row],[Estimated costs 1]:[Estimated costs 20]])</f>
        <v>0</v>
      </c>
      <c r="K531" s="2" t="e">
        <f>Table13458[[#This Row],[Dev]]/Table13458[[#This Row],[Mean]]*100</f>
        <v>#DIV/0!</v>
      </c>
      <c r="L531" s="2">
        <f>Table13458[[#This Row],[Estimated costs 1]]-Table13458[[#This Row],[Actual cost]]</f>
        <v>0</v>
      </c>
      <c r="M531" s="2" t="e">
        <f>Table13458[[#This Row],[Diff 1]]/Table13458[[#This Row],[Actual cost]]*100</f>
        <v>#DIV/0!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</row>
    <row r="532" spans="1:33" hidden="1" x14ac:dyDescent="0.3">
      <c r="A532" t="s">
        <v>552</v>
      </c>
      <c r="B532">
        <v>530</v>
      </c>
      <c r="C532" t="str">
        <f>LEFT(Table13458[[#This Row],[Contingency id]])</f>
        <v>C</v>
      </c>
      <c r="D532">
        <v>0</v>
      </c>
      <c r="E532" s="1">
        <v>1.0595238095238</v>
      </c>
      <c r="F532">
        <v>89</v>
      </c>
      <c r="G532">
        <v>84</v>
      </c>
      <c r="H532" s="1">
        <v>0</v>
      </c>
      <c r="I532" s="2">
        <f>AVERAGE(Table13458[[#This Row],[Estimated costs 1]:[Estimated costs 20]])</f>
        <v>0</v>
      </c>
      <c r="J532" s="2">
        <f>_xlfn.STDEV.P(Table13458[[#This Row],[Estimated costs 1]:[Estimated costs 20]])</f>
        <v>0</v>
      </c>
      <c r="K532" s="2" t="e">
        <f>Table13458[[#This Row],[Dev]]/Table13458[[#This Row],[Mean]]*100</f>
        <v>#DIV/0!</v>
      </c>
      <c r="L532" s="2">
        <f>Table13458[[#This Row],[Estimated costs 1]]-Table13458[[#This Row],[Actual cost]]</f>
        <v>0</v>
      </c>
      <c r="M532" s="2" t="e">
        <f>Table13458[[#This Row],[Diff 1]]/Table13458[[#This Row],[Actual cost]]*100</f>
        <v>#DIV/0!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</row>
    <row r="533" spans="1:33" hidden="1" x14ac:dyDescent="0.3">
      <c r="A533" t="s">
        <v>553</v>
      </c>
      <c r="B533">
        <v>531</v>
      </c>
      <c r="C533" t="str">
        <f>LEFT(Table13458[[#This Row],[Contingency id]])</f>
        <v>C</v>
      </c>
      <c r="D533">
        <v>0</v>
      </c>
      <c r="E533" s="1">
        <v>1</v>
      </c>
      <c r="F533">
        <v>65</v>
      </c>
      <c r="G533">
        <v>65</v>
      </c>
      <c r="H533" s="1">
        <v>0</v>
      </c>
      <c r="I533" s="2">
        <f>AVERAGE(Table13458[[#This Row],[Estimated costs 1]:[Estimated costs 20]])</f>
        <v>0</v>
      </c>
      <c r="J533" s="2">
        <f>_xlfn.STDEV.P(Table13458[[#This Row],[Estimated costs 1]:[Estimated costs 20]])</f>
        <v>0</v>
      </c>
      <c r="K533" s="2" t="e">
        <f>Table13458[[#This Row],[Dev]]/Table13458[[#This Row],[Mean]]*100</f>
        <v>#DIV/0!</v>
      </c>
      <c r="L533" s="2">
        <f>Table13458[[#This Row],[Estimated costs 1]]-Table13458[[#This Row],[Actual cost]]</f>
        <v>0</v>
      </c>
      <c r="M533" s="2" t="e">
        <f>Table13458[[#This Row],[Diff 1]]/Table13458[[#This Row],[Actual cost]]*100</f>
        <v>#DIV/0!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</row>
    <row r="534" spans="1:33" hidden="1" x14ac:dyDescent="0.3">
      <c r="A534" t="s">
        <v>554</v>
      </c>
      <c r="B534">
        <v>532</v>
      </c>
      <c r="C534" t="str">
        <f>LEFT(Table13458[[#This Row],[Contingency id]])</f>
        <v>C</v>
      </c>
      <c r="D534">
        <v>0</v>
      </c>
      <c r="E534" s="1">
        <v>1.02325581395348</v>
      </c>
      <c r="F534">
        <v>132</v>
      </c>
      <c r="G534">
        <v>129</v>
      </c>
      <c r="H534" s="1">
        <v>0</v>
      </c>
      <c r="I534" s="2">
        <f>AVERAGE(Table13458[[#This Row],[Estimated costs 1]:[Estimated costs 20]])</f>
        <v>0</v>
      </c>
      <c r="J534" s="2">
        <f>_xlfn.STDEV.P(Table13458[[#This Row],[Estimated costs 1]:[Estimated costs 20]])</f>
        <v>0</v>
      </c>
      <c r="K534" s="2" t="e">
        <f>Table13458[[#This Row],[Dev]]/Table13458[[#This Row],[Mean]]*100</f>
        <v>#DIV/0!</v>
      </c>
      <c r="L534" s="2">
        <f>Table13458[[#This Row],[Estimated costs 1]]-Table13458[[#This Row],[Actual cost]]</f>
        <v>0</v>
      </c>
      <c r="M534" s="2" t="e">
        <f>Table13458[[#This Row],[Diff 1]]/Table13458[[#This Row],[Actual cost]]*100</f>
        <v>#DIV/0!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</row>
    <row r="535" spans="1:33" hidden="1" x14ac:dyDescent="0.3">
      <c r="A535" t="s">
        <v>555</v>
      </c>
      <c r="B535">
        <v>533</v>
      </c>
      <c r="C535" t="str">
        <f>LEFT(Table13458[[#This Row],[Contingency id]])</f>
        <v>C</v>
      </c>
      <c r="D535">
        <v>0</v>
      </c>
      <c r="E535" s="1">
        <v>1.0234375</v>
      </c>
      <c r="F535">
        <v>131</v>
      </c>
      <c r="G535">
        <v>128</v>
      </c>
      <c r="H535" s="1">
        <v>0</v>
      </c>
      <c r="I535" s="2">
        <f>AVERAGE(Table13458[[#This Row],[Estimated costs 1]:[Estimated costs 20]])</f>
        <v>0</v>
      </c>
      <c r="J535" s="2">
        <f>_xlfn.STDEV.P(Table13458[[#This Row],[Estimated costs 1]:[Estimated costs 20]])</f>
        <v>0</v>
      </c>
      <c r="K535" s="2" t="e">
        <f>Table13458[[#This Row],[Dev]]/Table13458[[#This Row],[Mean]]*100</f>
        <v>#DIV/0!</v>
      </c>
      <c r="L535" s="2">
        <f>Table13458[[#This Row],[Estimated costs 1]]-Table13458[[#This Row],[Actual cost]]</f>
        <v>0</v>
      </c>
      <c r="M535" s="2" t="e">
        <f>Table13458[[#This Row],[Diff 1]]/Table13458[[#This Row],[Actual cost]]*100</f>
        <v>#DIV/0!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</row>
    <row r="536" spans="1:33" hidden="1" x14ac:dyDescent="0.3">
      <c r="A536" t="s">
        <v>556</v>
      </c>
      <c r="B536">
        <v>534</v>
      </c>
      <c r="C536" t="str">
        <f>LEFT(Table13458[[#This Row],[Contingency id]])</f>
        <v>C</v>
      </c>
      <c r="D536">
        <v>0</v>
      </c>
      <c r="E536" s="1">
        <v>1.0234375</v>
      </c>
      <c r="F536">
        <v>131</v>
      </c>
      <c r="G536">
        <v>128</v>
      </c>
      <c r="H536" s="1">
        <v>0</v>
      </c>
      <c r="I536" s="2">
        <f>AVERAGE(Table13458[[#This Row],[Estimated costs 1]:[Estimated costs 20]])</f>
        <v>0</v>
      </c>
      <c r="J536" s="2">
        <f>_xlfn.STDEV.P(Table13458[[#This Row],[Estimated costs 1]:[Estimated costs 20]])</f>
        <v>0</v>
      </c>
      <c r="K536" s="2" t="e">
        <f>Table13458[[#This Row],[Dev]]/Table13458[[#This Row],[Mean]]*100</f>
        <v>#DIV/0!</v>
      </c>
      <c r="L536" s="2">
        <f>Table13458[[#This Row],[Estimated costs 1]]-Table13458[[#This Row],[Actual cost]]</f>
        <v>0</v>
      </c>
      <c r="M536" s="2" t="e">
        <f>Table13458[[#This Row],[Diff 1]]/Table13458[[#This Row],[Actual cost]]*100</f>
        <v>#DIV/0!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</row>
    <row r="537" spans="1:33" hidden="1" x14ac:dyDescent="0.3">
      <c r="A537" t="s">
        <v>557</v>
      </c>
      <c r="B537">
        <v>535</v>
      </c>
      <c r="C537" t="str">
        <f>LEFT(Table13458[[#This Row],[Contingency id]])</f>
        <v>C</v>
      </c>
      <c r="D537">
        <v>0</v>
      </c>
      <c r="E537" s="1">
        <v>1.048</v>
      </c>
      <c r="F537">
        <v>131</v>
      </c>
      <c r="G537">
        <v>125</v>
      </c>
      <c r="H537" s="1">
        <v>0</v>
      </c>
      <c r="I537" s="2">
        <f>AVERAGE(Table13458[[#This Row],[Estimated costs 1]:[Estimated costs 20]])</f>
        <v>0</v>
      </c>
      <c r="J537" s="2">
        <f>_xlfn.STDEV.P(Table13458[[#This Row],[Estimated costs 1]:[Estimated costs 20]])</f>
        <v>0</v>
      </c>
      <c r="K537" s="2" t="e">
        <f>Table13458[[#This Row],[Dev]]/Table13458[[#This Row],[Mean]]*100</f>
        <v>#DIV/0!</v>
      </c>
      <c r="L537" s="2">
        <f>Table13458[[#This Row],[Estimated costs 1]]-Table13458[[#This Row],[Actual cost]]</f>
        <v>0</v>
      </c>
      <c r="M537" s="2" t="e">
        <f>Table13458[[#This Row],[Diff 1]]/Table13458[[#This Row],[Actual cost]]*100</f>
        <v>#DIV/0!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</row>
    <row r="538" spans="1:33" hidden="1" x14ac:dyDescent="0.3">
      <c r="A538" t="s">
        <v>558</v>
      </c>
      <c r="B538">
        <v>536</v>
      </c>
      <c r="C538" t="str">
        <f>LEFT(Table13458[[#This Row],[Contingency id]])</f>
        <v>C</v>
      </c>
      <c r="D538">
        <v>0</v>
      </c>
      <c r="E538" s="1">
        <v>1.0234375</v>
      </c>
      <c r="F538">
        <v>131</v>
      </c>
      <c r="G538">
        <v>128</v>
      </c>
      <c r="H538" s="1">
        <v>0</v>
      </c>
      <c r="I538" s="2">
        <f>AVERAGE(Table13458[[#This Row],[Estimated costs 1]:[Estimated costs 20]])</f>
        <v>0</v>
      </c>
      <c r="J538" s="2">
        <f>_xlfn.STDEV.P(Table13458[[#This Row],[Estimated costs 1]:[Estimated costs 20]])</f>
        <v>0</v>
      </c>
      <c r="K538" s="2" t="e">
        <f>Table13458[[#This Row],[Dev]]/Table13458[[#This Row],[Mean]]*100</f>
        <v>#DIV/0!</v>
      </c>
      <c r="L538" s="2">
        <f>Table13458[[#This Row],[Estimated costs 1]]-Table13458[[#This Row],[Actual cost]]</f>
        <v>0</v>
      </c>
      <c r="M538" s="2" t="e">
        <f>Table13458[[#This Row],[Diff 1]]/Table13458[[#This Row],[Actual cost]]*100</f>
        <v>#DIV/0!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</row>
    <row r="539" spans="1:33" hidden="1" x14ac:dyDescent="0.3">
      <c r="A539" t="s">
        <v>559</v>
      </c>
      <c r="B539">
        <v>537</v>
      </c>
      <c r="C539" t="str">
        <f>LEFT(Table13458[[#This Row],[Contingency id]])</f>
        <v>C</v>
      </c>
      <c r="D539">
        <v>0</v>
      </c>
      <c r="E539" s="1">
        <v>1.0234375</v>
      </c>
      <c r="F539">
        <v>131</v>
      </c>
      <c r="G539">
        <v>128</v>
      </c>
      <c r="H539" s="1">
        <v>0</v>
      </c>
      <c r="I539" s="2">
        <f>AVERAGE(Table13458[[#This Row],[Estimated costs 1]:[Estimated costs 20]])</f>
        <v>0</v>
      </c>
      <c r="J539" s="2">
        <f>_xlfn.STDEV.P(Table13458[[#This Row],[Estimated costs 1]:[Estimated costs 20]])</f>
        <v>0</v>
      </c>
      <c r="K539" s="2" t="e">
        <f>Table13458[[#This Row],[Dev]]/Table13458[[#This Row],[Mean]]*100</f>
        <v>#DIV/0!</v>
      </c>
      <c r="L539" s="2">
        <f>Table13458[[#This Row],[Estimated costs 1]]-Table13458[[#This Row],[Actual cost]]</f>
        <v>0</v>
      </c>
      <c r="M539" s="2" t="e">
        <f>Table13458[[#This Row],[Diff 1]]/Table13458[[#This Row],[Actual cost]]*100</f>
        <v>#DIV/0!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</row>
    <row r="540" spans="1:33" hidden="1" x14ac:dyDescent="0.3">
      <c r="A540" t="s">
        <v>560</v>
      </c>
      <c r="B540">
        <v>538</v>
      </c>
      <c r="C540" t="str">
        <f>LEFT(Table13458[[#This Row],[Contingency id]])</f>
        <v>C</v>
      </c>
      <c r="D540">
        <v>0</v>
      </c>
      <c r="E540" s="1">
        <v>1.0155038759689901</v>
      </c>
      <c r="F540">
        <v>131</v>
      </c>
      <c r="G540">
        <v>129</v>
      </c>
      <c r="H540" s="1">
        <v>0</v>
      </c>
      <c r="I540" s="2">
        <f>AVERAGE(Table13458[[#This Row],[Estimated costs 1]:[Estimated costs 20]])</f>
        <v>0</v>
      </c>
      <c r="J540" s="2">
        <f>_xlfn.STDEV.P(Table13458[[#This Row],[Estimated costs 1]:[Estimated costs 20]])</f>
        <v>0</v>
      </c>
      <c r="K540" s="2" t="e">
        <f>Table13458[[#This Row],[Dev]]/Table13458[[#This Row],[Mean]]*100</f>
        <v>#DIV/0!</v>
      </c>
      <c r="L540" s="2">
        <f>Table13458[[#This Row],[Estimated costs 1]]-Table13458[[#This Row],[Actual cost]]</f>
        <v>0</v>
      </c>
      <c r="M540" s="2" t="e">
        <f>Table13458[[#This Row],[Diff 1]]/Table13458[[#This Row],[Actual cost]]*100</f>
        <v>#DIV/0!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</row>
    <row r="541" spans="1:33" hidden="1" x14ac:dyDescent="0.3">
      <c r="A541" t="s">
        <v>561</v>
      </c>
      <c r="B541">
        <v>539</v>
      </c>
      <c r="C541" t="str">
        <f>LEFT(Table13458[[#This Row],[Contingency id]])</f>
        <v>C</v>
      </c>
      <c r="D541">
        <v>0</v>
      </c>
      <c r="E541" s="1">
        <v>1.01680672268907</v>
      </c>
      <c r="F541">
        <v>121</v>
      </c>
      <c r="G541">
        <v>119</v>
      </c>
      <c r="H541" s="1">
        <v>0</v>
      </c>
      <c r="I541" s="2">
        <f>AVERAGE(Table13458[[#This Row],[Estimated costs 1]:[Estimated costs 20]])</f>
        <v>0</v>
      </c>
      <c r="J541" s="2">
        <f>_xlfn.STDEV.P(Table13458[[#This Row],[Estimated costs 1]:[Estimated costs 20]])</f>
        <v>0</v>
      </c>
      <c r="K541" s="2" t="e">
        <f>Table13458[[#This Row],[Dev]]/Table13458[[#This Row],[Mean]]*100</f>
        <v>#DIV/0!</v>
      </c>
      <c r="L541" s="2">
        <f>Table13458[[#This Row],[Estimated costs 1]]-Table13458[[#This Row],[Actual cost]]</f>
        <v>0</v>
      </c>
      <c r="M541" s="2" t="e">
        <f>Table13458[[#This Row],[Diff 1]]/Table13458[[#This Row],[Actual cost]]*100</f>
        <v>#DIV/0!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</row>
    <row r="542" spans="1:33" hidden="1" x14ac:dyDescent="0.3">
      <c r="A542" t="s">
        <v>562</v>
      </c>
      <c r="B542">
        <v>540</v>
      </c>
      <c r="C542" t="str">
        <f>LEFT(Table13458[[#This Row],[Contingency id]])</f>
        <v>C</v>
      </c>
      <c r="D542">
        <v>0</v>
      </c>
      <c r="E542" s="1">
        <v>1.01680672268907</v>
      </c>
      <c r="F542">
        <v>121</v>
      </c>
      <c r="G542">
        <v>119</v>
      </c>
      <c r="H542" s="1">
        <v>0</v>
      </c>
      <c r="I542" s="2">
        <f>AVERAGE(Table13458[[#This Row],[Estimated costs 1]:[Estimated costs 20]])</f>
        <v>0</v>
      </c>
      <c r="J542" s="2">
        <f>_xlfn.STDEV.P(Table13458[[#This Row],[Estimated costs 1]:[Estimated costs 20]])</f>
        <v>0</v>
      </c>
      <c r="K542" s="2" t="e">
        <f>Table13458[[#This Row],[Dev]]/Table13458[[#This Row],[Mean]]*100</f>
        <v>#DIV/0!</v>
      </c>
      <c r="L542" s="2">
        <f>Table13458[[#This Row],[Estimated costs 1]]-Table13458[[#This Row],[Actual cost]]</f>
        <v>0</v>
      </c>
      <c r="M542" s="2" t="e">
        <f>Table13458[[#This Row],[Diff 1]]/Table13458[[#This Row],[Actual cost]]*100</f>
        <v>#DIV/0!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</row>
    <row r="543" spans="1:33" hidden="1" x14ac:dyDescent="0.3">
      <c r="A543" t="s">
        <v>563</v>
      </c>
      <c r="B543">
        <v>541</v>
      </c>
      <c r="C543" t="str">
        <f>LEFT(Table13458[[#This Row],[Contingency id]])</f>
        <v>C</v>
      </c>
      <c r="D543">
        <v>0</v>
      </c>
      <c r="E543" s="1">
        <v>1.05217391304347</v>
      </c>
      <c r="F543">
        <v>121</v>
      </c>
      <c r="G543">
        <v>115</v>
      </c>
      <c r="H543" s="1">
        <v>0</v>
      </c>
      <c r="I543" s="2">
        <f>AVERAGE(Table13458[[#This Row],[Estimated costs 1]:[Estimated costs 20]])</f>
        <v>0</v>
      </c>
      <c r="J543" s="2">
        <f>_xlfn.STDEV.P(Table13458[[#This Row],[Estimated costs 1]:[Estimated costs 20]])</f>
        <v>0</v>
      </c>
      <c r="K543" s="2" t="e">
        <f>Table13458[[#This Row],[Dev]]/Table13458[[#This Row],[Mean]]*100</f>
        <v>#DIV/0!</v>
      </c>
      <c r="L543" s="2">
        <f>Table13458[[#This Row],[Estimated costs 1]]-Table13458[[#This Row],[Actual cost]]</f>
        <v>0</v>
      </c>
      <c r="M543" s="2" t="e">
        <f>Table13458[[#This Row],[Diff 1]]/Table13458[[#This Row],[Actual cost]]*100</f>
        <v>#DIV/0!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</row>
    <row r="544" spans="1:33" hidden="1" x14ac:dyDescent="0.3">
      <c r="A544" t="s">
        <v>564</v>
      </c>
      <c r="B544">
        <v>542</v>
      </c>
      <c r="C544" t="str">
        <f>LEFT(Table13458[[#This Row],[Contingency id]])</f>
        <v>C</v>
      </c>
      <c r="D544">
        <v>0</v>
      </c>
      <c r="E544" s="1">
        <v>1.0338983050847399</v>
      </c>
      <c r="F544">
        <v>122</v>
      </c>
      <c r="G544">
        <v>118</v>
      </c>
      <c r="H544" s="1">
        <v>0</v>
      </c>
      <c r="I544" s="2">
        <f>AVERAGE(Table13458[[#This Row],[Estimated costs 1]:[Estimated costs 20]])</f>
        <v>0</v>
      </c>
      <c r="J544" s="2">
        <f>_xlfn.STDEV.P(Table13458[[#This Row],[Estimated costs 1]:[Estimated costs 20]])</f>
        <v>0</v>
      </c>
      <c r="K544" s="2" t="e">
        <f>Table13458[[#This Row],[Dev]]/Table13458[[#This Row],[Mean]]*100</f>
        <v>#DIV/0!</v>
      </c>
      <c r="L544" s="2">
        <f>Table13458[[#This Row],[Estimated costs 1]]-Table13458[[#This Row],[Actual cost]]</f>
        <v>0</v>
      </c>
      <c r="M544" s="2" t="e">
        <f>Table13458[[#This Row],[Diff 1]]/Table13458[[#This Row],[Actual cost]]*100</f>
        <v>#DIV/0!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</row>
    <row r="545" spans="1:33" hidden="1" x14ac:dyDescent="0.3">
      <c r="A545" t="s">
        <v>565</v>
      </c>
      <c r="B545">
        <v>543</v>
      </c>
      <c r="C545" t="str">
        <f>LEFT(Table13458[[#This Row],[Contingency id]])</f>
        <v>C</v>
      </c>
      <c r="D545">
        <v>0</v>
      </c>
      <c r="E545" s="1">
        <v>1.05172413793103</v>
      </c>
      <c r="F545">
        <v>122</v>
      </c>
      <c r="G545">
        <v>116</v>
      </c>
      <c r="H545" s="1">
        <v>0</v>
      </c>
      <c r="I545" s="2">
        <f>AVERAGE(Table13458[[#This Row],[Estimated costs 1]:[Estimated costs 20]])</f>
        <v>0</v>
      </c>
      <c r="J545" s="2">
        <f>_xlfn.STDEV.P(Table13458[[#This Row],[Estimated costs 1]:[Estimated costs 20]])</f>
        <v>0</v>
      </c>
      <c r="K545" s="2" t="e">
        <f>Table13458[[#This Row],[Dev]]/Table13458[[#This Row],[Mean]]*100</f>
        <v>#DIV/0!</v>
      </c>
      <c r="L545" s="2">
        <f>Table13458[[#This Row],[Estimated costs 1]]-Table13458[[#This Row],[Actual cost]]</f>
        <v>0</v>
      </c>
      <c r="M545" s="2" t="e">
        <f>Table13458[[#This Row],[Diff 1]]/Table13458[[#This Row],[Actual cost]]*100</f>
        <v>#DIV/0!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</row>
    <row r="546" spans="1:33" hidden="1" x14ac:dyDescent="0.3">
      <c r="A546" t="s">
        <v>566</v>
      </c>
      <c r="B546">
        <v>544</v>
      </c>
      <c r="C546" t="str">
        <f>LEFT(Table13458[[#This Row],[Contingency id]])</f>
        <v>C</v>
      </c>
      <c r="D546">
        <v>0</v>
      </c>
      <c r="E546" s="1">
        <v>1.0196078431372499</v>
      </c>
      <c r="F546">
        <v>52</v>
      </c>
      <c r="G546">
        <v>51</v>
      </c>
      <c r="H546" s="1">
        <v>0</v>
      </c>
      <c r="I546" s="2">
        <f>AVERAGE(Table13458[[#This Row],[Estimated costs 1]:[Estimated costs 20]])</f>
        <v>0</v>
      </c>
      <c r="J546" s="2">
        <f>_xlfn.STDEV.P(Table13458[[#This Row],[Estimated costs 1]:[Estimated costs 20]])</f>
        <v>0</v>
      </c>
      <c r="K546" s="2" t="e">
        <f>Table13458[[#This Row],[Dev]]/Table13458[[#This Row],[Mean]]*100</f>
        <v>#DIV/0!</v>
      </c>
      <c r="L546" s="2">
        <f>Table13458[[#This Row],[Estimated costs 1]]-Table13458[[#This Row],[Actual cost]]</f>
        <v>0</v>
      </c>
      <c r="M546" s="2" t="e">
        <f>Table13458[[#This Row],[Diff 1]]/Table13458[[#This Row],[Actual cost]]*100</f>
        <v>#DIV/0!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</row>
    <row r="547" spans="1:33" hidden="1" x14ac:dyDescent="0.3">
      <c r="A547" t="s">
        <v>567</v>
      </c>
      <c r="B547">
        <v>545</v>
      </c>
      <c r="C547" t="str">
        <f>LEFT(Table13458[[#This Row],[Contingency id]])</f>
        <v>C</v>
      </c>
      <c r="D547">
        <v>0</v>
      </c>
      <c r="E547" s="1">
        <v>1</v>
      </c>
      <c r="F547">
        <v>62</v>
      </c>
      <c r="G547">
        <v>62</v>
      </c>
      <c r="H547" s="1">
        <v>0</v>
      </c>
      <c r="I547" s="2">
        <f>AVERAGE(Table13458[[#This Row],[Estimated costs 1]:[Estimated costs 20]])</f>
        <v>0</v>
      </c>
      <c r="J547" s="2">
        <f>_xlfn.STDEV.P(Table13458[[#This Row],[Estimated costs 1]:[Estimated costs 20]])</f>
        <v>0</v>
      </c>
      <c r="K547" s="2" t="e">
        <f>Table13458[[#This Row],[Dev]]/Table13458[[#This Row],[Mean]]*100</f>
        <v>#DIV/0!</v>
      </c>
      <c r="L547" s="2">
        <f>Table13458[[#This Row],[Estimated costs 1]]-Table13458[[#This Row],[Actual cost]]</f>
        <v>0</v>
      </c>
      <c r="M547" s="2" t="e">
        <f>Table13458[[#This Row],[Diff 1]]/Table13458[[#This Row],[Actual cost]]*100</f>
        <v>#DIV/0!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</row>
    <row r="548" spans="1:33" hidden="1" x14ac:dyDescent="0.3">
      <c r="A548" t="s">
        <v>568</v>
      </c>
      <c r="B548">
        <v>546</v>
      </c>
      <c r="C548" t="str">
        <f>LEFT(Table13458[[#This Row],[Contingency id]])</f>
        <v>C</v>
      </c>
      <c r="D548">
        <v>0</v>
      </c>
      <c r="E548" s="1">
        <v>1</v>
      </c>
      <c r="F548">
        <v>62</v>
      </c>
      <c r="G548">
        <v>62</v>
      </c>
      <c r="H548" s="1">
        <v>0</v>
      </c>
      <c r="I548" s="2">
        <f>AVERAGE(Table13458[[#This Row],[Estimated costs 1]:[Estimated costs 20]])</f>
        <v>0</v>
      </c>
      <c r="J548" s="2">
        <f>_xlfn.STDEV.P(Table13458[[#This Row],[Estimated costs 1]:[Estimated costs 20]])</f>
        <v>0</v>
      </c>
      <c r="K548" s="2" t="e">
        <f>Table13458[[#This Row],[Dev]]/Table13458[[#This Row],[Mean]]*100</f>
        <v>#DIV/0!</v>
      </c>
      <c r="L548" s="2">
        <f>Table13458[[#This Row],[Estimated costs 1]]-Table13458[[#This Row],[Actual cost]]</f>
        <v>0</v>
      </c>
      <c r="M548" s="2" t="e">
        <f>Table13458[[#This Row],[Diff 1]]/Table13458[[#This Row],[Actual cost]]*100</f>
        <v>#DIV/0!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</row>
    <row r="549" spans="1:33" hidden="1" x14ac:dyDescent="0.3">
      <c r="A549" t="s">
        <v>569</v>
      </c>
      <c r="B549">
        <v>547</v>
      </c>
      <c r="C549" t="str">
        <f>LEFT(Table13458[[#This Row],[Contingency id]])</f>
        <v>C</v>
      </c>
      <c r="D549">
        <v>0</v>
      </c>
      <c r="E549" s="1">
        <v>1.04</v>
      </c>
      <c r="F549">
        <v>52</v>
      </c>
      <c r="G549">
        <v>50</v>
      </c>
      <c r="H549" s="1">
        <v>0</v>
      </c>
      <c r="I549" s="2">
        <f>AVERAGE(Table13458[[#This Row],[Estimated costs 1]:[Estimated costs 20]])</f>
        <v>0</v>
      </c>
      <c r="J549" s="2">
        <f>_xlfn.STDEV.P(Table13458[[#This Row],[Estimated costs 1]:[Estimated costs 20]])</f>
        <v>0</v>
      </c>
      <c r="K549" s="2" t="e">
        <f>Table13458[[#This Row],[Dev]]/Table13458[[#This Row],[Mean]]*100</f>
        <v>#DIV/0!</v>
      </c>
      <c r="L549" s="2">
        <f>Table13458[[#This Row],[Estimated costs 1]]-Table13458[[#This Row],[Actual cost]]</f>
        <v>0</v>
      </c>
      <c r="M549" s="2" t="e">
        <f>Table13458[[#This Row],[Diff 1]]/Table13458[[#This Row],[Actual cost]]*100</f>
        <v>#DIV/0!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</row>
    <row r="550" spans="1:33" hidden="1" x14ac:dyDescent="0.3">
      <c r="A550" t="s">
        <v>570</v>
      </c>
      <c r="B550">
        <v>548</v>
      </c>
      <c r="C550" t="str">
        <f>LEFT(Table13458[[#This Row],[Contingency id]])</f>
        <v>C</v>
      </c>
      <c r="D550">
        <v>0</v>
      </c>
      <c r="E550" s="1">
        <v>1.0163934426229499</v>
      </c>
      <c r="F550">
        <v>62</v>
      </c>
      <c r="G550">
        <v>61</v>
      </c>
      <c r="H550" s="1">
        <v>0</v>
      </c>
      <c r="I550" s="2">
        <f>AVERAGE(Table13458[[#This Row],[Estimated costs 1]:[Estimated costs 20]])</f>
        <v>0</v>
      </c>
      <c r="J550" s="2">
        <f>_xlfn.STDEV.P(Table13458[[#This Row],[Estimated costs 1]:[Estimated costs 20]])</f>
        <v>0</v>
      </c>
      <c r="K550" s="2" t="e">
        <f>Table13458[[#This Row],[Dev]]/Table13458[[#This Row],[Mean]]*100</f>
        <v>#DIV/0!</v>
      </c>
      <c r="L550" s="2">
        <f>Table13458[[#This Row],[Estimated costs 1]]-Table13458[[#This Row],[Actual cost]]</f>
        <v>0</v>
      </c>
      <c r="M550" s="2" t="e">
        <f>Table13458[[#This Row],[Diff 1]]/Table13458[[#This Row],[Actual cost]]*100</f>
        <v>#DIV/0!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</row>
    <row r="551" spans="1:33" hidden="1" x14ac:dyDescent="0.3">
      <c r="A551" t="s">
        <v>571</v>
      </c>
      <c r="B551">
        <v>549</v>
      </c>
      <c r="C551" t="str">
        <f>LEFT(Table13458[[#This Row],[Contingency id]])</f>
        <v>C</v>
      </c>
      <c r="D551">
        <v>0</v>
      </c>
      <c r="E551" s="1">
        <v>1.0333333333333301</v>
      </c>
      <c r="F551">
        <v>62</v>
      </c>
      <c r="G551">
        <v>60</v>
      </c>
      <c r="H551" s="1">
        <v>0</v>
      </c>
      <c r="I551" s="2">
        <f>AVERAGE(Table13458[[#This Row],[Estimated costs 1]:[Estimated costs 20]])</f>
        <v>0</v>
      </c>
      <c r="J551" s="2">
        <f>_xlfn.STDEV.P(Table13458[[#This Row],[Estimated costs 1]:[Estimated costs 20]])</f>
        <v>0</v>
      </c>
      <c r="K551" s="2" t="e">
        <f>Table13458[[#This Row],[Dev]]/Table13458[[#This Row],[Mean]]*100</f>
        <v>#DIV/0!</v>
      </c>
      <c r="L551" s="2">
        <f>Table13458[[#This Row],[Estimated costs 1]]-Table13458[[#This Row],[Actual cost]]</f>
        <v>0</v>
      </c>
      <c r="M551" s="2" t="e">
        <f>Table13458[[#This Row],[Diff 1]]/Table13458[[#This Row],[Actual cost]]*100</f>
        <v>#DIV/0!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</row>
    <row r="552" spans="1:33" hidden="1" x14ac:dyDescent="0.3">
      <c r="A552" t="s">
        <v>572</v>
      </c>
      <c r="B552">
        <v>550</v>
      </c>
      <c r="C552" t="str">
        <f>LEFT(Table13458[[#This Row],[Contingency id]])</f>
        <v>C</v>
      </c>
      <c r="D552">
        <v>0</v>
      </c>
      <c r="E552" s="1">
        <v>1</v>
      </c>
      <c r="F552">
        <v>23</v>
      </c>
      <c r="G552">
        <v>23</v>
      </c>
      <c r="H552" s="1">
        <v>0</v>
      </c>
      <c r="I552" s="2">
        <f>AVERAGE(Table13458[[#This Row],[Estimated costs 1]:[Estimated costs 20]])</f>
        <v>0</v>
      </c>
      <c r="J552" s="2">
        <f>_xlfn.STDEV.P(Table13458[[#This Row],[Estimated costs 1]:[Estimated costs 20]])</f>
        <v>0</v>
      </c>
      <c r="K552" s="2" t="e">
        <f>Table13458[[#This Row],[Dev]]/Table13458[[#This Row],[Mean]]*100</f>
        <v>#DIV/0!</v>
      </c>
      <c r="L552" s="2">
        <f>Table13458[[#This Row],[Estimated costs 1]]-Table13458[[#This Row],[Actual cost]]</f>
        <v>0</v>
      </c>
      <c r="M552" s="2" t="e">
        <f>Table13458[[#This Row],[Diff 1]]/Table13458[[#This Row],[Actual cost]]*100</f>
        <v>#DIV/0!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</row>
    <row r="553" spans="1:33" hidden="1" x14ac:dyDescent="0.3">
      <c r="A553" t="s">
        <v>573</v>
      </c>
      <c r="B553">
        <v>551</v>
      </c>
      <c r="C553" t="str">
        <f>LEFT(Table13458[[#This Row],[Contingency id]])</f>
        <v>C</v>
      </c>
      <c r="D553">
        <v>0</v>
      </c>
      <c r="E553" s="1">
        <v>1</v>
      </c>
      <c r="F553">
        <v>23</v>
      </c>
      <c r="G553">
        <v>23</v>
      </c>
      <c r="H553" s="1">
        <v>0</v>
      </c>
      <c r="I553" s="2">
        <f>AVERAGE(Table13458[[#This Row],[Estimated costs 1]:[Estimated costs 20]])</f>
        <v>0</v>
      </c>
      <c r="J553" s="2">
        <f>_xlfn.STDEV.P(Table13458[[#This Row],[Estimated costs 1]:[Estimated costs 20]])</f>
        <v>0</v>
      </c>
      <c r="K553" s="2" t="e">
        <f>Table13458[[#This Row],[Dev]]/Table13458[[#This Row],[Mean]]*100</f>
        <v>#DIV/0!</v>
      </c>
      <c r="L553" s="2">
        <f>Table13458[[#This Row],[Estimated costs 1]]-Table13458[[#This Row],[Actual cost]]</f>
        <v>0</v>
      </c>
      <c r="M553" s="2" t="e">
        <f>Table13458[[#This Row],[Diff 1]]/Table13458[[#This Row],[Actual cost]]*100</f>
        <v>#DIV/0!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</row>
    <row r="554" spans="1:33" hidden="1" x14ac:dyDescent="0.3">
      <c r="A554" t="s">
        <v>574</v>
      </c>
      <c r="B554">
        <v>552</v>
      </c>
      <c r="C554" t="str">
        <f>LEFT(Table13458[[#This Row],[Contingency id]])</f>
        <v>C</v>
      </c>
      <c r="D554">
        <v>0</v>
      </c>
      <c r="E554" s="1">
        <v>1</v>
      </c>
      <c r="F554">
        <v>23</v>
      </c>
      <c r="G554">
        <v>23</v>
      </c>
      <c r="H554" s="1">
        <v>0</v>
      </c>
      <c r="I554" s="2">
        <f>AVERAGE(Table13458[[#This Row],[Estimated costs 1]:[Estimated costs 20]])</f>
        <v>0</v>
      </c>
      <c r="J554" s="2">
        <f>_xlfn.STDEV.P(Table13458[[#This Row],[Estimated costs 1]:[Estimated costs 20]])</f>
        <v>0</v>
      </c>
      <c r="K554" s="2" t="e">
        <f>Table13458[[#This Row],[Dev]]/Table13458[[#This Row],[Mean]]*100</f>
        <v>#DIV/0!</v>
      </c>
      <c r="L554" s="2">
        <f>Table13458[[#This Row],[Estimated costs 1]]-Table13458[[#This Row],[Actual cost]]</f>
        <v>0</v>
      </c>
      <c r="M554" s="2" t="e">
        <f>Table13458[[#This Row],[Diff 1]]/Table13458[[#This Row],[Actual cost]]*100</f>
        <v>#DIV/0!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</row>
    <row r="555" spans="1:33" hidden="1" x14ac:dyDescent="0.3">
      <c r="A555" t="s">
        <v>575</v>
      </c>
      <c r="B555">
        <v>553</v>
      </c>
      <c r="C555" t="str">
        <f>LEFT(Table13458[[#This Row],[Contingency id]])</f>
        <v>C</v>
      </c>
      <c r="D555">
        <v>0</v>
      </c>
      <c r="E555" s="1">
        <v>1</v>
      </c>
      <c r="F555">
        <v>23</v>
      </c>
      <c r="G555">
        <v>23</v>
      </c>
      <c r="H555" s="1">
        <v>0</v>
      </c>
      <c r="I555" s="2">
        <f>AVERAGE(Table13458[[#This Row],[Estimated costs 1]:[Estimated costs 20]])</f>
        <v>0</v>
      </c>
      <c r="J555" s="2">
        <f>_xlfn.STDEV.P(Table13458[[#This Row],[Estimated costs 1]:[Estimated costs 20]])</f>
        <v>0</v>
      </c>
      <c r="K555" s="2" t="e">
        <f>Table13458[[#This Row],[Dev]]/Table13458[[#This Row],[Mean]]*100</f>
        <v>#DIV/0!</v>
      </c>
      <c r="L555" s="2">
        <f>Table13458[[#This Row],[Estimated costs 1]]-Table13458[[#This Row],[Actual cost]]</f>
        <v>0</v>
      </c>
      <c r="M555" s="2" t="e">
        <f>Table13458[[#This Row],[Diff 1]]/Table13458[[#This Row],[Actual cost]]*100</f>
        <v>#DIV/0!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</row>
    <row r="556" spans="1:33" hidden="1" x14ac:dyDescent="0.3">
      <c r="A556" t="s">
        <v>576</v>
      </c>
      <c r="B556">
        <v>554</v>
      </c>
      <c r="C556" t="str">
        <f>LEFT(Table13458[[#This Row],[Contingency id]])</f>
        <v>C</v>
      </c>
      <c r="D556">
        <v>0</v>
      </c>
      <c r="E556" s="1">
        <v>1</v>
      </c>
      <c r="F556">
        <v>23</v>
      </c>
      <c r="G556">
        <v>23</v>
      </c>
      <c r="H556" s="1">
        <v>0</v>
      </c>
      <c r="I556" s="2">
        <f>AVERAGE(Table13458[[#This Row],[Estimated costs 1]:[Estimated costs 20]])</f>
        <v>0</v>
      </c>
      <c r="J556" s="2">
        <f>_xlfn.STDEV.P(Table13458[[#This Row],[Estimated costs 1]:[Estimated costs 20]])</f>
        <v>0</v>
      </c>
      <c r="K556" s="2" t="e">
        <f>Table13458[[#This Row],[Dev]]/Table13458[[#This Row],[Mean]]*100</f>
        <v>#DIV/0!</v>
      </c>
      <c r="L556" s="2">
        <f>Table13458[[#This Row],[Estimated costs 1]]-Table13458[[#This Row],[Actual cost]]</f>
        <v>0</v>
      </c>
      <c r="M556" s="2" t="e">
        <f>Table13458[[#This Row],[Diff 1]]/Table13458[[#This Row],[Actual cost]]*100</f>
        <v>#DIV/0!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</row>
    <row r="557" spans="1:33" hidden="1" x14ac:dyDescent="0.3">
      <c r="A557" t="s">
        <v>577</v>
      </c>
      <c r="B557">
        <v>555</v>
      </c>
      <c r="C557" t="str">
        <f>LEFT(Table13458[[#This Row],[Contingency id]])</f>
        <v>C</v>
      </c>
      <c r="D557">
        <v>0</v>
      </c>
      <c r="E557" s="1">
        <v>1</v>
      </c>
      <c r="F557">
        <v>23</v>
      </c>
      <c r="G557">
        <v>23</v>
      </c>
      <c r="H557" s="1">
        <v>0</v>
      </c>
      <c r="I557" s="2">
        <f>AVERAGE(Table13458[[#This Row],[Estimated costs 1]:[Estimated costs 20]])</f>
        <v>0</v>
      </c>
      <c r="J557" s="2">
        <f>_xlfn.STDEV.P(Table13458[[#This Row],[Estimated costs 1]:[Estimated costs 20]])</f>
        <v>0</v>
      </c>
      <c r="K557" s="2" t="e">
        <f>Table13458[[#This Row],[Dev]]/Table13458[[#This Row],[Mean]]*100</f>
        <v>#DIV/0!</v>
      </c>
      <c r="L557" s="2">
        <f>Table13458[[#This Row],[Estimated costs 1]]-Table13458[[#This Row],[Actual cost]]</f>
        <v>0</v>
      </c>
      <c r="M557" s="2" t="e">
        <f>Table13458[[#This Row],[Diff 1]]/Table13458[[#This Row],[Actual cost]]*100</f>
        <v>#DIV/0!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</row>
    <row r="558" spans="1:33" hidden="1" x14ac:dyDescent="0.3">
      <c r="A558" t="s">
        <v>578</v>
      </c>
      <c r="B558">
        <v>556</v>
      </c>
      <c r="C558" t="str">
        <f>LEFT(Table13458[[#This Row],[Contingency id]])</f>
        <v>C</v>
      </c>
      <c r="D558">
        <v>0</v>
      </c>
      <c r="E558" s="1">
        <v>1</v>
      </c>
      <c r="F558">
        <v>23</v>
      </c>
      <c r="G558">
        <v>23</v>
      </c>
      <c r="H558" s="1">
        <v>0</v>
      </c>
      <c r="I558" s="2">
        <f>AVERAGE(Table13458[[#This Row],[Estimated costs 1]:[Estimated costs 20]])</f>
        <v>0</v>
      </c>
      <c r="J558" s="2">
        <f>_xlfn.STDEV.P(Table13458[[#This Row],[Estimated costs 1]:[Estimated costs 20]])</f>
        <v>0</v>
      </c>
      <c r="K558" s="2" t="e">
        <f>Table13458[[#This Row],[Dev]]/Table13458[[#This Row],[Mean]]*100</f>
        <v>#DIV/0!</v>
      </c>
      <c r="L558" s="2">
        <f>Table13458[[#This Row],[Estimated costs 1]]-Table13458[[#This Row],[Actual cost]]</f>
        <v>0</v>
      </c>
      <c r="M558" s="2" t="e">
        <f>Table13458[[#This Row],[Diff 1]]/Table13458[[#This Row],[Actual cost]]*100</f>
        <v>#DIV/0!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</row>
    <row r="559" spans="1:33" hidden="1" x14ac:dyDescent="0.3">
      <c r="A559" t="s">
        <v>579</v>
      </c>
      <c r="B559">
        <v>557</v>
      </c>
      <c r="C559" t="str">
        <f>LEFT(Table13458[[#This Row],[Contingency id]])</f>
        <v>C</v>
      </c>
      <c r="D559">
        <v>0</v>
      </c>
      <c r="E559" s="1">
        <v>1</v>
      </c>
      <c r="F559">
        <v>23</v>
      </c>
      <c r="G559">
        <v>23</v>
      </c>
      <c r="H559" s="1">
        <v>0</v>
      </c>
      <c r="I559" s="2">
        <f>AVERAGE(Table13458[[#This Row],[Estimated costs 1]:[Estimated costs 20]])</f>
        <v>0</v>
      </c>
      <c r="J559" s="2">
        <f>_xlfn.STDEV.P(Table13458[[#This Row],[Estimated costs 1]:[Estimated costs 20]])</f>
        <v>0</v>
      </c>
      <c r="K559" s="2" t="e">
        <f>Table13458[[#This Row],[Dev]]/Table13458[[#This Row],[Mean]]*100</f>
        <v>#DIV/0!</v>
      </c>
      <c r="L559" s="2">
        <f>Table13458[[#This Row],[Estimated costs 1]]-Table13458[[#This Row],[Actual cost]]</f>
        <v>0</v>
      </c>
      <c r="M559" s="2" t="e">
        <f>Table13458[[#This Row],[Diff 1]]/Table13458[[#This Row],[Actual cost]]*100</f>
        <v>#DIV/0!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</row>
    <row r="560" spans="1:33" hidden="1" x14ac:dyDescent="0.3">
      <c r="A560" t="s">
        <v>580</v>
      </c>
      <c r="B560">
        <v>558</v>
      </c>
      <c r="C560" t="str">
        <f>LEFT(Table13458[[#This Row],[Contingency id]])</f>
        <v>C</v>
      </c>
      <c r="D560">
        <v>0</v>
      </c>
      <c r="E560" s="1">
        <v>1</v>
      </c>
      <c r="F560">
        <v>23</v>
      </c>
      <c r="G560">
        <v>23</v>
      </c>
      <c r="H560" s="1">
        <v>0</v>
      </c>
      <c r="I560" s="2">
        <f>AVERAGE(Table13458[[#This Row],[Estimated costs 1]:[Estimated costs 20]])</f>
        <v>0</v>
      </c>
      <c r="J560" s="2">
        <f>_xlfn.STDEV.P(Table13458[[#This Row],[Estimated costs 1]:[Estimated costs 20]])</f>
        <v>0</v>
      </c>
      <c r="K560" s="2" t="e">
        <f>Table13458[[#This Row],[Dev]]/Table13458[[#This Row],[Mean]]*100</f>
        <v>#DIV/0!</v>
      </c>
      <c r="L560" s="2">
        <f>Table13458[[#This Row],[Estimated costs 1]]-Table13458[[#This Row],[Actual cost]]</f>
        <v>0</v>
      </c>
      <c r="M560" s="2" t="e">
        <f>Table13458[[#This Row],[Diff 1]]/Table13458[[#This Row],[Actual cost]]*100</f>
        <v>#DIV/0!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</row>
    <row r="561" spans="1:33" hidden="1" x14ac:dyDescent="0.3">
      <c r="A561" t="s">
        <v>581</v>
      </c>
      <c r="B561">
        <v>559</v>
      </c>
      <c r="C561" t="str">
        <f>LEFT(Table13458[[#This Row],[Contingency id]])</f>
        <v>C</v>
      </c>
      <c r="D561">
        <v>0</v>
      </c>
      <c r="E561" s="1">
        <v>1</v>
      </c>
      <c r="F561">
        <v>23</v>
      </c>
      <c r="G561">
        <v>23</v>
      </c>
      <c r="H561" s="1">
        <v>0</v>
      </c>
      <c r="I561" s="2">
        <f>AVERAGE(Table13458[[#This Row],[Estimated costs 1]:[Estimated costs 20]])</f>
        <v>0</v>
      </c>
      <c r="J561" s="2">
        <f>_xlfn.STDEV.P(Table13458[[#This Row],[Estimated costs 1]:[Estimated costs 20]])</f>
        <v>0</v>
      </c>
      <c r="K561" s="2" t="e">
        <f>Table13458[[#This Row],[Dev]]/Table13458[[#This Row],[Mean]]*100</f>
        <v>#DIV/0!</v>
      </c>
      <c r="L561" s="2">
        <f>Table13458[[#This Row],[Estimated costs 1]]-Table13458[[#This Row],[Actual cost]]</f>
        <v>0</v>
      </c>
      <c r="M561" s="2" t="e">
        <f>Table13458[[#This Row],[Diff 1]]/Table13458[[#This Row],[Actual cost]]*100</f>
        <v>#DIV/0!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</row>
    <row r="562" spans="1:33" hidden="1" x14ac:dyDescent="0.3">
      <c r="A562" t="s">
        <v>582</v>
      </c>
      <c r="B562">
        <v>560</v>
      </c>
      <c r="C562" t="str">
        <f>LEFT(Table13458[[#This Row],[Contingency id]])</f>
        <v>C</v>
      </c>
      <c r="D562">
        <v>0</v>
      </c>
      <c r="E562" s="1">
        <v>1</v>
      </c>
      <c r="F562">
        <v>23</v>
      </c>
      <c r="G562">
        <v>23</v>
      </c>
      <c r="H562" s="1">
        <v>0</v>
      </c>
      <c r="I562" s="2">
        <f>AVERAGE(Table13458[[#This Row],[Estimated costs 1]:[Estimated costs 20]])</f>
        <v>0</v>
      </c>
      <c r="J562" s="2">
        <f>_xlfn.STDEV.P(Table13458[[#This Row],[Estimated costs 1]:[Estimated costs 20]])</f>
        <v>0</v>
      </c>
      <c r="K562" s="2" t="e">
        <f>Table13458[[#This Row],[Dev]]/Table13458[[#This Row],[Mean]]*100</f>
        <v>#DIV/0!</v>
      </c>
      <c r="L562" s="2">
        <f>Table13458[[#This Row],[Estimated costs 1]]-Table13458[[#This Row],[Actual cost]]</f>
        <v>0</v>
      </c>
      <c r="M562" s="2" t="e">
        <f>Table13458[[#This Row],[Diff 1]]/Table13458[[#This Row],[Actual cost]]*100</f>
        <v>#DIV/0!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</row>
    <row r="563" spans="1:33" hidden="1" x14ac:dyDescent="0.3">
      <c r="A563" t="s">
        <v>583</v>
      </c>
      <c r="B563">
        <v>561</v>
      </c>
      <c r="C563" t="str">
        <f>LEFT(Table13458[[#This Row],[Contingency id]])</f>
        <v>C</v>
      </c>
      <c r="D563">
        <v>0</v>
      </c>
      <c r="E563" s="1">
        <v>1</v>
      </c>
      <c r="F563">
        <v>23</v>
      </c>
      <c r="G563">
        <v>23</v>
      </c>
      <c r="H563" s="1">
        <v>0</v>
      </c>
      <c r="I563" s="2">
        <f>AVERAGE(Table13458[[#This Row],[Estimated costs 1]:[Estimated costs 20]])</f>
        <v>0</v>
      </c>
      <c r="J563" s="2">
        <f>_xlfn.STDEV.P(Table13458[[#This Row],[Estimated costs 1]:[Estimated costs 20]])</f>
        <v>0</v>
      </c>
      <c r="K563" s="2" t="e">
        <f>Table13458[[#This Row],[Dev]]/Table13458[[#This Row],[Mean]]*100</f>
        <v>#DIV/0!</v>
      </c>
      <c r="L563" s="2">
        <f>Table13458[[#This Row],[Estimated costs 1]]-Table13458[[#This Row],[Actual cost]]</f>
        <v>0</v>
      </c>
      <c r="M563" s="2" t="e">
        <f>Table13458[[#This Row],[Diff 1]]/Table13458[[#This Row],[Actual cost]]*100</f>
        <v>#DIV/0!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</row>
    <row r="564" spans="1:33" hidden="1" x14ac:dyDescent="0.3">
      <c r="A564" t="s">
        <v>584</v>
      </c>
      <c r="B564">
        <v>562</v>
      </c>
      <c r="C564" t="str">
        <f>LEFT(Table13458[[#This Row],[Contingency id]])</f>
        <v>C</v>
      </c>
      <c r="D564">
        <v>0</v>
      </c>
      <c r="E564" s="1">
        <v>1.05555555555555</v>
      </c>
      <c r="F564">
        <v>133</v>
      </c>
      <c r="G564">
        <v>126</v>
      </c>
      <c r="H564" s="1">
        <v>0</v>
      </c>
      <c r="I564" s="2">
        <f>AVERAGE(Table13458[[#This Row],[Estimated costs 1]:[Estimated costs 20]])</f>
        <v>0</v>
      </c>
      <c r="J564" s="2">
        <f>_xlfn.STDEV.P(Table13458[[#This Row],[Estimated costs 1]:[Estimated costs 20]])</f>
        <v>0</v>
      </c>
      <c r="K564" s="2" t="e">
        <f>Table13458[[#This Row],[Dev]]/Table13458[[#This Row],[Mean]]*100</f>
        <v>#DIV/0!</v>
      </c>
      <c r="L564" s="2">
        <f>Table13458[[#This Row],[Estimated costs 1]]-Table13458[[#This Row],[Actual cost]]</f>
        <v>0</v>
      </c>
      <c r="M564" s="2" t="e">
        <f>Table13458[[#This Row],[Diff 1]]/Table13458[[#This Row],[Actual cost]]*100</f>
        <v>#DIV/0!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</row>
    <row r="565" spans="1:33" hidden="1" x14ac:dyDescent="0.3">
      <c r="A565" t="s">
        <v>585</v>
      </c>
      <c r="B565">
        <v>563</v>
      </c>
      <c r="C565" t="str">
        <f>LEFT(Table13458[[#This Row],[Contingency id]])</f>
        <v>C</v>
      </c>
      <c r="D565">
        <v>0</v>
      </c>
      <c r="E565" s="1">
        <v>1.0546875</v>
      </c>
      <c r="F565">
        <v>135</v>
      </c>
      <c r="G565">
        <v>128</v>
      </c>
      <c r="H565" s="1">
        <v>0</v>
      </c>
      <c r="I565" s="2">
        <f>AVERAGE(Table13458[[#This Row],[Estimated costs 1]:[Estimated costs 20]])</f>
        <v>0</v>
      </c>
      <c r="J565" s="2">
        <f>_xlfn.STDEV.P(Table13458[[#This Row],[Estimated costs 1]:[Estimated costs 20]])</f>
        <v>0</v>
      </c>
      <c r="K565" s="2" t="e">
        <f>Table13458[[#This Row],[Dev]]/Table13458[[#This Row],[Mean]]*100</f>
        <v>#DIV/0!</v>
      </c>
      <c r="L565" s="2">
        <f>Table13458[[#This Row],[Estimated costs 1]]-Table13458[[#This Row],[Actual cost]]</f>
        <v>0</v>
      </c>
      <c r="M565" s="2" t="e">
        <f>Table13458[[#This Row],[Diff 1]]/Table13458[[#This Row],[Actual cost]]*100</f>
        <v>#DIV/0!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</row>
    <row r="566" spans="1:33" hidden="1" x14ac:dyDescent="0.3">
      <c r="A566" t="s">
        <v>586</v>
      </c>
      <c r="B566">
        <v>564</v>
      </c>
      <c r="C566" t="str">
        <f>LEFT(Table13458[[#This Row],[Contingency id]])</f>
        <v>C</v>
      </c>
      <c r="D566">
        <v>0</v>
      </c>
      <c r="E566" s="1">
        <v>1.0476190476190399</v>
      </c>
      <c r="F566">
        <v>132</v>
      </c>
      <c r="G566">
        <v>126</v>
      </c>
      <c r="H566" s="1">
        <v>0</v>
      </c>
      <c r="I566" s="2">
        <f>AVERAGE(Table13458[[#This Row],[Estimated costs 1]:[Estimated costs 20]])</f>
        <v>0</v>
      </c>
      <c r="J566" s="2">
        <f>_xlfn.STDEV.P(Table13458[[#This Row],[Estimated costs 1]:[Estimated costs 20]])</f>
        <v>0</v>
      </c>
      <c r="K566" s="2" t="e">
        <f>Table13458[[#This Row],[Dev]]/Table13458[[#This Row],[Mean]]*100</f>
        <v>#DIV/0!</v>
      </c>
      <c r="L566" s="2">
        <f>Table13458[[#This Row],[Estimated costs 1]]-Table13458[[#This Row],[Actual cost]]</f>
        <v>0</v>
      </c>
      <c r="M566" s="2" t="e">
        <f>Table13458[[#This Row],[Diff 1]]/Table13458[[#This Row],[Actual cost]]*100</f>
        <v>#DIV/0!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</row>
    <row r="567" spans="1:33" hidden="1" x14ac:dyDescent="0.3">
      <c r="A567" t="s">
        <v>587</v>
      </c>
      <c r="B567">
        <v>565</v>
      </c>
      <c r="C567" t="str">
        <f>LEFT(Table13458[[#This Row],[Contingency id]])</f>
        <v>C</v>
      </c>
      <c r="D567">
        <v>0</v>
      </c>
      <c r="E567" s="1">
        <v>1.0230769230769201</v>
      </c>
      <c r="F567">
        <v>133</v>
      </c>
      <c r="G567">
        <v>130</v>
      </c>
      <c r="H567" s="1">
        <v>0</v>
      </c>
      <c r="I567" s="2">
        <f>AVERAGE(Table13458[[#This Row],[Estimated costs 1]:[Estimated costs 20]])</f>
        <v>0</v>
      </c>
      <c r="J567" s="2">
        <f>_xlfn.STDEV.P(Table13458[[#This Row],[Estimated costs 1]:[Estimated costs 20]])</f>
        <v>0</v>
      </c>
      <c r="K567" s="2" t="e">
        <f>Table13458[[#This Row],[Dev]]/Table13458[[#This Row],[Mean]]*100</f>
        <v>#DIV/0!</v>
      </c>
      <c r="L567" s="2">
        <f>Table13458[[#This Row],[Estimated costs 1]]-Table13458[[#This Row],[Actual cost]]</f>
        <v>0</v>
      </c>
      <c r="M567" s="2" t="e">
        <f>Table13458[[#This Row],[Diff 1]]/Table13458[[#This Row],[Actual cost]]*100</f>
        <v>#DIV/0!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</row>
    <row r="568" spans="1:33" hidden="1" x14ac:dyDescent="0.3">
      <c r="A568" t="s">
        <v>588</v>
      </c>
      <c r="B568">
        <v>566</v>
      </c>
      <c r="C568" t="str">
        <f>LEFT(Table13458[[#This Row],[Contingency id]])</f>
        <v>C</v>
      </c>
      <c r="D568">
        <v>0</v>
      </c>
      <c r="E568" s="1">
        <v>1.04724409448818</v>
      </c>
      <c r="F568">
        <v>133</v>
      </c>
      <c r="G568">
        <v>127</v>
      </c>
      <c r="H568" s="1">
        <v>0</v>
      </c>
      <c r="I568" s="2">
        <f>AVERAGE(Table13458[[#This Row],[Estimated costs 1]:[Estimated costs 20]])</f>
        <v>0</v>
      </c>
      <c r="J568" s="2">
        <f>_xlfn.STDEV.P(Table13458[[#This Row],[Estimated costs 1]:[Estimated costs 20]])</f>
        <v>0</v>
      </c>
      <c r="K568" s="2" t="e">
        <f>Table13458[[#This Row],[Dev]]/Table13458[[#This Row],[Mean]]*100</f>
        <v>#DIV/0!</v>
      </c>
      <c r="L568" s="2">
        <f>Table13458[[#This Row],[Estimated costs 1]]-Table13458[[#This Row],[Actual cost]]</f>
        <v>0</v>
      </c>
      <c r="M568" s="2" t="e">
        <f>Table13458[[#This Row],[Diff 1]]/Table13458[[#This Row],[Actual cost]]*100</f>
        <v>#DIV/0!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</row>
    <row r="569" spans="1:33" hidden="1" x14ac:dyDescent="0.3">
      <c r="A569" t="s">
        <v>589</v>
      </c>
      <c r="B569">
        <v>567</v>
      </c>
      <c r="C569" t="str">
        <f>LEFT(Table13458[[#This Row],[Contingency id]])</f>
        <v>C</v>
      </c>
      <c r="D569">
        <v>0</v>
      </c>
      <c r="E569" s="1">
        <v>1.0310077519379801</v>
      </c>
      <c r="F569">
        <v>133</v>
      </c>
      <c r="G569">
        <v>129</v>
      </c>
      <c r="H569" s="1">
        <v>0</v>
      </c>
      <c r="I569" s="2">
        <f>AVERAGE(Table13458[[#This Row],[Estimated costs 1]:[Estimated costs 20]])</f>
        <v>0</v>
      </c>
      <c r="J569" s="2">
        <f>_xlfn.STDEV.P(Table13458[[#This Row],[Estimated costs 1]:[Estimated costs 20]])</f>
        <v>0</v>
      </c>
      <c r="K569" s="2" t="e">
        <f>Table13458[[#This Row],[Dev]]/Table13458[[#This Row],[Mean]]*100</f>
        <v>#DIV/0!</v>
      </c>
      <c r="L569" s="2">
        <f>Table13458[[#This Row],[Estimated costs 1]]-Table13458[[#This Row],[Actual cost]]</f>
        <v>0</v>
      </c>
      <c r="M569" s="2" t="e">
        <f>Table13458[[#This Row],[Diff 1]]/Table13458[[#This Row],[Actual cost]]*100</f>
        <v>#DIV/0!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</row>
    <row r="570" spans="1:33" hidden="1" x14ac:dyDescent="0.3">
      <c r="A570" t="s">
        <v>590</v>
      </c>
      <c r="B570">
        <v>568</v>
      </c>
      <c r="C570" t="str">
        <f>LEFT(Table13458[[#This Row],[Contingency id]])</f>
        <v>C</v>
      </c>
      <c r="D570">
        <v>0</v>
      </c>
      <c r="E570" s="1">
        <v>1.01526717557251</v>
      </c>
      <c r="F570">
        <v>133</v>
      </c>
      <c r="G570">
        <v>131</v>
      </c>
      <c r="H570" s="1">
        <v>0</v>
      </c>
      <c r="I570" s="2">
        <f>AVERAGE(Table13458[[#This Row],[Estimated costs 1]:[Estimated costs 20]])</f>
        <v>0</v>
      </c>
      <c r="J570" s="2">
        <f>_xlfn.STDEV.P(Table13458[[#This Row],[Estimated costs 1]:[Estimated costs 20]])</f>
        <v>0</v>
      </c>
      <c r="K570" s="2" t="e">
        <f>Table13458[[#This Row],[Dev]]/Table13458[[#This Row],[Mean]]*100</f>
        <v>#DIV/0!</v>
      </c>
      <c r="L570" s="2">
        <f>Table13458[[#This Row],[Estimated costs 1]]-Table13458[[#This Row],[Actual cost]]</f>
        <v>0</v>
      </c>
      <c r="M570" s="2" t="e">
        <f>Table13458[[#This Row],[Diff 1]]/Table13458[[#This Row],[Actual cost]]*100</f>
        <v>#DIV/0!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</row>
    <row r="571" spans="1:33" hidden="1" x14ac:dyDescent="0.3">
      <c r="A571" t="s">
        <v>591</v>
      </c>
      <c r="B571">
        <v>569</v>
      </c>
      <c r="C571" t="str">
        <f>LEFT(Table13458[[#This Row],[Contingency id]])</f>
        <v>C</v>
      </c>
      <c r="D571">
        <v>0</v>
      </c>
      <c r="E571" s="1">
        <v>1.0310077519379801</v>
      </c>
      <c r="F571">
        <v>133</v>
      </c>
      <c r="G571">
        <v>129</v>
      </c>
      <c r="H571" s="1">
        <v>0</v>
      </c>
      <c r="I571" s="2">
        <f>AVERAGE(Table13458[[#This Row],[Estimated costs 1]:[Estimated costs 20]])</f>
        <v>0</v>
      </c>
      <c r="J571" s="2">
        <f>_xlfn.STDEV.P(Table13458[[#This Row],[Estimated costs 1]:[Estimated costs 20]])</f>
        <v>0</v>
      </c>
      <c r="K571" s="2" t="e">
        <f>Table13458[[#This Row],[Dev]]/Table13458[[#This Row],[Mean]]*100</f>
        <v>#DIV/0!</v>
      </c>
      <c r="L571" s="2">
        <f>Table13458[[#This Row],[Estimated costs 1]]-Table13458[[#This Row],[Actual cost]]</f>
        <v>0</v>
      </c>
      <c r="M571" s="2" t="e">
        <f>Table13458[[#This Row],[Diff 1]]/Table13458[[#This Row],[Actual cost]]*100</f>
        <v>#DIV/0!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</row>
    <row r="572" spans="1:33" hidden="1" x14ac:dyDescent="0.3">
      <c r="A572" t="s">
        <v>592</v>
      </c>
      <c r="B572">
        <v>570</v>
      </c>
      <c r="C572" t="str">
        <f>LEFT(Table13458[[#This Row],[Contingency id]])</f>
        <v>C</v>
      </c>
      <c r="D572">
        <v>0</v>
      </c>
      <c r="E572" s="1">
        <v>1.0393700787401501</v>
      </c>
      <c r="F572">
        <v>132</v>
      </c>
      <c r="G572">
        <v>127</v>
      </c>
      <c r="H572" s="1">
        <v>0</v>
      </c>
      <c r="I572" s="2">
        <f>AVERAGE(Table13458[[#This Row],[Estimated costs 1]:[Estimated costs 20]])</f>
        <v>0</v>
      </c>
      <c r="J572" s="2">
        <f>_xlfn.STDEV.P(Table13458[[#This Row],[Estimated costs 1]:[Estimated costs 20]])</f>
        <v>0</v>
      </c>
      <c r="K572" s="2" t="e">
        <f>Table13458[[#This Row],[Dev]]/Table13458[[#This Row],[Mean]]*100</f>
        <v>#DIV/0!</v>
      </c>
      <c r="L572" s="2">
        <f>Table13458[[#This Row],[Estimated costs 1]]-Table13458[[#This Row],[Actual cost]]</f>
        <v>0</v>
      </c>
      <c r="M572" s="2" t="e">
        <f>Table13458[[#This Row],[Diff 1]]/Table13458[[#This Row],[Actual cost]]*100</f>
        <v>#DIV/0!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</row>
    <row r="573" spans="1:33" hidden="1" x14ac:dyDescent="0.3">
      <c r="A573" t="s">
        <v>593</v>
      </c>
      <c r="B573">
        <v>571</v>
      </c>
      <c r="C573" t="str">
        <f>LEFT(Table13458[[#This Row],[Contingency id]])</f>
        <v>C</v>
      </c>
      <c r="D573">
        <v>0</v>
      </c>
      <c r="E573" s="1">
        <v>1.0230769230769201</v>
      </c>
      <c r="F573">
        <v>133</v>
      </c>
      <c r="G573">
        <v>130</v>
      </c>
      <c r="H573" s="1">
        <v>0</v>
      </c>
      <c r="I573" s="2">
        <f>AVERAGE(Table13458[[#This Row],[Estimated costs 1]:[Estimated costs 20]])</f>
        <v>0</v>
      </c>
      <c r="J573" s="2">
        <f>_xlfn.STDEV.P(Table13458[[#This Row],[Estimated costs 1]:[Estimated costs 20]])</f>
        <v>0</v>
      </c>
      <c r="K573" s="2" t="e">
        <f>Table13458[[#This Row],[Dev]]/Table13458[[#This Row],[Mean]]*100</f>
        <v>#DIV/0!</v>
      </c>
      <c r="L573" s="2">
        <f>Table13458[[#This Row],[Estimated costs 1]]-Table13458[[#This Row],[Actual cost]]</f>
        <v>0</v>
      </c>
      <c r="M573" s="2" t="e">
        <f>Table13458[[#This Row],[Diff 1]]/Table13458[[#This Row],[Actual cost]]*100</f>
        <v>#DIV/0!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</row>
    <row r="574" spans="1:33" hidden="1" x14ac:dyDescent="0.3">
      <c r="A574" t="s">
        <v>594</v>
      </c>
      <c r="B574">
        <v>572</v>
      </c>
      <c r="C574" t="str">
        <f>LEFT(Table13458[[#This Row],[Contingency id]])</f>
        <v>C</v>
      </c>
      <c r="D574">
        <v>0</v>
      </c>
      <c r="E574" s="1">
        <v>1.0392156862744999</v>
      </c>
      <c r="F574">
        <v>159</v>
      </c>
      <c r="G574">
        <v>153</v>
      </c>
      <c r="H574" s="1">
        <v>0</v>
      </c>
      <c r="I574" s="2">
        <f>AVERAGE(Table13458[[#This Row],[Estimated costs 1]:[Estimated costs 20]])</f>
        <v>0</v>
      </c>
      <c r="J574" s="2">
        <f>_xlfn.STDEV.P(Table13458[[#This Row],[Estimated costs 1]:[Estimated costs 20]])</f>
        <v>0</v>
      </c>
      <c r="K574" s="2" t="e">
        <f>Table13458[[#This Row],[Dev]]/Table13458[[#This Row],[Mean]]*100</f>
        <v>#DIV/0!</v>
      </c>
      <c r="L574" s="2">
        <f>Table13458[[#This Row],[Estimated costs 1]]-Table13458[[#This Row],[Actual cost]]</f>
        <v>0</v>
      </c>
      <c r="M574" s="2" t="e">
        <f>Table13458[[#This Row],[Diff 1]]/Table13458[[#This Row],[Actual cost]]*100</f>
        <v>#DIV/0!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</row>
    <row r="575" spans="1:33" hidden="1" x14ac:dyDescent="0.3">
      <c r="A575" t="s">
        <v>599</v>
      </c>
      <c r="B575">
        <v>573</v>
      </c>
      <c r="C575" t="str">
        <f>LEFT(Table13458[[#This Row],[Contingency id]])</f>
        <v>C</v>
      </c>
      <c r="D575">
        <v>0</v>
      </c>
      <c r="E575" s="1">
        <v>1.03125</v>
      </c>
      <c r="F575">
        <v>132</v>
      </c>
      <c r="G575">
        <v>128</v>
      </c>
      <c r="H575" s="1">
        <v>0</v>
      </c>
      <c r="I575" s="2">
        <f>AVERAGE(Table13458[[#This Row],[Estimated costs 1]:[Estimated costs 20]])</f>
        <v>0</v>
      </c>
      <c r="J575" s="2">
        <f>_xlfn.STDEV.P(Table13458[[#This Row],[Estimated costs 1]:[Estimated costs 20]])</f>
        <v>0</v>
      </c>
      <c r="K575" s="2" t="e">
        <f>Table13458[[#This Row],[Dev]]/Table13458[[#This Row],[Mean]]*100</f>
        <v>#DIV/0!</v>
      </c>
      <c r="L575" s="2">
        <f>Table13458[[#This Row],[Estimated costs 1]]-Table13458[[#This Row],[Actual cost]]</f>
        <v>0</v>
      </c>
      <c r="M575" s="2" t="e">
        <f>Table13458[[#This Row],[Diff 1]]/Table13458[[#This Row],[Actual cost]]*100</f>
        <v>#DIV/0!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</row>
    <row r="576" spans="1:33" hidden="1" x14ac:dyDescent="0.3">
      <c r="A576" t="s">
        <v>600</v>
      </c>
      <c r="B576">
        <v>574</v>
      </c>
      <c r="C576" t="str">
        <f>LEFT(Table13458[[#This Row],[Contingency id]])</f>
        <v>C</v>
      </c>
      <c r="D576">
        <v>0</v>
      </c>
      <c r="E576" s="1">
        <v>1</v>
      </c>
      <c r="F576">
        <v>133</v>
      </c>
      <c r="G576">
        <v>133</v>
      </c>
      <c r="H576" s="1">
        <v>0</v>
      </c>
      <c r="I576" s="2">
        <f>AVERAGE(Table13458[[#This Row],[Estimated costs 1]:[Estimated costs 20]])</f>
        <v>0</v>
      </c>
      <c r="J576" s="2">
        <f>_xlfn.STDEV.P(Table13458[[#This Row],[Estimated costs 1]:[Estimated costs 20]])</f>
        <v>0</v>
      </c>
      <c r="K576" s="2" t="e">
        <f>Table13458[[#This Row],[Dev]]/Table13458[[#This Row],[Mean]]*100</f>
        <v>#DIV/0!</v>
      </c>
      <c r="L576" s="2">
        <f>Table13458[[#This Row],[Estimated costs 1]]-Table13458[[#This Row],[Actual cost]]</f>
        <v>0</v>
      </c>
      <c r="M576" s="2" t="e">
        <f>Table13458[[#This Row],[Diff 1]]/Table13458[[#This Row],[Actual cost]]*100</f>
        <v>#DIV/0!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</row>
    <row r="577" spans="1:33" hidden="1" x14ac:dyDescent="0.3">
      <c r="A577" t="s">
        <v>601</v>
      </c>
      <c r="B577">
        <v>575</v>
      </c>
      <c r="C577" t="str">
        <f>LEFT(Table13458[[#This Row],[Contingency id]])</f>
        <v>C</v>
      </c>
      <c r="D577">
        <v>0</v>
      </c>
      <c r="E577" s="1">
        <v>1.0192307692307601</v>
      </c>
      <c r="F577">
        <v>159</v>
      </c>
      <c r="G577">
        <v>156</v>
      </c>
      <c r="H577" s="1">
        <v>0</v>
      </c>
      <c r="I577" s="2">
        <f>AVERAGE(Table13458[[#This Row],[Estimated costs 1]:[Estimated costs 20]])</f>
        <v>0</v>
      </c>
      <c r="J577" s="2">
        <f>_xlfn.STDEV.P(Table13458[[#This Row],[Estimated costs 1]:[Estimated costs 20]])</f>
        <v>0</v>
      </c>
      <c r="K577" s="2" t="e">
        <f>Table13458[[#This Row],[Dev]]/Table13458[[#This Row],[Mean]]*100</f>
        <v>#DIV/0!</v>
      </c>
      <c r="L577" s="2">
        <f>Table13458[[#This Row],[Estimated costs 1]]-Table13458[[#This Row],[Actual cost]]</f>
        <v>0</v>
      </c>
      <c r="M577" s="2" t="e">
        <f>Table13458[[#This Row],[Diff 1]]/Table13458[[#This Row],[Actual cost]]*100</f>
        <v>#DIV/0!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</row>
    <row r="578" spans="1:33" hidden="1" x14ac:dyDescent="0.3">
      <c r="A578" t="s">
        <v>602</v>
      </c>
      <c r="B578">
        <v>576</v>
      </c>
      <c r="C578" t="str">
        <f>LEFT(Table13458[[#This Row],[Contingency id]])</f>
        <v>C</v>
      </c>
      <c r="D578">
        <v>0</v>
      </c>
      <c r="E578" s="1">
        <v>1.0243902439024299</v>
      </c>
      <c r="F578">
        <v>84</v>
      </c>
      <c r="G578">
        <v>82</v>
      </c>
      <c r="H578" s="1">
        <v>0</v>
      </c>
      <c r="I578" s="2">
        <f>AVERAGE(Table13458[[#This Row],[Estimated costs 1]:[Estimated costs 20]])</f>
        <v>0</v>
      </c>
      <c r="J578" s="2">
        <f>_xlfn.STDEV.P(Table13458[[#This Row],[Estimated costs 1]:[Estimated costs 20]])</f>
        <v>0</v>
      </c>
      <c r="K578" s="2" t="e">
        <f>Table13458[[#This Row],[Dev]]/Table13458[[#This Row],[Mean]]*100</f>
        <v>#DIV/0!</v>
      </c>
      <c r="L578" s="2">
        <f>Table13458[[#This Row],[Estimated costs 1]]-Table13458[[#This Row],[Actual cost]]</f>
        <v>0</v>
      </c>
      <c r="M578" s="2" t="e">
        <f>Table13458[[#This Row],[Diff 1]]/Table13458[[#This Row],[Actual cost]]*100</f>
        <v>#DIV/0!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</row>
    <row r="579" spans="1:33" hidden="1" x14ac:dyDescent="0.3">
      <c r="A579" t="s">
        <v>603</v>
      </c>
      <c r="B579">
        <v>577</v>
      </c>
      <c r="C579" t="str">
        <f>LEFT(Table13458[[#This Row],[Contingency id]])</f>
        <v>C</v>
      </c>
      <c r="D579">
        <v>0</v>
      </c>
      <c r="E579" s="1">
        <v>1</v>
      </c>
      <c r="F579">
        <v>70</v>
      </c>
      <c r="G579">
        <v>70</v>
      </c>
      <c r="H579" s="1">
        <v>0</v>
      </c>
      <c r="I579" s="2">
        <f>AVERAGE(Table13458[[#This Row],[Estimated costs 1]:[Estimated costs 20]])</f>
        <v>0</v>
      </c>
      <c r="J579" s="2">
        <f>_xlfn.STDEV.P(Table13458[[#This Row],[Estimated costs 1]:[Estimated costs 20]])</f>
        <v>0</v>
      </c>
      <c r="K579" s="2" t="e">
        <f>Table13458[[#This Row],[Dev]]/Table13458[[#This Row],[Mean]]*100</f>
        <v>#DIV/0!</v>
      </c>
      <c r="L579" s="2">
        <f>Table13458[[#This Row],[Estimated costs 1]]-Table13458[[#This Row],[Actual cost]]</f>
        <v>0</v>
      </c>
      <c r="M579" s="2" t="e">
        <f>Table13458[[#This Row],[Diff 1]]/Table13458[[#This Row],[Actual cost]]*100</f>
        <v>#DIV/0!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</row>
    <row r="580" spans="1:33" hidden="1" x14ac:dyDescent="0.3">
      <c r="A580" t="s">
        <v>604</v>
      </c>
      <c r="B580">
        <v>578</v>
      </c>
      <c r="C580" t="str">
        <f>LEFT(Table13458[[#This Row],[Contingency id]])</f>
        <v>C</v>
      </c>
      <c r="D580">
        <v>0</v>
      </c>
      <c r="E580" s="1">
        <v>1.01449275362318</v>
      </c>
      <c r="F580">
        <v>70</v>
      </c>
      <c r="G580">
        <v>69</v>
      </c>
      <c r="H580" s="1">
        <v>0</v>
      </c>
      <c r="I580" s="2">
        <f>AVERAGE(Table13458[[#This Row],[Estimated costs 1]:[Estimated costs 20]])</f>
        <v>0</v>
      </c>
      <c r="J580" s="2">
        <f>_xlfn.STDEV.P(Table13458[[#This Row],[Estimated costs 1]:[Estimated costs 20]])</f>
        <v>0</v>
      </c>
      <c r="K580" s="2" t="e">
        <f>Table13458[[#This Row],[Dev]]/Table13458[[#This Row],[Mean]]*100</f>
        <v>#DIV/0!</v>
      </c>
      <c r="L580" s="2">
        <f>Table13458[[#This Row],[Estimated costs 1]]-Table13458[[#This Row],[Actual cost]]</f>
        <v>0</v>
      </c>
      <c r="M580" s="2" t="e">
        <f>Table13458[[#This Row],[Diff 1]]/Table13458[[#This Row],[Actual cost]]*100</f>
        <v>#DIV/0!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</row>
    <row r="581" spans="1:33" hidden="1" x14ac:dyDescent="0.3">
      <c r="A581" t="s">
        <v>605</v>
      </c>
      <c r="B581">
        <v>579</v>
      </c>
      <c r="C581" t="str">
        <f>LEFT(Table13458[[#This Row],[Contingency id]])</f>
        <v>C</v>
      </c>
      <c r="D581">
        <v>0</v>
      </c>
      <c r="E581" s="1">
        <v>1.02941176470588</v>
      </c>
      <c r="F581">
        <v>70</v>
      </c>
      <c r="G581">
        <v>68</v>
      </c>
      <c r="H581" s="1">
        <v>0</v>
      </c>
      <c r="I581" s="2">
        <f>AVERAGE(Table13458[[#This Row],[Estimated costs 1]:[Estimated costs 20]])</f>
        <v>0</v>
      </c>
      <c r="J581" s="2">
        <f>_xlfn.STDEV.P(Table13458[[#This Row],[Estimated costs 1]:[Estimated costs 20]])</f>
        <v>0</v>
      </c>
      <c r="K581" s="2" t="e">
        <f>Table13458[[#This Row],[Dev]]/Table13458[[#This Row],[Mean]]*100</f>
        <v>#DIV/0!</v>
      </c>
      <c r="L581" s="2">
        <f>Table13458[[#This Row],[Estimated costs 1]]-Table13458[[#This Row],[Actual cost]]</f>
        <v>0</v>
      </c>
      <c r="M581" s="2" t="e">
        <f>Table13458[[#This Row],[Diff 1]]/Table13458[[#This Row],[Actual cost]]*100</f>
        <v>#DIV/0!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</row>
    <row r="582" spans="1:33" hidden="1" x14ac:dyDescent="0.3">
      <c r="A582" t="s">
        <v>606</v>
      </c>
      <c r="B582">
        <v>580</v>
      </c>
      <c r="C582" t="str">
        <f>LEFT(Table13458[[#This Row],[Contingency id]])</f>
        <v>C</v>
      </c>
      <c r="D582">
        <v>0</v>
      </c>
      <c r="E582" s="1">
        <v>1.01449275362318</v>
      </c>
      <c r="F582">
        <v>70</v>
      </c>
      <c r="G582">
        <v>69</v>
      </c>
      <c r="H582" s="1">
        <v>0</v>
      </c>
      <c r="I582" s="2">
        <f>AVERAGE(Table13458[[#This Row],[Estimated costs 1]:[Estimated costs 20]])</f>
        <v>0</v>
      </c>
      <c r="J582" s="2">
        <f>_xlfn.STDEV.P(Table13458[[#This Row],[Estimated costs 1]:[Estimated costs 20]])</f>
        <v>0</v>
      </c>
      <c r="K582" s="2" t="e">
        <f>Table13458[[#This Row],[Dev]]/Table13458[[#This Row],[Mean]]*100</f>
        <v>#DIV/0!</v>
      </c>
      <c r="L582" s="2">
        <f>Table13458[[#This Row],[Estimated costs 1]]-Table13458[[#This Row],[Actual cost]]</f>
        <v>0</v>
      </c>
      <c r="M582" s="2" t="e">
        <f>Table13458[[#This Row],[Diff 1]]/Table13458[[#This Row],[Actual cost]]*100</f>
        <v>#DIV/0!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</row>
    <row r="583" spans="1:33" hidden="1" x14ac:dyDescent="0.3">
      <c r="A583" t="s">
        <v>607</v>
      </c>
      <c r="B583">
        <v>581</v>
      </c>
      <c r="C583" t="str">
        <f>LEFT(Table13458[[#This Row],[Contingency id]])</f>
        <v>C</v>
      </c>
      <c r="D583">
        <v>0</v>
      </c>
      <c r="E583" s="1">
        <v>1</v>
      </c>
      <c r="F583">
        <v>84</v>
      </c>
      <c r="G583">
        <v>84</v>
      </c>
      <c r="H583" s="1">
        <v>0</v>
      </c>
      <c r="I583" s="2">
        <f>AVERAGE(Table13458[[#This Row],[Estimated costs 1]:[Estimated costs 20]])</f>
        <v>0</v>
      </c>
      <c r="J583" s="2">
        <f>_xlfn.STDEV.P(Table13458[[#This Row],[Estimated costs 1]:[Estimated costs 20]])</f>
        <v>0</v>
      </c>
      <c r="K583" s="2" t="e">
        <f>Table13458[[#This Row],[Dev]]/Table13458[[#This Row],[Mean]]*100</f>
        <v>#DIV/0!</v>
      </c>
      <c r="L583" s="2">
        <f>Table13458[[#This Row],[Estimated costs 1]]-Table13458[[#This Row],[Actual cost]]</f>
        <v>0</v>
      </c>
      <c r="M583" s="2" t="e">
        <f>Table13458[[#This Row],[Diff 1]]/Table13458[[#This Row],[Actual cost]]*100</f>
        <v>#DIV/0!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</row>
    <row r="584" spans="1:33" hidden="1" x14ac:dyDescent="0.3">
      <c r="A584" t="s">
        <v>608</v>
      </c>
      <c r="B584">
        <v>582</v>
      </c>
      <c r="C584" t="str">
        <f>LEFT(Table13458[[#This Row],[Contingency id]])</f>
        <v>C</v>
      </c>
      <c r="D584">
        <v>0</v>
      </c>
      <c r="E584" s="1">
        <v>1</v>
      </c>
      <c r="F584">
        <v>35</v>
      </c>
      <c r="G584">
        <v>35</v>
      </c>
      <c r="H584" s="1">
        <v>0</v>
      </c>
      <c r="I584" s="2">
        <f>AVERAGE(Table13458[[#This Row],[Estimated costs 1]:[Estimated costs 20]])</f>
        <v>0</v>
      </c>
      <c r="J584" s="2">
        <f>_xlfn.STDEV.P(Table13458[[#This Row],[Estimated costs 1]:[Estimated costs 20]])</f>
        <v>0</v>
      </c>
      <c r="K584" s="2" t="e">
        <f>Table13458[[#This Row],[Dev]]/Table13458[[#This Row],[Mean]]*100</f>
        <v>#DIV/0!</v>
      </c>
      <c r="L584" s="2">
        <f>Table13458[[#This Row],[Estimated costs 1]]-Table13458[[#This Row],[Actual cost]]</f>
        <v>0</v>
      </c>
      <c r="M584" s="2" t="e">
        <f>Table13458[[#This Row],[Diff 1]]/Table13458[[#This Row],[Actual cost]]*100</f>
        <v>#DIV/0!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</row>
    <row r="585" spans="1:33" hidden="1" x14ac:dyDescent="0.3">
      <c r="A585" t="s">
        <v>609</v>
      </c>
      <c r="B585">
        <v>583</v>
      </c>
      <c r="C585" t="str">
        <f>LEFT(Table13458[[#This Row],[Contingency id]])</f>
        <v>C</v>
      </c>
      <c r="D585">
        <v>0</v>
      </c>
      <c r="E585" s="1">
        <v>1</v>
      </c>
      <c r="F585">
        <v>38</v>
      </c>
      <c r="G585">
        <v>38</v>
      </c>
      <c r="H585" s="1">
        <v>0</v>
      </c>
      <c r="I585" s="2">
        <f>AVERAGE(Table13458[[#This Row],[Estimated costs 1]:[Estimated costs 20]])</f>
        <v>0</v>
      </c>
      <c r="J585" s="2">
        <f>_xlfn.STDEV.P(Table13458[[#This Row],[Estimated costs 1]:[Estimated costs 20]])</f>
        <v>0</v>
      </c>
      <c r="K585" s="2" t="e">
        <f>Table13458[[#This Row],[Dev]]/Table13458[[#This Row],[Mean]]*100</f>
        <v>#DIV/0!</v>
      </c>
      <c r="L585" s="2">
        <f>Table13458[[#This Row],[Estimated costs 1]]-Table13458[[#This Row],[Actual cost]]</f>
        <v>0</v>
      </c>
      <c r="M585" s="2" t="e">
        <f>Table13458[[#This Row],[Diff 1]]/Table13458[[#This Row],[Actual cost]]*100</f>
        <v>#DIV/0!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</row>
    <row r="586" spans="1:33" hidden="1" x14ac:dyDescent="0.3">
      <c r="A586" t="s">
        <v>610</v>
      </c>
      <c r="B586">
        <v>584</v>
      </c>
      <c r="C586" t="str">
        <f>LEFT(Table13458[[#This Row],[Contingency id]])</f>
        <v>C</v>
      </c>
      <c r="D586">
        <v>0</v>
      </c>
      <c r="E586" s="1">
        <v>1.02941176470588</v>
      </c>
      <c r="F586">
        <v>35</v>
      </c>
      <c r="G586">
        <v>34</v>
      </c>
      <c r="H586" s="1">
        <v>0</v>
      </c>
      <c r="I586" s="2">
        <f>AVERAGE(Table13458[[#This Row],[Estimated costs 1]:[Estimated costs 20]])</f>
        <v>0</v>
      </c>
      <c r="J586" s="2">
        <f>_xlfn.STDEV.P(Table13458[[#This Row],[Estimated costs 1]:[Estimated costs 20]])</f>
        <v>0</v>
      </c>
      <c r="K586" s="2" t="e">
        <f>Table13458[[#This Row],[Dev]]/Table13458[[#This Row],[Mean]]*100</f>
        <v>#DIV/0!</v>
      </c>
      <c r="L586" s="2">
        <f>Table13458[[#This Row],[Estimated costs 1]]-Table13458[[#This Row],[Actual cost]]</f>
        <v>0</v>
      </c>
      <c r="M586" s="2" t="e">
        <f>Table13458[[#This Row],[Diff 1]]/Table13458[[#This Row],[Actual cost]]*100</f>
        <v>#DIV/0!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</row>
    <row r="587" spans="1:33" hidden="1" x14ac:dyDescent="0.3">
      <c r="A587" t="s">
        <v>611</v>
      </c>
      <c r="B587">
        <v>585</v>
      </c>
      <c r="C587" t="str">
        <f>LEFT(Table13458[[#This Row],[Contingency id]])</f>
        <v>C</v>
      </c>
      <c r="D587">
        <v>0</v>
      </c>
      <c r="E587" s="1">
        <v>1</v>
      </c>
      <c r="F587">
        <v>35</v>
      </c>
      <c r="G587">
        <v>35</v>
      </c>
      <c r="H587" s="1">
        <v>0</v>
      </c>
      <c r="I587" s="2">
        <f>AVERAGE(Table13458[[#This Row],[Estimated costs 1]:[Estimated costs 20]])</f>
        <v>0</v>
      </c>
      <c r="J587" s="2">
        <f>_xlfn.STDEV.P(Table13458[[#This Row],[Estimated costs 1]:[Estimated costs 20]])</f>
        <v>0</v>
      </c>
      <c r="K587" s="2" t="e">
        <f>Table13458[[#This Row],[Dev]]/Table13458[[#This Row],[Mean]]*100</f>
        <v>#DIV/0!</v>
      </c>
      <c r="L587" s="2">
        <f>Table13458[[#This Row],[Estimated costs 1]]-Table13458[[#This Row],[Actual cost]]</f>
        <v>0</v>
      </c>
      <c r="M587" s="2" t="e">
        <f>Table13458[[#This Row],[Diff 1]]/Table13458[[#This Row],[Actual cost]]*100</f>
        <v>#DIV/0!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</row>
    <row r="588" spans="1:33" hidden="1" x14ac:dyDescent="0.3">
      <c r="A588" t="s">
        <v>612</v>
      </c>
      <c r="B588">
        <v>586</v>
      </c>
      <c r="C588" t="str">
        <f>LEFT(Table13458[[#This Row],[Contingency id]])</f>
        <v>C</v>
      </c>
      <c r="D588">
        <v>0</v>
      </c>
      <c r="E588" s="1">
        <v>1</v>
      </c>
      <c r="F588">
        <v>35</v>
      </c>
      <c r="G588">
        <v>35</v>
      </c>
      <c r="H588" s="1">
        <v>0</v>
      </c>
      <c r="I588" s="2">
        <f>AVERAGE(Table13458[[#This Row],[Estimated costs 1]:[Estimated costs 20]])</f>
        <v>0</v>
      </c>
      <c r="J588" s="2">
        <f>_xlfn.STDEV.P(Table13458[[#This Row],[Estimated costs 1]:[Estimated costs 20]])</f>
        <v>0</v>
      </c>
      <c r="K588" s="2" t="e">
        <f>Table13458[[#This Row],[Dev]]/Table13458[[#This Row],[Mean]]*100</f>
        <v>#DIV/0!</v>
      </c>
      <c r="L588" s="2">
        <f>Table13458[[#This Row],[Estimated costs 1]]-Table13458[[#This Row],[Actual cost]]</f>
        <v>0</v>
      </c>
      <c r="M588" s="2" t="e">
        <f>Table13458[[#This Row],[Diff 1]]/Table13458[[#This Row],[Actual cost]]*100</f>
        <v>#DIV/0!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</row>
    <row r="589" spans="1:33" hidden="1" x14ac:dyDescent="0.3">
      <c r="A589" t="s">
        <v>613</v>
      </c>
      <c r="B589">
        <v>587</v>
      </c>
      <c r="C589" t="str">
        <f>LEFT(Table13458[[#This Row],[Contingency id]])</f>
        <v>C</v>
      </c>
      <c r="D589">
        <v>0</v>
      </c>
      <c r="E589" s="1">
        <v>1</v>
      </c>
      <c r="F589">
        <v>38</v>
      </c>
      <c r="G589">
        <v>38</v>
      </c>
      <c r="H589" s="1">
        <v>0</v>
      </c>
      <c r="I589" s="2">
        <f>AVERAGE(Table13458[[#This Row],[Estimated costs 1]:[Estimated costs 20]])</f>
        <v>0</v>
      </c>
      <c r="J589" s="2">
        <f>_xlfn.STDEV.P(Table13458[[#This Row],[Estimated costs 1]:[Estimated costs 20]])</f>
        <v>0</v>
      </c>
      <c r="K589" s="2" t="e">
        <f>Table13458[[#This Row],[Dev]]/Table13458[[#This Row],[Mean]]*100</f>
        <v>#DIV/0!</v>
      </c>
      <c r="L589" s="2">
        <f>Table13458[[#This Row],[Estimated costs 1]]-Table13458[[#This Row],[Actual cost]]</f>
        <v>0</v>
      </c>
      <c r="M589" s="2" t="e">
        <f>Table13458[[#This Row],[Diff 1]]/Table13458[[#This Row],[Actual cost]]*100</f>
        <v>#DIV/0!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</row>
    <row r="590" spans="1:33" hidden="1" x14ac:dyDescent="0.3">
      <c r="A590" t="s">
        <v>614</v>
      </c>
      <c r="B590">
        <v>588</v>
      </c>
      <c r="C590" t="str">
        <f>LEFT(Table13458[[#This Row],[Contingency id]])</f>
        <v>C</v>
      </c>
      <c r="D590">
        <v>0</v>
      </c>
      <c r="E590" s="1">
        <v>1</v>
      </c>
      <c r="F590">
        <v>35</v>
      </c>
      <c r="G590">
        <v>35</v>
      </c>
      <c r="H590" s="1">
        <v>0</v>
      </c>
      <c r="I590" s="2">
        <f>AVERAGE(Table13458[[#This Row],[Estimated costs 1]:[Estimated costs 20]])</f>
        <v>0</v>
      </c>
      <c r="J590" s="2">
        <f>_xlfn.STDEV.P(Table13458[[#This Row],[Estimated costs 1]:[Estimated costs 20]])</f>
        <v>0</v>
      </c>
      <c r="K590" s="2" t="e">
        <f>Table13458[[#This Row],[Dev]]/Table13458[[#This Row],[Mean]]*100</f>
        <v>#DIV/0!</v>
      </c>
      <c r="L590" s="2">
        <f>Table13458[[#This Row],[Estimated costs 1]]-Table13458[[#This Row],[Actual cost]]</f>
        <v>0</v>
      </c>
      <c r="M590" s="2" t="e">
        <f>Table13458[[#This Row],[Diff 1]]/Table13458[[#This Row],[Actual cost]]*100</f>
        <v>#DIV/0!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</row>
    <row r="591" spans="1:33" hidden="1" x14ac:dyDescent="0.3">
      <c r="A591" t="s">
        <v>615</v>
      </c>
      <c r="B591">
        <v>589</v>
      </c>
      <c r="C591" t="str">
        <f>LEFT(Table13458[[#This Row],[Contingency id]])</f>
        <v>C</v>
      </c>
      <c r="D591">
        <v>0</v>
      </c>
      <c r="E591" s="1">
        <v>1</v>
      </c>
      <c r="F591">
        <v>35</v>
      </c>
      <c r="G591">
        <v>35</v>
      </c>
      <c r="H591" s="1">
        <v>0</v>
      </c>
      <c r="I591" s="2">
        <f>AVERAGE(Table13458[[#This Row],[Estimated costs 1]:[Estimated costs 20]])</f>
        <v>0</v>
      </c>
      <c r="J591" s="2">
        <f>_xlfn.STDEV.P(Table13458[[#This Row],[Estimated costs 1]:[Estimated costs 20]])</f>
        <v>0</v>
      </c>
      <c r="K591" s="2" t="e">
        <f>Table13458[[#This Row],[Dev]]/Table13458[[#This Row],[Mean]]*100</f>
        <v>#DIV/0!</v>
      </c>
      <c r="L591" s="2">
        <f>Table13458[[#This Row],[Estimated costs 1]]-Table13458[[#This Row],[Actual cost]]</f>
        <v>0</v>
      </c>
      <c r="M591" s="2" t="e">
        <f>Table13458[[#This Row],[Diff 1]]/Table13458[[#This Row],[Actual cost]]*100</f>
        <v>#DIV/0!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</row>
    <row r="592" spans="1:33" hidden="1" x14ac:dyDescent="0.3">
      <c r="A592" t="s">
        <v>616</v>
      </c>
      <c r="B592">
        <v>590</v>
      </c>
      <c r="C592" t="str">
        <f>LEFT(Table13458[[#This Row],[Contingency id]])</f>
        <v>C</v>
      </c>
      <c r="D592">
        <v>0</v>
      </c>
      <c r="E592" s="1">
        <v>1</v>
      </c>
      <c r="F592">
        <v>35</v>
      </c>
      <c r="G592">
        <v>35</v>
      </c>
      <c r="H592" s="1">
        <v>0</v>
      </c>
      <c r="I592" s="2">
        <f>AVERAGE(Table13458[[#This Row],[Estimated costs 1]:[Estimated costs 20]])</f>
        <v>0</v>
      </c>
      <c r="J592" s="2">
        <f>_xlfn.STDEV.P(Table13458[[#This Row],[Estimated costs 1]:[Estimated costs 20]])</f>
        <v>0</v>
      </c>
      <c r="K592" s="2" t="e">
        <f>Table13458[[#This Row],[Dev]]/Table13458[[#This Row],[Mean]]*100</f>
        <v>#DIV/0!</v>
      </c>
      <c r="L592" s="2">
        <f>Table13458[[#This Row],[Estimated costs 1]]-Table13458[[#This Row],[Actual cost]]</f>
        <v>0</v>
      </c>
      <c r="M592" s="2" t="e">
        <f>Table13458[[#This Row],[Diff 1]]/Table13458[[#This Row],[Actual cost]]*100</f>
        <v>#DIV/0!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</row>
    <row r="593" spans="1:33" hidden="1" x14ac:dyDescent="0.3">
      <c r="A593" t="s">
        <v>617</v>
      </c>
      <c r="B593">
        <v>591</v>
      </c>
      <c r="C593" t="str">
        <f>LEFT(Table13458[[#This Row],[Contingency id]])</f>
        <v>C</v>
      </c>
      <c r="D593">
        <v>0</v>
      </c>
      <c r="E593" s="1">
        <v>1</v>
      </c>
      <c r="F593">
        <v>35</v>
      </c>
      <c r="G593">
        <v>35</v>
      </c>
      <c r="H593" s="1">
        <v>0</v>
      </c>
      <c r="I593" s="2">
        <f>AVERAGE(Table13458[[#This Row],[Estimated costs 1]:[Estimated costs 20]])</f>
        <v>0</v>
      </c>
      <c r="J593" s="2">
        <f>_xlfn.STDEV.P(Table13458[[#This Row],[Estimated costs 1]:[Estimated costs 20]])</f>
        <v>0</v>
      </c>
      <c r="K593" s="2" t="e">
        <f>Table13458[[#This Row],[Dev]]/Table13458[[#This Row],[Mean]]*100</f>
        <v>#DIV/0!</v>
      </c>
      <c r="L593" s="2">
        <f>Table13458[[#This Row],[Estimated costs 1]]-Table13458[[#This Row],[Actual cost]]</f>
        <v>0</v>
      </c>
      <c r="M593" s="2" t="e">
        <f>Table13458[[#This Row],[Diff 1]]/Table13458[[#This Row],[Actual cost]]*100</f>
        <v>#DIV/0!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</row>
    <row r="594" spans="1:33" hidden="1" x14ac:dyDescent="0.3">
      <c r="A594" t="s">
        <v>618</v>
      </c>
      <c r="B594">
        <v>592</v>
      </c>
      <c r="C594" t="str">
        <f>LEFT(Table13458[[#This Row],[Contingency id]])</f>
        <v>C</v>
      </c>
      <c r="D594">
        <v>0</v>
      </c>
      <c r="E594" s="1">
        <v>1</v>
      </c>
      <c r="F594">
        <v>38</v>
      </c>
      <c r="G594">
        <v>38</v>
      </c>
      <c r="H594" s="1">
        <v>0</v>
      </c>
      <c r="I594" s="2">
        <f>AVERAGE(Table13458[[#This Row],[Estimated costs 1]:[Estimated costs 20]])</f>
        <v>0</v>
      </c>
      <c r="J594" s="2">
        <f>_xlfn.STDEV.P(Table13458[[#This Row],[Estimated costs 1]:[Estimated costs 20]])</f>
        <v>0</v>
      </c>
      <c r="K594" s="2" t="e">
        <f>Table13458[[#This Row],[Dev]]/Table13458[[#This Row],[Mean]]*100</f>
        <v>#DIV/0!</v>
      </c>
      <c r="L594" s="2">
        <f>Table13458[[#This Row],[Estimated costs 1]]-Table13458[[#This Row],[Actual cost]]</f>
        <v>0</v>
      </c>
      <c r="M594" s="2" t="e">
        <f>Table13458[[#This Row],[Diff 1]]/Table13458[[#This Row],[Actual cost]]*100</f>
        <v>#DIV/0!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</row>
    <row r="595" spans="1:33" hidden="1" x14ac:dyDescent="0.3">
      <c r="A595" t="s">
        <v>619</v>
      </c>
      <c r="B595">
        <v>593</v>
      </c>
      <c r="C595" t="str">
        <f>LEFT(Table13458[[#This Row],[Contingency id]])</f>
        <v>C</v>
      </c>
      <c r="D595">
        <v>0</v>
      </c>
      <c r="E595" s="1">
        <v>1</v>
      </c>
      <c r="F595">
        <v>45</v>
      </c>
      <c r="G595">
        <v>45</v>
      </c>
      <c r="H595" s="1">
        <v>0</v>
      </c>
      <c r="I595" s="2">
        <f>AVERAGE(Table13458[[#This Row],[Estimated costs 1]:[Estimated costs 20]])</f>
        <v>0</v>
      </c>
      <c r="J595" s="2">
        <f>_xlfn.STDEV.P(Table13458[[#This Row],[Estimated costs 1]:[Estimated costs 20]])</f>
        <v>0</v>
      </c>
      <c r="K595" s="2" t="e">
        <f>Table13458[[#This Row],[Dev]]/Table13458[[#This Row],[Mean]]*100</f>
        <v>#DIV/0!</v>
      </c>
      <c r="L595" s="2">
        <f>Table13458[[#This Row],[Estimated costs 1]]-Table13458[[#This Row],[Actual cost]]</f>
        <v>0</v>
      </c>
      <c r="M595" s="2" t="e">
        <f>Table13458[[#This Row],[Diff 1]]/Table13458[[#This Row],[Actual cost]]*100</f>
        <v>#DIV/0!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</row>
    <row r="596" spans="1:33" hidden="1" x14ac:dyDescent="0.3">
      <c r="A596" t="s">
        <v>620</v>
      </c>
      <c r="B596">
        <v>594</v>
      </c>
      <c r="C596" t="str">
        <f>LEFT(Table13458[[#This Row],[Contingency id]])</f>
        <v>C</v>
      </c>
      <c r="D596">
        <v>0</v>
      </c>
      <c r="E596" s="1">
        <v>1</v>
      </c>
      <c r="F596">
        <v>31</v>
      </c>
      <c r="G596">
        <v>31</v>
      </c>
      <c r="H596" s="1">
        <v>0</v>
      </c>
      <c r="I596" s="2">
        <f>AVERAGE(Table13458[[#This Row],[Estimated costs 1]:[Estimated costs 20]])</f>
        <v>0</v>
      </c>
      <c r="J596" s="2">
        <f>_xlfn.STDEV.P(Table13458[[#This Row],[Estimated costs 1]:[Estimated costs 20]])</f>
        <v>0</v>
      </c>
      <c r="K596" s="2" t="e">
        <f>Table13458[[#This Row],[Dev]]/Table13458[[#This Row],[Mean]]*100</f>
        <v>#DIV/0!</v>
      </c>
      <c r="L596" s="2">
        <f>Table13458[[#This Row],[Estimated costs 1]]-Table13458[[#This Row],[Actual cost]]</f>
        <v>0</v>
      </c>
      <c r="M596" s="2" t="e">
        <f>Table13458[[#This Row],[Diff 1]]/Table13458[[#This Row],[Actual cost]]*100</f>
        <v>#DIV/0!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</row>
    <row r="597" spans="1:33" hidden="1" x14ac:dyDescent="0.3">
      <c r="A597" t="s">
        <v>621</v>
      </c>
      <c r="B597">
        <v>595</v>
      </c>
      <c r="C597" t="str">
        <f>LEFT(Table13458[[#This Row],[Contingency id]])</f>
        <v>C</v>
      </c>
      <c r="D597">
        <v>0</v>
      </c>
      <c r="E597" s="1">
        <v>1</v>
      </c>
      <c r="F597">
        <v>31</v>
      </c>
      <c r="G597">
        <v>31</v>
      </c>
      <c r="H597" s="1">
        <v>0</v>
      </c>
      <c r="I597" s="2">
        <f>AVERAGE(Table13458[[#This Row],[Estimated costs 1]:[Estimated costs 20]])</f>
        <v>0</v>
      </c>
      <c r="J597" s="2">
        <f>_xlfn.STDEV.P(Table13458[[#This Row],[Estimated costs 1]:[Estimated costs 20]])</f>
        <v>0</v>
      </c>
      <c r="K597" s="2" t="e">
        <f>Table13458[[#This Row],[Dev]]/Table13458[[#This Row],[Mean]]*100</f>
        <v>#DIV/0!</v>
      </c>
      <c r="L597" s="2">
        <f>Table13458[[#This Row],[Estimated costs 1]]-Table13458[[#This Row],[Actual cost]]</f>
        <v>0</v>
      </c>
      <c r="M597" s="2" t="e">
        <f>Table13458[[#This Row],[Diff 1]]/Table13458[[#This Row],[Actual cost]]*100</f>
        <v>#DIV/0!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</row>
    <row r="598" spans="1:33" hidden="1" x14ac:dyDescent="0.3">
      <c r="A598" t="s">
        <v>622</v>
      </c>
      <c r="B598">
        <v>596</v>
      </c>
      <c r="C598" t="str">
        <f>LEFT(Table13458[[#This Row],[Contingency id]])</f>
        <v>C</v>
      </c>
      <c r="D598">
        <v>0</v>
      </c>
      <c r="E598" s="1">
        <v>1</v>
      </c>
      <c r="F598">
        <v>45</v>
      </c>
      <c r="G598">
        <v>45</v>
      </c>
      <c r="H598" s="1">
        <v>0</v>
      </c>
      <c r="I598" s="2">
        <f>AVERAGE(Table13458[[#This Row],[Estimated costs 1]:[Estimated costs 20]])</f>
        <v>0</v>
      </c>
      <c r="J598" s="2">
        <f>_xlfn.STDEV.P(Table13458[[#This Row],[Estimated costs 1]:[Estimated costs 20]])</f>
        <v>0</v>
      </c>
      <c r="K598" s="2" t="e">
        <f>Table13458[[#This Row],[Dev]]/Table13458[[#This Row],[Mean]]*100</f>
        <v>#DIV/0!</v>
      </c>
      <c r="L598" s="2">
        <f>Table13458[[#This Row],[Estimated costs 1]]-Table13458[[#This Row],[Actual cost]]</f>
        <v>0</v>
      </c>
      <c r="M598" s="2" t="e">
        <f>Table13458[[#This Row],[Diff 1]]/Table13458[[#This Row],[Actual cost]]*100</f>
        <v>#DIV/0!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</row>
    <row r="599" spans="1:33" hidden="1" x14ac:dyDescent="0.3">
      <c r="A599" t="s">
        <v>623</v>
      </c>
      <c r="B599">
        <v>597</v>
      </c>
      <c r="C599" t="str">
        <f>LEFT(Table13458[[#This Row],[Contingency id]])</f>
        <v>C</v>
      </c>
      <c r="D599">
        <v>0</v>
      </c>
      <c r="E599" s="1">
        <v>1</v>
      </c>
      <c r="F599">
        <v>45</v>
      </c>
      <c r="G599">
        <v>45</v>
      </c>
      <c r="H599" s="1">
        <v>0</v>
      </c>
      <c r="I599" s="2">
        <f>AVERAGE(Table13458[[#This Row],[Estimated costs 1]:[Estimated costs 20]])</f>
        <v>0</v>
      </c>
      <c r="J599" s="2">
        <f>_xlfn.STDEV.P(Table13458[[#This Row],[Estimated costs 1]:[Estimated costs 20]])</f>
        <v>0</v>
      </c>
      <c r="K599" s="2" t="e">
        <f>Table13458[[#This Row],[Dev]]/Table13458[[#This Row],[Mean]]*100</f>
        <v>#DIV/0!</v>
      </c>
      <c r="L599" s="2">
        <f>Table13458[[#This Row],[Estimated costs 1]]-Table13458[[#This Row],[Actual cost]]</f>
        <v>0</v>
      </c>
      <c r="M599" s="2" t="e">
        <f>Table13458[[#This Row],[Diff 1]]/Table13458[[#This Row],[Actual cost]]*100</f>
        <v>#DIV/0!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</row>
    <row r="600" spans="1:33" hidden="1" x14ac:dyDescent="0.3">
      <c r="A600" t="s">
        <v>624</v>
      </c>
      <c r="B600">
        <v>598</v>
      </c>
      <c r="C600" t="str">
        <f>LEFT(Table13458[[#This Row],[Contingency id]])</f>
        <v>C</v>
      </c>
      <c r="D600">
        <v>0</v>
      </c>
      <c r="E600" s="1">
        <v>1.0465116279069699</v>
      </c>
      <c r="F600">
        <v>45</v>
      </c>
      <c r="G600">
        <v>43</v>
      </c>
      <c r="H600" s="1">
        <v>0</v>
      </c>
      <c r="I600" s="2">
        <f>AVERAGE(Table13458[[#This Row],[Estimated costs 1]:[Estimated costs 20]])</f>
        <v>0</v>
      </c>
      <c r="J600" s="2">
        <f>_xlfn.STDEV.P(Table13458[[#This Row],[Estimated costs 1]:[Estimated costs 20]])</f>
        <v>0</v>
      </c>
      <c r="K600" s="2" t="e">
        <f>Table13458[[#This Row],[Dev]]/Table13458[[#This Row],[Mean]]*100</f>
        <v>#DIV/0!</v>
      </c>
      <c r="L600" s="2">
        <f>Table13458[[#This Row],[Estimated costs 1]]-Table13458[[#This Row],[Actual cost]]</f>
        <v>0</v>
      </c>
      <c r="M600" s="2" t="e">
        <f>Table13458[[#This Row],[Diff 1]]/Table13458[[#This Row],[Actual cost]]*100</f>
        <v>#DIV/0!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</row>
    <row r="601" spans="1:33" hidden="1" x14ac:dyDescent="0.3">
      <c r="A601" t="s">
        <v>625</v>
      </c>
      <c r="B601">
        <v>599</v>
      </c>
      <c r="C601" t="str">
        <f>LEFT(Table13458[[#This Row],[Contingency id]])</f>
        <v>C</v>
      </c>
      <c r="D601">
        <v>0</v>
      </c>
      <c r="E601" s="1">
        <v>1.0333333333333301</v>
      </c>
      <c r="F601">
        <v>31</v>
      </c>
      <c r="G601">
        <v>30</v>
      </c>
      <c r="H601" s="1">
        <v>0</v>
      </c>
      <c r="I601" s="2">
        <f>AVERAGE(Table13458[[#This Row],[Estimated costs 1]:[Estimated costs 20]])</f>
        <v>0</v>
      </c>
      <c r="J601" s="2">
        <f>_xlfn.STDEV.P(Table13458[[#This Row],[Estimated costs 1]:[Estimated costs 20]])</f>
        <v>0</v>
      </c>
      <c r="K601" s="2" t="e">
        <f>Table13458[[#This Row],[Dev]]/Table13458[[#This Row],[Mean]]*100</f>
        <v>#DIV/0!</v>
      </c>
      <c r="L601" s="2">
        <f>Table13458[[#This Row],[Estimated costs 1]]-Table13458[[#This Row],[Actual cost]]</f>
        <v>0</v>
      </c>
      <c r="M601" s="2" t="e">
        <f>Table13458[[#This Row],[Diff 1]]/Table13458[[#This Row],[Actual cost]]*100</f>
        <v>#DIV/0!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</row>
    <row r="602" spans="1:33" hidden="1" x14ac:dyDescent="0.3">
      <c r="A602" t="s">
        <v>626</v>
      </c>
      <c r="B602">
        <v>600</v>
      </c>
      <c r="C602" t="str">
        <f>LEFT(Table13458[[#This Row],[Contingency id]])</f>
        <v>C</v>
      </c>
      <c r="D602">
        <v>0</v>
      </c>
      <c r="E602" s="1">
        <v>1</v>
      </c>
      <c r="F602">
        <v>45</v>
      </c>
      <c r="G602">
        <v>45</v>
      </c>
      <c r="H602" s="1">
        <v>0</v>
      </c>
      <c r="I602" s="2">
        <f>AVERAGE(Table13458[[#This Row],[Estimated costs 1]:[Estimated costs 20]])</f>
        <v>0</v>
      </c>
      <c r="J602" s="2">
        <f>_xlfn.STDEV.P(Table13458[[#This Row],[Estimated costs 1]:[Estimated costs 20]])</f>
        <v>0</v>
      </c>
      <c r="K602" s="2" t="e">
        <f>Table13458[[#This Row],[Dev]]/Table13458[[#This Row],[Mean]]*100</f>
        <v>#DIV/0!</v>
      </c>
      <c r="L602" s="2">
        <f>Table13458[[#This Row],[Estimated costs 1]]-Table13458[[#This Row],[Actual cost]]</f>
        <v>0</v>
      </c>
      <c r="M602" s="2" t="e">
        <f>Table13458[[#This Row],[Diff 1]]/Table13458[[#This Row],[Actual cost]]*100</f>
        <v>#DIV/0!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</row>
    <row r="603" spans="1:33" hidden="1" x14ac:dyDescent="0.3">
      <c r="A603" t="s">
        <v>627</v>
      </c>
      <c r="B603">
        <v>601</v>
      </c>
      <c r="C603" t="str">
        <f>LEFT(Table13458[[#This Row],[Contingency id]])</f>
        <v>C</v>
      </c>
      <c r="D603">
        <v>0</v>
      </c>
      <c r="E603" s="1">
        <v>1.02272727272727</v>
      </c>
      <c r="F603">
        <v>45</v>
      </c>
      <c r="G603">
        <v>44</v>
      </c>
      <c r="H603" s="1">
        <v>0</v>
      </c>
      <c r="I603" s="2">
        <f>AVERAGE(Table13458[[#This Row],[Estimated costs 1]:[Estimated costs 20]])</f>
        <v>0</v>
      </c>
      <c r="J603" s="2">
        <f>_xlfn.STDEV.P(Table13458[[#This Row],[Estimated costs 1]:[Estimated costs 20]])</f>
        <v>0</v>
      </c>
      <c r="K603" s="2" t="e">
        <f>Table13458[[#This Row],[Dev]]/Table13458[[#This Row],[Mean]]*100</f>
        <v>#DIV/0!</v>
      </c>
      <c r="L603" s="2">
        <f>Table13458[[#This Row],[Estimated costs 1]]-Table13458[[#This Row],[Actual cost]]</f>
        <v>0</v>
      </c>
      <c r="M603" s="2" t="e">
        <f>Table13458[[#This Row],[Diff 1]]/Table13458[[#This Row],[Actual cost]]*100</f>
        <v>#DIV/0!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</row>
    <row r="604" spans="1:33" hidden="1" x14ac:dyDescent="0.3">
      <c r="A604" t="s">
        <v>628</v>
      </c>
      <c r="B604">
        <v>602</v>
      </c>
      <c r="C604" t="str">
        <f>LEFT(Table13458[[#This Row],[Contingency id]])</f>
        <v>C</v>
      </c>
      <c r="D604">
        <v>0</v>
      </c>
      <c r="E604" s="1">
        <v>1</v>
      </c>
      <c r="F604">
        <v>45</v>
      </c>
      <c r="G604">
        <v>45</v>
      </c>
      <c r="H604" s="1">
        <v>0</v>
      </c>
      <c r="I604" s="2">
        <f>AVERAGE(Table13458[[#This Row],[Estimated costs 1]:[Estimated costs 20]])</f>
        <v>0</v>
      </c>
      <c r="J604" s="2">
        <f>_xlfn.STDEV.P(Table13458[[#This Row],[Estimated costs 1]:[Estimated costs 20]])</f>
        <v>0</v>
      </c>
      <c r="K604" s="2" t="e">
        <f>Table13458[[#This Row],[Dev]]/Table13458[[#This Row],[Mean]]*100</f>
        <v>#DIV/0!</v>
      </c>
      <c r="L604" s="2">
        <f>Table13458[[#This Row],[Estimated costs 1]]-Table13458[[#This Row],[Actual cost]]</f>
        <v>0</v>
      </c>
      <c r="M604" s="2" t="e">
        <f>Table13458[[#This Row],[Diff 1]]/Table13458[[#This Row],[Actual cost]]*100</f>
        <v>#DIV/0!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</row>
    <row r="605" spans="1:33" hidden="1" x14ac:dyDescent="0.3">
      <c r="A605" t="s">
        <v>629</v>
      </c>
      <c r="B605">
        <v>603</v>
      </c>
      <c r="C605" t="str">
        <f>LEFT(Table13458[[#This Row],[Contingency id]])</f>
        <v>C</v>
      </c>
      <c r="D605">
        <v>0</v>
      </c>
      <c r="E605" s="1">
        <v>1</v>
      </c>
      <c r="F605">
        <v>20</v>
      </c>
      <c r="G605">
        <v>20</v>
      </c>
      <c r="H605" s="1">
        <v>0</v>
      </c>
      <c r="I605" s="2">
        <f>AVERAGE(Table13458[[#This Row],[Estimated costs 1]:[Estimated costs 20]])</f>
        <v>0</v>
      </c>
      <c r="J605" s="2">
        <f>_xlfn.STDEV.P(Table13458[[#This Row],[Estimated costs 1]:[Estimated costs 20]])</f>
        <v>0</v>
      </c>
      <c r="K605" s="2" t="e">
        <f>Table13458[[#This Row],[Dev]]/Table13458[[#This Row],[Mean]]*100</f>
        <v>#DIV/0!</v>
      </c>
      <c r="L605" s="2">
        <f>Table13458[[#This Row],[Estimated costs 1]]-Table13458[[#This Row],[Actual cost]]</f>
        <v>0</v>
      </c>
      <c r="M605" s="2" t="e">
        <f>Table13458[[#This Row],[Diff 1]]/Table13458[[#This Row],[Actual cost]]*100</f>
        <v>#DIV/0!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</row>
    <row r="606" spans="1:33" hidden="1" x14ac:dyDescent="0.3">
      <c r="A606" t="s">
        <v>630</v>
      </c>
      <c r="B606">
        <v>604</v>
      </c>
      <c r="C606" t="str">
        <f>LEFT(Table13458[[#This Row],[Contingency id]])</f>
        <v>C</v>
      </c>
      <c r="D606">
        <v>0</v>
      </c>
      <c r="E606" s="1">
        <v>1</v>
      </c>
      <c r="F606">
        <v>20</v>
      </c>
      <c r="G606">
        <v>20</v>
      </c>
      <c r="H606" s="1">
        <v>0</v>
      </c>
      <c r="I606" s="2">
        <f>AVERAGE(Table13458[[#This Row],[Estimated costs 1]:[Estimated costs 20]])</f>
        <v>0</v>
      </c>
      <c r="J606" s="2">
        <f>_xlfn.STDEV.P(Table13458[[#This Row],[Estimated costs 1]:[Estimated costs 20]])</f>
        <v>0</v>
      </c>
      <c r="K606" s="2" t="e">
        <f>Table13458[[#This Row],[Dev]]/Table13458[[#This Row],[Mean]]*100</f>
        <v>#DIV/0!</v>
      </c>
      <c r="L606" s="2">
        <f>Table13458[[#This Row],[Estimated costs 1]]-Table13458[[#This Row],[Actual cost]]</f>
        <v>0</v>
      </c>
      <c r="M606" s="2" t="e">
        <f>Table13458[[#This Row],[Diff 1]]/Table13458[[#This Row],[Actual cost]]*100</f>
        <v>#DIV/0!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</row>
    <row r="607" spans="1:33" hidden="1" x14ac:dyDescent="0.3">
      <c r="A607" t="s">
        <v>631</v>
      </c>
      <c r="B607">
        <v>605</v>
      </c>
      <c r="C607" t="str">
        <f>LEFT(Table13458[[#This Row],[Contingency id]])</f>
        <v>C</v>
      </c>
      <c r="D607">
        <v>0</v>
      </c>
      <c r="E607" s="1">
        <v>1</v>
      </c>
      <c r="F607">
        <v>20</v>
      </c>
      <c r="G607">
        <v>20</v>
      </c>
      <c r="H607" s="1">
        <v>0</v>
      </c>
      <c r="I607" s="2">
        <f>AVERAGE(Table13458[[#This Row],[Estimated costs 1]:[Estimated costs 20]])</f>
        <v>0</v>
      </c>
      <c r="J607" s="2">
        <f>_xlfn.STDEV.P(Table13458[[#This Row],[Estimated costs 1]:[Estimated costs 20]])</f>
        <v>0</v>
      </c>
      <c r="K607" s="2" t="e">
        <f>Table13458[[#This Row],[Dev]]/Table13458[[#This Row],[Mean]]*100</f>
        <v>#DIV/0!</v>
      </c>
      <c r="L607" s="2">
        <f>Table13458[[#This Row],[Estimated costs 1]]-Table13458[[#This Row],[Actual cost]]</f>
        <v>0</v>
      </c>
      <c r="M607" s="2" t="e">
        <f>Table13458[[#This Row],[Diff 1]]/Table13458[[#This Row],[Actual cost]]*100</f>
        <v>#DIV/0!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</row>
    <row r="608" spans="1:33" hidden="1" x14ac:dyDescent="0.3">
      <c r="A608" t="s">
        <v>632</v>
      </c>
      <c r="B608">
        <v>606</v>
      </c>
      <c r="C608" t="str">
        <f>LEFT(Table13458[[#This Row],[Contingency id]])</f>
        <v>C</v>
      </c>
      <c r="D608">
        <v>0</v>
      </c>
      <c r="E608" s="1">
        <v>1</v>
      </c>
      <c r="F608">
        <v>20</v>
      </c>
      <c r="G608">
        <v>20</v>
      </c>
      <c r="H608" s="1">
        <v>0</v>
      </c>
      <c r="I608" s="2">
        <f>AVERAGE(Table13458[[#This Row],[Estimated costs 1]:[Estimated costs 20]])</f>
        <v>0</v>
      </c>
      <c r="J608" s="2">
        <f>_xlfn.STDEV.P(Table13458[[#This Row],[Estimated costs 1]:[Estimated costs 20]])</f>
        <v>0</v>
      </c>
      <c r="K608" s="2" t="e">
        <f>Table13458[[#This Row],[Dev]]/Table13458[[#This Row],[Mean]]*100</f>
        <v>#DIV/0!</v>
      </c>
      <c r="L608" s="2">
        <f>Table13458[[#This Row],[Estimated costs 1]]-Table13458[[#This Row],[Actual cost]]</f>
        <v>0</v>
      </c>
      <c r="M608" s="2" t="e">
        <f>Table13458[[#This Row],[Diff 1]]/Table13458[[#This Row],[Actual cost]]*100</f>
        <v>#DIV/0!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</row>
    <row r="609" spans="1:33" hidden="1" x14ac:dyDescent="0.3">
      <c r="A609" t="s">
        <v>633</v>
      </c>
      <c r="B609">
        <v>607</v>
      </c>
      <c r="C609" t="str">
        <f>LEFT(Table13458[[#This Row],[Contingency id]])</f>
        <v>C</v>
      </c>
      <c r="D609">
        <v>0</v>
      </c>
      <c r="E609" s="1">
        <v>1</v>
      </c>
      <c r="F609">
        <v>20</v>
      </c>
      <c r="G609">
        <v>20</v>
      </c>
      <c r="H609" s="1">
        <v>0</v>
      </c>
      <c r="I609" s="2">
        <f>AVERAGE(Table13458[[#This Row],[Estimated costs 1]:[Estimated costs 20]])</f>
        <v>0</v>
      </c>
      <c r="J609" s="2">
        <f>_xlfn.STDEV.P(Table13458[[#This Row],[Estimated costs 1]:[Estimated costs 20]])</f>
        <v>0</v>
      </c>
      <c r="K609" s="2" t="e">
        <f>Table13458[[#This Row],[Dev]]/Table13458[[#This Row],[Mean]]*100</f>
        <v>#DIV/0!</v>
      </c>
      <c r="L609" s="2">
        <f>Table13458[[#This Row],[Estimated costs 1]]-Table13458[[#This Row],[Actual cost]]</f>
        <v>0</v>
      </c>
      <c r="M609" s="2" t="e">
        <f>Table13458[[#This Row],[Diff 1]]/Table13458[[#This Row],[Actual cost]]*100</f>
        <v>#DIV/0!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</row>
    <row r="610" spans="1:33" hidden="1" x14ac:dyDescent="0.3">
      <c r="A610" t="s">
        <v>634</v>
      </c>
      <c r="B610">
        <v>608</v>
      </c>
      <c r="C610" t="str">
        <f>LEFT(Table13458[[#This Row],[Contingency id]])</f>
        <v>C</v>
      </c>
      <c r="D610">
        <v>0</v>
      </c>
      <c r="E610" s="1">
        <v>1</v>
      </c>
      <c r="F610">
        <v>20</v>
      </c>
      <c r="G610">
        <v>20</v>
      </c>
      <c r="H610" s="1">
        <v>0</v>
      </c>
      <c r="I610" s="2">
        <f>AVERAGE(Table13458[[#This Row],[Estimated costs 1]:[Estimated costs 20]])</f>
        <v>0</v>
      </c>
      <c r="J610" s="2">
        <f>_xlfn.STDEV.P(Table13458[[#This Row],[Estimated costs 1]:[Estimated costs 20]])</f>
        <v>0</v>
      </c>
      <c r="K610" s="2" t="e">
        <f>Table13458[[#This Row],[Dev]]/Table13458[[#This Row],[Mean]]*100</f>
        <v>#DIV/0!</v>
      </c>
      <c r="L610" s="2">
        <f>Table13458[[#This Row],[Estimated costs 1]]-Table13458[[#This Row],[Actual cost]]</f>
        <v>0</v>
      </c>
      <c r="M610" s="2" t="e">
        <f>Table13458[[#This Row],[Diff 1]]/Table13458[[#This Row],[Actual cost]]*100</f>
        <v>#DIV/0!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</row>
    <row r="611" spans="1:33" hidden="1" x14ac:dyDescent="0.3">
      <c r="A611" t="s">
        <v>635</v>
      </c>
      <c r="B611">
        <v>609</v>
      </c>
      <c r="C611" t="str">
        <f>LEFT(Table13458[[#This Row],[Contingency id]])</f>
        <v>C</v>
      </c>
      <c r="D611">
        <v>0</v>
      </c>
      <c r="E611" s="1">
        <v>1</v>
      </c>
      <c r="F611">
        <v>20</v>
      </c>
      <c r="G611">
        <v>20</v>
      </c>
      <c r="H611" s="1">
        <v>0</v>
      </c>
      <c r="I611" s="2">
        <f>AVERAGE(Table13458[[#This Row],[Estimated costs 1]:[Estimated costs 20]])</f>
        <v>0</v>
      </c>
      <c r="J611" s="2">
        <f>_xlfn.STDEV.P(Table13458[[#This Row],[Estimated costs 1]:[Estimated costs 20]])</f>
        <v>0</v>
      </c>
      <c r="K611" s="2" t="e">
        <f>Table13458[[#This Row],[Dev]]/Table13458[[#This Row],[Mean]]*100</f>
        <v>#DIV/0!</v>
      </c>
      <c r="L611" s="2">
        <f>Table13458[[#This Row],[Estimated costs 1]]-Table13458[[#This Row],[Actual cost]]</f>
        <v>0</v>
      </c>
      <c r="M611" s="2" t="e">
        <f>Table13458[[#This Row],[Diff 1]]/Table13458[[#This Row],[Actual cost]]*100</f>
        <v>#DIV/0!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</row>
    <row r="612" spans="1:33" hidden="1" x14ac:dyDescent="0.3">
      <c r="A612" t="s">
        <v>636</v>
      </c>
      <c r="B612">
        <v>610</v>
      </c>
      <c r="C612" t="str">
        <f>LEFT(Table13458[[#This Row],[Contingency id]])</f>
        <v>C</v>
      </c>
      <c r="D612">
        <v>0</v>
      </c>
      <c r="E612" s="1">
        <v>1</v>
      </c>
      <c r="F612">
        <v>20</v>
      </c>
      <c r="G612">
        <v>20</v>
      </c>
      <c r="H612" s="1">
        <v>0</v>
      </c>
      <c r="I612" s="2">
        <f>AVERAGE(Table13458[[#This Row],[Estimated costs 1]:[Estimated costs 20]])</f>
        <v>0</v>
      </c>
      <c r="J612" s="2">
        <f>_xlfn.STDEV.P(Table13458[[#This Row],[Estimated costs 1]:[Estimated costs 20]])</f>
        <v>0</v>
      </c>
      <c r="K612" s="2" t="e">
        <f>Table13458[[#This Row],[Dev]]/Table13458[[#This Row],[Mean]]*100</f>
        <v>#DIV/0!</v>
      </c>
      <c r="L612" s="2">
        <f>Table13458[[#This Row],[Estimated costs 1]]-Table13458[[#This Row],[Actual cost]]</f>
        <v>0</v>
      </c>
      <c r="M612" s="2" t="e">
        <f>Table13458[[#This Row],[Diff 1]]/Table13458[[#This Row],[Actual cost]]*100</f>
        <v>#DIV/0!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</row>
    <row r="613" spans="1:33" hidden="1" x14ac:dyDescent="0.3">
      <c r="A613" t="s">
        <v>637</v>
      </c>
      <c r="B613">
        <v>611</v>
      </c>
      <c r="C613" t="str">
        <f>LEFT(Table13458[[#This Row],[Contingency id]])</f>
        <v>C</v>
      </c>
      <c r="D613">
        <v>0</v>
      </c>
      <c r="E613" s="1">
        <v>1</v>
      </c>
      <c r="F613">
        <v>20</v>
      </c>
      <c r="G613">
        <v>20</v>
      </c>
      <c r="H613" s="1">
        <v>0</v>
      </c>
      <c r="I613" s="2">
        <f>AVERAGE(Table13458[[#This Row],[Estimated costs 1]:[Estimated costs 20]])</f>
        <v>0</v>
      </c>
      <c r="J613" s="2">
        <f>_xlfn.STDEV.P(Table13458[[#This Row],[Estimated costs 1]:[Estimated costs 20]])</f>
        <v>0</v>
      </c>
      <c r="K613" s="2" t="e">
        <f>Table13458[[#This Row],[Dev]]/Table13458[[#This Row],[Mean]]*100</f>
        <v>#DIV/0!</v>
      </c>
      <c r="L613" s="2">
        <f>Table13458[[#This Row],[Estimated costs 1]]-Table13458[[#This Row],[Actual cost]]</f>
        <v>0</v>
      </c>
      <c r="M613" s="2" t="e">
        <f>Table13458[[#This Row],[Diff 1]]/Table13458[[#This Row],[Actual cost]]*100</f>
        <v>#DIV/0!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</row>
    <row r="614" spans="1:33" hidden="1" x14ac:dyDescent="0.3">
      <c r="A614" t="s">
        <v>638</v>
      </c>
      <c r="B614">
        <v>612</v>
      </c>
      <c r="C614" t="str">
        <f>LEFT(Table13458[[#This Row],[Contingency id]])</f>
        <v>C</v>
      </c>
      <c r="D614">
        <v>0</v>
      </c>
      <c r="E614" s="1">
        <v>1.0526315789473599</v>
      </c>
      <c r="F614">
        <v>20</v>
      </c>
      <c r="G614">
        <v>19</v>
      </c>
      <c r="H614" s="1">
        <v>0</v>
      </c>
      <c r="I614" s="2">
        <f>AVERAGE(Table13458[[#This Row],[Estimated costs 1]:[Estimated costs 20]])</f>
        <v>0</v>
      </c>
      <c r="J614" s="2">
        <f>_xlfn.STDEV.P(Table13458[[#This Row],[Estimated costs 1]:[Estimated costs 20]])</f>
        <v>0</v>
      </c>
      <c r="K614" s="2" t="e">
        <f>Table13458[[#This Row],[Dev]]/Table13458[[#This Row],[Mean]]*100</f>
        <v>#DIV/0!</v>
      </c>
      <c r="L614" s="2">
        <f>Table13458[[#This Row],[Estimated costs 1]]-Table13458[[#This Row],[Actual cost]]</f>
        <v>0</v>
      </c>
      <c r="M614" s="2" t="e">
        <f>Table13458[[#This Row],[Diff 1]]/Table13458[[#This Row],[Actual cost]]*100</f>
        <v>#DIV/0!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</row>
    <row r="615" spans="1:33" hidden="1" x14ac:dyDescent="0.3">
      <c r="A615" t="s">
        <v>639</v>
      </c>
      <c r="B615">
        <v>613</v>
      </c>
      <c r="C615" t="str">
        <f>LEFT(Table13458[[#This Row],[Contingency id]])</f>
        <v>C</v>
      </c>
      <c r="D615">
        <v>0</v>
      </c>
      <c r="E615" s="1">
        <v>1</v>
      </c>
      <c r="F615">
        <v>20</v>
      </c>
      <c r="G615">
        <v>20</v>
      </c>
      <c r="H615" s="1">
        <v>0</v>
      </c>
      <c r="I615" s="2">
        <f>AVERAGE(Table13458[[#This Row],[Estimated costs 1]:[Estimated costs 20]])</f>
        <v>0</v>
      </c>
      <c r="J615" s="2">
        <f>_xlfn.STDEV.P(Table13458[[#This Row],[Estimated costs 1]:[Estimated costs 20]])</f>
        <v>0</v>
      </c>
      <c r="K615" s="2" t="e">
        <f>Table13458[[#This Row],[Dev]]/Table13458[[#This Row],[Mean]]*100</f>
        <v>#DIV/0!</v>
      </c>
      <c r="L615" s="2">
        <f>Table13458[[#This Row],[Estimated costs 1]]-Table13458[[#This Row],[Actual cost]]</f>
        <v>0</v>
      </c>
      <c r="M615" s="2" t="e">
        <f>Table13458[[#This Row],[Diff 1]]/Table13458[[#This Row],[Actual cost]]*100</f>
        <v>#DIV/0!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</row>
    <row r="616" spans="1:33" hidden="1" x14ac:dyDescent="0.3">
      <c r="A616" t="s">
        <v>640</v>
      </c>
      <c r="B616">
        <v>614</v>
      </c>
      <c r="C616" t="str">
        <f>LEFT(Table13458[[#This Row],[Contingency id]])</f>
        <v>C</v>
      </c>
      <c r="D616">
        <v>0</v>
      </c>
      <c r="E616" s="1">
        <v>1</v>
      </c>
      <c r="F616">
        <v>19</v>
      </c>
      <c r="G616">
        <v>19</v>
      </c>
      <c r="H616" s="1">
        <v>0</v>
      </c>
      <c r="I616" s="2">
        <f>AVERAGE(Table13458[[#This Row],[Estimated costs 1]:[Estimated costs 20]])</f>
        <v>0</v>
      </c>
      <c r="J616" s="2">
        <f>_xlfn.STDEV.P(Table13458[[#This Row],[Estimated costs 1]:[Estimated costs 20]])</f>
        <v>0</v>
      </c>
      <c r="K616" s="2" t="e">
        <f>Table13458[[#This Row],[Dev]]/Table13458[[#This Row],[Mean]]*100</f>
        <v>#DIV/0!</v>
      </c>
      <c r="L616" s="2">
        <f>Table13458[[#This Row],[Estimated costs 1]]-Table13458[[#This Row],[Actual cost]]</f>
        <v>0</v>
      </c>
      <c r="M616" s="2" t="e">
        <f>Table13458[[#This Row],[Diff 1]]/Table13458[[#This Row],[Actual cost]]*100</f>
        <v>#DIV/0!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</row>
    <row r="617" spans="1:33" hidden="1" x14ac:dyDescent="0.3">
      <c r="A617" t="s">
        <v>641</v>
      </c>
      <c r="B617">
        <v>615</v>
      </c>
      <c r="C617" t="str">
        <f>LEFT(Table13458[[#This Row],[Contingency id]])</f>
        <v>C</v>
      </c>
      <c r="D617">
        <v>0</v>
      </c>
      <c r="E617" s="1">
        <v>1.0347222222222201</v>
      </c>
      <c r="F617">
        <v>149</v>
      </c>
      <c r="G617">
        <v>144</v>
      </c>
      <c r="H617" s="1">
        <v>0</v>
      </c>
      <c r="I617" s="2">
        <f>AVERAGE(Table13458[[#This Row],[Estimated costs 1]:[Estimated costs 20]])</f>
        <v>0</v>
      </c>
      <c r="J617" s="2">
        <f>_xlfn.STDEV.P(Table13458[[#This Row],[Estimated costs 1]:[Estimated costs 20]])</f>
        <v>0</v>
      </c>
      <c r="K617" s="2" t="e">
        <f>Table13458[[#This Row],[Dev]]/Table13458[[#This Row],[Mean]]*100</f>
        <v>#DIV/0!</v>
      </c>
      <c r="L617" s="2">
        <f>Table13458[[#This Row],[Estimated costs 1]]-Table13458[[#This Row],[Actual cost]]</f>
        <v>0</v>
      </c>
      <c r="M617" s="2" t="e">
        <f>Table13458[[#This Row],[Diff 1]]/Table13458[[#This Row],[Actual cost]]*100</f>
        <v>#DIV/0!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</row>
    <row r="618" spans="1:33" hidden="1" x14ac:dyDescent="0.3">
      <c r="A618" t="s">
        <v>642</v>
      </c>
      <c r="B618">
        <v>616</v>
      </c>
      <c r="C618" t="str">
        <f>LEFT(Table13458[[#This Row],[Contingency id]])</f>
        <v>C</v>
      </c>
      <c r="D618">
        <v>0</v>
      </c>
      <c r="E618" s="1">
        <v>1.0347222222222201</v>
      </c>
      <c r="F618">
        <v>149</v>
      </c>
      <c r="G618">
        <v>144</v>
      </c>
      <c r="H618" s="1">
        <v>0</v>
      </c>
      <c r="I618" s="2">
        <f>AVERAGE(Table13458[[#This Row],[Estimated costs 1]:[Estimated costs 20]])</f>
        <v>0</v>
      </c>
      <c r="J618" s="2">
        <f>_xlfn.STDEV.P(Table13458[[#This Row],[Estimated costs 1]:[Estimated costs 20]])</f>
        <v>0</v>
      </c>
      <c r="K618" s="2" t="e">
        <f>Table13458[[#This Row],[Dev]]/Table13458[[#This Row],[Mean]]*100</f>
        <v>#DIV/0!</v>
      </c>
      <c r="L618" s="2">
        <f>Table13458[[#This Row],[Estimated costs 1]]-Table13458[[#This Row],[Actual cost]]</f>
        <v>0</v>
      </c>
      <c r="M618" s="2" t="e">
        <f>Table13458[[#This Row],[Diff 1]]/Table13458[[#This Row],[Actual cost]]*100</f>
        <v>#DIV/0!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</row>
    <row r="619" spans="1:33" hidden="1" x14ac:dyDescent="0.3">
      <c r="A619" t="s">
        <v>643</v>
      </c>
      <c r="B619">
        <v>617</v>
      </c>
      <c r="C619" t="str">
        <f>LEFT(Table13458[[#This Row],[Contingency id]])</f>
        <v>C</v>
      </c>
      <c r="D619">
        <v>0</v>
      </c>
      <c r="E619" s="1">
        <v>1.0419580419580401</v>
      </c>
      <c r="F619">
        <v>149</v>
      </c>
      <c r="G619">
        <v>143</v>
      </c>
      <c r="H619" s="1">
        <v>0</v>
      </c>
      <c r="I619" s="2">
        <f>AVERAGE(Table13458[[#This Row],[Estimated costs 1]:[Estimated costs 20]])</f>
        <v>0</v>
      </c>
      <c r="J619" s="2">
        <f>_xlfn.STDEV.P(Table13458[[#This Row],[Estimated costs 1]:[Estimated costs 20]])</f>
        <v>0</v>
      </c>
      <c r="K619" s="2" t="e">
        <f>Table13458[[#This Row],[Dev]]/Table13458[[#This Row],[Mean]]*100</f>
        <v>#DIV/0!</v>
      </c>
      <c r="L619" s="2">
        <f>Table13458[[#This Row],[Estimated costs 1]]-Table13458[[#This Row],[Actual cost]]</f>
        <v>0</v>
      </c>
      <c r="M619" s="2" t="e">
        <f>Table13458[[#This Row],[Diff 1]]/Table13458[[#This Row],[Actual cost]]*100</f>
        <v>#DIV/0!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</row>
    <row r="620" spans="1:33" hidden="1" x14ac:dyDescent="0.3">
      <c r="A620" t="s">
        <v>644</v>
      </c>
      <c r="B620">
        <v>618</v>
      </c>
      <c r="C620" t="str">
        <f>LEFT(Table13458[[#This Row],[Contingency id]])</f>
        <v>C</v>
      </c>
      <c r="D620">
        <v>0</v>
      </c>
      <c r="E620" s="1">
        <v>1.0347222222222201</v>
      </c>
      <c r="F620">
        <v>149</v>
      </c>
      <c r="G620">
        <v>144</v>
      </c>
      <c r="H620" s="1">
        <v>0</v>
      </c>
      <c r="I620" s="2">
        <f>AVERAGE(Table13458[[#This Row],[Estimated costs 1]:[Estimated costs 20]])</f>
        <v>0</v>
      </c>
      <c r="J620" s="2">
        <f>_xlfn.STDEV.P(Table13458[[#This Row],[Estimated costs 1]:[Estimated costs 20]])</f>
        <v>0</v>
      </c>
      <c r="K620" s="2" t="e">
        <f>Table13458[[#This Row],[Dev]]/Table13458[[#This Row],[Mean]]*100</f>
        <v>#DIV/0!</v>
      </c>
      <c r="L620" s="2">
        <f>Table13458[[#This Row],[Estimated costs 1]]-Table13458[[#This Row],[Actual cost]]</f>
        <v>0</v>
      </c>
      <c r="M620" s="2" t="e">
        <f>Table13458[[#This Row],[Diff 1]]/Table13458[[#This Row],[Actual cost]]*100</f>
        <v>#DIV/0!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</row>
    <row r="621" spans="1:33" hidden="1" x14ac:dyDescent="0.3">
      <c r="A621" t="s">
        <v>645</v>
      </c>
      <c r="B621">
        <v>619</v>
      </c>
      <c r="C621" t="str">
        <f>LEFT(Table13458[[#This Row],[Contingency id]])</f>
        <v>C</v>
      </c>
      <c r="D621">
        <v>0</v>
      </c>
      <c r="E621" s="1">
        <v>1.0347222222222201</v>
      </c>
      <c r="F621">
        <v>149</v>
      </c>
      <c r="G621">
        <v>144</v>
      </c>
      <c r="H621" s="1">
        <v>0</v>
      </c>
      <c r="I621" s="2">
        <f>AVERAGE(Table13458[[#This Row],[Estimated costs 1]:[Estimated costs 20]])</f>
        <v>0</v>
      </c>
      <c r="J621" s="2">
        <f>_xlfn.STDEV.P(Table13458[[#This Row],[Estimated costs 1]:[Estimated costs 20]])</f>
        <v>0</v>
      </c>
      <c r="K621" s="2" t="e">
        <f>Table13458[[#This Row],[Dev]]/Table13458[[#This Row],[Mean]]*100</f>
        <v>#DIV/0!</v>
      </c>
      <c r="L621" s="2">
        <f>Table13458[[#This Row],[Estimated costs 1]]-Table13458[[#This Row],[Actual cost]]</f>
        <v>0</v>
      </c>
      <c r="M621" s="2" t="e">
        <f>Table13458[[#This Row],[Diff 1]]/Table13458[[#This Row],[Actual cost]]*100</f>
        <v>#DIV/0!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</row>
    <row r="622" spans="1:33" hidden="1" x14ac:dyDescent="0.3">
      <c r="A622" t="s">
        <v>646</v>
      </c>
      <c r="B622">
        <v>620</v>
      </c>
      <c r="C622" t="str">
        <f>LEFT(Table13458[[#This Row],[Contingency id]])</f>
        <v>C</v>
      </c>
      <c r="D622">
        <v>0</v>
      </c>
      <c r="E622" s="1">
        <v>1.0392156862744999</v>
      </c>
      <c r="F622">
        <v>159</v>
      </c>
      <c r="G622">
        <v>153</v>
      </c>
      <c r="H622" s="1">
        <v>0</v>
      </c>
      <c r="I622" s="2">
        <f>AVERAGE(Table13458[[#This Row],[Estimated costs 1]:[Estimated costs 20]])</f>
        <v>0</v>
      </c>
      <c r="J622" s="2">
        <f>_xlfn.STDEV.P(Table13458[[#This Row],[Estimated costs 1]:[Estimated costs 20]])</f>
        <v>0</v>
      </c>
      <c r="K622" s="2" t="e">
        <f>Table13458[[#This Row],[Dev]]/Table13458[[#This Row],[Mean]]*100</f>
        <v>#DIV/0!</v>
      </c>
      <c r="L622" s="2">
        <f>Table13458[[#This Row],[Estimated costs 1]]-Table13458[[#This Row],[Actual cost]]</f>
        <v>0</v>
      </c>
      <c r="M622" s="2" t="e">
        <f>Table13458[[#This Row],[Diff 1]]/Table13458[[#This Row],[Actual cost]]*100</f>
        <v>#DIV/0!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</row>
    <row r="623" spans="1:33" hidden="1" x14ac:dyDescent="0.3">
      <c r="A623" t="s">
        <v>647</v>
      </c>
      <c r="B623">
        <v>621</v>
      </c>
      <c r="C623" t="str">
        <f>LEFT(Table13458[[#This Row],[Contingency id]])</f>
        <v>C</v>
      </c>
      <c r="D623">
        <v>0</v>
      </c>
      <c r="E623" s="1">
        <v>1.0347222222222201</v>
      </c>
      <c r="F623">
        <v>149</v>
      </c>
      <c r="G623">
        <v>144</v>
      </c>
      <c r="H623" s="1">
        <v>0</v>
      </c>
      <c r="I623" s="2">
        <f>AVERAGE(Table13458[[#This Row],[Estimated costs 1]:[Estimated costs 20]])</f>
        <v>0</v>
      </c>
      <c r="J623" s="2">
        <f>_xlfn.STDEV.P(Table13458[[#This Row],[Estimated costs 1]:[Estimated costs 20]])</f>
        <v>0</v>
      </c>
      <c r="K623" s="2" t="e">
        <f>Table13458[[#This Row],[Dev]]/Table13458[[#This Row],[Mean]]*100</f>
        <v>#DIV/0!</v>
      </c>
      <c r="L623" s="2">
        <f>Table13458[[#This Row],[Estimated costs 1]]-Table13458[[#This Row],[Actual cost]]</f>
        <v>0</v>
      </c>
      <c r="M623" s="2" t="e">
        <f>Table13458[[#This Row],[Diff 1]]/Table13458[[#This Row],[Actual cost]]*100</f>
        <v>#DIV/0!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</row>
    <row r="624" spans="1:33" hidden="1" x14ac:dyDescent="0.3">
      <c r="A624" t="s">
        <v>648</v>
      </c>
      <c r="B624">
        <v>622</v>
      </c>
      <c r="C624" t="str">
        <f>LEFT(Table13458[[#This Row],[Contingency id]])</f>
        <v>C</v>
      </c>
      <c r="D624">
        <v>0</v>
      </c>
      <c r="E624" s="1">
        <v>1.0392156862744999</v>
      </c>
      <c r="F624">
        <v>159</v>
      </c>
      <c r="G624">
        <v>153</v>
      </c>
      <c r="H624" s="1">
        <v>0</v>
      </c>
      <c r="I624" s="2">
        <f>AVERAGE(Table13458[[#This Row],[Estimated costs 1]:[Estimated costs 20]])</f>
        <v>0</v>
      </c>
      <c r="J624" s="2">
        <f>_xlfn.STDEV.P(Table13458[[#This Row],[Estimated costs 1]:[Estimated costs 20]])</f>
        <v>0</v>
      </c>
      <c r="K624" s="2" t="e">
        <f>Table13458[[#This Row],[Dev]]/Table13458[[#This Row],[Mean]]*100</f>
        <v>#DIV/0!</v>
      </c>
      <c r="L624" s="2">
        <f>Table13458[[#This Row],[Estimated costs 1]]-Table13458[[#This Row],[Actual cost]]</f>
        <v>0</v>
      </c>
      <c r="M624" s="2" t="e">
        <f>Table13458[[#This Row],[Diff 1]]/Table13458[[#This Row],[Actual cost]]*100</f>
        <v>#DIV/0!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</row>
    <row r="625" spans="1:33" hidden="1" x14ac:dyDescent="0.3">
      <c r="A625" t="s">
        <v>649</v>
      </c>
      <c r="B625">
        <v>623</v>
      </c>
      <c r="C625" t="str">
        <f>LEFT(Table13458[[#This Row],[Contingency id]])</f>
        <v>C</v>
      </c>
      <c r="D625">
        <v>0</v>
      </c>
      <c r="E625" s="1">
        <v>1</v>
      </c>
      <c r="F625">
        <v>70</v>
      </c>
      <c r="G625">
        <v>70</v>
      </c>
      <c r="H625" s="1">
        <v>0</v>
      </c>
      <c r="I625" s="2">
        <f>AVERAGE(Table13458[[#This Row],[Estimated costs 1]:[Estimated costs 20]])</f>
        <v>0</v>
      </c>
      <c r="J625" s="2">
        <f>_xlfn.STDEV.P(Table13458[[#This Row],[Estimated costs 1]:[Estimated costs 20]])</f>
        <v>0</v>
      </c>
      <c r="K625" s="2" t="e">
        <f>Table13458[[#This Row],[Dev]]/Table13458[[#This Row],[Mean]]*100</f>
        <v>#DIV/0!</v>
      </c>
      <c r="L625" s="2">
        <f>Table13458[[#This Row],[Estimated costs 1]]-Table13458[[#This Row],[Actual cost]]</f>
        <v>0</v>
      </c>
      <c r="M625" s="2" t="e">
        <f>Table13458[[#This Row],[Diff 1]]/Table13458[[#This Row],[Actual cost]]*100</f>
        <v>#DIV/0!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</row>
    <row r="626" spans="1:33" hidden="1" x14ac:dyDescent="0.3">
      <c r="A626" t="s">
        <v>650</v>
      </c>
      <c r="B626">
        <v>624</v>
      </c>
      <c r="C626" t="str">
        <f>LEFT(Table13458[[#This Row],[Contingency id]])</f>
        <v>C</v>
      </c>
      <c r="D626">
        <v>0</v>
      </c>
      <c r="E626" s="1">
        <v>1.02941176470588</v>
      </c>
      <c r="F626">
        <v>70</v>
      </c>
      <c r="G626">
        <v>68</v>
      </c>
      <c r="H626" s="1">
        <v>0</v>
      </c>
      <c r="I626" s="2">
        <f>AVERAGE(Table13458[[#This Row],[Estimated costs 1]:[Estimated costs 20]])</f>
        <v>0</v>
      </c>
      <c r="J626" s="2">
        <f>_xlfn.STDEV.P(Table13458[[#This Row],[Estimated costs 1]:[Estimated costs 20]])</f>
        <v>0</v>
      </c>
      <c r="K626" s="2" t="e">
        <f>Table13458[[#This Row],[Dev]]/Table13458[[#This Row],[Mean]]*100</f>
        <v>#DIV/0!</v>
      </c>
      <c r="L626" s="2">
        <f>Table13458[[#This Row],[Estimated costs 1]]-Table13458[[#This Row],[Actual cost]]</f>
        <v>0</v>
      </c>
      <c r="M626" s="2" t="e">
        <f>Table13458[[#This Row],[Diff 1]]/Table13458[[#This Row],[Actual cost]]*100</f>
        <v>#DIV/0!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</row>
    <row r="627" spans="1:33" hidden="1" x14ac:dyDescent="0.3">
      <c r="A627" t="s">
        <v>651</v>
      </c>
      <c r="B627">
        <v>625</v>
      </c>
      <c r="C627" t="str">
        <f>LEFT(Table13458[[#This Row],[Contingency id]])</f>
        <v>C</v>
      </c>
      <c r="D627">
        <v>0</v>
      </c>
      <c r="E627" s="1">
        <v>1.01449275362318</v>
      </c>
      <c r="F627">
        <v>70</v>
      </c>
      <c r="G627">
        <v>69</v>
      </c>
      <c r="H627" s="1">
        <v>0</v>
      </c>
      <c r="I627" s="2">
        <f>AVERAGE(Table13458[[#This Row],[Estimated costs 1]:[Estimated costs 20]])</f>
        <v>0</v>
      </c>
      <c r="J627" s="2">
        <f>_xlfn.STDEV.P(Table13458[[#This Row],[Estimated costs 1]:[Estimated costs 20]])</f>
        <v>0</v>
      </c>
      <c r="K627" s="2" t="e">
        <f>Table13458[[#This Row],[Dev]]/Table13458[[#This Row],[Mean]]*100</f>
        <v>#DIV/0!</v>
      </c>
      <c r="L627" s="2">
        <f>Table13458[[#This Row],[Estimated costs 1]]-Table13458[[#This Row],[Actual cost]]</f>
        <v>0</v>
      </c>
      <c r="M627" s="2" t="e">
        <f>Table13458[[#This Row],[Diff 1]]/Table13458[[#This Row],[Actual cost]]*100</f>
        <v>#DIV/0!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</row>
    <row r="628" spans="1:33" hidden="1" x14ac:dyDescent="0.3">
      <c r="A628" t="s">
        <v>652</v>
      </c>
      <c r="B628">
        <v>626</v>
      </c>
      <c r="C628" t="str">
        <f>LEFT(Table13458[[#This Row],[Contingency id]])</f>
        <v>C</v>
      </c>
      <c r="D628">
        <v>0</v>
      </c>
      <c r="E628" s="1">
        <v>1.01204819277108</v>
      </c>
      <c r="F628">
        <v>84</v>
      </c>
      <c r="G628">
        <v>83</v>
      </c>
      <c r="H628" s="1">
        <v>0</v>
      </c>
      <c r="I628" s="2">
        <f>AVERAGE(Table13458[[#This Row],[Estimated costs 1]:[Estimated costs 20]])</f>
        <v>0</v>
      </c>
      <c r="J628" s="2">
        <f>_xlfn.STDEV.P(Table13458[[#This Row],[Estimated costs 1]:[Estimated costs 20]])</f>
        <v>0</v>
      </c>
      <c r="K628" s="2" t="e">
        <f>Table13458[[#This Row],[Dev]]/Table13458[[#This Row],[Mean]]*100</f>
        <v>#DIV/0!</v>
      </c>
      <c r="L628" s="2">
        <f>Table13458[[#This Row],[Estimated costs 1]]-Table13458[[#This Row],[Actual cost]]</f>
        <v>0</v>
      </c>
      <c r="M628" s="2" t="e">
        <f>Table13458[[#This Row],[Diff 1]]/Table13458[[#This Row],[Actual cost]]*100</f>
        <v>#DIV/0!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</row>
    <row r="629" spans="1:33" hidden="1" x14ac:dyDescent="0.3">
      <c r="A629" t="s">
        <v>653</v>
      </c>
      <c r="B629">
        <v>627</v>
      </c>
      <c r="C629" t="str">
        <f>LEFT(Table13458[[#This Row],[Contingency id]])</f>
        <v>C</v>
      </c>
      <c r="D629">
        <v>0</v>
      </c>
      <c r="E629" s="1">
        <v>1.02941176470588</v>
      </c>
      <c r="F629">
        <v>70</v>
      </c>
      <c r="G629">
        <v>68</v>
      </c>
      <c r="H629" s="1">
        <v>0</v>
      </c>
      <c r="I629" s="2">
        <f>AVERAGE(Table13458[[#This Row],[Estimated costs 1]:[Estimated costs 20]])</f>
        <v>0</v>
      </c>
      <c r="J629" s="2">
        <f>_xlfn.STDEV.P(Table13458[[#This Row],[Estimated costs 1]:[Estimated costs 20]])</f>
        <v>0</v>
      </c>
      <c r="K629" s="2" t="e">
        <f>Table13458[[#This Row],[Dev]]/Table13458[[#This Row],[Mean]]*100</f>
        <v>#DIV/0!</v>
      </c>
      <c r="L629" s="2">
        <f>Table13458[[#This Row],[Estimated costs 1]]-Table13458[[#This Row],[Actual cost]]</f>
        <v>0</v>
      </c>
      <c r="M629" s="2" t="e">
        <f>Table13458[[#This Row],[Diff 1]]/Table13458[[#This Row],[Actual cost]]*100</f>
        <v>#DIV/0!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</row>
    <row r="630" spans="1:33" hidden="1" x14ac:dyDescent="0.3">
      <c r="A630" t="s">
        <v>654</v>
      </c>
      <c r="B630">
        <v>628</v>
      </c>
      <c r="C630" t="str">
        <f>LEFT(Table13458[[#This Row],[Contingency id]])</f>
        <v>C</v>
      </c>
      <c r="D630">
        <v>0</v>
      </c>
      <c r="E630" s="1">
        <v>1.0370370370370301</v>
      </c>
      <c r="F630">
        <v>84</v>
      </c>
      <c r="G630">
        <v>81</v>
      </c>
      <c r="H630" s="1">
        <v>0</v>
      </c>
      <c r="I630" s="2">
        <f>AVERAGE(Table13458[[#This Row],[Estimated costs 1]:[Estimated costs 20]])</f>
        <v>0</v>
      </c>
      <c r="J630" s="2">
        <f>_xlfn.STDEV.P(Table13458[[#This Row],[Estimated costs 1]:[Estimated costs 20]])</f>
        <v>0</v>
      </c>
      <c r="K630" s="2" t="e">
        <f>Table13458[[#This Row],[Dev]]/Table13458[[#This Row],[Mean]]*100</f>
        <v>#DIV/0!</v>
      </c>
      <c r="L630" s="2">
        <f>Table13458[[#This Row],[Estimated costs 1]]-Table13458[[#This Row],[Actual cost]]</f>
        <v>0</v>
      </c>
      <c r="M630" s="2" t="e">
        <f>Table13458[[#This Row],[Diff 1]]/Table13458[[#This Row],[Actual cost]]*100</f>
        <v>#DIV/0!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</row>
    <row r="631" spans="1:33" hidden="1" x14ac:dyDescent="0.3">
      <c r="A631" t="s">
        <v>655</v>
      </c>
      <c r="B631">
        <v>629</v>
      </c>
      <c r="C631" t="str">
        <f>LEFT(Table13458[[#This Row],[Contingency id]])</f>
        <v>C</v>
      </c>
      <c r="D631">
        <v>0</v>
      </c>
      <c r="E631" s="1">
        <v>1.02941176470588</v>
      </c>
      <c r="F631">
        <v>70</v>
      </c>
      <c r="G631">
        <v>68</v>
      </c>
      <c r="H631" s="1">
        <v>0</v>
      </c>
      <c r="I631" s="2">
        <f>AVERAGE(Table13458[[#This Row],[Estimated costs 1]:[Estimated costs 20]])</f>
        <v>0</v>
      </c>
      <c r="J631" s="2">
        <f>_xlfn.STDEV.P(Table13458[[#This Row],[Estimated costs 1]:[Estimated costs 20]])</f>
        <v>0</v>
      </c>
      <c r="K631" s="2" t="e">
        <f>Table13458[[#This Row],[Dev]]/Table13458[[#This Row],[Mean]]*100</f>
        <v>#DIV/0!</v>
      </c>
      <c r="L631" s="2">
        <f>Table13458[[#This Row],[Estimated costs 1]]-Table13458[[#This Row],[Actual cost]]</f>
        <v>0</v>
      </c>
      <c r="M631" s="2" t="e">
        <f>Table13458[[#This Row],[Diff 1]]/Table13458[[#This Row],[Actual cost]]*100</f>
        <v>#DIV/0!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</row>
    <row r="632" spans="1:33" hidden="1" x14ac:dyDescent="0.3">
      <c r="A632" t="s">
        <v>656</v>
      </c>
      <c r="B632">
        <v>630</v>
      </c>
      <c r="C632" t="str">
        <f>LEFT(Table13458[[#This Row],[Contingency id]])</f>
        <v>C</v>
      </c>
      <c r="D632">
        <v>0</v>
      </c>
      <c r="E632" s="1">
        <v>1.01449275362318</v>
      </c>
      <c r="F632">
        <v>70</v>
      </c>
      <c r="G632">
        <v>69</v>
      </c>
      <c r="H632" s="1">
        <v>0</v>
      </c>
      <c r="I632" s="2">
        <f>AVERAGE(Table13458[[#This Row],[Estimated costs 1]:[Estimated costs 20]])</f>
        <v>0</v>
      </c>
      <c r="J632" s="2">
        <f>_xlfn.STDEV.P(Table13458[[#This Row],[Estimated costs 1]:[Estimated costs 20]])</f>
        <v>0</v>
      </c>
      <c r="K632" s="2" t="e">
        <f>Table13458[[#This Row],[Dev]]/Table13458[[#This Row],[Mean]]*100</f>
        <v>#DIV/0!</v>
      </c>
      <c r="L632" s="2">
        <f>Table13458[[#This Row],[Estimated costs 1]]-Table13458[[#This Row],[Actual cost]]</f>
        <v>0</v>
      </c>
      <c r="M632" s="2" t="e">
        <f>Table13458[[#This Row],[Diff 1]]/Table13458[[#This Row],[Actual cost]]*100</f>
        <v>#DIV/0!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</row>
    <row r="633" spans="1:33" hidden="1" x14ac:dyDescent="0.3">
      <c r="A633" t="s">
        <v>657</v>
      </c>
      <c r="B633">
        <v>631</v>
      </c>
      <c r="C633" t="str">
        <f>LEFT(Table13458[[#This Row],[Contingency id]])</f>
        <v>C</v>
      </c>
      <c r="D633">
        <v>0</v>
      </c>
      <c r="E633" s="1">
        <v>1</v>
      </c>
      <c r="F633">
        <v>70</v>
      </c>
      <c r="G633">
        <v>70</v>
      </c>
      <c r="H633" s="1">
        <v>0</v>
      </c>
      <c r="I633" s="2">
        <f>AVERAGE(Table13458[[#This Row],[Estimated costs 1]:[Estimated costs 20]])</f>
        <v>0</v>
      </c>
      <c r="J633" s="2">
        <f>_xlfn.STDEV.P(Table13458[[#This Row],[Estimated costs 1]:[Estimated costs 20]])</f>
        <v>0</v>
      </c>
      <c r="K633" s="2" t="e">
        <f>Table13458[[#This Row],[Dev]]/Table13458[[#This Row],[Mean]]*100</f>
        <v>#DIV/0!</v>
      </c>
      <c r="L633" s="2">
        <f>Table13458[[#This Row],[Estimated costs 1]]-Table13458[[#This Row],[Actual cost]]</f>
        <v>0</v>
      </c>
      <c r="M633" s="2" t="e">
        <f>Table13458[[#This Row],[Diff 1]]/Table13458[[#This Row],[Actual cost]]*100</f>
        <v>#DIV/0!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</row>
    <row r="634" spans="1:33" hidden="1" x14ac:dyDescent="0.3">
      <c r="A634" t="s">
        <v>658</v>
      </c>
      <c r="B634">
        <v>632</v>
      </c>
      <c r="C634" t="str">
        <f>LEFT(Table13458[[#This Row],[Contingency id]])</f>
        <v>C</v>
      </c>
      <c r="D634">
        <v>0</v>
      </c>
      <c r="E634" s="1">
        <v>1.0243902439024299</v>
      </c>
      <c r="F634">
        <v>84</v>
      </c>
      <c r="G634">
        <v>82</v>
      </c>
      <c r="H634" s="1">
        <v>0</v>
      </c>
      <c r="I634" s="2">
        <f>AVERAGE(Table13458[[#This Row],[Estimated costs 1]:[Estimated costs 20]])</f>
        <v>0</v>
      </c>
      <c r="J634" s="2">
        <f>_xlfn.STDEV.P(Table13458[[#This Row],[Estimated costs 1]:[Estimated costs 20]])</f>
        <v>0</v>
      </c>
      <c r="K634" s="2" t="e">
        <f>Table13458[[#This Row],[Dev]]/Table13458[[#This Row],[Mean]]*100</f>
        <v>#DIV/0!</v>
      </c>
      <c r="L634" s="2">
        <f>Table13458[[#This Row],[Estimated costs 1]]-Table13458[[#This Row],[Actual cost]]</f>
        <v>0</v>
      </c>
      <c r="M634" s="2" t="e">
        <f>Table13458[[#This Row],[Diff 1]]/Table13458[[#This Row],[Actual cost]]*100</f>
        <v>#DIV/0!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</row>
    <row r="635" spans="1:33" hidden="1" x14ac:dyDescent="0.3">
      <c r="A635" t="s">
        <v>659</v>
      </c>
      <c r="B635">
        <v>633</v>
      </c>
      <c r="C635" t="str">
        <f>LEFT(Table13458[[#This Row],[Contingency id]])</f>
        <v>C</v>
      </c>
      <c r="D635">
        <v>0</v>
      </c>
      <c r="E635" s="1">
        <v>1.0243902439024299</v>
      </c>
      <c r="F635">
        <v>84</v>
      </c>
      <c r="G635">
        <v>82</v>
      </c>
      <c r="H635" s="1">
        <v>0</v>
      </c>
      <c r="I635" s="2">
        <f>AVERAGE(Table13458[[#This Row],[Estimated costs 1]:[Estimated costs 20]])</f>
        <v>0</v>
      </c>
      <c r="J635" s="2">
        <f>_xlfn.STDEV.P(Table13458[[#This Row],[Estimated costs 1]:[Estimated costs 20]])</f>
        <v>0</v>
      </c>
      <c r="K635" s="2" t="e">
        <f>Table13458[[#This Row],[Dev]]/Table13458[[#This Row],[Mean]]*100</f>
        <v>#DIV/0!</v>
      </c>
      <c r="L635" s="2">
        <f>Table13458[[#This Row],[Estimated costs 1]]-Table13458[[#This Row],[Actual cost]]</f>
        <v>0</v>
      </c>
      <c r="M635" s="2" t="e">
        <f>Table13458[[#This Row],[Diff 1]]/Table13458[[#This Row],[Actual cost]]*100</f>
        <v>#DIV/0!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</row>
    <row r="636" spans="1:33" hidden="1" x14ac:dyDescent="0.3">
      <c r="A636" t="s">
        <v>660</v>
      </c>
      <c r="B636">
        <v>634</v>
      </c>
      <c r="C636" t="str">
        <f>LEFT(Table13458[[#This Row],[Contingency id]])</f>
        <v>C</v>
      </c>
      <c r="D636">
        <v>0</v>
      </c>
      <c r="E636" s="1">
        <v>1.0370370370370301</v>
      </c>
      <c r="F636">
        <v>84</v>
      </c>
      <c r="G636">
        <v>81</v>
      </c>
      <c r="H636" s="1">
        <v>0</v>
      </c>
      <c r="I636" s="2">
        <f>AVERAGE(Table13458[[#This Row],[Estimated costs 1]:[Estimated costs 20]])</f>
        <v>0</v>
      </c>
      <c r="J636" s="2">
        <f>_xlfn.STDEV.P(Table13458[[#This Row],[Estimated costs 1]:[Estimated costs 20]])</f>
        <v>0</v>
      </c>
      <c r="K636" s="2" t="e">
        <f>Table13458[[#This Row],[Dev]]/Table13458[[#This Row],[Mean]]*100</f>
        <v>#DIV/0!</v>
      </c>
      <c r="L636" s="2">
        <f>Table13458[[#This Row],[Estimated costs 1]]-Table13458[[#This Row],[Actual cost]]</f>
        <v>0</v>
      </c>
      <c r="M636" s="2" t="e">
        <f>Table13458[[#This Row],[Diff 1]]/Table13458[[#This Row],[Actual cost]]*100</f>
        <v>#DIV/0!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</row>
    <row r="637" spans="1:33" hidden="1" x14ac:dyDescent="0.3">
      <c r="A637" t="s">
        <v>661</v>
      </c>
      <c r="B637">
        <v>635</v>
      </c>
      <c r="C637" t="str">
        <f>LEFT(Table13458[[#This Row],[Contingency id]])</f>
        <v>C</v>
      </c>
      <c r="D637">
        <v>0</v>
      </c>
      <c r="E637" s="1">
        <v>1.01449275362318</v>
      </c>
      <c r="F637">
        <v>70</v>
      </c>
      <c r="G637">
        <v>69</v>
      </c>
      <c r="H637" s="1">
        <v>0</v>
      </c>
      <c r="I637" s="2">
        <f>AVERAGE(Table13458[[#This Row],[Estimated costs 1]:[Estimated costs 20]])</f>
        <v>0</v>
      </c>
      <c r="J637" s="2">
        <f>_xlfn.STDEV.P(Table13458[[#This Row],[Estimated costs 1]:[Estimated costs 20]])</f>
        <v>0</v>
      </c>
      <c r="K637" s="2" t="e">
        <f>Table13458[[#This Row],[Dev]]/Table13458[[#This Row],[Mean]]*100</f>
        <v>#DIV/0!</v>
      </c>
      <c r="L637" s="2">
        <f>Table13458[[#This Row],[Estimated costs 1]]-Table13458[[#This Row],[Actual cost]]</f>
        <v>0</v>
      </c>
      <c r="M637" s="2" t="e">
        <f>Table13458[[#This Row],[Diff 1]]/Table13458[[#This Row],[Actual cost]]*100</f>
        <v>#DIV/0!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</row>
    <row r="638" spans="1:33" hidden="1" x14ac:dyDescent="0.3">
      <c r="A638" t="s">
        <v>662</v>
      </c>
      <c r="B638">
        <v>636</v>
      </c>
      <c r="C638" t="str">
        <f>LEFT(Table13458[[#This Row],[Contingency id]])</f>
        <v>C</v>
      </c>
      <c r="D638">
        <v>0</v>
      </c>
      <c r="E638" s="1">
        <v>1.01449275362318</v>
      </c>
      <c r="F638">
        <v>70</v>
      </c>
      <c r="G638">
        <v>69</v>
      </c>
      <c r="H638" s="1">
        <v>0</v>
      </c>
      <c r="I638" s="2">
        <f>AVERAGE(Table13458[[#This Row],[Estimated costs 1]:[Estimated costs 20]])</f>
        <v>0</v>
      </c>
      <c r="J638" s="2">
        <f>_xlfn.STDEV.P(Table13458[[#This Row],[Estimated costs 1]:[Estimated costs 20]])</f>
        <v>0</v>
      </c>
      <c r="K638" s="2" t="e">
        <f>Table13458[[#This Row],[Dev]]/Table13458[[#This Row],[Mean]]*100</f>
        <v>#DIV/0!</v>
      </c>
      <c r="L638" s="2">
        <f>Table13458[[#This Row],[Estimated costs 1]]-Table13458[[#This Row],[Actual cost]]</f>
        <v>0</v>
      </c>
      <c r="M638" s="2" t="e">
        <f>Table13458[[#This Row],[Diff 1]]/Table13458[[#This Row],[Actual cost]]*100</f>
        <v>#DIV/0!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</row>
    <row r="639" spans="1:33" hidden="1" x14ac:dyDescent="0.3">
      <c r="A639" t="s">
        <v>663</v>
      </c>
      <c r="B639">
        <v>637</v>
      </c>
      <c r="C639" t="str">
        <f>LEFT(Table13458[[#This Row],[Contingency id]])</f>
        <v>C</v>
      </c>
      <c r="D639">
        <v>0</v>
      </c>
      <c r="E639" s="1">
        <v>1.00826446280991</v>
      </c>
      <c r="F639">
        <v>122</v>
      </c>
      <c r="G639">
        <v>121</v>
      </c>
      <c r="H639" s="1">
        <v>0</v>
      </c>
      <c r="I639" s="2">
        <f>AVERAGE(Table13458[[#This Row],[Estimated costs 1]:[Estimated costs 20]])</f>
        <v>0</v>
      </c>
      <c r="J639" s="2">
        <f>_xlfn.STDEV.P(Table13458[[#This Row],[Estimated costs 1]:[Estimated costs 20]])</f>
        <v>0</v>
      </c>
      <c r="K639" s="2" t="e">
        <f>Table13458[[#This Row],[Dev]]/Table13458[[#This Row],[Mean]]*100</f>
        <v>#DIV/0!</v>
      </c>
      <c r="L639" s="2">
        <f>Table13458[[#This Row],[Estimated costs 1]]-Table13458[[#This Row],[Actual cost]]</f>
        <v>0</v>
      </c>
      <c r="M639" s="2" t="e">
        <f>Table13458[[#This Row],[Diff 1]]/Table13458[[#This Row],[Actual cost]]*100</f>
        <v>#DIV/0!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</row>
    <row r="640" spans="1:33" hidden="1" x14ac:dyDescent="0.3">
      <c r="A640" t="s">
        <v>664</v>
      </c>
      <c r="B640">
        <v>638</v>
      </c>
      <c r="C640" t="str">
        <f>LEFT(Table13458[[#This Row],[Contingency id]])</f>
        <v>C</v>
      </c>
      <c r="D640">
        <v>0</v>
      </c>
      <c r="E640" s="1">
        <v>1.0338983050847399</v>
      </c>
      <c r="F640">
        <v>122</v>
      </c>
      <c r="G640">
        <v>118</v>
      </c>
      <c r="H640" s="1">
        <v>0</v>
      </c>
      <c r="I640" s="2">
        <f>AVERAGE(Table13458[[#This Row],[Estimated costs 1]:[Estimated costs 20]])</f>
        <v>0</v>
      </c>
      <c r="J640" s="2">
        <f>_xlfn.STDEV.P(Table13458[[#This Row],[Estimated costs 1]:[Estimated costs 20]])</f>
        <v>0</v>
      </c>
      <c r="K640" s="2" t="e">
        <f>Table13458[[#This Row],[Dev]]/Table13458[[#This Row],[Mean]]*100</f>
        <v>#DIV/0!</v>
      </c>
      <c r="L640" s="2">
        <f>Table13458[[#This Row],[Estimated costs 1]]-Table13458[[#This Row],[Actual cost]]</f>
        <v>0</v>
      </c>
      <c r="M640" s="2" t="e">
        <f>Table13458[[#This Row],[Diff 1]]/Table13458[[#This Row],[Actual cost]]*100</f>
        <v>#DIV/0!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</row>
    <row r="641" spans="1:33" hidden="1" x14ac:dyDescent="0.3">
      <c r="A641" t="s">
        <v>665</v>
      </c>
      <c r="B641">
        <v>639</v>
      </c>
      <c r="C641" t="str">
        <f>LEFT(Table13458[[#This Row],[Contingency id]])</f>
        <v>C</v>
      </c>
      <c r="D641">
        <v>0</v>
      </c>
      <c r="E641" s="1">
        <v>1.02521008403361</v>
      </c>
      <c r="F641">
        <v>122</v>
      </c>
      <c r="G641">
        <v>119</v>
      </c>
      <c r="H641" s="1">
        <v>0</v>
      </c>
      <c r="I641" s="2">
        <f>AVERAGE(Table13458[[#This Row],[Estimated costs 1]:[Estimated costs 20]])</f>
        <v>0</v>
      </c>
      <c r="J641" s="2">
        <f>_xlfn.STDEV.P(Table13458[[#This Row],[Estimated costs 1]:[Estimated costs 20]])</f>
        <v>0</v>
      </c>
      <c r="K641" s="2" t="e">
        <f>Table13458[[#This Row],[Dev]]/Table13458[[#This Row],[Mean]]*100</f>
        <v>#DIV/0!</v>
      </c>
      <c r="L641" s="2">
        <f>Table13458[[#This Row],[Estimated costs 1]]-Table13458[[#This Row],[Actual cost]]</f>
        <v>0</v>
      </c>
      <c r="M641" s="2" t="e">
        <f>Table13458[[#This Row],[Diff 1]]/Table13458[[#This Row],[Actual cost]]*100</f>
        <v>#DIV/0!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</row>
    <row r="642" spans="1:33" hidden="1" x14ac:dyDescent="0.3">
      <c r="A642" t="s">
        <v>666</v>
      </c>
      <c r="B642">
        <v>640</v>
      </c>
      <c r="C642" t="str">
        <f>LEFT(Table13458[[#This Row],[Contingency id]])</f>
        <v>C</v>
      </c>
      <c r="D642">
        <v>0</v>
      </c>
      <c r="E642" s="1">
        <v>1.0188679245283001</v>
      </c>
      <c r="F642">
        <v>108</v>
      </c>
      <c r="G642">
        <v>106</v>
      </c>
      <c r="H642" s="1">
        <v>0</v>
      </c>
      <c r="I642" s="2">
        <f>AVERAGE(Table13458[[#This Row],[Estimated costs 1]:[Estimated costs 20]])</f>
        <v>0</v>
      </c>
      <c r="J642" s="2">
        <f>_xlfn.STDEV.P(Table13458[[#This Row],[Estimated costs 1]:[Estimated costs 20]])</f>
        <v>0</v>
      </c>
      <c r="K642" s="2" t="e">
        <f>Table13458[[#This Row],[Dev]]/Table13458[[#This Row],[Mean]]*100</f>
        <v>#DIV/0!</v>
      </c>
      <c r="L642" s="2">
        <f>Table13458[[#This Row],[Estimated costs 1]]-Table13458[[#This Row],[Actual cost]]</f>
        <v>0</v>
      </c>
      <c r="M642" s="2" t="e">
        <f>Table13458[[#This Row],[Diff 1]]/Table13458[[#This Row],[Actual cost]]*100</f>
        <v>#DIV/0!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</row>
    <row r="643" spans="1:33" hidden="1" x14ac:dyDescent="0.3">
      <c r="A643" t="s">
        <v>667</v>
      </c>
      <c r="B643">
        <v>641</v>
      </c>
      <c r="C643" t="str">
        <f>LEFT(Table13458[[#This Row],[Contingency id]])</f>
        <v>C</v>
      </c>
      <c r="D643">
        <v>0</v>
      </c>
      <c r="E643" s="1">
        <v>1.0338983050847399</v>
      </c>
      <c r="F643">
        <v>122</v>
      </c>
      <c r="G643">
        <v>118</v>
      </c>
      <c r="H643" s="1">
        <v>0</v>
      </c>
      <c r="I643" s="2">
        <f>AVERAGE(Table13458[[#This Row],[Estimated costs 1]:[Estimated costs 20]])</f>
        <v>0</v>
      </c>
      <c r="J643" s="2">
        <f>_xlfn.STDEV.P(Table13458[[#This Row],[Estimated costs 1]:[Estimated costs 20]])</f>
        <v>0</v>
      </c>
      <c r="K643" s="2" t="e">
        <f>Table13458[[#This Row],[Dev]]/Table13458[[#This Row],[Mean]]*100</f>
        <v>#DIV/0!</v>
      </c>
      <c r="L643" s="2">
        <f>Table13458[[#This Row],[Estimated costs 1]]-Table13458[[#This Row],[Actual cost]]</f>
        <v>0</v>
      </c>
      <c r="M643" s="2" t="e">
        <f>Table13458[[#This Row],[Diff 1]]/Table13458[[#This Row],[Actual cost]]*100</f>
        <v>#DIV/0!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</row>
    <row r="644" spans="1:33" hidden="1" x14ac:dyDescent="0.3">
      <c r="A644" t="s">
        <v>668</v>
      </c>
      <c r="B644">
        <v>642</v>
      </c>
      <c r="C644" t="str">
        <f>LEFT(Table13458[[#This Row],[Contingency id]])</f>
        <v>C</v>
      </c>
      <c r="D644">
        <v>0</v>
      </c>
      <c r="E644" s="1">
        <v>1.02521008403361</v>
      </c>
      <c r="F644">
        <v>122</v>
      </c>
      <c r="G644">
        <v>119</v>
      </c>
      <c r="H644" s="1">
        <v>0</v>
      </c>
      <c r="I644" s="2">
        <f>AVERAGE(Table13458[[#This Row],[Estimated costs 1]:[Estimated costs 20]])</f>
        <v>0</v>
      </c>
      <c r="J644" s="2">
        <f>_xlfn.STDEV.P(Table13458[[#This Row],[Estimated costs 1]:[Estimated costs 20]])</f>
        <v>0</v>
      </c>
      <c r="K644" s="2" t="e">
        <f>Table13458[[#This Row],[Dev]]/Table13458[[#This Row],[Mean]]*100</f>
        <v>#DIV/0!</v>
      </c>
      <c r="L644" s="2">
        <f>Table13458[[#This Row],[Estimated costs 1]]-Table13458[[#This Row],[Actual cost]]</f>
        <v>0</v>
      </c>
      <c r="M644" s="2" t="e">
        <f>Table13458[[#This Row],[Diff 1]]/Table13458[[#This Row],[Actual cost]]*100</f>
        <v>#DIV/0!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</row>
    <row r="645" spans="1:33" hidden="1" x14ac:dyDescent="0.3">
      <c r="A645" t="s">
        <v>669</v>
      </c>
      <c r="B645">
        <v>643</v>
      </c>
      <c r="C645" t="str">
        <f>LEFT(Table13458[[#This Row],[Contingency id]])</f>
        <v>C</v>
      </c>
      <c r="D645">
        <v>0</v>
      </c>
      <c r="E645" s="1">
        <v>1.0338983050847399</v>
      </c>
      <c r="F645">
        <v>122</v>
      </c>
      <c r="G645">
        <v>118</v>
      </c>
      <c r="H645" s="1">
        <v>0</v>
      </c>
      <c r="I645" s="2">
        <f>AVERAGE(Table13458[[#This Row],[Estimated costs 1]:[Estimated costs 20]])</f>
        <v>0</v>
      </c>
      <c r="J645" s="2">
        <f>_xlfn.STDEV.P(Table13458[[#This Row],[Estimated costs 1]:[Estimated costs 20]])</f>
        <v>0</v>
      </c>
      <c r="K645" s="2" t="e">
        <f>Table13458[[#This Row],[Dev]]/Table13458[[#This Row],[Mean]]*100</f>
        <v>#DIV/0!</v>
      </c>
      <c r="L645" s="2">
        <f>Table13458[[#This Row],[Estimated costs 1]]-Table13458[[#This Row],[Actual cost]]</f>
        <v>0</v>
      </c>
      <c r="M645" s="2" t="e">
        <f>Table13458[[#This Row],[Diff 1]]/Table13458[[#This Row],[Actual cost]]*100</f>
        <v>#DIV/0!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</row>
    <row r="646" spans="1:33" hidden="1" x14ac:dyDescent="0.3">
      <c r="A646" t="s">
        <v>670</v>
      </c>
      <c r="B646">
        <v>644</v>
      </c>
      <c r="C646" t="str">
        <f>LEFT(Table13458[[#This Row],[Contingency id]])</f>
        <v>C</v>
      </c>
      <c r="D646">
        <v>0</v>
      </c>
      <c r="E646" s="1">
        <v>1.0427350427350399</v>
      </c>
      <c r="F646">
        <v>122</v>
      </c>
      <c r="G646">
        <v>117</v>
      </c>
      <c r="H646" s="1">
        <v>0</v>
      </c>
      <c r="I646" s="2">
        <f>AVERAGE(Table13458[[#This Row],[Estimated costs 1]:[Estimated costs 20]])</f>
        <v>0</v>
      </c>
      <c r="J646" s="2">
        <f>_xlfn.STDEV.P(Table13458[[#This Row],[Estimated costs 1]:[Estimated costs 20]])</f>
        <v>0</v>
      </c>
      <c r="K646" s="2" t="e">
        <f>Table13458[[#This Row],[Dev]]/Table13458[[#This Row],[Mean]]*100</f>
        <v>#DIV/0!</v>
      </c>
      <c r="L646" s="2">
        <f>Table13458[[#This Row],[Estimated costs 1]]-Table13458[[#This Row],[Actual cost]]</f>
        <v>0</v>
      </c>
      <c r="M646" s="2" t="e">
        <f>Table13458[[#This Row],[Diff 1]]/Table13458[[#This Row],[Actual cost]]*100</f>
        <v>#DIV/0!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</row>
    <row r="647" spans="1:33" hidden="1" x14ac:dyDescent="0.3">
      <c r="A647" t="s">
        <v>671</v>
      </c>
      <c r="B647">
        <v>645</v>
      </c>
      <c r="C647" t="str">
        <f>LEFT(Table13458[[#This Row],[Contingency id]])</f>
        <v>C</v>
      </c>
      <c r="D647">
        <v>0</v>
      </c>
      <c r="E647" s="1">
        <v>1.05172413793103</v>
      </c>
      <c r="F647">
        <v>122</v>
      </c>
      <c r="G647">
        <v>116</v>
      </c>
      <c r="H647" s="1">
        <v>0</v>
      </c>
      <c r="I647" s="2">
        <f>AVERAGE(Table13458[[#This Row],[Estimated costs 1]:[Estimated costs 20]])</f>
        <v>0</v>
      </c>
      <c r="J647" s="2">
        <f>_xlfn.STDEV.P(Table13458[[#This Row],[Estimated costs 1]:[Estimated costs 20]])</f>
        <v>0</v>
      </c>
      <c r="K647" s="2" t="e">
        <f>Table13458[[#This Row],[Dev]]/Table13458[[#This Row],[Mean]]*100</f>
        <v>#DIV/0!</v>
      </c>
      <c r="L647" s="2">
        <f>Table13458[[#This Row],[Estimated costs 1]]-Table13458[[#This Row],[Actual cost]]</f>
        <v>0</v>
      </c>
      <c r="M647" s="2" t="e">
        <f>Table13458[[#This Row],[Diff 1]]/Table13458[[#This Row],[Actual cost]]*100</f>
        <v>#DIV/0!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</row>
    <row r="648" spans="1:33" hidden="1" x14ac:dyDescent="0.3">
      <c r="A648" t="s">
        <v>672</v>
      </c>
      <c r="B648">
        <v>646</v>
      </c>
      <c r="C648" t="str">
        <f>LEFT(Table13458[[#This Row],[Contingency id]])</f>
        <v>C</v>
      </c>
      <c r="D648">
        <v>0</v>
      </c>
      <c r="E648" s="1">
        <v>1.0701754385964899</v>
      </c>
      <c r="F648">
        <v>122</v>
      </c>
      <c r="G648">
        <v>114</v>
      </c>
      <c r="H648" s="1">
        <v>0</v>
      </c>
      <c r="I648" s="2">
        <f>AVERAGE(Table13458[[#This Row],[Estimated costs 1]:[Estimated costs 20]])</f>
        <v>0</v>
      </c>
      <c r="J648" s="2">
        <f>_xlfn.STDEV.P(Table13458[[#This Row],[Estimated costs 1]:[Estimated costs 20]])</f>
        <v>0</v>
      </c>
      <c r="K648" s="2" t="e">
        <f>Table13458[[#This Row],[Dev]]/Table13458[[#This Row],[Mean]]*100</f>
        <v>#DIV/0!</v>
      </c>
      <c r="L648" s="2">
        <f>Table13458[[#This Row],[Estimated costs 1]]-Table13458[[#This Row],[Actual cost]]</f>
        <v>0</v>
      </c>
      <c r="M648" s="2" t="e">
        <f>Table13458[[#This Row],[Diff 1]]/Table13458[[#This Row],[Actual cost]]*100</f>
        <v>#DIV/0!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</row>
    <row r="649" spans="1:33" hidden="1" x14ac:dyDescent="0.3">
      <c r="A649" t="s">
        <v>673</v>
      </c>
      <c r="B649">
        <v>647</v>
      </c>
      <c r="C649" t="str">
        <f>LEFT(Table13458[[#This Row],[Contingency id]])</f>
        <v>C</v>
      </c>
      <c r="D649">
        <v>0</v>
      </c>
      <c r="E649" s="1">
        <v>1.03883495145631</v>
      </c>
      <c r="F649">
        <v>107</v>
      </c>
      <c r="G649">
        <v>103</v>
      </c>
      <c r="H649" s="1">
        <v>0</v>
      </c>
      <c r="I649" s="2">
        <f>AVERAGE(Table13458[[#This Row],[Estimated costs 1]:[Estimated costs 20]])</f>
        <v>0</v>
      </c>
      <c r="J649" s="2">
        <f>_xlfn.STDEV.P(Table13458[[#This Row],[Estimated costs 1]:[Estimated costs 20]])</f>
        <v>0</v>
      </c>
      <c r="K649" s="2" t="e">
        <f>Table13458[[#This Row],[Dev]]/Table13458[[#This Row],[Mean]]*100</f>
        <v>#DIV/0!</v>
      </c>
      <c r="L649" s="2">
        <f>Table13458[[#This Row],[Estimated costs 1]]-Table13458[[#This Row],[Actual cost]]</f>
        <v>0</v>
      </c>
      <c r="M649" s="2" t="e">
        <f>Table13458[[#This Row],[Diff 1]]/Table13458[[#This Row],[Actual cost]]*100</f>
        <v>#DIV/0!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</row>
    <row r="650" spans="1:33" hidden="1" x14ac:dyDescent="0.3">
      <c r="A650" t="s">
        <v>674</v>
      </c>
      <c r="B650">
        <v>648</v>
      </c>
      <c r="C650" t="str">
        <f>LEFT(Table13458[[#This Row],[Contingency id]])</f>
        <v>C</v>
      </c>
      <c r="D650">
        <v>0</v>
      </c>
      <c r="E650" s="1">
        <v>1.0094339622641499</v>
      </c>
      <c r="F650">
        <v>107</v>
      </c>
      <c r="G650">
        <v>106</v>
      </c>
      <c r="H650" s="1">
        <v>0</v>
      </c>
      <c r="I650" s="2">
        <f>AVERAGE(Table13458[[#This Row],[Estimated costs 1]:[Estimated costs 20]])</f>
        <v>0</v>
      </c>
      <c r="J650" s="2">
        <f>_xlfn.STDEV.P(Table13458[[#This Row],[Estimated costs 1]:[Estimated costs 20]])</f>
        <v>0</v>
      </c>
      <c r="K650" s="2" t="e">
        <f>Table13458[[#This Row],[Dev]]/Table13458[[#This Row],[Mean]]*100</f>
        <v>#DIV/0!</v>
      </c>
      <c r="L650" s="2">
        <f>Table13458[[#This Row],[Estimated costs 1]]-Table13458[[#This Row],[Actual cost]]</f>
        <v>0</v>
      </c>
      <c r="M650" s="2" t="e">
        <f>Table13458[[#This Row],[Diff 1]]/Table13458[[#This Row],[Actual cost]]*100</f>
        <v>#DIV/0!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</row>
    <row r="651" spans="1:33" hidden="1" x14ac:dyDescent="0.3">
      <c r="A651" t="s">
        <v>675</v>
      </c>
      <c r="B651">
        <v>649</v>
      </c>
      <c r="C651" t="str">
        <f>LEFT(Table13458[[#This Row],[Contingency id]])</f>
        <v>C</v>
      </c>
      <c r="D651">
        <v>0</v>
      </c>
      <c r="E651" s="1">
        <v>1</v>
      </c>
      <c r="F651">
        <v>62</v>
      </c>
      <c r="G651">
        <v>62</v>
      </c>
      <c r="H651" s="1">
        <v>0</v>
      </c>
      <c r="I651" s="2">
        <f>AVERAGE(Table13458[[#This Row],[Estimated costs 1]:[Estimated costs 20]])</f>
        <v>0</v>
      </c>
      <c r="J651" s="2">
        <f>_xlfn.STDEV.P(Table13458[[#This Row],[Estimated costs 1]:[Estimated costs 20]])</f>
        <v>0</v>
      </c>
      <c r="K651" s="2" t="e">
        <f>Table13458[[#This Row],[Dev]]/Table13458[[#This Row],[Mean]]*100</f>
        <v>#DIV/0!</v>
      </c>
      <c r="L651" s="2">
        <f>Table13458[[#This Row],[Estimated costs 1]]-Table13458[[#This Row],[Actual cost]]</f>
        <v>0</v>
      </c>
      <c r="M651" s="2" t="e">
        <f>Table13458[[#This Row],[Diff 1]]/Table13458[[#This Row],[Actual cost]]*100</f>
        <v>#DIV/0!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</row>
    <row r="652" spans="1:33" hidden="1" x14ac:dyDescent="0.3">
      <c r="A652" t="s">
        <v>676</v>
      </c>
      <c r="B652">
        <v>650</v>
      </c>
      <c r="C652" t="str">
        <f>LEFT(Table13458[[#This Row],[Contingency id]])</f>
        <v>C</v>
      </c>
      <c r="D652">
        <v>0</v>
      </c>
      <c r="E652" s="1">
        <v>1</v>
      </c>
      <c r="F652">
        <v>62</v>
      </c>
      <c r="G652">
        <v>62</v>
      </c>
      <c r="H652" s="1">
        <v>0</v>
      </c>
      <c r="I652" s="2">
        <f>AVERAGE(Table13458[[#This Row],[Estimated costs 1]:[Estimated costs 20]])</f>
        <v>0</v>
      </c>
      <c r="J652" s="2">
        <f>_xlfn.STDEV.P(Table13458[[#This Row],[Estimated costs 1]:[Estimated costs 20]])</f>
        <v>0</v>
      </c>
      <c r="K652" s="2" t="e">
        <f>Table13458[[#This Row],[Dev]]/Table13458[[#This Row],[Mean]]*100</f>
        <v>#DIV/0!</v>
      </c>
      <c r="L652" s="2">
        <f>Table13458[[#This Row],[Estimated costs 1]]-Table13458[[#This Row],[Actual cost]]</f>
        <v>0</v>
      </c>
      <c r="M652" s="2" t="e">
        <f>Table13458[[#This Row],[Diff 1]]/Table13458[[#This Row],[Actual cost]]*100</f>
        <v>#DIV/0!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</row>
    <row r="653" spans="1:33" hidden="1" x14ac:dyDescent="0.3">
      <c r="A653" t="s">
        <v>677</v>
      </c>
      <c r="B653">
        <v>651</v>
      </c>
      <c r="C653" t="str">
        <f>LEFT(Table13458[[#This Row],[Contingency id]])</f>
        <v>C</v>
      </c>
      <c r="D653">
        <v>0</v>
      </c>
      <c r="E653" s="1">
        <v>1</v>
      </c>
      <c r="F653">
        <v>62</v>
      </c>
      <c r="G653">
        <v>62</v>
      </c>
      <c r="H653" s="1">
        <v>0</v>
      </c>
      <c r="I653" s="2">
        <f>AVERAGE(Table13458[[#This Row],[Estimated costs 1]:[Estimated costs 20]])</f>
        <v>0</v>
      </c>
      <c r="J653" s="2">
        <f>_xlfn.STDEV.P(Table13458[[#This Row],[Estimated costs 1]:[Estimated costs 20]])</f>
        <v>0</v>
      </c>
      <c r="K653" s="2" t="e">
        <f>Table13458[[#This Row],[Dev]]/Table13458[[#This Row],[Mean]]*100</f>
        <v>#DIV/0!</v>
      </c>
      <c r="L653" s="2">
        <f>Table13458[[#This Row],[Estimated costs 1]]-Table13458[[#This Row],[Actual cost]]</f>
        <v>0</v>
      </c>
      <c r="M653" s="2" t="e">
        <f>Table13458[[#This Row],[Diff 1]]/Table13458[[#This Row],[Actual cost]]*100</f>
        <v>#DIV/0!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</row>
    <row r="654" spans="1:33" hidden="1" x14ac:dyDescent="0.3">
      <c r="A654" t="s">
        <v>678</v>
      </c>
      <c r="B654">
        <v>652</v>
      </c>
      <c r="C654" t="str">
        <f>LEFT(Table13458[[#This Row],[Contingency id]])</f>
        <v>C</v>
      </c>
      <c r="D654">
        <v>0</v>
      </c>
      <c r="E654" s="1">
        <v>1.01086956521739</v>
      </c>
      <c r="F654">
        <v>93</v>
      </c>
      <c r="G654">
        <v>92</v>
      </c>
      <c r="H654" s="1">
        <v>0</v>
      </c>
      <c r="I654" s="2">
        <f>AVERAGE(Table13458[[#This Row],[Estimated costs 1]:[Estimated costs 20]])</f>
        <v>0</v>
      </c>
      <c r="J654" s="2">
        <f>_xlfn.STDEV.P(Table13458[[#This Row],[Estimated costs 1]:[Estimated costs 20]])</f>
        <v>0</v>
      </c>
      <c r="K654" s="2" t="e">
        <f>Table13458[[#This Row],[Dev]]/Table13458[[#This Row],[Mean]]*100</f>
        <v>#DIV/0!</v>
      </c>
      <c r="L654" s="2">
        <f>Table13458[[#This Row],[Estimated costs 1]]-Table13458[[#This Row],[Actual cost]]</f>
        <v>0</v>
      </c>
      <c r="M654" s="2" t="e">
        <f>Table13458[[#This Row],[Diff 1]]/Table13458[[#This Row],[Actual cost]]*100</f>
        <v>#DIV/0!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</row>
    <row r="655" spans="1:33" hidden="1" x14ac:dyDescent="0.3">
      <c r="A655" t="s">
        <v>679</v>
      </c>
      <c r="B655">
        <v>653</v>
      </c>
      <c r="C655" t="str">
        <f>LEFT(Table13458[[#This Row],[Contingency id]])</f>
        <v>C</v>
      </c>
      <c r="D655">
        <v>0</v>
      </c>
      <c r="E655" s="1">
        <v>1.0163934426229499</v>
      </c>
      <c r="F655">
        <v>62</v>
      </c>
      <c r="G655">
        <v>61</v>
      </c>
      <c r="H655" s="1">
        <v>0</v>
      </c>
      <c r="I655" s="2">
        <f>AVERAGE(Table13458[[#This Row],[Estimated costs 1]:[Estimated costs 20]])</f>
        <v>0</v>
      </c>
      <c r="J655" s="2">
        <f>_xlfn.STDEV.P(Table13458[[#This Row],[Estimated costs 1]:[Estimated costs 20]])</f>
        <v>0</v>
      </c>
      <c r="K655" s="2" t="e">
        <f>Table13458[[#This Row],[Dev]]/Table13458[[#This Row],[Mean]]*100</f>
        <v>#DIV/0!</v>
      </c>
      <c r="L655" s="2">
        <f>Table13458[[#This Row],[Estimated costs 1]]-Table13458[[#This Row],[Actual cost]]</f>
        <v>0</v>
      </c>
      <c r="M655" s="2" t="e">
        <f>Table13458[[#This Row],[Diff 1]]/Table13458[[#This Row],[Actual cost]]*100</f>
        <v>#DIV/0!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</row>
    <row r="656" spans="1:33" hidden="1" x14ac:dyDescent="0.3">
      <c r="A656" t="s">
        <v>680</v>
      </c>
      <c r="B656">
        <v>654</v>
      </c>
      <c r="C656" t="str">
        <f>LEFT(Table13458[[#This Row],[Contingency id]])</f>
        <v>C</v>
      </c>
      <c r="D656">
        <v>0</v>
      </c>
      <c r="E656" s="1">
        <v>1.0163934426229499</v>
      </c>
      <c r="F656">
        <v>62</v>
      </c>
      <c r="G656">
        <v>61</v>
      </c>
      <c r="H656" s="1">
        <v>0</v>
      </c>
      <c r="I656" s="2">
        <f>AVERAGE(Table13458[[#This Row],[Estimated costs 1]:[Estimated costs 20]])</f>
        <v>0</v>
      </c>
      <c r="J656" s="2">
        <f>_xlfn.STDEV.P(Table13458[[#This Row],[Estimated costs 1]:[Estimated costs 20]])</f>
        <v>0</v>
      </c>
      <c r="K656" s="2" t="e">
        <f>Table13458[[#This Row],[Dev]]/Table13458[[#This Row],[Mean]]*100</f>
        <v>#DIV/0!</v>
      </c>
      <c r="L656" s="2">
        <f>Table13458[[#This Row],[Estimated costs 1]]-Table13458[[#This Row],[Actual cost]]</f>
        <v>0</v>
      </c>
      <c r="M656" s="2" t="e">
        <f>Table13458[[#This Row],[Diff 1]]/Table13458[[#This Row],[Actual cost]]*100</f>
        <v>#DIV/0!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</row>
    <row r="657" spans="1:33" hidden="1" x14ac:dyDescent="0.3">
      <c r="A657" t="s">
        <v>681</v>
      </c>
      <c r="B657">
        <v>655</v>
      </c>
      <c r="C657" t="str">
        <f>LEFT(Table13458[[#This Row],[Contingency id]])</f>
        <v>C</v>
      </c>
      <c r="D657">
        <v>0</v>
      </c>
      <c r="E657" s="1">
        <v>1</v>
      </c>
      <c r="F657">
        <v>62</v>
      </c>
      <c r="G657">
        <v>62</v>
      </c>
      <c r="H657" s="1">
        <v>0</v>
      </c>
      <c r="I657" s="2">
        <f>AVERAGE(Table13458[[#This Row],[Estimated costs 1]:[Estimated costs 20]])</f>
        <v>0</v>
      </c>
      <c r="J657" s="2">
        <f>_xlfn.STDEV.P(Table13458[[#This Row],[Estimated costs 1]:[Estimated costs 20]])</f>
        <v>0</v>
      </c>
      <c r="K657" s="2" t="e">
        <f>Table13458[[#This Row],[Dev]]/Table13458[[#This Row],[Mean]]*100</f>
        <v>#DIV/0!</v>
      </c>
      <c r="L657" s="2">
        <f>Table13458[[#This Row],[Estimated costs 1]]-Table13458[[#This Row],[Actual cost]]</f>
        <v>0</v>
      </c>
      <c r="M657" s="2" t="e">
        <f>Table13458[[#This Row],[Diff 1]]/Table13458[[#This Row],[Actual cost]]*100</f>
        <v>#DIV/0!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</row>
    <row r="658" spans="1:33" hidden="1" x14ac:dyDescent="0.3">
      <c r="A658" t="s">
        <v>682</v>
      </c>
      <c r="B658">
        <v>656</v>
      </c>
      <c r="C658" t="str">
        <f>LEFT(Table13458[[#This Row],[Contingency id]])</f>
        <v>C</v>
      </c>
      <c r="D658">
        <v>0</v>
      </c>
      <c r="E658" s="1">
        <v>1.0163934426229499</v>
      </c>
      <c r="F658">
        <v>62</v>
      </c>
      <c r="G658">
        <v>61</v>
      </c>
      <c r="H658" s="1">
        <v>0</v>
      </c>
      <c r="I658" s="2">
        <f>AVERAGE(Table13458[[#This Row],[Estimated costs 1]:[Estimated costs 20]])</f>
        <v>0</v>
      </c>
      <c r="J658" s="2">
        <f>_xlfn.STDEV.P(Table13458[[#This Row],[Estimated costs 1]:[Estimated costs 20]])</f>
        <v>0</v>
      </c>
      <c r="K658" s="2" t="e">
        <f>Table13458[[#This Row],[Dev]]/Table13458[[#This Row],[Mean]]*100</f>
        <v>#DIV/0!</v>
      </c>
      <c r="L658" s="2">
        <f>Table13458[[#This Row],[Estimated costs 1]]-Table13458[[#This Row],[Actual cost]]</f>
        <v>0</v>
      </c>
      <c r="M658" s="2" t="e">
        <f>Table13458[[#This Row],[Diff 1]]/Table13458[[#This Row],[Actual cost]]*100</f>
        <v>#DIV/0!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</row>
    <row r="659" spans="1:33" hidden="1" x14ac:dyDescent="0.3">
      <c r="A659" t="s">
        <v>683</v>
      </c>
      <c r="B659">
        <v>657</v>
      </c>
      <c r="C659" t="str">
        <f>LEFT(Table13458[[#This Row],[Contingency id]])</f>
        <v>C</v>
      </c>
      <c r="D659">
        <v>0</v>
      </c>
      <c r="E659" s="1">
        <v>1.0163934426229499</v>
      </c>
      <c r="F659">
        <v>62</v>
      </c>
      <c r="G659">
        <v>61</v>
      </c>
      <c r="H659" s="1">
        <v>0</v>
      </c>
      <c r="I659" s="2">
        <f>AVERAGE(Table13458[[#This Row],[Estimated costs 1]:[Estimated costs 20]])</f>
        <v>0</v>
      </c>
      <c r="J659" s="2">
        <f>_xlfn.STDEV.P(Table13458[[#This Row],[Estimated costs 1]:[Estimated costs 20]])</f>
        <v>0</v>
      </c>
      <c r="K659" s="2" t="e">
        <f>Table13458[[#This Row],[Dev]]/Table13458[[#This Row],[Mean]]*100</f>
        <v>#DIV/0!</v>
      </c>
      <c r="L659" s="2">
        <f>Table13458[[#This Row],[Estimated costs 1]]-Table13458[[#This Row],[Actual cost]]</f>
        <v>0</v>
      </c>
      <c r="M659" s="2" t="e">
        <f>Table13458[[#This Row],[Diff 1]]/Table13458[[#This Row],[Actual cost]]*100</f>
        <v>#DIV/0!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</row>
    <row r="660" spans="1:33" hidden="1" x14ac:dyDescent="0.3">
      <c r="A660" t="s">
        <v>684</v>
      </c>
      <c r="B660">
        <v>658</v>
      </c>
      <c r="C660" t="str">
        <f>LEFT(Table13458[[#This Row],[Contingency id]])</f>
        <v>C</v>
      </c>
      <c r="D660">
        <v>0</v>
      </c>
      <c r="E660" s="1">
        <v>1.0333333333333301</v>
      </c>
      <c r="F660">
        <v>62</v>
      </c>
      <c r="G660">
        <v>60</v>
      </c>
      <c r="H660" s="1">
        <v>0</v>
      </c>
      <c r="I660" s="2">
        <f>AVERAGE(Table13458[[#This Row],[Estimated costs 1]:[Estimated costs 20]])</f>
        <v>0</v>
      </c>
      <c r="J660" s="2">
        <f>_xlfn.STDEV.P(Table13458[[#This Row],[Estimated costs 1]:[Estimated costs 20]])</f>
        <v>0</v>
      </c>
      <c r="K660" s="2" t="e">
        <f>Table13458[[#This Row],[Dev]]/Table13458[[#This Row],[Mean]]*100</f>
        <v>#DIV/0!</v>
      </c>
      <c r="L660" s="2">
        <f>Table13458[[#This Row],[Estimated costs 1]]-Table13458[[#This Row],[Actual cost]]</f>
        <v>0</v>
      </c>
      <c r="M660" s="2" t="e">
        <f>Table13458[[#This Row],[Diff 1]]/Table13458[[#This Row],[Actual cost]]*100</f>
        <v>#DIV/0!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</row>
    <row r="661" spans="1:33" hidden="1" x14ac:dyDescent="0.3">
      <c r="A661" t="s">
        <v>685</v>
      </c>
      <c r="B661">
        <v>659</v>
      </c>
      <c r="C661" t="str">
        <f>LEFT(Table13458[[#This Row],[Contingency id]])</f>
        <v>C</v>
      </c>
      <c r="D661">
        <v>0</v>
      </c>
      <c r="E661" s="1">
        <v>1</v>
      </c>
      <c r="F661">
        <v>62</v>
      </c>
      <c r="G661">
        <v>62</v>
      </c>
      <c r="H661" s="1">
        <v>0</v>
      </c>
      <c r="I661" s="2">
        <f>AVERAGE(Table13458[[#This Row],[Estimated costs 1]:[Estimated costs 20]])</f>
        <v>0</v>
      </c>
      <c r="J661" s="2">
        <f>_xlfn.STDEV.P(Table13458[[#This Row],[Estimated costs 1]:[Estimated costs 20]])</f>
        <v>0</v>
      </c>
      <c r="K661" s="2" t="e">
        <f>Table13458[[#This Row],[Dev]]/Table13458[[#This Row],[Mean]]*100</f>
        <v>#DIV/0!</v>
      </c>
      <c r="L661" s="2">
        <f>Table13458[[#This Row],[Estimated costs 1]]-Table13458[[#This Row],[Actual cost]]</f>
        <v>0</v>
      </c>
      <c r="M661" s="2" t="e">
        <f>Table13458[[#This Row],[Diff 1]]/Table13458[[#This Row],[Actual cost]]*100</f>
        <v>#DIV/0!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</row>
    <row r="662" spans="1:33" hidden="1" x14ac:dyDescent="0.3">
      <c r="A662" t="s">
        <v>686</v>
      </c>
      <c r="B662">
        <v>660</v>
      </c>
      <c r="C662" t="str">
        <f>LEFT(Table13458[[#This Row],[Contingency id]])</f>
        <v>C</v>
      </c>
      <c r="D662">
        <v>0</v>
      </c>
      <c r="E662" s="1">
        <v>1</v>
      </c>
      <c r="F662">
        <v>62</v>
      </c>
      <c r="G662">
        <v>62</v>
      </c>
      <c r="H662" s="1">
        <v>0</v>
      </c>
      <c r="I662" s="2">
        <f>AVERAGE(Table13458[[#This Row],[Estimated costs 1]:[Estimated costs 20]])</f>
        <v>0</v>
      </c>
      <c r="J662" s="2">
        <f>_xlfn.STDEV.P(Table13458[[#This Row],[Estimated costs 1]:[Estimated costs 20]])</f>
        <v>0</v>
      </c>
      <c r="K662" s="2" t="e">
        <f>Table13458[[#This Row],[Dev]]/Table13458[[#This Row],[Mean]]*100</f>
        <v>#DIV/0!</v>
      </c>
      <c r="L662" s="2">
        <f>Table13458[[#This Row],[Estimated costs 1]]-Table13458[[#This Row],[Actual cost]]</f>
        <v>0</v>
      </c>
      <c r="M662" s="2" t="e">
        <f>Table13458[[#This Row],[Diff 1]]/Table13458[[#This Row],[Actual cost]]*100</f>
        <v>#DIV/0!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</row>
    <row r="663" spans="1:33" hidden="1" x14ac:dyDescent="0.3">
      <c r="A663" t="s">
        <v>687</v>
      </c>
      <c r="B663">
        <v>661</v>
      </c>
      <c r="C663" t="str">
        <f>LEFT(Table13458[[#This Row],[Contingency id]])</f>
        <v>C</v>
      </c>
      <c r="D663">
        <v>0</v>
      </c>
      <c r="E663" s="1">
        <v>1.0163934426229499</v>
      </c>
      <c r="F663">
        <v>62</v>
      </c>
      <c r="G663">
        <v>61</v>
      </c>
      <c r="H663" s="1">
        <v>0</v>
      </c>
      <c r="I663" s="2">
        <f>AVERAGE(Table13458[[#This Row],[Estimated costs 1]:[Estimated costs 20]])</f>
        <v>0</v>
      </c>
      <c r="J663" s="2">
        <f>_xlfn.STDEV.P(Table13458[[#This Row],[Estimated costs 1]:[Estimated costs 20]])</f>
        <v>0</v>
      </c>
      <c r="K663" s="2" t="e">
        <f>Table13458[[#This Row],[Dev]]/Table13458[[#This Row],[Mean]]*100</f>
        <v>#DIV/0!</v>
      </c>
      <c r="L663" s="2">
        <f>Table13458[[#This Row],[Estimated costs 1]]-Table13458[[#This Row],[Actual cost]]</f>
        <v>0</v>
      </c>
      <c r="M663" s="2" t="e">
        <f>Table13458[[#This Row],[Diff 1]]/Table13458[[#This Row],[Actual cost]]*100</f>
        <v>#DIV/0!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</row>
    <row r="664" spans="1:33" hidden="1" x14ac:dyDescent="0.3">
      <c r="A664" t="s">
        <v>688</v>
      </c>
      <c r="B664">
        <v>662</v>
      </c>
      <c r="C664" t="str">
        <f>LEFT(Table13458[[#This Row],[Contingency id]])</f>
        <v>C</v>
      </c>
      <c r="D664">
        <v>0</v>
      </c>
      <c r="E664" s="1">
        <v>1.0224719101123501</v>
      </c>
      <c r="F664">
        <v>91</v>
      </c>
      <c r="G664">
        <v>89</v>
      </c>
      <c r="H664" s="1">
        <v>0</v>
      </c>
      <c r="I664" s="2">
        <f>AVERAGE(Table13458[[#This Row],[Estimated costs 1]:[Estimated costs 20]])</f>
        <v>0</v>
      </c>
      <c r="J664" s="2">
        <f>_xlfn.STDEV.P(Table13458[[#This Row],[Estimated costs 1]:[Estimated costs 20]])</f>
        <v>0</v>
      </c>
      <c r="K664" s="2" t="e">
        <f>Table13458[[#This Row],[Dev]]/Table13458[[#This Row],[Mean]]*100</f>
        <v>#DIV/0!</v>
      </c>
      <c r="L664" s="2">
        <f>Table13458[[#This Row],[Estimated costs 1]]-Table13458[[#This Row],[Actual cost]]</f>
        <v>0</v>
      </c>
      <c r="M664" s="2" t="e">
        <f>Table13458[[#This Row],[Diff 1]]/Table13458[[#This Row],[Actual cost]]*100</f>
        <v>#DIV/0!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</row>
    <row r="665" spans="1:33" hidden="1" x14ac:dyDescent="0.3">
      <c r="A665" t="s">
        <v>689</v>
      </c>
      <c r="B665">
        <v>663</v>
      </c>
      <c r="C665" t="str">
        <f>LEFT(Table13458[[#This Row],[Contingency id]])</f>
        <v>C</v>
      </c>
      <c r="D665">
        <v>0</v>
      </c>
      <c r="E665" s="1">
        <v>1.0107526881720399</v>
      </c>
      <c r="F665">
        <v>94</v>
      </c>
      <c r="G665">
        <v>93</v>
      </c>
      <c r="H665" s="1">
        <v>0</v>
      </c>
      <c r="I665" s="2">
        <f>AVERAGE(Table13458[[#This Row],[Estimated costs 1]:[Estimated costs 20]])</f>
        <v>0</v>
      </c>
      <c r="J665" s="2">
        <f>_xlfn.STDEV.P(Table13458[[#This Row],[Estimated costs 1]:[Estimated costs 20]])</f>
        <v>0</v>
      </c>
      <c r="K665" s="2" t="e">
        <f>Table13458[[#This Row],[Dev]]/Table13458[[#This Row],[Mean]]*100</f>
        <v>#DIV/0!</v>
      </c>
      <c r="L665" s="2">
        <f>Table13458[[#This Row],[Estimated costs 1]]-Table13458[[#This Row],[Actual cost]]</f>
        <v>0</v>
      </c>
      <c r="M665" s="2" t="e">
        <f>Table13458[[#This Row],[Diff 1]]/Table13458[[#This Row],[Actual cost]]*100</f>
        <v>#DIV/0!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</row>
    <row r="666" spans="1:33" hidden="1" x14ac:dyDescent="0.3">
      <c r="A666" t="s">
        <v>690</v>
      </c>
      <c r="B666">
        <v>664</v>
      </c>
      <c r="C666" t="str">
        <f>LEFT(Table13458[[#This Row],[Contingency id]])</f>
        <v>C</v>
      </c>
      <c r="D666">
        <v>0</v>
      </c>
      <c r="E666" s="1">
        <v>1.02173913043478</v>
      </c>
      <c r="F666">
        <v>94</v>
      </c>
      <c r="G666">
        <v>92</v>
      </c>
      <c r="H666" s="1">
        <v>0</v>
      </c>
      <c r="I666" s="2">
        <f>AVERAGE(Table13458[[#This Row],[Estimated costs 1]:[Estimated costs 20]])</f>
        <v>0</v>
      </c>
      <c r="J666" s="2">
        <f>_xlfn.STDEV.P(Table13458[[#This Row],[Estimated costs 1]:[Estimated costs 20]])</f>
        <v>0</v>
      </c>
      <c r="K666" s="2" t="e">
        <f>Table13458[[#This Row],[Dev]]/Table13458[[#This Row],[Mean]]*100</f>
        <v>#DIV/0!</v>
      </c>
      <c r="L666" s="2">
        <f>Table13458[[#This Row],[Estimated costs 1]]-Table13458[[#This Row],[Actual cost]]</f>
        <v>0</v>
      </c>
      <c r="M666" s="2" t="e">
        <f>Table13458[[#This Row],[Diff 1]]/Table13458[[#This Row],[Actual cost]]*100</f>
        <v>#DIV/0!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</row>
    <row r="667" spans="1:33" hidden="1" x14ac:dyDescent="0.3">
      <c r="A667" t="s">
        <v>691</v>
      </c>
      <c r="B667">
        <v>665</v>
      </c>
      <c r="C667" t="str">
        <f>LEFT(Table13458[[#This Row],[Contingency id]])</f>
        <v>C</v>
      </c>
      <c r="D667">
        <v>0</v>
      </c>
      <c r="E667" s="1">
        <v>1.0581395348837199</v>
      </c>
      <c r="F667">
        <v>91</v>
      </c>
      <c r="G667">
        <v>86</v>
      </c>
      <c r="H667" s="1">
        <v>0</v>
      </c>
      <c r="I667" s="2">
        <f>AVERAGE(Table13458[[#This Row],[Estimated costs 1]:[Estimated costs 20]])</f>
        <v>0</v>
      </c>
      <c r="J667" s="2">
        <f>_xlfn.STDEV.P(Table13458[[#This Row],[Estimated costs 1]:[Estimated costs 20]])</f>
        <v>0</v>
      </c>
      <c r="K667" s="2" t="e">
        <f>Table13458[[#This Row],[Dev]]/Table13458[[#This Row],[Mean]]*100</f>
        <v>#DIV/0!</v>
      </c>
      <c r="L667" s="2">
        <f>Table13458[[#This Row],[Estimated costs 1]]-Table13458[[#This Row],[Actual cost]]</f>
        <v>0</v>
      </c>
      <c r="M667" s="2" t="e">
        <f>Table13458[[#This Row],[Diff 1]]/Table13458[[#This Row],[Actual cost]]*100</f>
        <v>#DIV/0!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</row>
    <row r="668" spans="1:33" hidden="1" x14ac:dyDescent="0.3">
      <c r="A668" t="s">
        <v>692</v>
      </c>
      <c r="B668">
        <v>666</v>
      </c>
      <c r="C668" t="str">
        <f>LEFT(Table13458[[#This Row],[Contingency id]])</f>
        <v>C</v>
      </c>
      <c r="D668">
        <v>0</v>
      </c>
      <c r="E668" s="1">
        <v>1.0581395348837199</v>
      </c>
      <c r="F668">
        <v>91</v>
      </c>
      <c r="G668">
        <v>86</v>
      </c>
      <c r="H668" s="1">
        <v>0</v>
      </c>
      <c r="I668" s="2">
        <f>AVERAGE(Table13458[[#This Row],[Estimated costs 1]:[Estimated costs 20]])</f>
        <v>0</v>
      </c>
      <c r="J668" s="2">
        <f>_xlfn.STDEV.P(Table13458[[#This Row],[Estimated costs 1]:[Estimated costs 20]])</f>
        <v>0</v>
      </c>
      <c r="K668" s="2" t="e">
        <f>Table13458[[#This Row],[Dev]]/Table13458[[#This Row],[Mean]]*100</f>
        <v>#DIV/0!</v>
      </c>
      <c r="L668" s="2">
        <f>Table13458[[#This Row],[Estimated costs 1]]-Table13458[[#This Row],[Actual cost]]</f>
        <v>0</v>
      </c>
      <c r="M668" s="2" t="e">
        <f>Table13458[[#This Row],[Diff 1]]/Table13458[[#This Row],[Actual cost]]*100</f>
        <v>#DIV/0!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</row>
    <row r="669" spans="1:33" hidden="1" x14ac:dyDescent="0.3">
      <c r="A669" t="s">
        <v>693</v>
      </c>
      <c r="B669">
        <v>667</v>
      </c>
      <c r="C669" t="str">
        <f>LEFT(Table13458[[#This Row],[Contingency id]])</f>
        <v>C</v>
      </c>
      <c r="D669">
        <v>0</v>
      </c>
      <c r="E669" s="1">
        <v>1.03296703296703</v>
      </c>
      <c r="F669">
        <v>94</v>
      </c>
      <c r="G669">
        <v>91</v>
      </c>
      <c r="H669" s="1">
        <v>0</v>
      </c>
      <c r="I669" s="2">
        <f>AVERAGE(Table13458[[#This Row],[Estimated costs 1]:[Estimated costs 20]])</f>
        <v>0</v>
      </c>
      <c r="J669" s="2">
        <f>_xlfn.STDEV.P(Table13458[[#This Row],[Estimated costs 1]:[Estimated costs 20]])</f>
        <v>0</v>
      </c>
      <c r="K669" s="2" t="e">
        <f>Table13458[[#This Row],[Dev]]/Table13458[[#This Row],[Mean]]*100</f>
        <v>#DIV/0!</v>
      </c>
      <c r="L669" s="2">
        <f>Table13458[[#This Row],[Estimated costs 1]]-Table13458[[#This Row],[Actual cost]]</f>
        <v>0</v>
      </c>
      <c r="M669" s="2" t="e">
        <f>Table13458[[#This Row],[Diff 1]]/Table13458[[#This Row],[Actual cost]]*100</f>
        <v>#DIV/0!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</row>
    <row r="670" spans="1:33" hidden="1" x14ac:dyDescent="0.3">
      <c r="A670" t="s">
        <v>694</v>
      </c>
      <c r="B670">
        <v>668</v>
      </c>
      <c r="C670" t="str">
        <f>LEFT(Table13458[[#This Row],[Contingency id]])</f>
        <v>C</v>
      </c>
      <c r="D670">
        <v>0</v>
      </c>
      <c r="E670" s="1">
        <v>1.0224719101123501</v>
      </c>
      <c r="F670">
        <v>91</v>
      </c>
      <c r="G670">
        <v>89</v>
      </c>
      <c r="H670" s="1">
        <v>0</v>
      </c>
      <c r="I670" s="2">
        <f>AVERAGE(Table13458[[#This Row],[Estimated costs 1]:[Estimated costs 20]])</f>
        <v>0</v>
      </c>
      <c r="J670" s="2">
        <f>_xlfn.STDEV.P(Table13458[[#This Row],[Estimated costs 1]:[Estimated costs 20]])</f>
        <v>0</v>
      </c>
      <c r="K670" s="2" t="e">
        <f>Table13458[[#This Row],[Dev]]/Table13458[[#This Row],[Mean]]*100</f>
        <v>#DIV/0!</v>
      </c>
      <c r="L670" s="2">
        <f>Table13458[[#This Row],[Estimated costs 1]]-Table13458[[#This Row],[Actual cost]]</f>
        <v>0</v>
      </c>
      <c r="M670" s="2" t="e">
        <f>Table13458[[#This Row],[Diff 1]]/Table13458[[#This Row],[Actual cost]]*100</f>
        <v>#DIV/0!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</row>
    <row r="671" spans="1:33" hidden="1" x14ac:dyDescent="0.3">
      <c r="A671" t="s">
        <v>695</v>
      </c>
      <c r="B671">
        <v>669</v>
      </c>
      <c r="C671" t="str">
        <f>LEFT(Table13458[[#This Row],[Contingency id]])</f>
        <v>C</v>
      </c>
      <c r="D671">
        <v>0</v>
      </c>
      <c r="E671" s="1">
        <v>1.02173913043478</v>
      </c>
      <c r="F671">
        <v>94</v>
      </c>
      <c r="G671">
        <v>92</v>
      </c>
      <c r="H671" s="1">
        <v>0</v>
      </c>
      <c r="I671" s="2">
        <f>AVERAGE(Table13458[[#This Row],[Estimated costs 1]:[Estimated costs 20]])</f>
        <v>0</v>
      </c>
      <c r="J671" s="2">
        <f>_xlfn.STDEV.P(Table13458[[#This Row],[Estimated costs 1]:[Estimated costs 20]])</f>
        <v>0</v>
      </c>
      <c r="K671" s="2" t="e">
        <f>Table13458[[#This Row],[Dev]]/Table13458[[#This Row],[Mean]]*100</f>
        <v>#DIV/0!</v>
      </c>
      <c r="L671" s="2">
        <f>Table13458[[#This Row],[Estimated costs 1]]-Table13458[[#This Row],[Actual cost]]</f>
        <v>0</v>
      </c>
      <c r="M671" s="2" t="e">
        <f>Table13458[[#This Row],[Diff 1]]/Table13458[[#This Row],[Actual cost]]*100</f>
        <v>#DIV/0!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</row>
    <row r="672" spans="1:33" hidden="1" x14ac:dyDescent="0.3">
      <c r="A672" t="s">
        <v>696</v>
      </c>
      <c r="B672">
        <v>670</v>
      </c>
      <c r="C672" t="str">
        <f>LEFT(Table13458[[#This Row],[Contingency id]])</f>
        <v>C</v>
      </c>
      <c r="D672">
        <v>0</v>
      </c>
      <c r="E672" s="1">
        <v>1.0340909090909001</v>
      </c>
      <c r="F672">
        <v>91</v>
      </c>
      <c r="G672">
        <v>88</v>
      </c>
      <c r="H672" s="1">
        <v>0</v>
      </c>
      <c r="I672" s="2">
        <f>AVERAGE(Table13458[[#This Row],[Estimated costs 1]:[Estimated costs 20]])</f>
        <v>0</v>
      </c>
      <c r="J672" s="2">
        <f>_xlfn.STDEV.P(Table13458[[#This Row],[Estimated costs 1]:[Estimated costs 20]])</f>
        <v>0</v>
      </c>
      <c r="K672" s="2" t="e">
        <f>Table13458[[#This Row],[Dev]]/Table13458[[#This Row],[Mean]]*100</f>
        <v>#DIV/0!</v>
      </c>
      <c r="L672" s="2">
        <f>Table13458[[#This Row],[Estimated costs 1]]-Table13458[[#This Row],[Actual cost]]</f>
        <v>0</v>
      </c>
      <c r="M672" s="2" t="e">
        <f>Table13458[[#This Row],[Diff 1]]/Table13458[[#This Row],[Actual cost]]*100</f>
        <v>#DIV/0!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</row>
    <row r="673" spans="1:33" hidden="1" x14ac:dyDescent="0.3">
      <c r="A673" t="s">
        <v>697</v>
      </c>
      <c r="B673">
        <v>671</v>
      </c>
      <c r="C673" t="str">
        <f>LEFT(Table13458[[#This Row],[Contingency id]])</f>
        <v>C</v>
      </c>
      <c r="D673">
        <v>0</v>
      </c>
      <c r="E673" s="1">
        <v>1.03296703296703</v>
      </c>
      <c r="F673">
        <v>94</v>
      </c>
      <c r="G673">
        <v>91</v>
      </c>
      <c r="H673" s="1">
        <v>0</v>
      </c>
      <c r="I673" s="2">
        <f>AVERAGE(Table13458[[#This Row],[Estimated costs 1]:[Estimated costs 20]])</f>
        <v>0</v>
      </c>
      <c r="J673" s="2">
        <f>_xlfn.STDEV.P(Table13458[[#This Row],[Estimated costs 1]:[Estimated costs 20]])</f>
        <v>0</v>
      </c>
      <c r="K673" s="2" t="e">
        <f>Table13458[[#This Row],[Dev]]/Table13458[[#This Row],[Mean]]*100</f>
        <v>#DIV/0!</v>
      </c>
      <c r="L673" s="2">
        <f>Table13458[[#This Row],[Estimated costs 1]]-Table13458[[#This Row],[Actual cost]]</f>
        <v>0</v>
      </c>
      <c r="M673" s="2" t="e">
        <f>Table13458[[#This Row],[Diff 1]]/Table13458[[#This Row],[Actual cost]]*100</f>
        <v>#DIV/0!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</row>
    <row r="674" spans="1:33" hidden="1" x14ac:dyDescent="0.3">
      <c r="A674" t="s">
        <v>698</v>
      </c>
      <c r="B674">
        <v>672</v>
      </c>
      <c r="C674" t="str">
        <f>LEFT(Table13458[[#This Row],[Contingency id]])</f>
        <v>C</v>
      </c>
      <c r="D674">
        <v>0</v>
      </c>
      <c r="E674" s="1">
        <v>1.03968253968253</v>
      </c>
      <c r="F674">
        <v>131</v>
      </c>
      <c r="G674">
        <v>126</v>
      </c>
      <c r="H674" s="1">
        <v>0</v>
      </c>
      <c r="I674" s="2">
        <f>AVERAGE(Table13458[[#This Row],[Estimated costs 1]:[Estimated costs 20]])</f>
        <v>0</v>
      </c>
      <c r="J674" s="2">
        <f>_xlfn.STDEV.P(Table13458[[#This Row],[Estimated costs 1]:[Estimated costs 20]])</f>
        <v>0</v>
      </c>
      <c r="K674" s="2" t="e">
        <f>Table13458[[#This Row],[Dev]]/Table13458[[#This Row],[Mean]]*100</f>
        <v>#DIV/0!</v>
      </c>
      <c r="L674" s="2">
        <f>Table13458[[#This Row],[Estimated costs 1]]-Table13458[[#This Row],[Actual cost]]</f>
        <v>0</v>
      </c>
      <c r="M674" s="2" t="e">
        <f>Table13458[[#This Row],[Diff 1]]/Table13458[[#This Row],[Actual cost]]*100</f>
        <v>#DIV/0!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</row>
    <row r="675" spans="1:33" hidden="1" x14ac:dyDescent="0.3">
      <c r="A675" t="s">
        <v>699</v>
      </c>
      <c r="B675">
        <v>673</v>
      </c>
      <c r="C675" t="str">
        <f>LEFT(Table13458[[#This Row],[Contingency id]])</f>
        <v>C</v>
      </c>
      <c r="D675">
        <v>0</v>
      </c>
      <c r="E675" s="1">
        <v>1.0234375</v>
      </c>
      <c r="F675">
        <v>131</v>
      </c>
      <c r="G675">
        <v>128</v>
      </c>
      <c r="H675" s="1">
        <v>0</v>
      </c>
      <c r="I675" s="2">
        <f>AVERAGE(Table13458[[#This Row],[Estimated costs 1]:[Estimated costs 20]])</f>
        <v>0</v>
      </c>
      <c r="J675" s="2">
        <f>_xlfn.STDEV.P(Table13458[[#This Row],[Estimated costs 1]:[Estimated costs 20]])</f>
        <v>0</v>
      </c>
      <c r="K675" s="2" t="e">
        <f>Table13458[[#This Row],[Dev]]/Table13458[[#This Row],[Mean]]*100</f>
        <v>#DIV/0!</v>
      </c>
      <c r="L675" s="2">
        <f>Table13458[[#This Row],[Estimated costs 1]]-Table13458[[#This Row],[Actual cost]]</f>
        <v>0</v>
      </c>
      <c r="M675" s="2" t="e">
        <f>Table13458[[#This Row],[Diff 1]]/Table13458[[#This Row],[Actual cost]]*100</f>
        <v>#DIV/0!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</row>
    <row r="676" spans="1:33" hidden="1" x14ac:dyDescent="0.3">
      <c r="A676" t="s">
        <v>700</v>
      </c>
      <c r="B676">
        <v>674</v>
      </c>
      <c r="C676" t="str">
        <f>LEFT(Table13458[[#This Row],[Contingency id]])</f>
        <v>C</v>
      </c>
      <c r="D676">
        <v>0</v>
      </c>
      <c r="E676" s="1">
        <v>1.0457516339869199</v>
      </c>
      <c r="F676">
        <v>160</v>
      </c>
      <c r="G676">
        <v>153</v>
      </c>
      <c r="H676" s="1">
        <v>0</v>
      </c>
      <c r="I676" s="2">
        <f>AVERAGE(Table13458[[#This Row],[Estimated costs 1]:[Estimated costs 20]])</f>
        <v>0</v>
      </c>
      <c r="J676" s="2">
        <f>_xlfn.STDEV.P(Table13458[[#This Row],[Estimated costs 1]:[Estimated costs 20]])</f>
        <v>0</v>
      </c>
      <c r="K676" s="2" t="e">
        <f>Table13458[[#This Row],[Dev]]/Table13458[[#This Row],[Mean]]*100</f>
        <v>#DIV/0!</v>
      </c>
      <c r="L676" s="2">
        <f>Table13458[[#This Row],[Estimated costs 1]]-Table13458[[#This Row],[Actual cost]]</f>
        <v>0</v>
      </c>
      <c r="M676" s="2" t="e">
        <f>Table13458[[#This Row],[Diff 1]]/Table13458[[#This Row],[Actual cost]]*100</f>
        <v>#DIV/0!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</row>
    <row r="677" spans="1:33" hidden="1" x14ac:dyDescent="0.3">
      <c r="A677" t="s">
        <v>701</v>
      </c>
      <c r="B677">
        <v>675</v>
      </c>
      <c r="C677" t="str">
        <f>LEFT(Table13458[[#This Row],[Contingency id]])</f>
        <v>C</v>
      </c>
      <c r="D677">
        <v>0</v>
      </c>
      <c r="E677" s="1">
        <v>1.0314960629921199</v>
      </c>
      <c r="F677">
        <v>131</v>
      </c>
      <c r="G677">
        <v>127</v>
      </c>
      <c r="H677" s="1">
        <v>0</v>
      </c>
      <c r="I677" s="2">
        <f>AVERAGE(Table13458[[#This Row],[Estimated costs 1]:[Estimated costs 20]])</f>
        <v>0</v>
      </c>
      <c r="J677" s="2">
        <f>_xlfn.STDEV.P(Table13458[[#This Row],[Estimated costs 1]:[Estimated costs 20]])</f>
        <v>0</v>
      </c>
      <c r="K677" s="2" t="e">
        <f>Table13458[[#This Row],[Dev]]/Table13458[[#This Row],[Mean]]*100</f>
        <v>#DIV/0!</v>
      </c>
      <c r="L677" s="2">
        <f>Table13458[[#This Row],[Estimated costs 1]]-Table13458[[#This Row],[Actual cost]]</f>
        <v>0</v>
      </c>
      <c r="M677" s="2" t="e">
        <f>Table13458[[#This Row],[Diff 1]]/Table13458[[#This Row],[Actual cost]]*100</f>
        <v>#DIV/0!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</row>
    <row r="678" spans="1:33" hidden="1" x14ac:dyDescent="0.3">
      <c r="A678" t="s">
        <v>702</v>
      </c>
      <c r="B678">
        <v>676</v>
      </c>
      <c r="C678" t="str">
        <f>LEFT(Table13458[[#This Row],[Contingency id]])</f>
        <v>C</v>
      </c>
      <c r="D678">
        <v>0</v>
      </c>
      <c r="E678" s="1">
        <v>1.03968253968253</v>
      </c>
      <c r="F678">
        <v>131</v>
      </c>
      <c r="G678">
        <v>126</v>
      </c>
      <c r="H678" s="1">
        <v>0</v>
      </c>
      <c r="I678" s="2">
        <f>AVERAGE(Table13458[[#This Row],[Estimated costs 1]:[Estimated costs 20]])</f>
        <v>0</v>
      </c>
      <c r="J678" s="2">
        <f>_xlfn.STDEV.P(Table13458[[#This Row],[Estimated costs 1]:[Estimated costs 20]])</f>
        <v>0</v>
      </c>
      <c r="K678" s="2" t="e">
        <f>Table13458[[#This Row],[Dev]]/Table13458[[#This Row],[Mean]]*100</f>
        <v>#DIV/0!</v>
      </c>
      <c r="L678" s="2">
        <f>Table13458[[#This Row],[Estimated costs 1]]-Table13458[[#This Row],[Actual cost]]</f>
        <v>0</v>
      </c>
      <c r="M678" s="2" t="e">
        <f>Table13458[[#This Row],[Diff 1]]/Table13458[[#This Row],[Actual cost]]*100</f>
        <v>#DIV/0!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</row>
    <row r="679" spans="1:33" hidden="1" x14ac:dyDescent="0.3">
      <c r="A679" t="s">
        <v>703</v>
      </c>
      <c r="B679">
        <v>677</v>
      </c>
      <c r="C679" t="str">
        <f>LEFT(Table13458[[#This Row],[Contingency id]])</f>
        <v>C</v>
      </c>
      <c r="D679">
        <v>0</v>
      </c>
      <c r="E679" s="1">
        <v>1.0314960629921199</v>
      </c>
      <c r="F679">
        <v>131</v>
      </c>
      <c r="G679">
        <v>127</v>
      </c>
      <c r="H679" s="1">
        <v>0</v>
      </c>
      <c r="I679" s="2">
        <f>AVERAGE(Table13458[[#This Row],[Estimated costs 1]:[Estimated costs 20]])</f>
        <v>0</v>
      </c>
      <c r="J679" s="2">
        <f>_xlfn.STDEV.P(Table13458[[#This Row],[Estimated costs 1]:[Estimated costs 20]])</f>
        <v>0</v>
      </c>
      <c r="K679" s="2" t="e">
        <f>Table13458[[#This Row],[Dev]]/Table13458[[#This Row],[Mean]]*100</f>
        <v>#DIV/0!</v>
      </c>
      <c r="L679" s="2">
        <f>Table13458[[#This Row],[Estimated costs 1]]-Table13458[[#This Row],[Actual cost]]</f>
        <v>0</v>
      </c>
      <c r="M679" s="2" t="e">
        <f>Table13458[[#This Row],[Diff 1]]/Table13458[[#This Row],[Actual cost]]*100</f>
        <v>#DIV/0!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</row>
    <row r="680" spans="1:33" hidden="1" x14ac:dyDescent="0.3">
      <c r="A680" t="s">
        <v>704</v>
      </c>
      <c r="B680">
        <v>678</v>
      </c>
      <c r="C680" t="str">
        <f>LEFT(Table13458[[#This Row],[Contingency id]])</f>
        <v>C</v>
      </c>
      <c r="D680">
        <v>0</v>
      </c>
      <c r="E680" s="1">
        <v>1.0234375</v>
      </c>
      <c r="F680">
        <v>131</v>
      </c>
      <c r="G680">
        <v>128</v>
      </c>
      <c r="H680" s="1">
        <v>0</v>
      </c>
      <c r="I680" s="2">
        <f>AVERAGE(Table13458[[#This Row],[Estimated costs 1]:[Estimated costs 20]])</f>
        <v>0</v>
      </c>
      <c r="J680" s="2">
        <f>_xlfn.STDEV.P(Table13458[[#This Row],[Estimated costs 1]:[Estimated costs 20]])</f>
        <v>0</v>
      </c>
      <c r="K680" s="2" t="e">
        <f>Table13458[[#This Row],[Dev]]/Table13458[[#This Row],[Mean]]*100</f>
        <v>#DIV/0!</v>
      </c>
      <c r="L680" s="2">
        <f>Table13458[[#This Row],[Estimated costs 1]]-Table13458[[#This Row],[Actual cost]]</f>
        <v>0</v>
      </c>
      <c r="M680" s="2" t="e">
        <f>Table13458[[#This Row],[Diff 1]]/Table13458[[#This Row],[Actual cost]]*100</f>
        <v>#DIV/0!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</row>
    <row r="681" spans="1:33" hidden="1" x14ac:dyDescent="0.3">
      <c r="A681" t="s">
        <v>705</v>
      </c>
      <c r="B681">
        <v>679</v>
      </c>
      <c r="C681" t="str">
        <f>LEFT(Table13458[[#This Row],[Contingency id]])</f>
        <v>C</v>
      </c>
      <c r="D681">
        <v>0</v>
      </c>
      <c r="E681" s="1">
        <v>1.02564102564102</v>
      </c>
      <c r="F681">
        <v>160</v>
      </c>
      <c r="G681">
        <v>156</v>
      </c>
      <c r="H681" s="1">
        <v>0</v>
      </c>
      <c r="I681" s="2">
        <f>AVERAGE(Table13458[[#This Row],[Estimated costs 1]:[Estimated costs 20]])</f>
        <v>0</v>
      </c>
      <c r="J681" s="2">
        <f>_xlfn.STDEV.P(Table13458[[#This Row],[Estimated costs 1]:[Estimated costs 20]])</f>
        <v>0</v>
      </c>
      <c r="K681" s="2" t="e">
        <f>Table13458[[#This Row],[Dev]]/Table13458[[#This Row],[Mean]]*100</f>
        <v>#DIV/0!</v>
      </c>
      <c r="L681" s="2">
        <f>Table13458[[#This Row],[Estimated costs 1]]-Table13458[[#This Row],[Actual cost]]</f>
        <v>0</v>
      </c>
      <c r="M681" s="2" t="e">
        <f>Table13458[[#This Row],[Diff 1]]/Table13458[[#This Row],[Actual cost]]*100</f>
        <v>#DIV/0!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</row>
    <row r="682" spans="1:33" hidden="1" x14ac:dyDescent="0.3">
      <c r="A682" t="s">
        <v>706</v>
      </c>
      <c r="B682">
        <v>680</v>
      </c>
      <c r="C682" t="str">
        <f>LEFT(Table13458[[#This Row],[Contingency id]])</f>
        <v>C</v>
      </c>
      <c r="D682">
        <v>0</v>
      </c>
      <c r="E682" s="1">
        <v>1.04838709677419</v>
      </c>
      <c r="F682">
        <v>130</v>
      </c>
      <c r="G682">
        <v>124</v>
      </c>
      <c r="H682" s="1">
        <v>0</v>
      </c>
      <c r="I682" s="2">
        <f>AVERAGE(Table13458[[#This Row],[Estimated costs 1]:[Estimated costs 20]])</f>
        <v>0</v>
      </c>
      <c r="J682" s="2">
        <f>_xlfn.STDEV.P(Table13458[[#This Row],[Estimated costs 1]:[Estimated costs 20]])</f>
        <v>0</v>
      </c>
      <c r="K682" s="2" t="e">
        <f>Table13458[[#This Row],[Dev]]/Table13458[[#This Row],[Mean]]*100</f>
        <v>#DIV/0!</v>
      </c>
      <c r="L682" s="2">
        <f>Table13458[[#This Row],[Estimated costs 1]]-Table13458[[#This Row],[Actual cost]]</f>
        <v>0</v>
      </c>
      <c r="M682" s="2" t="e">
        <f>Table13458[[#This Row],[Diff 1]]/Table13458[[#This Row],[Actual cost]]*100</f>
        <v>#DIV/0!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</row>
    <row r="683" spans="1:33" hidden="1" x14ac:dyDescent="0.3">
      <c r="A683" t="s">
        <v>707</v>
      </c>
      <c r="B683">
        <v>681</v>
      </c>
      <c r="C683" t="str">
        <f>LEFT(Table13458[[#This Row],[Contingency id]])</f>
        <v>C</v>
      </c>
      <c r="D683">
        <v>0</v>
      </c>
      <c r="E683" s="1">
        <v>1.0317460317460301</v>
      </c>
      <c r="F683">
        <v>130</v>
      </c>
      <c r="G683">
        <v>126</v>
      </c>
      <c r="H683" s="1">
        <v>0</v>
      </c>
      <c r="I683" s="2">
        <f>AVERAGE(Table13458[[#This Row],[Estimated costs 1]:[Estimated costs 20]])</f>
        <v>0</v>
      </c>
      <c r="J683" s="2">
        <f>_xlfn.STDEV.P(Table13458[[#This Row],[Estimated costs 1]:[Estimated costs 20]])</f>
        <v>0</v>
      </c>
      <c r="K683" s="2" t="e">
        <f>Table13458[[#This Row],[Dev]]/Table13458[[#This Row],[Mean]]*100</f>
        <v>#DIV/0!</v>
      </c>
      <c r="L683" s="2">
        <f>Table13458[[#This Row],[Estimated costs 1]]-Table13458[[#This Row],[Actual cost]]</f>
        <v>0</v>
      </c>
      <c r="M683" s="2" t="e">
        <f>Table13458[[#This Row],[Diff 1]]/Table13458[[#This Row],[Actual cost]]*100</f>
        <v>#DIV/0!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</row>
    <row r="684" spans="1:33" hidden="1" x14ac:dyDescent="0.3">
      <c r="A684" t="s">
        <v>708</v>
      </c>
      <c r="B684">
        <v>682</v>
      </c>
      <c r="C684" t="str">
        <f>LEFT(Table13458[[#This Row],[Contingency id]])</f>
        <v>C</v>
      </c>
      <c r="D684">
        <v>0</v>
      </c>
      <c r="E684" s="1">
        <v>1.0457516339869199</v>
      </c>
      <c r="F684">
        <v>160</v>
      </c>
      <c r="G684">
        <v>153</v>
      </c>
      <c r="H684" s="1">
        <v>0</v>
      </c>
      <c r="I684" s="2">
        <f>AVERAGE(Table13458[[#This Row],[Estimated costs 1]:[Estimated costs 20]])</f>
        <v>0</v>
      </c>
      <c r="J684" s="2">
        <f>_xlfn.STDEV.P(Table13458[[#This Row],[Estimated costs 1]:[Estimated costs 20]])</f>
        <v>0</v>
      </c>
      <c r="K684" s="2" t="e">
        <f>Table13458[[#This Row],[Dev]]/Table13458[[#This Row],[Mean]]*100</f>
        <v>#DIV/0!</v>
      </c>
      <c r="L684" s="2">
        <f>Table13458[[#This Row],[Estimated costs 1]]-Table13458[[#This Row],[Actual cost]]</f>
        <v>0</v>
      </c>
      <c r="M684" s="2" t="e">
        <f>Table13458[[#This Row],[Diff 1]]/Table13458[[#This Row],[Actual cost]]*100</f>
        <v>#DIV/0!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</row>
    <row r="685" spans="1:33" hidden="1" x14ac:dyDescent="0.3">
      <c r="A685" t="s">
        <v>709</v>
      </c>
      <c r="B685">
        <v>683</v>
      </c>
      <c r="C685" t="str">
        <f>LEFT(Table13458[[#This Row],[Contingency id]])</f>
        <v>C</v>
      </c>
      <c r="D685">
        <v>0</v>
      </c>
      <c r="E685" s="1">
        <v>1.03968253968253</v>
      </c>
      <c r="F685">
        <v>131</v>
      </c>
      <c r="G685">
        <v>126</v>
      </c>
      <c r="H685" s="1">
        <v>0</v>
      </c>
      <c r="I685" s="2">
        <f>AVERAGE(Table13458[[#This Row],[Estimated costs 1]:[Estimated costs 20]])</f>
        <v>0</v>
      </c>
      <c r="J685" s="2">
        <f>_xlfn.STDEV.P(Table13458[[#This Row],[Estimated costs 1]:[Estimated costs 20]])</f>
        <v>0</v>
      </c>
      <c r="K685" s="2" t="e">
        <f>Table13458[[#This Row],[Dev]]/Table13458[[#This Row],[Mean]]*100</f>
        <v>#DIV/0!</v>
      </c>
      <c r="L685" s="2">
        <f>Table13458[[#This Row],[Estimated costs 1]]-Table13458[[#This Row],[Actual cost]]</f>
        <v>0</v>
      </c>
      <c r="M685" s="2" t="e">
        <f>Table13458[[#This Row],[Diff 1]]/Table13458[[#This Row],[Actual cost]]*100</f>
        <v>#DIV/0!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</row>
    <row r="686" spans="1:33" hidden="1" x14ac:dyDescent="0.3">
      <c r="A686" t="s">
        <v>710</v>
      </c>
      <c r="B686">
        <v>684</v>
      </c>
      <c r="C686" t="str">
        <f>LEFT(Table13458[[#This Row],[Contingency id]])</f>
        <v>C</v>
      </c>
      <c r="D686">
        <v>0</v>
      </c>
      <c r="E686" s="1">
        <v>1.0650406504065</v>
      </c>
      <c r="F686">
        <v>131</v>
      </c>
      <c r="G686">
        <v>123</v>
      </c>
      <c r="H686" s="1">
        <v>0</v>
      </c>
      <c r="I686" s="2">
        <f>AVERAGE(Table13458[[#This Row],[Estimated costs 1]:[Estimated costs 20]])</f>
        <v>0</v>
      </c>
      <c r="J686" s="2">
        <f>_xlfn.STDEV.P(Table13458[[#This Row],[Estimated costs 1]:[Estimated costs 20]])</f>
        <v>0</v>
      </c>
      <c r="K686" s="2" t="e">
        <f>Table13458[[#This Row],[Dev]]/Table13458[[#This Row],[Mean]]*100</f>
        <v>#DIV/0!</v>
      </c>
      <c r="L686" s="2">
        <f>Table13458[[#This Row],[Estimated costs 1]]-Table13458[[#This Row],[Actual cost]]</f>
        <v>0</v>
      </c>
      <c r="M686" s="2" t="e">
        <f>Table13458[[#This Row],[Diff 1]]/Table13458[[#This Row],[Actual cost]]*100</f>
        <v>#DIV/0!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</row>
    <row r="687" spans="1:33" hidden="1" x14ac:dyDescent="0.3">
      <c r="A687" t="s">
        <v>711</v>
      </c>
      <c r="B687">
        <v>685</v>
      </c>
      <c r="C687" t="str">
        <f>LEFT(Table13458[[#This Row],[Contingency id]])</f>
        <v>C</v>
      </c>
      <c r="D687">
        <v>0</v>
      </c>
      <c r="E687" s="1">
        <v>1.07377049180327</v>
      </c>
      <c r="F687">
        <v>131</v>
      </c>
      <c r="G687">
        <v>122</v>
      </c>
      <c r="H687" s="1">
        <v>0</v>
      </c>
      <c r="I687" s="2">
        <f>AVERAGE(Table13458[[#This Row],[Estimated costs 1]:[Estimated costs 20]])</f>
        <v>0</v>
      </c>
      <c r="J687" s="2">
        <f>_xlfn.STDEV.P(Table13458[[#This Row],[Estimated costs 1]:[Estimated costs 20]])</f>
        <v>0</v>
      </c>
      <c r="K687" s="2" t="e">
        <f>Table13458[[#This Row],[Dev]]/Table13458[[#This Row],[Mean]]*100</f>
        <v>#DIV/0!</v>
      </c>
      <c r="L687" s="2">
        <f>Table13458[[#This Row],[Estimated costs 1]]-Table13458[[#This Row],[Actual cost]]</f>
        <v>0</v>
      </c>
      <c r="M687" s="2" t="e">
        <f>Table13458[[#This Row],[Diff 1]]/Table13458[[#This Row],[Actual cost]]*100</f>
        <v>#DIV/0!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</row>
    <row r="688" spans="1:33" hidden="1" x14ac:dyDescent="0.3">
      <c r="A688" t="s">
        <v>712</v>
      </c>
      <c r="B688">
        <v>686</v>
      </c>
      <c r="C688" t="str">
        <f>LEFT(Table13458[[#This Row],[Contingency id]])</f>
        <v>C</v>
      </c>
      <c r="D688">
        <v>0</v>
      </c>
      <c r="E688" s="1">
        <v>1.04</v>
      </c>
      <c r="F688">
        <v>130</v>
      </c>
      <c r="G688">
        <v>125</v>
      </c>
      <c r="H688" s="1">
        <v>0</v>
      </c>
      <c r="I688" s="2">
        <f>AVERAGE(Table13458[[#This Row],[Estimated costs 1]:[Estimated costs 20]])</f>
        <v>0</v>
      </c>
      <c r="J688" s="2">
        <f>_xlfn.STDEV.P(Table13458[[#This Row],[Estimated costs 1]:[Estimated costs 20]])</f>
        <v>0</v>
      </c>
      <c r="K688" s="2" t="e">
        <f>Table13458[[#This Row],[Dev]]/Table13458[[#This Row],[Mean]]*100</f>
        <v>#DIV/0!</v>
      </c>
      <c r="L688" s="2">
        <f>Table13458[[#This Row],[Estimated costs 1]]-Table13458[[#This Row],[Actual cost]]</f>
        <v>0</v>
      </c>
      <c r="M688" s="2" t="e">
        <f>Table13458[[#This Row],[Diff 1]]/Table13458[[#This Row],[Actual cost]]*100</f>
        <v>#DIV/0!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</row>
    <row r="689" spans="1:33" hidden="1" x14ac:dyDescent="0.3">
      <c r="A689" t="s">
        <v>713</v>
      </c>
      <c r="B689">
        <v>687</v>
      </c>
      <c r="C689" t="str">
        <f>LEFT(Table13458[[#This Row],[Contingency id]])</f>
        <v>C</v>
      </c>
      <c r="D689">
        <v>0</v>
      </c>
      <c r="E689" s="1">
        <v>1.0322580645161199</v>
      </c>
      <c r="F689">
        <v>160</v>
      </c>
      <c r="G689">
        <v>155</v>
      </c>
      <c r="H689" s="1">
        <v>0</v>
      </c>
      <c r="I689" s="2">
        <f>AVERAGE(Table13458[[#This Row],[Estimated costs 1]:[Estimated costs 20]])</f>
        <v>0</v>
      </c>
      <c r="J689" s="2">
        <f>_xlfn.STDEV.P(Table13458[[#This Row],[Estimated costs 1]:[Estimated costs 20]])</f>
        <v>0</v>
      </c>
      <c r="K689" s="2" t="e">
        <f>Table13458[[#This Row],[Dev]]/Table13458[[#This Row],[Mean]]*100</f>
        <v>#DIV/0!</v>
      </c>
      <c r="L689" s="2">
        <f>Table13458[[#This Row],[Estimated costs 1]]-Table13458[[#This Row],[Actual cost]]</f>
        <v>0</v>
      </c>
      <c r="M689" s="2" t="e">
        <f>Table13458[[#This Row],[Diff 1]]/Table13458[[#This Row],[Actual cost]]*100</f>
        <v>#DIV/0!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</row>
    <row r="690" spans="1:33" hidden="1" x14ac:dyDescent="0.3">
      <c r="A690" t="s">
        <v>714</v>
      </c>
      <c r="B690">
        <v>688</v>
      </c>
      <c r="C690" t="str">
        <f>LEFT(Table13458[[#This Row],[Contingency id]])</f>
        <v>C</v>
      </c>
      <c r="D690">
        <v>0</v>
      </c>
      <c r="E690" s="1">
        <v>1.0277777777777699</v>
      </c>
      <c r="F690">
        <v>148</v>
      </c>
      <c r="G690">
        <v>144</v>
      </c>
      <c r="H690" s="1">
        <v>0</v>
      </c>
      <c r="I690" s="2">
        <f>AVERAGE(Table13458[[#This Row],[Estimated costs 1]:[Estimated costs 20]])</f>
        <v>0</v>
      </c>
      <c r="J690" s="2">
        <f>_xlfn.STDEV.P(Table13458[[#This Row],[Estimated costs 1]:[Estimated costs 20]])</f>
        <v>0</v>
      </c>
      <c r="K690" s="2" t="e">
        <f>Table13458[[#This Row],[Dev]]/Table13458[[#This Row],[Mean]]*100</f>
        <v>#DIV/0!</v>
      </c>
      <c r="L690" s="2">
        <f>Table13458[[#This Row],[Estimated costs 1]]-Table13458[[#This Row],[Actual cost]]</f>
        <v>0</v>
      </c>
      <c r="M690" s="2" t="e">
        <f>Table13458[[#This Row],[Diff 1]]/Table13458[[#This Row],[Actual cost]]*100</f>
        <v>#DIV/0!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</row>
    <row r="691" spans="1:33" hidden="1" x14ac:dyDescent="0.3">
      <c r="A691" t="s">
        <v>715</v>
      </c>
      <c r="B691">
        <v>689</v>
      </c>
      <c r="C691" t="str">
        <f>LEFT(Table13458[[#This Row],[Contingency id]])</f>
        <v>C</v>
      </c>
      <c r="D691">
        <v>0</v>
      </c>
      <c r="E691" s="1">
        <v>1.0392156862744999</v>
      </c>
      <c r="F691">
        <v>159</v>
      </c>
      <c r="G691">
        <v>153</v>
      </c>
      <c r="H691" s="1">
        <v>0</v>
      </c>
      <c r="I691" s="2">
        <f>AVERAGE(Table13458[[#This Row],[Estimated costs 1]:[Estimated costs 20]])</f>
        <v>0</v>
      </c>
      <c r="J691" s="2">
        <f>_xlfn.STDEV.P(Table13458[[#This Row],[Estimated costs 1]:[Estimated costs 20]])</f>
        <v>0</v>
      </c>
      <c r="K691" s="2" t="e">
        <f>Table13458[[#This Row],[Dev]]/Table13458[[#This Row],[Mean]]*100</f>
        <v>#DIV/0!</v>
      </c>
      <c r="L691" s="2">
        <f>Table13458[[#This Row],[Estimated costs 1]]-Table13458[[#This Row],[Actual cost]]</f>
        <v>0</v>
      </c>
      <c r="M691" s="2" t="e">
        <f>Table13458[[#This Row],[Diff 1]]/Table13458[[#This Row],[Actual cost]]*100</f>
        <v>#DIV/0!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</row>
    <row r="692" spans="1:33" hidden="1" x14ac:dyDescent="0.3">
      <c r="A692" t="s">
        <v>716</v>
      </c>
      <c r="B692">
        <v>690</v>
      </c>
      <c r="C692" t="str">
        <f>LEFT(Table13458[[#This Row],[Contingency id]])</f>
        <v>C</v>
      </c>
      <c r="D692">
        <v>0</v>
      </c>
      <c r="E692" s="1">
        <v>1.0192307692307601</v>
      </c>
      <c r="F692">
        <v>159</v>
      </c>
      <c r="G692">
        <v>156</v>
      </c>
      <c r="H692" s="1">
        <v>0</v>
      </c>
      <c r="I692" s="2">
        <f>AVERAGE(Table13458[[#This Row],[Estimated costs 1]:[Estimated costs 20]])</f>
        <v>0</v>
      </c>
      <c r="J692" s="2">
        <f>_xlfn.STDEV.P(Table13458[[#This Row],[Estimated costs 1]:[Estimated costs 20]])</f>
        <v>0</v>
      </c>
      <c r="K692" s="2" t="e">
        <f>Table13458[[#This Row],[Dev]]/Table13458[[#This Row],[Mean]]*100</f>
        <v>#DIV/0!</v>
      </c>
      <c r="L692" s="2">
        <f>Table13458[[#This Row],[Estimated costs 1]]-Table13458[[#This Row],[Actual cost]]</f>
        <v>0</v>
      </c>
      <c r="M692" s="2" t="e">
        <f>Table13458[[#This Row],[Diff 1]]/Table13458[[#This Row],[Actual cost]]*100</f>
        <v>#DIV/0!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</row>
    <row r="693" spans="1:33" hidden="1" x14ac:dyDescent="0.3">
      <c r="A693" t="s">
        <v>717</v>
      </c>
      <c r="B693">
        <v>691</v>
      </c>
      <c r="C693" t="str">
        <f>LEFT(Table13458[[#This Row],[Contingency id]])</f>
        <v>C</v>
      </c>
      <c r="D693">
        <v>0</v>
      </c>
      <c r="E693" s="1">
        <v>1.03045685279187</v>
      </c>
      <c r="F693">
        <v>203</v>
      </c>
      <c r="G693">
        <v>197</v>
      </c>
      <c r="H693" s="1">
        <v>0</v>
      </c>
      <c r="I693" s="2">
        <f>AVERAGE(Table13458[[#This Row],[Estimated costs 1]:[Estimated costs 20]])</f>
        <v>0</v>
      </c>
      <c r="J693" s="2">
        <f>_xlfn.STDEV.P(Table13458[[#This Row],[Estimated costs 1]:[Estimated costs 20]])</f>
        <v>0</v>
      </c>
      <c r="K693" s="2" t="e">
        <f>Table13458[[#This Row],[Dev]]/Table13458[[#This Row],[Mean]]*100</f>
        <v>#DIV/0!</v>
      </c>
      <c r="L693" s="2">
        <f>Table13458[[#This Row],[Estimated costs 1]]-Table13458[[#This Row],[Actual cost]]</f>
        <v>0</v>
      </c>
      <c r="M693" s="2" t="e">
        <f>Table13458[[#This Row],[Diff 1]]/Table13458[[#This Row],[Actual cost]]*100</f>
        <v>#DIV/0!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</row>
    <row r="694" spans="1:33" hidden="1" x14ac:dyDescent="0.3">
      <c r="A694" t="s">
        <v>718</v>
      </c>
      <c r="B694">
        <v>692</v>
      </c>
      <c r="C694" t="str">
        <f>LEFT(Table13458[[#This Row],[Contingency id]])</f>
        <v>C</v>
      </c>
      <c r="D694">
        <v>0</v>
      </c>
      <c r="E694" s="1">
        <v>1.0136986301369799</v>
      </c>
      <c r="F694">
        <v>148</v>
      </c>
      <c r="G694">
        <v>146</v>
      </c>
      <c r="H694" s="1">
        <v>0</v>
      </c>
      <c r="I694" s="2">
        <f>AVERAGE(Table13458[[#This Row],[Estimated costs 1]:[Estimated costs 20]])</f>
        <v>0</v>
      </c>
      <c r="J694" s="2">
        <f>_xlfn.STDEV.P(Table13458[[#This Row],[Estimated costs 1]:[Estimated costs 20]])</f>
        <v>0</v>
      </c>
      <c r="K694" s="2" t="e">
        <f>Table13458[[#This Row],[Dev]]/Table13458[[#This Row],[Mean]]*100</f>
        <v>#DIV/0!</v>
      </c>
      <c r="L694" s="2">
        <f>Table13458[[#This Row],[Estimated costs 1]]-Table13458[[#This Row],[Actual cost]]</f>
        <v>0</v>
      </c>
      <c r="M694" s="2" t="e">
        <f>Table13458[[#This Row],[Diff 1]]/Table13458[[#This Row],[Actual cost]]*100</f>
        <v>#DIV/0!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</row>
    <row r="695" spans="1:33" hidden="1" x14ac:dyDescent="0.3">
      <c r="A695" t="s">
        <v>719</v>
      </c>
      <c r="B695">
        <v>693</v>
      </c>
      <c r="C695" t="str">
        <f>LEFT(Table13458[[#This Row],[Contingency id]])</f>
        <v>C</v>
      </c>
      <c r="D695">
        <v>0</v>
      </c>
      <c r="E695" s="1">
        <v>1.0392156862744999</v>
      </c>
      <c r="F695">
        <v>159</v>
      </c>
      <c r="G695">
        <v>153</v>
      </c>
      <c r="H695" s="1">
        <v>0</v>
      </c>
      <c r="I695" s="2">
        <f>AVERAGE(Table13458[[#This Row],[Estimated costs 1]:[Estimated costs 20]])</f>
        <v>0</v>
      </c>
      <c r="J695" s="2">
        <f>_xlfn.STDEV.P(Table13458[[#This Row],[Estimated costs 1]:[Estimated costs 20]])</f>
        <v>0</v>
      </c>
      <c r="K695" s="2" t="e">
        <f>Table13458[[#This Row],[Dev]]/Table13458[[#This Row],[Mean]]*100</f>
        <v>#DIV/0!</v>
      </c>
      <c r="L695" s="2">
        <f>Table13458[[#This Row],[Estimated costs 1]]-Table13458[[#This Row],[Actual cost]]</f>
        <v>0</v>
      </c>
      <c r="M695" s="2" t="e">
        <f>Table13458[[#This Row],[Diff 1]]/Table13458[[#This Row],[Actual cost]]*100</f>
        <v>#DIV/0!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</row>
    <row r="696" spans="1:33" hidden="1" x14ac:dyDescent="0.3">
      <c r="A696" t="s">
        <v>720</v>
      </c>
      <c r="B696">
        <v>694</v>
      </c>
      <c r="C696" t="str">
        <f>LEFT(Table13458[[#This Row],[Contingency id]])</f>
        <v>C</v>
      </c>
      <c r="D696">
        <v>0</v>
      </c>
      <c r="E696" s="1">
        <v>1.0496453900709199</v>
      </c>
      <c r="F696">
        <v>148</v>
      </c>
      <c r="G696">
        <v>141</v>
      </c>
      <c r="H696" s="1">
        <v>0</v>
      </c>
      <c r="I696" s="2">
        <f>AVERAGE(Table13458[[#This Row],[Estimated costs 1]:[Estimated costs 20]])</f>
        <v>0</v>
      </c>
      <c r="J696" s="2">
        <f>_xlfn.STDEV.P(Table13458[[#This Row],[Estimated costs 1]:[Estimated costs 20]])</f>
        <v>0</v>
      </c>
      <c r="K696" s="2" t="e">
        <f>Table13458[[#This Row],[Dev]]/Table13458[[#This Row],[Mean]]*100</f>
        <v>#DIV/0!</v>
      </c>
      <c r="L696" s="2">
        <f>Table13458[[#This Row],[Estimated costs 1]]-Table13458[[#This Row],[Actual cost]]</f>
        <v>0</v>
      </c>
      <c r="M696" s="2" t="e">
        <f>Table13458[[#This Row],[Diff 1]]/Table13458[[#This Row],[Actual cost]]*100</f>
        <v>#DIV/0!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</row>
    <row r="697" spans="1:33" hidden="1" x14ac:dyDescent="0.3">
      <c r="A697" t="s">
        <v>721</v>
      </c>
      <c r="B697">
        <v>695</v>
      </c>
      <c r="C697" t="str">
        <f>LEFT(Table13458[[#This Row],[Contingency id]])</f>
        <v>C</v>
      </c>
      <c r="D697">
        <v>0</v>
      </c>
      <c r="E697" s="1">
        <v>1.04605263157894</v>
      </c>
      <c r="F697">
        <v>159</v>
      </c>
      <c r="G697">
        <v>152</v>
      </c>
      <c r="H697" s="1">
        <v>0</v>
      </c>
      <c r="I697" s="2">
        <f>AVERAGE(Table13458[[#This Row],[Estimated costs 1]:[Estimated costs 20]])</f>
        <v>0</v>
      </c>
      <c r="J697" s="2">
        <f>_xlfn.STDEV.P(Table13458[[#This Row],[Estimated costs 1]:[Estimated costs 20]])</f>
        <v>0</v>
      </c>
      <c r="K697" s="2" t="e">
        <f>Table13458[[#This Row],[Dev]]/Table13458[[#This Row],[Mean]]*100</f>
        <v>#DIV/0!</v>
      </c>
      <c r="L697" s="2">
        <f>Table13458[[#This Row],[Estimated costs 1]]-Table13458[[#This Row],[Actual cost]]</f>
        <v>0</v>
      </c>
      <c r="M697" s="2" t="e">
        <f>Table13458[[#This Row],[Diff 1]]/Table13458[[#This Row],[Actual cost]]*100</f>
        <v>#DIV/0!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</row>
    <row r="698" spans="1:33" hidden="1" x14ac:dyDescent="0.3">
      <c r="A698" t="s">
        <v>722</v>
      </c>
      <c r="B698">
        <v>696</v>
      </c>
      <c r="C698" t="str">
        <f>LEFT(Table13458[[#This Row],[Contingency id]])</f>
        <v>C</v>
      </c>
      <c r="D698">
        <v>0</v>
      </c>
      <c r="E698" s="1">
        <v>1.0463917525773101</v>
      </c>
      <c r="F698">
        <v>203</v>
      </c>
      <c r="G698">
        <v>194</v>
      </c>
      <c r="H698" s="1">
        <v>0</v>
      </c>
      <c r="I698" s="2">
        <f>AVERAGE(Table13458[[#This Row],[Estimated costs 1]:[Estimated costs 20]])</f>
        <v>0</v>
      </c>
      <c r="J698" s="2">
        <f>_xlfn.STDEV.P(Table13458[[#This Row],[Estimated costs 1]:[Estimated costs 20]])</f>
        <v>0</v>
      </c>
      <c r="K698" s="2" t="e">
        <f>Table13458[[#This Row],[Dev]]/Table13458[[#This Row],[Mean]]*100</f>
        <v>#DIV/0!</v>
      </c>
      <c r="L698" s="2">
        <f>Table13458[[#This Row],[Estimated costs 1]]-Table13458[[#This Row],[Actual cost]]</f>
        <v>0</v>
      </c>
      <c r="M698" s="2" t="e">
        <f>Table13458[[#This Row],[Diff 1]]/Table13458[[#This Row],[Actual cost]]*100</f>
        <v>#DIV/0!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</row>
    <row r="699" spans="1:33" hidden="1" x14ac:dyDescent="0.3">
      <c r="A699" t="s">
        <v>723</v>
      </c>
      <c r="B699">
        <v>697</v>
      </c>
      <c r="C699" t="str">
        <f>LEFT(Table13458[[#This Row],[Contingency id]])</f>
        <v>C</v>
      </c>
      <c r="D699">
        <v>0</v>
      </c>
      <c r="E699" s="1">
        <v>1.04102564102564</v>
      </c>
      <c r="F699">
        <v>203</v>
      </c>
      <c r="G699">
        <v>195</v>
      </c>
      <c r="H699" s="1">
        <v>0</v>
      </c>
      <c r="I699" s="2">
        <f>AVERAGE(Table13458[[#This Row],[Estimated costs 1]:[Estimated costs 20]])</f>
        <v>0</v>
      </c>
      <c r="J699" s="2">
        <f>_xlfn.STDEV.P(Table13458[[#This Row],[Estimated costs 1]:[Estimated costs 20]])</f>
        <v>0</v>
      </c>
      <c r="K699" s="2" t="e">
        <f>Table13458[[#This Row],[Dev]]/Table13458[[#This Row],[Mean]]*100</f>
        <v>#DIV/0!</v>
      </c>
      <c r="L699" s="2">
        <f>Table13458[[#This Row],[Estimated costs 1]]-Table13458[[#This Row],[Actual cost]]</f>
        <v>0</v>
      </c>
      <c r="M699" s="2" t="e">
        <f>Table13458[[#This Row],[Diff 1]]/Table13458[[#This Row],[Actual cost]]*100</f>
        <v>#DIV/0!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</row>
    <row r="700" spans="1:33" hidden="1" x14ac:dyDescent="0.3">
      <c r="A700" t="s">
        <v>724</v>
      </c>
      <c r="B700">
        <v>698</v>
      </c>
      <c r="C700" t="str">
        <f>LEFT(Table13458[[#This Row],[Contingency id]])</f>
        <v>C</v>
      </c>
      <c r="D700">
        <v>0</v>
      </c>
      <c r="E700" s="1">
        <v>1.03045685279187</v>
      </c>
      <c r="F700">
        <v>203</v>
      </c>
      <c r="G700">
        <v>197</v>
      </c>
      <c r="H700" s="1">
        <v>0</v>
      </c>
      <c r="I700" s="2">
        <f>AVERAGE(Table13458[[#This Row],[Estimated costs 1]:[Estimated costs 20]])</f>
        <v>0</v>
      </c>
      <c r="J700" s="2">
        <f>_xlfn.STDEV.P(Table13458[[#This Row],[Estimated costs 1]:[Estimated costs 20]])</f>
        <v>0</v>
      </c>
      <c r="K700" s="2" t="e">
        <f>Table13458[[#This Row],[Dev]]/Table13458[[#This Row],[Mean]]*100</f>
        <v>#DIV/0!</v>
      </c>
      <c r="L700" s="2">
        <f>Table13458[[#This Row],[Estimated costs 1]]-Table13458[[#This Row],[Actual cost]]</f>
        <v>0</v>
      </c>
      <c r="M700" s="2" t="e">
        <f>Table13458[[#This Row],[Diff 1]]/Table13458[[#This Row],[Actual cost]]*100</f>
        <v>#DIV/0!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</row>
    <row r="701" spans="1:33" hidden="1" x14ac:dyDescent="0.3">
      <c r="A701" t="s">
        <v>725</v>
      </c>
      <c r="B701">
        <v>699</v>
      </c>
      <c r="C701" t="str">
        <f>LEFT(Table13458[[#This Row],[Contingency id]])</f>
        <v>C</v>
      </c>
      <c r="D701">
        <v>0</v>
      </c>
      <c r="E701" s="1">
        <v>1.0181818181818101</v>
      </c>
      <c r="F701">
        <v>168</v>
      </c>
      <c r="G701">
        <v>165</v>
      </c>
      <c r="H701" s="1">
        <v>0</v>
      </c>
      <c r="I701" s="2">
        <f>AVERAGE(Table13458[[#This Row],[Estimated costs 1]:[Estimated costs 20]])</f>
        <v>0</v>
      </c>
      <c r="J701" s="2">
        <f>_xlfn.STDEV.P(Table13458[[#This Row],[Estimated costs 1]:[Estimated costs 20]])</f>
        <v>0</v>
      </c>
      <c r="K701" s="2" t="e">
        <f>Table13458[[#This Row],[Dev]]/Table13458[[#This Row],[Mean]]*100</f>
        <v>#DIV/0!</v>
      </c>
      <c r="L701" s="2">
        <f>Table13458[[#This Row],[Estimated costs 1]]-Table13458[[#This Row],[Actual cost]]</f>
        <v>0</v>
      </c>
      <c r="M701" s="2" t="e">
        <f>Table13458[[#This Row],[Diff 1]]/Table13458[[#This Row],[Actual cost]]*100</f>
        <v>#DIV/0!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</row>
    <row r="702" spans="1:33" hidden="1" x14ac:dyDescent="0.3">
      <c r="A702" t="s">
        <v>726</v>
      </c>
      <c r="B702">
        <v>700</v>
      </c>
      <c r="C702" t="str">
        <f>LEFT(Table13458[[#This Row],[Contingency id]])</f>
        <v>C</v>
      </c>
      <c r="D702">
        <v>0</v>
      </c>
      <c r="E702" s="1">
        <v>1.03571428571428</v>
      </c>
      <c r="F702">
        <v>203</v>
      </c>
      <c r="G702">
        <v>196</v>
      </c>
      <c r="H702" s="1">
        <v>0</v>
      </c>
      <c r="I702" s="2">
        <f>AVERAGE(Table13458[[#This Row],[Estimated costs 1]:[Estimated costs 20]])</f>
        <v>0</v>
      </c>
      <c r="J702" s="2">
        <f>_xlfn.STDEV.P(Table13458[[#This Row],[Estimated costs 1]:[Estimated costs 20]])</f>
        <v>0</v>
      </c>
      <c r="K702" s="2" t="e">
        <f>Table13458[[#This Row],[Dev]]/Table13458[[#This Row],[Mean]]*100</f>
        <v>#DIV/0!</v>
      </c>
      <c r="L702" s="2">
        <f>Table13458[[#This Row],[Estimated costs 1]]-Table13458[[#This Row],[Actual cost]]</f>
        <v>0</v>
      </c>
      <c r="M702" s="2" t="e">
        <f>Table13458[[#This Row],[Diff 1]]/Table13458[[#This Row],[Actual cost]]*100</f>
        <v>#DIV/0!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</row>
    <row r="703" spans="1:33" hidden="1" x14ac:dyDescent="0.3">
      <c r="A703" t="s">
        <v>727</v>
      </c>
      <c r="B703">
        <v>701</v>
      </c>
      <c r="C703" t="str">
        <f>LEFT(Table13458[[#This Row],[Contingency id]])</f>
        <v>C</v>
      </c>
      <c r="D703">
        <v>0</v>
      </c>
      <c r="E703" s="1">
        <v>1.0463917525773101</v>
      </c>
      <c r="F703">
        <v>203</v>
      </c>
      <c r="G703">
        <v>194</v>
      </c>
      <c r="H703" s="1">
        <v>0</v>
      </c>
      <c r="I703" s="2">
        <f>AVERAGE(Table13458[[#This Row],[Estimated costs 1]:[Estimated costs 20]])</f>
        <v>0</v>
      </c>
      <c r="J703" s="2">
        <f>_xlfn.STDEV.P(Table13458[[#This Row],[Estimated costs 1]:[Estimated costs 20]])</f>
        <v>0</v>
      </c>
      <c r="K703" s="2" t="e">
        <f>Table13458[[#This Row],[Dev]]/Table13458[[#This Row],[Mean]]*100</f>
        <v>#DIV/0!</v>
      </c>
      <c r="L703" s="2">
        <f>Table13458[[#This Row],[Estimated costs 1]]-Table13458[[#This Row],[Actual cost]]</f>
        <v>0</v>
      </c>
      <c r="M703" s="2" t="e">
        <f>Table13458[[#This Row],[Diff 1]]/Table13458[[#This Row],[Actual cost]]*100</f>
        <v>#DIV/0!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</row>
    <row r="704" spans="1:33" hidden="1" x14ac:dyDescent="0.3">
      <c r="A704" t="s">
        <v>728</v>
      </c>
      <c r="B704">
        <v>702</v>
      </c>
      <c r="C704" t="str">
        <f>LEFT(Table13458[[#This Row],[Contingency id]])</f>
        <v>C</v>
      </c>
      <c r="D704">
        <v>0</v>
      </c>
      <c r="E704" s="1">
        <v>1.05181347150259</v>
      </c>
      <c r="F704">
        <v>203</v>
      </c>
      <c r="G704">
        <v>193</v>
      </c>
      <c r="H704" s="1">
        <v>0</v>
      </c>
      <c r="I704" s="2">
        <f>AVERAGE(Table13458[[#This Row],[Estimated costs 1]:[Estimated costs 20]])</f>
        <v>0</v>
      </c>
      <c r="J704" s="2">
        <f>_xlfn.STDEV.P(Table13458[[#This Row],[Estimated costs 1]:[Estimated costs 20]])</f>
        <v>0</v>
      </c>
      <c r="K704" s="2" t="e">
        <f>Table13458[[#This Row],[Dev]]/Table13458[[#This Row],[Mean]]*100</f>
        <v>#DIV/0!</v>
      </c>
      <c r="L704" s="2">
        <f>Table13458[[#This Row],[Estimated costs 1]]-Table13458[[#This Row],[Actual cost]]</f>
        <v>0</v>
      </c>
      <c r="M704" s="2" t="e">
        <f>Table13458[[#This Row],[Diff 1]]/Table13458[[#This Row],[Actual cost]]*100</f>
        <v>#DIV/0!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</row>
    <row r="705" spans="1:33" hidden="1" x14ac:dyDescent="0.3">
      <c r="A705" t="s">
        <v>729</v>
      </c>
      <c r="B705">
        <v>703</v>
      </c>
      <c r="C705" t="str">
        <f>LEFT(Table13458[[#This Row],[Contingency id]])</f>
        <v>C</v>
      </c>
      <c r="D705">
        <v>0</v>
      </c>
      <c r="E705" s="1">
        <v>1.0628272251308899</v>
      </c>
      <c r="F705">
        <v>203</v>
      </c>
      <c r="G705">
        <v>191</v>
      </c>
      <c r="H705" s="1">
        <v>0</v>
      </c>
      <c r="I705" s="2">
        <f>AVERAGE(Table13458[[#This Row],[Estimated costs 1]:[Estimated costs 20]])</f>
        <v>0</v>
      </c>
      <c r="J705" s="2">
        <f>_xlfn.STDEV.P(Table13458[[#This Row],[Estimated costs 1]:[Estimated costs 20]])</f>
        <v>0</v>
      </c>
      <c r="K705" s="2" t="e">
        <f>Table13458[[#This Row],[Dev]]/Table13458[[#This Row],[Mean]]*100</f>
        <v>#DIV/0!</v>
      </c>
      <c r="L705" s="2">
        <f>Table13458[[#This Row],[Estimated costs 1]]-Table13458[[#This Row],[Actual cost]]</f>
        <v>0</v>
      </c>
      <c r="M705" s="2" t="e">
        <f>Table13458[[#This Row],[Diff 1]]/Table13458[[#This Row],[Actual cost]]*100</f>
        <v>#DIV/0!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</row>
    <row r="706" spans="1:33" hidden="1" x14ac:dyDescent="0.3">
      <c r="A706" t="s">
        <v>730</v>
      </c>
      <c r="B706">
        <v>704</v>
      </c>
      <c r="C706" t="str">
        <f>LEFT(Table13458[[#This Row],[Contingency id]])</f>
        <v>C</v>
      </c>
      <c r="D706">
        <v>0</v>
      </c>
      <c r="E706" s="1">
        <v>1.0628272251308899</v>
      </c>
      <c r="F706">
        <v>203</v>
      </c>
      <c r="G706">
        <v>191</v>
      </c>
      <c r="H706" s="1">
        <v>0</v>
      </c>
      <c r="I706" s="2">
        <f>AVERAGE(Table13458[[#This Row],[Estimated costs 1]:[Estimated costs 20]])</f>
        <v>0</v>
      </c>
      <c r="J706" s="2">
        <f>_xlfn.STDEV.P(Table13458[[#This Row],[Estimated costs 1]:[Estimated costs 20]])</f>
        <v>0</v>
      </c>
      <c r="K706" s="2" t="e">
        <f>Table13458[[#This Row],[Dev]]/Table13458[[#This Row],[Mean]]*100</f>
        <v>#DIV/0!</v>
      </c>
      <c r="L706" s="2">
        <f>Table13458[[#This Row],[Estimated costs 1]]-Table13458[[#This Row],[Actual cost]]</f>
        <v>0</v>
      </c>
      <c r="M706" s="2" t="e">
        <f>Table13458[[#This Row],[Diff 1]]/Table13458[[#This Row],[Actual cost]]*100</f>
        <v>#DIV/0!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</row>
    <row r="707" spans="1:33" hidden="1" x14ac:dyDescent="0.3">
      <c r="A707" t="s">
        <v>731</v>
      </c>
      <c r="B707">
        <v>705</v>
      </c>
      <c r="C707" t="str">
        <f>LEFT(Table13458[[#This Row],[Contingency id]])</f>
        <v>C</v>
      </c>
      <c r="D707">
        <v>0</v>
      </c>
      <c r="E707" s="1">
        <v>1.03571428571428</v>
      </c>
      <c r="F707">
        <v>203</v>
      </c>
      <c r="G707">
        <v>196</v>
      </c>
      <c r="H707" s="1">
        <v>0</v>
      </c>
      <c r="I707" s="2">
        <f>AVERAGE(Table13458[[#This Row],[Estimated costs 1]:[Estimated costs 20]])</f>
        <v>0</v>
      </c>
      <c r="J707" s="2">
        <f>_xlfn.STDEV.P(Table13458[[#This Row],[Estimated costs 1]:[Estimated costs 20]])</f>
        <v>0</v>
      </c>
      <c r="K707" s="2" t="e">
        <f>Table13458[[#This Row],[Dev]]/Table13458[[#This Row],[Mean]]*100</f>
        <v>#DIV/0!</v>
      </c>
      <c r="L707" s="2">
        <f>Table13458[[#This Row],[Estimated costs 1]]-Table13458[[#This Row],[Actual cost]]</f>
        <v>0</v>
      </c>
      <c r="M707" s="2" t="e">
        <f>Table13458[[#This Row],[Diff 1]]/Table13458[[#This Row],[Actual cost]]*100</f>
        <v>#DIV/0!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</row>
    <row r="708" spans="1:33" hidden="1" x14ac:dyDescent="0.3">
      <c r="A708" t="s">
        <v>732</v>
      </c>
      <c r="B708">
        <v>706</v>
      </c>
      <c r="C708" t="str">
        <f>LEFT(Table13458[[#This Row],[Contingency id]])</f>
        <v>C</v>
      </c>
      <c r="D708">
        <v>0</v>
      </c>
      <c r="E708" s="1">
        <v>1.02525252525252</v>
      </c>
      <c r="F708">
        <v>203</v>
      </c>
      <c r="G708">
        <v>198</v>
      </c>
      <c r="H708" s="1">
        <v>0</v>
      </c>
      <c r="I708" s="2">
        <f>AVERAGE(Table13458[[#This Row],[Estimated costs 1]:[Estimated costs 20]])</f>
        <v>0</v>
      </c>
      <c r="J708" s="2">
        <f>_xlfn.STDEV.P(Table13458[[#This Row],[Estimated costs 1]:[Estimated costs 20]])</f>
        <v>0</v>
      </c>
      <c r="K708" s="2" t="e">
        <f>Table13458[[#This Row],[Dev]]/Table13458[[#This Row],[Mean]]*100</f>
        <v>#DIV/0!</v>
      </c>
      <c r="L708" s="2">
        <f>Table13458[[#This Row],[Estimated costs 1]]-Table13458[[#This Row],[Actual cost]]</f>
        <v>0</v>
      </c>
      <c r="M708" s="2" t="e">
        <f>Table13458[[#This Row],[Diff 1]]/Table13458[[#This Row],[Actual cost]]*100</f>
        <v>#DIV/0!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</row>
    <row r="709" spans="1:33" hidden="1" x14ac:dyDescent="0.3">
      <c r="A709" t="s">
        <v>733</v>
      </c>
      <c r="B709">
        <v>707</v>
      </c>
      <c r="C709" t="str">
        <f>LEFT(Table13458[[#This Row],[Contingency id]])</f>
        <v>C</v>
      </c>
      <c r="D709">
        <v>0</v>
      </c>
      <c r="E709" s="1">
        <v>1.04102564102564</v>
      </c>
      <c r="F709">
        <v>203</v>
      </c>
      <c r="G709">
        <v>195</v>
      </c>
      <c r="H709" s="1">
        <v>0</v>
      </c>
      <c r="I709" s="2">
        <f>AVERAGE(Table13458[[#This Row],[Estimated costs 1]:[Estimated costs 20]])</f>
        <v>0</v>
      </c>
      <c r="J709" s="2">
        <f>_xlfn.STDEV.P(Table13458[[#This Row],[Estimated costs 1]:[Estimated costs 20]])</f>
        <v>0</v>
      </c>
      <c r="K709" s="2" t="e">
        <f>Table13458[[#This Row],[Dev]]/Table13458[[#This Row],[Mean]]*100</f>
        <v>#DIV/0!</v>
      </c>
      <c r="L709" s="2">
        <f>Table13458[[#This Row],[Estimated costs 1]]-Table13458[[#This Row],[Actual cost]]</f>
        <v>0</v>
      </c>
      <c r="M709" s="2" t="e">
        <f>Table13458[[#This Row],[Diff 1]]/Table13458[[#This Row],[Actual cost]]*100</f>
        <v>#DIV/0!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</row>
    <row r="710" spans="1:33" hidden="1" x14ac:dyDescent="0.3">
      <c r="A710" t="s">
        <v>734</v>
      </c>
      <c r="B710">
        <v>708</v>
      </c>
      <c r="C710" t="str">
        <f>LEFT(Table13458[[#This Row],[Contingency id]])</f>
        <v>C</v>
      </c>
      <c r="D710">
        <v>0</v>
      </c>
      <c r="E710" s="1">
        <v>1.03571428571428</v>
      </c>
      <c r="F710">
        <v>203</v>
      </c>
      <c r="G710">
        <v>196</v>
      </c>
      <c r="H710" s="1">
        <v>0</v>
      </c>
      <c r="I710" s="2">
        <f>AVERAGE(Table13458[[#This Row],[Estimated costs 1]:[Estimated costs 20]])</f>
        <v>0</v>
      </c>
      <c r="J710" s="2">
        <f>_xlfn.STDEV.P(Table13458[[#This Row],[Estimated costs 1]:[Estimated costs 20]])</f>
        <v>0</v>
      </c>
      <c r="K710" s="2" t="e">
        <f>Table13458[[#This Row],[Dev]]/Table13458[[#This Row],[Mean]]*100</f>
        <v>#DIV/0!</v>
      </c>
      <c r="L710" s="2">
        <f>Table13458[[#This Row],[Estimated costs 1]]-Table13458[[#This Row],[Actual cost]]</f>
        <v>0</v>
      </c>
      <c r="M710" s="2" t="e">
        <f>Table13458[[#This Row],[Diff 1]]/Table13458[[#This Row],[Actual cost]]*100</f>
        <v>#DIV/0!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</row>
    <row r="711" spans="1:33" hidden="1" x14ac:dyDescent="0.3">
      <c r="A711" t="s">
        <v>735</v>
      </c>
      <c r="B711">
        <v>709</v>
      </c>
      <c r="C711" t="str">
        <f>LEFT(Table13458[[#This Row],[Contingency id]])</f>
        <v>C</v>
      </c>
      <c r="D711">
        <v>0</v>
      </c>
      <c r="E711" s="1">
        <v>1.05181347150259</v>
      </c>
      <c r="F711">
        <v>203</v>
      </c>
      <c r="G711">
        <v>193</v>
      </c>
      <c r="H711" s="1">
        <v>0</v>
      </c>
      <c r="I711" s="2">
        <f>AVERAGE(Table13458[[#This Row],[Estimated costs 1]:[Estimated costs 20]])</f>
        <v>0</v>
      </c>
      <c r="J711" s="2">
        <f>_xlfn.STDEV.P(Table13458[[#This Row],[Estimated costs 1]:[Estimated costs 20]])</f>
        <v>0</v>
      </c>
      <c r="K711" s="2" t="e">
        <f>Table13458[[#This Row],[Dev]]/Table13458[[#This Row],[Mean]]*100</f>
        <v>#DIV/0!</v>
      </c>
      <c r="L711" s="2">
        <f>Table13458[[#This Row],[Estimated costs 1]]-Table13458[[#This Row],[Actual cost]]</f>
        <v>0</v>
      </c>
      <c r="M711" s="2" t="e">
        <f>Table13458[[#This Row],[Diff 1]]/Table13458[[#This Row],[Actual cost]]*100</f>
        <v>#DIV/0!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</row>
  </sheetData>
  <conditionalFormatting sqref="K3:K386">
    <cfRule type="cellIs" dxfId="116" priority="1" operator="greaterThan">
      <formula>20</formula>
    </cfRule>
  </conditionalFormatting>
  <conditionalFormatting sqref="M3:M711">
    <cfRule type="cellIs" dxfId="115" priority="2" operator="lessThan">
      <formula>-20</formula>
    </cfRule>
    <cfRule type="cellIs" dxfId="114" priority="3" operator="greaterThan">
      <formula>20</formula>
    </cfRule>
  </conditionalFormatting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05937-82A8-4764-91A9-09284B93496C}">
  <dimension ref="A1:AG711"/>
  <sheetViews>
    <sheetView workbookViewId="0">
      <selection activeCell="M19" sqref="M19"/>
    </sheetView>
  </sheetViews>
  <sheetFormatPr defaultRowHeight="14.4" x14ac:dyDescent="0.3"/>
  <cols>
    <col min="1" max="1" width="30" bestFit="1" customWidth="1"/>
    <col min="2" max="2" width="7.44140625" bestFit="1" customWidth="1"/>
    <col min="3" max="3" width="7.109375" bestFit="1" customWidth="1"/>
    <col min="4" max="4" width="22.33203125" customWidth="1"/>
    <col min="5" max="5" width="11.33203125" bestFit="1" customWidth="1"/>
    <col min="6" max="7" width="11.33203125" customWidth="1"/>
    <col min="8" max="13" width="12.5546875" customWidth="1"/>
    <col min="14" max="22" width="18.33203125" customWidth="1"/>
    <col min="23" max="33" width="19.33203125" customWidth="1"/>
  </cols>
  <sheetData>
    <row r="1" spans="1:33" x14ac:dyDescent="0.3">
      <c r="A1" t="s">
        <v>741</v>
      </c>
      <c r="C1">
        <f>39780/32808</f>
        <v>1.2125091441111924</v>
      </c>
    </row>
    <row r="2" spans="1:33" x14ac:dyDescent="0.3">
      <c r="A2" t="s">
        <v>0</v>
      </c>
      <c r="B2" t="s">
        <v>742</v>
      </c>
      <c r="C2" t="s">
        <v>598</v>
      </c>
      <c r="D2" t="s">
        <v>1</v>
      </c>
      <c r="E2" s="1" t="s">
        <v>738</v>
      </c>
      <c r="F2" t="s">
        <v>739</v>
      </c>
      <c r="G2" t="s">
        <v>740</v>
      </c>
      <c r="H2" t="s">
        <v>2</v>
      </c>
      <c r="I2" t="s">
        <v>595</v>
      </c>
      <c r="J2" t="s">
        <v>736</v>
      </c>
      <c r="K2" t="s">
        <v>737</v>
      </c>
      <c r="L2" t="s">
        <v>596</v>
      </c>
      <c r="M2" t="s">
        <v>597</v>
      </c>
      <c r="N2" t="s">
        <v>3</v>
      </c>
      <c r="O2" t="s">
        <v>4</v>
      </c>
      <c r="P2" t="s">
        <v>5</v>
      </c>
      <c r="Q2" t="s">
        <v>6</v>
      </c>
      <c r="R2" t="s">
        <v>7</v>
      </c>
      <c r="S2" t="s">
        <v>8</v>
      </c>
      <c r="T2" t="s">
        <v>9</v>
      </c>
      <c r="U2" t="s">
        <v>10</v>
      </c>
      <c r="V2" t="s">
        <v>11</v>
      </c>
      <c r="W2" t="s">
        <v>12</v>
      </c>
      <c r="X2" t="s">
        <v>13</v>
      </c>
      <c r="Y2" t="s">
        <v>14</v>
      </c>
      <c r="Z2" t="s">
        <v>15</v>
      </c>
      <c r="AA2" t="s">
        <v>16</v>
      </c>
      <c r="AB2" t="s">
        <v>17</v>
      </c>
      <c r="AC2" t="s">
        <v>18</v>
      </c>
      <c r="AD2" t="s">
        <v>19</v>
      </c>
      <c r="AE2" t="s">
        <v>20</v>
      </c>
      <c r="AF2" t="s">
        <v>21</v>
      </c>
      <c r="AG2" t="s">
        <v>22</v>
      </c>
    </row>
    <row r="3" spans="1:33" hidden="1" x14ac:dyDescent="0.3">
      <c r="A3" t="s">
        <v>23</v>
      </c>
      <c r="B3">
        <v>1</v>
      </c>
      <c r="C3" t="str">
        <f>LEFT(Table134589[[#This Row],[Contingency id]])</f>
        <v>A</v>
      </c>
      <c r="D3">
        <v>20.370370370370299</v>
      </c>
      <c r="E3">
        <v>1.4777651083238299</v>
      </c>
      <c r="F3">
        <v>1296</v>
      </c>
      <c r="G3">
        <v>877</v>
      </c>
      <c r="H3">
        <v>1.3887599537037001</v>
      </c>
      <c r="I3" s="2">
        <f>AVERAGE(Table134589[[#This Row],[Estimated costs 1]:[Estimated costs 20]])</f>
        <v>1.3806956018518466</v>
      </c>
      <c r="J3" s="2">
        <f>_xlfn.STDEV.P(Table134589[[#This Row],[Estimated costs 1]:[Estimated costs 20]])</f>
        <v>5.5161936251999617E-2</v>
      </c>
      <c r="K3" s="2">
        <f>Table134589[[#This Row],[Dev]]/Table134589[[#This Row],[Mean]]*100</f>
        <v>3.9952279255481171</v>
      </c>
      <c r="L3" s="2">
        <f>Table134589[[#This Row],[Estimated costs 1]]-Table134589[[#This Row],[Actual cost]]</f>
        <v>4.2293209876539839E-2</v>
      </c>
      <c r="M3" s="2">
        <f>Table134589[[#This Row],[Diff 1]]/Table134589[[#This Row],[Actual cost]]*100</f>
        <v>3.0453938251709798</v>
      </c>
      <c r="N3">
        <v>1.4310531635802399</v>
      </c>
      <c r="O3">
        <v>1.28592430555555</v>
      </c>
      <c r="P3">
        <v>1.38819591049382</v>
      </c>
      <c r="Q3">
        <v>1.3313023919753</v>
      </c>
      <c r="R3">
        <v>1.31988032407407</v>
      </c>
      <c r="S3">
        <v>1.3945423611111101</v>
      </c>
      <c r="T3">
        <v>1.3125809413580201</v>
      </c>
      <c r="U3">
        <v>1.3874898919753</v>
      </c>
      <c r="V3">
        <v>1.4438247685185099</v>
      </c>
      <c r="W3">
        <v>1.3566588734567899</v>
      </c>
      <c r="X3">
        <v>1.44265270061728</v>
      </c>
      <c r="Y3">
        <v>1.27855779320987</v>
      </c>
      <c r="Z3">
        <v>1.4634443672839501</v>
      </c>
      <c r="AA3">
        <v>1.41343356481481</v>
      </c>
      <c r="AB3">
        <v>1.40586952160493</v>
      </c>
      <c r="AC3">
        <v>1.37422214506172</v>
      </c>
      <c r="AD3">
        <v>1.4034860339506099</v>
      </c>
      <c r="AE3">
        <v>1.44644128086419</v>
      </c>
      <c r="AF3">
        <v>1.42023834876543</v>
      </c>
      <c r="AG3">
        <v>1.31411334876543</v>
      </c>
    </row>
    <row r="4" spans="1:33" hidden="1" x14ac:dyDescent="0.3">
      <c r="A4" t="s">
        <v>24</v>
      </c>
      <c r="B4">
        <v>2</v>
      </c>
      <c r="C4" t="str">
        <f>LEFT(Table134589[[#This Row],[Contingency id]])</f>
        <v>C</v>
      </c>
      <c r="D4">
        <v>11.4734299516908</v>
      </c>
      <c r="E4">
        <v>1.9919807538091401</v>
      </c>
      <c r="F4">
        <v>2484</v>
      </c>
      <c r="G4">
        <v>1247</v>
      </c>
      <c r="H4">
        <v>1.0069047504025701</v>
      </c>
      <c r="I4" s="2">
        <f>AVERAGE(Table134589[[#This Row],[Estimated costs 1]:[Estimated costs 20]])</f>
        <v>1.0207380072463736</v>
      </c>
      <c r="J4" s="2">
        <f>_xlfn.STDEV.P(Table134589[[#This Row],[Estimated costs 1]:[Estimated costs 20]])</f>
        <v>7.5926176531674591E-2</v>
      </c>
      <c r="K4" s="2">
        <f>Table134589[[#This Row],[Dev]]/Table134589[[#This Row],[Mean]]*100</f>
        <v>7.4383608715128817</v>
      </c>
      <c r="L4" s="2">
        <f>Table134589[[#This Row],[Estimated costs 1]]-Table134589[[#This Row],[Actual cost]]</f>
        <v>-3.7890016103054092E-2</v>
      </c>
      <c r="M4" s="2">
        <f>Table134589[[#This Row],[Diff 1]]/Table134589[[#This Row],[Actual cost]]*100</f>
        <v>-3.7630189040130464</v>
      </c>
      <c r="N4">
        <v>0.96901473429951601</v>
      </c>
      <c r="O4">
        <v>1.09593365539452</v>
      </c>
      <c r="P4">
        <v>0.90508719806763205</v>
      </c>
      <c r="Q4">
        <v>1.06586481481481</v>
      </c>
      <c r="R4">
        <v>0.95169694041867903</v>
      </c>
      <c r="S4">
        <v>1.09535595813204</v>
      </c>
      <c r="T4">
        <v>1.03346022544283</v>
      </c>
      <c r="U4">
        <v>1.0587967793880799</v>
      </c>
      <c r="V4">
        <v>1.0404177133655299</v>
      </c>
      <c r="W4">
        <v>1.1959076489533</v>
      </c>
      <c r="X4">
        <v>1.0678778582930699</v>
      </c>
      <c r="Y4">
        <v>1.064457568438</v>
      </c>
      <c r="Z4">
        <v>0.85977222222222205</v>
      </c>
      <c r="AA4">
        <v>1.0459803542673101</v>
      </c>
      <c r="AB4">
        <v>0.94588937198067602</v>
      </c>
      <c r="AC4">
        <v>1.00640909822866</v>
      </c>
      <c r="AD4">
        <v>0.93112769726247901</v>
      </c>
      <c r="AE4">
        <v>0.979437037037036</v>
      </c>
      <c r="AF4">
        <v>1.0358780998389601</v>
      </c>
      <c r="AG4">
        <v>1.0663951690821201</v>
      </c>
    </row>
    <row r="5" spans="1:33" hidden="1" x14ac:dyDescent="0.3">
      <c r="A5" t="s">
        <v>25</v>
      </c>
      <c r="B5">
        <v>3</v>
      </c>
      <c r="C5" t="str">
        <f>LEFT(Table134589[[#This Row],[Contingency id]])</f>
        <v>A</v>
      </c>
      <c r="D5">
        <v>11.911911911911901</v>
      </c>
      <c r="E5">
        <v>1.3875</v>
      </c>
      <c r="F5">
        <v>999</v>
      </c>
      <c r="G5">
        <v>720</v>
      </c>
      <c r="H5">
        <v>0.82649249249249201</v>
      </c>
      <c r="I5" s="2">
        <f>AVERAGE(Table134589[[#This Row],[Estimated costs 1]:[Estimated costs 20]])</f>
        <v>0.825328578578578</v>
      </c>
      <c r="J5" s="2">
        <f>_xlfn.STDEV.P(Table134589[[#This Row],[Estimated costs 1]:[Estimated costs 20]])</f>
        <v>7.381781423351777E-2</v>
      </c>
      <c r="K5" s="2">
        <f>Table134589[[#This Row],[Dev]]/Table134589[[#This Row],[Mean]]*100</f>
        <v>8.9440516358527766</v>
      </c>
      <c r="L5" s="2">
        <f>Table134589[[#This Row],[Estimated costs 1]]-Table134589[[#This Row],[Actual cost]]</f>
        <v>3.2497497497497974E-2</v>
      </c>
      <c r="M5" s="2">
        <f>Table134589[[#This Row],[Diff 1]]/Table134589[[#This Row],[Actual cost]]*100</f>
        <v>3.9319773370830937</v>
      </c>
      <c r="N5">
        <v>0.85898998998998999</v>
      </c>
      <c r="O5">
        <v>0.80188688688688603</v>
      </c>
      <c r="P5">
        <v>0.80374174174174096</v>
      </c>
      <c r="Q5">
        <v>0.85773873873873796</v>
      </c>
      <c r="R5">
        <v>0.69458958958958905</v>
      </c>
      <c r="S5">
        <v>0.81192292292292201</v>
      </c>
      <c r="T5">
        <v>0.78723323323323302</v>
      </c>
      <c r="U5">
        <v>0.90513313313313304</v>
      </c>
      <c r="V5">
        <v>0.88701101101101099</v>
      </c>
      <c r="W5">
        <v>0.82744044044043996</v>
      </c>
      <c r="X5">
        <v>1.0187057057057001</v>
      </c>
      <c r="Y5">
        <v>0.74166766766766701</v>
      </c>
      <c r="Z5">
        <v>0.86259459459459398</v>
      </c>
      <c r="AA5">
        <v>0.81041041041040995</v>
      </c>
      <c r="AB5">
        <v>0.68809409409409406</v>
      </c>
      <c r="AC5">
        <v>0.79471071071070998</v>
      </c>
      <c r="AD5">
        <v>0.76573073073072995</v>
      </c>
      <c r="AE5">
        <v>0.85001501501501497</v>
      </c>
      <c r="AF5">
        <v>0.83045645645645605</v>
      </c>
      <c r="AG5">
        <v>0.90849849849849795</v>
      </c>
    </row>
    <row r="6" spans="1:33" hidden="1" x14ac:dyDescent="0.3">
      <c r="A6" t="s">
        <v>26</v>
      </c>
      <c r="B6">
        <v>4</v>
      </c>
      <c r="C6" t="str">
        <f>LEFT(Table134589[[#This Row],[Contingency id]])</f>
        <v>C</v>
      </c>
      <c r="D6">
        <v>8.4701247537754405</v>
      </c>
      <c r="E6">
        <v>1.56687242798353</v>
      </c>
      <c r="F6">
        <v>1523</v>
      </c>
      <c r="G6">
        <v>972</v>
      </c>
      <c r="H6">
        <v>0.43501076822061702</v>
      </c>
      <c r="I6" s="2">
        <f>AVERAGE(Table134589[[#This Row],[Estimated costs 1]:[Estimated costs 20]])</f>
        <v>0.45021248194353197</v>
      </c>
      <c r="J6" s="2">
        <f>_xlfn.STDEV.P(Table134589[[#This Row],[Estimated costs 1]:[Estimated costs 20]])</f>
        <v>3.6135688892147903E-2</v>
      </c>
      <c r="K6" s="2">
        <f>Table134589[[#This Row],[Dev]]/Table134589[[#This Row],[Mean]]*100</f>
        <v>8.0263631821474544</v>
      </c>
      <c r="L6" s="2">
        <f>Table134589[[#This Row],[Estimated costs 1]]-Table134589[[#This Row],[Actual cost]]</f>
        <v>1.3613460275770983E-2</v>
      </c>
      <c r="M6" s="2">
        <f>Table134589[[#This Row],[Diff 1]]/Table134589[[#This Row],[Actual cost]]*100</f>
        <v>3.1294536297241446</v>
      </c>
      <c r="N6">
        <v>0.448624228496388</v>
      </c>
      <c r="O6">
        <v>0.50813243598161495</v>
      </c>
      <c r="P6">
        <v>0.44453650689428698</v>
      </c>
      <c r="Q6">
        <v>0.37523644123440503</v>
      </c>
      <c r="R6">
        <v>0.46489107025607301</v>
      </c>
      <c r="S6">
        <v>0.45274727511490398</v>
      </c>
      <c r="T6">
        <v>0.49635147734733998</v>
      </c>
      <c r="U6">
        <v>0.46031431385423499</v>
      </c>
      <c r="V6">
        <v>0.44801858174655201</v>
      </c>
      <c r="W6">
        <v>0.43259008535784599</v>
      </c>
      <c r="X6">
        <v>0.44038299409060999</v>
      </c>
      <c r="Y6">
        <v>0.36878640840446397</v>
      </c>
      <c r="Z6">
        <v>0.46662948128693299</v>
      </c>
      <c r="AA6">
        <v>0.428945567957977</v>
      </c>
      <c r="AB6">
        <v>0.47431759684832497</v>
      </c>
      <c r="AC6">
        <v>0.48475489166119501</v>
      </c>
      <c r="AD6">
        <v>0.39124931057124002</v>
      </c>
      <c r="AE6">
        <v>0.47328975705843701</v>
      </c>
      <c r="AF6">
        <v>0.46399271175311801</v>
      </c>
      <c r="AG6">
        <v>0.480458502954694</v>
      </c>
    </row>
    <row r="7" spans="1:33" hidden="1" x14ac:dyDescent="0.3">
      <c r="A7" t="s">
        <v>27</v>
      </c>
      <c r="B7">
        <v>5</v>
      </c>
      <c r="C7" t="str">
        <f>LEFT(Table134589[[#This Row],[Contingency id]])</f>
        <v>A</v>
      </c>
      <c r="D7">
        <v>15.8158158158158</v>
      </c>
      <c r="E7">
        <v>1.3554952510176299</v>
      </c>
      <c r="F7">
        <v>999</v>
      </c>
      <c r="G7">
        <v>737</v>
      </c>
      <c r="H7">
        <v>0.40960076076076002</v>
      </c>
      <c r="I7" s="2">
        <f>AVERAGE(Table134589[[#This Row],[Estimated costs 1]:[Estimated costs 20]])</f>
        <v>0.40959738738738699</v>
      </c>
      <c r="J7" s="2">
        <f>_xlfn.STDEV.P(Table134589[[#This Row],[Estimated costs 1]:[Estimated costs 20]])</f>
        <v>2.0141881964051898E-2</v>
      </c>
      <c r="K7" s="2">
        <f>Table134589[[#This Row],[Dev]]/Table134589[[#This Row],[Mean]]*100</f>
        <v>4.917483017293323</v>
      </c>
      <c r="L7" s="2">
        <f>Table134589[[#This Row],[Estimated costs 1]]-Table134589[[#This Row],[Actual cost]]</f>
        <v>-4.3733733733702929E-4</v>
      </c>
      <c r="M7" s="2">
        <f>Table134589[[#This Row],[Diff 1]]/Table134589[[#This Row],[Actual cost]]*100</f>
        <v>-0.10677161256359817</v>
      </c>
      <c r="N7">
        <v>0.40916342342342299</v>
      </c>
      <c r="O7">
        <v>0.349903563563563</v>
      </c>
      <c r="P7">
        <v>0.433589849849849</v>
      </c>
      <c r="Q7">
        <v>0.41886272272272201</v>
      </c>
      <c r="R7">
        <v>0.40475131131131098</v>
      </c>
      <c r="S7">
        <v>0.38833059059059</v>
      </c>
      <c r="T7">
        <v>0.41509095095095</v>
      </c>
      <c r="U7">
        <v>0.38985601601601599</v>
      </c>
      <c r="V7">
        <v>0.39135481481481399</v>
      </c>
      <c r="W7">
        <v>0.41393329329329298</v>
      </c>
      <c r="X7">
        <v>0.42042008008008003</v>
      </c>
      <c r="Y7">
        <v>0.40493199199199198</v>
      </c>
      <c r="Z7">
        <v>0.40533719719719702</v>
      </c>
      <c r="AA7">
        <v>0.40814950950950901</v>
      </c>
      <c r="AB7">
        <v>0.42363309309309299</v>
      </c>
      <c r="AC7">
        <v>0.44480506506506501</v>
      </c>
      <c r="AD7">
        <v>0.40586132132132102</v>
      </c>
      <c r="AE7">
        <v>0.42051137137137101</v>
      </c>
      <c r="AF7">
        <v>0.43931477477477399</v>
      </c>
      <c r="AG7">
        <v>0.40414680680680598</v>
      </c>
    </row>
    <row r="8" spans="1:33" hidden="1" x14ac:dyDescent="0.3">
      <c r="A8" t="s">
        <v>28</v>
      </c>
      <c r="B8">
        <v>6</v>
      </c>
      <c r="C8" t="str">
        <f>LEFT(Table134589[[#This Row],[Contingency id]])</f>
        <v>C</v>
      </c>
      <c r="D8">
        <v>12.2633744855967</v>
      </c>
      <c r="E8">
        <v>1.4464285714285701</v>
      </c>
      <c r="F8">
        <v>1215</v>
      </c>
      <c r="G8">
        <v>840</v>
      </c>
      <c r="H8">
        <v>0.37181950617283899</v>
      </c>
      <c r="I8" s="2">
        <f>AVERAGE(Table134589[[#This Row],[Estimated costs 1]:[Estimated costs 20]])</f>
        <v>0.37120672427983498</v>
      </c>
      <c r="J8" s="2">
        <f>_xlfn.STDEV.P(Table134589[[#This Row],[Estimated costs 1]:[Estimated costs 20]])</f>
        <v>1.8806560198471677E-2</v>
      </c>
      <c r="K8" s="2">
        <f>Table134589[[#This Row],[Dev]]/Table134589[[#This Row],[Mean]]*100</f>
        <v>5.0663306907916654</v>
      </c>
      <c r="L8" s="2">
        <f>Table134589[[#This Row],[Estimated costs 1]]-Table134589[[#This Row],[Actual cost]]</f>
        <v>-1.3182798353909009E-2</v>
      </c>
      <c r="M8" s="2">
        <f>Table134589[[#This Row],[Diff 1]]/Table134589[[#This Row],[Actual cost]]*100</f>
        <v>-3.5454832613814053</v>
      </c>
      <c r="N8">
        <v>0.35863670781892998</v>
      </c>
      <c r="O8">
        <v>0.38467530864197502</v>
      </c>
      <c r="P8">
        <v>0.36054625514403199</v>
      </c>
      <c r="Q8">
        <v>0.38036650205761302</v>
      </c>
      <c r="R8">
        <v>0.35793358024691302</v>
      </c>
      <c r="S8">
        <v>0.41281851851851797</v>
      </c>
      <c r="T8">
        <v>0.37534329218106999</v>
      </c>
      <c r="U8">
        <v>0.385959259259259</v>
      </c>
      <c r="V8">
        <v>0.35138855967078098</v>
      </c>
      <c r="W8">
        <v>0.36160872427983498</v>
      </c>
      <c r="X8">
        <v>0.38639465020576103</v>
      </c>
      <c r="Y8">
        <v>0.39142757201646</v>
      </c>
      <c r="Z8">
        <v>0.37625448559670699</v>
      </c>
      <c r="AA8">
        <v>0.35548732510288</v>
      </c>
      <c r="AB8">
        <v>0.39828551440329202</v>
      </c>
      <c r="AC8">
        <v>0.37035135802469099</v>
      </c>
      <c r="AD8">
        <v>0.372461646090534</v>
      </c>
      <c r="AE8">
        <v>0.33626510288065797</v>
      </c>
      <c r="AF8">
        <v>0.33902748971193403</v>
      </c>
      <c r="AG8">
        <v>0.36890263374485599</v>
      </c>
    </row>
    <row r="9" spans="1:33" hidden="1" x14ac:dyDescent="0.3">
      <c r="A9" t="s">
        <v>29</v>
      </c>
      <c r="B9">
        <v>7</v>
      </c>
      <c r="C9" t="str">
        <f>LEFT(Table134589[[#This Row],[Contingency id]])</f>
        <v>A</v>
      </c>
      <c r="D9">
        <v>6.9510268562401203</v>
      </c>
      <c r="E9">
        <v>1.44851258581235</v>
      </c>
      <c r="F9">
        <v>1266</v>
      </c>
      <c r="G9">
        <v>874</v>
      </c>
      <c r="H9">
        <v>0.347965639810426</v>
      </c>
      <c r="I9" s="2">
        <f>AVERAGE(Table134589[[#This Row],[Estimated costs 1]:[Estimated costs 20]])</f>
        <v>0.34011358609794584</v>
      </c>
      <c r="J9" s="2">
        <f>_xlfn.STDEV.P(Table134589[[#This Row],[Estimated costs 1]:[Estimated costs 20]])</f>
        <v>6.7386084490561438E-2</v>
      </c>
      <c r="K9" s="2">
        <f>Table134589[[#This Row],[Dev]]/Table134589[[#This Row],[Mean]]*100</f>
        <v>19.812817612982862</v>
      </c>
      <c r="L9" s="2">
        <f>Table134589[[#This Row],[Estimated costs 1]]-Table134589[[#This Row],[Actual cost]]</f>
        <v>-1.6115323854660024E-2</v>
      </c>
      <c r="M9" s="2">
        <f>Table134589[[#This Row],[Diff 1]]/Table134589[[#This Row],[Actual cost]]*100</f>
        <v>-4.6312974647266207</v>
      </c>
      <c r="N9">
        <v>0.33185031595576597</v>
      </c>
      <c r="O9">
        <v>0.33704541864138998</v>
      </c>
      <c r="P9">
        <v>0.28128080568720298</v>
      </c>
      <c r="Q9">
        <v>0.35305568720379099</v>
      </c>
      <c r="R9">
        <v>0.25968759873617597</v>
      </c>
      <c r="S9">
        <v>0.28697432859399602</v>
      </c>
      <c r="T9">
        <v>0.47919470774091599</v>
      </c>
      <c r="U9">
        <v>0.44876737756714002</v>
      </c>
      <c r="V9">
        <v>0.48451698262243198</v>
      </c>
      <c r="W9">
        <v>0.30367654028435997</v>
      </c>
      <c r="X9">
        <v>0.37205884676145301</v>
      </c>
      <c r="Y9">
        <v>0.39666548183254302</v>
      </c>
      <c r="Z9">
        <v>0.30202172195892502</v>
      </c>
      <c r="AA9">
        <v>0.25971129541864102</v>
      </c>
      <c r="AB9">
        <v>0.32237954186413897</v>
      </c>
      <c r="AC9">
        <v>0.34517812006319099</v>
      </c>
      <c r="AD9">
        <v>0.32179423380726702</v>
      </c>
      <c r="AE9">
        <v>0.37232898894154798</v>
      </c>
      <c r="AF9">
        <v>0.24582503949446999</v>
      </c>
      <c r="AG9">
        <v>0.29825868878356998</v>
      </c>
    </row>
    <row r="10" spans="1:33" hidden="1" x14ac:dyDescent="0.3">
      <c r="A10" t="s">
        <v>30</v>
      </c>
      <c r="B10">
        <v>8</v>
      </c>
      <c r="C10" t="str">
        <f>LEFT(Table134589[[#This Row],[Contingency id]])</f>
        <v>A</v>
      </c>
      <c r="D10">
        <v>6.8283343969368202</v>
      </c>
      <c r="E10">
        <v>1.5748743718592899</v>
      </c>
      <c r="F10">
        <v>1567</v>
      </c>
      <c r="G10">
        <v>995</v>
      </c>
      <c r="H10">
        <v>0.33338034460753002</v>
      </c>
      <c r="I10" s="2">
        <f>AVERAGE(Table134589[[#This Row],[Estimated costs 1]:[Estimated costs 20]])</f>
        <v>0.34068155711550685</v>
      </c>
      <c r="J10" s="2">
        <f>_xlfn.STDEV.P(Table134589[[#This Row],[Estimated costs 1]:[Estimated costs 20]])</f>
        <v>6.3993273496769323E-2</v>
      </c>
      <c r="K10" s="2">
        <f>Table134589[[#This Row],[Dev]]/Table134589[[#This Row],[Mean]]*100</f>
        <v>18.783897208463397</v>
      </c>
      <c r="L10" s="2">
        <f>Table134589[[#This Row],[Estimated costs 1]]-Table134589[[#This Row],[Actual cost]]</f>
        <v>5.7208040842373964E-2</v>
      </c>
      <c r="M10" s="2">
        <f>Table134589[[#This Row],[Diff 1]]/Table134589[[#This Row],[Actual cost]]*100</f>
        <v>17.159992113428817</v>
      </c>
      <c r="N10">
        <v>0.39058838544990399</v>
      </c>
      <c r="O10">
        <v>0.29940459476706999</v>
      </c>
      <c r="P10">
        <v>0.26569623484365001</v>
      </c>
      <c r="Q10">
        <v>0.33883726866624098</v>
      </c>
      <c r="R10">
        <v>0.27801659221442199</v>
      </c>
      <c r="S10">
        <v>0.39504275686024198</v>
      </c>
      <c r="T10">
        <v>0.48637523931078502</v>
      </c>
      <c r="U10">
        <v>0.376139119336311</v>
      </c>
      <c r="V10">
        <v>0.33209955328653401</v>
      </c>
      <c r="W10">
        <v>0.32064071474154399</v>
      </c>
      <c r="X10">
        <v>0.31745628589661701</v>
      </c>
      <c r="Y10">
        <v>0.49302042118698097</v>
      </c>
      <c r="Z10">
        <v>0.27449904275685999</v>
      </c>
      <c r="AA10">
        <v>0.27522527121888901</v>
      </c>
      <c r="AB10">
        <v>0.31801723037651503</v>
      </c>
      <c r="AC10">
        <v>0.32697638800255202</v>
      </c>
      <c r="AD10">
        <v>0.39602616464582002</v>
      </c>
      <c r="AE10">
        <v>0.33399808551372001</v>
      </c>
      <c r="AF10">
        <v>0.33199425654116099</v>
      </c>
      <c r="AG10">
        <v>0.26357753669431999</v>
      </c>
    </row>
    <row r="11" spans="1:33" hidden="1" x14ac:dyDescent="0.3">
      <c r="A11" t="s">
        <v>31</v>
      </c>
      <c r="B11">
        <v>9</v>
      </c>
      <c r="C11" t="str">
        <f>LEFT(Table134589[[#This Row],[Contingency id]])</f>
        <v>A</v>
      </c>
      <c r="D11">
        <v>10.9890109890109</v>
      </c>
      <c r="E11">
        <v>1.01111111111111</v>
      </c>
      <c r="F11">
        <v>91</v>
      </c>
      <c r="G11">
        <v>90</v>
      </c>
      <c r="H11">
        <v>0.30554945054944999</v>
      </c>
      <c r="I11" s="2">
        <f>AVERAGE(Table134589[[#This Row],[Estimated costs 1]:[Estimated costs 20]])</f>
        <v>0.30559999999999926</v>
      </c>
      <c r="J11" s="2">
        <f>_xlfn.STDEV.P(Table134589[[#This Row],[Estimated costs 1]:[Estimated costs 20]])</f>
        <v>2.4764072124814946E-4</v>
      </c>
      <c r="K11" s="2">
        <f>Table134589[[#This Row],[Dev]]/Table134589[[#This Row],[Mean]]*100</f>
        <v>8.1034267424132875E-2</v>
      </c>
      <c r="L11" s="2">
        <f>Table134589[[#This Row],[Estimated costs 1]]-Table134589[[#This Row],[Actual cost]]</f>
        <v>-2.5274725274698762E-4</v>
      </c>
      <c r="M11" s="2">
        <f>Table134589[[#This Row],[Diff 1]]/Table134589[[#This Row],[Actual cost]]*100</f>
        <v>-8.2718935443178973E-2</v>
      </c>
      <c r="N11">
        <v>0.305296703296703</v>
      </c>
      <c r="O11">
        <v>0.305296703296703</v>
      </c>
      <c r="P11">
        <v>0.30580219780219697</v>
      </c>
      <c r="Q11">
        <v>0.305296703296703</v>
      </c>
      <c r="R11">
        <v>0.30580219780219697</v>
      </c>
      <c r="S11">
        <v>0.305296703296703</v>
      </c>
      <c r="T11">
        <v>0.305296703296703</v>
      </c>
      <c r="U11">
        <v>0.30580219780219697</v>
      </c>
      <c r="V11">
        <v>0.305296703296703</v>
      </c>
      <c r="W11">
        <v>0.305296703296703</v>
      </c>
      <c r="X11">
        <v>0.30580219780219697</v>
      </c>
      <c r="Y11">
        <v>0.30580219780219697</v>
      </c>
      <c r="Z11">
        <v>0.30580219780219697</v>
      </c>
      <c r="AA11">
        <v>0.30580219780219697</v>
      </c>
      <c r="AB11">
        <v>0.30580219780219697</v>
      </c>
      <c r="AC11">
        <v>0.305296703296703</v>
      </c>
      <c r="AD11">
        <v>0.30580219780219697</v>
      </c>
      <c r="AE11">
        <v>0.30580219780219697</v>
      </c>
      <c r="AF11">
        <v>0.30580219780219697</v>
      </c>
      <c r="AG11">
        <v>0.30580219780219697</v>
      </c>
    </row>
    <row r="12" spans="1:33" hidden="1" x14ac:dyDescent="0.3">
      <c r="A12" t="s">
        <v>32</v>
      </c>
      <c r="B12">
        <v>10</v>
      </c>
      <c r="C12" t="str">
        <f>LEFT(Table134589[[#This Row],[Contingency id]])</f>
        <v>A</v>
      </c>
      <c r="D12">
        <v>37.737737737737703</v>
      </c>
      <c r="E12">
        <v>1.37793103448275</v>
      </c>
      <c r="F12">
        <v>999</v>
      </c>
      <c r="G12">
        <v>725</v>
      </c>
      <c r="H12">
        <v>0.28813013013013</v>
      </c>
      <c r="I12" s="2">
        <f>AVERAGE(Table134589[[#This Row],[Estimated costs 1]:[Estimated costs 20]])</f>
        <v>0.28801966466466428</v>
      </c>
      <c r="J12" s="2">
        <f>_xlfn.STDEV.P(Table134589[[#This Row],[Estimated costs 1]:[Estimated costs 20]])</f>
        <v>1.0715299217215838E-2</v>
      </c>
      <c r="K12" s="2">
        <f>Table134589[[#This Row],[Dev]]/Table134589[[#This Row],[Mean]]*100</f>
        <v>3.7203359811183216</v>
      </c>
      <c r="L12" s="2">
        <f>Table134589[[#This Row],[Estimated costs 1]]-Table134589[[#This Row],[Actual cost]]</f>
        <v>7.3714714714709917E-3</v>
      </c>
      <c r="M12" s="2">
        <f>Table134589[[#This Row],[Diff 1]]/Table134589[[#This Row],[Actual cost]]*100</f>
        <v>2.5583827238552832</v>
      </c>
      <c r="N12">
        <v>0.29550160160160099</v>
      </c>
      <c r="O12">
        <v>0.27530570570570501</v>
      </c>
      <c r="P12">
        <v>0.27950940940940899</v>
      </c>
      <c r="Q12">
        <v>0.26562822822822801</v>
      </c>
      <c r="R12">
        <v>0.282125125125125</v>
      </c>
      <c r="S12">
        <v>0.28340440440440401</v>
      </c>
      <c r="T12">
        <v>0.29811921921921902</v>
      </c>
      <c r="U12">
        <v>0.28501141141141101</v>
      </c>
      <c r="V12">
        <v>0.30106346346346302</v>
      </c>
      <c r="W12">
        <v>0.27647127127127102</v>
      </c>
      <c r="X12">
        <v>0.29225025025024998</v>
      </c>
      <c r="Y12">
        <v>0.29910580580580498</v>
      </c>
      <c r="Z12">
        <v>0.28964334334334302</v>
      </c>
      <c r="AA12">
        <v>0.28134734734734701</v>
      </c>
      <c r="AB12">
        <v>0.29366406406406398</v>
      </c>
      <c r="AC12">
        <v>0.31064704704704699</v>
      </c>
      <c r="AD12">
        <v>0.27480620620620599</v>
      </c>
      <c r="AE12">
        <v>0.294152652652652</v>
      </c>
      <c r="AF12">
        <v>0.28546436436436401</v>
      </c>
      <c r="AG12">
        <v>0.29717237237237198</v>
      </c>
    </row>
    <row r="13" spans="1:33" hidden="1" x14ac:dyDescent="0.3">
      <c r="A13" t="s">
        <v>33</v>
      </c>
      <c r="B13">
        <v>11</v>
      </c>
      <c r="C13" t="str">
        <f>LEFT(Table134589[[#This Row],[Contingency id]])</f>
        <v>C</v>
      </c>
      <c r="D13">
        <v>29.870129870129801</v>
      </c>
      <c r="E13">
        <v>1.02666666666666</v>
      </c>
      <c r="F13">
        <v>154</v>
      </c>
      <c r="G13">
        <v>150</v>
      </c>
      <c r="H13">
        <v>0.25110064935064902</v>
      </c>
      <c r="I13" s="2">
        <f>AVERAGE(Table134589[[#This Row],[Estimated costs 1]:[Estimated costs 20]])</f>
        <v>0.25109090909090864</v>
      </c>
      <c r="J13" s="2">
        <f>_xlfn.STDEV.P(Table134589[[#This Row],[Estimated costs 1]:[Estimated costs 20]])</f>
        <v>1.1795988509438287E-3</v>
      </c>
      <c r="K13" s="2">
        <f>Table134589[[#This Row],[Dev]]/Table134589[[#This Row],[Mean]]*100</f>
        <v>0.4697895496155734</v>
      </c>
      <c r="L13" s="2">
        <f>Table134589[[#This Row],[Estimated costs 1]]-Table134589[[#This Row],[Actual cost]]</f>
        <v>1.1077922077920022E-3</v>
      </c>
      <c r="M13" s="2">
        <f>Table134589[[#This Row],[Diff 1]]/Table134589[[#This Row],[Actual cost]]*100</f>
        <v>0.44117456910476877</v>
      </c>
      <c r="N13">
        <v>0.25220844155844102</v>
      </c>
      <c r="O13">
        <v>0.24979805194805199</v>
      </c>
      <c r="P13">
        <v>0.24999285714285699</v>
      </c>
      <c r="Q13">
        <v>0.25220844155844102</v>
      </c>
      <c r="R13">
        <v>0.24999285714285699</v>
      </c>
      <c r="S13">
        <v>0.24999285714285699</v>
      </c>
      <c r="T13">
        <v>0.24999285714285699</v>
      </c>
      <c r="U13">
        <v>0.24999285714285699</v>
      </c>
      <c r="V13">
        <v>0.24979805194805099</v>
      </c>
      <c r="W13">
        <v>0.24979805194805099</v>
      </c>
      <c r="X13">
        <v>0.25220844155844102</v>
      </c>
      <c r="Y13">
        <v>0.25220844155844102</v>
      </c>
      <c r="Z13">
        <v>0.25220844155844102</v>
      </c>
      <c r="AA13">
        <v>0.24999285714285699</v>
      </c>
      <c r="AB13">
        <v>0.25240324675324599</v>
      </c>
      <c r="AC13">
        <v>0.25220844155844102</v>
      </c>
      <c r="AD13">
        <v>0.25220844155844102</v>
      </c>
      <c r="AE13">
        <v>0.25240324675324599</v>
      </c>
      <c r="AF13">
        <v>0.25240324675324599</v>
      </c>
      <c r="AG13">
        <v>0.24979805194805099</v>
      </c>
    </row>
    <row r="14" spans="1:33" hidden="1" x14ac:dyDescent="0.3">
      <c r="A14" t="s">
        <v>34</v>
      </c>
      <c r="B14">
        <v>12</v>
      </c>
      <c r="C14" t="str">
        <f>LEFT(Table134589[[#This Row],[Contingency id]])</f>
        <v>A</v>
      </c>
      <c r="D14">
        <v>15</v>
      </c>
      <c r="E14">
        <v>1.02564102564102</v>
      </c>
      <c r="F14">
        <v>40</v>
      </c>
      <c r="G14">
        <v>39</v>
      </c>
      <c r="H14">
        <v>0.2282575</v>
      </c>
      <c r="I14" s="2">
        <f>AVERAGE(Table134589[[#This Row],[Estimated costs 1]:[Estimated costs 20]])</f>
        <v>0.22825749999999986</v>
      </c>
      <c r="J14" s="2">
        <f>_xlfn.STDEV.P(Table134589[[#This Row],[Estimated costs 1]:[Estimated costs 20]])</f>
        <v>1.3877787807814457E-16</v>
      </c>
      <c r="K14" s="2">
        <f>Table134589[[#This Row],[Dev]]/Table134589[[#This Row],[Mean]]*100</f>
        <v>6.0798825045461657E-14</v>
      </c>
      <c r="L14" s="2">
        <f>Table134589[[#This Row],[Estimated costs 1]]-Table134589[[#This Row],[Actual cost]]</f>
        <v>0</v>
      </c>
      <c r="M14" s="2">
        <f>Table134589[[#This Row],[Diff 1]]/Table134589[[#This Row],[Actual cost]]*100</f>
        <v>0</v>
      </c>
      <c r="N14">
        <v>0.2282575</v>
      </c>
      <c r="O14">
        <v>0.2282575</v>
      </c>
      <c r="P14">
        <v>0.2282575</v>
      </c>
      <c r="Q14">
        <v>0.2282575</v>
      </c>
      <c r="R14">
        <v>0.2282575</v>
      </c>
      <c r="S14">
        <v>0.2282575</v>
      </c>
      <c r="T14">
        <v>0.2282575</v>
      </c>
      <c r="U14">
        <v>0.2282575</v>
      </c>
      <c r="V14">
        <v>0.2282575</v>
      </c>
      <c r="W14">
        <v>0.2282575</v>
      </c>
      <c r="X14">
        <v>0.2282575</v>
      </c>
      <c r="Y14">
        <v>0.2282575</v>
      </c>
      <c r="Z14">
        <v>0.2282575</v>
      </c>
      <c r="AA14">
        <v>0.2282575</v>
      </c>
      <c r="AB14">
        <v>0.2282575</v>
      </c>
      <c r="AC14">
        <v>0.2282575</v>
      </c>
      <c r="AD14">
        <v>0.2282575</v>
      </c>
      <c r="AE14">
        <v>0.2282575</v>
      </c>
      <c r="AF14">
        <v>0.2282575</v>
      </c>
      <c r="AG14">
        <v>0.2282575</v>
      </c>
    </row>
    <row r="15" spans="1:33" hidden="1" x14ac:dyDescent="0.3">
      <c r="A15" t="s">
        <v>35</v>
      </c>
      <c r="B15">
        <v>13</v>
      </c>
      <c r="C15" t="str">
        <f>LEFT(Table134589[[#This Row],[Contingency id]])</f>
        <v>A</v>
      </c>
      <c r="D15">
        <v>10.6382978723404</v>
      </c>
      <c r="E15">
        <v>1.02173913043478</v>
      </c>
      <c r="F15">
        <v>47</v>
      </c>
      <c r="G15">
        <v>46</v>
      </c>
      <c r="H15">
        <v>0.226617021276595</v>
      </c>
      <c r="I15" s="2">
        <f>AVERAGE(Table134589[[#This Row],[Estimated costs 1]:[Estimated costs 20]])</f>
        <v>0.22661702127659486</v>
      </c>
      <c r="J15" s="2">
        <f>_xlfn.STDEV.P(Table134589[[#This Row],[Estimated costs 1]:[Estimated costs 20]])</f>
        <v>1.3877787807814457E-16</v>
      </c>
      <c r="K15" s="2">
        <f>Table134589[[#This Row],[Dev]]/Table134589[[#This Row],[Mean]]*100</f>
        <v>6.1238947231929593E-14</v>
      </c>
      <c r="L15" s="2">
        <f>Table134589[[#This Row],[Estimated costs 1]]-Table134589[[#This Row],[Actual cost]]</f>
        <v>0</v>
      </c>
      <c r="M15" s="2">
        <f>Table134589[[#This Row],[Diff 1]]/Table134589[[#This Row],[Actual cost]]*100</f>
        <v>0</v>
      </c>
      <c r="N15">
        <v>0.226617021276595</v>
      </c>
      <c r="O15">
        <v>0.226617021276595</v>
      </c>
      <c r="P15">
        <v>0.226617021276595</v>
      </c>
      <c r="Q15">
        <v>0.226617021276595</v>
      </c>
      <c r="R15">
        <v>0.226617021276595</v>
      </c>
      <c r="S15">
        <v>0.226617021276595</v>
      </c>
      <c r="T15">
        <v>0.226617021276595</v>
      </c>
      <c r="U15">
        <v>0.226617021276595</v>
      </c>
      <c r="V15">
        <v>0.226617021276595</v>
      </c>
      <c r="W15">
        <v>0.226617021276595</v>
      </c>
      <c r="X15">
        <v>0.226617021276595</v>
      </c>
      <c r="Y15">
        <v>0.226617021276595</v>
      </c>
      <c r="Z15">
        <v>0.226617021276595</v>
      </c>
      <c r="AA15">
        <v>0.226617021276595</v>
      </c>
      <c r="AB15">
        <v>0.226617021276595</v>
      </c>
      <c r="AC15">
        <v>0.226617021276595</v>
      </c>
      <c r="AD15">
        <v>0.226617021276595</v>
      </c>
      <c r="AE15">
        <v>0.226617021276595</v>
      </c>
      <c r="AF15">
        <v>0.226617021276595</v>
      </c>
      <c r="AG15">
        <v>0.226617021276595</v>
      </c>
    </row>
    <row r="16" spans="1:33" hidden="1" x14ac:dyDescent="0.3">
      <c r="A16" t="s">
        <v>36</v>
      </c>
      <c r="B16">
        <v>14</v>
      </c>
      <c r="C16" t="str">
        <f>LEFT(Table134589[[#This Row],[Contingency id]])</f>
        <v>A</v>
      </c>
      <c r="D16">
        <v>11.864406779661</v>
      </c>
      <c r="E16">
        <v>1.0172413793103401</v>
      </c>
      <c r="F16">
        <v>59</v>
      </c>
      <c r="G16">
        <v>58</v>
      </c>
      <c r="H16">
        <v>0.224203389830508</v>
      </c>
      <c r="I16" s="2">
        <f>AVERAGE(Table134589[[#This Row],[Estimated costs 1]:[Estimated costs 20]])</f>
        <v>0.22420338983050794</v>
      </c>
      <c r="J16" s="2">
        <f>_xlfn.STDEV.P(Table134589[[#This Row],[Estimated costs 1]:[Estimated costs 20]])</f>
        <v>5.5511151231257827E-17</v>
      </c>
      <c r="K16" s="2">
        <f>Table134589[[#This Row],[Dev]]/Table134589[[#This Row],[Mean]]*100</f>
        <v>2.4759282753584967E-14</v>
      </c>
      <c r="L16" s="2">
        <f>Table134589[[#This Row],[Estimated costs 1]]-Table134589[[#This Row],[Actual cost]]</f>
        <v>0</v>
      </c>
      <c r="M16" s="2">
        <f>Table134589[[#This Row],[Diff 1]]/Table134589[[#This Row],[Actual cost]]*100</f>
        <v>0</v>
      </c>
      <c r="N16">
        <v>0.224203389830508</v>
      </c>
      <c r="O16">
        <v>0.224203389830508</v>
      </c>
      <c r="P16">
        <v>0.224203389830508</v>
      </c>
      <c r="Q16">
        <v>0.224203389830508</v>
      </c>
      <c r="R16">
        <v>0.224203389830508</v>
      </c>
      <c r="S16">
        <v>0.224203389830508</v>
      </c>
      <c r="T16">
        <v>0.224203389830508</v>
      </c>
      <c r="U16">
        <v>0.224203389830508</v>
      </c>
      <c r="V16">
        <v>0.224203389830508</v>
      </c>
      <c r="W16">
        <v>0.224203389830508</v>
      </c>
      <c r="X16">
        <v>0.224203389830508</v>
      </c>
      <c r="Y16">
        <v>0.224203389830508</v>
      </c>
      <c r="Z16">
        <v>0.224203389830508</v>
      </c>
      <c r="AA16">
        <v>0.224203389830508</v>
      </c>
      <c r="AB16">
        <v>0.224203389830508</v>
      </c>
      <c r="AC16">
        <v>0.224203389830508</v>
      </c>
      <c r="AD16">
        <v>0.224203389830508</v>
      </c>
      <c r="AE16">
        <v>0.224203389830508</v>
      </c>
      <c r="AF16">
        <v>0.224203389830508</v>
      </c>
      <c r="AG16">
        <v>0.224203389830508</v>
      </c>
    </row>
    <row r="17" spans="1:33" hidden="1" x14ac:dyDescent="0.3">
      <c r="A17" t="s">
        <v>37</v>
      </c>
      <c r="B17">
        <v>15</v>
      </c>
      <c r="C17" t="str">
        <f>LEFT(Table134589[[#This Row],[Contingency id]])</f>
        <v>C</v>
      </c>
      <c r="D17">
        <v>0.51993067590987796</v>
      </c>
      <c r="E17">
        <v>1.67246376811594</v>
      </c>
      <c r="F17">
        <v>1731</v>
      </c>
      <c r="G17">
        <v>1035</v>
      </c>
      <c r="H17">
        <v>0.21645291738879199</v>
      </c>
      <c r="I17" s="2">
        <f>AVERAGE(Table134589[[#This Row],[Estimated costs 1]:[Estimated costs 20]])</f>
        <v>0.21595725014442477</v>
      </c>
      <c r="J17" s="2">
        <f>_xlfn.STDEV.P(Table134589[[#This Row],[Estimated costs 1]:[Estimated costs 20]])</f>
        <v>2.7828256507606539E-2</v>
      </c>
      <c r="K17" s="2">
        <f>Table134589[[#This Row],[Dev]]/Table134589[[#This Row],[Mean]]*100</f>
        <v>12.886002432887045</v>
      </c>
      <c r="L17" s="2">
        <f>Table134589[[#This Row],[Estimated costs 1]]-Table134589[[#This Row],[Actual cost]]</f>
        <v>-3.1894858463315995E-2</v>
      </c>
      <c r="M17" s="2">
        <f>Table134589[[#This Row],[Diff 1]]/Table134589[[#This Row],[Actual cost]]*100</f>
        <v>-14.735240738763784</v>
      </c>
      <c r="N17">
        <v>0.184558058925476</v>
      </c>
      <c r="O17">
        <v>0.17117850953206201</v>
      </c>
      <c r="P17">
        <v>0.184558058925476</v>
      </c>
      <c r="Q17">
        <v>0.184558058925476</v>
      </c>
      <c r="R17">
        <v>0.228255343731946</v>
      </c>
      <c r="S17">
        <v>0.228255343731946</v>
      </c>
      <c r="T17">
        <v>0.20465049104563801</v>
      </c>
      <c r="U17">
        <v>0.228255343731946</v>
      </c>
      <c r="V17">
        <v>0.24834777585210799</v>
      </c>
      <c r="W17">
        <v>0.17117850953206201</v>
      </c>
      <c r="X17">
        <v>0.24163489312536099</v>
      </c>
      <c r="Y17">
        <v>0.24163489312536099</v>
      </c>
      <c r="Z17">
        <v>0.24163489312536099</v>
      </c>
      <c r="AA17">
        <v>0.191270941652224</v>
      </c>
      <c r="AB17">
        <v>0.191270941652224</v>
      </c>
      <c r="AC17">
        <v>0.24163489312536099</v>
      </c>
      <c r="AD17">
        <v>0.20465049104563801</v>
      </c>
      <c r="AE17">
        <v>0.24163489312536099</v>
      </c>
      <c r="AF17">
        <v>0.228255343731946</v>
      </c>
      <c r="AG17">
        <v>0.261727325245522</v>
      </c>
    </row>
    <row r="18" spans="1:33" hidden="1" x14ac:dyDescent="0.3">
      <c r="A18" t="s">
        <v>38</v>
      </c>
      <c r="B18">
        <v>16</v>
      </c>
      <c r="C18" t="str">
        <f>LEFT(Table134589[[#This Row],[Contingency id]])</f>
        <v>A</v>
      </c>
      <c r="D18">
        <v>14.965986394557801</v>
      </c>
      <c r="E18">
        <v>1.04255319148936</v>
      </c>
      <c r="F18">
        <v>147</v>
      </c>
      <c r="G18">
        <v>141</v>
      </c>
      <c r="H18">
        <v>0.20538027210884299</v>
      </c>
      <c r="I18" s="2">
        <f>AVERAGE(Table134589[[#This Row],[Estimated costs 1]:[Estimated costs 20]])</f>
        <v>0.20592585034013547</v>
      </c>
      <c r="J18" s="2">
        <f>_xlfn.STDEV.P(Table134589[[#This Row],[Estimated costs 1]:[Estimated costs 20]])</f>
        <v>1.2500767712087704E-3</v>
      </c>
      <c r="K18" s="2">
        <f>Table134589[[#This Row],[Dev]]/Table134589[[#This Row],[Mean]]*100</f>
        <v>0.60705189229228462</v>
      </c>
      <c r="L18" s="2">
        <f>Table134589[[#This Row],[Estimated costs 1]]-Table134589[[#This Row],[Actual cost]]</f>
        <v>-1.3639455782309962E-3</v>
      </c>
      <c r="M18" s="2">
        <f>Table134589[[#This Row],[Diff 1]]/Table134589[[#This Row],[Actual cost]]*100</f>
        <v>-0.66410739659949503</v>
      </c>
      <c r="N18">
        <v>0.204016326530612</v>
      </c>
      <c r="O18">
        <v>0.20674421768707399</v>
      </c>
      <c r="P18">
        <v>0.20674421768707399</v>
      </c>
      <c r="Q18">
        <v>0.20674421768707399</v>
      </c>
      <c r="R18">
        <v>0.20674421768707399</v>
      </c>
      <c r="S18">
        <v>0.20674421768707399</v>
      </c>
      <c r="T18">
        <v>0.20674421768707399</v>
      </c>
      <c r="U18">
        <v>0.20674421768707399</v>
      </c>
      <c r="V18">
        <v>0.204016326530612</v>
      </c>
      <c r="W18">
        <v>0.20674421768707399</v>
      </c>
      <c r="X18">
        <v>0.20674421768707399</v>
      </c>
      <c r="Y18">
        <v>0.204016326530612</v>
      </c>
      <c r="Z18">
        <v>0.20674421768707399</v>
      </c>
      <c r="AA18">
        <v>0.204016326530612</v>
      </c>
      <c r="AB18">
        <v>0.20674421768707399</v>
      </c>
      <c r="AC18">
        <v>0.20674421768707399</v>
      </c>
      <c r="AD18">
        <v>0.204016326530612</v>
      </c>
      <c r="AE18">
        <v>0.20674421768707399</v>
      </c>
      <c r="AF18">
        <v>0.20674421768707399</v>
      </c>
      <c r="AG18">
        <v>0.204016326530612</v>
      </c>
    </row>
    <row r="19" spans="1:33" x14ac:dyDescent="0.3">
      <c r="A19" t="s">
        <v>39</v>
      </c>
      <c r="B19">
        <v>17</v>
      </c>
      <c r="C19" t="str">
        <f>LEFT(Table134589[[#This Row],[Contingency id]])</f>
        <v>B</v>
      </c>
      <c r="D19">
        <v>5.3914327917282101</v>
      </c>
      <c r="E19">
        <v>1.49944629014396</v>
      </c>
      <c r="F19">
        <v>1354</v>
      </c>
      <c r="G19">
        <v>903</v>
      </c>
      <c r="H19">
        <v>0.201785745937961</v>
      </c>
      <c r="I19" s="2">
        <f>AVERAGE(Table134589[[#This Row],[Estimated costs 1]:[Estimated costs 20]])</f>
        <v>0.21206133677991096</v>
      </c>
      <c r="J19" s="2">
        <f>_xlfn.STDEV.P(Table134589[[#This Row],[Estimated costs 1]:[Estimated costs 20]])</f>
        <v>2.271876836245992E-2</v>
      </c>
      <c r="K19" s="2">
        <f>Table134589[[#This Row],[Dev]]/Table134589[[#This Row],[Mean]]*100</f>
        <v>10.713300551358271</v>
      </c>
      <c r="L19" s="2">
        <f>Table134589[[#This Row],[Estimated costs 1]]-Table134589[[#This Row],[Actual cost]]</f>
        <v>1.9482274741506989E-2</v>
      </c>
      <c r="M19" s="2">
        <f>Table134589[[#This Row],[Diff 1]]/Table134589[[#This Row],[Actual cost]]*100</f>
        <v>9.6549311007809298</v>
      </c>
      <c r="N19">
        <v>0.22126802067946799</v>
      </c>
      <c r="O19">
        <v>0.20779756277695699</v>
      </c>
      <c r="P19">
        <v>0.18605605612998499</v>
      </c>
      <c r="Q19">
        <v>0.21401765140324899</v>
      </c>
      <c r="R19">
        <v>0.20058116691285</v>
      </c>
      <c r="S19">
        <v>0.18866831610044299</v>
      </c>
      <c r="T19">
        <v>0.216749556868537</v>
      </c>
      <c r="U19">
        <v>0.21508781388478501</v>
      </c>
      <c r="V19">
        <v>0.198568611521418</v>
      </c>
      <c r="W19">
        <v>0.20206639586410599</v>
      </c>
      <c r="X19">
        <v>0.153878064992614</v>
      </c>
      <c r="Y19">
        <v>0.21687584933530199</v>
      </c>
      <c r="Z19">
        <v>0.220926070901034</v>
      </c>
      <c r="AA19">
        <v>0.217151329394387</v>
      </c>
      <c r="AB19">
        <v>0.24504128508124001</v>
      </c>
      <c r="AC19">
        <v>0.207454135893648</v>
      </c>
      <c r="AD19">
        <v>0.245347784342688</v>
      </c>
      <c r="AE19">
        <v>0.25388618906942301</v>
      </c>
      <c r="AF19">
        <v>0.19196373707533201</v>
      </c>
      <c r="AG19">
        <v>0.23784113737075299</v>
      </c>
    </row>
    <row r="20" spans="1:33" hidden="1" x14ac:dyDescent="0.3">
      <c r="A20" t="s">
        <v>40</v>
      </c>
      <c r="B20">
        <v>18</v>
      </c>
      <c r="C20" t="str">
        <f>LEFT(Table134589[[#This Row],[Contingency id]])</f>
        <v>A</v>
      </c>
      <c r="D20">
        <v>25.525525525525499</v>
      </c>
      <c r="E20">
        <v>1.3760330578512301</v>
      </c>
      <c r="F20">
        <v>999</v>
      </c>
      <c r="G20">
        <v>726</v>
      </c>
      <c r="H20">
        <v>0.19569049049049</v>
      </c>
      <c r="I20" s="2">
        <f>AVERAGE(Table134589[[#This Row],[Estimated costs 1]:[Estimated costs 20]])</f>
        <v>0.19336924424424368</v>
      </c>
      <c r="J20" s="2">
        <f>_xlfn.STDEV.P(Table134589[[#This Row],[Estimated costs 1]:[Estimated costs 20]])</f>
        <v>1.1665555376671266E-2</v>
      </c>
      <c r="K20" s="2">
        <f>Table134589[[#This Row],[Dev]]/Table134589[[#This Row],[Mean]]*100</f>
        <v>6.0327873867762367</v>
      </c>
      <c r="L20" s="2">
        <f>Table134589[[#This Row],[Estimated costs 1]]-Table134589[[#This Row],[Actual cost]]</f>
        <v>-1.7594694694695018E-2</v>
      </c>
      <c r="M20" s="2">
        <f>Table134589[[#This Row],[Diff 1]]/Table134589[[#This Row],[Actual cost]]*100</f>
        <v>-8.9910831387844414</v>
      </c>
      <c r="N20">
        <v>0.17809579579579499</v>
      </c>
      <c r="O20">
        <v>0.18511401401401401</v>
      </c>
      <c r="P20">
        <v>0.17753703703703699</v>
      </c>
      <c r="Q20">
        <v>0.17575355355355299</v>
      </c>
      <c r="R20">
        <v>0.17931371371371299</v>
      </c>
      <c r="S20">
        <v>0.199026726726726</v>
      </c>
      <c r="T20">
        <v>0.18050380380380299</v>
      </c>
      <c r="U20">
        <v>0.20585045045045</v>
      </c>
      <c r="V20">
        <v>0.203405205205205</v>
      </c>
      <c r="W20">
        <v>0.18015025025025</v>
      </c>
      <c r="X20">
        <v>0.189069569569569</v>
      </c>
      <c r="Y20">
        <v>0.204815715715715</v>
      </c>
      <c r="Z20">
        <v>0.19518478478478399</v>
      </c>
      <c r="AA20">
        <v>0.20159809809809801</v>
      </c>
      <c r="AB20">
        <v>0.19612812812812799</v>
      </c>
      <c r="AC20">
        <v>0.19184794794794699</v>
      </c>
      <c r="AD20">
        <v>0.20018688688688599</v>
      </c>
      <c r="AE20">
        <v>0.20557177177177099</v>
      </c>
      <c r="AF20">
        <v>0.216573873873873</v>
      </c>
      <c r="AG20">
        <v>0.20165755755755699</v>
      </c>
    </row>
    <row r="21" spans="1:33" hidden="1" x14ac:dyDescent="0.3">
      <c r="A21" t="s">
        <v>41</v>
      </c>
      <c r="B21">
        <v>19</v>
      </c>
      <c r="C21" t="str">
        <f>LEFT(Table134589[[#This Row],[Contingency id]])</f>
        <v>A</v>
      </c>
      <c r="D21">
        <v>21.830985915492899</v>
      </c>
      <c r="E21">
        <v>1.04411764705882</v>
      </c>
      <c r="F21">
        <v>142</v>
      </c>
      <c r="G21">
        <v>136</v>
      </c>
      <c r="H21">
        <v>0.19332183098591499</v>
      </c>
      <c r="I21" s="2">
        <f>AVERAGE(Table134589[[#This Row],[Estimated costs 1]:[Estimated costs 20]])</f>
        <v>0.19377281690140802</v>
      </c>
      <c r="J21" s="2">
        <f>_xlfn.STDEV.P(Table134589[[#This Row],[Estimated costs 1]:[Estimated costs 20]])</f>
        <v>1.1108978566935514E-2</v>
      </c>
      <c r="K21" s="2">
        <f>Table134589[[#This Row],[Dev]]/Table134589[[#This Row],[Mean]]*100</f>
        <v>5.7329912134103846</v>
      </c>
      <c r="L21" s="2">
        <f>Table134589[[#This Row],[Estimated costs 1]]-Table134589[[#This Row],[Actual cost]]</f>
        <v>-1.4857746478873002E-2</v>
      </c>
      <c r="M21" s="2">
        <f>Table134589[[#This Row],[Diff 1]]/Table134589[[#This Row],[Actual cost]]*100</f>
        <v>-7.6854985301455709</v>
      </c>
      <c r="N21">
        <v>0.17846408450704199</v>
      </c>
      <c r="O21">
        <v>0.19248239436619699</v>
      </c>
      <c r="P21">
        <v>0.20799647887323899</v>
      </c>
      <c r="Q21">
        <v>0.20817957746478799</v>
      </c>
      <c r="R21">
        <v>0.19199647887323901</v>
      </c>
      <c r="S21">
        <v>0.208665492957746</v>
      </c>
      <c r="T21">
        <v>0.19199647887323901</v>
      </c>
      <c r="U21">
        <v>0.19181338028169001</v>
      </c>
      <c r="V21">
        <v>0.19248239436619699</v>
      </c>
      <c r="W21">
        <v>0.20817957746478799</v>
      </c>
      <c r="X21">
        <v>0.20799647887323899</v>
      </c>
      <c r="Y21">
        <v>0.19416126760563299</v>
      </c>
      <c r="Z21">
        <v>0.17846408450704199</v>
      </c>
      <c r="AA21">
        <v>0.19266549295774599</v>
      </c>
      <c r="AB21">
        <v>0.177978169014084</v>
      </c>
      <c r="AC21">
        <v>0.17779507042253501</v>
      </c>
      <c r="AD21">
        <v>0.19266549295774599</v>
      </c>
      <c r="AE21">
        <v>0.194647183098591</v>
      </c>
      <c r="AF21">
        <v>0.17864718309859101</v>
      </c>
      <c r="AG21">
        <v>0.20817957746478799</v>
      </c>
    </row>
    <row r="22" spans="1:33" hidden="1" x14ac:dyDescent="0.3">
      <c r="A22" t="s">
        <v>42</v>
      </c>
      <c r="B22">
        <v>20</v>
      </c>
      <c r="C22" t="str">
        <f>LEFT(Table134589[[#This Row],[Contingency id]])</f>
        <v>C</v>
      </c>
      <c r="D22">
        <v>11.3464447806354</v>
      </c>
      <c r="E22">
        <v>1.2378277153557999</v>
      </c>
      <c r="F22">
        <v>661</v>
      </c>
      <c r="G22">
        <v>534</v>
      </c>
      <c r="H22">
        <v>0.17749909228441699</v>
      </c>
      <c r="I22" s="2">
        <f>AVERAGE(Table134589[[#This Row],[Estimated costs 1]:[Estimated costs 20]])</f>
        <v>0.174789409984871</v>
      </c>
      <c r="J22" s="2">
        <f>_xlfn.STDEV.P(Table134589[[#This Row],[Estimated costs 1]:[Estimated costs 20]])</f>
        <v>1.0246734752586945E-2</v>
      </c>
      <c r="K22" s="2">
        <f>Table134589[[#This Row],[Dev]]/Table134589[[#This Row],[Mean]]*100</f>
        <v>5.8623315642943448</v>
      </c>
      <c r="L22" s="2">
        <f>Table134589[[#This Row],[Estimated costs 1]]-Table134589[[#This Row],[Actual cost]]</f>
        <v>-1.965204236005999E-2</v>
      </c>
      <c r="M22" s="2">
        <f>Table134589[[#This Row],[Diff 1]]/Table134589[[#This Row],[Actual cost]]*100</f>
        <v>-11.071629779700729</v>
      </c>
      <c r="N22">
        <v>0.157847049924357</v>
      </c>
      <c r="O22">
        <v>0.17249606656580899</v>
      </c>
      <c r="P22">
        <v>0.152449167927382</v>
      </c>
      <c r="Q22">
        <v>0.166828895612708</v>
      </c>
      <c r="R22">
        <v>0.17939319213313101</v>
      </c>
      <c r="S22">
        <v>0.17815718608169401</v>
      </c>
      <c r="T22">
        <v>0.16697413010590001</v>
      </c>
      <c r="U22">
        <v>0.15945068078668601</v>
      </c>
      <c r="V22">
        <v>0.17949909228441699</v>
      </c>
      <c r="W22">
        <v>0.197066414523449</v>
      </c>
      <c r="X22">
        <v>0.180338729198184</v>
      </c>
      <c r="Y22">
        <v>0.17126157337367601</v>
      </c>
      <c r="Z22">
        <v>0.17958381240544599</v>
      </c>
      <c r="AA22">
        <v>0.179775945537065</v>
      </c>
      <c r="AB22">
        <v>0.17823736762480999</v>
      </c>
      <c r="AC22">
        <v>0.171662481089258</v>
      </c>
      <c r="AD22">
        <v>0.184600453857791</v>
      </c>
      <c r="AE22">
        <v>0.18110574886535499</v>
      </c>
      <c r="AF22">
        <v>0.17232057488653499</v>
      </c>
      <c r="AG22">
        <v>0.18673963691376699</v>
      </c>
    </row>
    <row r="23" spans="1:33" hidden="1" x14ac:dyDescent="0.3">
      <c r="A23" t="s">
        <v>43</v>
      </c>
      <c r="B23">
        <v>21</v>
      </c>
      <c r="C23" t="str">
        <f>LEFT(Table134589[[#This Row],[Contingency id]])</f>
        <v>A</v>
      </c>
      <c r="D23">
        <v>9.7826086956521703</v>
      </c>
      <c r="E23">
        <v>1.0760233918128601</v>
      </c>
      <c r="F23">
        <v>184</v>
      </c>
      <c r="G23">
        <v>171</v>
      </c>
      <c r="H23">
        <v>0.17723749999999999</v>
      </c>
      <c r="I23" s="2">
        <f>AVERAGE(Table134589[[#This Row],[Estimated costs 1]:[Estimated costs 20]])</f>
        <v>0.17129298913043423</v>
      </c>
      <c r="J23" s="2">
        <f>_xlfn.STDEV.P(Table134589[[#This Row],[Estimated costs 1]:[Estimated costs 20]])</f>
        <v>3.1773166526405903E-2</v>
      </c>
      <c r="K23" s="2">
        <f>Table134589[[#This Row],[Dev]]/Table134589[[#This Row],[Mean]]*100</f>
        <v>18.549017497856632</v>
      </c>
      <c r="L23" s="2">
        <f>Table134589[[#This Row],[Estimated costs 1]]-Table134589[[#This Row],[Actual cost]]</f>
        <v>3.3726630434781996E-2</v>
      </c>
      <c r="M23" s="2">
        <f>Table134589[[#This Row],[Diff 1]]/Table134589[[#This Row],[Actual cost]]*100</f>
        <v>19.029060122593695</v>
      </c>
      <c r="N23">
        <v>0.21096413043478199</v>
      </c>
      <c r="O23">
        <v>0.14671413043478199</v>
      </c>
      <c r="P23">
        <v>0.14671413043478199</v>
      </c>
      <c r="Q23">
        <v>0.143510869565217</v>
      </c>
      <c r="R23">
        <v>0.143510869565217</v>
      </c>
      <c r="S23">
        <v>0.21096413043478199</v>
      </c>
      <c r="T23">
        <v>0.14671413043478199</v>
      </c>
      <c r="U23">
        <v>0.14671413043478199</v>
      </c>
      <c r="V23">
        <v>0.143510869565217</v>
      </c>
      <c r="W23">
        <v>0.14671413043478199</v>
      </c>
      <c r="X23">
        <v>0.207760869565217</v>
      </c>
      <c r="Y23">
        <v>0.21096413043478199</v>
      </c>
      <c r="Z23">
        <v>0.21096413043478199</v>
      </c>
      <c r="AA23">
        <v>0.21096413043478199</v>
      </c>
      <c r="AB23">
        <v>0.21096413043478199</v>
      </c>
      <c r="AC23">
        <v>0.207760869565217</v>
      </c>
      <c r="AD23">
        <v>0.14671413043478199</v>
      </c>
      <c r="AE23">
        <v>0.14671413043478199</v>
      </c>
      <c r="AF23">
        <v>0.143510869565217</v>
      </c>
      <c r="AG23">
        <v>0.143510869565217</v>
      </c>
    </row>
    <row r="24" spans="1:33" hidden="1" x14ac:dyDescent="0.3">
      <c r="A24" t="s">
        <v>44</v>
      </c>
      <c r="B24">
        <v>22</v>
      </c>
      <c r="C24" t="str">
        <f>LEFT(Table134589[[#This Row],[Contingency id]])</f>
        <v>A</v>
      </c>
      <c r="D24">
        <v>6.4516129032257998</v>
      </c>
      <c r="E24">
        <v>1.0568181818181801</v>
      </c>
      <c r="F24">
        <v>93</v>
      </c>
      <c r="G24">
        <v>88</v>
      </c>
      <c r="H24">
        <v>0.175393548387096</v>
      </c>
      <c r="I24" s="2">
        <f>AVERAGE(Table134589[[#This Row],[Estimated costs 1]:[Estimated costs 20]])</f>
        <v>0.17539354838709598</v>
      </c>
      <c r="J24" s="2">
        <f>_xlfn.STDEV.P(Table134589[[#This Row],[Estimated costs 1]:[Estimated costs 20]])</f>
        <v>2.7755575615628914E-17</v>
      </c>
      <c r="K24" s="2">
        <f>Table134589[[#This Row],[Dev]]/Table134589[[#This Row],[Mean]]*100</f>
        <v>1.5824741486141769E-14</v>
      </c>
      <c r="L24" s="2">
        <f>Table134589[[#This Row],[Estimated costs 1]]-Table134589[[#This Row],[Actual cost]]</f>
        <v>0</v>
      </c>
      <c r="M24" s="2">
        <f>Table134589[[#This Row],[Diff 1]]/Table134589[[#This Row],[Actual cost]]*100</f>
        <v>0</v>
      </c>
      <c r="N24">
        <v>0.175393548387096</v>
      </c>
      <c r="O24">
        <v>0.175393548387096</v>
      </c>
      <c r="P24">
        <v>0.175393548387096</v>
      </c>
      <c r="Q24">
        <v>0.175393548387096</v>
      </c>
      <c r="R24">
        <v>0.175393548387096</v>
      </c>
      <c r="S24">
        <v>0.175393548387096</v>
      </c>
      <c r="T24">
        <v>0.175393548387096</v>
      </c>
      <c r="U24">
        <v>0.175393548387096</v>
      </c>
      <c r="V24">
        <v>0.175393548387096</v>
      </c>
      <c r="W24">
        <v>0.175393548387096</v>
      </c>
      <c r="X24">
        <v>0.175393548387096</v>
      </c>
      <c r="Y24">
        <v>0.175393548387096</v>
      </c>
      <c r="Z24">
        <v>0.175393548387096</v>
      </c>
      <c r="AA24">
        <v>0.175393548387096</v>
      </c>
      <c r="AB24">
        <v>0.175393548387096</v>
      </c>
      <c r="AC24">
        <v>0.175393548387096</v>
      </c>
      <c r="AD24">
        <v>0.175393548387096</v>
      </c>
      <c r="AE24">
        <v>0.175393548387096</v>
      </c>
      <c r="AF24">
        <v>0.175393548387096</v>
      </c>
      <c r="AG24">
        <v>0.175393548387096</v>
      </c>
    </row>
    <row r="25" spans="1:33" hidden="1" x14ac:dyDescent="0.3">
      <c r="A25" t="s">
        <v>45</v>
      </c>
      <c r="B25">
        <v>23</v>
      </c>
      <c r="C25" t="str">
        <f>LEFT(Table134589[[#This Row],[Contingency id]])</f>
        <v>C</v>
      </c>
      <c r="D25">
        <v>11.1280487804878</v>
      </c>
      <c r="E25">
        <v>1.2377358490565999</v>
      </c>
      <c r="F25">
        <v>656</v>
      </c>
      <c r="G25">
        <v>530</v>
      </c>
      <c r="H25">
        <v>0.16903201219512101</v>
      </c>
      <c r="I25" s="2">
        <f>AVERAGE(Table134589[[#This Row],[Estimated costs 1]:[Estimated costs 20]])</f>
        <v>0.16704062499999939</v>
      </c>
      <c r="J25" s="2">
        <f>_xlfn.STDEV.P(Table134589[[#This Row],[Estimated costs 1]:[Estimated costs 20]])</f>
        <v>7.640846917248971E-3</v>
      </c>
      <c r="K25" s="2">
        <f>Table134589[[#This Row],[Dev]]/Table134589[[#This Row],[Mean]]*100</f>
        <v>4.5742446888288404</v>
      </c>
      <c r="L25" s="2">
        <f>Table134589[[#This Row],[Estimated costs 1]]-Table134589[[#This Row],[Actual cost]]</f>
        <v>-1.0411585365850129E-3</v>
      </c>
      <c r="M25" s="2">
        <f>Table134589[[#This Row],[Diff 1]]/Table134589[[#This Row],[Actual cost]]*100</f>
        <v>-0.61595346530168393</v>
      </c>
      <c r="N25">
        <v>0.167990853658536</v>
      </c>
      <c r="O25">
        <v>0.17383079268292601</v>
      </c>
      <c r="P25">
        <v>0.16694512195121899</v>
      </c>
      <c r="Q25">
        <v>0.16492225609756</v>
      </c>
      <c r="R25">
        <v>0.15665243902438999</v>
      </c>
      <c r="S25">
        <v>0.167856707317073</v>
      </c>
      <c r="T25">
        <v>0.16431554878048699</v>
      </c>
      <c r="U25">
        <v>0.16273932926829199</v>
      </c>
      <c r="V25">
        <v>0.17733841463414601</v>
      </c>
      <c r="W25">
        <v>0.16357317073170699</v>
      </c>
      <c r="X25">
        <v>0.160314024390243</v>
      </c>
      <c r="Y25">
        <v>0.16200762195121901</v>
      </c>
      <c r="Z25">
        <v>0.158210365853658</v>
      </c>
      <c r="AA25">
        <v>0.17450609756097499</v>
      </c>
      <c r="AB25">
        <v>0.15934756097560901</v>
      </c>
      <c r="AC25">
        <v>0.19055335365853601</v>
      </c>
      <c r="AD25">
        <v>0.162844512195121</v>
      </c>
      <c r="AE25">
        <v>0.170708841463414</v>
      </c>
      <c r="AF25">
        <v>0.170727134146341</v>
      </c>
      <c r="AG25">
        <v>0.165428353658536</v>
      </c>
    </row>
    <row r="26" spans="1:33" hidden="1" x14ac:dyDescent="0.3">
      <c r="A26" t="s">
        <v>46</v>
      </c>
      <c r="B26">
        <v>24</v>
      </c>
      <c r="C26" t="str">
        <f>LEFT(Table134589[[#This Row],[Contingency id]])</f>
        <v>A</v>
      </c>
      <c r="D26">
        <v>16.2162162162162</v>
      </c>
      <c r="E26">
        <v>1.0571428571428501</v>
      </c>
      <c r="F26">
        <v>37</v>
      </c>
      <c r="G26">
        <v>35</v>
      </c>
      <c r="H26">
        <v>0.16483513513513501</v>
      </c>
      <c r="I26" s="2">
        <f>AVERAGE(Table134589[[#This Row],[Estimated costs 1]:[Estimated costs 20]])</f>
        <v>0.16483513513513504</v>
      </c>
      <c r="J26" s="2">
        <f>_xlfn.STDEV.P(Table134589[[#This Row],[Estimated costs 1]:[Estimated costs 20]])</f>
        <v>2.7755575615628914E-17</v>
      </c>
      <c r="K26" s="2">
        <f>Table134589[[#This Row],[Dev]]/Table134589[[#This Row],[Mean]]*100</f>
        <v>1.6838385574091565E-14</v>
      </c>
      <c r="L26" s="2">
        <f>Table134589[[#This Row],[Estimated costs 1]]-Table134589[[#This Row],[Actual cost]]</f>
        <v>0</v>
      </c>
      <c r="M26" s="2">
        <f>Table134589[[#This Row],[Diff 1]]/Table134589[[#This Row],[Actual cost]]*100</f>
        <v>0</v>
      </c>
      <c r="N26">
        <v>0.16483513513513501</v>
      </c>
      <c r="O26">
        <v>0.16483513513513501</v>
      </c>
      <c r="P26">
        <v>0.16483513513513501</v>
      </c>
      <c r="Q26">
        <v>0.16483513513513501</v>
      </c>
      <c r="R26">
        <v>0.16483513513513501</v>
      </c>
      <c r="S26">
        <v>0.16483513513513501</v>
      </c>
      <c r="T26">
        <v>0.16483513513513501</v>
      </c>
      <c r="U26">
        <v>0.16483513513513501</v>
      </c>
      <c r="V26">
        <v>0.16483513513513501</v>
      </c>
      <c r="W26">
        <v>0.16483513513513501</v>
      </c>
      <c r="X26">
        <v>0.16483513513513501</v>
      </c>
      <c r="Y26">
        <v>0.16483513513513501</v>
      </c>
      <c r="Z26">
        <v>0.16483513513513501</v>
      </c>
      <c r="AA26">
        <v>0.16483513513513501</v>
      </c>
      <c r="AB26">
        <v>0.16483513513513501</v>
      </c>
      <c r="AC26">
        <v>0.16483513513513501</v>
      </c>
      <c r="AD26">
        <v>0.16483513513513501</v>
      </c>
      <c r="AE26">
        <v>0.16483513513513501</v>
      </c>
      <c r="AF26">
        <v>0.16483513513513501</v>
      </c>
      <c r="AG26">
        <v>0.16483513513513501</v>
      </c>
    </row>
    <row r="27" spans="1:33" hidden="1" x14ac:dyDescent="0.3">
      <c r="A27" t="s">
        <v>47</v>
      </c>
      <c r="B27">
        <v>25</v>
      </c>
      <c r="C27" t="str">
        <f>LEFT(Table134589[[#This Row],[Contingency id]])</f>
        <v>A</v>
      </c>
      <c r="D27">
        <v>26.595744680850999</v>
      </c>
      <c r="E27">
        <v>1.03296703296703</v>
      </c>
      <c r="F27">
        <v>94</v>
      </c>
      <c r="G27">
        <v>91</v>
      </c>
      <c r="H27">
        <v>0.15831808510638201</v>
      </c>
      <c r="I27" s="2">
        <f>AVERAGE(Table134589[[#This Row],[Estimated costs 1]:[Estimated costs 20]])</f>
        <v>0.15897574468085054</v>
      </c>
      <c r="J27" s="2">
        <f>_xlfn.STDEV.P(Table134589[[#This Row],[Estimated costs 1]:[Estimated costs 20]])</f>
        <v>6.5436301448859556E-3</v>
      </c>
      <c r="K27" s="2">
        <f>Table134589[[#This Row],[Dev]]/Table134589[[#This Row],[Mean]]*100</f>
        <v>4.1161185676610765</v>
      </c>
      <c r="L27" s="2">
        <f>Table134589[[#This Row],[Estimated costs 1]]-Table134589[[#This Row],[Actual cost]]</f>
        <v>-6.5765957446800027E-3</v>
      </c>
      <c r="M27" s="2">
        <f>Table134589[[#This Row],[Diff 1]]/Table134589[[#This Row],[Actual cost]]*100</f>
        <v>-4.1540394707659907</v>
      </c>
      <c r="N27">
        <v>0.15174148936170201</v>
      </c>
      <c r="O27">
        <v>0.15174148936170201</v>
      </c>
      <c r="P27">
        <v>0.16489468085106301</v>
      </c>
      <c r="Q27">
        <v>0.15174148936170201</v>
      </c>
      <c r="R27">
        <v>0.15174148936170201</v>
      </c>
      <c r="S27">
        <v>0.16489468085106301</v>
      </c>
      <c r="T27">
        <v>0.15174148936170201</v>
      </c>
      <c r="U27">
        <v>0.15174148936170201</v>
      </c>
      <c r="V27">
        <v>0.16489468085106301</v>
      </c>
      <c r="W27">
        <v>0.15174148936170201</v>
      </c>
      <c r="X27">
        <v>0.16489468085106301</v>
      </c>
      <c r="Y27">
        <v>0.16489468085106301</v>
      </c>
      <c r="Z27">
        <v>0.15174148936170201</v>
      </c>
      <c r="AA27">
        <v>0.16489468085106301</v>
      </c>
      <c r="AB27">
        <v>0.16489468085106301</v>
      </c>
      <c r="AC27">
        <v>0.15174148936170201</v>
      </c>
      <c r="AD27">
        <v>0.16489468085106301</v>
      </c>
      <c r="AE27">
        <v>0.16489468085106301</v>
      </c>
      <c r="AF27">
        <v>0.16489468085106301</v>
      </c>
      <c r="AG27">
        <v>0.16489468085106301</v>
      </c>
    </row>
    <row r="28" spans="1:33" hidden="1" x14ac:dyDescent="0.3">
      <c r="A28" t="s">
        <v>48</v>
      </c>
      <c r="B28">
        <v>26</v>
      </c>
      <c r="C28" t="str">
        <f>LEFT(Table134589[[#This Row],[Contingency id]])</f>
        <v>A</v>
      </c>
      <c r="D28">
        <v>23.655913978494599</v>
      </c>
      <c r="E28">
        <v>1.0333333333333301</v>
      </c>
      <c r="F28">
        <v>93</v>
      </c>
      <c r="G28">
        <v>90</v>
      </c>
      <c r="H28">
        <v>0.15088064516128999</v>
      </c>
      <c r="I28" s="2">
        <f>AVERAGE(Table134589[[#This Row],[Estimated costs 1]:[Estimated costs 20]])</f>
        <v>0.15088064516128993</v>
      </c>
      <c r="J28" s="2">
        <f>_xlfn.STDEV.P(Table134589[[#This Row],[Estimated costs 1]:[Estimated costs 20]])</f>
        <v>6.8817204301099832E-4</v>
      </c>
      <c r="K28" s="2">
        <f>Table134589[[#This Row],[Dev]]/Table134589[[#This Row],[Mean]]*100</f>
        <v>0.45610359252861704</v>
      </c>
      <c r="L28" s="2">
        <f>Table134589[[#This Row],[Estimated costs 1]]-Table134589[[#This Row],[Actual cost]]</f>
        <v>6.8817204301099832E-4</v>
      </c>
      <c r="M28" s="2">
        <f>Table134589[[#This Row],[Diff 1]]/Table134589[[#This Row],[Actual cost]]*100</f>
        <v>0.45610359252861687</v>
      </c>
      <c r="N28">
        <v>0.15156881720430099</v>
      </c>
      <c r="O28">
        <v>0.15019247311827899</v>
      </c>
      <c r="P28">
        <v>0.15019247311827899</v>
      </c>
      <c r="Q28">
        <v>0.15156881720430099</v>
      </c>
      <c r="R28">
        <v>0.15019247311827899</v>
      </c>
      <c r="S28">
        <v>0.15156881720430099</v>
      </c>
      <c r="T28">
        <v>0.15019247311827899</v>
      </c>
      <c r="U28">
        <v>0.15156881720430099</v>
      </c>
      <c r="V28">
        <v>0.15156881720430099</v>
      </c>
      <c r="W28">
        <v>0.15019247311827899</v>
      </c>
      <c r="X28">
        <v>0.15019247311827899</v>
      </c>
      <c r="Y28">
        <v>0.15156881720430099</v>
      </c>
      <c r="Z28">
        <v>0.15019247311827899</v>
      </c>
      <c r="AA28">
        <v>0.15156881720430099</v>
      </c>
      <c r="AB28">
        <v>0.15019247311827899</v>
      </c>
      <c r="AC28">
        <v>0.15156881720430099</v>
      </c>
      <c r="AD28">
        <v>0.15156881720430099</v>
      </c>
      <c r="AE28">
        <v>0.15019247311827899</v>
      </c>
      <c r="AF28">
        <v>0.15019247311827899</v>
      </c>
      <c r="AG28">
        <v>0.15156881720430099</v>
      </c>
    </row>
    <row r="29" spans="1:33" hidden="1" x14ac:dyDescent="0.3">
      <c r="A29" t="s">
        <v>49</v>
      </c>
      <c r="B29">
        <v>27</v>
      </c>
      <c r="C29" t="str">
        <f>LEFT(Table134589[[#This Row],[Contingency id]])</f>
        <v>C</v>
      </c>
      <c r="D29">
        <v>18.934911242603501</v>
      </c>
      <c r="E29">
        <v>1.0562499999999999</v>
      </c>
      <c r="F29">
        <v>169</v>
      </c>
      <c r="G29">
        <v>160</v>
      </c>
      <c r="H29">
        <v>0.15031834319526599</v>
      </c>
      <c r="I29" s="2">
        <f>AVERAGE(Table134589[[#This Row],[Estimated costs 1]:[Estimated costs 20]])</f>
        <v>0.15040355029585722</v>
      </c>
      <c r="J29" s="2">
        <f>_xlfn.STDEV.P(Table134589[[#This Row],[Estimated costs 1]:[Estimated costs 20]])</f>
        <v>1.0859265036251126E-3</v>
      </c>
      <c r="K29" s="2">
        <f>Table134589[[#This Row],[Dev]]/Table134589[[#This Row],[Mean]]*100</f>
        <v>0.7220085573039986</v>
      </c>
      <c r="L29" s="2">
        <f>Table134589[[#This Row],[Estimated costs 1]]-Table134589[[#This Row],[Actual cost]]</f>
        <v>1.4242603550290167E-3</v>
      </c>
      <c r="M29" s="2">
        <f>Table134589[[#This Row],[Diff 1]]/Table134589[[#This Row],[Actual cost]]*100</f>
        <v>0.94749604389856756</v>
      </c>
      <c r="N29">
        <v>0.15174260355029501</v>
      </c>
      <c r="O29">
        <v>0.149462130177514</v>
      </c>
      <c r="P29">
        <v>0.149462130177514</v>
      </c>
      <c r="Q29">
        <v>0.15174260355029501</v>
      </c>
      <c r="R29">
        <v>0.15117455621301701</v>
      </c>
      <c r="S29">
        <v>0.15117455621301701</v>
      </c>
      <c r="T29">
        <v>0.149462130177514</v>
      </c>
      <c r="U29">
        <v>0.15117455621301701</v>
      </c>
      <c r="V29">
        <v>0.149462130177514</v>
      </c>
      <c r="W29">
        <v>0.15117455621301701</v>
      </c>
      <c r="X29">
        <v>0.149462130177514</v>
      </c>
      <c r="Y29">
        <v>0.15117455621301701</v>
      </c>
      <c r="Z29">
        <v>0.149462130177514</v>
      </c>
      <c r="AA29">
        <v>0.148894082840236</v>
      </c>
      <c r="AB29">
        <v>0.149462130177514</v>
      </c>
      <c r="AC29">
        <v>0.15174260355029501</v>
      </c>
      <c r="AD29">
        <v>0.149462130177514</v>
      </c>
      <c r="AE29">
        <v>0.15174260355029501</v>
      </c>
      <c r="AF29">
        <v>0.15174260355029501</v>
      </c>
      <c r="AG29">
        <v>0.148894082840236</v>
      </c>
    </row>
    <row r="30" spans="1:33" hidden="1" x14ac:dyDescent="0.3">
      <c r="A30" t="s">
        <v>50</v>
      </c>
      <c r="B30">
        <v>28</v>
      </c>
      <c r="C30" t="str">
        <f>LEFT(Table134589[[#This Row],[Contingency id]])</f>
        <v>C</v>
      </c>
      <c r="D30">
        <v>19.871794871794801</v>
      </c>
      <c r="E30">
        <v>1.0540540540540499</v>
      </c>
      <c r="F30">
        <v>156</v>
      </c>
      <c r="G30">
        <v>148</v>
      </c>
      <c r="H30">
        <v>0.149808974358974</v>
      </c>
      <c r="I30" s="2">
        <f>AVERAGE(Table134589[[#This Row],[Estimated costs 1]:[Estimated costs 20]])</f>
        <v>0.14979157051282005</v>
      </c>
      <c r="J30" s="2">
        <f>_xlfn.STDEV.P(Table134589[[#This Row],[Estimated costs 1]:[Estimated costs 20]])</f>
        <v>1.3562313159773487E-3</v>
      </c>
      <c r="K30" s="2">
        <f>Table134589[[#This Row],[Dev]]/Table134589[[#This Row],[Mean]]*100</f>
        <v>0.90541230813871099</v>
      </c>
      <c r="L30" s="2">
        <f>Table134589[[#This Row],[Estimated costs 1]]-Table134589[[#This Row],[Actual cost]]</f>
        <v>1.3256410256410056E-3</v>
      </c>
      <c r="M30" s="2">
        <f>Table134589[[#This Row],[Diff 1]]/Table134589[[#This Row],[Actual cost]]*100</f>
        <v>0.88488759189051591</v>
      </c>
      <c r="N30">
        <v>0.15113461538461501</v>
      </c>
      <c r="O30">
        <v>0.15091538461538401</v>
      </c>
      <c r="P30">
        <v>0.14833717948717901</v>
      </c>
      <c r="Q30">
        <v>0.148489102564102</v>
      </c>
      <c r="R30">
        <v>0.151286538461538</v>
      </c>
      <c r="S30">
        <v>0.15120192307692301</v>
      </c>
      <c r="T30">
        <v>0.14862371794871701</v>
      </c>
      <c r="U30">
        <v>0.14855641025641</v>
      </c>
      <c r="V30">
        <v>0.151067307692307</v>
      </c>
      <c r="W30">
        <v>0.148489102564102</v>
      </c>
      <c r="X30">
        <v>0.151286538461538</v>
      </c>
      <c r="Y30">
        <v>0.14840448717948701</v>
      </c>
      <c r="Z30">
        <v>0.14833717948717901</v>
      </c>
      <c r="AA30">
        <v>0.14833717948717901</v>
      </c>
      <c r="AB30">
        <v>0.15098269230769201</v>
      </c>
      <c r="AC30">
        <v>0.151067307692307</v>
      </c>
      <c r="AD30">
        <v>0.14833717948717901</v>
      </c>
      <c r="AE30">
        <v>0.15120192307692301</v>
      </c>
      <c r="AF30">
        <v>0.151286538461538</v>
      </c>
      <c r="AG30">
        <v>0.148489102564102</v>
      </c>
    </row>
    <row r="31" spans="1:33" hidden="1" x14ac:dyDescent="0.3">
      <c r="A31" t="s">
        <v>51</v>
      </c>
      <c r="B31">
        <v>29</v>
      </c>
      <c r="C31" t="str">
        <f>LEFT(Table134589[[#This Row],[Contingency id]])</f>
        <v>C</v>
      </c>
      <c r="D31">
        <v>18.681318681318601</v>
      </c>
      <c r="E31">
        <v>1.04</v>
      </c>
      <c r="F31">
        <v>182</v>
      </c>
      <c r="G31">
        <v>175</v>
      </c>
      <c r="H31">
        <v>0.14589175824175801</v>
      </c>
      <c r="I31" s="2">
        <f>AVERAGE(Table134589[[#This Row],[Estimated costs 1]:[Estimated costs 20]])</f>
        <v>0.15034560439560399</v>
      </c>
      <c r="J31" s="2">
        <f>_xlfn.STDEV.P(Table134589[[#This Row],[Estimated costs 1]:[Estimated costs 20]])</f>
        <v>9.5168541028777479E-3</v>
      </c>
      <c r="K31" s="2">
        <f>Table134589[[#This Row],[Dev]]/Table134589[[#This Row],[Mean]]*100</f>
        <v>6.3299849311430982</v>
      </c>
      <c r="L31" s="2">
        <f>Table134589[[#This Row],[Estimated costs 1]]-Table134589[[#This Row],[Actual cost]]</f>
        <v>1.4846153846153981E-2</v>
      </c>
      <c r="M31" s="2">
        <f>Table134589[[#This Row],[Diff 1]]/Table134589[[#This Row],[Actual cost]]*100</f>
        <v>10.176142933004028</v>
      </c>
      <c r="N31">
        <v>0.16073791208791199</v>
      </c>
      <c r="O31">
        <v>0.16073791208791199</v>
      </c>
      <c r="P31">
        <v>0.14525439560439499</v>
      </c>
      <c r="Q31">
        <v>0.14525439560439499</v>
      </c>
      <c r="R31">
        <v>0.16073791208791199</v>
      </c>
      <c r="S31">
        <v>0.14525439560439499</v>
      </c>
      <c r="T31">
        <v>0.14652912087912001</v>
      </c>
      <c r="U31">
        <v>0.16073791208791199</v>
      </c>
      <c r="V31">
        <v>0.16073791208791199</v>
      </c>
      <c r="W31">
        <v>0.14652912087912001</v>
      </c>
      <c r="X31">
        <v>0.14525439560439499</v>
      </c>
      <c r="Y31">
        <v>0.14525439560439499</v>
      </c>
      <c r="Z31">
        <v>0.16073791208791199</v>
      </c>
      <c r="AA31">
        <v>0.131045604395604</v>
      </c>
      <c r="AB31">
        <v>0.14652912087912001</v>
      </c>
      <c r="AC31">
        <v>0.14652912087912001</v>
      </c>
      <c r="AD31">
        <v>0.16073791208791199</v>
      </c>
      <c r="AE31">
        <v>0.131045604395604</v>
      </c>
      <c r="AF31">
        <v>0.16073791208791199</v>
      </c>
      <c r="AG31">
        <v>0.14652912087912001</v>
      </c>
    </row>
    <row r="32" spans="1:33" hidden="1" x14ac:dyDescent="0.3">
      <c r="A32" t="s">
        <v>52</v>
      </c>
      <c r="B32">
        <v>30</v>
      </c>
      <c r="C32" t="str">
        <f>LEFT(Table134589[[#This Row],[Contingency id]])</f>
        <v>C</v>
      </c>
      <c r="D32">
        <v>16.470588235294102</v>
      </c>
      <c r="E32">
        <v>1.04938271604938</v>
      </c>
      <c r="F32">
        <v>170</v>
      </c>
      <c r="G32">
        <v>162</v>
      </c>
      <c r="H32">
        <v>0.13615764705882299</v>
      </c>
      <c r="I32" s="2">
        <f>AVERAGE(Table134589[[#This Row],[Estimated costs 1]:[Estimated costs 20]])</f>
        <v>0.13479199999999947</v>
      </c>
      <c r="J32" s="2">
        <f>_xlfn.STDEV.P(Table134589[[#This Row],[Estimated costs 1]:[Estimated costs 20]])</f>
        <v>5.6624632736345043E-3</v>
      </c>
      <c r="K32" s="2">
        <f>Table134589[[#This Row],[Dev]]/Table134589[[#This Row],[Mean]]*100</f>
        <v>4.2008897216708165</v>
      </c>
      <c r="L32" s="2">
        <f>Table134589[[#This Row],[Estimated costs 1]]-Table134589[[#This Row],[Actual cost]]</f>
        <v>3.8505882352939946E-3</v>
      </c>
      <c r="M32" s="2">
        <f>Table134589[[#This Row],[Diff 1]]/Table134589[[#This Row],[Actual cost]]*100</f>
        <v>2.8280367048576114</v>
      </c>
      <c r="N32">
        <v>0.14000823529411699</v>
      </c>
      <c r="O32">
        <v>0.14000823529411699</v>
      </c>
      <c r="P32">
        <v>0.14000823529411699</v>
      </c>
      <c r="Q32">
        <v>0.14297647058823501</v>
      </c>
      <c r="R32">
        <v>0.132344705882352</v>
      </c>
      <c r="S32">
        <v>0.12933882352941101</v>
      </c>
      <c r="T32">
        <v>0.12933882352941101</v>
      </c>
      <c r="U32">
        <v>0.14297647058823501</v>
      </c>
      <c r="V32">
        <v>0.14301411764705799</v>
      </c>
      <c r="W32">
        <v>0.129301176470588</v>
      </c>
      <c r="X32">
        <v>0.129301176470588</v>
      </c>
      <c r="Y32">
        <v>0.129301176470588</v>
      </c>
      <c r="Z32">
        <v>0.12933882352941101</v>
      </c>
      <c r="AA32">
        <v>0.14297647058823501</v>
      </c>
      <c r="AB32">
        <v>0.14000823529411699</v>
      </c>
      <c r="AC32">
        <v>0.129301176470588</v>
      </c>
      <c r="AD32">
        <v>0.132307058823529</v>
      </c>
      <c r="AE32">
        <v>0.132344705882352</v>
      </c>
      <c r="AF32">
        <v>0.132307058823529</v>
      </c>
      <c r="AG32">
        <v>0.12933882352941101</v>
      </c>
    </row>
    <row r="33" spans="1:33" hidden="1" x14ac:dyDescent="0.3">
      <c r="A33" t="s">
        <v>53</v>
      </c>
      <c r="B33">
        <v>31</v>
      </c>
      <c r="C33" t="str">
        <f>LEFT(Table134589[[#This Row],[Contingency id]])</f>
        <v>A</v>
      </c>
      <c r="D33">
        <v>25.274725274725199</v>
      </c>
      <c r="E33">
        <v>1.0224719101123501</v>
      </c>
      <c r="F33">
        <v>91</v>
      </c>
      <c r="G33">
        <v>89</v>
      </c>
      <c r="H33">
        <v>0.130953846153846</v>
      </c>
      <c r="I33" s="2">
        <f>AVERAGE(Table134589[[#This Row],[Estimated costs 1]:[Estimated costs 20]])</f>
        <v>0.13053153846153778</v>
      </c>
      <c r="J33" s="2">
        <f>_xlfn.STDEV.P(Table134589[[#This Row],[Estimated costs 1]:[Estimated costs 20]])</f>
        <v>1.3428528758409593E-3</v>
      </c>
      <c r="K33" s="2">
        <f>Table134589[[#This Row],[Dev]]/Table134589[[#This Row],[Mean]]*100</f>
        <v>1.0287574111728119</v>
      </c>
      <c r="L33" s="2">
        <f>Table134589[[#This Row],[Estimated costs 1]]-Table134589[[#This Row],[Actual cost]]</f>
        <v>1.4076923076919989E-3</v>
      </c>
      <c r="M33" s="2">
        <f>Table134589[[#This Row],[Diff 1]]/Table134589[[#This Row],[Actual cost]]*100</f>
        <v>1.0749530075185625</v>
      </c>
      <c r="N33">
        <v>0.132361538461538</v>
      </c>
      <c r="O33">
        <v>0.12954615384615301</v>
      </c>
      <c r="P33">
        <v>0.12954615384615301</v>
      </c>
      <c r="Q33">
        <v>0.132361538461538</v>
      </c>
      <c r="R33">
        <v>0.132361538461538</v>
      </c>
      <c r="S33">
        <v>0.12954615384615301</v>
      </c>
      <c r="T33">
        <v>0.12954615384615301</v>
      </c>
      <c r="U33">
        <v>0.12954615384615301</v>
      </c>
      <c r="V33">
        <v>0.12954615384615301</v>
      </c>
      <c r="W33">
        <v>0.12954615384615301</v>
      </c>
      <c r="X33">
        <v>0.12954615384615301</v>
      </c>
      <c r="Y33">
        <v>0.132361538461538</v>
      </c>
      <c r="Z33">
        <v>0.12954615384615301</v>
      </c>
      <c r="AA33">
        <v>0.132361538461538</v>
      </c>
      <c r="AB33">
        <v>0.12954615384615301</v>
      </c>
      <c r="AC33">
        <v>0.12954615384615301</v>
      </c>
      <c r="AD33">
        <v>0.132361538461538</v>
      </c>
      <c r="AE33">
        <v>0.12954615384615301</v>
      </c>
      <c r="AF33">
        <v>0.132361538461538</v>
      </c>
      <c r="AG33">
        <v>0.12954615384615301</v>
      </c>
    </row>
    <row r="34" spans="1:33" x14ac:dyDescent="0.3">
      <c r="A34" t="s">
        <v>54</v>
      </c>
      <c r="B34">
        <v>32</v>
      </c>
      <c r="C34" t="str">
        <f>LEFT(Table134589[[#This Row],[Contingency id]])</f>
        <v>B</v>
      </c>
      <c r="D34">
        <v>4.6666666666666599</v>
      </c>
      <c r="E34">
        <v>1.4545454545454499</v>
      </c>
      <c r="F34">
        <v>1200</v>
      </c>
      <c r="G34">
        <v>825</v>
      </c>
      <c r="H34">
        <v>0.124539916666666</v>
      </c>
      <c r="I34" s="2">
        <f>AVERAGE(Table134589[[#This Row],[Estimated costs 1]:[Estimated costs 20]])</f>
        <v>0.12783582499999954</v>
      </c>
      <c r="J34" s="2">
        <f>_xlfn.STDEV.P(Table134589[[#This Row],[Estimated costs 1]:[Estimated costs 20]])</f>
        <v>1.6316173418529274E-2</v>
      </c>
      <c r="K34" s="2">
        <f>Table134589[[#This Row],[Dev]]/Table134589[[#This Row],[Mean]]*100</f>
        <v>12.763381015086603</v>
      </c>
      <c r="L34" s="2">
        <f>Table134589[[#This Row],[Estimated costs 1]]-Table134589[[#This Row],[Actual cost]]</f>
        <v>1.3662249999999987E-2</v>
      </c>
      <c r="M34" s="2">
        <f>Table134589[[#This Row],[Diff 1]]/Table134589[[#This Row],[Actual cost]]*100</f>
        <v>10.970177566897945</v>
      </c>
      <c r="N34">
        <v>0.13820216666666599</v>
      </c>
      <c r="O34">
        <v>0.11923716666666601</v>
      </c>
      <c r="P34">
        <v>0.11810116666666599</v>
      </c>
      <c r="Q34">
        <v>0.12682133333333301</v>
      </c>
      <c r="R34">
        <v>0.102259666666666</v>
      </c>
      <c r="S34">
        <v>0.12925816666666601</v>
      </c>
      <c r="T34">
        <v>0.14731866666666599</v>
      </c>
      <c r="U34">
        <v>0.1152335</v>
      </c>
      <c r="V34">
        <v>0.13902266666666599</v>
      </c>
      <c r="W34">
        <v>0.1191755</v>
      </c>
      <c r="X34">
        <v>0.13586699999999999</v>
      </c>
      <c r="Y34">
        <v>0.15963216666666599</v>
      </c>
      <c r="Z34">
        <v>8.9747499999999994E-2</v>
      </c>
      <c r="AA34">
        <v>0.148347166666666</v>
      </c>
      <c r="AB34">
        <v>0.11220366666666599</v>
      </c>
      <c r="AC34">
        <v>0.11984766666666601</v>
      </c>
      <c r="AD34">
        <v>0.121153333333333</v>
      </c>
      <c r="AE34">
        <v>0.13566899999999901</v>
      </c>
      <c r="AF34">
        <v>0.138296166666666</v>
      </c>
      <c r="AG34">
        <v>0.14132283333333301</v>
      </c>
    </row>
    <row r="35" spans="1:33" hidden="1" x14ac:dyDescent="0.3">
      <c r="A35" t="s">
        <v>55</v>
      </c>
      <c r="B35">
        <v>33</v>
      </c>
      <c r="C35" t="str">
        <f>LEFT(Table134589[[#This Row],[Contingency id]])</f>
        <v>A</v>
      </c>
      <c r="D35">
        <v>1.02827763496143</v>
      </c>
      <c r="E35">
        <v>1.1407624633430999</v>
      </c>
      <c r="F35">
        <v>389</v>
      </c>
      <c r="G35">
        <v>341</v>
      </c>
      <c r="H35">
        <v>0.121043701799485</v>
      </c>
      <c r="I35" s="2">
        <f>AVERAGE(Table134589[[#This Row],[Estimated costs 1]:[Estimated costs 20]])</f>
        <v>0.12104370179948502</v>
      </c>
      <c r="J35" s="2">
        <f>_xlfn.STDEV.P(Table134589[[#This Row],[Estimated costs 1]:[Estimated costs 20]])</f>
        <v>1.0521850899743009E-2</v>
      </c>
      <c r="K35" s="2">
        <f>Table134589[[#This Row],[Dev]]/Table134589[[#This Row],[Mean]]*100</f>
        <v>8.6926050206007268</v>
      </c>
      <c r="L35" s="2">
        <f>Table134589[[#This Row],[Estimated costs 1]]-Table134589[[#This Row],[Actual cost]]</f>
        <v>1.0521850899743015E-2</v>
      </c>
      <c r="M35" s="2">
        <f>Table134589[[#This Row],[Diff 1]]/Table134589[[#This Row],[Actual cost]]*100</f>
        <v>8.6926050206007357</v>
      </c>
      <c r="N35">
        <v>0.13156555269922801</v>
      </c>
      <c r="O35">
        <v>0.11052185089974199</v>
      </c>
      <c r="P35">
        <v>0.13156555269922801</v>
      </c>
      <c r="Q35">
        <v>0.11052185089974199</v>
      </c>
      <c r="R35">
        <v>0.11052185089974199</v>
      </c>
      <c r="S35">
        <v>0.11052185089974199</v>
      </c>
      <c r="T35">
        <v>0.13156555269922801</v>
      </c>
      <c r="U35">
        <v>0.13156555269922801</v>
      </c>
      <c r="V35">
        <v>0.13156555269922801</v>
      </c>
      <c r="W35">
        <v>0.11052185089974199</v>
      </c>
      <c r="X35">
        <v>0.13156555269922801</v>
      </c>
      <c r="Y35">
        <v>0.11052185089974199</v>
      </c>
      <c r="Z35">
        <v>0.13156555269922801</v>
      </c>
      <c r="AA35">
        <v>0.11052185089974199</v>
      </c>
      <c r="AB35">
        <v>0.11052185089974199</v>
      </c>
      <c r="AC35">
        <v>0.11052185089974199</v>
      </c>
      <c r="AD35">
        <v>0.13156555269922801</v>
      </c>
      <c r="AE35">
        <v>0.13156555269922801</v>
      </c>
      <c r="AF35">
        <v>0.11052185089974199</v>
      </c>
      <c r="AG35">
        <v>0.13156555269922801</v>
      </c>
    </row>
    <row r="36" spans="1:33" hidden="1" x14ac:dyDescent="0.3">
      <c r="A36" t="s">
        <v>56</v>
      </c>
      <c r="B36">
        <v>34</v>
      </c>
      <c r="C36" t="str">
        <f>LEFT(Table134589[[#This Row],[Contingency id]])</f>
        <v>A</v>
      </c>
      <c r="D36">
        <v>18.348623853210999</v>
      </c>
      <c r="E36">
        <v>1.04807692307692</v>
      </c>
      <c r="F36">
        <v>109</v>
      </c>
      <c r="G36">
        <v>104</v>
      </c>
      <c r="H36">
        <v>0.11618954128440299</v>
      </c>
      <c r="I36" s="2">
        <f>AVERAGE(Table134589[[#This Row],[Estimated costs 1]:[Estimated costs 20]])</f>
        <v>0.11718807339449482</v>
      </c>
      <c r="J36" s="2">
        <f>_xlfn.STDEV.P(Table134589[[#This Row],[Estimated costs 1]:[Estimated costs 20]])</f>
        <v>4.8917883230190154E-3</v>
      </c>
      <c r="K36" s="2">
        <f>Table134589[[#This Row],[Dev]]/Table134589[[#This Row],[Mean]]*100</f>
        <v>4.1743056109059804</v>
      </c>
      <c r="L36" s="2">
        <f>Table134589[[#This Row],[Estimated costs 1]]-Table134589[[#This Row],[Actual cost]]</f>
        <v>-4.9926605504589938E-3</v>
      </c>
      <c r="M36" s="2">
        <f>Table134589[[#This Row],[Diff 1]]/Table134589[[#This Row],[Actual cost]]*100</f>
        <v>-4.2969965241864649</v>
      </c>
      <c r="N36">
        <v>0.111196880733944</v>
      </c>
      <c r="O36">
        <v>0.121182201834862</v>
      </c>
      <c r="P36">
        <v>0.121182201834862</v>
      </c>
      <c r="Q36">
        <v>0.121182201834862</v>
      </c>
      <c r="R36">
        <v>0.121182201834862</v>
      </c>
      <c r="S36">
        <v>0.111196880733944</v>
      </c>
      <c r="T36">
        <v>0.121182201834862</v>
      </c>
      <c r="U36">
        <v>0.121182201834862</v>
      </c>
      <c r="V36">
        <v>0.121182201834862</v>
      </c>
      <c r="W36">
        <v>0.111196880733944</v>
      </c>
      <c r="X36">
        <v>0.111196880733944</v>
      </c>
      <c r="Y36">
        <v>0.121182201834862</v>
      </c>
      <c r="Z36">
        <v>0.121182201834862</v>
      </c>
      <c r="AA36">
        <v>0.111196880733944</v>
      </c>
      <c r="AB36">
        <v>0.111196880733944</v>
      </c>
      <c r="AC36">
        <v>0.111196880733944</v>
      </c>
      <c r="AD36">
        <v>0.121182201834862</v>
      </c>
      <c r="AE36">
        <v>0.121182201834862</v>
      </c>
      <c r="AF36">
        <v>0.111196880733944</v>
      </c>
      <c r="AG36">
        <v>0.121182201834862</v>
      </c>
    </row>
    <row r="37" spans="1:33" hidden="1" x14ac:dyDescent="0.3">
      <c r="A37" t="s">
        <v>57</v>
      </c>
      <c r="B37">
        <v>35</v>
      </c>
      <c r="C37" t="str">
        <f>LEFT(Table134589[[#This Row],[Contingency id]])</f>
        <v>A</v>
      </c>
      <c r="D37">
        <v>4.9450549450549399</v>
      </c>
      <c r="E37">
        <v>1.24657534246575</v>
      </c>
      <c r="F37">
        <v>728</v>
      </c>
      <c r="G37">
        <v>584</v>
      </c>
      <c r="H37">
        <v>0.10609876373626299</v>
      </c>
      <c r="I37" s="2">
        <f>AVERAGE(Table134589[[#This Row],[Estimated costs 1]:[Estimated costs 20]])</f>
        <v>0.1264414629120876</v>
      </c>
      <c r="J37" s="2">
        <f>_xlfn.STDEV.P(Table134589[[#This Row],[Estimated costs 1]:[Estimated costs 20]])</f>
        <v>3.0661066734033123E-2</v>
      </c>
      <c r="K37" s="2">
        <f>Table134589[[#This Row],[Dev]]/Table134589[[#This Row],[Mean]]*100</f>
        <v>24.249218593232499</v>
      </c>
      <c r="L37" s="2">
        <f>Table134589[[#This Row],[Estimated costs 1]]-Table134589[[#This Row],[Actual cost]]</f>
        <v>4.3972527472528014E-2</v>
      </c>
      <c r="M37" s="2">
        <f>Table134589[[#This Row],[Diff 1]]/Table134589[[#This Row],[Actual cost]]*100</f>
        <v>41.444900886718678</v>
      </c>
      <c r="N37">
        <v>0.15007129120879101</v>
      </c>
      <c r="O37">
        <v>0.12555384615384599</v>
      </c>
      <c r="P37">
        <v>0.13938489010989</v>
      </c>
      <c r="Q37">
        <v>0.135617994505494</v>
      </c>
      <c r="R37">
        <v>0.15301401098901099</v>
      </c>
      <c r="S37">
        <v>0.121374862637362</v>
      </c>
      <c r="T37">
        <v>8.0202609890109897E-2</v>
      </c>
      <c r="U37">
        <v>0.14232582417582401</v>
      </c>
      <c r="V37">
        <v>0.140756868131868</v>
      </c>
      <c r="W37">
        <v>0.131590659340659</v>
      </c>
      <c r="X37">
        <v>6.4166758241758201E-2</v>
      </c>
      <c r="Y37">
        <v>6.7512912087912005E-2</v>
      </c>
      <c r="Z37">
        <v>0.148561538461538</v>
      </c>
      <c r="AA37">
        <v>0.15774052197802099</v>
      </c>
      <c r="AB37">
        <v>0.16366510989010899</v>
      </c>
      <c r="AC37">
        <v>0.149042582417582</v>
      </c>
      <c r="AD37">
        <v>0.13267445054945001</v>
      </c>
      <c r="AE37">
        <v>0.15262609890109799</v>
      </c>
      <c r="AF37">
        <v>8.7498626373626306E-2</v>
      </c>
      <c r="AG37">
        <v>8.5447802197802195E-2</v>
      </c>
    </row>
    <row r="38" spans="1:33" hidden="1" x14ac:dyDescent="0.3">
      <c r="A38" t="s">
        <v>58</v>
      </c>
      <c r="B38">
        <v>36</v>
      </c>
      <c r="C38" t="str">
        <f>LEFT(Table134589[[#This Row],[Contingency id]])</f>
        <v>A</v>
      </c>
      <c r="D38">
        <v>11.363636363636299</v>
      </c>
      <c r="E38">
        <v>1.03125</v>
      </c>
      <c r="F38">
        <v>132</v>
      </c>
      <c r="G38">
        <v>128</v>
      </c>
      <c r="H38">
        <v>0.10439924242424201</v>
      </c>
      <c r="I38" s="2">
        <f>AVERAGE(Table134589[[#This Row],[Estimated costs 1]:[Estimated costs 20]])</f>
        <v>0.1043818939393935</v>
      </c>
      <c r="J38" s="2">
        <f>_xlfn.STDEV.P(Table134589[[#This Row],[Estimated costs 1]:[Estimated costs 20]])</f>
        <v>1.5550908355740705E-4</v>
      </c>
      <c r="K38" s="2">
        <f>Table134589[[#This Row],[Dev]]/Table134589[[#This Row],[Mean]]*100</f>
        <v>0.14898089859118591</v>
      </c>
      <c r="L38" s="2">
        <f>Table134589[[#This Row],[Estimated costs 1]]-Table134589[[#This Row],[Actual cost]]</f>
        <v>-1.6439393939400582E-4</v>
      </c>
      <c r="M38" s="2">
        <f>Table134589[[#This Row],[Diff 1]]/Table134589[[#This Row],[Actual cost]]*100</f>
        <v>-0.15746660184177041</v>
      </c>
      <c r="N38">
        <v>0.104234848484848</v>
      </c>
      <c r="O38">
        <v>0.10425303030303</v>
      </c>
      <c r="P38">
        <v>0.104234848484848</v>
      </c>
      <c r="Q38">
        <v>0.104234848484848</v>
      </c>
      <c r="R38">
        <v>0.10425303030303</v>
      </c>
      <c r="S38">
        <v>0.104234848484848</v>
      </c>
      <c r="T38">
        <v>0.104234848484848</v>
      </c>
      <c r="U38">
        <v>0.104234848484848</v>
      </c>
      <c r="V38">
        <v>0.104545454545454</v>
      </c>
      <c r="W38">
        <v>0.104563636363636</v>
      </c>
      <c r="X38">
        <v>0.104563636363636</v>
      </c>
      <c r="Y38">
        <v>0.104545454545454</v>
      </c>
      <c r="Z38">
        <v>0.104545454545454</v>
      </c>
      <c r="AA38">
        <v>0.10425303030303</v>
      </c>
      <c r="AB38">
        <v>0.10425303030303</v>
      </c>
      <c r="AC38">
        <v>0.104563636363636</v>
      </c>
      <c r="AD38">
        <v>0.104563636363636</v>
      </c>
      <c r="AE38">
        <v>0.104234848484848</v>
      </c>
      <c r="AF38">
        <v>0.104545454545454</v>
      </c>
      <c r="AG38">
        <v>0.104545454545454</v>
      </c>
    </row>
    <row r="39" spans="1:33" x14ac:dyDescent="0.3">
      <c r="A39" t="s">
        <v>59</v>
      </c>
      <c r="B39">
        <v>37</v>
      </c>
      <c r="C39" t="str">
        <f>LEFT(Table134589[[#This Row],[Contingency id]])</f>
        <v>B</v>
      </c>
      <c r="D39">
        <v>28.378378378378301</v>
      </c>
      <c r="E39">
        <v>1.0349650349650299</v>
      </c>
      <c r="F39">
        <v>148</v>
      </c>
      <c r="G39">
        <v>143</v>
      </c>
      <c r="H39">
        <v>9.41722972972973E-2</v>
      </c>
      <c r="I39" s="2">
        <f>AVERAGE(Table134589[[#This Row],[Estimated costs 1]:[Estimated costs 20]])</f>
        <v>9.4521756756756545E-2</v>
      </c>
      <c r="J39" s="2">
        <f>_xlfn.STDEV.P(Table134589[[#This Row],[Estimated costs 1]:[Estimated costs 20]])</f>
        <v>6.8690721891113138E-3</v>
      </c>
      <c r="K39" s="2">
        <f>Table134589[[#This Row],[Dev]]/Table134589[[#This Row],[Mean]]*100</f>
        <v>7.2671863333944042</v>
      </c>
      <c r="L39" s="2">
        <f>Table134589[[#This Row],[Estimated costs 1]]-Table134589[[#This Row],[Actual cost]]</f>
        <v>-2.7891891891892034E-3</v>
      </c>
      <c r="M39" s="2">
        <f>Table134589[[#This Row],[Diff 1]]/Table134589[[#This Row],[Actual cost]]*100</f>
        <v>-2.961793721973109</v>
      </c>
      <c r="N39">
        <v>9.1383108108108096E-2</v>
      </c>
      <c r="O39">
        <v>9.1383108108108096E-2</v>
      </c>
      <c r="P39">
        <v>9.1383108108108096E-2</v>
      </c>
      <c r="Q39">
        <v>9.6961486486486406E-2</v>
      </c>
      <c r="R39">
        <v>0.10395067567567499</v>
      </c>
      <c r="S39">
        <v>0.10395067567567499</v>
      </c>
      <c r="T39">
        <v>0.10395067567567499</v>
      </c>
      <c r="U39">
        <v>0.10395067567567499</v>
      </c>
      <c r="V39">
        <v>8.4393918918918898E-2</v>
      </c>
      <c r="W39">
        <v>9.6961486486486406E-2</v>
      </c>
      <c r="X39">
        <v>9.6961486486486406E-2</v>
      </c>
      <c r="Y39">
        <v>9.1383108108108096E-2</v>
      </c>
      <c r="Z39">
        <v>8.4393918918918898E-2</v>
      </c>
      <c r="AA39">
        <v>9.1383108108108096E-2</v>
      </c>
      <c r="AB39">
        <v>0.10395067567567499</v>
      </c>
      <c r="AC39">
        <v>8.4393918918918898E-2</v>
      </c>
      <c r="AD39">
        <v>9.1383108108108096E-2</v>
      </c>
      <c r="AE39">
        <v>9.6961486486486406E-2</v>
      </c>
      <c r="AF39">
        <v>9.6961486486486406E-2</v>
      </c>
      <c r="AG39">
        <v>8.4393918918918898E-2</v>
      </c>
    </row>
    <row r="40" spans="1:33" hidden="1" x14ac:dyDescent="0.3">
      <c r="A40" t="s">
        <v>60</v>
      </c>
      <c r="B40">
        <v>38</v>
      </c>
      <c r="C40" t="str">
        <f>LEFT(Table134589[[#This Row],[Contingency id]])</f>
        <v>A</v>
      </c>
      <c r="D40">
        <v>3.9562289562289501</v>
      </c>
      <c r="E40">
        <v>1.48685857321652</v>
      </c>
      <c r="F40">
        <v>1188</v>
      </c>
      <c r="G40">
        <v>799</v>
      </c>
      <c r="H40">
        <v>9.2878787878787797E-2</v>
      </c>
      <c r="I40" s="2">
        <f>AVERAGE(Table134589[[#This Row],[Estimated costs 1]:[Estimated costs 20]])</f>
        <v>9.3448779461279233E-2</v>
      </c>
      <c r="J40" s="2">
        <f>_xlfn.STDEV.P(Table134589[[#This Row],[Estimated costs 1]:[Estimated costs 20]])</f>
        <v>9.9241658320274023E-3</v>
      </c>
      <c r="K40" s="2">
        <f>Table134589[[#This Row],[Dev]]/Table134589[[#This Row],[Mean]]*100</f>
        <v>10.619898825045123</v>
      </c>
      <c r="L40" s="2">
        <f>Table134589[[#This Row],[Estimated costs 1]]-Table134589[[#This Row],[Actual cost]]</f>
        <v>4.5260942760943085E-3</v>
      </c>
      <c r="M40" s="2">
        <f>Table134589[[#This Row],[Diff 1]]/Table134589[[#This Row],[Actual cost]]*100</f>
        <v>4.873119448975932</v>
      </c>
      <c r="N40">
        <v>9.7404882154882105E-2</v>
      </c>
      <c r="O40">
        <v>0.110081649831649</v>
      </c>
      <c r="P40">
        <v>8.5649831649831601E-2</v>
      </c>
      <c r="Q40">
        <v>7.0144781144781093E-2</v>
      </c>
      <c r="R40">
        <v>9.8703703703703696E-2</v>
      </c>
      <c r="S40">
        <v>8.2494107744107703E-2</v>
      </c>
      <c r="T40">
        <v>9.4470538720538705E-2</v>
      </c>
      <c r="U40">
        <v>7.8296296296296294E-2</v>
      </c>
      <c r="V40">
        <v>8.8693602693602602E-2</v>
      </c>
      <c r="W40">
        <v>0.105902356902356</v>
      </c>
      <c r="X40">
        <v>9.2566498316498297E-2</v>
      </c>
      <c r="Y40">
        <v>8.7469696969696906E-2</v>
      </c>
      <c r="Z40">
        <v>0.100537878787878</v>
      </c>
      <c r="AA40">
        <v>9.9862794612794598E-2</v>
      </c>
      <c r="AB40">
        <v>0.10422643097643</v>
      </c>
      <c r="AC40">
        <v>9.0213804713804704E-2</v>
      </c>
      <c r="AD40">
        <v>0.10868771043771</v>
      </c>
      <c r="AE40">
        <v>9.3902356902356904E-2</v>
      </c>
      <c r="AF40">
        <v>9.1332491582491598E-2</v>
      </c>
      <c r="AG40">
        <v>8.8334175084175001E-2</v>
      </c>
    </row>
    <row r="41" spans="1:33" hidden="1" x14ac:dyDescent="0.3">
      <c r="A41" t="s">
        <v>61</v>
      </c>
      <c r="B41">
        <v>39</v>
      </c>
      <c r="C41" t="str">
        <f>LEFT(Table134589[[#This Row],[Contingency id]])</f>
        <v>C</v>
      </c>
      <c r="D41">
        <v>20</v>
      </c>
      <c r="E41">
        <v>1.01449275362318</v>
      </c>
      <c r="F41">
        <v>140</v>
      </c>
      <c r="G41">
        <v>138</v>
      </c>
      <c r="H41">
        <v>8.9756142857142798E-2</v>
      </c>
      <c r="I41" s="2">
        <f>AVERAGE(Table134589[[#This Row],[Estimated costs 1]:[Estimated costs 20]])</f>
        <v>8.9756142857142784E-2</v>
      </c>
      <c r="J41" s="2">
        <f>_xlfn.STDEV.P(Table134589[[#This Row],[Estimated costs 1]:[Estimated costs 20]])</f>
        <v>1.3877787807814457E-17</v>
      </c>
      <c r="K41" s="2">
        <f>Table134589[[#This Row],[Dev]]/Table134589[[#This Row],[Mean]]*100</f>
        <v>1.5461657961285783E-14</v>
      </c>
      <c r="L41" s="2">
        <f>Table134589[[#This Row],[Estimated costs 1]]-Table134589[[#This Row],[Actual cost]]</f>
        <v>0</v>
      </c>
      <c r="M41" s="2">
        <f>Table134589[[#This Row],[Diff 1]]/Table134589[[#This Row],[Actual cost]]*100</f>
        <v>0</v>
      </c>
      <c r="N41">
        <v>8.9756142857142798E-2</v>
      </c>
      <c r="O41">
        <v>8.9756142857142798E-2</v>
      </c>
      <c r="P41">
        <v>8.9756142857142798E-2</v>
      </c>
      <c r="Q41">
        <v>8.9756142857142798E-2</v>
      </c>
      <c r="R41">
        <v>8.9756142857142798E-2</v>
      </c>
      <c r="S41">
        <v>8.9756142857142798E-2</v>
      </c>
      <c r="T41">
        <v>8.9756142857142798E-2</v>
      </c>
      <c r="U41">
        <v>8.9756142857142798E-2</v>
      </c>
      <c r="V41">
        <v>8.9756142857142798E-2</v>
      </c>
      <c r="W41">
        <v>8.9756142857142798E-2</v>
      </c>
      <c r="X41">
        <v>8.9756142857142798E-2</v>
      </c>
      <c r="Y41">
        <v>8.9756142857142798E-2</v>
      </c>
      <c r="Z41">
        <v>8.9756142857142798E-2</v>
      </c>
      <c r="AA41">
        <v>8.9756142857142798E-2</v>
      </c>
      <c r="AB41">
        <v>8.9756142857142798E-2</v>
      </c>
      <c r="AC41">
        <v>8.9756142857142798E-2</v>
      </c>
      <c r="AD41">
        <v>8.9756142857142798E-2</v>
      </c>
      <c r="AE41">
        <v>8.9756142857142798E-2</v>
      </c>
      <c r="AF41">
        <v>8.9756142857142798E-2</v>
      </c>
      <c r="AG41">
        <v>8.9756142857142798E-2</v>
      </c>
    </row>
    <row r="42" spans="1:33" hidden="1" x14ac:dyDescent="0.3">
      <c r="A42" t="s">
        <v>62</v>
      </c>
      <c r="B42">
        <v>40</v>
      </c>
      <c r="C42" t="str">
        <f>LEFT(Table134589[[#This Row],[Contingency id]])</f>
        <v>A</v>
      </c>
      <c r="D42">
        <v>3.1555221637866202</v>
      </c>
      <c r="E42">
        <v>1.5039548022598801</v>
      </c>
      <c r="F42">
        <v>1331</v>
      </c>
      <c r="G42">
        <v>885</v>
      </c>
      <c r="H42">
        <v>8.5193839218632605E-2</v>
      </c>
      <c r="I42" s="2">
        <f>AVERAGE(Table134589[[#This Row],[Estimated costs 1]:[Estimated costs 20]])</f>
        <v>8.8767468069120836E-2</v>
      </c>
      <c r="J42" s="2">
        <f>_xlfn.STDEV.P(Table134589[[#This Row],[Estimated costs 1]:[Estimated costs 20]])</f>
        <v>1.0762574585362597E-2</v>
      </c>
      <c r="K42" s="2">
        <f>Table134589[[#This Row],[Dev]]/Table134589[[#This Row],[Mean]]*100</f>
        <v>12.124458227176278</v>
      </c>
      <c r="L42" s="2">
        <f>Table134589[[#This Row],[Estimated costs 1]]-Table134589[[#This Row],[Actual cost]]</f>
        <v>1.9513148009015394E-2</v>
      </c>
      <c r="M42" s="2">
        <f>Table134589[[#This Row],[Diff 1]]/Table134589[[#This Row],[Actual cost]]*100</f>
        <v>22.904412088929202</v>
      </c>
      <c r="N42">
        <v>0.104706987227648</v>
      </c>
      <c r="O42">
        <v>7.8664162283997002E-2</v>
      </c>
      <c r="P42">
        <v>7.5812171299774606E-2</v>
      </c>
      <c r="Q42">
        <v>8.7944402704733193E-2</v>
      </c>
      <c r="R42">
        <v>9.35837716003005E-2</v>
      </c>
      <c r="S42">
        <v>9.3845980465815104E-2</v>
      </c>
      <c r="T42">
        <v>0.110340345604808</v>
      </c>
      <c r="U42">
        <v>8.6640871525169E-2</v>
      </c>
      <c r="V42">
        <v>0.100202854996243</v>
      </c>
      <c r="W42">
        <v>8.7935386927122397E-2</v>
      </c>
      <c r="X42">
        <v>8.7631104432757304E-2</v>
      </c>
      <c r="Y42">
        <v>0.110834710743801</v>
      </c>
      <c r="Z42">
        <v>8.3982719759579202E-2</v>
      </c>
      <c r="AA42">
        <v>9.0223891810668602E-2</v>
      </c>
      <c r="AB42">
        <v>9.0161532682193804E-2</v>
      </c>
      <c r="AC42">
        <v>7.3643876784372606E-2</v>
      </c>
      <c r="AD42">
        <v>8.2015026296018007E-2</v>
      </c>
      <c r="AE42">
        <v>8.5773854244928602E-2</v>
      </c>
      <c r="AF42">
        <v>7.6645379413974396E-2</v>
      </c>
      <c r="AG42">
        <v>7.4760330578512293E-2</v>
      </c>
    </row>
    <row r="43" spans="1:33" x14ac:dyDescent="0.3">
      <c r="A43" t="s">
        <v>63</v>
      </c>
      <c r="B43">
        <v>41</v>
      </c>
      <c r="C43" t="str">
        <f>LEFT(Table134589[[#This Row],[Contingency id]])</f>
        <v>B</v>
      </c>
      <c r="D43">
        <v>3.5593220338983</v>
      </c>
      <c r="E43">
        <v>1.18</v>
      </c>
      <c r="F43">
        <v>590</v>
      </c>
      <c r="G43">
        <v>500</v>
      </c>
      <c r="H43">
        <v>8.0925593220338904E-2</v>
      </c>
      <c r="I43" s="2">
        <f>AVERAGE(Table134589[[#This Row],[Estimated costs 1]:[Estimated costs 20]])</f>
        <v>8.0272440677966059E-2</v>
      </c>
      <c r="J43" s="2">
        <f>_xlfn.STDEV.P(Table134589[[#This Row],[Estimated costs 1]:[Estimated costs 20]])</f>
        <v>5.2396571216142577E-3</v>
      </c>
      <c r="K43" s="2">
        <f>Table134589[[#This Row],[Dev]]/Table134589[[#This Row],[Mean]]*100</f>
        <v>6.527342481879324</v>
      </c>
      <c r="L43" s="2">
        <f>Table134589[[#This Row],[Estimated costs 1]]-Table134589[[#This Row],[Actual cost]]</f>
        <v>-1.9037288135593106E-3</v>
      </c>
      <c r="M43" s="2">
        <f>Table134589[[#This Row],[Diff 1]]/Table134589[[#This Row],[Actual cost]]*100</f>
        <v>-2.3524434456426691</v>
      </c>
      <c r="N43">
        <v>7.9021864406779593E-2</v>
      </c>
      <c r="O43">
        <v>8.2829322033898298E-2</v>
      </c>
      <c r="P43">
        <v>7.9021864406779593E-2</v>
      </c>
      <c r="Q43">
        <v>7.2927627118644006E-2</v>
      </c>
      <c r="R43">
        <v>8.7561525423728803E-2</v>
      </c>
      <c r="S43">
        <v>8.4191355932203393E-2</v>
      </c>
      <c r="T43">
        <v>7.7659830508474498E-2</v>
      </c>
      <c r="U43">
        <v>8.2829322033898298E-2</v>
      </c>
      <c r="V43">
        <v>7.2927627118644006E-2</v>
      </c>
      <c r="W43">
        <v>7.7659830508474498E-2</v>
      </c>
      <c r="X43">
        <v>8.7561525423728803E-2</v>
      </c>
      <c r="Y43">
        <v>7.7659830508474498E-2</v>
      </c>
      <c r="Z43">
        <v>8.4191355932203393E-2</v>
      </c>
      <c r="AA43">
        <v>7.9021864406779593E-2</v>
      </c>
      <c r="AB43">
        <v>8.8923559322033899E-2</v>
      </c>
      <c r="AC43">
        <v>7.7659830508474498E-2</v>
      </c>
      <c r="AD43">
        <v>8.8923559322033899E-2</v>
      </c>
      <c r="AE43">
        <v>7.2927627118644006E-2</v>
      </c>
      <c r="AF43">
        <v>7.9021864406779593E-2</v>
      </c>
      <c r="AG43">
        <v>7.2927627118644006E-2</v>
      </c>
    </row>
    <row r="44" spans="1:33" x14ac:dyDescent="0.3">
      <c r="A44" t="s">
        <v>64</v>
      </c>
      <c r="B44">
        <v>42</v>
      </c>
      <c r="C44" t="str">
        <f>LEFT(Table134589[[#This Row],[Contingency id]])</f>
        <v>B</v>
      </c>
      <c r="D44">
        <v>11.5702479338842</v>
      </c>
      <c r="E44">
        <v>1.0900900900900901</v>
      </c>
      <c r="F44">
        <v>121</v>
      </c>
      <c r="G44">
        <v>111</v>
      </c>
      <c r="H44">
        <v>7.8087355371900799E-2</v>
      </c>
      <c r="I44" s="2">
        <f>AVERAGE(Table134589[[#This Row],[Estimated costs 1]:[Estimated costs 20]])</f>
        <v>7.7398760330578423E-2</v>
      </c>
      <c r="J44" s="2">
        <f>_xlfn.STDEV.P(Table134589[[#This Row],[Estimated costs 1]:[Estimated costs 20]])</f>
        <v>6.8514341536961643E-3</v>
      </c>
      <c r="K44" s="2">
        <f>Table134589[[#This Row],[Dev]]/Table134589[[#This Row],[Mean]]*100</f>
        <v>8.8521238898826713</v>
      </c>
      <c r="L44" s="2">
        <f>Table134589[[#This Row],[Estimated costs 1]]-Table134589[[#This Row],[Actual cost]]</f>
        <v>-6.8859504132231936E-3</v>
      </c>
      <c r="M44" s="2">
        <f>Table134589[[#This Row],[Diff 1]]/Table134589[[#This Row],[Actual cost]]*100</f>
        <v>-8.8182656211469741</v>
      </c>
      <c r="N44">
        <v>7.1201404958677605E-2</v>
      </c>
      <c r="O44">
        <v>8.4973305785123895E-2</v>
      </c>
      <c r="P44">
        <v>7.1201404958677605E-2</v>
      </c>
      <c r="Q44">
        <v>8.4973305785123895E-2</v>
      </c>
      <c r="R44">
        <v>7.1201404958677605E-2</v>
      </c>
      <c r="S44">
        <v>8.4973305785123895E-2</v>
      </c>
      <c r="T44">
        <v>8.4973305785123895E-2</v>
      </c>
      <c r="U44">
        <v>8.4973305785123895E-2</v>
      </c>
      <c r="V44">
        <v>8.4973305785123895E-2</v>
      </c>
      <c r="W44">
        <v>7.1201404958677605E-2</v>
      </c>
      <c r="X44">
        <v>7.1201404958677605E-2</v>
      </c>
      <c r="Y44">
        <v>7.1201404958677605E-2</v>
      </c>
      <c r="Z44">
        <v>7.1201404958677703E-2</v>
      </c>
      <c r="AA44">
        <v>7.1201404958677605E-2</v>
      </c>
      <c r="AB44">
        <v>7.1201404958677605E-2</v>
      </c>
      <c r="AC44">
        <v>7.1201404958677605E-2</v>
      </c>
      <c r="AD44">
        <v>7.1201404958677605E-2</v>
      </c>
      <c r="AE44">
        <v>8.4973305785123895E-2</v>
      </c>
      <c r="AF44">
        <v>8.4973305785123895E-2</v>
      </c>
      <c r="AG44">
        <v>8.4973305785123895E-2</v>
      </c>
    </row>
    <row r="45" spans="1:33" hidden="1" x14ac:dyDescent="0.3">
      <c r="A45" t="s">
        <v>65</v>
      </c>
      <c r="B45">
        <v>43</v>
      </c>
      <c r="C45" t="str">
        <f>LEFT(Table134589[[#This Row],[Contingency id]])</f>
        <v>A</v>
      </c>
      <c r="D45">
        <v>26.950354609929001</v>
      </c>
      <c r="E45">
        <v>1.0291970802919701</v>
      </c>
      <c r="F45">
        <v>141</v>
      </c>
      <c r="G45">
        <v>137</v>
      </c>
      <c r="H45">
        <v>7.5466666666666599E-2</v>
      </c>
      <c r="I45" s="2">
        <f>AVERAGE(Table134589[[#This Row],[Estimated costs 1]:[Estimated costs 20]])</f>
        <v>7.5860248226950325E-2</v>
      </c>
      <c r="J45" s="2">
        <f>_xlfn.STDEV.P(Table134589[[#This Row],[Estimated costs 1]:[Estimated costs 20]])</f>
        <v>2.1206267037290104E-3</v>
      </c>
      <c r="K45" s="2">
        <f>Table134589[[#This Row],[Dev]]/Table134589[[#This Row],[Mean]]*100</f>
        <v>2.7954386563365219</v>
      </c>
      <c r="L45" s="2">
        <f>Table134589[[#This Row],[Estimated costs 1]]-Table134589[[#This Row],[Actual cost]]</f>
        <v>1.7475177304965006E-3</v>
      </c>
      <c r="M45" s="2">
        <f>Table134589[[#This Row],[Diff 1]]/Table134589[[#This Row],[Actual cost]]*100</f>
        <v>2.315615367265683</v>
      </c>
      <c r="N45">
        <v>7.7214184397163099E-2</v>
      </c>
      <c r="O45">
        <v>7.6978014184397106E-2</v>
      </c>
      <c r="P45">
        <v>7.7395035460992898E-2</v>
      </c>
      <c r="Q45">
        <v>7.6978014184397106E-2</v>
      </c>
      <c r="R45">
        <v>7.2286524822695E-2</v>
      </c>
      <c r="S45">
        <v>7.6978014184397106E-2</v>
      </c>
      <c r="T45">
        <v>7.6978014184397106E-2</v>
      </c>
      <c r="U45">
        <v>7.2105673758865202E-2</v>
      </c>
      <c r="V45">
        <v>7.2207801418439702E-2</v>
      </c>
      <c r="W45">
        <v>7.2105673758865202E-2</v>
      </c>
      <c r="X45">
        <v>7.6978014184397106E-2</v>
      </c>
      <c r="Y45">
        <v>7.7316312056737502E-2</v>
      </c>
      <c r="Z45">
        <v>7.7214184397163099E-2</v>
      </c>
      <c r="AA45">
        <v>7.6797163120567294E-2</v>
      </c>
      <c r="AB45">
        <v>7.6978014184397106E-2</v>
      </c>
      <c r="AC45">
        <v>7.6899290780141794E-2</v>
      </c>
      <c r="AD45">
        <v>7.2286524822695E-2</v>
      </c>
      <c r="AE45">
        <v>7.6899290780141794E-2</v>
      </c>
      <c r="AF45">
        <v>7.7395035460992898E-2</v>
      </c>
      <c r="AG45">
        <v>7.7214184397163099E-2</v>
      </c>
    </row>
    <row r="46" spans="1:33" hidden="1" x14ac:dyDescent="0.3">
      <c r="A46" t="s">
        <v>66</v>
      </c>
      <c r="B46">
        <v>44</v>
      </c>
      <c r="C46" t="str">
        <f>LEFT(Table134589[[#This Row],[Contingency id]])</f>
        <v>C</v>
      </c>
      <c r="D46">
        <v>0.70422535211267601</v>
      </c>
      <c r="E46">
        <v>1.03649635036496</v>
      </c>
      <c r="F46">
        <v>142</v>
      </c>
      <c r="G46">
        <v>137</v>
      </c>
      <c r="H46">
        <v>7.4014084507042194E-2</v>
      </c>
      <c r="I46" s="2">
        <f>AVERAGE(Table134589[[#This Row],[Estimated costs 1]:[Estimated costs 20]])</f>
        <v>7.4014084507042208E-2</v>
      </c>
      <c r="J46" s="2">
        <f>_xlfn.STDEV.P(Table134589[[#This Row],[Estimated costs 1]:[Estimated costs 20]])</f>
        <v>1.3877787807814457E-17</v>
      </c>
      <c r="K46" s="2">
        <f>Table134589[[#This Row],[Dev]]/Table134589[[#This Row],[Mean]]*100</f>
        <v>1.8750198560510505E-14</v>
      </c>
      <c r="L46" s="2">
        <f>Table134589[[#This Row],[Estimated costs 1]]-Table134589[[#This Row],[Actual cost]]</f>
        <v>0</v>
      </c>
      <c r="M46" s="2">
        <f>Table134589[[#This Row],[Diff 1]]/Table134589[[#This Row],[Actual cost]]*100</f>
        <v>0</v>
      </c>
      <c r="N46">
        <v>7.4014084507042194E-2</v>
      </c>
      <c r="O46">
        <v>7.4014084507042194E-2</v>
      </c>
      <c r="P46">
        <v>7.4014084507042194E-2</v>
      </c>
      <c r="Q46">
        <v>7.4014084507042194E-2</v>
      </c>
      <c r="R46">
        <v>7.4014084507042194E-2</v>
      </c>
      <c r="S46">
        <v>7.4014084507042194E-2</v>
      </c>
      <c r="T46">
        <v>7.4014084507042194E-2</v>
      </c>
      <c r="U46">
        <v>7.4014084507042194E-2</v>
      </c>
      <c r="V46">
        <v>7.4014084507042194E-2</v>
      </c>
      <c r="W46">
        <v>7.4014084507042194E-2</v>
      </c>
      <c r="X46">
        <v>7.4014084507042194E-2</v>
      </c>
      <c r="Y46">
        <v>7.4014084507042194E-2</v>
      </c>
      <c r="Z46">
        <v>7.4014084507042194E-2</v>
      </c>
      <c r="AA46">
        <v>7.4014084507042194E-2</v>
      </c>
      <c r="AB46">
        <v>7.4014084507042194E-2</v>
      </c>
      <c r="AC46">
        <v>7.4014084507042194E-2</v>
      </c>
      <c r="AD46">
        <v>7.4014084507042194E-2</v>
      </c>
      <c r="AE46">
        <v>7.4014084507042194E-2</v>
      </c>
      <c r="AF46">
        <v>7.4014084507042194E-2</v>
      </c>
      <c r="AG46">
        <v>7.4014084507042194E-2</v>
      </c>
    </row>
    <row r="47" spans="1:33" x14ac:dyDescent="0.3">
      <c r="A47" t="s">
        <v>67</v>
      </c>
      <c r="B47">
        <v>45</v>
      </c>
      <c r="C47" t="str">
        <f>LEFT(Table134589[[#This Row],[Contingency id]])</f>
        <v>B</v>
      </c>
      <c r="D47">
        <v>20.8955223880597</v>
      </c>
      <c r="E47">
        <v>1.03875968992248</v>
      </c>
      <c r="F47">
        <v>134</v>
      </c>
      <c r="G47">
        <v>129</v>
      </c>
      <c r="H47">
        <v>7.0814626865671595E-2</v>
      </c>
      <c r="I47" s="2">
        <f>AVERAGE(Table134589[[#This Row],[Estimated costs 1]:[Estimated costs 20]])</f>
        <v>7.1144626865671592E-2</v>
      </c>
      <c r="J47" s="2">
        <f>_xlfn.STDEV.P(Table134589[[#This Row],[Estimated costs 1]:[Estimated costs 20]])</f>
        <v>1.4586611071252796E-3</v>
      </c>
      <c r="K47" s="2">
        <f>Table134589[[#This Row],[Dev]]/Table134589[[#This Row],[Mean]]*100</f>
        <v>2.0502758555180596</v>
      </c>
      <c r="L47" s="2">
        <f>Table134589[[#This Row],[Estimated costs 1]]-Table134589[[#This Row],[Actual cost]]</f>
        <v>1.6499999999999987E-3</v>
      </c>
      <c r="M47" s="2">
        <f>Table134589[[#This Row],[Diff 1]]/Table134589[[#This Row],[Actual cost]]*100</f>
        <v>2.3300271046119989</v>
      </c>
      <c r="N47">
        <v>7.2464626865671594E-2</v>
      </c>
      <c r="O47">
        <v>7.2137761194029801E-2</v>
      </c>
      <c r="P47">
        <v>7.2137761194029801E-2</v>
      </c>
      <c r="Q47">
        <v>7.2137761194029801E-2</v>
      </c>
      <c r="R47">
        <v>6.9491492537313404E-2</v>
      </c>
      <c r="S47">
        <v>7.2464626865671594E-2</v>
      </c>
      <c r="T47">
        <v>7.2137761194029801E-2</v>
      </c>
      <c r="U47">
        <v>7.2464626865671594E-2</v>
      </c>
      <c r="V47">
        <v>6.9164626865671597E-2</v>
      </c>
      <c r="W47">
        <v>6.9491492537313404E-2</v>
      </c>
      <c r="X47">
        <v>7.2464626865671594E-2</v>
      </c>
      <c r="Y47">
        <v>6.9164626865671597E-2</v>
      </c>
      <c r="Z47">
        <v>6.9164626865671597E-2</v>
      </c>
      <c r="AA47">
        <v>7.2464626865671594E-2</v>
      </c>
      <c r="AB47">
        <v>7.2137761194029801E-2</v>
      </c>
      <c r="AC47">
        <v>6.9491492537313404E-2</v>
      </c>
      <c r="AD47">
        <v>6.9491492537313404E-2</v>
      </c>
      <c r="AE47">
        <v>6.9491492537313404E-2</v>
      </c>
      <c r="AF47">
        <v>7.2464626865671594E-2</v>
      </c>
      <c r="AG47">
        <v>7.2464626865671594E-2</v>
      </c>
    </row>
    <row r="48" spans="1:33" hidden="1" x14ac:dyDescent="0.3">
      <c r="A48" t="s">
        <v>68</v>
      </c>
      <c r="B48">
        <v>46</v>
      </c>
      <c r="C48" t="str">
        <f>LEFT(Table134589[[#This Row],[Contingency id]])</f>
        <v>A</v>
      </c>
      <c r="D48">
        <v>3.2733224222585902</v>
      </c>
      <c r="E48">
        <v>1.2099009900990001</v>
      </c>
      <c r="F48">
        <v>611</v>
      </c>
      <c r="G48">
        <v>505</v>
      </c>
      <c r="H48">
        <v>6.76204582651391E-2</v>
      </c>
      <c r="I48" s="2">
        <f>AVERAGE(Table134589[[#This Row],[Estimated costs 1]:[Estimated costs 20]])</f>
        <v>6.8230212765957393E-2</v>
      </c>
      <c r="J48" s="2">
        <f>_xlfn.STDEV.P(Table134589[[#This Row],[Estimated costs 1]:[Estimated costs 20]])</f>
        <v>3.8628741676931646E-3</v>
      </c>
      <c r="K48" s="2">
        <f>Table134589[[#This Row],[Dev]]/Table134589[[#This Row],[Mean]]*100</f>
        <v>5.6615302973531056</v>
      </c>
      <c r="L48" s="2">
        <f>Table134589[[#This Row],[Estimated costs 1]]-Table134589[[#This Row],[Actual cost]]</f>
        <v>3.3600654664479868E-4</v>
      </c>
      <c r="M48" s="2">
        <f>Table134589[[#This Row],[Diff 1]]/Table134589[[#This Row],[Actual cost]]*100</f>
        <v>0.49690072393079704</v>
      </c>
      <c r="N48">
        <v>6.7956464811783898E-2</v>
      </c>
      <c r="O48">
        <v>7.3544680851063804E-2</v>
      </c>
      <c r="P48">
        <v>6.4818003273322405E-2</v>
      </c>
      <c r="Q48">
        <v>7.0185597381342002E-2</v>
      </c>
      <c r="R48">
        <v>6.9524386252045794E-2</v>
      </c>
      <c r="S48">
        <v>7.1655973813420606E-2</v>
      </c>
      <c r="T48">
        <v>6.30268412438625E-2</v>
      </c>
      <c r="U48">
        <v>6.6522749590834707E-2</v>
      </c>
      <c r="V48">
        <v>6.6863175122749502E-2</v>
      </c>
      <c r="W48">
        <v>6.23662847790507E-2</v>
      </c>
      <c r="X48">
        <v>6.6294271685761005E-2</v>
      </c>
      <c r="Y48">
        <v>6.8296890343698805E-2</v>
      </c>
      <c r="Z48">
        <v>7.3132242225859206E-2</v>
      </c>
      <c r="AA48">
        <v>6.9616693944353505E-2</v>
      </c>
      <c r="AB48">
        <v>6.9773158756137404E-2</v>
      </c>
      <c r="AC48">
        <v>7.1884451718494197E-2</v>
      </c>
      <c r="AD48">
        <v>6.0549590834697201E-2</v>
      </c>
      <c r="AE48">
        <v>7.1884451718494197E-2</v>
      </c>
      <c r="AF48">
        <v>6.3007201309328895E-2</v>
      </c>
      <c r="AG48">
        <v>7.37011456628478E-2</v>
      </c>
    </row>
    <row r="49" spans="1:33" hidden="1" x14ac:dyDescent="0.3">
      <c r="A49" t="s">
        <v>69</v>
      </c>
      <c r="B49">
        <v>47</v>
      </c>
      <c r="C49" t="str">
        <f>LEFT(Table134589[[#This Row],[Contingency id]])</f>
        <v>A</v>
      </c>
      <c r="D49">
        <v>13.1944444444444</v>
      </c>
      <c r="E49">
        <v>1.0434782608695601</v>
      </c>
      <c r="F49">
        <v>144</v>
      </c>
      <c r="G49">
        <v>138</v>
      </c>
      <c r="H49">
        <v>6.24097222222222E-2</v>
      </c>
      <c r="I49" s="2">
        <f>AVERAGE(Table134589[[#This Row],[Estimated costs 1]:[Estimated costs 20]])</f>
        <v>6.2132708333333307E-2</v>
      </c>
      <c r="J49" s="2">
        <f>_xlfn.STDEV.P(Table134589[[#This Row],[Estimated costs 1]:[Estimated costs 20]])</f>
        <v>2.7562533934849449E-3</v>
      </c>
      <c r="K49" s="2">
        <f>Table134589[[#This Row],[Dev]]/Table134589[[#This Row],[Mean]]*100</f>
        <v>4.436074762262141</v>
      </c>
      <c r="L49" s="2">
        <f>Table134589[[#This Row],[Estimated costs 1]]-Table134589[[#This Row],[Actual cost]]</f>
        <v>2.7701388888888984E-3</v>
      </c>
      <c r="M49" s="2">
        <f>Table134589[[#This Row],[Diff 1]]/Table134589[[#This Row],[Actual cost]]*100</f>
        <v>4.4386335818404534</v>
      </c>
      <c r="N49">
        <v>6.5179861111111098E-2</v>
      </c>
      <c r="O49">
        <v>5.9639583333333301E-2</v>
      </c>
      <c r="P49">
        <v>6.5179861111111098E-2</v>
      </c>
      <c r="Q49">
        <v>6.5179861111111098E-2</v>
      </c>
      <c r="R49">
        <v>5.9639583333333301E-2</v>
      </c>
      <c r="S49">
        <v>5.9639583333333301E-2</v>
      </c>
      <c r="T49">
        <v>5.9639583333333301E-2</v>
      </c>
      <c r="U49">
        <v>6.5179861111111098E-2</v>
      </c>
      <c r="V49">
        <v>6.5179861111111098E-2</v>
      </c>
      <c r="W49">
        <v>6.5179861111111098E-2</v>
      </c>
      <c r="X49">
        <v>5.9639583333333301E-2</v>
      </c>
      <c r="Y49">
        <v>5.9639583333333301E-2</v>
      </c>
      <c r="Z49">
        <v>6.5179861111111098E-2</v>
      </c>
      <c r="AA49">
        <v>5.9639583333333301E-2</v>
      </c>
      <c r="AB49">
        <v>5.9639583333333301E-2</v>
      </c>
      <c r="AC49">
        <v>6.5179861111111098E-2</v>
      </c>
      <c r="AD49">
        <v>6.5179861111111098E-2</v>
      </c>
      <c r="AE49">
        <v>5.9639583333333301E-2</v>
      </c>
      <c r="AF49">
        <v>5.9639583333333301E-2</v>
      </c>
      <c r="AG49">
        <v>5.9639583333333301E-2</v>
      </c>
    </row>
    <row r="50" spans="1:33" hidden="1" x14ac:dyDescent="0.3">
      <c r="A50" t="s">
        <v>70</v>
      </c>
      <c r="B50">
        <v>48</v>
      </c>
      <c r="C50" t="str">
        <f>LEFT(Table134589[[#This Row],[Contingency id]])</f>
        <v>C</v>
      </c>
      <c r="D50">
        <v>17.948717948717899</v>
      </c>
      <c r="E50">
        <v>1.0446428571428501</v>
      </c>
      <c r="F50">
        <v>117</v>
      </c>
      <c r="G50">
        <v>112</v>
      </c>
      <c r="H50">
        <v>6.1565042735042701E-2</v>
      </c>
      <c r="I50" s="2">
        <f>AVERAGE(Table134589[[#This Row],[Estimated costs 1]:[Estimated costs 20]])</f>
        <v>6.2068119658119612E-2</v>
      </c>
      <c r="J50" s="2">
        <f>_xlfn.STDEV.P(Table134589[[#This Row],[Estimated costs 1]:[Estimated costs 20]])</f>
        <v>2.4645635258156713E-3</v>
      </c>
      <c r="K50" s="2">
        <f>Table134589[[#This Row],[Dev]]/Table134589[[#This Row],[Mean]]*100</f>
        <v>3.97073979265177</v>
      </c>
      <c r="L50" s="2">
        <f>Table134589[[#This Row],[Estimated costs 1]]-Table134589[[#This Row],[Actual cost]]</f>
        <v>2.515384615384593E-3</v>
      </c>
      <c r="M50" s="2">
        <f>Table134589[[#This Row],[Diff 1]]/Table134589[[#This Row],[Actual cost]]*100</f>
        <v>4.0857351893834402</v>
      </c>
      <c r="N50">
        <v>6.4080427350427294E-2</v>
      </c>
      <c r="O50">
        <v>5.9049658119658101E-2</v>
      </c>
      <c r="P50">
        <v>6.4080427350427294E-2</v>
      </c>
      <c r="Q50">
        <v>6.4080427350427294E-2</v>
      </c>
      <c r="R50">
        <v>6.4080427350427294E-2</v>
      </c>
      <c r="S50">
        <v>5.9049658119658101E-2</v>
      </c>
      <c r="T50">
        <v>6.4080427350427294E-2</v>
      </c>
      <c r="U50">
        <v>6.4080427350427294E-2</v>
      </c>
      <c r="V50">
        <v>5.9049658119658101E-2</v>
      </c>
      <c r="W50">
        <v>5.9049658119658101E-2</v>
      </c>
      <c r="X50">
        <v>5.9049658119658101E-2</v>
      </c>
      <c r="Y50">
        <v>5.9049658119658101E-2</v>
      </c>
      <c r="Z50">
        <v>6.4080427350427294E-2</v>
      </c>
      <c r="AA50">
        <v>6.4080427350427294E-2</v>
      </c>
      <c r="AB50">
        <v>5.9049658119658101E-2</v>
      </c>
      <c r="AC50">
        <v>6.4080427350427294E-2</v>
      </c>
      <c r="AD50">
        <v>6.4080427350427294E-2</v>
      </c>
      <c r="AE50">
        <v>6.4080427350427294E-2</v>
      </c>
      <c r="AF50">
        <v>6.4080427350427294E-2</v>
      </c>
      <c r="AG50">
        <v>5.9049658119658101E-2</v>
      </c>
    </row>
    <row r="51" spans="1:33" hidden="1" x14ac:dyDescent="0.3">
      <c r="A51" t="s">
        <v>71</v>
      </c>
      <c r="B51">
        <v>49</v>
      </c>
      <c r="C51" t="str">
        <f>LEFT(Table134589[[#This Row],[Contingency id]])</f>
        <v>A</v>
      </c>
      <c r="D51">
        <v>23.239436619718301</v>
      </c>
      <c r="E51">
        <v>1.0597014925373101</v>
      </c>
      <c r="F51">
        <v>142</v>
      </c>
      <c r="G51">
        <v>134</v>
      </c>
      <c r="H51">
        <v>6.1104929577464703E-2</v>
      </c>
      <c r="I51" s="2">
        <f>AVERAGE(Table134589[[#This Row],[Estimated costs 1]:[Estimated costs 20]])</f>
        <v>6.149302816901403E-2</v>
      </c>
      <c r="J51" s="2">
        <f>_xlfn.STDEV.P(Table134589[[#This Row],[Estimated costs 1]:[Estimated costs 20]])</f>
        <v>1.2302154964173645E-3</v>
      </c>
      <c r="K51" s="2">
        <f>Table134589[[#This Row],[Dev]]/Table134589[[#This Row],[Mean]]*100</f>
        <v>2.0005771923218814</v>
      </c>
      <c r="L51" s="2">
        <f>Table134589[[#This Row],[Estimated costs 1]]-Table134589[[#This Row],[Actual cost]]</f>
        <v>1.2492957746478989E-3</v>
      </c>
      <c r="M51" s="2">
        <f>Table134589[[#This Row],[Diff 1]]/Table134589[[#This Row],[Actual cost]]*100</f>
        <v>2.0445089836232051</v>
      </c>
      <c r="N51">
        <v>6.2354225352112602E-2</v>
      </c>
      <c r="O51">
        <v>5.9855633802816798E-2</v>
      </c>
      <c r="P51">
        <v>6.2442957746478803E-2</v>
      </c>
      <c r="Q51">
        <v>5.9855633802816902E-2</v>
      </c>
      <c r="R51">
        <v>5.9766901408450701E-2</v>
      </c>
      <c r="S51">
        <v>6.2442957746478803E-2</v>
      </c>
      <c r="T51">
        <v>5.9766901408450701E-2</v>
      </c>
      <c r="U51">
        <v>6.2354225352112602E-2</v>
      </c>
      <c r="V51">
        <v>6.2442957746478803E-2</v>
      </c>
      <c r="W51">
        <v>5.9855633802816902E-2</v>
      </c>
      <c r="X51">
        <v>6.2354225352112602E-2</v>
      </c>
      <c r="Y51">
        <v>6.2442957746478803E-2</v>
      </c>
      <c r="Z51">
        <v>6.2354225352112602E-2</v>
      </c>
      <c r="AA51">
        <v>6.2442957746478803E-2</v>
      </c>
      <c r="AB51">
        <v>6.2354225352112602E-2</v>
      </c>
      <c r="AC51">
        <v>6.2442957746478803E-2</v>
      </c>
      <c r="AD51">
        <v>5.9855633802816902E-2</v>
      </c>
      <c r="AE51">
        <v>6.2354225352112602E-2</v>
      </c>
      <c r="AF51">
        <v>5.9766901408450597E-2</v>
      </c>
      <c r="AG51">
        <v>6.2354225352112602E-2</v>
      </c>
    </row>
    <row r="52" spans="1:33" hidden="1" x14ac:dyDescent="0.3">
      <c r="A52" t="s">
        <v>72</v>
      </c>
      <c r="B52">
        <v>50</v>
      </c>
      <c r="C52" t="str">
        <f>LEFT(Table134589[[#This Row],[Contingency id]])</f>
        <v>C</v>
      </c>
      <c r="D52">
        <v>13.5416666666666</v>
      </c>
      <c r="E52">
        <v>1.06666666666666</v>
      </c>
      <c r="F52">
        <v>192</v>
      </c>
      <c r="G52">
        <v>180</v>
      </c>
      <c r="H52">
        <v>5.7525468750000003E-2</v>
      </c>
      <c r="I52" s="2">
        <f>AVERAGE(Table134589[[#This Row],[Estimated costs 1]:[Estimated costs 20]])</f>
        <v>5.7514249999999954E-2</v>
      </c>
      <c r="J52" s="2">
        <f>_xlfn.STDEV.P(Table134589[[#This Row],[Estimated costs 1]:[Estimated costs 20]])</f>
        <v>2.4280639146202336E-3</v>
      </c>
      <c r="K52" s="2">
        <f>Table134589[[#This Row],[Dev]]/Table134589[[#This Row],[Mean]]*100</f>
        <v>4.2216736106621147</v>
      </c>
      <c r="L52" s="2">
        <f>Table134589[[#This Row],[Estimated costs 1]]-Table134589[[#This Row],[Actual cost]]</f>
        <v>2.0213541666659618E-4</v>
      </c>
      <c r="M52" s="2">
        <f>Table134589[[#This Row],[Diff 1]]/Table134589[[#This Row],[Actual cost]]*100</f>
        <v>0.35138421478155479</v>
      </c>
      <c r="N52">
        <v>5.7727604166666599E-2</v>
      </c>
      <c r="O52">
        <v>5.29307291666666E-2</v>
      </c>
      <c r="P52">
        <v>5.3919166666666601E-2</v>
      </c>
      <c r="Q52">
        <v>6.2120208333333302E-2</v>
      </c>
      <c r="R52">
        <v>6.2120208333333302E-2</v>
      </c>
      <c r="S52">
        <v>5.7323333333333303E-2</v>
      </c>
      <c r="T52">
        <v>5.3919166666666601E-2</v>
      </c>
      <c r="U52">
        <v>5.7323333333333303E-2</v>
      </c>
      <c r="V52">
        <v>5.7323333333333303E-2</v>
      </c>
      <c r="W52">
        <v>5.6334895833333301E-2</v>
      </c>
      <c r="X52">
        <v>5.7323333333333303E-2</v>
      </c>
      <c r="Y52">
        <v>6.2120208333333302E-2</v>
      </c>
      <c r="Z52">
        <v>5.7323333333333303E-2</v>
      </c>
      <c r="AA52">
        <v>5.87160416666666E-2</v>
      </c>
      <c r="AB52">
        <v>5.6334895833333301E-2</v>
      </c>
      <c r="AC52">
        <v>5.7323333333333303E-2</v>
      </c>
      <c r="AD52">
        <v>5.7727604166666599E-2</v>
      </c>
      <c r="AE52">
        <v>5.87160416666666E-2</v>
      </c>
      <c r="AF52">
        <v>5.6334895833333301E-2</v>
      </c>
      <c r="AG52">
        <v>5.7323333333333303E-2</v>
      </c>
    </row>
    <row r="53" spans="1:33" hidden="1" x14ac:dyDescent="0.3">
      <c r="A53" t="s">
        <v>73</v>
      </c>
      <c r="B53">
        <v>51</v>
      </c>
      <c r="C53" t="str">
        <f>LEFT(Table134589[[#This Row],[Contingency id]])</f>
        <v>A</v>
      </c>
      <c r="D53">
        <v>16.438356164383499</v>
      </c>
      <c r="E53">
        <v>1</v>
      </c>
      <c r="F53">
        <v>73</v>
      </c>
      <c r="G53">
        <v>73</v>
      </c>
      <c r="H53">
        <v>5.3174657534246501E-2</v>
      </c>
      <c r="I53" s="2">
        <f>AVERAGE(Table134589[[#This Row],[Estimated costs 1]:[Estimated costs 20]])</f>
        <v>5.3174657534246515E-2</v>
      </c>
      <c r="J53" s="2">
        <f>_xlfn.STDEV.P(Table134589[[#This Row],[Estimated costs 1]:[Estimated costs 20]])</f>
        <v>1.3877787807814457E-17</v>
      </c>
      <c r="K53" s="2">
        <f>Table134589[[#This Row],[Dev]]/Table134589[[#This Row],[Mean]]*100</f>
        <v>2.6098499645017237E-14</v>
      </c>
      <c r="L53" s="2">
        <f>Table134589[[#This Row],[Estimated costs 1]]-Table134589[[#This Row],[Actual cost]]</f>
        <v>0</v>
      </c>
      <c r="M53" s="2">
        <f>Table134589[[#This Row],[Diff 1]]/Table134589[[#This Row],[Actual cost]]*100</f>
        <v>0</v>
      </c>
      <c r="N53">
        <v>5.3174657534246501E-2</v>
      </c>
      <c r="O53">
        <v>5.3174657534246501E-2</v>
      </c>
      <c r="P53">
        <v>5.3174657534246501E-2</v>
      </c>
      <c r="Q53">
        <v>5.3174657534246501E-2</v>
      </c>
      <c r="R53">
        <v>5.3174657534246501E-2</v>
      </c>
      <c r="S53">
        <v>5.3174657534246501E-2</v>
      </c>
      <c r="T53">
        <v>5.3174657534246501E-2</v>
      </c>
      <c r="U53">
        <v>5.3174657534246501E-2</v>
      </c>
      <c r="V53">
        <v>5.3174657534246501E-2</v>
      </c>
      <c r="W53">
        <v>5.3174657534246501E-2</v>
      </c>
      <c r="X53">
        <v>5.3174657534246501E-2</v>
      </c>
      <c r="Y53">
        <v>5.3174657534246501E-2</v>
      </c>
      <c r="Z53">
        <v>5.3174657534246501E-2</v>
      </c>
      <c r="AA53">
        <v>5.3174657534246501E-2</v>
      </c>
      <c r="AB53">
        <v>5.3174657534246501E-2</v>
      </c>
      <c r="AC53">
        <v>5.3174657534246501E-2</v>
      </c>
      <c r="AD53">
        <v>5.3174657534246501E-2</v>
      </c>
      <c r="AE53">
        <v>5.3174657534246501E-2</v>
      </c>
      <c r="AF53">
        <v>5.3174657534246501E-2</v>
      </c>
      <c r="AG53">
        <v>5.3174657534246501E-2</v>
      </c>
    </row>
    <row r="54" spans="1:33" x14ac:dyDescent="0.3">
      <c r="A54" t="s">
        <v>74</v>
      </c>
      <c r="B54">
        <v>52</v>
      </c>
      <c r="C54" t="str">
        <f>LEFT(Table134589[[#This Row],[Contingency id]])</f>
        <v>B</v>
      </c>
      <c r="D54">
        <v>26.6666666666666</v>
      </c>
      <c r="E54">
        <v>1.03448275862068</v>
      </c>
      <c r="F54">
        <v>60</v>
      </c>
      <c r="G54">
        <v>58</v>
      </c>
      <c r="H54">
        <v>5.2759E-2</v>
      </c>
      <c r="I54" s="2">
        <f>AVERAGE(Table134589[[#This Row],[Estimated costs 1]:[Estimated costs 20]])</f>
        <v>5.3821333333333277E-2</v>
      </c>
      <c r="J54" s="2">
        <f>_xlfn.STDEV.P(Table134589[[#This Row],[Estimated costs 1]:[Estimated costs 20]])</f>
        <v>5.2043492068333088E-3</v>
      </c>
      <c r="K54" s="2">
        <f>Table134589[[#This Row],[Dev]]/Table134589[[#This Row],[Mean]]*100</f>
        <v>9.6696772162834712</v>
      </c>
      <c r="L54" s="2">
        <f>Table134589[[#This Row],[Estimated costs 1]]-Table134589[[#This Row],[Actual cost]]</f>
        <v>5.3116666666665965E-3</v>
      </c>
      <c r="M54" s="2">
        <f>Table134589[[#This Row],[Diff 1]]/Table134589[[#This Row],[Actual cost]]*100</f>
        <v>10.067792540924954</v>
      </c>
      <c r="N54">
        <v>5.8070666666666597E-2</v>
      </c>
      <c r="O54">
        <v>5.8070666666666597E-2</v>
      </c>
      <c r="P54">
        <v>4.74473333333333E-2</v>
      </c>
      <c r="Q54">
        <v>5.8070666666666597E-2</v>
      </c>
      <c r="R54">
        <v>5.8070666666666597E-2</v>
      </c>
      <c r="S54">
        <v>5.8070666666666597E-2</v>
      </c>
      <c r="T54">
        <v>5.8070666666666597E-2</v>
      </c>
      <c r="U54">
        <v>4.74473333333333E-2</v>
      </c>
      <c r="V54">
        <v>4.74473333333333E-2</v>
      </c>
      <c r="W54">
        <v>4.74473333333333E-2</v>
      </c>
      <c r="X54">
        <v>5.8070666666666597E-2</v>
      </c>
      <c r="Y54">
        <v>5.8070666666666597E-2</v>
      </c>
      <c r="Z54">
        <v>5.8070666666666597E-2</v>
      </c>
      <c r="AA54">
        <v>4.74473333333333E-2</v>
      </c>
      <c r="AB54">
        <v>4.74473333333333E-2</v>
      </c>
      <c r="AC54">
        <v>4.74473333333333E-2</v>
      </c>
      <c r="AD54">
        <v>5.8070666666666597E-2</v>
      </c>
      <c r="AE54">
        <v>5.8070666666666597E-2</v>
      </c>
      <c r="AF54">
        <v>5.8070666666666597E-2</v>
      </c>
      <c r="AG54">
        <v>4.74473333333333E-2</v>
      </c>
    </row>
    <row r="55" spans="1:33" x14ac:dyDescent="0.3">
      <c r="A55" t="s">
        <v>75</v>
      </c>
      <c r="B55">
        <v>53</v>
      </c>
      <c r="C55" t="str">
        <f>LEFT(Table134589[[#This Row],[Contingency id]])</f>
        <v>B</v>
      </c>
      <c r="D55">
        <v>3.5714285714285698</v>
      </c>
      <c r="E55">
        <v>1.0181818181818101</v>
      </c>
      <c r="F55">
        <v>56</v>
      </c>
      <c r="G55">
        <v>55</v>
      </c>
      <c r="H55">
        <v>5.2726249999999898E-2</v>
      </c>
      <c r="I55" s="2">
        <f>AVERAGE(Table134589[[#This Row],[Estimated costs 1]:[Estimated costs 20]])</f>
        <v>5.2726249999999884E-2</v>
      </c>
      <c r="J55" s="2">
        <f>_xlfn.STDEV.P(Table134589[[#This Row],[Estimated costs 1]:[Estimated costs 20]])</f>
        <v>1.3877787807814457E-17</v>
      </c>
      <c r="K55" s="2">
        <f>Table134589[[#This Row],[Dev]]/Table134589[[#This Row],[Mean]]*100</f>
        <v>2.6320452920157396E-14</v>
      </c>
      <c r="L55" s="2">
        <f>Table134589[[#This Row],[Estimated costs 1]]-Table134589[[#This Row],[Actual cost]]</f>
        <v>0</v>
      </c>
      <c r="M55" s="2">
        <f>Table134589[[#This Row],[Diff 1]]/Table134589[[#This Row],[Actual cost]]*100</f>
        <v>0</v>
      </c>
      <c r="N55">
        <v>5.2726249999999898E-2</v>
      </c>
      <c r="O55">
        <v>5.2726249999999898E-2</v>
      </c>
      <c r="P55">
        <v>5.2726249999999898E-2</v>
      </c>
      <c r="Q55">
        <v>5.2726249999999898E-2</v>
      </c>
      <c r="R55">
        <v>5.2726249999999898E-2</v>
      </c>
      <c r="S55">
        <v>5.2726249999999898E-2</v>
      </c>
      <c r="T55">
        <v>5.2726249999999898E-2</v>
      </c>
      <c r="U55">
        <v>5.2726249999999898E-2</v>
      </c>
      <c r="V55">
        <v>5.2726249999999898E-2</v>
      </c>
      <c r="W55">
        <v>5.2726249999999898E-2</v>
      </c>
      <c r="X55">
        <v>5.2726249999999898E-2</v>
      </c>
      <c r="Y55">
        <v>5.2726249999999898E-2</v>
      </c>
      <c r="Z55">
        <v>5.2726249999999898E-2</v>
      </c>
      <c r="AA55">
        <v>5.2726249999999898E-2</v>
      </c>
      <c r="AB55">
        <v>5.2726249999999898E-2</v>
      </c>
      <c r="AC55">
        <v>5.2726249999999898E-2</v>
      </c>
      <c r="AD55">
        <v>5.2726249999999898E-2</v>
      </c>
      <c r="AE55">
        <v>5.2726249999999898E-2</v>
      </c>
      <c r="AF55">
        <v>5.2726249999999898E-2</v>
      </c>
      <c r="AG55">
        <v>5.2726249999999898E-2</v>
      </c>
    </row>
    <row r="56" spans="1:33" hidden="1" x14ac:dyDescent="0.3">
      <c r="A56" t="s">
        <v>76</v>
      </c>
      <c r="B56">
        <v>54</v>
      </c>
      <c r="C56" t="str">
        <f>LEFT(Table134589[[#This Row],[Contingency id]])</f>
        <v>A</v>
      </c>
      <c r="D56">
        <v>4</v>
      </c>
      <c r="E56">
        <v>1</v>
      </c>
      <c r="F56">
        <v>25</v>
      </c>
      <c r="G56">
        <v>25</v>
      </c>
      <c r="H56">
        <v>5.0160000000000003E-2</v>
      </c>
      <c r="I56" s="2">
        <f>AVERAGE(Table134589[[#This Row],[Estimated costs 1]:[Estimated costs 20]])</f>
        <v>5.0159999999999996E-2</v>
      </c>
      <c r="J56" s="2">
        <f>_xlfn.STDEV.P(Table134589[[#This Row],[Estimated costs 1]:[Estimated costs 20]])</f>
        <v>6.9388939039072284E-18</v>
      </c>
      <c r="K56" s="2">
        <f>Table134589[[#This Row],[Dev]]/Table134589[[#This Row],[Mean]]*100</f>
        <v>1.3833520542079803E-14</v>
      </c>
      <c r="L56" s="2">
        <f>Table134589[[#This Row],[Estimated costs 1]]-Table134589[[#This Row],[Actual cost]]</f>
        <v>0</v>
      </c>
      <c r="M56" s="2">
        <f>Table134589[[#This Row],[Diff 1]]/Table134589[[#This Row],[Actual cost]]*100</f>
        <v>0</v>
      </c>
      <c r="N56">
        <v>5.0160000000000003E-2</v>
      </c>
      <c r="O56">
        <v>5.0160000000000003E-2</v>
      </c>
      <c r="P56">
        <v>5.0160000000000003E-2</v>
      </c>
      <c r="Q56">
        <v>5.0160000000000003E-2</v>
      </c>
      <c r="R56">
        <v>5.0160000000000003E-2</v>
      </c>
      <c r="S56">
        <v>5.0160000000000003E-2</v>
      </c>
      <c r="T56">
        <v>5.0160000000000003E-2</v>
      </c>
      <c r="U56">
        <v>5.0160000000000003E-2</v>
      </c>
      <c r="V56">
        <v>5.0160000000000003E-2</v>
      </c>
      <c r="W56">
        <v>5.0160000000000003E-2</v>
      </c>
      <c r="X56">
        <v>5.0160000000000003E-2</v>
      </c>
      <c r="Y56">
        <v>5.0160000000000003E-2</v>
      </c>
      <c r="Z56">
        <v>5.0160000000000003E-2</v>
      </c>
      <c r="AA56">
        <v>5.0160000000000003E-2</v>
      </c>
      <c r="AB56">
        <v>5.0160000000000003E-2</v>
      </c>
      <c r="AC56">
        <v>5.0160000000000003E-2</v>
      </c>
      <c r="AD56">
        <v>5.0160000000000003E-2</v>
      </c>
      <c r="AE56">
        <v>5.0160000000000003E-2</v>
      </c>
      <c r="AF56">
        <v>5.0160000000000003E-2</v>
      </c>
      <c r="AG56">
        <v>5.0160000000000003E-2</v>
      </c>
    </row>
    <row r="57" spans="1:33" hidden="1" x14ac:dyDescent="0.3">
      <c r="A57" t="s">
        <v>77</v>
      </c>
      <c r="B57">
        <v>55</v>
      </c>
      <c r="C57" t="str">
        <f>LEFT(Table134589[[#This Row],[Contingency id]])</f>
        <v>C</v>
      </c>
      <c r="D57">
        <v>14.0625</v>
      </c>
      <c r="E57">
        <v>1.0607734806629801</v>
      </c>
      <c r="F57">
        <v>192</v>
      </c>
      <c r="G57">
        <v>181</v>
      </c>
      <c r="H57">
        <v>4.9992708333333302E-2</v>
      </c>
      <c r="I57" s="2">
        <f>AVERAGE(Table134589[[#This Row],[Estimated costs 1]:[Estimated costs 20]])</f>
        <v>4.8537656249999964E-2</v>
      </c>
      <c r="J57" s="2">
        <f>_xlfn.STDEV.P(Table134589[[#This Row],[Estimated costs 1]:[Estimated costs 20]])</f>
        <v>2.6578941046448861E-3</v>
      </c>
      <c r="K57" s="2">
        <f>Table134589[[#This Row],[Dev]]/Table134589[[#This Row],[Mean]]*100</f>
        <v>5.475942412536428</v>
      </c>
      <c r="L57" s="2">
        <f>Table134589[[#This Row],[Estimated costs 1]]-Table134589[[#This Row],[Actual cost]]</f>
        <v>1.4968749999999947E-3</v>
      </c>
      <c r="M57" s="2">
        <f>Table134589[[#This Row],[Diff 1]]/Table134589[[#This Row],[Actual cost]]*100</f>
        <v>2.9941866522201068</v>
      </c>
      <c r="N57">
        <v>5.1489583333333297E-2</v>
      </c>
      <c r="O57">
        <v>4.7087499999999997E-2</v>
      </c>
      <c r="P57">
        <v>4.9648958333333298E-2</v>
      </c>
      <c r="Q57">
        <v>5.4051041666666598E-2</v>
      </c>
      <c r="R57">
        <v>5.28979166666666E-2</v>
      </c>
      <c r="S57">
        <v>4.5829166666666601E-2</v>
      </c>
      <c r="T57">
        <v>5.2315624999999998E-2</v>
      </c>
      <c r="U57">
        <v>4.5934375E-2</v>
      </c>
      <c r="V57">
        <v>4.7087499999999997E-2</v>
      </c>
      <c r="W57">
        <v>4.9648958333333298E-2</v>
      </c>
      <c r="X57">
        <v>4.32677083333333E-2</v>
      </c>
      <c r="Y57">
        <v>5.0231249999999998E-2</v>
      </c>
      <c r="Z57">
        <v>4.7087499999999997E-2</v>
      </c>
      <c r="AA57">
        <v>4.76697916666666E-2</v>
      </c>
      <c r="AB57">
        <v>4.8495833333333301E-2</v>
      </c>
      <c r="AC57">
        <v>4.5934375E-2</v>
      </c>
      <c r="AD57">
        <v>5.0231249999999998E-2</v>
      </c>
      <c r="AE57">
        <v>4.76697916666666E-2</v>
      </c>
      <c r="AF57">
        <v>4.7087499999999997E-2</v>
      </c>
      <c r="AG57">
        <v>4.7087499999999997E-2</v>
      </c>
    </row>
    <row r="58" spans="1:33" hidden="1" x14ac:dyDescent="0.3">
      <c r="A58" t="s">
        <v>78</v>
      </c>
      <c r="B58">
        <v>56</v>
      </c>
      <c r="C58" t="str">
        <f>LEFT(Table134589[[#This Row],[Contingency id]])</f>
        <v>C</v>
      </c>
      <c r="D58">
        <v>13.9896373056994</v>
      </c>
      <c r="E58">
        <v>1.1091954022988499</v>
      </c>
      <c r="F58">
        <v>193</v>
      </c>
      <c r="G58">
        <v>174</v>
      </c>
      <c r="H58">
        <v>4.9483730569948099E-2</v>
      </c>
      <c r="I58" s="2">
        <f>AVERAGE(Table134589[[#This Row],[Estimated costs 1]:[Estimated costs 20]])</f>
        <v>4.9096176165803057E-2</v>
      </c>
      <c r="J58" s="2">
        <f>_xlfn.STDEV.P(Table134589[[#This Row],[Estimated costs 1]:[Estimated costs 20]])</f>
        <v>1.6524848720667557E-3</v>
      </c>
      <c r="K58" s="2">
        <f>Table134589[[#This Row],[Dev]]/Table134589[[#This Row],[Mean]]*100</f>
        <v>3.365811761971313</v>
      </c>
      <c r="L58" s="2">
        <f>Table134589[[#This Row],[Estimated costs 1]]-Table134589[[#This Row],[Actual cost]]</f>
        <v>2.3675647668394001E-3</v>
      </c>
      <c r="M58" s="2">
        <f>Table134589[[#This Row],[Diff 1]]/Table134589[[#This Row],[Actual cost]]*100</f>
        <v>4.784531682575369</v>
      </c>
      <c r="N58">
        <v>5.1851295336787499E-2</v>
      </c>
      <c r="O58">
        <v>5.08322279792746E-2</v>
      </c>
      <c r="P58">
        <v>4.8201554404145003E-2</v>
      </c>
      <c r="Q58">
        <v>4.81062176165803E-2</v>
      </c>
      <c r="R58">
        <v>4.8135233160621703E-2</v>
      </c>
      <c r="S58">
        <v>4.7116165803108699E-2</v>
      </c>
      <c r="T58">
        <v>5.1851295336787499E-2</v>
      </c>
      <c r="U58">
        <v>4.81725388601036E-2</v>
      </c>
      <c r="V58">
        <v>4.7211502590673499E-2</v>
      </c>
      <c r="W58">
        <v>5.08322279792746E-2</v>
      </c>
      <c r="X58">
        <v>4.8135233160621703E-2</v>
      </c>
      <c r="Y58">
        <v>4.8201554404145003E-2</v>
      </c>
      <c r="Z58">
        <v>4.8201554404145003E-2</v>
      </c>
      <c r="AA58">
        <v>5.0794922279792702E-2</v>
      </c>
      <c r="AB58">
        <v>4.7182487046632103E-2</v>
      </c>
      <c r="AC58">
        <v>4.8135233160621703E-2</v>
      </c>
      <c r="AD58">
        <v>5.0861243523316002E-2</v>
      </c>
      <c r="AE58">
        <v>4.81725388601036E-2</v>
      </c>
      <c r="AF58">
        <v>5.1822279792746097E-2</v>
      </c>
      <c r="AG58">
        <v>4.81062176165803E-2</v>
      </c>
    </row>
    <row r="59" spans="1:33" hidden="1" x14ac:dyDescent="0.3">
      <c r="A59" t="s">
        <v>79</v>
      </c>
      <c r="B59">
        <v>57</v>
      </c>
      <c r="C59" t="str">
        <f>LEFT(Table134589[[#This Row],[Contingency id]])</f>
        <v>A</v>
      </c>
      <c r="D59">
        <v>24.7524752475247</v>
      </c>
      <c r="E59">
        <v>1.0412371134020599</v>
      </c>
      <c r="F59">
        <v>101</v>
      </c>
      <c r="G59">
        <v>97</v>
      </c>
      <c r="H59">
        <v>4.5050495049504903E-2</v>
      </c>
      <c r="I59" s="2">
        <f>AVERAGE(Table134589[[#This Row],[Estimated costs 1]:[Estimated costs 20]])</f>
        <v>4.4412871287128647E-2</v>
      </c>
      <c r="J59" s="2">
        <f>_xlfn.STDEV.P(Table134589[[#This Row],[Estimated costs 1]:[Estimated costs 20]])</f>
        <v>3.1237057313908377E-3</v>
      </c>
      <c r="K59" s="2">
        <f>Table134589[[#This Row],[Dev]]/Table134589[[#This Row],[Mean]]*100</f>
        <v>7.0333343484957771</v>
      </c>
      <c r="L59" s="2">
        <f>Table134589[[#This Row],[Estimated costs 1]]-Table134589[[#This Row],[Actual cost]]</f>
        <v>3.1881188118811979E-3</v>
      </c>
      <c r="M59" s="2">
        <f>Table134589[[#This Row],[Diff 1]]/Table134589[[#This Row],[Actual cost]]*100</f>
        <v>7.0767675435705</v>
      </c>
      <c r="N59">
        <v>4.8238613861386101E-2</v>
      </c>
      <c r="O59">
        <v>4.8238613861386101E-2</v>
      </c>
      <c r="P59">
        <v>4.8238613861386101E-2</v>
      </c>
      <c r="Q59">
        <v>4.1862376237623698E-2</v>
      </c>
      <c r="R59">
        <v>4.1862376237623698E-2</v>
      </c>
      <c r="S59">
        <v>4.1862376237623698E-2</v>
      </c>
      <c r="T59">
        <v>4.1862376237623698E-2</v>
      </c>
      <c r="U59">
        <v>4.1862376237623698E-2</v>
      </c>
      <c r="V59">
        <v>4.1862376237623698E-2</v>
      </c>
      <c r="W59">
        <v>4.8238613861386101E-2</v>
      </c>
      <c r="X59">
        <v>4.8238613861386101E-2</v>
      </c>
      <c r="Y59">
        <v>4.1862376237623698E-2</v>
      </c>
      <c r="Z59">
        <v>4.8238613861386101E-2</v>
      </c>
      <c r="AA59">
        <v>4.1862376237623698E-2</v>
      </c>
      <c r="AB59">
        <v>4.1862376237623698E-2</v>
      </c>
      <c r="AC59">
        <v>4.8238613861386101E-2</v>
      </c>
      <c r="AD59">
        <v>4.1862376237623698E-2</v>
      </c>
      <c r="AE59">
        <v>4.1862376237623698E-2</v>
      </c>
      <c r="AF59">
        <v>4.1862376237623698E-2</v>
      </c>
      <c r="AG59">
        <v>4.8238613861386101E-2</v>
      </c>
    </row>
    <row r="60" spans="1:33" hidden="1" x14ac:dyDescent="0.3">
      <c r="A60" t="s">
        <v>80</v>
      </c>
      <c r="B60">
        <v>58</v>
      </c>
      <c r="C60" t="str">
        <f>LEFT(Table134589[[#This Row],[Contingency id]])</f>
        <v>A</v>
      </c>
      <c r="D60">
        <v>7.6433121019108201</v>
      </c>
      <c r="E60">
        <v>1.0536912751677801</v>
      </c>
      <c r="F60">
        <v>157</v>
      </c>
      <c r="G60">
        <v>149</v>
      </c>
      <c r="H60">
        <v>4.4094904458598698E-2</v>
      </c>
      <c r="I60" s="2">
        <f>AVERAGE(Table134589[[#This Row],[Estimated costs 1]:[Estimated costs 20]])</f>
        <v>4.4924872611464904E-2</v>
      </c>
      <c r="J60" s="2">
        <f>_xlfn.STDEV.P(Table134589[[#This Row],[Estimated costs 1]:[Estimated costs 20]])</f>
        <v>2.9039810373605217E-3</v>
      </c>
      <c r="K60" s="2">
        <f>Table134589[[#This Row],[Dev]]/Table134589[[#This Row],[Mean]]*100</f>
        <v>6.4640829646324267</v>
      </c>
      <c r="L60" s="2">
        <f>Table134589[[#This Row],[Estimated costs 1]]-Table134589[[#This Row],[Actual cost]]</f>
        <v>4.6560509554139998E-3</v>
      </c>
      <c r="M60" s="2">
        <f>Table134589[[#This Row],[Diff 1]]/Table134589[[#This Row],[Actual cost]]*100</f>
        <v>10.559158734056515</v>
      </c>
      <c r="N60">
        <v>4.8750955414012698E-2</v>
      </c>
      <c r="O60">
        <v>4.3868789808917098E-2</v>
      </c>
      <c r="P60">
        <v>4.1016560509554101E-2</v>
      </c>
      <c r="Q60">
        <v>4.3868789808917098E-2</v>
      </c>
      <c r="R60">
        <v>4.5898726114649603E-2</v>
      </c>
      <c r="S60">
        <v>4.8601910828025403E-2</v>
      </c>
      <c r="T60">
        <v>4.1016560509554101E-2</v>
      </c>
      <c r="U60">
        <v>4.1165605095541402E-2</v>
      </c>
      <c r="V60">
        <v>4.8750955414012698E-2</v>
      </c>
      <c r="W60">
        <v>4.1165605095541298E-2</v>
      </c>
      <c r="X60">
        <v>4.8601910828025403E-2</v>
      </c>
      <c r="Y60">
        <v>4.1016560509554101E-2</v>
      </c>
      <c r="Z60">
        <v>4.3868789808917202E-2</v>
      </c>
      <c r="AA60">
        <v>4.3868789808917202E-2</v>
      </c>
      <c r="AB60">
        <v>4.5898726114649603E-2</v>
      </c>
      <c r="AC60">
        <v>4.40178343949044E-2</v>
      </c>
      <c r="AD60">
        <v>4.3868789808917098E-2</v>
      </c>
      <c r="AE60">
        <v>4.8750955414012698E-2</v>
      </c>
      <c r="AF60">
        <v>4.8750955414012698E-2</v>
      </c>
      <c r="AG60">
        <v>4.5749681528662399E-2</v>
      </c>
    </row>
    <row r="61" spans="1:33" hidden="1" x14ac:dyDescent="0.3">
      <c r="A61" t="s">
        <v>81</v>
      </c>
      <c r="B61">
        <v>59</v>
      </c>
      <c r="C61" t="str">
        <f>LEFT(Table134589[[#This Row],[Contingency id]])</f>
        <v>A</v>
      </c>
      <c r="D61">
        <v>12.030075187969899</v>
      </c>
      <c r="E61">
        <v>1.0640000000000001</v>
      </c>
      <c r="F61">
        <v>133</v>
      </c>
      <c r="G61">
        <v>125</v>
      </c>
      <c r="H61">
        <v>4.3963909774435997E-2</v>
      </c>
      <c r="I61" s="2">
        <f>AVERAGE(Table134589[[#This Row],[Estimated costs 1]:[Estimated costs 20]])</f>
        <v>4.3973759398496168E-2</v>
      </c>
      <c r="J61" s="2">
        <f>_xlfn.STDEV.P(Table134589[[#This Row],[Estimated costs 1]:[Estimated costs 20]])</f>
        <v>9.8002522000720563E-5</v>
      </c>
      <c r="K61" s="2">
        <f>Table134589[[#This Row],[Dev]]/Table134589[[#This Row],[Mean]]*100</f>
        <v>0.22286591672230799</v>
      </c>
      <c r="L61" s="2">
        <f>Table134589[[#This Row],[Estimated costs 1]]-Table134589[[#This Row],[Actual cost]]</f>
        <v>-9.849624060149359E-5</v>
      </c>
      <c r="M61" s="2">
        <f>Table134589[[#This Row],[Diff 1]]/Table134589[[#This Row],[Actual cost]]*100</f>
        <v>-0.22403885620465649</v>
      </c>
      <c r="N61">
        <v>4.3865413533834503E-2</v>
      </c>
      <c r="O61">
        <v>4.4062406015037497E-2</v>
      </c>
      <c r="P61">
        <v>4.4062406015037497E-2</v>
      </c>
      <c r="Q61">
        <v>4.4062406015037497E-2</v>
      </c>
      <c r="R61">
        <v>4.3865413533834503E-2</v>
      </c>
      <c r="S61">
        <v>4.3865413533834503E-2</v>
      </c>
      <c r="T61">
        <v>4.4062406015037497E-2</v>
      </c>
      <c r="U61">
        <v>4.4062406015037497E-2</v>
      </c>
      <c r="V61">
        <v>4.4062406015037497E-2</v>
      </c>
      <c r="W61">
        <v>4.4062406015037497E-2</v>
      </c>
      <c r="X61">
        <v>4.3865413533834503E-2</v>
      </c>
      <c r="Y61">
        <v>4.3865413533834503E-2</v>
      </c>
      <c r="Z61">
        <v>4.4062406015037497E-2</v>
      </c>
      <c r="AA61">
        <v>4.4062406015037497E-2</v>
      </c>
      <c r="AB61">
        <v>4.3865413533834503E-2</v>
      </c>
      <c r="AC61">
        <v>4.3865413533834503E-2</v>
      </c>
      <c r="AD61">
        <v>4.3865413533834503E-2</v>
      </c>
      <c r="AE61">
        <v>4.4062406015037497E-2</v>
      </c>
      <c r="AF61">
        <v>4.3865413533834503E-2</v>
      </c>
      <c r="AG61">
        <v>4.4062406015037497E-2</v>
      </c>
    </row>
    <row r="62" spans="1:33" hidden="1" x14ac:dyDescent="0.3">
      <c r="A62" t="s">
        <v>82</v>
      </c>
      <c r="B62">
        <v>60</v>
      </c>
      <c r="C62" t="str">
        <f>LEFT(Table134589[[#This Row],[Contingency id]])</f>
        <v>A</v>
      </c>
      <c r="D62">
        <v>25.4901960784313</v>
      </c>
      <c r="E62">
        <v>1.02</v>
      </c>
      <c r="F62">
        <v>102</v>
      </c>
      <c r="G62">
        <v>100</v>
      </c>
      <c r="H62">
        <v>4.3907843137254897E-2</v>
      </c>
      <c r="I62" s="2">
        <f>AVERAGE(Table134589[[#This Row],[Estimated costs 1]:[Estimated costs 20]])</f>
        <v>4.3907843137254904E-2</v>
      </c>
      <c r="J62" s="2">
        <f>_xlfn.STDEV.P(Table134589[[#This Row],[Estimated costs 1]:[Estimated costs 20]])</f>
        <v>6.9388939039072284E-18</v>
      </c>
      <c r="K62" s="2">
        <f>Table134589[[#This Row],[Dev]]/Table134589[[#This Row],[Mean]]*100</f>
        <v>1.580331304868792E-14</v>
      </c>
      <c r="L62" s="2">
        <f>Table134589[[#This Row],[Estimated costs 1]]-Table134589[[#This Row],[Actual cost]]</f>
        <v>0</v>
      </c>
      <c r="M62" s="2">
        <f>Table134589[[#This Row],[Diff 1]]/Table134589[[#This Row],[Actual cost]]*100</f>
        <v>0</v>
      </c>
      <c r="N62">
        <v>4.3907843137254897E-2</v>
      </c>
      <c r="O62">
        <v>4.3907843137254897E-2</v>
      </c>
      <c r="P62">
        <v>4.3907843137254897E-2</v>
      </c>
      <c r="Q62">
        <v>4.3907843137254897E-2</v>
      </c>
      <c r="R62">
        <v>4.3907843137254897E-2</v>
      </c>
      <c r="S62">
        <v>4.3907843137254897E-2</v>
      </c>
      <c r="T62">
        <v>4.3907843137254897E-2</v>
      </c>
      <c r="U62">
        <v>4.3907843137254897E-2</v>
      </c>
      <c r="V62">
        <v>4.3907843137254897E-2</v>
      </c>
      <c r="W62">
        <v>4.3907843137254897E-2</v>
      </c>
      <c r="X62">
        <v>4.3907843137254897E-2</v>
      </c>
      <c r="Y62">
        <v>4.3907843137254897E-2</v>
      </c>
      <c r="Z62">
        <v>4.3907843137254897E-2</v>
      </c>
      <c r="AA62">
        <v>4.3907843137254897E-2</v>
      </c>
      <c r="AB62">
        <v>4.3907843137254897E-2</v>
      </c>
      <c r="AC62">
        <v>4.3907843137254897E-2</v>
      </c>
      <c r="AD62">
        <v>4.3907843137254897E-2</v>
      </c>
      <c r="AE62">
        <v>4.3907843137254897E-2</v>
      </c>
      <c r="AF62">
        <v>4.3907843137254897E-2</v>
      </c>
      <c r="AG62">
        <v>4.3907843137254897E-2</v>
      </c>
    </row>
    <row r="63" spans="1:33" hidden="1" x14ac:dyDescent="0.3">
      <c r="A63" t="s">
        <v>83</v>
      </c>
      <c r="B63">
        <v>61</v>
      </c>
      <c r="C63" t="str">
        <f>LEFT(Table134589[[#This Row],[Contingency id]])</f>
        <v>A</v>
      </c>
      <c r="D63">
        <v>4.3478260869565197</v>
      </c>
      <c r="E63">
        <v>1</v>
      </c>
      <c r="F63">
        <v>23</v>
      </c>
      <c r="G63">
        <v>23</v>
      </c>
      <c r="H63">
        <v>4.3469565217391301E-2</v>
      </c>
      <c r="I63" s="2">
        <f>AVERAGE(Table134589[[#This Row],[Estimated costs 1]:[Estimated costs 20]])</f>
        <v>4.3469565217391308E-2</v>
      </c>
      <c r="J63" s="2">
        <f>_xlfn.STDEV.P(Table134589[[#This Row],[Estimated costs 1]:[Estimated costs 20]])</f>
        <v>6.9388939039072284E-18</v>
      </c>
      <c r="K63" s="2">
        <f>Table134589[[#This Row],[Dev]]/Table134589[[#This Row],[Mean]]*100</f>
        <v>1.5962648508688361E-14</v>
      </c>
      <c r="L63" s="2">
        <f>Table134589[[#This Row],[Estimated costs 1]]-Table134589[[#This Row],[Actual cost]]</f>
        <v>0</v>
      </c>
      <c r="M63" s="2">
        <f>Table134589[[#This Row],[Diff 1]]/Table134589[[#This Row],[Actual cost]]*100</f>
        <v>0</v>
      </c>
      <c r="N63">
        <v>4.3469565217391301E-2</v>
      </c>
      <c r="O63">
        <v>4.3469565217391301E-2</v>
      </c>
      <c r="P63">
        <v>4.3469565217391301E-2</v>
      </c>
      <c r="Q63">
        <v>4.3469565217391301E-2</v>
      </c>
      <c r="R63">
        <v>4.3469565217391301E-2</v>
      </c>
      <c r="S63">
        <v>4.3469565217391301E-2</v>
      </c>
      <c r="T63">
        <v>4.3469565217391301E-2</v>
      </c>
      <c r="U63">
        <v>4.3469565217391301E-2</v>
      </c>
      <c r="V63">
        <v>4.3469565217391301E-2</v>
      </c>
      <c r="W63">
        <v>4.3469565217391301E-2</v>
      </c>
      <c r="X63">
        <v>4.3469565217391301E-2</v>
      </c>
      <c r="Y63">
        <v>4.3469565217391301E-2</v>
      </c>
      <c r="Z63">
        <v>4.3469565217391301E-2</v>
      </c>
      <c r="AA63">
        <v>4.3469565217391301E-2</v>
      </c>
      <c r="AB63">
        <v>4.3469565217391301E-2</v>
      </c>
      <c r="AC63">
        <v>4.3469565217391301E-2</v>
      </c>
      <c r="AD63">
        <v>4.3469565217391301E-2</v>
      </c>
      <c r="AE63">
        <v>4.3469565217391301E-2</v>
      </c>
      <c r="AF63">
        <v>4.3469565217391301E-2</v>
      </c>
      <c r="AG63">
        <v>4.3469565217391301E-2</v>
      </c>
    </row>
    <row r="64" spans="1:33" hidden="1" x14ac:dyDescent="0.3">
      <c r="A64" t="s">
        <v>84</v>
      </c>
      <c r="B64">
        <v>62</v>
      </c>
      <c r="C64" t="str">
        <f>LEFT(Table134589[[#This Row],[Contingency id]])</f>
        <v>A</v>
      </c>
      <c r="D64">
        <v>2.8571428571428501</v>
      </c>
      <c r="E64">
        <v>1</v>
      </c>
      <c r="F64">
        <v>35</v>
      </c>
      <c r="G64">
        <v>35</v>
      </c>
      <c r="H64">
        <v>4.1342857142857098E-2</v>
      </c>
      <c r="I64" s="2">
        <f>AVERAGE(Table134589[[#This Row],[Estimated costs 1]:[Estimated costs 20]])</f>
        <v>4.1342857142857112E-2</v>
      </c>
      <c r="J64" s="2">
        <f>_xlfn.STDEV.P(Table134589[[#This Row],[Estimated costs 1]:[Estimated costs 20]])</f>
        <v>1.3877787807814457E-17</v>
      </c>
      <c r="K64" s="2">
        <f>Table134589[[#This Row],[Dev]]/Table134589[[#This Row],[Mean]]*100</f>
        <v>3.3567558622909903E-14</v>
      </c>
      <c r="L64" s="2">
        <f>Table134589[[#This Row],[Estimated costs 1]]-Table134589[[#This Row],[Actual cost]]</f>
        <v>0</v>
      </c>
      <c r="M64" s="2">
        <f>Table134589[[#This Row],[Diff 1]]/Table134589[[#This Row],[Actual cost]]*100</f>
        <v>0</v>
      </c>
      <c r="N64">
        <v>4.1342857142857098E-2</v>
      </c>
      <c r="O64">
        <v>4.1342857142857098E-2</v>
      </c>
      <c r="P64">
        <v>4.1342857142857098E-2</v>
      </c>
      <c r="Q64">
        <v>4.1342857142857098E-2</v>
      </c>
      <c r="R64">
        <v>4.1342857142857098E-2</v>
      </c>
      <c r="S64">
        <v>4.1342857142857098E-2</v>
      </c>
      <c r="T64">
        <v>4.1342857142857098E-2</v>
      </c>
      <c r="U64">
        <v>4.1342857142857098E-2</v>
      </c>
      <c r="V64">
        <v>4.1342857142857098E-2</v>
      </c>
      <c r="W64">
        <v>4.1342857142857098E-2</v>
      </c>
      <c r="X64">
        <v>4.1342857142857098E-2</v>
      </c>
      <c r="Y64">
        <v>4.1342857142857098E-2</v>
      </c>
      <c r="Z64">
        <v>4.1342857142857098E-2</v>
      </c>
      <c r="AA64">
        <v>4.1342857142857098E-2</v>
      </c>
      <c r="AB64">
        <v>4.1342857142857098E-2</v>
      </c>
      <c r="AC64">
        <v>4.1342857142857098E-2</v>
      </c>
      <c r="AD64">
        <v>4.1342857142857098E-2</v>
      </c>
      <c r="AE64">
        <v>4.1342857142857098E-2</v>
      </c>
      <c r="AF64">
        <v>4.1342857142857098E-2</v>
      </c>
      <c r="AG64">
        <v>4.1342857142857098E-2</v>
      </c>
    </row>
    <row r="65" spans="1:33" hidden="1" x14ac:dyDescent="0.3">
      <c r="A65" t="s">
        <v>85</v>
      </c>
      <c r="B65">
        <v>63</v>
      </c>
      <c r="C65" t="str">
        <f>LEFT(Table134589[[#This Row],[Contingency id]])</f>
        <v>C</v>
      </c>
      <c r="D65">
        <v>17.647058823529399</v>
      </c>
      <c r="E65">
        <v>1.03478260869565</v>
      </c>
      <c r="F65">
        <v>119</v>
      </c>
      <c r="G65">
        <v>115</v>
      </c>
      <c r="H65">
        <v>4.0037058823529398E-2</v>
      </c>
      <c r="I65" s="2">
        <f>AVERAGE(Table134589[[#This Row],[Estimated costs 1]:[Estimated costs 20]])</f>
        <v>4.0037058823529356E-2</v>
      </c>
      <c r="J65" s="2">
        <f>_xlfn.STDEV.P(Table134589[[#This Row],[Estimated costs 1]:[Estimated costs 20]])</f>
        <v>2.9336134453781522E-3</v>
      </c>
      <c r="K65" s="2">
        <f>Table134589[[#This Row],[Dev]]/Table134589[[#This Row],[Mean]]*100</f>
        <v>7.3272451363337874</v>
      </c>
      <c r="L65" s="2">
        <f>Table134589[[#This Row],[Estimated costs 1]]-Table134589[[#This Row],[Actual cost]]</f>
        <v>-2.9336134453782012E-3</v>
      </c>
      <c r="M65" s="2">
        <f>Table134589[[#This Row],[Diff 1]]/Table134589[[#This Row],[Actual cost]]*100</f>
        <v>-7.3272451363339011</v>
      </c>
      <c r="N65">
        <v>3.7103445378151197E-2</v>
      </c>
      <c r="O65">
        <v>4.2970672268907502E-2</v>
      </c>
      <c r="P65">
        <v>3.7103445378151197E-2</v>
      </c>
      <c r="Q65">
        <v>4.2970672268907502E-2</v>
      </c>
      <c r="R65">
        <v>4.2970672268907502E-2</v>
      </c>
      <c r="S65">
        <v>4.2970672268907502E-2</v>
      </c>
      <c r="T65">
        <v>3.7103445378151197E-2</v>
      </c>
      <c r="U65">
        <v>3.7103445378151197E-2</v>
      </c>
      <c r="V65">
        <v>4.2970672268907502E-2</v>
      </c>
      <c r="W65">
        <v>4.2970672268907502E-2</v>
      </c>
      <c r="X65">
        <v>3.7103445378151197E-2</v>
      </c>
      <c r="Y65">
        <v>3.7103445378151197E-2</v>
      </c>
      <c r="Z65">
        <v>4.2970672268907502E-2</v>
      </c>
      <c r="AA65">
        <v>3.7103445378151197E-2</v>
      </c>
      <c r="AB65">
        <v>3.7103445378151197E-2</v>
      </c>
      <c r="AC65">
        <v>3.7103445378151197E-2</v>
      </c>
      <c r="AD65">
        <v>3.7103445378151197E-2</v>
      </c>
      <c r="AE65">
        <v>4.2970672268907502E-2</v>
      </c>
      <c r="AF65">
        <v>4.2970672268907502E-2</v>
      </c>
      <c r="AG65">
        <v>4.2970672268907502E-2</v>
      </c>
    </row>
    <row r="66" spans="1:33" hidden="1" x14ac:dyDescent="0.3">
      <c r="A66" t="s">
        <v>86</v>
      </c>
      <c r="B66">
        <v>64</v>
      </c>
      <c r="C66" t="str">
        <f>LEFT(Table134589[[#This Row],[Contingency id]])</f>
        <v>C</v>
      </c>
      <c r="D66">
        <v>4.6783625730994096</v>
      </c>
      <c r="E66">
        <v>1.0621118012422299</v>
      </c>
      <c r="F66">
        <v>171</v>
      </c>
      <c r="G66">
        <v>161</v>
      </c>
      <c r="H66">
        <v>3.9396491228070103E-2</v>
      </c>
      <c r="I66" s="2">
        <f>AVERAGE(Table134589[[#This Row],[Estimated costs 1]:[Estimated costs 20]])</f>
        <v>3.9518245614035039E-2</v>
      </c>
      <c r="J66" s="2">
        <f>_xlfn.STDEV.P(Table134589[[#This Row],[Estimated costs 1]:[Estimated costs 20]])</f>
        <v>5.4091848292586566E-3</v>
      </c>
      <c r="K66" s="2">
        <f>Table134589[[#This Row],[Dev]]/Table134589[[#This Row],[Mean]]*100</f>
        <v>13.687816210488773</v>
      </c>
      <c r="L66" s="2">
        <f>Table134589[[#This Row],[Estimated costs 1]]-Table134589[[#This Row],[Actual cost]]</f>
        <v>6.9263157894736971E-3</v>
      </c>
      <c r="M66" s="2">
        <f>Table134589[[#This Row],[Diff 1]]/Table134589[[#This Row],[Actual cost]]*100</f>
        <v>17.581047381546199</v>
      </c>
      <c r="N66">
        <v>4.63228070175438E-2</v>
      </c>
      <c r="O66">
        <v>4.3710526315789401E-2</v>
      </c>
      <c r="P66">
        <v>3.5803508771929803E-2</v>
      </c>
      <c r="Q66">
        <v>3.5803508771929803E-2</v>
      </c>
      <c r="R66">
        <v>3.5803508771929803E-2</v>
      </c>
      <c r="S66">
        <v>4.63228070175438E-2</v>
      </c>
      <c r="T66">
        <v>4.3710526315789401E-2</v>
      </c>
      <c r="U66">
        <v>3.3191228070175403E-2</v>
      </c>
      <c r="V66">
        <v>3.3191228070175403E-2</v>
      </c>
      <c r="W66">
        <v>3.5803508771929803E-2</v>
      </c>
      <c r="X66">
        <v>3.3191228070175403E-2</v>
      </c>
      <c r="Y66">
        <v>4.3710526315789401E-2</v>
      </c>
      <c r="Z66">
        <v>3.3191228070175403E-2</v>
      </c>
      <c r="AA66">
        <v>4.3935087719298202E-2</v>
      </c>
      <c r="AB66">
        <v>3.3191228070175403E-2</v>
      </c>
      <c r="AC66">
        <v>4.3710526315789401E-2</v>
      </c>
      <c r="AD66">
        <v>4.3710526315789401E-2</v>
      </c>
      <c r="AE66">
        <v>4.63228070175438E-2</v>
      </c>
      <c r="AF66">
        <v>4.63228070175438E-2</v>
      </c>
      <c r="AG66">
        <v>3.3415789473684197E-2</v>
      </c>
    </row>
    <row r="67" spans="1:33" hidden="1" x14ac:dyDescent="0.3">
      <c r="A67" t="s">
        <v>87</v>
      </c>
      <c r="B67">
        <v>65</v>
      </c>
      <c r="C67" t="str">
        <f>LEFT(Table134589[[#This Row],[Contingency id]])</f>
        <v>A</v>
      </c>
      <c r="D67">
        <v>4.1666666666666599</v>
      </c>
      <c r="E67">
        <v>1</v>
      </c>
      <c r="F67">
        <v>24</v>
      </c>
      <c r="G67">
        <v>24</v>
      </c>
      <c r="H67">
        <v>3.9308333333333299E-2</v>
      </c>
      <c r="I67" s="2">
        <f>AVERAGE(Table134589[[#This Row],[Estimated costs 1]:[Estimated costs 20]])</f>
        <v>3.9308333333333292E-2</v>
      </c>
      <c r="J67" s="2">
        <f>_xlfn.STDEV.P(Table134589[[#This Row],[Estimated costs 1]:[Estimated costs 20]])</f>
        <v>6.9388939039072284E-18</v>
      </c>
      <c r="K67" s="2">
        <f>Table134589[[#This Row],[Dev]]/Table134589[[#This Row],[Mean]]*100</f>
        <v>1.7652475481638081E-14</v>
      </c>
      <c r="L67" s="2">
        <f>Table134589[[#This Row],[Estimated costs 1]]-Table134589[[#This Row],[Actual cost]]</f>
        <v>0</v>
      </c>
      <c r="M67" s="2">
        <f>Table134589[[#This Row],[Diff 1]]/Table134589[[#This Row],[Actual cost]]*100</f>
        <v>0</v>
      </c>
      <c r="N67">
        <v>3.9308333333333299E-2</v>
      </c>
      <c r="O67">
        <v>3.9308333333333299E-2</v>
      </c>
      <c r="P67">
        <v>3.9308333333333299E-2</v>
      </c>
      <c r="Q67">
        <v>3.9308333333333299E-2</v>
      </c>
      <c r="R67">
        <v>3.9308333333333299E-2</v>
      </c>
      <c r="S67">
        <v>3.9308333333333299E-2</v>
      </c>
      <c r="T67">
        <v>3.9308333333333299E-2</v>
      </c>
      <c r="U67">
        <v>3.9308333333333299E-2</v>
      </c>
      <c r="V67">
        <v>3.9308333333333299E-2</v>
      </c>
      <c r="W67">
        <v>3.9308333333333299E-2</v>
      </c>
      <c r="X67">
        <v>3.9308333333333299E-2</v>
      </c>
      <c r="Y67">
        <v>3.9308333333333299E-2</v>
      </c>
      <c r="Z67">
        <v>3.9308333333333299E-2</v>
      </c>
      <c r="AA67">
        <v>3.9308333333333299E-2</v>
      </c>
      <c r="AB67">
        <v>3.9308333333333299E-2</v>
      </c>
      <c r="AC67">
        <v>3.9308333333333299E-2</v>
      </c>
      <c r="AD67">
        <v>3.9308333333333299E-2</v>
      </c>
      <c r="AE67">
        <v>3.9308333333333299E-2</v>
      </c>
      <c r="AF67">
        <v>3.9308333333333299E-2</v>
      </c>
      <c r="AG67">
        <v>3.9308333333333299E-2</v>
      </c>
    </row>
    <row r="68" spans="1:33" x14ac:dyDescent="0.3">
      <c r="A68" t="s">
        <v>88</v>
      </c>
      <c r="B68">
        <v>66</v>
      </c>
      <c r="C68" t="str">
        <f>LEFT(Table134589[[#This Row],[Contingency id]])</f>
        <v>B</v>
      </c>
      <c r="D68">
        <v>14.6551724137931</v>
      </c>
      <c r="E68">
        <v>1.0642201834862299</v>
      </c>
      <c r="F68">
        <v>116</v>
      </c>
      <c r="G68">
        <v>109</v>
      </c>
      <c r="H68">
        <v>3.83236206896551E-2</v>
      </c>
      <c r="I68" s="2">
        <f>AVERAGE(Table134589[[#This Row],[Estimated costs 1]:[Estimated costs 20]])</f>
        <v>3.8523793103448264E-2</v>
      </c>
      <c r="J68" s="2">
        <f>_xlfn.STDEV.P(Table134589[[#This Row],[Estimated costs 1]:[Estimated costs 20]])</f>
        <v>4.5447003638464812E-3</v>
      </c>
      <c r="K68" s="2">
        <f>Table134589[[#This Row],[Dev]]/Table134589[[#This Row],[Mean]]*100</f>
        <v>11.797125873982759</v>
      </c>
      <c r="L68" s="2">
        <f>Table134589[[#This Row],[Estimated costs 1]]-Table134589[[#This Row],[Actual cost]]</f>
        <v>-6.762068965517197E-3</v>
      </c>
      <c r="M68" s="2">
        <f>Table134589[[#This Row],[Diff 1]]/Table134589[[#This Row],[Actual cost]]*100</f>
        <v>-17.64465059362859</v>
      </c>
      <c r="N68">
        <v>3.1561551724137903E-2</v>
      </c>
      <c r="O68">
        <v>3.1561551724137903E-2</v>
      </c>
      <c r="P68">
        <v>4.5085689655172401E-2</v>
      </c>
      <c r="Q68">
        <v>4.03253448275862E-2</v>
      </c>
      <c r="R68">
        <v>4.03253448275862E-2</v>
      </c>
      <c r="S68">
        <v>4.5085689655172401E-2</v>
      </c>
      <c r="T68">
        <v>4.03253448275862E-2</v>
      </c>
      <c r="U68">
        <v>3.6321896551724103E-2</v>
      </c>
      <c r="V68">
        <v>4.5085689655172401E-2</v>
      </c>
      <c r="W68">
        <v>4.03253448275862E-2</v>
      </c>
      <c r="X68">
        <v>3.1561551724137903E-2</v>
      </c>
      <c r="Y68">
        <v>4.03253448275862E-2</v>
      </c>
      <c r="Z68">
        <v>4.5085689655172401E-2</v>
      </c>
      <c r="AA68">
        <v>3.1561551724137903E-2</v>
      </c>
      <c r="AB68">
        <v>3.6321896551724103E-2</v>
      </c>
      <c r="AC68">
        <v>4.03253448275862E-2</v>
      </c>
      <c r="AD68">
        <v>4.03253448275862E-2</v>
      </c>
      <c r="AE68">
        <v>3.6321896551724103E-2</v>
      </c>
      <c r="AF68">
        <v>3.6321896551724103E-2</v>
      </c>
      <c r="AG68">
        <v>3.6321896551724103E-2</v>
      </c>
    </row>
    <row r="69" spans="1:33" hidden="1" x14ac:dyDescent="0.3">
      <c r="A69" t="s">
        <v>89</v>
      </c>
      <c r="B69">
        <v>67</v>
      </c>
      <c r="C69" t="str">
        <f>LEFT(Table134589[[#This Row],[Contingency id]])</f>
        <v>C</v>
      </c>
      <c r="D69">
        <v>17.1875</v>
      </c>
      <c r="E69">
        <v>1.0322580645161199</v>
      </c>
      <c r="F69">
        <v>64</v>
      </c>
      <c r="G69">
        <v>62</v>
      </c>
      <c r="H69">
        <v>3.7750937499999998E-2</v>
      </c>
      <c r="I69" s="2">
        <f>AVERAGE(Table134589[[#This Row],[Estimated costs 1]:[Estimated costs 20]])</f>
        <v>3.7750937500000012E-2</v>
      </c>
      <c r="J69" s="2">
        <f>_xlfn.STDEV.P(Table134589[[#This Row],[Estimated costs 1]:[Estimated costs 20]])</f>
        <v>1.3877787807814457E-17</v>
      </c>
      <c r="K69" s="2">
        <f>Table134589[[#This Row],[Dev]]/Table134589[[#This Row],[Mean]]*100</f>
        <v>3.6761438859139469E-14</v>
      </c>
      <c r="L69" s="2">
        <f>Table134589[[#This Row],[Estimated costs 1]]-Table134589[[#This Row],[Actual cost]]</f>
        <v>0</v>
      </c>
      <c r="M69" s="2">
        <f>Table134589[[#This Row],[Diff 1]]/Table134589[[#This Row],[Actual cost]]*100</f>
        <v>0</v>
      </c>
      <c r="N69">
        <v>3.7750937499999998E-2</v>
      </c>
      <c r="O69">
        <v>3.7750937499999998E-2</v>
      </c>
      <c r="P69">
        <v>3.7750937499999998E-2</v>
      </c>
      <c r="Q69">
        <v>3.7750937499999998E-2</v>
      </c>
      <c r="R69">
        <v>3.7750937499999998E-2</v>
      </c>
      <c r="S69">
        <v>3.7750937499999998E-2</v>
      </c>
      <c r="T69">
        <v>3.7750937499999998E-2</v>
      </c>
      <c r="U69">
        <v>3.7750937499999998E-2</v>
      </c>
      <c r="V69">
        <v>3.7750937499999998E-2</v>
      </c>
      <c r="W69">
        <v>3.7750937499999998E-2</v>
      </c>
      <c r="X69">
        <v>3.7750937499999998E-2</v>
      </c>
      <c r="Y69">
        <v>3.7750937499999998E-2</v>
      </c>
      <c r="Z69">
        <v>3.7750937499999998E-2</v>
      </c>
      <c r="AA69">
        <v>3.7750937499999998E-2</v>
      </c>
      <c r="AB69">
        <v>3.7750937499999998E-2</v>
      </c>
      <c r="AC69">
        <v>3.7750937499999998E-2</v>
      </c>
      <c r="AD69">
        <v>3.7750937499999998E-2</v>
      </c>
      <c r="AE69">
        <v>3.7750937499999998E-2</v>
      </c>
      <c r="AF69">
        <v>3.7750937499999998E-2</v>
      </c>
      <c r="AG69">
        <v>3.7750937499999998E-2</v>
      </c>
    </row>
    <row r="70" spans="1:33" hidden="1" x14ac:dyDescent="0.3">
      <c r="A70" t="s">
        <v>90</v>
      </c>
      <c r="B70">
        <v>68</v>
      </c>
      <c r="C70" t="str">
        <f>LEFT(Table134589[[#This Row],[Contingency id]])</f>
        <v>C</v>
      </c>
      <c r="D70">
        <v>9.3220338983050794</v>
      </c>
      <c r="E70">
        <v>1.0350877192982399</v>
      </c>
      <c r="F70">
        <v>118</v>
      </c>
      <c r="G70">
        <v>114</v>
      </c>
      <c r="H70">
        <v>3.6800847457627101E-2</v>
      </c>
      <c r="I70" s="2">
        <f>AVERAGE(Table134589[[#This Row],[Estimated costs 1]:[Estimated costs 20]])</f>
        <v>3.6800847457627114E-2</v>
      </c>
      <c r="J70" s="2">
        <f>_xlfn.STDEV.P(Table134589[[#This Row],[Estimated costs 1]:[Estimated costs 20]])</f>
        <v>1.3877787807814457E-17</v>
      </c>
      <c r="K70" s="2">
        <f>Table134589[[#This Row],[Dev]]/Table134589[[#This Row],[Mean]]*100</f>
        <v>3.7710511486979993E-14</v>
      </c>
      <c r="L70" s="2">
        <f>Table134589[[#This Row],[Estimated costs 1]]-Table134589[[#This Row],[Actual cost]]</f>
        <v>0</v>
      </c>
      <c r="M70" s="2">
        <f>Table134589[[#This Row],[Diff 1]]/Table134589[[#This Row],[Actual cost]]*100</f>
        <v>0</v>
      </c>
      <c r="N70">
        <v>3.6800847457627101E-2</v>
      </c>
      <c r="O70">
        <v>3.6800847457627101E-2</v>
      </c>
      <c r="P70">
        <v>3.6800847457627101E-2</v>
      </c>
      <c r="Q70">
        <v>3.6800847457627101E-2</v>
      </c>
      <c r="R70">
        <v>3.6800847457627101E-2</v>
      </c>
      <c r="S70">
        <v>3.6800847457627101E-2</v>
      </c>
      <c r="T70">
        <v>3.6800847457627101E-2</v>
      </c>
      <c r="U70">
        <v>3.6800847457627101E-2</v>
      </c>
      <c r="V70">
        <v>3.6800847457627101E-2</v>
      </c>
      <c r="W70">
        <v>3.6800847457627101E-2</v>
      </c>
      <c r="X70">
        <v>3.6800847457627101E-2</v>
      </c>
      <c r="Y70">
        <v>3.6800847457627101E-2</v>
      </c>
      <c r="Z70">
        <v>3.6800847457627101E-2</v>
      </c>
      <c r="AA70">
        <v>3.6800847457627101E-2</v>
      </c>
      <c r="AB70">
        <v>3.6800847457627101E-2</v>
      </c>
      <c r="AC70">
        <v>3.6800847457627101E-2</v>
      </c>
      <c r="AD70">
        <v>3.6800847457627101E-2</v>
      </c>
      <c r="AE70">
        <v>3.6800847457627101E-2</v>
      </c>
      <c r="AF70">
        <v>3.6800847457627101E-2</v>
      </c>
      <c r="AG70">
        <v>3.6800847457627101E-2</v>
      </c>
    </row>
    <row r="71" spans="1:33" x14ac:dyDescent="0.3">
      <c r="A71" t="s">
        <v>91</v>
      </c>
      <c r="B71">
        <v>69</v>
      </c>
      <c r="C71" t="str">
        <f>LEFT(Table134589[[#This Row],[Contingency id]])</f>
        <v>B</v>
      </c>
      <c r="D71">
        <v>9.9236641221373993</v>
      </c>
      <c r="E71">
        <v>1.048</v>
      </c>
      <c r="F71">
        <v>131</v>
      </c>
      <c r="G71">
        <v>125</v>
      </c>
      <c r="H71">
        <v>3.64779389312977E-2</v>
      </c>
      <c r="I71" s="2">
        <f>AVERAGE(Table134589[[#This Row],[Estimated costs 1]:[Estimated costs 20]])</f>
        <v>3.5601755725190788E-2</v>
      </c>
      <c r="J71" s="2">
        <f>_xlfn.STDEV.P(Table134589[[#This Row],[Estimated costs 1]:[Estimated costs 20]])</f>
        <v>4.2924035523153152E-3</v>
      </c>
      <c r="K71" s="2">
        <f>Table134589[[#This Row],[Dev]]/Table134589[[#This Row],[Mean]]*100</f>
        <v>12.056718734458741</v>
      </c>
      <c r="L71" s="2">
        <f>Table134589[[#This Row],[Estimated costs 1]]-Table134589[[#This Row],[Actual cost]]</f>
        <v>-4.3809160305344E-3</v>
      </c>
      <c r="M71" s="2">
        <f>Table134589[[#This Row],[Diff 1]]/Table134589[[#This Row],[Actual cost]]*100</f>
        <v>-12.00976853101648</v>
      </c>
      <c r="N71">
        <v>3.20970229007633E-2</v>
      </c>
      <c r="O71">
        <v>3.20970229007633E-2</v>
      </c>
      <c r="P71">
        <v>3.20970229007633E-2</v>
      </c>
      <c r="Q71">
        <v>3.20970229007633E-2</v>
      </c>
      <c r="R71">
        <v>4.0858854961832003E-2</v>
      </c>
      <c r="S71">
        <v>3.20970229007633E-2</v>
      </c>
      <c r="T71">
        <v>4.0858854961832003E-2</v>
      </c>
      <c r="U71">
        <v>3.20970229007633E-2</v>
      </c>
      <c r="V71">
        <v>4.0858854961832003E-2</v>
      </c>
      <c r="W71">
        <v>4.0858854961832003E-2</v>
      </c>
      <c r="X71">
        <v>3.20970229007633E-2</v>
      </c>
      <c r="Y71">
        <v>4.0858854961832003E-2</v>
      </c>
      <c r="Z71">
        <v>3.20970229007633E-2</v>
      </c>
      <c r="AA71">
        <v>3.20970229007633E-2</v>
      </c>
      <c r="AB71">
        <v>3.20970229007633E-2</v>
      </c>
      <c r="AC71">
        <v>3.20970229007633E-2</v>
      </c>
      <c r="AD71">
        <v>4.0858854961832003E-2</v>
      </c>
      <c r="AE71">
        <v>3.20970229007633E-2</v>
      </c>
      <c r="AF71">
        <v>4.0858854961832003E-2</v>
      </c>
      <c r="AG71">
        <v>4.0858854961832003E-2</v>
      </c>
    </row>
    <row r="72" spans="1:33" hidden="1" x14ac:dyDescent="0.3">
      <c r="A72" t="s">
        <v>92</v>
      </c>
      <c r="B72">
        <v>70</v>
      </c>
      <c r="C72" t="str">
        <f>LEFT(Table134589[[#This Row],[Contingency id]])</f>
        <v>A</v>
      </c>
      <c r="D72">
        <v>9.0909090909090899</v>
      </c>
      <c r="E72">
        <v>1.0760869565217299</v>
      </c>
      <c r="F72">
        <v>99</v>
      </c>
      <c r="G72">
        <v>92</v>
      </c>
      <c r="H72">
        <v>3.6110101010101002E-2</v>
      </c>
      <c r="I72" s="2">
        <f>AVERAGE(Table134589[[#This Row],[Estimated costs 1]:[Estimated costs 20]])</f>
        <v>3.6252626262626216E-2</v>
      </c>
      <c r="J72" s="2">
        <f>_xlfn.STDEV.P(Table134589[[#This Row],[Estimated costs 1]:[Estimated costs 20]])</f>
        <v>1.4181083573307713E-3</v>
      </c>
      <c r="K72" s="2">
        <f>Table134589[[#This Row],[Dev]]/Table134589[[#This Row],[Mean]]*100</f>
        <v>3.9117396545494869</v>
      </c>
      <c r="L72" s="2">
        <f>Table134589[[#This Row],[Estimated costs 1]]-Table134589[[#This Row],[Actual cost]]</f>
        <v>-1.4252525252526002E-3</v>
      </c>
      <c r="M72" s="2">
        <f>Table134589[[#This Row],[Diff 1]]/Table134589[[#This Row],[Actual cost]]*100</f>
        <v>-3.9469635514282202</v>
      </c>
      <c r="N72">
        <v>3.4684848484848402E-2</v>
      </c>
      <c r="O72">
        <v>3.4684848484848402E-2</v>
      </c>
      <c r="P72">
        <v>3.4684848484848402E-2</v>
      </c>
      <c r="Q72">
        <v>3.7535353535353498E-2</v>
      </c>
      <c r="R72">
        <v>3.4684848484848402E-2</v>
      </c>
      <c r="S72">
        <v>3.4684848484848402E-2</v>
      </c>
      <c r="T72">
        <v>3.7535353535353498E-2</v>
      </c>
      <c r="U72">
        <v>3.4684848484848402E-2</v>
      </c>
      <c r="V72">
        <v>3.7535353535353498E-2</v>
      </c>
      <c r="W72">
        <v>3.7535353535353498E-2</v>
      </c>
      <c r="X72">
        <v>3.4684848484848402E-2</v>
      </c>
      <c r="Y72">
        <v>3.7535353535353498E-2</v>
      </c>
      <c r="Z72">
        <v>3.7535353535353498E-2</v>
      </c>
      <c r="AA72">
        <v>3.4684848484848402E-2</v>
      </c>
      <c r="AB72">
        <v>3.7535353535353498E-2</v>
      </c>
      <c r="AC72">
        <v>3.7535353535353498E-2</v>
      </c>
      <c r="AD72">
        <v>3.4684848484848402E-2</v>
      </c>
      <c r="AE72">
        <v>3.7535353535353498E-2</v>
      </c>
      <c r="AF72">
        <v>3.7535353535353498E-2</v>
      </c>
      <c r="AG72">
        <v>3.7535353535353498E-2</v>
      </c>
    </row>
    <row r="73" spans="1:33" x14ac:dyDescent="0.3">
      <c r="A73" t="s">
        <v>93</v>
      </c>
      <c r="B73">
        <v>71</v>
      </c>
      <c r="C73" t="str">
        <f>LEFT(Table134589[[#This Row],[Contingency id]])</f>
        <v>B</v>
      </c>
      <c r="D73">
        <v>9.1549295774647899</v>
      </c>
      <c r="E73">
        <v>1.0757575757575699</v>
      </c>
      <c r="F73">
        <v>142</v>
      </c>
      <c r="G73">
        <v>132</v>
      </c>
      <c r="H73">
        <v>3.5788873239436601E-2</v>
      </c>
      <c r="I73" s="2">
        <f>AVERAGE(Table134589[[#This Row],[Estimated costs 1]:[Estimated costs 20]])</f>
        <v>3.5640422535211227E-2</v>
      </c>
      <c r="J73" s="2">
        <f>_xlfn.STDEV.P(Table134589[[#This Row],[Estimated costs 1]:[Estimated costs 20]])</f>
        <v>3.4014329454110635E-4</v>
      </c>
      <c r="K73" s="2">
        <f>Table134589[[#This Row],[Dev]]/Table134589[[#This Row],[Mean]]*100</f>
        <v>0.95437503358738007</v>
      </c>
      <c r="L73" s="2">
        <f>Table134589[[#This Row],[Estimated costs 1]]-Table134589[[#This Row],[Actual cost]]</f>
        <v>-3.7112676056340332E-4</v>
      </c>
      <c r="M73" s="2">
        <f>Table134589[[#This Row],[Diff 1]]/Table134589[[#This Row],[Actual cost]]*100</f>
        <v>-1.0369892286925926</v>
      </c>
      <c r="N73">
        <v>3.5417746478873198E-2</v>
      </c>
      <c r="O73">
        <v>3.6159999999999998E-2</v>
      </c>
      <c r="P73">
        <v>3.5417746478873198E-2</v>
      </c>
      <c r="Q73">
        <v>3.6159999999999998E-2</v>
      </c>
      <c r="R73">
        <v>3.5417746478873198E-2</v>
      </c>
      <c r="S73">
        <v>3.6159999999999998E-2</v>
      </c>
      <c r="T73">
        <v>3.5417746478873198E-2</v>
      </c>
      <c r="U73">
        <v>3.5417746478873198E-2</v>
      </c>
      <c r="V73">
        <v>3.5417746478873198E-2</v>
      </c>
      <c r="W73">
        <v>3.6159999999999998E-2</v>
      </c>
      <c r="X73">
        <v>3.5417746478873198E-2</v>
      </c>
      <c r="Y73">
        <v>3.5417746478873198E-2</v>
      </c>
      <c r="Z73">
        <v>3.5417746478873198E-2</v>
      </c>
      <c r="AA73">
        <v>3.5417746478873198E-2</v>
      </c>
      <c r="AB73">
        <v>3.5417746478873198E-2</v>
      </c>
      <c r="AC73">
        <v>3.5417746478873198E-2</v>
      </c>
      <c r="AD73">
        <v>3.5417746478873198E-2</v>
      </c>
      <c r="AE73">
        <v>3.6159999999999998E-2</v>
      </c>
      <c r="AF73">
        <v>3.6159999999999998E-2</v>
      </c>
      <c r="AG73">
        <v>3.5417746478873198E-2</v>
      </c>
    </row>
    <row r="74" spans="1:33" x14ac:dyDescent="0.3">
      <c r="A74" t="s">
        <v>94</v>
      </c>
      <c r="B74">
        <v>72</v>
      </c>
      <c r="C74" t="str">
        <f>LEFT(Table134589[[#This Row],[Contingency id]])</f>
        <v>B</v>
      </c>
      <c r="D74">
        <v>9.3220338983050794</v>
      </c>
      <c r="E74">
        <v>1.0172413793103401</v>
      </c>
      <c r="F74">
        <v>118</v>
      </c>
      <c r="G74">
        <v>116</v>
      </c>
      <c r="H74">
        <v>3.5615593220338901E-2</v>
      </c>
      <c r="I74" s="2">
        <f>AVERAGE(Table134589[[#This Row],[Estimated costs 1]:[Estimated costs 20]])</f>
        <v>3.5615593220338908E-2</v>
      </c>
      <c r="J74" s="2">
        <f>_xlfn.STDEV.P(Table134589[[#This Row],[Estimated costs 1]:[Estimated costs 20]])</f>
        <v>1.0771186440678008E-3</v>
      </c>
      <c r="K74" s="2">
        <f>Table134589[[#This Row],[Dev]]/Table134589[[#This Row],[Mean]]*100</f>
        <v>3.0242894942226974</v>
      </c>
      <c r="L74" s="2">
        <f>Table134589[[#This Row],[Estimated costs 1]]-Table134589[[#This Row],[Actual cost]]</f>
        <v>1.077118644067801E-3</v>
      </c>
      <c r="M74" s="2">
        <f>Table134589[[#This Row],[Diff 1]]/Table134589[[#This Row],[Actual cost]]*100</f>
        <v>3.0242894942226983</v>
      </c>
      <c r="N74">
        <v>3.6692711864406702E-2</v>
      </c>
      <c r="O74">
        <v>3.45384745762711E-2</v>
      </c>
      <c r="P74">
        <v>3.6692711864406702E-2</v>
      </c>
      <c r="Q74">
        <v>3.45384745762711E-2</v>
      </c>
      <c r="R74">
        <v>3.45384745762711E-2</v>
      </c>
      <c r="S74">
        <v>3.45384745762711E-2</v>
      </c>
      <c r="T74">
        <v>3.6692711864406702E-2</v>
      </c>
      <c r="U74">
        <v>3.6692711864406702E-2</v>
      </c>
      <c r="V74">
        <v>3.6692711864406702E-2</v>
      </c>
      <c r="W74">
        <v>3.6692711864406702E-2</v>
      </c>
      <c r="X74">
        <v>3.6692711864406702E-2</v>
      </c>
      <c r="Y74">
        <v>3.45384745762711E-2</v>
      </c>
      <c r="Z74">
        <v>3.6692711864406702E-2</v>
      </c>
      <c r="AA74">
        <v>3.45384745762711E-2</v>
      </c>
      <c r="AB74">
        <v>3.45384745762711E-2</v>
      </c>
      <c r="AC74">
        <v>3.6692711864406702E-2</v>
      </c>
      <c r="AD74">
        <v>3.45384745762711E-2</v>
      </c>
      <c r="AE74">
        <v>3.45384745762711E-2</v>
      </c>
      <c r="AF74">
        <v>3.6692711864406702E-2</v>
      </c>
      <c r="AG74">
        <v>3.45384745762711E-2</v>
      </c>
    </row>
    <row r="75" spans="1:33" x14ac:dyDescent="0.3">
      <c r="A75" t="s">
        <v>95</v>
      </c>
      <c r="B75">
        <v>73</v>
      </c>
      <c r="C75" t="str">
        <f>LEFT(Table134589[[#This Row],[Contingency id]])</f>
        <v>B</v>
      </c>
      <c r="D75">
        <v>1.03780578206078</v>
      </c>
      <c r="E75">
        <v>1.5005561735261399</v>
      </c>
      <c r="F75">
        <v>1349</v>
      </c>
      <c r="G75">
        <v>899</v>
      </c>
      <c r="H75">
        <v>3.5133432171979201E-2</v>
      </c>
      <c r="I75" s="2">
        <f>AVERAGE(Table134589[[#This Row],[Estimated costs 1]:[Estimated costs 20]])</f>
        <v>3.6307487027427664E-2</v>
      </c>
      <c r="J75" s="2">
        <f>_xlfn.STDEV.P(Table134589[[#This Row],[Estimated costs 1]:[Estimated costs 20]])</f>
        <v>9.3121440340338275E-3</v>
      </c>
      <c r="K75" s="2">
        <f>Table134589[[#This Row],[Dev]]/Table134589[[#This Row],[Mean]]*100</f>
        <v>25.647999342392332</v>
      </c>
      <c r="L75" s="2">
        <f>Table134589[[#This Row],[Estimated costs 1]]-Table134589[[#This Row],[Actual cost]]</f>
        <v>-4.7968865826538004E-3</v>
      </c>
      <c r="M75" s="2">
        <f>Table134589[[#This Row],[Diff 1]]/Table134589[[#This Row],[Actual cost]]*100</f>
        <v>-13.653338959805856</v>
      </c>
      <c r="N75">
        <v>3.03365455893254E-2</v>
      </c>
      <c r="O75">
        <v>3.01319495922905E-2</v>
      </c>
      <c r="P75">
        <v>4.7428465530022203E-2</v>
      </c>
      <c r="Q75">
        <v>3.7307635285396497E-2</v>
      </c>
      <c r="R75">
        <v>2.45974796145292E-2</v>
      </c>
      <c r="S75">
        <v>4.6425500370644898E-2</v>
      </c>
      <c r="T75">
        <v>4.7633061527057E-2</v>
      </c>
      <c r="U75">
        <v>4.1338028169014003E-2</v>
      </c>
      <c r="V75">
        <v>4.3488510007412898E-2</v>
      </c>
      <c r="W75">
        <v>4.0145292809488503E-2</v>
      </c>
      <c r="X75">
        <v>4.4064492216456599E-2</v>
      </c>
      <c r="Y75">
        <v>2.4498146775389099E-2</v>
      </c>
      <c r="Z75">
        <v>2.6308376575240901E-2</v>
      </c>
      <c r="AA75">
        <v>2.6323202372127499E-2</v>
      </c>
      <c r="AB75">
        <v>2.49036323202372E-2</v>
      </c>
      <c r="AC75">
        <v>2.6308376575240901E-2</v>
      </c>
      <c r="AD75">
        <v>5.13573017049666E-2</v>
      </c>
      <c r="AE75">
        <v>2.72097850259451E-2</v>
      </c>
      <c r="AF75">
        <v>3.8500370644922101E-2</v>
      </c>
      <c r="AG75">
        <v>4.7843587842846501E-2</v>
      </c>
    </row>
    <row r="76" spans="1:33" hidden="1" x14ac:dyDescent="0.3">
      <c r="A76" t="s">
        <v>96</v>
      </c>
      <c r="B76">
        <v>74</v>
      </c>
      <c r="C76" t="str">
        <f>LEFT(Table134589[[#This Row],[Contingency id]])</f>
        <v>C</v>
      </c>
      <c r="D76">
        <v>16.417910447761098</v>
      </c>
      <c r="E76">
        <v>1</v>
      </c>
      <c r="F76">
        <v>67</v>
      </c>
      <c r="G76">
        <v>67</v>
      </c>
      <c r="H76">
        <v>3.3334328358208903E-2</v>
      </c>
      <c r="I76" s="2">
        <f>AVERAGE(Table134589[[#This Row],[Estimated costs 1]:[Estimated costs 20]])</f>
        <v>3.3334328358208917E-2</v>
      </c>
      <c r="J76" s="2">
        <f>_xlfn.STDEV.P(Table134589[[#This Row],[Estimated costs 1]:[Estimated costs 20]])</f>
        <v>1.3877787807814457E-17</v>
      </c>
      <c r="K76" s="2">
        <f>Table134589[[#This Row],[Dev]]/Table134589[[#This Row],[Mean]]*100</f>
        <v>4.1632120673572562E-14</v>
      </c>
      <c r="L76" s="2">
        <f>Table134589[[#This Row],[Estimated costs 1]]-Table134589[[#This Row],[Actual cost]]</f>
        <v>0</v>
      </c>
      <c r="M76" s="2">
        <f>Table134589[[#This Row],[Diff 1]]/Table134589[[#This Row],[Actual cost]]*100</f>
        <v>0</v>
      </c>
      <c r="N76">
        <v>3.3334328358208903E-2</v>
      </c>
      <c r="O76">
        <v>3.3334328358208903E-2</v>
      </c>
      <c r="P76">
        <v>3.3334328358208903E-2</v>
      </c>
      <c r="Q76">
        <v>3.3334328358208903E-2</v>
      </c>
      <c r="R76">
        <v>3.3334328358208903E-2</v>
      </c>
      <c r="S76">
        <v>3.3334328358208903E-2</v>
      </c>
      <c r="T76">
        <v>3.3334328358208903E-2</v>
      </c>
      <c r="U76">
        <v>3.3334328358208903E-2</v>
      </c>
      <c r="V76">
        <v>3.3334328358208903E-2</v>
      </c>
      <c r="W76">
        <v>3.3334328358208903E-2</v>
      </c>
      <c r="X76">
        <v>3.3334328358208903E-2</v>
      </c>
      <c r="Y76">
        <v>3.3334328358208903E-2</v>
      </c>
      <c r="Z76">
        <v>3.3334328358208903E-2</v>
      </c>
      <c r="AA76">
        <v>3.3334328358208903E-2</v>
      </c>
      <c r="AB76">
        <v>3.3334328358208903E-2</v>
      </c>
      <c r="AC76">
        <v>3.3334328358208903E-2</v>
      </c>
      <c r="AD76">
        <v>3.3334328358208903E-2</v>
      </c>
      <c r="AE76">
        <v>3.3334328358208903E-2</v>
      </c>
      <c r="AF76">
        <v>3.3334328358208903E-2</v>
      </c>
      <c r="AG76">
        <v>3.3334328358208903E-2</v>
      </c>
    </row>
    <row r="77" spans="1:33" hidden="1" x14ac:dyDescent="0.3">
      <c r="A77" t="s">
        <v>97</v>
      </c>
      <c r="B77">
        <v>75</v>
      </c>
      <c r="C77" t="str">
        <f>LEFT(Table134589[[#This Row],[Contingency id]])</f>
        <v>C</v>
      </c>
      <c r="D77">
        <v>1.0869565217391299</v>
      </c>
      <c r="E77">
        <v>1.0887573964496999</v>
      </c>
      <c r="F77">
        <v>184</v>
      </c>
      <c r="G77">
        <v>169</v>
      </c>
      <c r="H77">
        <v>3.1554347826086897E-2</v>
      </c>
      <c r="I77" s="2">
        <f>AVERAGE(Table134589[[#This Row],[Estimated costs 1]:[Estimated costs 20]])</f>
        <v>2.9502717391304296E-2</v>
      </c>
      <c r="J77" s="2">
        <f>_xlfn.STDEV.P(Table134589[[#This Row],[Estimated costs 1]:[Estimated costs 20]])</f>
        <v>2.0413465081942885E-2</v>
      </c>
      <c r="K77" s="2">
        <f>Table134589[[#This Row],[Dev]]/Table134589[[#This Row],[Mean]]*100</f>
        <v>69.191813117389657</v>
      </c>
      <c r="L77" s="2">
        <f>Table134589[[#This Row],[Estimated costs 1]]-Table134589[[#This Row],[Actual cost]]</f>
        <v>-2.0516304347826097E-2</v>
      </c>
      <c r="M77" s="2">
        <f>Table134589[[#This Row],[Diff 1]]/Table134589[[#This Row],[Actual cost]]*100</f>
        <v>-65.018945918016001</v>
      </c>
      <c r="N77">
        <v>1.10380434782608E-2</v>
      </c>
      <c r="O77">
        <v>5.2070652173912997E-2</v>
      </c>
      <c r="P77">
        <v>5.2070652173912997E-2</v>
      </c>
      <c r="Q77">
        <v>1.10380434782608E-2</v>
      </c>
      <c r="R77">
        <v>5.2070652173912997E-2</v>
      </c>
      <c r="S77">
        <v>1.10380434782608E-2</v>
      </c>
      <c r="T77">
        <v>5.2070652173912997E-2</v>
      </c>
      <c r="U77">
        <v>1.10380434782608E-2</v>
      </c>
      <c r="V77">
        <v>1.10380434782608E-2</v>
      </c>
      <c r="W77">
        <v>5.2070652173912997E-2</v>
      </c>
      <c r="X77">
        <v>1.10380434782608E-2</v>
      </c>
      <c r="Y77">
        <v>1.10380434782608E-2</v>
      </c>
      <c r="Z77">
        <v>1.10380434782608E-2</v>
      </c>
      <c r="AA77">
        <v>1.10380434782608E-2</v>
      </c>
      <c r="AB77">
        <v>5.2070652173912997E-2</v>
      </c>
      <c r="AC77">
        <v>1.10380434782608E-2</v>
      </c>
      <c r="AD77">
        <v>1.10380434782608E-2</v>
      </c>
      <c r="AE77">
        <v>5.2070652173912997E-2</v>
      </c>
      <c r="AF77">
        <v>5.2070652173912997E-2</v>
      </c>
      <c r="AG77">
        <v>5.2070652173912997E-2</v>
      </c>
    </row>
    <row r="78" spans="1:33" x14ac:dyDescent="0.3">
      <c r="A78" t="s">
        <v>98</v>
      </c>
      <c r="B78">
        <v>76</v>
      </c>
      <c r="C78" t="str">
        <f>LEFT(Table134589[[#This Row],[Contingency id]])</f>
        <v>B</v>
      </c>
      <c r="D78">
        <v>3.125</v>
      </c>
      <c r="E78">
        <v>1.0322580645161199</v>
      </c>
      <c r="F78">
        <v>32</v>
      </c>
      <c r="G78">
        <v>31</v>
      </c>
      <c r="H78">
        <v>2.9578125E-2</v>
      </c>
      <c r="I78" s="2">
        <f>AVERAGE(Table134589[[#This Row],[Estimated costs 1]:[Estimated costs 20]])</f>
        <v>2.9578125000000004E-2</v>
      </c>
      <c r="J78" s="2">
        <f>_xlfn.STDEV.P(Table134589[[#This Row],[Estimated costs 1]:[Estimated costs 20]])</f>
        <v>3.4694469519536142E-18</v>
      </c>
      <c r="K78" s="2">
        <f>Table134589[[#This Row],[Dev]]/Table134589[[#This Row],[Mean]]*100</f>
        <v>1.1729773107502974E-14</v>
      </c>
      <c r="L78" s="2">
        <f>Table134589[[#This Row],[Estimated costs 1]]-Table134589[[#This Row],[Actual cost]]</f>
        <v>0</v>
      </c>
      <c r="M78" s="2">
        <f>Table134589[[#This Row],[Diff 1]]/Table134589[[#This Row],[Actual cost]]*100</f>
        <v>0</v>
      </c>
      <c r="N78">
        <v>2.9578125E-2</v>
      </c>
      <c r="O78">
        <v>2.9578125E-2</v>
      </c>
      <c r="P78">
        <v>2.9578125E-2</v>
      </c>
      <c r="Q78">
        <v>2.9578125E-2</v>
      </c>
      <c r="R78">
        <v>2.9578125E-2</v>
      </c>
      <c r="S78">
        <v>2.9578125E-2</v>
      </c>
      <c r="T78">
        <v>2.9578125E-2</v>
      </c>
      <c r="U78">
        <v>2.9578125E-2</v>
      </c>
      <c r="V78">
        <v>2.9578125E-2</v>
      </c>
      <c r="W78">
        <v>2.9578125E-2</v>
      </c>
      <c r="X78">
        <v>2.9578125E-2</v>
      </c>
      <c r="Y78">
        <v>2.9578125E-2</v>
      </c>
      <c r="Z78">
        <v>2.9578125E-2</v>
      </c>
      <c r="AA78">
        <v>2.9578125E-2</v>
      </c>
      <c r="AB78">
        <v>2.9578125E-2</v>
      </c>
      <c r="AC78">
        <v>2.9578125E-2</v>
      </c>
      <c r="AD78">
        <v>2.9578125E-2</v>
      </c>
      <c r="AE78">
        <v>2.9578125E-2</v>
      </c>
      <c r="AF78">
        <v>2.9578125E-2</v>
      </c>
      <c r="AG78">
        <v>2.9578125E-2</v>
      </c>
    </row>
    <row r="79" spans="1:33" hidden="1" x14ac:dyDescent="0.3">
      <c r="A79" t="s">
        <v>99</v>
      </c>
      <c r="B79">
        <v>77</v>
      </c>
      <c r="C79" t="str">
        <f>LEFT(Table134589[[#This Row],[Contingency id]])</f>
        <v>A</v>
      </c>
      <c r="D79">
        <v>12.9629629629629</v>
      </c>
      <c r="E79">
        <v>1.0384615384615301</v>
      </c>
      <c r="F79">
        <v>108</v>
      </c>
      <c r="G79">
        <v>104</v>
      </c>
      <c r="H79">
        <v>2.93074074074074E-2</v>
      </c>
      <c r="I79" s="2">
        <f>AVERAGE(Table134589[[#This Row],[Estimated costs 1]:[Estimated costs 20]])</f>
        <v>2.948601851851846E-2</v>
      </c>
      <c r="J79" s="2">
        <f>_xlfn.STDEV.P(Table134589[[#This Row],[Estimated costs 1]:[Estimated costs 20]])</f>
        <v>1.7771581168321404E-3</v>
      </c>
      <c r="K79" s="2">
        <f>Table134589[[#This Row],[Dev]]/Table134589[[#This Row],[Mean]]*100</f>
        <v>6.0271213480925212</v>
      </c>
      <c r="L79" s="2">
        <f>Table134589[[#This Row],[Estimated costs 1]]-Table134589[[#This Row],[Actual cost]]</f>
        <v>1.7861111111110994E-3</v>
      </c>
      <c r="M79" s="2">
        <f>Table134589[[#This Row],[Diff 1]]/Table134589[[#This Row],[Actual cost]]*100</f>
        <v>6.0944016175912674</v>
      </c>
      <c r="N79">
        <v>3.10935185185185E-2</v>
      </c>
      <c r="O79">
        <v>3.10935185185185E-2</v>
      </c>
      <c r="P79">
        <v>2.75212962962962E-2</v>
      </c>
      <c r="Q79">
        <v>2.75212962962962E-2</v>
      </c>
      <c r="R79">
        <v>2.75212962962962E-2</v>
      </c>
      <c r="S79">
        <v>3.10935185185185E-2</v>
      </c>
      <c r="T79">
        <v>3.10935185185185E-2</v>
      </c>
      <c r="U79">
        <v>3.10935185185185E-2</v>
      </c>
      <c r="V79">
        <v>2.75212962962962E-2</v>
      </c>
      <c r="W79">
        <v>3.10935185185185E-2</v>
      </c>
      <c r="X79">
        <v>2.75212962962962E-2</v>
      </c>
      <c r="Y79">
        <v>3.10935185185185E-2</v>
      </c>
      <c r="Z79">
        <v>2.75212962962962E-2</v>
      </c>
      <c r="AA79">
        <v>2.75212962962962E-2</v>
      </c>
      <c r="AB79">
        <v>3.10935185185185E-2</v>
      </c>
      <c r="AC79">
        <v>3.10935185185185E-2</v>
      </c>
      <c r="AD79">
        <v>2.75212962962962E-2</v>
      </c>
      <c r="AE79">
        <v>2.75212962962962E-2</v>
      </c>
      <c r="AF79">
        <v>3.10935185185185E-2</v>
      </c>
      <c r="AG79">
        <v>3.10935185185185E-2</v>
      </c>
    </row>
    <row r="80" spans="1:33" hidden="1" x14ac:dyDescent="0.3">
      <c r="A80" t="s">
        <v>100</v>
      </c>
      <c r="B80">
        <v>78</v>
      </c>
      <c r="C80" t="str">
        <f>LEFT(Table134589[[#This Row],[Contingency id]])</f>
        <v>A</v>
      </c>
      <c r="D80">
        <v>1.40845070422535</v>
      </c>
      <c r="E80">
        <v>1</v>
      </c>
      <c r="F80">
        <v>71</v>
      </c>
      <c r="G80">
        <v>71</v>
      </c>
      <c r="H80">
        <v>2.9112676056338001E-2</v>
      </c>
      <c r="I80" s="2">
        <f>AVERAGE(Table134589[[#This Row],[Estimated costs 1]:[Estimated costs 20]])</f>
        <v>2.9112676056338004E-2</v>
      </c>
      <c r="J80" s="2">
        <f>_xlfn.STDEV.P(Table134589[[#This Row],[Estimated costs 1]:[Estimated costs 20]])</f>
        <v>3.4694469519536142E-18</v>
      </c>
      <c r="K80" s="2">
        <f>Table134589[[#This Row],[Dev]]/Table134589[[#This Row],[Mean]]*100</f>
        <v>1.1917306898340918E-14</v>
      </c>
      <c r="L80" s="2">
        <f>Table134589[[#This Row],[Estimated costs 1]]-Table134589[[#This Row],[Actual cost]]</f>
        <v>0</v>
      </c>
      <c r="M80" s="2">
        <f>Table134589[[#This Row],[Diff 1]]/Table134589[[#This Row],[Actual cost]]*100</f>
        <v>0</v>
      </c>
      <c r="N80">
        <v>2.9112676056338001E-2</v>
      </c>
      <c r="O80">
        <v>2.9112676056338001E-2</v>
      </c>
      <c r="P80">
        <v>2.9112676056338001E-2</v>
      </c>
      <c r="Q80">
        <v>2.9112676056338001E-2</v>
      </c>
      <c r="R80">
        <v>2.9112676056338001E-2</v>
      </c>
      <c r="S80">
        <v>2.9112676056338001E-2</v>
      </c>
      <c r="T80">
        <v>2.9112676056338001E-2</v>
      </c>
      <c r="U80">
        <v>2.9112676056338001E-2</v>
      </c>
      <c r="V80">
        <v>2.9112676056338001E-2</v>
      </c>
      <c r="W80">
        <v>2.9112676056338001E-2</v>
      </c>
      <c r="X80">
        <v>2.9112676056338001E-2</v>
      </c>
      <c r="Y80">
        <v>2.9112676056338001E-2</v>
      </c>
      <c r="Z80">
        <v>2.9112676056338001E-2</v>
      </c>
      <c r="AA80">
        <v>2.9112676056338001E-2</v>
      </c>
      <c r="AB80">
        <v>2.9112676056338001E-2</v>
      </c>
      <c r="AC80">
        <v>2.9112676056338001E-2</v>
      </c>
      <c r="AD80">
        <v>2.9112676056338001E-2</v>
      </c>
      <c r="AE80">
        <v>2.9112676056338001E-2</v>
      </c>
      <c r="AF80">
        <v>2.9112676056338001E-2</v>
      </c>
      <c r="AG80">
        <v>2.9112676056338001E-2</v>
      </c>
    </row>
    <row r="81" spans="1:33" hidden="1" x14ac:dyDescent="0.3">
      <c r="A81" t="s">
        <v>101</v>
      </c>
      <c r="B81">
        <v>79</v>
      </c>
      <c r="C81" t="str">
        <f>LEFT(Table134589[[#This Row],[Contingency id]])</f>
        <v>C</v>
      </c>
      <c r="D81">
        <v>12.5</v>
      </c>
      <c r="E81">
        <v>1.0322580645161199</v>
      </c>
      <c r="F81">
        <v>64</v>
      </c>
      <c r="G81">
        <v>62</v>
      </c>
      <c r="H81">
        <v>2.7507812499999999E-2</v>
      </c>
      <c r="I81" s="2">
        <f>AVERAGE(Table134589[[#This Row],[Estimated costs 1]:[Estimated costs 20]])</f>
        <v>2.7667187499999968E-2</v>
      </c>
      <c r="J81" s="2">
        <f>_xlfn.STDEV.P(Table134589[[#This Row],[Estimated costs 1]:[Estimated costs 20]])</f>
        <v>7.8077485551214889E-4</v>
      </c>
      <c r="K81" s="2">
        <f>Table134589[[#This Row],[Dev]]/Table134589[[#This Row],[Mean]]*100</f>
        <v>2.822024665543434</v>
      </c>
      <c r="L81" s="2">
        <f>Table134589[[#This Row],[Estimated costs 1]]-Table134589[[#This Row],[Actual cost]]</f>
        <v>-7.9687500000009959E-4</v>
      </c>
      <c r="M81" s="2">
        <f>Table134589[[#This Row],[Diff 1]]/Table134589[[#This Row],[Actual cost]]*100</f>
        <v>-2.89690428855475</v>
      </c>
      <c r="N81">
        <v>2.67109374999999E-2</v>
      </c>
      <c r="O81">
        <v>2.8304687500000002E-2</v>
      </c>
      <c r="P81">
        <v>2.8304687500000002E-2</v>
      </c>
      <c r="Q81">
        <v>2.67109375E-2</v>
      </c>
      <c r="R81">
        <v>2.67109374999999E-2</v>
      </c>
      <c r="S81">
        <v>2.67109374999999E-2</v>
      </c>
      <c r="T81">
        <v>2.8304687500000002E-2</v>
      </c>
      <c r="U81">
        <v>2.67109375E-2</v>
      </c>
      <c r="V81">
        <v>2.8304687499999901E-2</v>
      </c>
      <c r="W81">
        <v>2.8304687500000002E-2</v>
      </c>
      <c r="X81">
        <v>2.67109375E-2</v>
      </c>
      <c r="Y81">
        <v>2.8304687500000002E-2</v>
      </c>
      <c r="Z81">
        <v>2.8304687500000002E-2</v>
      </c>
      <c r="AA81">
        <v>2.8304687499999901E-2</v>
      </c>
      <c r="AB81">
        <v>2.67109375E-2</v>
      </c>
      <c r="AC81">
        <v>2.8304687500000002E-2</v>
      </c>
      <c r="AD81">
        <v>2.8304687500000002E-2</v>
      </c>
      <c r="AE81">
        <v>2.8304687500000002E-2</v>
      </c>
      <c r="AF81">
        <v>2.8304687500000002E-2</v>
      </c>
      <c r="AG81">
        <v>2.67109375E-2</v>
      </c>
    </row>
    <row r="82" spans="1:33" hidden="1" x14ac:dyDescent="0.3">
      <c r="A82" t="s">
        <v>102</v>
      </c>
      <c r="B82">
        <v>80</v>
      </c>
      <c r="C82" t="str">
        <f>LEFT(Table134589[[#This Row],[Contingency id]])</f>
        <v>A</v>
      </c>
      <c r="D82">
        <v>9.6491228070175392</v>
      </c>
      <c r="E82">
        <v>1.0754716981132</v>
      </c>
      <c r="F82">
        <v>114</v>
      </c>
      <c r="G82">
        <v>106</v>
      </c>
      <c r="H82">
        <v>2.5331578947368399E-2</v>
      </c>
      <c r="I82" s="2">
        <f>AVERAGE(Table134589[[#This Row],[Estimated costs 1]:[Estimated costs 20]])</f>
        <v>2.606289473684209E-2</v>
      </c>
      <c r="J82" s="2">
        <f>_xlfn.STDEV.P(Table134589[[#This Row],[Estimated costs 1]:[Estimated costs 20]])</f>
        <v>2.3254360006470846E-3</v>
      </c>
      <c r="K82" s="2">
        <f>Table134589[[#This Row],[Dev]]/Table134589[[#This Row],[Mean]]*100</f>
        <v>8.9224010768070414</v>
      </c>
      <c r="L82" s="2">
        <f>Table134589[[#This Row],[Estimated costs 1]]-Table134589[[#This Row],[Actual cost]]</f>
        <v>-2.4377192982455997E-3</v>
      </c>
      <c r="M82" s="2">
        <f>Table134589[[#This Row],[Diff 1]]/Table134589[[#This Row],[Actual cost]]*100</f>
        <v>-9.6232426068286792</v>
      </c>
      <c r="N82">
        <v>2.28938596491228E-2</v>
      </c>
      <c r="O82">
        <v>2.28938596491228E-2</v>
      </c>
      <c r="P82">
        <v>2.7769298245613999E-2</v>
      </c>
      <c r="Q82">
        <v>2.7769298245613999E-2</v>
      </c>
      <c r="R82">
        <v>2.7769298245613999E-2</v>
      </c>
      <c r="S82">
        <v>2.7769298245613999E-2</v>
      </c>
      <c r="T82">
        <v>2.28938596491228E-2</v>
      </c>
      <c r="U82">
        <v>2.28938596491228E-2</v>
      </c>
      <c r="V82">
        <v>2.28938596491228E-2</v>
      </c>
      <c r="W82">
        <v>2.7769298245613999E-2</v>
      </c>
      <c r="X82">
        <v>2.7769298245613999E-2</v>
      </c>
      <c r="Y82">
        <v>2.7769298245613999E-2</v>
      </c>
      <c r="Z82">
        <v>2.7769298245613999E-2</v>
      </c>
      <c r="AA82">
        <v>2.28938596491228E-2</v>
      </c>
      <c r="AB82">
        <v>2.7769298245613999E-2</v>
      </c>
      <c r="AC82">
        <v>2.7769298245613999E-2</v>
      </c>
      <c r="AD82">
        <v>2.7769298245613999E-2</v>
      </c>
      <c r="AE82">
        <v>2.28938596491228E-2</v>
      </c>
      <c r="AF82">
        <v>2.7769298245613999E-2</v>
      </c>
      <c r="AG82">
        <v>2.7769298245613999E-2</v>
      </c>
    </row>
    <row r="83" spans="1:33" hidden="1" x14ac:dyDescent="0.3">
      <c r="A83" t="s">
        <v>103</v>
      </c>
      <c r="B83">
        <v>81</v>
      </c>
      <c r="C83" t="str">
        <f>LEFT(Table134589[[#This Row],[Contingency id]])</f>
        <v>C</v>
      </c>
      <c r="D83">
        <v>100</v>
      </c>
      <c r="E83">
        <v>1</v>
      </c>
      <c r="F83">
        <v>57</v>
      </c>
      <c r="G83">
        <v>57</v>
      </c>
      <c r="H83">
        <v>2.4998771929824502E-2</v>
      </c>
      <c r="I83" s="2">
        <f>AVERAGE(Table134589[[#This Row],[Estimated costs 1]:[Estimated costs 20]])</f>
        <v>2.4998771929824512E-2</v>
      </c>
      <c r="J83" s="2">
        <f>_xlfn.STDEV.P(Table134589[[#This Row],[Estimated costs 1]:[Estimated costs 20]])</f>
        <v>1.0408340855860843E-17</v>
      </c>
      <c r="K83" s="2">
        <f>Table134589[[#This Row],[Dev]]/Table134589[[#This Row],[Mean]]*100</f>
        <v>4.1635408671588723E-14</v>
      </c>
      <c r="L83" s="2">
        <f>Table134589[[#This Row],[Estimated costs 1]]-Table134589[[#This Row],[Actual cost]]</f>
        <v>0</v>
      </c>
      <c r="M83" s="2">
        <f>Table134589[[#This Row],[Diff 1]]/Table134589[[#This Row],[Actual cost]]*100</f>
        <v>0</v>
      </c>
      <c r="N83">
        <v>2.4998771929824502E-2</v>
      </c>
      <c r="O83">
        <v>2.4998771929824502E-2</v>
      </c>
      <c r="P83">
        <v>2.4998771929824502E-2</v>
      </c>
      <c r="Q83">
        <v>2.4998771929824502E-2</v>
      </c>
      <c r="R83">
        <v>2.4998771929824502E-2</v>
      </c>
      <c r="S83">
        <v>2.4998771929824502E-2</v>
      </c>
      <c r="T83">
        <v>2.4998771929824502E-2</v>
      </c>
      <c r="U83">
        <v>2.4998771929824502E-2</v>
      </c>
      <c r="V83">
        <v>2.4998771929824502E-2</v>
      </c>
      <c r="W83">
        <v>2.4998771929824502E-2</v>
      </c>
      <c r="X83">
        <v>2.4998771929824502E-2</v>
      </c>
      <c r="Y83">
        <v>2.4998771929824502E-2</v>
      </c>
      <c r="Z83">
        <v>2.4998771929824502E-2</v>
      </c>
      <c r="AA83">
        <v>2.4998771929824502E-2</v>
      </c>
      <c r="AB83">
        <v>2.4998771929824502E-2</v>
      </c>
      <c r="AC83">
        <v>2.4998771929824502E-2</v>
      </c>
      <c r="AD83">
        <v>2.4998771929824502E-2</v>
      </c>
      <c r="AE83">
        <v>2.4998771929824502E-2</v>
      </c>
      <c r="AF83">
        <v>2.4998771929824502E-2</v>
      </c>
      <c r="AG83">
        <v>2.4998771929824502E-2</v>
      </c>
    </row>
    <row r="84" spans="1:33" hidden="1" x14ac:dyDescent="0.3">
      <c r="A84" t="s">
        <v>104</v>
      </c>
      <c r="B84">
        <v>82</v>
      </c>
      <c r="C84" t="str">
        <f>LEFT(Table134589[[#This Row],[Contingency id]])</f>
        <v>A</v>
      </c>
      <c r="D84">
        <v>1.0152284263959299</v>
      </c>
      <c r="E84">
        <v>1.0478723404255299</v>
      </c>
      <c r="F84">
        <v>197</v>
      </c>
      <c r="G84">
        <v>188</v>
      </c>
      <c r="H84">
        <v>2.4329949238578601E-2</v>
      </c>
      <c r="I84" s="2">
        <f>AVERAGE(Table134589[[#This Row],[Estimated costs 1]:[Estimated costs 20]])</f>
        <v>2.4329949238578608E-2</v>
      </c>
      <c r="J84" s="2">
        <f>_xlfn.STDEV.P(Table134589[[#This Row],[Estimated costs 1]:[Estimated costs 20]])</f>
        <v>6.9388939039072284E-18</v>
      </c>
      <c r="K84" s="2">
        <f>Table134589[[#This Row],[Dev]]/Table134589[[#This Row],[Mean]]*100</f>
        <v>2.8519968684951554E-14</v>
      </c>
      <c r="L84" s="2">
        <f>Table134589[[#This Row],[Estimated costs 1]]-Table134589[[#This Row],[Actual cost]]</f>
        <v>0</v>
      </c>
      <c r="M84" s="2">
        <f>Table134589[[#This Row],[Diff 1]]/Table134589[[#This Row],[Actual cost]]*100</f>
        <v>0</v>
      </c>
      <c r="N84">
        <v>2.4329949238578601E-2</v>
      </c>
      <c r="O84">
        <v>2.4329949238578601E-2</v>
      </c>
      <c r="P84">
        <v>2.4329949238578601E-2</v>
      </c>
      <c r="Q84">
        <v>2.4329949238578601E-2</v>
      </c>
      <c r="R84">
        <v>2.4329949238578601E-2</v>
      </c>
      <c r="S84">
        <v>2.4329949238578601E-2</v>
      </c>
      <c r="T84">
        <v>2.4329949238578601E-2</v>
      </c>
      <c r="U84">
        <v>2.4329949238578601E-2</v>
      </c>
      <c r="V84">
        <v>2.4329949238578601E-2</v>
      </c>
      <c r="W84">
        <v>2.4329949238578601E-2</v>
      </c>
      <c r="X84">
        <v>2.4329949238578601E-2</v>
      </c>
      <c r="Y84">
        <v>2.4329949238578601E-2</v>
      </c>
      <c r="Z84">
        <v>2.4329949238578601E-2</v>
      </c>
      <c r="AA84">
        <v>2.4329949238578601E-2</v>
      </c>
      <c r="AB84">
        <v>2.4329949238578601E-2</v>
      </c>
      <c r="AC84">
        <v>2.4329949238578601E-2</v>
      </c>
      <c r="AD84">
        <v>2.4329949238578601E-2</v>
      </c>
      <c r="AE84">
        <v>2.4329949238578601E-2</v>
      </c>
      <c r="AF84">
        <v>2.4329949238578601E-2</v>
      </c>
      <c r="AG84">
        <v>2.4329949238578601E-2</v>
      </c>
    </row>
    <row r="85" spans="1:33" hidden="1" x14ac:dyDescent="0.3">
      <c r="A85" t="s">
        <v>105</v>
      </c>
      <c r="B85">
        <v>83</v>
      </c>
      <c r="C85" t="str">
        <f>LEFT(Table134589[[#This Row],[Contingency id]])</f>
        <v>C</v>
      </c>
      <c r="D85">
        <v>100</v>
      </c>
      <c r="E85">
        <v>1.0363636363636299</v>
      </c>
      <c r="F85">
        <v>57</v>
      </c>
      <c r="G85">
        <v>55</v>
      </c>
      <c r="H85">
        <v>2.4305964912280702E-2</v>
      </c>
      <c r="I85" s="2">
        <f>AVERAGE(Table134589[[#This Row],[Estimated costs 1]:[Estimated costs 20]])</f>
        <v>2.430068421052628E-2</v>
      </c>
      <c r="J85" s="2">
        <f>_xlfn.STDEV.P(Table134589[[#This Row],[Estimated costs 1]:[Estimated costs 20]])</f>
        <v>5.2006400983962583E-5</v>
      </c>
      <c r="K85" s="2">
        <f>Table134589[[#This Row],[Dev]]/Table134589[[#This Row],[Mean]]*100</f>
        <v>0.21401208514711315</v>
      </c>
      <c r="L85" s="2">
        <f>Table134589[[#This Row],[Estimated costs 1]]-Table134589[[#This Row],[Actual cost]]</f>
        <v>-1.3859649122902745E-5</v>
      </c>
      <c r="M85" s="2">
        <f>Table134589[[#This Row],[Diff 1]]/Table134589[[#This Row],[Actual cost]]*100</f>
        <v>-5.7021596027648724E-2</v>
      </c>
      <c r="N85">
        <v>2.4292105263157799E-2</v>
      </c>
      <c r="O85">
        <v>2.43198245614035E-2</v>
      </c>
      <c r="P85">
        <v>2.4241929824561401E-2</v>
      </c>
      <c r="Q85">
        <v>2.4369999999999899E-2</v>
      </c>
      <c r="R85">
        <v>2.4369999999999999E-2</v>
      </c>
      <c r="S85">
        <v>2.4241929824561401E-2</v>
      </c>
      <c r="T85">
        <v>2.4241929824561401E-2</v>
      </c>
      <c r="U85">
        <v>2.4369999999999999E-2</v>
      </c>
      <c r="V85">
        <v>2.4292105263157799E-2</v>
      </c>
      <c r="W85">
        <v>2.4241929824561401E-2</v>
      </c>
      <c r="X85">
        <v>2.4241929824561401E-2</v>
      </c>
      <c r="Y85">
        <v>2.4292105263157799E-2</v>
      </c>
      <c r="Z85">
        <v>2.4241929824561401E-2</v>
      </c>
      <c r="AA85">
        <v>2.4369999999999899E-2</v>
      </c>
      <c r="AB85">
        <v>2.4369999999999999E-2</v>
      </c>
      <c r="AC85">
        <v>2.4241929824561401E-2</v>
      </c>
      <c r="AD85">
        <v>2.4292105263157799E-2</v>
      </c>
      <c r="AE85">
        <v>2.4369999999999999E-2</v>
      </c>
      <c r="AF85">
        <v>2.43198245614035E-2</v>
      </c>
      <c r="AG85">
        <v>2.4292105263157799E-2</v>
      </c>
    </row>
    <row r="86" spans="1:33" x14ac:dyDescent="0.3">
      <c r="A86" t="s">
        <v>106</v>
      </c>
      <c r="B86">
        <v>84</v>
      </c>
      <c r="C86" t="str">
        <f>LEFT(Table134589[[#This Row],[Contingency id]])</f>
        <v>B</v>
      </c>
      <c r="D86">
        <v>7.4380165289256199</v>
      </c>
      <c r="E86">
        <v>1.05217391304347</v>
      </c>
      <c r="F86">
        <v>121</v>
      </c>
      <c r="G86">
        <v>115</v>
      </c>
      <c r="H86">
        <v>2.3538099173553699E-2</v>
      </c>
      <c r="I86" s="2">
        <f>AVERAGE(Table134589[[#This Row],[Estimated costs 1]:[Estimated costs 20]])</f>
        <v>2.3538099173553702E-2</v>
      </c>
      <c r="J86" s="2">
        <f>_xlfn.STDEV.P(Table134589[[#This Row],[Estimated costs 1]:[Estimated costs 20]])</f>
        <v>3.4694469519536142E-18</v>
      </c>
      <c r="K86" s="2">
        <f>Table134589[[#This Row],[Dev]]/Table134589[[#This Row],[Mean]]*100</f>
        <v>1.4739707426552611E-14</v>
      </c>
      <c r="L86" s="2">
        <f>Table134589[[#This Row],[Estimated costs 1]]-Table134589[[#This Row],[Actual cost]]</f>
        <v>0</v>
      </c>
      <c r="M86" s="2">
        <f>Table134589[[#This Row],[Diff 1]]/Table134589[[#This Row],[Actual cost]]*100</f>
        <v>0</v>
      </c>
      <c r="N86">
        <v>2.3538099173553699E-2</v>
      </c>
      <c r="O86">
        <v>2.3538099173553699E-2</v>
      </c>
      <c r="P86">
        <v>2.3538099173553699E-2</v>
      </c>
      <c r="Q86">
        <v>2.3538099173553699E-2</v>
      </c>
      <c r="R86">
        <v>2.3538099173553699E-2</v>
      </c>
      <c r="S86">
        <v>2.3538099173553699E-2</v>
      </c>
      <c r="T86">
        <v>2.3538099173553699E-2</v>
      </c>
      <c r="U86">
        <v>2.3538099173553699E-2</v>
      </c>
      <c r="V86">
        <v>2.3538099173553699E-2</v>
      </c>
      <c r="W86">
        <v>2.3538099173553699E-2</v>
      </c>
      <c r="X86">
        <v>2.3538099173553699E-2</v>
      </c>
      <c r="Y86">
        <v>2.3538099173553699E-2</v>
      </c>
      <c r="Z86">
        <v>2.3538099173553699E-2</v>
      </c>
      <c r="AA86">
        <v>2.3538099173553699E-2</v>
      </c>
      <c r="AB86">
        <v>2.3538099173553699E-2</v>
      </c>
      <c r="AC86">
        <v>2.3538099173553699E-2</v>
      </c>
      <c r="AD86">
        <v>2.3538099173553699E-2</v>
      </c>
      <c r="AE86">
        <v>2.3538099173553699E-2</v>
      </c>
      <c r="AF86">
        <v>2.3538099173553699E-2</v>
      </c>
      <c r="AG86">
        <v>2.3538099173553699E-2</v>
      </c>
    </row>
    <row r="87" spans="1:33" hidden="1" x14ac:dyDescent="0.3">
      <c r="A87" t="s">
        <v>107</v>
      </c>
      <c r="B87">
        <v>85</v>
      </c>
      <c r="C87" t="str">
        <f>LEFT(Table134589[[#This Row],[Contingency id]])</f>
        <v>C</v>
      </c>
      <c r="D87">
        <v>100</v>
      </c>
      <c r="E87">
        <v>1.05633802816901</v>
      </c>
      <c r="F87">
        <v>75</v>
      </c>
      <c r="G87">
        <v>71</v>
      </c>
      <c r="H87">
        <v>2.33634666666666E-2</v>
      </c>
      <c r="I87" s="2">
        <f>AVERAGE(Table134589[[#This Row],[Estimated costs 1]:[Estimated costs 20]])</f>
        <v>2.3388626666666613E-2</v>
      </c>
      <c r="J87" s="2">
        <f>_xlfn.STDEV.P(Table134589[[#This Row],[Estimated costs 1]:[Estimated costs 20]])</f>
        <v>9.4502026786031764E-5</v>
      </c>
      <c r="K87" s="2">
        <f>Table134589[[#This Row],[Dev]]/Table134589[[#This Row],[Mean]]*100</f>
        <v>0.40405120032428293</v>
      </c>
      <c r="L87" s="2">
        <f>Table134589[[#This Row],[Estimated costs 1]]-Table134589[[#This Row],[Actual cost]]</f>
        <v>1.5066666666698619E-5</v>
      </c>
      <c r="M87" s="2">
        <f>Table134589[[#This Row],[Diff 1]]/Table134589[[#This Row],[Actual cost]]*100</f>
        <v>6.4488146736351892E-2</v>
      </c>
      <c r="N87">
        <v>2.3378533333333298E-2</v>
      </c>
      <c r="O87">
        <v>2.3378533333333298E-2</v>
      </c>
      <c r="P87">
        <v>2.32670666666666E-2</v>
      </c>
      <c r="Q87">
        <v>2.3337466666666602E-2</v>
      </c>
      <c r="R87">
        <v>2.32670666666666E-2</v>
      </c>
      <c r="S87">
        <v>2.35678666666666E-2</v>
      </c>
      <c r="T87">
        <v>2.3389466666666602E-2</v>
      </c>
      <c r="U87">
        <v>2.3456399999999999E-2</v>
      </c>
      <c r="V87">
        <v>2.3456399999999999E-2</v>
      </c>
      <c r="W87">
        <v>2.34489333333333E-2</v>
      </c>
      <c r="X87">
        <v>2.34489333333333E-2</v>
      </c>
      <c r="Y87">
        <v>2.3456399999999999E-2</v>
      </c>
      <c r="Z87">
        <v>2.3389466666666602E-2</v>
      </c>
      <c r="AA87">
        <v>2.3389466666666602E-2</v>
      </c>
      <c r="AB87">
        <v>2.3337466666666602E-2</v>
      </c>
      <c r="AC87">
        <v>2.3378533333333298E-2</v>
      </c>
      <c r="AD87">
        <v>2.3497466666666599E-2</v>
      </c>
      <c r="AE87">
        <v>2.3159066666666599E-2</v>
      </c>
      <c r="AF87">
        <v>2.3270533333333301E-2</v>
      </c>
      <c r="AG87">
        <v>2.3497466666666599E-2</v>
      </c>
    </row>
    <row r="88" spans="1:33" hidden="1" x14ac:dyDescent="0.3">
      <c r="A88" t="s">
        <v>108</v>
      </c>
      <c r="B88">
        <v>86</v>
      </c>
      <c r="C88" t="str">
        <f>LEFT(Table134589[[#This Row],[Contingency id]])</f>
        <v>C</v>
      </c>
      <c r="D88">
        <v>100</v>
      </c>
      <c r="E88">
        <v>1.0185185185185099</v>
      </c>
      <c r="F88">
        <v>55</v>
      </c>
      <c r="G88">
        <v>54</v>
      </c>
      <c r="H88">
        <v>2.3251636363636301E-2</v>
      </c>
      <c r="I88" s="2">
        <f>AVERAGE(Table134589[[#This Row],[Estimated costs 1]:[Estimated costs 20]])</f>
        <v>2.3251636363636342E-2</v>
      </c>
      <c r="J88" s="2">
        <f>_xlfn.STDEV.P(Table134589[[#This Row],[Estimated costs 1]:[Estimated costs 20]])</f>
        <v>4.9454545454550441E-5</v>
      </c>
      <c r="K88" s="2">
        <f>Table134589[[#This Row],[Dev]]/Table134589[[#This Row],[Mean]]*100</f>
        <v>0.21269275280725322</v>
      </c>
      <c r="L88" s="2">
        <f>Table134589[[#This Row],[Estimated costs 1]]-Table134589[[#This Row],[Actual cost]]</f>
        <v>-4.9454545454501869E-5</v>
      </c>
      <c r="M88" s="2">
        <f>Table134589[[#This Row],[Diff 1]]/Table134589[[#This Row],[Actual cost]]*100</f>
        <v>-0.21269275280704469</v>
      </c>
      <c r="N88">
        <v>2.3202181818181799E-2</v>
      </c>
      <c r="O88">
        <v>2.3202181818181799E-2</v>
      </c>
      <c r="P88">
        <v>2.3202181818181799E-2</v>
      </c>
      <c r="Q88">
        <v>2.33010909090909E-2</v>
      </c>
      <c r="R88">
        <v>2.33010909090909E-2</v>
      </c>
      <c r="S88">
        <v>2.3202181818181799E-2</v>
      </c>
      <c r="T88">
        <v>2.33010909090909E-2</v>
      </c>
      <c r="U88">
        <v>2.33010909090909E-2</v>
      </c>
      <c r="V88">
        <v>2.3202181818181799E-2</v>
      </c>
      <c r="W88">
        <v>2.3202181818181799E-2</v>
      </c>
      <c r="X88">
        <v>2.33010909090909E-2</v>
      </c>
      <c r="Y88">
        <v>2.3202181818181799E-2</v>
      </c>
      <c r="Z88">
        <v>2.33010909090909E-2</v>
      </c>
      <c r="AA88">
        <v>2.33010909090909E-2</v>
      </c>
      <c r="AB88">
        <v>2.3202181818181799E-2</v>
      </c>
      <c r="AC88">
        <v>2.33010909090909E-2</v>
      </c>
      <c r="AD88">
        <v>2.33010909090909E-2</v>
      </c>
      <c r="AE88">
        <v>2.3202181818181799E-2</v>
      </c>
      <c r="AF88">
        <v>2.33010909090909E-2</v>
      </c>
      <c r="AG88">
        <v>2.3202181818181799E-2</v>
      </c>
    </row>
    <row r="89" spans="1:33" x14ac:dyDescent="0.3">
      <c r="A89" t="s">
        <v>109</v>
      </c>
      <c r="B89">
        <v>87</v>
      </c>
      <c r="C89" t="str">
        <f>LEFT(Table134589[[#This Row],[Contingency id]])</f>
        <v>B</v>
      </c>
      <c r="D89">
        <v>13.559322033898299</v>
      </c>
      <c r="E89">
        <v>1.0535714285714199</v>
      </c>
      <c r="F89">
        <v>59</v>
      </c>
      <c r="G89">
        <v>56</v>
      </c>
      <c r="H89">
        <v>2.2837457627118599E-2</v>
      </c>
      <c r="I89" s="2">
        <f>AVERAGE(Table134589[[#This Row],[Estimated costs 1]:[Estimated costs 20]])</f>
        <v>2.2837457627118602E-2</v>
      </c>
      <c r="J89" s="2">
        <f>_xlfn.STDEV.P(Table134589[[#This Row],[Estimated costs 1]:[Estimated costs 20]])</f>
        <v>1.0033898305085011E-3</v>
      </c>
      <c r="K89" s="2">
        <f>Table134589[[#This Row],[Dev]]/Table134589[[#This Row],[Mean]]*100</f>
        <v>4.3936144158052617</v>
      </c>
      <c r="L89" s="2">
        <f>Table134589[[#This Row],[Estimated costs 1]]-Table134589[[#This Row],[Actual cost]]</f>
        <v>-1.0033898305084991E-3</v>
      </c>
      <c r="M89" s="2">
        <f>Table134589[[#This Row],[Diff 1]]/Table134589[[#This Row],[Actual cost]]*100</f>
        <v>-4.3936144158052537</v>
      </c>
      <c r="N89">
        <v>2.1834067796610099E-2</v>
      </c>
      <c r="O89">
        <v>2.3840847457627101E-2</v>
      </c>
      <c r="P89">
        <v>2.1834067796610099E-2</v>
      </c>
      <c r="Q89">
        <v>2.3840847457627101E-2</v>
      </c>
      <c r="R89">
        <v>2.1834067796610099E-2</v>
      </c>
      <c r="S89">
        <v>2.1834067796610099E-2</v>
      </c>
      <c r="T89">
        <v>2.3840847457627101E-2</v>
      </c>
      <c r="U89">
        <v>2.3840847457627101E-2</v>
      </c>
      <c r="V89">
        <v>2.1834067796610099E-2</v>
      </c>
      <c r="W89">
        <v>2.1834067796610099E-2</v>
      </c>
      <c r="X89">
        <v>2.1834067796610099E-2</v>
      </c>
      <c r="Y89">
        <v>2.1834067796610099E-2</v>
      </c>
      <c r="Z89">
        <v>2.1834067796610099E-2</v>
      </c>
      <c r="AA89">
        <v>2.3840847457627101E-2</v>
      </c>
      <c r="AB89">
        <v>2.3840847457627101E-2</v>
      </c>
      <c r="AC89">
        <v>2.1834067796610099E-2</v>
      </c>
      <c r="AD89">
        <v>2.3840847457627101E-2</v>
      </c>
      <c r="AE89">
        <v>2.3840847457627101E-2</v>
      </c>
      <c r="AF89">
        <v>2.3840847457627101E-2</v>
      </c>
      <c r="AG89">
        <v>2.3840847457627101E-2</v>
      </c>
    </row>
    <row r="90" spans="1:33" x14ac:dyDescent="0.3">
      <c r="A90" t="s">
        <v>110</v>
      </c>
      <c r="B90">
        <v>88</v>
      </c>
      <c r="C90" t="str">
        <f>LEFT(Table134589[[#This Row],[Contingency id]])</f>
        <v>B</v>
      </c>
      <c r="D90">
        <v>100</v>
      </c>
      <c r="E90">
        <v>1.0447761194029801</v>
      </c>
      <c r="F90">
        <v>70</v>
      </c>
      <c r="G90">
        <v>67</v>
      </c>
      <c r="H90">
        <v>2.2575857142857099E-2</v>
      </c>
      <c r="I90" s="2">
        <f>AVERAGE(Table134589[[#This Row],[Estimated costs 1]:[Estimated costs 20]])</f>
        <v>2.2566157142857098E-2</v>
      </c>
      <c r="J90" s="2">
        <f>_xlfn.STDEV.P(Table134589[[#This Row],[Estimated costs 1]:[Estimated costs 20]])</f>
        <v>8.9146358676660885E-5</v>
      </c>
      <c r="K90" s="2">
        <f>Table134589[[#This Row],[Dev]]/Table134589[[#This Row],[Mean]]*100</f>
        <v>0.39504448237381229</v>
      </c>
      <c r="L90" s="2">
        <f>Table134589[[#This Row],[Estimated costs 1]]-Table134589[[#This Row],[Actual cost]]</f>
        <v>-9.1714285714299126E-5</v>
      </c>
      <c r="M90" s="2">
        <f>Table134589[[#This Row],[Diff 1]]/Table134589[[#This Row],[Actual cost]]*100</f>
        <v>-0.40624940676202459</v>
      </c>
      <c r="N90">
        <v>2.24841428571428E-2</v>
      </c>
      <c r="O90">
        <v>2.2479285714285702E-2</v>
      </c>
      <c r="P90">
        <v>2.2667571428571402E-2</v>
      </c>
      <c r="Q90">
        <v>2.24841428571428E-2</v>
      </c>
      <c r="R90">
        <v>2.2494714285714201E-2</v>
      </c>
      <c r="S90">
        <v>2.26724285714285E-2</v>
      </c>
      <c r="T90">
        <v>2.2479285714285702E-2</v>
      </c>
      <c r="U90">
        <v>2.2494714285714201E-2</v>
      </c>
      <c r="V90">
        <v>2.24841428571428E-2</v>
      </c>
      <c r="W90">
        <v>2.2657E-2</v>
      </c>
      <c r="X90">
        <v>2.2657E-2</v>
      </c>
      <c r="Y90">
        <v>2.2667571428571402E-2</v>
      </c>
      <c r="Z90">
        <v>2.2494714285714201E-2</v>
      </c>
      <c r="AA90">
        <v>2.2657E-2</v>
      </c>
      <c r="AB90">
        <v>2.2667571428571402E-2</v>
      </c>
      <c r="AC90">
        <v>2.2661857142857102E-2</v>
      </c>
      <c r="AD90">
        <v>2.24841428571428E-2</v>
      </c>
      <c r="AE90">
        <v>2.24841428571428E-2</v>
      </c>
      <c r="AF90">
        <v>2.26724285714285E-2</v>
      </c>
      <c r="AG90">
        <v>2.2479285714285702E-2</v>
      </c>
    </row>
    <row r="91" spans="1:33" hidden="1" x14ac:dyDescent="0.3">
      <c r="A91" t="s">
        <v>111</v>
      </c>
      <c r="B91">
        <v>89</v>
      </c>
      <c r="C91" t="str">
        <f>LEFT(Table134589[[#This Row],[Contingency id]])</f>
        <v>A</v>
      </c>
      <c r="D91">
        <v>10.8108108108108</v>
      </c>
      <c r="E91">
        <v>1</v>
      </c>
      <c r="F91">
        <v>74</v>
      </c>
      <c r="G91">
        <v>74</v>
      </c>
      <c r="H91">
        <v>2.2090135135135101E-2</v>
      </c>
      <c r="I91" s="2">
        <f>AVERAGE(Table134589[[#This Row],[Estimated costs 1]:[Estimated costs 20]])</f>
        <v>2.2090135135135094E-2</v>
      </c>
      <c r="J91" s="2">
        <f>_xlfn.STDEV.P(Table134589[[#This Row],[Estimated costs 1]:[Estimated costs 20]])</f>
        <v>6.9388939039072284E-18</v>
      </c>
      <c r="K91" s="2">
        <f>Table134589[[#This Row],[Dev]]/Table134589[[#This Row],[Mean]]*100</f>
        <v>3.1411731351840792E-14</v>
      </c>
      <c r="L91" s="2">
        <f>Table134589[[#This Row],[Estimated costs 1]]-Table134589[[#This Row],[Actual cost]]</f>
        <v>0</v>
      </c>
      <c r="M91" s="2">
        <f>Table134589[[#This Row],[Diff 1]]/Table134589[[#This Row],[Actual cost]]*100</f>
        <v>0</v>
      </c>
      <c r="N91">
        <v>2.2090135135135101E-2</v>
      </c>
      <c r="O91">
        <v>2.2090135135135101E-2</v>
      </c>
      <c r="P91">
        <v>2.2090135135135101E-2</v>
      </c>
      <c r="Q91">
        <v>2.2090135135135101E-2</v>
      </c>
      <c r="R91">
        <v>2.2090135135135101E-2</v>
      </c>
      <c r="S91">
        <v>2.2090135135135101E-2</v>
      </c>
      <c r="T91">
        <v>2.2090135135135101E-2</v>
      </c>
      <c r="U91">
        <v>2.2090135135135101E-2</v>
      </c>
      <c r="V91">
        <v>2.2090135135135101E-2</v>
      </c>
      <c r="W91">
        <v>2.2090135135135101E-2</v>
      </c>
      <c r="X91">
        <v>2.2090135135135101E-2</v>
      </c>
      <c r="Y91">
        <v>2.2090135135135101E-2</v>
      </c>
      <c r="Z91">
        <v>2.2090135135135101E-2</v>
      </c>
      <c r="AA91">
        <v>2.2090135135135101E-2</v>
      </c>
      <c r="AB91">
        <v>2.2090135135135101E-2</v>
      </c>
      <c r="AC91">
        <v>2.2090135135135101E-2</v>
      </c>
      <c r="AD91">
        <v>2.2090135135135101E-2</v>
      </c>
      <c r="AE91">
        <v>2.2090135135135101E-2</v>
      </c>
      <c r="AF91">
        <v>2.2090135135135101E-2</v>
      </c>
      <c r="AG91">
        <v>2.2090135135135101E-2</v>
      </c>
    </row>
    <row r="92" spans="1:33" hidden="1" x14ac:dyDescent="0.3">
      <c r="A92" t="s">
        <v>112</v>
      </c>
      <c r="B92">
        <v>90</v>
      </c>
      <c r="C92" t="str">
        <f>LEFT(Table134589[[#This Row],[Contingency id]])</f>
        <v>A</v>
      </c>
      <c r="D92">
        <v>100</v>
      </c>
      <c r="E92">
        <v>1</v>
      </c>
      <c r="F92">
        <v>73</v>
      </c>
      <c r="G92">
        <v>73</v>
      </c>
      <c r="H92">
        <v>2.1432328767123199E-2</v>
      </c>
      <c r="I92" s="2">
        <f>AVERAGE(Table134589[[#This Row],[Estimated costs 1]:[Estimated costs 20]])</f>
        <v>2.1432328767123199E-2</v>
      </c>
      <c r="J92" s="2">
        <f>_xlfn.STDEV.P(Table134589[[#This Row],[Estimated costs 1]:[Estimated costs 20]])</f>
        <v>0</v>
      </c>
      <c r="K92" s="2">
        <f>Table134589[[#This Row],[Dev]]/Table134589[[#This Row],[Mean]]*100</f>
        <v>0</v>
      </c>
      <c r="L92" s="2">
        <f>Table134589[[#This Row],[Estimated costs 1]]-Table134589[[#This Row],[Actual cost]]</f>
        <v>0</v>
      </c>
      <c r="M92" s="2">
        <f>Table134589[[#This Row],[Diff 1]]/Table134589[[#This Row],[Actual cost]]*100</f>
        <v>0</v>
      </c>
      <c r="N92">
        <v>2.1432328767123199E-2</v>
      </c>
      <c r="O92">
        <v>2.1432328767123199E-2</v>
      </c>
      <c r="P92">
        <v>2.1432328767123199E-2</v>
      </c>
      <c r="Q92">
        <v>2.1432328767123199E-2</v>
      </c>
      <c r="R92">
        <v>2.1432328767123199E-2</v>
      </c>
      <c r="S92">
        <v>2.1432328767123199E-2</v>
      </c>
      <c r="T92">
        <v>2.1432328767123199E-2</v>
      </c>
      <c r="U92">
        <v>2.1432328767123199E-2</v>
      </c>
      <c r="V92">
        <v>2.1432328767123199E-2</v>
      </c>
      <c r="W92">
        <v>2.1432328767123199E-2</v>
      </c>
      <c r="X92">
        <v>2.1432328767123199E-2</v>
      </c>
      <c r="Y92">
        <v>2.1432328767123199E-2</v>
      </c>
      <c r="Z92">
        <v>2.1432328767123199E-2</v>
      </c>
      <c r="AA92">
        <v>2.1432328767123199E-2</v>
      </c>
      <c r="AB92">
        <v>2.1432328767123199E-2</v>
      </c>
      <c r="AC92">
        <v>2.1432328767123199E-2</v>
      </c>
      <c r="AD92">
        <v>2.1432328767123199E-2</v>
      </c>
      <c r="AE92">
        <v>2.1432328767123199E-2</v>
      </c>
      <c r="AF92">
        <v>2.1432328767123199E-2</v>
      </c>
      <c r="AG92">
        <v>2.1432328767123199E-2</v>
      </c>
    </row>
    <row r="93" spans="1:33" hidden="1" x14ac:dyDescent="0.3">
      <c r="A93" t="s">
        <v>113</v>
      </c>
      <c r="B93">
        <v>91</v>
      </c>
      <c r="C93" t="str">
        <f>LEFT(Table134589[[#This Row],[Contingency id]])</f>
        <v>A</v>
      </c>
      <c r="D93">
        <v>100</v>
      </c>
      <c r="E93">
        <v>1</v>
      </c>
      <c r="F93">
        <v>57</v>
      </c>
      <c r="G93">
        <v>57</v>
      </c>
      <c r="H93">
        <v>2.1411929824561401E-2</v>
      </c>
      <c r="I93" s="2">
        <f>AVERAGE(Table134589[[#This Row],[Estimated costs 1]:[Estimated costs 20]])</f>
        <v>2.1411929824561408E-2</v>
      </c>
      <c r="J93" s="2">
        <f>_xlfn.STDEV.P(Table134589[[#This Row],[Estimated costs 1]:[Estimated costs 20]])</f>
        <v>6.9388939039072284E-18</v>
      </c>
      <c r="K93" s="2">
        <f>Table134589[[#This Row],[Dev]]/Table134589[[#This Row],[Mean]]*100</f>
        <v>3.2406672171826821E-14</v>
      </c>
      <c r="L93" s="2">
        <f>Table134589[[#This Row],[Estimated costs 1]]-Table134589[[#This Row],[Actual cost]]</f>
        <v>0</v>
      </c>
      <c r="M93" s="2">
        <f>Table134589[[#This Row],[Diff 1]]/Table134589[[#This Row],[Actual cost]]*100</f>
        <v>0</v>
      </c>
      <c r="N93">
        <v>2.1411929824561401E-2</v>
      </c>
      <c r="O93">
        <v>2.1411929824561401E-2</v>
      </c>
      <c r="P93">
        <v>2.1411929824561401E-2</v>
      </c>
      <c r="Q93">
        <v>2.1411929824561401E-2</v>
      </c>
      <c r="R93">
        <v>2.1411929824561401E-2</v>
      </c>
      <c r="S93">
        <v>2.1411929824561401E-2</v>
      </c>
      <c r="T93">
        <v>2.1411929824561401E-2</v>
      </c>
      <c r="U93">
        <v>2.1411929824561401E-2</v>
      </c>
      <c r="V93">
        <v>2.1411929824561401E-2</v>
      </c>
      <c r="W93">
        <v>2.1411929824561401E-2</v>
      </c>
      <c r="X93">
        <v>2.1411929824561401E-2</v>
      </c>
      <c r="Y93">
        <v>2.1411929824561401E-2</v>
      </c>
      <c r="Z93">
        <v>2.1411929824561401E-2</v>
      </c>
      <c r="AA93">
        <v>2.1411929824561401E-2</v>
      </c>
      <c r="AB93">
        <v>2.1411929824561401E-2</v>
      </c>
      <c r="AC93">
        <v>2.1411929824561401E-2</v>
      </c>
      <c r="AD93">
        <v>2.1411929824561401E-2</v>
      </c>
      <c r="AE93">
        <v>2.1411929824561401E-2</v>
      </c>
      <c r="AF93">
        <v>2.1411929824561401E-2</v>
      </c>
      <c r="AG93">
        <v>2.1411929824561401E-2</v>
      </c>
    </row>
    <row r="94" spans="1:33" hidden="1" x14ac:dyDescent="0.3">
      <c r="A94" t="s">
        <v>114</v>
      </c>
      <c r="B94">
        <v>92</v>
      </c>
      <c r="C94" t="str">
        <f>LEFT(Table134589[[#This Row],[Contingency id]])</f>
        <v>A</v>
      </c>
      <c r="D94">
        <v>12.5</v>
      </c>
      <c r="E94">
        <v>1.02857142857142</v>
      </c>
      <c r="F94">
        <v>72</v>
      </c>
      <c r="G94">
        <v>70</v>
      </c>
      <c r="H94">
        <v>2.1278611111111099E-2</v>
      </c>
      <c r="I94" s="2">
        <f>AVERAGE(Table134589[[#This Row],[Estimated costs 1]:[Estimated costs 20]])</f>
        <v>2.1278611111111109E-2</v>
      </c>
      <c r="J94" s="2">
        <f>_xlfn.STDEV.P(Table134589[[#This Row],[Estimated costs 1]:[Estimated costs 20]])</f>
        <v>1.0408340855860843E-17</v>
      </c>
      <c r="K94" s="2">
        <f>Table134589[[#This Row],[Dev]]/Table134589[[#This Row],[Mean]]*100</f>
        <v>4.891456872589721E-14</v>
      </c>
      <c r="L94" s="2">
        <f>Table134589[[#This Row],[Estimated costs 1]]-Table134589[[#This Row],[Actual cost]]</f>
        <v>0</v>
      </c>
      <c r="M94" s="2">
        <f>Table134589[[#This Row],[Diff 1]]/Table134589[[#This Row],[Actual cost]]*100</f>
        <v>0</v>
      </c>
      <c r="N94">
        <v>2.1278611111111099E-2</v>
      </c>
      <c r="O94">
        <v>2.1278611111111099E-2</v>
      </c>
      <c r="P94">
        <v>2.1278611111111099E-2</v>
      </c>
      <c r="Q94">
        <v>2.1278611111111099E-2</v>
      </c>
      <c r="R94">
        <v>2.1278611111111099E-2</v>
      </c>
      <c r="S94">
        <v>2.1278611111111099E-2</v>
      </c>
      <c r="T94">
        <v>2.1278611111111099E-2</v>
      </c>
      <c r="U94">
        <v>2.1278611111111099E-2</v>
      </c>
      <c r="V94">
        <v>2.1278611111111099E-2</v>
      </c>
      <c r="W94">
        <v>2.1278611111111099E-2</v>
      </c>
      <c r="X94">
        <v>2.1278611111111099E-2</v>
      </c>
      <c r="Y94">
        <v>2.1278611111111099E-2</v>
      </c>
      <c r="Z94">
        <v>2.1278611111111099E-2</v>
      </c>
      <c r="AA94">
        <v>2.1278611111111099E-2</v>
      </c>
      <c r="AB94">
        <v>2.1278611111111099E-2</v>
      </c>
      <c r="AC94">
        <v>2.1278611111111099E-2</v>
      </c>
      <c r="AD94">
        <v>2.1278611111111099E-2</v>
      </c>
      <c r="AE94">
        <v>2.1278611111111099E-2</v>
      </c>
      <c r="AF94">
        <v>2.1278611111111099E-2</v>
      </c>
      <c r="AG94">
        <v>2.1278611111111099E-2</v>
      </c>
    </row>
    <row r="95" spans="1:33" x14ac:dyDescent="0.3">
      <c r="A95" t="s">
        <v>115</v>
      </c>
      <c r="B95">
        <v>93</v>
      </c>
      <c r="C95" t="str">
        <f>LEFT(Table134589[[#This Row],[Contingency id]])</f>
        <v>B</v>
      </c>
      <c r="D95">
        <v>100</v>
      </c>
      <c r="E95">
        <v>1.02857142857142</v>
      </c>
      <c r="F95">
        <v>72</v>
      </c>
      <c r="G95">
        <v>70</v>
      </c>
      <c r="H95">
        <v>2.10063888888888E-2</v>
      </c>
      <c r="I95" s="2">
        <f>AVERAGE(Table134589[[#This Row],[Estimated costs 1]:[Estimated costs 20]])</f>
        <v>2.100480555555552E-2</v>
      </c>
      <c r="J95" s="2">
        <f>_xlfn.STDEV.P(Table134589[[#This Row],[Estimated costs 1]:[Estimated costs 20]])</f>
        <v>2.9509898423016417E-5</v>
      </c>
      <c r="K95" s="2">
        <f>Table134589[[#This Row],[Dev]]/Table134589[[#This Row],[Mean]]*100</f>
        <v>0.14049117638802136</v>
      </c>
      <c r="L95" s="2">
        <f>Table134589[[#This Row],[Estimated costs 1]]-Table134589[[#This Row],[Actual cost]]</f>
        <v>2.0555555555600014E-5</v>
      </c>
      <c r="M95" s="2">
        <f>Table134589[[#This Row],[Diff 1]]/Table134589[[#This Row],[Actual cost]]*100</f>
        <v>9.7853827539452765E-2</v>
      </c>
      <c r="N95">
        <v>2.10269444444444E-2</v>
      </c>
      <c r="O95">
        <v>2.0969999999999999E-2</v>
      </c>
      <c r="P95">
        <v>2.0969999999999999E-2</v>
      </c>
      <c r="Q95">
        <v>2.1042777777777699E-2</v>
      </c>
      <c r="R95">
        <v>2.10269444444444E-2</v>
      </c>
      <c r="S95">
        <v>2.0985833333333301E-2</v>
      </c>
      <c r="T95">
        <v>2.0985833333333301E-2</v>
      </c>
      <c r="U95">
        <v>2.10269444444444E-2</v>
      </c>
      <c r="V95">
        <v>2.0969999999999999E-2</v>
      </c>
      <c r="W95">
        <v>2.1042777777777699E-2</v>
      </c>
      <c r="X95">
        <v>2.0969999999999999E-2</v>
      </c>
      <c r="Y95">
        <v>2.10269444444444E-2</v>
      </c>
      <c r="Z95">
        <v>2.10269444444444E-2</v>
      </c>
      <c r="AA95">
        <v>2.1042777777777699E-2</v>
      </c>
      <c r="AB95">
        <v>2.0969999999999999E-2</v>
      </c>
      <c r="AC95">
        <v>2.0985833333333301E-2</v>
      </c>
      <c r="AD95">
        <v>2.1042777777777699E-2</v>
      </c>
      <c r="AE95">
        <v>2.10269444444444E-2</v>
      </c>
      <c r="AF95">
        <v>2.0985833333333301E-2</v>
      </c>
      <c r="AG95">
        <v>2.0969999999999999E-2</v>
      </c>
    </row>
    <row r="96" spans="1:33" x14ac:dyDescent="0.3">
      <c r="A96" t="s">
        <v>116</v>
      </c>
      <c r="B96">
        <v>94</v>
      </c>
      <c r="C96" t="str">
        <f>LEFT(Table134589[[#This Row],[Contingency id]])</f>
        <v>B</v>
      </c>
      <c r="D96">
        <v>100</v>
      </c>
      <c r="E96">
        <v>1</v>
      </c>
      <c r="F96">
        <v>52</v>
      </c>
      <c r="G96">
        <v>52</v>
      </c>
      <c r="H96">
        <v>2.10080769230769E-2</v>
      </c>
      <c r="I96" s="2">
        <f>AVERAGE(Table134589[[#This Row],[Estimated costs 1]:[Estimated costs 20]])</f>
        <v>2.1008076923076893E-2</v>
      </c>
      <c r="J96" s="2">
        <f>_xlfn.STDEV.P(Table134589[[#This Row],[Estimated costs 1]:[Estimated costs 20]])</f>
        <v>6.9388939039072284E-18</v>
      </c>
      <c r="K96" s="2">
        <f>Table134589[[#This Row],[Dev]]/Table134589[[#This Row],[Mean]]*100</f>
        <v>3.302964821251683E-14</v>
      </c>
      <c r="L96" s="2">
        <f>Table134589[[#This Row],[Estimated costs 1]]-Table134589[[#This Row],[Actual cost]]</f>
        <v>0</v>
      </c>
      <c r="M96" s="2">
        <f>Table134589[[#This Row],[Diff 1]]/Table134589[[#This Row],[Actual cost]]*100</f>
        <v>0</v>
      </c>
      <c r="N96">
        <v>2.10080769230769E-2</v>
      </c>
      <c r="O96">
        <v>2.10080769230769E-2</v>
      </c>
      <c r="P96">
        <v>2.10080769230769E-2</v>
      </c>
      <c r="Q96">
        <v>2.10080769230769E-2</v>
      </c>
      <c r="R96">
        <v>2.10080769230769E-2</v>
      </c>
      <c r="S96">
        <v>2.10080769230769E-2</v>
      </c>
      <c r="T96">
        <v>2.10080769230769E-2</v>
      </c>
      <c r="U96">
        <v>2.10080769230769E-2</v>
      </c>
      <c r="V96">
        <v>2.10080769230769E-2</v>
      </c>
      <c r="W96">
        <v>2.10080769230769E-2</v>
      </c>
      <c r="X96">
        <v>2.10080769230769E-2</v>
      </c>
      <c r="Y96">
        <v>2.10080769230769E-2</v>
      </c>
      <c r="Z96">
        <v>2.10080769230769E-2</v>
      </c>
      <c r="AA96">
        <v>2.10080769230769E-2</v>
      </c>
      <c r="AB96">
        <v>2.10080769230769E-2</v>
      </c>
      <c r="AC96">
        <v>2.10080769230769E-2</v>
      </c>
      <c r="AD96">
        <v>2.10080769230769E-2</v>
      </c>
      <c r="AE96">
        <v>2.10080769230769E-2</v>
      </c>
      <c r="AF96">
        <v>2.10080769230769E-2</v>
      </c>
      <c r="AG96">
        <v>2.10080769230769E-2</v>
      </c>
    </row>
    <row r="97" spans="1:33" x14ac:dyDescent="0.3">
      <c r="A97" t="s">
        <v>117</v>
      </c>
      <c r="B97">
        <v>95</v>
      </c>
      <c r="C97" t="str">
        <f>LEFT(Table134589[[#This Row],[Contingency id]])</f>
        <v>B</v>
      </c>
      <c r="D97">
        <v>0.91743119266054995</v>
      </c>
      <c r="E97">
        <v>1.05825242718446</v>
      </c>
      <c r="F97">
        <v>109</v>
      </c>
      <c r="G97">
        <v>103</v>
      </c>
      <c r="H97">
        <v>2.0944954128440298E-2</v>
      </c>
      <c r="I97" s="2">
        <f>AVERAGE(Table134589[[#This Row],[Estimated costs 1]:[Estimated costs 20]])</f>
        <v>2.0944954128440288E-2</v>
      </c>
      <c r="J97" s="2">
        <f>_xlfn.STDEV.P(Table134589[[#This Row],[Estimated costs 1]:[Estimated costs 20]])</f>
        <v>1.0408340855860843E-17</v>
      </c>
      <c r="K97" s="2">
        <f>Table134589[[#This Row],[Dev]]/Table134589[[#This Row],[Mean]]*100</f>
        <v>4.9693786828245127E-14</v>
      </c>
      <c r="L97" s="2">
        <f>Table134589[[#This Row],[Estimated costs 1]]-Table134589[[#This Row],[Actual cost]]</f>
        <v>0</v>
      </c>
      <c r="M97" s="2">
        <f>Table134589[[#This Row],[Diff 1]]/Table134589[[#This Row],[Actual cost]]*100</f>
        <v>0</v>
      </c>
      <c r="N97">
        <v>2.0944954128440298E-2</v>
      </c>
      <c r="O97">
        <v>2.0944954128440298E-2</v>
      </c>
      <c r="P97">
        <v>2.0944954128440298E-2</v>
      </c>
      <c r="Q97">
        <v>2.0944954128440298E-2</v>
      </c>
      <c r="R97">
        <v>2.0944954128440298E-2</v>
      </c>
      <c r="S97">
        <v>2.0944954128440298E-2</v>
      </c>
      <c r="T97">
        <v>2.0944954128440298E-2</v>
      </c>
      <c r="U97">
        <v>2.0944954128440298E-2</v>
      </c>
      <c r="V97">
        <v>2.0944954128440298E-2</v>
      </c>
      <c r="W97">
        <v>2.0944954128440298E-2</v>
      </c>
      <c r="X97">
        <v>2.0944954128440298E-2</v>
      </c>
      <c r="Y97">
        <v>2.0944954128440298E-2</v>
      </c>
      <c r="Z97">
        <v>2.0944954128440298E-2</v>
      </c>
      <c r="AA97">
        <v>2.0944954128440298E-2</v>
      </c>
      <c r="AB97">
        <v>2.0944954128440298E-2</v>
      </c>
      <c r="AC97">
        <v>2.0944954128440298E-2</v>
      </c>
      <c r="AD97">
        <v>2.0944954128440298E-2</v>
      </c>
      <c r="AE97">
        <v>2.0944954128440298E-2</v>
      </c>
      <c r="AF97">
        <v>2.0944954128440298E-2</v>
      </c>
      <c r="AG97">
        <v>2.0944954128440298E-2</v>
      </c>
    </row>
    <row r="98" spans="1:33" hidden="1" x14ac:dyDescent="0.3">
      <c r="A98" t="s">
        <v>118</v>
      </c>
      <c r="B98">
        <v>96</v>
      </c>
      <c r="C98" t="str">
        <f>LEFT(Table134589[[#This Row],[Contingency id]])</f>
        <v>C</v>
      </c>
      <c r="D98">
        <v>18.75</v>
      </c>
      <c r="E98">
        <v>1</v>
      </c>
      <c r="F98">
        <v>64</v>
      </c>
      <c r="G98">
        <v>64</v>
      </c>
      <c r="H98">
        <v>2.092140625E-2</v>
      </c>
      <c r="I98" s="2">
        <f>AVERAGE(Table134589[[#This Row],[Estimated costs 1]:[Estimated costs 20]])</f>
        <v>2.0921406249999972E-2</v>
      </c>
      <c r="J98" s="2">
        <f>_xlfn.STDEV.P(Table134589[[#This Row],[Estimated costs 1]:[Estimated costs 20]])</f>
        <v>4.3644760116427499E-17</v>
      </c>
      <c r="K98" s="2">
        <f>Table134589[[#This Row],[Dev]]/Table134589[[#This Row],[Mean]]*100</f>
        <v>2.0861293736613693E-13</v>
      </c>
      <c r="L98" s="2">
        <f>Table134589[[#This Row],[Estimated costs 1]]-Table134589[[#This Row],[Actual cost]]</f>
        <v>0</v>
      </c>
      <c r="M98" s="2">
        <f>Table134589[[#This Row],[Diff 1]]/Table134589[[#This Row],[Actual cost]]*100</f>
        <v>0</v>
      </c>
      <c r="N98">
        <v>2.092140625E-2</v>
      </c>
      <c r="O98">
        <v>2.092140625E-2</v>
      </c>
      <c r="P98">
        <v>2.092140625E-2</v>
      </c>
      <c r="Q98">
        <v>2.092140625E-2</v>
      </c>
      <c r="R98">
        <v>2.092140625E-2</v>
      </c>
      <c r="S98">
        <v>2.0921406249999899E-2</v>
      </c>
      <c r="T98">
        <v>2.0921406249999899E-2</v>
      </c>
      <c r="U98">
        <v>2.092140625E-2</v>
      </c>
      <c r="V98">
        <v>2.092140625E-2</v>
      </c>
      <c r="W98">
        <v>2.092140625E-2</v>
      </c>
      <c r="X98">
        <v>2.0921406249999899E-2</v>
      </c>
      <c r="Y98">
        <v>2.092140625E-2</v>
      </c>
      <c r="Z98">
        <v>2.0921406249999899E-2</v>
      </c>
      <c r="AA98">
        <v>2.092140625E-2</v>
      </c>
      <c r="AB98">
        <v>2.092140625E-2</v>
      </c>
      <c r="AC98">
        <v>2.092140625E-2</v>
      </c>
      <c r="AD98">
        <v>2.092140625E-2</v>
      </c>
      <c r="AE98">
        <v>2.092140625E-2</v>
      </c>
      <c r="AF98">
        <v>2.0921406249999899E-2</v>
      </c>
      <c r="AG98">
        <v>2.092140625E-2</v>
      </c>
    </row>
    <row r="99" spans="1:33" hidden="1" x14ac:dyDescent="0.3">
      <c r="A99" t="s">
        <v>119</v>
      </c>
      <c r="B99">
        <v>97</v>
      </c>
      <c r="C99" t="str">
        <f>LEFT(Table134589[[#This Row],[Contingency id]])</f>
        <v>C</v>
      </c>
      <c r="D99">
        <v>16.438356164383499</v>
      </c>
      <c r="E99">
        <v>1.0579710144927501</v>
      </c>
      <c r="F99">
        <v>73</v>
      </c>
      <c r="G99">
        <v>69</v>
      </c>
      <c r="H99">
        <v>2.0826438356164299E-2</v>
      </c>
      <c r="I99" s="2">
        <f>AVERAGE(Table134589[[#This Row],[Estimated costs 1]:[Estimated costs 20]])</f>
        <v>2.1244383561643744E-2</v>
      </c>
      <c r="J99" s="2">
        <f>_xlfn.STDEV.P(Table134589[[#This Row],[Estimated costs 1]:[Estimated costs 20]])</f>
        <v>1.3289810518370257E-3</v>
      </c>
      <c r="K99" s="2">
        <f>Table134589[[#This Row],[Dev]]/Table134589[[#This Row],[Mean]]*100</f>
        <v>6.2556818746036527</v>
      </c>
      <c r="L99" s="2">
        <f>Table134589[[#This Row],[Estimated costs 1]]-Table134589[[#This Row],[Actual cost]]</f>
        <v>1.3931506849314997E-3</v>
      </c>
      <c r="M99" s="2">
        <f>Table134589[[#This Row],[Diff 1]]/Table134589[[#This Row],[Actual cost]]*100</f>
        <v>6.6893371833746551</v>
      </c>
      <c r="N99">
        <v>2.2219589041095798E-2</v>
      </c>
      <c r="O99">
        <v>2.2219589041095798E-2</v>
      </c>
      <c r="P99">
        <v>1.9433287671232799E-2</v>
      </c>
      <c r="Q99">
        <v>2.2219589041095798E-2</v>
      </c>
      <c r="R99">
        <v>1.9433287671232799E-2</v>
      </c>
      <c r="S99">
        <v>1.9433287671232799E-2</v>
      </c>
      <c r="T99">
        <v>2.2219589041095798E-2</v>
      </c>
      <c r="U99">
        <v>2.2219589041095798E-2</v>
      </c>
      <c r="V99">
        <v>2.2219589041095798E-2</v>
      </c>
      <c r="W99">
        <v>2.2219589041095798E-2</v>
      </c>
      <c r="X99">
        <v>1.9433287671232799E-2</v>
      </c>
      <c r="Y99">
        <v>2.2219589041095798E-2</v>
      </c>
      <c r="Z99">
        <v>2.2219589041095798E-2</v>
      </c>
      <c r="AA99">
        <v>2.2219589041095798E-2</v>
      </c>
      <c r="AB99">
        <v>2.2219589041095798E-2</v>
      </c>
      <c r="AC99">
        <v>1.9433287671232799E-2</v>
      </c>
      <c r="AD99">
        <v>1.9433287671232799E-2</v>
      </c>
      <c r="AE99">
        <v>2.2219589041095798E-2</v>
      </c>
      <c r="AF99">
        <v>1.9433287671232799E-2</v>
      </c>
      <c r="AG99">
        <v>2.2219589041095798E-2</v>
      </c>
    </row>
    <row r="100" spans="1:33" x14ac:dyDescent="0.3">
      <c r="A100" t="s">
        <v>120</v>
      </c>
      <c r="B100">
        <v>98</v>
      </c>
      <c r="C100" t="str">
        <f>LEFT(Table134589[[#This Row],[Contingency id]])</f>
        <v>B</v>
      </c>
      <c r="D100">
        <v>100</v>
      </c>
      <c r="E100">
        <v>1.0196078431372499</v>
      </c>
      <c r="F100">
        <v>52</v>
      </c>
      <c r="G100">
        <v>51</v>
      </c>
      <c r="H100">
        <v>2.0707692307692298E-2</v>
      </c>
      <c r="I100" s="2">
        <f>AVERAGE(Table134589[[#This Row],[Estimated costs 1]:[Estimated costs 20]])</f>
        <v>2.0705346153846095E-2</v>
      </c>
      <c r="J100" s="2">
        <f>_xlfn.STDEV.P(Table134589[[#This Row],[Estimated costs 1]:[Estimated costs 20]])</f>
        <v>1.1493759562271459E-5</v>
      </c>
      <c r="K100" s="2">
        <f>Table134589[[#This Row],[Dev]]/Table134589[[#This Row],[Mean]]*100</f>
        <v>5.5511071763156443E-2</v>
      </c>
      <c r="L100" s="2">
        <f>Table134589[[#This Row],[Estimated costs 1]]-Table134589[[#This Row],[Actual cost]]</f>
        <v>-1.1730769230798577E-5</v>
      </c>
      <c r="M100" s="2">
        <f>Table134589[[#This Row],[Diff 1]]/Table134589[[#This Row],[Actual cost]]*100</f>
        <v>-5.6649331352296273E-2</v>
      </c>
      <c r="N100">
        <v>2.06959615384615E-2</v>
      </c>
      <c r="O100">
        <v>2.06959615384615E-2</v>
      </c>
      <c r="P100">
        <v>2.0719423076923E-2</v>
      </c>
      <c r="Q100">
        <v>2.06959615384615E-2</v>
      </c>
      <c r="R100">
        <v>2.0719423076923E-2</v>
      </c>
      <c r="S100">
        <v>2.06959615384615E-2</v>
      </c>
      <c r="T100">
        <v>2.0719423076923E-2</v>
      </c>
      <c r="U100">
        <v>2.0719423076923E-2</v>
      </c>
      <c r="V100">
        <v>2.0719423076923E-2</v>
      </c>
      <c r="W100">
        <v>2.0719423076923E-2</v>
      </c>
      <c r="X100">
        <v>2.0719423076923E-2</v>
      </c>
      <c r="Y100">
        <v>2.0719423076923E-2</v>
      </c>
      <c r="Z100">
        <v>2.06959615384615E-2</v>
      </c>
      <c r="AA100">
        <v>2.06959615384615E-2</v>
      </c>
      <c r="AB100">
        <v>2.06959615384615E-2</v>
      </c>
      <c r="AC100">
        <v>2.06959615384615E-2</v>
      </c>
      <c r="AD100">
        <v>2.06959615384615E-2</v>
      </c>
      <c r="AE100">
        <v>2.06959615384615E-2</v>
      </c>
      <c r="AF100">
        <v>2.06959615384615E-2</v>
      </c>
      <c r="AG100">
        <v>2.06959615384615E-2</v>
      </c>
    </row>
    <row r="101" spans="1:33" hidden="1" x14ac:dyDescent="0.3">
      <c r="A101" t="s">
        <v>121</v>
      </c>
      <c r="B101">
        <v>99</v>
      </c>
      <c r="C101" t="str">
        <f>LEFT(Table134589[[#This Row],[Contingency id]])</f>
        <v>A</v>
      </c>
      <c r="D101">
        <v>100</v>
      </c>
      <c r="E101">
        <v>1.04</v>
      </c>
      <c r="F101">
        <v>52</v>
      </c>
      <c r="G101">
        <v>50</v>
      </c>
      <c r="H101">
        <v>2.0585192307692301E-2</v>
      </c>
      <c r="I101" s="2">
        <f>AVERAGE(Table134589[[#This Row],[Estimated costs 1]:[Estimated costs 20]])</f>
        <v>2.058861538461532E-2</v>
      </c>
      <c r="J101" s="2">
        <f>_xlfn.STDEV.P(Table134589[[#This Row],[Estimated costs 1]:[Estimated costs 20]])</f>
        <v>5.1698359879226848E-5</v>
      </c>
      <c r="K101" s="2">
        <f>Table134589[[#This Row],[Dev]]/Table134589[[#This Row],[Mean]]*100</f>
        <v>0.25110168368999713</v>
      </c>
      <c r="L101" s="2">
        <f>Table134589[[#This Row],[Estimated costs 1]]-Table134589[[#This Row],[Actual cost]]</f>
        <v>3.4230769230699648E-5</v>
      </c>
      <c r="M101" s="2">
        <f>Table134589[[#This Row],[Diff 1]]/Table134589[[#This Row],[Actual cost]]*100</f>
        <v>0.16628831404168254</v>
      </c>
      <c r="N101">
        <v>2.0619423076923001E-2</v>
      </c>
      <c r="O101">
        <v>2.0645961538461498E-2</v>
      </c>
      <c r="P101">
        <v>2.0619423076923001E-2</v>
      </c>
      <c r="Q101">
        <v>2.0524423076922999E-2</v>
      </c>
      <c r="R101">
        <v>2.0524423076922999E-2</v>
      </c>
      <c r="S101">
        <v>2.0524423076922999E-2</v>
      </c>
      <c r="T101">
        <v>2.0645961538461498E-2</v>
      </c>
      <c r="U101">
        <v>2.0645961538461498E-2</v>
      </c>
      <c r="V101">
        <v>2.0619423076923001E-2</v>
      </c>
      <c r="W101">
        <v>2.0550961538461501E-2</v>
      </c>
      <c r="X101">
        <v>2.0645961538461498E-2</v>
      </c>
      <c r="Y101">
        <v>2.0524423076922999E-2</v>
      </c>
      <c r="Z101">
        <v>2.0524423076922999E-2</v>
      </c>
      <c r="AA101">
        <v>2.0619423076923001E-2</v>
      </c>
      <c r="AB101">
        <v>2.0550961538461501E-2</v>
      </c>
      <c r="AC101">
        <v>2.0619423076923001E-2</v>
      </c>
      <c r="AD101">
        <v>2.0524423076922999E-2</v>
      </c>
      <c r="AE101">
        <v>2.0645961538461498E-2</v>
      </c>
      <c r="AF101">
        <v>2.0550961538461501E-2</v>
      </c>
      <c r="AG101">
        <v>2.0645961538461498E-2</v>
      </c>
    </row>
    <row r="102" spans="1:33" hidden="1" x14ac:dyDescent="0.3">
      <c r="A102" t="s">
        <v>122</v>
      </c>
      <c r="B102">
        <v>100</v>
      </c>
      <c r="C102" t="str">
        <f>LEFT(Table134589[[#This Row],[Contingency id]])</f>
        <v>C</v>
      </c>
      <c r="D102">
        <v>0.33698399326032002</v>
      </c>
      <c r="E102">
        <v>1.4353083434099101</v>
      </c>
      <c r="F102">
        <v>1187</v>
      </c>
      <c r="G102">
        <v>827</v>
      </c>
      <c r="H102">
        <v>2.02881213142375E-2</v>
      </c>
      <c r="I102" s="2">
        <f>AVERAGE(Table134589[[#This Row],[Estimated costs 1]:[Estimated costs 20]])</f>
        <v>1.8807076663858446E-2</v>
      </c>
      <c r="J102" s="2">
        <f>_xlfn.STDEV.P(Table134589[[#This Row],[Estimated costs 1]:[Estimated costs 20]])</f>
        <v>6.3632015189014407E-3</v>
      </c>
      <c r="K102" s="2">
        <f>Table134589[[#This Row],[Dev]]/Table134589[[#This Row],[Mean]]*100</f>
        <v>33.834080823042548</v>
      </c>
      <c r="L102" s="2">
        <f>Table134589[[#This Row],[Estimated costs 1]]-Table134589[[#This Row],[Actual cost]]</f>
        <v>-9.7388374052232007E-3</v>
      </c>
      <c r="M102" s="2">
        <f>Table134589[[#This Row],[Diff 1]]/Table134589[[#This Row],[Actual cost]]*100</f>
        <v>-48.002657586579112</v>
      </c>
      <c r="N102">
        <v>1.0549283909014299E-2</v>
      </c>
      <c r="O102">
        <v>2.0207245155855098E-2</v>
      </c>
      <c r="P102">
        <v>2.0368997472619998E-2</v>
      </c>
      <c r="Q102">
        <v>2.0207245155855098E-2</v>
      </c>
      <c r="R102">
        <v>1.0549283909014299E-2</v>
      </c>
      <c r="S102">
        <v>2.0207245155855098E-2</v>
      </c>
      <c r="T102">
        <v>2.0207245155855098E-2</v>
      </c>
      <c r="U102">
        <v>1.0549283909014299E-2</v>
      </c>
      <c r="V102">
        <v>1.0549283909014299E-2</v>
      </c>
      <c r="W102">
        <v>2.0368997472619998E-2</v>
      </c>
      <c r="X102">
        <v>1.0549283909014299E-2</v>
      </c>
      <c r="Y102">
        <v>3.0026958719460799E-2</v>
      </c>
      <c r="Z102">
        <v>3.0026958719460799E-2</v>
      </c>
      <c r="AA102">
        <v>2.0207245155855098E-2</v>
      </c>
      <c r="AB102">
        <v>3.0026958719460799E-2</v>
      </c>
      <c r="AC102">
        <v>2.0207245155855098E-2</v>
      </c>
      <c r="AD102">
        <v>1.0549283909014299E-2</v>
      </c>
      <c r="AE102">
        <v>2.0207245155855098E-2</v>
      </c>
      <c r="AF102">
        <v>2.0207245155855098E-2</v>
      </c>
      <c r="AG102">
        <v>2.0368997472619998E-2</v>
      </c>
    </row>
    <row r="103" spans="1:33" hidden="1" x14ac:dyDescent="0.3">
      <c r="A103" t="s">
        <v>123</v>
      </c>
      <c r="B103">
        <v>101</v>
      </c>
      <c r="C103" t="str">
        <f>LEFT(Table134589[[#This Row],[Contingency id]])</f>
        <v>A</v>
      </c>
      <c r="D103">
        <v>100</v>
      </c>
      <c r="E103">
        <v>1.04</v>
      </c>
      <c r="F103">
        <v>52</v>
      </c>
      <c r="G103">
        <v>50</v>
      </c>
      <c r="H103">
        <v>2.0132692307692299E-2</v>
      </c>
      <c r="I103" s="2">
        <f>AVERAGE(Table134589[[#This Row],[Estimated costs 1]:[Estimated costs 20]])</f>
        <v>2.0137653846153819E-2</v>
      </c>
      <c r="J103" s="2">
        <f>_xlfn.STDEV.P(Table134589[[#This Row],[Estimated costs 1]:[Estimated costs 20]])</f>
        <v>7.8139648922467429E-5</v>
      </c>
      <c r="K103" s="2">
        <f>Table134589[[#This Row],[Dev]]/Table134589[[#This Row],[Mean]]*100</f>
        <v>0.38802757023947787</v>
      </c>
      <c r="L103" s="2">
        <f>Table134589[[#This Row],[Estimated costs 1]]-Table134589[[#This Row],[Actual cost]]</f>
        <v>-4.0192307692300117E-5</v>
      </c>
      <c r="M103" s="2">
        <f>Table134589[[#This Row],[Diff 1]]/Table134589[[#This Row],[Actual cost]]*100</f>
        <v>-0.19963702359342889</v>
      </c>
      <c r="N103">
        <v>2.0092499999999999E-2</v>
      </c>
      <c r="O103">
        <v>2.02224999999999E-2</v>
      </c>
      <c r="P103">
        <v>2.0222500000000001E-2</v>
      </c>
      <c r="Q103">
        <v>2.0042884615384601E-2</v>
      </c>
      <c r="R103">
        <v>2.0092499999999999E-2</v>
      </c>
      <c r="S103">
        <v>2.0222500000000001E-2</v>
      </c>
      <c r="T103">
        <v>2.02224999999999E-2</v>
      </c>
      <c r="U103">
        <v>2.0092499999999899E-2</v>
      </c>
      <c r="V103">
        <v>2.02224999999999E-2</v>
      </c>
      <c r="W103">
        <v>2.0172884615384599E-2</v>
      </c>
      <c r="X103">
        <v>2.0042884615384601E-2</v>
      </c>
      <c r="Y103">
        <v>2.0042884615384601E-2</v>
      </c>
      <c r="Z103">
        <v>2.0172884615384599E-2</v>
      </c>
      <c r="AA103">
        <v>2.0042884615384601E-2</v>
      </c>
      <c r="AB103">
        <v>2.0222500000000001E-2</v>
      </c>
      <c r="AC103">
        <v>2.0222500000000001E-2</v>
      </c>
      <c r="AD103">
        <v>2.0042884615384601E-2</v>
      </c>
      <c r="AE103">
        <v>2.0222500000000001E-2</v>
      </c>
      <c r="AF103">
        <v>2.0042884615384601E-2</v>
      </c>
      <c r="AG103">
        <v>2.0092499999999999E-2</v>
      </c>
    </row>
    <row r="104" spans="1:33" hidden="1" x14ac:dyDescent="0.3">
      <c r="A104" t="s">
        <v>124</v>
      </c>
      <c r="B104">
        <v>102</v>
      </c>
      <c r="C104" t="str">
        <f>LEFT(Table134589[[#This Row],[Contingency id]])</f>
        <v>A</v>
      </c>
      <c r="D104">
        <v>8.3333333333333304</v>
      </c>
      <c r="E104">
        <v>1.08108108108108</v>
      </c>
      <c r="F104">
        <v>120</v>
      </c>
      <c r="G104">
        <v>111</v>
      </c>
      <c r="H104">
        <v>1.91083333333333E-2</v>
      </c>
      <c r="I104" s="2">
        <f>AVERAGE(Table134589[[#This Row],[Estimated costs 1]:[Estimated costs 20]])</f>
        <v>1.91083333333333E-2</v>
      </c>
      <c r="J104" s="2">
        <f>_xlfn.STDEV.P(Table134589[[#This Row],[Estimated costs 1]:[Estimated costs 20]])</f>
        <v>2.0797632076753345E-3</v>
      </c>
      <c r="K104" s="2">
        <f>Table134589[[#This Row],[Dev]]/Table134589[[#This Row],[Mean]]*100</f>
        <v>10.884063886656808</v>
      </c>
      <c r="L104" s="2">
        <f>Table134589[[#This Row],[Estimated costs 1]]-Table134589[[#This Row],[Actual cost]]</f>
        <v>2.1249999999999984E-3</v>
      </c>
      <c r="M104" s="2">
        <f>Table134589[[#This Row],[Diff 1]]/Table134589[[#This Row],[Actual cost]]*100</f>
        <v>11.120802442215449</v>
      </c>
      <c r="N104">
        <v>2.1233333333333299E-2</v>
      </c>
      <c r="O104">
        <v>2.1233333333333299E-2</v>
      </c>
      <c r="P104">
        <v>1.6983333333333302E-2</v>
      </c>
      <c r="Q104">
        <v>1.6983333333333302E-2</v>
      </c>
      <c r="R104">
        <v>2.1118333333333301E-2</v>
      </c>
      <c r="S104">
        <v>1.7098333333333299E-2</v>
      </c>
      <c r="T104">
        <v>1.7098333333333299E-2</v>
      </c>
      <c r="U104">
        <v>1.6983333333333302E-2</v>
      </c>
      <c r="V104">
        <v>1.7098333333333299E-2</v>
      </c>
      <c r="W104">
        <v>2.1233333333333299E-2</v>
      </c>
      <c r="X104">
        <v>1.6983333333333302E-2</v>
      </c>
      <c r="Y104">
        <v>2.1233333333333299E-2</v>
      </c>
      <c r="Z104">
        <v>1.7098333333333299E-2</v>
      </c>
      <c r="AA104">
        <v>2.1118333333333301E-2</v>
      </c>
      <c r="AB104">
        <v>2.1233333333333299E-2</v>
      </c>
      <c r="AC104">
        <v>1.6983333333333302E-2</v>
      </c>
      <c r="AD104">
        <v>2.1118333333333301E-2</v>
      </c>
      <c r="AE104">
        <v>2.1118333333333301E-2</v>
      </c>
      <c r="AF104">
        <v>1.6983333333333302E-2</v>
      </c>
      <c r="AG104">
        <v>2.1233333333333299E-2</v>
      </c>
    </row>
    <row r="105" spans="1:33" hidden="1" x14ac:dyDescent="0.3">
      <c r="A105" t="s">
        <v>125</v>
      </c>
      <c r="B105">
        <v>103</v>
      </c>
      <c r="C105" t="str">
        <f>LEFT(Table134589[[#This Row],[Contingency id]])</f>
        <v>A</v>
      </c>
      <c r="D105">
        <v>8.4507042253521103</v>
      </c>
      <c r="E105">
        <v>1.0289855072463701</v>
      </c>
      <c r="F105">
        <v>71</v>
      </c>
      <c r="G105">
        <v>69</v>
      </c>
      <c r="H105">
        <v>1.8184507042253498E-2</v>
      </c>
      <c r="I105" s="2">
        <f>AVERAGE(Table134589[[#This Row],[Estimated costs 1]:[Estimated costs 20]])</f>
        <v>1.8184507042253498E-2</v>
      </c>
      <c r="J105" s="2">
        <f>_xlfn.STDEV.P(Table134589[[#This Row],[Estimated costs 1]:[Estimated costs 20]])</f>
        <v>0</v>
      </c>
      <c r="K105" s="2">
        <f>Table134589[[#This Row],[Dev]]/Table134589[[#This Row],[Mean]]*100</f>
        <v>0</v>
      </c>
      <c r="L105" s="2">
        <f>Table134589[[#This Row],[Estimated costs 1]]-Table134589[[#This Row],[Actual cost]]</f>
        <v>0</v>
      </c>
      <c r="M105" s="2">
        <f>Table134589[[#This Row],[Diff 1]]/Table134589[[#This Row],[Actual cost]]*100</f>
        <v>0</v>
      </c>
      <c r="N105">
        <v>1.8184507042253498E-2</v>
      </c>
      <c r="O105">
        <v>1.8184507042253498E-2</v>
      </c>
      <c r="P105">
        <v>1.8184507042253498E-2</v>
      </c>
      <c r="Q105">
        <v>1.8184507042253498E-2</v>
      </c>
      <c r="R105">
        <v>1.8184507042253498E-2</v>
      </c>
      <c r="S105">
        <v>1.8184507042253498E-2</v>
      </c>
      <c r="T105">
        <v>1.8184507042253498E-2</v>
      </c>
      <c r="U105">
        <v>1.8184507042253498E-2</v>
      </c>
      <c r="V105">
        <v>1.8184507042253498E-2</v>
      </c>
      <c r="W105">
        <v>1.8184507042253498E-2</v>
      </c>
      <c r="X105">
        <v>1.8184507042253498E-2</v>
      </c>
      <c r="Y105">
        <v>1.8184507042253498E-2</v>
      </c>
      <c r="Z105">
        <v>1.8184507042253498E-2</v>
      </c>
      <c r="AA105">
        <v>1.8184507042253498E-2</v>
      </c>
      <c r="AB105">
        <v>1.8184507042253498E-2</v>
      </c>
      <c r="AC105">
        <v>1.8184507042253498E-2</v>
      </c>
      <c r="AD105">
        <v>1.8184507042253498E-2</v>
      </c>
      <c r="AE105">
        <v>1.8184507042253498E-2</v>
      </c>
      <c r="AF105">
        <v>1.8184507042253498E-2</v>
      </c>
      <c r="AG105">
        <v>1.8184507042253498E-2</v>
      </c>
    </row>
    <row r="106" spans="1:33" hidden="1" x14ac:dyDescent="0.3">
      <c r="A106" t="s">
        <v>126</v>
      </c>
      <c r="B106">
        <v>104</v>
      </c>
      <c r="C106" t="str">
        <f>LEFT(Table134589[[#This Row],[Contingency id]])</f>
        <v>A</v>
      </c>
      <c r="D106">
        <v>0.14044943820224701</v>
      </c>
      <c r="E106">
        <v>1.25795053003533</v>
      </c>
      <c r="F106">
        <v>712</v>
      </c>
      <c r="G106">
        <v>566</v>
      </c>
      <c r="H106">
        <v>1.7022471910112299E-2</v>
      </c>
      <c r="I106" s="2">
        <f>AVERAGE(Table134589[[#This Row],[Estimated costs 1]:[Estimated costs 20]])</f>
        <v>1.7022471910112299E-2</v>
      </c>
      <c r="J106" s="2">
        <f>_xlfn.STDEV.P(Table134589[[#This Row],[Estimated costs 1]:[Estimated costs 20]])</f>
        <v>0</v>
      </c>
      <c r="K106" s="2">
        <f>Table134589[[#This Row],[Dev]]/Table134589[[#This Row],[Mean]]*100</f>
        <v>0</v>
      </c>
      <c r="L106" s="2">
        <f>Table134589[[#This Row],[Estimated costs 1]]-Table134589[[#This Row],[Actual cost]]</f>
        <v>0</v>
      </c>
      <c r="M106" s="2">
        <f>Table134589[[#This Row],[Diff 1]]/Table134589[[#This Row],[Actual cost]]*100</f>
        <v>0</v>
      </c>
      <c r="N106">
        <v>1.7022471910112299E-2</v>
      </c>
      <c r="O106">
        <v>1.7022471910112299E-2</v>
      </c>
      <c r="P106">
        <v>1.7022471910112299E-2</v>
      </c>
      <c r="Q106">
        <v>1.7022471910112299E-2</v>
      </c>
      <c r="R106">
        <v>1.7022471910112299E-2</v>
      </c>
      <c r="S106">
        <v>1.7022471910112299E-2</v>
      </c>
      <c r="T106">
        <v>1.7022471910112299E-2</v>
      </c>
      <c r="U106">
        <v>1.7022471910112299E-2</v>
      </c>
      <c r="V106">
        <v>1.7022471910112299E-2</v>
      </c>
      <c r="W106">
        <v>1.7022471910112299E-2</v>
      </c>
      <c r="X106">
        <v>1.7022471910112299E-2</v>
      </c>
      <c r="Y106">
        <v>1.7022471910112299E-2</v>
      </c>
      <c r="Z106">
        <v>1.7022471910112299E-2</v>
      </c>
      <c r="AA106">
        <v>1.7022471910112299E-2</v>
      </c>
      <c r="AB106">
        <v>1.7022471910112299E-2</v>
      </c>
      <c r="AC106">
        <v>1.7022471910112299E-2</v>
      </c>
      <c r="AD106">
        <v>1.7022471910112299E-2</v>
      </c>
      <c r="AE106">
        <v>1.7022471910112299E-2</v>
      </c>
      <c r="AF106">
        <v>1.7022471910112299E-2</v>
      </c>
      <c r="AG106">
        <v>1.7022471910112299E-2</v>
      </c>
    </row>
    <row r="107" spans="1:33" x14ac:dyDescent="0.3">
      <c r="A107" t="s">
        <v>127</v>
      </c>
      <c r="B107">
        <v>105</v>
      </c>
      <c r="C107" t="str">
        <f>LEFT(Table134589[[#This Row],[Contingency id]])</f>
        <v>B</v>
      </c>
      <c r="D107">
        <v>0.86767895878524903</v>
      </c>
      <c r="E107">
        <v>1.3304473304473301</v>
      </c>
      <c r="F107">
        <v>922</v>
      </c>
      <c r="G107">
        <v>693</v>
      </c>
      <c r="H107">
        <v>1.6908893709327501E-2</v>
      </c>
      <c r="I107" s="2">
        <f>AVERAGE(Table134589[[#This Row],[Estimated costs 1]:[Estimated costs 20]])</f>
        <v>1.7058785249457652E-2</v>
      </c>
      <c r="J107" s="2">
        <f>_xlfn.STDEV.P(Table134589[[#This Row],[Estimated costs 1]:[Estimated costs 20]])</f>
        <v>5.063463301234852E-3</v>
      </c>
      <c r="K107" s="2">
        <f>Table134589[[#This Row],[Dev]]/Table134589[[#This Row],[Mean]]*100</f>
        <v>29.682437683514625</v>
      </c>
      <c r="L107" s="2">
        <f>Table134589[[#This Row],[Estimated costs 1]]-Table134589[[#This Row],[Actual cost]]</f>
        <v>-1.8145336225597001E-3</v>
      </c>
      <c r="M107" s="2">
        <f>Table134589[[#This Row],[Diff 1]]/Table134589[[#This Row],[Actual cost]]*100</f>
        <v>-10.731237973059963</v>
      </c>
      <c r="N107">
        <v>1.5094360086767801E-2</v>
      </c>
      <c r="O107">
        <v>2.30119305856832E-2</v>
      </c>
      <c r="P107">
        <v>1.7836225596529202E-2</v>
      </c>
      <c r="Q107">
        <v>2.0270065075921901E-2</v>
      </c>
      <c r="R107">
        <v>2.2251626898047699E-2</v>
      </c>
      <c r="S107">
        <v>7.8622559652928407E-3</v>
      </c>
      <c r="T107">
        <v>1.50195227765726E-2</v>
      </c>
      <c r="U107">
        <v>2.0270065075921901E-2</v>
      </c>
      <c r="V107">
        <v>2.01952277657266E-2</v>
      </c>
      <c r="W107">
        <v>1.57798264642082E-2</v>
      </c>
      <c r="X107">
        <v>2.30119305856833E-2</v>
      </c>
      <c r="Y107">
        <v>1.5094360086767801E-2</v>
      </c>
      <c r="Z107">
        <v>2.2251626898047699E-2</v>
      </c>
      <c r="AA107">
        <v>7.8622559652928407E-3</v>
      </c>
      <c r="AB107">
        <v>2.0270065075921901E-2</v>
      </c>
      <c r="AC107">
        <v>1.06041214750542E-2</v>
      </c>
      <c r="AD107">
        <v>1.7836225596529202E-2</v>
      </c>
      <c r="AE107">
        <v>2.30119305856832E-2</v>
      </c>
      <c r="AF107">
        <v>1.57798264642082E-2</v>
      </c>
      <c r="AG107">
        <v>7.8622559652928407E-3</v>
      </c>
    </row>
    <row r="108" spans="1:33" x14ac:dyDescent="0.3">
      <c r="A108" t="s">
        <v>128</v>
      </c>
      <c r="B108">
        <v>106</v>
      </c>
      <c r="C108" t="str">
        <f>LEFT(Table134589[[#This Row],[Contingency id]])</f>
        <v>B</v>
      </c>
      <c r="D108">
        <v>11.6666666666666</v>
      </c>
      <c r="E108">
        <v>1</v>
      </c>
      <c r="F108">
        <v>60</v>
      </c>
      <c r="G108">
        <v>60</v>
      </c>
      <c r="H108">
        <v>1.6268666666666601E-2</v>
      </c>
      <c r="I108" s="2">
        <f>AVERAGE(Table134589[[#This Row],[Estimated costs 1]:[Estimated costs 20]])</f>
        <v>1.6268666666666601E-2</v>
      </c>
      <c r="J108" s="2">
        <f>_xlfn.STDEV.P(Table134589[[#This Row],[Estimated costs 1]:[Estimated costs 20]])</f>
        <v>0</v>
      </c>
      <c r="K108" s="2">
        <f>Table134589[[#This Row],[Dev]]/Table134589[[#This Row],[Mean]]*100</f>
        <v>0</v>
      </c>
      <c r="L108" s="2">
        <f>Table134589[[#This Row],[Estimated costs 1]]-Table134589[[#This Row],[Actual cost]]</f>
        <v>0</v>
      </c>
      <c r="M108" s="2">
        <f>Table134589[[#This Row],[Diff 1]]/Table134589[[#This Row],[Actual cost]]*100</f>
        <v>0</v>
      </c>
      <c r="N108">
        <v>1.6268666666666601E-2</v>
      </c>
      <c r="O108">
        <v>1.6268666666666601E-2</v>
      </c>
      <c r="P108">
        <v>1.6268666666666601E-2</v>
      </c>
      <c r="Q108">
        <v>1.6268666666666601E-2</v>
      </c>
      <c r="R108">
        <v>1.6268666666666601E-2</v>
      </c>
      <c r="S108">
        <v>1.6268666666666601E-2</v>
      </c>
      <c r="T108">
        <v>1.6268666666666601E-2</v>
      </c>
      <c r="U108">
        <v>1.6268666666666601E-2</v>
      </c>
      <c r="V108">
        <v>1.6268666666666601E-2</v>
      </c>
      <c r="W108">
        <v>1.6268666666666601E-2</v>
      </c>
      <c r="X108">
        <v>1.6268666666666601E-2</v>
      </c>
      <c r="Y108">
        <v>1.6268666666666601E-2</v>
      </c>
      <c r="Z108">
        <v>1.6268666666666601E-2</v>
      </c>
      <c r="AA108">
        <v>1.6268666666666601E-2</v>
      </c>
      <c r="AB108">
        <v>1.6268666666666601E-2</v>
      </c>
      <c r="AC108">
        <v>1.6268666666666601E-2</v>
      </c>
      <c r="AD108">
        <v>1.6268666666666601E-2</v>
      </c>
      <c r="AE108">
        <v>1.6268666666666601E-2</v>
      </c>
      <c r="AF108">
        <v>1.6268666666666601E-2</v>
      </c>
      <c r="AG108">
        <v>1.6268666666666601E-2</v>
      </c>
    </row>
    <row r="109" spans="1:33" x14ac:dyDescent="0.3">
      <c r="A109" t="s">
        <v>129</v>
      </c>
      <c r="B109">
        <v>107</v>
      </c>
      <c r="C109" t="str">
        <f>LEFT(Table134589[[#This Row],[Contingency id]])</f>
        <v>B</v>
      </c>
      <c r="D109">
        <v>1.89035916824196</v>
      </c>
      <c r="E109">
        <v>1.2105263157894699</v>
      </c>
      <c r="F109">
        <v>529</v>
      </c>
      <c r="G109">
        <v>437</v>
      </c>
      <c r="H109">
        <v>1.5856332703213599E-2</v>
      </c>
      <c r="I109" s="2">
        <f>AVERAGE(Table134589[[#This Row],[Estimated costs 1]:[Estimated costs 20]])</f>
        <v>1.5907967863894097E-2</v>
      </c>
      <c r="J109" s="2">
        <f>_xlfn.STDEV.P(Table134589[[#This Row],[Estimated costs 1]:[Estimated costs 20]])</f>
        <v>1.4777041183385662E-3</v>
      </c>
      <c r="K109" s="2">
        <f>Table134589[[#This Row],[Dev]]/Table134589[[#This Row],[Mean]]*100</f>
        <v>9.2890816160904688</v>
      </c>
      <c r="L109" s="2">
        <f>Table134589[[#This Row],[Estimated costs 1]]-Table134589[[#This Row],[Actual cost]]</f>
        <v>-1.0327032136105991E-3</v>
      </c>
      <c r="M109" s="2">
        <f>Table134589[[#This Row],[Diff 1]]/Table134589[[#This Row],[Actual cost]]*100</f>
        <v>-6.5128755364807738</v>
      </c>
      <c r="N109">
        <v>1.4823629489603E-2</v>
      </c>
      <c r="O109">
        <v>1.79217391304347E-2</v>
      </c>
      <c r="P109">
        <v>1.4823629489603E-2</v>
      </c>
      <c r="Q109">
        <v>1.4823629489603E-2</v>
      </c>
      <c r="R109">
        <v>1.79217391304347E-2</v>
      </c>
      <c r="S109">
        <v>1.4823629489603E-2</v>
      </c>
      <c r="T109">
        <v>1.4823629489603E-2</v>
      </c>
      <c r="U109">
        <v>1.79217391304347E-2</v>
      </c>
      <c r="V109">
        <v>1.4823629489603E-2</v>
      </c>
      <c r="W109">
        <v>1.79217391304347E-2</v>
      </c>
      <c r="X109">
        <v>1.4823629489603E-2</v>
      </c>
      <c r="Y109">
        <v>1.4823629489603E-2</v>
      </c>
      <c r="Z109">
        <v>1.4823629489603E-2</v>
      </c>
      <c r="AA109">
        <v>1.79217391304347E-2</v>
      </c>
      <c r="AB109">
        <v>1.4823629489603E-2</v>
      </c>
      <c r="AC109">
        <v>1.4823629489603E-2</v>
      </c>
      <c r="AD109">
        <v>1.79217391304347E-2</v>
      </c>
      <c r="AE109">
        <v>1.79217391304347E-2</v>
      </c>
      <c r="AF109">
        <v>1.4823629489603E-2</v>
      </c>
      <c r="AG109">
        <v>1.4823629489603E-2</v>
      </c>
    </row>
    <row r="110" spans="1:33" hidden="1" x14ac:dyDescent="0.3">
      <c r="A110" t="s">
        <v>130</v>
      </c>
      <c r="B110">
        <v>108</v>
      </c>
      <c r="C110" t="str">
        <f>LEFT(Table134589[[#This Row],[Contingency id]])</f>
        <v>C</v>
      </c>
      <c r="D110">
        <v>7.5075075075075007E-2</v>
      </c>
      <c r="E110">
        <v>1.44468546637744</v>
      </c>
      <c r="F110">
        <v>1332</v>
      </c>
      <c r="G110">
        <v>922</v>
      </c>
      <c r="H110">
        <v>1.47522522522522E-2</v>
      </c>
      <c r="I110" s="2">
        <f>AVERAGE(Table134589[[#This Row],[Estimated costs 1]:[Estimated costs 20]])</f>
        <v>1.4752252252252202E-2</v>
      </c>
      <c r="J110" s="2">
        <f>_xlfn.STDEV.P(Table134589[[#This Row],[Estimated costs 1]:[Estimated costs 20]])</f>
        <v>1.7347234759768071E-18</v>
      </c>
      <c r="K110" s="2">
        <f>Table134589[[#This Row],[Dev]]/Table134589[[#This Row],[Mean]]*100</f>
        <v>1.1759041577613816E-14</v>
      </c>
      <c r="L110" s="2">
        <f>Table134589[[#This Row],[Estimated costs 1]]-Table134589[[#This Row],[Actual cost]]</f>
        <v>0</v>
      </c>
      <c r="M110" s="2">
        <f>Table134589[[#This Row],[Diff 1]]/Table134589[[#This Row],[Actual cost]]*100</f>
        <v>0</v>
      </c>
      <c r="N110">
        <v>1.47522522522522E-2</v>
      </c>
      <c r="O110">
        <v>1.47522522522522E-2</v>
      </c>
      <c r="P110">
        <v>1.47522522522522E-2</v>
      </c>
      <c r="Q110">
        <v>1.47522522522522E-2</v>
      </c>
      <c r="R110">
        <v>1.47522522522522E-2</v>
      </c>
      <c r="S110">
        <v>1.47522522522522E-2</v>
      </c>
      <c r="T110">
        <v>1.47522522522522E-2</v>
      </c>
      <c r="U110">
        <v>1.47522522522522E-2</v>
      </c>
      <c r="V110">
        <v>1.47522522522522E-2</v>
      </c>
      <c r="W110">
        <v>1.47522522522522E-2</v>
      </c>
      <c r="X110">
        <v>1.47522522522522E-2</v>
      </c>
      <c r="Y110">
        <v>1.47522522522522E-2</v>
      </c>
      <c r="Z110">
        <v>1.47522522522522E-2</v>
      </c>
      <c r="AA110">
        <v>1.47522522522522E-2</v>
      </c>
      <c r="AB110">
        <v>1.47522522522522E-2</v>
      </c>
      <c r="AC110">
        <v>1.47522522522522E-2</v>
      </c>
      <c r="AD110">
        <v>1.47522522522522E-2</v>
      </c>
      <c r="AE110">
        <v>1.47522522522522E-2</v>
      </c>
      <c r="AF110">
        <v>1.47522522522522E-2</v>
      </c>
      <c r="AG110">
        <v>1.47522522522522E-2</v>
      </c>
    </row>
    <row r="111" spans="1:33" hidden="1" x14ac:dyDescent="0.3">
      <c r="A111" t="s">
        <v>131</v>
      </c>
      <c r="B111">
        <v>109</v>
      </c>
      <c r="C111" t="str">
        <f>LEFT(Table134589[[#This Row],[Contingency id]])</f>
        <v>C</v>
      </c>
      <c r="D111">
        <v>1.8518518518518501</v>
      </c>
      <c r="E111">
        <v>1.0588235294117601</v>
      </c>
      <c r="F111">
        <v>162</v>
      </c>
      <c r="G111">
        <v>153</v>
      </c>
      <c r="H111">
        <v>1.4377160493827101E-2</v>
      </c>
      <c r="I111" s="2">
        <f>AVERAGE(Table134589[[#This Row],[Estimated costs 1]:[Estimated costs 20]])</f>
        <v>1.4377160493827095E-2</v>
      </c>
      <c r="J111" s="2">
        <f>_xlfn.STDEV.P(Table134589[[#This Row],[Estimated costs 1]:[Estimated costs 20]])</f>
        <v>5.2041704279304213E-18</v>
      </c>
      <c r="K111" s="2">
        <f>Table134589[[#This Row],[Dev]]/Table134589[[#This Row],[Mean]]*100</f>
        <v>3.6197484407055608E-14</v>
      </c>
      <c r="L111" s="2">
        <f>Table134589[[#This Row],[Estimated costs 1]]-Table134589[[#This Row],[Actual cost]]</f>
        <v>0</v>
      </c>
      <c r="M111" s="2">
        <f>Table134589[[#This Row],[Diff 1]]/Table134589[[#This Row],[Actual cost]]*100</f>
        <v>0</v>
      </c>
      <c r="N111">
        <v>1.4377160493827101E-2</v>
      </c>
      <c r="O111">
        <v>1.4377160493827101E-2</v>
      </c>
      <c r="P111">
        <v>1.4377160493827101E-2</v>
      </c>
      <c r="Q111">
        <v>1.4377160493827101E-2</v>
      </c>
      <c r="R111">
        <v>1.4377160493827101E-2</v>
      </c>
      <c r="S111">
        <v>1.4377160493827101E-2</v>
      </c>
      <c r="T111">
        <v>1.4377160493827101E-2</v>
      </c>
      <c r="U111">
        <v>1.4377160493827101E-2</v>
      </c>
      <c r="V111">
        <v>1.4377160493827101E-2</v>
      </c>
      <c r="W111">
        <v>1.4377160493827101E-2</v>
      </c>
      <c r="X111">
        <v>1.4377160493827101E-2</v>
      </c>
      <c r="Y111">
        <v>1.4377160493827101E-2</v>
      </c>
      <c r="Z111">
        <v>1.4377160493827101E-2</v>
      </c>
      <c r="AA111">
        <v>1.4377160493827101E-2</v>
      </c>
      <c r="AB111">
        <v>1.4377160493827101E-2</v>
      </c>
      <c r="AC111">
        <v>1.4377160493827101E-2</v>
      </c>
      <c r="AD111">
        <v>1.4377160493827101E-2</v>
      </c>
      <c r="AE111">
        <v>1.4377160493827101E-2</v>
      </c>
      <c r="AF111">
        <v>1.4377160493827101E-2</v>
      </c>
      <c r="AG111">
        <v>1.4377160493827101E-2</v>
      </c>
    </row>
    <row r="112" spans="1:33" hidden="1" x14ac:dyDescent="0.3">
      <c r="A112" t="s">
        <v>132</v>
      </c>
      <c r="B112">
        <v>110</v>
      </c>
      <c r="C112" t="str">
        <f>LEFT(Table134589[[#This Row],[Contingency id]])</f>
        <v>C</v>
      </c>
      <c r="D112">
        <v>15.625</v>
      </c>
      <c r="E112">
        <v>1.01587301587301</v>
      </c>
      <c r="F112">
        <v>64</v>
      </c>
      <c r="G112">
        <v>63</v>
      </c>
      <c r="H112">
        <v>1.4233906249999999E-2</v>
      </c>
      <c r="I112" s="2">
        <f>AVERAGE(Table134589[[#This Row],[Estimated costs 1]:[Estimated costs 20]])</f>
        <v>1.4233906249999997E-2</v>
      </c>
      <c r="J112" s="2">
        <f>_xlfn.STDEV.P(Table134589[[#This Row],[Estimated costs 1]:[Estimated costs 20]])</f>
        <v>2.1787878249982779E-17</v>
      </c>
      <c r="K112" s="2">
        <f>Table134589[[#This Row],[Dev]]/Table134589[[#This Row],[Mean]]*100</f>
        <v>1.5307026663873652E-13</v>
      </c>
      <c r="L112" s="2">
        <f>Table134589[[#This Row],[Estimated costs 1]]-Table134589[[#This Row],[Actual cost]]</f>
        <v>0</v>
      </c>
      <c r="M112" s="2">
        <f>Table134589[[#This Row],[Diff 1]]/Table134589[[#This Row],[Actual cost]]*100</f>
        <v>0</v>
      </c>
      <c r="N112">
        <v>1.4233906249999999E-2</v>
      </c>
      <c r="O112">
        <v>1.4233906249999999E-2</v>
      </c>
      <c r="P112">
        <v>1.4233906249999999E-2</v>
      </c>
      <c r="Q112">
        <v>1.4233906249999999E-2</v>
      </c>
      <c r="R112">
        <v>1.4233906249999999E-2</v>
      </c>
      <c r="S112">
        <v>1.4233906249999999E-2</v>
      </c>
      <c r="T112">
        <v>1.4233906249999999E-2</v>
      </c>
      <c r="U112">
        <v>1.4233906249999999E-2</v>
      </c>
      <c r="V112">
        <v>1.4233906249999999E-2</v>
      </c>
      <c r="W112">
        <v>1.4233906249999999E-2</v>
      </c>
      <c r="X112">
        <v>1.4233906249999999E-2</v>
      </c>
      <c r="Y112">
        <v>1.4233906249999999E-2</v>
      </c>
      <c r="Z112">
        <v>1.4233906249999999E-2</v>
      </c>
      <c r="AA112">
        <v>1.42339062499999E-2</v>
      </c>
      <c r="AB112">
        <v>1.4233906249999999E-2</v>
      </c>
      <c r="AC112">
        <v>1.4233906249999999E-2</v>
      </c>
      <c r="AD112">
        <v>1.4233906249999999E-2</v>
      </c>
      <c r="AE112">
        <v>1.4233906249999999E-2</v>
      </c>
      <c r="AF112">
        <v>1.4233906249999999E-2</v>
      </c>
      <c r="AG112">
        <v>1.4233906249999999E-2</v>
      </c>
    </row>
    <row r="113" spans="1:33" hidden="1" x14ac:dyDescent="0.3">
      <c r="A113" t="s">
        <v>133</v>
      </c>
      <c r="B113">
        <v>111</v>
      </c>
      <c r="C113" t="str">
        <f>LEFT(Table134589[[#This Row],[Contingency id]])</f>
        <v>A</v>
      </c>
      <c r="D113">
        <v>11.6666666666666</v>
      </c>
      <c r="E113">
        <v>1</v>
      </c>
      <c r="F113">
        <v>60</v>
      </c>
      <c r="G113">
        <v>60</v>
      </c>
      <c r="H113">
        <v>1.30108333333333E-2</v>
      </c>
      <c r="I113" s="2">
        <f>AVERAGE(Table134589[[#This Row],[Estimated costs 1]:[Estimated costs 20]])</f>
        <v>1.3010833333333301E-2</v>
      </c>
      <c r="J113" s="2">
        <f>_xlfn.STDEV.P(Table134589[[#This Row],[Estimated costs 1]:[Estimated costs 20]])</f>
        <v>1.7347234759768071E-18</v>
      </c>
      <c r="K113" s="2">
        <f>Table134589[[#This Row],[Dev]]/Table134589[[#This Row],[Mean]]*100</f>
        <v>1.3332915974970687E-14</v>
      </c>
      <c r="L113" s="2">
        <f>Table134589[[#This Row],[Estimated costs 1]]-Table134589[[#This Row],[Actual cost]]</f>
        <v>0</v>
      </c>
      <c r="M113" s="2">
        <f>Table134589[[#This Row],[Diff 1]]/Table134589[[#This Row],[Actual cost]]*100</f>
        <v>0</v>
      </c>
      <c r="N113">
        <v>1.30108333333333E-2</v>
      </c>
      <c r="O113">
        <v>1.30108333333333E-2</v>
      </c>
      <c r="P113">
        <v>1.30108333333333E-2</v>
      </c>
      <c r="Q113">
        <v>1.30108333333333E-2</v>
      </c>
      <c r="R113">
        <v>1.30108333333333E-2</v>
      </c>
      <c r="S113">
        <v>1.30108333333333E-2</v>
      </c>
      <c r="T113">
        <v>1.30108333333333E-2</v>
      </c>
      <c r="U113">
        <v>1.30108333333333E-2</v>
      </c>
      <c r="V113">
        <v>1.30108333333333E-2</v>
      </c>
      <c r="W113">
        <v>1.30108333333333E-2</v>
      </c>
      <c r="X113">
        <v>1.30108333333333E-2</v>
      </c>
      <c r="Y113">
        <v>1.30108333333333E-2</v>
      </c>
      <c r="Z113">
        <v>1.30108333333333E-2</v>
      </c>
      <c r="AA113">
        <v>1.30108333333333E-2</v>
      </c>
      <c r="AB113">
        <v>1.30108333333333E-2</v>
      </c>
      <c r="AC113">
        <v>1.30108333333333E-2</v>
      </c>
      <c r="AD113">
        <v>1.30108333333333E-2</v>
      </c>
      <c r="AE113">
        <v>1.30108333333333E-2</v>
      </c>
      <c r="AF113">
        <v>1.30108333333333E-2</v>
      </c>
      <c r="AG113">
        <v>1.30108333333333E-2</v>
      </c>
    </row>
    <row r="114" spans="1:33" hidden="1" x14ac:dyDescent="0.3">
      <c r="A114" t="s">
        <v>134</v>
      </c>
      <c r="B114">
        <v>112</v>
      </c>
      <c r="C114" t="str">
        <f>LEFT(Table134589[[#This Row],[Contingency id]])</f>
        <v>C</v>
      </c>
      <c r="D114">
        <v>0.71942446043165398</v>
      </c>
      <c r="E114">
        <v>1.04511278195488</v>
      </c>
      <c r="F114">
        <v>139</v>
      </c>
      <c r="G114">
        <v>133</v>
      </c>
      <c r="H114">
        <v>1.29424460431654E-2</v>
      </c>
      <c r="I114" s="2">
        <f>AVERAGE(Table134589[[#This Row],[Estimated costs 1]:[Estimated costs 20]])</f>
        <v>1.2942446043165407E-2</v>
      </c>
      <c r="J114" s="2">
        <f>_xlfn.STDEV.P(Table134589[[#This Row],[Estimated costs 1]:[Estimated costs 20]])</f>
        <v>6.9388939039072284E-18</v>
      </c>
      <c r="K114" s="2">
        <f>Table134589[[#This Row],[Dev]]/Table134589[[#This Row],[Mean]]*100</f>
        <v>5.3613465961262328E-14</v>
      </c>
      <c r="L114" s="2">
        <f>Table134589[[#This Row],[Estimated costs 1]]-Table134589[[#This Row],[Actual cost]]</f>
        <v>0</v>
      </c>
      <c r="M114" s="2">
        <f>Table134589[[#This Row],[Diff 1]]/Table134589[[#This Row],[Actual cost]]*100</f>
        <v>0</v>
      </c>
      <c r="N114">
        <v>1.29424460431654E-2</v>
      </c>
      <c r="O114">
        <v>1.29424460431654E-2</v>
      </c>
      <c r="P114">
        <v>1.29424460431654E-2</v>
      </c>
      <c r="Q114">
        <v>1.29424460431654E-2</v>
      </c>
      <c r="R114">
        <v>1.29424460431654E-2</v>
      </c>
      <c r="S114">
        <v>1.29424460431654E-2</v>
      </c>
      <c r="T114">
        <v>1.29424460431654E-2</v>
      </c>
      <c r="U114">
        <v>1.29424460431654E-2</v>
      </c>
      <c r="V114">
        <v>1.29424460431654E-2</v>
      </c>
      <c r="W114">
        <v>1.29424460431654E-2</v>
      </c>
      <c r="X114">
        <v>1.29424460431654E-2</v>
      </c>
      <c r="Y114">
        <v>1.29424460431654E-2</v>
      </c>
      <c r="Z114">
        <v>1.29424460431654E-2</v>
      </c>
      <c r="AA114">
        <v>1.29424460431654E-2</v>
      </c>
      <c r="AB114">
        <v>1.29424460431654E-2</v>
      </c>
      <c r="AC114">
        <v>1.29424460431654E-2</v>
      </c>
      <c r="AD114">
        <v>1.29424460431654E-2</v>
      </c>
      <c r="AE114">
        <v>1.29424460431654E-2</v>
      </c>
      <c r="AF114">
        <v>1.29424460431654E-2</v>
      </c>
      <c r="AG114">
        <v>1.29424460431654E-2</v>
      </c>
    </row>
    <row r="115" spans="1:33" hidden="1" x14ac:dyDescent="0.3">
      <c r="A115" t="s">
        <v>135</v>
      </c>
      <c r="B115">
        <v>113</v>
      </c>
      <c r="C115" t="str">
        <f>LEFT(Table134589[[#This Row],[Contingency id]])</f>
        <v>A</v>
      </c>
      <c r="D115">
        <v>5.3846153846153797</v>
      </c>
      <c r="E115">
        <v>1.04838709677419</v>
      </c>
      <c r="F115">
        <v>130</v>
      </c>
      <c r="G115">
        <v>124</v>
      </c>
      <c r="H115">
        <v>1.28207692307692E-2</v>
      </c>
      <c r="I115" s="2">
        <f>AVERAGE(Table134589[[#This Row],[Estimated costs 1]:[Estimated costs 20]])</f>
        <v>1.2646615384615362E-2</v>
      </c>
      <c r="J115" s="2">
        <f>_xlfn.STDEV.P(Table134589[[#This Row],[Estimated costs 1]:[Estimated costs 20]])</f>
        <v>3.9903659128383263E-4</v>
      </c>
      <c r="K115" s="2">
        <f>Table134589[[#This Row],[Dev]]/Table134589[[#This Row],[Mean]]*100</f>
        <v>3.1552836798473498</v>
      </c>
      <c r="L115" s="2">
        <f>Table134589[[#This Row],[Estimated costs 1]]-Table134589[[#This Row],[Actual cost]]</f>
        <v>-4.3538461538459965E-4</v>
      </c>
      <c r="M115" s="2">
        <f>Table134589[[#This Row],[Diff 1]]/Table134589[[#This Row],[Actual cost]]*100</f>
        <v>-3.3959320813582585</v>
      </c>
      <c r="N115">
        <v>1.23853846153846E-2</v>
      </c>
      <c r="O115">
        <v>1.23853846153846E-2</v>
      </c>
      <c r="P115">
        <v>1.3256153846153799E-2</v>
      </c>
      <c r="Q115">
        <v>1.3256153846153799E-2</v>
      </c>
      <c r="R115">
        <v>1.3256153846153799E-2</v>
      </c>
      <c r="S115">
        <v>1.23853846153846E-2</v>
      </c>
      <c r="T115">
        <v>1.23853846153846E-2</v>
      </c>
      <c r="U115">
        <v>1.3256153846153799E-2</v>
      </c>
      <c r="V115">
        <v>1.23853846153846E-2</v>
      </c>
      <c r="W115">
        <v>1.23853846153846E-2</v>
      </c>
      <c r="X115">
        <v>1.23853846153846E-2</v>
      </c>
      <c r="Y115">
        <v>1.23853846153846E-2</v>
      </c>
      <c r="Z115">
        <v>1.23853846153846E-2</v>
      </c>
      <c r="AA115">
        <v>1.23853846153846E-2</v>
      </c>
      <c r="AB115">
        <v>1.23853846153846E-2</v>
      </c>
      <c r="AC115">
        <v>1.23853846153846E-2</v>
      </c>
      <c r="AD115">
        <v>1.23853846153846E-2</v>
      </c>
      <c r="AE115">
        <v>1.3256153846153799E-2</v>
      </c>
      <c r="AF115">
        <v>1.3256153846153799E-2</v>
      </c>
      <c r="AG115">
        <v>1.23853846153846E-2</v>
      </c>
    </row>
    <row r="116" spans="1:33" hidden="1" x14ac:dyDescent="0.3">
      <c r="A116" t="s">
        <v>136</v>
      </c>
      <c r="B116">
        <v>114</v>
      </c>
      <c r="C116" t="str">
        <f>LEFT(Table134589[[#This Row],[Contingency id]])</f>
        <v>A</v>
      </c>
      <c r="D116">
        <v>11.6666666666666</v>
      </c>
      <c r="E116">
        <v>1.0169491525423699</v>
      </c>
      <c r="F116">
        <v>60</v>
      </c>
      <c r="G116">
        <v>59</v>
      </c>
      <c r="H116">
        <v>1.27318333333333E-2</v>
      </c>
      <c r="I116" s="2">
        <f>AVERAGE(Table134589[[#This Row],[Estimated costs 1]:[Estimated costs 20]])</f>
        <v>1.27318333333333E-2</v>
      </c>
      <c r="J116" s="2">
        <f>_xlfn.STDEV.P(Table134589[[#This Row],[Estimated costs 1]:[Estimated costs 20]])</f>
        <v>0</v>
      </c>
      <c r="K116" s="2">
        <f>Table134589[[#This Row],[Dev]]/Table134589[[#This Row],[Mean]]*100</f>
        <v>0</v>
      </c>
      <c r="L116" s="2">
        <f>Table134589[[#This Row],[Estimated costs 1]]-Table134589[[#This Row],[Actual cost]]</f>
        <v>0</v>
      </c>
      <c r="M116" s="2">
        <f>Table134589[[#This Row],[Diff 1]]/Table134589[[#This Row],[Actual cost]]*100</f>
        <v>0</v>
      </c>
      <c r="N116">
        <v>1.27318333333333E-2</v>
      </c>
      <c r="O116">
        <v>1.27318333333333E-2</v>
      </c>
      <c r="P116">
        <v>1.27318333333333E-2</v>
      </c>
      <c r="Q116">
        <v>1.27318333333333E-2</v>
      </c>
      <c r="R116">
        <v>1.27318333333333E-2</v>
      </c>
      <c r="S116">
        <v>1.27318333333333E-2</v>
      </c>
      <c r="T116">
        <v>1.27318333333333E-2</v>
      </c>
      <c r="U116">
        <v>1.27318333333333E-2</v>
      </c>
      <c r="V116">
        <v>1.27318333333333E-2</v>
      </c>
      <c r="W116">
        <v>1.27318333333333E-2</v>
      </c>
      <c r="X116">
        <v>1.27318333333333E-2</v>
      </c>
      <c r="Y116">
        <v>1.27318333333333E-2</v>
      </c>
      <c r="Z116">
        <v>1.27318333333333E-2</v>
      </c>
      <c r="AA116">
        <v>1.27318333333333E-2</v>
      </c>
      <c r="AB116">
        <v>1.27318333333333E-2</v>
      </c>
      <c r="AC116">
        <v>1.27318333333333E-2</v>
      </c>
      <c r="AD116">
        <v>1.27318333333333E-2</v>
      </c>
      <c r="AE116">
        <v>1.27318333333333E-2</v>
      </c>
      <c r="AF116">
        <v>1.27318333333333E-2</v>
      </c>
      <c r="AG116">
        <v>1.27318333333333E-2</v>
      </c>
    </row>
    <row r="117" spans="1:33" hidden="1" x14ac:dyDescent="0.3">
      <c r="A117" t="s">
        <v>137</v>
      </c>
      <c r="B117">
        <v>115</v>
      </c>
      <c r="C117" t="str">
        <f>LEFT(Table134589[[#This Row],[Contingency id]])</f>
        <v>C</v>
      </c>
      <c r="D117">
        <v>0.30143180105501099</v>
      </c>
      <c r="E117">
        <v>1.48102678571428</v>
      </c>
      <c r="F117">
        <v>1327</v>
      </c>
      <c r="G117">
        <v>896</v>
      </c>
      <c r="H117">
        <v>1.2458176337603599E-2</v>
      </c>
      <c r="I117" s="2">
        <f>AVERAGE(Table134589[[#This Row],[Estimated costs 1]:[Estimated costs 20]])</f>
        <v>1.4956744536548569E-2</v>
      </c>
      <c r="J117" s="2">
        <f>_xlfn.STDEV.P(Table134589[[#This Row],[Estimated costs 1]:[Estimated costs 20]])</f>
        <v>1.0037546782159708E-2</v>
      </c>
      <c r="K117" s="2">
        <f>Table134589[[#This Row],[Dev]]/Table134589[[#This Row],[Mean]]*100</f>
        <v>67.110504947328479</v>
      </c>
      <c r="L117" s="2">
        <f>Table134589[[#This Row],[Estimated costs 1]]-Table134589[[#This Row],[Actual cost]]</f>
        <v>4.8402411454408004E-3</v>
      </c>
      <c r="M117" s="2">
        <f>Table134589[[#This Row],[Diff 1]]/Table134589[[#This Row],[Actual cost]]*100</f>
        <v>38.851923542220852</v>
      </c>
      <c r="N117">
        <v>1.72984174830444E-2</v>
      </c>
      <c r="O117">
        <v>2.9774679728711301E-2</v>
      </c>
      <c r="P117">
        <v>1.0480030143180099E-2</v>
      </c>
      <c r="Q117">
        <v>8.1981914091936708E-3</v>
      </c>
      <c r="R117">
        <v>1.0480030143180099E-2</v>
      </c>
      <c r="S117">
        <v>2.9774679728711301E-2</v>
      </c>
      <c r="T117">
        <v>1.37980406932931E-3</v>
      </c>
      <c r="U117">
        <v>2.0674453654860502E-2</v>
      </c>
      <c r="V117">
        <v>1.0480030143180099E-2</v>
      </c>
      <c r="W117">
        <v>1.0480030143180099E-2</v>
      </c>
      <c r="X117">
        <v>1.37980406932931E-3</v>
      </c>
      <c r="Y117">
        <v>1.72984174830444E-2</v>
      </c>
      <c r="Z117">
        <v>1.0480030143180099E-2</v>
      </c>
      <c r="AA117">
        <v>2.9774679728711301E-2</v>
      </c>
      <c r="AB117">
        <v>2.0674453654860502E-2</v>
      </c>
      <c r="AC117">
        <v>2.7492840994724901E-2</v>
      </c>
      <c r="AD117">
        <v>1.37980406932931E-3</v>
      </c>
      <c r="AE117">
        <v>1.37980406932931E-3</v>
      </c>
      <c r="AF117">
        <v>2.9774679728711301E-2</v>
      </c>
      <c r="AG117">
        <v>1.0480030143180099E-2</v>
      </c>
    </row>
    <row r="118" spans="1:33" hidden="1" x14ac:dyDescent="0.3">
      <c r="A118" t="s">
        <v>138</v>
      </c>
      <c r="B118">
        <v>116</v>
      </c>
      <c r="C118" t="str">
        <f>LEFT(Table134589[[#This Row],[Contingency id]])</f>
        <v>C</v>
      </c>
      <c r="D118">
        <v>14.0625</v>
      </c>
      <c r="E118">
        <v>1</v>
      </c>
      <c r="F118">
        <v>64</v>
      </c>
      <c r="G118">
        <v>64</v>
      </c>
      <c r="H118">
        <v>1.229546875E-2</v>
      </c>
      <c r="I118" s="2">
        <f>AVERAGE(Table134589[[#This Row],[Estimated costs 1]:[Estimated costs 20]])</f>
        <v>1.229546875E-2</v>
      </c>
      <c r="J118" s="2">
        <f>_xlfn.STDEV.P(Table134589[[#This Row],[Estimated costs 1]:[Estimated costs 20]])</f>
        <v>2.2497965763803412E-17</v>
      </c>
      <c r="K118" s="2">
        <f>Table134589[[#This Row],[Dev]]/Table134589[[#This Row],[Mean]]*100</f>
        <v>1.8297769870549599E-13</v>
      </c>
      <c r="L118" s="2">
        <f>Table134589[[#This Row],[Estimated costs 1]]-Table134589[[#This Row],[Actual cost]]</f>
        <v>0</v>
      </c>
      <c r="M118" s="2">
        <f>Table134589[[#This Row],[Diff 1]]/Table134589[[#This Row],[Actual cost]]*100</f>
        <v>0</v>
      </c>
      <c r="N118">
        <v>1.229546875E-2</v>
      </c>
      <c r="O118">
        <v>1.2295468749999899E-2</v>
      </c>
      <c r="P118">
        <v>1.229546875E-2</v>
      </c>
      <c r="Q118">
        <v>1.229546875E-2</v>
      </c>
      <c r="R118">
        <v>1.229546875E-2</v>
      </c>
      <c r="S118">
        <v>1.229546875E-2</v>
      </c>
      <c r="T118">
        <v>1.229546875E-2</v>
      </c>
      <c r="U118">
        <v>1.229546875E-2</v>
      </c>
      <c r="V118">
        <v>1.229546875E-2</v>
      </c>
      <c r="W118">
        <v>1.229546875E-2</v>
      </c>
      <c r="X118">
        <v>1.229546875E-2</v>
      </c>
      <c r="Y118">
        <v>1.229546875E-2</v>
      </c>
      <c r="Z118">
        <v>1.229546875E-2</v>
      </c>
      <c r="AA118">
        <v>1.229546875E-2</v>
      </c>
      <c r="AB118">
        <v>1.229546875E-2</v>
      </c>
      <c r="AC118">
        <v>1.229546875E-2</v>
      </c>
      <c r="AD118">
        <v>1.229546875E-2</v>
      </c>
      <c r="AE118">
        <v>1.229546875E-2</v>
      </c>
      <c r="AF118">
        <v>1.229546875E-2</v>
      </c>
      <c r="AG118">
        <v>1.229546875E-2</v>
      </c>
    </row>
    <row r="119" spans="1:33" hidden="1" x14ac:dyDescent="0.3">
      <c r="A119" t="s">
        <v>139</v>
      </c>
      <c r="B119">
        <v>117</v>
      </c>
      <c r="C119" t="str">
        <f>LEFT(Table134589[[#This Row],[Contingency id]])</f>
        <v>C</v>
      </c>
      <c r="D119">
        <v>0.625</v>
      </c>
      <c r="E119">
        <v>1.0457516339869199</v>
      </c>
      <c r="F119">
        <v>160</v>
      </c>
      <c r="G119">
        <v>153</v>
      </c>
      <c r="H119">
        <v>1.19875E-2</v>
      </c>
      <c r="I119" s="2">
        <f>AVERAGE(Table134589[[#This Row],[Estimated costs 1]:[Estimated costs 20]])</f>
        <v>1.1987500000000005E-2</v>
      </c>
      <c r="J119" s="2">
        <f>_xlfn.STDEV.P(Table134589[[#This Row],[Estimated costs 1]:[Estimated costs 20]])</f>
        <v>5.2041704279304213E-18</v>
      </c>
      <c r="K119" s="2">
        <f>Table134589[[#This Row],[Dev]]/Table134589[[#This Row],[Mean]]*100</f>
        <v>4.3413309096395577E-14</v>
      </c>
      <c r="L119" s="2">
        <f>Table134589[[#This Row],[Estimated costs 1]]-Table134589[[#This Row],[Actual cost]]</f>
        <v>0</v>
      </c>
      <c r="M119" s="2">
        <f>Table134589[[#This Row],[Diff 1]]/Table134589[[#This Row],[Actual cost]]*100</f>
        <v>0</v>
      </c>
      <c r="N119">
        <v>1.19875E-2</v>
      </c>
      <c r="O119">
        <v>1.19875E-2</v>
      </c>
      <c r="P119">
        <v>1.19875E-2</v>
      </c>
      <c r="Q119">
        <v>1.19875E-2</v>
      </c>
      <c r="R119">
        <v>1.19875E-2</v>
      </c>
      <c r="S119">
        <v>1.19875E-2</v>
      </c>
      <c r="T119">
        <v>1.19875E-2</v>
      </c>
      <c r="U119">
        <v>1.19875E-2</v>
      </c>
      <c r="V119">
        <v>1.19875E-2</v>
      </c>
      <c r="W119">
        <v>1.19875E-2</v>
      </c>
      <c r="X119">
        <v>1.19875E-2</v>
      </c>
      <c r="Y119">
        <v>1.19875E-2</v>
      </c>
      <c r="Z119">
        <v>1.19875E-2</v>
      </c>
      <c r="AA119">
        <v>1.19875E-2</v>
      </c>
      <c r="AB119">
        <v>1.19875E-2</v>
      </c>
      <c r="AC119">
        <v>1.19875E-2</v>
      </c>
      <c r="AD119">
        <v>1.19875E-2</v>
      </c>
      <c r="AE119">
        <v>1.19875E-2</v>
      </c>
      <c r="AF119">
        <v>1.19875E-2</v>
      </c>
      <c r="AG119">
        <v>1.19875E-2</v>
      </c>
    </row>
    <row r="120" spans="1:33" hidden="1" x14ac:dyDescent="0.3">
      <c r="A120" t="s">
        <v>140</v>
      </c>
      <c r="B120">
        <v>118</v>
      </c>
      <c r="C120" t="str">
        <f>LEFT(Table134589[[#This Row],[Contingency id]])</f>
        <v>C</v>
      </c>
      <c r="D120">
        <v>3.3898305084745699</v>
      </c>
      <c r="E120">
        <v>1.0172413793103401</v>
      </c>
      <c r="F120">
        <v>118</v>
      </c>
      <c r="G120">
        <v>116</v>
      </c>
      <c r="H120">
        <v>1.1790677966101599E-2</v>
      </c>
      <c r="I120" s="2">
        <f>AVERAGE(Table134589[[#This Row],[Estimated costs 1]:[Estimated costs 20]])</f>
        <v>1.1790677966101594E-2</v>
      </c>
      <c r="J120" s="2">
        <f>_xlfn.STDEV.P(Table134589[[#This Row],[Estimated costs 1]:[Estimated costs 20]])</f>
        <v>5.2041704279304213E-18</v>
      </c>
      <c r="K120" s="2">
        <f>Table134589[[#This Row],[Dev]]/Table134589[[#This Row],[Mean]]*100</f>
        <v>4.4138008373161432E-14</v>
      </c>
      <c r="L120" s="2">
        <f>Table134589[[#This Row],[Estimated costs 1]]-Table134589[[#This Row],[Actual cost]]</f>
        <v>0</v>
      </c>
      <c r="M120" s="2">
        <f>Table134589[[#This Row],[Diff 1]]/Table134589[[#This Row],[Actual cost]]*100</f>
        <v>0</v>
      </c>
      <c r="N120">
        <v>1.1790677966101599E-2</v>
      </c>
      <c r="O120">
        <v>1.1790677966101599E-2</v>
      </c>
      <c r="P120">
        <v>1.1790677966101599E-2</v>
      </c>
      <c r="Q120">
        <v>1.1790677966101599E-2</v>
      </c>
      <c r="R120">
        <v>1.1790677966101599E-2</v>
      </c>
      <c r="S120">
        <v>1.1790677966101599E-2</v>
      </c>
      <c r="T120">
        <v>1.1790677966101599E-2</v>
      </c>
      <c r="U120">
        <v>1.1790677966101599E-2</v>
      </c>
      <c r="V120">
        <v>1.1790677966101599E-2</v>
      </c>
      <c r="W120">
        <v>1.1790677966101599E-2</v>
      </c>
      <c r="X120">
        <v>1.1790677966101599E-2</v>
      </c>
      <c r="Y120">
        <v>1.1790677966101599E-2</v>
      </c>
      <c r="Z120">
        <v>1.1790677966101599E-2</v>
      </c>
      <c r="AA120">
        <v>1.1790677966101599E-2</v>
      </c>
      <c r="AB120">
        <v>1.1790677966101599E-2</v>
      </c>
      <c r="AC120">
        <v>1.1790677966101599E-2</v>
      </c>
      <c r="AD120">
        <v>1.1790677966101599E-2</v>
      </c>
      <c r="AE120">
        <v>1.1790677966101599E-2</v>
      </c>
      <c r="AF120">
        <v>1.1790677966101599E-2</v>
      </c>
      <c r="AG120">
        <v>1.1790677966101599E-2</v>
      </c>
    </row>
    <row r="121" spans="1:33" x14ac:dyDescent="0.3">
      <c r="A121" t="s">
        <v>141</v>
      </c>
      <c r="B121">
        <v>119</v>
      </c>
      <c r="C121" t="str">
        <f>LEFT(Table134589[[#This Row],[Contingency id]])</f>
        <v>B</v>
      </c>
      <c r="D121">
        <v>3.84615384615384</v>
      </c>
      <c r="E121">
        <v>1.0317460317460301</v>
      </c>
      <c r="F121">
        <v>130</v>
      </c>
      <c r="G121">
        <v>126</v>
      </c>
      <c r="H121">
        <v>1.1764615384615301E-2</v>
      </c>
      <c r="I121" s="2">
        <f>AVERAGE(Table134589[[#This Row],[Estimated costs 1]:[Estimated costs 20]])</f>
        <v>1.1764615384615297E-2</v>
      </c>
      <c r="J121" s="2">
        <f>_xlfn.STDEV.P(Table134589[[#This Row],[Estimated costs 1]:[Estimated costs 20]])</f>
        <v>3.4694469519536142E-18</v>
      </c>
      <c r="K121" s="2">
        <f>Table134589[[#This Row],[Dev]]/Table134589[[#This Row],[Mean]]*100</f>
        <v>2.9490525941805493E-14</v>
      </c>
      <c r="L121" s="2">
        <f>Table134589[[#This Row],[Estimated costs 1]]-Table134589[[#This Row],[Actual cost]]</f>
        <v>0</v>
      </c>
      <c r="M121" s="2">
        <f>Table134589[[#This Row],[Diff 1]]/Table134589[[#This Row],[Actual cost]]*100</f>
        <v>0</v>
      </c>
      <c r="N121">
        <v>1.1764615384615301E-2</v>
      </c>
      <c r="O121">
        <v>1.1764615384615301E-2</v>
      </c>
      <c r="P121">
        <v>1.1764615384615301E-2</v>
      </c>
      <c r="Q121">
        <v>1.1764615384615301E-2</v>
      </c>
      <c r="R121">
        <v>1.1764615384615301E-2</v>
      </c>
      <c r="S121">
        <v>1.1764615384615301E-2</v>
      </c>
      <c r="T121">
        <v>1.1764615384615301E-2</v>
      </c>
      <c r="U121">
        <v>1.1764615384615301E-2</v>
      </c>
      <c r="V121">
        <v>1.1764615384615301E-2</v>
      </c>
      <c r="W121">
        <v>1.1764615384615301E-2</v>
      </c>
      <c r="X121">
        <v>1.1764615384615301E-2</v>
      </c>
      <c r="Y121">
        <v>1.1764615384615301E-2</v>
      </c>
      <c r="Z121">
        <v>1.1764615384615301E-2</v>
      </c>
      <c r="AA121">
        <v>1.1764615384615301E-2</v>
      </c>
      <c r="AB121">
        <v>1.1764615384615301E-2</v>
      </c>
      <c r="AC121">
        <v>1.1764615384615301E-2</v>
      </c>
      <c r="AD121">
        <v>1.1764615384615301E-2</v>
      </c>
      <c r="AE121">
        <v>1.1764615384615301E-2</v>
      </c>
      <c r="AF121">
        <v>1.1764615384615301E-2</v>
      </c>
      <c r="AG121">
        <v>1.1764615384615301E-2</v>
      </c>
    </row>
    <row r="122" spans="1:33" hidden="1" x14ac:dyDescent="0.3">
      <c r="A122" t="s">
        <v>142</v>
      </c>
      <c r="B122">
        <v>120</v>
      </c>
      <c r="C122" t="str">
        <f>LEFT(Table134589[[#This Row],[Contingency id]])</f>
        <v>A</v>
      </c>
      <c r="D122">
        <v>4.6153846153846096</v>
      </c>
      <c r="E122">
        <v>1.0317460317460301</v>
      </c>
      <c r="F122">
        <v>130</v>
      </c>
      <c r="G122">
        <v>126</v>
      </c>
      <c r="H122">
        <v>1.17015384615384E-2</v>
      </c>
      <c r="I122" s="2">
        <f>AVERAGE(Table134589[[#This Row],[Estimated costs 1]:[Estimated costs 20]])</f>
        <v>1.1701538461538421E-2</v>
      </c>
      <c r="J122" s="2">
        <f>_xlfn.STDEV.P(Table134589[[#This Row],[Estimated costs 1]:[Estimated costs 20]])</f>
        <v>2.0576923076922747E-3</v>
      </c>
      <c r="K122" s="2">
        <f>Table134589[[#This Row],[Dev]]/Table134589[[#This Row],[Mean]]*100</f>
        <v>17.584801472521473</v>
      </c>
      <c r="L122" s="2">
        <f>Table134589[[#This Row],[Estimated costs 1]]-Table134589[[#This Row],[Actual cost]]</f>
        <v>-2.05769230769225E-3</v>
      </c>
      <c r="M122" s="2">
        <f>Table134589[[#This Row],[Diff 1]]/Table134589[[#This Row],[Actual cost]]*100</f>
        <v>-17.584801472521292</v>
      </c>
      <c r="N122">
        <v>9.6438461538461504E-3</v>
      </c>
      <c r="O122">
        <v>1.3759230769230701E-2</v>
      </c>
      <c r="P122">
        <v>9.6438461538461504E-3</v>
      </c>
      <c r="Q122">
        <v>9.6438461538461504E-3</v>
      </c>
      <c r="R122">
        <v>9.6438461538461504E-3</v>
      </c>
      <c r="S122">
        <v>1.3759230769230701E-2</v>
      </c>
      <c r="T122">
        <v>1.3759230769230701E-2</v>
      </c>
      <c r="U122">
        <v>9.6438461538461504E-3</v>
      </c>
      <c r="V122">
        <v>1.3759230769230701E-2</v>
      </c>
      <c r="W122">
        <v>1.3759230769230701E-2</v>
      </c>
      <c r="X122">
        <v>9.6438461538461504E-3</v>
      </c>
      <c r="Y122">
        <v>1.3759230769230701E-2</v>
      </c>
      <c r="Z122">
        <v>1.3759230769230701E-2</v>
      </c>
      <c r="AA122">
        <v>9.6438461538461504E-3</v>
      </c>
      <c r="AB122">
        <v>9.6438461538461504E-3</v>
      </c>
      <c r="AC122">
        <v>1.3759230769230701E-2</v>
      </c>
      <c r="AD122">
        <v>9.6438461538461504E-3</v>
      </c>
      <c r="AE122">
        <v>1.3759230769230701E-2</v>
      </c>
      <c r="AF122">
        <v>1.3759230769230701E-2</v>
      </c>
      <c r="AG122">
        <v>9.6438461538461504E-3</v>
      </c>
    </row>
    <row r="123" spans="1:33" hidden="1" x14ac:dyDescent="0.3">
      <c r="A123" t="s">
        <v>143</v>
      </c>
      <c r="B123">
        <v>121</v>
      </c>
      <c r="C123" t="str">
        <f>LEFT(Table134589[[#This Row],[Contingency id]])</f>
        <v>A</v>
      </c>
      <c r="D123">
        <v>4.2735042735042699</v>
      </c>
      <c r="E123">
        <v>1.01739130434782</v>
      </c>
      <c r="F123">
        <v>117</v>
      </c>
      <c r="G123">
        <v>115</v>
      </c>
      <c r="H123">
        <v>1.0690598290598201E-2</v>
      </c>
      <c r="I123" s="2">
        <f>AVERAGE(Table134589[[#This Row],[Estimated costs 1]:[Estimated costs 20]])</f>
        <v>1.0690598290598204E-2</v>
      </c>
      <c r="J123" s="2">
        <f>_xlfn.STDEV.P(Table134589[[#This Row],[Estimated costs 1]:[Estimated costs 20]])</f>
        <v>3.4694469519536142E-18</v>
      </c>
      <c r="K123" s="2">
        <f>Table134589[[#This Row],[Dev]]/Table134589[[#This Row],[Mean]]*100</f>
        <v>3.2453253388117695E-14</v>
      </c>
      <c r="L123" s="2">
        <f>Table134589[[#This Row],[Estimated costs 1]]-Table134589[[#This Row],[Actual cost]]</f>
        <v>0</v>
      </c>
      <c r="M123" s="2">
        <f>Table134589[[#This Row],[Diff 1]]/Table134589[[#This Row],[Actual cost]]*100</f>
        <v>0</v>
      </c>
      <c r="N123">
        <v>1.0690598290598201E-2</v>
      </c>
      <c r="O123">
        <v>1.0690598290598201E-2</v>
      </c>
      <c r="P123">
        <v>1.0690598290598201E-2</v>
      </c>
      <c r="Q123">
        <v>1.0690598290598201E-2</v>
      </c>
      <c r="R123">
        <v>1.0690598290598201E-2</v>
      </c>
      <c r="S123">
        <v>1.0690598290598201E-2</v>
      </c>
      <c r="T123">
        <v>1.0690598290598201E-2</v>
      </c>
      <c r="U123">
        <v>1.0690598290598201E-2</v>
      </c>
      <c r="V123">
        <v>1.0690598290598201E-2</v>
      </c>
      <c r="W123">
        <v>1.0690598290598201E-2</v>
      </c>
      <c r="X123">
        <v>1.0690598290598201E-2</v>
      </c>
      <c r="Y123">
        <v>1.0690598290598201E-2</v>
      </c>
      <c r="Z123">
        <v>1.0690598290598201E-2</v>
      </c>
      <c r="AA123">
        <v>1.0690598290598201E-2</v>
      </c>
      <c r="AB123">
        <v>1.0690598290598201E-2</v>
      </c>
      <c r="AC123">
        <v>1.0690598290598201E-2</v>
      </c>
      <c r="AD123">
        <v>1.0690598290598201E-2</v>
      </c>
      <c r="AE123">
        <v>1.0690598290598201E-2</v>
      </c>
      <c r="AF123">
        <v>1.0690598290598201E-2</v>
      </c>
      <c r="AG123">
        <v>1.0690598290598201E-2</v>
      </c>
    </row>
    <row r="124" spans="1:33" x14ac:dyDescent="0.3">
      <c r="A124" t="s">
        <v>144</v>
      </c>
      <c r="B124">
        <v>122</v>
      </c>
      <c r="C124" t="str">
        <f>LEFT(Table134589[[#This Row],[Contingency id]])</f>
        <v>B</v>
      </c>
      <c r="D124">
        <v>3.3898305084745699</v>
      </c>
      <c r="E124">
        <v>1.0260869565217301</v>
      </c>
      <c r="F124">
        <v>118</v>
      </c>
      <c r="G124">
        <v>115</v>
      </c>
      <c r="H124">
        <v>1.03923728813559E-2</v>
      </c>
      <c r="I124" s="2">
        <f>AVERAGE(Table134589[[#This Row],[Estimated costs 1]:[Estimated costs 20]])</f>
        <v>1.0392372881355897E-2</v>
      </c>
      <c r="J124" s="2">
        <f>_xlfn.STDEV.P(Table134589[[#This Row],[Estimated costs 1]:[Estimated costs 20]])</f>
        <v>3.4694469519536142E-18</v>
      </c>
      <c r="K124" s="2">
        <f>Table134589[[#This Row],[Dev]]/Table134589[[#This Row],[Mean]]*100</f>
        <v>3.3384550300132746E-14</v>
      </c>
      <c r="L124" s="2">
        <f>Table134589[[#This Row],[Estimated costs 1]]-Table134589[[#This Row],[Actual cost]]</f>
        <v>0</v>
      </c>
      <c r="M124" s="2">
        <f>Table134589[[#This Row],[Diff 1]]/Table134589[[#This Row],[Actual cost]]*100</f>
        <v>0</v>
      </c>
      <c r="N124">
        <v>1.03923728813559E-2</v>
      </c>
      <c r="O124">
        <v>1.03923728813559E-2</v>
      </c>
      <c r="P124">
        <v>1.03923728813559E-2</v>
      </c>
      <c r="Q124">
        <v>1.03923728813559E-2</v>
      </c>
      <c r="R124">
        <v>1.03923728813559E-2</v>
      </c>
      <c r="S124">
        <v>1.03923728813559E-2</v>
      </c>
      <c r="T124">
        <v>1.03923728813559E-2</v>
      </c>
      <c r="U124">
        <v>1.03923728813559E-2</v>
      </c>
      <c r="V124">
        <v>1.03923728813559E-2</v>
      </c>
      <c r="W124">
        <v>1.03923728813559E-2</v>
      </c>
      <c r="X124">
        <v>1.03923728813559E-2</v>
      </c>
      <c r="Y124">
        <v>1.03923728813559E-2</v>
      </c>
      <c r="Z124">
        <v>1.03923728813559E-2</v>
      </c>
      <c r="AA124">
        <v>1.03923728813559E-2</v>
      </c>
      <c r="AB124">
        <v>1.03923728813559E-2</v>
      </c>
      <c r="AC124">
        <v>1.03923728813559E-2</v>
      </c>
      <c r="AD124">
        <v>1.03923728813559E-2</v>
      </c>
      <c r="AE124">
        <v>1.03923728813559E-2</v>
      </c>
      <c r="AF124">
        <v>1.03923728813559E-2</v>
      </c>
      <c r="AG124">
        <v>1.03923728813559E-2</v>
      </c>
    </row>
    <row r="125" spans="1:33" x14ac:dyDescent="0.3">
      <c r="A125" t="s">
        <v>145</v>
      </c>
      <c r="B125">
        <v>123</v>
      </c>
      <c r="C125" t="str">
        <f>LEFT(Table134589[[#This Row],[Contingency id]])</f>
        <v>B</v>
      </c>
      <c r="D125">
        <v>1.5037593984962401</v>
      </c>
      <c r="E125">
        <v>1.04724409448818</v>
      </c>
      <c r="F125">
        <v>133</v>
      </c>
      <c r="G125">
        <v>127</v>
      </c>
      <c r="H125">
        <v>8.9992481203007499E-3</v>
      </c>
      <c r="I125" s="2">
        <f>AVERAGE(Table134589[[#This Row],[Estimated costs 1]:[Estimated costs 20]])</f>
        <v>8.9992481203007377E-3</v>
      </c>
      <c r="J125" s="2">
        <f>_xlfn.STDEV.P(Table134589[[#This Row],[Estimated costs 1]:[Estimated costs 20]])</f>
        <v>7.6090225563909594E-3</v>
      </c>
      <c r="K125" s="2">
        <f>Table134589[[#This Row],[Dev]]/Table134589[[#This Row],[Mean]]*100</f>
        <v>84.551758710000769</v>
      </c>
      <c r="L125" s="2">
        <f>Table134589[[#This Row],[Estimated costs 1]]-Table134589[[#This Row],[Actual cost]]</f>
        <v>7.6090225563909507E-3</v>
      </c>
      <c r="M125" s="2">
        <f>Table134589[[#This Row],[Diff 1]]/Table134589[[#This Row],[Actual cost]]*100</f>
        <v>84.551758710000556</v>
      </c>
      <c r="N125">
        <v>1.6608270676691701E-2</v>
      </c>
      <c r="O125">
        <v>1.6608270676691701E-2</v>
      </c>
      <c r="P125">
        <v>1.3902255639097699E-3</v>
      </c>
      <c r="Q125">
        <v>1.3902255639097699E-3</v>
      </c>
      <c r="R125">
        <v>1.6608270676691701E-2</v>
      </c>
      <c r="S125">
        <v>1.6608270676691701E-2</v>
      </c>
      <c r="T125">
        <v>1.3902255639097699E-3</v>
      </c>
      <c r="U125">
        <v>1.6608270676691701E-2</v>
      </c>
      <c r="V125">
        <v>1.6608270676691701E-2</v>
      </c>
      <c r="W125">
        <v>1.6608270676691701E-2</v>
      </c>
      <c r="X125">
        <v>1.6608270676691701E-2</v>
      </c>
      <c r="Y125">
        <v>1.3902255639097699E-3</v>
      </c>
      <c r="Z125">
        <v>1.3902255639097699E-3</v>
      </c>
      <c r="AA125">
        <v>1.3902255639097699E-3</v>
      </c>
      <c r="AB125">
        <v>1.3902255639097699E-3</v>
      </c>
      <c r="AC125">
        <v>1.6608270676691701E-2</v>
      </c>
      <c r="AD125">
        <v>1.3902255639097699E-3</v>
      </c>
      <c r="AE125">
        <v>1.6608270676691701E-2</v>
      </c>
      <c r="AF125">
        <v>1.3902255639097699E-3</v>
      </c>
      <c r="AG125">
        <v>1.3902255639097699E-3</v>
      </c>
    </row>
    <row r="126" spans="1:33" x14ac:dyDescent="0.3">
      <c r="A126" t="s">
        <v>146</v>
      </c>
      <c r="B126">
        <v>124</v>
      </c>
      <c r="C126" t="str">
        <f>LEFT(Table134589[[#This Row],[Contingency id]])</f>
        <v>B</v>
      </c>
      <c r="D126">
        <v>5.0847457627118597</v>
      </c>
      <c r="E126">
        <v>1.0172413793103401</v>
      </c>
      <c r="F126">
        <v>59</v>
      </c>
      <c r="G126">
        <v>58</v>
      </c>
      <c r="H126">
        <v>8.85084745762711E-3</v>
      </c>
      <c r="I126" s="2">
        <f>AVERAGE(Table134589[[#This Row],[Estimated costs 1]:[Estimated costs 20]])</f>
        <v>8.8508474576271083E-3</v>
      </c>
      <c r="J126" s="2">
        <f>_xlfn.STDEV.P(Table134589[[#This Row],[Estimated costs 1]:[Estimated costs 20]])</f>
        <v>1.7347234759768071E-18</v>
      </c>
      <c r="K126" s="2">
        <f>Table134589[[#This Row],[Dev]]/Table134589[[#This Row],[Mean]]*100</f>
        <v>1.9599518399584786E-14</v>
      </c>
      <c r="L126" s="2">
        <f>Table134589[[#This Row],[Estimated costs 1]]-Table134589[[#This Row],[Actual cost]]</f>
        <v>0</v>
      </c>
      <c r="M126" s="2">
        <f>Table134589[[#This Row],[Diff 1]]/Table134589[[#This Row],[Actual cost]]*100</f>
        <v>0</v>
      </c>
      <c r="N126">
        <v>8.85084745762711E-3</v>
      </c>
      <c r="O126">
        <v>8.85084745762711E-3</v>
      </c>
      <c r="P126">
        <v>8.85084745762711E-3</v>
      </c>
      <c r="Q126">
        <v>8.85084745762711E-3</v>
      </c>
      <c r="R126">
        <v>8.85084745762711E-3</v>
      </c>
      <c r="S126">
        <v>8.85084745762711E-3</v>
      </c>
      <c r="T126">
        <v>8.85084745762711E-3</v>
      </c>
      <c r="U126">
        <v>8.85084745762711E-3</v>
      </c>
      <c r="V126">
        <v>8.85084745762711E-3</v>
      </c>
      <c r="W126">
        <v>8.85084745762711E-3</v>
      </c>
      <c r="X126">
        <v>8.85084745762711E-3</v>
      </c>
      <c r="Y126">
        <v>8.85084745762711E-3</v>
      </c>
      <c r="Z126">
        <v>8.85084745762711E-3</v>
      </c>
      <c r="AA126">
        <v>8.85084745762711E-3</v>
      </c>
      <c r="AB126">
        <v>8.85084745762711E-3</v>
      </c>
      <c r="AC126">
        <v>8.85084745762711E-3</v>
      </c>
      <c r="AD126">
        <v>8.85084745762711E-3</v>
      </c>
      <c r="AE126">
        <v>8.85084745762711E-3</v>
      </c>
      <c r="AF126">
        <v>8.85084745762711E-3</v>
      </c>
      <c r="AG126">
        <v>8.85084745762711E-3</v>
      </c>
    </row>
    <row r="127" spans="1:33" x14ac:dyDescent="0.3">
      <c r="A127" t="s">
        <v>147</v>
      </c>
      <c r="B127">
        <v>125</v>
      </c>
      <c r="C127" t="str">
        <f>LEFT(Table134589[[#This Row],[Contingency id]])</f>
        <v>B</v>
      </c>
      <c r="D127">
        <v>0.56577086280056499</v>
      </c>
      <c r="E127">
        <v>1.24691358024691</v>
      </c>
      <c r="F127">
        <v>707</v>
      </c>
      <c r="G127">
        <v>567</v>
      </c>
      <c r="H127">
        <v>8.3927864214992896E-3</v>
      </c>
      <c r="I127" s="2">
        <f>AVERAGE(Table134589[[#This Row],[Estimated costs 1]:[Estimated costs 20]])</f>
        <v>8.1099858557284188E-3</v>
      </c>
      <c r="J127" s="2">
        <f>_xlfn.STDEV.P(Table134589[[#This Row],[Estimated costs 1]:[Estimated costs 20]])</f>
        <v>2.0738150802118282E-3</v>
      </c>
      <c r="K127" s="2">
        <f>Table134589[[#This Row],[Dev]]/Table134589[[#This Row],[Mean]]*100</f>
        <v>25.571130666609076</v>
      </c>
      <c r="L127" s="2">
        <f>Table134589[[#This Row],[Estimated costs 1]]-Table134589[[#This Row],[Actual cost]]</f>
        <v>-2.9571428571428596E-3</v>
      </c>
      <c r="M127" s="2">
        <f>Table134589[[#This Row],[Diff 1]]/Table134589[[#This Row],[Actual cost]]*100</f>
        <v>-35.23433945093285</v>
      </c>
      <c r="N127">
        <v>5.4356435643564301E-3</v>
      </c>
      <c r="O127">
        <v>1.1349929278642101E-2</v>
      </c>
      <c r="P127">
        <v>8.5219236209335206E-3</v>
      </c>
      <c r="Q127">
        <v>8.2636492220650604E-3</v>
      </c>
      <c r="R127">
        <v>8.5219236209335206E-3</v>
      </c>
      <c r="S127">
        <v>8.5219236209335206E-3</v>
      </c>
      <c r="T127">
        <v>5.4356435643564301E-3</v>
      </c>
      <c r="U127">
        <v>8.2636492220650604E-3</v>
      </c>
      <c r="V127">
        <v>1.1349929278642101E-2</v>
      </c>
      <c r="W127">
        <v>1.1349929278642101E-2</v>
      </c>
      <c r="X127">
        <v>8.5219236209335206E-3</v>
      </c>
      <c r="Y127">
        <v>8.2636492220650604E-3</v>
      </c>
      <c r="Z127">
        <v>5.4356435643564301E-3</v>
      </c>
      <c r="AA127">
        <v>8.5219236209335206E-3</v>
      </c>
      <c r="AB127">
        <v>5.4356435643564301E-3</v>
      </c>
      <c r="AC127">
        <v>1.1349929278642101E-2</v>
      </c>
      <c r="AD127">
        <v>8.2636492220650604E-3</v>
      </c>
      <c r="AE127">
        <v>5.4356435643564301E-3</v>
      </c>
      <c r="AF127">
        <v>8.5219236209335206E-3</v>
      </c>
      <c r="AG127">
        <v>5.4356435643564301E-3</v>
      </c>
    </row>
    <row r="128" spans="1:33" hidden="1" x14ac:dyDescent="0.3">
      <c r="A128" t="s">
        <v>148</v>
      </c>
      <c r="B128">
        <v>126</v>
      </c>
      <c r="C128" t="str">
        <f>LEFT(Table134589[[#This Row],[Contingency id]])</f>
        <v>C</v>
      </c>
      <c r="D128">
        <v>3.3333333333333299</v>
      </c>
      <c r="E128">
        <v>1</v>
      </c>
      <c r="F128">
        <v>60</v>
      </c>
      <c r="G128">
        <v>60</v>
      </c>
      <c r="H128">
        <v>7.2416666666666601E-3</v>
      </c>
      <c r="I128" s="2">
        <f>AVERAGE(Table134589[[#This Row],[Estimated costs 1]:[Estimated costs 20]])</f>
        <v>7.2416666666666601E-3</v>
      </c>
      <c r="J128" s="2">
        <f>_xlfn.STDEV.P(Table134589[[#This Row],[Estimated costs 1]:[Estimated costs 20]])</f>
        <v>0</v>
      </c>
      <c r="K128" s="2">
        <f>Table134589[[#This Row],[Dev]]/Table134589[[#This Row],[Mean]]*100</f>
        <v>0</v>
      </c>
      <c r="L128" s="2">
        <f>Table134589[[#This Row],[Estimated costs 1]]-Table134589[[#This Row],[Actual cost]]</f>
        <v>0</v>
      </c>
      <c r="M128" s="2">
        <f>Table134589[[#This Row],[Diff 1]]/Table134589[[#This Row],[Actual cost]]*100</f>
        <v>0</v>
      </c>
      <c r="N128">
        <v>7.2416666666666601E-3</v>
      </c>
      <c r="O128">
        <v>7.2416666666666601E-3</v>
      </c>
      <c r="P128">
        <v>7.2416666666666601E-3</v>
      </c>
      <c r="Q128">
        <v>7.2416666666666601E-3</v>
      </c>
      <c r="R128">
        <v>7.2416666666666601E-3</v>
      </c>
      <c r="S128">
        <v>7.2416666666666601E-3</v>
      </c>
      <c r="T128">
        <v>7.2416666666666601E-3</v>
      </c>
      <c r="U128">
        <v>7.2416666666666601E-3</v>
      </c>
      <c r="V128">
        <v>7.2416666666666601E-3</v>
      </c>
      <c r="W128">
        <v>7.2416666666666601E-3</v>
      </c>
      <c r="X128">
        <v>7.2416666666666601E-3</v>
      </c>
      <c r="Y128">
        <v>7.2416666666666601E-3</v>
      </c>
      <c r="Z128">
        <v>7.2416666666666601E-3</v>
      </c>
      <c r="AA128">
        <v>7.2416666666666601E-3</v>
      </c>
      <c r="AB128">
        <v>7.2416666666666601E-3</v>
      </c>
      <c r="AC128">
        <v>7.2416666666666601E-3</v>
      </c>
      <c r="AD128">
        <v>7.2416666666666601E-3</v>
      </c>
      <c r="AE128">
        <v>7.2416666666666601E-3</v>
      </c>
      <c r="AF128">
        <v>7.2416666666666601E-3</v>
      </c>
      <c r="AG128">
        <v>7.2416666666666601E-3</v>
      </c>
    </row>
    <row r="129" spans="1:33" hidden="1" x14ac:dyDescent="0.3">
      <c r="A129" t="s">
        <v>149</v>
      </c>
      <c r="B129">
        <v>127</v>
      </c>
      <c r="C129" t="str">
        <f>LEFT(Table134589[[#This Row],[Contingency id]])</f>
        <v>C</v>
      </c>
      <c r="D129">
        <v>0.18903591682419599</v>
      </c>
      <c r="E129">
        <v>1.1729490022172899</v>
      </c>
      <c r="F129">
        <v>529</v>
      </c>
      <c r="G129">
        <v>451</v>
      </c>
      <c r="H129">
        <v>6.4234404536861996E-3</v>
      </c>
      <c r="I129" s="2">
        <f>AVERAGE(Table134589[[#This Row],[Estimated costs 1]:[Estimated costs 20]])</f>
        <v>1.1562192816635163E-2</v>
      </c>
      <c r="J129" s="2">
        <f>_xlfn.STDEV.P(Table134589[[#This Row],[Estimated costs 1]:[Estimated costs 20]])</f>
        <v>9.4404909028097221E-3</v>
      </c>
      <c r="K129" s="2">
        <f>Table134589[[#This Row],[Dev]]/Table134589[[#This Row],[Mean]]*100</f>
        <v>81.649658092772583</v>
      </c>
      <c r="L129" s="2">
        <f>Table134589[[#This Row],[Estimated costs 1]]-Table134589[[#This Row],[Actual cost]]</f>
        <v>1.2846880907372401E-2</v>
      </c>
      <c r="M129" s="2">
        <f>Table134589[[#This Row],[Diff 1]]/Table134589[[#This Row],[Actual cost]]*100</f>
        <v>200.00000000000006</v>
      </c>
      <c r="N129">
        <v>1.92703213610586E-2</v>
      </c>
      <c r="O129">
        <v>0</v>
      </c>
      <c r="P129">
        <v>1.92703213610586E-2</v>
      </c>
      <c r="Q129">
        <v>1.92703213610586E-2</v>
      </c>
      <c r="R129">
        <v>0</v>
      </c>
      <c r="S129">
        <v>1.92703213610586E-2</v>
      </c>
      <c r="T129">
        <v>0</v>
      </c>
      <c r="U129">
        <v>1.92703213610586E-2</v>
      </c>
      <c r="V129">
        <v>0</v>
      </c>
      <c r="W129">
        <v>1.92703213610586E-2</v>
      </c>
      <c r="X129">
        <v>1.92703213610586E-2</v>
      </c>
      <c r="Y129">
        <v>0</v>
      </c>
      <c r="Z129">
        <v>0</v>
      </c>
      <c r="AA129">
        <v>1.92703213610586E-2</v>
      </c>
      <c r="AB129">
        <v>1.92703213610586E-2</v>
      </c>
      <c r="AC129">
        <v>1.92703213610586E-2</v>
      </c>
      <c r="AD129">
        <v>0</v>
      </c>
      <c r="AE129">
        <v>0</v>
      </c>
      <c r="AF129">
        <v>1.92703213610586E-2</v>
      </c>
      <c r="AG129">
        <v>1.92703213610586E-2</v>
      </c>
    </row>
    <row r="130" spans="1:33" x14ac:dyDescent="0.3">
      <c r="A130" t="s">
        <v>150</v>
      </c>
      <c r="B130">
        <v>128</v>
      </c>
      <c r="C130" t="str">
        <f>LEFT(Table134589[[#This Row],[Contingency id]])</f>
        <v>B</v>
      </c>
      <c r="D130">
        <v>0.59021922428330498</v>
      </c>
      <c r="E130">
        <v>1.45343137254901</v>
      </c>
      <c r="F130">
        <v>1186</v>
      </c>
      <c r="G130">
        <v>816</v>
      </c>
      <c r="H130">
        <v>6.3080101180438396E-3</v>
      </c>
      <c r="I130" s="2">
        <f>AVERAGE(Table134589[[#This Row],[Estimated costs 1]:[Estimated costs 20]])</f>
        <v>6.7569983136593556E-3</v>
      </c>
      <c r="J130" s="2">
        <f>_xlfn.STDEV.P(Table134589[[#This Row],[Estimated costs 1]:[Estimated costs 20]])</f>
        <v>7.7767036680474538E-4</v>
      </c>
      <c r="K130" s="2">
        <f>Table134589[[#This Row],[Dev]]/Table134589[[#This Row],[Mean]]*100</f>
        <v>11.509109973176626</v>
      </c>
      <c r="L130" s="2">
        <f>Table134589[[#This Row],[Estimated costs 1]]-Table134589[[#This Row],[Actual cost]]</f>
        <v>8.9797639123103019E-4</v>
      </c>
      <c r="M130" s="2">
        <f>Table134589[[#This Row],[Diff 1]]/Table134589[[#This Row],[Actual cost]]*100</f>
        <v>14.235493831286043</v>
      </c>
      <c r="N130">
        <v>7.2059865092748698E-3</v>
      </c>
      <c r="O130">
        <v>7.2059865092748698E-3</v>
      </c>
      <c r="P130">
        <v>5.4100337268128103E-3</v>
      </c>
      <c r="Q130">
        <v>7.2059865092748698E-3</v>
      </c>
      <c r="R130">
        <v>7.2059865092748698E-3</v>
      </c>
      <c r="S130">
        <v>7.2059865092748698E-3</v>
      </c>
      <c r="T130">
        <v>7.2059865092748698E-3</v>
      </c>
      <c r="U130">
        <v>7.2059865092748698E-3</v>
      </c>
      <c r="V130">
        <v>7.2059865092748698E-3</v>
      </c>
      <c r="W130">
        <v>7.2059865092748698E-3</v>
      </c>
      <c r="X130">
        <v>5.4100337268128103E-3</v>
      </c>
      <c r="Y130">
        <v>5.4100337268128103E-3</v>
      </c>
      <c r="Z130">
        <v>7.2059865092748698E-3</v>
      </c>
      <c r="AA130">
        <v>7.2059865092748698E-3</v>
      </c>
      <c r="AB130">
        <v>7.2059865092748698E-3</v>
      </c>
      <c r="AC130">
        <v>7.2059865092748698E-3</v>
      </c>
      <c r="AD130">
        <v>7.2059865092748698E-3</v>
      </c>
      <c r="AE130">
        <v>5.4100337268128103E-3</v>
      </c>
      <c r="AF130">
        <v>5.4100337268128103E-3</v>
      </c>
      <c r="AG130">
        <v>7.2059865092748698E-3</v>
      </c>
    </row>
    <row r="131" spans="1:33" hidden="1" x14ac:dyDescent="0.3">
      <c r="A131" t="s">
        <v>151</v>
      </c>
      <c r="B131">
        <v>129</v>
      </c>
      <c r="C131" t="str">
        <f>LEFT(Table134589[[#This Row],[Contingency id]])</f>
        <v>A</v>
      </c>
      <c r="D131">
        <v>2.52100840336134</v>
      </c>
      <c r="E131">
        <v>1.0530973451327399</v>
      </c>
      <c r="F131">
        <v>119</v>
      </c>
      <c r="G131">
        <v>113</v>
      </c>
      <c r="H131">
        <v>5.72605042016806E-3</v>
      </c>
      <c r="I131" s="2">
        <f>AVERAGE(Table134589[[#This Row],[Estimated costs 1]:[Estimated costs 20]])</f>
        <v>5.7260504201680617E-3</v>
      </c>
      <c r="J131" s="2">
        <f>_xlfn.STDEV.P(Table134589[[#This Row],[Estimated costs 1]:[Estimated costs 20]])</f>
        <v>1.7347234759768071E-18</v>
      </c>
      <c r="K131" s="2">
        <f>Table134589[[#This Row],[Dev]]/Table134589[[#This Row],[Mean]]*100</f>
        <v>3.0295288177464084E-14</v>
      </c>
      <c r="L131" s="2">
        <f>Table134589[[#This Row],[Estimated costs 1]]-Table134589[[#This Row],[Actual cost]]</f>
        <v>0</v>
      </c>
      <c r="M131" s="2">
        <f>Table134589[[#This Row],[Diff 1]]/Table134589[[#This Row],[Actual cost]]*100</f>
        <v>0</v>
      </c>
      <c r="N131">
        <v>5.72605042016806E-3</v>
      </c>
      <c r="O131">
        <v>5.72605042016806E-3</v>
      </c>
      <c r="P131">
        <v>5.72605042016806E-3</v>
      </c>
      <c r="Q131">
        <v>5.72605042016806E-3</v>
      </c>
      <c r="R131">
        <v>5.72605042016806E-3</v>
      </c>
      <c r="S131">
        <v>5.72605042016806E-3</v>
      </c>
      <c r="T131">
        <v>5.72605042016806E-3</v>
      </c>
      <c r="U131">
        <v>5.72605042016806E-3</v>
      </c>
      <c r="V131">
        <v>5.72605042016806E-3</v>
      </c>
      <c r="W131">
        <v>5.72605042016806E-3</v>
      </c>
      <c r="X131">
        <v>5.72605042016806E-3</v>
      </c>
      <c r="Y131">
        <v>5.72605042016806E-3</v>
      </c>
      <c r="Z131">
        <v>5.72605042016806E-3</v>
      </c>
      <c r="AA131">
        <v>5.72605042016806E-3</v>
      </c>
      <c r="AB131">
        <v>5.72605042016806E-3</v>
      </c>
      <c r="AC131">
        <v>5.72605042016806E-3</v>
      </c>
      <c r="AD131">
        <v>5.72605042016806E-3</v>
      </c>
      <c r="AE131">
        <v>5.72605042016806E-3</v>
      </c>
      <c r="AF131">
        <v>5.72605042016806E-3</v>
      </c>
      <c r="AG131">
        <v>5.72605042016806E-3</v>
      </c>
    </row>
    <row r="132" spans="1:33" hidden="1" x14ac:dyDescent="0.3">
      <c r="A132" t="s">
        <v>152</v>
      </c>
      <c r="B132">
        <v>130</v>
      </c>
      <c r="C132" t="str">
        <f>LEFT(Table134589[[#This Row],[Contingency id]])</f>
        <v>C</v>
      </c>
      <c r="D132">
        <v>0.75757575757575701</v>
      </c>
      <c r="E132">
        <v>1.02325581395348</v>
      </c>
      <c r="F132">
        <v>132</v>
      </c>
      <c r="G132">
        <v>129</v>
      </c>
      <c r="H132">
        <v>5.4204545454545399E-3</v>
      </c>
      <c r="I132" s="2">
        <f>AVERAGE(Table134589[[#This Row],[Estimated costs 1]:[Estimated costs 20]])</f>
        <v>5.4204545454545373E-3</v>
      </c>
      <c r="J132" s="2">
        <f>_xlfn.STDEV.P(Table134589[[#This Row],[Estimated costs 1]:[Estimated costs 20]])</f>
        <v>2.6020852139652106E-18</v>
      </c>
      <c r="K132" s="2">
        <f>Table134589[[#This Row],[Dev]]/Table134589[[#This Row],[Mean]]*100</f>
        <v>4.8004926379232467E-14</v>
      </c>
      <c r="L132" s="2">
        <f>Table134589[[#This Row],[Estimated costs 1]]-Table134589[[#This Row],[Actual cost]]</f>
        <v>0</v>
      </c>
      <c r="M132" s="2">
        <f>Table134589[[#This Row],[Diff 1]]/Table134589[[#This Row],[Actual cost]]*100</f>
        <v>0</v>
      </c>
      <c r="N132">
        <v>5.4204545454545399E-3</v>
      </c>
      <c r="O132">
        <v>5.4204545454545399E-3</v>
      </c>
      <c r="P132">
        <v>5.4204545454545399E-3</v>
      </c>
      <c r="Q132">
        <v>5.4204545454545399E-3</v>
      </c>
      <c r="R132">
        <v>5.4204545454545399E-3</v>
      </c>
      <c r="S132">
        <v>5.4204545454545399E-3</v>
      </c>
      <c r="T132">
        <v>5.4204545454545399E-3</v>
      </c>
      <c r="U132">
        <v>5.4204545454545399E-3</v>
      </c>
      <c r="V132">
        <v>5.4204545454545399E-3</v>
      </c>
      <c r="W132">
        <v>5.4204545454545399E-3</v>
      </c>
      <c r="X132">
        <v>5.4204545454545399E-3</v>
      </c>
      <c r="Y132">
        <v>5.4204545454545399E-3</v>
      </c>
      <c r="Z132">
        <v>5.4204545454545399E-3</v>
      </c>
      <c r="AA132">
        <v>5.4204545454545399E-3</v>
      </c>
      <c r="AB132">
        <v>5.4204545454545399E-3</v>
      </c>
      <c r="AC132">
        <v>5.4204545454545399E-3</v>
      </c>
      <c r="AD132">
        <v>5.4204545454545399E-3</v>
      </c>
      <c r="AE132">
        <v>5.4204545454545399E-3</v>
      </c>
      <c r="AF132">
        <v>5.4204545454545399E-3</v>
      </c>
      <c r="AG132">
        <v>5.4204545454545399E-3</v>
      </c>
    </row>
    <row r="133" spans="1:33" hidden="1" x14ac:dyDescent="0.3">
      <c r="A133" t="s">
        <v>153</v>
      </c>
      <c r="B133">
        <v>131</v>
      </c>
      <c r="C133" t="str">
        <f>LEFT(Table134589[[#This Row],[Contingency id]])</f>
        <v>C</v>
      </c>
      <c r="D133">
        <v>2.29885057471264</v>
      </c>
      <c r="E133">
        <v>1.04819277108433</v>
      </c>
      <c r="F133">
        <v>87</v>
      </c>
      <c r="G133">
        <v>83</v>
      </c>
      <c r="H133">
        <v>5.3586206896551703E-3</v>
      </c>
      <c r="I133" s="2">
        <f>AVERAGE(Table134589[[#This Row],[Estimated costs 1]:[Estimated costs 20]])</f>
        <v>5.3586206896551712E-3</v>
      </c>
      <c r="J133" s="2">
        <f>_xlfn.STDEV.P(Table134589[[#This Row],[Estimated costs 1]:[Estimated costs 20]])</f>
        <v>8.6736173798840355E-19</v>
      </c>
      <c r="K133" s="2">
        <f>Table134589[[#This Row],[Dev]]/Table134589[[#This Row],[Mean]]*100</f>
        <v>1.6186287259757855E-14</v>
      </c>
      <c r="L133" s="2">
        <f>Table134589[[#This Row],[Estimated costs 1]]-Table134589[[#This Row],[Actual cost]]</f>
        <v>0</v>
      </c>
      <c r="M133" s="2">
        <f>Table134589[[#This Row],[Diff 1]]/Table134589[[#This Row],[Actual cost]]*100</f>
        <v>0</v>
      </c>
      <c r="N133">
        <v>5.3586206896551703E-3</v>
      </c>
      <c r="O133">
        <v>5.3586206896551703E-3</v>
      </c>
      <c r="P133">
        <v>5.3586206896551703E-3</v>
      </c>
      <c r="Q133">
        <v>5.3586206896551703E-3</v>
      </c>
      <c r="R133">
        <v>5.3586206896551703E-3</v>
      </c>
      <c r="S133">
        <v>5.3586206896551703E-3</v>
      </c>
      <c r="T133">
        <v>5.3586206896551703E-3</v>
      </c>
      <c r="U133">
        <v>5.3586206896551703E-3</v>
      </c>
      <c r="V133">
        <v>5.3586206896551703E-3</v>
      </c>
      <c r="W133">
        <v>5.3586206896551703E-3</v>
      </c>
      <c r="X133">
        <v>5.3586206896551703E-3</v>
      </c>
      <c r="Y133">
        <v>5.3586206896551703E-3</v>
      </c>
      <c r="Z133">
        <v>5.3586206896551703E-3</v>
      </c>
      <c r="AA133">
        <v>5.3586206896551703E-3</v>
      </c>
      <c r="AB133">
        <v>5.3586206896551703E-3</v>
      </c>
      <c r="AC133">
        <v>5.3586206896551703E-3</v>
      </c>
      <c r="AD133">
        <v>5.3586206896551703E-3</v>
      </c>
      <c r="AE133">
        <v>5.3586206896551703E-3</v>
      </c>
      <c r="AF133">
        <v>5.3586206896551703E-3</v>
      </c>
      <c r="AG133">
        <v>5.3586206896551703E-3</v>
      </c>
    </row>
    <row r="134" spans="1:33" x14ac:dyDescent="0.3">
      <c r="A134" t="s">
        <v>154</v>
      </c>
      <c r="B134">
        <v>132</v>
      </c>
      <c r="C134" t="str">
        <f>LEFT(Table134589[[#This Row],[Contingency id]])</f>
        <v>B</v>
      </c>
      <c r="D134">
        <v>0.138121546961325</v>
      </c>
      <c r="E134">
        <v>1.5603448275862</v>
      </c>
      <c r="F134">
        <v>1448</v>
      </c>
      <c r="G134">
        <v>928</v>
      </c>
      <c r="H134">
        <v>5.1691988950276196E-3</v>
      </c>
      <c r="I134" s="2">
        <f>AVERAGE(Table134589[[#This Row],[Estimated costs 1]:[Estimated costs 20]])</f>
        <v>5.1691988950276204E-3</v>
      </c>
      <c r="J134" s="2">
        <f>_xlfn.STDEV.P(Table134589[[#This Row],[Estimated costs 1]:[Estimated costs 20]])</f>
        <v>2.6125690607734821E-3</v>
      </c>
      <c r="K134" s="2">
        <f>Table134589[[#This Row],[Dev]]/Table134589[[#This Row],[Mean]]*100</f>
        <v>50.541082164328721</v>
      </c>
      <c r="L134" s="2">
        <f>Table134589[[#This Row],[Estimated costs 1]]-Table134589[[#This Row],[Actual cost]]</f>
        <v>2.6125690607734803E-3</v>
      </c>
      <c r="M134" s="2">
        <f>Table134589[[#This Row],[Diff 1]]/Table134589[[#This Row],[Actual cost]]*100</f>
        <v>50.541082164328699</v>
      </c>
      <c r="N134">
        <v>7.7817679558010999E-3</v>
      </c>
      <c r="O134">
        <v>2.5566298342541401E-3</v>
      </c>
      <c r="P134">
        <v>2.5566298342541401E-3</v>
      </c>
      <c r="Q134">
        <v>2.5566298342541401E-3</v>
      </c>
      <c r="R134">
        <v>2.5566298342541401E-3</v>
      </c>
      <c r="S134">
        <v>2.5566298342541401E-3</v>
      </c>
      <c r="T134">
        <v>7.7817679558010999E-3</v>
      </c>
      <c r="U134">
        <v>7.7817679558010999E-3</v>
      </c>
      <c r="V134">
        <v>2.5566298342541401E-3</v>
      </c>
      <c r="W134">
        <v>7.7817679558010999E-3</v>
      </c>
      <c r="X134">
        <v>7.7817679558010999E-3</v>
      </c>
      <c r="Y134">
        <v>7.7817679558010999E-3</v>
      </c>
      <c r="Z134">
        <v>7.7817679558010999E-3</v>
      </c>
      <c r="AA134">
        <v>7.7817679558010999E-3</v>
      </c>
      <c r="AB134">
        <v>2.5566298342541401E-3</v>
      </c>
      <c r="AC134">
        <v>2.5566298342541401E-3</v>
      </c>
      <c r="AD134">
        <v>7.7817679558010999E-3</v>
      </c>
      <c r="AE134">
        <v>2.5566298342541401E-3</v>
      </c>
      <c r="AF134">
        <v>7.7817679558010999E-3</v>
      </c>
      <c r="AG134">
        <v>2.5566298342541401E-3</v>
      </c>
    </row>
    <row r="135" spans="1:33" hidden="1" x14ac:dyDescent="0.3">
      <c r="A135" t="s">
        <v>155</v>
      </c>
      <c r="B135">
        <v>133</v>
      </c>
      <c r="C135" t="str">
        <f>LEFT(Table134589[[#This Row],[Contingency id]])</f>
        <v>C</v>
      </c>
      <c r="D135">
        <v>2.9411764705882302</v>
      </c>
      <c r="E135">
        <v>1.0303030303030301</v>
      </c>
      <c r="F135">
        <v>34</v>
      </c>
      <c r="G135">
        <v>33</v>
      </c>
      <c r="H135">
        <v>5.0470588235294097E-3</v>
      </c>
      <c r="I135" s="2">
        <f>AVERAGE(Table134589[[#This Row],[Estimated costs 1]:[Estimated costs 20]])</f>
        <v>5.0470588235294088E-3</v>
      </c>
      <c r="J135" s="2">
        <f>_xlfn.STDEV.P(Table134589[[#This Row],[Estimated costs 1]:[Estimated costs 20]])</f>
        <v>8.6736173798840355E-19</v>
      </c>
      <c r="K135" s="2">
        <f>Table134589[[#This Row],[Dev]]/Table134589[[#This Row],[Mean]]*100</f>
        <v>1.7185488981122223E-14</v>
      </c>
      <c r="L135" s="2">
        <f>Table134589[[#This Row],[Estimated costs 1]]-Table134589[[#This Row],[Actual cost]]</f>
        <v>0</v>
      </c>
      <c r="M135" s="2">
        <f>Table134589[[#This Row],[Diff 1]]/Table134589[[#This Row],[Actual cost]]*100</f>
        <v>0</v>
      </c>
      <c r="N135">
        <v>5.0470588235294097E-3</v>
      </c>
      <c r="O135">
        <v>5.0470588235294097E-3</v>
      </c>
      <c r="P135">
        <v>5.0470588235294097E-3</v>
      </c>
      <c r="Q135">
        <v>5.0470588235294097E-3</v>
      </c>
      <c r="R135">
        <v>5.0470588235294097E-3</v>
      </c>
      <c r="S135">
        <v>5.0470588235294097E-3</v>
      </c>
      <c r="T135">
        <v>5.0470588235294097E-3</v>
      </c>
      <c r="U135">
        <v>5.0470588235294097E-3</v>
      </c>
      <c r="V135">
        <v>5.0470588235294097E-3</v>
      </c>
      <c r="W135">
        <v>5.0470588235294097E-3</v>
      </c>
      <c r="X135">
        <v>5.0470588235294097E-3</v>
      </c>
      <c r="Y135">
        <v>5.0470588235294097E-3</v>
      </c>
      <c r="Z135">
        <v>5.0470588235294097E-3</v>
      </c>
      <c r="AA135">
        <v>5.0470588235294097E-3</v>
      </c>
      <c r="AB135">
        <v>5.0470588235294097E-3</v>
      </c>
      <c r="AC135">
        <v>5.0470588235294097E-3</v>
      </c>
      <c r="AD135">
        <v>5.0470588235294097E-3</v>
      </c>
      <c r="AE135">
        <v>5.0470588235294097E-3</v>
      </c>
      <c r="AF135">
        <v>5.0470588235294097E-3</v>
      </c>
      <c r="AG135">
        <v>5.0470588235294097E-3</v>
      </c>
    </row>
    <row r="136" spans="1:33" x14ac:dyDescent="0.3">
      <c r="A136" t="s">
        <v>156</v>
      </c>
      <c r="B136">
        <v>134</v>
      </c>
      <c r="C136" t="str">
        <f>LEFT(Table134589[[#This Row],[Contingency id]])</f>
        <v>B</v>
      </c>
      <c r="D136">
        <v>2.19780219780219</v>
      </c>
      <c r="E136">
        <v>1.0581395348837199</v>
      </c>
      <c r="F136">
        <v>91</v>
      </c>
      <c r="G136">
        <v>86</v>
      </c>
      <c r="H136">
        <v>5.0362637362637297E-3</v>
      </c>
      <c r="I136" s="2">
        <f>AVERAGE(Table134589[[#This Row],[Estimated costs 1]:[Estimated costs 20]])</f>
        <v>5.0362637362637297E-3</v>
      </c>
      <c r="J136" s="2">
        <f>_xlfn.STDEV.P(Table134589[[#This Row],[Estimated costs 1]:[Estimated costs 20]])</f>
        <v>0</v>
      </c>
      <c r="K136" s="2">
        <f>Table134589[[#This Row],[Dev]]/Table134589[[#This Row],[Mean]]*100</f>
        <v>0</v>
      </c>
      <c r="L136" s="2">
        <f>Table134589[[#This Row],[Estimated costs 1]]-Table134589[[#This Row],[Actual cost]]</f>
        <v>0</v>
      </c>
      <c r="M136" s="2">
        <f>Table134589[[#This Row],[Diff 1]]/Table134589[[#This Row],[Actual cost]]*100</f>
        <v>0</v>
      </c>
      <c r="N136">
        <v>5.0362637362637297E-3</v>
      </c>
      <c r="O136">
        <v>5.0362637362637297E-3</v>
      </c>
      <c r="P136">
        <v>5.0362637362637297E-3</v>
      </c>
      <c r="Q136">
        <v>5.0362637362637297E-3</v>
      </c>
      <c r="R136">
        <v>5.0362637362637297E-3</v>
      </c>
      <c r="S136">
        <v>5.0362637362637297E-3</v>
      </c>
      <c r="T136">
        <v>5.0362637362637297E-3</v>
      </c>
      <c r="U136">
        <v>5.0362637362637297E-3</v>
      </c>
      <c r="V136">
        <v>5.0362637362637297E-3</v>
      </c>
      <c r="W136">
        <v>5.0362637362637297E-3</v>
      </c>
      <c r="X136">
        <v>5.0362637362637297E-3</v>
      </c>
      <c r="Y136">
        <v>5.0362637362637297E-3</v>
      </c>
      <c r="Z136">
        <v>5.0362637362637297E-3</v>
      </c>
      <c r="AA136">
        <v>5.0362637362637297E-3</v>
      </c>
      <c r="AB136">
        <v>5.0362637362637297E-3</v>
      </c>
      <c r="AC136">
        <v>5.0362637362637297E-3</v>
      </c>
      <c r="AD136">
        <v>5.0362637362637297E-3</v>
      </c>
      <c r="AE136">
        <v>5.0362637362637297E-3</v>
      </c>
      <c r="AF136">
        <v>5.0362637362637297E-3</v>
      </c>
      <c r="AG136">
        <v>5.0362637362637297E-3</v>
      </c>
    </row>
    <row r="137" spans="1:33" x14ac:dyDescent="0.3">
      <c r="A137" t="s">
        <v>157</v>
      </c>
      <c r="B137">
        <v>135</v>
      </c>
      <c r="C137" t="str">
        <f>LEFT(Table134589[[#This Row],[Contingency id]])</f>
        <v>B</v>
      </c>
      <c r="D137">
        <v>1.5037593984962401</v>
      </c>
      <c r="E137">
        <v>1.04724409448818</v>
      </c>
      <c r="F137">
        <v>133</v>
      </c>
      <c r="G137">
        <v>127</v>
      </c>
      <c r="H137">
        <v>4.9278195488721803E-3</v>
      </c>
      <c r="I137" s="2">
        <f>AVERAGE(Table134589[[#This Row],[Estimated costs 1]:[Estimated costs 20]])</f>
        <v>4.927819548872182E-3</v>
      </c>
      <c r="J137" s="2">
        <f>_xlfn.STDEV.P(Table134589[[#This Row],[Estimated costs 1]:[Estimated costs 20]])</f>
        <v>1.7347234759768071E-18</v>
      </c>
      <c r="K137" s="2">
        <f>Table134589[[#This Row],[Dev]]/Table134589[[#This Row],[Mean]]*100</f>
        <v>3.5202658270508891E-14</v>
      </c>
      <c r="L137" s="2">
        <f>Table134589[[#This Row],[Estimated costs 1]]-Table134589[[#This Row],[Actual cost]]</f>
        <v>0</v>
      </c>
      <c r="M137" s="2">
        <f>Table134589[[#This Row],[Diff 1]]/Table134589[[#This Row],[Actual cost]]*100</f>
        <v>0</v>
      </c>
      <c r="N137">
        <v>4.9278195488721803E-3</v>
      </c>
      <c r="O137">
        <v>4.9278195488721803E-3</v>
      </c>
      <c r="P137">
        <v>4.9278195488721803E-3</v>
      </c>
      <c r="Q137">
        <v>4.9278195488721803E-3</v>
      </c>
      <c r="R137">
        <v>4.9278195488721803E-3</v>
      </c>
      <c r="S137">
        <v>4.9278195488721803E-3</v>
      </c>
      <c r="T137">
        <v>4.9278195488721803E-3</v>
      </c>
      <c r="U137">
        <v>4.9278195488721803E-3</v>
      </c>
      <c r="V137">
        <v>4.9278195488721803E-3</v>
      </c>
      <c r="W137">
        <v>4.9278195488721803E-3</v>
      </c>
      <c r="X137">
        <v>4.9278195488721803E-3</v>
      </c>
      <c r="Y137">
        <v>4.9278195488721803E-3</v>
      </c>
      <c r="Z137">
        <v>4.9278195488721803E-3</v>
      </c>
      <c r="AA137">
        <v>4.9278195488721803E-3</v>
      </c>
      <c r="AB137">
        <v>4.9278195488721803E-3</v>
      </c>
      <c r="AC137">
        <v>4.9278195488721803E-3</v>
      </c>
      <c r="AD137">
        <v>4.9278195488721803E-3</v>
      </c>
      <c r="AE137">
        <v>4.9278195488721803E-3</v>
      </c>
      <c r="AF137">
        <v>4.9278195488721803E-3</v>
      </c>
      <c r="AG137">
        <v>4.9278195488721803E-3</v>
      </c>
    </row>
    <row r="138" spans="1:33" hidden="1" x14ac:dyDescent="0.3">
      <c r="A138" t="s">
        <v>158</v>
      </c>
      <c r="B138">
        <v>136</v>
      </c>
      <c r="C138" t="str">
        <f>LEFT(Table134589[[#This Row],[Contingency id]])</f>
        <v>A</v>
      </c>
      <c r="D138">
        <v>4.2857142857142803</v>
      </c>
      <c r="E138">
        <v>1.07692307692307</v>
      </c>
      <c r="F138">
        <v>70</v>
      </c>
      <c r="G138">
        <v>65</v>
      </c>
      <c r="H138">
        <v>4.7452857142857097E-3</v>
      </c>
      <c r="I138" s="2">
        <f>AVERAGE(Table134589[[#This Row],[Estimated costs 1]:[Estimated costs 20]])</f>
        <v>4.7452857142857114E-3</v>
      </c>
      <c r="J138" s="2">
        <f>_xlfn.STDEV.P(Table134589[[#This Row],[Estimated costs 1]:[Estimated costs 20]])</f>
        <v>1.8228571428571397E-3</v>
      </c>
      <c r="K138" s="2">
        <f>Table134589[[#This Row],[Dev]]/Table134589[[#This Row],[Mean]]*100</f>
        <v>38.414065087154128</v>
      </c>
      <c r="L138" s="2">
        <f>Table134589[[#This Row],[Estimated costs 1]]-Table134589[[#This Row],[Actual cost]]</f>
        <v>-1.8228571428571395E-3</v>
      </c>
      <c r="M138" s="2">
        <f>Table134589[[#This Row],[Diff 1]]/Table134589[[#This Row],[Actual cost]]*100</f>
        <v>-38.414065087154135</v>
      </c>
      <c r="N138">
        <v>2.9224285714285702E-3</v>
      </c>
      <c r="O138">
        <v>2.9224285714285702E-3</v>
      </c>
      <c r="P138">
        <v>6.5681428571428497E-3</v>
      </c>
      <c r="Q138">
        <v>6.5681428571428497E-3</v>
      </c>
      <c r="R138">
        <v>2.9224285714285702E-3</v>
      </c>
      <c r="S138">
        <v>6.5681428571428497E-3</v>
      </c>
      <c r="T138">
        <v>2.9224285714285702E-3</v>
      </c>
      <c r="U138">
        <v>6.5681428571428497E-3</v>
      </c>
      <c r="V138">
        <v>6.5681428571428497E-3</v>
      </c>
      <c r="W138">
        <v>2.9224285714285702E-3</v>
      </c>
      <c r="X138">
        <v>2.9224285714285702E-3</v>
      </c>
      <c r="Y138">
        <v>2.9224285714285702E-3</v>
      </c>
      <c r="Z138">
        <v>6.5681428571428497E-3</v>
      </c>
      <c r="AA138">
        <v>6.5681428571428497E-3</v>
      </c>
      <c r="AB138">
        <v>6.5681428571428497E-3</v>
      </c>
      <c r="AC138">
        <v>2.9224285714285702E-3</v>
      </c>
      <c r="AD138">
        <v>2.9224285714285702E-3</v>
      </c>
      <c r="AE138">
        <v>6.5681428571428497E-3</v>
      </c>
      <c r="AF138">
        <v>2.9224285714285702E-3</v>
      </c>
      <c r="AG138">
        <v>6.5681428571428497E-3</v>
      </c>
    </row>
    <row r="139" spans="1:33" x14ac:dyDescent="0.3">
      <c r="A139" t="s">
        <v>159</v>
      </c>
      <c r="B139">
        <v>137</v>
      </c>
      <c r="C139" t="str">
        <f>LEFT(Table134589[[#This Row],[Contingency id]])</f>
        <v>B</v>
      </c>
      <c r="D139">
        <v>1.5037593984962401</v>
      </c>
      <c r="E139">
        <v>1.05555555555555</v>
      </c>
      <c r="F139">
        <v>133</v>
      </c>
      <c r="G139">
        <v>126</v>
      </c>
      <c r="H139">
        <v>4.7000000000000002E-3</v>
      </c>
      <c r="I139" s="2">
        <f>AVERAGE(Table134589[[#This Row],[Estimated costs 1]:[Estimated costs 20]])</f>
        <v>4.6999999999999993E-3</v>
      </c>
      <c r="J139" s="2">
        <f>_xlfn.STDEV.P(Table134589[[#This Row],[Estimated costs 1]:[Estimated costs 20]])</f>
        <v>8.6736173798840355E-19</v>
      </c>
      <c r="K139" s="2">
        <f>Table134589[[#This Row],[Dev]]/Table134589[[#This Row],[Mean]]*100</f>
        <v>1.8454505063583056E-14</v>
      </c>
      <c r="L139" s="2">
        <f>Table134589[[#This Row],[Estimated costs 1]]-Table134589[[#This Row],[Actual cost]]</f>
        <v>0</v>
      </c>
      <c r="M139" s="2">
        <f>Table134589[[#This Row],[Diff 1]]/Table134589[[#This Row],[Actual cost]]*100</f>
        <v>0</v>
      </c>
      <c r="N139">
        <v>4.7000000000000002E-3</v>
      </c>
      <c r="O139">
        <v>4.7000000000000002E-3</v>
      </c>
      <c r="P139">
        <v>4.7000000000000002E-3</v>
      </c>
      <c r="Q139">
        <v>4.7000000000000002E-3</v>
      </c>
      <c r="R139">
        <v>4.7000000000000002E-3</v>
      </c>
      <c r="S139">
        <v>4.7000000000000002E-3</v>
      </c>
      <c r="T139">
        <v>4.7000000000000002E-3</v>
      </c>
      <c r="U139">
        <v>4.7000000000000002E-3</v>
      </c>
      <c r="V139">
        <v>4.7000000000000002E-3</v>
      </c>
      <c r="W139">
        <v>4.7000000000000002E-3</v>
      </c>
      <c r="X139">
        <v>4.7000000000000002E-3</v>
      </c>
      <c r="Y139">
        <v>4.7000000000000002E-3</v>
      </c>
      <c r="Z139">
        <v>4.7000000000000002E-3</v>
      </c>
      <c r="AA139">
        <v>4.7000000000000002E-3</v>
      </c>
      <c r="AB139">
        <v>4.7000000000000002E-3</v>
      </c>
      <c r="AC139">
        <v>4.7000000000000002E-3</v>
      </c>
      <c r="AD139">
        <v>4.7000000000000002E-3</v>
      </c>
      <c r="AE139">
        <v>4.7000000000000002E-3</v>
      </c>
      <c r="AF139">
        <v>4.7000000000000002E-3</v>
      </c>
      <c r="AG139">
        <v>4.7000000000000002E-3</v>
      </c>
    </row>
    <row r="140" spans="1:33" x14ac:dyDescent="0.3">
      <c r="A140" t="s">
        <v>160</v>
      </c>
      <c r="B140">
        <v>138</v>
      </c>
      <c r="C140" t="str">
        <f>LEFT(Table134589[[#This Row],[Contingency id]])</f>
        <v>B</v>
      </c>
      <c r="D140">
        <v>1.5037593984962401</v>
      </c>
      <c r="E140">
        <v>1.04724409448818</v>
      </c>
      <c r="F140">
        <v>133</v>
      </c>
      <c r="G140">
        <v>127</v>
      </c>
      <c r="H140">
        <v>4.6330827067669099E-3</v>
      </c>
      <c r="I140" s="2">
        <f>AVERAGE(Table134589[[#This Row],[Estimated costs 1]:[Estimated costs 20]])</f>
        <v>4.6330827067669091E-3</v>
      </c>
      <c r="J140" s="2">
        <f>_xlfn.STDEV.P(Table134589[[#This Row],[Estimated costs 1]:[Estimated costs 20]])</f>
        <v>8.6736173798840355E-19</v>
      </c>
      <c r="K140" s="2">
        <f>Table134589[[#This Row],[Dev]]/Table134589[[#This Row],[Mean]]*100</f>
        <v>1.87210501707981E-14</v>
      </c>
      <c r="L140" s="2">
        <f>Table134589[[#This Row],[Estimated costs 1]]-Table134589[[#This Row],[Actual cost]]</f>
        <v>0</v>
      </c>
      <c r="M140" s="2">
        <f>Table134589[[#This Row],[Diff 1]]/Table134589[[#This Row],[Actual cost]]*100</f>
        <v>0</v>
      </c>
      <c r="N140">
        <v>4.6330827067669099E-3</v>
      </c>
      <c r="O140">
        <v>4.6330827067669099E-3</v>
      </c>
      <c r="P140">
        <v>4.6330827067669099E-3</v>
      </c>
      <c r="Q140">
        <v>4.6330827067669099E-3</v>
      </c>
      <c r="R140">
        <v>4.6330827067669099E-3</v>
      </c>
      <c r="S140">
        <v>4.6330827067669099E-3</v>
      </c>
      <c r="T140">
        <v>4.6330827067669099E-3</v>
      </c>
      <c r="U140">
        <v>4.6330827067669099E-3</v>
      </c>
      <c r="V140">
        <v>4.6330827067669099E-3</v>
      </c>
      <c r="W140">
        <v>4.6330827067669099E-3</v>
      </c>
      <c r="X140">
        <v>4.6330827067669099E-3</v>
      </c>
      <c r="Y140">
        <v>4.6330827067669099E-3</v>
      </c>
      <c r="Z140">
        <v>4.6330827067669099E-3</v>
      </c>
      <c r="AA140">
        <v>4.6330827067669099E-3</v>
      </c>
      <c r="AB140">
        <v>4.6330827067669099E-3</v>
      </c>
      <c r="AC140">
        <v>4.6330827067669099E-3</v>
      </c>
      <c r="AD140">
        <v>4.6330827067669099E-3</v>
      </c>
      <c r="AE140">
        <v>4.6330827067669099E-3</v>
      </c>
      <c r="AF140">
        <v>4.6330827067669099E-3</v>
      </c>
      <c r="AG140">
        <v>4.6330827067669099E-3</v>
      </c>
    </row>
    <row r="141" spans="1:33" hidden="1" x14ac:dyDescent="0.3">
      <c r="A141" t="s">
        <v>161</v>
      </c>
      <c r="B141">
        <v>139</v>
      </c>
      <c r="C141" t="str">
        <f>LEFT(Table134589[[#This Row],[Contingency id]])</f>
        <v>A</v>
      </c>
      <c r="D141">
        <v>3.27868852459016</v>
      </c>
      <c r="E141">
        <v>1.0166666666666599</v>
      </c>
      <c r="F141">
        <v>61</v>
      </c>
      <c r="G141">
        <v>60</v>
      </c>
      <c r="H141">
        <v>3.9114754098360602E-3</v>
      </c>
      <c r="I141" s="2">
        <f>AVERAGE(Table134589[[#This Row],[Estimated costs 1]:[Estimated costs 20]])</f>
        <v>3.9114754098360602E-3</v>
      </c>
      <c r="J141" s="2">
        <f>_xlfn.STDEV.P(Table134589[[#This Row],[Estimated costs 1]:[Estimated costs 20]])</f>
        <v>0</v>
      </c>
      <c r="K141" s="2">
        <f>Table134589[[#This Row],[Dev]]/Table134589[[#This Row],[Mean]]*100</f>
        <v>0</v>
      </c>
      <c r="L141" s="2">
        <f>Table134589[[#This Row],[Estimated costs 1]]-Table134589[[#This Row],[Actual cost]]</f>
        <v>0</v>
      </c>
      <c r="M141" s="2">
        <f>Table134589[[#This Row],[Diff 1]]/Table134589[[#This Row],[Actual cost]]*100</f>
        <v>0</v>
      </c>
      <c r="N141">
        <v>3.9114754098360602E-3</v>
      </c>
      <c r="O141">
        <v>3.9114754098360602E-3</v>
      </c>
      <c r="P141">
        <v>3.9114754098360602E-3</v>
      </c>
      <c r="Q141">
        <v>3.9114754098360602E-3</v>
      </c>
      <c r="R141">
        <v>3.9114754098360602E-3</v>
      </c>
      <c r="S141">
        <v>3.9114754098360602E-3</v>
      </c>
      <c r="T141">
        <v>3.9114754098360602E-3</v>
      </c>
      <c r="U141">
        <v>3.9114754098360602E-3</v>
      </c>
      <c r="V141">
        <v>3.9114754098360602E-3</v>
      </c>
      <c r="W141">
        <v>3.9114754098360602E-3</v>
      </c>
      <c r="X141">
        <v>3.9114754098360602E-3</v>
      </c>
      <c r="Y141">
        <v>3.9114754098360602E-3</v>
      </c>
      <c r="Z141">
        <v>3.9114754098360602E-3</v>
      </c>
      <c r="AA141">
        <v>3.9114754098360602E-3</v>
      </c>
      <c r="AB141">
        <v>3.9114754098360602E-3</v>
      </c>
      <c r="AC141">
        <v>3.9114754098360602E-3</v>
      </c>
      <c r="AD141">
        <v>3.9114754098360602E-3</v>
      </c>
      <c r="AE141">
        <v>3.9114754098360602E-3</v>
      </c>
      <c r="AF141">
        <v>3.9114754098360602E-3</v>
      </c>
      <c r="AG141">
        <v>3.9114754098360602E-3</v>
      </c>
    </row>
    <row r="142" spans="1:33" hidden="1" x14ac:dyDescent="0.3">
      <c r="A142" t="s">
        <v>162</v>
      </c>
      <c r="B142">
        <v>140</v>
      </c>
      <c r="C142" t="str">
        <f>LEFT(Table134589[[#This Row],[Contingency id]])</f>
        <v>A</v>
      </c>
      <c r="D142">
        <v>1.5267175572519001</v>
      </c>
      <c r="E142">
        <v>1.048</v>
      </c>
      <c r="F142">
        <v>131</v>
      </c>
      <c r="G142">
        <v>125</v>
      </c>
      <c r="H142">
        <v>3.5931297709923598E-3</v>
      </c>
      <c r="I142" s="2">
        <f>AVERAGE(Table134589[[#This Row],[Estimated costs 1]:[Estimated costs 20]])</f>
        <v>3.5931297709923594E-3</v>
      </c>
      <c r="J142" s="2">
        <f>_xlfn.STDEV.P(Table134589[[#This Row],[Estimated costs 1]:[Estimated costs 20]])</f>
        <v>4.3368086899420177E-19</v>
      </c>
      <c r="K142" s="2">
        <f>Table134589[[#This Row],[Dev]]/Table134589[[#This Row],[Mean]]*100</f>
        <v>1.2069724631026246E-14</v>
      </c>
      <c r="L142" s="2">
        <f>Table134589[[#This Row],[Estimated costs 1]]-Table134589[[#This Row],[Actual cost]]</f>
        <v>0</v>
      </c>
      <c r="M142" s="2">
        <f>Table134589[[#This Row],[Diff 1]]/Table134589[[#This Row],[Actual cost]]*100</f>
        <v>0</v>
      </c>
      <c r="N142">
        <v>3.5931297709923598E-3</v>
      </c>
      <c r="O142">
        <v>3.5931297709923598E-3</v>
      </c>
      <c r="P142">
        <v>3.5931297709923598E-3</v>
      </c>
      <c r="Q142">
        <v>3.5931297709923598E-3</v>
      </c>
      <c r="R142">
        <v>3.5931297709923598E-3</v>
      </c>
      <c r="S142">
        <v>3.5931297709923598E-3</v>
      </c>
      <c r="T142">
        <v>3.5931297709923598E-3</v>
      </c>
      <c r="U142">
        <v>3.5931297709923598E-3</v>
      </c>
      <c r="V142">
        <v>3.5931297709923598E-3</v>
      </c>
      <c r="W142">
        <v>3.5931297709923598E-3</v>
      </c>
      <c r="X142">
        <v>3.5931297709923598E-3</v>
      </c>
      <c r="Y142">
        <v>3.5931297709923598E-3</v>
      </c>
      <c r="Z142">
        <v>3.5931297709923598E-3</v>
      </c>
      <c r="AA142">
        <v>3.5931297709923598E-3</v>
      </c>
      <c r="AB142">
        <v>3.5931297709923598E-3</v>
      </c>
      <c r="AC142">
        <v>3.5931297709923598E-3</v>
      </c>
      <c r="AD142">
        <v>3.5931297709923598E-3</v>
      </c>
      <c r="AE142">
        <v>3.5931297709923598E-3</v>
      </c>
      <c r="AF142">
        <v>3.5931297709923598E-3</v>
      </c>
      <c r="AG142">
        <v>3.5931297709923598E-3</v>
      </c>
    </row>
    <row r="143" spans="1:33" x14ac:dyDescent="0.3">
      <c r="A143" t="s">
        <v>163</v>
      </c>
      <c r="B143">
        <v>141</v>
      </c>
      <c r="C143" t="str">
        <f>LEFT(Table134589[[#This Row],[Contingency id]])</f>
        <v>B</v>
      </c>
      <c r="D143">
        <v>0.1085776330076</v>
      </c>
      <c r="E143">
        <v>1.32327586206896</v>
      </c>
      <c r="F143">
        <v>921</v>
      </c>
      <c r="G143">
        <v>696</v>
      </c>
      <c r="H143">
        <v>2.8306188925081399E-3</v>
      </c>
      <c r="I143" s="2">
        <f>AVERAGE(Table134589[[#This Row],[Estimated costs 1]:[Estimated costs 20]])</f>
        <v>2.547557003257326E-3</v>
      </c>
      <c r="J143" s="2">
        <f>_xlfn.STDEV.P(Table134589[[#This Row],[Estimated costs 1]:[Estimated costs 20]])</f>
        <v>2.8164302372822533E-3</v>
      </c>
      <c r="K143" s="2">
        <f>Table134589[[#This Row],[Dev]]/Table134589[[#This Row],[Mean]]*100</f>
        <v>110.55415967851332</v>
      </c>
      <c r="L143" s="2">
        <f>Table134589[[#This Row],[Estimated costs 1]]-Table134589[[#This Row],[Actual cost]]</f>
        <v>2.8306188925081399E-3</v>
      </c>
      <c r="M143" s="2">
        <f>Table134589[[#This Row],[Diff 1]]/Table134589[[#This Row],[Actual cost]]*100</f>
        <v>100</v>
      </c>
      <c r="N143">
        <v>5.6612377850162798E-3</v>
      </c>
      <c r="O143">
        <v>0</v>
      </c>
      <c r="P143">
        <v>5.6612377850162798E-3</v>
      </c>
      <c r="Q143">
        <v>5.6612377850162798E-3</v>
      </c>
      <c r="R143">
        <v>0</v>
      </c>
      <c r="S143">
        <v>5.6612377850162798E-3</v>
      </c>
      <c r="T143">
        <v>5.6612377850162798E-3</v>
      </c>
      <c r="U143">
        <v>5.6612377850162798E-3</v>
      </c>
      <c r="V143">
        <v>0</v>
      </c>
      <c r="W143">
        <v>0</v>
      </c>
      <c r="X143">
        <v>0</v>
      </c>
      <c r="Y143">
        <v>5.6612377850162798E-3</v>
      </c>
      <c r="Z143">
        <v>0</v>
      </c>
      <c r="AA143">
        <v>0</v>
      </c>
      <c r="AB143">
        <v>0</v>
      </c>
      <c r="AC143">
        <v>5.6612377850162798E-3</v>
      </c>
      <c r="AD143">
        <v>0</v>
      </c>
      <c r="AE143">
        <v>0</v>
      </c>
      <c r="AF143">
        <v>5.6612377850162798E-3</v>
      </c>
      <c r="AG143">
        <v>0</v>
      </c>
    </row>
    <row r="144" spans="1:33" hidden="1" x14ac:dyDescent="0.3">
      <c r="A144" t="s">
        <v>164</v>
      </c>
      <c r="B144">
        <v>142</v>
      </c>
      <c r="C144" t="str">
        <f>LEFT(Table134589[[#This Row],[Contingency id]])</f>
        <v>A</v>
      </c>
      <c r="D144">
        <v>3.44827586206896</v>
      </c>
      <c r="E144">
        <v>1.03571428571428</v>
      </c>
      <c r="F144">
        <v>58</v>
      </c>
      <c r="G144">
        <v>56</v>
      </c>
      <c r="H144">
        <v>2.68931034482758E-3</v>
      </c>
      <c r="I144" s="2">
        <f>AVERAGE(Table134589[[#This Row],[Estimated costs 1]:[Estimated costs 20]])</f>
        <v>2.6893103448275813E-3</v>
      </c>
      <c r="J144" s="2">
        <f>_xlfn.STDEV.P(Table134589[[#This Row],[Estimated costs 1]:[Estimated costs 20]])</f>
        <v>1.3010426069826053E-18</v>
      </c>
      <c r="K144" s="2">
        <f>Table134589[[#This Row],[Dev]]/Table134589[[#This Row],[Mean]]*100</f>
        <v>4.8378299272337E-14</v>
      </c>
      <c r="L144" s="2">
        <f>Table134589[[#This Row],[Estimated costs 1]]-Table134589[[#This Row],[Actual cost]]</f>
        <v>0</v>
      </c>
      <c r="M144" s="2">
        <f>Table134589[[#This Row],[Diff 1]]/Table134589[[#This Row],[Actual cost]]*100</f>
        <v>0</v>
      </c>
      <c r="N144">
        <v>2.68931034482758E-3</v>
      </c>
      <c r="O144">
        <v>2.68931034482758E-3</v>
      </c>
      <c r="P144">
        <v>2.68931034482758E-3</v>
      </c>
      <c r="Q144">
        <v>2.68931034482758E-3</v>
      </c>
      <c r="R144">
        <v>2.68931034482758E-3</v>
      </c>
      <c r="S144">
        <v>2.68931034482758E-3</v>
      </c>
      <c r="T144">
        <v>2.68931034482758E-3</v>
      </c>
      <c r="U144">
        <v>2.68931034482758E-3</v>
      </c>
      <c r="V144">
        <v>2.68931034482758E-3</v>
      </c>
      <c r="W144">
        <v>2.68931034482758E-3</v>
      </c>
      <c r="X144">
        <v>2.68931034482758E-3</v>
      </c>
      <c r="Y144">
        <v>2.68931034482758E-3</v>
      </c>
      <c r="Z144">
        <v>2.68931034482758E-3</v>
      </c>
      <c r="AA144">
        <v>2.68931034482758E-3</v>
      </c>
      <c r="AB144">
        <v>2.68931034482758E-3</v>
      </c>
      <c r="AC144">
        <v>2.68931034482758E-3</v>
      </c>
      <c r="AD144">
        <v>2.68931034482758E-3</v>
      </c>
      <c r="AE144">
        <v>2.68931034482758E-3</v>
      </c>
      <c r="AF144">
        <v>2.68931034482758E-3</v>
      </c>
      <c r="AG144">
        <v>2.68931034482758E-3</v>
      </c>
    </row>
    <row r="145" spans="1:33" x14ac:dyDescent="0.3">
      <c r="A145" t="s">
        <v>165</v>
      </c>
      <c r="B145">
        <v>143</v>
      </c>
      <c r="C145" t="str">
        <f>LEFT(Table134589[[#This Row],[Contingency id]])</f>
        <v>B</v>
      </c>
      <c r="D145">
        <v>6.9300069300069295E-2</v>
      </c>
      <c r="E145">
        <v>1.5449678800856499</v>
      </c>
      <c r="F145">
        <v>1443</v>
      </c>
      <c r="G145">
        <v>934</v>
      </c>
      <c r="H145">
        <v>1.9556479556479501E-3</v>
      </c>
      <c r="I145" s="2">
        <f>AVERAGE(Table134589[[#This Row],[Estimated costs 1]:[Estimated costs 20]])</f>
        <v>1.9556479556479501E-3</v>
      </c>
      <c r="J145" s="2">
        <f>_xlfn.STDEV.P(Table134589[[#This Row],[Estimated costs 1]:[Estimated costs 20]])</f>
        <v>0</v>
      </c>
      <c r="K145" s="2">
        <f>Table134589[[#This Row],[Dev]]/Table134589[[#This Row],[Mean]]*100</f>
        <v>0</v>
      </c>
      <c r="L145" s="2">
        <f>Table134589[[#This Row],[Estimated costs 1]]-Table134589[[#This Row],[Actual cost]]</f>
        <v>0</v>
      </c>
      <c r="M145" s="2">
        <f>Table134589[[#This Row],[Diff 1]]/Table134589[[#This Row],[Actual cost]]*100</f>
        <v>0</v>
      </c>
      <c r="N145">
        <v>1.9556479556479501E-3</v>
      </c>
      <c r="O145">
        <v>1.9556479556479501E-3</v>
      </c>
      <c r="P145">
        <v>1.9556479556479501E-3</v>
      </c>
      <c r="Q145">
        <v>1.9556479556479501E-3</v>
      </c>
      <c r="R145">
        <v>1.9556479556479501E-3</v>
      </c>
      <c r="S145">
        <v>1.9556479556479501E-3</v>
      </c>
      <c r="T145">
        <v>1.9556479556479501E-3</v>
      </c>
      <c r="U145">
        <v>1.9556479556479501E-3</v>
      </c>
      <c r="V145">
        <v>1.9556479556479501E-3</v>
      </c>
      <c r="W145">
        <v>1.9556479556479501E-3</v>
      </c>
      <c r="X145">
        <v>1.9556479556479501E-3</v>
      </c>
      <c r="Y145">
        <v>1.9556479556479501E-3</v>
      </c>
      <c r="Z145">
        <v>1.9556479556479501E-3</v>
      </c>
      <c r="AA145">
        <v>1.9556479556479501E-3</v>
      </c>
      <c r="AB145">
        <v>1.9556479556479501E-3</v>
      </c>
      <c r="AC145">
        <v>1.9556479556479501E-3</v>
      </c>
      <c r="AD145">
        <v>1.9556479556479501E-3</v>
      </c>
      <c r="AE145">
        <v>1.9556479556479501E-3</v>
      </c>
      <c r="AF145">
        <v>1.9556479556479501E-3</v>
      </c>
      <c r="AG145">
        <v>1.9556479556479501E-3</v>
      </c>
    </row>
    <row r="146" spans="1:33" x14ac:dyDescent="0.3">
      <c r="A146" t="s">
        <v>166</v>
      </c>
      <c r="B146">
        <v>144</v>
      </c>
      <c r="C146" t="str">
        <f>LEFT(Table134589[[#This Row],[Contingency id]])</f>
        <v>B</v>
      </c>
      <c r="D146">
        <v>3.27868852459016</v>
      </c>
      <c r="E146">
        <v>1.05172413793103</v>
      </c>
      <c r="F146">
        <v>61</v>
      </c>
      <c r="G146">
        <v>58</v>
      </c>
      <c r="H146">
        <v>1.88081967213114E-3</v>
      </c>
      <c r="I146" s="2">
        <f>AVERAGE(Table134589[[#This Row],[Estimated costs 1]:[Estimated costs 20]])</f>
        <v>1.8808196721311406E-3</v>
      </c>
      <c r="J146" s="2">
        <f>_xlfn.STDEV.P(Table134589[[#This Row],[Estimated costs 1]:[Estimated costs 20]])</f>
        <v>6.5052130349130266E-19</v>
      </c>
      <c r="K146" s="2">
        <f>Table134589[[#This Row],[Dev]]/Table134589[[#This Row],[Mean]]*100</f>
        <v>3.4587117155904823E-14</v>
      </c>
      <c r="L146" s="2">
        <f>Table134589[[#This Row],[Estimated costs 1]]-Table134589[[#This Row],[Actual cost]]</f>
        <v>0</v>
      </c>
      <c r="M146" s="2">
        <f>Table134589[[#This Row],[Diff 1]]/Table134589[[#This Row],[Actual cost]]*100</f>
        <v>0</v>
      </c>
      <c r="N146">
        <v>1.88081967213114E-3</v>
      </c>
      <c r="O146">
        <v>1.88081967213114E-3</v>
      </c>
      <c r="P146">
        <v>1.88081967213114E-3</v>
      </c>
      <c r="Q146">
        <v>1.88081967213114E-3</v>
      </c>
      <c r="R146">
        <v>1.88081967213114E-3</v>
      </c>
      <c r="S146">
        <v>1.88081967213114E-3</v>
      </c>
      <c r="T146">
        <v>1.88081967213114E-3</v>
      </c>
      <c r="U146">
        <v>1.88081967213114E-3</v>
      </c>
      <c r="V146">
        <v>1.88081967213114E-3</v>
      </c>
      <c r="W146">
        <v>1.88081967213114E-3</v>
      </c>
      <c r="X146">
        <v>1.88081967213114E-3</v>
      </c>
      <c r="Y146">
        <v>1.88081967213114E-3</v>
      </c>
      <c r="Z146">
        <v>1.88081967213114E-3</v>
      </c>
      <c r="AA146">
        <v>1.88081967213114E-3</v>
      </c>
      <c r="AB146">
        <v>1.88081967213114E-3</v>
      </c>
      <c r="AC146">
        <v>1.88081967213114E-3</v>
      </c>
      <c r="AD146">
        <v>1.88081967213114E-3</v>
      </c>
      <c r="AE146">
        <v>1.88081967213114E-3</v>
      </c>
      <c r="AF146">
        <v>1.88081967213114E-3</v>
      </c>
      <c r="AG146">
        <v>1.88081967213114E-3</v>
      </c>
    </row>
    <row r="147" spans="1:33" x14ac:dyDescent="0.3">
      <c r="A147" t="s">
        <v>167</v>
      </c>
      <c r="B147">
        <v>145</v>
      </c>
      <c r="C147" t="str">
        <f>LEFT(Table134589[[#This Row],[Contingency id]])</f>
        <v>B</v>
      </c>
      <c r="D147">
        <v>1.6949152542372801</v>
      </c>
      <c r="E147">
        <v>1.0535714285714199</v>
      </c>
      <c r="F147">
        <v>118</v>
      </c>
      <c r="G147">
        <v>112</v>
      </c>
      <c r="H147">
        <v>1.86101694915254E-3</v>
      </c>
      <c r="I147" s="2">
        <f>AVERAGE(Table134589[[#This Row],[Estimated costs 1]:[Estimated costs 20]])</f>
        <v>1.8610169491525407E-3</v>
      </c>
      <c r="J147" s="2">
        <f>_xlfn.STDEV.P(Table134589[[#This Row],[Estimated costs 1]:[Estimated costs 20]])</f>
        <v>6.5052130349130266E-19</v>
      </c>
      <c r="K147" s="2">
        <f>Table134589[[#This Row],[Dev]]/Table134589[[#This Row],[Mean]]*100</f>
        <v>3.4955152009095534E-14</v>
      </c>
      <c r="L147" s="2">
        <f>Table134589[[#This Row],[Estimated costs 1]]-Table134589[[#This Row],[Actual cost]]</f>
        <v>0</v>
      </c>
      <c r="M147" s="2">
        <f>Table134589[[#This Row],[Diff 1]]/Table134589[[#This Row],[Actual cost]]*100</f>
        <v>0</v>
      </c>
      <c r="N147">
        <v>1.86101694915254E-3</v>
      </c>
      <c r="O147">
        <v>1.86101694915254E-3</v>
      </c>
      <c r="P147">
        <v>1.86101694915254E-3</v>
      </c>
      <c r="Q147">
        <v>1.86101694915254E-3</v>
      </c>
      <c r="R147">
        <v>1.86101694915254E-3</v>
      </c>
      <c r="S147">
        <v>1.86101694915254E-3</v>
      </c>
      <c r="T147">
        <v>1.86101694915254E-3</v>
      </c>
      <c r="U147">
        <v>1.86101694915254E-3</v>
      </c>
      <c r="V147">
        <v>1.86101694915254E-3</v>
      </c>
      <c r="W147">
        <v>1.86101694915254E-3</v>
      </c>
      <c r="X147">
        <v>1.86101694915254E-3</v>
      </c>
      <c r="Y147">
        <v>1.86101694915254E-3</v>
      </c>
      <c r="Z147">
        <v>1.86101694915254E-3</v>
      </c>
      <c r="AA147">
        <v>1.86101694915254E-3</v>
      </c>
      <c r="AB147">
        <v>1.86101694915254E-3</v>
      </c>
      <c r="AC147">
        <v>1.86101694915254E-3</v>
      </c>
      <c r="AD147">
        <v>1.86101694915254E-3</v>
      </c>
      <c r="AE147">
        <v>1.86101694915254E-3</v>
      </c>
      <c r="AF147">
        <v>1.86101694915254E-3</v>
      </c>
      <c r="AG147">
        <v>1.86101694915254E-3</v>
      </c>
    </row>
    <row r="148" spans="1:33" x14ac:dyDescent="0.3">
      <c r="A148" t="s">
        <v>168</v>
      </c>
      <c r="B148">
        <v>146</v>
      </c>
      <c r="C148" t="str">
        <f>LEFT(Table134589[[#This Row],[Contingency id]])</f>
        <v>B</v>
      </c>
      <c r="D148">
        <v>2.7777777777777701</v>
      </c>
      <c r="E148">
        <v>1.02857142857142</v>
      </c>
      <c r="F148">
        <v>36</v>
      </c>
      <c r="G148">
        <v>35</v>
      </c>
      <c r="H148">
        <v>9.2666666666666603E-4</v>
      </c>
      <c r="I148" s="2">
        <f>AVERAGE(Table134589[[#This Row],[Estimated costs 1]:[Estimated costs 20]])</f>
        <v>9.2666666666666613E-4</v>
      </c>
      <c r="J148" s="2">
        <f>_xlfn.STDEV.P(Table134589[[#This Row],[Estimated costs 1]:[Estimated costs 20]])</f>
        <v>1.0842021724855044E-19</v>
      </c>
      <c r="K148" s="2">
        <f>Table134589[[#This Row],[Dev]]/Table134589[[#This Row],[Mean]]*100</f>
        <v>1.1700023444088185E-14</v>
      </c>
      <c r="L148" s="2">
        <f>Table134589[[#This Row],[Estimated costs 1]]-Table134589[[#This Row],[Actual cost]]</f>
        <v>0</v>
      </c>
      <c r="M148" s="2">
        <f>Table134589[[#This Row],[Diff 1]]/Table134589[[#This Row],[Actual cost]]*100</f>
        <v>0</v>
      </c>
      <c r="N148">
        <v>9.2666666666666603E-4</v>
      </c>
      <c r="O148">
        <v>9.2666666666666603E-4</v>
      </c>
      <c r="P148">
        <v>9.2666666666666603E-4</v>
      </c>
      <c r="Q148">
        <v>9.2666666666666603E-4</v>
      </c>
      <c r="R148">
        <v>9.2666666666666603E-4</v>
      </c>
      <c r="S148">
        <v>9.2666666666666603E-4</v>
      </c>
      <c r="T148">
        <v>9.2666666666666603E-4</v>
      </c>
      <c r="U148">
        <v>9.2666666666666603E-4</v>
      </c>
      <c r="V148">
        <v>9.2666666666666603E-4</v>
      </c>
      <c r="W148">
        <v>9.2666666666666603E-4</v>
      </c>
      <c r="X148">
        <v>9.2666666666666603E-4</v>
      </c>
      <c r="Y148">
        <v>9.2666666666666603E-4</v>
      </c>
      <c r="Z148">
        <v>9.2666666666666603E-4</v>
      </c>
      <c r="AA148">
        <v>9.2666666666666603E-4</v>
      </c>
      <c r="AB148">
        <v>9.2666666666666603E-4</v>
      </c>
      <c r="AC148">
        <v>9.2666666666666603E-4</v>
      </c>
      <c r="AD148">
        <v>9.2666666666666603E-4</v>
      </c>
      <c r="AE148">
        <v>9.2666666666666603E-4</v>
      </c>
      <c r="AF148">
        <v>9.2666666666666603E-4</v>
      </c>
      <c r="AG148">
        <v>9.2666666666666603E-4</v>
      </c>
    </row>
    <row r="149" spans="1:33" x14ac:dyDescent="0.3">
      <c r="A149" t="s">
        <v>169</v>
      </c>
      <c r="B149">
        <v>147</v>
      </c>
      <c r="C149" t="str">
        <f>LEFT(Table134589[[#This Row],[Contingency id]])</f>
        <v>B</v>
      </c>
      <c r="D149">
        <v>0.28089887640449401</v>
      </c>
      <c r="E149">
        <v>1.1055900621118</v>
      </c>
      <c r="F149">
        <v>356</v>
      </c>
      <c r="G149">
        <v>322</v>
      </c>
      <c r="H149">
        <v>8.8764044943820202E-4</v>
      </c>
      <c r="I149" s="2">
        <f>AVERAGE(Table134589[[#This Row],[Estimated costs 1]:[Estimated costs 20]])</f>
        <v>8.8764044943820191E-4</v>
      </c>
      <c r="J149" s="2">
        <f>_xlfn.STDEV.P(Table134589[[#This Row],[Estimated costs 1]:[Estimated costs 20]])</f>
        <v>1.0842021724855044E-19</v>
      </c>
      <c r="K149" s="2">
        <f>Table134589[[#This Row],[Dev]]/Table134589[[#This Row],[Mean]]*100</f>
        <v>1.2214429538127841E-14</v>
      </c>
      <c r="L149" s="2">
        <f>Table134589[[#This Row],[Estimated costs 1]]-Table134589[[#This Row],[Actual cost]]</f>
        <v>0</v>
      </c>
      <c r="M149" s="2">
        <f>Table134589[[#This Row],[Diff 1]]/Table134589[[#This Row],[Actual cost]]*100</f>
        <v>0</v>
      </c>
      <c r="N149">
        <v>8.8764044943820202E-4</v>
      </c>
      <c r="O149">
        <v>8.8764044943820202E-4</v>
      </c>
      <c r="P149">
        <v>8.8764044943820202E-4</v>
      </c>
      <c r="Q149">
        <v>8.8764044943820202E-4</v>
      </c>
      <c r="R149">
        <v>8.8764044943820202E-4</v>
      </c>
      <c r="S149">
        <v>8.8764044943820202E-4</v>
      </c>
      <c r="T149">
        <v>8.8764044943820202E-4</v>
      </c>
      <c r="U149">
        <v>8.8764044943820202E-4</v>
      </c>
      <c r="V149">
        <v>8.8764044943820202E-4</v>
      </c>
      <c r="W149">
        <v>8.8764044943820202E-4</v>
      </c>
      <c r="X149">
        <v>8.8764044943820202E-4</v>
      </c>
      <c r="Y149">
        <v>8.8764044943820202E-4</v>
      </c>
      <c r="Z149">
        <v>8.8764044943820202E-4</v>
      </c>
      <c r="AA149">
        <v>8.8764044943820202E-4</v>
      </c>
      <c r="AB149">
        <v>8.8764044943820202E-4</v>
      </c>
      <c r="AC149">
        <v>8.8764044943820202E-4</v>
      </c>
      <c r="AD149">
        <v>8.8764044943820202E-4</v>
      </c>
      <c r="AE149">
        <v>8.8764044943820202E-4</v>
      </c>
      <c r="AF149">
        <v>8.8764044943820202E-4</v>
      </c>
      <c r="AG149">
        <v>8.8764044943820202E-4</v>
      </c>
    </row>
    <row r="150" spans="1:33" x14ac:dyDescent="0.3">
      <c r="A150" t="s">
        <v>170</v>
      </c>
      <c r="B150">
        <v>148</v>
      </c>
      <c r="C150" t="str">
        <f>LEFT(Table134589[[#This Row],[Contingency id]])</f>
        <v>B</v>
      </c>
      <c r="D150">
        <v>1.2048192771084301</v>
      </c>
      <c r="E150">
        <v>1.0506329113924</v>
      </c>
      <c r="F150">
        <v>83</v>
      </c>
      <c r="G150">
        <v>79</v>
      </c>
      <c r="H150">
        <v>7.5397590361445696E-4</v>
      </c>
      <c r="I150" s="2">
        <f>AVERAGE(Table134589[[#This Row],[Estimated costs 1]:[Estimated costs 20]])</f>
        <v>7.5397590361445674E-4</v>
      </c>
      <c r="J150" s="2">
        <f>_xlfn.STDEV.P(Table134589[[#This Row],[Estimated costs 1]:[Estimated costs 20]])</f>
        <v>2.1684043449710089E-19</v>
      </c>
      <c r="K150" s="2">
        <f>Table134589[[#This Row],[Dev]]/Table134589[[#This Row],[Mean]]*100</f>
        <v>2.8759597416521895E-14</v>
      </c>
      <c r="L150" s="2">
        <f>Table134589[[#This Row],[Estimated costs 1]]-Table134589[[#This Row],[Actual cost]]</f>
        <v>0</v>
      </c>
      <c r="M150" s="2">
        <f>Table134589[[#This Row],[Diff 1]]/Table134589[[#This Row],[Actual cost]]*100</f>
        <v>0</v>
      </c>
      <c r="N150">
        <v>7.5397590361445696E-4</v>
      </c>
      <c r="O150">
        <v>7.5397590361445696E-4</v>
      </c>
      <c r="P150">
        <v>7.5397590361445696E-4</v>
      </c>
      <c r="Q150">
        <v>7.5397590361445696E-4</v>
      </c>
      <c r="R150">
        <v>7.5397590361445696E-4</v>
      </c>
      <c r="S150">
        <v>7.5397590361445696E-4</v>
      </c>
      <c r="T150">
        <v>7.5397590361445696E-4</v>
      </c>
      <c r="U150">
        <v>7.5397590361445696E-4</v>
      </c>
      <c r="V150">
        <v>7.5397590361445696E-4</v>
      </c>
      <c r="W150">
        <v>7.5397590361445696E-4</v>
      </c>
      <c r="X150">
        <v>7.5397590361445696E-4</v>
      </c>
      <c r="Y150">
        <v>7.5397590361445696E-4</v>
      </c>
      <c r="Z150">
        <v>7.5397590361445696E-4</v>
      </c>
      <c r="AA150">
        <v>7.5397590361445696E-4</v>
      </c>
      <c r="AB150">
        <v>7.5397590361445696E-4</v>
      </c>
      <c r="AC150">
        <v>7.5397590361445696E-4</v>
      </c>
      <c r="AD150">
        <v>7.5397590361445696E-4</v>
      </c>
      <c r="AE150">
        <v>7.5397590361445696E-4</v>
      </c>
      <c r="AF150">
        <v>7.5397590361445696E-4</v>
      </c>
      <c r="AG150">
        <v>7.5397590361445696E-4</v>
      </c>
    </row>
    <row r="151" spans="1:33" x14ac:dyDescent="0.3">
      <c r="A151" t="s">
        <v>171</v>
      </c>
      <c r="B151">
        <v>149</v>
      </c>
      <c r="C151" t="str">
        <f>LEFT(Table134589[[#This Row],[Contingency id]])</f>
        <v>B</v>
      </c>
      <c r="D151">
        <v>1.5384615384615301</v>
      </c>
      <c r="E151">
        <v>1.015625</v>
      </c>
      <c r="F151">
        <v>65</v>
      </c>
      <c r="G151">
        <v>64</v>
      </c>
      <c r="H151">
        <v>6.9153846153846099E-4</v>
      </c>
      <c r="I151" s="2">
        <f>AVERAGE(Table134589[[#This Row],[Estimated costs 1]:[Estimated costs 20]])</f>
        <v>6.9153846153846088E-4</v>
      </c>
      <c r="J151" s="2">
        <f>_xlfn.STDEV.P(Table134589[[#This Row],[Estimated costs 1]:[Estimated costs 20]])</f>
        <v>1.0842021724855044E-19</v>
      </c>
      <c r="K151" s="2">
        <f>Table134589[[#This Row],[Dev]]/Table134589[[#This Row],[Mean]]*100</f>
        <v>1.5678118178322103E-14</v>
      </c>
      <c r="L151" s="2">
        <f>Table134589[[#This Row],[Estimated costs 1]]-Table134589[[#This Row],[Actual cost]]</f>
        <v>0</v>
      </c>
      <c r="M151" s="2">
        <f>Table134589[[#This Row],[Diff 1]]/Table134589[[#This Row],[Actual cost]]*100</f>
        <v>0</v>
      </c>
      <c r="N151">
        <v>6.9153846153846099E-4</v>
      </c>
      <c r="O151">
        <v>6.9153846153846099E-4</v>
      </c>
      <c r="P151">
        <v>6.9153846153846099E-4</v>
      </c>
      <c r="Q151">
        <v>6.9153846153846099E-4</v>
      </c>
      <c r="R151">
        <v>6.9153846153846099E-4</v>
      </c>
      <c r="S151">
        <v>6.9153846153846099E-4</v>
      </c>
      <c r="T151">
        <v>6.9153846153846099E-4</v>
      </c>
      <c r="U151">
        <v>6.9153846153846099E-4</v>
      </c>
      <c r="V151">
        <v>6.9153846153846099E-4</v>
      </c>
      <c r="W151">
        <v>6.9153846153846099E-4</v>
      </c>
      <c r="X151">
        <v>6.9153846153846099E-4</v>
      </c>
      <c r="Y151">
        <v>6.9153846153846099E-4</v>
      </c>
      <c r="Z151">
        <v>6.9153846153846099E-4</v>
      </c>
      <c r="AA151">
        <v>6.9153846153846099E-4</v>
      </c>
      <c r="AB151">
        <v>6.9153846153846099E-4</v>
      </c>
      <c r="AC151">
        <v>6.9153846153846099E-4</v>
      </c>
      <c r="AD151">
        <v>6.9153846153846099E-4</v>
      </c>
      <c r="AE151">
        <v>6.9153846153846099E-4</v>
      </c>
      <c r="AF151">
        <v>6.9153846153846099E-4</v>
      </c>
      <c r="AG151">
        <v>6.9153846153846099E-4</v>
      </c>
    </row>
    <row r="152" spans="1:33" x14ac:dyDescent="0.3">
      <c r="A152" t="s">
        <v>172</v>
      </c>
      <c r="B152">
        <v>150</v>
      </c>
      <c r="C152" t="str">
        <f>LEFT(Table134589[[#This Row],[Contingency id]])</f>
        <v>B</v>
      </c>
      <c r="D152">
        <v>1.5384615384615301</v>
      </c>
      <c r="E152">
        <v>1</v>
      </c>
      <c r="F152">
        <v>65</v>
      </c>
      <c r="G152">
        <v>65</v>
      </c>
      <c r="H152">
        <v>6.6338461538461495E-4</v>
      </c>
      <c r="I152" s="2">
        <f>AVERAGE(Table134589[[#This Row],[Estimated costs 1]:[Estimated costs 20]])</f>
        <v>6.6338461538461473E-4</v>
      </c>
      <c r="J152" s="2">
        <f>_xlfn.STDEV.P(Table134589[[#This Row],[Estimated costs 1]:[Estimated costs 20]])</f>
        <v>2.1684043449710089E-19</v>
      </c>
      <c r="K152" s="2">
        <f>Table134589[[#This Row],[Dev]]/Table134589[[#This Row],[Mean]]*100</f>
        <v>3.2686985719646499E-14</v>
      </c>
      <c r="L152" s="2">
        <f>Table134589[[#This Row],[Estimated costs 1]]-Table134589[[#This Row],[Actual cost]]</f>
        <v>0</v>
      </c>
      <c r="M152" s="2">
        <f>Table134589[[#This Row],[Diff 1]]/Table134589[[#This Row],[Actual cost]]*100</f>
        <v>0</v>
      </c>
      <c r="N152">
        <v>6.6338461538461495E-4</v>
      </c>
      <c r="O152">
        <v>6.6338461538461495E-4</v>
      </c>
      <c r="P152">
        <v>6.6338461538461495E-4</v>
      </c>
      <c r="Q152">
        <v>6.6338461538461495E-4</v>
      </c>
      <c r="R152">
        <v>6.6338461538461495E-4</v>
      </c>
      <c r="S152">
        <v>6.6338461538461495E-4</v>
      </c>
      <c r="T152">
        <v>6.6338461538461495E-4</v>
      </c>
      <c r="U152">
        <v>6.6338461538461495E-4</v>
      </c>
      <c r="V152">
        <v>6.6338461538461495E-4</v>
      </c>
      <c r="W152">
        <v>6.6338461538461495E-4</v>
      </c>
      <c r="X152">
        <v>6.6338461538461495E-4</v>
      </c>
      <c r="Y152">
        <v>6.6338461538461495E-4</v>
      </c>
      <c r="Z152">
        <v>6.6338461538461495E-4</v>
      </c>
      <c r="AA152">
        <v>6.6338461538461495E-4</v>
      </c>
      <c r="AB152">
        <v>6.6338461538461495E-4</v>
      </c>
      <c r="AC152">
        <v>6.6338461538461495E-4</v>
      </c>
      <c r="AD152">
        <v>6.6338461538461495E-4</v>
      </c>
      <c r="AE152">
        <v>6.6338461538461495E-4</v>
      </c>
      <c r="AF152">
        <v>6.6338461538461495E-4</v>
      </c>
      <c r="AG152">
        <v>6.6338461538461495E-4</v>
      </c>
    </row>
    <row r="153" spans="1:33" x14ac:dyDescent="0.3">
      <c r="A153" t="s">
        <v>173</v>
      </c>
      <c r="B153">
        <v>151</v>
      </c>
      <c r="C153" t="str">
        <f>LEFT(Table134589[[#This Row],[Contingency id]])</f>
        <v>B</v>
      </c>
      <c r="D153">
        <v>1.61290322580645</v>
      </c>
      <c r="E153">
        <v>1.0163934426229499</v>
      </c>
      <c r="F153">
        <v>62</v>
      </c>
      <c r="G153">
        <v>61</v>
      </c>
      <c r="H153">
        <v>4.1741935483870902E-4</v>
      </c>
      <c r="I153" s="2">
        <f>AVERAGE(Table134589[[#This Row],[Estimated costs 1]:[Estimated costs 20]])</f>
        <v>4.1741935483870912E-4</v>
      </c>
      <c r="J153" s="2">
        <f>_xlfn.STDEV.P(Table134589[[#This Row],[Estimated costs 1]:[Estimated costs 20]])</f>
        <v>1.0842021724855044E-19</v>
      </c>
      <c r="K153" s="2">
        <f>Table134589[[#This Row],[Dev]]/Table134589[[#This Row],[Mean]]*100</f>
        <v>2.5973931489220002E-14</v>
      </c>
      <c r="L153" s="2">
        <f>Table134589[[#This Row],[Estimated costs 1]]-Table134589[[#This Row],[Actual cost]]</f>
        <v>0</v>
      </c>
      <c r="M153" s="2">
        <f>Table134589[[#This Row],[Diff 1]]/Table134589[[#This Row],[Actual cost]]*100</f>
        <v>0</v>
      </c>
      <c r="N153">
        <v>4.1741935483870902E-4</v>
      </c>
      <c r="O153">
        <v>4.1741935483870902E-4</v>
      </c>
      <c r="P153">
        <v>4.1741935483870902E-4</v>
      </c>
      <c r="Q153">
        <v>4.1741935483870902E-4</v>
      </c>
      <c r="R153">
        <v>4.1741935483870902E-4</v>
      </c>
      <c r="S153">
        <v>4.1741935483870902E-4</v>
      </c>
      <c r="T153">
        <v>4.1741935483870902E-4</v>
      </c>
      <c r="U153">
        <v>4.1741935483870902E-4</v>
      </c>
      <c r="V153">
        <v>4.1741935483870902E-4</v>
      </c>
      <c r="W153">
        <v>4.1741935483870902E-4</v>
      </c>
      <c r="X153">
        <v>4.1741935483870902E-4</v>
      </c>
      <c r="Y153">
        <v>4.1741935483870902E-4</v>
      </c>
      <c r="Z153">
        <v>4.1741935483870902E-4</v>
      </c>
      <c r="AA153">
        <v>4.1741935483870902E-4</v>
      </c>
      <c r="AB153">
        <v>4.1741935483870902E-4</v>
      </c>
      <c r="AC153">
        <v>4.1741935483870902E-4</v>
      </c>
      <c r="AD153">
        <v>4.1741935483870902E-4</v>
      </c>
      <c r="AE153">
        <v>4.1741935483870902E-4</v>
      </c>
      <c r="AF153">
        <v>4.1741935483870902E-4</v>
      </c>
      <c r="AG153">
        <v>4.1741935483870902E-4</v>
      </c>
    </row>
    <row r="154" spans="1:33" x14ac:dyDescent="0.3">
      <c r="A154" t="s">
        <v>174</v>
      </c>
      <c r="B154">
        <v>152</v>
      </c>
      <c r="C154" t="str">
        <f>LEFT(Table134589[[#This Row],[Contingency id]])</f>
        <v>B</v>
      </c>
      <c r="D154">
        <v>0</v>
      </c>
      <c r="E154">
        <v>1.0427807486631</v>
      </c>
      <c r="F154">
        <v>195</v>
      </c>
      <c r="G154">
        <v>187</v>
      </c>
      <c r="H154">
        <v>0</v>
      </c>
      <c r="I154" s="2">
        <f>AVERAGE(Table134589[[#This Row],[Estimated costs 1]:[Estimated costs 20]])</f>
        <v>0</v>
      </c>
      <c r="J154" s="2">
        <f>_xlfn.STDEV.P(Table134589[[#This Row],[Estimated costs 1]:[Estimated costs 20]])</f>
        <v>0</v>
      </c>
      <c r="K154" s="2" t="e">
        <f>Table134589[[#This Row],[Dev]]/Table134589[[#This Row],[Mean]]*100</f>
        <v>#DIV/0!</v>
      </c>
      <c r="L154" s="2">
        <f>Table134589[[#This Row],[Estimated costs 1]]-Table134589[[#This Row],[Actual cost]]</f>
        <v>0</v>
      </c>
      <c r="M154" s="2" t="e">
        <f>Table134589[[#This Row],[Diff 1]]/Table134589[[#This Row],[Actual cost]]*100</f>
        <v>#DIV/0!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 hidden="1" x14ac:dyDescent="0.3">
      <c r="A155" t="s">
        <v>175</v>
      </c>
      <c r="B155">
        <v>153</v>
      </c>
      <c r="C155" t="str">
        <f>LEFT(Table134589[[#This Row],[Contingency id]])</f>
        <v>A</v>
      </c>
      <c r="D155">
        <v>0</v>
      </c>
      <c r="E155">
        <v>1.1948529411764699</v>
      </c>
      <c r="F155">
        <v>650</v>
      </c>
      <c r="G155">
        <v>544</v>
      </c>
      <c r="H155">
        <v>0</v>
      </c>
      <c r="I155" s="2">
        <f>AVERAGE(Table134589[[#This Row],[Estimated costs 1]:[Estimated costs 20]])</f>
        <v>0</v>
      </c>
      <c r="J155" s="2">
        <f>_xlfn.STDEV.P(Table134589[[#This Row],[Estimated costs 1]:[Estimated costs 20]])</f>
        <v>0</v>
      </c>
      <c r="K155" s="2" t="e">
        <f>Table134589[[#This Row],[Dev]]/Table134589[[#This Row],[Mean]]*100</f>
        <v>#DIV/0!</v>
      </c>
      <c r="L155" s="2">
        <f>Table134589[[#This Row],[Estimated costs 1]]-Table134589[[#This Row],[Actual cost]]</f>
        <v>0</v>
      </c>
      <c r="M155" s="2" t="e">
        <f>Table134589[[#This Row],[Diff 1]]/Table134589[[#This Row],[Actual cost]]*100</f>
        <v>#DIV/0!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</row>
    <row r="156" spans="1:33" hidden="1" x14ac:dyDescent="0.3">
      <c r="A156" t="s">
        <v>176</v>
      </c>
      <c r="B156">
        <v>154</v>
      </c>
      <c r="C156" t="str">
        <f>LEFT(Table134589[[#This Row],[Contingency id]])</f>
        <v>A</v>
      </c>
      <c r="D156">
        <v>0</v>
      </c>
      <c r="E156">
        <v>1.1818181818181801</v>
      </c>
      <c r="F156">
        <v>650</v>
      </c>
      <c r="G156">
        <v>550</v>
      </c>
      <c r="H156">
        <v>0</v>
      </c>
      <c r="I156" s="2">
        <f>AVERAGE(Table134589[[#This Row],[Estimated costs 1]:[Estimated costs 20]])</f>
        <v>0</v>
      </c>
      <c r="J156" s="2">
        <f>_xlfn.STDEV.P(Table134589[[#This Row],[Estimated costs 1]:[Estimated costs 20]])</f>
        <v>0</v>
      </c>
      <c r="K156" s="2" t="e">
        <f>Table134589[[#This Row],[Dev]]/Table134589[[#This Row],[Mean]]*100</f>
        <v>#DIV/0!</v>
      </c>
      <c r="L156" s="2">
        <f>Table134589[[#This Row],[Estimated costs 1]]-Table134589[[#This Row],[Actual cost]]</f>
        <v>0</v>
      </c>
      <c r="M156" s="2" t="e">
        <f>Table134589[[#This Row],[Diff 1]]/Table134589[[#This Row],[Actual cost]]*100</f>
        <v>#DIV/0!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1:33" hidden="1" x14ac:dyDescent="0.3">
      <c r="A157" t="s">
        <v>177</v>
      </c>
      <c r="B157">
        <v>155</v>
      </c>
      <c r="C157" t="str">
        <f>LEFT(Table134589[[#This Row],[Contingency id]])</f>
        <v>A</v>
      </c>
      <c r="D157">
        <v>0</v>
      </c>
      <c r="E157">
        <v>1.2085106382978701</v>
      </c>
      <c r="F157">
        <v>568</v>
      </c>
      <c r="G157">
        <v>470</v>
      </c>
      <c r="H157">
        <v>0</v>
      </c>
      <c r="I157" s="2">
        <f>AVERAGE(Table134589[[#This Row],[Estimated costs 1]:[Estimated costs 20]])</f>
        <v>0</v>
      </c>
      <c r="J157" s="2">
        <f>_xlfn.STDEV.P(Table134589[[#This Row],[Estimated costs 1]:[Estimated costs 20]])</f>
        <v>0</v>
      </c>
      <c r="K157" s="2" t="e">
        <f>Table134589[[#This Row],[Dev]]/Table134589[[#This Row],[Mean]]*100</f>
        <v>#DIV/0!</v>
      </c>
      <c r="L157" s="2">
        <f>Table134589[[#This Row],[Estimated costs 1]]-Table134589[[#This Row],[Actual cost]]</f>
        <v>0</v>
      </c>
      <c r="M157" s="2" t="e">
        <f>Table134589[[#This Row],[Diff 1]]/Table134589[[#This Row],[Actual cost]]*100</f>
        <v>#DIV/0!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 spans="1:33" hidden="1" x14ac:dyDescent="0.3">
      <c r="A158" t="s">
        <v>178</v>
      </c>
      <c r="B158">
        <v>156</v>
      </c>
      <c r="C158" t="str">
        <f>LEFT(Table134589[[#This Row],[Contingency id]])</f>
        <v>A</v>
      </c>
      <c r="D158">
        <v>0</v>
      </c>
      <c r="E158">
        <v>1.2059447983014799</v>
      </c>
      <c r="F158">
        <v>568</v>
      </c>
      <c r="G158">
        <v>471</v>
      </c>
      <c r="H158">
        <v>0</v>
      </c>
      <c r="I158" s="2">
        <f>AVERAGE(Table134589[[#This Row],[Estimated costs 1]:[Estimated costs 20]])</f>
        <v>0</v>
      </c>
      <c r="J158" s="2">
        <f>_xlfn.STDEV.P(Table134589[[#This Row],[Estimated costs 1]:[Estimated costs 20]])</f>
        <v>0</v>
      </c>
      <c r="K158" s="2" t="e">
        <f>Table134589[[#This Row],[Dev]]/Table134589[[#This Row],[Mean]]*100</f>
        <v>#DIV/0!</v>
      </c>
      <c r="L158" s="2">
        <f>Table134589[[#This Row],[Estimated costs 1]]-Table134589[[#This Row],[Actual cost]]</f>
        <v>0</v>
      </c>
      <c r="M158" s="2" t="e">
        <f>Table134589[[#This Row],[Diff 1]]/Table134589[[#This Row],[Actual cost]]*100</f>
        <v>#DIV/0!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3" hidden="1" x14ac:dyDescent="0.3">
      <c r="A159" t="s">
        <v>179</v>
      </c>
      <c r="B159">
        <v>157</v>
      </c>
      <c r="C159" t="str">
        <f>LEFT(Table134589[[#This Row],[Contingency id]])</f>
        <v>A</v>
      </c>
      <c r="D159">
        <v>0</v>
      </c>
      <c r="E159">
        <v>1.24045801526717</v>
      </c>
      <c r="F159">
        <v>650</v>
      </c>
      <c r="G159">
        <v>524</v>
      </c>
      <c r="H159">
        <v>0</v>
      </c>
      <c r="I159" s="2">
        <f>AVERAGE(Table134589[[#This Row],[Estimated costs 1]:[Estimated costs 20]])</f>
        <v>0</v>
      </c>
      <c r="J159" s="2">
        <f>_xlfn.STDEV.P(Table134589[[#This Row],[Estimated costs 1]:[Estimated costs 20]])</f>
        <v>0</v>
      </c>
      <c r="K159" s="2" t="e">
        <f>Table134589[[#This Row],[Dev]]/Table134589[[#This Row],[Mean]]*100</f>
        <v>#DIV/0!</v>
      </c>
      <c r="L159" s="2">
        <f>Table134589[[#This Row],[Estimated costs 1]]-Table134589[[#This Row],[Actual cost]]</f>
        <v>0</v>
      </c>
      <c r="M159" s="2" t="e">
        <f>Table134589[[#This Row],[Diff 1]]/Table134589[[#This Row],[Actual cost]]*100</f>
        <v>#DIV/0!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 hidden="1" x14ac:dyDescent="0.3">
      <c r="A160" t="s">
        <v>180</v>
      </c>
      <c r="B160">
        <v>158</v>
      </c>
      <c r="C160" t="str">
        <f>LEFT(Table134589[[#This Row],[Contingency id]])</f>
        <v>A</v>
      </c>
      <c r="D160">
        <v>0</v>
      </c>
      <c r="E160">
        <v>1.2037037037036999</v>
      </c>
      <c r="F160">
        <v>650</v>
      </c>
      <c r="G160">
        <v>540</v>
      </c>
      <c r="H160">
        <v>0</v>
      </c>
      <c r="I160" s="2">
        <f>AVERAGE(Table134589[[#This Row],[Estimated costs 1]:[Estimated costs 20]])</f>
        <v>0</v>
      </c>
      <c r="J160" s="2">
        <f>_xlfn.STDEV.P(Table134589[[#This Row],[Estimated costs 1]:[Estimated costs 20]])</f>
        <v>0</v>
      </c>
      <c r="K160" s="2" t="e">
        <f>Table134589[[#This Row],[Dev]]/Table134589[[#This Row],[Mean]]*100</f>
        <v>#DIV/0!</v>
      </c>
      <c r="L160" s="2">
        <f>Table134589[[#This Row],[Estimated costs 1]]-Table134589[[#This Row],[Actual cost]]</f>
        <v>0</v>
      </c>
      <c r="M160" s="2" t="e">
        <f>Table134589[[#This Row],[Diff 1]]/Table134589[[#This Row],[Actual cost]]*100</f>
        <v>#DIV/0!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</row>
    <row r="161" spans="1:33" hidden="1" x14ac:dyDescent="0.3">
      <c r="A161" t="s">
        <v>181</v>
      </c>
      <c r="B161">
        <v>159</v>
      </c>
      <c r="C161" t="str">
        <f>LEFT(Table134589[[#This Row],[Contingency id]])</f>
        <v>A</v>
      </c>
      <c r="D161">
        <v>0</v>
      </c>
      <c r="E161">
        <v>1.51314285714285</v>
      </c>
      <c r="F161">
        <v>1324</v>
      </c>
      <c r="G161">
        <v>875</v>
      </c>
      <c r="H161">
        <v>0</v>
      </c>
      <c r="I161" s="2">
        <f>AVERAGE(Table134589[[#This Row],[Estimated costs 1]:[Estimated costs 20]])</f>
        <v>0</v>
      </c>
      <c r="J161" s="2">
        <f>_xlfn.STDEV.P(Table134589[[#This Row],[Estimated costs 1]:[Estimated costs 20]])</f>
        <v>0</v>
      </c>
      <c r="K161" s="2" t="e">
        <f>Table134589[[#This Row],[Dev]]/Table134589[[#This Row],[Mean]]*100</f>
        <v>#DIV/0!</v>
      </c>
      <c r="L161" s="2">
        <f>Table134589[[#This Row],[Estimated costs 1]]-Table134589[[#This Row],[Actual cost]]</f>
        <v>0</v>
      </c>
      <c r="M161" s="2" t="e">
        <f>Table134589[[#This Row],[Diff 1]]/Table134589[[#This Row],[Actual cost]]*100</f>
        <v>#DIV/0!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 spans="1:33" hidden="1" x14ac:dyDescent="0.3">
      <c r="A162" t="s">
        <v>182</v>
      </c>
      <c r="B162">
        <v>160</v>
      </c>
      <c r="C162" t="str">
        <f>LEFT(Table134589[[#This Row],[Contingency id]])</f>
        <v>A</v>
      </c>
      <c r="D162">
        <v>0</v>
      </c>
      <c r="E162">
        <v>1.44920440636474</v>
      </c>
      <c r="F162">
        <v>1184</v>
      </c>
      <c r="G162">
        <v>817</v>
      </c>
      <c r="H162">
        <v>0</v>
      </c>
      <c r="I162" s="2">
        <f>AVERAGE(Table134589[[#This Row],[Estimated costs 1]:[Estimated costs 20]])</f>
        <v>0</v>
      </c>
      <c r="J162" s="2">
        <f>_xlfn.STDEV.P(Table134589[[#This Row],[Estimated costs 1]:[Estimated costs 20]])</f>
        <v>0</v>
      </c>
      <c r="K162" s="2" t="e">
        <f>Table134589[[#This Row],[Dev]]/Table134589[[#This Row],[Mean]]*100</f>
        <v>#DIV/0!</v>
      </c>
      <c r="L162" s="2">
        <f>Table134589[[#This Row],[Estimated costs 1]]-Table134589[[#This Row],[Actual cost]]</f>
        <v>0</v>
      </c>
      <c r="M162" s="2" t="e">
        <f>Table134589[[#This Row],[Diff 1]]/Table134589[[#This Row],[Actual cost]]*100</f>
        <v>#DIV/0!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</row>
    <row r="163" spans="1:33" hidden="1" x14ac:dyDescent="0.3">
      <c r="A163" t="s">
        <v>183</v>
      </c>
      <c r="B163">
        <v>161</v>
      </c>
      <c r="C163" t="str">
        <f>LEFT(Table134589[[#This Row],[Contingency id]])</f>
        <v>A</v>
      </c>
      <c r="D163">
        <v>0</v>
      </c>
      <c r="E163">
        <v>1.3731543624161</v>
      </c>
      <c r="F163">
        <v>1023</v>
      </c>
      <c r="G163">
        <v>745</v>
      </c>
      <c r="H163">
        <v>0</v>
      </c>
      <c r="I163" s="2">
        <f>AVERAGE(Table134589[[#This Row],[Estimated costs 1]:[Estimated costs 20]])</f>
        <v>0</v>
      </c>
      <c r="J163" s="2">
        <f>_xlfn.STDEV.P(Table134589[[#This Row],[Estimated costs 1]:[Estimated costs 20]])</f>
        <v>0</v>
      </c>
      <c r="K163" s="2" t="e">
        <f>Table134589[[#This Row],[Dev]]/Table134589[[#This Row],[Mean]]*100</f>
        <v>#DIV/0!</v>
      </c>
      <c r="L163" s="2">
        <f>Table134589[[#This Row],[Estimated costs 1]]-Table134589[[#This Row],[Actual cost]]</f>
        <v>0</v>
      </c>
      <c r="M163" s="2" t="e">
        <f>Table134589[[#This Row],[Diff 1]]/Table134589[[#This Row],[Actual cost]]*100</f>
        <v>#DIV/0!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 hidden="1" x14ac:dyDescent="0.3">
      <c r="A164" t="s">
        <v>184</v>
      </c>
      <c r="B164">
        <v>162</v>
      </c>
      <c r="C164" t="str">
        <f>LEFT(Table134589[[#This Row],[Contingency id]])</f>
        <v>A</v>
      </c>
      <c r="D164">
        <v>0</v>
      </c>
      <c r="E164">
        <v>1.3585657370517901</v>
      </c>
      <c r="F164">
        <v>1023</v>
      </c>
      <c r="G164">
        <v>753</v>
      </c>
      <c r="H164">
        <v>0</v>
      </c>
      <c r="I164" s="2">
        <f>AVERAGE(Table134589[[#This Row],[Estimated costs 1]:[Estimated costs 20]])</f>
        <v>0</v>
      </c>
      <c r="J164" s="2">
        <f>_xlfn.STDEV.P(Table134589[[#This Row],[Estimated costs 1]:[Estimated costs 20]])</f>
        <v>0</v>
      </c>
      <c r="K164" s="2" t="e">
        <f>Table134589[[#This Row],[Dev]]/Table134589[[#This Row],[Mean]]*100</f>
        <v>#DIV/0!</v>
      </c>
      <c r="L164" s="2">
        <f>Table134589[[#This Row],[Estimated costs 1]]-Table134589[[#This Row],[Actual cost]]</f>
        <v>0</v>
      </c>
      <c r="M164" s="2" t="e">
        <f>Table134589[[#This Row],[Diff 1]]/Table134589[[#This Row],[Actual cost]]*100</f>
        <v>#DIV/0!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 hidden="1" x14ac:dyDescent="0.3">
      <c r="A165" t="s">
        <v>185</v>
      </c>
      <c r="B165">
        <v>163</v>
      </c>
      <c r="C165" t="str">
        <f>LEFT(Table134589[[#This Row],[Contingency id]])</f>
        <v>A</v>
      </c>
      <c r="D165">
        <v>0</v>
      </c>
      <c r="E165">
        <v>1.22119815668202</v>
      </c>
      <c r="F165">
        <v>530</v>
      </c>
      <c r="G165">
        <v>434</v>
      </c>
      <c r="H165">
        <v>0</v>
      </c>
      <c r="I165" s="2">
        <f>AVERAGE(Table134589[[#This Row],[Estimated costs 1]:[Estimated costs 20]])</f>
        <v>0</v>
      </c>
      <c r="J165" s="2">
        <f>_xlfn.STDEV.P(Table134589[[#This Row],[Estimated costs 1]:[Estimated costs 20]])</f>
        <v>0</v>
      </c>
      <c r="K165" s="2" t="e">
        <f>Table134589[[#This Row],[Dev]]/Table134589[[#This Row],[Mean]]*100</f>
        <v>#DIV/0!</v>
      </c>
      <c r="L165" s="2">
        <f>Table134589[[#This Row],[Estimated costs 1]]-Table134589[[#This Row],[Actual cost]]</f>
        <v>0</v>
      </c>
      <c r="M165" s="2" t="e">
        <f>Table134589[[#This Row],[Diff 1]]/Table134589[[#This Row],[Actual cost]]*100</f>
        <v>#DIV/0!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</row>
    <row r="166" spans="1:33" hidden="1" x14ac:dyDescent="0.3">
      <c r="A166" t="s">
        <v>186</v>
      </c>
      <c r="B166">
        <v>164</v>
      </c>
      <c r="C166" t="str">
        <f>LEFT(Table134589[[#This Row],[Contingency id]])</f>
        <v>A</v>
      </c>
      <c r="D166">
        <v>0</v>
      </c>
      <c r="E166">
        <v>1.20181405895691</v>
      </c>
      <c r="F166">
        <v>530</v>
      </c>
      <c r="G166">
        <v>441</v>
      </c>
      <c r="H166">
        <v>0</v>
      </c>
      <c r="I166" s="2">
        <f>AVERAGE(Table134589[[#This Row],[Estimated costs 1]:[Estimated costs 20]])</f>
        <v>0</v>
      </c>
      <c r="J166" s="2">
        <f>_xlfn.STDEV.P(Table134589[[#This Row],[Estimated costs 1]:[Estimated costs 20]])</f>
        <v>0</v>
      </c>
      <c r="K166" s="2" t="e">
        <f>Table134589[[#This Row],[Dev]]/Table134589[[#This Row],[Mean]]*100</f>
        <v>#DIV/0!</v>
      </c>
      <c r="L166" s="2">
        <f>Table134589[[#This Row],[Estimated costs 1]]-Table134589[[#This Row],[Actual cost]]</f>
        <v>0</v>
      </c>
      <c r="M166" s="2" t="e">
        <f>Table134589[[#This Row],[Diff 1]]/Table134589[[#This Row],[Actual cost]]*100</f>
        <v>#DIV/0!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1:33" hidden="1" x14ac:dyDescent="0.3">
      <c r="A167" t="s">
        <v>187</v>
      </c>
      <c r="B167">
        <v>165</v>
      </c>
      <c r="C167" t="str">
        <f>LEFT(Table134589[[#This Row],[Contingency id]])</f>
        <v>A</v>
      </c>
      <c r="D167">
        <v>0</v>
      </c>
      <c r="E167">
        <v>1.0663716814159201</v>
      </c>
      <c r="F167">
        <v>241</v>
      </c>
      <c r="G167">
        <v>226</v>
      </c>
      <c r="H167">
        <v>0</v>
      </c>
      <c r="I167" s="2">
        <f>AVERAGE(Table134589[[#This Row],[Estimated costs 1]:[Estimated costs 20]])</f>
        <v>0</v>
      </c>
      <c r="J167" s="2">
        <f>_xlfn.STDEV.P(Table134589[[#This Row],[Estimated costs 1]:[Estimated costs 20]])</f>
        <v>0</v>
      </c>
      <c r="K167" s="2" t="e">
        <f>Table134589[[#This Row],[Dev]]/Table134589[[#This Row],[Mean]]*100</f>
        <v>#DIV/0!</v>
      </c>
      <c r="L167" s="2">
        <f>Table134589[[#This Row],[Estimated costs 1]]-Table134589[[#This Row],[Actual cost]]</f>
        <v>0</v>
      </c>
      <c r="M167" s="2" t="e">
        <f>Table134589[[#This Row],[Diff 1]]/Table134589[[#This Row],[Actual cost]]*100</f>
        <v>#DIV/0!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 hidden="1" x14ac:dyDescent="0.3">
      <c r="A168" t="s">
        <v>188</v>
      </c>
      <c r="B168">
        <v>166</v>
      </c>
      <c r="C168" t="str">
        <f>LEFT(Table134589[[#This Row],[Contingency id]])</f>
        <v>A</v>
      </c>
      <c r="D168">
        <v>0</v>
      </c>
      <c r="E168">
        <v>1.08558558558558</v>
      </c>
      <c r="F168">
        <v>241</v>
      </c>
      <c r="G168">
        <v>222</v>
      </c>
      <c r="H168">
        <v>0</v>
      </c>
      <c r="I168" s="2">
        <f>AVERAGE(Table134589[[#This Row],[Estimated costs 1]:[Estimated costs 20]])</f>
        <v>0</v>
      </c>
      <c r="J168" s="2">
        <f>_xlfn.STDEV.P(Table134589[[#This Row],[Estimated costs 1]:[Estimated costs 20]])</f>
        <v>0</v>
      </c>
      <c r="K168" s="2" t="e">
        <f>Table134589[[#This Row],[Dev]]/Table134589[[#This Row],[Mean]]*100</f>
        <v>#DIV/0!</v>
      </c>
      <c r="L168" s="2">
        <f>Table134589[[#This Row],[Estimated costs 1]]-Table134589[[#This Row],[Actual cost]]</f>
        <v>0</v>
      </c>
      <c r="M168" s="2" t="e">
        <f>Table134589[[#This Row],[Diff 1]]/Table134589[[#This Row],[Actual cost]]*100</f>
        <v>#DIV/0!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33" hidden="1" x14ac:dyDescent="0.3">
      <c r="A169" t="s">
        <v>189</v>
      </c>
      <c r="B169">
        <v>167</v>
      </c>
      <c r="C169" t="str">
        <f>LEFT(Table134589[[#This Row],[Contingency id]])</f>
        <v>A</v>
      </c>
      <c r="D169">
        <v>0</v>
      </c>
      <c r="E169">
        <v>1.49388209121245</v>
      </c>
      <c r="F169">
        <v>1343</v>
      </c>
      <c r="G169">
        <v>899</v>
      </c>
      <c r="H169">
        <v>0</v>
      </c>
      <c r="I169" s="2">
        <f>AVERAGE(Table134589[[#This Row],[Estimated costs 1]:[Estimated costs 20]])</f>
        <v>0</v>
      </c>
      <c r="J169" s="2">
        <f>_xlfn.STDEV.P(Table134589[[#This Row],[Estimated costs 1]:[Estimated costs 20]])</f>
        <v>0</v>
      </c>
      <c r="K169" s="2" t="e">
        <f>Table134589[[#This Row],[Dev]]/Table134589[[#This Row],[Mean]]*100</f>
        <v>#DIV/0!</v>
      </c>
      <c r="L169" s="2">
        <f>Table134589[[#This Row],[Estimated costs 1]]-Table134589[[#This Row],[Actual cost]]</f>
        <v>0</v>
      </c>
      <c r="M169" s="2" t="e">
        <f>Table134589[[#This Row],[Diff 1]]/Table134589[[#This Row],[Actual cost]]*100</f>
        <v>#DIV/0!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</row>
    <row r="170" spans="1:33" hidden="1" x14ac:dyDescent="0.3">
      <c r="A170" t="s">
        <v>190</v>
      </c>
      <c r="B170">
        <v>168</v>
      </c>
      <c r="C170" t="str">
        <f>LEFT(Table134589[[#This Row],[Contingency id]])</f>
        <v>A</v>
      </c>
      <c r="D170">
        <v>0</v>
      </c>
      <c r="E170">
        <v>1.26465364120781</v>
      </c>
      <c r="F170">
        <v>712</v>
      </c>
      <c r="G170">
        <v>563</v>
      </c>
      <c r="H170">
        <v>0</v>
      </c>
      <c r="I170" s="2">
        <f>AVERAGE(Table134589[[#This Row],[Estimated costs 1]:[Estimated costs 20]])</f>
        <v>0</v>
      </c>
      <c r="J170" s="2">
        <f>_xlfn.STDEV.P(Table134589[[#This Row],[Estimated costs 1]:[Estimated costs 20]])</f>
        <v>0</v>
      </c>
      <c r="K170" s="2" t="e">
        <f>Table134589[[#This Row],[Dev]]/Table134589[[#This Row],[Mean]]*100</f>
        <v>#DIV/0!</v>
      </c>
      <c r="L170" s="2">
        <f>Table134589[[#This Row],[Estimated costs 1]]-Table134589[[#This Row],[Actual cost]]</f>
        <v>0</v>
      </c>
      <c r="M170" s="2" t="e">
        <f>Table134589[[#This Row],[Diff 1]]/Table134589[[#This Row],[Actual cost]]*100</f>
        <v>#DIV/0!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</row>
    <row r="171" spans="1:33" hidden="1" x14ac:dyDescent="0.3">
      <c r="A171" t="s">
        <v>191</v>
      </c>
      <c r="B171">
        <v>169</v>
      </c>
      <c r="C171" t="str">
        <f>LEFT(Table134589[[#This Row],[Contingency id]])</f>
        <v>A</v>
      </c>
      <c r="D171">
        <v>0</v>
      </c>
      <c r="E171">
        <v>1.20067453625632</v>
      </c>
      <c r="F171">
        <v>712</v>
      </c>
      <c r="G171">
        <v>593</v>
      </c>
      <c r="H171">
        <v>0</v>
      </c>
      <c r="I171" s="2">
        <f>AVERAGE(Table134589[[#This Row],[Estimated costs 1]:[Estimated costs 20]])</f>
        <v>0</v>
      </c>
      <c r="J171" s="2">
        <f>_xlfn.STDEV.P(Table134589[[#This Row],[Estimated costs 1]:[Estimated costs 20]])</f>
        <v>0</v>
      </c>
      <c r="K171" s="2" t="e">
        <f>Table134589[[#This Row],[Dev]]/Table134589[[#This Row],[Mean]]*100</f>
        <v>#DIV/0!</v>
      </c>
      <c r="L171" s="2">
        <f>Table134589[[#This Row],[Estimated costs 1]]-Table134589[[#This Row],[Actual cost]]</f>
        <v>0</v>
      </c>
      <c r="M171" s="2" t="e">
        <f>Table134589[[#This Row],[Diff 1]]/Table134589[[#This Row],[Actual cost]]*100</f>
        <v>#DIV/0!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</row>
    <row r="172" spans="1:33" hidden="1" x14ac:dyDescent="0.3">
      <c r="A172" t="s">
        <v>192</v>
      </c>
      <c r="B172">
        <v>170</v>
      </c>
      <c r="C172" t="str">
        <f>LEFT(Table134589[[#This Row],[Contingency id]])</f>
        <v>A</v>
      </c>
      <c r="D172">
        <v>0</v>
      </c>
      <c r="E172">
        <v>1.12820512820512</v>
      </c>
      <c r="F172">
        <v>352</v>
      </c>
      <c r="G172">
        <v>312</v>
      </c>
      <c r="H172">
        <v>0</v>
      </c>
      <c r="I172" s="2">
        <f>AVERAGE(Table134589[[#This Row],[Estimated costs 1]:[Estimated costs 20]])</f>
        <v>0</v>
      </c>
      <c r="J172" s="2">
        <f>_xlfn.STDEV.P(Table134589[[#This Row],[Estimated costs 1]:[Estimated costs 20]])</f>
        <v>0</v>
      </c>
      <c r="K172" s="2" t="e">
        <f>Table134589[[#This Row],[Dev]]/Table134589[[#This Row],[Mean]]*100</f>
        <v>#DIV/0!</v>
      </c>
      <c r="L172" s="2">
        <f>Table134589[[#This Row],[Estimated costs 1]]-Table134589[[#This Row],[Actual cost]]</f>
        <v>0</v>
      </c>
      <c r="M172" s="2" t="e">
        <f>Table134589[[#This Row],[Diff 1]]/Table134589[[#This Row],[Actual cost]]*100</f>
        <v>#DIV/0!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3" hidden="1" x14ac:dyDescent="0.3">
      <c r="A173" t="s">
        <v>193</v>
      </c>
      <c r="B173">
        <v>171</v>
      </c>
      <c r="C173" t="str">
        <f>LEFT(Table134589[[#This Row],[Contingency id]])</f>
        <v>A</v>
      </c>
      <c r="D173">
        <v>0</v>
      </c>
      <c r="E173">
        <v>1.16171617161716</v>
      </c>
      <c r="F173">
        <v>352</v>
      </c>
      <c r="G173">
        <v>303</v>
      </c>
      <c r="H173">
        <v>0</v>
      </c>
      <c r="I173" s="2">
        <f>AVERAGE(Table134589[[#This Row],[Estimated costs 1]:[Estimated costs 20]])</f>
        <v>0</v>
      </c>
      <c r="J173" s="2">
        <f>_xlfn.STDEV.P(Table134589[[#This Row],[Estimated costs 1]:[Estimated costs 20]])</f>
        <v>0</v>
      </c>
      <c r="K173" s="2" t="e">
        <f>Table134589[[#This Row],[Dev]]/Table134589[[#This Row],[Mean]]*100</f>
        <v>#DIV/0!</v>
      </c>
      <c r="L173" s="2">
        <f>Table134589[[#This Row],[Estimated costs 1]]-Table134589[[#This Row],[Actual cost]]</f>
        <v>0</v>
      </c>
      <c r="M173" s="2" t="e">
        <f>Table134589[[#This Row],[Diff 1]]/Table134589[[#This Row],[Actual cost]]*100</f>
        <v>#DIV/0!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</row>
    <row r="174" spans="1:33" hidden="1" x14ac:dyDescent="0.3">
      <c r="A174" t="s">
        <v>194</v>
      </c>
      <c r="B174">
        <v>172</v>
      </c>
      <c r="C174" t="str">
        <f>LEFT(Table134589[[#This Row],[Contingency id]])</f>
        <v>A</v>
      </c>
      <c r="D174">
        <v>0</v>
      </c>
      <c r="E174">
        <v>1.1294964028776899</v>
      </c>
      <c r="F174">
        <v>314</v>
      </c>
      <c r="G174">
        <v>278</v>
      </c>
      <c r="H174">
        <v>0</v>
      </c>
      <c r="I174" s="2">
        <f>AVERAGE(Table134589[[#This Row],[Estimated costs 1]:[Estimated costs 20]])</f>
        <v>0</v>
      </c>
      <c r="J174" s="2">
        <f>_xlfn.STDEV.P(Table134589[[#This Row],[Estimated costs 1]:[Estimated costs 20]])</f>
        <v>0</v>
      </c>
      <c r="K174" s="2" t="e">
        <f>Table134589[[#This Row],[Dev]]/Table134589[[#This Row],[Mean]]*100</f>
        <v>#DIV/0!</v>
      </c>
      <c r="L174" s="2">
        <f>Table134589[[#This Row],[Estimated costs 1]]-Table134589[[#This Row],[Actual cost]]</f>
        <v>0</v>
      </c>
      <c r="M174" s="2" t="e">
        <f>Table134589[[#This Row],[Diff 1]]/Table134589[[#This Row],[Actual cost]]*100</f>
        <v>#DIV/0!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</row>
    <row r="175" spans="1:33" hidden="1" x14ac:dyDescent="0.3">
      <c r="A175" t="s">
        <v>195</v>
      </c>
      <c r="B175">
        <v>173</v>
      </c>
      <c r="C175" t="str">
        <f>LEFT(Table134589[[#This Row],[Contingency id]])</f>
        <v>A</v>
      </c>
      <c r="D175">
        <v>0</v>
      </c>
      <c r="E175">
        <v>1.0540540540540499</v>
      </c>
      <c r="F175">
        <v>195</v>
      </c>
      <c r="G175">
        <v>185</v>
      </c>
      <c r="H175">
        <v>0</v>
      </c>
      <c r="I175" s="2">
        <f>AVERAGE(Table134589[[#This Row],[Estimated costs 1]:[Estimated costs 20]])</f>
        <v>0</v>
      </c>
      <c r="J175" s="2">
        <f>_xlfn.STDEV.P(Table134589[[#This Row],[Estimated costs 1]:[Estimated costs 20]])</f>
        <v>0</v>
      </c>
      <c r="K175" s="2" t="e">
        <f>Table134589[[#This Row],[Dev]]/Table134589[[#This Row],[Mean]]*100</f>
        <v>#DIV/0!</v>
      </c>
      <c r="L175" s="2">
        <f>Table134589[[#This Row],[Estimated costs 1]]-Table134589[[#This Row],[Actual cost]]</f>
        <v>0</v>
      </c>
      <c r="M175" s="2" t="e">
        <f>Table134589[[#This Row],[Diff 1]]/Table134589[[#This Row],[Actual cost]]*100</f>
        <v>#DIV/0!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 spans="1:33" hidden="1" x14ac:dyDescent="0.3">
      <c r="A176" t="s">
        <v>196</v>
      </c>
      <c r="B176">
        <v>174</v>
      </c>
      <c r="C176" t="str">
        <f>LEFT(Table134589[[#This Row],[Contingency id]])</f>
        <v>A</v>
      </c>
      <c r="D176">
        <v>0</v>
      </c>
      <c r="E176">
        <v>1.5324123273113699</v>
      </c>
      <c r="F176">
        <v>1442</v>
      </c>
      <c r="G176">
        <v>941</v>
      </c>
      <c r="H176">
        <v>0</v>
      </c>
      <c r="I176" s="2">
        <f>AVERAGE(Table134589[[#This Row],[Estimated costs 1]:[Estimated costs 20]])</f>
        <v>0</v>
      </c>
      <c r="J176" s="2">
        <f>_xlfn.STDEV.P(Table134589[[#This Row],[Estimated costs 1]:[Estimated costs 20]])</f>
        <v>0</v>
      </c>
      <c r="K176" s="2" t="e">
        <f>Table134589[[#This Row],[Dev]]/Table134589[[#This Row],[Mean]]*100</f>
        <v>#DIV/0!</v>
      </c>
      <c r="L176" s="2">
        <f>Table134589[[#This Row],[Estimated costs 1]]-Table134589[[#This Row],[Actual cost]]</f>
        <v>0</v>
      </c>
      <c r="M176" s="2" t="e">
        <f>Table134589[[#This Row],[Diff 1]]/Table134589[[#This Row],[Actual cost]]*100</f>
        <v>#DIV/0!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 spans="1:33" hidden="1" x14ac:dyDescent="0.3">
      <c r="A177" t="s">
        <v>197</v>
      </c>
      <c r="B177">
        <v>175</v>
      </c>
      <c r="C177" t="str">
        <f>LEFT(Table134589[[#This Row],[Contingency id]])</f>
        <v>A</v>
      </c>
      <c r="D177">
        <v>0</v>
      </c>
      <c r="E177">
        <v>1.5522066738428399</v>
      </c>
      <c r="F177">
        <v>1442</v>
      </c>
      <c r="G177">
        <v>929</v>
      </c>
      <c r="H177">
        <v>0</v>
      </c>
      <c r="I177" s="2">
        <f>AVERAGE(Table134589[[#This Row],[Estimated costs 1]:[Estimated costs 20]])</f>
        <v>0</v>
      </c>
      <c r="J177" s="2">
        <f>_xlfn.STDEV.P(Table134589[[#This Row],[Estimated costs 1]:[Estimated costs 20]])</f>
        <v>0</v>
      </c>
      <c r="K177" s="2" t="e">
        <f>Table134589[[#This Row],[Dev]]/Table134589[[#This Row],[Mean]]*100</f>
        <v>#DIV/0!</v>
      </c>
      <c r="L177" s="2">
        <f>Table134589[[#This Row],[Estimated costs 1]]-Table134589[[#This Row],[Actual cost]]</f>
        <v>0</v>
      </c>
      <c r="M177" s="2" t="e">
        <f>Table134589[[#This Row],[Diff 1]]/Table134589[[#This Row],[Actual cost]]*100</f>
        <v>#DIV/0!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</row>
    <row r="178" spans="1:33" hidden="1" x14ac:dyDescent="0.3">
      <c r="A178" t="s">
        <v>198</v>
      </c>
      <c r="B178">
        <v>176</v>
      </c>
      <c r="C178" t="str">
        <f>LEFT(Table134589[[#This Row],[Contingency id]])</f>
        <v>A</v>
      </c>
      <c r="D178">
        <v>0</v>
      </c>
      <c r="E178">
        <v>1.3826530612244801</v>
      </c>
      <c r="F178">
        <v>1084</v>
      </c>
      <c r="G178">
        <v>784</v>
      </c>
      <c r="H178">
        <v>0</v>
      </c>
      <c r="I178" s="2">
        <f>AVERAGE(Table134589[[#This Row],[Estimated costs 1]:[Estimated costs 20]])</f>
        <v>0</v>
      </c>
      <c r="J178" s="2">
        <f>_xlfn.STDEV.P(Table134589[[#This Row],[Estimated costs 1]:[Estimated costs 20]])</f>
        <v>0</v>
      </c>
      <c r="K178" s="2" t="e">
        <f>Table134589[[#This Row],[Dev]]/Table134589[[#This Row],[Mean]]*100</f>
        <v>#DIV/0!</v>
      </c>
      <c r="L178" s="2">
        <f>Table134589[[#This Row],[Estimated costs 1]]-Table134589[[#This Row],[Actual cost]]</f>
        <v>0</v>
      </c>
      <c r="M178" s="2" t="e">
        <f>Table134589[[#This Row],[Diff 1]]/Table134589[[#This Row],[Actual cost]]*100</f>
        <v>#DIV/0!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</row>
    <row r="179" spans="1:33" hidden="1" x14ac:dyDescent="0.3">
      <c r="A179" t="s">
        <v>199</v>
      </c>
      <c r="B179">
        <v>177</v>
      </c>
      <c r="C179" t="str">
        <f>LEFT(Table134589[[#This Row],[Contingency id]])</f>
        <v>A</v>
      </c>
      <c r="D179">
        <v>0</v>
      </c>
      <c r="E179">
        <v>1.3826530612244801</v>
      </c>
      <c r="F179">
        <v>1084</v>
      </c>
      <c r="G179">
        <v>784</v>
      </c>
      <c r="H179">
        <v>0</v>
      </c>
      <c r="I179" s="2">
        <f>AVERAGE(Table134589[[#This Row],[Estimated costs 1]:[Estimated costs 20]])</f>
        <v>0</v>
      </c>
      <c r="J179" s="2">
        <f>_xlfn.STDEV.P(Table134589[[#This Row],[Estimated costs 1]:[Estimated costs 20]])</f>
        <v>0</v>
      </c>
      <c r="K179" s="2" t="e">
        <f>Table134589[[#This Row],[Dev]]/Table134589[[#This Row],[Mean]]*100</f>
        <v>#DIV/0!</v>
      </c>
      <c r="L179" s="2">
        <f>Table134589[[#This Row],[Estimated costs 1]]-Table134589[[#This Row],[Actual cost]]</f>
        <v>0</v>
      </c>
      <c r="M179" s="2" t="e">
        <f>Table134589[[#This Row],[Diff 1]]/Table134589[[#This Row],[Actual cost]]*100</f>
        <v>#DIV/0!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</row>
    <row r="180" spans="1:33" hidden="1" x14ac:dyDescent="0.3">
      <c r="A180" t="s">
        <v>200</v>
      </c>
      <c r="B180">
        <v>178</v>
      </c>
      <c r="C180" t="str">
        <f>LEFT(Table134589[[#This Row],[Contingency id]])</f>
        <v>A</v>
      </c>
      <c r="D180">
        <v>0</v>
      </c>
      <c r="E180">
        <v>1.23109243697479</v>
      </c>
      <c r="F180">
        <v>586</v>
      </c>
      <c r="G180">
        <v>476</v>
      </c>
      <c r="H180">
        <v>0</v>
      </c>
      <c r="I180" s="2">
        <f>AVERAGE(Table134589[[#This Row],[Estimated costs 1]:[Estimated costs 20]])</f>
        <v>0</v>
      </c>
      <c r="J180" s="2">
        <f>_xlfn.STDEV.P(Table134589[[#This Row],[Estimated costs 1]:[Estimated costs 20]])</f>
        <v>0</v>
      </c>
      <c r="K180" s="2" t="e">
        <f>Table134589[[#This Row],[Dev]]/Table134589[[#This Row],[Mean]]*100</f>
        <v>#DIV/0!</v>
      </c>
      <c r="L180" s="2">
        <f>Table134589[[#This Row],[Estimated costs 1]]-Table134589[[#This Row],[Actual cost]]</f>
        <v>0</v>
      </c>
      <c r="M180" s="2" t="e">
        <f>Table134589[[#This Row],[Diff 1]]/Table134589[[#This Row],[Actual cost]]*100</f>
        <v>#DIV/0!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</row>
    <row r="181" spans="1:33" hidden="1" x14ac:dyDescent="0.3">
      <c r="A181" t="s">
        <v>201</v>
      </c>
      <c r="B181">
        <v>179</v>
      </c>
      <c r="C181" t="str">
        <f>LEFT(Table134589[[#This Row],[Contingency id]])</f>
        <v>A</v>
      </c>
      <c r="D181">
        <v>0</v>
      </c>
      <c r="E181">
        <v>1.2895104895104801</v>
      </c>
      <c r="F181">
        <v>922</v>
      </c>
      <c r="G181">
        <v>715</v>
      </c>
      <c r="H181">
        <v>0</v>
      </c>
      <c r="I181" s="2">
        <f>AVERAGE(Table134589[[#This Row],[Estimated costs 1]:[Estimated costs 20]])</f>
        <v>0</v>
      </c>
      <c r="J181" s="2">
        <f>_xlfn.STDEV.P(Table134589[[#This Row],[Estimated costs 1]:[Estimated costs 20]])</f>
        <v>0</v>
      </c>
      <c r="K181" s="2" t="e">
        <f>Table134589[[#This Row],[Dev]]/Table134589[[#This Row],[Mean]]*100</f>
        <v>#DIV/0!</v>
      </c>
      <c r="L181" s="2">
        <f>Table134589[[#This Row],[Estimated costs 1]]-Table134589[[#This Row],[Actual cost]]</f>
        <v>0</v>
      </c>
      <c r="M181" s="2" t="e">
        <f>Table134589[[#This Row],[Diff 1]]/Table134589[[#This Row],[Actual cost]]*100</f>
        <v>#DIV/0!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</row>
    <row r="182" spans="1:33" hidden="1" x14ac:dyDescent="0.3">
      <c r="A182" t="s">
        <v>202</v>
      </c>
      <c r="B182">
        <v>180</v>
      </c>
      <c r="C182" t="str">
        <f>LEFT(Table134589[[#This Row],[Contingency id]])</f>
        <v>A</v>
      </c>
      <c r="D182">
        <v>0</v>
      </c>
      <c r="E182">
        <v>1.3590785907859</v>
      </c>
      <c r="F182">
        <v>1003</v>
      </c>
      <c r="G182">
        <v>738</v>
      </c>
      <c r="H182">
        <v>0</v>
      </c>
      <c r="I182" s="2">
        <f>AVERAGE(Table134589[[#This Row],[Estimated costs 1]:[Estimated costs 20]])</f>
        <v>0</v>
      </c>
      <c r="J182" s="2">
        <f>_xlfn.STDEV.P(Table134589[[#This Row],[Estimated costs 1]:[Estimated costs 20]])</f>
        <v>0</v>
      </c>
      <c r="K182" s="2" t="e">
        <f>Table134589[[#This Row],[Dev]]/Table134589[[#This Row],[Mean]]*100</f>
        <v>#DIV/0!</v>
      </c>
      <c r="L182" s="2">
        <f>Table134589[[#This Row],[Estimated costs 1]]-Table134589[[#This Row],[Actual cost]]</f>
        <v>0</v>
      </c>
      <c r="M182" s="2" t="e">
        <f>Table134589[[#This Row],[Diff 1]]/Table134589[[#This Row],[Actual cost]]*100</f>
        <v>#DIV/0!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</row>
    <row r="183" spans="1:33" x14ac:dyDescent="0.3">
      <c r="A183" t="s">
        <v>203</v>
      </c>
      <c r="B183">
        <v>181</v>
      </c>
      <c r="C183" t="str">
        <f>LEFT(Table134589[[#This Row],[Contingency id]])</f>
        <v>B</v>
      </c>
      <c r="D183">
        <v>0</v>
      </c>
      <c r="E183">
        <v>1.2572533849129499</v>
      </c>
      <c r="F183">
        <v>650</v>
      </c>
      <c r="G183">
        <v>517</v>
      </c>
      <c r="H183">
        <v>0</v>
      </c>
      <c r="I183" s="2">
        <f>AVERAGE(Table134589[[#This Row],[Estimated costs 1]:[Estimated costs 20]])</f>
        <v>0</v>
      </c>
      <c r="J183" s="2">
        <f>_xlfn.STDEV.P(Table134589[[#This Row],[Estimated costs 1]:[Estimated costs 20]])</f>
        <v>0</v>
      </c>
      <c r="K183" s="2" t="e">
        <f>Table134589[[#This Row],[Dev]]/Table134589[[#This Row],[Mean]]*100</f>
        <v>#DIV/0!</v>
      </c>
      <c r="L183" s="2">
        <f>Table134589[[#This Row],[Estimated costs 1]]-Table134589[[#This Row],[Actual cost]]</f>
        <v>0</v>
      </c>
      <c r="M183" s="2" t="e">
        <f>Table134589[[#This Row],[Diff 1]]/Table134589[[#This Row],[Actual cost]]*100</f>
        <v>#DIV/0!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</row>
    <row r="184" spans="1:33" x14ac:dyDescent="0.3">
      <c r="A184" t="s">
        <v>204</v>
      </c>
      <c r="B184">
        <v>182</v>
      </c>
      <c r="C184" t="str">
        <f>LEFT(Table134589[[#This Row],[Contingency id]])</f>
        <v>B</v>
      </c>
      <c r="D184">
        <v>0</v>
      </c>
      <c r="E184">
        <v>1.24045801526717</v>
      </c>
      <c r="F184">
        <v>650</v>
      </c>
      <c r="G184">
        <v>524</v>
      </c>
      <c r="H184">
        <v>0</v>
      </c>
      <c r="I184" s="2">
        <f>AVERAGE(Table134589[[#This Row],[Estimated costs 1]:[Estimated costs 20]])</f>
        <v>0</v>
      </c>
      <c r="J184" s="2">
        <f>_xlfn.STDEV.P(Table134589[[#This Row],[Estimated costs 1]:[Estimated costs 20]])</f>
        <v>0</v>
      </c>
      <c r="K184" s="2" t="e">
        <f>Table134589[[#This Row],[Dev]]/Table134589[[#This Row],[Mean]]*100</f>
        <v>#DIV/0!</v>
      </c>
      <c r="L184" s="2">
        <f>Table134589[[#This Row],[Estimated costs 1]]-Table134589[[#This Row],[Actual cost]]</f>
        <v>0</v>
      </c>
      <c r="M184" s="2" t="e">
        <f>Table134589[[#This Row],[Diff 1]]/Table134589[[#This Row],[Actual cost]]*100</f>
        <v>#DIV/0!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</row>
    <row r="185" spans="1:33" x14ac:dyDescent="0.3">
      <c r="A185" t="s">
        <v>205</v>
      </c>
      <c r="B185">
        <v>183</v>
      </c>
      <c r="C185" t="str">
        <f>LEFT(Table134589[[#This Row],[Contingency id]])</f>
        <v>B</v>
      </c>
      <c r="D185">
        <v>0</v>
      </c>
      <c r="E185">
        <v>1.21367521367521</v>
      </c>
      <c r="F185">
        <v>568</v>
      </c>
      <c r="G185">
        <v>468</v>
      </c>
      <c r="H185">
        <v>0</v>
      </c>
      <c r="I185" s="2">
        <f>AVERAGE(Table134589[[#This Row],[Estimated costs 1]:[Estimated costs 20]])</f>
        <v>0</v>
      </c>
      <c r="J185" s="2">
        <f>_xlfn.STDEV.P(Table134589[[#This Row],[Estimated costs 1]:[Estimated costs 20]])</f>
        <v>0</v>
      </c>
      <c r="K185" s="2" t="e">
        <f>Table134589[[#This Row],[Dev]]/Table134589[[#This Row],[Mean]]*100</f>
        <v>#DIV/0!</v>
      </c>
      <c r="L185" s="2">
        <f>Table134589[[#This Row],[Estimated costs 1]]-Table134589[[#This Row],[Actual cost]]</f>
        <v>0</v>
      </c>
      <c r="M185" s="2" t="e">
        <f>Table134589[[#This Row],[Diff 1]]/Table134589[[#This Row],[Actual cost]]*100</f>
        <v>#DIV/0!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</row>
    <row r="186" spans="1:33" x14ac:dyDescent="0.3">
      <c r="A186" t="s">
        <v>206</v>
      </c>
      <c r="B186">
        <v>184</v>
      </c>
      <c r="C186" t="str">
        <f>LEFT(Table134589[[#This Row],[Contingency id]])</f>
        <v>B</v>
      </c>
      <c r="D186">
        <v>0</v>
      </c>
      <c r="E186">
        <v>1.21367521367521</v>
      </c>
      <c r="F186">
        <v>568</v>
      </c>
      <c r="G186">
        <v>468</v>
      </c>
      <c r="H186">
        <v>0</v>
      </c>
      <c r="I186" s="2">
        <f>AVERAGE(Table134589[[#This Row],[Estimated costs 1]:[Estimated costs 20]])</f>
        <v>0</v>
      </c>
      <c r="J186" s="2">
        <f>_xlfn.STDEV.P(Table134589[[#This Row],[Estimated costs 1]:[Estimated costs 20]])</f>
        <v>0</v>
      </c>
      <c r="K186" s="2" t="e">
        <f>Table134589[[#This Row],[Dev]]/Table134589[[#This Row],[Mean]]*100</f>
        <v>#DIV/0!</v>
      </c>
      <c r="L186" s="2">
        <f>Table134589[[#This Row],[Estimated costs 1]]-Table134589[[#This Row],[Actual cost]]</f>
        <v>0</v>
      </c>
      <c r="M186" s="2" t="e">
        <f>Table134589[[#This Row],[Diff 1]]/Table134589[[#This Row],[Actual cost]]*100</f>
        <v>#DIV/0!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</row>
    <row r="187" spans="1:33" x14ac:dyDescent="0.3">
      <c r="A187" t="s">
        <v>207</v>
      </c>
      <c r="B187">
        <v>185</v>
      </c>
      <c r="C187" t="str">
        <f>LEFT(Table134589[[#This Row],[Contingency id]])</f>
        <v>B</v>
      </c>
      <c r="D187">
        <v>0</v>
      </c>
      <c r="E187">
        <v>1.2287334593572701</v>
      </c>
      <c r="F187">
        <v>650</v>
      </c>
      <c r="G187">
        <v>529</v>
      </c>
      <c r="H187">
        <v>0</v>
      </c>
      <c r="I187" s="2">
        <f>AVERAGE(Table134589[[#This Row],[Estimated costs 1]:[Estimated costs 20]])</f>
        <v>0</v>
      </c>
      <c r="J187" s="2">
        <f>_xlfn.STDEV.P(Table134589[[#This Row],[Estimated costs 1]:[Estimated costs 20]])</f>
        <v>0</v>
      </c>
      <c r="K187" s="2" t="e">
        <f>Table134589[[#This Row],[Dev]]/Table134589[[#This Row],[Mean]]*100</f>
        <v>#DIV/0!</v>
      </c>
      <c r="L187" s="2">
        <f>Table134589[[#This Row],[Estimated costs 1]]-Table134589[[#This Row],[Actual cost]]</f>
        <v>0</v>
      </c>
      <c r="M187" s="2" t="e">
        <f>Table134589[[#This Row],[Diff 1]]/Table134589[[#This Row],[Actual cost]]*100</f>
        <v>#DIV/0!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</row>
    <row r="188" spans="1:33" x14ac:dyDescent="0.3">
      <c r="A188" t="s">
        <v>208</v>
      </c>
      <c r="B188">
        <v>186</v>
      </c>
      <c r="C188" t="str">
        <f>LEFT(Table134589[[#This Row],[Contingency id]])</f>
        <v>B</v>
      </c>
      <c r="D188">
        <v>0</v>
      </c>
      <c r="E188">
        <v>1.21495327102803</v>
      </c>
      <c r="F188">
        <v>650</v>
      </c>
      <c r="G188">
        <v>535</v>
      </c>
      <c r="H188">
        <v>0</v>
      </c>
      <c r="I188" s="2">
        <f>AVERAGE(Table134589[[#This Row],[Estimated costs 1]:[Estimated costs 20]])</f>
        <v>0</v>
      </c>
      <c r="J188" s="2">
        <f>_xlfn.STDEV.P(Table134589[[#This Row],[Estimated costs 1]:[Estimated costs 20]])</f>
        <v>0</v>
      </c>
      <c r="K188" s="2" t="e">
        <f>Table134589[[#This Row],[Dev]]/Table134589[[#This Row],[Mean]]*100</f>
        <v>#DIV/0!</v>
      </c>
      <c r="L188" s="2">
        <f>Table134589[[#This Row],[Estimated costs 1]]-Table134589[[#This Row],[Actual cost]]</f>
        <v>0</v>
      </c>
      <c r="M188" s="2" t="e">
        <f>Table134589[[#This Row],[Diff 1]]/Table134589[[#This Row],[Actual cost]]*100</f>
        <v>#DIV/0!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</row>
    <row r="189" spans="1:33" x14ac:dyDescent="0.3">
      <c r="A189" t="s">
        <v>209</v>
      </c>
      <c r="B189">
        <v>187</v>
      </c>
      <c r="C189" t="str">
        <f>LEFT(Table134589[[#This Row],[Contingency id]])</f>
        <v>B</v>
      </c>
      <c r="D189">
        <v>0</v>
      </c>
      <c r="E189">
        <v>1.50454545454545</v>
      </c>
      <c r="F189">
        <v>1324</v>
      </c>
      <c r="G189">
        <v>880</v>
      </c>
      <c r="H189">
        <v>0</v>
      </c>
      <c r="I189" s="2">
        <f>AVERAGE(Table134589[[#This Row],[Estimated costs 1]:[Estimated costs 20]])</f>
        <v>0</v>
      </c>
      <c r="J189" s="2">
        <f>_xlfn.STDEV.P(Table134589[[#This Row],[Estimated costs 1]:[Estimated costs 20]])</f>
        <v>0</v>
      </c>
      <c r="K189" s="2" t="e">
        <f>Table134589[[#This Row],[Dev]]/Table134589[[#This Row],[Mean]]*100</f>
        <v>#DIV/0!</v>
      </c>
      <c r="L189" s="2">
        <f>Table134589[[#This Row],[Estimated costs 1]]-Table134589[[#This Row],[Actual cost]]</f>
        <v>0</v>
      </c>
      <c r="M189" s="2" t="e">
        <f>Table134589[[#This Row],[Diff 1]]/Table134589[[#This Row],[Actual cost]]*100</f>
        <v>#DIV/0!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</row>
    <row r="190" spans="1:33" x14ac:dyDescent="0.3">
      <c r="A190" t="s">
        <v>210</v>
      </c>
      <c r="B190">
        <v>188</v>
      </c>
      <c r="C190" t="str">
        <f>LEFT(Table134589[[#This Row],[Contingency id]])</f>
        <v>B</v>
      </c>
      <c r="D190">
        <v>0</v>
      </c>
      <c r="E190">
        <v>1.16740088105726</v>
      </c>
      <c r="F190">
        <v>530</v>
      </c>
      <c r="G190">
        <v>454</v>
      </c>
      <c r="H190">
        <v>0</v>
      </c>
      <c r="I190" s="2">
        <f>AVERAGE(Table134589[[#This Row],[Estimated costs 1]:[Estimated costs 20]])</f>
        <v>0</v>
      </c>
      <c r="J190" s="2">
        <f>_xlfn.STDEV.P(Table134589[[#This Row],[Estimated costs 1]:[Estimated costs 20]])</f>
        <v>0</v>
      </c>
      <c r="K190" s="2" t="e">
        <f>Table134589[[#This Row],[Dev]]/Table134589[[#This Row],[Mean]]*100</f>
        <v>#DIV/0!</v>
      </c>
      <c r="L190" s="2">
        <f>Table134589[[#This Row],[Estimated costs 1]]-Table134589[[#This Row],[Actual cost]]</f>
        <v>0</v>
      </c>
      <c r="M190" s="2" t="e">
        <f>Table134589[[#This Row],[Diff 1]]/Table134589[[#This Row],[Actual cost]]*100</f>
        <v>#DIV/0!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</row>
    <row r="191" spans="1:33" x14ac:dyDescent="0.3">
      <c r="A191" t="s">
        <v>211</v>
      </c>
      <c r="B191">
        <v>189</v>
      </c>
      <c r="C191" t="str">
        <f>LEFT(Table134589[[#This Row],[Contingency id]])</f>
        <v>B</v>
      </c>
      <c r="D191">
        <v>0</v>
      </c>
      <c r="E191">
        <v>1.11059907834101</v>
      </c>
      <c r="F191">
        <v>241</v>
      </c>
      <c r="G191">
        <v>217</v>
      </c>
      <c r="H191">
        <v>0</v>
      </c>
      <c r="I191" s="2">
        <f>AVERAGE(Table134589[[#This Row],[Estimated costs 1]:[Estimated costs 20]])</f>
        <v>0</v>
      </c>
      <c r="J191" s="2">
        <f>_xlfn.STDEV.P(Table134589[[#This Row],[Estimated costs 1]:[Estimated costs 20]])</f>
        <v>0</v>
      </c>
      <c r="K191" s="2" t="e">
        <f>Table134589[[#This Row],[Dev]]/Table134589[[#This Row],[Mean]]*100</f>
        <v>#DIV/0!</v>
      </c>
      <c r="L191" s="2">
        <f>Table134589[[#This Row],[Estimated costs 1]]-Table134589[[#This Row],[Actual cost]]</f>
        <v>0</v>
      </c>
      <c r="M191" s="2" t="e">
        <f>Table134589[[#This Row],[Diff 1]]/Table134589[[#This Row],[Actual cost]]*100</f>
        <v>#DIV/0!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</row>
    <row r="192" spans="1:33" x14ac:dyDescent="0.3">
      <c r="A192" t="s">
        <v>212</v>
      </c>
      <c r="B192">
        <v>190</v>
      </c>
      <c r="C192" t="str">
        <f>LEFT(Table134589[[#This Row],[Contingency id]])</f>
        <v>B</v>
      </c>
      <c r="D192">
        <v>0</v>
      </c>
      <c r="E192">
        <v>1.1004566210045601</v>
      </c>
      <c r="F192">
        <v>241</v>
      </c>
      <c r="G192">
        <v>219</v>
      </c>
      <c r="H192">
        <v>0</v>
      </c>
      <c r="I192" s="2">
        <f>AVERAGE(Table134589[[#This Row],[Estimated costs 1]:[Estimated costs 20]])</f>
        <v>0</v>
      </c>
      <c r="J192" s="2">
        <f>_xlfn.STDEV.P(Table134589[[#This Row],[Estimated costs 1]:[Estimated costs 20]])</f>
        <v>0</v>
      </c>
      <c r="K192" s="2" t="e">
        <f>Table134589[[#This Row],[Dev]]/Table134589[[#This Row],[Mean]]*100</f>
        <v>#DIV/0!</v>
      </c>
      <c r="L192" s="2">
        <f>Table134589[[#This Row],[Estimated costs 1]]-Table134589[[#This Row],[Actual cost]]</f>
        <v>0</v>
      </c>
      <c r="M192" s="2" t="e">
        <f>Table134589[[#This Row],[Diff 1]]/Table134589[[#This Row],[Actual cost]]*100</f>
        <v>#DIV/0!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</row>
    <row r="193" spans="1:33" x14ac:dyDescent="0.3">
      <c r="A193" t="s">
        <v>213</v>
      </c>
      <c r="B193">
        <v>191</v>
      </c>
      <c r="C193" t="str">
        <f>LEFT(Table134589[[#This Row],[Contingency id]])</f>
        <v>B</v>
      </c>
      <c r="D193">
        <v>0</v>
      </c>
      <c r="E193">
        <v>1.5005586592178699</v>
      </c>
      <c r="F193">
        <v>1343</v>
      </c>
      <c r="G193">
        <v>895</v>
      </c>
      <c r="H193">
        <v>0</v>
      </c>
      <c r="I193" s="2">
        <f>AVERAGE(Table134589[[#This Row],[Estimated costs 1]:[Estimated costs 20]])</f>
        <v>0</v>
      </c>
      <c r="J193" s="2">
        <f>_xlfn.STDEV.P(Table134589[[#This Row],[Estimated costs 1]:[Estimated costs 20]])</f>
        <v>0</v>
      </c>
      <c r="K193" s="2" t="e">
        <f>Table134589[[#This Row],[Dev]]/Table134589[[#This Row],[Mean]]*100</f>
        <v>#DIV/0!</v>
      </c>
      <c r="L193" s="2">
        <f>Table134589[[#This Row],[Estimated costs 1]]-Table134589[[#This Row],[Actual cost]]</f>
        <v>0</v>
      </c>
      <c r="M193" s="2" t="e">
        <f>Table134589[[#This Row],[Diff 1]]/Table134589[[#This Row],[Actual cost]]*100</f>
        <v>#DIV/0!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</row>
    <row r="194" spans="1:33" x14ac:dyDescent="0.3">
      <c r="A194" t="s">
        <v>214</v>
      </c>
      <c r="B194">
        <v>192</v>
      </c>
      <c r="C194" t="str">
        <f>LEFT(Table134589[[#This Row],[Contingency id]])</f>
        <v>B</v>
      </c>
      <c r="D194">
        <v>0</v>
      </c>
      <c r="E194">
        <v>1.2557319223985799</v>
      </c>
      <c r="F194">
        <v>712</v>
      </c>
      <c r="G194">
        <v>567</v>
      </c>
      <c r="H194">
        <v>0</v>
      </c>
      <c r="I194" s="2">
        <f>AVERAGE(Table134589[[#This Row],[Estimated costs 1]:[Estimated costs 20]])</f>
        <v>0</v>
      </c>
      <c r="J194" s="2">
        <f>_xlfn.STDEV.P(Table134589[[#This Row],[Estimated costs 1]:[Estimated costs 20]])</f>
        <v>0</v>
      </c>
      <c r="K194" s="2" t="e">
        <f>Table134589[[#This Row],[Dev]]/Table134589[[#This Row],[Mean]]*100</f>
        <v>#DIV/0!</v>
      </c>
      <c r="L194" s="2">
        <f>Table134589[[#This Row],[Estimated costs 1]]-Table134589[[#This Row],[Actual cost]]</f>
        <v>0</v>
      </c>
      <c r="M194" s="2" t="e">
        <f>Table134589[[#This Row],[Diff 1]]/Table134589[[#This Row],[Actual cost]]*100</f>
        <v>#DIV/0!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</row>
    <row r="195" spans="1:33" x14ac:dyDescent="0.3">
      <c r="A195" t="s">
        <v>215</v>
      </c>
      <c r="B195">
        <v>193</v>
      </c>
      <c r="C195" t="str">
        <f>LEFT(Table134589[[#This Row],[Contingency id]])</f>
        <v>B</v>
      </c>
      <c r="D195">
        <v>0</v>
      </c>
      <c r="E195">
        <v>1.2361111111111101</v>
      </c>
      <c r="F195">
        <v>712</v>
      </c>
      <c r="G195">
        <v>576</v>
      </c>
      <c r="H195">
        <v>0</v>
      </c>
      <c r="I195" s="2">
        <f>AVERAGE(Table134589[[#This Row],[Estimated costs 1]:[Estimated costs 20]])</f>
        <v>0</v>
      </c>
      <c r="J195" s="2">
        <f>_xlfn.STDEV.P(Table134589[[#This Row],[Estimated costs 1]:[Estimated costs 20]])</f>
        <v>0</v>
      </c>
      <c r="K195" s="2" t="e">
        <f>Table134589[[#This Row],[Dev]]/Table134589[[#This Row],[Mean]]*100</f>
        <v>#DIV/0!</v>
      </c>
      <c r="L195" s="2">
        <f>Table134589[[#This Row],[Estimated costs 1]]-Table134589[[#This Row],[Actual cost]]</f>
        <v>0</v>
      </c>
      <c r="M195" s="2" t="e">
        <f>Table134589[[#This Row],[Diff 1]]/Table134589[[#This Row],[Actual cost]]*100</f>
        <v>#DIV/0!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</row>
    <row r="196" spans="1:33" x14ac:dyDescent="0.3">
      <c r="A196" t="s">
        <v>216</v>
      </c>
      <c r="B196">
        <v>194</v>
      </c>
      <c r="C196" t="str">
        <f>LEFT(Table134589[[#This Row],[Contingency id]])</f>
        <v>B</v>
      </c>
      <c r="D196">
        <v>0</v>
      </c>
      <c r="E196">
        <v>1.10691823899371</v>
      </c>
      <c r="F196">
        <v>352</v>
      </c>
      <c r="G196">
        <v>318</v>
      </c>
      <c r="H196">
        <v>0</v>
      </c>
      <c r="I196" s="2">
        <f>AVERAGE(Table134589[[#This Row],[Estimated costs 1]:[Estimated costs 20]])</f>
        <v>0</v>
      </c>
      <c r="J196" s="2">
        <f>_xlfn.STDEV.P(Table134589[[#This Row],[Estimated costs 1]:[Estimated costs 20]])</f>
        <v>0</v>
      </c>
      <c r="K196" s="2" t="e">
        <f>Table134589[[#This Row],[Dev]]/Table134589[[#This Row],[Mean]]*100</f>
        <v>#DIV/0!</v>
      </c>
      <c r="L196" s="2">
        <f>Table134589[[#This Row],[Estimated costs 1]]-Table134589[[#This Row],[Actual cost]]</f>
        <v>0</v>
      </c>
      <c r="M196" s="2" t="e">
        <f>Table134589[[#This Row],[Diff 1]]/Table134589[[#This Row],[Actual cost]]*100</f>
        <v>#DIV/0!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</row>
    <row r="197" spans="1:33" x14ac:dyDescent="0.3">
      <c r="A197" t="s">
        <v>217</v>
      </c>
      <c r="B197">
        <v>195</v>
      </c>
      <c r="C197" t="str">
        <f>LEFT(Table134589[[#This Row],[Contingency id]])</f>
        <v>B</v>
      </c>
      <c r="D197">
        <v>0</v>
      </c>
      <c r="E197">
        <v>1.1459854014598501</v>
      </c>
      <c r="F197">
        <v>314</v>
      </c>
      <c r="G197">
        <v>274</v>
      </c>
      <c r="H197">
        <v>0</v>
      </c>
      <c r="I197" s="2">
        <f>AVERAGE(Table134589[[#This Row],[Estimated costs 1]:[Estimated costs 20]])</f>
        <v>0</v>
      </c>
      <c r="J197" s="2">
        <f>_xlfn.STDEV.P(Table134589[[#This Row],[Estimated costs 1]:[Estimated costs 20]])</f>
        <v>0</v>
      </c>
      <c r="K197" s="2" t="e">
        <f>Table134589[[#This Row],[Dev]]/Table134589[[#This Row],[Mean]]*100</f>
        <v>#DIV/0!</v>
      </c>
      <c r="L197" s="2">
        <f>Table134589[[#This Row],[Estimated costs 1]]-Table134589[[#This Row],[Actual cost]]</f>
        <v>0</v>
      </c>
      <c r="M197" s="2" t="e">
        <f>Table134589[[#This Row],[Diff 1]]/Table134589[[#This Row],[Actual cost]]*100</f>
        <v>#DIV/0!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</row>
    <row r="198" spans="1:33" x14ac:dyDescent="0.3">
      <c r="A198" t="s">
        <v>218</v>
      </c>
      <c r="B198">
        <v>196</v>
      </c>
      <c r="C198" t="str">
        <f>LEFT(Table134589[[#This Row],[Contingency id]])</f>
        <v>B</v>
      </c>
      <c r="D198">
        <v>0</v>
      </c>
      <c r="E198">
        <v>1.13768115942028</v>
      </c>
      <c r="F198">
        <v>314</v>
      </c>
      <c r="G198">
        <v>276</v>
      </c>
      <c r="H198">
        <v>0</v>
      </c>
      <c r="I198" s="2">
        <f>AVERAGE(Table134589[[#This Row],[Estimated costs 1]:[Estimated costs 20]])</f>
        <v>0</v>
      </c>
      <c r="J198" s="2">
        <f>_xlfn.STDEV.P(Table134589[[#This Row],[Estimated costs 1]:[Estimated costs 20]])</f>
        <v>0</v>
      </c>
      <c r="K198" s="2" t="e">
        <f>Table134589[[#This Row],[Dev]]/Table134589[[#This Row],[Mean]]*100</f>
        <v>#DIV/0!</v>
      </c>
      <c r="L198" s="2">
        <f>Table134589[[#This Row],[Estimated costs 1]]-Table134589[[#This Row],[Actual cost]]</f>
        <v>0</v>
      </c>
      <c r="M198" s="2" t="e">
        <f>Table134589[[#This Row],[Diff 1]]/Table134589[[#This Row],[Actual cost]]*100</f>
        <v>#DIV/0!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</row>
    <row r="199" spans="1:33" x14ac:dyDescent="0.3">
      <c r="A199" t="s">
        <v>219</v>
      </c>
      <c r="B199">
        <v>197</v>
      </c>
      <c r="C199" t="str">
        <f>LEFT(Table134589[[#This Row],[Contingency id]])</f>
        <v>B</v>
      </c>
      <c r="D199">
        <v>0</v>
      </c>
      <c r="E199">
        <v>1.0597826086956501</v>
      </c>
      <c r="F199">
        <v>195</v>
      </c>
      <c r="G199">
        <v>184</v>
      </c>
      <c r="H199">
        <v>0</v>
      </c>
      <c r="I199" s="2">
        <f>AVERAGE(Table134589[[#This Row],[Estimated costs 1]:[Estimated costs 20]])</f>
        <v>0</v>
      </c>
      <c r="J199" s="2">
        <f>_xlfn.STDEV.P(Table134589[[#This Row],[Estimated costs 1]:[Estimated costs 20]])</f>
        <v>0</v>
      </c>
      <c r="K199" s="2" t="e">
        <f>Table134589[[#This Row],[Dev]]/Table134589[[#This Row],[Mean]]*100</f>
        <v>#DIV/0!</v>
      </c>
      <c r="L199" s="2">
        <f>Table134589[[#This Row],[Estimated costs 1]]-Table134589[[#This Row],[Actual cost]]</f>
        <v>0</v>
      </c>
      <c r="M199" s="2" t="e">
        <f>Table134589[[#This Row],[Diff 1]]/Table134589[[#This Row],[Actual cost]]*100</f>
        <v>#DIV/0!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</row>
    <row r="200" spans="1:33" x14ac:dyDescent="0.3">
      <c r="A200" t="s">
        <v>220</v>
      </c>
      <c r="B200">
        <v>198</v>
      </c>
      <c r="C200" t="str">
        <f>LEFT(Table134589[[#This Row],[Contingency id]])</f>
        <v>B</v>
      </c>
      <c r="D200">
        <v>0</v>
      </c>
      <c r="E200">
        <v>1.0833333333333299</v>
      </c>
      <c r="F200">
        <v>195</v>
      </c>
      <c r="G200">
        <v>180</v>
      </c>
      <c r="H200">
        <v>0</v>
      </c>
      <c r="I200" s="2">
        <f>AVERAGE(Table134589[[#This Row],[Estimated costs 1]:[Estimated costs 20]])</f>
        <v>0</v>
      </c>
      <c r="J200" s="2">
        <f>_xlfn.STDEV.P(Table134589[[#This Row],[Estimated costs 1]:[Estimated costs 20]])</f>
        <v>0</v>
      </c>
      <c r="K200" s="2" t="e">
        <f>Table134589[[#This Row],[Dev]]/Table134589[[#This Row],[Mean]]*100</f>
        <v>#DIV/0!</v>
      </c>
      <c r="L200" s="2">
        <f>Table134589[[#This Row],[Estimated costs 1]]-Table134589[[#This Row],[Actual cost]]</f>
        <v>0</v>
      </c>
      <c r="M200" s="2" t="e">
        <f>Table134589[[#This Row],[Diff 1]]/Table134589[[#This Row],[Actual cost]]*100</f>
        <v>#DIV/0!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</row>
    <row r="201" spans="1:33" x14ac:dyDescent="0.3">
      <c r="A201" t="s">
        <v>221</v>
      </c>
      <c r="B201">
        <v>199</v>
      </c>
      <c r="C201" t="str">
        <f>LEFT(Table134589[[#This Row],[Contingency id]])</f>
        <v>B</v>
      </c>
      <c r="D201">
        <v>0</v>
      </c>
      <c r="E201">
        <v>1.2404181184668901</v>
      </c>
      <c r="F201">
        <v>712</v>
      </c>
      <c r="G201">
        <v>574</v>
      </c>
      <c r="H201">
        <v>0</v>
      </c>
      <c r="I201" s="2">
        <f>AVERAGE(Table134589[[#This Row],[Estimated costs 1]:[Estimated costs 20]])</f>
        <v>0</v>
      </c>
      <c r="J201" s="2">
        <f>_xlfn.STDEV.P(Table134589[[#This Row],[Estimated costs 1]:[Estimated costs 20]])</f>
        <v>0</v>
      </c>
      <c r="K201" s="2" t="e">
        <f>Table134589[[#This Row],[Dev]]/Table134589[[#This Row],[Mean]]*100</f>
        <v>#DIV/0!</v>
      </c>
      <c r="L201" s="2">
        <f>Table134589[[#This Row],[Estimated costs 1]]-Table134589[[#This Row],[Actual cost]]</f>
        <v>0</v>
      </c>
      <c r="M201" s="2" t="e">
        <f>Table134589[[#This Row],[Diff 1]]/Table134589[[#This Row],[Actual cost]]*100</f>
        <v>#DIV/0!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</row>
    <row r="202" spans="1:33" x14ac:dyDescent="0.3">
      <c r="A202" t="s">
        <v>222</v>
      </c>
      <c r="B202">
        <v>200</v>
      </c>
      <c r="C202" t="str">
        <f>LEFT(Table134589[[#This Row],[Contingency id]])</f>
        <v>B</v>
      </c>
      <c r="D202">
        <v>0</v>
      </c>
      <c r="E202">
        <v>1.3756345177664899</v>
      </c>
      <c r="F202">
        <v>1084</v>
      </c>
      <c r="G202">
        <v>788</v>
      </c>
      <c r="H202">
        <v>0</v>
      </c>
      <c r="I202" s="2">
        <f>AVERAGE(Table134589[[#This Row],[Estimated costs 1]:[Estimated costs 20]])</f>
        <v>0</v>
      </c>
      <c r="J202" s="2">
        <f>_xlfn.STDEV.P(Table134589[[#This Row],[Estimated costs 1]:[Estimated costs 20]])</f>
        <v>0</v>
      </c>
      <c r="K202" s="2" t="e">
        <f>Table134589[[#This Row],[Dev]]/Table134589[[#This Row],[Mean]]*100</f>
        <v>#DIV/0!</v>
      </c>
      <c r="L202" s="2">
        <f>Table134589[[#This Row],[Estimated costs 1]]-Table134589[[#This Row],[Actual cost]]</f>
        <v>0</v>
      </c>
      <c r="M202" s="2" t="e">
        <f>Table134589[[#This Row],[Diff 1]]/Table134589[[#This Row],[Actual cost]]*100</f>
        <v>#DIV/0!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</row>
    <row r="203" spans="1:33" x14ac:dyDescent="0.3">
      <c r="A203" t="s">
        <v>223</v>
      </c>
      <c r="B203">
        <v>201</v>
      </c>
      <c r="C203" t="str">
        <f>LEFT(Table134589[[#This Row],[Contingency id]])</f>
        <v>B</v>
      </c>
      <c r="D203">
        <v>0</v>
      </c>
      <c r="E203">
        <v>1.4096228868660501</v>
      </c>
      <c r="F203">
        <v>1084</v>
      </c>
      <c r="G203">
        <v>769</v>
      </c>
      <c r="H203">
        <v>0</v>
      </c>
      <c r="I203" s="2">
        <f>AVERAGE(Table134589[[#This Row],[Estimated costs 1]:[Estimated costs 20]])</f>
        <v>0</v>
      </c>
      <c r="J203" s="2">
        <f>_xlfn.STDEV.P(Table134589[[#This Row],[Estimated costs 1]:[Estimated costs 20]])</f>
        <v>0</v>
      </c>
      <c r="K203" s="2" t="e">
        <f>Table134589[[#This Row],[Dev]]/Table134589[[#This Row],[Mean]]*100</f>
        <v>#DIV/0!</v>
      </c>
      <c r="L203" s="2">
        <f>Table134589[[#This Row],[Estimated costs 1]]-Table134589[[#This Row],[Actual cost]]</f>
        <v>0</v>
      </c>
      <c r="M203" s="2" t="e">
        <f>Table134589[[#This Row],[Diff 1]]/Table134589[[#This Row],[Actual cost]]*100</f>
        <v>#DIV/0!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</row>
    <row r="204" spans="1:33" x14ac:dyDescent="0.3">
      <c r="A204" t="s">
        <v>224</v>
      </c>
      <c r="B204">
        <v>202</v>
      </c>
      <c r="C204" t="str">
        <f>LEFT(Table134589[[#This Row],[Contingency id]])</f>
        <v>B</v>
      </c>
      <c r="D204">
        <v>0</v>
      </c>
      <c r="E204">
        <v>1.1910569105691</v>
      </c>
      <c r="F204">
        <v>586</v>
      </c>
      <c r="G204">
        <v>492</v>
      </c>
      <c r="H204">
        <v>0</v>
      </c>
      <c r="I204" s="2">
        <f>AVERAGE(Table134589[[#This Row],[Estimated costs 1]:[Estimated costs 20]])</f>
        <v>0</v>
      </c>
      <c r="J204" s="2">
        <f>_xlfn.STDEV.P(Table134589[[#This Row],[Estimated costs 1]:[Estimated costs 20]])</f>
        <v>0</v>
      </c>
      <c r="K204" s="2" t="e">
        <f>Table134589[[#This Row],[Dev]]/Table134589[[#This Row],[Mean]]*100</f>
        <v>#DIV/0!</v>
      </c>
      <c r="L204" s="2">
        <f>Table134589[[#This Row],[Estimated costs 1]]-Table134589[[#This Row],[Actual cost]]</f>
        <v>0</v>
      </c>
      <c r="M204" s="2" t="e">
        <f>Table134589[[#This Row],[Diff 1]]/Table134589[[#This Row],[Actual cost]]*100</f>
        <v>#DIV/0!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</row>
    <row r="205" spans="1:33" hidden="1" x14ac:dyDescent="0.3">
      <c r="A205" t="s">
        <v>225</v>
      </c>
      <c r="B205">
        <v>203</v>
      </c>
      <c r="C205" t="str">
        <f>LEFT(Table134589[[#This Row],[Contingency id]])</f>
        <v>C</v>
      </c>
      <c r="D205">
        <v>0</v>
      </c>
      <c r="E205">
        <v>1.2380952380952299</v>
      </c>
      <c r="F205">
        <v>650</v>
      </c>
      <c r="G205">
        <v>525</v>
      </c>
      <c r="H205">
        <v>0</v>
      </c>
      <c r="I205" s="2">
        <f>AVERAGE(Table134589[[#This Row],[Estimated costs 1]:[Estimated costs 20]])</f>
        <v>0</v>
      </c>
      <c r="J205" s="2">
        <f>_xlfn.STDEV.P(Table134589[[#This Row],[Estimated costs 1]:[Estimated costs 20]])</f>
        <v>0</v>
      </c>
      <c r="K205" s="2" t="e">
        <f>Table134589[[#This Row],[Dev]]/Table134589[[#This Row],[Mean]]*100</f>
        <v>#DIV/0!</v>
      </c>
      <c r="L205" s="2">
        <f>Table134589[[#This Row],[Estimated costs 1]]-Table134589[[#This Row],[Actual cost]]</f>
        <v>0</v>
      </c>
      <c r="M205" s="2" t="e">
        <f>Table134589[[#This Row],[Diff 1]]/Table134589[[#This Row],[Actual cost]]*100</f>
        <v>#DIV/0!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</row>
    <row r="206" spans="1:33" hidden="1" x14ac:dyDescent="0.3">
      <c r="A206" t="s">
        <v>226</v>
      </c>
      <c r="B206">
        <v>204</v>
      </c>
      <c r="C206" t="str">
        <f>LEFT(Table134589[[#This Row],[Contingency id]])</f>
        <v>C</v>
      </c>
      <c r="D206">
        <v>0</v>
      </c>
      <c r="E206">
        <v>1.1858037578288101</v>
      </c>
      <c r="F206">
        <v>568</v>
      </c>
      <c r="G206">
        <v>479</v>
      </c>
      <c r="H206">
        <v>0</v>
      </c>
      <c r="I206" s="2">
        <f>AVERAGE(Table134589[[#This Row],[Estimated costs 1]:[Estimated costs 20]])</f>
        <v>0</v>
      </c>
      <c r="J206" s="2">
        <f>_xlfn.STDEV.P(Table134589[[#This Row],[Estimated costs 1]:[Estimated costs 20]])</f>
        <v>0</v>
      </c>
      <c r="K206" s="2" t="e">
        <f>Table134589[[#This Row],[Dev]]/Table134589[[#This Row],[Mean]]*100</f>
        <v>#DIV/0!</v>
      </c>
      <c r="L206" s="2">
        <f>Table134589[[#This Row],[Estimated costs 1]]-Table134589[[#This Row],[Actual cost]]</f>
        <v>0</v>
      </c>
      <c r="M206" s="2" t="e">
        <f>Table134589[[#This Row],[Diff 1]]/Table134589[[#This Row],[Actual cost]]*100</f>
        <v>#DIV/0!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</row>
    <row r="207" spans="1:33" hidden="1" x14ac:dyDescent="0.3">
      <c r="A207" t="s">
        <v>227</v>
      </c>
      <c r="B207">
        <v>205</v>
      </c>
      <c r="C207" t="str">
        <f>LEFT(Table134589[[#This Row],[Contingency id]])</f>
        <v>C</v>
      </c>
      <c r="D207">
        <v>0</v>
      </c>
      <c r="E207">
        <v>1.2321041214750501</v>
      </c>
      <c r="F207">
        <v>568</v>
      </c>
      <c r="G207">
        <v>461</v>
      </c>
      <c r="H207">
        <v>0</v>
      </c>
      <c r="I207" s="2">
        <f>AVERAGE(Table134589[[#This Row],[Estimated costs 1]:[Estimated costs 20]])</f>
        <v>0</v>
      </c>
      <c r="J207" s="2">
        <f>_xlfn.STDEV.P(Table134589[[#This Row],[Estimated costs 1]:[Estimated costs 20]])</f>
        <v>0</v>
      </c>
      <c r="K207" s="2" t="e">
        <f>Table134589[[#This Row],[Dev]]/Table134589[[#This Row],[Mean]]*100</f>
        <v>#DIV/0!</v>
      </c>
      <c r="L207" s="2">
        <f>Table134589[[#This Row],[Estimated costs 1]]-Table134589[[#This Row],[Actual cost]]</f>
        <v>0</v>
      </c>
      <c r="M207" s="2" t="e">
        <f>Table134589[[#This Row],[Diff 1]]/Table134589[[#This Row],[Actual cost]]*100</f>
        <v>#DIV/0!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</row>
    <row r="208" spans="1:33" hidden="1" x14ac:dyDescent="0.3">
      <c r="A208" t="s">
        <v>228</v>
      </c>
      <c r="B208">
        <v>206</v>
      </c>
      <c r="C208" t="str">
        <f>LEFT(Table134589[[#This Row],[Contingency id]])</f>
        <v>C</v>
      </c>
      <c r="D208">
        <v>0</v>
      </c>
      <c r="E208">
        <v>1.22410546139359</v>
      </c>
      <c r="F208">
        <v>650</v>
      </c>
      <c r="G208">
        <v>531</v>
      </c>
      <c r="H208">
        <v>0</v>
      </c>
      <c r="I208" s="2">
        <f>AVERAGE(Table134589[[#This Row],[Estimated costs 1]:[Estimated costs 20]])</f>
        <v>0</v>
      </c>
      <c r="J208" s="2">
        <f>_xlfn.STDEV.P(Table134589[[#This Row],[Estimated costs 1]:[Estimated costs 20]])</f>
        <v>0</v>
      </c>
      <c r="K208" s="2" t="e">
        <f>Table134589[[#This Row],[Dev]]/Table134589[[#This Row],[Mean]]*100</f>
        <v>#DIV/0!</v>
      </c>
      <c r="L208" s="2">
        <f>Table134589[[#This Row],[Estimated costs 1]]-Table134589[[#This Row],[Actual cost]]</f>
        <v>0</v>
      </c>
      <c r="M208" s="2" t="e">
        <f>Table134589[[#This Row],[Diff 1]]/Table134589[[#This Row],[Actual cost]]*100</f>
        <v>#DIV/0!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</row>
    <row r="209" spans="1:33" hidden="1" x14ac:dyDescent="0.3">
      <c r="A209" t="s">
        <v>229</v>
      </c>
      <c r="B209">
        <v>207</v>
      </c>
      <c r="C209" t="str">
        <f>LEFT(Table134589[[#This Row],[Contingency id]])</f>
        <v>C</v>
      </c>
      <c r="D209">
        <v>0</v>
      </c>
      <c r="E209">
        <v>1.5062571103526701</v>
      </c>
      <c r="F209">
        <v>1324</v>
      </c>
      <c r="G209">
        <v>879</v>
      </c>
      <c r="H209">
        <v>0</v>
      </c>
      <c r="I209" s="2">
        <f>AVERAGE(Table134589[[#This Row],[Estimated costs 1]:[Estimated costs 20]])</f>
        <v>0</v>
      </c>
      <c r="J209" s="2">
        <f>_xlfn.STDEV.P(Table134589[[#This Row],[Estimated costs 1]:[Estimated costs 20]])</f>
        <v>0</v>
      </c>
      <c r="K209" s="2" t="e">
        <f>Table134589[[#This Row],[Dev]]/Table134589[[#This Row],[Mean]]*100</f>
        <v>#DIV/0!</v>
      </c>
      <c r="L209" s="2">
        <f>Table134589[[#This Row],[Estimated costs 1]]-Table134589[[#This Row],[Actual cost]]</f>
        <v>0</v>
      </c>
      <c r="M209" s="2" t="e">
        <f>Table134589[[#This Row],[Diff 1]]/Table134589[[#This Row],[Actual cost]]*100</f>
        <v>#DIV/0!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</row>
    <row r="210" spans="1:33" hidden="1" x14ac:dyDescent="0.3">
      <c r="A210" t="s">
        <v>230</v>
      </c>
      <c r="B210">
        <v>208</v>
      </c>
      <c r="C210" t="str">
        <f>LEFT(Table134589[[#This Row],[Contingency id]])</f>
        <v>C</v>
      </c>
      <c r="D210">
        <v>0</v>
      </c>
      <c r="E210">
        <v>1.19638826185101</v>
      </c>
      <c r="F210">
        <v>530</v>
      </c>
      <c r="G210">
        <v>443</v>
      </c>
      <c r="H210">
        <v>0</v>
      </c>
      <c r="I210" s="2">
        <f>AVERAGE(Table134589[[#This Row],[Estimated costs 1]:[Estimated costs 20]])</f>
        <v>0</v>
      </c>
      <c r="J210" s="2">
        <f>_xlfn.STDEV.P(Table134589[[#This Row],[Estimated costs 1]:[Estimated costs 20]])</f>
        <v>0</v>
      </c>
      <c r="K210" s="2" t="e">
        <f>Table134589[[#This Row],[Dev]]/Table134589[[#This Row],[Mean]]*100</f>
        <v>#DIV/0!</v>
      </c>
      <c r="L210" s="2">
        <f>Table134589[[#This Row],[Estimated costs 1]]-Table134589[[#This Row],[Actual cost]]</f>
        <v>0</v>
      </c>
      <c r="M210" s="2" t="e">
        <f>Table134589[[#This Row],[Diff 1]]/Table134589[[#This Row],[Actual cost]]*100</f>
        <v>#DIV/0!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</row>
    <row r="211" spans="1:33" hidden="1" x14ac:dyDescent="0.3">
      <c r="A211" t="s">
        <v>231</v>
      </c>
      <c r="B211">
        <v>209</v>
      </c>
      <c r="C211" t="str">
        <f>LEFT(Table134589[[#This Row],[Contingency id]])</f>
        <v>C</v>
      </c>
      <c r="D211">
        <v>0</v>
      </c>
      <c r="E211">
        <v>1.0807174887892299</v>
      </c>
      <c r="F211">
        <v>241</v>
      </c>
      <c r="G211">
        <v>223</v>
      </c>
      <c r="H211">
        <v>0</v>
      </c>
      <c r="I211" s="2">
        <f>AVERAGE(Table134589[[#This Row],[Estimated costs 1]:[Estimated costs 20]])</f>
        <v>0</v>
      </c>
      <c r="J211" s="2">
        <f>_xlfn.STDEV.P(Table134589[[#This Row],[Estimated costs 1]:[Estimated costs 20]])</f>
        <v>0</v>
      </c>
      <c r="K211" s="2" t="e">
        <f>Table134589[[#This Row],[Dev]]/Table134589[[#This Row],[Mean]]*100</f>
        <v>#DIV/0!</v>
      </c>
      <c r="L211" s="2">
        <f>Table134589[[#This Row],[Estimated costs 1]]-Table134589[[#This Row],[Actual cost]]</f>
        <v>0</v>
      </c>
      <c r="M211" s="2" t="e">
        <f>Table134589[[#This Row],[Diff 1]]/Table134589[[#This Row],[Actual cost]]*100</f>
        <v>#DIV/0!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</row>
    <row r="212" spans="1:33" hidden="1" x14ac:dyDescent="0.3">
      <c r="A212" t="s">
        <v>232</v>
      </c>
      <c r="B212">
        <v>210</v>
      </c>
      <c r="C212" t="str">
        <f>LEFT(Table134589[[#This Row],[Contingency id]])</f>
        <v>C</v>
      </c>
      <c r="D212">
        <v>0</v>
      </c>
      <c r="E212">
        <v>1.0904977375565601</v>
      </c>
      <c r="F212">
        <v>241</v>
      </c>
      <c r="G212">
        <v>221</v>
      </c>
      <c r="H212">
        <v>0</v>
      </c>
      <c r="I212" s="2">
        <f>AVERAGE(Table134589[[#This Row],[Estimated costs 1]:[Estimated costs 20]])</f>
        <v>0</v>
      </c>
      <c r="J212" s="2">
        <f>_xlfn.STDEV.P(Table134589[[#This Row],[Estimated costs 1]:[Estimated costs 20]])</f>
        <v>0</v>
      </c>
      <c r="K212" s="2" t="e">
        <f>Table134589[[#This Row],[Dev]]/Table134589[[#This Row],[Mean]]*100</f>
        <v>#DIV/0!</v>
      </c>
      <c r="L212" s="2">
        <f>Table134589[[#This Row],[Estimated costs 1]]-Table134589[[#This Row],[Actual cost]]</f>
        <v>0</v>
      </c>
      <c r="M212" s="2" t="e">
        <f>Table134589[[#This Row],[Diff 1]]/Table134589[[#This Row],[Actual cost]]*100</f>
        <v>#DIV/0!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</row>
    <row r="213" spans="1:33" hidden="1" x14ac:dyDescent="0.3">
      <c r="A213" t="s">
        <v>233</v>
      </c>
      <c r="B213">
        <v>211</v>
      </c>
      <c r="C213" t="str">
        <f>LEFT(Table134589[[#This Row],[Contingency id]])</f>
        <v>C</v>
      </c>
      <c r="D213">
        <v>0</v>
      </c>
      <c r="E213">
        <v>1.4988839285714199</v>
      </c>
      <c r="F213">
        <v>1343</v>
      </c>
      <c r="G213">
        <v>896</v>
      </c>
      <c r="H213">
        <v>0</v>
      </c>
      <c r="I213" s="2">
        <f>AVERAGE(Table134589[[#This Row],[Estimated costs 1]:[Estimated costs 20]])</f>
        <v>0</v>
      </c>
      <c r="J213" s="2">
        <f>_xlfn.STDEV.P(Table134589[[#This Row],[Estimated costs 1]:[Estimated costs 20]])</f>
        <v>0</v>
      </c>
      <c r="K213" s="2" t="e">
        <f>Table134589[[#This Row],[Dev]]/Table134589[[#This Row],[Mean]]*100</f>
        <v>#DIV/0!</v>
      </c>
      <c r="L213" s="2">
        <f>Table134589[[#This Row],[Estimated costs 1]]-Table134589[[#This Row],[Actual cost]]</f>
        <v>0</v>
      </c>
      <c r="M213" s="2" t="e">
        <f>Table134589[[#This Row],[Diff 1]]/Table134589[[#This Row],[Actual cost]]*100</f>
        <v>#DIV/0!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</row>
    <row r="214" spans="1:33" hidden="1" x14ac:dyDescent="0.3">
      <c r="A214" t="s">
        <v>234</v>
      </c>
      <c r="B214">
        <v>212</v>
      </c>
      <c r="C214" t="str">
        <f>LEFT(Table134589[[#This Row],[Contingency id]])</f>
        <v>C</v>
      </c>
      <c r="D214">
        <v>0</v>
      </c>
      <c r="E214">
        <v>1.4889135254988899</v>
      </c>
      <c r="F214">
        <v>1343</v>
      </c>
      <c r="G214">
        <v>902</v>
      </c>
      <c r="H214">
        <v>0</v>
      </c>
      <c r="I214" s="2">
        <f>AVERAGE(Table134589[[#This Row],[Estimated costs 1]:[Estimated costs 20]])</f>
        <v>0</v>
      </c>
      <c r="J214" s="2">
        <f>_xlfn.STDEV.P(Table134589[[#This Row],[Estimated costs 1]:[Estimated costs 20]])</f>
        <v>0</v>
      </c>
      <c r="K214" s="2" t="e">
        <f>Table134589[[#This Row],[Dev]]/Table134589[[#This Row],[Mean]]*100</f>
        <v>#DIV/0!</v>
      </c>
      <c r="L214" s="2">
        <f>Table134589[[#This Row],[Estimated costs 1]]-Table134589[[#This Row],[Actual cost]]</f>
        <v>0</v>
      </c>
      <c r="M214" s="2" t="e">
        <f>Table134589[[#This Row],[Diff 1]]/Table134589[[#This Row],[Actual cost]]*100</f>
        <v>#DIV/0!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</row>
    <row r="215" spans="1:33" hidden="1" x14ac:dyDescent="0.3">
      <c r="A215" t="s">
        <v>235</v>
      </c>
      <c r="B215">
        <v>213</v>
      </c>
      <c r="C215" t="str">
        <f>LEFT(Table134589[[#This Row],[Contingency id]])</f>
        <v>C</v>
      </c>
      <c r="D215">
        <v>0</v>
      </c>
      <c r="E215">
        <v>1.26465364120781</v>
      </c>
      <c r="F215">
        <v>712</v>
      </c>
      <c r="G215">
        <v>563</v>
      </c>
      <c r="H215">
        <v>0</v>
      </c>
      <c r="I215" s="2">
        <f>AVERAGE(Table134589[[#This Row],[Estimated costs 1]:[Estimated costs 20]])</f>
        <v>0</v>
      </c>
      <c r="J215" s="2">
        <f>_xlfn.STDEV.P(Table134589[[#This Row],[Estimated costs 1]:[Estimated costs 20]])</f>
        <v>0</v>
      </c>
      <c r="K215" s="2" t="e">
        <f>Table134589[[#This Row],[Dev]]/Table134589[[#This Row],[Mean]]*100</f>
        <v>#DIV/0!</v>
      </c>
      <c r="L215" s="2">
        <f>Table134589[[#This Row],[Estimated costs 1]]-Table134589[[#This Row],[Actual cost]]</f>
        <v>0</v>
      </c>
      <c r="M215" s="2" t="e">
        <f>Table134589[[#This Row],[Diff 1]]/Table134589[[#This Row],[Actual cost]]*100</f>
        <v>#DIV/0!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</row>
    <row r="216" spans="1:33" hidden="1" x14ac:dyDescent="0.3">
      <c r="A216" t="s">
        <v>236</v>
      </c>
      <c r="B216">
        <v>214</v>
      </c>
      <c r="C216" t="str">
        <f>LEFT(Table134589[[#This Row],[Contingency id]])</f>
        <v>C</v>
      </c>
      <c r="D216">
        <v>0</v>
      </c>
      <c r="E216">
        <v>1.2875226039783001</v>
      </c>
      <c r="F216">
        <v>712</v>
      </c>
      <c r="G216">
        <v>553</v>
      </c>
      <c r="H216">
        <v>0</v>
      </c>
      <c r="I216" s="2">
        <f>AVERAGE(Table134589[[#This Row],[Estimated costs 1]:[Estimated costs 20]])</f>
        <v>0</v>
      </c>
      <c r="J216" s="2">
        <f>_xlfn.STDEV.P(Table134589[[#This Row],[Estimated costs 1]:[Estimated costs 20]])</f>
        <v>0</v>
      </c>
      <c r="K216" s="2" t="e">
        <f>Table134589[[#This Row],[Dev]]/Table134589[[#This Row],[Mean]]*100</f>
        <v>#DIV/0!</v>
      </c>
      <c r="L216" s="2">
        <f>Table134589[[#This Row],[Estimated costs 1]]-Table134589[[#This Row],[Actual cost]]</f>
        <v>0</v>
      </c>
      <c r="M216" s="2" t="e">
        <f>Table134589[[#This Row],[Diff 1]]/Table134589[[#This Row],[Actual cost]]*100</f>
        <v>#DIV/0!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</row>
    <row r="217" spans="1:33" hidden="1" x14ac:dyDescent="0.3">
      <c r="A217" t="s">
        <v>237</v>
      </c>
      <c r="B217">
        <v>215</v>
      </c>
      <c r="C217" t="str">
        <f>LEFT(Table134589[[#This Row],[Contingency id]])</f>
        <v>C</v>
      </c>
      <c r="D217">
        <v>0</v>
      </c>
      <c r="E217">
        <v>1.1034482758620601</v>
      </c>
      <c r="F217">
        <v>352</v>
      </c>
      <c r="G217">
        <v>319</v>
      </c>
      <c r="H217">
        <v>0</v>
      </c>
      <c r="I217" s="2">
        <f>AVERAGE(Table134589[[#This Row],[Estimated costs 1]:[Estimated costs 20]])</f>
        <v>0</v>
      </c>
      <c r="J217" s="2">
        <f>_xlfn.STDEV.P(Table134589[[#This Row],[Estimated costs 1]:[Estimated costs 20]])</f>
        <v>0</v>
      </c>
      <c r="K217" s="2" t="e">
        <f>Table134589[[#This Row],[Dev]]/Table134589[[#This Row],[Mean]]*100</f>
        <v>#DIV/0!</v>
      </c>
      <c r="L217" s="2">
        <f>Table134589[[#This Row],[Estimated costs 1]]-Table134589[[#This Row],[Actual cost]]</f>
        <v>0</v>
      </c>
      <c r="M217" s="2" t="e">
        <f>Table134589[[#This Row],[Diff 1]]/Table134589[[#This Row],[Actual cost]]*100</f>
        <v>#DIV/0!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</row>
    <row r="218" spans="1:33" hidden="1" x14ac:dyDescent="0.3">
      <c r="A218" t="s">
        <v>238</v>
      </c>
      <c r="B218">
        <v>216</v>
      </c>
      <c r="C218" t="str">
        <f>LEFT(Table134589[[#This Row],[Contingency id]])</f>
        <v>C</v>
      </c>
      <c r="D218">
        <v>0</v>
      </c>
      <c r="E218">
        <v>1.12460063897763</v>
      </c>
      <c r="F218">
        <v>352</v>
      </c>
      <c r="G218">
        <v>313</v>
      </c>
      <c r="H218">
        <v>0</v>
      </c>
      <c r="I218" s="2">
        <f>AVERAGE(Table134589[[#This Row],[Estimated costs 1]:[Estimated costs 20]])</f>
        <v>0</v>
      </c>
      <c r="J218" s="2">
        <f>_xlfn.STDEV.P(Table134589[[#This Row],[Estimated costs 1]:[Estimated costs 20]])</f>
        <v>0</v>
      </c>
      <c r="K218" s="2" t="e">
        <f>Table134589[[#This Row],[Dev]]/Table134589[[#This Row],[Mean]]*100</f>
        <v>#DIV/0!</v>
      </c>
      <c r="L218" s="2">
        <f>Table134589[[#This Row],[Estimated costs 1]]-Table134589[[#This Row],[Actual cost]]</f>
        <v>0</v>
      </c>
      <c r="M218" s="2" t="e">
        <f>Table134589[[#This Row],[Diff 1]]/Table134589[[#This Row],[Actual cost]]*100</f>
        <v>#DIV/0!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</row>
    <row r="219" spans="1:33" hidden="1" x14ac:dyDescent="0.3">
      <c r="A219" t="s">
        <v>239</v>
      </c>
      <c r="B219">
        <v>217</v>
      </c>
      <c r="C219" t="str">
        <f>LEFT(Table134589[[#This Row],[Contingency id]])</f>
        <v>C</v>
      </c>
      <c r="D219">
        <v>0</v>
      </c>
      <c r="E219">
        <v>1.08275862068965</v>
      </c>
      <c r="F219">
        <v>314</v>
      </c>
      <c r="G219">
        <v>290</v>
      </c>
      <c r="H219">
        <v>0</v>
      </c>
      <c r="I219" s="2">
        <f>AVERAGE(Table134589[[#This Row],[Estimated costs 1]:[Estimated costs 20]])</f>
        <v>0</v>
      </c>
      <c r="J219" s="2">
        <f>_xlfn.STDEV.P(Table134589[[#This Row],[Estimated costs 1]:[Estimated costs 20]])</f>
        <v>0</v>
      </c>
      <c r="K219" s="2" t="e">
        <f>Table134589[[#This Row],[Dev]]/Table134589[[#This Row],[Mean]]*100</f>
        <v>#DIV/0!</v>
      </c>
      <c r="L219" s="2">
        <f>Table134589[[#This Row],[Estimated costs 1]]-Table134589[[#This Row],[Actual cost]]</f>
        <v>0</v>
      </c>
      <c r="M219" s="2" t="e">
        <f>Table134589[[#This Row],[Diff 1]]/Table134589[[#This Row],[Actual cost]]*100</f>
        <v>#DIV/0!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</row>
    <row r="220" spans="1:33" hidden="1" x14ac:dyDescent="0.3">
      <c r="A220" t="s">
        <v>240</v>
      </c>
      <c r="B220">
        <v>218</v>
      </c>
      <c r="C220" t="str">
        <f>LEFT(Table134589[[#This Row],[Contingency id]])</f>
        <v>C</v>
      </c>
      <c r="D220">
        <v>0</v>
      </c>
      <c r="E220">
        <v>1.1095406360424001</v>
      </c>
      <c r="F220">
        <v>314</v>
      </c>
      <c r="G220">
        <v>283</v>
      </c>
      <c r="H220">
        <v>0</v>
      </c>
      <c r="I220" s="2">
        <f>AVERAGE(Table134589[[#This Row],[Estimated costs 1]:[Estimated costs 20]])</f>
        <v>0</v>
      </c>
      <c r="J220" s="2">
        <f>_xlfn.STDEV.P(Table134589[[#This Row],[Estimated costs 1]:[Estimated costs 20]])</f>
        <v>0</v>
      </c>
      <c r="K220" s="2" t="e">
        <f>Table134589[[#This Row],[Dev]]/Table134589[[#This Row],[Mean]]*100</f>
        <v>#DIV/0!</v>
      </c>
      <c r="L220" s="2">
        <f>Table134589[[#This Row],[Estimated costs 1]]-Table134589[[#This Row],[Actual cost]]</f>
        <v>0</v>
      </c>
      <c r="M220" s="2" t="e">
        <f>Table134589[[#This Row],[Diff 1]]/Table134589[[#This Row],[Actual cost]]*100</f>
        <v>#DIV/0!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</row>
    <row r="221" spans="1:33" hidden="1" x14ac:dyDescent="0.3">
      <c r="A221" t="s">
        <v>241</v>
      </c>
      <c r="B221">
        <v>219</v>
      </c>
      <c r="C221" t="str">
        <f>LEFT(Table134589[[#This Row],[Contingency id]])</f>
        <v>C</v>
      </c>
      <c r="D221">
        <v>0</v>
      </c>
      <c r="E221">
        <v>1.0427807486631</v>
      </c>
      <c r="F221">
        <v>195</v>
      </c>
      <c r="G221">
        <v>187</v>
      </c>
      <c r="H221">
        <v>0</v>
      </c>
      <c r="I221" s="2">
        <f>AVERAGE(Table134589[[#This Row],[Estimated costs 1]:[Estimated costs 20]])</f>
        <v>0</v>
      </c>
      <c r="J221" s="2">
        <f>_xlfn.STDEV.P(Table134589[[#This Row],[Estimated costs 1]:[Estimated costs 20]])</f>
        <v>0</v>
      </c>
      <c r="K221" s="2" t="e">
        <f>Table134589[[#This Row],[Dev]]/Table134589[[#This Row],[Mean]]*100</f>
        <v>#DIV/0!</v>
      </c>
      <c r="L221" s="2">
        <f>Table134589[[#This Row],[Estimated costs 1]]-Table134589[[#This Row],[Actual cost]]</f>
        <v>0</v>
      </c>
      <c r="M221" s="2" t="e">
        <f>Table134589[[#This Row],[Diff 1]]/Table134589[[#This Row],[Actual cost]]*100</f>
        <v>#DIV/0!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</row>
    <row r="222" spans="1:33" hidden="1" x14ac:dyDescent="0.3">
      <c r="A222" t="s">
        <v>242</v>
      </c>
      <c r="B222">
        <v>220</v>
      </c>
      <c r="C222" t="str">
        <f>LEFT(Table134589[[#This Row],[Contingency id]])</f>
        <v>C</v>
      </c>
      <c r="D222">
        <v>0</v>
      </c>
      <c r="E222">
        <v>1.0427807486631</v>
      </c>
      <c r="F222">
        <v>195</v>
      </c>
      <c r="G222">
        <v>187</v>
      </c>
      <c r="H222">
        <v>0</v>
      </c>
      <c r="I222" s="2">
        <f>AVERAGE(Table134589[[#This Row],[Estimated costs 1]:[Estimated costs 20]])</f>
        <v>0</v>
      </c>
      <c r="J222" s="2">
        <f>_xlfn.STDEV.P(Table134589[[#This Row],[Estimated costs 1]:[Estimated costs 20]])</f>
        <v>0</v>
      </c>
      <c r="K222" s="2" t="e">
        <f>Table134589[[#This Row],[Dev]]/Table134589[[#This Row],[Mean]]*100</f>
        <v>#DIV/0!</v>
      </c>
      <c r="L222" s="2">
        <f>Table134589[[#This Row],[Estimated costs 1]]-Table134589[[#This Row],[Actual cost]]</f>
        <v>0</v>
      </c>
      <c r="M222" s="2" t="e">
        <f>Table134589[[#This Row],[Diff 1]]/Table134589[[#This Row],[Actual cost]]*100</f>
        <v>#DIV/0!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</row>
    <row r="223" spans="1:33" hidden="1" x14ac:dyDescent="0.3">
      <c r="A223" t="s">
        <v>243</v>
      </c>
      <c r="B223">
        <v>221</v>
      </c>
      <c r="C223" t="str">
        <f>LEFT(Table134589[[#This Row],[Contingency id]])</f>
        <v>C</v>
      </c>
      <c r="D223">
        <v>0</v>
      </c>
      <c r="E223">
        <v>1.51949420442571</v>
      </c>
      <c r="F223">
        <v>1442</v>
      </c>
      <c r="G223">
        <v>949</v>
      </c>
      <c r="H223">
        <v>0</v>
      </c>
      <c r="I223" s="2">
        <f>AVERAGE(Table134589[[#This Row],[Estimated costs 1]:[Estimated costs 20]])</f>
        <v>0</v>
      </c>
      <c r="J223" s="2">
        <f>_xlfn.STDEV.P(Table134589[[#This Row],[Estimated costs 1]:[Estimated costs 20]])</f>
        <v>0</v>
      </c>
      <c r="K223" s="2" t="e">
        <f>Table134589[[#This Row],[Dev]]/Table134589[[#This Row],[Mean]]*100</f>
        <v>#DIV/0!</v>
      </c>
      <c r="L223" s="2">
        <f>Table134589[[#This Row],[Estimated costs 1]]-Table134589[[#This Row],[Actual cost]]</f>
        <v>0</v>
      </c>
      <c r="M223" s="2" t="e">
        <f>Table134589[[#This Row],[Diff 1]]/Table134589[[#This Row],[Actual cost]]*100</f>
        <v>#DIV/0!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</row>
    <row r="224" spans="1:33" hidden="1" x14ac:dyDescent="0.3">
      <c r="A224" t="s">
        <v>244</v>
      </c>
      <c r="B224">
        <v>222</v>
      </c>
      <c r="C224" t="str">
        <f>LEFT(Table134589[[#This Row],[Contingency id]])</f>
        <v>C</v>
      </c>
      <c r="D224">
        <v>0</v>
      </c>
      <c r="E224">
        <v>1.5313496280552601</v>
      </c>
      <c r="F224">
        <v>1441</v>
      </c>
      <c r="G224">
        <v>941</v>
      </c>
      <c r="H224">
        <v>0</v>
      </c>
      <c r="I224" s="2">
        <f>AVERAGE(Table134589[[#This Row],[Estimated costs 1]:[Estimated costs 20]])</f>
        <v>0</v>
      </c>
      <c r="J224" s="2">
        <f>_xlfn.STDEV.P(Table134589[[#This Row],[Estimated costs 1]:[Estimated costs 20]])</f>
        <v>0</v>
      </c>
      <c r="K224" s="2" t="e">
        <f>Table134589[[#This Row],[Dev]]/Table134589[[#This Row],[Mean]]*100</f>
        <v>#DIV/0!</v>
      </c>
      <c r="L224" s="2">
        <f>Table134589[[#This Row],[Estimated costs 1]]-Table134589[[#This Row],[Actual cost]]</f>
        <v>0</v>
      </c>
      <c r="M224" s="2" t="e">
        <f>Table134589[[#This Row],[Diff 1]]/Table134589[[#This Row],[Actual cost]]*100</f>
        <v>#DIV/0!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</row>
    <row r="225" spans="1:33" hidden="1" x14ac:dyDescent="0.3">
      <c r="A225" t="s">
        <v>245</v>
      </c>
      <c r="B225">
        <v>223</v>
      </c>
      <c r="C225" t="str">
        <f>LEFT(Table134589[[#This Row],[Contingency id]])</f>
        <v>C</v>
      </c>
      <c r="D225">
        <v>0</v>
      </c>
      <c r="E225">
        <v>1.27142857142857</v>
      </c>
      <c r="F225">
        <v>712</v>
      </c>
      <c r="G225">
        <v>560</v>
      </c>
      <c r="H225">
        <v>0</v>
      </c>
      <c r="I225" s="2">
        <f>AVERAGE(Table134589[[#This Row],[Estimated costs 1]:[Estimated costs 20]])</f>
        <v>0</v>
      </c>
      <c r="J225" s="2">
        <f>_xlfn.STDEV.P(Table134589[[#This Row],[Estimated costs 1]:[Estimated costs 20]])</f>
        <v>0</v>
      </c>
      <c r="K225" s="2" t="e">
        <f>Table134589[[#This Row],[Dev]]/Table134589[[#This Row],[Mean]]*100</f>
        <v>#DIV/0!</v>
      </c>
      <c r="L225" s="2">
        <f>Table134589[[#This Row],[Estimated costs 1]]-Table134589[[#This Row],[Actual cost]]</f>
        <v>0</v>
      </c>
      <c r="M225" s="2" t="e">
        <f>Table134589[[#This Row],[Diff 1]]/Table134589[[#This Row],[Actual cost]]*100</f>
        <v>#DIV/0!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</row>
    <row r="226" spans="1:33" hidden="1" x14ac:dyDescent="0.3">
      <c r="A226" t="s">
        <v>246</v>
      </c>
      <c r="B226">
        <v>224</v>
      </c>
      <c r="C226" t="str">
        <f>LEFT(Table134589[[#This Row],[Contingency id]])</f>
        <v>C</v>
      </c>
      <c r="D226">
        <v>0</v>
      </c>
      <c r="E226">
        <v>1.25795053003533</v>
      </c>
      <c r="F226">
        <v>712</v>
      </c>
      <c r="G226">
        <v>566</v>
      </c>
      <c r="H226">
        <v>0</v>
      </c>
      <c r="I226" s="2">
        <f>AVERAGE(Table134589[[#This Row],[Estimated costs 1]:[Estimated costs 20]])</f>
        <v>0</v>
      </c>
      <c r="J226" s="2">
        <f>_xlfn.STDEV.P(Table134589[[#This Row],[Estimated costs 1]:[Estimated costs 20]])</f>
        <v>0</v>
      </c>
      <c r="K226" s="2" t="e">
        <f>Table134589[[#This Row],[Dev]]/Table134589[[#This Row],[Mean]]*100</f>
        <v>#DIV/0!</v>
      </c>
      <c r="L226" s="2">
        <f>Table134589[[#This Row],[Estimated costs 1]]-Table134589[[#This Row],[Actual cost]]</f>
        <v>0</v>
      </c>
      <c r="M226" s="2" t="e">
        <f>Table134589[[#This Row],[Diff 1]]/Table134589[[#This Row],[Actual cost]]*100</f>
        <v>#DIV/0!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</row>
    <row r="227" spans="1:33" hidden="1" x14ac:dyDescent="0.3">
      <c r="A227" t="s">
        <v>247</v>
      </c>
      <c r="B227">
        <v>225</v>
      </c>
      <c r="C227" t="str">
        <f>LEFT(Table134589[[#This Row],[Contingency id]])</f>
        <v>C</v>
      </c>
      <c r="D227">
        <v>0</v>
      </c>
      <c r="E227">
        <v>1.42631578947368</v>
      </c>
      <c r="F227">
        <v>1084</v>
      </c>
      <c r="G227">
        <v>760</v>
      </c>
      <c r="H227">
        <v>0</v>
      </c>
      <c r="I227" s="2">
        <f>AVERAGE(Table134589[[#This Row],[Estimated costs 1]:[Estimated costs 20]])</f>
        <v>0</v>
      </c>
      <c r="J227" s="2">
        <f>_xlfn.STDEV.P(Table134589[[#This Row],[Estimated costs 1]:[Estimated costs 20]])</f>
        <v>0</v>
      </c>
      <c r="K227" s="2" t="e">
        <f>Table134589[[#This Row],[Dev]]/Table134589[[#This Row],[Mean]]*100</f>
        <v>#DIV/0!</v>
      </c>
      <c r="L227" s="2">
        <f>Table134589[[#This Row],[Estimated costs 1]]-Table134589[[#This Row],[Actual cost]]</f>
        <v>0</v>
      </c>
      <c r="M227" s="2" t="e">
        <f>Table134589[[#This Row],[Diff 1]]/Table134589[[#This Row],[Actual cost]]*100</f>
        <v>#DIV/0!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</row>
    <row r="228" spans="1:33" hidden="1" x14ac:dyDescent="0.3">
      <c r="A228" t="s">
        <v>248</v>
      </c>
      <c r="B228">
        <v>226</v>
      </c>
      <c r="C228" t="str">
        <f>LEFT(Table134589[[#This Row],[Contingency id]])</f>
        <v>C</v>
      </c>
      <c r="D228">
        <v>0</v>
      </c>
      <c r="E228">
        <v>1.3915275994865199</v>
      </c>
      <c r="F228">
        <v>1084</v>
      </c>
      <c r="G228">
        <v>779</v>
      </c>
      <c r="H228">
        <v>0</v>
      </c>
      <c r="I228" s="2">
        <f>AVERAGE(Table134589[[#This Row],[Estimated costs 1]:[Estimated costs 20]])</f>
        <v>0</v>
      </c>
      <c r="J228" s="2">
        <f>_xlfn.STDEV.P(Table134589[[#This Row],[Estimated costs 1]:[Estimated costs 20]])</f>
        <v>0</v>
      </c>
      <c r="K228" s="2" t="e">
        <f>Table134589[[#This Row],[Dev]]/Table134589[[#This Row],[Mean]]*100</f>
        <v>#DIV/0!</v>
      </c>
      <c r="L228" s="2">
        <f>Table134589[[#This Row],[Estimated costs 1]]-Table134589[[#This Row],[Actual cost]]</f>
        <v>0</v>
      </c>
      <c r="M228" s="2" t="e">
        <f>Table134589[[#This Row],[Diff 1]]/Table134589[[#This Row],[Actual cost]]*100</f>
        <v>#DIV/0!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</row>
    <row r="229" spans="1:33" hidden="1" x14ac:dyDescent="0.3">
      <c r="A229" t="s">
        <v>249</v>
      </c>
      <c r="B229">
        <v>227</v>
      </c>
      <c r="C229" t="str">
        <f>LEFT(Table134589[[#This Row],[Contingency id]])</f>
        <v>C</v>
      </c>
      <c r="D229">
        <v>0</v>
      </c>
      <c r="E229">
        <v>1.19836400817995</v>
      </c>
      <c r="F229">
        <v>586</v>
      </c>
      <c r="G229">
        <v>489</v>
      </c>
      <c r="H229">
        <v>0</v>
      </c>
      <c r="I229" s="2">
        <f>AVERAGE(Table134589[[#This Row],[Estimated costs 1]:[Estimated costs 20]])</f>
        <v>0</v>
      </c>
      <c r="J229" s="2">
        <f>_xlfn.STDEV.P(Table134589[[#This Row],[Estimated costs 1]:[Estimated costs 20]])</f>
        <v>0</v>
      </c>
      <c r="K229" s="2" t="e">
        <f>Table134589[[#This Row],[Dev]]/Table134589[[#This Row],[Mean]]*100</f>
        <v>#DIV/0!</v>
      </c>
      <c r="L229" s="2">
        <f>Table134589[[#This Row],[Estimated costs 1]]-Table134589[[#This Row],[Actual cost]]</f>
        <v>0</v>
      </c>
      <c r="M229" s="2" t="e">
        <f>Table134589[[#This Row],[Diff 1]]/Table134589[[#This Row],[Actual cost]]*100</f>
        <v>#DIV/0!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</row>
    <row r="230" spans="1:33" hidden="1" x14ac:dyDescent="0.3">
      <c r="A230" t="s">
        <v>250</v>
      </c>
      <c r="B230">
        <v>228</v>
      </c>
      <c r="C230" t="str">
        <f>LEFT(Table134589[[#This Row],[Contingency id]])</f>
        <v>C</v>
      </c>
      <c r="D230">
        <v>0</v>
      </c>
      <c r="E230">
        <v>1.1886409736308301</v>
      </c>
      <c r="F230">
        <v>586</v>
      </c>
      <c r="G230">
        <v>493</v>
      </c>
      <c r="H230">
        <v>0</v>
      </c>
      <c r="I230" s="2">
        <f>AVERAGE(Table134589[[#This Row],[Estimated costs 1]:[Estimated costs 20]])</f>
        <v>0</v>
      </c>
      <c r="J230" s="2">
        <f>_xlfn.STDEV.P(Table134589[[#This Row],[Estimated costs 1]:[Estimated costs 20]])</f>
        <v>0</v>
      </c>
      <c r="K230" s="2" t="e">
        <f>Table134589[[#This Row],[Dev]]/Table134589[[#This Row],[Mean]]*100</f>
        <v>#DIV/0!</v>
      </c>
      <c r="L230" s="2">
        <f>Table134589[[#This Row],[Estimated costs 1]]-Table134589[[#This Row],[Actual cost]]</f>
        <v>0</v>
      </c>
      <c r="M230" s="2" t="e">
        <f>Table134589[[#This Row],[Diff 1]]/Table134589[[#This Row],[Actual cost]]*100</f>
        <v>#DIV/0!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</row>
    <row r="231" spans="1:33" hidden="1" x14ac:dyDescent="0.3">
      <c r="A231" t="s">
        <v>251</v>
      </c>
      <c r="B231">
        <v>229</v>
      </c>
      <c r="C231" t="str">
        <f>LEFT(Table134589[[#This Row],[Contingency id]])</f>
        <v>C</v>
      </c>
      <c r="D231">
        <v>0</v>
      </c>
      <c r="E231">
        <v>1.3152639087018501</v>
      </c>
      <c r="F231">
        <v>922</v>
      </c>
      <c r="G231">
        <v>701</v>
      </c>
      <c r="H231">
        <v>0</v>
      </c>
      <c r="I231" s="2">
        <f>AVERAGE(Table134589[[#This Row],[Estimated costs 1]:[Estimated costs 20]])</f>
        <v>0</v>
      </c>
      <c r="J231" s="2">
        <f>_xlfn.STDEV.P(Table134589[[#This Row],[Estimated costs 1]:[Estimated costs 20]])</f>
        <v>0</v>
      </c>
      <c r="K231" s="2" t="e">
        <f>Table134589[[#This Row],[Dev]]/Table134589[[#This Row],[Mean]]*100</f>
        <v>#DIV/0!</v>
      </c>
      <c r="L231" s="2">
        <f>Table134589[[#This Row],[Estimated costs 1]]-Table134589[[#This Row],[Actual cost]]</f>
        <v>0</v>
      </c>
      <c r="M231" s="2" t="e">
        <f>Table134589[[#This Row],[Diff 1]]/Table134589[[#This Row],[Actual cost]]*100</f>
        <v>#DIV/0!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</row>
    <row r="232" spans="1:33" hidden="1" x14ac:dyDescent="0.3">
      <c r="A232" t="s">
        <v>252</v>
      </c>
      <c r="B232">
        <v>230</v>
      </c>
      <c r="C232" t="str">
        <f>LEFT(Table134589[[#This Row],[Contingency id]])</f>
        <v>C</v>
      </c>
      <c r="D232">
        <v>0</v>
      </c>
      <c r="E232">
        <v>1.36795252225519</v>
      </c>
      <c r="F232">
        <v>922</v>
      </c>
      <c r="G232">
        <v>674</v>
      </c>
      <c r="H232">
        <v>0</v>
      </c>
      <c r="I232" s="2">
        <f>AVERAGE(Table134589[[#This Row],[Estimated costs 1]:[Estimated costs 20]])</f>
        <v>0</v>
      </c>
      <c r="J232" s="2">
        <f>_xlfn.STDEV.P(Table134589[[#This Row],[Estimated costs 1]:[Estimated costs 20]])</f>
        <v>0</v>
      </c>
      <c r="K232" s="2" t="e">
        <f>Table134589[[#This Row],[Dev]]/Table134589[[#This Row],[Mean]]*100</f>
        <v>#DIV/0!</v>
      </c>
      <c r="L232" s="2">
        <f>Table134589[[#This Row],[Estimated costs 1]]-Table134589[[#This Row],[Actual cost]]</f>
        <v>0</v>
      </c>
      <c r="M232" s="2" t="e">
        <f>Table134589[[#This Row],[Diff 1]]/Table134589[[#This Row],[Actual cost]]*100</f>
        <v>#DIV/0!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</row>
    <row r="233" spans="1:33" hidden="1" x14ac:dyDescent="0.3">
      <c r="A233" t="s">
        <v>253</v>
      </c>
      <c r="B233">
        <v>231</v>
      </c>
      <c r="C233" t="str">
        <f>LEFT(Table134589[[#This Row],[Contingency id]])</f>
        <v>C</v>
      </c>
      <c r="D233">
        <v>0</v>
      </c>
      <c r="E233">
        <v>1.4755011135857401</v>
      </c>
      <c r="F233">
        <v>1325</v>
      </c>
      <c r="G233">
        <v>898</v>
      </c>
      <c r="H233">
        <v>0</v>
      </c>
      <c r="I233" s="2">
        <f>AVERAGE(Table134589[[#This Row],[Estimated costs 1]:[Estimated costs 20]])</f>
        <v>0</v>
      </c>
      <c r="J233" s="2">
        <f>_xlfn.STDEV.P(Table134589[[#This Row],[Estimated costs 1]:[Estimated costs 20]])</f>
        <v>0</v>
      </c>
      <c r="K233" s="2" t="e">
        <f>Table134589[[#This Row],[Dev]]/Table134589[[#This Row],[Mean]]*100</f>
        <v>#DIV/0!</v>
      </c>
      <c r="L233" s="2">
        <f>Table134589[[#This Row],[Estimated costs 1]]-Table134589[[#This Row],[Actual cost]]</f>
        <v>0</v>
      </c>
      <c r="M233" s="2" t="e">
        <f>Table134589[[#This Row],[Diff 1]]/Table134589[[#This Row],[Actual cost]]*100</f>
        <v>#DIV/0!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</row>
    <row r="234" spans="1:33" hidden="1" x14ac:dyDescent="0.3">
      <c r="A234" t="s">
        <v>254</v>
      </c>
      <c r="B234">
        <v>232</v>
      </c>
      <c r="C234" t="str">
        <f>LEFT(Table134589[[#This Row],[Contingency id]])</f>
        <v>C</v>
      </c>
      <c r="D234">
        <v>0</v>
      </c>
      <c r="E234">
        <v>1.54202586206896</v>
      </c>
      <c r="F234">
        <v>1431</v>
      </c>
      <c r="G234">
        <v>928</v>
      </c>
      <c r="H234">
        <v>0</v>
      </c>
      <c r="I234" s="2">
        <f>AVERAGE(Table134589[[#This Row],[Estimated costs 1]:[Estimated costs 20]])</f>
        <v>0</v>
      </c>
      <c r="J234" s="2">
        <f>_xlfn.STDEV.P(Table134589[[#This Row],[Estimated costs 1]:[Estimated costs 20]])</f>
        <v>0</v>
      </c>
      <c r="K234" s="2" t="e">
        <f>Table134589[[#This Row],[Dev]]/Table134589[[#This Row],[Mean]]*100</f>
        <v>#DIV/0!</v>
      </c>
      <c r="L234" s="2">
        <f>Table134589[[#This Row],[Estimated costs 1]]-Table134589[[#This Row],[Actual cost]]</f>
        <v>0</v>
      </c>
      <c r="M234" s="2" t="e">
        <f>Table134589[[#This Row],[Diff 1]]/Table134589[[#This Row],[Actual cost]]*100</f>
        <v>#DIV/0!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</row>
    <row r="235" spans="1:33" hidden="1" x14ac:dyDescent="0.3">
      <c r="A235" t="s">
        <v>255</v>
      </c>
      <c r="B235">
        <v>233</v>
      </c>
      <c r="C235" t="str">
        <f>LEFT(Table134589[[#This Row],[Contingency id]])</f>
        <v>C</v>
      </c>
      <c r="D235">
        <v>0</v>
      </c>
      <c r="E235">
        <v>1.5658587987355099</v>
      </c>
      <c r="F235">
        <v>1486</v>
      </c>
      <c r="G235">
        <v>949</v>
      </c>
      <c r="H235">
        <v>0</v>
      </c>
      <c r="I235" s="2">
        <f>AVERAGE(Table134589[[#This Row],[Estimated costs 1]:[Estimated costs 20]])</f>
        <v>0</v>
      </c>
      <c r="J235" s="2">
        <f>_xlfn.STDEV.P(Table134589[[#This Row],[Estimated costs 1]:[Estimated costs 20]])</f>
        <v>0</v>
      </c>
      <c r="K235" s="2" t="e">
        <f>Table134589[[#This Row],[Dev]]/Table134589[[#This Row],[Mean]]*100</f>
        <v>#DIV/0!</v>
      </c>
      <c r="L235" s="2">
        <f>Table134589[[#This Row],[Estimated costs 1]]-Table134589[[#This Row],[Actual cost]]</f>
        <v>0</v>
      </c>
      <c r="M235" s="2" t="e">
        <f>Table134589[[#This Row],[Diff 1]]/Table134589[[#This Row],[Actual cost]]*100</f>
        <v>#DIV/0!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</row>
    <row r="236" spans="1:33" hidden="1" x14ac:dyDescent="0.3">
      <c r="A236" t="s">
        <v>256</v>
      </c>
      <c r="B236">
        <v>234</v>
      </c>
      <c r="C236" t="str">
        <f>LEFT(Table134589[[#This Row],[Contingency id]])</f>
        <v>C</v>
      </c>
      <c r="D236">
        <v>0</v>
      </c>
      <c r="E236">
        <v>1.625</v>
      </c>
      <c r="F236">
        <v>1573</v>
      </c>
      <c r="G236">
        <v>968</v>
      </c>
      <c r="H236">
        <v>0</v>
      </c>
      <c r="I236" s="2">
        <f>AVERAGE(Table134589[[#This Row],[Estimated costs 1]:[Estimated costs 20]])</f>
        <v>0</v>
      </c>
      <c r="J236" s="2">
        <f>_xlfn.STDEV.P(Table134589[[#This Row],[Estimated costs 1]:[Estimated costs 20]])</f>
        <v>0</v>
      </c>
      <c r="K236" s="2" t="e">
        <f>Table134589[[#This Row],[Dev]]/Table134589[[#This Row],[Mean]]*100</f>
        <v>#DIV/0!</v>
      </c>
      <c r="L236" s="2">
        <f>Table134589[[#This Row],[Estimated costs 1]]-Table134589[[#This Row],[Actual cost]]</f>
        <v>0</v>
      </c>
      <c r="M236" s="2" t="e">
        <f>Table134589[[#This Row],[Diff 1]]/Table134589[[#This Row],[Actual cost]]*100</f>
        <v>#DIV/0!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</row>
    <row r="237" spans="1:33" hidden="1" x14ac:dyDescent="0.3">
      <c r="A237" t="s">
        <v>257</v>
      </c>
      <c r="B237">
        <v>235</v>
      </c>
      <c r="C237" t="str">
        <f>LEFT(Table134589[[#This Row],[Contingency id]])</f>
        <v>A</v>
      </c>
      <c r="D237">
        <v>0</v>
      </c>
      <c r="E237">
        <v>1.03448275862068</v>
      </c>
      <c r="F237">
        <v>90</v>
      </c>
      <c r="G237">
        <v>87</v>
      </c>
      <c r="H237">
        <v>0</v>
      </c>
      <c r="I237" s="2">
        <f>AVERAGE(Table134589[[#This Row],[Estimated costs 1]:[Estimated costs 20]])</f>
        <v>0</v>
      </c>
      <c r="J237" s="2">
        <f>_xlfn.STDEV.P(Table134589[[#This Row],[Estimated costs 1]:[Estimated costs 20]])</f>
        <v>0</v>
      </c>
      <c r="K237" s="2" t="e">
        <f>Table134589[[#This Row],[Dev]]/Table134589[[#This Row],[Mean]]*100</f>
        <v>#DIV/0!</v>
      </c>
      <c r="L237" s="2">
        <f>Table134589[[#This Row],[Estimated costs 1]]-Table134589[[#This Row],[Actual cost]]</f>
        <v>0</v>
      </c>
      <c r="M237" s="2" t="e">
        <f>Table134589[[#This Row],[Diff 1]]/Table134589[[#This Row],[Actual cost]]*100</f>
        <v>#DIV/0!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</row>
    <row r="238" spans="1:33" hidden="1" x14ac:dyDescent="0.3">
      <c r="A238" t="s">
        <v>258</v>
      </c>
      <c r="B238">
        <v>236</v>
      </c>
      <c r="C238" t="str">
        <f>LEFT(Table134589[[#This Row],[Contingency id]])</f>
        <v>A</v>
      </c>
      <c r="D238">
        <v>0</v>
      </c>
      <c r="E238">
        <v>1.03448275862068</v>
      </c>
      <c r="F238">
        <v>90</v>
      </c>
      <c r="G238">
        <v>87</v>
      </c>
      <c r="H238">
        <v>0</v>
      </c>
      <c r="I238" s="2">
        <f>AVERAGE(Table134589[[#This Row],[Estimated costs 1]:[Estimated costs 20]])</f>
        <v>0</v>
      </c>
      <c r="J238" s="2">
        <f>_xlfn.STDEV.P(Table134589[[#This Row],[Estimated costs 1]:[Estimated costs 20]])</f>
        <v>0</v>
      </c>
      <c r="K238" s="2" t="e">
        <f>Table134589[[#This Row],[Dev]]/Table134589[[#This Row],[Mean]]*100</f>
        <v>#DIV/0!</v>
      </c>
      <c r="L238" s="2">
        <f>Table134589[[#This Row],[Estimated costs 1]]-Table134589[[#This Row],[Actual cost]]</f>
        <v>0</v>
      </c>
      <c r="M238" s="2" t="e">
        <f>Table134589[[#This Row],[Diff 1]]/Table134589[[#This Row],[Actual cost]]*100</f>
        <v>#DIV/0!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</row>
    <row r="239" spans="1:33" hidden="1" x14ac:dyDescent="0.3">
      <c r="A239" t="s">
        <v>259</v>
      </c>
      <c r="B239">
        <v>237</v>
      </c>
      <c r="C239" t="str">
        <f>LEFT(Table134589[[#This Row],[Contingency id]])</f>
        <v>A</v>
      </c>
      <c r="D239">
        <v>0</v>
      </c>
      <c r="E239">
        <v>1.02272727272727</v>
      </c>
      <c r="F239">
        <v>90</v>
      </c>
      <c r="G239">
        <v>88</v>
      </c>
      <c r="H239">
        <v>0</v>
      </c>
      <c r="I239" s="2">
        <f>AVERAGE(Table134589[[#This Row],[Estimated costs 1]:[Estimated costs 20]])</f>
        <v>0</v>
      </c>
      <c r="J239" s="2">
        <f>_xlfn.STDEV.P(Table134589[[#This Row],[Estimated costs 1]:[Estimated costs 20]])</f>
        <v>0</v>
      </c>
      <c r="K239" s="2" t="e">
        <f>Table134589[[#This Row],[Dev]]/Table134589[[#This Row],[Mean]]*100</f>
        <v>#DIV/0!</v>
      </c>
      <c r="L239" s="2">
        <f>Table134589[[#This Row],[Estimated costs 1]]-Table134589[[#This Row],[Actual cost]]</f>
        <v>0</v>
      </c>
      <c r="M239" s="2" t="e">
        <f>Table134589[[#This Row],[Diff 1]]/Table134589[[#This Row],[Actual cost]]*100</f>
        <v>#DIV/0!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</row>
    <row r="240" spans="1:33" hidden="1" x14ac:dyDescent="0.3">
      <c r="A240" t="s">
        <v>260</v>
      </c>
      <c r="B240">
        <v>238</v>
      </c>
      <c r="C240" t="str">
        <f>LEFT(Table134589[[#This Row],[Contingency id]])</f>
        <v>A</v>
      </c>
      <c r="D240">
        <v>0</v>
      </c>
      <c r="E240">
        <v>1.02272727272727</v>
      </c>
      <c r="F240">
        <v>90</v>
      </c>
      <c r="G240">
        <v>88</v>
      </c>
      <c r="H240">
        <v>0</v>
      </c>
      <c r="I240" s="2">
        <f>AVERAGE(Table134589[[#This Row],[Estimated costs 1]:[Estimated costs 20]])</f>
        <v>0</v>
      </c>
      <c r="J240" s="2">
        <f>_xlfn.STDEV.P(Table134589[[#This Row],[Estimated costs 1]:[Estimated costs 20]])</f>
        <v>0</v>
      </c>
      <c r="K240" s="2" t="e">
        <f>Table134589[[#This Row],[Dev]]/Table134589[[#This Row],[Mean]]*100</f>
        <v>#DIV/0!</v>
      </c>
      <c r="L240" s="2">
        <f>Table134589[[#This Row],[Estimated costs 1]]-Table134589[[#This Row],[Actual cost]]</f>
        <v>0</v>
      </c>
      <c r="M240" s="2" t="e">
        <f>Table134589[[#This Row],[Diff 1]]/Table134589[[#This Row],[Actual cost]]*100</f>
        <v>#DIV/0!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</row>
    <row r="241" spans="1:33" hidden="1" x14ac:dyDescent="0.3">
      <c r="A241" t="s">
        <v>261</v>
      </c>
      <c r="B241">
        <v>239</v>
      </c>
      <c r="C241" t="str">
        <f>LEFT(Table134589[[#This Row],[Contingency id]])</f>
        <v>A</v>
      </c>
      <c r="D241">
        <v>0</v>
      </c>
      <c r="E241">
        <v>1.02272727272727</v>
      </c>
      <c r="F241">
        <v>90</v>
      </c>
      <c r="G241">
        <v>88</v>
      </c>
      <c r="H241">
        <v>0</v>
      </c>
      <c r="I241" s="2">
        <f>AVERAGE(Table134589[[#This Row],[Estimated costs 1]:[Estimated costs 20]])</f>
        <v>0</v>
      </c>
      <c r="J241" s="2">
        <f>_xlfn.STDEV.P(Table134589[[#This Row],[Estimated costs 1]:[Estimated costs 20]])</f>
        <v>0</v>
      </c>
      <c r="K241" s="2" t="e">
        <f>Table134589[[#This Row],[Dev]]/Table134589[[#This Row],[Mean]]*100</f>
        <v>#DIV/0!</v>
      </c>
      <c r="L241" s="2">
        <f>Table134589[[#This Row],[Estimated costs 1]]-Table134589[[#This Row],[Actual cost]]</f>
        <v>0</v>
      </c>
      <c r="M241" s="2" t="e">
        <f>Table134589[[#This Row],[Diff 1]]/Table134589[[#This Row],[Actual cost]]*100</f>
        <v>#DIV/0!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</row>
    <row r="242" spans="1:33" hidden="1" x14ac:dyDescent="0.3">
      <c r="A242" t="s">
        <v>262</v>
      </c>
      <c r="B242">
        <v>240</v>
      </c>
      <c r="C242" t="str">
        <f>LEFT(Table134589[[#This Row],[Contingency id]])</f>
        <v>A</v>
      </c>
      <c r="D242">
        <v>0</v>
      </c>
      <c r="E242">
        <v>1.03448275862068</v>
      </c>
      <c r="F242">
        <v>90</v>
      </c>
      <c r="G242">
        <v>87</v>
      </c>
      <c r="H242">
        <v>0</v>
      </c>
      <c r="I242" s="2">
        <f>AVERAGE(Table134589[[#This Row],[Estimated costs 1]:[Estimated costs 20]])</f>
        <v>0</v>
      </c>
      <c r="J242" s="2">
        <f>_xlfn.STDEV.P(Table134589[[#This Row],[Estimated costs 1]:[Estimated costs 20]])</f>
        <v>0</v>
      </c>
      <c r="K242" s="2" t="e">
        <f>Table134589[[#This Row],[Dev]]/Table134589[[#This Row],[Mean]]*100</f>
        <v>#DIV/0!</v>
      </c>
      <c r="L242" s="2">
        <f>Table134589[[#This Row],[Estimated costs 1]]-Table134589[[#This Row],[Actual cost]]</f>
        <v>0</v>
      </c>
      <c r="M242" s="2" t="e">
        <f>Table134589[[#This Row],[Diff 1]]/Table134589[[#This Row],[Actual cost]]*100</f>
        <v>#DIV/0!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</row>
    <row r="243" spans="1:33" hidden="1" x14ac:dyDescent="0.3">
      <c r="A243" t="s">
        <v>263</v>
      </c>
      <c r="B243">
        <v>241</v>
      </c>
      <c r="C243" t="str">
        <f>LEFT(Table134589[[#This Row],[Contingency id]])</f>
        <v>A</v>
      </c>
      <c r="D243">
        <v>0</v>
      </c>
      <c r="E243">
        <v>1.02298850574712</v>
      </c>
      <c r="F243">
        <v>89</v>
      </c>
      <c r="G243">
        <v>87</v>
      </c>
      <c r="H243">
        <v>0</v>
      </c>
      <c r="I243" s="2">
        <f>AVERAGE(Table134589[[#This Row],[Estimated costs 1]:[Estimated costs 20]])</f>
        <v>0</v>
      </c>
      <c r="J243" s="2">
        <f>_xlfn.STDEV.P(Table134589[[#This Row],[Estimated costs 1]:[Estimated costs 20]])</f>
        <v>0</v>
      </c>
      <c r="K243" s="2" t="e">
        <f>Table134589[[#This Row],[Dev]]/Table134589[[#This Row],[Mean]]*100</f>
        <v>#DIV/0!</v>
      </c>
      <c r="L243" s="2">
        <f>Table134589[[#This Row],[Estimated costs 1]]-Table134589[[#This Row],[Actual cost]]</f>
        <v>0</v>
      </c>
      <c r="M243" s="2" t="e">
        <f>Table134589[[#This Row],[Diff 1]]/Table134589[[#This Row],[Actual cost]]*100</f>
        <v>#DIV/0!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</row>
    <row r="244" spans="1:33" hidden="1" x14ac:dyDescent="0.3">
      <c r="A244" t="s">
        <v>264</v>
      </c>
      <c r="B244">
        <v>242</v>
      </c>
      <c r="C244" t="str">
        <f>LEFT(Table134589[[#This Row],[Contingency id]])</f>
        <v>A</v>
      </c>
      <c r="D244">
        <v>0</v>
      </c>
      <c r="E244">
        <v>1.04838709677419</v>
      </c>
      <c r="F244">
        <v>65</v>
      </c>
      <c r="G244">
        <v>62</v>
      </c>
      <c r="H244">
        <v>0</v>
      </c>
      <c r="I244" s="2">
        <f>AVERAGE(Table134589[[#This Row],[Estimated costs 1]:[Estimated costs 20]])</f>
        <v>0</v>
      </c>
      <c r="J244" s="2">
        <f>_xlfn.STDEV.P(Table134589[[#This Row],[Estimated costs 1]:[Estimated costs 20]])</f>
        <v>0</v>
      </c>
      <c r="K244" s="2" t="e">
        <f>Table134589[[#This Row],[Dev]]/Table134589[[#This Row],[Mean]]*100</f>
        <v>#DIV/0!</v>
      </c>
      <c r="L244" s="2">
        <f>Table134589[[#This Row],[Estimated costs 1]]-Table134589[[#This Row],[Actual cost]]</f>
        <v>0</v>
      </c>
      <c r="M244" s="2" t="e">
        <f>Table134589[[#This Row],[Diff 1]]/Table134589[[#This Row],[Actual cost]]*100</f>
        <v>#DIV/0!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</row>
    <row r="245" spans="1:33" hidden="1" x14ac:dyDescent="0.3">
      <c r="A245" t="s">
        <v>265</v>
      </c>
      <c r="B245">
        <v>243</v>
      </c>
      <c r="C245" t="str">
        <f>LEFT(Table134589[[#This Row],[Contingency id]])</f>
        <v>A</v>
      </c>
      <c r="D245">
        <v>0</v>
      </c>
      <c r="E245">
        <v>1.0163934426229499</v>
      </c>
      <c r="F245">
        <v>62</v>
      </c>
      <c r="G245">
        <v>61</v>
      </c>
      <c r="H245">
        <v>0</v>
      </c>
      <c r="I245" s="2">
        <f>AVERAGE(Table134589[[#This Row],[Estimated costs 1]:[Estimated costs 20]])</f>
        <v>0</v>
      </c>
      <c r="J245" s="2">
        <f>_xlfn.STDEV.P(Table134589[[#This Row],[Estimated costs 1]:[Estimated costs 20]])</f>
        <v>0</v>
      </c>
      <c r="K245" s="2" t="e">
        <f>Table134589[[#This Row],[Dev]]/Table134589[[#This Row],[Mean]]*100</f>
        <v>#DIV/0!</v>
      </c>
      <c r="L245" s="2">
        <f>Table134589[[#This Row],[Estimated costs 1]]-Table134589[[#This Row],[Actual cost]]</f>
        <v>0</v>
      </c>
      <c r="M245" s="2" t="e">
        <f>Table134589[[#This Row],[Diff 1]]/Table134589[[#This Row],[Actual cost]]*100</f>
        <v>#DIV/0!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</row>
    <row r="246" spans="1:33" hidden="1" x14ac:dyDescent="0.3">
      <c r="A246" t="s">
        <v>266</v>
      </c>
      <c r="B246">
        <v>244</v>
      </c>
      <c r="C246" t="str">
        <f>LEFT(Table134589[[#This Row],[Contingency id]])</f>
        <v>A</v>
      </c>
      <c r="D246">
        <v>0</v>
      </c>
      <c r="E246">
        <v>1.0163934426229499</v>
      </c>
      <c r="F246">
        <v>62</v>
      </c>
      <c r="G246">
        <v>61</v>
      </c>
      <c r="H246">
        <v>0</v>
      </c>
      <c r="I246" s="2">
        <f>AVERAGE(Table134589[[#This Row],[Estimated costs 1]:[Estimated costs 20]])</f>
        <v>0</v>
      </c>
      <c r="J246" s="2">
        <f>_xlfn.STDEV.P(Table134589[[#This Row],[Estimated costs 1]:[Estimated costs 20]])</f>
        <v>0</v>
      </c>
      <c r="K246" s="2" t="e">
        <f>Table134589[[#This Row],[Dev]]/Table134589[[#This Row],[Mean]]*100</f>
        <v>#DIV/0!</v>
      </c>
      <c r="L246" s="2">
        <f>Table134589[[#This Row],[Estimated costs 1]]-Table134589[[#This Row],[Actual cost]]</f>
        <v>0</v>
      </c>
      <c r="M246" s="2" t="e">
        <f>Table134589[[#This Row],[Diff 1]]/Table134589[[#This Row],[Actual cost]]*100</f>
        <v>#DIV/0!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</row>
    <row r="247" spans="1:33" hidden="1" x14ac:dyDescent="0.3">
      <c r="A247" t="s">
        <v>267</v>
      </c>
      <c r="B247">
        <v>245</v>
      </c>
      <c r="C247" t="str">
        <f>LEFT(Table134589[[#This Row],[Contingency id]])</f>
        <v>A</v>
      </c>
      <c r="D247">
        <v>0</v>
      </c>
      <c r="E247">
        <v>1.04705882352941</v>
      </c>
      <c r="F247">
        <v>89</v>
      </c>
      <c r="G247">
        <v>85</v>
      </c>
      <c r="H247">
        <v>0</v>
      </c>
      <c r="I247" s="2">
        <f>AVERAGE(Table134589[[#This Row],[Estimated costs 1]:[Estimated costs 20]])</f>
        <v>0</v>
      </c>
      <c r="J247" s="2">
        <f>_xlfn.STDEV.P(Table134589[[#This Row],[Estimated costs 1]:[Estimated costs 20]])</f>
        <v>0</v>
      </c>
      <c r="K247" s="2" t="e">
        <f>Table134589[[#This Row],[Dev]]/Table134589[[#This Row],[Mean]]*100</f>
        <v>#DIV/0!</v>
      </c>
      <c r="L247" s="2">
        <f>Table134589[[#This Row],[Estimated costs 1]]-Table134589[[#This Row],[Actual cost]]</f>
        <v>0</v>
      </c>
      <c r="M247" s="2" t="e">
        <f>Table134589[[#This Row],[Diff 1]]/Table134589[[#This Row],[Actual cost]]*100</f>
        <v>#DIV/0!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</row>
    <row r="248" spans="1:33" hidden="1" x14ac:dyDescent="0.3">
      <c r="A248" t="s">
        <v>268</v>
      </c>
      <c r="B248">
        <v>246</v>
      </c>
      <c r="C248" t="str">
        <f>LEFT(Table134589[[#This Row],[Contingency id]])</f>
        <v>A</v>
      </c>
      <c r="D248">
        <v>0</v>
      </c>
      <c r="E248">
        <v>1</v>
      </c>
      <c r="F248">
        <v>89</v>
      </c>
      <c r="G248">
        <v>89</v>
      </c>
      <c r="H248">
        <v>0</v>
      </c>
      <c r="I248" s="2">
        <f>AVERAGE(Table134589[[#This Row],[Estimated costs 1]:[Estimated costs 20]])</f>
        <v>0</v>
      </c>
      <c r="J248" s="2">
        <f>_xlfn.STDEV.P(Table134589[[#This Row],[Estimated costs 1]:[Estimated costs 20]])</f>
        <v>0</v>
      </c>
      <c r="K248" s="2" t="e">
        <f>Table134589[[#This Row],[Dev]]/Table134589[[#This Row],[Mean]]*100</f>
        <v>#DIV/0!</v>
      </c>
      <c r="L248" s="2">
        <f>Table134589[[#This Row],[Estimated costs 1]]-Table134589[[#This Row],[Actual cost]]</f>
        <v>0</v>
      </c>
      <c r="M248" s="2" t="e">
        <f>Table134589[[#This Row],[Diff 1]]/Table134589[[#This Row],[Actual cost]]*100</f>
        <v>#DIV/0!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</row>
    <row r="249" spans="1:33" hidden="1" x14ac:dyDescent="0.3">
      <c r="A249" t="s">
        <v>269</v>
      </c>
      <c r="B249">
        <v>247</v>
      </c>
      <c r="C249" t="str">
        <f>LEFT(Table134589[[#This Row],[Contingency id]])</f>
        <v>A</v>
      </c>
      <c r="D249">
        <v>0</v>
      </c>
      <c r="E249">
        <v>1.01136363636363</v>
      </c>
      <c r="F249">
        <v>89</v>
      </c>
      <c r="G249">
        <v>88</v>
      </c>
      <c r="H249">
        <v>0</v>
      </c>
      <c r="I249" s="2">
        <f>AVERAGE(Table134589[[#This Row],[Estimated costs 1]:[Estimated costs 20]])</f>
        <v>0</v>
      </c>
      <c r="J249" s="2">
        <f>_xlfn.STDEV.P(Table134589[[#This Row],[Estimated costs 1]:[Estimated costs 20]])</f>
        <v>0</v>
      </c>
      <c r="K249" s="2" t="e">
        <f>Table134589[[#This Row],[Dev]]/Table134589[[#This Row],[Mean]]*100</f>
        <v>#DIV/0!</v>
      </c>
      <c r="L249" s="2">
        <f>Table134589[[#This Row],[Estimated costs 1]]-Table134589[[#This Row],[Actual cost]]</f>
        <v>0</v>
      </c>
      <c r="M249" s="2" t="e">
        <f>Table134589[[#This Row],[Diff 1]]/Table134589[[#This Row],[Actual cost]]*100</f>
        <v>#DIV/0!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</row>
    <row r="250" spans="1:33" hidden="1" x14ac:dyDescent="0.3">
      <c r="A250" t="s">
        <v>270</v>
      </c>
      <c r="B250">
        <v>248</v>
      </c>
      <c r="C250" t="str">
        <f>LEFT(Table134589[[#This Row],[Contingency id]])</f>
        <v>A</v>
      </c>
      <c r="D250">
        <v>0</v>
      </c>
      <c r="E250">
        <v>1.0317460317460301</v>
      </c>
      <c r="F250">
        <v>65</v>
      </c>
      <c r="G250">
        <v>63</v>
      </c>
      <c r="H250">
        <v>0</v>
      </c>
      <c r="I250" s="2">
        <f>AVERAGE(Table134589[[#This Row],[Estimated costs 1]:[Estimated costs 20]])</f>
        <v>0</v>
      </c>
      <c r="J250" s="2">
        <f>_xlfn.STDEV.P(Table134589[[#This Row],[Estimated costs 1]:[Estimated costs 20]])</f>
        <v>0</v>
      </c>
      <c r="K250" s="2" t="e">
        <f>Table134589[[#This Row],[Dev]]/Table134589[[#This Row],[Mean]]*100</f>
        <v>#DIV/0!</v>
      </c>
      <c r="L250" s="2">
        <f>Table134589[[#This Row],[Estimated costs 1]]-Table134589[[#This Row],[Actual cost]]</f>
        <v>0</v>
      </c>
      <c r="M250" s="2" t="e">
        <f>Table134589[[#This Row],[Diff 1]]/Table134589[[#This Row],[Actual cost]]*100</f>
        <v>#DIV/0!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</row>
    <row r="251" spans="1:33" hidden="1" x14ac:dyDescent="0.3">
      <c r="A251" t="s">
        <v>271</v>
      </c>
      <c r="B251">
        <v>249</v>
      </c>
      <c r="C251" t="str">
        <f>LEFT(Table134589[[#This Row],[Contingency id]])</f>
        <v>A</v>
      </c>
      <c r="D251">
        <v>0</v>
      </c>
      <c r="E251">
        <v>1</v>
      </c>
      <c r="F251">
        <v>89</v>
      </c>
      <c r="G251">
        <v>89</v>
      </c>
      <c r="H251">
        <v>0</v>
      </c>
      <c r="I251" s="2">
        <f>AVERAGE(Table134589[[#This Row],[Estimated costs 1]:[Estimated costs 20]])</f>
        <v>0</v>
      </c>
      <c r="J251" s="2">
        <f>_xlfn.STDEV.P(Table134589[[#This Row],[Estimated costs 1]:[Estimated costs 20]])</f>
        <v>0</v>
      </c>
      <c r="K251" s="2" t="e">
        <f>Table134589[[#This Row],[Dev]]/Table134589[[#This Row],[Mean]]*100</f>
        <v>#DIV/0!</v>
      </c>
      <c r="L251" s="2">
        <f>Table134589[[#This Row],[Estimated costs 1]]-Table134589[[#This Row],[Actual cost]]</f>
        <v>0</v>
      </c>
      <c r="M251" s="2" t="e">
        <f>Table134589[[#This Row],[Diff 1]]/Table134589[[#This Row],[Actual cost]]*100</f>
        <v>#DIV/0!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</row>
    <row r="252" spans="1:33" hidden="1" x14ac:dyDescent="0.3">
      <c r="A252" t="s">
        <v>272</v>
      </c>
      <c r="B252">
        <v>250</v>
      </c>
      <c r="C252" t="str">
        <f>LEFT(Table134589[[#This Row],[Contingency id]])</f>
        <v>A</v>
      </c>
      <c r="D252">
        <v>0</v>
      </c>
      <c r="E252">
        <v>1.0317460317460301</v>
      </c>
      <c r="F252">
        <v>65</v>
      </c>
      <c r="G252">
        <v>63</v>
      </c>
      <c r="H252">
        <v>0</v>
      </c>
      <c r="I252" s="2">
        <f>AVERAGE(Table134589[[#This Row],[Estimated costs 1]:[Estimated costs 20]])</f>
        <v>0</v>
      </c>
      <c r="J252" s="2">
        <f>_xlfn.STDEV.P(Table134589[[#This Row],[Estimated costs 1]:[Estimated costs 20]])</f>
        <v>0</v>
      </c>
      <c r="K252" s="2" t="e">
        <f>Table134589[[#This Row],[Dev]]/Table134589[[#This Row],[Mean]]*100</f>
        <v>#DIV/0!</v>
      </c>
      <c r="L252" s="2">
        <f>Table134589[[#This Row],[Estimated costs 1]]-Table134589[[#This Row],[Actual cost]]</f>
        <v>0</v>
      </c>
      <c r="M252" s="2" t="e">
        <f>Table134589[[#This Row],[Diff 1]]/Table134589[[#This Row],[Actual cost]]*100</f>
        <v>#DIV/0!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</row>
    <row r="253" spans="1:33" hidden="1" x14ac:dyDescent="0.3">
      <c r="A253" t="s">
        <v>273</v>
      </c>
      <c r="B253">
        <v>251</v>
      </c>
      <c r="C253" t="str">
        <f>LEFT(Table134589[[#This Row],[Contingency id]])</f>
        <v>A</v>
      </c>
      <c r="D253">
        <v>0</v>
      </c>
      <c r="E253">
        <v>1.04705882352941</v>
      </c>
      <c r="F253">
        <v>89</v>
      </c>
      <c r="G253">
        <v>85</v>
      </c>
      <c r="H253">
        <v>0</v>
      </c>
      <c r="I253" s="2">
        <f>AVERAGE(Table134589[[#This Row],[Estimated costs 1]:[Estimated costs 20]])</f>
        <v>0</v>
      </c>
      <c r="J253" s="2">
        <f>_xlfn.STDEV.P(Table134589[[#This Row],[Estimated costs 1]:[Estimated costs 20]])</f>
        <v>0</v>
      </c>
      <c r="K253" s="2" t="e">
        <f>Table134589[[#This Row],[Dev]]/Table134589[[#This Row],[Mean]]*100</f>
        <v>#DIV/0!</v>
      </c>
      <c r="L253" s="2">
        <f>Table134589[[#This Row],[Estimated costs 1]]-Table134589[[#This Row],[Actual cost]]</f>
        <v>0</v>
      </c>
      <c r="M253" s="2" t="e">
        <f>Table134589[[#This Row],[Diff 1]]/Table134589[[#This Row],[Actual cost]]*100</f>
        <v>#DIV/0!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</row>
    <row r="254" spans="1:33" hidden="1" x14ac:dyDescent="0.3">
      <c r="A254" t="s">
        <v>274</v>
      </c>
      <c r="B254">
        <v>252</v>
      </c>
      <c r="C254" t="str">
        <f>LEFT(Table134589[[#This Row],[Contingency id]])</f>
        <v>A</v>
      </c>
      <c r="D254">
        <v>0</v>
      </c>
      <c r="E254">
        <v>1.04705882352941</v>
      </c>
      <c r="F254">
        <v>89</v>
      </c>
      <c r="G254">
        <v>85</v>
      </c>
      <c r="H254">
        <v>0</v>
      </c>
      <c r="I254" s="2">
        <f>AVERAGE(Table134589[[#This Row],[Estimated costs 1]:[Estimated costs 20]])</f>
        <v>0</v>
      </c>
      <c r="J254" s="2">
        <f>_xlfn.STDEV.P(Table134589[[#This Row],[Estimated costs 1]:[Estimated costs 20]])</f>
        <v>0</v>
      </c>
      <c r="K254" s="2" t="e">
        <f>Table134589[[#This Row],[Dev]]/Table134589[[#This Row],[Mean]]*100</f>
        <v>#DIV/0!</v>
      </c>
      <c r="L254" s="2">
        <f>Table134589[[#This Row],[Estimated costs 1]]-Table134589[[#This Row],[Actual cost]]</f>
        <v>0</v>
      </c>
      <c r="M254" s="2" t="e">
        <f>Table134589[[#This Row],[Diff 1]]/Table134589[[#This Row],[Actual cost]]*100</f>
        <v>#DIV/0!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</row>
    <row r="255" spans="1:33" hidden="1" x14ac:dyDescent="0.3">
      <c r="A255" t="s">
        <v>275</v>
      </c>
      <c r="B255">
        <v>253</v>
      </c>
      <c r="C255" t="str">
        <f>LEFT(Table134589[[#This Row],[Contingency id]])</f>
        <v>A</v>
      </c>
      <c r="D255">
        <v>0</v>
      </c>
      <c r="E255">
        <v>1.02362204724409</v>
      </c>
      <c r="F255">
        <v>130</v>
      </c>
      <c r="G255">
        <v>127</v>
      </c>
      <c r="H255">
        <v>0</v>
      </c>
      <c r="I255" s="2">
        <f>AVERAGE(Table134589[[#This Row],[Estimated costs 1]:[Estimated costs 20]])</f>
        <v>0</v>
      </c>
      <c r="J255" s="2">
        <f>_xlfn.STDEV.P(Table134589[[#This Row],[Estimated costs 1]:[Estimated costs 20]])</f>
        <v>0</v>
      </c>
      <c r="K255" s="2" t="e">
        <f>Table134589[[#This Row],[Dev]]/Table134589[[#This Row],[Mean]]*100</f>
        <v>#DIV/0!</v>
      </c>
      <c r="L255" s="2">
        <f>Table134589[[#This Row],[Estimated costs 1]]-Table134589[[#This Row],[Actual cost]]</f>
        <v>0</v>
      </c>
      <c r="M255" s="2" t="e">
        <f>Table134589[[#This Row],[Diff 1]]/Table134589[[#This Row],[Actual cost]]*100</f>
        <v>#DIV/0!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</row>
    <row r="256" spans="1:33" hidden="1" x14ac:dyDescent="0.3">
      <c r="A256" t="s">
        <v>276</v>
      </c>
      <c r="B256">
        <v>254</v>
      </c>
      <c r="C256" t="str">
        <f>LEFT(Table134589[[#This Row],[Contingency id]])</f>
        <v>A</v>
      </c>
      <c r="D256">
        <v>0</v>
      </c>
      <c r="E256">
        <v>1.0655737704918</v>
      </c>
      <c r="F256">
        <v>130</v>
      </c>
      <c r="G256">
        <v>122</v>
      </c>
      <c r="H256">
        <v>0</v>
      </c>
      <c r="I256" s="2">
        <f>AVERAGE(Table134589[[#This Row],[Estimated costs 1]:[Estimated costs 20]])</f>
        <v>0</v>
      </c>
      <c r="J256" s="2">
        <f>_xlfn.STDEV.P(Table134589[[#This Row],[Estimated costs 1]:[Estimated costs 20]])</f>
        <v>0</v>
      </c>
      <c r="K256" s="2" t="e">
        <f>Table134589[[#This Row],[Dev]]/Table134589[[#This Row],[Mean]]*100</f>
        <v>#DIV/0!</v>
      </c>
      <c r="L256" s="2">
        <f>Table134589[[#This Row],[Estimated costs 1]]-Table134589[[#This Row],[Actual cost]]</f>
        <v>0</v>
      </c>
      <c r="M256" s="2" t="e">
        <f>Table134589[[#This Row],[Diff 1]]/Table134589[[#This Row],[Actual cost]]*100</f>
        <v>#DIV/0!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</row>
    <row r="257" spans="1:33" hidden="1" x14ac:dyDescent="0.3">
      <c r="A257" t="s">
        <v>277</v>
      </c>
      <c r="B257">
        <v>255</v>
      </c>
      <c r="C257" t="str">
        <f>LEFT(Table134589[[#This Row],[Contingency id]])</f>
        <v>A</v>
      </c>
      <c r="D257">
        <v>0</v>
      </c>
      <c r="E257">
        <v>1.02362204724409</v>
      </c>
      <c r="F257">
        <v>130</v>
      </c>
      <c r="G257">
        <v>127</v>
      </c>
      <c r="H257">
        <v>0</v>
      </c>
      <c r="I257" s="2">
        <f>AVERAGE(Table134589[[#This Row],[Estimated costs 1]:[Estimated costs 20]])</f>
        <v>0</v>
      </c>
      <c r="J257" s="2">
        <f>_xlfn.STDEV.P(Table134589[[#This Row],[Estimated costs 1]:[Estimated costs 20]])</f>
        <v>0</v>
      </c>
      <c r="K257" s="2" t="e">
        <f>Table134589[[#This Row],[Dev]]/Table134589[[#This Row],[Mean]]*100</f>
        <v>#DIV/0!</v>
      </c>
      <c r="L257" s="2">
        <f>Table134589[[#This Row],[Estimated costs 1]]-Table134589[[#This Row],[Actual cost]]</f>
        <v>0</v>
      </c>
      <c r="M257" s="2" t="e">
        <f>Table134589[[#This Row],[Diff 1]]/Table134589[[#This Row],[Actual cost]]*100</f>
        <v>#DIV/0!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</row>
    <row r="258" spans="1:33" hidden="1" x14ac:dyDescent="0.3">
      <c r="A258" t="s">
        <v>278</v>
      </c>
      <c r="B258">
        <v>256</v>
      </c>
      <c r="C258" t="str">
        <f>LEFT(Table134589[[#This Row],[Contingency id]])</f>
        <v>A</v>
      </c>
      <c r="D258">
        <v>0</v>
      </c>
      <c r="E258">
        <v>1.0569105691056899</v>
      </c>
      <c r="F258">
        <v>130</v>
      </c>
      <c r="G258">
        <v>123</v>
      </c>
      <c r="H258">
        <v>0</v>
      </c>
      <c r="I258" s="2">
        <f>AVERAGE(Table134589[[#This Row],[Estimated costs 1]:[Estimated costs 20]])</f>
        <v>0</v>
      </c>
      <c r="J258" s="2">
        <f>_xlfn.STDEV.P(Table134589[[#This Row],[Estimated costs 1]:[Estimated costs 20]])</f>
        <v>0</v>
      </c>
      <c r="K258" s="2" t="e">
        <f>Table134589[[#This Row],[Dev]]/Table134589[[#This Row],[Mean]]*100</f>
        <v>#DIV/0!</v>
      </c>
      <c r="L258" s="2">
        <f>Table134589[[#This Row],[Estimated costs 1]]-Table134589[[#This Row],[Actual cost]]</f>
        <v>0</v>
      </c>
      <c r="M258" s="2" t="e">
        <f>Table134589[[#This Row],[Diff 1]]/Table134589[[#This Row],[Actual cost]]*100</f>
        <v>#DIV/0!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 spans="1:33" hidden="1" x14ac:dyDescent="0.3">
      <c r="A259" t="s">
        <v>279</v>
      </c>
      <c r="B259">
        <v>257</v>
      </c>
      <c r="C259" t="str">
        <f>LEFT(Table134589[[#This Row],[Contingency id]])</f>
        <v>A</v>
      </c>
      <c r="D259">
        <v>0</v>
      </c>
      <c r="E259">
        <v>1.0569105691056899</v>
      </c>
      <c r="F259">
        <v>130</v>
      </c>
      <c r="G259">
        <v>123</v>
      </c>
      <c r="H259">
        <v>0</v>
      </c>
      <c r="I259" s="2">
        <f>AVERAGE(Table134589[[#This Row],[Estimated costs 1]:[Estimated costs 20]])</f>
        <v>0</v>
      </c>
      <c r="J259" s="2">
        <f>_xlfn.STDEV.P(Table134589[[#This Row],[Estimated costs 1]:[Estimated costs 20]])</f>
        <v>0</v>
      </c>
      <c r="K259" s="2" t="e">
        <f>Table134589[[#This Row],[Dev]]/Table134589[[#This Row],[Mean]]*100</f>
        <v>#DIV/0!</v>
      </c>
      <c r="L259" s="2">
        <f>Table134589[[#This Row],[Estimated costs 1]]-Table134589[[#This Row],[Actual cost]]</f>
        <v>0</v>
      </c>
      <c r="M259" s="2" t="e">
        <f>Table134589[[#This Row],[Diff 1]]/Table134589[[#This Row],[Actual cost]]*100</f>
        <v>#DIV/0!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</row>
    <row r="260" spans="1:33" hidden="1" x14ac:dyDescent="0.3">
      <c r="A260" t="s">
        <v>280</v>
      </c>
      <c r="B260">
        <v>258</v>
      </c>
      <c r="C260" t="str">
        <f>LEFT(Table134589[[#This Row],[Contingency id]])</f>
        <v>A</v>
      </c>
      <c r="D260">
        <v>0</v>
      </c>
      <c r="E260">
        <v>1.02362204724409</v>
      </c>
      <c r="F260">
        <v>130</v>
      </c>
      <c r="G260">
        <v>127</v>
      </c>
      <c r="H260">
        <v>0</v>
      </c>
      <c r="I260" s="2">
        <f>AVERAGE(Table134589[[#This Row],[Estimated costs 1]:[Estimated costs 20]])</f>
        <v>0</v>
      </c>
      <c r="J260" s="2">
        <f>_xlfn.STDEV.P(Table134589[[#This Row],[Estimated costs 1]:[Estimated costs 20]])</f>
        <v>0</v>
      </c>
      <c r="K260" s="2" t="e">
        <f>Table134589[[#This Row],[Dev]]/Table134589[[#This Row],[Mean]]*100</f>
        <v>#DIV/0!</v>
      </c>
      <c r="L260" s="2">
        <f>Table134589[[#This Row],[Estimated costs 1]]-Table134589[[#This Row],[Actual cost]]</f>
        <v>0</v>
      </c>
      <c r="M260" s="2" t="e">
        <f>Table134589[[#This Row],[Diff 1]]/Table134589[[#This Row],[Actual cost]]*100</f>
        <v>#DIV/0!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</row>
    <row r="261" spans="1:33" hidden="1" x14ac:dyDescent="0.3">
      <c r="A261" t="s">
        <v>281</v>
      </c>
      <c r="B261">
        <v>259</v>
      </c>
      <c r="C261" t="str">
        <f>LEFT(Table134589[[#This Row],[Contingency id]])</f>
        <v>A</v>
      </c>
      <c r="D261">
        <v>0</v>
      </c>
      <c r="E261">
        <v>1.05217391304347</v>
      </c>
      <c r="F261">
        <v>121</v>
      </c>
      <c r="G261">
        <v>115</v>
      </c>
      <c r="H261">
        <v>0</v>
      </c>
      <c r="I261" s="2">
        <f>AVERAGE(Table134589[[#This Row],[Estimated costs 1]:[Estimated costs 20]])</f>
        <v>0</v>
      </c>
      <c r="J261" s="2">
        <f>_xlfn.STDEV.P(Table134589[[#This Row],[Estimated costs 1]:[Estimated costs 20]])</f>
        <v>0</v>
      </c>
      <c r="K261" s="2" t="e">
        <f>Table134589[[#This Row],[Dev]]/Table134589[[#This Row],[Mean]]*100</f>
        <v>#DIV/0!</v>
      </c>
      <c r="L261" s="2">
        <f>Table134589[[#This Row],[Estimated costs 1]]-Table134589[[#This Row],[Actual cost]]</f>
        <v>0</v>
      </c>
      <c r="M261" s="2" t="e">
        <f>Table134589[[#This Row],[Diff 1]]/Table134589[[#This Row],[Actual cost]]*100</f>
        <v>#DIV/0!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</row>
    <row r="262" spans="1:33" hidden="1" x14ac:dyDescent="0.3">
      <c r="A262" t="s">
        <v>282</v>
      </c>
      <c r="B262">
        <v>260</v>
      </c>
      <c r="C262" t="str">
        <f>LEFT(Table134589[[#This Row],[Contingency id]])</f>
        <v>A</v>
      </c>
      <c r="D262">
        <v>0</v>
      </c>
      <c r="E262">
        <v>1.02521008403361</v>
      </c>
      <c r="F262">
        <v>122</v>
      </c>
      <c r="G262">
        <v>119</v>
      </c>
      <c r="H262">
        <v>0</v>
      </c>
      <c r="I262" s="2">
        <f>AVERAGE(Table134589[[#This Row],[Estimated costs 1]:[Estimated costs 20]])</f>
        <v>0</v>
      </c>
      <c r="J262" s="2">
        <f>_xlfn.STDEV.P(Table134589[[#This Row],[Estimated costs 1]:[Estimated costs 20]])</f>
        <v>0</v>
      </c>
      <c r="K262" s="2" t="e">
        <f>Table134589[[#This Row],[Dev]]/Table134589[[#This Row],[Mean]]*100</f>
        <v>#DIV/0!</v>
      </c>
      <c r="L262" s="2">
        <f>Table134589[[#This Row],[Estimated costs 1]]-Table134589[[#This Row],[Actual cost]]</f>
        <v>0</v>
      </c>
      <c r="M262" s="2" t="e">
        <f>Table134589[[#This Row],[Diff 1]]/Table134589[[#This Row],[Actual cost]]*100</f>
        <v>#DIV/0!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</row>
    <row r="263" spans="1:33" hidden="1" x14ac:dyDescent="0.3">
      <c r="A263" t="s">
        <v>283</v>
      </c>
      <c r="B263">
        <v>261</v>
      </c>
      <c r="C263" t="str">
        <f>LEFT(Table134589[[#This Row],[Contingency id]])</f>
        <v>A</v>
      </c>
      <c r="D263">
        <v>0</v>
      </c>
      <c r="E263">
        <v>1.0427350427350399</v>
      </c>
      <c r="F263">
        <v>122</v>
      </c>
      <c r="G263">
        <v>117</v>
      </c>
      <c r="H263">
        <v>0</v>
      </c>
      <c r="I263" s="2">
        <f>AVERAGE(Table134589[[#This Row],[Estimated costs 1]:[Estimated costs 20]])</f>
        <v>0</v>
      </c>
      <c r="J263" s="2">
        <f>_xlfn.STDEV.P(Table134589[[#This Row],[Estimated costs 1]:[Estimated costs 20]])</f>
        <v>0</v>
      </c>
      <c r="K263" s="2" t="e">
        <f>Table134589[[#This Row],[Dev]]/Table134589[[#This Row],[Mean]]*100</f>
        <v>#DIV/0!</v>
      </c>
      <c r="L263" s="2">
        <f>Table134589[[#This Row],[Estimated costs 1]]-Table134589[[#This Row],[Actual cost]]</f>
        <v>0</v>
      </c>
      <c r="M263" s="2" t="e">
        <f>Table134589[[#This Row],[Diff 1]]/Table134589[[#This Row],[Actual cost]]*100</f>
        <v>#DIV/0!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</row>
    <row r="264" spans="1:33" hidden="1" x14ac:dyDescent="0.3">
      <c r="A264" t="s">
        <v>284</v>
      </c>
      <c r="B264">
        <v>262</v>
      </c>
      <c r="C264" t="str">
        <f>LEFT(Table134589[[#This Row],[Contingency id]])</f>
        <v>A</v>
      </c>
      <c r="D264">
        <v>0</v>
      </c>
      <c r="E264">
        <v>1.0254237288135499</v>
      </c>
      <c r="F264">
        <v>121</v>
      </c>
      <c r="G264">
        <v>118</v>
      </c>
      <c r="H264">
        <v>0</v>
      </c>
      <c r="I264" s="2">
        <f>AVERAGE(Table134589[[#This Row],[Estimated costs 1]:[Estimated costs 20]])</f>
        <v>0</v>
      </c>
      <c r="J264" s="2">
        <f>_xlfn.STDEV.P(Table134589[[#This Row],[Estimated costs 1]:[Estimated costs 20]])</f>
        <v>0</v>
      </c>
      <c r="K264" s="2" t="e">
        <f>Table134589[[#This Row],[Dev]]/Table134589[[#This Row],[Mean]]*100</f>
        <v>#DIV/0!</v>
      </c>
      <c r="L264" s="2">
        <f>Table134589[[#This Row],[Estimated costs 1]]-Table134589[[#This Row],[Actual cost]]</f>
        <v>0</v>
      </c>
      <c r="M264" s="2" t="e">
        <f>Table134589[[#This Row],[Diff 1]]/Table134589[[#This Row],[Actual cost]]*100</f>
        <v>#DIV/0!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</row>
    <row r="265" spans="1:33" hidden="1" x14ac:dyDescent="0.3">
      <c r="A265" t="s">
        <v>285</v>
      </c>
      <c r="B265">
        <v>263</v>
      </c>
      <c r="C265" t="str">
        <f>LEFT(Table134589[[#This Row],[Contingency id]])</f>
        <v>A</v>
      </c>
      <c r="D265">
        <v>0</v>
      </c>
      <c r="E265">
        <v>1.0427350427350399</v>
      </c>
      <c r="F265">
        <v>122</v>
      </c>
      <c r="G265">
        <v>117</v>
      </c>
      <c r="H265">
        <v>0</v>
      </c>
      <c r="I265" s="2">
        <f>AVERAGE(Table134589[[#This Row],[Estimated costs 1]:[Estimated costs 20]])</f>
        <v>0</v>
      </c>
      <c r="J265" s="2">
        <f>_xlfn.STDEV.P(Table134589[[#This Row],[Estimated costs 1]:[Estimated costs 20]])</f>
        <v>0</v>
      </c>
      <c r="K265" s="2" t="e">
        <f>Table134589[[#This Row],[Dev]]/Table134589[[#This Row],[Mean]]*100</f>
        <v>#DIV/0!</v>
      </c>
      <c r="L265" s="2">
        <f>Table134589[[#This Row],[Estimated costs 1]]-Table134589[[#This Row],[Actual cost]]</f>
        <v>0</v>
      </c>
      <c r="M265" s="2" t="e">
        <f>Table134589[[#This Row],[Diff 1]]/Table134589[[#This Row],[Actual cost]]*100</f>
        <v>#DIV/0!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</row>
    <row r="266" spans="1:33" hidden="1" x14ac:dyDescent="0.3">
      <c r="A266" t="s">
        <v>286</v>
      </c>
      <c r="B266">
        <v>264</v>
      </c>
      <c r="C266" t="str">
        <f>LEFT(Table134589[[#This Row],[Contingency id]])</f>
        <v>A</v>
      </c>
      <c r="D266">
        <v>0</v>
      </c>
      <c r="E266">
        <v>1.0254237288135499</v>
      </c>
      <c r="F266">
        <v>121</v>
      </c>
      <c r="G266">
        <v>118</v>
      </c>
      <c r="H266">
        <v>0</v>
      </c>
      <c r="I266" s="2">
        <f>AVERAGE(Table134589[[#This Row],[Estimated costs 1]:[Estimated costs 20]])</f>
        <v>0</v>
      </c>
      <c r="J266" s="2">
        <f>_xlfn.STDEV.P(Table134589[[#This Row],[Estimated costs 1]:[Estimated costs 20]])</f>
        <v>0</v>
      </c>
      <c r="K266" s="2" t="e">
        <f>Table134589[[#This Row],[Dev]]/Table134589[[#This Row],[Mean]]*100</f>
        <v>#DIV/0!</v>
      </c>
      <c r="L266" s="2">
        <f>Table134589[[#This Row],[Estimated costs 1]]-Table134589[[#This Row],[Actual cost]]</f>
        <v>0</v>
      </c>
      <c r="M266" s="2" t="e">
        <f>Table134589[[#This Row],[Diff 1]]/Table134589[[#This Row],[Actual cost]]*100</f>
        <v>#DIV/0!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</row>
    <row r="267" spans="1:33" hidden="1" x14ac:dyDescent="0.3">
      <c r="A267" t="s">
        <v>287</v>
      </c>
      <c r="B267">
        <v>265</v>
      </c>
      <c r="C267" t="str">
        <f>LEFT(Table134589[[#This Row],[Contingency id]])</f>
        <v>A</v>
      </c>
      <c r="D267">
        <v>0</v>
      </c>
      <c r="E267">
        <v>1.02521008403361</v>
      </c>
      <c r="F267">
        <v>122</v>
      </c>
      <c r="G267">
        <v>119</v>
      </c>
      <c r="H267">
        <v>0</v>
      </c>
      <c r="I267" s="2">
        <f>AVERAGE(Table134589[[#This Row],[Estimated costs 1]:[Estimated costs 20]])</f>
        <v>0</v>
      </c>
      <c r="J267" s="2">
        <f>_xlfn.STDEV.P(Table134589[[#This Row],[Estimated costs 1]:[Estimated costs 20]])</f>
        <v>0</v>
      </c>
      <c r="K267" s="2" t="e">
        <f>Table134589[[#This Row],[Dev]]/Table134589[[#This Row],[Mean]]*100</f>
        <v>#DIV/0!</v>
      </c>
      <c r="L267" s="2">
        <f>Table134589[[#This Row],[Estimated costs 1]]-Table134589[[#This Row],[Actual cost]]</f>
        <v>0</v>
      </c>
      <c r="M267" s="2" t="e">
        <f>Table134589[[#This Row],[Diff 1]]/Table134589[[#This Row],[Actual cost]]*100</f>
        <v>#DIV/0!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</row>
    <row r="268" spans="1:33" hidden="1" x14ac:dyDescent="0.3">
      <c r="A268" t="s">
        <v>288</v>
      </c>
      <c r="B268">
        <v>266</v>
      </c>
      <c r="C268" t="str">
        <f>LEFT(Table134589[[#This Row],[Contingency id]])</f>
        <v>A</v>
      </c>
      <c r="D268">
        <v>0</v>
      </c>
      <c r="E268">
        <v>1.05172413793103</v>
      </c>
      <c r="F268">
        <v>122</v>
      </c>
      <c r="G268">
        <v>116</v>
      </c>
      <c r="H268">
        <v>0</v>
      </c>
      <c r="I268" s="2">
        <f>AVERAGE(Table134589[[#This Row],[Estimated costs 1]:[Estimated costs 20]])</f>
        <v>0</v>
      </c>
      <c r="J268" s="2">
        <f>_xlfn.STDEV.P(Table134589[[#This Row],[Estimated costs 1]:[Estimated costs 20]])</f>
        <v>0</v>
      </c>
      <c r="K268" s="2" t="e">
        <f>Table134589[[#This Row],[Dev]]/Table134589[[#This Row],[Mean]]*100</f>
        <v>#DIV/0!</v>
      </c>
      <c r="L268" s="2">
        <f>Table134589[[#This Row],[Estimated costs 1]]-Table134589[[#This Row],[Actual cost]]</f>
        <v>0</v>
      </c>
      <c r="M268" s="2" t="e">
        <f>Table134589[[#This Row],[Diff 1]]/Table134589[[#This Row],[Actual cost]]*100</f>
        <v>#DIV/0!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</row>
    <row r="269" spans="1:33" hidden="1" x14ac:dyDescent="0.3">
      <c r="A269" t="s">
        <v>289</v>
      </c>
      <c r="B269">
        <v>267</v>
      </c>
      <c r="C269" t="str">
        <f>LEFT(Table134589[[#This Row],[Contingency id]])</f>
        <v>A</v>
      </c>
      <c r="D269">
        <v>0</v>
      </c>
      <c r="E269">
        <v>1.0427350427350399</v>
      </c>
      <c r="F269">
        <v>122</v>
      </c>
      <c r="G269">
        <v>117</v>
      </c>
      <c r="H269">
        <v>0</v>
      </c>
      <c r="I269" s="2">
        <f>AVERAGE(Table134589[[#This Row],[Estimated costs 1]:[Estimated costs 20]])</f>
        <v>0</v>
      </c>
      <c r="J269" s="2">
        <f>_xlfn.STDEV.P(Table134589[[#This Row],[Estimated costs 1]:[Estimated costs 20]])</f>
        <v>0</v>
      </c>
      <c r="K269" s="2" t="e">
        <f>Table134589[[#This Row],[Dev]]/Table134589[[#This Row],[Mean]]*100</f>
        <v>#DIV/0!</v>
      </c>
      <c r="L269" s="2">
        <f>Table134589[[#This Row],[Estimated costs 1]]-Table134589[[#This Row],[Actual cost]]</f>
        <v>0</v>
      </c>
      <c r="M269" s="2" t="e">
        <f>Table134589[[#This Row],[Diff 1]]/Table134589[[#This Row],[Actual cost]]*100</f>
        <v>#DIV/0!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</row>
    <row r="270" spans="1:33" hidden="1" x14ac:dyDescent="0.3">
      <c r="A270" t="s">
        <v>290</v>
      </c>
      <c r="B270">
        <v>268</v>
      </c>
      <c r="C270" t="str">
        <f>LEFT(Table134589[[#This Row],[Contingency id]])</f>
        <v>A</v>
      </c>
      <c r="D270">
        <v>0</v>
      </c>
      <c r="E270">
        <v>1.0796460176991101</v>
      </c>
      <c r="F270">
        <v>122</v>
      </c>
      <c r="G270">
        <v>113</v>
      </c>
      <c r="H270">
        <v>0</v>
      </c>
      <c r="I270" s="2">
        <f>AVERAGE(Table134589[[#This Row],[Estimated costs 1]:[Estimated costs 20]])</f>
        <v>0</v>
      </c>
      <c r="J270" s="2">
        <f>_xlfn.STDEV.P(Table134589[[#This Row],[Estimated costs 1]:[Estimated costs 20]])</f>
        <v>0</v>
      </c>
      <c r="K270" s="2" t="e">
        <f>Table134589[[#This Row],[Dev]]/Table134589[[#This Row],[Mean]]*100</f>
        <v>#DIV/0!</v>
      </c>
      <c r="L270" s="2">
        <f>Table134589[[#This Row],[Estimated costs 1]]-Table134589[[#This Row],[Actual cost]]</f>
        <v>0</v>
      </c>
      <c r="M270" s="2" t="e">
        <f>Table134589[[#This Row],[Diff 1]]/Table134589[[#This Row],[Actual cost]]*100</f>
        <v>#DIV/0!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</row>
    <row r="271" spans="1:33" hidden="1" x14ac:dyDescent="0.3">
      <c r="A271" t="s">
        <v>291</v>
      </c>
      <c r="B271">
        <v>269</v>
      </c>
      <c r="C271" t="str">
        <f>LEFT(Table134589[[#This Row],[Contingency id]])</f>
        <v>A</v>
      </c>
      <c r="D271">
        <v>0</v>
      </c>
      <c r="E271">
        <v>1.0508474576271101</v>
      </c>
      <c r="F271">
        <v>124</v>
      </c>
      <c r="G271">
        <v>118</v>
      </c>
      <c r="H271">
        <v>0</v>
      </c>
      <c r="I271" s="2">
        <f>AVERAGE(Table134589[[#This Row],[Estimated costs 1]:[Estimated costs 20]])</f>
        <v>0</v>
      </c>
      <c r="J271" s="2">
        <f>_xlfn.STDEV.P(Table134589[[#This Row],[Estimated costs 1]:[Estimated costs 20]])</f>
        <v>0</v>
      </c>
      <c r="K271" s="2" t="e">
        <f>Table134589[[#This Row],[Dev]]/Table134589[[#This Row],[Mean]]*100</f>
        <v>#DIV/0!</v>
      </c>
      <c r="L271" s="2">
        <f>Table134589[[#This Row],[Estimated costs 1]]-Table134589[[#This Row],[Actual cost]]</f>
        <v>0</v>
      </c>
      <c r="M271" s="2" t="e">
        <f>Table134589[[#This Row],[Diff 1]]/Table134589[[#This Row],[Actual cost]]*100</f>
        <v>#DIV/0!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</row>
    <row r="272" spans="1:33" hidden="1" x14ac:dyDescent="0.3">
      <c r="A272" t="s">
        <v>292</v>
      </c>
      <c r="B272">
        <v>270</v>
      </c>
      <c r="C272" t="str">
        <f>LEFT(Table134589[[#This Row],[Contingency id]])</f>
        <v>A</v>
      </c>
      <c r="D272">
        <v>0</v>
      </c>
      <c r="E272">
        <v>1.0163934426229499</v>
      </c>
      <c r="F272">
        <v>124</v>
      </c>
      <c r="G272">
        <v>122</v>
      </c>
      <c r="H272">
        <v>0</v>
      </c>
      <c r="I272" s="2">
        <f>AVERAGE(Table134589[[#This Row],[Estimated costs 1]:[Estimated costs 20]])</f>
        <v>0</v>
      </c>
      <c r="J272" s="2">
        <f>_xlfn.STDEV.P(Table134589[[#This Row],[Estimated costs 1]:[Estimated costs 20]])</f>
        <v>0</v>
      </c>
      <c r="K272" s="2" t="e">
        <f>Table134589[[#This Row],[Dev]]/Table134589[[#This Row],[Mean]]*100</f>
        <v>#DIV/0!</v>
      </c>
      <c r="L272" s="2">
        <f>Table134589[[#This Row],[Estimated costs 1]]-Table134589[[#This Row],[Actual cost]]</f>
        <v>0</v>
      </c>
      <c r="M272" s="2" t="e">
        <f>Table134589[[#This Row],[Diff 1]]/Table134589[[#This Row],[Actual cost]]*100</f>
        <v>#DIV/0!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</row>
    <row r="273" spans="1:33" hidden="1" x14ac:dyDescent="0.3">
      <c r="A273" t="s">
        <v>293</v>
      </c>
      <c r="B273">
        <v>271</v>
      </c>
      <c r="C273" t="str">
        <f>LEFT(Table134589[[#This Row],[Contingency id]])</f>
        <v>A</v>
      </c>
      <c r="D273">
        <v>0</v>
      </c>
      <c r="E273">
        <v>1.0508474576271101</v>
      </c>
      <c r="F273">
        <v>124</v>
      </c>
      <c r="G273">
        <v>118</v>
      </c>
      <c r="H273">
        <v>0</v>
      </c>
      <c r="I273" s="2">
        <f>AVERAGE(Table134589[[#This Row],[Estimated costs 1]:[Estimated costs 20]])</f>
        <v>0</v>
      </c>
      <c r="J273" s="2">
        <f>_xlfn.STDEV.P(Table134589[[#This Row],[Estimated costs 1]:[Estimated costs 20]])</f>
        <v>0</v>
      </c>
      <c r="K273" s="2" t="e">
        <f>Table134589[[#This Row],[Dev]]/Table134589[[#This Row],[Mean]]*100</f>
        <v>#DIV/0!</v>
      </c>
      <c r="L273" s="2">
        <f>Table134589[[#This Row],[Estimated costs 1]]-Table134589[[#This Row],[Actual cost]]</f>
        <v>0</v>
      </c>
      <c r="M273" s="2" t="e">
        <f>Table134589[[#This Row],[Diff 1]]/Table134589[[#This Row],[Actual cost]]*100</f>
        <v>#DIV/0!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</row>
    <row r="274" spans="1:33" hidden="1" x14ac:dyDescent="0.3">
      <c r="A274" t="s">
        <v>294</v>
      </c>
      <c r="B274">
        <v>272</v>
      </c>
      <c r="C274" t="str">
        <f>LEFT(Table134589[[#This Row],[Contingency id]])</f>
        <v>A</v>
      </c>
      <c r="D274">
        <v>0</v>
      </c>
      <c r="E274">
        <v>1.0508474576271101</v>
      </c>
      <c r="F274">
        <v>124</v>
      </c>
      <c r="G274">
        <v>118</v>
      </c>
      <c r="H274">
        <v>0</v>
      </c>
      <c r="I274" s="2">
        <f>AVERAGE(Table134589[[#This Row],[Estimated costs 1]:[Estimated costs 20]])</f>
        <v>0</v>
      </c>
      <c r="J274" s="2">
        <f>_xlfn.STDEV.P(Table134589[[#This Row],[Estimated costs 1]:[Estimated costs 20]])</f>
        <v>0</v>
      </c>
      <c r="K274" s="2" t="e">
        <f>Table134589[[#This Row],[Dev]]/Table134589[[#This Row],[Mean]]*100</f>
        <v>#DIV/0!</v>
      </c>
      <c r="L274" s="2">
        <f>Table134589[[#This Row],[Estimated costs 1]]-Table134589[[#This Row],[Actual cost]]</f>
        <v>0</v>
      </c>
      <c r="M274" s="2" t="e">
        <f>Table134589[[#This Row],[Diff 1]]/Table134589[[#This Row],[Actual cost]]*100</f>
        <v>#DIV/0!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</row>
    <row r="275" spans="1:33" hidden="1" x14ac:dyDescent="0.3">
      <c r="A275" t="s">
        <v>295</v>
      </c>
      <c r="B275">
        <v>273</v>
      </c>
      <c r="C275" t="str">
        <f>LEFT(Table134589[[#This Row],[Contingency id]])</f>
        <v>A</v>
      </c>
      <c r="D275">
        <v>0</v>
      </c>
      <c r="E275">
        <v>1.0163934426229499</v>
      </c>
      <c r="F275">
        <v>124</v>
      </c>
      <c r="G275">
        <v>122</v>
      </c>
      <c r="H275">
        <v>0</v>
      </c>
      <c r="I275" s="2">
        <f>AVERAGE(Table134589[[#This Row],[Estimated costs 1]:[Estimated costs 20]])</f>
        <v>0</v>
      </c>
      <c r="J275" s="2">
        <f>_xlfn.STDEV.P(Table134589[[#This Row],[Estimated costs 1]:[Estimated costs 20]])</f>
        <v>0</v>
      </c>
      <c r="K275" s="2" t="e">
        <f>Table134589[[#This Row],[Dev]]/Table134589[[#This Row],[Mean]]*100</f>
        <v>#DIV/0!</v>
      </c>
      <c r="L275" s="2">
        <f>Table134589[[#This Row],[Estimated costs 1]]-Table134589[[#This Row],[Actual cost]]</f>
        <v>0</v>
      </c>
      <c r="M275" s="2" t="e">
        <f>Table134589[[#This Row],[Diff 1]]/Table134589[[#This Row],[Actual cost]]*100</f>
        <v>#DIV/0!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</row>
    <row r="276" spans="1:33" hidden="1" x14ac:dyDescent="0.3">
      <c r="A276" t="s">
        <v>296</v>
      </c>
      <c r="B276">
        <v>274</v>
      </c>
      <c r="C276" t="str">
        <f>LEFT(Table134589[[#This Row],[Contingency id]])</f>
        <v>A</v>
      </c>
      <c r="D276">
        <v>0</v>
      </c>
      <c r="E276">
        <v>1.04201680672268</v>
      </c>
      <c r="F276">
        <v>124</v>
      </c>
      <c r="G276">
        <v>119</v>
      </c>
      <c r="H276">
        <v>0</v>
      </c>
      <c r="I276" s="2">
        <f>AVERAGE(Table134589[[#This Row],[Estimated costs 1]:[Estimated costs 20]])</f>
        <v>0</v>
      </c>
      <c r="J276" s="2">
        <f>_xlfn.STDEV.P(Table134589[[#This Row],[Estimated costs 1]:[Estimated costs 20]])</f>
        <v>0</v>
      </c>
      <c r="K276" s="2" t="e">
        <f>Table134589[[#This Row],[Dev]]/Table134589[[#This Row],[Mean]]*100</f>
        <v>#DIV/0!</v>
      </c>
      <c r="L276" s="2">
        <f>Table134589[[#This Row],[Estimated costs 1]]-Table134589[[#This Row],[Actual cost]]</f>
        <v>0</v>
      </c>
      <c r="M276" s="2" t="e">
        <f>Table134589[[#This Row],[Diff 1]]/Table134589[[#This Row],[Actual cost]]*100</f>
        <v>#DIV/0!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</row>
    <row r="277" spans="1:33" hidden="1" x14ac:dyDescent="0.3">
      <c r="A277" t="s">
        <v>297</v>
      </c>
      <c r="B277">
        <v>275</v>
      </c>
      <c r="C277" t="str">
        <f>LEFT(Table134589[[#This Row],[Contingency id]])</f>
        <v>A</v>
      </c>
      <c r="D277">
        <v>0</v>
      </c>
      <c r="E277">
        <v>1.0508474576271101</v>
      </c>
      <c r="F277">
        <v>124</v>
      </c>
      <c r="G277">
        <v>118</v>
      </c>
      <c r="H277">
        <v>0</v>
      </c>
      <c r="I277" s="2">
        <f>AVERAGE(Table134589[[#This Row],[Estimated costs 1]:[Estimated costs 20]])</f>
        <v>0</v>
      </c>
      <c r="J277" s="2">
        <f>_xlfn.STDEV.P(Table134589[[#This Row],[Estimated costs 1]:[Estimated costs 20]])</f>
        <v>0</v>
      </c>
      <c r="K277" s="2" t="e">
        <f>Table134589[[#This Row],[Dev]]/Table134589[[#This Row],[Mean]]*100</f>
        <v>#DIV/0!</v>
      </c>
      <c r="L277" s="2">
        <f>Table134589[[#This Row],[Estimated costs 1]]-Table134589[[#This Row],[Actual cost]]</f>
        <v>0</v>
      </c>
      <c r="M277" s="2" t="e">
        <f>Table134589[[#This Row],[Diff 1]]/Table134589[[#This Row],[Actual cost]]*100</f>
        <v>#DIV/0!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</row>
    <row r="278" spans="1:33" hidden="1" x14ac:dyDescent="0.3">
      <c r="A278" t="s">
        <v>298</v>
      </c>
      <c r="B278">
        <v>276</v>
      </c>
      <c r="C278" t="str">
        <f>LEFT(Table134589[[#This Row],[Contingency id]])</f>
        <v>A</v>
      </c>
      <c r="D278">
        <v>0</v>
      </c>
      <c r="E278">
        <v>1.0333333333333301</v>
      </c>
      <c r="F278">
        <v>124</v>
      </c>
      <c r="G278">
        <v>120</v>
      </c>
      <c r="H278">
        <v>0</v>
      </c>
      <c r="I278" s="2">
        <f>AVERAGE(Table134589[[#This Row],[Estimated costs 1]:[Estimated costs 20]])</f>
        <v>0</v>
      </c>
      <c r="J278" s="2">
        <f>_xlfn.STDEV.P(Table134589[[#This Row],[Estimated costs 1]:[Estimated costs 20]])</f>
        <v>0</v>
      </c>
      <c r="K278" s="2" t="e">
        <f>Table134589[[#This Row],[Dev]]/Table134589[[#This Row],[Mean]]*100</f>
        <v>#DIV/0!</v>
      </c>
      <c r="L278" s="2">
        <f>Table134589[[#This Row],[Estimated costs 1]]-Table134589[[#This Row],[Actual cost]]</f>
        <v>0</v>
      </c>
      <c r="M278" s="2" t="e">
        <f>Table134589[[#This Row],[Diff 1]]/Table134589[[#This Row],[Actual cost]]*100</f>
        <v>#DIV/0!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</row>
    <row r="279" spans="1:33" hidden="1" x14ac:dyDescent="0.3">
      <c r="A279" t="s">
        <v>299</v>
      </c>
      <c r="B279">
        <v>277</v>
      </c>
      <c r="C279" t="str">
        <f>LEFT(Table134589[[#This Row],[Contingency id]])</f>
        <v>A</v>
      </c>
      <c r="D279">
        <v>0</v>
      </c>
      <c r="E279">
        <v>1.0333333333333301</v>
      </c>
      <c r="F279">
        <v>124</v>
      </c>
      <c r="G279">
        <v>120</v>
      </c>
      <c r="H279">
        <v>0</v>
      </c>
      <c r="I279" s="2">
        <f>AVERAGE(Table134589[[#This Row],[Estimated costs 1]:[Estimated costs 20]])</f>
        <v>0</v>
      </c>
      <c r="J279" s="2">
        <f>_xlfn.STDEV.P(Table134589[[#This Row],[Estimated costs 1]:[Estimated costs 20]])</f>
        <v>0</v>
      </c>
      <c r="K279" s="2" t="e">
        <f>Table134589[[#This Row],[Dev]]/Table134589[[#This Row],[Mean]]*100</f>
        <v>#DIV/0!</v>
      </c>
      <c r="L279" s="2">
        <f>Table134589[[#This Row],[Estimated costs 1]]-Table134589[[#This Row],[Actual cost]]</f>
        <v>0</v>
      </c>
      <c r="M279" s="2" t="e">
        <f>Table134589[[#This Row],[Diff 1]]/Table134589[[#This Row],[Actual cost]]*100</f>
        <v>#DIV/0!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</row>
    <row r="280" spans="1:33" hidden="1" x14ac:dyDescent="0.3">
      <c r="A280" t="s">
        <v>300</v>
      </c>
      <c r="B280">
        <v>278</v>
      </c>
      <c r="C280" t="str">
        <f>LEFT(Table134589[[#This Row],[Contingency id]])</f>
        <v>A</v>
      </c>
      <c r="D280">
        <v>0</v>
      </c>
      <c r="E280">
        <v>1.04201680672268</v>
      </c>
      <c r="F280">
        <v>124</v>
      </c>
      <c r="G280">
        <v>119</v>
      </c>
      <c r="H280">
        <v>0</v>
      </c>
      <c r="I280" s="2">
        <f>AVERAGE(Table134589[[#This Row],[Estimated costs 1]:[Estimated costs 20]])</f>
        <v>0</v>
      </c>
      <c r="J280" s="2">
        <f>_xlfn.STDEV.P(Table134589[[#This Row],[Estimated costs 1]:[Estimated costs 20]])</f>
        <v>0</v>
      </c>
      <c r="K280" s="2" t="e">
        <f>Table134589[[#This Row],[Dev]]/Table134589[[#This Row],[Mean]]*100</f>
        <v>#DIV/0!</v>
      </c>
      <c r="L280" s="2">
        <f>Table134589[[#This Row],[Estimated costs 1]]-Table134589[[#This Row],[Actual cost]]</f>
        <v>0</v>
      </c>
      <c r="M280" s="2" t="e">
        <f>Table134589[[#This Row],[Diff 1]]/Table134589[[#This Row],[Actual cost]]*100</f>
        <v>#DIV/0!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</row>
    <row r="281" spans="1:33" hidden="1" x14ac:dyDescent="0.3">
      <c r="A281" t="s">
        <v>301</v>
      </c>
      <c r="B281">
        <v>279</v>
      </c>
      <c r="C281" t="str">
        <f>LEFT(Table134589[[#This Row],[Contingency id]])</f>
        <v>A</v>
      </c>
      <c r="D281">
        <v>0</v>
      </c>
      <c r="E281">
        <v>1</v>
      </c>
      <c r="F281">
        <v>103</v>
      </c>
      <c r="G281">
        <v>103</v>
      </c>
      <c r="H281">
        <v>0</v>
      </c>
      <c r="I281" s="2">
        <f>AVERAGE(Table134589[[#This Row],[Estimated costs 1]:[Estimated costs 20]])</f>
        <v>0</v>
      </c>
      <c r="J281" s="2">
        <f>_xlfn.STDEV.P(Table134589[[#This Row],[Estimated costs 1]:[Estimated costs 20]])</f>
        <v>0</v>
      </c>
      <c r="K281" s="2" t="e">
        <f>Table134589[[#This Row],[Dev]]/Table134589[[#This Row],[Mean]]*100</f>
        <v>#DIV/0!</v>
      </c>
      <c r="L281" s="2">
        <f>Table134589[[#This Row],[Estimated costs 1]]-Table134589[[#This Row],[Actual cost]]</f>
        <v>0</v>
      </c>
      <c r="M281" s="2" t="e">
        <f>Table134589[[#This Row],[Diff 1]]/Table134589[[#This Row],[Actual cost]]*100</f>
        <v>#DIV/0!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</row>
    <row r="282" spans="1:33" hidden="1" x14ac:dyDescent="0.3">
      <c r="A282" t="s">
        <v>302</v>
      </c>
      <c r="B282">
        <v>280</v>
      </c>
      <c r="C282" t="str">
        <f>LEFT(Table134589[[#This Row],[Contingency id]])</f>
        <v>A</v>
      </c>
      <c r="D282">
        <v>0</v>
      </c>
      <c r="E282">
        <v>1.0081300813008101</v>
      </c>
      <c r="F282">
        <v>124</v>
      </c>
      <c r="G282">
        <v>123</v>
      </c>
      <c r="H282">
        <v>0</v>
      </c>
      <c r="I282" s="2">
        <f>AVERAGE(Table134589[[#This Row],[Estimated costs 1]:[Estimated costs 20]])</f>
        <v>0</v>
      </c>
      <c r="J282" s="2">
        <f>_xlfn.STDEV.P(Table134589[[#This Row],[Estimated costs 1]:[Estimated costs 20]])</f>
        <v>0</v>
      </c>
      <c r="K282" s="2" t="e">
        <f>Table134589[[#This Row],[Dev]]/Table134589[[#This Row],[Mean]]*100</f>
        <v>#DIV/0!</v>
      </c>
      <c r="L282" s="2">
        <f>Table134589[[#This Row],[Estimated costs 1]]-Table134589[[#This Row],[Actual cost]]</f>
        <v>0</v>
      </c>
      <c r="M282" s="2" t="e">
        <f>Table134589[[#This Row],[Diff 1]]/Table134589[[#This Row],[Actual cost]]*100</f>
        <v>#DIV/0!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</row>
    <row r="283" spans="1:33" hidden="1" x14ac:dyDescent="0.3">
      <c r="A283" t="s">
        <v>303</v>
      </c>
      <c r="B283">
        <v>281</v>
      </c>
      <c r="C283" t="str">
        <f>LEFT(Table134589[[#This Row],[Contingency id]])</f>
        <v>A</v>
      </c>
      <c r="D283">
        <v>0</v>
      </c>
      <c r="E283">
        <v>1.04201680672268</v>
      </c>
      <c r="F283">
        <v>124</v>
      </c>
      <c r="G283">
        <v>119</v>
      </c>
      <c r="H283">
        <v>0</v>
      </c>
      <c r="I283" s="2">
        <f>AVERAGE(Table134589[[#This Row],[Estimated costs 1]:[Estimated costs 20]])</f>
        <v>0</v>
      </c>
      <c r="J283" s="2">
        <f>_xlfn.STDEV.P(Table134589[[#This Row],[Estimated costs 1]:[Estimated costs 20]])</f>
        <v>0</v>
      </c>
      <c r="K283" s="2" t="e">
        <f>Table134589[[#This Row],[Dev]]/Table134589[[#This Row],[Mean]]*100</f>
        <v>#DIV/0!</v>
      </c>
      <c r="L283" s="2">
        <f>Table134589[[#This Row],[Estimated costs 1]]-Table134589[[#This Row],[Actual cost]]</f>
        <v>0</v>
      </c>
      <c r="M283" s="2" t="e">
        <f>Table134589[[#This Row],[Diff 1]]/Table134589[[#This Row],[Actual cost]]*100</f>
        <v>#DIV/0!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</row>
    <row r="284" spans="1:33" hidden="1" x14ac:dyDescent="0.3">
      <c r="A284" t="s">
        <v>304</v>
      </c>
      <c r="B284">
        <v>282</v>
      </c>
      <c r="C284" t="str">
        <f>LEFT(Table134589[[#This Row],[Contingency id]])</f>
        <v>A</v>
      </c>
      <c r="D284">
        <v>0</v>
      </c>
      <c r="E284">
        <v>1.0333333333333301</v>
      </c>
      <c r="F284">
        <v>124</v>
      </c>
      <c r="G284">
        <v>120</v>
      </c>
      <c r="H284">
        <v>0</v>
      </c>
      <c r="I284" s="2">
        <f>AVERAGE(Table134589[[#This Row],[Estimated costs 1]:[Estimated costs 20]])</f>
        <v>0</v>
      </c>
      <c r="J284" s="2">
        <f>_xlfn.STDEV.P(Table134589[[#This Row],[Estimated costs 1]:[Estimated costs 20]])</f>
        <v>0</v>
      </c>
      <c r="K284" s="2" t="e">
        <f>Table134589[[#This Row],[Dev]]/Table134589[[#This Row],[Mean]]*100</f>
        <v>#DIV/0!</v>
      </c>
      <c r="L284" s="2">
        <f>Table134589[[#This Row],[Estimated costs 1]]-Table134589[[#This Row],[Actual cost]]</f>
        <v>0</v>
      </c>
      <c r="M284" s="2" t="e">
        <f>Table134589[[#This Row],[Diff 1]]/Table134589[[#This Row],[Actual cost]]*100</f>
        <v>#DIV/0!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</row>
    <row r="285" spans="1:33" hidden="1" x14ac:dyDescent="0.3">
      <c r="A285" t="s">
        <v>305</v>
      </c>
      <c r="B285">
        <v>283</v>
      </c>
      <c r="C285" t="str">
        <f>LEFT(Table134589[[#This Row],[Contingency id]])</f>
        <v>A</v>
      </c>
      <c r="D285">
        <v>0</v>
      </c>
      <c r="E285">
        <v>1.0163934426229499</v>
      </c>
      <c r="F285">
        <v>62</v>
      </c>
      <c r="G285">
        <v>61</v>
      </c>
      <c r="H285">
        <v>0</v>
      </c>
      <c r="I285" s="2">
        <f>AVERAGE(Table134589[[#This Row],[Estimated costs 1]:[Estimated costs 20]])</f>
        <v>0</v>
      </c>
      <c r="J285" s="2">
        <f>_xlfn.STDEV.P(Table134589[[#This Row],[Estimated costs 1]:[Estimated costs 20]])</f>
        <v>0</v>
      </c>
      <c r="K285" s="2" t="e">
        <f>Table134589[[#This Row],[Dev]]/Table134589[[#This Row],[Mean]]*100</f>
        <v>#DIV/0!</v>
      </c>
      <c r="L285" s="2">
        <f>Table134589[[#This Row],[Estimated costs 1]]-Table134589[[#This Row],[Actual cost]]</f>
        <v>0</v>
      </c>
      <c r="M285" s="2" t="e">
        <f>Table134589[[#This Row],[Diff 1]]/Table134589[[#This Row],[Actual cost]]*100</f>
        <v>#DIV/0!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</row>
    <row r="286" spans="1:33" hidden="1" x14ac:dyDescent="0.3">
      <c r="A286" t="s">
        <v>306</v>
      </c>
      <c r="B286">
        <v>284</v>
      </c>
      <c r="C286" t="str">
        <f>LEFT(Table134589[[#This Row],[Contingency id]])</f>
        <v>A</v>
      </c>
      <c r="D286">
        <v>0</v>
      </c>
      <c r="E286">
        <v>1.0163934426229499</v>
      </c>
      <c r="F286">
        <v>62</v>
      </c>
      <c r="G286">
        <v>61</v>
      </c>
      <c r="H286">
        <v>0</v>
      </c>
      <c r="I286" s="2">
        <f>AVERAGE(Table134589[[#This Row],[Estimated costs 1]:[Estimated costs 20]])</f>
        <v>0</v>
      </c>
      <c r="J286" s="2">
        <f>_xlfn.STDEV.P(Table134589[[#This Row],[Estimated costs 1]:[Estimated costs 20]])</f>
        <v>0</v>
      </c>
      <c r="K286" s="2" t="e">
        <f>Table134589[[#This Row],[Dev]]/Table134589[[#This Row],[Mean]]*100</f>
        <v>#DIV/0!</v>
      </c>
      <c r="L286" s="2">
        <f>Table134589[[#This Row],[Estimated costs 1]]-Table134589[[#This Row],[Actual cost]]</f>
        <v>0</v>
      </c>
      <c r="M286" s="2" t="e">
        <f>Table134589[[#This Row],[Diff 1]]/Table134589[[#This Row],[Actual cost]]*100</f>
        <v>#DIV/0!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</row>
    <row r="287" spans="1:33" hidden="1" x14ac:dyDescent="0.3">
      <c r="A287" t="s">
        <v>307</v>
      </c>
      <c r="B287">
        <v>285</v>
      </c>
      <c r="C287" t="str">
        <f>LEFT(Table134589[[#This Row],[Contingency id]])</f>
        <v>A</v>
      </c>
      <c r="D287">
        <v>0</v>
      </c>
      <c r="E287">
        <v>1</v>
      </c>
      <c r="F287">
        <v>62</v>
      </c>
      <c r="G287">
        <v>62</v>
      </c>
      <c r="H287">
        <v>0</v>
      </c>
      <c r="I287" s="2">
        <f>AVERAGE(Table134589[[#This Row],[Estimated costs 1]:[Estimated costs 20]])</f>
        <v>0</v>
      </c>
      <c r="J287" s="2">
        <f>_xlfn.STDEV.P(Table134589[[#This Row],[Estimated costs 1]:[Estimated costs 20]])</f>
        <v>0</v>
      </c>
      <c r="K287" s="2" t="e">
        <f>Table134589[[#This Row],[Dev]]/Table134589[[#This Row],[Mean]]*100</f>
        <v>#DIV/0!</v>
      </c>
      <c r="L287" s="2">
        <f>Table134589[[#This Row],[Estimated costs 1]]-Table134589[[#This Row],[Actual cost]]</f>
        <v>0</v>
      </c>
      <c r="M287" s="2" t="e">
        <f>Table134589[[#This Row],[Diff 1]]/Table134589[[#This Row],[Actual cost]]*100</f>
        <v>#DIV/0!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</row>
    <row r="288" spans="1:33" hidden="1" x14ac:dyDescent="0.3">
      <c r="A288" t="s">
        <v>308</v>
      </c>
      <c r="B288">
        <v>286</v>
      </c>
      <c r="C288" t="str">
        <f>LEFT(Table134589[[#This Row],[Contingency id]])</f>
        <v>A</v>
      </c>
      <c r="D288">
        <v>0</v>
      </c>
      <c r="E288">
        <v>1.0163934426229499</v>
      </c>
      <c r="F288">
        <v>62</v>
      </c>
      <c r="G288">
        <v>61</v>
      </c>
      <c r="H288">
        <v>0</v>
      </c>
      <c r="I288" s="2">
        <f>AVERAGE(Table134589[[#This Row],[Estimated costs 1]:[Estimated costs 20]])</f>
        <v>0</v>
      </c>
      <c r="J288" s="2">
        <f>_xlfn.STDEV.P(Table134589[[#This Row],[Estimated costs 1]:[Estimated costs 20]])</f>
        <v>0</v>
      </c>
      <c r="K288" s="2" t="e">
        <f>Table134589[[#This Row],[Dev]]/Table134589[[#This Row],[Mean]]*100</f>
        <v>#DIV/0!</v>
      </c>
      <c r="L288" s="2">
        <f>Table134589[[#This Row],[Estimated costs 1]]-Table134589[[#This Row],[Actual cost]]</f>
        <v>0</v>
      </c>
      <c r="M288" s="2" t="e">
        <f>Table134589[[#This Row],[Diff 1]]/Table134589[[#This Row],[Actual cost]]*100</f>
        <v>#DIV/0!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</row>
    <row r="289" spans="1:33" hidden="1" x14ac:dyDescent="0.3">
      <c r="A289" t="s">
        <v>309</v>
      </c>
      <c r="B289">
        <v>287</v>
      </c>
      <c r="C289" t="str">
        <f>LEFT(Table134589[[#This Row],[Contingency id]])</f>
        <v>A</v>
      </c>
      <c r="D289">
        <v>0</v>
      </c>
      <c r="E289">
        <v>1</v>
      </c>
      <c r="F289">
        <v>23</v>
      </c>
      <c r="G289">
        <v>23</v>
      </c>
      <c r="H289">
        <v>0</v>
      </c>
      <c r="I289" s="2">
        <f>AVERAGE(Table134589[[#This Row],[Estimated costs 1]:[Estimated costs 20]])</f>
        <v>0</v>
      </c>
      <c r="J289" s="2">
        <f>_xlfn.STDEV.P(Table134589[[#This Row],[Estimated costs 1]:[Estimated costs 20]])</f>
        <v>0</v>
      </c>
      <c r="K289" s="2" t="e">
        <f>Table134589[[#This Row],[Dev]]/Table134589[[#This Row],[Mean]]*100</f>
        <v>#DIV/0!</v>
      </c>
      <c r="L289" s="2">
        <f>Table134589[[#This Row],[Estimated costs 1]]-Table134589[[#This Row],[Actual cost]]</f>
        <v>0</v>
      </c>
      <c r="M289" s="2" t="e">
        <f>Table134589[[#This Row],[Diff 1]]/Table134589[[#This Row],[Actual cost]]*100</f>
        <v>#DIV/0!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</row>
    <row r="290" spans="1:33" hidden="1" x14ac:dyDescent="0.3">
      <c r="A290" t="s">
        <v>310</v>
      </c>
      <c r="B290">
        <v>288</v>
      </c>
      <c r="C290" t="str">
        <f>LEFT(Table134589[[#This Row],[Contingency id]])</f>
        <v>A</v>
      </c>
      <c r="D290">
        <v>0</v>
      </c>
      <c r="E290">
        <v>1</v>
      </c>
      <c r="F290">
        <v>23</v>
      </c>
      <c r="G290">
        <v>23</v>
      </c>
      <c r="H290">
        <v>0</v>
      </c>
      <c r="I290" s="2">
        <f>AVERAGE(Table134589[[#This Row],[Estimated costs 1]:[Estimated costs 20]])</f>
        <v>0</v>
      </c>
      <c r="J290" s="2">
        <f>_xlfn.STDEV.P(Table134589[[#This Row],[Estimated costs 1]:[Estimated costs 20]])</f>
        <v>0</v>
      </c>
      <c r="K290" s="2" t="e">
        <f>Table134589[[#This Row],[Dev]]/Table134589[[#This Row],[Mean]]*100</f>
        <v>#DIV/0!</v>
      </c>
      <c r="L290" s="2">
        <f>Table134589[[#This Row],[Estimated costs 1]]-Table134589[[#This Row],[Actual cost]]</f>
        <v>0</v>
      </c>
      <c r="M290" s="2" t="e">
        <f>Table134589[[#This Row],[Diff 1]]/Table134589[[#This Row],[Actual cost]]*100</f>
        <v>#DIV/0!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</row>
    <row r="291" spans="1:33" hidden="1" x14ac:dyDescent="0.3">
      <c r="A291" t="s">
        <v>311</v>
      </c>
      <c r="B291">
        <v>289</v>
      </c>
      <c r="C291" t="str">
        <f>LEFT(Table134589[[#This Row],[Contingency id]])</f>
        <v>A</v>
      </c>
      <c r="D291">
        <v>0</v>
      </c>
      <c r="E291">
        <v>1</v>
      </c>
      <c r="F291">
        <v>23</v>
      </c>
      <c r="G291">
        <v>23</v>
      </c>
      <c r="H291">
        <v>0</v>
      </c>
      <c r="I291" s="2">
        <f>AVERAGE(Table134589[[#This Row],[Estimated costs 1]:[Estimated costs 20]])</f>
        <v>0</v>
      </c>
      <c r="J291" s="2">
        <f>_xlfn.STDEV.P(Table134589[[#This Row],[Estimated costs 1]:[Estimated costs 20]])</f>
        <v>0</v>
      </c>
      <c r="K291" s="2" t="e">
        <f>Table134589[[#This Row],[Dev]]/Table134589[[#This Row],[Mean]]*100</f>
        <v>#DIV/0!</v>
      </c>
      <c r="L291" s="2">
        <f>Table134589[[#This Row],[Estimated costs 1]]-Table134589[[#This Row],[Actual cost]]</f>
        <v>0</v>
      </c>
      <c r="M291" s="2" t="e">
        <f>Table134589[[#This Row],[Diff 1]]/Table134589[[#This Row],[Actual cost]]*100</f>
        <v>#DIV/0!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</row>
    <row r="292" spans="1:33" hidden="1" x14ac:dyDescent="0.3">
      <c r="A292" t="s">
        <v>312</v>
      </c>
      <c r="B292">
        <v>290</v>
      </c>
      <c r="C292" t="str">
        <f>LEFT(Table134589[[#This Row],[Contingency id]])</f>
        <v>A</v>
      </c>
      <c r="D292">
        <v>0</v>
      </c>
      <c r="E292">
        <v>1</v>
      </c>
      <c r="F292">
        <v>23</v>
      </c>
      <c r="G292">
        <v>23</v>
      </c>
      <c r="H292">
        <v>0</v>
      </c>
      <c r="I292" s="2">
        <f>AVERAGE(Table134589[[#This Row],[Estimated costs 1]:[Estimated costs 20]])</f>
        <v>0</v>
      </c>
      <c r="J292" s="2">
        <f>_xlfn.STDEV.P(Table134589[[#This Row],[Estimated costs 1]:[Estimated costs 20]])</f>
        <v>0</v>
      </c>
      <c r="K292" s="2" t="e">
        <f>Table134589[[#This Row],[Dev]]/Table134589[[#This Row],[Mean]]*100</f>
        <v>#DIV/0!</v>
      </c>
      <c r="L292" s="2">
        <f>Table134589[[#This Row],[Estimated costs 1]]-Table134589[[#This Row],[Actual cost]]</f>
        <v>0</v>
      </c>
      <c r="M292" s="2" t="e">
        <f>Table134589[[#This Row],[Diff 1]]/Table134589[[#This Row],[Actual cost]]*100</f>
        <v>#DIV/0!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</row>
    <row r="293" spans="1:33" hidden="1" x14ac:dyDescent="0.3">
      <c r="A293" t="s">
        <v>313</v>
      </c>
      <c r="B293">
        <v>291</v>
      </c>
      <c r="C293" t="str">
        <f>LEFT(Table134589[[#This Row],[Contingency id]])</f>
        <v>A</v>
      </c>
      <c r="D293">
        <v>0</v>
      </c>
      <c r="E293">
        <v>1</v>
      </c>
      <c r="F293">
        <v>23</v>
      </c>
      <c r="G293">
        <v>23</v>
      </c>
      <c r="H293">
        <v>0</v>
      </c>
      <c r="I293" s="2">
        <f>AVERAGE(Table134589[[#This Row],[Estimated costs 1]:[Estimated costs 20]])</f>
        <v>0</v>
      </c>
      <c r="J293" s="2">
        <f>_xlfn.STDEV.P(Table134589[[#This Row],[Estimated costs 1]:[Estimated costs 20]])</f>
        <v>0</v>
      </c>
      <c r="K293" s="2" t="e">
        <f>Table134589[[#This Row],[Dev]]/Table134589[[#This Row],[Mean]]*100</f>
        <v>#DIV/0!</v>
      </c>
      <c r="L293" s="2">
        <f>Table134589[[#This Row],[Estimated costs 1]]-Table134589[[#This Row],[Actual cost]]</f>
        <v>0</v>
      </c>
      <c r="M293" s="2" t="e">
        <f>Table134589[[#This Row],[Diff 1]]/Table134589[[#This Row],[Actual cost]]*100</f>
        <v>#DIV/0!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</row>
    <row r="294" spans="1:33" hidden="1" x14ac:dyDescent="0.3">
      <c r="A294" t="s">
        <v>314</v>
      </c>
      <c r="B294">
        <v>292</v>
      </c>
      <c r="C294" t="str">
        <f>LEFT(Table134589[[#This Row],[Contingency id]])</f>
        <v>A</v>
      </c>
      <c r="D294">
        <v>0</v>
      </c>
      <c r="E294">
        <v>1</v>
      </c>
      <c r="F294">
        <v>23</v>
      </c>
      <c r="G294">
        <v>23</v>
      </c>
      <c r="H294">
        <v>0</v>
      </c>
      <c r="I294" s="2">
        <f>AVERAGE(Table134589[[#This Row],[Estimated costs 1]:[Estimated costs 20]])</f>
        <v>0</v>
      </c>
      <c r="J294" s="2">
        <f>_xlfn.STDEV.P(Table134589[[#This Row],[Estimated costs 1]:[Estimated costs 20]])</f>
        <v>0</v>
      </c>
      <c r="K294" s="2" t="e">
        <f>Table134589[[#This Row],[Dev]]/Table134589[[#This Row],[Mean]]*100</f>
        <v>#DIV/0!</v>
      </c>
      <c r="L294" s="2">
        <f>Table134589[[#This Row],[Estimated costs 1]]-Table134589[[#This Row],[Actual cost]]</f>
        <v>0</v>
      </c>
      <c r="M294" s="2" t="e">
        <f>Table134589[[#This Row],[Diff 1]]/Table134589[[#This Row],[Actual cost]]*100</f>
        <v>#DIV/0!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</row>
    <row r="295" spans="1:33" hidden="1" x14ac:dyDescent="0.3">
      <c r="A295" t="s">
        <v>315</v>
      </c>
      <c r="B295">
        <v>293</v>
      </c>
      <c r="C295" t="str">
        <f>LEFT(Table134589[[#This Row],[Contingency id]])</f>
        <v>A</v>
      </c>
      <c r="D295">
        <v>0</v>
      </c>
      <c r="E295">
        <v>1</v>
      </c>
      <c r="F295">
        <v>23</v>
      </c>
      <c r="G295">
        <v>23</v>
      </c>
      <c r="H295">
        <v>0</v>
      </c>
      <c r="I295" s="2">
        <f>AVERAGE(Table134589[[#This Row],[Estimated costs 1]:[Estimated costs 20]])</f>
        <v>0</v>
      </c>
      <c r="J295" s="2">
        <f>_xlfn.STDEV.P(Table134589[[#This Row],[Estimated costs 1]:[Estimated costs 20]])</f>
        <v>0</v>
      </c>
      <c r="K295" s="2" t="e">
        <f>Table134589[[#This Row],[Dev]]/Table134589[[#This Row],[Mean]]*100</f>
        <v>#DIV/0!</v>
      </c>
      <c r="L295" s="2">
        <f>Table134589[[#This Row],[Estimated costs 1]]-Table134589[[#This Row],[Actual cost]]</f>
        <v>0</v>
      </c>
      <c r="M295" s="2" t="e">
        <f>Table134589[[#This Row],[Diff 1]]/Table134589[[#This Row],[Actual cost]]*100</f>
        <v>#DIV/0!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</row>
    <row r="296" spans="1:33" hidden="1" x14ac:dyDescent="0.3">
      <c r="A296" t="s">
        <v>316</v>
      </c>
      <c r="B296">
        <v>294</v>
      </c>
      <c r="C296" t="str">
        <f>LEFT(Table134589[[#This Row],[Contingency id]])</f>
        <v>A</v>
      </c>
      <c r="D296">
        <v>0</v>
      </c>
      <c r="E296">
        <v>1</v>
      </c>
      <c r="F296">
        <v>23</v>
      </c>
      <c r="G296">
        <v>23</v>
      </c>
      <c r="H296">
        <v>0</v>
      </c>
      <c r="I296" s="2">
        <f>AVERAGE(Table134589[[#This Row],[Estimated costs 1]:[Estimated costs 20]])</f>
        <v>0</v>
      </c>
      <c r="J296" s="2">
        <f>_xlfn.STDEV.P(Table134589[[#This Row],[Estimated costs 1]:[Estimated costs 20]])</f>
        <v>0</v>
      </c>
      <c r="K296" s="2" t="e">
        <f>Table134589[[#This Row],[Dev]]/Table134589[[#This Row],[Mean]]*100</f>
        <v>#DIV/0!</v>
      </c>
      <c r="L296" s="2">
        <f>Table134589[[#This Row],[Estimated costs 1]]-Table134589[[#This Row],[Actual cost]]</f>
        <v>0</v>
      </c>
      <c r="M296" s="2" t="e">
        <f>Table134589[[#This Row],[Diff 1]]/Table134589[[#This Row],[Actual cost]]*100</f>
        <v>#DIV/0!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</row>
    <row r="297" spans="1:33" hidden="1" x14ac:dyDescent="0.3">
      <c r="A297" t="s">
        <v>317</v>
      </c>
      <c r="B297">
        <v>295</v>
      </c>
      <c r="C297" t="str">
        <f>LEFT(Table134589[[#This Row],[Contingency id]])</f>
        <v>A</v>
      </c>
      <c r="D297">
        <v>0</v>
      </c>
      <c r="E297">
        <v>1</v>
      </c>
      <c r="F297">
        <v>23</v>
      </c>
      <c r="G297">
        <v>23</v>
      </c>
      <c r="H297">
        <v>0</v>
      </c>
      <c r="I297" s="2">
        <f>AVERAGE(Table134589[[#This Row],[Estimated costs 1]:[Estimated costs 20]])</f>
        <v>0</v>
      </c>
      <c r="J297" s="2">
        <f>_xlfn.STDEV.P(Table134589[[#This Row],[Estimated costs 1]:[Estimated costs 20]])</f>
        <v>0</v>
      </c>
      <c r="K297" s="2" t="e">
        <f>Table134589[[#This Row],[Dev]]/Table134589[[#This Row],[Mean]]*100</f>
        <v>#DIV/0!</v>
      </c>
      <c r="L297" s="2">
        <f>Table134589[[#This Row],[Estimated costs 1]]-Table134589[[#This Row],[Actual cost]]</f>
        <v>0</v>
      </c>
      <c r="M297" s="2" t="e">
        <f>Table134589[[#This Row],[Diff 1]]/Table134589[[#This Row],[Actual cost]]*100</f>
        <v>#DIV/0!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</row>
    <row r="298" spans="1:33" hidden="1" x14ac:dyDescent="0.3">
      <c r="A298" t="s">
        <v>318</v>
      </c>
      <c r="B298">
        <v>296</v>
      </c>
      <c r="C298" t="str">
        <f>LEFT(Table134589[[#This Row],[Contingency id]])</f>
        <v>A</v>
      </c>
      <c r="D298">
        <v>0</v>
      </c>
      <c r="E298">
        <v>1.056</v>
      </c>
      <c r="F298">
        <v>132</v>
      </c>
      <c r="G298">
        <v>125</v>
      </c>
      <c r="H298">
        <v>0</v>
      </c>
      <c r="I298" s="2">
        <f>AVERAGE(Table134589[[#This Row],[Estimated costs 1]:[Estimated costs 20]])</f>
        <v>0</v>
      </c>
      <c r="J298" s="2">
        <f>_xlfn.STDEV.P(Table134589[[#This Row],[Estimated costs 1]:[Estimated costs 20]])</f>
        <v>0</v>
      </c>
      <c r="K298" s="2" t="e">
        <f>Table134589[[#This Row],[Dev]]/Table134589[[#This Row],[Mean]]*100</f>
        <v>#DIV/0!</v>
      </c>
      <c r="L298" s="2">
        <f>Table134589[[#This Row],[Estimated costs 1]]-Table134589[[#This Row],[Actual cost]]</f>
        <v>0</v>
      </c>
      <c r="M298" s="2" t="e">
        <f>Table134589[[#This Row],[Diff 1]]/Table134589[[#This Row],[Actual cost]]*100</f>
        <v>#DIV/0!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</row>
    <row r="299" spans="1:33" hidden="1" x14ac:dyDescent="0.3">
      <c r="A299" t="s">
        <v>319</v>
      </c>
      <c r="B299">
        <v>297</v>
      </c>
      <c r="C299" t="str">
        <f>LEFT(Table134589[[#This Row],[Contingency id]])</f>
        <v>A</v>
      </c>
      <c r="D299">
        <v>0</v>
      </c>
      <c r="E299">
        <v>1.06451612903225</v>
      </c>
      <c r="F299">
        <v>132</v>
      </c>
      <c r="G299">
        <v>124</v>
      </c>
      <c r="H299">
        <v>0</v>
      </c>
      <c r="I299" s="2">
        <f>AVERAGE(Table134589[[#This Row],[Estimated costs 1]:[Estimated costs 20]])</f>
        <v>0</v>
      </c>
      <c r="J299" s="2">
        <f>_xlfn.STDEV.P(Table134589[[#This Row],[Estimated costs 1]:[Estimated costs 20]])</f>
        <v>0</v>
      </c>
      <c r="K299" s="2" t="e">
        <f>Table134589[[#This Row],[Dev]]/Table134589[[#This Row],[Mean]]*100</f>
        <v>#DIV/0!</v>
      </c>
      <c r="L299" s="2">
        <f>Table134589[[#This Row],[Estimated costs 1]]-Table134589[[#This Row],[Actual cost]]</f>
        <v>0</v>
      </c>
      <c r="M299" s="2" t="e">
        <f>Table134589[[#This Row],[Diff 1]]/Table134589[[#This Row],[Actual cost]]*100</f>
        <v>#DIV/0!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</row>
    <row r="300" spans="1:33" hidden="1" x14ac:dyDescent="0.3">
      <c r="A300" t="s">
        <v>320</v>
      </c>
      <c r="B300">
        <v>298</v>
      </c>
      <c r="C300" t="str">
        <f>LEFT(Table134589[[#This Row],[Contingency id]])</f>
        <v>A</v>
      </c>
      <c r="D300">
        <v>0</v>
      </c>
      <c r="E300">
        <v>1.0230769230769201</v>
      </c>
      <c r="F300">
        <v>133</v>
      </c>
      <c r="G300">
        <v>130</v>
      </c>
      <c r="H300">
        <v>0</v>
      </c>
      <c r="I300" s="2">
        <f>AVERAGE(Table134589[[#This Row],[Estimated costs 1]:[Estimated costs 20]])</f>
        <v>0</v>
      </c>
      <c r="J300" s="2">
        <f>_xlfn.STDEV.P(Table134589[[#This Row],[Estimated costs 1]:[Estimated costs 20]])</f>
        <v>0</v>
      </c>
      <c r="K300" s="2" t="e">
        <f>Table134589[[#This Row],[Dev]]/Table134589[[#This Row],[Mean]]*100</f>
        <v>#DIV/0!</v>
      </c>
      <c r="L300" s="2">
        <f>Table134589[[#This Row],[Estimated costs 1]]-Table134589[[#This Row],[Actual cost]]</f>
        <v>0</v>
      </c>
      <c r="M300" s="2" t="e">
        <f>Table134589[[#This Row],[Diff 1]]/Table134589[[#This Row],[Actual cost]]*100</f>
        <v>#DIV/0!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</row>
    <row r="301" spans="1:33" hidden="1" x14ac:dyDescent="0.3">
      <c r="A301" t="s">
        <v>321</v>
      </c>
      <c r="B301">
        <v>299</v>
      </c>
      <c r="C301" t="str">
        <f>LEFT(Table134589[[#This Row],[Contingency id]])</f>
        <v>A</v>
      </c>
      <c r="D301">
        <v>0</v>
      </c>
      <c r="E301">
        <v>1.06451612903225</v>
      </c>
      <c r="F301">
        <v>132</v>
      </c>
      <c r="G301">
        <v>124</v>
      </c>
      <c r="H301">
        <v>0</v>
      </c>
      <c r="I301" s="2">
        <f>AVERAGE(Table134589[[#This Row],[Estimated costs 1]:[Estimated costs 20]])</f>
        <v>0</v>
      </c>
      <c r="J301" s="2">
        <f>_xlfn.STDEV.P(Table134589[[#This Row],[Estimated costs 1]:[Estimated costs 20]])</f>
        <v>0</v>
      </c>
      <c r="K301" s="2" t="e">
        <f>Table134589[[#This Row],[Dev]]/Table134589[[#This Row],[Mean]]*100</f>
        <v>#DIV/0!</v>
      </c>
      <c r="L301" s="2">
        <f>Table134589[[#This Row],[Estimated costs 1]]-Table134589[[#This Row],[Actual cost]]</f>
        <v>0</v>
      </c>
      <c r="M301" s="2" t="e">
        <f>Table134589[[#This Row],[Diff 1]]/Table134589[[#This Row],[Actual cost]]*100</f>
        <v>#DIV/0!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</row>
    <row r="302" spans="1:33" hidden="1" x14ac:dyDescent="0.3">
      <c r="A302" t="s">
        <v>322</v>
      </c>
      <c r="B302">
        <v>300</v>
      </c>
      <c r="C302" t="str">
        <f>LEFT(Table134589[[#This Row],[Contingency id]])</f>
        <v>A</v>
      </c>
      <c r="D302">
        <v>0</v>
      </c>
      <c r="E302">
        <v>1.0310077519379801</v>
      </c>
      <c r="F302">
        <v>133</v>
      </c>
      <c r="G302">
        <v>129</v>
      </c>
      <c r="H302">
        <v>0</v>
      </c>
      <c r="I302" s="2">
        <f>AVERAGE(Table134589[[#This Row],[Estimated costs 1]:[Estimated costs 20]])</f>
        <v>0</v>
      </c>
      <c r="J302" s="2">
        <f>_xlfn.STDEV.P(Table134589[[#This Row],[Estimated costs 1]:[Estimated costs 20]])</f>
        <v>0</v>
      </c>
      <c r="K302" s="2" t="e">
        <f>Table134589[[#This Row],[Dev]]/Table134589[[#This Row],[Mean]]*100</f>
        <v>#DIV/0!</v>
      </c>
      <c r="L302" s="2">
        <f>Table134589[[#This Row],[Estimated costs 1]]-Table134589[[#This Row],[Actual cost]]</f>
        <v>0</v>
      </c>
      <c r="M302" s="2" t="e">
        <f>Table134589[[#This Row],[Diff 1]]/Table134589[[#This Row],[Actual cost]]*100</f>
        <v>#DIV/0!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</row>
    <row r="303" spans="1:33" hidden="1" x14ac:dyDescent="0.3">
      <c r="A303" t="s">
        <v>323</v>
      </c>
      <c r="B303">
        <v>301</v>
      </c>
      <c r="C303" t="str">
        <f>LEFT(Table134589[[#This Row],[Contingency id]])</f>
        <v>A</v>
      </c>
      <c r="D303">
        <v>0</v>
      </c>
      <c r="E303">
        <v>1.02325581395348</v>
      </c>
      <c r="F303">
        <v>132</v>
      </c>
      <c r="G303">
        <v>129</v>
      </c>
      <c r="H303">
        <v>0</v>
      </c>
      <c r="I303" s="2">
        <f>AVERAGE(Table134589[[#This Row],[Estimated costs 1]:[Estimated costs 20]])</f>
        <v>0</v>
      </c>
      <c r="J303" s="2">
        <f>_xlfn.STDEV.P(Table134589[[#This Row],[Estimated costs 1]:[Estimated costs 20]])</f>
        <v>0</v>
      </c>
      <c r="K303" s="2" t="e">
        <f>Table134589[[#This Row],[Dev]]/Table134589[[#This Row],[Mean]]*100</f>
        <v>#DIV/0!</v>
      </c>
      <c r="L303" s="2">
        <f>Table134589[[#This Row],[Estimated costs 1]]-Table134589[[#This Row],[Actual cost]]</f>
        <v>0</v>
      </c>
      <c r="M303" s="2" t="e">
        <f>Table134589[[#This Row],[Diff 1]]/Table134589[[#This Row],[Actual cost]]*100</f>
        <v>#DIV/0!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</row>
    <row r="304" spans="1:33" hidden="1" x14ac:dyDescent="0.3">
      <c r="A304" t="s">
        <v>324</v>
      </c>
      <c r="B304">
        <v>302</v>
      </c>
      <c r="C304" t="str">
        <f>LEFT(Table134589[[#This Row],[Contingency id]])</f>
        <v>A</v>
      </c>
      <c r="D304">
        <v>0</v>
      </c>
      <c r="E304">
        <v>1.056</v>
      </c>
      <c r="F304">
        <v>132</v>
      </c>
      <c r="G304">
        <v>125</v>
      </c>
      <c r="H304">
        <v>0</v>
      </c>
      <c r="I304" s="2">
        <f>AVERAGE(Table134589[[#This Row],[Estimated costs 1]:[Estimated costs 20]])</f>
        <v>0</v>
      </c>
      <c r="J304" s="2">
        <f>_xlfn.STDEV.P(Table134589[[#This Row],[Estimated costs 1]:[Estimated costs 20]])</f>
        <v>0</v>
      </c>
      <c r="K304" s="2" t="e">
        <f>Table134589[[#This Row],[Dev]]/Table134589[[#This Row],[Mean]]*100</f>
        <v>#DIV/0!</v>
      </c>
      <c r="L304" s="2">
        <f>Table134589[[#This Row],[Estimated costs 1]]-Table134589[[#This Row],[Actual cost]]</f>
        <v>0</v>
      </c>
      <c r="M304" s="2" t="e">
        <f>Table134589[[#This Row],[Diff 1]]/Table134589[[#This Row],[Actual cost]]*100</f>
        <v>#DIV/0!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</row>
    <row r="305" spans="1:33" hidden="1" x14ac:dyDescent="0.3">
      <c r="A305" t="s">
        <v>325</v>
      </c>
      <c r="B305">
        <v>303</v>
      </c>
      <c r="C305" t="str">
        <f>LEFT(Table134589[[#This Row],[Contingency id]])</f>
        <v>A</v>
      </c>
      <c r="D305">
        <v>0</v>
      </c>
      <c r="E305">
        <v>1.04724409448818</v>
      </c>
      <c r="F305">
        <v>133</v>
      </c>
      <c r="G305">
        <v>127</v>
      </c>
      <c r="H305">
        <v>0</v>
      </c>
      <c r="I305" s="2">
        <f>AVERAGE(Table134589[[#This Row],[Estimated costs 1]:[Estimated costs 20]])</f>
        <v>0</v>
      </c>
      <c r="J305" s="2">
        <f>_xlfn.STDEV.P(Table134589[[#This Row],[Estimated costs 1]:[Estimated costs 20]])</f>
        <v>0</v>
      </c>
      <c r="K305" s="2" t="e">
        <f>Table134589[[#This Row],[Dev]]/Table134589[[#This Row],[Mean]]*100</f>
        <v>#DIV/0!</v>
      </c>
      <c r="L305" s="2">
        <f>Table134589[[#This Row],[Estimated costs 1]]-Table134589[[#This Row],[Actual cost]]</f>
        <v>0</v>
      </c>
      <c r="M305" s="2" t="e">
        <f>Table134589[[#This Row],[Diff 1]]/Table134589[[#This Row],[Actual cost]]*100</f>
        <v>#DIV/0!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</row>
    <row r="306" spans="1:33" hidden="1" x14ac:dyDescent="0.3">
      <c r="A306" t="s">
        <v>326</v>
      </c>
      <c r="B306">
        <v>304</v>
      </c>
      <c r="C306" t="str">
        <f>LEFT(Table134589[[#This Row],[Contingency id]])</f>
        <v>A</v>
      </c>
      <c r="D306">
        <v>0</v>
      </c>
      <c r="E306">
        <v>1.0909090909090899</v>
      </c>
      <c r="F306">
        <v>132</v>
      </c>
      <c r="G306">
        <v>121</v>
      </c>
      <c r="H306">
        <v>0</v>
      </c>
      <c r="I306" s="2">
        <f>AVERAGE(Table134589[[#This Row],[Estimated costs 1]:[Estimated costs 20]])</f>
        <v>0</v>
      </c>
      <c r="J306" s="2">
        <f>_xlfn.STDEV.P(Table134589[[#This Row],[Estimated costs 1]:[Estimated costs 20]])</f>
        <v>0</v>
      </c>
      <c r="K306" s="2" t="e">
        <f>Table134589[[#This Row],[Dev]]/Table134589[[#This Row],[Mean]]*100</f>
        <v>#DIV/0!</v>
      </c>
      <c r="L306" s="2">
        <f>Table134589[[#This Row],[Estimated costs 1]]-Table134589[[#This Row],[Actual cost]]</f>
        <v>0</v>
      </c>
      <c r="M306" s="2" t="e">
        <f>Table134589[[#This Row],[Diff 1]]/Table134589[[#This Row],[Actual cost]]*100</f>
        <v>#DIV/0!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</row>
    <row r="307" spans="1:33" hidden="1" x14ac:dyDescent="0.3">
      <c r="A307" t="s">
        <v>327</v>
      </c>
      <c r="B307">
        <v>305</v>
      </c>
      <c r="C307" t="str">
        <f>LEFT(Table134589[[#This Row],[Contingency id]])</f>
        <v>A</v>
      </c>
      <c r="D307">
        <v>0</v>
      </c>
      <c r="E307">
        <v>1.0476190476190399</v>
      </c>
      <c r="F307">
        <v>132</v>
      </c>
      <c r="G307">
        <v>126</v>
      </c>
      <c r="H307">
        <v>0</v>
      </c>
      <c r="I307" s="2">
        <f>AVERAGE(Table134589[[#This Row],[Estimated costs 1]:[Estimated costs 20]])</f>
        <v>0</v>
      </c>
      <c r="J307" s="2">
        <f>_xlfn.STDEV.P(Table134589[[#This Row],[Estimated costs 1]:[Estimated costs 20]])</f>
        <v>0</v>
      </c>
      <c r="K307" s="2" t="e">
        <f>Table134589[[#This Row],[Dev]]/Table134589[[#This Row],[Mean]]*100</f>
        <v>#DIV/0!</v>
      </c>
      <c r="L307" s="2">
        <f>Table134589[[#This Row],[Estimated costs 1]]-Table134589[[#This Row],[Actual cost]]</f>
        <v>0</v>
      </c>
      <c r="M307" s="2" t="e">
        <f>Table134589[[#This Row],[Diff 1]]/Table134589[[#This Row],[Actual cost]]*100</f>
        <v>#DIV/0!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</row>
    <row r="308" spans="1:33" hidden="1" x14ac:dyDescent="0.3">
      <c r="A308" t="s">
        <v>328</v>
      </c>
      <c r="B308">
        <v>306</v>
      </c>
      <c r="C308" t="str">
        <f>LEFT(Table134589[[#This Row],[Contingency id]])</f>
        <v>A</v>
      </c>
      <c r="D308">
        <v>0</v>
      </c>
      <c r="E308">
        <v>1.0370370370370301</v>
      </c>
      <c r="F308">
        <v>84</v>
      </c>
      <c r="G308">
        <v>81</v>
      </c>
      <c r="H308">
        <v>0</v>
      </c>
      <c r="I308" s="2">
        <f>AVERAGE(Table134589[[#This Row],[Estimated costs 1]:[Estimated costs 20]])</f>
        <v>0</v>
      </c>
      <c r="J308" s="2">
        <f>_xlfn.STDEV.P(Table134589[[#This Row],[Estimated costs 1]:[Estimated costs 20]])</f>
        <v>0</v>
      </c>
      <c r="K308" s="2" t="e">
        <f>Table134589[[#This Row],[Dev]]/Table134589[[#This Row],[Mean]]*100</f>
        <v>#DIV/0!</v>
      </c>
      <c r="L308" s="2">
        <f>Table134589[[#This Row],[Estimated costs 1]]-Table134589[[#This Row],[Actual cost]]</f>
        <v>0</v>
      </c>
      <c r="M308" s="2" t="e">
        <f>Table134589[[#This Row],[Diff 1]]/Table134589[[#This Row],[Actual cost]]*100</f>
        <v>#DIV/0!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</row>
    <row r="309" spans="1:33" hidden="1" x14ac:dyDescent="0.3">
      <c r="A309" t="s">
        <v>329</v>
      </c>
      <c r="B309">
        <v>307</v>
      </c>
      <c r="C309" t="str">
        <f>LEFT(Table134589[[#This Row],[Contingency id]])</f>
        <v>A</v>
      </c>
      <c r="D309">
        <v>0</v>
      </c>
      <c r="E309">
        <v>1.0370370370370301</v>
      </c>
      <c r="F309">
        <v>84</v>
      </c>
      <c r="G309">
        <v>81</v>
      </c>
      <c r="H309">
        <v>0</v>
      </c>
      <c r="I309" s="2">
        <f>AVERAGE(Table134589[[#This Row],[Estimated costs 1]:[Estimated costs 20]])</f>
        <v>0</v>
      </c>
      <c r="J309" s="2">
        <f>_xlfn.STDEV.P(Table134589[[#This Row],[Estimated costs 1]:[Estimated costs 20]])</f>
        <v>0</v>
      </c>
      <c r="K309" s="2" t="e">
        <f>Table134589[[#This Row],[Dev]]/Table134589[[#This Row],[Mean]]*100</f>
        <v>#DIV/0!</v>
      </c>
      <c r="L309" s="2">
        <f>Table134589[[#This Row],[Estimated costs 1]]-Table134589[[#This Row],[Actual cost]]</f>
        <v>0</v>
      </c>
      <c r="M309" s="2" t="e">
        <f>Table134589[[#This Row],[Diff 1]]/Table134589[[#This Row],[Actual cost]]*100</f>
        <v>#DIV/0!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</row>
    <row r="310" spans="1:33" hidden="1" x14ac:dyDescent="0.3">
      <c r="A310" t="s">
        <v>330</v>
      </c>
      <c r="B310">
        <v>308</v>
      </c>
      <c r="C310" t="str">
        <f>LEFT(Table134589[[#This Row],[Contingency id]])</f>
        <v>A</v>
      </c>
      <c r="D310">
        <v>0</v>
      </c>
      <c r="E310">
        <v>1.0632911392405</v>
      </c>
      <c r="F310">
        <v>84</v>
      </c>
      <c r="G310">
        <v>79</v>
      </c>
      <c r="H310">
        <v>0</v>
      </c>
      <c r="I310" s="2">
        <f>AVERAGE(Table134589[[#This Row],[Estimated costs 1]:[Estimated costs 20]])</f>
        <v>0</v>
      </c>
      <c r="J310" s="2">
        <f>_xlfn.STDEV.P(Table134589[[#This Row],[Estimated costs 1]:[Estimated costs 20]])</f>
        <v>0</v>
      </c>
      <c r="K310" s="2" t="e">
        <f>Table134589[[#This Row],[Dev]]/Table134589[[#This Row],[Mean]]*100</f>
        <v>#DIV/0!</v>
      </c>
      <c r="L310" s="2">
        <f>Table134589[[#This Row],[Estimated costs 1]]-Table134589[[#This Row],[Actual cost]]</f>
        <v>0</v>
      </c>
      <c r="M310" s="2" t="e">
        <f>Table134589[[#This Row],[Diff 1]]/Table134589[[#This Row],[Actual cost]]*100</f>
        <v>#DIV/0!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</row>
    <row r="311" spans="1:33" hidden="1" x14ac:dyDescent="0.3">
      <c r="A311" t="s">
        <v>331</v>
      </c>
      <c r="B311">
        <v>309</v>
      </c>
      <c r="C311" t="str">
        <f>LEFT(Table134589[[#This Row],[Contingency id]])</f>
        <v>A</v>
      </c>
      <c r="D311">
        <v>0</v>
      </c>
      <c r="E311">
        <v>1.0243902439024299</v>
      </c>
      <c r="F311">
        <v>84</v>
      </c>
      <c r="G311">
        <v>82</v>
      </c>
      <c r="H311">
        <v>0</v>
      </c>
      <c r="I311" s="2">
        <f>AVERAGE(Table134589[[#This Row],[Estimated costs 1]:[Estimated costs 20]])</f>
        <v>0</v>
      </c>
      <c r="J311" s="2">
        <f>_xlfn.STDEV.P(Table134589[[#This Row],[Estimated costs 1]:[Estimated costs 20]])</f>
        <v>0</v>
      </c>
      <c r="K311" s="2" t="e">
        <f>Table134589[[#This Row],[Dev]]/Table134589[[#This Row],[Mean]]*100</f>
        <v>#DIV/0!</v>
      </c>
      <c r="L311" s="2">
        <f>Table134589[[#This Row],[Estimated costs 1]]-Table134589[[#This Row],[Actual cost]]</f>
        <v>0</v>
      </c>
      <c r="M311" s="2" t="e">
        <f>Table134589[[#This Row],[Diff 1]]/Table134589[[#This Row],[Actual cost]]*100</f>
        <v>#DIV/0!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</row>
    <row r="312" spans="1:33" hidden="1" x14ac:dyDescent="0.3">
      <c r="A312" t="s">
        <v>332</v>
      </c>
      <c r="B312">
        <v>310</v>
      </c>
      <c r="C312" t="str">
        <f>LEFT(Table134589[[#This Row],[Contingency id]])</f>
        <v>A</v>
      </c>
      <c r="D312">
        <v>0</v>
      </c>
      <c r="E312">
        <v>1.0370370370370301</v>
      </c>
      <c r="F312">
        <v>84</v>
      </c>
      <c r="G312">
        <v>81</v>
      </c>
      <c r="H312">
        <v>0</v>
      </c>
      <c r="I312" s="2">
        <f>AVERAGE(Table134589[[#This Row],[Estimated costs 1]:[Estimated costs 20]])</f>
        <v>0</v>
      </c>
      <c r="J312" s="2">
        <f>_xlfn.STDEV.P(Table134589[[#This Row],[Estimated costs 1]:[Estimated costs 20]])</f>
        <v>0</v>
      </c>
      <c r="K312" s="2" t="e">
        <f>Table134589[[#This Row],[Dev]]/Table134589[[#This Row],[Mean]]*100</f>
        <v>#DIV/0!</v>
      </c>
      <c r="L312" s="2">
        <f>Table134589[[#This Row],[Estimated costs 1]]-Table134589[[#This Row],[Actual cost]]</f>
        <v>0</v>
      </c>
      <c r="M312" s="2" t="e">
        <f>Table134589[[#This Row],[Diff 1]]/Table134589[[#This Row],[Actual cost]]*100</f>
        <v>#DIV/0!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</row>
    <row r="313" spans="1:33" hidden="1" x14ac:dyDescent="0.3">
      <c r="A313" t="s">
        <v>333</v>
      </c>
      <c r="B313">
        <v>311</v>
      </c>
      <c r="C313" t="str">
        <f>LEFT(Table134589[[#This Row],[Contingency id]])</f>
        <v>A</v>
      </c>
      <c r="D313">
        <v>0</v>
      </c>
      <c r="E313">
        <v>1.05555555555555</v>
      </c>
      <c r="F313">
        <v>38</v>
      </c>
      <c r="G313">
        <v>36</v>
      </c>
      <c r="H313">
        <v>0</v>
      </c>
      <c r="I313" s="2">
        <f>AVERAGE(Table134589[[#This Row],[Estimated costs 1]:[Estimated costs 20]])</f>
        <v>0</v>
      </c>
      <c r="J313" s="2">
        <f>_xlfn.STDEV.P(Table134589[[#This Row],[Estimated costs 1]:[Estimated costs 20]])</f>
        <v>0</v>
      </c>
      <c r="K313" s="2" t="e">
        <f>Table134589[[#This Row],[Dev]]/Table134589[[#This Row],[Mean]]*100</f>
        <v>#DIV/0!</v>
      </c>
      <c r="L313" s="2">
        <f>Table134589[[#This Row],[Estimated costs 1]]-Table134589[[#This Row],[Actual cost]]</f>
        <v>0</v>
      </c>
      <c r="M313" s="2" t="e">
        <f>Table134589[[#This Row],[Diff 1]]/Table134589[[#This Row],[Actual cost]]*100</f>
        <v>#DIV/0!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</row>
    <row r="314" spans="1:33" hidden="1" x14ac:dyDescent="0.3">
      <c r="A314" t="s">
        <v>334</v>
      </c>
      <c r="B314">
        <v>312</v>
      </c>
      <c r="C314" t="str">
        <f>LEFT(Table134589[[#This Row],[Contingency id]])</f>
        <v>A</v>
      </c>
      <c r="D314">
        <v>0</v>
      </c>
      <c r="E314">
        <v>1</v>
      </c>
      <c r="F314">
        <v>38</v>
      </c>
      <c r="G314">
        <v>38</v>
      </c>
      <c r="H314">
        <v>0</v>
      </c>
      <c r="I314" s="2">
        <f>AVERAGE(Table134589[[#This Row],[Estimated costs 1]:[Estimated costs 20]])</f>
        <v>0</v>
      </c>
      <c r="J314" s="2">
        <f>_xlfn.STDEV.P(Table134589[[#This Row],[Estimated costs 1]:[Estimated costs 20]])</f>
        <v>0</v>
      </c>
      <c r="K314" s="2" t="e">
        <f>Table134589[[#This Row],[Dev]]/Table134589[[#This Row],[Mean]]*100</f>
        <v>#DIV/0!</v>
      </c>
      <c r="L314" s="2">
        <f>Table134589[[#This Row],[Estimated costs 1]]-Table134589[[#This Row],[Actual cost]]</f>
        <v>0</v>
      </c>
      <c r="M314" s="2" t="e">
        <f>Table134589[[#This Row],[Diff 1]]/Table134589[[#This Row],[Actual cost]]*100</f>
        <v>#DIV/0!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</row>
    <row r="315" spans="1:33" hidden="1" x14ac:dyDescent="0.3">
      <c r="A315" t="s">
        <v>335</v>
      </c>
      <c r="B315">
        <v>313</v>
      </c>
      <c r="C315" t="str">
        <f>LEFT(Table134589[[#This Row],[Contingency id]])</f>
        <v>A</v>
      </c>
      <c r="D315">
        <v>0</v>
      </c>
      <c r="E315">
        <v>1</v>
      </c>
      <c r="F315">
        <v>38</v>
      </c>
      <c r="G315">
        <v>38</v>
      </c>
      <c r="H315">
        <v>0</v>
      </c>
      <c r="I315" s="2">
        <f>AVERAGE(Table134589[[#This Row],[Estimated costs 1]:[Estimated costs 20]])</f>
        <v>0</v>
      </c>
      <c r="J315" s="2">
        <f>_xlfn.STDEV.P(Table134589[[#This Row],[Estimated costs 1]:[Estimated costs 20]])</f>
        <v>0</v>
      </c>
      <c r="K315" s="2" t="e">
        <f>Table134589[[#This Row],[Dev]]/Table134589[[#This Row],[Mean]]*100</f>
        <v>#DIV/0!</v>
      </c>
      <c r="L315" s="2">
        <f>Table134589[[#This Row],[Estimated costs 1]]-Table134589[[#This Row],[Actual cost]]</f>
        <v>0</v>
      </c>
      <c r="M315" s="2" t="e">
        <f>Table134589[[#This Row],[Diff 1]]/Table134589[[#This Row],[Actual cost]]*100</f>
        <v>#DIV/0!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</row>
    <row r="316" spans="1:33" hidden="1" x14ac:dyDescent="0.3">
      <c r="A316" t="s">
        <v>336</v>
      </c>
      <c r="B316">
        <v>314</v>
      </c>
      <c r="C316" t="str">
        <f>LEFT(Table134589[[#This Row],[Contingency id]])</f>
        <v>A</v>
      </c>
      <c r="D316">
        <v>0</v>
      </c>
      <c r="E316">
        <v>1</v>
      </c>
      <c r="F316">
        <v>38</v>
      </c>
      <c r="G316">
        <v>38</v>
      </c>
      <c r="H316">
        <v>0</v>
      </c>
      <c r="I316" s="2">
        <f>AVERAGE(Table134589[[#This Row],[Estimated costs 1]:[Estimated costs 20]])</f>
        <v>0</v>
      </c>
      <c r="J316" s="2">
        <f>_xlfn.STDEV.P(Table134589[[#This Row],[Estimated costs 1]:[Estimated costs 20]])</f>
        <v>0</v>
      </c>
      <c r="K316" s="2" t="e">
        <f>Table134589[[#This Row],[Dev]]/Table134589[[#This Row],[Mean]]*100</f>
        <v>#DIV/0!</v>
      </c>
      <c r="L316" s="2">
        <f>Table134589[[#This Row],[Estimated costs 1]]-Table134589[[#This Row],[Actual cost]]</f>
        <v>0</v>
      </c>
      <c r="M316" s="2" t="e">
        <f>Table134589[[#This Row],[Diff 1]]/Table134589[[#This Row],[Actual cost]]*100</f>
        <v>#DIV/0!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</row>
    <row r="317" spans="1:33" hidden="1" x14ac:dyDescent="0.3">
      <c r="A317" t="s">
        <v>337</v>
      </c>
      <c r="B317">
        <v>315</v>
      </c>
      <c r="C317" t="str">
        <f>LEFT(Table134589[[#This Row],[Contingency id]])</f>
        <v>A</v>
      </c>
      <c r="D317">
        <v>0</v>
      </c>
      <c r="E317">
        <v>1.0270270270270201</v>
      </c>
      <c r="F317">
        <v>38</v>
      </c>
      <c r="G317">
        <v>37</v>
      </c>
      <c r="H317">
        <v>0</v>
      </c>
      <c r="I317" s="2">
        <f>AVERAGE(Table134589[[#This Row],[Estimated costs 1]:[Estimated costs 20]])</f>
        <v>0</v>
      </c>
      <c r="J317" s="2">
        <f>_xlfn.STDEV.P(Table134589[[#This Row],[Estimated costs 1]:[Estimated costs 20]])</f>
        <v>0</v>
      </c>
      <c r="K317" s="2" t="e">
        <f>Table134589[[#This Row],[Dev]]/Table134589[[#This Row],[Mean]]*100</f>
        <v>#DIV/0!</v>
      </c>
      <c r="L317" s="2">
        <f>Table134589[[#This Row],[Estimated costs 1]]-Table134589[[#This Row],[Actual cost]]</f>
        <v>0</v>
      </c>
      <c r="M317" s="2" t="e">
        <f>Table134589[[#This Row],[Diff 1]]/Table134589[[#This Row],[Actual cost]]*100</f>
        <v>#DIV/0!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</row>
    <row r="318" spans="1:33" hidden="1" x14ac:dyDescent="0.3">
      <c r="A318" t="s">
        <v>338</v>
      </c>
      <c r="B318">
        <v>316</v>
      </c>
      <c r="C318" t="str">
        <f>LEFT(Table134589[[#This Row],[Contingency id]])</f>
        <v>A</v>
      </c>
      <c r="D318">
        <v>0</v>
      </c>
      <c r="E318">
        <v>1</v>
      </c>
      <c r="F318">
        <v>38</v>
      </c>
      <c r="G318">
        <v>38</v>
      </c>
      <c r="H318">
        <v>0</v>
      </c>
      <c r="I318" s="2">
        <f>AVERAGE(Table134589[[#This Row],[Estimated costs 1]:[Estimated costs 20]])</f>
        <v>0</v>
      </c>
      <c r="J318" s="2">
        <f>_xlfn.STDEV.P(Table134589[[#This Row],[Estimated costs 1]:[Estimated costs 20]])</f>
        <v>0</v>
      </c>
      <c r="K318" s="2" t="e">
        <f>Table134589[[#This Row],[Dev]]/Table134589[[#This Row],[Mean]]*100</f>
        <v>#DIV/0!</v>
      </c>
      <c r="L318" s="2">
        <f>Table134589[[#This Row],[Estimated costs 1]]-Table134589[[#This Row],[Actual cost]]</f>
        <v>0</v>
      </c>
      <c r="M318" s="2" t="e">
        <f>Table134589[[#This Row],[Diff 1]]/Table134589[[#This Row],[Actual cost]]*100</f>
        <v>#DIV/0!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</row>
    <row r="319" spans="1:33" hidden="1" x14ac:dyDescent="0.3">
      <c r="A319" t="s">
        <v>339</v>
      </c>
      <c r="B319">
        <v>317</v>
      </c>
      <c r="C319" t="str">
        <f>LEFT(Table134589[[#This Row],[Contingency id]])</f>
        <v>A</v>
      </c>
      <c r="D319">
        <v>0</v>
      </c>
      <c r="E319">
        <v>1.0270270270270201</v>
      </c>
      <c r="F319">
        <v>38</v>
      </c>
      <c r="G319">
        <v>37</v>
      </c>
      <c r="H319">
        <v>0</v>
      </c>
      <c r="I319" s="2">
        <f>AVERAGE(Table134589[[#This Row],[Estimated costs 1]:[Estimated costs 20]])</f>
        <v>0</v>
      </c>
      <c r="J319" s="2">
        <f>_xlfn.STDEV.P(Table134589[[#This Row],[Estimated costs 1]:[Estimated costs 20]])</f>
        <v>0</v>
      </c>
      <c r="K319" s="2" t="e">
        <f>Table134589[[#This Row],[Dev]]/Table134589[[#This Row],[Mean]]*100</f>
        <v>#DIV/0!</v>
      </c>
      <c r="L319" s="2">
        <f>Table134589[[#This Row],[Estimated costs 1]]-Table134589[[#This Row],[Actual cost]]</f>
        <v>0</v>
      </c>
      <c r="M319" s="2" t="e">
        <f>Table134589[[#This Row],[Diff 1]]/Table134589[[#This Row],[Actual cost]]*100</f>
        <v>#DIV/0!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</row>
    <row r="320" spans="1:33" hidden="1" x14ac:dyDescent="0.3">
      <c r="A320" t="s">
        <v>340</v>
      </c>
      <c r="B320">
        <v>318</v>
      </c>
      <c r="C320" t="str">
        <f>LEFT(Table134589[[#This Row],[Contingency id]])</f>
        <v>A</v>
      </c>
      <c r="D320">
        <v>0</v>
      </c>
      <c r="E320">
        <v>1</v>
      </c>
      <c r="F320">
        <v>38</v>
      </c>
      <c r="G320">
        <v>38</v>
      </c>
      <c r="H320">
        <v>0</v>
      </c>
      <c r="I320" s="2">
        <f>AVERAGE(Table134589[[#This Row],[Estimated costs 1]:[Estimated costs 20]])</f>
        <v>0</v>
      </c>
      <c r="J320" s="2">
        <f>_xlfn.STDEV.P(Table134589[[#This Row],[Estimated costs 1]:[Estimated costs 20]])</f>
        <v>0</v>
      </c>
      <c r="K320" s="2" t="e">
        <f>Table134589[[#This Row],[Dev]]/Table134589[[#This Row],[Mean]]*100</f>
        <v>#DIV/0!</v>
      </c>
      <c r="L320" s="2">
        <f>Table134589[[#This Row],[Estimated costs 1]]-Table134589[[#This Row],[Actual cost]]</f>
        <v>0</v>
      </c>
      <c r="M320" s="2" t="e">
        <f>Table134589[[#This Row],[Diff 1]]/Table134589[[#This Row],[Actual cost]]*100</f>
        <v>#DIV/0!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</row>
    <row r="321" spans="1:33" hidden="1" x14ac:dyDescent="0.3">
      <c r="A321" t="s">
        <v>341</v>
      </c>
      <c r="B321">
        <v>319</v>
      </c>
      <c r="C321" t="str">
        <f>LEFT(Table134589[[#This Row],[Contingency id]])</f>
        <v>A</v>
      </c>
      <c r="D321">
        <v>0</v>
      </c>
      <c r="E321">
        <v>1.02272727272727</v>
      </c>
      <c r="F321">
        <v>45</v>
      </c>
      <c r="G321">
        <v>44</v>
      </c>
      <c r="H321">
        <v>0</v>
      </c>
      <c r="I321" s="2">
        <f>AVERAGE(Table134589[[#This Row],[Estimated costs 1]:[Estimated costs 20]])</f>
        <v>0</v>
      </c>
      <c r="J321" s="2">
        <f>_xlfn.STDEV.P(Table134589[[#This Row],[Estimated costs 1]:[Estimated costs 20]])</f>
        <v>0</v>
      </c>
      <c r="K321" s="2" t="e">
        <f>Table134589[[#This Row],[Dev]]/Table134589[[#This Row],[Mean]]*100</f>
        <v>#DIV/0!</v>
      </c>
      <c r="L321" s="2">
        <f>Table134589[[#This Row],[Estimated costs 1]]-Table134589[[#This Row],[Actual cost]]</f>
        <v>0</v>
      </c>
      <c r="M321" s="2" t="e">
        <f>Table134589[[#This Row],[Diff 1]]/Table134589[[#This Row],[Actual cost]]*100</f>
        <v>#DIV/0!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</row>
    <row r="322" spans="1:33" hidden="1" x14ac:dyDescent="0.3">
      <c r="A322" t="s">
        <v>342</v>
      </c>
      <c r="B322">
        <v>320</v>
      </c>
      <c r="C322" t="str">
        <f>LEFT(Table134589[[#This Row],[Contingency id]])</f>
        <v>A</v>
      </c>
      <c r="D322">
        <v>0</v>
      </c>
      <c r="E322">
        <v>1.0465116279069699</v>
      </c>
      <c r="F322">
        <v>45</v>
      </c>
      <c r="G322">
        <v>43</v>
      </c>
      <c r="H322">
        <v>0</v>
      </c>
      <c r="I322" s="2">
        <f>AVERAGE(Table134589[[#This Row],[Estimated costs 1]:[Estimated costs 20]])</f>
        <v>0</v>
      </c>
      <c r="J322" s="2">
        <f>_xlfn.STDEV.P(Table134589[[#This Row],[Estimated costs 1]:[Estimated costs 20]])</f>
        <v>0</v>
      </c>
      <c r="K322" s="2" t="e">
        <f>Table134589[[#This Row],[Dev]]/Table134589[[#This Row],[Mean]]*100</f>
        <v>#DIV/0!</v>
      </c>
      <c r="L322" s="2">
        <f>Table134589[[#This Row],[Estimated costs 1]]-Table134589[[#This Row],[Actual cost]]</f>
        <v>0</v>
      </c>
      <c r="M322" s="2" t="e">
        <f>Table134589[[#This Row],[Diff 1]]/Table134589[[#This Row],[Actual cost]]*100</f>
        <v>#DIV/0!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</row>
    <row r="323" spans="1:33" hidden="1" x14ac:dyDescent="0.3">
      <c r="A323" t="s">
        <v>343</v>
      </c>
      <c r="B323">
        <v>321</v>
      </c>
      <c r="C323" t="str">
        <f>LEFT(Table134589[[#This Row],[Contingency id]])</f>
        <v>A</v>
      </c>
      <c r="D323">
        <v>0</v>
      </c>
      <c r="E323">
        <v>1</v>
      </c>
      <c r="F323">
        <v>45</v>
      </c>
      <c r="G323">
        <v>45</v>
      </c>
      <c r="H323">
        <v>0</v>
      </c>
      <c r="I323" s="2">
        <f>AVERAGE(Table134589[[#This Row],[Estimated costs 1]:[Estimated costs 20]])</f>
        <v>0</v>
      </c>
      <c r="J323" s="2">
        <f>_xlfn.STDEV.P(Table134589[[#This Row],[Estimated costs 1]:[Estimated costs 20]])</f>
        <v>0</v>
      </c>
      <c r="K323" s="2" t="e">
        <f>Table134589[[#This Row],[Dev]]/Table134589[[#This Row],[Mean]]*100</f>
        <v>#DIV/0!</v>
      </c>
      <c r="L323" s="2">
        <f>Table134589[[#This Row],[Estimated costs 1]]-Table134589[[#This Row],[Actual cost]]</f>
        <v>0</v>
      </c>
      <c r="M323" s="2" t="e">
        <f>Table134589[[#This Row],[Diff 1]]/Table134589[[#This Row],[Actual cost]]*100</f>
        <v>#DIV/0!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</row>
    <row r="324" spans="1:33" hidden="1" x14ac:dyDescent="0.3">
      <c r="A324" t="s">
        <v>344</v>
      </c>
      <c r="B324">
        <v>322</v>
      </c>
      <c r="C324" t="str">
        <f>LEFT(Table134589[[#This Row],[Contingency id]])</f>
        <v>A</v>
      </c>
      <c r="D324">
        <v>0</v>
      </c>
      <c r="E324">
        <v>1</v>
      </c>
      <c r="F324">
        <v>45</v>
      </c>
      <c r="G324">
        <v>45</v>
      </c>
      <c r="H324">
        <v>0</v>
      </c>
      <c r="I324" s="2">
        <f>AVERAGE(Table134589[[#This Row],[Estimated costs 1]:[Estimated costs 20]])</f>
        <v>0</v>
      </c>
      <c r="J324" s="2">
        <f>_xlfn.STDEV.P(Table134589[[#This Row],[Estimated costs 1]:[Estimated costs 20]])</f>
        <v>0</v>
      </c>
      <c r="K324" s="2" t="e">
        <f>Table134589[[#This Row],[Dev]]/Table134589[[#This Row],[Mean]]*100</f>
        <v>#DIV/0!</v>
      </c>
      <c r="L324" s="2">
        <f>Table134589[[#This Row],[Estimated costs 1]]-Table134589[[#This Row],[Actual cost]]</f>
        <v>0</v>
      </c>
      <c r="M324" s="2" t="e">
        <f>Table134589[[#This Row],[Diff 1]]/Table134589[[#This Row],[Actual cost]]*100</f>
        <v>#DIV/0!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</row>
    <row r="325" spans="1:33" hidden="1" x14ac:dyDescent="0.3">
      <c r="A325" t="s">
        <v>345</v>
      </c>
      <c r="B325">
        <v>323</v>
      </c>
      <c r="C325" t="str">
        <f>LEFT(Table134589[[#This Row],[Contingency id]])</f>
        <v>A</v>
      </c>
      <c r="D325">
        <v>0</v>
      </c>
      <c r="E325">
        <v>1.02272727272727</v>
      </c>
      <c r="F325">
        <v>45</v>
      </c>
      <c r="G325">
        <v>44</v>
      </c>
      <c r="H325">
        <v>0</v>
      </c>
      <c r="I325" s="2">
        <f>AVERAGE(Table134589[[#This Row],[Estimated costs 1]:[Estimated costs 20]])</f>
        <v>0</v>
      </c>
      <c r="J325" s="2">
        <f>_xlfn.STDEV.P(Table134589[[#This Row],[Estimated costs 1]:[Estimated costs 20]])</f>
        <v>0</v>
      </c>
      <c r="K325" s="2" t="e">
        <f>Table134589[[#This Row],[Dev]]/Table134589[[#This Row],[Mean]]*100</f>
        <v>#DIV/0!</v>
      </c>
      <c r="L325" s="2">
        <f>Table134589[[#This Row],[Estimated costs 1]]-Table134589[[#This Row],[Actual cost]]</f>
        <v>0</v>
      </c>
      <c r="M325" s="2" t="e">
        <f>Table134589[[#This Row],[Diff 1]]/Table134589[[#This Row],[Actual cost]]*100</f>
        <v>#DIV/0!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</row>
    <row r="326" spans="1:33" hidden="1" x14ac:dyDescent="0.3">
      <c r="A326" t="s">
        <v>346</v>
      </c>
      <c r="B326">
        <v>324</v>
      </c>
      <c r="C326" t="str">
        <f>LEFT(Table134589[[#This Row],[Contingency id]])</f>
        <v>A</v>
      </c>
      <c r="D326">
        <v>0</v>
      </c>
      <c r="E326">
        <v>1.02272727272727</v>
      </c>
      <c r="F326">
        <v>45</v>
      </c>
      <c r="G326">
        <v>44</v>
      </c>
      <c r="H326">
        <v>0</v>
      </c>
      <c r="I326" s="2">
        <f>AVERAGE(Table134589[[#This Row],[Estimated costs 1]:[Estimated costs 20]])</f>
        <v>0</v>
      </c>
      <c r="J326" s="2">
        <f>_xlfn.STDEV.P(Table134589[[#This Row],[Estimated costs 1]:[Estimated costs 20]])</f>
        <v>0</v>
      </c>
      <c r="K326" s="2" t="e">
        <f>Table134589[[#This Row],[Dev]]/Table134589[[#This Row],[Mean]]*100</f>
        <v>#DIV/0!</v>
      </c>
      <c r="L326" s="2">
        <f>Table134589[[#This Row],[Estimated costs 1]]-Table134589[[#This Row],[Actual cost]]</f>
        <v>0</v>
      </c>
      <c r="M326" s="2" t="e">
        <f>Table134589[[#This Row],[Diff 1]]/Table134589[[#This Row],[Actual cost]]*100</f>
        <v>#DIV/0!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</row>
    <row r="327" spans="1:33" hidden="1" x14ac:dyDescent="0.3">
      <c r="A327" t="s">
        <v>347</v>
      </c>
      <c r="B327">
        <v>325</v>
      </c>
      <c r="C327" t="str">
        <f>LEFT(Table134589[[#This Row],[Contingency id]])</f>
        <v>A</v>
      </c>
      <c r="D327">
        <v>0</v>
      </c>
      <c r="E327">
        <v>1</v>
      </c>
      <c r="F327">
        <v>45</v>
      </c>
      <c r="G327">
        <v>45</v>
      </c>
      <c r="H327">
        <v>0</v>
      </c>
      <c r="I327" s="2">
        <f>AVERAGE(Table134589[[#This Row],[Estimated costs 1]:[Estimated costs 20]])</f>
        <v>0</v>
      </c>
      <c r="J327" s="2">
        <f>_xlfn.STDEV.P(Table134589[[#This Row],[Estimated costs 1]:[Estimated costs 20]])</f>
        <v>0</v>
      </c>
      <c r="K327" s="2" t="e">
        <f>Table134589[[#This Row],[Dev]]/Table134589[[#This Row],[Mean]]*100</f>
        <v>#DIV/0!</v>
      </c>
      <c r="L327" s="2">
        <f>Table134589[[#This Row],[Estimated costs 1]]-Table134589[[#This Row],[Actual cost]]</f>
        <v>0</v>
      </c>
      <c r="M327" s="2" t="e">
        <f>Table134589[[#This Row],[Diff 1]]/Table134589[[#This Row],[Actual cost]]*100</f>
        <v>#DIV/0!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</row>
    <row r="328" spans="1:33" hidden="1" x14ac:dyDescent="0.3">
      <c r="A328" t="s">
        <v>348</v>
      </c>
      <c r="B328">
        <v>326</v>
      </c>
      <c r="C328" t="str">
        <f>LEFT(Table134589[[#This Row],[Contingency id]])</f>
        <v>A</v>
      </c>
      <c r="D328">
        <v>0</v>
      </c>
      <c r="E328">
        <v>1.02272727272727</v>
      </c>
      <c r="F328">
        <v>45</v>
      </c>
      <c r="G328">
        <v>44</v>
      </c>
      <c r="H328">
        <v>0</v>
      </c>
      <c r="I328" s="2">
        <f>AVERAGE(Table134589[[#This Row],[Estimated costs 1]:[Estimated costs 20]])</f>
        <v>0</v>
      </c>
      <c r="J328" s="2">
        <f>_xlfn.STDEV.P(Table134589[[#This Row],[Estimated costs 1]:[Estimated costs 20]])</f>
        <v>0</v>
      </c>
      <c r="K328" s="2" t="e">
        <f>Table134589[[#This Row],[Dev]]/Table134589[[#This Row],[Mean]]*100</f>
        <v>#DIV/0!</v>
      </c>
      <c r="L328" s="2">
        <f>Table134589[[#This Row],[Estimated costs 1]]-Table134589[[#This Row],[Actual cost]]</f>
        <v>0</v>
      </c>
      <c r="M328" s="2" t="e">
        <f>Table134589[[#This Row],[Diff 1]]/Table134589[[#This Row],[Actual cost]]*100</f>
        <v>#DIV/0!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</row>
    <row r="329" spans="1:33" hidden="1" x14ac:dyDescent="0.3">
      <c r="A329" t="s">
        <v>349</v>
      </c>
      <c r="B329">
        <v>327</v>
      </c>
      <c r="C329" t="str">
        <f>LEFT(Table134589[[#This Row],[Contingency id]])</f>
        <v>A</v>
      </c>
      <c r="D329">
        <v>0</v>
      </c>
      <c r="E329">
        <v>1</v>
      </c>
      <c r="F329">
        <v>19</v>
      </c>
      <c r="G329">
        <v>19</v>
      </c>
      <c r="H329">
        <v>0</v>
      </c>
      <c r="I329" s="2">
        <f>AVERAGE(Table134589[[#This Row],[Estimated costs 1]:[Estimated costs 20]])</f>
        <v>0</v>
      </c>
      <c r="J329" s="2">
        <f>_xlfn.STDEV.P(Table134589[[#This Row],[Estimated costs 1]:[Estimated costs 20]])</f>
        <v>0</v>
      </c>
      <c r="K329" s="2" t="e">
        <f>Table134589[[#This Row],[Dev]]/Table134589[[#This Row],[Mean]]*100</f>
        <v>#DIV/0!</v>
      </c>
      <c r="L329" s="2">
        <f>Table134589[[#This Row],[Estimated costs 1]]-Table134589[[#This Row],[Actual cost]]</f>
        <v>0</v>
      </c>
      <c r="M329" s="2" t="e">
        <f>Table134589[[#This Row],[Diff 1]]/Table134589[[#This Row],[Actual cost]]*100</f>
        <v>#DIV/0!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</row>
    <row r="330" spans="1:33" hidden="1" x14ac:dyDescent="0.3">
      <c r="A330" t="s">
        <v>350</v>
      </c>
      <c r="B330">
        <v>328</v>
      </c>
      <c r="C330" t="str">
        <f>LEFT(Table134589[[#This Row],[Contingency id]])</f>
        <v>A</v>
      </c>
      <c r="D330">
        <v>0</v>
      </c>
      <c r="E330">
        <v>1</v>
      </c>
      <c r="F330">
        <v>19</v>
      </c>
      <c r="G330">
        <v>19</v>
      </c>
      <c r="H330">
        <v>0</v>
      </c>
      <c r="I330" s="2">
        <f>AVERAGE(Table134589[[#This Row],[Estimated costs 1]:[Estimated costs 20]])</f>
        <v>0</v>
      </c>
      <c r="J330" s="2">
        <f>_xlfn.STDEV.P(Table134589[[#This Row],[Estimated costs 1]:[Estimated costs 20]])</f>
        <v>0</v>
      </c>
      <c r="K330" s="2" t="e">
        <f>Table134589[[#This Row],[Dev]]/Table134589[[#This Row],[Mean]]*100</f>
        <v>#DIV/0!</v>
      </c>
      <c r="L330" s="2">
        <f>Table134589[[#This Row],[Estimated costs 1]]-Table134589[[#This Row],[Actual cost]]</f>
        <v>0</v>
      </c>
      <c r="M330" s="2" t="e">
        <f>Table134589[[#This Row],[Diff 1]]/Table134589[[#This Row],[Actual cost]]*100</f>
        <v>#DIV/0!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</row>
    <row r="331" spans="1:33" hidden="1" x14ac:dyDescent="0.3">
      <c r="A331" t="s">
        <v>351</v>
      </c>
      <c r="B331">
        <v>329</v>
      </c>
      <c r="C331" t="str">
        <f>LEFT(Table134589[[#This Row],[Contingency id]])</f>
        <v>A</v>
      </c>
      <c r="D331">
        <v>0</v>
      </c>
      <c r="E331">
        <v>1</v>
      </c>
      <c r="F331">
        <v>19</v>
      </c>
      <c r="G331">
        <v>19</v>
      </c>
      <c r="H331">
        <v>0</v>
      </c>
      <c r="I331" s="2">
        <f>AVERAGE(Table134589[[#This Row],[Estimated costs 1]:[Estimated costs 20]])</f>
        <v>0</v>
      </c>
      <c r="J331" s="2">
        <f>_xlfn.STDEV.P(Table134589[[#This Row],[Estimated costs 1]:[Estimated costs 20]])</f>
        <v>0</v>
      </c>
      <c r="K331" s="2" t="e">
        <f>Table134589[[#This Row],[Dev]]/Table134589[[#This Row],[Mean]]*100</f>
        <v>#DIV/0!</v>
      </c>
      <c r="L331" s="2">
        <f>Table134589[[#This Row],[Estimated costs 1]]-Table134589[[#This Row],[Actual cost]]</f>
        <v>0</v>
      </c>
      <c r="M331" s="2" t="e">
        <f>Table134589[[#This Row],[Diff 1]]/Table134589[[#This Row],[Actual cost]]*100</f>
        <v>#DIV/0!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</row>
    <row r="332" spans="1:33" hidden="1" x14ac:dyDescent="0.3">
      <c r="A332" t="s">
        <v>352</v>
      </c>
      <c r="B332">
        <v>330</v>
      </c>
      <c r="C332" t="str">
        <f>LEFT(Table134589[[#This Row],[Contingency id]])</f>
        <v>A</v>
      </c>
      <c r="D332">
        <v>0</v>
      </c>
      <c r="E332">
        <v>1</v>
      </c>
      <c r="F332">
        <v>19</v>
      </c>
      <c r="G332">
        <v>19</v>
      </c>
      <c r="H332">
        <v>0</v>
      </c>
      <c r="I332" s="2">
        <f>AVERAGE(Table134589[[#This Row],[Estimated costs 1]:[Estimated costs 20]])</f>
        <v>0</v>
      </c>
      <c r="J332" s="2">
        <f>_xlfn.STDEV.P(Table134589[[#This Row],[Estimated costs 1]:[Estimated costs 20]])</f>
        <v>0</v>
      </c>
      <c r="K332" s="2" t="e">
        <f>Table134589[[#This Row],[Dev]]/Table134589[[#This Row],[Mean]]*100</f>
        <v>#DIV/0!</v>
      </c>
      <c r="L332" s="2">
        <f>Table134589[[#This Row],[Estimated costs 1]]-Table134589[[#This Row],[Actual cost]]</f>
        <v>0</v>
      </c>
      <c r="M332" s="2" t="e">
        <f>Table134589[[#This Row],[Diff 1]]/Table134589[[#This Row],[Actual cost]]*100</f>
        <v>#DIV/0!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</row>
    <row r="333" spans="1:33" hidden="1" x14ac:dyDescent="0.3">
      <c r="A333" t="s">
        <v>353</v>
      </c>
      <c r="B333">
        <v>331</v>
      </c>
      <c r="C333" t="str">
        <f>LEFT(Table134589[[#This Row],[Contingency id]])</f>
        <v>A</v>
      </c>
      <c r="D333">
        <v>0</v>
      </c>
      <c r="E333">
        <v>1</v>
      </c>
      <c r="F333">
        <v>19</v>
      </c>
      <c r="G333">
        <v>19</v>
      </c>
      <c r="H333">
        <v>0</v>
      </c>
      <c r="I333" s="2">
        <f>AVERAGE(Table134589[[#This Row],[Estimated costs 1]:[Estimated costs 20]])</f>
        <v>0</v>
      </c>
      <c r="J333" s="2">
        <f>_xlfn.STDEV.P(Table134589[[#This Row],[Estimated costs 1]:[Estimated costs 20]])</f>
        <v>0</v>
      </c>
      <c r="K333" s="2" t="e">
        <f>Table134589[[#This Row],[Dev]]/Table134589[[#This Row],[Mean]]*100</f>
        <v>#DIV/0!</v>
      </c>
      <c r="L333" s="2">
        <f>Table134589[[#This Row],[Estimated costs 1]]-Table134589[[#This Row],[Actual cost]]</f>
        <v>0</v>
      </c>
      <c r="M333" s="2" t="e">
        <f>Table134589[[#This Row],[Diff 1]]/Table134589[[#This Row],[Actual cost]]*100</f>
        <v>#DIV/0!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</row>
    <row r="334" spans="1:33" hidden="1" x14ac:dyDescent="0.3">
      <c r="A334" t="s">
        <v>354</v>
      </c>
      <c r="B334">
        <v>332</v>
      </c>
      <c r="C334" t="str">
        <f>LEFT(Table134589[[#This Row],[Contingency id]])</f>
        <v>A</v>
      </c>
      <c r="D334">
        <v>0</v>
      </c>
      <c r="E334">
        <v>1</v>
      </c>
      <c r="F334">
        <v>19</v>
      </c>
      <c r="G334">
        <v>19</v>
      </c>
      <c r="H334">
        <v>0</v>
      </c>
      <c r="I334" s="2">
        <f>AVERAGE(Table134589[[#This Row],[Estimated costs 1]:[Estimated costs 20]])</f>
        <v>0</v>
      </c>
      <c r="J334" s="2">
        <f>_xlfn.STDEV.P(Table134589[[#This Row],[Estimated costs 1]:[Estimated costs 20]])</f>
        <v>0</v>
      </c>
      <c r="K334" s="2" t="e">
        <f>Table134589[[#This Row],[Dev]]/Table134589[[#This Row],[Mean]]*100</f>
        <v>#DIV/0!</v>
      </c>
      <c r="L334" s="2">
        <f>Table134589[[#This Row],[Estimated costs 1]]-Table134589[[#This Row],[Actual cost]]</f>
        <v>0</v>
      </c>
      <c r="M334" s="2" t="e">
        <f>Table134589[[#This Row],[Diff 1]]/Table134589[[#This Row],[Actual cost]]*100</f>
        <v>#DIV/0!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</row>
    <row r="335" spans="1:33" hidden="1" x14ac:dyDescent="0.3">
      <c r="A335" t="s">
        <v>355</v>
      </c>
      <c r="B335">
        <v>333</v>
      </c>
      <c r="C335" t="str">
        <f>LEFT(Table134589[[#This Row],[Contingency id]])</f>
        <v>A</v>
      </c>
      <c r="D335">
        <v>0</v>
      </c>
      <c r="E335">
        <v>1</v>
      </c>
      <c r="F335">
        <v>20</v>
      </c>
      <c r="G335">
        <v>20</v>
      </c>
      <c r="H335">
        <v>0</v>
      </c>
      <c r="I335" s="2">
        <f>AVERAGE(Table134589[[#This Row],[Estimated costs 1]:[Estimated costs 20]])</f>
        <v>0</v>
      </c>
      <c r="J335" s="2">
        <f>_xlfn.STDEV.P(Table134589[[#This Row],[Estimated costs 1]:[Estimated costs 20]])</f>
        <v>0</v>
      </c>
      <c r="K335" s="2" t="e">
        <f>Table134589[[#This Row],[Dev]]/Table134589[[#This Row],[Mean]]*100</f>
        <v>#DIV/0!</v>
      </c>
      <c r="L335" s="2">
        <f>Table134589[[#This Row],[Estimated costs 1]]-Table134589[[#This Row],[Actual cost]]</f>
        <v>0</v>
      </c>
      <c r="M335" s="2" t="e">
        <f>Table134589[[#This Row],[Diff 1]]/Table134589[[#This Row],[Actual cost]]*100</f>
        <v>#DIV/0!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</row>
    <row r="336" spans="1:33" hidden="1" x14ac:dyDescent="0.3">
      <c r="A336" t="s">
        <v>356</v>
      </c>
      <c r="B336">
        <v>334</v>
      </c>
      <c r="C336" t="str">
        <f>LEFT(Table134589[[#This Row],[Contingency id]])</f>
        <v>A</v>
      </c>
      <c r="D336">
        <v>0</v>
      </c>
      <c r="E336">
        <v>1</v>
      </c>
      <c r="F336">
        <v>20</v>
      </c>
      <c r="G336">
        <v>20</v>
      </c>
      <c r="H336">
        <v>0</v>
      </c>
      <c r="I336" s="2">
        <f>AVERAGE(Table134589[[#This Row],[Estimated costs 1]:[Estimated costs 20]])</f>
        <v>0</v>
      </c>
      <c r="J336" s="2">
        <f>_xlfn.STDEV.P(Table134589[[#This Row],[Estimated costs 1]:[Estimated costs 20]])</f>
        <v>0</v>
      </c>
      <c r="K336" s="2" t="e">
        <f>Table134589[[#This Row],[Dev]]/Table134589[[#This Row],[Mean]]*100</f>
        <v>#DIV/0!</v>
      </c>
      <c r="L336" s="2">
        <f>Table134589[[#This Row],[Estimated costs 1]]-Table134589[[#This Row],[Actual cost]]</f>
        <v>0</v>
      </c>
      <c r="M336" s="2" t="e">
        <f>Table134589[[#This Row],[Diff 1]]/Table134589[[#This Row],[Actual cost]]*100</f>
        <v>#DIV/0!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</row>
    <row r="337" spans="1:33" hidden="1" x14ac:dyDescent="0.3">
      <c r="A337" t="s">
        <v>357</v>
      </c>
      <c r="B337">
        <v>335</v>
      </c>
      <c r="C337" t="str">
        <f>LEFT(Table134589[[#This Row],[Contingency id]])</f>
        <v>A</v>
      </c>
      <c r="D337">
        <v>0</v>
      </c>
      <c r="E337">
        <v>1</v>
      </c>
      <c r="F337">
        <v>20</v>
      </c>
      <c r="G337">
        <v>20</v>
      </c>
      <c r="H337">
        <v>0</v>
      </c>
      <c r="I337" s="2">
        <f>AVERAGE(Table134589[[#This Row],[Estimated costs 1]:[Estimated costs 20]])</f>
        <v>0</v>
      </c>
      <c r="J337" s="2">
        <f>_xlfn.STDEV.P(Table134589[[#This Row],[Estimated costs 1]:[Estimated costs 20]])</f>
        <v>0</v>
      </c>
      <c r="K337" s="2" t="e">
        <f>Table134589[[#This Row],[Dev]]/Table134589[[#This Row],[Mean]]*100</f>
        <v>#DIV/0!</v>
      </c>
      <c r="L337" s="2">
        <f>Table134589[[#This Row],[Estimated costs 1]]-Table134589[[#This Row],[Actual cost]]</f>
        <v>0</v>
      </c>
      <c r="M337" s="2" t="e">
        <f>Table134589[[#This Row],[Diff 1]]/Table134589[[#This Row],[Actual cost]]*100</f>
        <v>#DIV/0!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</row>
    <row r="338" spans="1:33" hidden="1" x14ac:dyDescent="0.3">
      <c r="A338" t="s">
        <v>358</v>
      </c>
      <c r="B338">
        <v>336</v>
      </c>
      <c r="C338" t="str">
        <f>LEFT(Table134589[[#This Row],[Contingency id]])</f>
        <v>A</v>
      </c>
      <c r="D338">
        <v>0</v>
      </c>
      <c r="E338">
        <v>1.04605263157894</v>
      </c>
      <c r="F338">
        <v>159</v>
      </c>
      <c r="G338">
        <v>152</v>
      </c>
      <c r="H338">
        <v>0</v>
      </c>
      <c r="I338" s="2">
        <f>AVERAGE(Table134589[[#This Row],[Estimated costs 1]:[Estimated costs 20]])</f>
        <v>0</v>
      </c>
      <c r="J338" s="2">
        <f>_xlfn.STDEV.P(Table134589[[#This Row],[Estimated costs 1]:[Estimated costs 20]])</f>
        <v>0</v>
      </c>
      <c r="K338" s="2" t="e">
        <f>Table134589[[#This Row],[Dev]]/Table134589[[#This Row],[Mean]]*100</f>
        <v>#DIV/0!</v>
      </c>
      <c r="L338" s="2">
        <f>Table134589[[#This Row],[Estimated costs 1]]-Table134589[[#This Row],[Actual cost]]</f>
        <v>0</v>
      </c>
      <c r="M338" s="2" t="e">
        <f>Table134589[[#This Row],[Diff 1]]/Table134589[[#This Row],[Actual cost]]*100</f>
        <v>#DIV/0!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</row>
    <row r="339" spans="1:33" hidden="1" x14ac:dyDescent="0.3">
      <c r="A339" t="s">
        <v>359</v>
      </c>
      <c r="B339">
        <v>337</v>
      </c>
      <c r="C339" t="str">
        <f>LEFT(Table134589[[#This Row],[Contingency id]])</f>
        <v>A</v>
      </c>
      <c r="D339">
        <v>0</v>
      </c>
      <c r="E339">
        <v>1.0324675324675301</v>
      </c>
      <c r="F339">
        <v>159</v>
      </c>
      <c r="G339">
        <v>154</v>
      </c>
      <c r="H339">
        <v>0</v>
      </c>
      <c r="I339" s="2">
        <f>AVERAGE(Table134589[[#This Row],[Estimated costs 1]:[Estimated costs 20]])</f>
        <v>0</v>
      </c>
      <c r="J339" s="2">
        <f>_xlfn.STDEV.P(Table134589[[#This Row],[Estimated costs 1]:[Estimated costs 20]])</f>
        <v>0</v>
      </c>
      <c r="K339" s="2" t="e">
        <f>Table134589[[#This Row],[Dev]]/Table134589[[#This Row],[Mean]]*100</f>
        <v>#DIV/0!</v>
      </c>
      <c r="L339" s="2">
        <f>Table134589[[#This Row],[Estimated costs 1]]-Table134589[[#This Row],[Actual cost]]</f>
        <v>0</v>
      </c>
      <c r="M339" s="2" t="e">
        <f>Table134589[[#This Row],[Diff 1]]/Table134589[[#This Row],[Actual cost]]*100</f>
        <v>#DIV/0!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</row>
    <row r="340" spans="1:33" hidden="1" x14ac:dyDescent="0.3">
      <c r="A340" t="s">
        <v>360</v>
      </c>
      <c r="B340">
        <v>338</v>
      </c>
      <c r="C340" t="str">
        <f>LEFT(Table134589[[#This Row],[Contingency id]])</f>
        <v>A</v>
      </c>
      <c r="D340">
        <v>0</v>
      </c>
      <c r="E340">
        <v>1.06</v>
      </c>
      <c r="F340">
        <v>159</v>
      </c>
      <c r="G340">
        <v>150</v>
      </c>
      <c r="H340">
        <v>0</v>
      </c>
      <c r="I340" s="2">
        <f>AVERAGE(Table134589[[#This Row],[Estimated costs 1]:[Estimated costs 20]])</f>
        <v>0</v>
      </c>
      <c r="J340" s="2">
        <f>_xlfn.STDEV.P(Table134589[[#This Row],[Estimated costs 1]:[Estimated costs 20]])</f>
        <v>0</v>
      </c>
      <c r="K340" s="2" t="e">
        <f>Table134589[[#This Row],[Dev]]/Table134589[[#This Row],[Mean]]*100</f>
        <v>#DIV/0!</v>
      </c>
      <c r="L340" s="2">
        <f>Table134589[[#This Row],[Estimated costs 1]]-Table134589[[#This Row],[Actual cost]]</f>
        <v>0</v>
      </c>
      <c r="M340" s="2" t="e">
        <f>Table134589[[#This Row],[Diff 1]]/Table134589[[#This Row],[Actual cost]]*100</f>
        <v>#DIV/0!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</row>
    <row r="341" spans="1:33" hidden="1" x14ac:dyDescent="0.3">
      <c r="A341" t="s">
        <v>361</v>
      </c>
      <c r="B341">
        <v>339</v>
      </c>
      <c r="C341" t="str">
        <f>LEFT(Table134589[[#This Row],[Contingency id]])</f>
        <v>A</v>
      </c>
      <c r="D341">
        <v>0</v>
      </c>
      <c r="E341">
        <v>1.0258064516129</v>
      </c>
      <c r="F341">
        <v>159</v>
      </c>
      <c r="G341">
        <v>155</v>
      </c>
      <c r="H341">
        <v>0</v>
      </c>
      <c r="I341" s="2">
        <f>AVERAGE(Table134589[[#This Row],[Estimated costs 1]:[Estimated costs 20]])</f>
        <v>0</v>
      </c>
      <c r="J341" s="2">
        <f>_xlfn.STDEV.P(Table134589[[#This Row],[Estimated costs 1]:[Estimated costs 20]])</f>
        <v>0</v>
      </c>
      <c r="K341" s="2" t="e">
        <f>Table134589[[#This Row],[Dev]]/Table134589[[#This Row],[Mean]]*100</f>
        <v>#DIV/0!</v>
      </c>
      <c r="L341" s="2">
        <f>Table134589[[#This Row],[Estimated costs 1]]-Table134589[[#This Row],[Actual cost]]</f>
        <v>0</v>
      </c>
      <c r="M341" s="2" t="e">
        <f>Table134589[[#This Row],[Diff 1]]/Table134589[[#This Row],[Actual cost]]*100</f>
        <v>#DIV/0!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</row>
    <row r="342" spans="1:33" hidden="1" x14ac:dyDescent="0.3">
      <c r="A342" t="s">
        <v>362</v>
      </c>
      <c r="B342">
        <v>340</v>
      </c>
      <c r="C342" t="str">
        <f>LEFT(Table134589[[#This Row],[Contingency id]])</f>
        <v>A</v>
      </c>
      <c r="D342">
        <v>0</v>
      </c>
      <c r="E342">
        <v>1.01449275362318</v>
      </c>
      <c r="F342">
        <v>70</v>
      </c>
      <c r="G342">
        <v>69</v>
      </c>
      <c r="H342">
        <v>0</v>
      </c>
      <c r="I342" s="2">
        <f>AVERAGE(Table134589[[#This Row],[Estimated costs 1]:[Estimated costs 20]])</f>
        <v>0</v>
      </c>
      <c r="J342" s="2">
        <f>_xlfn.STDEV.P(Table134589[[#This Row],[Estimated costs 1]:[Estimated costs 20]])</f>
        <v>0</v>
      </c>
      <c r="K342" s="2" t="e">
        <f>Table134589[[#This Row],[Dev]]/Table134589[[#This Row],[Mean]]*100</f>
        <v>#DIV/0!</v>
      </c>
      <c r="L342" s="2">
        <f>Table134589[[#This Row],[Estimated costs 1]]-Table134589[[#This Row],[Actual cost]]</f>
        <v>0</v>
      </c>
      <c r="M342" s="2" t="e">
        <f>Table134589[[#This Row],[Diff 1]]/Table134589[[#This Row],[Actual cost]]*100</f>
        <v>#DIV/0!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</row>
    <row r="343" spans="1:33" hidden="1" x14ac:dyDescent="0.3">
      <c r="A343" t="s">
        <v>363</v>
      </c>
      <c r="B343">
        <v>341</v>
      </c>
      <c r="C343" t="str">
        <f>LEFT(Table134589[[#This Row],[Contingency id]])</f>
        <v>A</v>
      </c>
      <c r="D343">
        <v>0</v>
      </c>
      <c r="E343">
        <v>1.0447761194029801</v>
      </c>
      <c r="F343">
        <v>70</v>
      </c>
      <c r="G343">
        <v>67</v>
      </c>
      <c r="H343">
        <v>0</v>
      </c>
      <c r="I343" s="2">
        <f>AVERAGE(Table134589[[#This Row],[Estimated costs 1]:[Estimated costs 20]])</f>
        <v>0</v>
      </c>
      <c r="J343" s="2">
        <f>_xlfn.STDEV.P(Table134589[[#This Row],[Estimated costs 1]:[Estimated costs 20]])</f>
        <v>0</v>
      </c>
      <c r="K343" s="2" t="e">
        <f>Table134589[[#This Row],[Dev]]/Table134589[[#This Row],[Mean]]*100</f>
        <v>#DIV/0!</v>
      </c>
      <c r="L343" s="2">
        <f>Table134589[[#This Row],[Estimated costs 1]]-Table134589[[#This Row],[Actual cost]]</f>
        <v>0</v>
      </c>
      <c r="M343" s="2" t="e">
        <f>Table134589[[#This Row],[Diff 1]]/Table134589[[#This Row],[Actual cost]]*100</f>
        <v>#DIV/0!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</row>
    <row r="344" spans="1:33" hidden="1" x14ac:dyDescent="0.3">
      <c r="A344" t="s">
        <v>364</v>
      </c>
      <c r="B344">
        <v>342</v>
      </c>
      <c r="C344" t="str">
        <f>LEFT(Table134589[[#This Row],[Contingency id]])</f>
        <v>A</v>
      </c>
      <c r="D344">
        <v>0</v>
      </c>
      <c r="E344">
        <v>1.05</v>
      </c>
      <c r="F344">
        <v>84</v>
      </c>
      <c r="G344">
        <v>80</v>
      </c>
      <c r="H344">
        <v>0</v>
      </c>
      <c r="I344" s="2">
        <f>AVERAGE(Table134589[[#This Row],[Estimated costs 1]:[Estimated costs 20]])</f>
        <v>0</v>
      </c>
      <c r="J344" s="2">
        <f>_xlfn.STDEV.P(Table134589[[#This Row],[Estimated costs 1]:[Estimated costs 20]])</f>
        <v>0</v>
      </c>
      <c r="K344" s="2" t="e">
        <f>Table134589[[#This Row],[Dev]]/Table134589[[#This Row],[Mean]]*100</f>
        <v>#DIV/0!</v>
      </c>
      <c r="L344" s="2">
        <f>Table134589[[#This Row],[Estimated costs 1]]-Table134589[[#This Row],[Actual cost]]</f>
        <v>0</v>
      </c>
      <c r="M344" s="2" t="e">
        <f>Table134589[[#This Row],[Diff 1]]/Table134589[[#This Row],[Actual cost]]*100</f>
        <v>#DIV/0!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</row>
    <row r="345" spans="1:33" hidden="1" x14ac:dyDescent="0.3">
      <c r="A345" t="s">
        <v>365</v>
      </c>
      <c r="B345">
        <v>343</v>
      </c>
      <c r="C345" t="str">
        <f>LEFT(Table134589[[#This Row],[Contingency id]])</f>
        <v>A</v>
      </c>
      <c r="D345">
        <v>0</v>
      </c>
      <c r="E345">
        <v>1</v>
      </c>
      <c r="F345">
        <v>84</v>
      </c>
      <c r="G345">
        <v>84</v>
      </c>
      <c r="H345">
        <v>0</v>
      </c>
      <c r="I345" s="2">
        <f>AVERAGE(Table134589[[#This Row],[Estimated costs 1]:[Estimated costs 20]])</f>
        <v>0</v>
      </c>
      <c r="J345" s="2">
        <f>_xlfn.STDEV.P(Table134589[[#This Row],[Estimated costs 1]:[Estimated costs 20]])</f>
        <v>0</v>
      </c>
      <c r="K345" s="2" t="e">
        <f>Table134589[[#This Row],[Dev]]/Table134589[[#This Row],[Mean]]*100</f>
        <v>#DIV/0!</v>
      </c>
      <c r="L345" s="2">
        <f>Table134589[[#This Row],[Estimated costs 1]]-Table134589[[#This Row],[Actual cost]]</f>
        <v>0</v>
      </c>
      <c r="M345" s="2" t="e">
        <f>Table134589[[#This Row],[Diff 1]]/Table134589[[#This Row],[Actual cost]]*100</f>
        <v>#DIV/0!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</row>
    <row r="346" spans="1:33" hidden="1" x14ac:dyDescent="0.3">
      <c r="A346" t="s">
        <v>366</v>
      </c>
      <c r="B346">
        <v>344</v>
      </c>
      <c r="C346" t="str">
        <f>LEFT(Table134589[[#This Row],[Contingency id]])</f>
        <v>A</v>
      </c>
      <c r="D346">
        <v>0</v>
      </c>
      <c r="E346">
        <v>1.01204819277108</v>
      </c>
      <c r="F346">
        <v>84</v>
      </c>
      <c r="G346">
        <v>83</v>
      </c>
      <c r="H346">
        <v>0</v>
      </c>
      <c r="I346" s="2">
        <f>AVERAGE(Table134589[[#This Row],[Estimated costs 1]:[Estimated costs 20]])</f>
        <v>0</v>
      </c>
      <c r="J346" s="2">
        <f>_xlfn.STDEV.P(Table134589[[#This Row],[Estimated costs 1]:[Estimated costs 20]])</f>
        <v>0</v>
      </c>
      <c r="K346" s="2" t="e">
        <f>Table134589[[#This Row],[Dev]]/Table134589[[#This Row],[Mean]]*100</f>
        <v>#DIV/0!</v>
      </c>
      <c r="L346" s="2">
        <f>Table134589[[#This Row],[Estimated costs 1]]-Table134589[[#This Row],[Actual cost]]</f>
        <v>0</v>
      </c>
      <c r="M346" s="2" t="e">
        <f>Table134589[[#This Row],[Diff 1]]/Table134589[[#This Row],[Actual cost]]*100</f>
        <v>#DIV/0!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</row>
    <row r="347" spans="1:33" hidden="1" x14ac:dyDescent="0.3">
      <c r="A347" t="s">
        <v>367</v>
      </c>
      <c r="B347">
        <v>345</v>
      </c>
      <c r="C347" t="str">
        <f>LEFT(Table134589[[#This Row],[Contingency id]])</f>
        <v>A</v>
      </c>
      <c r="D347">
        <v>0</v>
      </c>
      <c r="E347">
        <v>1.02941176470588</v>
      </c>
      <c r="F347">
        <v>70</v>
      </c>
      <c r="G347">
        <v>68</v>
      </c>
      <c r="H347">
        <v>0</v>
      </c>
      <c r="I347" s="2">
        <f>AVERAGE(Table134589[[#This Row],[Estimated costs 1]:[Estimated costs 20]])</f>
        <v>0</v>
      </c>
      <c r="J347" s="2">
        <f>_xlfn.STDEV.P(Table134589[[#This Row],[Estimated costs 1]:[Estimated costs 20]])</f>
        <v>0</v>
      </c>
      <c r="K347" s="2" t="e">
        <f>Table134589[[#This Row],[Dev]]/Table134589[[#This Row],[Mean]]*100</f>
        <v>#DIV/0!</v>
      </c>
      <c r="L347" s="2">
        <f>Table134589[[#This Row],[Estimated costs 1]]-Table134589[[#This Row],[Actual cost]]</f>
        <v>0</v>
      </c>
      <c r="M347" s="2" t="e">
        <f>Table134589[[#This Row],[Diff 1]]/Table134589[[#This Row],[Actual cost]]*100</f>
        <v>#DIV/0!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</row>
    <row r="348" spans="1:33" hidden="1" x14ac:dyDescent="0.3">
      <c r="A348" t="s">
        <v>368</v>
      </c>
      <c r="B348">
        <v>346</v>
      </c>
      <c r="C348" t="str">
        <f>LEFT(Table134589[[#This Row],[Contingency id]])</f>
        <v>A</v>
      </c>
      <c r="D348">
        <v>0</v>
      </c>
      <c r="E348">
        <v>1.0447761194029801</v>
      </c>
      <c r="F348">
        <v>70</v>
      </c>
      <c r="G348">
        <v>67</v>
      </c>
      <c r="H348">
        <v>0</v>
      </c>
      <c r="I348" s="2">
        <f>AVERAGE(Table134589[[#This Row],[Estimated costs 1]:[Estimated costs 20]])</f>
        <v>0</v>
      </c>
      <c r="J348" s="2">
        <f>_xlfn.STDEV.P(Table134589[[#This Row],[Estimated costs 1]:[Estimated costs 20]])</f>
        <v>0</v>
      </c>
      <c r="K348" s="2" t="e">
        <f>Table134589[[#This Row],[Dev]]/Table134589[[#This Row],[Mean]]*100</f>
        <v>#DIV/0!</v>
      </c>
      <c r="L348" s="2">
        <f>Table134589[[#This Row],[Estimated costs 1]]-Table134589[[#This Row],[Actual cost]]</f>
        <v>0</v>
      </c>
      <c r="M348" s="2" t="e">
        <f>Table134589[[#This Row],[Diff 1]]/Table134589[[#This Row],[Actual cost]]*100</f>
        <v>#DIV/0!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</row>
    <row r="349" spans="1:33" hidden="1" x14ac:dyDescent="0.3">
      <c r="A349" t="s">
        <v>369</v>
      </c>
      <c r="B349">
        <v>347</v>
      </c>
      <c r="C349" t="str">
        <f>LEFT(Table134589[[#This Row],[Contingency id]])</f>
        <v>A</v>
      </c>
      <c r="D349">
        <v>0</v>
      </c>
      <c r="E349">
        <v>1.01449275362318</v>
      </c>
      <c r="F349">
        <v>70</v>
      </c>
      <c r="G349">
        <v>69</v>
      </c>
      <c r="H349">
        <v>0</v>
      </c>
      <c r="I349" s="2">
        <f>AVERAGE(Table134589[[#This Row],[Estimated costs 1]:[Estimated costs 20]])</f>
        <v>0</v>
      </c>
      <c r="J349" s="2">
        <f>_xlfn.STDEV.P(Table134589[[#This Row],[Estimated costs 1]:[Estimated costs 20]])</f>
        <v>0</v>
      </c>
      <c r="K349" s="2" t="e">
        <f>Table134589[[#This Row],[Dev]]/Table134589[[#This Row],[Mean]]*100</f>
        <v>#DIV/0!</v>
      </c>
      <c r="L349" s="2">
        <f>Table134589[[#This Row],[Estimated costs 1]]-Table134589[[#This Row],[Actual cost]]</f>
        <v>0</v>
      </c>
      <c r="M349" s="2" t="e">
        <f>Table134589[[#This Row],[Diff 1]]/Table134589[[#This Row],[Actual cost]]*100</f>
        <v>#DIV/0!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</row>
    <row r="350" spans="1:33" hidden="1" x14ac:dyDescent="0.3">
      <c r="A350" t="s">
        <v>370</v>
      </c>
      <c r="B350">
        <v>348</v>
      </c>
      <c r="C350" t="str">
        <f>LEFT(Table134589[[#This Row],[Contingency id]])</f>
        <v>A</v>
      </c>
      <c r="D350">
        <v>0</v>
      </c>
      <c r="E350">
        <v>1.0370370370370301</v>
      </c>
      <c r="F350">
        <v>84</v>
      </c>
      <c r="G350">
        <v>81</v>
      </c>
      <c r="H350">
        <v>0</v>
      </c>
      <c r="I350" s="2">
        <f>AVERAGE(Table134589[[#This Row],[Estimated costs 1]:[Estimated costs 20]])</f>
        <v>0</v>
      </c>
      <c r="J350" s="2">
        <f>_xlfn.STDEV.P(Table134589[[#This Row],[Estimated costs 1]:[Estimated costs 20]])</f>
        <v>0</v>
      </c>
      <c r="K350" s="2" t="e">
        <f>Table134589[[#This Row],[Dev]]/Table134589[[#This Row],[Mean]]*100</f>
        <v>#DIV/0!</v>
      </c>
      <c r="L350" s="2">
        <f>Table134589[[#This Row],[Estimated costs 1]]-Table134589[[#This Row],[Actual cost]]</f>
        <v>0</v>
      </c>
      <c r="M350" s="2" t="e">
        <f>Table134589[[#This Row],[Diff 1]]/Table134589[[#This Row],[Actual cost]]*100</f>
        <v>#DIV/0!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</row>
    <row r="351" spans="1:33" hidden="1" x14ac:dyDescent="0.3">
      <c r="A351" t="s">
        <v>371</v>
      </c>
      <c r="B351">
        <v>349</v>
      </c>
      <c r="C351" t="str">
        <f>LEFT(Table134589[[#This Row],[Contingency id]])</f>
        <v>A</v>
      </c>
      <c r="D351">
        <v>0</v>
      </c>
      <c r="E351">
        <v>1.0370370370370301</v>
      </c>
      <c r="F351">
        <v>84</v>
      </c>
      <c r="G351">
        <v>81</v>
      </c>
      <c r="H351">
        <v>0</v>
      </c>
      <c r="I351" s="2">
        <f>AVERAGE(Table134589[[#This Row],[Estimated costs 1]:[Estimated costs 20]])</f>
        <v>0</v>
      </c>
      <c r="J351" s="2">
        <f>_xlfn.STDEV.P(Table134589[[#This Row],[Estimated costs 1]:[Estimated costs 20]])</f>
        <v>0</v>
      </c>
      <c r="K351" s="2" t="e">
        <f>Table134589[[#This Row],[Dev]]/Table134589[[#This Row],[Mean]]*100</f>
        <v>#DIV/0!</v>
      </c>
      <c r="L351" s="2">
        <f>Table134589[[#This Row],[Estimated costs 1]]-Table134589[[#This Row],[Actual cost]]</f>
        <v>0</v>
      </c>
      <c r="M351" s="2" t="e">
        <f>Table134589[[#This Row],[Diff 1]]/Table134589[[#This Row],[Actual cost]]*100</f>
        <v>#DIV/0!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</row>
    <row r="352" spans="1:33" hidden="1" x14ac:dyDescent="0.3">
      <c r="A352" t="s">
        <v>372</v>
      </c>
      <c r="B352">
        <v>350</v>
      </c>
      <c r="C352" t="str">
        <f>LEFT(Table134589[[#This Row],[Contingency id]])</f>
        <v>A</v>
      </c>
      <c r="D352">
        <v>0</v>
      </c>
      <c r="E352">
        <v>1.0427350427350399</v>
      </c>
      <c r="F352">
        <v>122</v>
      </c>
      <c r="G352">
        <v>117</v>
      </c>
      <c r="H352">
        <v>0</v>
      </c>
      <c r="I352" s="2">
        <f>AVERAGE(Table134589[[#This Row],[Estimated costs 1]:[Estimated costs 20]])</f>
        <v>0</v>
      </c>
      <c r="J352" s="2">
        <f>_xlfn.STDEV.P(Table134589[[#This Row],[Estimated costs 1]:[Estimated costs 20]])</f>
        <v>0</v>
      </c>
      <c r="K352" s="2" t="e">
        <f>Table134589[[#This Row],[Dev]]/Table134589[[#This Row],[Mean]]*100</f>
        <v>#DIV/0!</v>
      </c>
      <c r="L352" s="2">
        <f>Table134589[[#This Row],[Estimated costs 1]]-Table134589[[#This Row],[Actual cost]]</f>
        <v>0</v>
      </c>
      <c r="M352" s="2" t="e">
        <f>Table134589[[#This Row],[Diff 1]]/Table134589[[#This Row],[Actual cost]]*100</f>
        <v>#DIV/0!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</row>
    <row r="353" spans="1:33" hidden="1" x14ac:dyDescent="0.3">
      <c r="A353" t="s">
        <v>373</v>
      </c>
      <c r="B353">
        <v>351</v>
      </c>
      <c r="C353" t="str">
        <f>LEFT(Table134589[[#This Row],[Contingency id]])</f>
        <v>A</v>
      </c>
      <c r="D353">
        <v>0</v>
      </c>
      <c r="E353">
        <v>1.0588235294117601</v>
      </c>
      <c r="F353">
        <v>108</v>
      </c>
      <c r="G353">
        <v>102</v>
      </c>
      <c r="H353">
        <v>0</v>
      </c>
      <c r="I353" s="2">
        <f>AVERAGE(Table134589[[#This Row],[Estimated costs 1]:[Estimated costs 20]])</f>
        <v>0</v>
      </c>
      <c r="J353" s="2">
        <f>_xlfn.STDEV.P(Table134589[[#This Row],[Estimated costs 1]:[Estimated costs 20]])</f>
        <v>0</v>
      </c>
      <c r="K353" s="2" t="e">
        <f>Table134589[[#This Row],[Dev]]/Table134589[[#This Row],[Mean]]*100</f>
        <v>#DIV/0!</v>
      </c>
      <c r="L353" s="2">
        <f>Table134589[[#This Row],[Estimated costs 1]]-Table134589[[#This Row],[Actual cost]]</f>
        <v>0</v>
      </c>
      <c r="M353" s="2" t="e">
        <f>Table134589[[#This Row],[Diff 1]]/Table134589[[#This Row],[Actual cost]]*100</f>
        <v>#DIV/0!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</row>
    <row r="354" spans="1:33" hidden="1" x14ac:dyDescent="0.3">
      <c r="A354" t="s">
        <v>374</v>
      </c>
      <c r="B354">
        <v>352</v>
      </c>
      <c r="C354" t="str">
        <f>LEFT(Table134589[[#This Row],[Contingency id]])</f>
        <v>A</v>
      </c>
      <c r="D354">
        <v>0</v>
      </c>
      <c r="E354">
        <v>1.0608695652173901</v>
      </c>
      <c r="F354">
        <v>122</v>
      </c>
      <c r="G354">
        <v>115</v>
      </c>
      <c r="H354">
        <v>0</v>
      </c>
      <c r="I354" s="2">
        <f>AVERAGE(Table134589[[#This Row],[Estimated costs 1]:[Estimated costs 20]])</f>
        <v>0</v>
      </c>
      <c r="J354" s="2">
        <f>_xlfn.STDEV.P(Table134589[[#This Row],[Estimated costs 1]:[Estimated costs 20]])</f>
        <v>0</v>
      </c>
      <c r="K354" s="2" t="e">
        <f>Table134589[[#This Row],[Dev]]/Table134589[[#This Row],[Mean]]*100</f>
        <v>#DIV/0!</v>
      </c>
      <c r="L354" s="2">
        <f>Table134589[[#This Row],[Estimated costs 1]]-Table134589[[#This Row],[Actual cost]]</f>
        <v>0</v>
      </c>
      <c r="M354" s="2" t="e">
        <f>Table134589[[#This Row],[Diff 1]]/Table134589[[#This Row],[Actual cost]]*100</f>
        <v>#DIV/0!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</row>
    <row r="355" spans="1:33" hidden="1" x14ac:dyDescent="0.3">
      <c r="A355" t="s">
        <v>375</v>
      </c>
      <c r="B355">
        <v>353</v>
      </c>
      <c r="C355" t="str">
        <f>LEFT(Table134589[[#This Row],[Contingency id]])</f>
        <v>A</v>
      </c>
      <c r="D355">
        <v>0</v>
      </c>
      <c r="E355">
        <v>1.0608695652173901</v>
      </c>
      <c r="F355">
        <v>122</v>
      </c>
      <c r="G355">
        <v>115</v>
      </c>
      <c r="H355">
        <v>0</v>
      </c>
      <c r="I355" s="2">
        <f>AVERAGE(Table134589[[#This Row],[Estimated costs 1]:[Estimated costs 20]])</f>
        <v>0</v>
      </c>
      <c r="J355" s="2">
        <f>_xlfn.STDEV.P(Table134589[[#This Row],[Estimated costs 1]:[Estimated costs 20]])</f>
        <v>0</v>
      </c>
      <c r="K355" s="2" t="e">
        <f>Table134589[[#This Row],[Dev]]/Table134589[[#This Row],[Mean]]*100</f>
        <v>#DIV/0!</v>
      </c>
      <c r="L355" s="2">
        <f>Table134589[[#This Row],[Estimated costs 1]]-Table134589[[#This Row],[Actual cost]]</f>
        <v>0</v>
      </c>
      <c r="M355" s="2" t="e">
        <f>Table134589[[#This Row],[Diff 1]]/Table134589[[#This Row],[Actual cost]]*100</f>
        <v>#DIV/0!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</row>
    <row r="356" spans="1:33" hidden="1" x14ac:dyDescent="0.3">
      <c r="A356" t="s">
        <v>376</v>
      </c>
      <c r="B356">
        <v>354</v>
      </c>
      <c r="C356" t="str">
        <f>LEFT(Table134589[[#This Row],[Contingency id]])</f>
        <v>A</v>
      </c>
      <c r="D356">
        <v>0</v>
      </c>
      <c r="E356">
        <v>1.0338983050847399</v>
      </c>
      <c r="F356">
        <v>122</v>
      </c>
      <c r="G356">
        <v>118</v>
      </c>
      <c r="H356">
        <v>0</v>
      </c>
      <c r="I356" s="2">
        <f>AVERAGE(Table134589[[#This Row],[Estimated costs 1]:[Estimated costs 20]])</f>
        <v>0</v>
      </c>
      <c r="J356" s="2">
        <f>_xlfn.STDEV.P(Table134589[[#This Row],[Estimated costs 1]:[Estimated costs 20]])</f>
        <v>0</v>
      </c>
      <c r="K356" s="2" t="e">
        <f>Table134589[[#This Row],[Dev]]/Table134589[[#This Row],[Mean]]*100</f>
        <v>#DIV/0!</v>
      </c>
      <c r="L356" s="2">
        <f>Table134589[[#This Row],[Estimated costs 1]]-Table134589[[#This Row],[Actual cost]]</f>
        <v>0</v>
      </c>
      <c r="M356" s="2" t="e">
        <f>Table134589[[#This Row],[Diff 1]]/Table134589[[#This Row],[Actual cost]]*100</f>
        <v>#DIV/0!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</row>
    <row r="357" spans="1:33" hidden="1" x14ac:dyDescent="0.3">
      <c r="A357" t="s">
        <v>377</v>
      </c>
      <c r="B357">
        <v>355</v>
      </c>
      <c r="C357" t="str">
        <f>LEFT(Table134589[[#This Row],[Contingency id]])</f>
        <v>A</v>
      </c>
      <c r="D357">
        <v>0</v>
      </c>
      <c r="E357">
        <v>1.0338983050847399</v>
      </c>
      <c r="F357">
        <v>122</v>
      </c>
      <c r="G357">
        <v>118</v>
      </c>
      <c r="H357">
        <v>0</v>
      </c>
      <c r="I357" s="2">
        <f>AVERAGE(Table134589[[#This Row],[Estimated costs 1]:[Estimated costs 20]])</f>
        <v>0</v>
      </c>
      <c r="J357" s="2">
        <f>_xlfn.STDEV.P(Table134589[[#This Row],[Estimated costs 1]:[Estimated costs 20]])</f>
        <v>0</v>
      </c>
      <c r="K357" s="2" t="e">
        <f>Table134589[[#This Row],[Dev]]/Table134589[[#This Row],[Mean]]*100</f>
        <v>#DIV/0!</v>
      </c>
      <c r="L357" s="2">
        <f>Table134589[[#This Row],[Estimated costs 1]]-Table134589[[#This Row],[Actual cost]]</f>
        <v>0</v>
      </c>
      <c r="M357" s="2" t="e">
        <f>Table134589[[#This Row],[Diff 1]]/Table134589[[#This Row],[Actual cost]]*100</f>
        <v>#DIV/0!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</row>
    <row r="358" spans="1:33" hidden="1" x14ac:dyDescent="0.3">
      <c r="A358" t="s">
        <v>378</v>
      </c>
      <c r="B358">
        <v>356</v>
      </c>
      <c r="C358" t="str">
        <f>LEFT(Table134589[[#This Row],[Contingency id]])</f>
        <v>A</v>
      </c>
      <c r="D358">
        <v>0</v>
      </c>
      <c r="E358">
        <v>1.02521008403361</v>
      </c>
      <c r="F358">
        <v>122</v>
      </c>
      <c r="G358">
        <v>119</v>
      </c>
      <c r="H358">
        <v>0</v>
      </c>
      <c r="I358" s="2">
        <f>AVERAGE(Table134589[[#This Row],[Estimated costs 1]:[Estimated costs 20]])</f>
        <v>0</v>
      </c>
      <c r="J358" s="2">
        <f>_xlfn.STDEV.P(Table134589[[#This Row],[Estimated costs 1]:[Estimated costs 20]])</f>
        <v>0</v>
      </c>
      <c r="K358" s="2" t="e">
        <f>Table134589[[#This Row],[Dev]]/Table134589[[#This Row],[Mean]]*100</f>
        <v>#DIV/0!</v>
      </c>
      <c r="L358" s="2">
        <f>Table134589[[#This Row],[Estimated costs 1]]-Table134589[[#This Row],[Actual cost]]</f>
        <v>0</v>
      </c>
      <c r="M358" s="2" t="e">
        <f>Table134589[[#This Row],[Diff 1]]/Table134589[[#This Row],[Actual cost]]*100</f>
        <v>#DIV/0!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</row>
    <row r="359" spans="1:33" hidden="1" x14ac:dyDescent="0.3">
      <c r="A359" t="s">
        <v>379</v>
      </c>
      <c r="B359">
        <v>357</v>
      </c>
      <c r="C359" t="str">
        <f>LEFT(Table134589[[#This Row],[Contingency id]])</f>
        <v>A</v>
      </c>
      <c r="D359">
        <v>0</v>
      </c>
      <c r="E359">
        <v>1.0427350427350399</v>
      </c>
      <c r="F359">
        <v>122</v>
      </c>
      <c r="G359">
        <v>117</v>
      </c>
      <c r="H359">
        <v>0</v>
      </c>
      <c r="I359" s="2">
        <f>AVERAGE(Table134589[[#This Row],[Estimated costs 1]:[Estimated costs 20]])</f>
        <v>0</v>
      </c>
      <c r="J359" s="2">
        <f>_xlfn.STDEV.P(Table134589[[#This Row],[Estimated costs 1]:[Estimated costs 20]])</f>
        <v>0</v>
      </c>
      <c r="K359" s="2" t="e">
        <f>Table134589[[#This Row],[Dev]]/Table134589[[#This Row],[Mean]]*100</f>
        <v>#DIV/0!</v>
      </c>
      <c r="L359" s="2">
        <f>Table134589[[#This Row],[Estimated costs 1]]-Table134589[[#This Row],[Actual cost]]</f>
        <v>0</v>
      </c>
      <c r="M359" s="2" t="e">
        <f>Table134589[[#This Row],[Diff 1]]/Table134589[[#This Row],[Actual cost]]*100</f>
        <v>#DIV/0!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</row>
    <row r="360" spans="1:33" hidden="1" x14ac:dyDescent="0.3">
      <c r="A360" t="s">
        <v>380</v>
      </c>
      <c r="B360">
        <v>358</v>
      </c>
      <c r="C360" t="str">
        <f>LEFT(Table134589[[#This Row],[Contingency id]])</f>
        <v>A</v>
      </c>
      <c r="D360">
        <v>0</v>
      </c>
      <c r="E360">
        <v>1.06930693069306</v>
      </c>
      <c r="F360">
        <v>108</v>
      </c>
      <c r="G360">
        <v>101</v>
      </c>
      <c r="H360">
        <v>0</v>
      </c>
      <c r="I360" s="2">
        <f>AVERAGE(Table134589[[#This Row],[Estimated costs 1]:[Estimated costs 20]])</f>
        <v>0</v>
      </c>
      <c r="J360" s="2">
        <f>_xlfn.STDEV.P(Table134589[[#This Row],[Estimated costs 1]:[Estimated costs 20]])</f>
        <v>0</v>
      </c>
      <c r="K360" s="2" t="e">
        <f>Table134589[[#This Row],[Dev]]/Table134589[[#This Row],[Mean]]*100</f>
        <v>#DIV/0!</v>
      </c>
      <c r="L360" s="2">
        <f>Table134589[[#This Row],[Estimated costs 1]]-Table134589[[#This Row],[Actual cost]]</f>
        <v>0</v>
      </c>
      <c r="M360" s="2" t="e">
        <f>Table134589[[#This Row],[Diff 1]]/Table134589[[#This Row],[Actual cost]]*100</f>
        <v>#DIV/0!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</row>
    <row r="361" spans="1:33" hidden="1" x14ac:dyDescent="0.3">
      <c r="A361" t="s">
        <v>381</v>
      </c>
      <c r="B361">
        <v>359</v>
      </c>
      <c r="C361" t="str">
        <f>LEFT(Table134589[[#This Row],[Contingency id]])</f>
        <v>A</v>
      </c>
      <c r="D361">
        <v>0</v>
      </c>
      <c r="E361">
        <v>1.0796460176991101</v>
      </c>
      <c r="F361">
        <v>122</v>
      </c>
      <c r="G361">
        <v>113</v>
      </c>
      <c r="H361">
        <v>0</v>
      </c>
      <c r="I361" s="2">
        <f>AVERAGE(Table134589[[#This Row],[Estimated costs 1]:[Estimated costs 20]])</f>
        <v>0</v>
      </c>
      <c r="J361" s="2">
        <f>_xlfn.STDEV.P(Table134589[[#This Row],[Estimated costs 1]:[Estimated costs 20]])</f>
        <v>0</v>
      </c>
      <c r="K361" s="2" t="e">
        <f>Table134589[[#This Row],[Dev]]/Table134589[[#This Row],[Mean]]*100</f>
        <v>#DIV/0!</v>
      </c>
      <c r="L361" s="2">
        <f>Table134589[[#This Row],[Estimated costs 1]]-Table134589[[#This Row],[Actual cost]]</f>
        <v>0</v>
      </c>
      <c r="M361" s="2" t="e">
        <f>Table134589[[#This Row],[Diff 1]]/Table134589[[#This Row],[Actual cost]]*100</f>
        <v>#DIV/0!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</row>
    <row r="362" spans="1:33" hidden="1" x14ac:dyDescent="0.3">
      <c r="A362" t="s">
        <v>382</v>
      </c>
      <c r="B362">
        <v>360</v>
      </c>
      <c r="C362" t="str">
        <f>LEFT(Table134589[[#This Row],[Contingency id]])</f>
        <v>A</v>
      </c>
      <c r="D362">
        <v>0</v>
      </c>
      <c r="E362">
        <v>1.0163934426229499</v>
      </c>
      <c r="F362">
        <v>62</v>
      </c>
      <c r="G362">
        <v>61</v>
      </c>
      <c r="H362">
        <v>0</v>
      </c>
      <c r="I362" s="2">
        <f>AVERAGE(Table134589[[#This Row],[Estimated costs 1]:[Estimated costs 20]])</f>
        <v>0</v>
      </c>
      <c r="J362" s="2">
        <f>_xlfn.STDEV.P(Table134589[[#This Row],[Estimated costs 1]:[Estimated costs 20]])</f>
        <v>0</v>
      </c>
      <c r="K362" s="2" t="e">
        <f>Table134589[[#This Row],[Dev]]/Table134589[[#This Row],[Mean]]*100</f>
        <v>#DIV/0!</v>
      </c>
      <c r="L362" s="2">
        <f>Table134589[[#This Row],[Estimated costs 1]]-Table134589[[#This Row],[Actual cost]]</f>
        <v>0</v>
      </c>
      <c r="M362" s="2" t="e">
        <f>Table134589[[#This Row],[Diff 1]]/Table134589[[#This Row],[Actual cost]]*100</f>
        <v>#DIV/0!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</row>
    <row r="363" spans="1:33" hidden="1" x14ac:dyDescent="0.3">
      <c r="A363" t="s">
        <v>383</v>
      </c>
      <c r="B363">
        <v>361</v>
      </c>
      <c r="C363" t="str">
        <f>LEFT(Table134589[[#This Row],[Contingency id]])</f>
        <v>A</v>
      </c>
      <c r="D363">
        <v>0</v>
      </c>
      <c r="E363">
        <v>1.0333333333333301</v>
      </c>
      <c r="F363">
        <v>62</v>
      </c>
      <c r="G363">
        <v>60</v>
      </c>
      <c r="H363">
        <v>0</v>
      </c>
      <c r="I363" s="2">
        <f>AVERAGE(Table134589[[#This Row],[Estimated costs 1]:[Estimated costs 20]])</f>
        <v>0</v>
      </c>
      <c r="J363" s="2">
        <f>_xlfn.STDEV.P(Table134589[[#This Row],[Estimated costs 1]:[Estimated costs 20]])</f>
        <v>0</v>
      </c>
      <c r="K363" s="2" t="e">
        <f>Table134589[[#This Row],[Dev]]/Table134589[[#This Row],[Mean]]*100</f>
        <v>#DIV/0!</v>
      </c>
      <c r="L363" s="2">
        <f>Table134589[[#This Row],[Estimated costs 1]]-Table134589[[#This Row],[Actual cost]]</f>
        <v>0</v>
      </c>
      <c r="M363" s="2" t="e">
        <f>Table134589[[#This Row],[Diff 1]]/Table134589[[#This Row],[Actual cost]]*100</f>
        <v>#DIV/0!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</row>
    <row r="364" spans="1:33" hidden="1" x14ac:dyDescent="0.3">
      <c r="A364" t="s">
        <v>384</v>
      </c>
      <c r="B364">
        <v>362</v>
      </c>
      <c r="C364" t="str">
        <f>LEFT(Table134589[[#This Row],[Contingency id]])</f>
        <v>A</v>
      </c>
      <c r="D364">
        <v>0</v>
      </c>
      <c r="E364">
        <v>1.0333333333333301</v>
      </c>
      <c r="F364">
        <v>62</v>
      </c>
      <c r="G364">
        <v>60</v>
      </c>
      <c r="H364">
        <v>0</v>
      </c>
      <c r="I364" s="2">
        <f>AVERAGE(Table134589[[#This Row],[Estimated costs 1]:[Estimated costs 20]])</f>
        <v>0</v>
      </c>
      <c r="J364" s="2">
        <f>_xlfn.STDEV.P(Table134589[[#This Row],[Estimated costs 1]:[Estimated costs 20]])</f>
        <v>0</v>
      </c>
      <c r="K364" s="2" t="e">
        <f>Table134589[[#This Row],[Dev]]/Table134589[[#This Row],[Mean]]*100</f>
        <v>#DIV/0!</v>
      </c>
      <c r="L364" s="2">
        <f>Table134589[[#This Row],[Estimated costs 1]]-Table134589[[#This Row],[Actual cost]]</f>
        <v>0</v>
      </c>
      <c r="M364" s="2" t="e">
        <f>Table134589[[#This Row],[Diff 1]]/Table134589[[#This Row],[Actual cost]]*100</f>
        <v>#DIV/0!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</row>
    <row r="365" spans="1:33" hidden="1" x14ac:dyDescent="0.3">
      <c r="A365" t="s">
        <v>385</v>
      </c>
      <c r="B365">
        <v>363</v>
      </c>
      <c r="C365" t="str">
        <f>LEFT(Table134589[[#This Row],[Contingency id]])</f>
        <v>A</v>
      </c>
      <c r="D365">
        <v>0</v>
      </c>
      <c r="E365">
        <v>1.0163934426229499</v>
      </c>
      <c r="F365">
        <v>62</v>
      </c>
      <c r="G365">
        <v>61</v>
      </c>
      <c r="H365">
        <v>0</v>
      </c>
      <c r="I365" s="2">
        <f>AVERAGE(Table134589[[#This Row],[Estimated costs 1]:[Estimated costs 20]])</f>
        <v>0</v>
      </c>
      <c r="J365" s="2">
        <f>_xlfn.STDEV.P(Table134589[[#This Row],[Estimated costs 1]:[Estimated costs 20]])</f>
        <v>0</v>
      </c>
      <c r="K365" s="2" t="e">
        <f>Table134589[[#This Row],[Dev]]/Table134589[[#This Row],[Mean]]*100</f>
        <v>#DIV/0!</v>
      </c>
      <c r="L365" s="2">
        <f>Table134589[[#This Row],[Estimated costs 1]]-Table134589[[#This Row],[Actual cost]]</f>
        <v>0</v>
      </c>
      <c r="M365" s="2" t="e">
        <f>Table134589[[#This Row],[Diff 1]]/Table134589[[#This Row],[Actual cost]]*100</f>
        <v>#DIV/0!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</row>
    <row r="366" spans="1:33" hidden="1" x14ac:dyDescent="0.3">
      <c r="A366" t="s">
        <v>386</v>
      </c>
      <c r="B366">
        <v>364</v>
      </c>
      <c r="C366" t="str">
        <f>LEFT(Table134589[[#This Row],[Contingency id]])</f>
        <v>A</v>
      </c>
      <c r="D366">
        <v>0</v>
      </c>
      <c r="E366">
        <v>1.0689655172413699</v>
      </c>
      <c r="F366">
        <v>62</v>
      </c>
      <c r="G366">
        <v>58</v>
      </c>
      <c r="H366">
        <v>0</v>
      </c>
      <c r="I366" s="2">
        <f>AVERAGE(Table134589[[#This Row],[Estimated costs 1]:[Estimated costs 20]])</f>
        <v>0</v>
      </c>
      <c r="J366" s="2">
        <f>_xlfn.STDEV.P(Table134589[[#This Row],[Estimated costs 1]:[Estimated costs 20]])</f>
        <v>0</v>
      </c>
      <c r="K366" s="2" t="e">
        <f>Table134589[[#This Row],[Dev]]/Table134589[[#This Row],[Mean]]*100</f>
        <v>#DIV/0!</v>
      </c>
      <c r="L366" s="2">
        <f>Table134589[[#This Row],[Estimated costs 1]]-Table134589[[#This Row],[Actual cost]]</f>
        <v>0</v>
      </c>
      <c r="M366" s="2" t="e">
        <f>Table134589[[#This Row],[Diff 1]]/Table134589[[#This Row],[Actual cost]]*100</f>
        <v>#DIV/0!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</row>
    <row r="367" spans="1:33" hidden="1" x14ac:dyDescent="0.3">
      <c r="A367" t="s">
        <v>387</v>
      </c>
      <c r="B367">
        <v>365</v>
      </c>
      <c r="C367" t="str">
        <f>LEFT(Table134589[[#This Row],[Contingency id]])</f>
        <v>A</v>
      </c>
      <c r="D367">
        <v>0</v>
      </c>
      <c r="E367">
        <v>1.0508474576271101</v>
      </c>
      <c r="F367">
        <v>62</v>
      </c>
      <c r="G367">
        <v>59</v>
      </c>
      <c r="H367">
        <v>0</v>
      </c>
      <c r="I367" s="2">
        <f>AVERAGE(Table134589[[#This Row],[Estimated costs 1]:[Estimated costs 20]])</f>
        <v>0</v>
      </c>
      <c r="J367" s="2">
        <f>_xlfn.STDEV.P(Table134589[[#This Row],[Estimated costs 1]:[Estimated costs 20]])</f>
        <v>0</v>
      </c>
      <c r="K367" s="2" t="e">
        <f>Table134589[[#This Row],[Dev]]/Table134589[[#This Row],[Mean]]*100</f>
        <v>#DIV/0!</v>
      </c>
      <c r="L367" s="2">
        <f>Table134589[[#This Row],[Estimated costs 1]]-Table134589[[#This Row],[Actual cost]]</f>
        <v>0</v>
      </c>
      <c r="M367" s="2" t="e">
        <f>Table134589[[#This Row],[Diff 1]]/Table134589[[#This Row],[Actual cost]]*100</f>
        <v>#DIV/0!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</row>
    <row r="368" spans="1:33" hidden="1" x14ac:dyDescent="0.3">
      <c r="A368" t="s">
        <v>388</v>
      </c>
      <c r="B368">
        <v>366</v>
      </c>
      <c r="C368" t="str">
        <f>LEFT(Table134589[[#This Row],[Contingency id]])</f>
        <v>A</v>
      </c>
      <c r="D368">
        <v>0</v>
      </c>
      <c r="E368">
        <v>1.0163934426229499</v>
      </c>
      <c r="F368">
        <v>62</v>
      </c>
      <c r="G368">
        <v>61</v>
      </c>
      <c r="H368">
        <v>0</v>
      </c>
      <c r="I368" s="2">
        <f>AVERAGE(Table134589[[#This Row],[Estimated costs 1]:[Estimated costs 20]])</f>
        <v>0</v>
      </c>
      <c r="J368" s="2">
        <f>_xlfn.STDEV.P(Table134589[[#This Row],[Estimated costs 1]:[Estimated costs 20]])</f>
        <v>0</v>
      </c>
      <c r="K368" s="2" t="e">
        <f>Table134589[[#This Row],[Dev]]/Table134589[[#This Row],[Mean]]*100</f>
        <v>#DIV/0!</v>
      </c>
      <c r="L368" s="2">
        <f>Table134589[[#This Row],[Estimated costs 1]]-Table134589[[#This Row],[Actual cost]]</f>
        <v>0</v>
      </c>
      <c r="M368" s="2" t="e">
        <f>Table134589[[#This Row],[Diff 1]]/Table134589[[#This Row],[Actual cost]]*100</f>
        <v>#DIV/0!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</row>
    <row r="369" spans="1:33" hidden="1" x14ac:dyDescent="0.3">
      <c r="A369" t="s">
        <v>389</v>
      </c>
      <c r="B369">
        <v>367</v>
      </c>
      <c r="C369" t="str">
        <f>LEFT(Table134589[[#This Row],[Contingency id]])</f>
        <v>A</v>
      </c>
      <c r="D369">
        <v>0</v>
      </c>
      <c r="E369">
        <v>1</v>
      </c>
      <c r="F369">
        <v>62</v>
      </c>
      <c r="G369">
        <v>62</v>
      </c>
      <c r="H369">
        <v>0</v>
      </c>
      <c r="I369" s="2">
        <f>AVERAGE(Table134589[[#This Row],[Estimated costs 1]:[Estimated costs 20]])</f>
        <v>0</v>
      </c>
      <c r="J369" s="2">
        <f>_xlfn.STDEV.P(Table134589[[#This Row],[Estimated costs 1]:[Estimated costs 20]])</f>
        <v>0</v>
      </c>
      <c r="K369" s="2" t="e">
        <f>Table134589[[#This Row],[Dev]]/Table134589[[#This Row],[Mean]]*100</f>
        <v>#DIV/0!</v>
      </c>
      <c r="L369" s="2">
        <f>Table134589[[#This Row],[Estimated costs 1]]-Table134589[[#This Row],[Actual cost]]</f>
        <v>0</v>
      </c>
      <c r="M369" s="2" t="e">
        <f>Table134589[[#This Row],[Diff 1]]/Table134589[[#This Row],[Actual cost]]*100</f>
        <v>#DIV/0!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</row>
    <row r="370" spans="1:33" hidden="1" x14ac:dyDescent="0.3">
      <c r="A370" t="s">
        <v>390</v>
      </c>
      <c r="B370">
        <v>368</v>
      </c>
      <c r="C370" t="str">
        <f>LEFT(Table134589[[#This Row],[Contingency id]])</f>
        <v>A</v>
      </c>
      <c r="D370">
        <v>0</v>
      </c>
      <c r="E370">
        <v>1.0508474576271101</v>
      </c>
      <c r="F370">
        <v>62</v>
      </c>
      <c r="G370">
        <v>59</v>
      </c>
      <c r="H370">
        <v>0</v>
      </c>
      <c r="I370" s="2">
        <f>AVERAGE(Table134589[[#This Row],[Estimated costs 1]:[Estimated costs 20]])</f>
        <v>0</v>
      </c>
      <c r="J370" s="2">
        <f>_xlfn.STDEV.P(Table134589[[#This Row],[Estimated costs 1]:[Estimated costs 20]])</f>
        <v>0</v>
      </c>
      <c r="K370" s="2" t="e">
        <f>Table134589[[#This Row],[Dev]]/Table134589[[#This Row],[Mean]]*100</f>
        <v>#DIV/0!</v>
      </c>
      <c r="L370" s="2">
        <f>Table134589[[#This Row],[Estimated costs 1]]-Table134589[[#This Row],[Actual cost]]</f>
        <v>0</v>
      </c>
      <c r="M370" s="2" t="e">
        <f>Table134589[[#This Row],[Diff 1]]/Table134589[[#This Row],[Actual cost]]*100</f>
        <v>#DIV/0!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</row>
    <row r="371" spans="1:33" hidden="1" x14ac:dyDescent="0.3">
      <c r="A371" t="s">
        <v>391</v>
      </c>
      <c r="B371">
        <v>369</v>
      </c>
      <c r="C371" t="str">
        <f>LEFT(Table134589[[#This Row],[Contingency id]])</f>
        <v>A</v>
      </c>
      <c r="D371">
        <v>0</v>
      </c>
      <c r="E371">
        <v>1.0333333333333301</v>
      </c>
      <c r="F371">
        <v>62</v>
      </c>
      <c r="G371">
        <v>60</v>
      </c>
      <c r="H371">
        <v>0</v>
      </c>
      <c r="I371" s="2">
        <f>AVERAGE(Table134589[[#This Row],[Estimated costs 1]:[Estimated costs 20]])</f>
        <v>0</v>
      </c>
      <c r="J371" s="2">
        <f>_xlfn.STDEV.P(Table134589[[#This Row],[Estimated costs 1]:[Estimated costs 20]])</f>
        <v>0</v>
      </c>
      <c r="K371" s="2" t="e">
        <f>Table134589[[#This Row],[Dev]]/Table134589[[#This Row],[Mean]]*100</f>
        <v>#DIV/0!</v>
      </c>
      <c r="L371" s="2">
        <f>Table134589[[#This Row],[Estimated costs 1]]-Table134589[[#This Row],[Actual cost]]</f>
        <v>0</v>
      </c>
      <c r="M371" s="2" t="e">
        <f>Table134589[[#This Row],[Diff 1]]/Table134589[[#This Row],[Actual cost]]*100</f>
        <v>#DIV/0!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</row>
    <row r="372" spans="1:33" hidden="1" x14ac:dyDescent="0.3">
      <c r="A372" t="s">
        <v>392</v>
      </c>
      <c r="B372">
        <v>370</v>
      </c>
      <c r="C372" t="str">
        <f>LEFT(Table134589[[#This Row],[Contingency id]])</f>
        <v>A</v>
      </c>
      <c r="D372">
        <v>0</v>
      </c>
      <c r="E372">
        <v>1.0107526881720399</v>
      </c>
      <c r="F372">
        <v>94</v>
      </c>
      <c r="G372">
        <v>93</v>
      </c>
      <c r="H372">
        <v>0</v>
      </c>
      <c r="I372" s="2">
        <f>AVERAGE(Table134589[[#This Row],[Estimated costs 1]:[Estimated costs 20]])</f>
        <v>0</v>
      </c>
      <c r="J372" s="2">
        <f>_xlfn.STDEV.P(Table134589[[#This Row],[Estimated costs 1]:[Estimated costs 20]])</f>
        <v>0</v>
      </c>
      <c r="K372" s="2" t="e">
        <f>Table134589[[#This Row],[Dev]]/Table134589[[#This Row],[Mean]]*100</f>
        <v>#DIV/0!</v>
      </c>
      <c r="L372" s="2">
        <f>Table134589[[#This Row],[Estimated costs 1]]-Table134589[[#This Row],[Actual cost]]</f>
        <v>0</v>
      </c>
      <c r="M372" s="2" t="e">
        <f>Table134589[[#This Row],[Diff 1]]/Table134589[[#This Row],[Actual cost]]*100</f>
        <v>#DIV/0!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</row>
    <row r="373" spans="1:33" hidden="1" x14ac:dyDescent="0.3">
      <c r="A373" t="s">
        <v>393</v>
      </c>
      <c r="B373">
        <v>371</v>
      </c>
      <c r="C373" t="str">
        <f>LEFT(Table134589[[#This Row],[Contingency id]])</f>
        <v>A</v>
      </c>
      <c r="D373">
        <v>0</v>
      </c>
      <c r="E373">
        <v>1</v>
      </c>
      <c r="F373">
        <v>91</v>
      </c>
      <c r="G373">
        <v>91</v>
      </c>
      <c r="H373">
        <v>0</v>
      </c>
      <c r="I373" s="2">
        <f>AVERAGE(Table134589[[#This Row],[Estimated costs 1]:[Estimated costs 20]])</f>
        <v>0</v>
      </c>
      <c r="J373" s="2">
        <f>_xlfn.STDEV.P(Table134589[[#This Row],[Estimated costs 1]:[Estimated costs 20]])</f>
        <v>0</v>
      </c>
      <c r="K373" s="2" t="e">
        <f>Table134589[[#This Row],[Dev]]/Table134589[[#This Row],[Mean]]*100</f>
        <v>#DIV/0!</v>
      </c>
      <c r="L373" s="2">
        <f>Table134589[[#This Row],[Estimated costs 1]]-Table134589[[#This Row],[Actual cost]]</f>
        <v>0</v>
      </c>
      <c r="M373" s="2" t="e">
        <f>Table134589[[#This Row],[Diff 1]]/Table134589[[#This Row],[Actual cost]]*100</f>
        <v>#DIV/0!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</row>
    <row r="374" spans="1:33" hidden="1" x14ac:dyDescent="0.3">
      <c r="A374" t="s">
        <v>394</v>
      </c>
      <c r="B374">
        <v>372</v>
      </c>
      <c r="C374" t="str">
        <f>LEFT(Table134589[[#This Row],[Contingency id]])</f>
        <v>A</v>
      </c>
      <c r="D374">
        <v>0</v>
      </c>
      <c r="E374">
        <v>1.0444444444444401</v>
      </c>
      <c r="F374">
        <v>94</v>
      </c>
      <c r="G374">
        <v>90</v>
      </c>
      <c r="H374">
        <v>0</v>
      </c>
      <c r="I374" s="2">
        <f>AVERAGE(Table134589[[#This Row],[Estimated costs 1]:[Estimated costs 20]])</f>
        <v>0</v>
      </c>
      <c r="J374" s="2">
        <f>_xlfn.STDEV.P(Table134589[[#This Row],[Estimated costs 1]:[Estimated costs 20]])</f>
        <v>0</v>
      </c>
      <c r="K374" s="2" t="e">
        <f>Table134589[[#This Row],[Dev]]/Table134589[[#This Row],[Mean]]*100</f>
        <v>#DIV/0!</v>
      </c>
      <c r="L374" s="2">
        <f>Table134589[[#This Row],[Estimated costs 1]]-Table134589[[#This Row],[Actual cost]]</f>
        <v>0</v>
      </c>
      <c r="M374" s="2" t="e">
        <f>Table134589[[#This Row],[Diff 1]]/Table134589[[#This Row],[Actual cost]]*100</f>
        <v>#DIV/0!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</row>
    <row r="375" spans="1:33" hidden="1" x14ac:dyDescent="0.3">
      <c r="A375" t="s">
        <v>395</v>
      </c>
      <c r="B375">
        <v>373</v>
      </c>
      <c r="C375" t="str">
        <f>LEFT(Table134589[[#This Row],[Contingency id]])</f>
        <v>A</v>
      </c>
      <c r="D375">
        <v>0</v>
      </c>
      <c r="E375">
        <v>1.0107526881720399</v>
      </c>
      <c r="F375">
        <v>94</v>
      </c>
      <c r="G375">
        <v>93</v>
      </c>
      <c r="H375">
        <v>0</v>
      </c>
      <c r="I375" s="2">
        <f>AVERAGE(Table134589[[#This Row],[Estimated costs 1]:[Estimated costs 20]])</f>
        <v>0</v>
      </c>
      <c r="J375" s="2">
        <f>_xlfn.STDEV.P(Table134589[[#This Row],[Estimated costs 1]:[Estimated costs 20]])</f>
        <v>0</v>
      </c>
      <c r="K375" s="2" t="e">
        <f>Table134589[[#This Row],[Dev]]/Table134589[[#This Row],[Mean]]*100</f>
        <v>#DIV/0!</v>
      </c>
      <c r="L375" s="2">
        <f>Table134589[[#This Row],[Estimated costs 1]]-Table134589[[#This Row],[Actual cost]]</f>
        <v>0</v>
      </c>
      <c r="M375" s="2" t="e">
        <f>Table134589[[#This Row],[Diff 1]]/Table134589[[#This Row],[Actual cost]]*100</f>
        <v>#DIV/0!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</row>
    <row r="376" spans="1:33" hidden="1" x14ac:dyDescent="0.3">
      <c r="A376" t="s">
        <v>396</v>
      </c>
      <c r="B376">
        <v>374</v>
      </c>
      <c r="C376" t="str">
        <f>LEFT(Table134589[[#This Row],[Contingency id]])</f>
        <v>A</v>
      </c>
      <c r="D376">
        <v>0</v>
      </c>
      <c r="E376">
        <v>1.02173913043478</v>
      </c>
      <c r="F376">
        <v>94</v>
      </c>
      <c r="G376">
        <v>92</v>
      </c>
      <c r="H376">
        <v>0</v>
      </c>
      <c r="I376" s="2">
        <f>AVERAGE(Table134589[[#This Row],[Estimated costs 1]:[Estimated costs 20]])</f>
        <v>0</v>
      </c>
      <c r="J376" s="2">
        <f>_xlfn.STDEV.P(Table134589[[#This Row],[Estimated costs 1]:[Estimated costs 20]])</f>
        <v>0</v>
      </c>
      <c r="K376" s="2" t="e">
        <f>Table134589[[#This Row],[Dev]]/Table134589[[#This Row],[Mean]]*100</f>
        <v>#DIV/0!</v>
      </c>
      <c r="L376" s="2">
        <f>Table134589[[#This Row],[Estimated costs 1]]-Table134589[[#This Row],[Actual cost]]</f>
        <v>0</v>
      </c>
      <c r="M376" s="2" t="e">
        <f>Table134589[[#This Row],[Diff 1]]/Table134589[[#This Row],[Actual cost]]*100</f>
        <v>#DIV/0!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</row>
    <row r="377" spans="1:33" hidden="1" x14ac:dyDescent="0.3">
      <c r="A377" t="s">
        <v>397</v>
      </c>
      <c r="B377">
        <v>375</v>
      </c>
      <c r="C377" t="str">
        <f>LEFT(Table134589[[#This Row],[Contingency id]])</f>
        <v>A</v>
      </c>
      <c r="D377">
        <v>0</v>
      </c>
      <c r="E377">
        <v>1.02</v>
      </c>
      <c r="F377">
        <v>102</v>
      </c>
      <c r="G377">
        <v>100</v>
      </c>
      <c r="H377">
        <v>0</v>
      </c>
      <c r="I377" s="2">
        <f>AVERAGE(Table134589[[#This Row],[Estimated costs 1]:[Estimated costs 20]])</f>
        <v>0</v>
      </c>
      <c r="J377" s="2">
        <f>_xlfn.STDEV.P(Table134589[[#This Row],[Estimated costs 1]:[Estimated costs 20]])</f>
        <v>0</v>
      </c>
      <c r="K377" s="2" t="e">
        <f>Table134589[[#This Row],[Dev]]/Table134589[[#This Row],[Mean]]*100</f>
        <v>#DIV/0!</v>
      </c>
      <c r="L377" s="2">
        <f>Table134589[[#This Row],[Estimated costs 1]]-Table134589[[#This Row],[Actual cost]]</f>
        <v>0</v>
      </c>
      <c r="M377" s="2" t="e">
        <f>Table134589[[#This Row],[Diff 1]]/Table134589[[#This Row],[Actual cost]]*100</f>
        <v>#DIV/0!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</row>
    <row r="378" spans="1:33" hidden="1" x14ac:dyDescent="0.3">
      <c r="A378" t="s">
        <v>398</v>
      </c>
      <c r="B378">
        <v>376</v>
      </c>
      <c r="C378" t="str">
        <f>LEFT(Table134589[[#This Row],[Contingency id]])</f>
        <v>A</v>
      </c>
      <c r="D378">
        <v>0</v>
      </c>
      <c r="E378">
        <v>1.0520833333333299</v>
      </c>
      <c r="F378">
        <v>101</v>
      </c>
      <c r="G378">
        <v>96</v>
      </c>
      <c r="H378">
        <v>0</v>
      </c>
      <c r="I378" s="2">
        <f>AVERAGE(Table134589[[#This Row],[Estimated costs 1]:[Estimated costs 20]])</f>
        <v>0</v>
      </c>
      <c r="J378" s="2">
        <f>_xlfn.STDEV.P(Table134589[[#This Row],[Estimated costs 1]:[Estimated costs 20]])</f>
        <v>0</v>
      </c>
      <c r="K378" s="2" t="e">
        <f>Table134589[[#This Row],[Dev]]/Table134589[[#This Row],[Mean]]*100</f>
        <v>#DIV/0!</v>
      </c>
      <c r="L378" s="2">
        <f>Table134589[[#This Row],[Estimated costs 1]]-Table134589[[#This Row],[Actual cost]]</f>
        <v>0</v>
      </c>
      <c r="M378" s="2" t="e">
        <f>Table134589[[#This Row],[Diff 1]]/Table134589[[#This Row],[Actual cost]]*100</f>
        <v>#DIV/0!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</row>
    <row r="379" spans="1:33" hidden="1" x14ac:dyDescent="0.3">
      <c r="A379" t="s">
        <v>399</v>
      </c>
      <c r="B379">
        <v>377</v>
      </c>
      <c r="C379" t="str">
        <f>LEFT(Table134589[[#This Row],[Contingency id]])</f>
        <v>A</v>
      </c>
      <c r="D379">
        <v>0</v>
      </c>
      <c r="E379">
        <v>1.07368421052631</v>
      </c>
      <c r="F379">
        <v>102</v>
      </c>
      <c r="G379">
        <v>95</v>
      </c>
      <c r="H379">
        <v>0</v>
      </c>
      <c r="I379" s="2">
        <f>AVERAGE(Table134589[[#This Row],[Estimated costs 1]:[Estimated costs 20]])</f>
        <v>0</v>
      </c>
      <c r="J379" s="2">
        <f>_xlfn.STDEV.P(Table134589[[#This Row],[Estimated costs 1]:[Estimated costs 20]])</f>
        <v>0</v>
      </c>
      <c r="K379" s="2" t="e">
        <f>Table134589[[#This Row],[Dev]]/Table134589[[#This Row],[Mean]]*100</f>
        <v>#DIV/0!</v>
      </c>
      <c r="L379" s="2">
        <f>Table134589[[#This Row],[Estimated costs 1]]-Table134589[[#This Row],[Actual cost]]</f>
        <v>0</v>
      </c>
      <c r="M379" s="2" t="e">
        <f>Table134589[[#This Row],[Diff 1]]/Table134589[[#This Row],[Actual cost]]*100</f>
        <v>#DIV/0!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</row>
    <row r="380" spans="1:33" hidden="1" x14ac:dyDescent="0.3">
      <c r="A380" t="s">
        <v>400</v>
      </c>
      <c r="B380">
        <v>378</v>
      </c>
      <c r="C380" t="str">
        <f>LEFT(Table134589[[#This Row],[Contingency id]])</f>
        <v>A</v>
      </c>
      <c r="D380">
        <v>0</v>
      </c>
      <c r="E380">
        <v>1.0333333333333301</v>
      </c>
      <c r="F380">
        <v>124</v>
      </c>
      <c r="G380">
        <v>120</v>
      </c>
      <c r="H380">
        <v>0</v>
      </c>
      <c r="I380" s="2">
        <f>AVERAGE(Table134589[[#This Row],[Estimated costs 1]:[Estimated costs 20]])</f>
        <v>0</v>
      </c>
      <c r="J380" s="2">
        <f>_xlfn.STDEV.P(Table134589[[#This Row],[Estimated costs 1]:[Estimated costs 20]])</f>
        <v>0</v>
      </c>
      <c r="K380" s="2" t="e">
        <f>Table134589[[#This Row],[Dev]]/Table134589[[#This Row],[Mean]]*100</f>
        <v>#DIV/0!</v>
      </c>
      <c r="L380" s="2">
        <f>Table134589[[#This Row],[Estimated costs 1]]-Table134589[[#This Row],[Actual cost]]</f>
        <v>0</v>
      </c>
      <c r="M380" s="2" t="e">
        <f>Table134589[[#This Row],[Diff 1]]/Table134589[[#This Row],[Actual cost]]*100</f>
        <v>#DIV/0!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</row>
    <row r="381" spans="1:33" hidden="1" x14ac:dyDescent="0.3">
      <c r="A381" t="s">
        <v>401</v>
      </c>
      <c r="B381">
        <v>379</v>
      </c>
      <c r="C381" t="str">
        <f>LEFT(Table134589[[#This Row],[Contingency id]])</f>
        <v>A</v>
      </c>
      <c r="D381">
        <v>0</v>
      </c>
      <c r="E381">
        <v>1.04201680672268</v>
      </c>
      <c r="F381">
        <v>124</v>
      </c>
      <c r="G381">
        <v>119</v>
      </c>
      <c r="H381">
        <v>0</v>
      </c>
      <c r="I381" s="2">
        <f>AVERAGE(Table134589[[#This Row],[Estimated costs 1]:[Estimated costs 20]])</f>
        <v>0</v>
      </c>
      <c r="J381" s="2">
        <f>_xlfn.STDEV.P(Table134589[[#This Row],[Estimated costs 1]:[Estimated costs 20]])</f>
        <v>0</v>
      </c>
      <c r="K381" s="2" t="e">
        <f>Table134589[[#This Row],[Dev]]/Table134589[[#This Row],[Mean]]*100</f>
        <v>#DIV/0!</v>
      </c>
      <c r="L381" s="2">
        <f>Table134589[[#This Row],[Estimated costs 1]]-Table134589[[#This Row],[Actual cost]]</f>
        <v>0</v>
      </c>
      <c r="M381" s="2" t="e">
        <f>Table134589[[#This Row],[Diff 1]]/Table134589[[#This Row],[Actual cost]]*100</f>
        <v>#DIV/0!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</row>
    <row r="382" spans="1:33" hidden="1" x14ac:dyDescent="0.3">
      <c r="A382" t="s">
        <v>402</v>
      </c>
      <c r="B382">
        <v>380</v>
      </c>
      <c r="C382" t="str">
        <f>LEFT(Table134589[[#This Row],[Contingency id]])</f>
        <v>A</v>
      </c>
      <c r="D382">
        <v>0</v>
      </c>
      <c r="E382">
        <v>1.0598290598290501</v>
      </c>
      <c r="F382">
        <v>124</v>
      </c>
      <c r="G382">
        <v>117</v>
      </c>
      <c r="H382">
        <v>0</v>
      </c>
      <c r="I382" s="2">
        <f>AVERAGE(Table134589[[#This Row],[Estimated costs 1]:[Estimated costs 20]])</f>
        <v>0</v>
      </c>
      <c r="J382" s="2">
        <f>_xlfn.STDEV.P(Table134589[[#This Row],[Estimated costs 1]:[Estimated costs 20]])</f>
        <v>0</v>
      </c>
      <c r="K382" s="2" t="e">
        <f>Table134589[[#This Row],[Dev]]/Table134589[[#This Row],[Mean]]*100</f>
        <v>#DIV/0!</v>
      </c>
      <c r="L382" s="2">
        <f>Table134589[[#This Row],[Estimated costs 1]]-Table134589[[#This Row],[Actual cost]]</f>
        <v>0</v>
      </c>
      <c r="M382" s="2" t="e">
        <f>Table134589[[#This Row],[Diff 1]]/Table134589[[#This Row],[Actual cost]]*100</f>
        <v>#DIV/0!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</row>
    <row r="383" spans="1:33" hidden="1" x14ac:dyDescent="0.3">
      <c r="A383" t="s">
        <v>403</v>
      </c>
      <c r="B383">
        <v>381</v>
      </c>
      <c r="C383" t="str">
        <f>LEFT(Table134589[[#This Row],[Contingency id]])</f>
        <v>A</v>
      </c>
      <c r="D383">
        <v>0</v>
      </c>
      <c r="E383">
        <v>1.0508474576271101</v>
      </c>
      <c r="F383">
        <v>124</v>
      </c>
      <c r="G383">
        <v>118</v>
      </c>
      <c r="H383">
        <v>0</v>
      </c>
      <c r="I383" s="2">
        <f>AVERAGE(Table134589[[#This Row],[Estimated costs 1]:[Estimated costs 20]])</f>
        <v>0</v>
      </c>
      <c r="J383" s="2">
        <f>_xlfn.STDEV.P(Table134589[[#This Row],[Estimated costs 1]:[Estimated costs 20]])</f>
        <v>0</v>
      </c>
      <c r="K383" s="2" t="e">
        <f>Table134589[[#This Row],[Dev]]/Table134589[[#This Row],[Mean]]*100</f>
        <v>#DIV/0!</v>
      </c>
      <c r="L383" s="2">
        <f>Table134589[[#This Row],[Estimated costs 1]]-Table134589[[#This Row],[Actual cost]]</f>
        <v>0</v>
      </c>
      <c r="M383" s="2" t="e">
        <f>Table134589[[#This Row],[Diff 1]]/Table134589[[#This Row],[Actual cost]]*100</f>
        <v>#DIV/0!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</row>
    <row r="384" spans="1:33" hidden="1" x14ac:dyDescent="0.3">
      <c r="A384" t="s">
        <v>404</v>
      </c>
      <c r="B384">
        <v>382</v>
      </c>
      <c r="C384" t="str">
        <f>LEFT(Table134589[[#This Row],[Contingency id]])</f>
        <v>A</v>
      </c>
      <c r="D384">
        <v>0</v>
      </c>
      <c r="E384">
        <v>1.0333333333333301</v>
      </c>
      <c r="F384">
        <v>124</v>
      </c>
      <c r="G384">
        <v>120</v>
      </c>
      <c r="H384">
        <v>0</v>
      </c>
      <c r="I384" s="2">
        <f>AVERAGE(Table134589[[#This Row],[Estimated costs 1]:[Estimated costs 20]])</f>
        <v>0</v>
      </c>
      <c r="J384" s="2">
        <f>_xlfn.STDEV.P(Table134589[[#This Row],[Estimated costs 1]:[Estimated costs 20]])</f>
        <v>0</v>
      </c>
      <c r="K384" s="2" t="e">
        <f>Table134589[[#This Row],[Dev]]/Table134589[[#This Row],[Mean]]*100</f>
        <v>#DIV/0!</v>
      </c>
      <c r="L384" s="2">
        <f>Table134589[[#This Row],[Estimated costs 1]]-Table134589[[#This Row],[Actual cost]]</f>
        <v>0</v>
      </c>
      <c r="M384" s="2" t="e">
        <f>Table134589[[#This Row],[Diff 1]]/Table134589[[#This Row],[Actual cost]]*100</f>
        <v>#DIV/0!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</row>
    <row r="385" spans="1:33" hidden="1" x14ac:dyDescent="0.3">
      <c r="A385" t="s">
        <v>405</v>
      </c>
      <c r="B385">
        <v>383</v>
      </c>
      <c r="C385" t="str">
        <f>LEFT(Table134589[[#This Row],[Contingency id]])</f>
        <v>A</v>
      </c>
      <c r="D385">
        <v>0</v>
      </c>
      <c r="E385">
        <v>1.0163934426229499</v>
      </c>
      <c r="F385">
        <v>124</v>
      </c>
      <c r="G385">
        <v>122</v>
      </c>
      <c r="H385">
        <v>0</v>
      </c>
      <c r="I385" s="2">
        <f>AVERAGE(Table134589[[#This Row],[Estimated costs 1]:[Estimated costs 20]])</f>
        <v>0</v>
      </c>
      <c r="J385" s="2">
        <f>_xlfn.STDEV.P(Table134589[[#This Row],[Estimated costs 1]:[Estimated costs 20]])</f>
        <v>0</v>
      </c>
      <c r="K385" s="2" t="e">
        <f>Table134589[[#This Row],[Dev]]/Table134589[[#This Row],[Mean]]*100</f>
        <v>#DIV/0!</v>
      </c>
      <c r="L385" s="2">
        <f>Table134589[[#This Row],[Estimated costs 1]]-Table134589[[#This Row],[Actual cost]]</f>
        <v>0</v>
      </c>
      <c r="M385" s="2" t="e">
        <f>Table134589[[#This Row],[Diff 1]]/Table134589[[#This Row],[Actual cost]]*100</f>
        <v>#DIV/0!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</row>
    <row r="386" spans="1:33" hidden="1" x14ac:dyDescent="0.3">
      <c r="A386" t="s">
        <v>406</v>
      </c>
      <c r="B386">
        <v>384</v>
      </c>
      <c r="C386" t="str">
        <f>LEFT(Table134589[[#This Row],[Contingency id]])</f>
        <v>A</v>
      </c>
      <c r="D386">
        <v>0</v>
      </c>
      <c r="E386">
        <v>1.04201680672268</v>
      </c>
      <c r="F386">
        <v>124</v>
      </c>
      <c r="G386">
        <v>119</v>
      </c>
      <c r="H386">
        <v>0</v>
      </c>
      <c r="I386" s="2">
        <f>AVERAGE(Table134589[[#This Row],[Estimated costs 1]:[Estimated costs 20]])</f>
        <v>0</v>
      </c>
      <c r="J386" s="2">
        <f>_xlfn.STDEV.P(Table134589[[#This Row],[Estimated costs 1]:[Estimated costs 20]])</f>
        <v>0</v>
      </c>
      <c r="K386" s="2" t="e">
        <f>Table134589[[#This Row],[Dev]]/Table134589[[#This Row],[Mean]]*100</f>
        <v>#DIV/0!</v>
      </c>
      <c r="L386" s="2">
        <f>Table134589[[#This Row],[Estimated costs 1]]-Table134589[[#This Row],[Actual cost]]</f>
        <v>0</v>
      </c>
      <c r="M386" s="2" t="e">
        <f>Table134589[[#This Row],[Diff 1]]/Table134589[[#This Row],[Actual cost]]*100</f>
        <v>#DIV/0!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</row>
    <row r="387" spans="1:33" x14ac:dyDescent="0.3">
      <c r="A387" t="s">
        <v>407</v>
      </c>
      <c r="B387">
        <v>385</v>
      </c>
      <c r="C387" t="str">
        <f>LEFT(Table134589[[#This Row],[Contingency id]])</f>
        <v>B</v>
      </c>
      <c r="D387">
        <v>0</v>
      </c>
      <c r="E387">
        <v>1.03488372093023</v>
      </c>
      <c r="F387">
        <v>89</v>
      </c>
      <c r="G387">
        <v>86</v>
      </c>
      <c r="H387">
        <v>0</v>
      </c>
      <c r="I387" s="2">
        <f>AVERAGE(Table134589[[#This Row],[Estimated costs 1]:[Estimated costs 20]])</f>
        <v>0</v>
      </c>
      <c r="J387" s="2">
        <f>_xlfn.STDEV.P(Table134589[[#This Row],[Estimated costs 1]:[Estimated costs 20]])</f>
        <v>0</v>
      </c>
      <c r="K387" s="2" t="e">
        <f>Table134589[[#This Row],[Dev]]/Table134589[[#This Row],[Mean]]*100</f>
        <v>#DIV/0!</v>
      </c>
      <c r="L387" s="2">
        <f>Table134589[[#This Row],[Estimated costs 1]]-Table134589[[#This Row],[Actual cost]]</f>
        <v>0</v>
      </c>
      <c r="M387" s="2" t="e">
        <f>Table134589[[#This Row],[Diff 1]]/Table134589[[#This Row],[Actual cost]]*100</f>
        <v>#DIV/0!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</row>
    <row r="388" spans="1:33" x14ac:dyDescent="0.3">
      <c r="A388" t="s">
        <v>408</v>
      </c>
      <c r="B388">
        <v>386</v>
      </c>
      <c r="C388" t="str">
        <f>LEFT(Table134589[[#This Row],[Contingency id]])</f>
        <v>B</v>
      </c>
      <c r="D388">
        <v>0</v>
      </c>
      <c r="E388">
        <v>1.0317460317460301</v>
      </c>
      <c r="F388">
        <v>65</v>
      </c>
      <c r="G388">
        <v>63</v>
      </c>
      <c r="H388">
        <v>0</v>
      </c>
      <c r="I388" s="2">
        <f>AVERAGE(Table134589[[#This Row],[Estimated costs 1]:[Estimated costs 20]])</f>
        <v>0</v>
      </c>
      <c r="J388" s="2">
        <f>_xlfn.STDEV.P(Table134589[[#This Row],[Estimated costs 1]:[Estimated costs 20]])</f>
        <v>0</v>
      </c>
      <c r="K388" s="2" t="e">
        <f>Table134589[[#This Row],[Dev]]/Table134589[[#This Row],[Mean]]*100</f>
        <v>#DIV/0!</v>
      </c>
      <c r="L388" s="2">
        <f>Table134589[[#This Row],[Estimated costs 1]]-Table134589[[#This Row],[Actual cost]]</f>
        <v>0</v>
      </c>
      <c r="M388" s="2" t="e">
        <f>Table134589[[#This Row],[Diff 1]]/Table134589[[#This Row],[Actual cost]]*100</f>
        <v>#DIV/0!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</row>
    <row r="389" spans="1:33" x14ac:dyDescent="0.3">
      <c r="A389" t="s">
        <v>409</v>
      </c>
      <c r="B389">
        <v>387</v>
      </c>
      <c r="C389" t="str">
        <f>LEFT(Table134589[[#This Row],[Contingency id]])</f>
        <v>B</v>
      </c>
      <c r="D389">
        <v>0</v>
      </c>
      <c r="E389">
        <v>1.04838709677419</v>
      </c>
      <c r="F389">
        <v>65</v>
      </c>
      <c r="G389">
        <v>62</v>
      </c>
      <c r="H389">
        <v>0</v>
      </c>
      <c r="I389" s="2">
        <f>AVERAGE(Table134589[[#This Row],[Estimated costs 1]:[Estimated costs 20]])</f>
        <v>0</v>
      </c>
      <c r="J389" s="2">
        <f>_xlfn.STDEV.P(Table134589[[#This Row],[Estimated costs 1]:[Estimated costs 20]])</f>
        <v>0</v>
      </c>
      <c r="K389" s="2" t="e">
        <f>Table134589[[#This Row],[Dev]]/Table134589[[#This Row],[Mean]]*100</f>
        <v>#DIV/0!</v>
      </c>
      <c r="L389" s="2">
        <f>Table134589[[#This Row],[Estimated costs 1]]-Table134589[[#This Row],[Actual cost]]</f>
        <v>0</v>
      </c>
      <c r="M389" s="2" t="e">
        <f>Table134589[[#This Row],[Diff 1]]/Table134589[[#This Row],[Actual cost]]*100</f>
        <v>#DIV/0!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</row>
    <row r="390" spans="1:33" x14ac:dyDescent="0.3">
      <c r="A390" t="s">
        <v>410</v>
      </c>
      <c r="B390">
        <v>388</v>
      </c>
      <c r="C390" t="str">
        <f>LEFT(Table134589[[#This Row],[Contingency id]])</f>
        <v>B</v>
      </c>
      <c r="D390">
        <v>0</v>
      </c>
      <c r="E390">
        <v>1.02298850574712</v>
      </c>
      <c r="F390">
        <v>89</v>
      </c>
      <c r="G390">
        <v>87</v>
      </c>
      <c r="H390">
        <v>0</v>
      </c>
      <c r="I390" s="2">
        <f>AVERAGE(Table134589[[#This Row],[Estimated costs 1]:[Estimated costs 20]])</f>
        <v>0</v>
      </c>
      <c r="J390" s="2">
        <f>_xlfn.STDEV.P(Table134589[[#This Row],[Estimated costs 1]:[Estimated costs 20]])</f>
        <v>0</v>
      </c>
      <c r="K390" s="2" t="e">
        <f>Table134589[[#This Row],[Dev]]/Table134589[[#This Row],[Mean]]*100</f>
        <v>#DIV/0!</v>
      </c>
      <c r="L390" s="2">
        <f>Table134589[[#This Row],[Estimated costs 1]]-Table134589[[#This Row],[Actual cost]]</f>
        <v>0</v>
      </c>
      <c r="M390" s="2" t="e">
        <f>Table134589[[#This Row],[Diff 1]]/Table134589[[#This Row],[Actual cost]]*100</f>
        <v>#DIV/0!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</row>
    <row r="391" spans="1:33" x14ac:dyDescent="0.3">
      <c r="A391" t="s">
        <v>411</v>
      </c>
      <c r="B391">
        <v>389</v>
      </c>
      <c r="C391" t="str">
        <f>LEFT(Table134589[[#This Row],[Contingency id]])</f>
        <v>B</v>
      </c>
      <c r="D391">
        <v>0</v>
      </c>
      <c r="E391">
        <v>1.04705882352941</v>
      </c>
      <c r="F391">
        <v>89</v>
      </c>
      <c r="G391">
        <v>85</v>
      </c>
      <c r="H391">
        <v>0</v>
      </c>
      <c r="I391" s="2">
        <f>AVERAGE(Table134589[[#This Row],[Estimated costs 1]:[Estimated costs 20]])</f>
        <v>0</v>
      </c>
      <c r="J391" s="2">
        <f>_xlfn.STDEV.P(Table134589[[#This Row],[Estimated costs 1]:[Estimated costs 20]])</f>
        <v>0</v>
      </c>
      <c r="K391" s="2" t="e">
        <f>Table134589[[#This Row],[Dev]]/Table134589[[#This Row],[Mean]]*100</f>
        <v>#DIV/0!</v>
      </c>
      <c r="L391" s="2">
        <f>Table134589[[#This Row],[Estimated costs 1]]-Table134589[[#This Row],[Actual cost]]</f>
        <v>0</v>
      </c>
      <c r="M391" s="2" t="e">
        <f>Table134589[[#This Row],[Diff 1]]/Table134589[[#This Row],[Actual cost]]*100</f>
        <v>#DIV/0!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</row>
    <row r="392" spans="1:33" x14ac:dyDescent="0.3">
      <c r="A392" t="s">
        <v>412</v>
      </c>
      <c r="B392">
        <v>390</v>
      </c>
      <c r="C392" t="str">
        <f>LEFT(Table134589[[#This Row],[Contingency id]])</f>
        <v>B</v>
      </c>
      <c r="D392">
        <v>0</v>
      </c>
      <c r="E392">
        <v>1.04705882352941</v>
      </c>
      <c r="F392">
        <v>89</v>
      </c>
      <c r="G392">
        <v>85</v>
      </c>
      <c r="H392">
        <v>0</v>
      </c>
      <c r="I392" s="2">
        <f>AVERAGE(Table134589[[#This Row],[Estimated costs 1]:[Estimated costs 20]])</f>
        <v>0</v>
      </c>
      <c r="J392" s="2">
        <f>_xlfn.STDEV.P(Table134589[[#This Row],[Estimated costs 1]:[Estimated costs 20]])</f>
        <v>0</v>
      </c>
      <c r="K392" s="2" t="e">
        <f>Table134589[[#This Row],[Dev]]/Table134589[[#This Row],[Mean]]*100</f>
        <v>#DIV/0!</v>
      </c>
      <c r="L392" s="2">
        <f>Table134589[[#This Row],[Estimated costs 1]]-Table134589[[#This Row],[Actual cost]]</f>
        <v>0</v>
      </c>
      <c r="M392" s="2" t="e">
        <f>Table134589[[#This Row],[Diff 1]]/Table134589[[#This Row],[Actual cost]]*100</f>
        <v>#DIV/0!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</row>
    <row r="393" spans="1:33" x14ac:dyDescent="0.3">
      <c r="A393" t="s">
        <v>413</v>
      </c>
      <c r="B393">
        <v>391</v>
      </c>
      <c r="C393" t="str">
        <f>LEFT(Table134589[[#This Row],[Contingency id]])</f>
        <v>B</v>
      </c>
      <c r="D393">
        <v>0</v>
      </c>
      <c r="E393">
        <v>1.0163934426229499</v>
      </c>
      <c r="F393">
        <v>62</v>
      </c>
      <c r="G393">
        <v>61</v>
      </c>
      <c r="H393">
        <v>0</v>
      </c>
      <c r="I393" s="2">
        <f>AVERAGE(Table134589[[#This Row],[Estimated costs 1]:[Estimated costs 20]])</f>
        <v>0</v>
      </c>
      <c r="J393" s="2">
        <f>_xlfn.STDEV.P(Table134589[[#This Row],[Estimated costs 1]:[Estimated costs 20]])</f>
        <v>0</v>
      </c>
      <c r="K393" s="2" t="e">
        <f>Table134589[[#This Row],[Dev]]/Table134589[[#This Row],[Mean]]*100</f>
        <v>#DIV/0!</v>
      </c>
      <c r="L393" s="2">
        <f>Table134589[[#This Row],[Estimated costs 1]]-Table134589[[#This Row],[Actual cost]]</f>
        <v>0</v>
      </c>
      <c r="M393" s="2" t="e">
        <f>Table134589[[#This Row],[Diff 1]]/Table134589[[#This Row],[Actual cost]]*100</f>
        <v>#DIV/0!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</row>
    <row r="394" spans="1:33" x14ac:dyDescent="0.3">
      <c r="A394" t="s">
        <v>414</v>
      </c>
      <c r="B394">
        <v>392</v>
      </c>
      <c r="C394" t="str">
        <f>LEFT(Table134589[[#This Row],[Contingency id]])</f>
        <v>B</v>
      </c>
      <c r="D394">
        <v>0</v>
      </c>
      <c r="E394">
        <v>1.0163934426229499</v>
      </c>
      <c r="F394">
        <v>62</v>
      </c>
      <c r="G394">
        <v>61</v>
      </c>
      <c r="H394">
        <v>0</v>
      </c>
      <c r="I394" s="2">
        <f>AVERAGE(Table134589[[#This Row],[Estimated costs 1]:[Estimated costs 20]])</f>
        <v>0</v>
      </c>
      <c r="J394" s="2">
        <f>_xlfn.STDEV.P(Table134589[[#This Row],[Estimated costs 1]:[Estimated costs 20]])</f>
        <v>0</v>
      </c>
      <c r="K394" s="2" t="e">
        <f>Table134589[[#This Row],[Dev]]/Table134589[[#This Row],[Mean]]*100</f>
        <v>#DIV/0!</v>
      </c>
      <c r="L394" s="2">
        <f>Table134589[[#This Row],[Estimated costs 1]]-Table134589[[#This Row],[Actual cost]]</f>
        <v>0</v>
      </c>
      <c r="M394" s="2" t="e">
        <f>Table134589[[#This Row],[Diff 1]]/Table134589[[#This Row],[Actual cost]]*100</f>
        <v>#DIV/0!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</row>
    <row r="395" spans="1:33" x14ac:dyDescent="0.3">
      <c r="A395" t="s">
        <v>415</v>
      </c>
      <c r="B395">
        <v>393</v>
      </c>
      <c r="C395" t="str">
        <f>LEFT(Table134589[[#This Row],[Contingency id]])</f>
        <v>B</v>
      </c>
      <c r="D395">
        <v>0</v>
      </c>
      <c r="E395">
        <v>1.01136363636363</v>
      </c>
      <c r="F395">
        <v>89</v>
      </c>
      <c r="G395">
        <v>88</v>
      </c>
      <c r="H395">
        <v>0</v>
      </c>
      <c r="I395" s="2">
        <f>AVERAGE(Table134589[[#This Row],[Estimated costs 1]:[Estimated costs 20]])</f>
        <v>0</v>
      </c>
      <c r="J395" s="2">
        <f>_xlfn.STDEV.P(Table134589[[#This Row],[Estimated costs 1]:[Estimated costs 20]])</f>
        <v>0</v>
      </c>
      <c r="K395" s="2" t="e">
        <f>Table134589[[#This Row],[Dev]]/Table134589[[#This Row],[Mean]]*100</f>
        <v>#DIV/0!</v>
      </c>
      <c r="L395" s="2">
        <f>Table134589[[#This Row],[Estimated costs 1]]-Table134589[[#This Row],[Actual cost]]</f>
        <v>0</v>
      </c>
      <c r="M395" s="2" t="e">
        <f>Table134589[[#This Row],[Diff 1]]/Table134589[[#This Row],[Actual cost]]*100</f>
        <v>#DIV/0!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</row>
    <row r="396" spans="1:33" x14ac:dyDescent="0.3">
      <c r="A396" t="s">
        <v>416</v>
      </c>
      <c r="B396">
        <v>394</v>
      </c>
      <c r="C396" t="str">
        <f>LEFT(Table134589[[#This Row],[Contingency id]])</f>
        <v>B</v>
      </c>
      <c r="D396">
        <v>0</v>
      </c>
      <c r="E396">
        <v>1.0595238095238</v>
      </c>
      <c r="F396">
        <v>89</v>
      </c>
      <c r="G396">
        <v>84</v>
      </c>
      <c r="H396">
        <v>0</v>
      </c>
      <c r="I396" s="2">
        <f>AVERAGE(Table134589[[#This Row],[Estimated costs 1]:[Estimated costs 20]])</f>
        <v>0</v>
      </c>
      <c r="J396" s="2">
        <f>_xlfn.STDEV.P(Table134589[[#This Row],[Estimated costs 1]:[Estimated costs 20]])</f>
        <v>0</v>
      </c>
      <c r="K396" s="2" t="e">
        <f>Table134589[[#This Row],[Dev]]/Table134589[[#This Row],[Mean]]*100</f>
        <v>#DIV/0!</v>
      </c>
      <c r="L396" s="2">
        <f>Table134589[[#This Row],[Estimated costs 1]]-Table134589[[#This Row],[Actual cost]]</f>
        <v>0</v>
      </c>
      <c r="M396" s="2" t="e">
        <f>Table134589[[#This Row],[Diff 1]]/Table134589[[#This Row],[Actual cost]]*100</f>
        <v>#DIV/0!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</row>
    <row r="397" spans="1:33" x14ac:dyDescent="0.3">
      <c r="A397" t="s">
        <v>417</v>
      </c>
      <c r="B397">
        <v>395</v>
      </c>
      <c r="C397" t="str">
        <f>LEFT(Table134589[[#This Row],[Contingency id]])</f>
        <v>B</v>
      </c>
      <c r="D397">
        <v>0</v>
      </c>
      <c r="E397">
        <v>1.04705882352941</v>
      </c>
      <c r="F397">
        <v>89</v>
      </c>
      <c r="G397">
        <v>85</v>
      </c>
      <c r="H397">
        <v>0</v>
      </c>
      <c r="I397" s="2">
        <f>AVERAGE(Table134589[[#This Row],[Estimated costs 1]:[Estimated costs 20]])</f>
        <v>0</v>
      </c>
      <c r="J397" s="2">
        <f>_xlfn.STDEV.P(Table134589[[#This Row],[Estimated costs 1]:[Estimated costs 20]])</f>
        <v>0</v>
      </c>
      <c r="K397" s="2" t="e">
        <f>Table134589[[#This Row],[Dev]]/Table134589[[#This Row],[Mean]]*100</f>
        <v>#DIV/0!</v>
      </c>
      <c r="L397" s="2">
        <f>Table134589[[#This Row],[Estimated costs 1]]-Table134589[[#This Row],[Actual cost]]</f>
        <v>0</v>
      </c>
      <c r="M397" s="2" t="e">
        <f>Table134589[[#This Row],[Diff 1]]/Table134589[[#This Row],[Actual cost]]*100</f>
        <v>#DIV/0!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</row>
    <row r="398" spans="1:33" x14ac:dyDescent="0.3">
      <c r="A398" t="s">
        <v>418</v>
      </c>
      <c r="B398">
        <v>396</v>
      </c>
      <c r="C398" t="str">
        <f>LEFT(Table134589[[#This Row],[Contingency id]])</f>
        <v>B</v>
      </c>
      <c r="D398">
        <v>0</v>
      </c>
      <c r="E398">
        <v>1.04705882352941</v>
      </c>
      <c r="F398">
        <v>89</v>
      </c>
      <c r="G398">
        <v>85</v>
      </c>
      <c r="H398">
        <v>0</v>
      </c>
      <c r="I398" s="2">
        <f>AVERAGE(Table134589[[#This Row],[Estimated costs 1]:[Estimated costs 20]])</f>
        <v>0</v>
      </c>
      <c r="J398" s="2">
        <f>_xlfn.STDEV.P(Table134589[[#This Row],[Estimated costs 1]:[Estimated costs 20]])</f>
        <v>0</v>
      </c>
      <c r="K398" s="2" t="e">
        <f>Table134589[[#This Row],[Dev]]/Table134589[[#This Row],[Mean]]*100</f>
        <v>#DIV/0!</v>
      </c>
      <c r="L398" s="2">
        <f>Table134589[[#This Row],[Estimated costs 1]]-Table134589[[#This Row],[Actual cost]]</f>
        <v>0</v>
      </c>
      <c r="M398" s="2" t="e">
        <f>Table134589[[#This Row],[Diff 1]]/Table134589[[#This Row],[Actual cost]]*100</f>
        <v>#DIV/0!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</row>
    <row r="399" spans="1:33" x14ac:dyDescent="0.3">
      <c r="A399" t="s">
        <v>419</v>
      </c>
      <c r="B399">
        <v>397</v>
      </c>
      <c r="C399" t="str">
        <f>LEFT(Table134589[[#This Row],[Contingency id]])</f>
        <v>B</v>
      </c>
      <c r="D399">
        <v>0</v>
      </c>
      <c r="E399">
        <v>1.04838709677419</v>
      </c>
      <c r="F399">
        <v>130</v>
      </c>
      <c r="G399">
        <v>124</v>
      </c>
      <c r="H399">
        <v>0</v>
      </c>
      <c r="I399" s="2">
        <f>AVERAGE(Table134589[[#This Row],[Estimated costs 1]:[Estimated costs 20]])</f>
        <v>0</v>
      </c>
      <c r="J399" s="2">
        <f>_xlfn.STDEV.P(Table134589[[#This Row],[Estimated costs 1]:[Estimated costs 20]])</f>
        <v>0</v>
      </c>
      <c r="K399" s="2" t="e">
        <f>Table134589[[#This Row],[Dev]]/Table134589[[#This Row],[Mean]]*100</f>
        <v>#DIV/0!</v>
      </c>
      <c r="L399" s="2">
        <f>Table134589[[#This Row],[Estimated costs 1]]-Table134589[[#This Row],[Actual cost]]</f>
        <v>0</v>
      </c>
      <c r="M399" s="2" t="e">
        <f>Table134589[[#This Row],[Diff 1]]/Table134589[[#This Row],[Actual cost]]*100</f>
        <v>#DIV/0!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</row>
    <row r="400" spans="1:33" x14ac:dyDescent="0.3">
      <c r="A400" t="s">
        <v>420</v>
      </c>
      <c r="B400">
        <v>398</v>
      </c>
      <c r="C400" t="str">
        <f>LEFT(Table134589[[#This Row],[Contingency id]])</f>
        <v>B</v>
      </c>
      <c r="D400">
        <v>0</v>
      </c>
      <c r="E400">
        <v>1.0317460317460301</v>
      </c>
      <c r="F400">
        <v>130</v>
      </c>
      <c r="G400">
        <v>126</v>
      </c>
      <c r="H400">
        <v>0</v>
      </c>
      <c r="I400" s="2">
        <f>AVERAGE(Table134589[[#This Row],[Estimated costs 1]:[Estimated costs 20]])</f>
        <v>0</v>
      </c>
      <c r="J400" s="2">
        <f>_xlfn.STDEV.P(Table134589[[#This Row],[Estimated costs 1]:[Estimated costs 20]])</f>
        <v>0</v>
      </c>
      <c r="K400" s="2" t="e">
        <f>Table134589[[#This Row],[Dev]]/Table134589[[#This Row],[Mean]]*100</f>
        <v>#DIV/0!</v>
      </c>
      <c r="L400" s="2">
        <f>Table134589[[#This Row],[Estimated costs 1]]-Table134589[[#This Row],[Actual cost]]</f>
        <v>0</v>
      </c>
      <c r="M400" s="2" t="e">
        <f>Table134589[[#This Row],[Diff 1]]/Table134589[[#This Row],[Actual cost]]*100</f>
        <v>#DIV/0!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</row>
    <row r="401" spans="1:33" x14ac:dyDescent="0.3">
      <c r="A401" t="s">
        <v>421</v>
      </c>
      <c r="B401">
        <v>399</v>
      </c>
      <c r="C401" t="str">
        <f>LEFT(Table134589[[#This Row],[Contingency id]])</f>
        <v>B</v>
      </c>
      <c r="D401">
        <v>0</v>
      </c>
      <c r="E401">
        <v>1.0655737704918</v>
      </c>
      <c r="F401">
        <v>130</v>
      </c>
      <c r="G401">
        <v>122</v>
      </c>
      <c r="H401">
        <v>0</v>
      </c>
      <c r="I401" s="2">
        <f>AVERAGE(Table134589[[#This Row],[Estimated costs 1]:[Estimated costs 20]])</f>
        <v>0</v>
      </c>
      <c r="J401" s="2">
        <f>_xlfn.STDEV.P(Table134589[[#This Row],[Estimated costs 1]:[Estimated costs 20]])</f>
        <v>0</v>
      </c>
      <c r="K401" s="2" t="e">
        <f>Table134589[[#This Row],[Dev]]/Table134589[[#This Row],[Mean]]*100</f>
        <v>#DIV/0!</v>
      </c>
      <c r="L401" s="2">
        <f>Table134589[[#This Row],[Estimated costs 1]]-Table134589[[#This Row],[Actual cost]]</f>
        <v>0</v>
      </c>
      <c r="M401" s="2" t="e">
        <f>Table134589[[#This Row],[Diff 1]]/Table134589[[#This Row],[Actual cost]]*100</f>
        <v>#DIV/0!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</row>
    <row r="402" spans="1:33" x14ac:dyDescent="0.3">
      <c r="A402" t="s">
        <v>422</v>
      </c>
      <c r="B402">
        <v>400</v>
      </c>
      <c r="C402" t="str">
        <f>LEFT(Table134589[[#This Row],[Contingency id]])</f>
        <v>B</v>
      </c>
      <c r="D402">
        <v>0</v>
      </c>
      <c r="E402">
        <v>1.015625</v>
      </c>
      <c r="F402">
        <v>130</v>
      </c>
      <c r="G402">
        <v>128</v>
      </c>
      <c r="H402">
        <v>0</v>
      </c>
      <c r="I402" s="2">
        <f>AVERAGE(Table134589[[#This Row],[Estimated costs 1]:[Estimated costs 20]])</f>
        <v>0</v>
      </c>
      <c r="J402" s="2">
        <f>_xlfn.STDEV.P(Table134589[[#This Row],[Estimated costs 1]:[Estimated costs 20]])</f>
        <v>0</v>
      </c>
      <c r="K402" s="2" t="e">
        <f>Table134589[[#This Row],[Dev]]/Table134589[[#This Row],[Mean]]*100</f>
        <v>#DIV/0!</v>
      </c>
      <c r="L402" s="2">
        <f>Table134589[[#This Row],[Estimated costs 1]]-Table134589[[#This Row],[Actual cost]]</f>
        <v>0</v>
      </c>
      <c r="M402" s="2" t="e">
        <f>Table134589[[#This Row],[Diff 1]]/Table134589[[#This Row],[Actual cost]]*100</f>
        <v>#DIV/0!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</row>
    <row r="403" spans="1:33" x14ac:dyDescent="0.3">
      <c r="A403" t="s">
        <v>423</v>
      </c>
      <c r="B403">
        <v>401</v>
      </c>
      <c r="C403" t="str">
        <f>LEFT(Table134589[[#This Row],[Contingency id]])</f>
        <v>B</v>
      </c>
      <c r="D403">
        <v>0</v>
      </c>
      <c r="E403">
        <v>1.015625</v>
      </c>
      <c r="F403">
        <v>130</v>
      </c>
      <c r="G403">
        <v>128</v>
      </c>
      <c r="H403">
        <v>0</v>
      </c>
      <c r="I403" s="2">
        <f>AVERAGE(Table134589[[#This Row],[Estimated costs 1]:[Estimated costs 20]])</f>
        <v>0</v>
      </c>
      <c r="J403" s="2">
        <f>_xlfn.STDEV.P(Table134589[[#This Row],[Estimated costs 1]:[Estimated costs 20]])</f>
        <v>0</v>
      </c>
      <c r="K403" s="2" t="e">
        <f>Table134589[[#This Row],[Dev]]/Table134589[[#This Row],[Mean]]*100</f>
        <v>#DIV/0!</v>
      </c>
      <c r="L403" s="2">
        <f>Table134589[[#This Row],[Estimated costs 1]]-Table134589[[#This Row],[Actual cost]]</f>
        <v>0</v>
      </c>
      <c r="M403" s="2" t="e">
        <f>Table134589[[#This Row],[Diff 1]]/Table134589[[#This Row],[Actual cost]]*100</f>
        <v>#DIV/0!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</row>
    <row r="404" spans="1:33" x14ac:dyDescent="0.3">
      <c r="A404" t="s">
        <v>424</v>
      </c>
      <c r="B404">
        <v>402</v>
      </c>
      <c r="C404" t="str">
        <f>LEFT(Table134589[[#This Row],[Contingency id]])</f>
        <v>B</v>
      </c>
      <c r="D404">
        <v>0</v>
      </c>
      <c r="E404">
        <v>1.0796460176991101</v>
      </c>
      <c r="F404">
        <v>122</v>
      </c>
      <c r="G404">
        <v>113</v>
      </c>
      <c r="H404">
        <v>0</v>
      </c>
      <c r="I404" s="2">
        <f>AVERAGE(Table134589[[#This Row],[Estimated costs 1]:[Estimated costs 20]])</f>
        <v>0</v>
      </c>
      <c r="J404" s="2">
        <f>_xlfn.STDEV.P(Table134589[[#This Row],[Estimated costs 1]:[Estimated costs 20]])</f>
        <v>0</v>
      </c>
      <c r="K404" s="2" t="e">
        <f>Table134589[[#This Row],[Dev]]/Table134589[[#This Row],[Mean]]*100</f>
        <v>#DIV/0!</v>
      </c>
      <c r="L404" s="2">
        <f>Table134589[[#This Row],[Estimated costs 1]]-Table134589[[#This Row],[Actual cost]]</f>
        <v>0</v>
      </c>
      <c r="M404" s="2" t="e">
        <f>Table134589[[#This Row],[Diff 1]]/Table134589[[#This Row],[Actual cost]]*100</f>
        <v>#DIV/0!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</row>
    <row r="405" spans="1:33" x14ac:dyDescent="0.3">
      <c r="A405" t="s">
        <v>425</v>
      </c>
      <c r="B405">
        <v>403</v>
      </c>
      <c r="C405" t="str">
        <f>LEFT(Table134589[[#This Row],[Contingency id]])</f>
        <v>B</v>
      </c>
      <c r="D405">
        <v>0</v>
      </c>
      <c r="E405">
        <v>1.0341880341880301</v>
      </c>
      <c r="F405">
        <v>121</v>
      </c>
      <c r="G405">
        <v>117</v>
      </c>
      <c r="H405">
        <v>0</v>
      </c>
      <c r="I405" s="2">
        <f>AVERAGE(Table134589[[#This Row],[Estimated costs 1]:[Estimated costs 20]])</f>
        <v>0</v>
      </c>
      <c r="J405" s="2">
        <f>_xlfn.STDEV.P(Table134589[[#This Row],[Estimated costs 1]:[Estimated costs 20]])</f>
        <v>0</v>
      </c>
      <c r="K405" s="2" t="e">
        <f>Table134589[[#This Row],[Dev]]/Table134589[[#This Row],[Mean]]*100</f>
        <v>#DIV/0!</v>
      </c>
      <c r="L405" s="2">
        <f>Table134589[[#This Row],[Estimated costs 1]]-Table134589[[#This Row],[Actual cost]]</f>
        <v>0</v>
      </c>
      <c r="M405" s="2" t="e">
        <f>Table134589[[#This Row],[Diff 1]]/Table134589[[#This Row],[Actual cost]]*100</f>
        <v>#DIV/0!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</row>
    <row r="406" spans="1:33" x14ac:dyDescent="0.3">
      <c r="A406" t="s">
        <v>426</v>
      </c>
      <c r="B406">
        <v>404</v>
      </c>
      <c r="C406" t="str">
        <f>LEFT(Table134589[[#This Row],[Contingency id]])</f>
        <v>B</v>
      </c>
      <c r="D406">
        <v>0</v>
      </c>
      <c r="E406">
        <v>1.08928571428571</v>
      </c>
      <c r="F406">
        <v>122</v>
      </c>
      <c r="G406">
        <v>112</v>
      </c>
      <c r="H406">
        <v>0</v>
      </c>
      <c r="I406" s="2">
        <f>AVERAGE(Table134589[[#This Row],[Estimated costs 1]:[Estimated costs 20]])</f>
        <v>0</v>
      </c>
      <c r="J406" s="2">
        <f>_xlfn.STDEV.P(Table134589[[#This Row],[Estimated costs 1]:[Estimated costs 20]])</f>
        <v>0</v>
      </c>
      <c r="K406" s="2" t="e">
        <f>Table134589[[#This Row],[Dev]]/Table134589[[#This Row],[Mean]]*100</f>
        <v>#DIV/0!</v>
      </c>
      <c r="L406" s="2">
        <f>Table134589[[#This Row],[Estimated costs 1]]-Table134589[[#This Row],[Actual cost]]</f>
        <v>0</v>
      </c>
      <c r="M406" s="2" t="e">
        <f>Table134589[[#This Row],[Diff 1]]/Table134589[[#This Row],[Actual cost]]*100</f>
        <v>#DIV/0!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</row>
    <row r="407" spans="1:33" x14ac:dyDescent="0.3">
      <c r="A407" t="s">
        <v>427</v>
      </c>
      <c r="B407">
        <v>405</v>
      </c>
      <c r="C407" t="str">
        <f>LEFT(Table134589[[#This Row],[Contingency id]])</f>
        <v>B</v>
      </c>
      <c r="D407">
        <v>0</v>
      </c>
      <c r="E407">
        <v>1</v>
      </c>
      <c r="F407">
        <v>118</v>
      </c>
      <c r="G407">
        <v>118</v>
      </c>
      <c r="H407">
        <v>0</v>
      </c>
      <c r="I407" s="2">
        <f>AVERAGE(Table134589[[#This Row],[Estimated costs 1]:[Estimated costs 20]])</f>
        <v>0</v>
      </c>
      <c r="J407" s="2">
        <f>_xlfn.STDEV.P(Table134589[[#This Row],[Estimated costs 1]:[Estimated costs 20]])</f>
        <v>0</v>
      </c>
      <c r="K407" s="2" t="e">
        <f>Table134589[[#This Row],[Dev]]/Table134589[[#This Row],[Mean]]*100</f>
        <v>#DIV/0!</v>
      </c>
      <c r="L407" s="2">
        <f>Table134589[[#This Row],[Estimated costs 1]]-Table134589[[#This Row],[Actual cost]]</f>
        <v>0</v>
      </c>
      <c r="M407" s="2" t="e">
        <f>Table134589[[#This Row],[Diff 1]]/Table134589[[#This Row],[Actual cost]]*100</f>
        <v>#DIV/0!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</row>
    <row r="408" spans="1:33" x14ac:dyDescent="0.3">
      <c r="A408" t="s">
        <v>428</v>
      </c>
      <c r="B408">
        <v>406</v>
      </c>
      <c r="C408" t="str">
        <f>LEFT(Table134589[[#This Row],[Contingency id]])</f>
        <v>B</v>
      </c>
      <c r="D408">
        <v>0</v>
      </c>
      <c r="E408">
        <v>1.06306306306306</v>
      </c>
      <c r="F408">
        <v>118</v>
      </c>
      <c r="G408">
        <v>111</v>
      </c>
      <c r="H408">
        <v>0</v>
      </c>
      <c r="I408" s="2">
        <f>AVERAGE(Table134589[[#This Row],[Estimated costs 1]:[Estimated costs 20]])</f>
        <v>0</v>
      </c>
      <c r="J408" s="2">
        <f>_xlfn.STDEV.P(Table134589[[#This Row],[Estimated costs 1]:[Estimated costs 20]])</f>
        <v>0</v>
      </c>
      <c r="K408" s="2" t="e">
        <f>Table134589[[#This Row],[Dev]]/Table134589[[#This Row],[Mean]]*100</f>
        <v>#DIV/0!</v>
      </c>
      <c r="L408" s="2">
        <f>Table134589[[#This Row],[Estimated costs 1]]-Table134589[[#This Row],[Actual cost]]</f>
        <v>0</v>
      </c>
      <c r="M408" s="2" t="e">
        <f>Table134589[[#This Row],[Diff 1]]/Table134589[[#This Row],[Actual cost]]*100</f>
        <v>#DIV/0!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</row>
    <row r="409" spans="1:33" x14ac:dyDescent="0.3">
      <c r="A409" t="s">
        <v>429</v>
      </c>
      <c r="B409">
        <v>407</v>
      </c>
      <c r="C409" t="str">
        <f>LEFT(Table134589[[#This Row],[Contingency id]])</f>
        <v>B</v>
      </c>
      <c r="D409">
        <v>0</v>
      </c>
      <c r="E409">
        <v>1.0427350427350399</v>
      </c>
      <c r="F409">
        <v>122</v>
      </c>
      <c r="G409">
        <v>117</v>
      </c>
      <c r="H409">
        <v>0</v>
      </c>
      <c r="I409" s="2">
        <f>AVERAGE(Table134589[[#This Row],[Estimated costs 1]:[Estimated costs 20]])</f>
        <v>0</v>
      </c>
      <c r="J409" s="2">
        <f>_xlfn.STDEV.P(Table134589[[#This Row],[Estimated costs 1]:[Estimated costs 20]])</f>
        <v>0</v>
      </c>
      <c r="K409" s="2" t="e">
        <f>Table134589[[#This Row],[Dev]]/Table134589[[#This Row],[Mean]]*100</f>
        <v>#DIV/0!</v>
      </c>
      <c r="L409" s="2">
        <f>Table134589[[#This Row],[Estimated costs 1]]-Table134589[[#This Row],[Actual cost]]</f>
        <v>0</v>
      </c>
      <c r="M409" s="2" t="e">
        <f>Table134589[[#This Row],[Diff 1]]/Table134589[[#This Row],[Actual cost]]*100</f>
        <v>#DIV/0!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</row>
    <row r="410" spans="1:33" x14ac:dyDescent="0.3">
      <c r="A410" t="s">
        <v>430</v>
      </c>
      <c r="B410">
        <v>408</v>
      </c>
      <c r="C410" t="str">
        <f>LEFT(Table134589[[#This Row],[Contingency id]])</f>
        <v>B</v>
      </c>
      <c r="D410">
        <v>0</v>
      </c>
      <c r="E410">
        <v>1.0163934426229499</v>
      </c>
      <c r="F410">
        <v>62</v>
      </c>
      <c r="G410">
        <v>61</v>
      </c>
      <c r="H410">
        <v>0</v>
      </c>
      <c r="I410" s="2">
        <f>AVERAGE(Table134589[[#This Row],[Estimated costs 1]:[Estimated costs 20]])</f>
        <v>0</v>
      </c>
      <c r="J410" s="2">
        <f>_xlfn.STDEV.P(Table134589[[#This Row],[Estimated costs 1]:[Estimated costs 20]])</f>
        <v>0</v>
      </c>
      <c r="K410" s="2" t="e">
        <f>Table134589[[#This Row],[Dev]]/Table134589[[#This Row],[Mean]]*100</f>
        <v>#DIV/0!</v>
      </c>
      <c r="L410" s="2">
        <f>Table134589[[#This Row],[Estimated costs 1]]-Table134589[[#This Row],[Actual cost]]</f>
        <v>0</v>
      </c>
      <c r="M410" s="2" t="e">
        <f>Table134589[[#This Row],[Diff 1]]/Table134589[[#This Row],[Actual cost]]*100</f>
        <v>#DIV/0!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</row>
    <row r="411" spans="1:33" x14ac:dyDescent="0.3">
      <c r="A411" t="s">
        <v>431</v>
      </c>
      <c r="B411">
        <v>409</v>
      </c>
      <c r="C411" t="str">
        <f>LEFT(Table134589[[#This Row],[Contingency id]])</f>
        <v>B</v>
      </c>
      <c r="D411">
        <v>0</v>
      </c>
      <c r="E411">
        <v>1</v>
      </c>
      <c r="F411">
        <v>62</v>
      </c>
      <c r="G411">
        <v>62</v>
      </c>
      <c r="H411">
        <v>0</v>
      </c>
      <c r="I411" s="2">
        <f>AVERAGE(Table134589[[#This Row],[Estimated costs 1]:[Estimated costs 20]])</f>
        <v>0</v>
      </c>
      <c r="J411" s="2">
        <f>_xlfn.STDEV.P(Table134589[[#This Row],[Estimated costs 1]:[Estimated costs 20]])</f>
        <v>0</v>
      </c>
      <c r="K411" s="2" t="e">
        <f>Table134589[[#This Row],[Dev]]/Table134589[[#This Row],[Mean]]*100</f>
        <v>#DIV/0!</v>
      </c>
      <c r="L411" s="2">
        <f>Table134589[[#This Row],[Estimated costs 1]]-Table134589[[#This Row],[Actual cost]]</f>
        <v>0</v>
      </c>
      <c r="M411" s="2" t="e">
        <f>Table134589[[#This Row],[Diff 1]]/Table134589[[#This Row],[Actual cost]]*100</f>
        <v>#DIV/0!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</row>
    <row r="412" spans="1:33" x14ac:dyDescent="0.3">
      <c r="A412" t="s">
        <v>432</v>
      </c>
      <c r="B412">
        <v>410</v>
      </c>
      <c r="C412" t="str">
        <f>LEFT(Table134589[[#This Row],[Contingency id]])</f>
        <v>B</v>
      </c>
      <c r="D412">
        <v>0</v>
      </c>
      <c r="E412">
        <v>1.0877192982456101</v>
      </c>
      <c r="F412">
        <v>62</v>
      </c>
      <c r="G412">
        <v>57</v>
      </c>
      <c r="H412">
        <v>0</v>
      </c>
      <c r="I412" s="2">
        <f>AVERAGE(Table134589[[#This Row],[Estimated costs 1]:[Estimated costs 20]])</f>
        <v>0</v>
      </c>
      <c r="J412" s="2">
        <f>_xlfn.STDEV.P(Table134589[[#This Row],[Estimated costs 1]:[Estimated costs 20]])</f>
        <v>0</v>
      </c>
      <c r="K412" s="2" t="e">
        <f>Table134589[[#This Row],[Dev]]/Table134589[[#This Row],[Mean]]*100</f>
        <v>#DIV/0!</v>
      </c>
      <c r="L412" s="2">
        <f>Table134589[[#This Row],[Estimated costs 1]]-Table134589[[#This Row],[Actual cost]]</f>
        <v>0</v>
      </c>
      <c r="M412" s="2" t="e">
        <f>Table134589[[#This Row],[Diff 1]]/Table134589[[#This Row],[Actual cost]]*100</f>
        <v>#DIV/0!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</row>
    <row r="413" spans="1:33" x14ac:dyDescent="0.3">
      <c r="A413" t="s">
        <v>433</v>
      </c>
      <c r="B413">
        <v>411</v>
      </c>
      <c r="C413" t="str">
        <f>LEFT(Table134589[[#This Row],[Contingency id]])</f>
        <v>B</v>
      </c>
      <c r="D413">
        <v>0</v>
      </c>
      <c r="E413">
        <v>1</v>
      </c>
      <c r="F413">
        <v>23</v>
      </c>
      <c r="G413">
        <v>23</v>
      </c>
      <c r="H413">
        <v>0</v>
      </c>
      <c r="I413" s="2">
        <f>AVERAGE(Table134589[[#This Row],[Estimated costs 1]:[Estimated costs 20]])</f>
        <v>0</v>
      </c>
      <c r="J413" s="2">
        <f>_xlfn.STDEV.P(Table134589[[#This Row],[Estimated costs 1]:[Estimated costs 20]])</f>
        <v>0</v>
      </c>
      <c r="K413" s="2" t="e">
        <f>Table134589[[#This Row],[Dev]]/Table134589[[#This Row],[Mean]]*100</f>
        <v>#DIV/0!</v>
      </c>
      <c r="L413" s="2">
        <f>Table134589[[#This Row],[Estimated costs 1]]-Table134589[[#This Row],[Actual cost]]</f>
        <v>0</v>
      </c>
      <c r="M413" s="2" t="e">
        <f>Table134589[[#This Row],[Diff 1]]/Table134589[[#This Row],[Actual cost]]*100</f>
        <v>#DIV/0!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</row>
    <row r="414" spans="1:33" x14ac:dyDescent="0.3">
      <c r="A414" t="s">
        <v>434</v>
      </c>
      <c r="B414">
        <v>412</v>
      </c>
      <c r="C414" t="str">
        <f>LEFT(Table134589[[#This Row],[Contingency id]])</f>
        <v>B</v>
      </c>
      <c r="D414">
        <v>0</v>
      </c>
      <c r="E414">
        <v>1</v>
      </c>
      <c r="F414">
        <v>23</v>
      </c>
      <c r="G414">
        <v>23</v>
      </c>
      <c r="H414">
        <v>0</v>
      </c>
      <c r="I414" s="2">
        <f>AVERAGE(Table134589[[#This Row],[Estimated costs 1]:[Estimated costs 20]])</f>
        <v>0</v>
      </c>
      <c r="J414" s="2">
        <f>_xlfn.STDEV.P(Table134589[[#This Row],[Estimated costs 1]:[Estimated costs 20]])</f>
        <v>0</v>
      </c>
      <c r="K414" s="2" t="e">
        <f>Table134589[[#This Row],[Dev]]/Table134589[[#This Row],[Mean]]*100</f>
        <v>#DIV/0!</v>
      </c>
      <c r="L414" s="2">
        <f>Table134589[[#This Row],[Estimated costs 1]]-Table134589[[#This Row],[Actual cost]]</f>
        <v>0</v>
      </c>
      <c r="M414" s="2" t="e">
        <f>Table134589[[#This Row],[Diff 1]]/Table134589[[#This Row],[Actual cost]]*100</f>
        <v>#DIV/0!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</row>
    <row r="415" spans="1:33" x14ac:dyDescent="0.3">
      <c r="A415" t="s">
        <v>435</v>
      </c>
      <c r="B415">
        <v>413</v>
      </c>
      <c r="C415" t="str">
        <f>LEFT(Table134589[[#This Row],[Contingency id]])</f>
        <v>B</v>
      </c>
      <c r="D415">
        <v>0</v>
      </c>
      <c r="E415">
        <v>1</v>
      </c>
      <c r="F415">
        <v>23</v>
      </c>
      <c r="G415">
        <v>23</v>
      </c>
      <c r="H415">
        <v>0</v>
      </c>
      <c r="I415" s="2">
        <f>AVERAGE(Table134589[[#This Row],[Estimated costs 1]:[Estimated costs 20]])</f>
        <v>0</v>
      </c>
      <c r="J415" s="2">
        <f>_xlfn.STDEV.P(Table134589[[#This Row],[Estimated costs 1]:[Estimated costs 20]])</f>
        <v>0</v>
      </c>
      <c r="K415" s="2" t="e">
        <f>Table134589[[#This Row],[Dev]]/Table134589[[#This Row],[Mean]]*100</f>
        <v>#DIV/0!</v>
      </c>
      <c r="L415" s="2">
        <f>Table134589[[#This Row],[Estimated costs 1]]-Table134589[[#This Row],[Actual cost]]</f>
        <v>0</v>
      </c>
      <c r="M415" s="2" t="e">
        <f>Table134589[[#This Row],[Diff 1]]/Table134589[[#This Row],[Actual cost]]*100</f>
        <v>#DIV/0!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</row>
    <row r="416" spans="1:33" x14ac:dyDescent="0.3">
      <c r="A416" t="s">
        <v>436</v>
      </c>
      <c r="B416">
        <v>414</v>
      </c>
      <c r="C416" t="str">
        <f>LEFT(Table134589[[#This Row],[Contingency id]])</f>
        <v>B</v>
      </c>
      <c r="D416">
        <v>0</v>
      </c>
      <c r="E416">
        <v>1</v>
      </c>
      <c r="F416">
        <v>23</v>
      </c>
      <c r="G416">
        <v>23</v>
      </c>
      <c r="H416">
        <v>0</v>
      </c>
      <c r="I416" s="2">
        <f>AVERAGE(Table134589[[#This Row],[Estimated costs 1]:[Estimated costs 20]])</f>
        <v>0</v>
      </c>
      <c r="J416" s="2">
        <f>_xlfn.STDEV.P(Table134589[[#This Row],[Estimated costs 1]:[Estimated costs 20]])</f>
        <v>0</v>
      </c>
      <c r="K416" s="2" t="e">
        <f>Table134589[[#This Row],[Dev]]/Table134589[[#This Row],[Mean]]*100</f>
        <v>#DIV/0!</v>
      </c>
      <c r="L416" s="2">
        <f>Table134589[[#This Row],[Estimated costs 1]]-Table134589[[#This Row],[Actual cost]]</f>
        <v>0</v>
      </c>
      <c r="M416" s="2" t="e">
        <f>Table134589[[#This Row],[Diff 1]]/Table134589[[#This Row],[Actual cost]]*100</f>
        <v>#DIV/0!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</row>
    <row r="417" spans="1:33" x14ac:dyDescent="0.3">
      <c r="A417" t="s">
        <v>437</v>
      </c>
      <c r="B417">
        <v>415</v>
      </c>
      <c r="C417" t="str">
        <f>LEFT(Table134589[[#This Row],[Contingency id]])</f>
        <v>B</v>
      </c>
      <c r="D417">
        <v>0</v>
      </c>
      <c r="E417">
        <v>1.0454545454545401</v>
      </c>
      <c r="F417">
        <v>23</v>
      </c>
      <c r="G417">
        <v>22</v>
      </c>
      <c r="H417">
        <v>0</v>
      </c>
      <c r="I417" s="2">
        <f>AVERAGE(Table134589[[#This Row],[Estimated costs 1]:[Estimated costs 20]])</f>
        <v>0</v>
      </c>
      <c r="J417" s="2">
        <f>_xlfn.STDEV.P(Table134589[[#This Row],[Estimated costs 1]:[Estimated costs 20]])</f>
        <v>0</v>
      </c>
      <c r="K417" s="2" t="e">
        <f>Table134589[[#This Row],[Dev]]/Table134589[[#This Row],[Mean]]*100</f>
        <v>#DIV/0!</v>
      </c>
      <c r="L417" s="2">
        <f>Table134589[[#This Row],[Estimated costs 1]]-Table134589[[#This Row],[Actual cost]]</f>
        <v>0</v>
      </c>
      <c r="M417" s="2" t="e">
        <f>Table134589[[#This Row],[Diff 1]]/Table134589[[#This Row],[Actual cost]]*100</f>
        <v>#DIV/0!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</row>
    <row r="418" spans="1:33" x14ac:dyDescent="0.3">
      <c r="A418" t="s">
        <v>438</v>
      </c>
      <c r="B418">
        <v>416</v>
      </c>
      <c r="C418" t="str">
        <f>LEFT(Table134589[[#This Row],[Contingency id]])</f>
        <v>B</v>
      </c>
      <c r="D418">
        <v>0</v>
      </c>
      <c r="E418">
        <v>1</v>
      </c>
      <c r="F418">
        <v>23</v>
      </c>
      <c r="G418">
        <v>23</v>
      </c>
      <c r="H418">
        <v>0</v>
      </c>
      <c r="I418" s="2">
        <f>AVERAGE(Table134589[[#This Row],[Estimated costs 1]:[Estimated costs 20]])</f>
        <v>0</v>
      </c>
      <c r="J418" s="2">
        <f>_xlfn.STDEV.P(Table134589[[#This Row],[Estimated costs 1]:[Estimated costs 20]])</f>
        <v>0</v>
      </c>
      <c r="K418" s="2" t="e">
        <f>Table134589[[#This Row],[Dev]]/Table134589[[#This Row],[Mean]]*100</f>
        <v>#DIV/0!</v>
      </c>
      <c r="L418" s="2">
        <f>Table134589[[#This Row],[Estimated costs 1]]-Table134589[[#This Row],[Actual cost]]</f>
        <v>0</v>
      </c>
      <c r="M418" s="2" t="e">
        <f>Table134589[[#This Row],[Diff 1]]/Table134589[[#This Row],[Actual cost]]*100</f>
        <v>#DIV/0!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</row>
    <row r="419" spans="1:33" x14ac:dyDescent="0.3">
      <c r="A419" t="s">
        <v>439</v>
      </c>
      <c r="B419">
        <v>417</v>
      </c>
      <c r="C419" t="str">
        <f>LEFT(Table134589[[#This Row],[Contingency id]])</f>
        <v>B</v>
      </c>
      <c r="D419">
        <v>0</v>
      </c>
      <c r="E419">
        <v>1.0454545454545401</v>
      </c>
      <c r="F419">
        <v>23</v>
      </c>
      <c r="G419">
        <v>22</v>
      </c>
      <c r="H419">
        <v>0</v>
      </c>
      <c r="I419" s="2">
        <f>AVERAGE(Table134589[[#This Row],[Estimated costs 1]:[Estimated costs 20]])</f>
        <v>0</v>
      </c>
      <c r="J419" s="2">
        <f>_xlfn.STDEV.P(Table134589[[#This Row],[Estimated costs 1]:[Estimated costs 20]])</f>
        <v>0</v>
      </c>
      <c r="K419" s="2" t="e">
        <f>Table134589[[#This Row],[Dev]]/Table134589[[#This Row],[Mean]]*100</f>
        <v>#DIV/0!</v>
      </c>
      <c r="L419" s="2">
        <f>Table134589[[#This Row],[Estimated costs 1]]-Table134589[[#This Row],[Actual cost]]</f>
        <v>0</v>
      </c>
      <c r="M419" s="2" t="e">
        <f>Table134589[[#This Row],[Diff 1]]/Table134589[[#This Row],[Actual cost]]*100</f>
        <v>#DIV/0!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</row>
    <row r="420" spans="1:33" x14ac:dyDescent="0.3">
      <c r="A420" t="s">
        <v>440</v>
      </c>
      <c r="B420">
        <v>418</v>
      </c>
      <c r="C420" t="str">
        <f>LEFT(Table134589[[#This Row],[Contingency id]])</f>
        <v>B</v>
      </c>
      <c r="D420">
        <v>0</v>
      </c>
      <c r="E420">
        <v>1</v>
      </c>
      <c r="F420">
        <v>23</v>
      </c>
      <c r="G420">
        <v>23</v>
      </c>
      <c r="H420">
        <v>0</v>
      </c>
      <c r="I420" s="2">
        <f>AVERAGE(Table134589[[#This Row],[Estimated costs 1]:[Estimated costs 20]])</f>
        <v>0</v>
      </c>
      <c r="J420" s="2">
        <f>_xlfn.STDEV.P(Table134589[[#This Row],[Estimated costs 1]:[Estimated costs 20]])</f>
        <v>0</v>
      </c>
      <c r="K420" s="2" t="e">
        <f>Table134589[[#This Row],[Dev]]/Table134589[[#This Row],[Mean]]*100</f>
        <v>#DIV/0!</v>
      </c>
      <c r="L420" s="2">
        <f>Table134589[[#This Row],[Estimated costs 1]]-Table134589[[#This Row],[Actual cost]]</f>
        <v>0</v>
      </c>
      <c r="M420" s="2" t="e">
        <f>Table134589[[#This Row],[Diff 1]]/Table134589[[#This Row],[Actual cost]]*100</f>
        <v>#DIV/0!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</row>
    <row r="421" spans="1:33" x14ac:dyDescent="0.3">
      <c r="A421" t="s">
        <v>441</v>
      </c>
      <c r="B421">
        <v>419</v>
      </c>
      <c r="C421" t="str">
        <f>LEFT(Table134589[[#This Row],[Contingency id]])</f>
        <v>B</v>
      </c>
      <c r="D421">
        <v>0</v>
      </c>
      <c r="E421">
        <v>1</v>
      </c>
      <c r="F421">
        <v>23</v>
      </c>
      <c r="G421">
        <v>23</v>
      </c>
      <c r="H421">
        <v>0</v>
      </c>
      <c r="I421" s="2">
        <f>AVERAGE(Table134589[[#This Row],[Estimated costs 1]:[Estimated costs 20]])</f>
        <v>0</v>
      </c>
      <c r="J421" s="2">
        <f>_xlfn.STDEV.P(Table134589[[#This Row],[Estimated costs 1]:[Estimated costs 20]])</f>
        <v>0</v>
      </c>
      <c r="K421" s="2" t="e">
        <f>Table134589[[#This Row],[Dev]]/Table134589[[#This Row],[Mean]]*100</f>
        <v>#DIV/0!</v>
      </c>
      <c r="L421" s="2">
        <f>Table134589[[#This Row],[Estimated costs 1]]-Table134589[[#This Row],[Actual cost]]</f>
        <v>0</v>
      </c>
      <c r="M421" s="2" t="e">
        <f>Table134589[[#This Row],[Diff 1]]/Table134589[[#This Row],[Actual cost]]*100</f>
        <v>#DIV/0!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</row>
    <row r="422" spans="1:33" x14ac:dyDescent="0.3">
      <c r="A422" t="s">
        <v>442</v>
      </c>
      <c r="B422">
        <v>420</v>
      </c>
      <c r="C422" t="str">
        <f>LEFT(Table134589[[#This Row],[Contingency id]])</f>
        <v>B</v>
      </c>
      <c r="D422">
        <v>0</v>
      </c>
      <c r="E422">
        <v>1</v>
      </c>
      <c r="F422">
        <v>23</v>
      </c>
      <c r="G422">
        <v>23</v>
      </c>
      <c r="H422">
        <v>0</v>
      </c>
      <c r="I422" s="2">
        <f>AVERAGE(Table134589[[#This Row],[Estimated costs 1]:[Estimated costs 20]])</f>
        <v>0</v>
      </c>
      <c r="J422" s="2">
        <f>_xlfn.STDEV.P(Table134589[[#This Row],[Estimated costs 1]:[Estimated costs 20]])</f>
        <v>0</v>
      </c>
      <c r="K422" s="2" t="e">
        <f>Table134589[[#This Row],[Dev]]/Table134589[[#This Row],[Mean]]*100</f>
        <v>#DIV/0!</v>
      </c>
      <c r="L422" s="2">
        <f>Table134589[[#This Row],[Estimated costs 1]]-Table134589[[#This Row],[Actual cost]]</f>
        <v>0</v>
      </c>
      <c r="M422" s="2" t="e">
        <f>Table134589[[#This Row],[Diff 1]]/Table134589[[#This Row],[Actual cost]]*100</f>
        <v>#DIV/0!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</row>
    <row r="423" spans="1:33" x14ac:dyDescent="0.3">
      <c r="A423" t="s">
        <v>443</v>
      </c>
      <c r="B423">
        <v>421</v>
      </c>
      <c r="C423" t="str">
        <f>LEFT(Table134589[[#This Row],[Contingency id]])</f>
        <v>B</v>
      </c>
      <c r="D423">
        <v>0</v>
      </c>
      <c r="E423">
        <v>1</v>
      </c>
      <c r="F423">
        <v>23</v>
      </c>
      <c r="G423">
        <v>23</v>
      </c>
      <c r="H423">
        <v>0</v>
      </c>
      <c r="I423" s="2">
        <f>AVERAGE(Table134589[[#This Row],[Estimated costs 1]:[Estimated costs 20]])</f>
        <v>0</v>
      </c>
      <c r="J423" s="2">
        <f>_xlfn.STDEV.P(Table134589[[#This Row],[Estimated costs 1]:[Estimated costs 20]])</f>
        <v>0</v>
      </c>
      <c r="K423" s="2" t="e">
        <f>Table134589[[#This Row],[Dev]]/Table134589[[#This Row],[Mean]]*100</f>
        <v>#DIV/0!</v>
      </c>
      <c r="L423" s="2">
        <f>Table134589[[#This Row],[Estimated costs 1]]-Table134589[[#This Row],[Actual cost]]</f>
        <v>0</v>
      </c>
      <c r="M423" s="2" t="e">
        <f>Table134589[[#This Row],[Diff 1]]/Table134589[[#This Row],[Actual cost]]*100</f>
        <v>#DIV/0!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</row>
    <row r="424" spans="1:33" x14ac:dyDescent="0.3">
      <c r="A424" t="s">
        <v>444</v>
      </c>
      <c r="B424">
        <v>422</v>
      </c>
      <c r="C424" t="str">
        <f>LEFT(Table134589[[#This Row],[Contingency id]])</f>
        <v>B</v>
      </c>
      <c r="D424">
        <v>0</v>
      </c>
      <c r="E424">
        <v>1</v>
      </c>
      <c r="F424">
        <v>23</v>
      </c>
      <c r="G424">
        <v>23</v>
      </c>
      <c r="H424">
        <v>0</v>
      </c>
      <c r="I424" s="2">
        <f>AVERAGE(Table134589[[#This Row],[Estimated costs 1]:[Estimated costs 20]])</f>
        <v>0</v>
      </c>
      <c r="J424" s="2">
        <f>_xlfn.STDEV.P(Table134589[[#This Row],[Estimated costs 1]:[Estimated costs 20]])</f>
        <v>0</v>
      </c>
      <c r="K424" s="2" t="e">
        <f>Table134589[[#This Row],[Dev]]/Table134589[[#This Row],[Mean]]*100</f>
        <v>#DIV/0!</v>
      </c>
      <c r="L424" s="2">
        <f>Table134589[[#This Row],[Estimated costs 1]]-Table134589[[#This Row],[Actual cost]]</f>
        <v>0</v>
      </c>
      <c r="M424" s="2" t="e">
        <f>Table134589[[#This Row],[Diff 1]]/Table134589[[#This Row],[Actual cost]]*100</f>
        <v>#DIV/0!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</row>
    <row r="425" spans="1:33" x14ac:dyDescent="0.3">
      <c r="A425" t="s">
        <v>445</v>
      </c>
      <c r="B425">
        <v>423</v>
      </c>
      <c r="C425" t="str">
        <f>LEFT(Table134589[[#This Row],[Contingency id]])</f>
        <v>B</v>
      </c>
      <c r="D425">
        <v>0</v>
      </c>
      <c r="E425">
        <v>1.0454545454545401</v>
      </c>
      <c r="F425">
        <v>23</v>
      </c>
      <c r="G425">
        <v>22</v>
      </c>
      <c r="H425">
        <v>0</v>
      </c>
      <c r="I425" s="2">
        <f>AVERAGE(Table134589[[#This Row],[Estimated costs 1]:[Estimated costs 20]])</f>
        <v>0</v>
      </c>
      <c r="J425" s="2">
        <f>_xlfn.STDEV.P(Table134589[[#This Row],[Estimated costs 1]:[Estimated costs 20]])</f>
        <v>0</v>
      </c>
      <c r="K425" s="2" t="e">
        <f>Table134589[[#This Row],[Dev]]/Table134589[[#This Row],[Mean]]*100</f>
        <v>#DIV/0!</v>
      </c>
      <c r="L425" s="2">
        <f>Table134589[[#This Row],[Estimated costs 1]]-Table134589[[#This Row],[Actual cost]]</f>
        <v>0</v>
      </c>
      <c r="M425" s="2" t="e">
        <f>Table134589[[#This Row],[Diff 1]]/Table134589[[#This Row],[Actual cost]]*100</f>
        <v>#DIV/0!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</row>
    <row r="426" spans="1:33" x14ac:dyDescent="0.3">
      <c r="A426" t="s">
        <v>446</v>
      </c>
      <c r="B426">
        <v>424</v>
      </c>
      <c r="C426" t="str">
        <f>LEFT(Table134589[[#This Row],[Contingency id]])</f>
        <v>B</v>
      </c>
      <c r="D426">
        <v>0</v>
      </c>
      <c r="E426">
        <v>1</v>
      </c>
      <c r="F426">
        <v>23</v>
      </c>
      <c r="G426">
        <v>23</v>
      </c>
      <c r="H426">
        <v>0</v>
      </c>
      <c r="I426" s="2">
        <f>AVERAGE(Table134589[[#This Row],[Estimated costs 1]:[Estimated costs 20]])</f>
        <v>0</v>
      </c>
      <c r="J426" s="2">
        <f>_xlfn.STDEV.P(Table134589[[#This Row],[Estimated costs 1]:[Estimated costs 20]])</f>
        <v>0</v>
      </c>
      <c r="K426" s="2" t="e">
        <f>Table134589[[#This Row],[Dev]]/Table134589[[#This Row],[Mean]]*100</f>
        <v>#DIV/0!</v>
      </c>
      <c r="L426" s="2">
        <f>Table134589[[#This Row],[Estimated costs 1]]-Table134589[[#This Row],[Actual cost]]</f>
        <v>0</v>
      </c>
      <c r="M426" s="2" t="e">
        <f>Table134589[[#This Row],[Diff 1]]/Table134589[[#This Row],[Actual cost]]*100</f>
        <v>#DIV/0!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</row>
    <row r="427" spans="1:33" x14ac:dyDescent="0.3">
      <c r="A427" t="s">
        <v>447</v>
      </c>
      <c r="B427">
        <v>425</v>
      </c>
      <c r="C427" t="str">
        <f>LEFT(Table134589[[#This Row],[Contingency id]])</f>
        <v>B</v>
      </c>
      <c r="D427">
        <v>0</v>
      </c>
      <c r="E427">
        <v>1.0640000000000001</v>
      </c>
      <c r="F427">
        <v>133</v>
      </c>
      <c r="G427">
        <v>125</v>
      </c>
      <c r="H427">
        <v>0</v>
      </c>
      <c r="I427" s="2">
        <f>AVERAGE(Table134589[[#This Row],[Estimated costs 1]:[Estimated costs 20]])</f>
        <v>0</v>
      </c>
      <c r="J427" s="2">
        <f>_xlfn.STDEV.P(Table134589[[#This Row],[Estimated costs 1]:[Estimated costs 20]])</f>
        <v>0</v>
      </c>
      <c r="K427" s="2" t="e">
        <f>Table134589[[#This Row],[Dev]]/Table134589[[#This Row],[Mean]]*100</f>
        <v>#DIV/0!</v>
      </c>
      <c r="L427" s="2">
        <f>Table134589[[#This Row],[Estimated costs 1]]-Table134589[[#This Row],[Actual cost]]</f>
        <v>0</v>
      </c>
      <c r="M427" s="2" t="e">
        <f>Table134589[[#This Row],[Diff 1]]/Table134589[[#This Row],[Actual cost]]*100</f>
        <v>#DIV/0!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</row>
    <row r="428" spans="1:33" x14ac:dyDescent="0.3">
      <c r="A428" t="s">
        <v>448</v>
      </c>
      <c r="B428">
        <v>426</v>
      </c>
      <c r="C428" t="str">
        <f>LEFT(Table134589[[#This Row],[Contingency id]])</f>
        <v>B</v>
      </c>
      <c r="D428">
        <v>0</v>
      </c>
      <c r="E428">
        <v>1.04724409448818</v>
      </c>
      <c r="F428">
        <v>133</v>
      </c>
      <c r="G428">
        <v>127</v>
      </c>
      <c r="H428">
        <v>0</v>
      </c>
      <c r="I428" s="2">
        <f>AVERAGE(Table134589[[#This Row],[Estimated costs 1]:[Estimated costs 20]])</f>
        <v>0</v>
      </c>
      <c r="J428" s="2">
        <f>_xlfn.STDEV.P(Table134589[[#This Row],[Estimated costs 1]:[Estimated costs 20]])</f>
        <v>0</v>
      </c>
      <c r="K428" s="2" t="e">
        <f>Table134589[[#This Row],[Dev]]/Table134589[[#This Row],[Mean]]*100</f>
        <v>#DIV/0!</v>
      </c>
      <c r="L428" s="2">
        <f>Table134589[[#This Row],[Estimated costs 1]]-Table134589[[#This Row],[Actual cost]]</f>
        <v>0</v>
      </c>
      <c r="M428" s="2" t="e">
        <f>Table134589[[#This Row],[Diff 1]]/Table134589[[#This Row],[Actual cost]]*100</f>
        <v>#DIV/0!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</row>
    <row r="429" spans="1:33" x14ac:dyDescent="0.3">
      <c r="A429" t="s">
        <v>449</v>
      </c>
      <c r="B429">
        <v>427</v>
      </c>
      <c r="C429" t="str">
        <f>LEFT(Table134589[[#This Row],[Contingency id]])</f>
        <v>B</v>
      </c>
      <c r="D429">
        <v>0</v>
      </c>
      <c r="E429">
        <v>1.0076335877862499</v>
      </c>
      <c r="F429">
        <v>132</v>
      </c>
      <c r="G429">
        <v>131</v>
      </c>
      <c r="H429">
        <v>0</v>
      </c>
      <c r="I429" s="2">
        <f>AVERAGE(Table134589[[#This Row],[Estimated costs 1]:[Estimated costs 20]])</f>
        <v>0</v>
      </c>
      <c r="J429" s="2">
        <f>_xlfn.STDEV.P(Table134589[[#This Row],[Estimated costs 1]:[Estimated costs 20]])</f>
        <v>0</v>
      </c>
      <c r="K429" s="2" t="e">
        <f>Table134589[[#This Row],[Dev]]/Table134589[[#This Row],[Mean]]*100</f>
        <v>#DIV/0!</v>
      </c>
      <c r="L429" s="2">
        <f>Table134589[[#This Row],[Estimated costs 1]]-Table134589[[#This Row],[Actual cost]]</f>
        <v>0</v>
      </c>
      <c r="M429" s="2" t="e">
        <f>Table134589[[#This Row],[Diff 1]]/Table134589[[#This Row],[Actual cost]]*100</f>
        <v>#DIV/0!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</row>
    <row r="430" spans="1:33" x14ac:dyDescent="0.3">
      <c r="A430" t="s">
        <v>450</v>
      </c>
      <c r="B430">
        <v>428</v>
      </c>
      <c r="C430" t="str">
        <f>LEFT(Table134589[[#This Row],[Contingency id]])</f>
        <v>B</v>
      </c>
      <c r="D430">
        <v>0</v>
      </c>
      <c r="E430">
        <v>1.0640000000000001</v>
      </c>
      <c r="F430">
        <v>133</v>
      </c>
      <c r="G430">
        <v>125</v>
      </c>
      <c r="H430">
        <v>0</v>
      </c>
      <c r="I430" s="2">
        <f>AVERAGE(Table134589[[#This Row],[Estimated costs 1]:[Estimated costs 20]])</f>
        <v>0</v>
      </c>
      <c r="J430" s="2">
        <f>_xlfn.STDEV.P(Table134589[[#This Row],[Estimated costs 1]:[Estimated costs 20]])</f>
        <v>0</v>
      </c>
      <c r="K430" s="2" t="e">
        <f>Table134589[[#This Row],[Dev]]/Table134589[[#This Row],[Mean]]*100</f>
        <v>#DIV/0!</v>
      </c>
      <c r="L430" s="2">
        <f>Table134589[[#This Row],[Estimated costs 1]]-Table134589[[#This Row],[Actual cost]]</f>
        <v>0</v>
      </c>
      <c r="M430" s="2" t="e">
        <f>Table134589[[#This Row],[Diff 1]]/Table134589[[#This Row],[Actual cost]]*100</f>
        <v>#DIV/0!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</row>
    <row r="431" spans="1:33" x14ac:dyDescent="0.3">
      <c r="A431" t="s">
        <v>451</v>
      </c>
      <c r="B431">
        <v>429</v>
      </c>
      <c r="C431" t="str">
        <f>LEFT(Table134589[[#This Row],[Contingency id]])</f>
        <v>B</v>
      </c>
      <c r="D431">
        <v>0</v>
      </c>
      <c r="E431">
        <v>1.0393700787401501</v>
      </c>
      <c r="F431">
        <v>132</v>
      </c>
      <c r="G431">
        <v>127</v>
      </c>
      <c r="H431">
        <v>0</v>
      </c>
      <c r="I431" s="2">
        <f>AVERAGE(Table134589[[#This Row],[Estimated costs 1]:[Estimated costs 20]])</f>
        <v>0</v>
      </c>
      <c r="J431" s="2">
        <f>_xlfn.STDEV.P(Table134589[[#This Row],[Estimated costs 1]:[Estimated costs 20]])</f>
        <v>0</v>
      </c>
      <c r="K431" s="2" t="e">
        <f>Table134589[[#This Row],[Dev]]/Table134589[[#This Row],[Mean]]*100</f>
        <v>#DIV/0!</v>
      </c>
      <c r="L431" s="2">
        <f>Table134589[[#This Row],[Estimated costs 1]]-Table134589[[#This Row],[Actual cost]]</f>
        <v>0</v>
      </c>
      <c r="M431" s="2" t="e">
        <f>Table134589[[#This Row],[Diff 1]]/Table134589[[#This Row],[Actual cost]]*100</f>
        <v>#DIV/0!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</row>
    <row r="432" spans="1:33" x14ac:dyDescent="0.3">
      <c r="A432" t="s">
        <v>452</v>
      </c>
      <c r="B432">
        <v>430</v>
      </c>
      <c r="C432" t="str">
        <f>LEFT(Table134589[[#This Row],[Contingency id]])</f>
        <v>B</v>
      </c>
      <c r="D432">
        <v>0</v>
      </c>
      <c r="E432">
        <v>1.07317073170731</v>
      </c>
      <c r="F432">
        <v>132</v>
      </c>
      <c r="G432">
        <v>123</v>
      </c>
      <c r="H432">
        <v>0</v>
      </c>
      <c r="I432" s="2">
        <f>AVERAGE(Table134589[[#This Row],[Estimated costs 1]:[Estimated costs 20]])</f>
        <v>0</v>
      </c>
      <c r="J432" s="2">
        <f>_xlfn.STDEV.P(Table134589[[#This Row],[Estimated costs 1]:[Estimated costs 20]])</f>
        <v>0</v>
      </c>
      <c r="K432" s="2" t="e">
        <f>Table134589[[#This Row],[Dev]]/Table134589[[#This Row],[Mean]]*100</f>
        <v>#DIV/0!</v>
      </c>
      <c r="L432" s="2">
        <f>Table134589[[#This Row],[Estimated costs 1]]-Table134589[[#This Row],[Actual cost]]</f>
        <v>0</v>
      </c>
      <c r="M432" s="2" t="e">
        <f>Table134589[[#This Row],[Diff 1]]/Table134589[[#This Row],[Actual cost]]*100</f>
        <v>#DIV/0!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</row>
    <row r="433" spans="1:33" x14ac:dyDescent="0.3">
      <c r="A433" t="s">
        <v>453</v>
      </c>
      <c r="B433">
        <v>431</v>
      </c>
      <c r="C433" t="str">
        <f>LEFT(Table134589[[#This Row],[Contingency id]])</f>
        <v>B</v>
      </c>
      <c r="D433">
        <v>0</v>
      </c>
      <c r="E433">
        <v>1.056</v>
      </c>
      <c r="F433">
        <v>132</v>
      </c>
      <c r="G433">
        <v>125</v>
      </c>
      <c r="H433">
        <v>0</v>
      </c>
      <c r="I433" s="2">
        <f>AVERAGE(Table134589[[#This Row],[Estimated costs 1]:[Estimated costs 20]])</f>
        <v>0</v>
      </c>
      <c r="J433" s="2">
        <f>_xlfn.STDEV.P(Table134589[[#This Row],[Estimated costs 1]:[Estimated costs 20]])</f>
        <v>0</v>
      </c>
      <c r="K433" s="2" t="e">
        <f>Table134589[[#This Row],[Dev]]/Table134589[[#This Row],[Mean]]*100</f>
        <v>#DIV/0!</v>
      </c>
      <c r="L433" s="2">
        <f>Table134589[[#This Row],[Estimated costs 1]]-Table134589[[#This Row],[Actual cost]]</f>
        <v>0</v>
      </c>
      <c r="M433" s="2" t="e">
        <f>Table134589[[#This Row],[Diff 1]]/Table134589[[#This Row],[Actual cost]]*100</f>
        <v>#DIV/0!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</row>
    <row r="434" spans="1:33" x14ac:dyDescent="0.3">
      <c r="A434" t="s">
        <v>454</v>
      </c>
      <c r="B434">
        <v>432</v>
      </c>
      <c r="C434" t="str">
        <f>LEFT(Table134589[[#This Row],[Contingency id]])</f>
        <v>B</v>
      </c>
      <c r="D434">
        <v>0</v>
      </c>
      <c r="E434">
        <v>1.03125</v>
      </c>
      <c r="F434">
        <v>132</v>
      </c>
      <c r="G434">
        <v>128</v>
      </c>
      <c r="H434">
        <v>0</v>
      </c>
      <c r="I434" s="2">
        <f>AVERAGE(Table134589[[#This Row],[Estimated costs 1]:[Estimated costs 20]])</f>
        <v>0</v>
      </c>
      <c r="J434" s="2">
        <f>_xlfn.STDEV.P(Table134589[[#This Row],[Estimated costs 1]:[Estimated costs 20]])</f>
        <v>0</v>
      </c>
      <c r="K434" s="2" t="e">
        <f>Table134589[[#This Row],[Dev]]/Table134589[[#This Row],[Mean]]*100</f>
        <v>#DIV/0!</v>
      </c>
      <c r="L434" s="2">
        <f>Table134589[[#This Row],[Estimated costs 1]]-Table134589[[#This Row],[Actual cost]]</f>
        <v>0</v>
      </c>
      <c r="M434" s="2" t="e">
        <f>Table134589[[#This Row],[Diff 1]]/Table134589[[#This Row],[Actual cost]]*100</f>
        <v>#DIV/0!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</row>
    <row r="435" spans="1:33" x14ac:dyDescent="0.3">
      <c r="A435" t="s">
        <v>455</v>
      </c>
      <c r="B435">
        <v>433</v>
      </c>
      <c r="C435" t="str">
        <f>LEFT(Table134589[[#This Row],[Contingency id]])</f>
        <v>B</v>
      </c>
      <c r="D435">
        <v>0</v>
      </c>
      <c r="E435">
        <v>1.0393700787401501</v>
      </c>
      <c r="F435">
        <v>132</v>
      </c>
      <c r="G435">
        <v>127</v>
      </c>
      <c r="H435">
        <v>0</v>
      </c>
      <c r="I435" s="2">
        <f>AVERAGE(Table134589[[#This Row],[Estimated costs 1]:[Estimated costs 20]])</f>
        <v>0</v>
      </c>
      <c r="J435" s="2">
        <f>_xlfn.STDEV.P(Table134589[[#This Row],[Estimated costs 1]:[Estimated costs 20]])</f>
        <v>0</v>
      </c>
      <c r="K435" s="2" t="e">
        <f>Table134589[[#This Row],[Dev]]/Table134589[[#This Row],[Mean]]*100</f>
        <v>#DIV/0!</v>
      </c>
      <c r="L435" s="2">
        <f>Table134589[[#This Row],[Estimated costs 1]]-Table134589[[#This Row],[Actual cost]]</f>
        <v>0</v>
      </c>
      <c r="M435" s="2" t="e">
        <f>Table134589[[#This Row],[Diff 1]]/Table134589[[#This Row],[Actual cost]]*100</f>
        <v>#DIV/0!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</row>
    <row r="436" spans="1:33" x14ac:dyDescent="0.3">
      <c r="A436" t="s">
        <v>456</v>
      </c>
      <c r="B436">
        <v>434</v>
      </c>
      <c r="C436" t="str">
        <f>LEFT(Table134589[[#This Row],[Contingency id]])</f>
        <v>B</v>
      </c>
      <c r="D436">
        <v>0</v>
      </c>
      <c r="E436">
        <v>1.0393700787401501</v>
      </c>
      <c r="F436">
        <v>132</v>
      </c>
      <c r="G436">
        <v>127</v>
      </c>
      <c r="H436">
        <v>0</v>
      </c>
      <c r="I436" s="2">
        <f>AVERAGE(Table134589[[#This Row],[Estimated costs 1]:[Estimated costs 20]])</f>
        <v>0</v>
      </c>
      <c r="J436" s="2">
        <f>_xlfn.STDEV.P(Table134589[[#This Row],[Estimated costs 1]:[Estimated costs 20]])</f>
        <v>0</v>
      </c>
      <c r="K436" s="2" t="e">
        <f>Table134589[[#This Row],[Dev]]/Table134589[[#This Row],[Mean]]*100</f>
        <v>#DIV/0!</v>
      </c>
      <c r="L436" s="2">
        <f>Table134589[[#This Row],[Estimated costs 1]]-Table134589[[#This Row],[Actual cost]]</f>
        <v>0</v>
      </c>
      <c r="M436" s="2" t="e">
        <f>Table134589[[#This Row],[Diff 1]]/Table134589[[#This Row],[Actual cost]]*100</f>
        <v>#DIV/0!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</row>
    <row r="437" spans="1:33" x14ac:dyDescent="0.3">
      <c r="A437" t="s">
        <v>457</v>
      </c>
      <c r="B437">
        <v>435</v>
      </c>
      <c r="C437" t="str">
        <f>LEFT(Table134589[[#This Row],[Contingency id]])</f>
        <v>B</v>
      </c>
      <c r="D437">
        <v>0</v>
      </c>
      <c r="E437">
        <v>1.0393700787401501</v>
      </c>
      <c r="F437">
        <v>132</v>
      </c>
      <c r="G437">
        <v>127</v>
      </c>
      <c r="H437">
        <v>0</v>
      </c>
      <c r="I437" s="2">
        <f>AVERAGE(Table134589[[#This Row],[Estimated costs 1]:[Estimated costs 20]])</f>
        <v>0</v>
      </c>
      <c r="J437" s="2">
        <f>_xlfn.STDEV.P(Table134589[[#This Row],[Estimated costs 1]:[Estimated costs 20]])</f>
        <v>0</v>
      </c>
      <c r="K437" s="2" t="e">
        <f>Table134589[[#This Row],[Dev]]/Table134589[[#This Row],[Mean]]*100</f>
        <v>#DIV/0!</v>
      </c>
      <c r="L437" s="2">
        <f>Table134589[[#This Row],[Estimated costs 1]]-Table134589[[#This Row],[Actual cost]]</f>
        <v>0</v>
      </c>
      <c r="M437" s="2" t="e">
        <f>Table134589[[#This Row],[Diff 1]]/Table134589[[#This Row],[Actual cost]]*100</f>
        <v>#DIV/0!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</row>
    <row r="438" spans="1:33" x14ac:dyDescent="0.3">
      <c r="A438" t="s">
        <v>458</v>
      </c>
      <c r="B438">
        <v>436</v>
      </c>
      <c r="C438" t="str">
        <f>LEFT(Table134589[[#This Row],[Contingency id]])</f>
        <v>B</v>
      </c>
      <c r="D438">
        <v>0</v>
      </c>
      <c r="E438">
        <v>1.07317073170731</v>
      </c>
      <c r="F438">
        <v>132</v>
      </c>
      <c r="G438">
        <v>123</v>
      </c>
      <c r="H438">
        <v>0</v>
      </c>
      <c r="I438" s="2">
        <f>AVERAGE(Table134589[[#This Row],[Estimated costs 1]:[Estimated costs 20]])</f>
        <v>0</v>
      </c>
      <c r="J438" s="2">
        <f>_xlfn.STDEV.P(Table134589[[#This Row],[Estimated costs 1]:[Estimated costs 20]])</f>
        <v>0</v>
      </c>
      <c r="K438" s="2" t="e">
        <f>Table134589[[#This Row],[Dev]]/Table134589[[#This Row],[Mean]]*100</f>
        <v>#DIV/0!</v>
      </c>
      <c r="L438" s="2">
        <f>Table134589[[#This Row],[Estimated costs 1]]-Table134589[[#This Row],[Actual cost]]</f>
        <v>0</v>
      </c>
      <c r="M438" s="2" t="e">
        <f>Table134589[[#This Row],[Diff 1]]/Table134589[[#This Row],[Actual cost]]*100</f>
        <v>#DIV/0!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</row>
    <row r="439" spans="1:33" x14ac:dyDescent="0.3">
      <c r="A439" t="s">
        <v>459</v>
      </c>
      <c r="B439">
        <v>437</v>
      </c>
      <c r="C439" t="str">
        <f>LEFT(Table134589[[#This Row],[Contingency id]])</f>
        <v>B</v>
      </c>
      <c r="D439">
        <v>0</v>
      </c>
      <c r="E439">
        <v>1.02941176470588</v>
      </c>
      <c r="F439">
        <v>70</v>
      </c>
      <c r="G439">
        <v>68</v>
      </c>
      <c r="H439">
        <v>0</v>
      </c>
      <c r="I439" s="2">
        <f>AVERAGE(Table134589[[#This Row],[Estimated costs 1]:[Estimated costs 20]])</f>
        <v>0</v>
      </c>
      <c r="J439" s="2">
        <f>_xlfn.STDEV.P(Table134589[[#This Row],[Estimated costs 1]:[Estimated costs 20]])</f>
        <v>0</v>
      </c>
      <c r="K439" s="2" t="e">
        <f>Table134589[[#This Row],[Dev]]/Table134589[[#This Row],[Mean]]*100</f>
        <v>#DIV/0!</v>
      </c>
      <c r="L439" s="2">
        <f>Table134589[[#This Row],[Estimated costs 1]]-Table134589[[#This Row],[Actual cost]]</f>
        <v>0</v>
      </c>
      <c r="M439" s="2" t="e">
        <f>Table134589[[#This Row],[Diff 1]]/Table134589[[#This Row],[Actual cost]]*100</f>
        <v>#DIV/0!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</row>
    <row r="440" spans="1:33" x14ac:dyDescent="0.3">
      <c r="A440" t="s">
        <v>460</v>
      </c>
      <c r="B440">
        <v>438</v>
      </c>
      <c r="C440" t="str">
        <f>LEFT(Table134589[[#This Row],[Contingency id]])</f>
        <v>B</v>
      </c>
      <c r="D440">
        <v>0</v>
      </c>
      <c r="E440">
        <v>1.01449275362318</v>
      </c>
      <c r="F440">
        <v>70</v>
      </c>
      <c r="G440">
        <v>69</v>
      </c>
      <c r="H440">
        <v>0</v>
      </c>
      <c r="I440" s="2">
        <f>AVERAGE(Table134589[[#This Row],[Estimated costs 1]:[Estimated costs 20]])</f>
        <v>0</v>
      </c>
      <c r="J440" s="2">
        <f>_xlfn.STDEV.P(Table134589[[#This Row],[Estimated costs 1]:[Estimated costs 20]])</f>
        <v>0</v>
      </c>
      <c r="K440" s="2" t="e">
        <f>Table134589[[#This Row],[Dev]]/Table134589[[#This Row],[Mean]]*100</f>
        <v>#DIV/0!</v>
      </c>
      <c r="L440" s="2">
        <f>Table134589[[#This Row],[Estimated costs 1]]-Table134589[[#This Row],[Actual cost]]</f>
        <v>0</v>
      </c>
      <c r="M440" s="2" t="e">
        <f>Table134589[[#This Row],[Diff 1]]/Table134589[[#This Row],[Actual cost]]*100</f>
        <v>#DIV/0!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</row>
    <row r="441" spans="1:33" x14ac:dyDescent="0.3">
      <c r="A441" t="s">
        <v>461</v>
      </c>
      <c r="B441">
        <v>439</v>
      </c>
      <c r="C441" t="str">
        <f>LEFT(Table134589[[#This Row],[Contingency id]])</f>
        <v>B</v>
      </c>
      <c r="D441">
        <v>0</v>
      </c>
      <c r="E441">
        <v>1.0447761194029801</v>
      </c>
      <c r="F441">
        <v>70</v>
      </c>
      <c r="G441">
        <v>67</v>
      </c>
      <c r="H441">
        <v>0</v>
      </c>
      <c r="I441" s="2">
        <f>AVERAGE(Table134589[[#This Row],[Estimated costs 1]:[Estimated costs 20]])</f>
        <v>0</v>
      </c>
      <c r="J441" s="2">
        <f>_xlfn.STDEV.P(Table134589[[#This Row],[Estimated costs 1]:[Estimated costs 20]])</f>
        <v>0</v>
      </c>
      <c r="K441" s="2" t="e">
        <f>Table134589[[#This Row],[Dev]]/Table134589[[#This Row],[Mean]]*100</f>
        <v>#DIV/0!</v>
      </c>
      <c r="L441" s="2">
        <f>Table134589[[#This Row],[Estimated costs 1]]-Table134589[[#This Row],[Actual cost]]</f>
        <v>0</v>
      </c>
      <c r="M441" s="2" t="e">
        <f>Table134589[[#This Row],[Diff 1]]/Table134589[[#This Row],[Actual cost]]*100</f>
        <v>#DIV/0!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</row>
    <row r="442" spans="1:33" x14ac:dyDescent="0.3">
      <c r="A442" t="s">
        <v>462</v>
      </c>
      <c r="B442">
        <v>440</v>
      </c>
      <c r="C442" t="str">
        <f>LEFT(Table134589[[#This Row],[Contingency id]])</f>
        <v>B</v>
      </c>
      <c r="D442">
        <v>0</v>
      </c>
      <c r="E442">
        <v>1.0447761194029801</v>
      </c>
      <c r="F442">
        <v>70</v>
      </c>
      <c r="G442">
        <v>67</v>
      </c>
      <c r="H442">
        <v>0</v>
      </c>
      <c r="I442" s="2">
        <f>AVERAGE(Table134589[[#This Row],[Estimated costs 1]:[Estimated costs 20]])</f>
        <v>0</v>
      </c>
      <c r="J442" s="2">
        <f>_xlfn.STDEV.P(Table134589[[#This Row],[Estimated costs 1]:[Estimated costs 20]])</f>
        <v>0</v>
      </c>
      <c r="K442" s="2" t="e">
        <f>Table134589[[#This Row],[Dev]]/Table134589[[#This Row],[Mean]]*100</f>
        <v>#DIV/0!</v>
      </c>
      <c r="L442" s="2">
        <f>Table134589[[#This Row],[Estimated costs 1]]-Table134589[[#This Row],[Actual cost]]</f>
        <v>0</v>
      </c>
      <c r="M442" s="2" t="e">
        <f>Table134589[[#This Row],[Diff 1]]/Table134589[[#This Row],[Actual cost]]*100</f>
        <v>#DIV/0!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</row>
    <row r="443" spans="1:33" x14ac:dyDescent="0.3">
      <c r="A443" t="s">
        <v>463</v>
      </c>
      <c r="B443">
        <v>441</v>
      </c>
      <c r="C443" t="str">
        <f>LEFT(Table134589[[#This Row],[Contingency id]])</f>
        <v>B</v>
      </c>
      <c r="D443">
        <v>0</v>
      </c>
      <c r="E443">
        <v>1.02941176470588</v>
      </c>
      <c r="F443">
        <v>70</v>
      </c>
      <c r="G443">
        <v>68</v>
      </c>
      <c r="H443">
        <v>0</v>
      </c>
      <c r="I443" s="2">
        <f>AVERAGE(Table134589[[#This Row],[Estimated costs 1]:[Estimated costs 20]])</f>
        <v>0</v>
      </c>
      <c r="J443" s="2">
        <f>_xlfn.STDEV.P(Table134589[[#This Row],[Estimated costs 1]:[Estimated costs 20]])</f>
        <v>0</v>
      </c>
      <c r="K443" s="2" t="e">
        <f>Table134589[[#This Row],[Dev]]/Table134589[[#This Row],[Mean]]*100</f>
        <v>#DIV/0!</v>
      </c>
      <c r="L443" s="2">
        <f>Table134589[[#This Row],[Estimated costs 1]]-Table134589[[#This Row],[Actual cost]]</f>
        <v>0</v>
      </c>
      <c r="M443" s="2" t="e">
        <f>Table134589[[#This Row],[Diff 1]]/Table134589[[#This Row],[Actual cost]]*100</f>
        <v>#DIV/0!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</row>
    <row r="444" spans="1:33" x14ac:dyDescent="0.3">
      <c r="A444" t="s">
        <v>464</v>
      </c>
      <c r="B444">
        <v>442</v>
      </c>
      <c r="C444" t="str">
        <f>LEFT(Table134589[[#This Row],[Contingency id]])</f>
        <v>B</v>
      </c>
      <c r="D444">
        <v>0</v>
      </c>
      <c r="E444">
        <v>1.0447761194029801</v>
      </c>
      <c r="F444">
        <v>70</v>
      </c>
      <c r="G444">
        <v>67</v>
      </c>
      <c r="H444">
        <v>0</v>
      </c>
      <c r="I444" s="2">
        <f>AVERAGE(Table134589[[#This Row],[Estimated costs 1]:[Estimated costs 20]])</f>
        <v>0</v>
      </c>
      <c r="J444" s="2">
        <f>_xlfn.STDEV.P(Table134589[[#This Row],[Estimated costs 1]:[Estimated costs 20]])</f>
        <v>0</v>
      </c>
      <c r="K444" s="2" t="e">
        <f>Table134589[[#This Row],[Dev]]/Table134589[[#This Row],[Mean]]*100</f>
        <v>#DIV/0!</v>
      </c>
      <c r="L444" s="2">
        <f>Table134589[[#This Row],[Estimated costs 1]]-Table134589[[#This Row],[Actual cost]]</f>
        <v>0</v>
      </c>
      <c r="M444" s="2" t="e">
        <f>Table134589[[#This Row],[Diff 1]]/Table134589[[#This Row],[Actual cost]]*100</f>
        <v>#DIV/0!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</row>
    <row r="445" spans="1:33" x14ac:dyDescent="0.3">
      <c r="A445" t="s">
        <v>465</v>
      </c>
      <c r="B445">
        <v>443</v>
      </c>
      <c r="C445" t="str">
        <f>LEFT(Table134589[[#This Row],[Contingency id]])</f>
        <v>B</v>
      </c>
      <c r="D445">
        <v>0</v>
      </c>
      <c r="E445">
        <v>1.01449275362318</v>
      </c>
      <c r="F445">
        <v>70</v>
      </c>
      <c r="G445">
        <v>69</v>
      </c>
      <c r="H445">
        <v>0</v>
      </c>
      <c r="I445" s="2">
        <f>AVERAGE(Table134589[[#This Row],[Estimated costs 1]:[Estimated costs 20]])</f>
        <v>0</v>
      </c>
      <c r="J445" s="2">
        <f>_xlfn.STDEV.P(Table134589[[#This Row],[Estimated costs 1]:[Estimated costs 20]])</f>
        <v>0</v>
      </c>
      <c r="K445" s="2" t="e">
        <f>Table134589[[#This Row],[Dev]]/Table134589[[#This Row],[Mean]]*100</f>
        <v>#DIV/0!</v>
      </c>
      <c r="L445" s="2">
        <f>Table134589[[#This Row],[Estimated costs 1]]-Table134589[[#This Row],[Actual cost]]</f>
        <v>0</v>
      </c>
      <c r="M445" s="2" t="e">
        <f>Table134589[[#This Row],[Diff 1]]/Table134589[[#This Row],[Actual cost]]*100</f>
        <v>#DIV/0!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</row>
    <row r="446" spans="1:33" x14ac:dyDescent="0.3">
      <c r="A446" t="s">
        <v>466</v>
      </c>
      <c r="B446">
        <v>444</v>
      </c>
      <c r="C446" t="str">
        <f>LEFT(Table134589[[#This Row],[Contingency id]])</f>
        <v>B</v>
      </c>
      <c r="D446">
        <v>0</v>
      </c>
      <c r="E446">
        <v>1</v>
      </c>
      <c r="F446">
        <v>38</v>
      </c>
      <c r="G446">
        <v>38</v>
      </c>
      <c r="H446">
        <v>0</v>
      </c>
      <c r="I446" s="2">
        <f>AVERAGE(Table134589[[#This Row],[Estimated costs 1]:[Estimated costs 20]])</f>
        <v>0</v>
      </c>
      <c r="J446" s="2">
        <f>_xlfn.STDEV.P(Table134589[[#This Row],[Estimated costs 1]:[Estimated costs 20]])</f>
        <v>0</v>
      </c>
      <c r="K446" s="2" t="e">
        <f>Table134589[[#This Row],[Dev]]/Table134589[[#This Row],[Mean]]*100</f>
        <v>#DIV/0!</v>
      </c>
      <c r="L446" s="2">
        <f>Table134589[[#This Row],[Estimated costs 1]]-Table134589[[#This Row],[Actual cost]]</f>
        <v>0</v>
      </c>
      <c r="M446" s="2" t="e">
        <f>Table134589[[#This Row],[Diff 1]]/Table134589[[#This Row],[Actual cost]]*100</f>
        <v>#DIV/0!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</row>
    <row r="447" spans="1:33" x14ac:dyDescent="0.3">
      <c r="A447" t="s">
        <v>467</v>
      </c>
      <c r="B447">
        <v>445</v>
      </c>
      <c r="C447" t="str">
        <f>LEFT(Table134589[[#This Row],[Contingency id]])</f>
        <v>B</v>
      </c>
      <c r="D447">
        <v>0</v>
      </c>
      <c r="E447">
        <v>1.0270270270270201</v>
      </c>
      <c r="F447">
        <v>38</v>
      </c>
      <c r="G447">
        <v>37</v>
      </c>
      <c r="H447">
        <v>0</v>
      </c>
      <c r="I447" s="2">
        <f>AVERAGE(Table134589[[#This Row],[Estimated costs 1]:[Estimated costs 20]])</f>
        <v>0</v>
      </c>
      <c r="J447" s="2">
        <f>_xlfn.STDEV.P(Table134589[[#This Row],[Estimated costs 1]:[Estimated costs 20]])</f>
        <v>0</v>
      </c>
      <c r="K447" s="2" t="e">
        <f>Table134589[[#This Row],[Dev]]/Table134589[[#This Row],[Mean]]*100</f>
        <v>#DIV/0!</v>
      </c>
      <c r="L447" s="2">
        <f>Table134589[[#This Row],[Estimated costs 1]]-Table134589[[#This Row],[Actual cost]]</f>
        <v>0</v>
      </c>
      <c r="M447" s="2" t="e">
        <f>Table134589[[#This Row],[Diff 1]]/Table134589[[#This Row],[Actual cost]]*100</f>
        <v>#DIV/0!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</row>
    <row r="448" spans="1:33" x14ac:dyDescent="0.3">
      <c r="A448" t="s">
        <v>468</v>
      </c>
      <c r="B448">
        <v>446</v>
      </c>
      <c r="C448" t="str">
        <f>LEFT(Table134589[[#This Row],[Contingency id]])</f>
        <v>B</v>
      </c>
      <c r="D448">
        <v>0</v>
      </c>
      <c r="E448">
        <v>1.0270270270270201</v>
      </c>
      <c r="F448">
        <v>38</v>
      </c>
      <c r="G448">
        <v>37</v>
      </c>
      <c r="H448">
        <v>0</v>
      </c>
      <c r="I448" s="2">
        <f>AVERAGE(Table134589[[#This Row],[Estimated costs 1]:[Estimated costs 20]])</f>
        <v>0</v>
      </c>
      <c r="J448" s="2">
        <f>_xlfn.STDEV.P(Table134589[[#This Row],[Estimated costs 1]:[Estimated costs 20]])</f>
        <v>0</v>
      </c>
      <c r="K448" s="2" t="e">
        <f>Table134589[[#This Row],[Dev]]/Table134589[[#This Row],[Mean]]*100</f>
        <v>#DIV/0!</v>
      </c>
      <c r="L448" s="2">
        <f>Table134589[[#This Row],[Estimated costs 1]]-Table134589[[#This Row],[Actual cost]]</f>
        <v>0</v>
      </c>
      <c r="M448" s="2" t="e">
        <f>Table134589[[#This Row],[Diff 1]]/Table134589[[#This Row],[Actual cost]]*100</f>
        <v>#DIV/0!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</row>
    <row r="449" spans="1:33" x14ac:dyDescent="0.3">
      <c r="A449" t="s">
        <v>469</v>
      </c>
      <c r="B449">
        <v>447</v>
      </c>
      <c r="C449" t="str">
        <f>LEFT(Table134589[[#This Row],[Contingency id]])</f>
        <v>B</v>
      </c>
      <c r="D449">
        <v>0</v>
      </c>
      <c r="E449">
        <v>1</v>
      </c>
      <c r="F449">
        <v>35</v>
      </c>
      <c r="G449">
        <v>35</v>
      </c>
      <c r="H449">
        <v>0</v>
      </c>
      <c r="I449" s="2">
        <f>AVERAGE(Table134589[[#This Row],[Estimated costs 1]:[Estimated costs 20]])</f>
        <v>0</v>
      </c>
      <c r="J449" s="2">
        <f>_xlfn.STDEV.P(Table134589[[#This Row],[Estimated costs 1]:[Estimated costs 20]])</f>
        <v>0</v>
      </c>
      <c r="K449" s="2" t="e">
        <f>Table134589[[#This Row],[Dev]]/Table134589[[#This Row],[Mean]]*100</f>
        <v>#DIV/0!</v>
      </c>
      <c r="L449" s="2">
        <f>Table134589[[#This Row],[Estimated costs 1]]-Table134589[[#This Row],[Actual cost]]</f>
        <v>0</v>
      </c>
      <c r="M449" s="2" t="e">
        <f>Table134589[[#This Row],[Diff 1]]/Table134589[[#This Row],[Actual cost]]*100</f>
        <v>#DIV/0!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</row>
    <row r="450" spans="1:33" x14ac:dyDescent="0.3">
      <c r="A450" t="s">
        <v>470</v>
      </c>
      <c r="B450">
        <v>448</v>
      </c>
      <c r="C450" t="str">
        <f>LEFT(Table134589[[#This Row],[Contingency id]])</f>
        <v>B</v>
      </c>
      <c r="D450">
        <v>0</v>
      </c>
      <c r="E450">
        <v>1.05555555555555</v>
      </c>
      <c r="F450">
        <v>38</v>
      </c>
      <c r="G450">
        <v>36</v>
      </c>
      <c r="H450">
        <v>0</v>
      </c>
      <c r="I450" s="2">
        <f>AVERAGE(Table134589[[#This Row],[Estimated costs 1]:[Estimated costs 20]])</f>
        <v>0</v>
      </c>
      <c r="J450" s="2">
        <f>_xlfn.STDEV.P(Table134589[[#This Row],[Estimated costs 1]:[Estimated costs 20]])</f>
        <v>0</v>
      </c>
      <c r="K450" s="2" t="e">
        <f>Table134589[[#This Row],[Dev]]/Table134589[[#This Row],[Mean]]*100</f>
        <v>#DIV/0!</v>
      </c>
      <c r="L450" s="2">
        <f>Table134589[[#This Row],[Estimated costs 1]]-Table134589[[#This Row],[Actual cost]]</f>
        <v>0</v>
      </c>
      <c r="M450" s="2" t="e">
        <f>Table134589[[#This Row],[Diff 1]]/Table134589[[#This Row],[Actual cost]]*100</f>
        <v>#DIV/0!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</row>
    <row r="451" spans="1:33" x14ac:dyDescent="0.3">
      <c r="A451" t="s">
        <v>471</v>
      </c>
      <c r="B451">
        <v>449</v>
      </c>
      <c r="C451" t="str">
        <f>LEFT(Table134589[[#This Row],[Contingency id]])</f>
        <v>B</v>
      </c>
      <c r="D451">
        <v>0</v>
      </c>
      <c r="E451">
        <v>1</v>
      </c>
      <c r="F451">
        <v>38</v>
      </c>
      <c r="G451">
        <v>38</v>
      </c>
      <c r="H451">
        <v>0</v>
      </c>
      <c r="I451" s="2">
        <f>AVERAGE(Table134589[[#This Row],[Estimated costs 1]:[Estimated costs 20]])</f>
        <v>0</v>
      </c>
      <c r="J451" s="2">
        <f>_xlfn.STDEV.P(Table134589[[#This Row],[Estimated costs 1]:[Estimated costs 20]])</f>
        <v>0</v>
      </c>
      <c r="K451" s="2" t="e">
        <f>Table134589[[#This Row],[Dev]]/Table134589[[#This Row],[Mean]]*100</f>
        <v>#DIV/0!</v>
      </c>
      <c r="L451" s="2">
        <f>Table134589[[#This Row],[Estimated costs 1]]-Table134589[[#This Row],[Actual cost]]</f>
        <v>0</v>
      </c>
      <c r="M451" s="2" t="e">
        <f>Table134589[[#This Row],[Diff 1]]/Table134589[[#This Row],[Actual cost]]*100</f>
        <v>#DIV/0!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</row>
    <row r="452" spans="1:33" x14ac:dyDescent="0.3">
      <c r="A452" t="s">
        <v>472</v>
      </c>
      <c r="B452">
        <v>450</v>
      </c>
      <c r="C452" t="str">
        <f>LEFT(Table134589[[#This Row],[Contingency id]])</f>
        <v>B</v>
      </c>
      <c r="D452">
        <v>0</v>
      </c>
      <c r="E452">
        <v>1</v>
      </c>
      <c r="F452">
        <v>38</v>
      </c>
      <c r="G452">
        <v>38</v>
      </c>
      <c r="H452">
        <v>0</v>
      </c>
      <c r="I452" s="2">
        <f>AVERAGE(Table134589[[#This Row],[Estimated costs 1]:[Estimated costs 20]])</f>
        <v>0</v>
      </c>
      <c r="J452" s="2">
        <f>_xlfn.STDEV.P(Table134589[[#This Row],[Estimated costs 1]:[Estimated costs 20]])</f>
        <v>0</v>
      </c>
      <c r="K452" s="2" t="e">
        <f>Table134589[[#This Row],[Dev]]/Table134589[[#This Row],[Mean]]*100</f>
        <v>#DIV/0!</v>
      </c>
      <c r="L452" s="2">
        <f>Table134589[[#This Row],[Estimated costs 1]]-Table134589[[#This Row],[Actual cost]]</f>
        <v>0</v>
      </c>
      <c r="M452" s="2" t="e">
        <f>Table134589[[#This Row],[Diff 1]]/Table134589[[#This Row],[Actual cost]]*100</f>
        <v>#DIV/0!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</row>
    <row r="453" spans="1:33" x14ac:dyDescent="0.3">
      <c r="A453" t="s">
        <v>473</v>
      </c>
      <c r="B453">
        <v>451</v>
      </c>
      <c r="C453" t="str">
        <f>LEFT(Table134589[[#This Row],[Contingency id]])</f>
        <v>B</v>
      </c>
      <c r="D453">
        <v>0</v>
      </c>
      <c r="E453">
        <v>1</v>
      </c>
      <c r="F453">
        <v>38</v>
      </c>
      <c r="G453">
        <v>38</v>
      </c>
      <c r="H453">
        <v>0</v>
      </c>
      <c r="I453" s="2">
        <f>AVERAGE(Table134589[[#This Row],[Estimated costs 1]:[Estimated costs 20]])</f>
        <v>0</v>
      </c>
      <c r="J453" s="2">
        <f>_xlfn.STDEV.P(Table134589[[#This Row],[Estimated costs 1]:[Estimated costs 20]])</f>
        <v>0</v>
      </c>
      <c r="K453" s="2" t="e">
        <f>Table134589[[#This Row],[Dev]]/Table134589[[#This Row],[Mean]]*100</f>
        <v>#DIV/0!</v>
      </c>
      <c r="L453" s="2">
        <f>Table134589[[#This Row],[Estimated costs 1]]-Table134589[[#This Row],[Actual cost]]</f>
        <v>0</v>
      </c>
      <c r="M453" s="2" t="e">
        <f>Table134589[[#This Row],[Diff 1]]/Table134589[[#This Row],[Actual cost]]*100</f>
        <v>#DIV/0!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</row>
    <row r="454" spans="1:33" x14ac:dyDescent="0.3">
      <c r="A454" t="s">
        <v>474</v>
      </c>
      <c r="B454">
        <v>452</v>
      </c>
      <c r="C454" t="str">
        <f>LEFT(Table134589[[#This Row],[Contingency id]])</f>
        <v>B</v>
      </c>
      <c r="D454">
        <v>0</v>
      </c>
      <c r="E454">
        <v>1</v>
      </c>
      <c r="F454">
        <v>38</v>
      </c>
      <c r="G454">
        <v>38</v>
      </c>
      <c r="H454">
        <v>0</v>
      </c>
      <c r="I454" s="2">
        <f>AVERAGE(Table134589[[#This Row],[Estimated costs 1]:[Estimated costs 20]])</f>
        <v>0</v>
      </c>
      <c r="J454" s="2">
        <f>_xlfn.STDEV.P(Table134589[[#This Row],[Estimated costs 1]:[Estimated costs 20]])</f>
        <v>0</v>
      </c>
      <c r="K454" s="2" t="e">
        <f>Table134589[[#This Row],[Dev]]/Table134589[[#This Row],[Mean]]*100</f>
        <v>#DIV/0!</v>
      </c>
      <c r="L454" s="2">
        <f>Table134589[[#This Row],[Estimated costs 1]]-Table134589[[#This Row],[Actual cost]]</f>
        <v>0</v>
      </c>
      <c r="M454" s="2" t="e">
        <f>Table134589[[#This Row],[Diff 1]]/Table134589[[#This Row],[Actual cost]]*100</f>
        <v>#DIV/0!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</row>
    <row r="455" spans="1:33" x14ac:dyDescent="0.3">
      <c r="A455" t="s">
        <v>475</v>
      </c>
      <c r="B455">
        <v>453</v>
      </c>
      <c r="C455" t="str">
        <f>LEFT(Table134589[[#This Row],[Contingency id]])</f>
        <v>B</v>
      </c>
      <c r="D455">
        <v>0</v>
      </c>
      <c r="E455">
        <v>1.0270270270270201</v>
      </c>
      <c r="F455">
        <v>38</v>
      </c>
      <c r="G455">
        <v>37</v>
      </c>
      <c r="H455">
        <v>0</v>
      </c>
      <c r="I455" s="2">
        <f>AVERAGE(Table134589[[#This Row],[Estimated costs 1]:[Estimated costs 20]])</f>
        <v>0</v>
      </c>
      <c r="J455" s="2">
        <f>_xlfn.STDEV.P(Table134589[[#This Row],[Estimated costs 1]:[Estimated costs 20]])</f>
        <v>0</v>
      </c>
      <c r="K455" s="2" t="e">
        <f>Table134589[[#This Row],[Dev]]/Table134589[[#This Row],[Mean]]*100</f>
        <v>#DIV/0!</v>
      </c>
      <c r="L455" s="2">
        <f>Table134589[[#This Row],[Estimated costs 1]]-Table134589[[#This Row],[Actual cost]]</f>
        <v>0</v>
      </c>
      <c r="M455" s="2" t="e">
        <f>Table134589[[#This Row],[Diff 1]]/Table134589[[#This Row],[Actual cost]]*100</f>
        <v>#DIV/0!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</row>
    <row r="456" spans="1:33" x14ac:dyDescent="0.3">
      <c r="A456" t="s">
        <v>476</v>
      </c>
      <c r="B456">
        <v>454</v>
      </c>
      <c r="C456" t="str">
        <f>LEFT(Table134589[[#This Row],[Contingency id]])</f>
        <v>B</v>
      </c>
      <c r="D456">
        <v>0</v>
      </c>
      <c r="E456">
        <v>1.0270270270270201</v>
      </c>
      <c r="F456">
        <v>38</v>
      </c>
      <c r="G456">
        <v>37</v>
      </c>
      <c r="H456">
        <v>0</v>
      </c>
      <c r="I456" s="2">
        <f>AVERAGE(Table134589[[#This Row],[Estimated costs 1]:[Estimated costs 20]])</f>
        <v>0</v>
      </c>
      <c r="J456" s="2">
        <f>_xlfn.STDEV.P(Table134589[[#This Row],[Estimated costs 1]:[Estimated costs 20]])</f>
        <v>0</v>
      </c>
      <c r="K456" s="2" t="e">
        <f>Table134589[[#This Row],[Dev]]/Table134589[[#This Row],[Mean]]*100</f>
        <v>#DIV/0!</v>
      </c>
      <c r="L456" s="2">
        <f>Table134589[[#This Row],[Estimated costs 1]]-Table134589[[#This Row],[Actual cost]]</f>
        <v>0</v>
      </c>
      <c r="M456" s="2" t="e">
        <f>Table134589[[#This Row],[Diff 1]]/Table134589[[#This Row],[Actual cost]]*100</f>
        <v>#DIV/0!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</row>
    <row r="457" spans="1:33" x14ac:dyDescent="0.3">
      <c r="A457" t="s">
        <v>477</v>
      </c>
      <c r="B457">
        <v>455</v>
      </c>
      <c r="C457" t="str">
        <f>LEFT(Table134589[[#This Row],[Contingency id]])</f>
        <v>B</v>
      </c>
      <c r="D457">
        <v>0</v>
      </c>
      <c r="E457">
        <v>1.02272727272727</v>
      </c>
      <c r="F457">
        <v>45</v>
      </c>
      <c r="G457">
        <v>44</v>
      </c>
      <c r="H457">
        <v>0</v>
      </c>
      <c r="I457" s="2">
        <f>AVERAGE(Table134589[[#This Row],[Estimated costs 1]:[Estimated costs 20]])</f>
        <v>0</v>
      </c>
      <c r="J457" s="2">
        <f>_xlfn.STDEV.P(Table134589[[#This Row],[Estimated costs 1]:[Estimated costs 20]])</f>
        <v>0</v>
      </c>
      <c r="K457" s="2" t="e">
        <f>Table134589[[#This Row],[Dev]]/Table134589[[#This Row],[Mean]]*100</f>
        <v>#DIV/0!</v>
      </c>
      <c r="L457" s="2">
        <f>Table134589[[#This Row],[Estimated costs 1]]-Table134589[[#This Row],[Actual cost]]</f>
        <v>0</v>
      </c>
      <c r="M457" s="2" t="e">
        <f>Table134589[[#This Row],[Diff 1]]/Table134589[[#This Row],[Actual cost]]*100</f>
        <v>#DIV/0!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</row>
    <row r="458" spans="1:33" x14ac:dyDescent="0.3">
      <c r="A458" t="s">
        <v>478</v>
      </c>
      <c r="B458">
        <v>456</v>
      </c>
      <c r="C458" t="str">
        <f>LEFT(Table134589[[#This Row],[Contingency id]])</f>
        <v>B</v>
      </c>
      <c r="D458">
        <v>0</v>
      </c>
      <c r="E458">
        <v>1.02272727272727</v>
      </c>
      <c r="F458">
        <v>45</v>
      </c>
      <c r="G458">
        <v>44</v>
      </c>
      <c r="H458">
        <v>0</v>
      </c>
      <c r="I458" s="2">
        <f>AVERAGE(Table134589[[#This Row],[Estimated costs 1]:[Estimated costs 20]])</f>
        <v>0</v>
      </c>
      <c r="J458" s="2">
        <f>_xlfn.STDEV.P(Table134589[[#This Row],[Estimated costs 1]:[Estimated costs 20]])</f>
        <v>0</v>
      </c>
      <c r="K458" s="2" t="e">
        <f>Table134589[[#This Row],[Dev]]/Table134589[[#This Row],[Mean]]*100</f>
        <v>#DIV/0!</v>
      </c>
      <c r="L458" s="2">
        <f>Table134589[[#This Row],[Estimated costs 1]]-Table134589[[#This Row],[Actual cost]]</f>
        <v>0</v>
      </c>
      <c r="M458" s="2" t="e">
        <f>Table134589[[#This Row],[Diff 1]]/Table134589[[#This Row],[Actual cost]]*100</f>
        <v>#DIV/0!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</row>
    <row r="459" spans="1:33" x14ac:dyDescent="0.3">
      <c r="A459" t="s">
        <v>479</v>
      </c>
      <c r="B459">
        <v>457</v>
      </c>
      <c r="C459" t="str">
        <f>LEFT(Table134589[[#This Row],[Contingency id]])</f>
        <v>B</v>
      </c>
      <c r="D459">
        <v>0</v>
      </c>
      <c r="E459">
        <v>1.02272727272727</v>
      </c>
      <c r="F459">
        <v>45</v>
      </c>
      <c r="G459">
        <v>44</v>
      </c>
      <c r="H459">
        <v>0</v>
      </c>
      <c r="I459" s="2">
        <f>AVERAGE(Table134589[[#This Row],[Estimated costs 1]:[Estimated costs 20]])</f>
        <v>0</v>
      </c>
      <c r="J459" s="2">
        <f>_xlfn.STDEV.P(Table134589[[#This Row],[Estimated costs 1]:[Estimated costs 20]])</f>
        <v>0</v>
      </c>
      <c r="K459" s="2" t="e">
        <f>Table134589[[#This Row],[Dev]]/Table134589[[#This Row],[Mean]]*100</f>
        <v>#DIV/0!</v>
      </c>
      <c r="L459" s="2">
        <f>Table134589[[#This Row],[Estimated costs 1]]-Table134589[[#This Row],[Actual cost]]</f>
        <v>0</v>
      </c>
      <c r="M459" s="2" t="e">
        <f>Table134589[[#This Row],[Diff 1]]/Table134589[[#This Row],[Actual cost]]*100</f>
        <v>#DIV/0!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</row>
    <row r="460" spans="1:33" x14ac:dyDescent="0.3">
      <c r="A460" t="s">
        <v>480</v>
      </c>
      <c r="B460">
        <v>458</v>
      </c>
      <c r="C460" t="str">
        <f>LEFT(Table134589[[#This Row],[Contingency id]])</f>
        <v>B</v>
      </c>
      <c r="D460">
        <v>0</v>
      </c>
      <c r="E460">
        <v>1</v>
      </c>
      <c r="F460">
        <v>45</v>
      </c>
      <c r="G460">
        <v>45</v>
      </c>
      <c r="H460">
        <v>0</v>
      </c>
      <c r="I460" s="2">
        <f>AVERAGE(Table134589[[#This Row],[Estimated costs 1]:[Estimated costs 20]])</f>
        <v>0</v>
      </c>
      <c r="J460" s="2">
        <f>_xlfn.STDEV.P(Table134589[[#This Row],[Estimated costs 1]:[Estimated costs 20]])</f>
        <v>0</v>
      </c>
      <c r="K460" s="2" t="e">
        <f>Table134589[[#This Row],[Dev]]/Table134589[[#This Row],[Mean]]*100</f>
        <v>#DIV/0!</v>
      </c>
      <c r="L460" s="2">
        <f>Table134589[[#This Row],[Estimated costs 1]]-Table134589[[#This Row],[Actual cost]]</f>
        <v>0</v>
      </c>
      <c r="M460" s="2" t="e">
        <f>Table134589[[#This Row],[Diff 1]]/Table134589[[#This Row],[Actual cost]]*100</f>
        <v>#DIV/0!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</row>
    <row r="461" spans="1:33" x14ac:dyDescent="0.3">
      <c r="A461" t="s">
        <v>481</v>
      </c>
      <c r="B461">
        <v>459</v>
      </c>
      <c r="C461" t="str">
        <f>LEFT(Table134589[[#This Row],[Contingency id]])</f>
        <v>B</v>
      </c>
      <c r="D461">
        <v>0</v>
      </c>
      <c r="E461">
        <v>1.0465116279069699</v>
      </c>
      <c r="F461">
        <v>45</v>
      </c>
      <c r="G461">
        <v>43</v>
      </c>
      <c r="H461">
        <v>0</v>
      </c>
      <c r="I461" s="2">
        <f>AVERAGE(Table134589[[#This Row],[Estimated costs 1]:[Estimated costs 20]])</f>
        <v>0</v>
      </c>
      <c r="J461" s="2">
        <f>_xlfn.STDEV.P(Table134589[[#This Row],[Estimated costs 1]:[Estimated costs 20]])</f>
        <v>0</v>
      </c>
      <c r="K461" s="2" t="e">
        <f>Table134589[[#This Row],[Dev]]/Table134589[[#This Row],[Mean]]*100</f>
        <v>#DIV/0!</v>
      </c>
      <c r="L461" s="2">
        <f>Table134589[[#This Row],[Estimated costs 1]]-Table134589[[#This Row],[Actual cost]]</f>
        <v>0</v>
      </c>
      <c r="M461" s="2" t="e">
        <f>Table134589[[#This Row],[Diff 1]]/Table134589[[#This Row],[Actual cost]]*100</f>
        <v>#DIV/0!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</row>
    <row r="462" spans="1:33" x14ac:dyDescent="0.3">
      <c r="A462" t="s">
        <v>482</v>
      </c>
      <c r="B462">
        <v>460</v>
      </c>
      <c r="C462" t="str">
        <f>LEFT(Table134589[[#This Row],[Contingency id]])</f>
        <v>B</v>
      </c>
      <c r="D462">
        <v>0</v>
      </c>
      <c r="E462">
        <v>1.0465116279069699</v>
      </c>
      <c r="F462">
        <v>45</v>
      </c>
      <c r="G462">
        <v>43</v>
      </c>
      <c r="H462">
        <v>0</v>
      </c>
      <c r="I462" s="2">
        <f>AVERAGE(Table134589[[#This Row],[Estimated costs 1]:[Estimated costs 20]])</f>
        <v>0</v>
      </c>
      <c r="J462" s="2">
        <f>_xlfn.STDEV.P(Table134589[[#This Row],[Estimated costs 1]:[Estimated costs 20]])</f>
        <v>0</v>
      </c>
      <c r="K462" s="2" t="e">
        <f>Table134589[[#This Row],[Dev]]/Table134589[[#This Row],[Mean]]*100</f>
        <v>#DIV/0!</v>
      </c>
      <c r="L462" s="2">
        <f>Table134589[[#This Row],[Estimated costs 1]]-Table134589[[#This Row],[Actual cost]]</f>
        <v>0</v>
      </c>
      <c r="M462" s="2" t="e">
        <f>Table134589[[#This Row],[Diff 1]]/Table134589[[#This Row],[Actual cost]]*100</f>
        <v>#DIV/0!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</row>
    <row r="463" spans="1:33" x14ac:dyDescent="0.3">
      <c r="A463" t="s">
        <v>483</v>
      </c>
      <c r="B463">
        <v>461</v>
      </c>
      <c r="C463" t="str">
        <f>LEFT(Table134589[[#This Row],[Contingency id]])</f>
        <v>B</v>
      </c>
      <c r="D463">
        <v>0</v>
      </c>
      <c r="E463">
        <v>1.02272727272727</v>
      </c>
      <c r="F463">
        <v>45</v>
      </c>
      <c r="G463">
        <v>44</v>
      </c>
      <c r="H463">
        <v>0</v>
      </c>
      <c r="I463" s="2">
        <f>AVERAGE(Table134589[[#This Row],[Estimated costs 1]:[Estimated costs 20]])</f>
        <v>0</v>
      </c>
      <c r="J463" s="2">
        <f>_xlfn.STDEV.P(Table134589[[#This Row],[Estimated costs 1]:[Estimated costs 20]])</f>
        <v>0</v>
      </c>
      <c r="K463" s="2" t="e">
        <f>Table134589[[#This Row],[Dev]]/Table134589[[#This Row],[Mean]]*100</f>
        <v>#DIV/0!</v>
      </c>
      <c r="L463" s="2">
        <f>Table134589[[#This Row],[Estimated costs 1]]-Table134589[[#This Row],[Actual cost]]</f>
        <v>0</v>
      </c>
      <c r="M463" s="2" t="e">
        <f>Table134589[[#This Row],[Diff 1]]/Table134589[[#This Row],[Actual cost]]*100</f>
        <v>#DIV/0!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</row>
    <row r="464" spans="1:33" x14ac:dyDescent="0.3">
      <c r="A464" t="s">
        <v>484</v>
      </c>
      <c r="B464">
        <v>462</v>
      </c>
      <c r="C464" t="str">
        <f>LEFT(Table134589[[#This Row],[Contingency id]])</f>
        <v>B</v>
      </c>
      <c r="D464">
        <v>0</v>
      </c>
      <c r="E464">
        <v>1.02272727272727</v>
      </c>
      <c r="F464">
        <v>45</v>
      </c>
      <c r="G464">
        <v>44</v>
      </c>
      <c r="H464">
        <v>0</v>
      </c>
      <c r="I464" s="2">
        <f>AVERAGE(Table134589[[#This Row],[Estimated costs 1]:[Estimated costs 20]])</f>
        <v>0</v>
      </c>
      <c r="J464" s="2">
        <f>_xlfn.STDEV.P(Table134589[[#This Row],[Estimated costs 1]:[Estimated costs 20]])</f>
        <v>0</v>
      </c>
      <c r="K464" s="2" t="e">
        <f>Table134589[[#This Row],[Dev]]/Table134589[[#This Row],[Mean]]*100</f>
        <v>#DIV/0!</v>
      </c>
      <c r="L464" s="2">
        <f>Table134589[[#This Row],[Estimated costs 1]]-Table134589[[#This Row],[Actual cost]]</f>
        <v>0</v>
      </c>
      <c r="M464" s="2" t="e">
        <f>Table134589[[#This Row],[Diff 1]]/Table134589[[#This Row],[Actual cost]]*100</f>
        <v>#DIV/0!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</row>
    <row r="465" spans="1:33" x14ac:dyDescent="0.3">
      <c r="A465" t="s">
        <v>485</v>
      </c>
      <c r="B465">
        <v>463</v>
      </c>
      <c r="C465" t="str">
        <f>LEFT(Table134589[[#This Row],[Contingency id]])</f>
        <v>B</v>
      </c>
      <c r="D465">
        <v>0</v>
      </c>
      <c r="E465">
        <v>1.02272727272727</v>
      </c>
      <c r="F465">
        <v>45</v>
      </c>
      <c r="G465">
        <v>44</v>
      </c>
      <c r="H465">
        <v>0</v>
      </c>
      <c r="I465" s="2">
        <f>AVERAGE(Table134589[[#This Row],[Estimated costs 1]:[Estimated costs 20]])</f>
        <v>0</v>
      </c>
      <c r="J465" s="2">
        <f>_xlfn.STDEV.P(Table134589[[#This Row],[Estimated costs 1]:[Estimated costs 20]])</f>
        <v>0</v>
      </c>
      <c r="K465" s="2" t="e">
        <f>Table134589[[#This Row],[Dev]]/Table134589[[#This Row],[Mean]]*100</f>
        <v>#DIV/0!</v>
      </c>
      <c r="L465" s="2">
        <f>Table134589[[#This Row],[Estimated costs 1]]-Table134589[[#This Row],[Actual cost]]</f>
        <v>0</v>
      </c>
      <c r="M465" s="2" t="e">
        <f>Table134589[[#This Row],[Diff 1]]/Table134589[[#This Row],[Actual cost]]*100</f>
        <v>#DIV/0!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</row>
    <row r="466" spans="1:33" x14ac:dyDescent="0.3">
      <c r="A466" t="s">
        <v>486</v>
      </c>
      <c r="B466">
        <v>464</v>
      </c>
      <c r="C466" t="str">
        <f>LEFT(Table134589[[#This Row],[Contingency id]])</f>
        <v>B</v>
      </c>
      <c r="D466">
        <v>0</v>
      </c>
      <c r="E466">
        <v>1</v>
      </c>
      <c r="F466">
        <v>20</v>
      </c>
      <c r="G466">
        <v>20</v>
      </c>
      <c r="H466">
        <v>0</v>
      </c>
      <c r="I466" s="2">
        <f>AVERAGE(Table134589[[#This Row],[Estimated costs 1]:[Estimated costs 20]])</f>
        <v>0</v>
      </c>
      <c r="J466" s="2">
        <f>_xlfn.STDEV.P(Table134589[[#This Row],[Estimated costs 1]:[Estimated costs 20]])</f>
        <v>0</v>
      </c>
      <c r="K466" s="2" t="e">
        <f>Table134589[[#This Row],[Dev]]/Table134589[[#This Row],[Mean]]*100</f>
        <v>#DIV/0!</v>
      </c>
      <c r="L466" s="2">
        <f>Table134589[[#This Row],[Estimated costs 1]]-Table134589[[#This Row],[Actual cost]]</f>
        <v>0</v>
      </c>
      <c r="M466" s="2" t="e">
        <f>Table134589[[#This Row],[Diff 1]]/Table134589[[#This Row],[Actual cost]]*100</f>
        <v>#DIV/0!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</row>
    <row r="467" spans="1:33" x14ac:dyDescent="0.3">
      <c r="A467" t="s">
        <v>487</v>
      </c>
      <c r="B467">
        <v>465</v>
      </c>
      <c r="C467" t="str">
        <f>LEFT(Table134589[[#This Row],[Contingency id]])</f>
        <v>B</v>
      </c>
      <c r="D467">
        <v>0</v>
      </c>
      <c r="E467">
        <v>1</v>
      </c>
      <c r="F467">
        <v>20</v>
      </c>
      <c r="G467">
        <v>20</v>
      </c>
      <c r="H467">
        <v>0</v>
      </c>
      <c r="I467" s="2">
        <f>AVERAGE(Table134589[[#This Row],[Estimated costs 1]:[Estimated costs 20]])</f>
        <v>0</v>
      </c>
      <c r="J467" s="2">
        <f>_xlfn.STDEV.P(Table134589[[#This Row],[Estimated costs 1]:[Estimated costs 20]])</f>
        <v>0</v>
      </c>
      <c r="K467" s="2" t="e">
        <f>Table134589[[#This Row],[Dev]]/Table134589[[#This Row],[Mean]]*100</f>
        <v>#DIV/0!</v>
      </c>
      <c r="L467" s="2">
        <f>Table134589[[#This Row],[Estimated costs 1]]-Table134589[[#This Row],[Actual cost]]</f>
        <v>0</v>
      </c>
      <c r="M467" s="2" t="e">
        <f>Table134589[[#This Row],[Diff 1]]/Table134589[[#This Row],[Actual cost]]*100</f>
        <v>#DIV/0!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</row>
    <row r="468" spans="1:33" x14ac:dyDescent="0.3">
      <c r="A468" t="s">
        <v>488</v>
      </c>
      <c r="B468">
        <v>466</v>
      </c>
      <c r="C468" t="str">
        <f>LEFT(Table134589[[#This Row],[Contingency id]])</f>
        <v>B</v>
      </c>
      <c r="D468">
        <v>0</v>
      </c>
      <c r="E468">
        <v>1</v>
      </c>
      <c r="F468">
        <v>20</v>
      </c>
      <c r="G468">
        <v>20</v>
      </c>
      <c r="H468">
        <v>0</v>
      </c>
      <c r="I468" s="2">
        <f>AVERAGE(Table134589[[#This Row],[Estimated costs 1]:[Estimated costs 20]])</f>
        <v>0</v>
      </c>
      <c r="J468" s="2">
        <f>_xlfn.STDEV.P(Table134589[[#This Row],[Estimated costs 1]:[Estimated costs 20]])</f>
        <v>0</v>
      </c>
      <c r="K468" s="2" t="e">
        <f>Table134589[[#This Row],[Dev]]/Table134589[[#This Row],[Mean]]*100</f>
        <v>#DIV/0!</v>
      </c>
      <c r="L468" s="2">
        <f>Table134589[[#This Row],[Estimated costs 1]]-Table134589[[#This Row],[Actual cost]]</f>
        <v>0</v>
      </c>
      <c r="M468" s="2" t="e">
        <f>Table134589[[#This Row],[Diff 1]]/Table134589[[#This Row],[Actual cost]]*100</f>
        <v>#DIV/0!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</row>
    <row r="469" spans="1:33" x14ac:dyDescent="0.3">
      <c r="A469" t="s">
        <v>489</v>
      </c>
      <c r="B469">
        <v>467</v>
      </c>
      <c r="C469" t="str">
        <f>LEFT(Table134589[[#This Row],[Contingency id]])</f>
        <v>B</v>
      </c>
      <c r="D469">
        <v>0</v>
      </c>
      <c r="E469">
        <v>1</v>
      </c>
      <c r="F469">
        <v>20</v>
      </c>
      <c r="G469">
        <v>20</v>
      </c>
      <c r="H469">
        <v>0</v>
      </c>
      <c r="I469" s="2">
        <f>AVERAGE(Table134589[[#This Row],[Estimated costs 1]:[Estimated costs 20]])</f>
        <v>0</v>
      </c>
      <c r="J469" s="2">
        <f>_xlfn.STDEV.P(Table134589[[#This Row],[Estimated costs 1]:[Estimated costs 20]])</f>
        <v>0</v>
      </c>
      <c r="K469" s="2" t="e">
        <f>Table134589[[#This Row],[Dev]]/Table134589[[#This Row],[Mean]]*100</f>
        <v>#DIV/0!</v>
      </c>
      <c r="L469" s="2">
        <f>Table134589[[#This Row],[Estimated costs 1]]-Table134589[[#This Row],[Actual cost]]</f>
        <v>0</v>
      </c>
      <c r="M469" s="2" t="e">
        <f>Table134589[[#This Row],[Diff 1]]/Table134589[[#This Row],[Actual cost]]*100</f>
        <v>#DIV/0!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</row>
    <row r="470" spans="1:33" x14ac:dyDescent="0.3">
      <c r="A470" t="s">
        <v>490</v>
      </c>
      <c r="B470">
        <v>468</v>
      </c>
      <c r="C470" t="str">
        <f>LEFT(Table134589[[#This Row],[Contingency id]])</f>
        <v>B</v>
      </c>
      <c r="D470">
        <v>0</v>
      </c>
      <c r="E470">
        <v>1</v>
      </c>
      <c r="F470">
        <v>20</v>
      </c>
      <c r="G470">
        <v>20</v>
      </c>
      <c r="H470">
        <v>0</v>
      </c>
      <c r="I470" s="2">
        <f>AVERAGE(Table134589[[#This Row],[Estimated costs 1]:[Estimated costs 20]])</f>
        <v>0</v>
      </c>
      <c r="J470" s="2">
        <f>_xlfn.STDEV.P(Table134589[[#This Row],[Estimated costs 1]:[Estimated costs 20]])</f>
        <v>0</v>
      </c>
      <c r="K470" s="2" t="e">
        <f>Table134589[[#This Row],[Dev]]/Table134589[[#This Row],[Mean]]*100</f>
        <v>#DIV/0!</v>
      </c>
      <c r="L470" s="2">
        <f>Table134589[[#This Row],[Estimated costs 1]]-Table134589[[#This Row],[Actual cost]]</f>
        <v>0</v>
      </c>
      <c r="M470" s="2" t="e">
        <f>Table134589[[#This Row],[Diff 1]]/Table134589[[#This Row],[Actual cost]]*100</f>
        <v>#DIV/0!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</row>
    <row r="471" spans="1:33" x14ac:dyDescent="0.3">
      <c r="A471" t="s">
        <v>491</v>
      </c>
      <c r="B471">
        <v>469</v>
      </c>
      <c r="C471" t="str">
        <f>LEFT(Table134589[[#This Row],[Contingency id]])</f>
        <v>B</v>
      </c>
      <c r="D471">
        <v>0</v>
      </c>
      <c r="E471">
        <v>1</v>
      </c>
      <c r="F471">
        <v>20</v>
      </c>
      <c r="G471">
        <v>20</v>
      </c>
      <c r="H471">
        <v>0</v>
      </c>
      <c r="I471" s="2">
        <f>AVERAGE(Table134589[[#This Row],[Estimated costs 1]:[Estimated costs 20]])</f>
        <v>0</v>
      </c>
      <c r="J471" s="2">
        <f>_xlfn.STDEV.P(Table134589[[#This Row],[Estimated costs 1]:[Estimated costs 20]])</f>
        <v>0</v>
      </c>
      <c r="K471" s="2" t="e">
        <f>Table134589[[#This Row],[Dev]]/Table134589[[#This Row],[Mean]]*100</f>
        <v>#DIV/0!</v>
      </c>
      <c r="L471" s="2">
        <f>Table134589[[#This Row],[Estimated costs 1]]-Table134589[[#This Row],[Actual cost]]</f>
        <v>0</v>
      </c>
      <c r="M471" s="2" t="e">
        <f>Table134589[[#This Row],[Diff 1]]/Table134589[[#This Row],[Actual cost]]*100</f>
        <v>#DIV/0!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</row>
    <row r="472" spans="1:33" x14ac:dyDescent="0.3">
      <c r="A472" t="s">
        <v>492</v>
      </c>
      <c r="B472">
        <v>470</v>
      </c>
      <c r="C472" t="str">
        <f>LEFT(Table134589[[#This Row],[Contingency id]])</f>
        <v>B</v>
      </c>
      <c r="D472">
        <v>0</v>
      </c>
      <c r="E472">
        <v>1</v>
      </c>
      <c r="F472">
        <v>20</v>
      </c>
      <c r="G472">
        <v>20</v>
      </c>
      <c r="H472">
        <v>0</v>
      </c>
      <c r="I472" s="2">
        <f>AVERAGE(Table134589[[#This Row],[Estimated costs 1]:[Estimated costs 20]])</f>
        <v>0</v>
      </c>
      <c r="J472" s="2">
        <f>_xlfn.STDEV.P(Table134589[[#This Row],[Estimated costs 1]:[Estimated costs 20]])</f>
        <v>0</v>
      </c>
      <c r="K472" s="2" t="e">
        <f>Table134589[[#This Row],[Dev]]/Table134589[[#This Row],[Mean]]*100</f>
        <v>#DIV/0!</v>
      </c>
      <c r="L472" s="2">
        <f>Table134589[[#This Row],[Estimated costs 1]]-Table134589[[#This Row],[Actual cost]]</f>
        <v>0</v>
      </c>
      <c r="M472" s="2" t="e">
        <f>Table134589[[#This Row],[Diff 1]]/Table134589[[#This Row],[Actual cost]]*100</f>
        <v>#DIV/0!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</row>
    <row r="473" spans="1:33" x14ac:dyDescent="0.3">
      <c r="A473" t="s">
        <v>493</v>
      </c>
      <c r="B473">
        <v>471</v>
      </c>
      <c r="C473" t="str">
        <f>LEFT(Table134589[[#This Row],[Contingency id]])</f>
        <v>B</v>
      </c>
      <c r="D473">
        <v>0</v>
      </c>
      <c r="E473">
        <v>1</v>
      </c>
      <c r="F473">
        <v>20</v>
      </c>
      <c r="G473">
        <v>20</v>
      </c>
      <c r="H473">
        <v>0</v>
      </c>
      <c r="I473" s="2">
        <f>AVERAGE(Table134589[[#This Row],[Estimated costs 1]:[Estimated costs 20]])</f>
        <v>0</v>
      </c>
      <c r="J473" s="2">
        <f>_xlfn.STDEV.P(Table134589[[#This Row],[Estimated costs 1]:[Estimated costs 20]])</f>
        <v>0</v>
      </c>
      <c r="K473" s="2" t="e">
        <f>Table134589[[#This Row],[Dev]]/Table134589[[#This Row],[Mean]]*100</f>
        <v>#DIV/0!</v>
      </c>
      <c r="L473" s="2">
        <f>Table134589[[#This Row],[Estimated costs 1]]-Table134589[[#This Row],[Actual cost]]</f>
        <v>0</v>
      </c>
      <c r="M473" s="2" t="e">
        <f>Table134589[[#This Row],[Diff 1]]/Table134589[[#This Row],[Actual cost]]*100</f>
        <v>#DIV/0!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</row>
    <row r="474" spans="1:33" x14ac:dyDescent="0.3">
      <c r="A474" t="s">
        <v>494</v>
      </c>
      <c r="B474">
        <v>472</v>
      </c>
      <c r="C474" t="str">
        <f>LEFT(Table134589[[#This Row],[Contingency id]])</f>
        <v>B</v>
      </c>
      <c r="D474">
        <v>0</v>
      </c>
      <c r="E474">
        <v>1.0526315789473599</v>
      </c>
      <c r="F474">
        <v>20</v>
      </c>
      <c r="G474">
        <v>19</v>
      </c>
      <c r="H474">
        <v>0</v>
      </c>
      <c r="I474" s="2">
        <f>AVERAGE(Table134589[[#This Row],[Estimated costs 1]:[Estimated costs 20]])</f>
        <v>0</v>
      </c>
      <c r="J474" s="2">
        <f>_xlfn.STDEV.P(Table134589[[#This Row],[Estimated costs 1]:[Estimated costs 20]])</f>
        <v>0</v>
      </c>
      <c r="K474" s="2" t="e">
        <f>Table134589[[#This Row],[Dev]]/Table134589[[#This Row],[Mean]]*100</f>
        <v>#DIV/0!</v>
      </c>
      <c r="L474" s="2">
        <f>Table134589[[#This Row],[Estimated costs 1]]-Table134589[[#This Row],[Actual cost]]</f>
        <v>0</v>
      </c>
      <c r="M474" s="2" t="e">
        <f>Table134589[[#This Row],[Diff 1]]/Table134589[[#This Row],[Actual cost]]*100</f>
        <v>#DIV/0!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</row>
    <row r="475" spans="1:33" x14ac:dyDescent="0.3">
      <c r="A475" t="s">
        <v>495</v>
      </c>
      <c r="B475">
        <v>473</v>
      </c>
      <c r="C475" t="str">
        <f>LEFT(Table134589[[#This Row],[Contingency id]])</f>
        <v>B</v>
      </c>
      <c r="D475">
        <v>0</v>
      </c>
      <c r="E475">
        <v>1</v>
      </c>
      <c r="F475">
        <v>20</v>
      </c>
      <c r="G475">
        <v>20</v>
      </c>
      <c r="H475">
        <v>0</v>
      </c>
      <c r="I475" s="2">
        <f>AVERAGE(Table134589[[#This Row],[Estimated costs 1]:[Estimated costs 20]])</f>
        <v>0</v>
      </c>
      <c r="J475" s="2">
        <f>_xlfn.STDEV.P(Table134589[[#This Row],[Estimated costs 1]:[Estimated costs 20]])</f>
        <v>0</v>
      </c>
      <c r="K475" s="2" t="e">
        <f>Table134589[[#This Row],[Dev]]/Table134589[[#This Row],[Mean]]*100</f>
        <v>#DIV/0!</v>
      </c>
      <c r="L475" s="2">
        <f>Table134589[[#This Row],[Estimated costs 1]]-Table134589[[#This Row],[Actual cost]]</f>
        <v>0</v>
      </c>
      <c r="M475" s="2" t="e">
        <f>Table134589[[#This Row],[Diff 1]]/Table134589[[#This Row],[Actual cost]]*100</f>
        <v>#DIV/0!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</row>
    <row r="476" spans="1:33" x14ac:dyDescent="0.3">
      <c r="A476" t="s">
        <v>496</v>
      </c>
      <c r="B476">
        <v>474</v>
      </c>
      <c r="C476" t="str">
        <f>LEFT(Table134589[[#This Row],[Contingency id]])</f>
        <v>B</v>
      </c>
      <c r="D476">
        <v>0</v>
      </c>
      <c r="E476">
        <v>1.0597014925373101</v>
      </c>
      <c r="F476">
        <v>142</v>
      </c>
      <c r="G476">
        <v>134</v>
      </c>
      <c r="H476">
        <v>0</v>
      </c>
      <c r="I476" s="2">
        <f>AVERAGE(Table134589[[#This Row],[Estimated costs 1]:[Estimated costs 20]])</f>
        <v>0</v>
      </c>
      <c r="J476" s="2">
        <f>_xlfn.STDEV.P(Table134589[[#This Row],[Estimated costs 1]:[Estimated costs 20]])</f>
        <v>0</v>
      </c>
      <c r="K476" s="2" t="e">
        <f>Table134589[[#This Row],[Dev]]/Table134589[[#This Row],[Mean]]*100</f>
        <v>#DIV/0!</v>
      </c>
      <c r="L476" s="2">
        <f>Table134589[[#This Row],[Estimated costs 1]]-Table134589[[#This Row],[Actual cost]]</f>
        <v>0</v>
      </c>
      <c r="M476" s="2" t="e">
        <f>Table134589[[#This Row],[Diff 1]]/Table134589[[#This Row],[Actual cost]]*100</f>
        <v>#DIV/0!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</row>
    <row r="477" spans="1:33" x14ac:dyDescent="0.3">
      <c r="A477" t="s">
        <v>497</v>
      </c>
      <c r="B477">
        <v>475</v>
      </c>
      <c r="C477" t="str">
        <f>LEFT(Table134589[[#This Row],[Contingency id]])</f>
        <v>B</v>
      </c>
      <c r="D477">
        <v>0</v>
      </c>
      <c r="E477">
        <v>1.04605263157894</v>
      </c>
      <c r="F477">
        <v>159</v>
      </c>
      <c r="G477">
        <v>152</v>
      </c>
      <c r="H477">
        <v>0</v>
      </c>
      <c r="I477" s="2">
        <f>AVERAGE(Table134589[[#This Row],[Estimated costs 1]:[Estimated costs 20]])</f>
        <v>0</v>
      </c>
      <c r="J477" s="2">
        <f>_xlfn.STDEV.P(Table134589[[#This Row],[Estimated costs 1]:[Estimated costs 20]])</f>
        <v>0</v>
      </c>
      <c r="K477" s="2" t="e">
        <f>Table134589[[#This Row],[Dev]]/Table134589[[#This Row],[Mean]]*100</f>
        <v>#DIV/0!</v>
      </c>
      <c r="L477" s="2">
        <f>Table134589[[#This Row],[Estimated costs 1]]-Table134589[[#This Row],[Actual cost]]</f>
        <v>0</v>
      </c>
      <c r="M477" s="2" t="e">
        <f>Table134589[[#This Row],[Diff 1]]/Table134589[[#This Row],[Actual cost]]*100</f>
        <v>#DIV/0!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</row>
    <row r="478" spans="1:33" x14ac:dyDescent="0.3">
      <c r="A478" t="s">
        <v>498</v>
      </c>
      <c r="B478">
        <v>476</v>
      </c>
      <c r="C478" t="str">
        <f>LEFT(Table134589[[#This Row],[Contingency id]])</f>
        <v>B</v>
      </c>
      <c r="D478">
        <v>0</v>
      </c>
      <c r="E478">
        <v>1.03649635036496</v>
      </c>
      <c r="F478">
        <v>142</v>
      </c>
      <c r="G478">
        <v>137</v>
      </c>
      <c r="H478">
        <v>0</v>
      </c>
      <c r="I478" s="2">
        <f>AVERAGE(Table134589[[#This Row],[Estimated costs 1]:[Estimated costs 20]])</f>
        <v>0</v>
      </c>
      <c r="J478" s="2">
        <f>_xlfn.STDEV.P(Table134589[[#This Row],[Estimated costs 1]:[Estimated costs 20]])</f>
        <v>0</v>
      </c>
      <c r="K478" s="2" t="e">
        <f>Table134589[[#This Row],[Dev]]/Table134589[[#This Row],[Mean]]*100</f>
        <v>#DIV/0!</v>
      </c>
      <c r="L478" s="2">
        <f>Table134589[[#This Row],[Estimated costs 1]]-Table134589[[#This Row],[Actual cost]]</f>
        <v>0</v>
      </c>
      <c r="M478" s="2" t="e">
        <f>Table134589[[#This Row],[Diff 1]]/Table134589[[#This Row],[Actual cost]]*100</f>
        <v>#DIV/0!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</row>
    <row r="479" spans="1:33" x14ac:dyDescent="0.3">
      <c r="A479" t="s">
        <v>499</v>
      </c>
      <c r="B479">
        <v>477</v>
      </c>
      <c r="C479" t="str">
        <f>LEFT(Table134589[[#This Row],[Contingency id]])</f>
        <v>B</v>
      </c>
      <c r="D479">
        <v>0</v>
      </c>
      <c r="E479">
        <v>1.0816326530612199</v>
      </c>
      <c r="F479">
        <v>159</v>
      </c>
      <c r="G479">
        <v>147</v>
      </c>
      <c r="H479">
        <v>0</v>
      </c>
      <c r="I479" s="2">
        <f>AVERAGE(Table134589[[#This Row],[Estimated costs 1]:[Estimated costs 20]])</f>
        <v>0</v>
      </c>
      <c r="J479" s="2">
        <f>_xlfn.STDEV.P(Table134589[[#This Row],[Estimated costs 1]:[Estimated costs 20]])</f>
        <v>0</v>
      </c>
      <c r="K479" s="2" t="e">
        <f>Table134589[[#This Row],[Dev]]/Table134589[[#This Row],[Mean]]*100</f>
        <v>#DIV/0!</v>
      </c>
      <c r="L479" s="2">
        <f>Table134589[[#This Row],[Estimated costs 1]]-Table134589[[#This Row],[Actual cost]]</f>
        <v>0</v>
      </c>
      <c r="M479" s="2" t="e">
        <f>Table134589[[#This Row],[Diff 1]]/Table134589[[#This Row],[Actual cost]]*100</f>
        <v>#DIV/0!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</row>
    <row r="480" spans="1:33" x14ac:dyDescent="0.3">
      <c r="A480" t="s">
        <v>500</v>
      </c>
      <c r="B480">
        <v>478</v>
      </c>
      <c r="C480" t="str">
        <f>LEFT(Table134589[[#This Row],[Contingency id]])</f>
        <v>B</v>
      </c>
      <c r="D480">
        <v>0</v>
      </c>
      <c r="E480">
        <v>1.04605263157894</v>
      </c>
      <c r="F480">
        <v>159</v>
      </c>
      <c r="G480">
        <v>152</v>
      </c>
      <c r="H480">
        <v>0</v>
      </c>
      <c r="I480" s="2">
        <f>AVERAGE(Table134589[[#This Row],[Estimated costs 1]:[Estimated costs 20]])</f>
        <v>0</v>
      </c>
      <c r="J480" s="2">
        <f>_xlfn.STDEV.P(Table134589[[#This Row],[Estimated costs 1]:[Estimated costs 20]])</f>
        <v>0</v>
      </c>
      <c r="K480" s="2" t="e">
        <f>Table134589[[#This Row],[Dev]]/Table134589[[#This Row],[Mean]]*100</f>
        <v>#DIV/0!</v>
      </c>
      <c r="L480" s="2">
        <f>Table134589[[#This Row],[Estimated costs 1]]-Table134589[[#This Row],[Actual cost]]</f>
        <v>0</v>
      </c>
      <c r="M480" s="2" t="e">
        <f>Table134589[[#This Row],[Diff 1]]/Table134589[[#This Row],[Actual cost]]*100</f>
        <v>#DIV/0!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</row>
    <row r="481" spans="1:33" x14ac:dyDescent="0.3">
      <c r="A481" t="s">
        <v>501</v>
      </c>
      <c r="B481">
        <v>479</v>
      </c>
      <c r="C481" t="str">
        <f>LEFT(Table134589[[#This Row],[Contingency id]])</f>
        <v>B</v>
      </c>
      <c r="D481">
        <v>0</v>
      </c>
      <c r="E481">
        <v>1.1118881118881101</v>
      </c>
      <c r="F481">
        <v>159</v>
      </c>
      <c r="G481">
        <v>143</v>
      </c>
      <c r="H481">
        <v>0</v>
      </c>
      <c r="I481" s="2">
        <f>AVERAGE(Table134589[[#This Row],[Estimated costs 1]:[Estimated costs 20]])</f>
        <v>0</v>
      </c>
      <c r="J481" s="2">
        <f>_xlfn.STDEV.P(Table134589[[#This Row],[Estimated costs 1]:[Estimated costs 20]])</f>
        <v>0</v>
      </c>
      <c r="K481" s="2" t="e">
        <f>Table134589[[#This Row],[Dev]]/Table134589[[#This Row],[Mean]]*100</f>
        <v>#DIV/0!</v>
      </c>
      <c r="L481" s="2">
        <f>Table134589[[#This Row],[Estimated costs 1]]-Table134589[[#This Row],[Actual cost]]</f>
        <v>0</v>
      </c>
      <c r="M481" s="2" t="e">
        <f>Table134589[[#This Row],[Diff 1]]/Table134589[[#This Row],[Actual cost]]*100</f>
        <v>#DIV/0!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</row>
    <row r="482" spans="1:33" x14ac:dyDescent="0.3">
      <c r="A482" t="s">
        <v>502</v>
      </c>
      <c r="B482">
        <v>480</v>
      </c>
      <c r="C482" t="str">
        <f>LEFT(Table134589[[#This Row],[Contingency id]])</f>
        <v>B</v>
      </c>
      <c r="D482">
        <v>0</v>
      </c>
      <c r="E482">
        <v>1.06766917293233</v>
      </c>
      <c r="F482">
        <v>142</v>
      </c>
      <c r="G482">
        <v>133</v>
      </c>
      <c r="H482">
        <v>0</v>
      </c>
      <c r="I482" s="2">
        <f>AVERAGE(Table134589[[#This Row],[Estimated costs 1]:[Estimated costs 20]])</f>
        <v>0</v>
      </c>
      <c r="J482" s="2">
        <f>_xlfn.STDEV.P(Table134589[[#This Row],[Estimated costs 1]:[Estimated costs 20]])</f>
        <v>0</v>
      </c>
      <c r="K482" s="2" t="e">
        <f>Table134589[[#This Row],[Dev]]/Table134589[[#This Row],[Mean]]*100</f>
        <v>#DIV/0!</v>
      </c>
      <c r="L482" s="2">
        <f>Table134589[[#This Row],[Estimated costs 1]]-Table134589[[#This Row],[Actual cost]]</f>
        <v>0</v>
      </c>
      <c r="M482" s="2" t="e">
        <f>Table134589[[#This Row],[Diff 1]]/Table134589[[#This Row],[Actual cost]]*100</f>
        <v>#DIV/0!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</row>
    <row r="483" spans="1:33" x14ac:dyDescent="0.3">
      <c r="A483" t="s">
        <v>503</v>
      </c>
      <c r="B483">
        <v>481</v>
      </c>
      <c r="C483" t="str">
        <f>LEFT(Table134589[[#This Row],[Contingency id]])</f>
        <v>B</v>
      </c>
      <c r="D483">
        <v>0</v>
      </c>
      <c r="E483">
        <v>1.0324675324675301</v>
      </c>
      <c r="F483">
        <v>159</v>
      </c>
      <c r="G483">
        <v>154</v>
      </c>
      <c r="H483">
        <v>0</v>
      </c>
      <c r="I483" s="2">
        <f>AVERAGE(Table134589[[#This Row],[Estimated costs 1]:[Estimated costs 20]])</f>
        <v>0</v>
      </c>
      <c r="J483" s="2">
        <f>_xlfn.STDEV.P(Table134589[[#This Row],[Estimated costs 1]:[Estimated costs 20]])</f>
        <v>0</v>
      </c>
      <c r="K483" s="2" t="e">
        <f>Table134589[[#This Row],[Dev]]/Table134589[[#This Row],[Mean]]*100</f>
        <v>#DIV/0!</v>
      </c>
      <c r="L483" s="2">
        <f>Table134589[[#This Row],[Estimated costs 1]]-Table134589[[#This Row],[Actual cost]]</f>
        <v>0</v>
      </c>
      <c r="M483" s="2" t="e">
        <f>Table134589[[#This Row],[Diff 1]]/Table134589[[#This Row],[Actual cost]]*100</f>
        <v>#DIV/0!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</row>
    <row r="484" spans="1:33" x14ac:dyDescent="0.3">
      <c r="A484" t="s">
        <v>504</v>
      </c>
      <c r="B484">
        <v>482</v>
      </c>
      <c r="C484" t="str">
        <f>LEFT(Table134589[[#This Row],[Contingency id]])</f>
        <v>B</v>
      </c>
      <c r="D484">
        <v>0</v>
      </c>
      <c r="E484">
        <v>1.01449275362318</v>
      </c>
      <c r="F484">
        <v>70</v>
      </c>
      <c r="G484">
        <v>69</v>
      </c>
      <c r="H484">
        <v>0</v>
      </c>
      <c r="I484" s="2">
        <f>AVERAGE(Table134589[[#This Row],[Estimated costs 1]:[Estimated costs 20]])</f>
        <v>0</v>
      </c>
      <c r="J484" s="2">
        <f>_xlfn.STDEV.P(Table134589[[#This Row],[Estimated costs 1]:[Estimated costs 20]])</f>
        <v>0</v>
      </c>
      <c r="K484" s="2" t="e">
        <f>Table134589[[#This Row],[Dev]]/Table134589[[#This Row],[Mean]]*100</f>
        <v>#DIV/0!</v>
      </c>
      <c r="L484" s="2">
        <f>Table134589[[#This Row],[Estimated costs 1]]-Table134589[[#This Row],[Actual cost]]</f>
        <v>0</v>
      </c>
      <c r="M484" s="2" t="e">
        <f>Table134589[[#This Row],[Diff 1]]/Table134589[[#This Row],[Actual cost]]*100</f>
        <v>#DIV/0!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</row>
    <row r="485" spans="1:33" x14ac:dyDescent="0.3">
      <c r="A485" t="s">
        <v>505</v>
      </c>
      <c r="B485">
        <v>483</v>
      </c>
      <c r="C485" t="str">
        <f>LEFT(Table134589[[#This Row],[Contingency id]])</f>
        <v>B</v>
      </c>
      <c r="D485">
        <v>0</v>
      </c>
      <c r="E485">
        <v>1</v>
      </c>
      <c r="F485">
        <v>70</v>
      </c>
      <c r="G485">
        <v>70</v>
      </c>
      <c r="H485">
        <v>0</v>
      </c>
      <c r="I485" s="2">
        <f>AVERAGE(Table134589[[#This Row],[Estimated costs 1]:[Estimated costs 20]])</f>
        <v>0</v>
      </c>
      <c r="J485" s="2">
        <f>_xlfn.STDEV.P(Table134589[[#This Row],[Estimated costs 1]:[Estimated costs 20]])</f>
        <v>0</v>
      </c>
      <c r="K485" s="2" t="e">
        <f>Table134589[[#This Row],[Dev]]/Table134589[[#This Row],[Mean]]*100</f>
        <v>#DIV/0!</v>
      </c>
      <c r="L485" s="2">
        <f>Table134589[[#This Row],[Estimated costs 1]]-Table134589[[#This Row],[Actual cost]]</f>
        <v>0</v>
      </c>
      <c r="M485" s="2" t="e">
        <f>Table134589[[#This Row],[Diff 1]]/Table134589[[#This Row],[Actual cost]]*100</f>
        <v>#DIV/0!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</row>
    <row r="486" spans="1:33" x14ac:dyDescent="0.3">
      <c r="A486" t="s">
        <v>506</v>
      </c>
      <c r="B486">
        <v>484</v>
      </c>
      <c r="C486" t="str">
        <f>LEFT(Table134589[[#This Row],[Contingency id]])</f>
        <v>B</v>
      </c>
      <c r="D486">
        <v>0</v>
      </c>
      <c r="E486">
        <v>1.01204819277108</v>
      </c>
      <c r="F486">
        <v>84</v>
      </c>
      <c r="G486">
        <v>83</v>
      </c>
      <c r="H486">
        <v>0</v>
      </c>
      <c r="I486" s="2">
        <f>AVERAGE(Table134589[[#This Row],[Estimated costs 1]:[Estimated costs 20]])</f>
        <v>0</v>
      </c>
      <c r="J486" s="2">
        <f>_xlfn.STDEV.P(Table134589[[#This Row],[Estimated costs 1]:[Estimated costs 20]])</f>
        <v>0</v>
      </c>
      <c r="K486" s="2" t="e">
        <f>Table134589[[#This Row],[Dev]]/Table134589[[#This Row],[Mean]]*100</f>
        <v>#DIV/0!</v>
      </c>
      <c r="L486" s="2">
        <f>Table134589[[#This Row],[Estimated costs 1]]-Table134589[[#This Row],[Actual cost]]</f>
        <v>0</v>
      </c>
      <c r="M486" s="2" t="e">
        <f>Table134589[[#This Row],[Diff 1]]/Table134589[[#This Row],[Actual cost]]*100</f>
        <v>#DIV/0!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</row>
    <row r="487" spans="1:33" x14ac:dyDescent="0.3">
      <c r="A487" t="s">
        <v>507</v>
      </c>
      <c r="B487">
        <v>485</v>
      </c>
      <c r="C487" t="str">
        <f>LEFT(Table134589[[#This Row],[Contingency id]])</f>
        <v>B</v>
      </c>
      <c r="D487">
        <v>0</v>
      </c>
      <c r="E487">
        <v>1.01449275362318</v>
      </c>
      <c r="F487">
        <v>70</v>
      </c>
      <c r="G487">
        <v>69</v>
      </c>
      <c r="H487">
        <v>0</v>
      </c>
      <c r="I487" s="2">
        <f>AVERAGE(Table134589[[#This Row],[Estimated costs 1]:[Estimated costs 20]])</f>
        <v>0</v>
      </c>
      <c r="J487" s="2">
        <f>_xlfn.STDEV.P(Table134589[[#This Row],[Estimated costs 1]:[Estimated costs 20]])</f>
        <v>0</v>
      </c>
      <c r="K487" s="2" t="e">
        <f>Table134589[[#This Row],[Dev]]/Table134589[[#This Row],[Mean]]*100</f>
        <v>#DIV/0!</v>
      </c>
      <c r="L487" s="2">
        <f>Table134589[[#This Row],[Estimated costs 1]]-Table134589[[#This Row],[Actual cost]]</f>
        <v>0</v>
      </c>
      <c r="M487" s="2" t="e">
        <f>Table134589[[#This Row],[Diff 1]]/Table134589[[#This Row],[Actual cost]]*100</f>
        <v>#DIV/0!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</row>
    <row r="488" spans="1:33" x14ac:dyDescent="0.3">
      <c r="A488" t="s">
        <v>508</v>
      </c>
      <c r="B488">
        <v>486</v>
      </c>
      <c r="C488" t="str">
        <f>LEFT(Table134589[[#This Row],[Contingency id]])</f>
        <v>B</v>
      </c>
      <c r="D488">
        <v>0</v>
      </c>
      <c r="E488">
        <v>1.0243902439024299</v>
      </c>
      <c r="F488">
        <v>84</v>
      </c>
      <c r="G488">
        <v>82</v>
      </c>
      <c r="H488">
        <v>0</v>
      </c>
      <c r="I488" s="2">
        <f>AVERAGE(Table134589[[#This Row],[Estimated costs 1]:[Estimated costs 20]])</f>
        <v>0</v>
      </c>
      <c r="J488" s="2">
        <f>_xlfn.STDEV.P(Table134589[[#This Row],[Estimated costs 1]:[Estimated costs 20]])</f>
        <v>0</v>
      </c>
      <c r="K488" s="2" t="e">
        <f>Table134589[[#This Row],[Dev]]/Table134589[[#This Row],[Mean]]*100</f>
        <v>#DIV/0!</v>
      </c>
      <c r="L488" s="2">
        <f>Table134589[[#This Row],[Estimated costs 1]]-Table134589[[#This Row],[Actual cost]]</f>
        <v>0</v>
      </c>
      <c r="M488" s="2" t="e">
        <f>Table134589[[#This Row],[Diff 1]]/Table134589[[#This Row],[Actual cost]]*100</f>
        <v>#DIV/0!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</row>
    <row r="489" spans="1:33" x14ac:dyDescent="0.3">
      <c r="A489" t="s">
        <v>509</v>
      </c>
      <c r="B489">
        <v>487</v>
      </c>
      <c r="C489" t="str">
        <f>LEFT(Table134589[[#This Row],[Contingency id]])</f>
        <v>B</v>
      </c>
      <c r="D489">
        <v>0</v>
      </c>
      <c r="E489">
        <v>1.02941176470588</v>
      </c>
      <c r="F489">
        <v>70</v>
      </c>
      <c r="G489">
        <v>68</v>
      </c>
      <c r="H489">
        <v>0</v>
      </c>
      <c r="I489" s="2">
        <f>AVERAGE(Table134589[[#This Row],[Estimated costs 1]:[Estimated costs 20]])</f>
        <v>0</v>
      </c>
      <c r="J489" s="2">
        <f>_xlfn.STDEV.P(Table134589[[#This Row],[Estimated costs 1]:[Estimated costs 20]])</f>
        <v>0</v>
      </c>
      <c r="K489" s="2" t="e">
        <f>Table134589[[#This Row],[Dev]]/Table134589[[#This Row],[Mean]]*100</f>
        <v>#DIV/0!</v>
      </c>
      <c r="L489" s="2">
        <f>Table134589[[#This Row],[Estimated costs 1]]-Table134589[[#This Row],[Actual cost]]</f>
        <v>0</v>
      </c>
      <c r="M489" s="2" t="e">
        <f>Table134589[[#This Row],[Diff 1]]/Table134589[[#This Row],[Actual cost]]*100</f>
        <v>#DIV/0!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</row>
    <row r="490" spans="1:33" x14ac:dyDescent="0.3">
      <c r="A490" t="s">
        <v>510</v>
      </c>
      <c r="B490">
        <v>488</v>
      </c>
      <c r="C490" t="str">
        <f>LEFT(Table134589[[#This Row],[Contingency id]])</f>
        <v>B</v>
      </c>
      <c r="D490">
        <v>0</v>
      </c>
      <c r="E490">
        <v>1.01449275362318</v>
      </c>
      <c r="F490">
        <v>70</v>
      </c>
      <c r="G490">
        <v>69</v>
      </c>
      <c r="H490">
        <v>0</v>
      </c>
      <c r="I490" s="2">
        <f>AVERAGE(Table134589[[#This Row],[Estimated costs 1]:[Estimated costs 20]])</f>
        <v>0</v>
      </c>
      <c r="J490" s="2">
        <f>_xlfn.STDEV.P(Table134589[[#This Row],[Estimated costs 1]:[Estimated costs 20]])</f>
        <v>0</v>
      </c>
      <c r="K490" s="2" t="e">
        <f>Table134589[[#This Row],[Dev]]/Table134589[[#This Row],[Mean]]*100</f>
        <v>#DIV/0!</v>
      </c>
      <c r="L490" s="2">
        <f>Table134589[[#This Row],[Estimated costs 1]]-Table134589[[#This Row],[Actual cost]]</f>
        <v>0</v>
      </c>
      <c r="M490" s="2" t="e">
        <f>Table134589[[#This Row],[Diff 1]]/Table134589[[#This Row],[Actual cost]]*100</f>
        <v>#DIV/0!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</row>
    <row r="491" spans="1:33" x14ac:dyDescent="0.3">
      <c r="A491" t="s">
        <v>511</v>
      </c>
      <c r="B491">
        <v>489</v>
      </c>
      <c r="C491" t="str">
        <f>LEFT(Table134589[[#This Row],[Contingency id]])</f>
        <v>B</v>
      </c>
      <c r="D491">
        <v>0</v>
      </c>
      <c r="E491">
        <v>1.01449275362318</v>
      </c>
      <c r="F491">
        <v>70</v>
      </c>
      <c r="G491">
        <v>69</v>
      </c>
      <c r="H491">
        <v>0</v>
      </c>
      <c r="I491" s="2">
        <f>AVERAGE(Table134589[[#This Row],[Estimated costs 1]:[Estimated costs 20]])</f>
        <v>0</v>
      </c>
      <c r="J491" s="2">
        <f>_xlfn.STDEV.P(Table134589[[#This Row],[Estimated costs 1]:[Estimated costs 20]])</f>
        <v>0</v>
      </c>
      <c r="K491" s="2" t="e">
        <f>Table134589[[#This Row],[Dev]]/Table134589[[#This Row],[Mean]]*100</f>
        <v>#DIV/0!</v>
      </c>
      <c r="L491" s="2">
        <f>Table134589[[#This Row],[Estimated costs 1]]-Table134589[[#This Row],[Actual cost]]</f>
        <v>0</v>
      </c>
      <c r="M491" s="2" t="e">
        <f>Table134589[[#This Row],[Diff 1]]/Table134589[[#This Row],[Actual cost]]*100</f>
        <v>#DIV/0!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</row>
    <row r="492" spans="1:33" x14ac:dyDescent="0.3">
      <c r="A492" t="s">
        <v>512</v>
      </c>
      <c r="B492">
        <v>490</v>
      </c>
      <c r="C492" t="str">
        <f>LEFT(Table134589[[#This Row],[Contingency id]])</f>
        <v>B</v>
      </c>
      <c r="D492">
        <v>0</v>
      </c>
      <c r="E492">
        <v>1.0447761194029801</v>
      </c>
      <c r="F492">
        <v>70</v>
      </c>
      <c r="G492">
        <v>67</v>
      </c>
      <c r="H492">
        <v>0</v>
      </c>
      <c r="I492" s="2">
        <f>AVERAGE(Table134589[[#This Row],[Estimated costs 1]:[Estimated costs 20]])</f>
        <v>0</v>
      </c>
      <c r="J492" s="2">
        <f>_xlfn.STDEV.P(Table134589[[#This Row],[Estimated costs 1]:[Estimated costs 20]])</f>
        <v>0</v>
      </c>
      <c r="K492" s="2" t="e">
        <f>Table134589[[#This Row],[Dev]]/Table134589[[#This Row],[Mean]]*100</f>
        <v>#DIV/0!</v>
      </c>
      <c r="L492" s="2">
        <f>Table134589[[#This Row],[Estimated costs 1]]-Table134589[[#This Row],[Actual cost]]</f>
        <v>0</v>
      </c>
      <c r="M492" s="2" t="e">
        <f>Table134589[[#This Row],[Diff 1]]/Table134589[[#This Row],[Actual cost]]*100</f>
        <v>#DIV/0!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</row>
    <row r="493" spans="1:33" x14ac:dyDescent="0.3">
      <c r="A493" t="s">
        <v>513</v>
      </c>
      <c r="B493">
        <v>491</v>
      </c>
      <c r="C493" t="str">
        <f>LEFT(Table134589[[#This Row],[Contingency id]])</f>
        <v>B</v>
      </c>
      <c r="D493">
        <v>0</v>
      </c>
      <c r="E493">
        <v>1.02941176470588</v>
      </c>
      <c r="F493">
        <v>70</v>
      </c>
      <c r="G493">
        <v>68</v>
      </c>
      <c r="H493">
        <v>0</v>
      </c>
      <c r="I493" s="2">
        <f>AVERAGE(Table134589[[#This Row],[Estimated costs 1]:[Estimated costs 20]])</f>
        <v>0</v>
      </c>
      <c r="J493" s="2">
        <f>_xlfn.STDEV.P(Table134589[[#This Row],[Estimated costs 1]:[Estimated costs 20]])</f>
        <v>0</v>
      </c>
      <c r="K493" s="2" t="e">
        <f>Table134589[[#This Row],[Dev]]/Table134589[[#This Row],[Mean]]*100</f>
        <v>#DIV/0!</v>
      </c>
      <c r="L493" s="2">
        <f>Table134589[[#This Row],[Estimated costs 1]]-Table134589[[#This Row],[Actual cost]]</f>
        <v>0</v>
      </c>
      <c r="M493" s="2" t="e">
        <f>Table134589[[#This Row],[Diff 1]]/Table134589[[#This Row],[Actual cost]]*100</f>
        <v>#DIV/0!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</row>
    <row r="494" spans="1:33" x14ac:dyDescent="0.3">
      <c r="A494" t="s">
        <v>514</v>
      </c>
      <c r="B494">
        <v>492</v>
      </c>
      <c r="C494" t="str">
        <f>LEFT(Table134589[[#This Row],[Contingency id]])</f>
        <v>B</v>
      </c>
      <c r="D494">
        <v>0</v>
      </c>
      <c r="E494">
        <v>1.0243902439024299</v>
      </c>
      <c r="F494">
        <v>84</v>
      </c>
      <c r="G494">
        <v>82</v>
      </c>
      <c r="H494">
        <v>0</v>
      </c>
      <c r="I494" s="2">
        <f>AVERAGE(Table134589[[#This Row],[Estimated costs 1]:[Estimated costs 20]])</f>
        <v>0</v>
      </c>
      <c r="J494" s="2">
        <f>_xlfn.STDEV.P(Table134589[[#This Row],[Estimated costs 1]:[Estimated costs 20]])</f>
        <v>0</v>
      </c>
      <c r="K494" s="2" t="e">
        <f>Table134589[[#This Row],[Dev]]/Table134589[[#This Row],[Mean]]*100</f>
        <v>#DIV/0!</v>
      </c>
      <c r="L494" s="2">
        <f>Table134589[[#This Row],[Estimated costs 1]]-Table134589[[#This Row],[Actual cost]]</f>
        <v>0</v>
      </c>
      <c r="M494" s="2" t="e">
        <f>Table134589[[#This Row],[Diff 1]]/Table134589[[#This Row],[Actual cost]]*100</f>
        <v>#DIV/0!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</row>
    <row r="495" spans="1:33" x14ac:dyDescent="0.3">
      <c r="A495" t="s">
        <v>515</v>
      </c>
      <c r="B495">
        <v>493</v>
      </c>
      <c r="C495" t="str">
        <f>LEFT(Table134589[[#This Row],[Contingency id]])</f>
        <v>B</v>
      </c>
      <c r="D495">
        <v>0</v>
      </c>
      <c r="E495">
        <v>1.01204819277108</v>
      </c>
      <c r="F495">
        <v>84</v>
      </c>
      <c r="G495">
        <v>83</v>
      </c>
      <c r="H495">
        <v>0</v>
      </c>
      <c r="I495" s="2">
        <f>AVERAGE(Table134589[[#This Row],[Estimated costs 1]:[Estimated costs 20]])</f>
        <v>0</v>
      </c>
      <c r="J495" s="2">
        <f>_xlfn.STDEV.P(Table134589[[#This Row],[Estimated costs 1]:[Estimated costs 20]])</f>
        <v>0</v>
      </c>
      <c r="K495" s="2" t="e">
        <f>Table134589[[#This Row],[Dev]]/Table134589[[#This Row],[Mean]]*100</f>
        <v>#DIV/0!</v>
      </c>
      <c r="L495" s="2">
        <f>Table134589[[#This Row],[Estimated costs 1]]-Table134589[[#This Row],[Actual cost]]</f>
        <v>0</v>
      </c>
      <c r="M495" s="2" t="e">
        <f>Table134589[[#This Row],[Diff 1]]/Table134589[[#This Row],[Actual cost]]*100</f>
        <v>#DIV/0!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</row>
    <row r="496" spans="1:33" x14ac:dyDescent="0.3">
      <c r="A496" t="s">
        <v>516</v>
      </c>
      <c r="B496">
        <v>494</v>
      </c>
      <c r="C496" t="str">
        <f>LEFT(Table134589[[#This Row],[Contingency id]])</f>
        <v>B</v>
      </c>
      <c r="D496">
        <v>0</v>
      </c>
      <c r="E496">
        <v>1.0588235294117601</v>
      </c>
      <c r="F496">
        <v>108</v>
      </c>
      <c r="G496">
        <v>102</v>
      </c>
      <c r="H496">
        <v>0</v>
      </c>
      <c r="I496" s="2">
        <f>AVERAGE(Table134589[[#This Row],[Estimated costs 1]:[Estimated costs 20]])</f>
        <v>0</v>
      </c>
      <c r="J496" s="2">
        <f>_xlfn.STDEV.P(Table134589[[#This Row],[Estimated costs 1]:[Estimated costs 20]])</f>
        <v>0</v>
      </c>
      <c r="K496" s="2" t="e">
        <f>Table134589[[#This Row],[Dev]]/Table134589[[#This Row],[Mean]]*100</f>
        <v>#DIV/0!</v>
      </c>
      <c r="L496" s="2">
        <f>Table134589[[#This Row],[Estimated costs 1]]-Table134589[[#This Row],[Actual cost]]</f>
        <v>0</v>
      </c>
      <c r="M496" s="2" t="e">
        <f>Table134589[[#This Row],[Diff 1]]/Table134589[[#This Row],[Actual cost]]*100</f>
        <v>#DIV/0!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</row>
    <row r="497" spans="1:33" x14ac:dyDescent="0.3">
      <c r="A497" t="s">
        <v>517</v>
      </c>
      <c r="B497">
        <v>495</v>
      </c>
      <c r="C497" t="str">
        <f>LEFT(Table134589[[#This Row],[Contingency id]])</f>
        <v>B</v>
      </c>
      <c r="D497">
        <v>0</v>
      </c>
      <c r="E497">
        <v>1.0093457943925199</v>
      </c>
      <c r="F497">
        <v>108</v>
      </c>
      <c r="G497">
        <v>107</v>
      </c>
      <c r="H497">
        <v>0</v>
      </c>
      <c r="I497" s="2">
        <f>AVERAGE(Table134589[[#This Row],[Estimated costs 1]:[Estimated costs 20]])</f>
        <v>0</v>
      </c>
      <c r="J497" s="2">
        <f>_xlfn.STDEV.P(Table134589[[#This Row],[Estimated costs 1]:[Estimated costs 20]])</f>
        <v>0</v>
      </c>
      <c r="K497" s="2" t="e">
        <f>Table134589[[#This Row],[Dev]]/Table134589[[#This Row],[Mean]]*100</f>
        <v>#DIV/0!</v>
      </c>
      <c r="L497" s="2">
        <f>Table134589[[#This Row],[Estimated costs 1]]-Table134589[[#This Row],[Actual cost]]</f>
        <v>0</v>
      </c>
      <c r="M497" s="2" t="e">
        <f>Table134589[[#This Row],[Diff 1]]/Table134589[[#This Row],[Actual cost]]*100</f>
        <v>#DIV/0!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</row>
    <row r="498" spans="1:33" x14ac:dyDescent="0.3">
      <c r="A498" t="s">
        <v>518</v>
      </c>
      <c r="B498">
        <v>496</v>
      </c>
      <c r="C498" t="str">
        <f>LEFT(Table134589[[#This Row],[Contingency id]])</f>
        <v>B</v>
      </c>
      <c r="D498">
        <v>0</v>
      </c>
      <c r="E498">
        <v>1.08</v>
      </c>
      <c r="F498">
        <v>108</v>
      </c>
      <c r="G498">
        <v>100</v>
      </c>
      <c r="H498">
        <v>0</v>
      </c>
      <c r="I498" s="2">
        <f>AVERAGE(Table134589[[#This Row],[Estimated costs 1]:[Estimated costs 20]])</f>
        <v>0</v>
      </c>
      <c r="J498" s="2">
        <f>_xlfn.STDEV.P(Table134589[[#This Row],[Estimated costs 1]:[Estimated costs 20]])</f>
        <v>0</v>
      </c>
      <c r="K498" s="2" t="e">
        <f>Table134589[[#This Row],[Dev]]/Table134589[[#This Row],[Mean]]*100</f>
        <v>#DIV/0!</v>
      </c>
      <c r="L498" s="2">
        <f>Table134589[[#This Row],[Estimated costs 1]]-Table134589[[#This Row],[Actual cost]]</f>
        <v>0</v>
      </c>
      <c r="M498" s="2" t="e">
        <f>Table134589[[#This Row],[Diff 1]]/Table134589[[#This Row],[Actual cost]]*100</f>
        <v>#DIV/0!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</row>
    <row r="499" spans="1:33" x14ac:dyDescent="0.3">
      <c r="A499" t="s">
        <v>519</v>
      </c>
      <c r="B499">
        <v>497</v>
      </c>
      <c r="C499" t="str">
        <f>LEFT(Table134589[[#This Row],[Contingency id]])</f>
        <v>B</v>
      </c>
      <c r="D499">
        <v>0</v>
      </c>
      <c r="E499">
        <v>1.02857142857142</v>
      </c>
      <c r="F499">
        <v>108</v>
      </c>
      <c r="G499">
        <v>105</v>
      </c>
      <c r="H499">
        <v>0</v>
      </c>
      <c r="I499" s="2">
        <f>AVERAGE(Table134589[[#This Row],[Estimated costs 1]:[Estimated costs 20]])</f>
        <v>0</v>
      </c>
      <c r="J499" s="2">
        <f>_xlfn.STDEV.P(Table134589[[#This Row],[Estimated costs 1]:[Estimated costs 20]])</f>
        <v>0</v>
      </c>
      <c r="K499" s="2" t="e">
        <f>Table134589[[#This Row],[Dev]]/Table134589[[#This Row],[Mean]]*100</f>
        <v>#DIV/0!</v>
      </c>
      <c r="L499" s="2">
        <f>Table134589[[#This Row],[Estimated costs 1]]-Table134589[[#This Row],[Actual cost]]</f>
        <v>0</v>
      </c>
      <c r="M499" s="2" t="e">
        <f>Table134589[[#This Row],[Diff 1]]/Table134589[[#This Row],[Actual cost]]*100</f>
        <v>#DIV/0!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</row>
    <row r="500" spans="1:33" x14ac:dyDescent="0.3">
      <c r="A500" t="s">
        <v>520</v>
      </c>
      <c r="B500">
        <v>498</v>
      </c>
      <c r="C500" t="str">
        <f>LEFT(Table134589[[#This Row],[Contingency id]])</f>
        <v>B</v>
      </c>
      <c r="D500">
        <v>0</v>
      </c>
      <c r="E500">
        <v>1.0166666666666599</v>
      </c>
      <c r="F500">
        <v>122</v>
      </c>
      <c r="G500">
        <v>120</v>
      </c>
      <c r="H500">
        <v>0</v>
      </c>
      <c r="I500" s="2">
        <f>AVERAGE(Table134589[[#This Row],[Estimated costs 1]:[Estimated costs 20]])</f>
        <v>0</v>
      </c>
      <c r="J500" s="2">
        <f>_xlfn.STDEV.P(Table134589[[#This Row],[Estimated costs 1]:[Estimated costs 20]])</f>
        <v>0</v>
      </c>
      <c r="K500" s="2" t="e">
        <f>Table134589[[#This Row],[Dev]]/Table134589[[#This Row],[Mean]]*100</f>
        <v>#DIV/0!</v>
      </c>
      <c r="L500" s="2">
        <f>Table134589[[#This Row],[Estimated costs 1]]-Table134589[[#This Row],[Actual cost]]</f>
        <v>0</v>
      </c>
      <c r="M500" s="2" t="e">
        <f>Table134589[[#This Row],[Diff 1]]/Table134589[[#This Row],[Actual cost]]*100</f>
        <v>#DIV/0!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</row>
    <row r="501" spans="1:33" x14ac:dyDescent="0.3">
      <c r="A501" t="s">
        <v>521</v>
      </c>
      <c r="B501">
        <v>499</v>
      </c>
      <c r="C501" t="str">
        <f>LEFT(Table134589[[#This Row],[Contingency id]])</f>
        <v>B</v>
      </c>
      <c r="D501">
        <v>0</v>
      </c>
      <c r="E501">
        <v>1.02857142857142</v>
      </c>
      <c r="F501">
        <v>108</v>
      </c>
      <c r="G501">
        <v>105</v>
      </c>
      <c r="H501">
        <v>0</v>
      </c>
      <c r="I501" s="2">
        <f>AVERAGE(Table134589[[#This Row],[Estimated costs 1]:[Estimated costs 20]])</f>
        <v>0</v>
      </c>
      <c r="J501" s="2">
        <f>_xlfn.STDEV.P(Table134589[[#This Row],[Estimated costs 1]:[Estimated costs 20]])</f>
        <v>0</v>
      </c>
      <c r="K501" s="2" t="e">
        <f>Table134589[[#This Row],[Dev]]/Table134589[[#This Row],[Mean]]*100</f>
        <v>#DIV/0!</v>
      </c>
      <c r="L501" s="2">
        <f>Table134589[[#This Row],[Estimated costs 1]]-Table134589[[#This Row],[Actual cost]]</f>
        <v>0</v>
      </c>
      <c r="M501" s="2" t="e">
        <f>Table134589[[#This Row],[Diff 1]]/Table134589[[#This Row],[Actual cost]]*100</f>
        <v>#DIV/0!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</row>
    <row r="502" spans="1:33" x14ac:dyDescent="0.3">
      <c r="A502" t="s">
        <v>522</v>
      </c>
      <c r="B502">
        <v>500</v>
      </c>
      <c r="C502" t="str">
        <f>LEFT(Table134589[[#This Row],[Contingency id]])</f>
        <v>B</v>
      </c>
      <c r="D502">
        <v>0</v>
      </c>
      <c r="E502">
        <v>1.0384615384615301</v>
      </c>
      <c r="F502">
        <v>108</v>
      </c>
      <c r="G502">
        <v>104</v>
      </c>
      <c r="H502">
        <v>0</v>
      </c>
      <c r="I502" s="2">
        <f>AVERAGE(Table134589[[#This Row],[Estimated costs 1]:[Estimated costs 20]])</f>
        <v>0</v>
      </c>
      <c r="J502" s="2">
        <f>_xlfn.STDEV.P(Table134589[[#This Row],[Estimated costs 1]:[Estimated costs 20]])</f>
        <v>0</v>
      </c>
      <c r="K502" s="2" t="e">
        <f>Table134589[[#This Row],[Dev]]/Table134589[[#This Row],[Mean]]*100</f>
        <v>#DIV/0!</v>
      </c>
      <c r="L502" s="2">
        <f>Table134589[[#This Row],[Estimated costs 1]]-Table134589[[#This Row],[Actual cost]]</f>
        <v>0</v>
      </c>
      <c r="M502" s="2" t="e">
        <f>Table134589[[#This Row],[Diff 1]]/Table134589[[#This Row],[Actual cost]]*100</f>
        <v>#DIV/0!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</row>
    <row r="503" spans="1:33" x14ac:dyDescent="0.3">
      <c r="A503" t="s">
        <v>523</v>
      </c>
      <c r="B503">
        <v>501</v>
      </c>
      <c r="C503" t="str">
        <f>LEFT(Table134589[[#This Row],[Contingency id]])</f>
        <v>B</v>
      </c>
      <c r="D503">
        <v>0</v>
      </c>
      <c r="E503">
        <v>1.0909090909090899</v>
      </c>
      <c r="F503">
        <v>108</v>
      </c>
      <c r="G503">
        <v>99</v>
      </c>
      <c r="H503">
        <v>0</v>
      </c>
      <c r="I503" s="2">
        <f>AVERAGE(Table134589[[#This Row],[Estimated costs 1]:[Estimated costs 20]])</f>
        <v>0</v>
      </c>
      <c r="J503" s="2">
        <f>_xlfn.STDEV.P(Table134589[[#This Row],[Estimated costs 1]:[Estimated costs 20]])</f>
        <v>0</v>
      </c>
      <c r="K503" s="2" t="e">
        <f>Table134589[[#This Row],[Dev]]/Table134589[[#This Row],[Mean]]*100</f>
        <v>#DIV/0!</v>
      </c>
      <c r="L503" s="2">
        <f>Table134589[[#This Row],[Estimated costs 1]]-Table134589[[#This Row],[Actual cost]]</f>
        <v>0</v>
      </c>
      <c r="M503" s="2" t="e">
        <f>Table134589[[#This Row],[Diff 1]]/Table134589[[#This Row],[Actual cost]]*100</f>
        <v>#DIV/0!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</row>
    <row r="504" spans="1:33" x14ac:dyDescent="0.3">
      <c r="A504" t="s">
        <v>524</v>
      </c>
      <c r="B504">
        <v>502</v>
      </c>
      <c r="C504" t="str">
        <f>LEFT(Table134589[[#This Row],[Contingency id]])</f>
        <v>B</v>
      </c>
      <c r="D504">
        <v>0</v>
      </c>
      <c r="E504">
        <v>1.0588235294117601</v>
      </c>
      <c r="F504">
        <v>108</v>
      </c>
      <c r="G504">
        <v>102</v>
      </c>
      <c r="H504">
        <v>0</v>
      </c>
      <c r="I504" s="2">
        <f>AVERAGE(Table134589[[#This Row],[Estimated costs 1]:[Estimated costs 20]])</f>
        <v>0</v>
      </c>
      <c r="J504" s="2">
        <f>_xlfn.STDEV.P(Table134589[[#This Row],[Estimated costs 1]:[Estimated costs 20]])</f>
        <v>0</v>
      </c>
      <c r="K504" s="2" t="e">
        <f>Table134589[[#This Row],[Dev]]/Table134589[[#This Row],[Mean]]*100</f>
        <v>#DIV/0!</v>
      </c>
      <c r="L504" s="2">
        <f>Table134589[[#This Row],[Estimated costs 1]]-Table134589[[#This Row],[Actual cost]]</f>
        <v>0</v>
      </c>
      <c r="M504" s="2" t="e">
        <f>Table134589[[#This Row],[Diff 1]]/Table134589[[#This Row],[Actual cost]]*100</f>
        <v>#DIV/0!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</row>
    <row r="505" spans="1:33" x14ac:dyDescent="0.3">
      <c r="A505" t="s">
        <v>525</v>
      </c>
      <c r="B505">
        <v>503</v>
      </c>
      <c r="C505" t="str">
        <f>LEFT(Table134589[[#This Row],[Contingency id]])</f>
        <v>B</v>
      </c>
      <c r="D505">
        <v>0</v>
      </c>
      <c r="E505">
        <v>1.0588235294117601</v>
      </c>
      <c r="F505">
        <v>108</v>
      </c>
      <c r="G505">
        <v>102</v>
      </c>
      <c r="H505">
        <v>0</v>
      </c>
      <c r="I505" s="2">
        <f>AVERAGE(Table134589[[#This Row],[Estimated costs 1]:[Estimated costs 20]])</f>
        <v>0</v>
      </c>
      <c r="J505" s="2">
        <f>_xlfn.STDEV.P(Table134589[[#This Row],[Estimated costs 1]:[Estimated costs 20]])</f>
        <v>0</v>
      </c>
      <c r="K505" s="2" t="e">
        <f>Table134589[[#This Row],[Dev]]/Table134589[[#This Row],[Mean]]*100</f>
        <v>#DIV/0!</v>
      </c>
      <c r="L505" s="2">
        <f>Table134589[[#This Row],[Estimated costs 1]]-Table134589[[#This Row],[Actual cost]]</f>
        <v>0</v>
      </c>
      <c r="M505" s="2" t="e">
        <f>Table134589[[#This Row],[Diff 1]]/Table134589[[#This Row],[Actual cost]]*100</f>
        <v>#DIV/0!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</row>
    <row r="506" spans="1:33" x14ac:dyDescent="0.3">
      <c r="A506" t="s">
        <v>526</v>
      </c>
      <c r="B506">
        <v>504</v>
      </c>
      <c r="C506" t="str">
        <f>LEFT(Table134589[[#This Row],[Contingency id]])</f>
        <v>B</v>
      </c>
      <c r="D506">
        <v>0</v>
      </c>
      <c r="E506">
        <v>1.0384615384615301</v>
      </c>
      <c r="F506">
        <v>108</v>
      </c>
      <c r="G506">
        <v>104</v>
      </c>
      <c r="H506">
        <v>0</v>
      </c>
      <c r="I506" s="2">
        <f>AVERAGE(Table134589[[#This Row],[Estimated costs 1]:[Estimated costs 20]])</f>
        <v>0</v>
      </c>
      <c r="J506" s="2">
        <f>_xlfn.STDEV.P(Table134589[[#This Row],[Estimated costs 1]:[Estimated costs 20]])</f>
        <v>0</v>
      </c>
      <c r="K506" s="2" t="e">
        <f>Table134589[[#This Row],[Dev]]/Table134589[[#This Row],[Mean]]*100</f>
        <v>#DIV/0!</v>
      </c>
      <c r="L506" s="2">
        <f>Table134589[[#This Row],[Estimated costs 1]]-Table134589[[#This Row],[Actual cost]]</f>
        <v>0</v>
      </c>
      <c r="M506" s="2" t="e">
        <f>Table134589[[#This Row],[Diff 1]]/Table134589[[#This Row],[Actual cost]]*100</f>
        <v>#DIV/0!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</row>
    <row r="507" spans="1:33" x14ac:dyDescent="0.3">
      <c r="A507" t="s">
        <v>527</v>
      </c>
      <c r="B507">
        <v>505</v>
      </c>
      <c r="C507" t="str">
        <f>LEFT(Table134589[[#This Row],[Contingency id]])</f>
        <v>B</v>
      </c>
      <c r="D507">
        <v>0</v>
      </c>
      <c r="E507">
        <v>1.0333333333333301</v>
      </c>
      <c r="F507">
        <v>62</v>
      </c>
      <c r="G507">
        <v>60</v>
      </c>
      <c r="H507">
        <v>0</v>
      </c>
      <c r="I507" s="2">
        <f>AVERAGE(Table134589[[#This Row],[Estimated costs 1]:[Estimated costs 20]])</f>
        <v>0</v>
      </c>
      <c r="J507" s="2">
        <f>_xlfn.STDEV.P(Table134589[[#This Row],[Estimated costs 1]:[Estimated costs 20]])</f>
        <v>0</v>
      </c>
      <c r="K507" s="2" t="e">
        <f>Table134589[[#This Row],[Dev]]/Table134589[[#This Row],[Mean]]*100</f>
        <v>#DIV/0!</v>
      </c>
      <c r="L507" s="2">
        <f>Table134589[[#This Row],[Estimated costs 1]]-Table134589[[#This Row],[Actual cost]]</f>
        <v>0</v>
      </c>
      <c r="M507" s="2" t="e">
        <f>Table134589[[#This Row],[Diff 1]]/Table134589[[#This Row],[Actual cost]]*100</f>
        <v>#DIV/0!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</row>
    <row r="508" spans="1:33" x14ac:dyDescent="0.3">
      <c r="A508" t="s">
        <v>528</v>
      </c>
      <c r="B508">
        <v>506</v>
      </c>
      <c r="C508" t="str">
        <f>LEFT(Table134589[[#This Row],[Contingency id]])</f>
        <v>B</v>
      </c>
      <c r="D508">
        <v>0</v>
      </c>
      <c r="E508">
        <v>1.0333333333333301</v>
      </c>
      <c r="F508">
        <v>62</v>
      </c>
      <c r="G508">
        <v>60</v>
      </c>
      <c r="H508">
        <v>0</v>
      </c>
      <c r="I508" s="2">
        <f>AVERAGE(Table134589[[#This Row],[Estimated costs 1]:[Estimated costs 20]])</f>
        <v>0</v>
      </c>
      <c r="J508" s="2">
        <f>_xlfn.STDEV.P(Table134589[[#This Row],[Estimated costs 1]:[Estimated costs 20]])</f>
        <v>0</v>
      </c>
      <c r="K508" s="2" t="e">
        <f>Table134589[[#This Row],[Dev]]/Table134589[[#This Row],[Mean]]*100</f>
        <v>#DIV/0!</v>
      </c>
      <c r="L508" s="2">
        <f>Table134589[[#This Row],[Estimated costs 1]]-Table134589[[#This Row],[Actual cost]]</f>
        <v>0</v>
      </c>
      <c r="M508" s="2" t="e">
        <f>Table134589[[#This Row],[Diff 1]]/Table134589[[#This Row],[Actual cost]]*100</f>
        <v>#DIV/0!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</row>
    <row r="509" spans="1:33" x14ac:dyDescent="0.3">
      <c r="A509" t="s">
        <v>529</v>
      </c>
      <c r="B509">
        <v>507</v>
      </c>
      <c r="C509" t="str">
        <f>LEFT(Table134589[[#This Row],[Contingency id]])</f>
        <v>B</v>
      </c>
      <c r="D509">
        <v>0</v>
      </c>
      <c r="E509">
        <v>1</v>
      </c>
      <c r="F509">
        <v>62</v>
      </c>
      <c r="G509">
        <v>62</v>
      </c>
      <c r="H509">
        <v>0</v>
      </c>
      <c r="I509" s="2">
        <f>AVERAGE(Table134589[[#This Row],[Estimated costs 1]:[Estimated costs 20]])</f>
        <v>0</v>
      </c>
      <c r="J509" s="2">
        <f>_xlfn.STDEV.P(Table134589[[#This Row],[Estimated costs 1]:[Estimated costs 20]])</f>
        <v>0</v>
      </c>
      <c r="K509" s="2" t="e">
        <f>Table134589[[#This Row],[Dev]]/Table134589[[#This Row],[Mean]]*100</f>
        <v>#DIV/0!</v>
      </c>
      <c r="L509" s="2">
        <f>Table134589[[#This Row],[Estimated costs 1]]-Table134589[[#This Row],[Actual cost]]</f>
        <v>0</v>
      </c>
      <c r="M509" s="2" t="e">
        <f>Table134589[[#This Row],[Diff 1]]/Table134589[[#This Row],[Actual cost]]*100</f>
        <v>#DIV/0!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</row>
    <row r="510" spans="1:33" x14ac:dyDescent="0.3">
      <c r="A510" t="s">
        <v>530</v>
      </c>
      <c r="B510">
        <v>508</v>
      </c>
      <c r="C510" t="str">
        <f>LEFT(Table134589[[#This Row],[Contingency id]])</f>
        <v>B</v>
      </c>
      <c r="D510">
        <v>0</v>
      </c>
      <c r="E510">
        <v>1.0508474576271101</v>
      </c>
      <c r="F510">
        <v>62</v>
      </c>
      <c r="G510">
        <v>59</v>
      </c>
      <c r="H510">
        <v>0</v>
      </c>
      <c r="I510" s="2">
        <f>AVERAGE(Table134589[[#This Row],[Estimated costs 1]:[Estimated costs 20]])</f>
        <v>0</v>
      </c>
      <c r="J510" s="2">
        <f>_xlfn.STDEV.P(Table134589[[#This Row],[Estimated costs 1]:[Estimated costs 20]])</f>
        <v>0</v>
      </c>
      <c r="K510" s="2" t="e">
        <f>Table134589[[#This Row],[Dev]]/Table134589[[#This Row],[Mean]]*100</f>
        <v>#DIV/0!</v>
      </c>
      <c r="L510" s="2">
        <f>Table134589[[#This Row],[Estimated costs 1]]-Table134589[[#This Row],[Actual cost]]</f>
        <v>0</v>
      </c>
      <c r="M510" s="2" t="e">
        <f>Table134589[[#This Row],[Diff 1]]/Table134589[[#This Row],[Actual cost]]*100</f>
        <v>#DIV/0!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</row>
    <row r="511" spans="1:33" x14ac:dyDescent="0.3">
      <c r="A511" t="s">
        <v>531</v>
      </c>
      <c r="B511">
        <v>509</v>
      </c>
      <c r="C511" t="str">
        <f>LEFT(Table134589[[#This Row],[Contingency id]])</f>
        <v>B</v>
      </c>
      <c r="D511">
        <v>0</v>
      </c>
      <c r="E511">
        <v>1.0163934426229499</v>
      </c>
      <c r="F511">
        <v>62</v>
      </c>
      <c r="G511">
        <v>61</v>
      </c>
      <c r="H511">
        <v>0</v>
      </c>
      <c r="I511" s="2">
        <f>AVERAGE(Table134589[[#This Row],[Estimated costs 1]:[Estimated costs 20]])</f>
        <v>0</v>
      </c>
      <c r="J511" s="2">
        <f>_xlfn.STDEV.P(Table134589[[#This Row],[Estimated costs 1]:[Estimated costs 20]])</f>
        <v>0</v>
      </c>
      <c r="K511" s="2" t="e">
        <f>Table134589[[#This Row],[Dev]]/Table134589[[#This Row],[Mean]]*100</f>
        <v>#DIV/0!</v>
      </c>
      <c r="L511" s="2">
        <f>Table134589[[#This Row],[Estimated costs 1]]-Table134589[[#This Row],[Actual cost]]</f>
        <v>0</v>
      </c>
      <c r="M511" s="2" t="e">
        <f>Table134589[[#This Row],[Diff 1]]/Table134589[[#This Row],[Actual cost]]*100</f>
        <v>#DIV/0!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</row>
    <row r="512" spans="1:33" x14ac:dyDescent="0.3">
      <c r="A512" t="s">
        <v>532</v>
      </c>
      <c r="B512">
        <v>510</v>
      </c>
      <c r="C512" t="str">
        <f>LEFT(Table134589[[#This Row],[Contingency id]])</f>
        <v>B</v>
      </c>
      <c r="D512">
        <v>0</v>
      </c>
      <c r="E512">
        <v>1.0508474576271101</v>
      </c>
      <c r="F512">
        <v>62</v>
      </c>
      <c r="G512">
        <v>59</v>
      </c>
      <c r="H512">
        <v>0</v>
      </c>
      <c r="I512" s="2">
        <f>AVERAGE(Table134589[[#This Row],[Estimated costs 1]:[Estimated costs 20]])</f>
        <v>0</v>
      </c>
      <c r="J512" s="2">
        <f>_xlfn.STDEV.P(Table134589[[#This Row],[Estimated costs 1]:[Estimated costs 20]])</f>
        <v>0</v>
      </c>
      <c r="K512" s="2" t="e">
        <f>Table134589[[#This Row],[Dev]]/Table134589[[#This Row],[Mean]]*100</f>
        <v>#DIV/0!</v>
      </c>
      <c r="L512" s="2">
        <f>Table134589[[#This Row],[Estimated costs 1]]-Table134589[[#This Row],[Actual cost]]</f>
        <v>0</v>
      </c>
      <c r="M512" s="2" t="e">
        <f>Table134589[[#This Row],[Diff 1]]/Table134589[[#This Row],[Actual cost]]*100</f>
        <v>#DIV/0!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</row>
    <row r="513" spans="1:33" x14ac:dyDescent="0.3">
      <c r="A513" t="s">
        <v>533</v>
      </c>
      <c r="B513">
        <v>511</v>
      </c>
      <c r="C513" t="str">
        <f>LEFT(Table134589[[#This Row],[Contingency id]])</f>
        <v>B</v>
      </c>
      <c r="D513">
        <v>0</v>
      </c>
      <c r="E513">
        <v>1</v>
      </c>
      <c r="F513">
        <v>62</v>
      </c>
      <c r="G513">
        <v>62</v>
      </c>
      <c r="H513">
        <v>0</v>
      </c>
      <c r="I513" s="2">
        <f>AVERAGE(Table134589[[#This Row],[Estimated costs 1]:[Estimated costs 20]])</f>
        <v>0</v>
      </c>
      <c r="J513" s="2">
        <f>_xlfn.STDEV.P(Table134589[[#This Row],[Estimated costs 1]:[Estimated costs 20]])</f>
        <v>0</v>
      </c>
      <c r="K513" s="2" t="e">
        <f>Table134589[[#This Row],[Dev]]/Table134589[[#This Row],[Mean]]*100</f>
        <v>#DIV/0!</v>
      </c>
      <c r="L513" s="2">
        <f>Table134589[[#This Row],[Estimated costs 1]]-Table134589[[#This Row],[Actual cost]]</f>
        <v>0</v>
      </c>
      <c r="M513" s="2" t="e">
        <f>Table134589[[#This Row],[Diff 1]]/Table134589[[#This Row],[Actual cost]]*100</f>
        <v>#DIV/0!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</row>
    <row r="514" spans="1:33" x14ac:dyDescent="0.3">
      <c r="A514" t="s">
        <v>534</v>
      </c>
      <c r="B514">
        <v>512</v>
      </c>
      <c r="C514" t="str">
        <f>LEFT(Table134589[[#This Row],[Contingency id]])</f>
        <v>B</v>
      </c>
      <c r="D514">
        <v>0</v>
      </c>
      <c r="E514">
        <v>1.0333333333333301</v>
      </c>
      <c r="F514">
        <v>62</v>
      </c>
      <c r="G514">
        <v>60</v>
      </c>
      <c r="H514">
        <v>0</v>
      </c>
      <c r="I514" s="2">
        <f>AVERAGE(Table134589[[#This Row],[Estimated costs 1]:[Estimated costs 20]])</f>
        <v>0</v>
      </c>
      <c r="J514" s="2">
        <f>_xlfn.STDEV.P(Table134589[[#This Row],[Estimated costs 1]:[Estimated costs 20]])</f>
        <v>0</v>
      </c>
      <c r="K514" s="2" t="e">
        <f>Table134589[[#This Row],[Dev]]/Table134589[[#This Row],[Mean]]*100</f>
        <v>#DIV/0!</v>
      </c>
      <c r="L514" s="2">
        <f>Table134589[[#This Row],[Estimated costs 1]]-Table134589[[#This Row],[Actual cost]]</f>
        <v>0</v>
      </c>
      <c r="M514" s="2" t="e">
        <f>Table134589[[#This Row],[Diff 1]]/Table134589[[#This Row],[Actual cost]]*100</f>
        <v>#DIV/0!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</row>
    <row r="515" spans="1:33" x14ac:dyDescent="0.3">
      <c r="A515" t="s">
        <v>535</v>
      </c>
      <c r="B515">
        <v>513</v>
      </c>
      <c r="C515" t="str">
        <f>LEFT(Table134589[[#This Row],[Contingency id]])</f>
        <v>B</v>
      </c>
      <c r="D515">
        <v>0</v>
      </c>
      <c r="E515">
        <v>1.0163934426229499</v>
      </c>
      <c r="F515">
        <v>62</v>
      </c>
      <c r="G515">
        <v>61</v>
      </c>
      <c r="H515">
        <v>0</v>
      </c>
      <c r="I515" s="2">
        <f>AVERAGE(Table134589[[#This Row],[Estimated costs 1]:[Estimated costs 20]])</f>
        <v>0</v>
      </c>
      <c r="J515" s="2">
        <f>_xlfn.STDEV.P(Table134589[[#This Row],[Estimated costs 1]:[Estimated costs 20]])</f>
        <v>0</v>
      </c>
      <c r="K515" s="2" t="e">
        <f>Table134589[[#This Row],[Dev]]/Table134589[[#This Row],[Mean]]*100</f>
        <v>#DIV/0!</v>
      </c>
      <c r="L515" s="2">
        <f>Table134589[[#This Row],[Estimated costs 1]]-Table134589[[#This Row],[Actual cost]]</f>
        <v>0</v>
      </c>
      <c r="M515" s="2" t="e">
        <f>Table134589[[#This Row],[Diff 1]]/Table134589[[#This Row],[Actual cost]]*100</f>
        <v>#DIV/0!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</row>
    <row r="516" spans="1:33" x14ac:dyDescent="0.3">
      <c r="A516" t="s">
        <v>536</v>
      </c>
      <c r="B516">
        <v>514</v>
      </c>
      <c r="C516" t="str">
        <f>LEFT(Table134589[[#This Row],[Contingency id]])</f>
        <v>B</v>
      </c>
      <c r="D516">
        <v>0</v>
      </c>
      <c r="E516">
        <v>1.0333333333333301</v>
      </c>
      <c r="F516">
        <v>62</v>
      </c>
      <c r="G516">
        <v>60</v>
      </c>
      <c r="H516">
        <v>0</v>
      </c>
      <c r="I516" s="2">
        <f>AVERAGE(Table134589[[#This Row],[Estimated costs 1]:[Estimated costs 20]])</f>
        <v>0</v>
      </c>
      <c r="J516" s="2">
        <f>_xlfn.STDEV.P(Table134589[[#This Row],[Estimated costs 1]:[Estimated costs 20]])</f>
        <v>0</v>
      </c>
      <c r="K516" s="2" t="e">
        <f>Table134589[[#This Row],[Dev]]/Table134589[[#This Row],[Mean]]*100</f>
        <v>#DIV/0!</v>
      </c>
      <c r="L516" s="2">
        <f>Table134589[[#This Row],[Estimated costs 1]]-Table134589[[#This Row],[Actual cost]]</f>
        <v>0</v>
      </c>
      <c r="M516" s="2" t="e">
        <f>Table134589[[#This Row],[Diff 1]]/Table134589[[#This Row],[Actual cost]]*100</f>
        <v>#DIV/0!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</row>
    <row r="517" spans="1:33" x14ac:dyDescent="0.3">
      <c r="A517" t="s">
        <v>537</v>
      </c>
      <c r="B517">
        <v>515</v>
      </c>
      <c r="C517" t="str">
        <f>LEFT(Table134589[[#This Row],[Contingency id]])</f>
        <v>B</v>
      </c>
      <c r="D517">
        <v>0</v>
      </c>
      <c r="E517">
        <v>1.0877192982456101</v>
      </c>
      <c r="F517">
        <v>62</v>
      </c>
      <c r="G517">
        <v>57</v>
      </c>
      <c r="H517">
        <v>0</v>
      </c>
      <c r="I517" s="2">
        <f>AVERAGE(Table134589[[#This Row],[Estimated costs 1]:[Estimated costs 20]])</f>
        <v>0</v>
      </c>
      <c r="J517" s="2">
        <f>_xlfn.STDEV.P(Table134589[[#This Row],[Estimated costs 1]:[Estimated costs 20]])</f>
        <v>0</v>
      </c>
      <c r="K517" s="2" t="e">
        <f>Table134589[[#This Row],[Dev]]/Table134589[[#This Row],[Mean]]*100</f>
        <v>#DIV/0!</v>
      </c>
      <c r="L517" s="2">
        <f>Table134589[[#This Row],[Estimated costs 1]]-Table134589[[#This Row],[Actual cost]]</f>
        <v>0</v>
      </c>
      <c r="M517" s="2" t="e">
        <f>Table134589[[#This Row],[Diff 1]]/Table134589[[#This Row],[Actual cost]]*100</f>
        <v>#DIV/0!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</row>
    <row r="518" spans="1:33" x14ac:dyDescent="0.3">
      <c r="A518" t="s">
        <v>538</v>
      </c>
      <c r="B518">
        <v>516</v>
      </c>
      <c r="C518" t="str">
        <f>LEFT(Table134589[[#This Row],[Contingency id]])</f>
        <v>B</v>
      </c>
      <c r="D518">
        <v>0</v>
      </c>
      <c r="E518">
        <v>1.0333333333333301</v>
      </c>
      <c r="F518">
        <v>62</v>
      </c>
      <c r="G518">
        <v>60</v>
      </c>
      <c r="H518">
        <v>0</v>
      </c>
      <c r="I518" s="2">
        <f>AVERAGE(Table134589[[#This Row],[Estimated costs 1]:[Estimated costs 20]])</f>
        <v>0</v>
      </c>
      <c r="J518" s="2">
        <f>_xlfn.STDEV.P(Table134589[[#This Row],[Estimated costs 1]:[Estimated costs 20]])</f>
        <v>0</v>
      </c>
      <c r="K518" s="2" t="e">
        <f>Table134589[[#This Row],[Dev]]/Table134589[[#This Row],[Mean]]*100</f>
        <v>#DIV/0!</v>
      </c>
      <c r="L518" s="2">
        <f>Table134589[[#This Row],[Estimated costs 1]]-Table134589[[#This Row],[Actual cost]]</f>
        <v>0</v>
      </c>
      <c r="M518" s="2" t="e">
        <f>Table134589[[#This Row],[Diff 1]]/Table134589[[#This Row],[Actual cost]]*100</f>
        <v>#DIV/0!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</row>
    <row r="519" spans="1:33" x14ac:dyDescent="0.3">
      <c r="A519" t="s">
        <v>539</v>
      </c>
      <c r="B519">
        <v>517</v>
      </c>
      <c r="C519" t="str">
        <f>LEFT(Table134589[[#This Row],[Contingency id]])</f>
        <v>B</v>
      </c>
      <c r="D519">
        <v>0</v>
      </c>
      <c r="E519">
        <v>1.0224719101123501</v>
      </c>
      <c r="F519">
        <v>91</v>
      </c>
      <c r="G519">
        <v>89</v>
      </c>
      <c r="H519">
        <v>0</v>
      </c>
      <c r="I519" s="2">
        <f>AVERAGE(Table134589[[#This Row],[Estimated costs 1]:[Estimated costs 20]])</f>
        <v>0</v>
      </c>
      <c r="J519" s="2">
        <f>_xlfn.STDEV.P(Table134589[[#This Row],[Estimated costs 1]:[Estimated costs 20]])</f>
        <v>0</v>
      </c>
      <c r="K519" s="2" t="e">
        <f>Table134589[[#This Row],[Dev]]/Table134589[[#This Row],[Mean]]*100</f>
        <v>#DIV/0!</v>
      </c>
      <c r="L519" s="2">
        <f>Table134589[[#This Row],[Estimated costs 1]]-Table134589[[#This Row],[Actual cost]]</f>
        <v>0</v>
      </c>
      <c r="M519" s="2" t="e">
        <f>Table134589[[#This Row],[Diff 1]]/Table134589[[#This Row],[Actual cost]]*100</f>
        <v>#DIV/0!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</row>
    <row r="520" spans="1:33" x14ac:dyDescent="0.3">
      <c r="A520" t="s">
        <v>540</v>
      </c>
      <c r="B520">
        <v>518</v>
      </c>
      <c r="C520" t="str">
        <f>LEFT(Table134589[[#This Row],[Contingency id]])</f>
        <v>B</v>
      </c>
      <c r="D520">
        <v>0</v>
      </c>
      <c r="E520">
        <v>1.0107526881720399</v>
      </c>
      <c r="F520">
        <v>94</v>
      </c>
      <c r="G520">
        <v>93</v>
      </c>
      <c r="H520">
        <v>0</v>
      </c>
      <c r="I520" s="2">
        <f>AVERAGE(Table134589[[#This Row],[Estimated costs 1]:[Estimated costs 20]])</f>
        <v>0</v>
      </c>
      <c r="J520" s="2">
        <f>_xlfn.STDEV.P(Table134589[[#This Row],[Estimated costs 1]:[Estimated costs 20]])</f>
        <v>0</v>
      </c>
      <c r="K520" s="2" t="e">
        <f>Table134589[[#This Row],[Dev]]/Table134589[[#This Row],[Mean]]*100</f>
        <v>#DIV/0!</v>
      </c>
      <c r="L520" s="2">
        <f>Table134589[[#This Row],[Estimated costs 1]]-Table134589[[#This Row],[Actual cost]]</f>
        <v>0</v>
      </c>
      <c r="M520" s="2" t="e">
        <f>Table134589[[#This Row],[Diff 1]]/Table134589[[#This Row],[Actual cost]]*100</f>
        <v>#DIV/0!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</row>
    <row r="521" spans="1:33" x14ac:dyDescent="0.3">
      <c r="A521" t="s">
        <v>541</v>
      </c>
      <c r="B521">
        <v>519</v>
      </c>
      <c r="C521" t="str">
        <f>LEFT(Table134589[[#This Row],[Contingency id]])</f>
        <v>B</v>
      </c>
      <c r="D521">
        <v>0</v>
      </c>
      <c r="E521">
        <v>1</v>
      </c>
      <c r="F521">
        <v>94</v>
      </c>
      <c r="G521">
        <v>94</v>
      </c>
      <c r="H521">
        <v>0</v>
      </c>
      <c r="I521" s="2">
        <f>AVERAGE(Table134589[[#This Row],[Estimated costs 1]:[Estimated costs 20]])</f>
        <v>0</v>
      </c>
      <c r="J521" s="2">
        <f>_xlfn.STDEV.P(Table134589[[#This Row],[Estimated costs 1]:[Estimated costs 20]])</f>
        <v>0</v>
      </c>
      <c r="K521" s="2" t="e">
        <f>Table134589[[#This Row],[Dev]]/Table134589[[#This Row],[Mean]]*100</f>
        <v>#DIV/0!</v>
      </c>
      <c r="L521" s="2">
        <f>Table134589[[#This Row],[Estimated costs 1]]-Table134589[[#This Row],[Actual cost]]</f>
        <v>0</v>
      </c>
      <c r="M521" s="2" t="e">
        <f>Table134589[[#This Row],[Diff 1]]/Table134589[[#This Row],[Actual cost]]*100</f>
        <v>#DIV/0!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</row>
    <row r="522" spans="1:33" x14ac:dyDescent="0.3">
      <c r="A522" t="s">
        <v>542</v>
      </c>
      <c r="B522">
        <v>520</v>
      </c>
      <c r="C522" t="str">
        <f>LEFT(Table134589[[#This Row],[Contingency id]])</f>
        <v>B</v>
      </c>
      <c r="D522">
        <v>0</v>
      </c>
      <c r="E522">
        <v>1</v>
      </c>
      <c r="F522">
        <v>91</v>
      </c>
      <c r="G522">
        <v>91</v>
      </c>
      <c r="H522">
        <v>0</v>
      </c>
      <c r="I522" s="2">
        <f>AVERAGE(Table134589[[#This Row],[Estimated costs 1]:[Estimated costs 20]])</f>
        <v>0</v>
      </c>
      <c r="J522" s="2">
        <f>_xlfn.STDEV.P(Table134589[[#This Row],[Estimated costs 1]:[Estimated costs 20]])</f>
        <v>0</v>
      </c>
      <c r="K522" s="2" t="e">
        <f>Table134589[[#This Row],[Dev]]/Table134589[[#This Row],[Mean]]*100</f>
        <v>#DIV/0!</v>
      </c>
      <c r="L522" s="2">
        <f>Table134589[[#This Row],[Estimated costs 1]]-Table134589[[#This Row],[Actual cost]]</f>
        <v>0</v>
      </c>
      <c r="M522" s="2" t="e">
        <f>Table134589[[#This Row],[Diff 1]]/Table134589[[#This Row],[Actual cost]]*100</f>
        <v>#DIV/0!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</row>
    <row r="523" spans="1:33" x14ac:dyDescent="0.3">
      <c r="A523" t="s">
        <v>543</v>
      </c>
      <c r="B523">
        <v>521</v>
      </c>
      <c r="C523" t="str">
        <f>LEFT(Table134589[[#This Row],[Contingency id]])</f>
        <v>B</v>
      </c>
      <c r="D523">
        <v>0</v>
      </c>
      <c r="E523">
        <v>1.0224719101123501</v>
      </c>
      <c r="F523">
        <v>91</v>
      </c>
      <c r="G523">
        <v>89</v>
      </c>
      <c r="H523">
        <v>0</v>
      </c>
      <c r="I523" s="2">
        <f>AVERAGE(Table134589[[#This Row],[Estimated costs 1]:[Estimated costs 20]])</f>
        <v>0</v>
      </c>
      <c r="J523" s="2">
        <f>_xlfn.STDEV.P(Table134589[[#This Row],[Estimated costs 1]:[Estimated costs 20]])</f>
        <v>0</v>
      </c>
      <c r="K523" s="2" t="e">
        <f>Table134589[[#This Row],[Dev]]/Table134589[[#This Row],[Mean]]*100</f>
        <v>#DIV/0!</v>
      </c>
      <c r="L523" s="2">
        <f>Table134589[[#This Row],[Estimated costs 1]]-Table134589[[#This Row],[Actual cost]]</f>
        <v>0</v>
      </c>
      <c r="M523" s="2" t="e">
        <f>Table134589[[#This Row],[Diff 1]]/Table134589[[#This Row],[Actual cost]]*100</f>
        <v>#DIV/0!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</row>
    <row r="524" spans="1:33" x14ac:dyDescent="0.3">
      <c r="A524" t="s">
        <v>544</v>
      </c>
      <c r="B524">
        <v>522</v>
      </c>
      <c r="C524" t="str">
        <f>LEFT(Table134589[[#This Row],[Contingency id]])</f>
        <v>B</v>
      </c>
      <c r="D524">
        <v>0</v>
      </c>
      <c r="E524">
        <v>1.0705882352941101</v>
      </c>
      <c r="F524">
        <v>91</v>
      </c>
      <c r="G524">
        <v>85</v>
      </c>
      <c r="H524">
        <v>0</v>
      </c>
      <c r="I524" s="2">
        <f>AVERAGE(Table134589[[#This Row],[Estimated costs 1]:[Estimated costs 20]])</f>
        <v>0</v>
      </c>
      <c r="J524" s="2">
        <f>_xlfn.STDEV.P(Table134589[[#This Row],[Estimated costs 1]:[Estimated costs 20]])</f>
        <v>0</v>
      </c>
      <c r="K524" s="2" t="e">
        <f>Table134589[[#This Row],[Dev]]/Table134589[[#This Row],[Mean]]*100</f>
        <v>#DIV/0!</v>
      </c>
      <c r="L524" s="2">
        <f>Table134589[[#This Row],[Estimated costs 1]]-Table134589[[#This Row],[Actual cost]]</f>
        <v>0</v>
      </c>
      <c r="M524" s="2" t="e">
        <f>Table134589[[#This Row],[Diff 1]]/Table134589[[#This Row],[Actual cost]]*100</f>
        <v>#DIV/0!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</row>
    <row r="525" spans="1:33" x14ac:dyDescent="0.3">
      <c r="A525" t="s">
        <v>545</v>
      </c>
      <c r="B525">
        <v>523</v>
      </c>
      <c r="C525" t="str">
        <f>LEFT(Table134589[[#This Row],[Contingency id]])</f>
        <v>B</v>
      </c>
      <c r="D525">
        <v>0</v>
      </c>
      <c r="E525">
        <v>1.0224719101123501</v>
      </c>
      <c r="F525">
        <v>91</v>
      </c>
      <c r="G525">
        <v>89</v>
      </c>
      <c r="H525">
        <v>0</v>
      </c>
      <c r="I525" s="2">
        <f>AVERAGE(Table134589[[#This Row],[Estimated costs 1]:[Estimated costs 20]])</f>
        <v>0</v>
      </c>
      <c r="J525" s="2">
        <f>_xlfn.STDEV.P(Table134589[[#This Row],[Estimated costs 1]:[Estimated costs 20]])</f>
        <v>0</v>
      </c>
      <c r="K525" s="2" t="e">
        <f>Table134589[[#This Row],[Dev]]/Table134589[[#This Row],[Mean]]*100</f>
        <v>#DIV/0!</v>
      </c>
      <c r="L525" s="2">
        <f>Table134589[[#This Row],[Estimated costs 1]]-Table134589[[#This Row],[Actual cost]]</f>
        <v>0</v>
      </c>
      <c r="M525" s="2" t="e">
        <f>Table134589[[#This Row],[Diff 1]]/Table134589[[#This Row],[Actual cost]]*100</f>
        <v>#DIV/0!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</row>
    <row r="526" spans="1:33" x14ac:dyDescent="0.3">
      <c r="A526" t="s">
        <v>546</v>
      </c>
      <c r="B526">
        <v>524</v>
      </c>
      <c r="C526" t="str">
        <f>LEFT(Table134589[[#This Row],[Contingency id]])</f>
        <v>B</v>
      </c>
      <c r="D526">
        <v>0</v>
      </c>
      <c r="E526">
        <v>1.0581395348837199</v>
      </c>
      <c r="F526">
        <v>91</v>
      </c>
      <c r="G526">
        <v>86</v>
      </c>
      <c r="H526">
        <v>0</v>
      </c>
      <c r="I526" s="2">
        <f>AVERAGE(Table134589[[#This Row],[Estimated costs 1]:[Estimated costs 20]])</f>
        <v>0</v>
      </c>
      <c r="J526" s="2">
        <f>_xlfn.STDEV.P(Table134589[[#This Row],[Estimated costs 1]:[Estimated costs 20]])</f>
        <v>0</v>
      </c>
      <c r="K526" s="2" t="e">
        <f>Table134589[[#This Row],[Dev]]/Table134589[[#This Row],[Mean]]*100</f>
        <v>#DIV/0!</v>
      </c>
      <c r="L526" s="2">
        <f>Table134589[[#This Row],[Estimated costs 1]]-Table134589[[#This Row],[Actual cost]]</f>
        <v>0</v>
      </c>
      <c r="M526" s="2" t="e">
        <f>Table134589[[#This Row],[Diff 1]]/Table134589[[#This Row],[Actual cost]]*100</f>
        <v>#DIV/0!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</row>
    <row r="527" spans="1:33" x14ac:dyDescent="0.3">
      <c r="A527" t="s">
        <v>547</v>
      </c>
      <c r="B527">
        <v>525</v>
      </c>
      <c r="C527" t="str">
        <f>LEFT(Table134589[[#This Row],[Contingency id]])</f>
        <v>B</v>
      </c>
      <c r="D527">
        <v>0</v>
      </c>
      <c r="E527">
        <v>1.01111111111111</v>
      </c>
      <c r="F527">
        <v>91</v>
      </c>
      <c r="G527">
        <v>90</v>
      </c>
      <c r="H527">
        <v>0</v>
      </c>
      <c r="I527" s="2">
        <f>AVERAGE(Table134589[[#This Row],[Estimated costs 1]:[Estimated costs 20]])</f>
        <v>0</v>
      </c>
      <c r="J527" s="2">
        <f>_xlfn.STDEV.P(Table134589[[#This Row],[Estimated costs 1]:[Estimated costs 20]])</f>
        <v>0</v>
      </c>
      <c r="K527" s="2" t="e">
        <f>Table134589[[#This Row],[Dev]]/Table134589[[#This Row],[Mean]]*100</f>
        <v>#DIV/0!</v>
      </c>
      <c r="L527" s="2">
        <f>Table134589[[#This Row],[Estimated costs 1]]-Table134589[[#This Row],[Actual cost]]</f>
        <v>0</v>
      </c>
      <c r="M527" s="2" t="e">
        <f>Table134589[[#This Row],[Diff 1]]/Table134589[[#This Row],[Actual cost]]*100</f>
        <v>#DIV/0!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</row>
    <row r="528" spans="1:33" hidden="1" x14ac:dyDescent="0.3">
      <c r="A528" t="s">
        <v>548</v>
      </c>
      <c r="B528">
        <v>526</v>
      </c>
      <c r="C528" t="str">
        <f>LEFT(Table134589[[#This Row],[Contingency id]])</f>
        <v>C</v>
      </c>
      <c r="D528">
        <v>0</v>
      </c>
      <c r="E528">
        <v>1</v>
      </c>
      <c r="F528">
        <v>65</v>
      </c>
      <c r="G528">
        <v>65</v>
      </c>
      <c r="H528">
        <v>0</v>
      </c>
      <c r="I528" s="2">
        <f>AVERAGE(Table134589[[#This Row],[Estimated costs 1]:[Estimated costs 20]])</f>
        <v>0</v>
      </c>
      <c r="J528" s="2">
        <f>_xlfn.STDEV.P(Table134589[[#This Row],[Estimated costs 1]:[Estimated costs 20]])</f>
        <v>0</v>
      </c>
      <c r="K528" s="2" t="e">
        <f>Table134589[[#This Row],[Dev]]/Table134589[[#This Row],[Mean]]*100</f>
        <v>#DIV/0!</v>
      </c>
      <c r="L528" s="2">
        <f>Table134589[[#This Row],[Estimated costs 1]]-Table134589[[#This Row],[Actual cost]]</f>
        <v>0</v>
      </c>
      <c r="M528" s="2" t="e">
        <f>Table134589[[#This Row],[Diff 1]]/Table134589[[#This Row],[Actual cost]]*100</f>
        <v>#DIV/0!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</row>
    <row r="529" spans="1:33" hidden="1" x14ac:dyDescent="0.3">
      <c r="A529" t="s">
        <v>549</v>
      </c>
      <c r="B529">
        <v>527</v>
      </c>
      <c r="C529" t="str">
        <f>LEFT(Table134589[[#This Row],[Contingency id]])</f>
        <v>C</v>
      </c>
      <c r="D529">
        <v>0</v>
      </c>
      <c r="E529">
        <v>1.015625</v>
      </c>
      <c r="F529">
        <v>65</v>
      </c>
      <c r="G529">
        <v>64</v>
      </c>
      <c r="H529">
        <v>0</v>
      </c>
      <c r="I529" s="2">
        <f>AVERAGE(Table134589[[#This Row],[Estimated costs 1]:[Estimated costs 20]])</f>
        <v>0</v>
      </c>
      <c r="J529" s="2">
        <f>_xlfn.STDEV.P(Table134589[[#This Row],[Estimated costs 1]:[Estimated costs 20]])</f>
        <v>0</v>
      </c>
      <c r="K529" s="2" t="e">
        <f>Table134589[[#This Row],[Dev]]/Table134589[[#This Row],[Mean]]*100</f>
        <v>#DIV/0!</v>
      </c>
      <c r="L529" s="2">
        <f>Table134589[[#This Row],[Estimated costs 1]]-Table134589[[#This Row],[Actual cost]]</f>
        <v>0</v>
      </c>
      <c r="M529" s="2" t="e">
        <f>Table134589[[#This Row],[Diff 1]]/Table134589[[#This Row],[Actual cost]]*100</f>
        <v>#DIV/0!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</row>
    <row r="530" spans="1:33" hidden="1" x14ac:dyDescent="0.3">
      <c r="A530" t="s">
        <v>550</v>
      </c>
      <c r="B530">
        <v>528</v>
      </c>
      <c r="C530" t="str">
        <f>LEFT(Table134589[[#This Row],[Contingency id]])</f>
        <v>C</v>
      </c>
      <c r="D530">
        <v>0</v>
      </c>
      <c r="E530">
        <v>1.0163934426229499</v>
      </c>
      <c r="F530">
        <v>62</v>
      </c>
      <c r="G530">
        <v>61</v>
      </c>
      <c r="H530">
        <v>0</v>
      </c>
      <c r="I530" s="2">
        <f>AVERAGE(Table134589[[#This Row],[Estimated costs 1]:[Estimated costs 20]])</f>
        <v>0</v>
      </c>
      <c r="J530" s="2">
        <f>_xlfn.STDEV.P(Table134589[[#This Row],[Estimated costs 1]:[Estimated costs 20]])</f>
        <v>0</v>
      </c>
      <c r="K530" s="2" t="e">
        <f>Table134589[[#This Row],[Dev]]/Table134589[[#This Row],[Mean]]*100</f>
        <v>#DIV/0!</v>
      </c>
      <c r="L530" s="2">
        <f>Table134589[[#This Row],[Estimated costs 1]]-Table134589[[#This Row],[Actual cost]]</f>
        <v>0</v>
      </c>
      <c r="M530" s="2" t="e">
        <f>Table134589[[#This Row],[Diff 1]]/Table134589[[#This Row],[Actual cost]]*100</f>
        <v>#DIV/0!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</row>
    <row r="531" spans="1:33" hidden="1" x14ac:dyDescent="0.3">
      <c r="A531" t="s">
        <v>551</v>
      </c>
      <c r="B531">
        <v>529</v>
      </c>
      <c r="C531" t="str">
        <f>LEFT(Table134589[[#This Row],[Contingency id]])</f>
        <v>C</v>
      </c>
      <c r="D531">
        <v>0</v>
      </c>
      <c r="E531">
        <v>1.0689655172413699</v>
      </c>
      <c r="F531">
        <v>62</v>
      </c>
      <c r="G531">
        <v>58</v>
      </c>
      <c r="H531">
        <v>0</v>
      </c>
      <c r="I531" s="2">
        <f>AVERAGE(Table134589[[#This Row],[Estimated costs 1]:[Estimated costs 20]])</f>
        <v>0</v>
      </c>
      <c r="J531" s="2">
        <f>_xlfn.STDEV.P(Table134589[[#This Row],[Estimated costs 1]:[Estimated costs 20]])</f>
        <v>0</v>
      </c>
      <c r="K531" s="2" t="e">
        <f>Table134589[[#This Row],[Dev]]/Table134589[[#This Row],[Mean]]*100</f>
        <v>#DIV/0!</v>
      </c>
      <c r="L531" s="2">
        <f>Table134589[[#This Row],[Estimated costs 1]]-Table134589[[#This Row],[Actual cost]]</f>
        <v>0</v>
      </c>
      <c r="M531" s="2" t="e">
        <f>Table134589[[#This Row],[Diff 1]]/Table134589[[#This Row],[Actual cost]]*100</f>
        <v>#DIV/0!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</row>
    <row r="532" spans="1:33" hidden="1" x14ac:dyDescent="0.3">
      <c r="A532" t="s">
        <v>552</v>
      </c>
      <c r="B532">
        <v>530</v>
      </c>
      <c r="C532" t="str">
        <f>LEFT(Table134589[[#This Row],[Contingency id]])</f>
        <v>C</v>
      </c>
      <c r="D532">
        <v>0</v>
      </c>
      <c r="E532">
        <v>1.02298850574712</v>
      </c>
      <c r="F532">
        <v>89</v>
      </c>
      <c r="G532">
        <v>87</v>
      </c>
      <c r="H532">
        <v>0</v>
      </c>
      <c r="I532" s="2">
        <f>AVERAGE(Table134589[[#This Row],[Estimated costs 1]:[Estimated costs 20]])</f>
        <v>0</v>
      </c>
      <c r="J532" s="2">
        <f>_xlfn.STDEV.P(Table134589[[#This Row],[Estimated costs 1]:[Estimated costs 20]])</f>
        <v>0</v>
      </c>
      <c r="K532" s="2" t="e">
        <f>Table134589[[#This Row],[Dev]]/Table134589[[#This Row],[Mean]]*100</f>
        <v>#DIV/0!</v>
      </c>
      <c r="L532" s="2">
        <f>Table134589[[#This Row],[Estimated costs 1]]-Table134589[[#This Row],[Actual cost]]</f>
        <v>0</v>
      </c>
      <c r="M532" s="2" t="e">
        <f>Table134589[[#This Row],[Diff 1]]/Table134589[[#This Row],[Actual cost]]*100</f>
        <v>#DIV/0!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</row>
    <row r="533" spans="1:33" hidden="1" x14ac:dyDescent="0.3">
      <c r="A533" t="s">
        <v>553</v>
      </c>
      <c r="B533">
        <v>531</v>
      </c>
      <c r="C533" t="str">
        <f>LEFT(Table134589[[#This Row],[Contingency id]])</f>
        <v>C</v>
      </c>
      <c r="D533">
        <v>0</v>
      </c>
      <c r="E533">
        <v>1.0317460317460301</v>
      </c>
      <c r="F533">
        <v>65</v>
      </c>
      <c r="G533">
        <v>63</v>
      </c>
      <c r="H533">
        <v>0</v>
      </c>
      <c r="I533" s="2">
        <f>AVERAGE(Table134589[[#This Row],[Estimated costs 1]:[Estimated costs 20]])</f>
        <v>0</v>
      </c>
      <c r="J533" s="2">
        <f>_xlfn.STDEV.P(Table134589[[#This Row],[Estimated costs 1]:[Estimated costs 20]])</f>
        <v>0</v>
      </c>
      <c r="K533" s="2" t="e">
        <f>Table134589[[#This Row],[Dev]]/Table134589[[#This Row],[Mean]]*100</f>
        <v>#DIV/0!</v>
      </c>
      <c r="L533" s="2">
        <f>Table134589[[#This Row],[Estimated costs 1]]-Table134589[[#This Row],[Actual cost]]</f>
        <v>0</v>
      </c>
      <c r="M533" s="2" t="e">
        <f>Table134589[[#This Row],[Diff 1]]/Table134589[[#This Row],[Actual cost]]*100</f>
        <v>#DIV/0!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</row>
    <row r="534" spans="1:33" hidden="1" x14ac:dyDescent="0.3">
      <c r="A534" t="s">
        <v>554</v>
      </c>
      <c r="B534">
        <v>532</v>
      </c>
      <c r="C534" t="str">
        <f>LEFT(Table134589[[#This Row],[Contingency id]])</f>
        <v>C</v>
      </c>
      <c r="D534">
        <v>0</v>
      </c>
      <c r="E534">
        <v>1.07317073170731</v>
      </c>
      <c r="F534">
        <v>132</v>
      </c>
      <c r="G534">
        <v>123</v>
      </c>
      <c r="H534">
        <v>0</v>
      </c>
      <c r="I534" s="2">
        <f>AVERAGE(Table134589[[#This Row],[Estimated costs 1]:[Estimated costs 20]])</f>
        <v>0</v>
      </c>
      <c r="J534" s="2">
        <f>_xlfn.STDEV.P(Table134589[[#This Row],[Estimated costs 1]:[Estimated costs 20]])</f>
        <v>0</v>
      </c>
      <c r="K534" s="2" t="e">
        <f>Table134589[[#This Row],[Dev]]/Table134589[[#This Row],[Mean]]*100</f>
        <v>#DIV/0!</v>
      </c>
      <c r="L534" s="2">
        <f>Table134589[[#This Row],[Estimated costs 1]]-Table134589[[#This Row],[Actual cost]]</f>
        <v>0</v>
      </c>
      <c r="M534" s="2" t="e">
        <f>Table134589[[#This Row],[Diff 1]]/Table134589[[#This Row],[Actual cost]]*100</f>
        <v>#DIV/0!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</row>
    <row r="535" spans="1:33" hidden="1" x14ac:dyDescent="0.3">
      <c r="A535" t="s">
        <v>555</v>
      </c>
      <c r="B535">
        <v>533</v>
      </c>
      <c r="C535" t="str">
        <f>LEFT(Table134589[[#This Row],[Contingency id]])</f>
        <v>C</v>
      </c>
      <c r="D535">
        <v>0</v>
      </c>
      <c r="E535">
        <v>1.0314960629921199</v>
      </c>
      <c r="F535">
        <v>131</v>
      </c>
      <c r="G535">
        <v>127</v>
      </c>
      <c r="H535">
        <v>0</v>
      </c>
      <c r="I535" s="2">
        <f>AVERAGE(Table134589[[#This Row],[Estimated costs 1]:[Estimated costs 20]])</f>
        <v>0</v>
      </c>
      <c r="J535" s="2">
        <f>_xlfn.STDEV.P(Table134589[[#This Row],[Estimated costs 1]:[Estimated costs 20]])</f>
        <v>0</v>
      </c>
      <c r="K535" s="2" t="e">
        <f>Table134589[[#This Row],[Dev]]/Table134589[[#This Row],[Mean]]*100</f>
        <v>#DIV/0!</v>
      </c>
      <c r="L535" s="2">
        <f>Table134589[[#This Row],[Estimated costs 1]]-Table134589[[#This Row],[Actual cost]]</f>
        <v>0</v>
      </c>
      <c r="M535" s="2" t="e">
        <f>Table134589[[#This Row],[Diff 1]]/Table134589[[#This Row],[Actual cost]]*100</f>
        <v>#DIV/0!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</row>
    <row r="536" spans="1:33" hidden="1" x14ac:dyDescent="0.3">
      <c r="A536" t="s">
        <v>556</v>
      </c>
      <c r="B536">
        <v>534</v>
      </c>
      <c r="C536" t="str">
        <f>LEFT(Table134589[[#This Row],[Contingency id]])</f>
        <v>C</v>
      </c>
      <c r="D536">
        <v>0</v>
      </c>
      <c r="E536">
        <v>1.048</v>
      </c>
      <c r="F536">
        <v>131</v>
      </c>
      <c r="G536">
        <v>125</v>
      </c>
      <c r="H536">
        <v>0</v>
      </c>
      <c r="I536" s="2">
        <f>AVERAGE(Table134589[[#This Row],[Estimated costs 1]:[Estimated costs 20]])</f>
        <v>0</v>
      </c>
      <c r="J536" s="2">
        <f>_xlfn.STDEV.P(Table134589[[#This Row],[Estimated costs 1]:[Estimated costs 20]])</f>
        <v>0</v>
      </c>
      <c r="K536" s="2" t="e">
        <f>Table134589[[#This Row],[Dev]]/Table134589[[#This Row],[Mean]]*100</f>
        <v>#DIV/0!</v>
      </c>
      <c r="L536" s="2">
        <f>Table134589[[#This Row],[Estimated costs 1]]-Table134589[[#This Row],[Actual cost]]</f>
        <v>0</v>
      </c>
      <c r="M536" s="2" t="e">
        <f>Table134589[[#This Row],[Diff 1]]/Table134589[[#This Row],[Actual cost]]*100</f>
        <v>#DIV/0!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</row>
    <row r="537" spans="1:33" hidden="1" x14ac:dyDescent="0.3">
      <c r="A537" t="s">
        <v>557</v>
      </c>
      <c r="B537">
        <v>535</v>
      </c>
      <c r="C537" t="str">
        <f>LEFT(Table134589[[#This Row],[Contingency id]])</f>
        <v>C</v>
      </c>
      <c r="D537">
        <v>0</v>
      </c>
      <c r="E537">
        <v>1.0314960629921199</v>
      </c>
      <c r="F537">
        <v>131</v>
      </c>
      <c r="G537">
        <v>127</v>
      </c>
      <c r="H537">
        <v>0</v>
      </c>
      <c r="I537" s="2">
        <f>AVERAGE(Table134589[[#This Row],[Estimated costs 1]:[Estimated costs 20]])</f>
        <v>0</v>
      </c>
      <c r="J537" s="2">
        <f>_xlfn.STDEV.P(Table134589[[#This Row],[Estimated costs 1]:[Estimated costs 20]])</f>
        <v>0</v>
      </c>
      <c r="K537" s="2" t="e">
        <f>Table134589[[#This Row],[Dev]]/Table134589[[#This Row],[Mean]]*100</f>
        <v>#DIV/0!</v>
      </c>
      <c r="L537" s="2">
        <f>Table134589[[#This Row],[Estimated costs 1]]-Table134589[[#This Row],[Actual cost]]</f>
        <v>0</v>
      </c>
      <c r="M537" s="2" t="e">
        <f>Table134589[[#This Row],[Diff 1]]/Table134589[[#This Row],[Actual cost]]*100</f>
        <v>#DIV/0!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</row>
    <row r="538" spans="1:33" hidden="1" x14ac:dyDescent="0.3">
      <c r="A538" t="s">
        <v>558</v>
      </c>
      <c r="B538">
        <v>536</v>
      </c>
      <c r="C538" t="str">
        <f>LEFT(Table134589[[#This Row],[Contingency id]])</f>
        <v>C</v>
      </c>
      <c r="D538">
        <v>0</v>
      </c>
      <c r="E538">
        <v>1.07377049180327</v>
      </c>
      <c r="F538">
        <v>131</v>
      </c>
      <c r="G538">
        <v>122</v>
      </c>
      <c r="H538">
        <v>0</v>
      </c>
      <c r="I538" s="2">
        <f>AVERAGE(Table134589[[#This Row],[Estimated costs 1]:[Estimated costs 20]])</f>
        <v>0</v>
      </c>
      <c r="J538" s="2">
        <f>_xlfn.STDEV.P(Table134589[[#This Row],[Estimated costs 1]:[Estimated costs 20]])</f>
        <v>0</v>
      </c>
      <c r="K538" s="2" t="e">
        <f>Table134589[[#This Row],[Dev]]/Table134589[[#This Row],[Mean]]*100</f>
        <v>#DIV/0!</v>
      </c>
      <c r="L538" s="2">
        <f>Table134589[[#This Row],[Estimated costs 1]]-Table134589[[#This Row],[Actual cost]]</f>
        <v>0</v>
      </c>
      <c r="M538" s="2" t="e">
        <f>Table134589[[#This Row],[Diff 1]]/Table134589[[#This Row],[Actual cost]]*100</f>
        <v>#DIV/0!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</row>
    <row r="539" spans="1:33" hidden="1" x14ac:dyDescent="0.3">
      <c r="A539" t="s">
        <v>559</v>
      </c>
      <c r="B539">
        <v>537</v>
      </c>
      <c r="C539" t="str">
        <f>LEFT(Table134589[[#This Row],[Contingency id]])</f>
        <v>C</v>
      </c>
      <c r="D539">
        <v>0</v>
      </c>
      <c r="E539">
        <v>1.0650406504065</v>
      </c>
      <c r="F539">
        <v>131</v>
      </c>
      <c r="G539">
        <v>123</v>
      </c>
      <c r="H539">
        <v>0</v>
      </c>
      <c r="I539" s="2">
        <f>AVERAGE(Table134589[[#This Row],[Estimated costs 1]:[Estimated costs 20]])</f>
        <v>0</v>
      </c>
      <c r="J539" s="2">
        <f>_xlfn.STDEV.P(Table134589[[#This Row],[Estimated costs 1]:[Estimated costs 20]])</f>
        <v>0</v>
      </c>
      <c r="K539" s="2" t="e">
        <f>Table134589[[#This Row],[Dev]]/Table134589[[#This Row],[Mean]]*100</f>
        <v>#DIV/0!</v>
      </c>
      <c r="L539" s="2">
        <f>Table134589[[#This Row],[Estimated costs 1]]-Table134589[[#This Row],[Actual cost]]</f>
        <v>0</v>
      </c>
      <c r="M539" s="2" t="e">
        <f>Table134589[[#This Row],[Diff 1]]/Table134589[[#This Row],[Actual cost]]*100</f>
        <v>#DIV/0!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</row>
    <row r="540" spans="1:33" hidden="1" x14ac:dyDescent="0.3">
      <c r="A540" t="s">
        <v>560</v>
      </c>
      <c r="B540">
        <v>538</v>
      </c>
      <c r="C540" t="str">
        <f>LEFT(Table134589[[#This Row],[Contingency id]])</f>
        <v>C</v>
      </c>
      <c r="D540">
        <v>0</v>
      </c>
      <c r="E540">
        <v>1.05645161290322</v>
      </c>
      <c r="F540">
        <v>131</v>
      </c>
      <c r="G540">
        <v>124</v>
      </c>
      <c r="H540">
        <v>0</v>
      </c>
      <c r="I540" s="2">
        <f>AVERAGE(Table134589[[#This Row],[Estimated costs 1]:[Estimated costs 20]])</f>
        <v>0</v>
      </c>
      <c r="J540" s="2">
        <f>_xlfn.STDEV.P(Table134589[[#This Row],[Estimated costs 1]:[Estimated costs 20]])</f>
        <v>0</v>
      </c>
      <c r="K540" s="2" t="e">
        <f>Table134589[[#This Row],[Dev]]/Table134589[[#This Row],[Mean]]*100</f>
        <v>#DIV/0!</v>
      </c>
      <c r="L540" s="2">
        <f>Table134589[[#This Row],[Estimated costs 1]]-Table134589[[#This Row],[Actual cost]]</f>
        <v>0</v>
      </c>
      <c r="M540" s="2" t="e">
        <f>Table134589[[#This Row],[Diff 1]]/Table134589[[#This Row],[Actual cost]]*100</f>
        <v>#DIV/0!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</row>
    <row r="541" spans="1:33" hidden="1" x14ac:dyDescent="0.3">
      <c r="A541" t="s">
        <v>561</v>
      </c>
      <c r="B541">
        <v>539</v>
      </c>
      <c r="C541" t="str">
        <f>LEFT(Table134589[[#This Row],[Contingency id]])</f>
        <v>C</v>
      </c>
      <c r="D541">
        <v>0</v>
      </c>
      <c r="E541">
        <v>1.0254237288135499</v>
      </c>
      <c r="F541">
        <v>121</v>
      </c>
      <c r="G541">
        <v>118</v>
      </c>
      <c r="H541">
        <v>0</v>
      </c>
      <c r="I541" s="2">
        <f>AVERAGE(Table134589[[#This Row],[Estimated costs 1]:[Estimated costs 20]])</f>
        <v>0</v>
      </c>
      <c r="J541" s="2">
        <f>_xlfn.STDEV.P(Table134589[[#This Row],[Estimated costs 1]:[Estimated costs 20]])</f>
        <v>0</v>
      </c>
      <c r="K541" s="2" t="e">
        <f>Table134589[[#This Row],[Dev]]/Table134589[[#This Row],[Mean]]*100</f>
        <v>#DIV/0!</v>
      </c>
      <c r="L541" s="2">
        <f>Table134589[[#This Row],[Estimated costs 1]]-Table134589[[#This Row],[Actual cost]]</f>
        <v>0</v>
      </c>
      <c r="M541" s="2" t="e">
        <f>Table134589[[#This Row],[Diff 1]]/Table134589[[#This Row],[Actual cost]]*100</f>
        <v>#DIV/0!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</row>
    <row r="542" spans="1:33" hidden="1" x14ac:dyDescent="0.3">
      <c r="A542" t="s">
        <v>562</v>
      </c>
      <c r="B542">
        <v>540</v>
      </c>
      <c r="C542" t="str">
        <f>LEFT(Table134589[[#This Row],[Contingency id]])</f>
        <v>C</v>
      </c>
      <c r="D542">
        <v>0</v>
      </c>
      <c r="E542">
        <v>1.0341880341880301</v>
      </c>
      <c r="F542">
        <v>121</v>
      </c>
      <c r="G542">
        <v>117</v>
      </c>
      <c r="H542">
        <v>0</v>
      </c>
      <c r="I542" s="2">
        <f>AVERAGE(Table134589[[#This Row],[Estimated costs 1]:[Estimated costs 20]])</f>
        <v>0</v>
      </c>
      <c r="J542" s="2">
        <f>_xlfn.STDEV.P(Table134589[[#This Row],[Estimated costs 1]:[Estimated costs 20]])</f>
        <v>0</v>
      </c>
      <c r="K542" s="2" t="e">
        <f>Table134589[[#This Row],[Dev]]/Table134589[[#This Row],[Mean]]*100</f>
        <v>#DIV/0!</v>
      </c>
      <c r="L542" s="2">
        <f>Table134589[[#This Row],[Estimated costs 1]]-Table134589[[#This Row],[Actual cost]]</f>
        <v>0</v>
      </c>
      <c r="M542" s="2" t="e">
        <f>Table134589[[#This Row],[Diff 1]]/Table134589[[#This Row],[Actual cost]]*100</f>
        <v>#DIV/0!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</row>
    <row r="543" spans="1:33" hidden="1" x14ac:dyDescent="0.3">
      <c r="A543" t="s">
        <v>563</v>
      </c>
      <c r="B543">
        <v>541</v>
      </c>
      <c r="C543" t="str">
        <f>LEFT(Table134589[[#This Row],[Contingency id]])</f>
        <v>C</v>
      </c>
      <c r="D543">
        <v>0</v>
      </c>
      <c r="E543">
        <v>1.06140350877192</v>
      </c>
      <c r="F543">
        <v>121</v>
      </c>
      <c r="G543">
        <v>114</v>
      </c>
      <c r="H543">
        <v>0</v>
      </c>
      <c r="I543" s="2">
        <f>AVERAGE(Table134589[[#This Row],[Estimated costs 1]:[Estimated costs 20]])</f>
        <v>0</v>
      </c>
      <c r="J543" s="2">
        <f>_xlfn.STDEV.P(Table134589[[#This Row],[Estimated costs 1]:[Estimated costs 20]])</f>
        <v>0</v>
      </c>
      <c r="K543" s="2" t="e">
        <f>Table134589[[#This Row],[Dev]]/Table134589[[#This Row],[Mean]]*100</f>
        <v>#DIV/0!</v>
      </c>
      <c r="L543" s="2">
        <f>Table134589[[#This Row],[Estimated costs 1]]-Table134589[[#This Row],[Actual cost]]</f>
        <v>0</v>
      </c>
      <c r="M543" s="2" t="e">
        <f>Table134589[[#This Row],[Diff 1]]/Table134589[[#This Row],[Actual cost]]*100</f>
        <v>#DIV/0!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</row>
    <row r="544" spans="1:33" hidden="1" x14ac:dyDescent="0.3">
      <c r="A544" t="s">
        <v>564</v>
      </c>
      <c r="B544">
        <v>542</v>
      </c>
      <c r="C544" t="str">
        <f>LEFT(Table134589[[#This Row],[Contingency id]])</f>
        <v>C</v>
      </c>
      <c r="D544">
        <v>0</v>
      </c>
      <c r="E544">
        <v>1.0338983050847399</v>
      </c>
      <c r="F544">
        <v>122</v>
      </c>
      <c r="G544">
        <v>118</v>
      </c>
      <c r="H544">
        <v>0</v>
      </c>
      <c r="I544" s="2">
        <f>AVERAGE(Table134589[[#This Row],[Estimated costs 1]:[Estimated costs 20]])</f>
        <v>0</v>
      </c>
      <c r="J544" s="2">
        <f>_xlfn.STDEV.P(Table134589[[#This Row],[Estimated costs 1]:[Estimated costs 20]])</f>
        <v>0</v>
      </c>
      <c r="K544" s="2" t="e">
        <f>Table134589[[#This Row],[Dev]]/Table134589[[#This Row],[Mean]]*100</f>
        <v>#DIV/0!</v>
      </c>
      <c r="L544" s="2">
        <f>Table134589[[#This Row],[Estimated costs 1]]-Table134589[[#This Row],[Actual cost]]</f>
        <v>0</v>
      </c>
      <c r="M544" s="2" t="e">
        <f>Table134589[[#This Row],[Diff 1]]/Table134589[[#This Row],[Actual cost]]*100</f>
        <v>#DIV/0!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</row>
    <row r="545" spans="1:33" hidden="1" x14ac:dyDescent="0.3">
      <c r="A545" t="s">
        <v>565</v>
      </c>
      <c r="B545">
        <v>543</v>
      </c>
      <c r="C545" t="str">
        <f>LEFT(Table134589[[#This Row],[Contingency id]])</f>
        <v>C</v>
      </c>
      <c r="D545">
        <v>0</v>
      </c>
      <c r="E545">
        <v>1.0427350427350399</v>
      </c>
      <c r="F545">
        <v>122</v>
      </c>
      <c r="G545">
        <v>117</v>
      </c>
      <c r="H545">
        <v>0</v>
      </c>
      <c r="I545" s="2">
        <f>AVERAGE(Table134589[[#This Row],[Estimated costs 1]:[Estimated costs 20]])</f>
        <v>0</v>
      </c>
      <c r="J545" s="2">
        <f>_xlfn.STDEV.P(Table134589[[#This Row],[Estimated costs 1]:[Estimated costs 20]])</f>
        <v>0</v>
      </c>
      <c r="K545" s="2" t="e">
        <f>Table134589[[#This Row],[Dev]]/Table134589[[#This Row],[Mean]]*100</f>
        <v>#DIV/0!</v>
      </c>
      <c r="L545" s="2">
        <f>Table134589[[#This Row],[Estimated costs 1]]-Table134589[[#This Row],[Actual cost]]</f>
        <v>0</v>
      </c>
      <c r="M545" s="2" t="e">
        <f>Table134589[[#This Row],[Diff 1]]/Table134589[[#This Row],[Actual cost]]*100</f>
        <v>#DIV/0!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</row>
    <row r="546" spans="1:33" hidden="1" x14ac:dyDescent="0.3">
      <c r="A546" t="s">
        <v>566</v>
      </c>
      <c r="B546">
        <v>544</v>
      </c>
      <c r="C546" t="str">
        <f>LEFT(Table134589[[#This Row],[Contingency id]])</f>
        <v>C</v>
      </c>
      <c r="D546">
        <v>0</v>
      </c>
      <c r="E546">
        <v>1.04</v>
      </c>
      <c r="F546">
        <v>52</v>
      </c>
      <c r="G546">
        <v>50</v>
      </c>
      <c r="H546">
        <v>0</v>
      </c>
      <c r="I546" s="2">
        <f>AVERAGE(Table134589[[#This Row],[Estimated costs 1]:[Estimated costs 20]])</f>
        <v>0</v>
      </c>
      <c r="J546" s="2">
        <f>_xlfn.STDEV.P(Table134589[[#This Row],[Estimated costs 1]:[Estimated costs 20]])</f>
        <v>0</v>
      </c>
      <c r="K546" s="2" t="e">
        <f>Table134589[[#This Row],[Dev]]/Table134589[[#This Row],[Mean]]*100</f>
        <v>#DIV/0!</v>
      </c>
      <c r="L546" s="2">
        <f>Table134589[[#This Row],[Estimated costs 1]]-Table134589[[#This Row],[Actual cost]]</f>
        <v>0</v>
      </c>
      <c r="M546" s="2" t="e">
        <f>Table134589[[#This Row],[Diff 1]]/Table134589[[#This Row],[Actual cost]]*100</f>
        <v>#DIV/0!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</row>
    <row r="547" spans="1:33" hidden="1" x14ac:dyDescent="0.3">
      <c r="A547" t="s">
        <v>567</v>
      </c>
      <c r="B547">
        <v>545</v>
      </c>
      <c r="C547" t="str">
        <f>LEFT(Table134589[[#This Row],[Contingency id]])</f>
        <v>C</v>
      </c>
      <c r="D547">
        <v>0</v>
      </c>
      <c r="E547">
        <v>1.0163934426229499</v>
      </c>
      <c r="F547">
        <v>62</v>
      </c>
      <c r="G547">
        <v>61</v>
      </c>
      <c r="H547">
        <v>0</v>
      </c>
      <c r="I547" s="2">
        <f>AVERAGE(Table134589[[#This Row],[Estimated costs 1]:[Estimated costs 20]])</f>
        <v>0</v>
      </c>
      <c r="J547" s="2">
        <f>_xlfn.STDEV.P(Table134589[[#This Row],[Estimated costs 1]:[Estimated costs 20]])</f>
        <v>0</v>
      </c>
      <c r="K547" s="2" t="e">
        <f>Table134589[[#This Row],[Dev]]/Table134589[[#This Row],[Mean]]*100</f>
        <v>#DIV/0!</v>
      </c>
      <c r="L547" s="2">
        <f>Table134589[[#This Row],[Estimated costs 1]]-Table134589[[#This Row],[Actual cost]]</f>
        <v>0</v>
      </c>
      <c r="M547" s="2" t="e">
        <f>Table134589[[#This Row],[Diff 1]]/Table134589[[#This Row],[Actual cost]]*100</f>
        <v>#DIV/0!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</row>
    <row r="548" spans="1:33" hidden="1" x14ac:dyDescent="0.3">
      <c r="A548" t="s">
        <v>568</v>
      </c>
      <c r="B548">
        <v>546</v>
      </c>
      <c r="C548" t="str">
        <f>LEFT(Table134589[[#This Row],[Contingency id]])</f>
        <v>C</v>
      </c>
      <c r="D548">
        <v>0</v>
      </c>
      <c r="E548">
        <v>1</v>
      </c>
      <c r="F548">
        <v>62</v>
      </c>
      <c r="G548">
        <v>62</v>
      </c>
      <c r="H548">
        <v>0</v>
      </c>
      <c r="I548" s="2">
        <f>AVERAGE(Table134589[[#This Row],[Estimated costs 1]:[Estimated costs 20]])</f>
        <v>0</v>
      </c>
      <c r="J548" s="2">
        <f>_xlfn.STDEV.P(Table134589[[#This Row],[Estimated costs 1]:[Estimated costs 20]])</f>
        <v>0</v>
      </c>
      <c r="K548" s="2" t="e">
        <f>Table134589[[#This Row],[Dev]]/Table134589[[#This Row],[Mean]]*100</f>
        <v>#DIV/0!</v>
      </c>
      <c r="L548" s="2">
        <f>Table134589[[#This Row],[Estimated costs 1]]-Table134589[[#This Row],[Actual cost]]</f>
        <v>0</v>
      </c>
      <c r="M548" s="2" t="e">
        <f>Table134589[[#This Row],[Diff 1]]/Table134589[[#This Row],[Actual cost]]*100</f>
        <v>#DIV/0!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</row>
    <row r="549" spans="1:33" hidden="1" x14ac:dyDescent="0.3">
      <c r="A549" t="s">
        <v>569</v>
      </c>
      <c r="B549">
        <v>547</v>
      </c>
      <c r="C549" t="str">
        <f>LEFT(Table134589[[#This Row],[Contingency id]])</f>
        <v>C</v>
      </c>
      <c r="D549">
        <v>0</v>
      </c>
      <c r="E549">
        <v>1</v>
      </c>
      <c r="F549">
        <v>52</v>
      </c>
      <c r="G549">
        <v>52</v>
      </c>
      <c r="H549">
        <v>0</v>
      </c>
      <c r="I549" s="2">
        <f>AVERAGE(Table134589[[#This Row],[Estimated costs 1]:[Estimated costs 20]])</f>
        <v>0</v>
      </c>
      <c r="J549" s="2">
        <f>_xlfn.STDEV.P(Table134589[[#This Row],[Estimated costs 1]:[Estimated costs 20]])</f>
        <v>0</v>
      </c>
      <c r="K549" s="2" t="e">
        <f>Table134589[[#This Row],[Dev]]/Table134589[[#This Row],[Mean]]*100</f>
        <v>#DIV/0!</v>
      </c>
      <c r="L549" s="2">
        <f>Table134589[[#This Row],[Estimated costs 1]]-Table134589[[#This Row],[Actual cost]]</f>
        <v>0</v>
      </c>
      <c r="M549" s="2" t="e">
        <f>Table134589[[#This Row],[Diff 1]]/Table134589[[#This Row],[Actual cost]]*100</f>
        <v>#DIV/0!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</row>
    <row r="550" spans="1:33" hidden="1" x14ac:dyDescent="0.3">
      <c r="A550" t="s">
        <v>570</v>
      </c>
      <c r="B550">
        <v>548</v>
      </c>
      <c r="C550" t="str">
        <f>LEFT(Table134589[[#This Row],[Contingency id]])</f>
        <v>C</v>
      </c>
      <c r="D550">
        <v>0</v>
      </c>
      <c r="E550">
        <v>1.0163934426229499</v>
      </c>
      <c r="F550">
        <v>62</v>
      </c>
      <c r="G550">
        <v>61</v>
      </c>
      <c r="H550">
        <v>0</v>
      </c>
      <c r="I550" s="2">
        <f>AVERAGE(Table134589[[#This Row],[Estimated costs 1]:[Estimated costs 20]])</f>
        <v>0</v>
      </c>
      <c r="J550" s="2">
        <f>_xlfn.STDEV.P(Table134589[[#This Row],[Estimated costs 1]:[Estimated costs 20]])</f>
        <v>0</v>
      </c>
      <c r="K550" s="2" t="e">
        <f>Table134589[[#This Row],[Dev]]/Table134589[[#This Row],[Mean]]*100</f>
        <v>#DIV/0!</v>
      </c>
      <c r="L550" s="2">
        <f>Table134589[[#This Row],[Estimated costs 1]]-Table134589[[#This Row],[Actual cost]]</f>
        <v>0</v>
      </c>
      <c r="M550" s="2" t="e">
        <f>Table134589[[#This Row],[Diff 1]]/Table134589[[#This Row],[Actual cost]]*100</f>
        <v>#DIV/0!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</row>
    <row r="551" spans="1:33" hidden="1" x14ac:dyDescent="0.3">
      <c r="A551" t="s">
        <v>571</v>
      </c>
      <c r="B551">
        <v>549</v>
      </c>
      <c r="C551" t="str">
        <f>LEFT(Table134589[[#This Row],[Contingency id]])</f>
        <v>C</v>
      </c>
      <c r="D551">
        <v>0</v>
      </c>
      <c r="E551">
        <v>1.0333333333333301</v>
      </c>
      <c r="F551">
        <v>62</v>
      </c>
      <c r="G551">
        <v>60</v>
      </c>
      <c r="H551">
        <v>0</v>
      </c>
      <c r="I551" s="2">
        <f>AVERAGE(Table134589[[#This Row],[Estimated costs 1]:[Estimated costs 20]])</f>
        <v>0</v>
      </c>
      <c r="J551" s="2">
        <f>_xlfn.STDEV.P(Table134589[[#This Row],[Estimated costs 1]:[Estimated costs 20]])</f>
        <v>0</v>
      </c>
      <c r="K551" s="2" t="e">
        <f>Table134589[[#This Row],[Dev]]/Table134589[[#This Row],[Mean]]*100</f>
        <v>#DIV/0!</v>
      </c>
      <c r="L551" s="2">
        <f>Table134589[[#This Row],[Estimated costs 1]]-Table134589[[#This Row],[Actual cost]]</f>
        <v>0</v>
      </c>
      <c r="M551" s="2" t="e">
        <f>Table134589[[#This Row],[Diff 1]]/Table134589[[#This Row],[Actual cost]]*100</f>
        <v>#DIV/0!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</row>
    <row r="552" spans="1:33" hidden="1" x14ac:dyDescent="0.3">
      <c r="A552" t="s">
        <v>572</v>
      </c>
      <c r="B552">
        <v>550</v>
      </c>
      <c r="C552" t="str">
        <f>LEFT(Table134589[[#This Row],[Contingency id]])</f>
        <v>C</v>
      </c>
      <c r="D552">
        <v>0</v>
      </c>
      <c r="E552">
        <v>1</v>
      </c>
      <c r="F552">
        <v>23</v>
      </c>
      <c r="G552">
        <v>23</v>
      </c>
      <c r="H552">
        <v>0</v>
      </c>
      <c r="I552" s="2">
        <f>AVERAGE(Table134589[[#This Row],[Estimated costs 1]:[Estimated costs 20]])</f>
        <v>0</v>
      </c>
      <c r="J552" s="2">
        <f>_xlfn.STDEV.P(Table134589[[#This Row],[Estimated costs 1]:[Estimated costs 20]])</f>
        <v>0</v>
      </c>
      <c r="K552" s="2" t="e">
        <f>Table134589[[#This Row],[Dev]]/Table134589[[#This Row],[Mean]]*100</f>
        <v>#DIV/0!</v>
      </c>
      <c r="L552" s="2">
        <f>Table134589[[#This Row],[Estimated costs 1]]-Table134589[[#This Row],[Actual cost]]</f>
        <v>0</v>
      </c>
      <c r="M552" s="2" t="e">
        <f>Table134589[[#This Row],[Diff 1]]/Table134589[[#This Row],[Actual cost]]*100</f>
        <v>#DIV/0!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</row>
    <row r="553" spans="1:33" hidden="1" x14ac:dyDescent="0.3">
      <c r="A553" t="s">
        <v>573</v>
      </c>
      <c r="B553">
        <v>551</v>
      </c>
      <c r="C553" t="str">
        <f>LEFT(Table134589[[#This Row],[Contingency id]])</f>
        <v>C</v>
      </c>
      <c r="D553">
        <v>0</v>
      </c>
      <c r="E553">
        <v>1</v>
      </c>
      <c r="F553">
        <v>23</v>
      </c>
      <c r="G553">
        <v>23</v>
      </c>
      <c r="H553">
        <v>0</v>
      </c>
      <c r="I553" s="2">
        <f>AVERAGE(Table134589[[#This Row],[Estimated costs 1]:[Estimated costs 20]])</f>
        <v>0</v>
      </c>
      <c r="J553" s="2">
        <f>_xlfn.STDEV.P(Table134589[[#This Row],[Estimated costs 1]:[Estimated costs 20]])</f>
        <v>0</v>
      </c>
      <c r="K553" s="2" t="e">
        <f>Table134589[[#This Row],[Dev]]/Table134589[[#This Row],[Mean]]*100</f>
        <v>#DIV/0!</v>
      </c>
      <c r="L553" s="2">
        <f>Table134589[[#This Row],[Estimated costs 1]]-Table134589[[#This Row],[Actual cost]]</f>
        <v>0</v>
      </c>
      <c r="M553" s="2" t="e">
        <f>Table134589[[#This Row],[Diff 1]]/Table134589[[#This Row],[Actual cost]]*100</f>
        <v>#DIV/0!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</row>
    <row r="554" spans="1:33" hidden="1" x14ac:dyDescent="0.3">
      <c r="A554" t="s">
        <v>574</v>
      </c>
      <c r="B554">
        <v>552</v>
      </c>
      <c r="C554" t="str">
        <f>LEFT(Table134589[[#This Row],[Contingency id]])</f>
        <v>C</v>
      </c>
      <c r="D554">
        <v>0</v>
      </c>
      <c r="E554">
        <v>1</v>
      </c>
      <c r="F554">
        <v>23</v>
      </c>
      <c r="G554">
        <v>23</v>
      </c>
      <c r="H554">
        <v>0</v>
      </c>
      <c r="I554" s="2">
        <f>AVERAGE(Table134589[[#This Row],[Estimated costs 1]:[Estimated costs 20]])</f>
        <v>0</v>
      </c>
      <c r="J554" s="2">
        <f>_xlfn.STDEV.P(Table134589[[#This Row],[Estimated costs 1]:[Estimated costs 20]])</f>
        <v>0</v>
      </c>
      <c r="K554" s="2" t="e">
        <f>Table134589[[#This Row],[Dev]]/Table134589[[#This Row],[Mean]]*100</f>
        <v>#DIV/0!</v>
      </c>
      <c r="L554" s="2">
        <f>Table134589[[#This Row],[Estimated costs 1]]-Table134589[[#This Row],[Actual cost]]</f>
        <v>0</v>
      </c>
      <c r="M554" s="2" t="e">
        <f>Table134589[[#This Row],[Diff 1]]/Table134589[[#This Row],[Actual cost]]*100</f>
        <v>#DIV/0!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</row>
    <row r="555" spans="1:33" hidden="1" x14ac:dyDescent="0.3">
      <c r="A555" t="s">
        <v>575</v>
      </c>
      <c r="B555">
        <v>553</v>
      </c>
      <c r="C555" t="str">
        <f>LEFT(Table134589[[#This Row],[Contingency id]])</f>
        <v>C</v>
      </c>
      <c r="D555">
        <v>0</v>
      </c>
      <c r="E555">
        <v>1</v>
      </c>
      <c r="F555">
        <v>23</v>
      </c>
      <c r="G555">
        <v>23</v>
      </c>
      <c r="H555">
        <v>0</v>
      </c>
      <c r="I555" s="2">
        <f>AVERAGE(Table134589[[#This Row],[Estimated costs 1]:[Estimated costs 20]])</f>
        <v>0</v>
      </c>
      <c r="J555" s="2">
        <f>_xlfn.STDEV.P(Table134589[[#This Row],[Estimated costs 1]:[Estimated costs 20]])</f>
        <v>0</v>
      </c>
      <c r="K555" s="2" t="e">
        <f>Table134589[[#This Row],[Dev]]/Table134589[[#This Row],[Mean]]*100</f>
        <v>#DIV/0!</v>
      </c>
      <c r="L555" s="2">
        <f>Table134589[[#This Row],[Estimated costs 1]]-Table134589[[#This Row],[Actual cost]]</f>
        <v>0</v>
      </c>
      <c r="M555" s="2" t="e">
        <f>Table134589[[#This Row],[Diff 1]]/Table134589[[#This Row],[Actual cost]]*100</f>
        <v>#DIV/0!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</row>
    <row r="556" spans="1:33" hidden="1" x14ac:dyDescent="0.3">
      <c r="A556" t="s">
        <v>576</v>
      </c>
      <c r="B556">
        <v>554</v>
      </c>
      <c r="C556" t="str">
        <f>LEFT(Table134589[[#This Row],[Contingency id]])</f>
        <v>C</v>
      </c>
      <c r="D556">
        <v>0</v>
      </c>
      <c r="E556">
        <v>1</v>
      </c>
      <c r="F556">
        <v>23</v>
      </c>
      <c r="G556">
        <v>23</v>
      </c>
      <c r="H556">
        <v>0</v>
      </c>
      <c r="I556" s="2">
        <f>AVERAGE(Table134589[[#This Row],[Estimated costs 1]:[Estimated costs 20]])</f>
        <v>0</v>
      </c>
      <c r="J556" s="2">
        <f>_xlfn.STDEV.P(Table134589[[#This Row],[Estimated costs 1]:[Estimated costs 20]])</f>
        <v>0</v>
      </c>
      <c r="K556" s="2" t="e">
        <f>Table134589[[#This Row],[Dev]]/Table134589[[#This Row],[Mean]]*100</f>
        <v>#DIV/0!</v>
      </c>
      <c r="L556" s="2">
        <f>Table134589[[#This Row],[Estimated costs 1]]-Table134589[[#This Row],[Actual cost]]</f>
        <v>0</v>
      </c>
      <c r="M556" s="2" t="e">
        <f>Table134589[[#This Row],[Diff 1]]/Table134589[[#This Row],[Actual cost]]*100</f>
        <v>#DIV/0!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</row>
    <row r="557" spans="1:33" hidden="1" x14ac:dyDescent="0.3">
      <c r="A557" t="s">
        <v>577</v>
      </c>
      <c r="B557">
        <v>555</v>
      </c>
      <c r="C557" t="str">
        <f>LEFT(Table134589[[#This Row],[Contingency id]])</f>
        <v>C</v>
      </c>
      <c r="D557">
        <v>0</v>
      </c>
      <c r="E557">
        <v>1</v>
      </c>
      <c r="F557">
        <v>23</v>
      </c>
      <c r="G557">
        <v>23</v>
      </c>
      <c r="H557">
        <v>0</v>
      </c>
      <c r="I557" s="2">
        <f>AVERAGE(Table134589[[#This Row],[Estimated costs 1]:[Estimated costs 20]])</f>
        <v>0</v>
      </c>
      <c r="J557" s="2">
        <f>_xlfn.STDEV.P(Table134589[[#This Row],[Estimated costs 1]:[Estimated costs 20]])</f>
        <v>0</v>
      </c>
      <c r="K557" s="2" t="e">
        <f>Table134589[[#This Row],[Dev]]/Table134589[[#This Row],[Mean]]*100</f>
        <v>#DIV/0!</v>
      </c>
      <c r="L557" s="2">
        <f>Table134589[[#This Row],[Estimated costs 1]]-Table134589[[#This Row],[Actual cost]]</f>
        <v>0</v>
      </c>
      <c r="M557" s="2" t="e">
        <f>Table134589[[#This Row],[Diff 1]]/Table134589[[#This Row],[Actual cost]]*100</f>
        <v>#DIV/0!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</row>
    <row r="558" spans="1:33" hidden="1" x14ac:dyDescent="0.3">
      <c r="A558" t="s">
        <v>578</v>
      </c>
      <c r="B558">
        <v>556</v>
      </c>
      <c r="C558" t="str">
        <f>LEFT(Table134589[[#This Row],[Contingency id]])</f>
        <v>C</v>
      </c>
      <c r="D558">
        <v>0</v>
      </c>
      <c r="E558">
        <v>1</v>
      </c>
      <c r="F558">
        <v>23</v>
      </c>
      <c r="G558">
        <v>23</v>
      </c>
      <c r="H558">
        <v>0</v>
      </c>
      <c r="I558" s="2">
        <f>AVERAGE(Table134589[[#This Row],[Estimated costs 1]:[Estimated costs 20]])</f>
        <v>0</v>
      </c>
      <c r="J558" s="2">
        <f>_xlfn.STDEV.P(Table134589[[#This Row],[Estimated costs 1]:[Estimated costs 20]])</f>
        <v>0</v>
      </c>
      <c r="K558" s="2" t="e">
        <f>Table134589[[#This Row],[Dev]]/Table134589[[#This Row],[Mean]]*100</f>
        <v>#DIV/0!</v>
      </c>
      <c r="L558" s="2">
        <f>Table134589[[#This Row],[Estimated costs 1]]-Table134589[[#This Row],[Actual cost]]</f>
        <v>0</v>
      </c>
      <c r="M558" s="2" t="e">
        <f>Table134589[[#This Row],[Diff 1]]/Table134589[[#This Row],[Actual cost]]*100</f>
        <v>#DIV/0!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</row>
    <row r="559" spans="1:33" hidden="1" x14ac:dyDescent="0.3">
      <c r="A559" t="s">
        <v>579</v>
      </c>
      <c r="B559">
        <v>557</v>
      </c>
      <c r="C559" t="str">
        <f>LEFT(Table134589[[#This Row],[Contingency id]])</f>
        <v>C</v>
      </c>
      <c r="D559">
        <v>0</v>
      </c>
      <c r="E559">
        <v>1</v>
      </c>
      <c r="F559">
        <v>23</v>
      </c>
      <c r="G559">
        <v>23</v>
      </c>
      <c r="H559">
        <v>0</v>
      </c>
      <c r="I559" s="2">
        <f>AVERAGE(Table134589[[#This Row],[Estimated costs 1]:[Estimated costs 20]])</f>
        <v>0</v>
      </c>
      <c r="J559" s="2">
        <f>_xlfn.STDEV.P(Table134589[[#This Row],[Estimated costs 1]:[Estimated costs 20]])</f>
        <v>0</v>
      </c>
      <c r="K559" s="2" t="e">
        <f>Table134589[[#This Row],[Dev]]/Table134589[[#This Row],[Mean]]*100</f>
        <v>#DIV/0!</v>
      </c>
      <c r="L559" s="2">
        <f>Table134589[[#This Row],[Estimated costs 1]]-Table134589[[#This Row],[Actual cost]]</f>
        <v>0</v>
      </c>
      <c r="M559" s="2" t="e">
        <f>Table134589[[#This Row],[Diff 1]]/Table134589[[#This Row],[Actual cost]]*100</f>
        <v>#DIV/0!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</row>
    <row r="560" spans="1:33" hidden="1" x14ac:dyDescent="0.3">
      <c r="A560" t="s">
        <v>580</v>
      </c>
      <c r="B560">
        <v>558</v>
      </c>
      <c r="C560" t="str">
        <f>LEFT(Table134589[[#This Row],[Contingency id]])</f>
        <v>C</v>
      </c>
      <c r="D560">
        <v>0</v>
      </c>
      <c r="E560">
        <v>1</v>
      </c>
      <c r="F560">
        <v>23</v>
      </c>
      <c r="G560">
        <v>23</v>
      </c>
      <c r="H560">
        <v>0</v>
      </c>
      <c r="I560" s="2">
        <f>AVERAGE(Table134589[[#This Row],[Estimated costs 1]:[Estimated costs 20]])</f>
        <v>0</v>
      </c>
      <c r="J560" s="2">
        <f>_xlfn.STDEV.P(Table134589[[#This Row],[Estimated costs 1]:[Estimated costs 20]])</f>
        <v>0</v>
      </c>
      <c r="K560" s="2" t="e">
        <f>Table134589[[#This Row],[Dev]]/Table134589[[#This Row],[Mean]]*100</f>
        <v>#DIV/0!</v>
      </c>
      <c r="L560" s="2">
        <f>Table134589[[#This Row],[Estimated costs 1]]-Table134589[[#This Row],[Actual cost]]</f>
        <v>0</v>
      </c>
      <c r="M560" s="2" t="e">
        <f>Table134589[[#This Row],[Diff 1]]/Table134589[[#This Row],[Actual cost]]*100</f>
        <v>#DIV/0!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</row>
    <row r="561" spans="1:33" hidden="1" x14ac:dyDescent="0.3">
      <c r="A561" t="s">
        <v>581</v>
      </c>
      <c r="B561">
        <v>559</v>
      </c>
      <c r="C561" t="str">
        <f>LEFT(Table134589[[#This Row],[Contingency id]])</f>
        <v>C</v>
      </c>
      <c r="D561">
        <v>0</v>
      </c>
      <c r="E561">
        <v>1</v>
      </c>
      <c r="F561">
        <v>23</v>
      </c>
      <c r="G561">
        <v>23</v>
      </c>
      <c r="H561">
        <v>0</v>
      </c>
      <c r="I561" s="2">
        <f>AVERAGE(Table134589[[#This Row],[Estimated costs 1]:[Estimated costs 20]])</f>
        <v>0</v>
      </c>
      <c r="J561" s="2">
        <f>_xlfn.STDEV.P(Table134589[[#This Row],[Estimated costs 1]:[Estimated costs 20]])</f>
        <v>0</v>
      </c>
      <c r="K561" s="2" t="e">
        <f>Table134589[[#This Row],[Dev]]/Table134589[[#This Row],[Mean]]*100</f>
        <v>#DIV/0!</v>
      </c>
      <c r="L561" s="2">
        <f>Table134589[[#This Row],[Estimated costs 1]]-Table134589[[#This Row],[Actual cost]]</f>
        <v>0</v>
      </c>
      <c r="M561" s="2" t="e">
        <f>Table134589[[#This Row],[Diff 1]]/Table134589[[#This Row],[Actual cost]]*100</f>
        <v>#DIV/0!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</row>
    <row r="562" spans="1:33" hidden="1" x14ac:dyDescent="0.3">
      <c r="A562" t="s">
        <v>582</v>
      </c>
      <c r="B562">
        <v>560</v>
      </c>
      <c r="C562" t="str">
        <f>LEFT(Table134589[[#This Row],[Contingency id]])</f>
        <v>C</v>
      </c>
      <c r="D562">
        <v>0</v>
      </c>
      <c r="E562">
        <v>1</v>
      </c>
      <c r="F562">
        <v>23</v>
      </c>
      <c r="G562">
        <v>23</v>
      </c>
      <c r="H562">
        <v>0</v>
      </c>
      <c r="I562" s="2">
        <f>AVERAGE(Table134589[[#This Row],[Estimated costs 1]:[Estimated costs 20]])</f>
        <v>0</v>
      </c>
      <c r="J562" s="2">
        <f>_xlfn.STDEV.P(Table134589[[#This Row],[Estimated costs 1]:[Estimated costs 20]])</f>
        <v>0</v>
      </c>
      <c r="K562" s="2" t="e">
        <f>Table134589[[#This Row],[Dev]]/Table134589[[#This Row],[Mean]]*100</f>
        <v>#DIV/0!</v>
      </c>
      <c r="L562" s="2">
        <f>Table134589[[#This Row],[Estimated costs 1]]-Table134589[[#This Row],[Actual cost]]</f>
        <v>0</v>
      </c>
      <c r="M562" s="2" t="e">
        <f>Table134589[[#This Row],[Diff 1]]/Table134589[[#This Row],[Actual cost]]*100</f>
        <v>#DIV/0!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</row>
    <row r="563" spans="1:33" hidden="1" x14ac:dyDescent="0.3">
      <c r="A563" t="s">
        <v>583</v>
      </c>
      <c r="B563">
        <v>561</v>
      </c>
      <c r="C563" t="str">
        <f>LEFT(Table134589[[#This Row],[Contingency id]])</f>
        <v>C</v>
      </c>
      <c r="D563">
        <v>0</v>
      </c>
      <c r="E563">
        <v>1</v>
      </c>
      <c r="F563">
        <v>23</v>
      </c>
      <c r="G563">
        <v>23</v>
      </c>
      <c r="H563">
        <v>0</v>
      </c>
      <c r="I563" s="2">
        <f>AVERAGE(Table134589[[#This Row],[Estimated costs 1]:[Estimated costs 20]])</f>
        <v>0</v>
      </c>
      <c r="J563" s="2">
        <f>_xlfn.STDEV.P(Table134589[[#This Row],[Estimated costs 1]:[Estimated costs 20]])</f>
        <v>0</v>
      </c>
      <c r="K563" s="2" t="e">
        <f>Table134589[[#This Row],[Dev]]/Table134589[[#This Row],[Mean]]*100</f>
        <v>#DIV/0!</v>
      </c>
      <c r="L563" s="2">
        <f>Table134589[[#This Row],[Estimated costs 1]]-Table134589[[#This Row],[Actual cost]]</f>
        <v>0</v>
      </c>
      <c r="M563" s="2" t="e">
        <f>Table134589[[#This Row],[Diff 1]]/Table134589[[#This Row],[Actual cost]]*100</f>
        <v>#DIV/0!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</row>
    <row r="564" spans="1:33" hidden="1" x14ac:dyDescent="0.3">
      <c r="A564" t="s">
        <v>584</v>
      </c>
      <c r="B564">
        <v>562</v>
      </c>
      <c r="C564" t="str">
        <f>LEFT(Table134589[[#This Row],[Contingency id]])</f>
        <v>C</v>
      </c>
      <c r="D564">
        <v>0</v>
      </c>
      <c r="E564">
        <v>1.0230769230769201</v>
      </c>
      <c r="F564">
        <v>133</v>
      </c>
      <c r="G564">
        <v>130</v>
      </c>
      <c r="H564">
        <v>0</v>
      </c>
      <c r="I564" s="2">
        <f>AVERAGE(Table134589[[#This Row],[Estimated costs 1]:[Estimated costs 20]])</f>
        <v>0</v>
      </c>
      <c r="J564" s="2">
        <f>_xlfn.STDEV.P(Table134589[[#This Row],[Estimated costs 1]:[Estimated costs 20]])</f>
        <v>0</v>
      </c>
      <c r="K564" s="2" t="e">
        <f>Table134589[[#This Row],[Dev]]/Table134589[[#This Row],[Mean]]*100</f>
        <v>#DIV/0!</v>
      </c>
      <c r="L564" s="2">
        <f>Table134589[[#This Row],[Estimated costs 1]]-Table134589[[#This Row],[Actual cost]]</f>
        <v>0</v>
      </c>
      <c r="M564" s="2" t="e">
        <f>Table134589[[#This Row],[Diff 1]]/Table134589[[#This Row],[Actual cost]]*100</f>
        <v>#DIV/0!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</row>
    <row r="565" spans="1:33" hidden="1" x14ac:dyDescent="0.3">
      <c r="A565" t="s">
        <v>585</v>
      </c>
      <c r="B565">
        <v>563</v>
      </c>
      <c r="C565" t="str">
        <f>LEFT(Table134589[[#This Row],[Contingency id]])</f>
        <v>C</v>
      </c>
      <c r="D565">
        <v>0</v>
      </c>
      <c r="E565">
        <v>1.0465116279069699</v>
      </c>
      <c r="F565">
        <v>135</v>
      </c>
      <c r="G565">
        <v>129</v>
      </c>
      <c r="H565">
        <v>0</v>
      </c>
      <c r="I565" s="2">
        <f>AVERAGE(Table134589[[#This Row],[Estimated costs 1]:[Estimated costs 20]])</f>
        <v>0</v>
      </c>
      <c r="J565" s="2">
        <f>_xlfn.STDEV.P(Table134589[[#This Row],[Estimated costs 1]:[Estimated costs 20]])</f>
        <v>0</v>
      </c>
      <c r="K565" s="2" t="e">
        <f>Table134589[[#This Row],[Dev]]/Table134589[[#This Row],[Mean]]*100</f>
        <v>#DIV/0!</v>
      </c>
      <c r="L565" s="2">
        <f>Table134589[[#This Row],[Estimated costs 1]]-Table134589[[#This Row],[Actual cost]]</f>
        <v>0</v>
      </c>
      <c r="M565" s="2" t="e">
        <f>Table134589[[#This Row],[Diff 1]]/Table134589[[#This Row],[Actual cost]]*100</f>
        <v>#DIV/0!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</row>
    <row r="566" spans="1:33" hidden="1" x14ac:dyDescent="0.3">
      <c r="A566" t="s">
        <v>586</v>
      </c>
      <c r="B566">
        <v>564</v>
      </c>
      <c r="C566" t="str">
        <f>LEFT(Table134589[[#This Row],[Contingency id]])</f>
        <v>C</v>
      </c>
      <c r="D566">
        <v>0</v>
      </c>
      <c r="E566">
        <v>1.01538461538461</v>
      </c>
      <c r="F566">
        <v>132</v>
      </c>
      <c r="G566">
        <v>130</v>
      </c>
      <c r="H566">
        <v>0</v>
      </c>
      <c r="I566" s="2">
        <f>AVERAGE(Table134589[[#This Row],[Estimated costs 1]:[Estimated costs 20]])</f>
        <v>0</v>
      </c>
      <c r="J566" s="2">
        <f>_xlfn.STDEV.P(Table134589[[#This Row],[Estimated costs 1]:[Estimated costs 20]])</f>
        <v>0</v>
      </c>
      <c r="K566" s="2" t="e">
        <f>Table134589[[#This Row],[Dev]]/Table134589[[#This Row],[Mean]]*100</f>
        <v>#DIV/0!</v>
      </c>
      <c r="L566" s="2">
        <f>Table134589[[#This Row],[Estimated costs 1]]-Table134589[[#This Row],[Actual cost]]</f>
        <v>0</v>
      </c>
      <c r="M566" s="2" t="e">
        <f>Table134589[[#This Row],[Diff 1]]/Table134589[[#This Row],[Actual cost]]*100</f>
        <v>#DIV/0!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</row>
    <row r="567" spans="1:33" hidden="1" x14ac:dyDescent="0.3">
      <c r="A567" t="s">
        <v>587</v>
      </c>
      <c r="B567">
        <v>565</v>
      </c>
      <c r="C567" t="str">
        <f>LEFT(Table134589[[#This Row],[Contingency id]])</f>
        <v>C</v>
      </c>
      <c r="D567">
        <v>0</v>
      </c>
      <c r="E567">
        <v>1.05555555555555</v>
      </c>
      <c r="F567">
        <v>133</v>
      </c>
      <c r="G567">
        <v>126</v>
      </c>
      <c r="H567">
        <v>0</v>
      </c>
      <c r="I567" s="2">
        <f>AVERAGE(Table134589[[#This Row],[Estimated costs 1]:[Estimated costs 20]])</f>
        <v>0</v>
      </c>
      <c r="J567" s="2">
        <f>_xlfn.STDEV.P(Table134589[[#This Row],[Estimated costs 1]:[Estimated costs 20]])</f>
        <v>0</v>
      </c>
      <c r="K567" s="2" t="e">
        <f>Table134589[[#This Row],[Dev]]/Table134589[[#This Row],[Mean]]*100</f>
        <v>#DIV/0!</v>
      </c>
      <c r="L567" s="2">
        <f>Table134589[[#This Row],[Estimated costs 1]]-Table134589[[#This Row],[Actual cost]]</f>
        <v>0</v>
      </c>
      <c r="M567" s="2" t="e">
        <f>Table134589[[#This Row],[Diff 1]]/Table134589[[#This Row],[Actual cost]]*100</f>
        <v>#DIV/0!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</row>
    <row r="568" spans="1:33" hidden="1" x14ac:dyDescent="0.3">
      <c r="A568" t="s">
        <v>588</v>
      </c>
      <c r="B568">
        <v>566</v>
      </c>
      <c r="C568" t="str">
        <f>LEFT(Table134589[[#This Row],[Contingency id]])</f>
        <v>C</v>
      </c>
      <c r="D568">
        <v>0</v>
      </c>
      <c r="E568">
        <v>1.0640000000000001</v>
      </c>
      <c r="F568">
        <v>133</v>
      </c>
      <c r="G568">
        <v>125</v>
      </c>
      <c r="H568">
        <v>0</v>
      </c>
      <c r="I568" s="2">
        <f>AVERAGE(Table134589[[#This Row],[Estimated costs 1]:[Estimated costs 20]])</f>
        <v>0</v>
      </c>
      <c r="J568" s="2">
        <f>_xlfn.STDEV.P(Table134589[[#This Row],[Estimated costs 1]:[Estimated costs 20]])</f>
        <v>0</v>
      </c>
      <c r="K568" s="2" t="e">
        <f>Table134589[[#This Row],[Dev]]/Table134589[[#This Row],[Mean]]*100</f>
        <v>#DIV/0!</v>
      </c>
      <c r="L568" s="2">
        <f>Table134589[[#This Row],[Estimated costs 1]]-Table134589[[#This Row],[Actual cost]]</f>
        <v>0</v>
      </c>
      <c r="M568" s="2" t="e">
        <f>Table134589[[#This Row],[Diff 1]]/Table134589[[#This Row],[Actual cost]]*100</f>
        <v>#DIV/0!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</row>
    <row r="569" spans="1:33" hidden="1" x14ac:dyDescent="0.3">
      <c r="A569" t="s">
        <v>589</v>
      </c>
      <c r="B569">
        <v>567</v>
      </c>
      <c r="C569" t="str">
        <f>LEFT(Table134589[[#This Row],[Contingency id]])</f>
        <v>C</v>
      </c>
      <c r="D569">
        <v>0</v>
      </c>
      <c r="E569">
        <v>1.07258064516129</v>
      </c>
      <c r="F569">
        <v>133</v>
      </c>
      <c r="G569">
        <v>124</v>
      </c>
      <c r="H569">
        <v>0</v>
      </c>
      <c r="I569" s="2">
        <f>AVERAGE(Table134589[[#This Row],[Estimated costs 1]:[Estimated costs 20]])</f>
        <v>0</v>
      </c>
      <c r="J569" s="2">
        <f>_xlfn.STDEV.P(Table134589[[#This Row],[Estimated costs 1]:[Estimated costs 20]])</f>
        <v>0</v>
      </c>
      <c r="K569" s="2" t="e">
        <f>Table134589[[#This Row],[Dev]]/Table134589[[#This Row],[Mean]]*100</f>
        <v>#DIV/0!</v>
      </c>
      <c r="L569" s="2">
        <f>Table134589[[#This Row],[Estimated costs 1]]-Table134589[[#This Row],[Actual cost]]</f>
        <v>0</v>
      </c>
      <c r="M569" s="2" t="e">
        <f>Table134589[[#This Row],[Diff 1]]/Table134589[[#This Row],[Actual cost]]*100</f>
        <v>#DIV/0!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</row>
    <row r="570" spans="1:33" hidden="1" x14ac:dyDescent="0.3">
      <c r="A570" t="s">
        <v>590</v>
      </c>
      <c r="B570">
        <v>568</v>
      </c>
      <c r="C570" t="str">
        <f>LEFT(Table134589[[#This Row],[Contingency id]])</f>
        <v>C</v>
      </c>
      <c r="D570">
        <v>0</v>
      </c>
      <c r="E570">
        <v>1.04724409448818</v>
      </c>
      <c r="F570">
        <v>133</v>
      </c>
      <c r="G570">
        <v>127</v>
      </c>
      <c r="H570">
        <v>0</v>
      </c>
      <c r="I570" s="2">
        <f>AVERAGE(Table134589[[#This Row],[Estimated costs 1]:[Estimated costs 20]])</f>
        <v>0</v>
      </c>
      <c r="J570" s="2">
        <f>_xlfn.STDEV.P(Table134589[[#This Row],[Estimated costs 1]:[Estimated costs 20]])</f>
        <v>0</v>
      </c>
      <c r="K570" s="2" t="e">
        <f>Table134589[[#This Row],[Dev]]/Table134589[[#This Row],[Mean]]*100</f>
        <v>#DIV/0!</v>
      </c>
      <c r="L570" s="2">
        <f>Table134589[[#This Row],[Estimated costs 1]]-Table134589[[#This Row],[Actual cost]]</f>
        <v>0</v>
      </c>
      <c r="M570" s="2" t="e">
        <f>Table134589[[#This Row],[Diff 1]]/Table134589[[#This Row],[Actual cost]]*100</f>
        <v>#DIV/0!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</row>
    <row r="571" spans="1:33" hidden="1" x14ac:dyDescent="0.3">
      <c r="A571" t="s">
        <v>591</v>
      </c>
      <c r="B571">
        <v>569</v>
      </c>
      <c r="C571" t="str">
        <f>LEFT(Table134589[[#This Row],[Contingency id]])</f>
        <v>C</v>
      </c>
      <c r="D571">
        <v>0</v>
      </c>
      <c r="E571">
        <v>1.0390625</v>
      </c>
      <c r="F571">
        <v>133</v>
      </c>
      <c r="G571">
        <v>128</v>
      </c>
      <c r="H571">
        <v>0</v>
      </c>
      <c r="I571" s="2">
        <f>AVERAGE(Table134589[[#This Row],[Estimated costs 1]:[Estimated costs 20]])</f>
        <v>0</v>
      </c>
      <c r="J571" s="2">
        <f>_xlfn.STDEV.P(Table134589[[#This Row],[Estimated costs 1]:[Estimated costs 20]])</f>
        <v>0</v>
      </c>
      <c r="K571" s="2" t="e">
        <f>Table134589[[#This Row],[Dev]]/Table134589[[#This Row],[Mean]]*100</f>
        <v>#DIV/0!</v>
      </c>
      <c r="L571" s="2">
        <f>Table134589[[#This Row],[Estimated costs 1]]-Table134589[[#This Row],[Actual cost]]</f>
        <v>0</v>
      </c>
      <c r="M571" s="2" t="e">
        <f>Table134589[[#This Row],[Diff 1]]/Table134589[[#This Row],[Actual cost]]*100</f>
        <v>#DIV/0!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</row>
    <row r="572" spans="1:33" hidden="1" x14ac:dyDescent="0.3">
      <c r="A572" t="s">
        <v>592</v>
      </c>
      <c r="B572">
        <v>570</v>
      </c>
      <c r="C572" t="str">
        <f>LEFT(Table134589[[#This Row],[Contingency id]])</f>
        <v>C</v>
      </c>
      <c r="D572">
        <v>0</v>
      </c>
      <c r="E572">
        <v>1.02325581395348</v>
      </c>
      <c r="F572">
        <v>132</v>
      </c>
      <c r="G572">
        <v>129</v>
      </c>
      <c r="H572">
        <v>0</v>
      </c>
      <c r="I572" s="2">
        <f>AVERAGE(Table134589[[#This Row],[Estimated costs 1]:[Estimated costs 20]])</f>
        <v>0</v>
      </c>
      <c r="J572" s="2">
        <f>_xlfn.STDEV.P(Table134589[[#This Row],[Estimated costs 1]:[Estimated costs 20]])</f>
        <v>0</v>
      </c>
      <c r="K572" s="2" t="e">
        <f>Table134589[[#This Row],[Dev]]/Table134589[[#This Row],[Mean]]*100</f>
        <v>#DIV/0!</v>
      </c>
      <c r="L572" s="2">
        <f>Table134589[[#This Row],[Estimated costs 1]]-Table134589[[#This Row],[Actual cost]]</f>
        <v>0</v>
      </c>
      <c r="M572" s="2" t="e">
        <f>Table134589[[#This Row],[Diff 1]]/Table134589[[#This Row],[Actual cost]]*100</f>
        <v>#DIV/0!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</row>
    <row r="573" spans="1:33" hidden="1" x14ac:dyDescent="0.3">
      <c r="A573" t="s">
        <v>593</v>
      </c>
      <c r="B573">
        <v>571</v>
      </c>
      <c r="C573" t="str">
        <f>LEFT(Table134589[[#This Row],[Contingency id]])</f>
        <v>C</v>
      </c>
      <c r="D573">
        <v>0</v>
      </c>
      <c r="E573">
        <v>1.0390625</v>
      </c>
      <c r="F573">
        <v>133</v>
      </c>
      <c r="G573">
        <v>128</v>
      </c>
      <c r="H573">
        <v>0</v>
      </c>
      <c r="I573" s="2">
        <f>AVERAGE(Table134589[[#This Row],[Estimated costs 1]:[Estimated costs 20]])</f>
        <v>0</v>
      </c>
      <c r="J573" s="2">
        <f>_xlfn.STDEV.P(Table134589[[#This Row],[Estimated costs 1]:[Estimated costs 20]])</f>
        <v>0</v>
      </c>
      <c r="K573" s="2" t="e">
        <f>Table134589[[#This Row],[Dev]]/Table134589[[#This Row],[Mean]]*100</f>
        <v>#DIV/0!</v>
      </c>
      <c r="L573" s="2">
        <f>Table134589[[#This Row],[Estimated costs 1]]-Table134589[[#This Row],[Actual cost]]</f>
        <v>0</v>
      </c>
      <c r="M573" s="2" t="e">
        <f>Table134589[[#This Row],[Diff 1]]/Table134589[[#This Row],[Actual cost]]*100</f>
        <v>#DIV/0!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</row>
    <row r="574" spans="1:33" hidden="1" x14ac:dyDescent="0.3">
      <c r="A574" t="s">
        <v>594</v>
      </c>
      <c r="B574">
        <v>572</v>
      </c>
      <c r="C574" t="str">
        <f>LEFT(Table134589[[#This Row],[Contingency id]])</f>
        <v>C</v>
      </c>
      <c r="D574">
        <v>0</v>
      </c>
      <c r="E574">
        <v>1.0671140939597299</v>
      </c>
      <c r="F574">
        <v>159</v>
      </c>
      <c r="G574">
        <v>149</v>
      </c>
      <c r="H574">
        <v>0</v>
      </c>
      <c r="I574" s="2">
        <f>AVERAGE(Table134589[[#This Row],[Estimated costs 1]:[Estimated costs 20]])</f>
        <v>0</v>
      </c>
      <c r="J574" s="2">
        <f>_xlfn.STDEV.P(Table134589[[#This Row],[Estimated costs 1]:[Estimated costs 20]])</f>
        <v>0</v>
      </c>
      <c r="K574" s="2" t="e">
        <f>Table134589[[#This Row],[Dev]]/Table134589[[#This Row],[Mean]]*100</f>
        <v>#DIV/0!</v>
      </c>
      <c r="L574" s="2">
        <f>Table134589[[#This Row],[Estimated costs 1]]-Table134589[[#This Row],[Actual cost]]</f>
        <v>0</v>
      </c>
      <c r="M574" s="2" t="e">
        <f>Table134589[[#This Row],[Diff 1]]/Table134589[[#This Row],[Actual cost]]*100</f>
        <v>#DIV/0!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</row>
    <row r="575" spans="1:33" hidden="1" x14ac:dyDescent="0.3">
      <c r="A575" t="s">
        <v>599</v>
      </c>
      <c r="B575">
        <v>573</v>
      </c>
      <c r="C575" t="str">
        <f>LEFT(Table134589[[#This Row],[Contingency id]])</f>
        <v>C</v>
      </c>
      <c r="D575">
        <v>0</v>
      </c>
      <c r="E575">
        <v>1.0393700787401501</v>
      </c>
      <c r="F575">
        <v>132</v>
      </c>
      <c r="G575">
        <v>127</v>
      </c>
      <c r="H575">
        <v>0</v>
      </c>
      <c r="I575" s="2">
        <f>AVERAGE(Table134589[[#This Row],[Estimated costs 1]:[Estimated costs 20]])</f>
        <v>0</v>
      </c>
      <c r="J575" s="2">
        <f>_xlfn.STDEV.P(Table134589[[#This Row],[Estimated costs 1]:[Estimated costs 20]])</f>
        <v>0</v>
      </c>
      <c r="K575" s="2" t="e">
        <f>Table134589[[#This Row],[Dev]]/Table134589[[#This Row],[Mean]]*100</f>
        <v>#DIV/0!</v>
      </c>
      <c r="L575" s="2">
        <f>Table134589[[#This Row],[Estimated costs 1]]-Table134589[[#This Row],[Actual cost]]</f>
        <v>0</v>
      </c>
      <c r="M575" s="2" t="e">
        <f>Table134589[[#This Row],[Diff 1]]/Table134589[[#This Row],[Actual cost]]*100</f>
        <v>#DIV/0!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</row>
    <row r="576" spans="1:33" hidden="1" x14ac:dyDescent="0.3">
      <c r="A576" t="s">
        <v>600</v>
      </c>
      <c r="B576">
        <v>574</v>
      </c>
      <c r="C576" t="str">
        <f>LEFT(Table134589[[#This Row],[Contingency id]])</f>
        <v>C</v>
      </c>
      <c r="D576">
        <v>0</v>
      </c>
      <c r="E576">
        <v>1.0390625</v>
      </c>
      <c r="F576">
        <v>133</v>
      </c>
      <c r="G576">
        <v>128</v>
      </c>
      <c r="H576">
        <v>0</v>
      </c>
      <c r="I576" s="2">
        <f>AVERAGE(Table134589[[#This Row],[Estimated costs 1]:[Estimated costs 20]])</f>
        <v>0</v>
      </c>
      <c r="J576" s="2">
        <f>_xlfn.STDEV.P(Table134589[[#This Row],[Estimated costs 1]:[Estimated costs 20]])</f>
        <v>0</v>
      </c>
      <c r="K576" s="2" t="e">
        <f>Table134589[[#This Row],[Dev]]/Table134589[[#This Row],[Mean]]*100</f>
        <v>#DIV/0!</v>
      </c>
      <c r="L576" s="2">
        <f>Table134589[[#This Row],[Estimated costs 1]]-Table134589[[#This Row],[Actual cost]]</f>
        <v>0</v>
      </c>
      <c r="M576" s="2" t="e">
        <f>Table134589[[#This Row],[Diff 1]]/Table134589[[#This Row],[Actual cost]]*100</f>
        <v>#DIV/0!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</row>
    <row r="577" spans="1:33" hidden="1" x14ac:dyDescent="0.3">
      <c r="A577" t="s">
        <v>601</v>
      </c>
      <c r="B577">
        <v>575</v>
      </c>
      <c r="C577" t="str">
        <f>LEFT(Table134589[[#This Row],[Contingency id]])</f>
        <v>C</v>
      </c>
      <c r="D577">
        <v>0</v>
      </c>
      <c r="E577">
        <v>1.0529801324503301</v>
      </c>
      <c r="F577">
        <v>159</v>
      </c>
      <c r="G577">
        <v>151</v>
      </c>
      <c r="H577">
        <v>0</v>
      </c>
      <c r="I577" s="2">
        <f>AVERAGE(Table134589[[#This Row],[Estimated costs 1]:[Estimated costs 20]])</f>
        <v>0</v>
      </c>
      <c r="J577" s="2">
        <f>_xlfn.STDEV.P(Table134589[[#This Row],[Estimated costs 1]:[Estimated costs 20]])</f>
        <v>0</v>
      </c>
      <c r="K577" s="2" t="e">
        <f>Table134589[[#This Row],[Dev]]/Table134589[[#This Row],[Mean]]*100</f>
        <v>#DIV/0!</v>
      </c>
      <c r="L577" s="2">
        <f>Table134589[[#This Row],[Estimated costs 1]]-Table134589[[#This Row],[Actual cost]]</f>
        <v>0</v>
      </c>
      <c r="M577" s="2" t="e">
        <f>Table134589[[#This Row],[Diff 1]]/Table134589[[#This Row],[Actual cost]]*100</f>
        <v>#DIV/0!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</row>
    <row r="578" spans="1:33" hidden="1" x14ac:dyDescent="0.3">
      <c r="A578" t="s">
        <v>602</v>
      </c>
      <c r="B578">
        <v>576</v>
      </c>
      <c r="C578" t="str">
        <f>LEFT(Table134589[[#This Row],[Contingency id]])</f>
        <v>C</v>
      </c>
      <c r="D578">
        <v>0</v>
      </c>
      <c r="E578">
        <v>1</v>
      </c>
      <c r="F578">
        <v>84</v>
      </c>
      <c r="G578">
        <v>84</v>
      </c>
      <c r="H578">
        <v>0</v>
      </c>
      <c r="I578" s="2">
        <f>AVERAGE(Table134589[[#This Row],[Estimated costs 1]:[Estimated costs 20]])</f>
        <v>0</v>
      </c>
      <c r="J578" s="2">
        <f>_xlfn.STDEV.P(Table134589[[#This Row],[Estimated costs 1]:[Estimated costs 20]])</f>
        <v>0</v>
      </c>
      <c r="K578" s="2" t="e">
        <f>Table134589[[#This Row],[Dev]]/Table134589[[#This Row],[Mean]]*100</f>
        <v>#DIV/0!</v>
      </c>
      <c r="L578" s="2">
        <f>Table134589[[#This Row],[Estimated costs 1]]-Table134589[[#This Row],[Actual cost]]</f>
        <v>0</v>
      </c>
      <c r="M578" s="2" t="e">
        <f>Table134589[[#This Row],[Diff 1]]/Table134589[[#This Row],[Actual cost]]*100</f>
        <v>#DIV/0!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</row>
    <row r="579" spans="1:33" hidden="1" x14ac:dyDescent="0.3">
      <c r="A579" t="s">
        <v>603</v>
      </c>
      <c r="B579">
        <v>577</v>
      </c>
      <c r="C579" t="str">
        <f>LEFT(Table134589[[#This Row],[Contingency id]])</f>
        <v>C</v>
      </c>
      <c r="D579">
        <v>0</v>
      </c>
      <c r="E579">
        <v>1.02941176470588</v>
      </c>
      <c r="F579">
        <v>70</v>
      </c>
      <c r="G579">
        <v>68</v>
      </c>
      <c r="H579">
        <v>0</v>
      </c>
      <c r="I579" s="2">
        <f>AVERAGE(Table134589[[#This Row],[Estimated costs 1]:[Estimated costs 20]])</f>
        <v>0</v>
      </c>
      <c r="J579" s="2">
        <f>_xlfn.STDEV.P(Table134589[[#This Row],[Estimated costs 1]:[Estimated costs 20]])</f>
        <v>0</v>
      </c>
      <c r="K579" s="2" t="e">
        <f>Table134589[[#This Row],[Dev]]/Table134589[[#This Row],[Mean]]*100</f>
        <v>#DIV/0!</v>
      </c>
      <c r="L579" s="2">
        <f>Table134589[[#This Row],[Estimated costs 1]]-Table134589[[#This Row],[Actual cost]]</f>
        <v>0</v>
      </c>
      <c r="M579" s="2" t="e">
        <f>Table134589[[#This Row],[Diff 1]]/Table134589[[#This Row],[Actual cost]]*100</f>
        <v>#DIV/0!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</row>
    <row r="580" spans="1:33" hidden="1" x14ac:dyDescent="0.3">
      <c r="A580" t="s">
        <v>604</v>
      </c>
      <c r="B580">
        <v>578</v>
      </c>
      <c r="C580" t="str">
        <f>LEFT(Table134589[[#This Row],[Contingency id]])</f>
        <v>C</v>
      </c>
      <c r="D580">
        <v>0</v>
      </c>
      <c r="E580">
        <v>1.02941176470588</v>
      </c>
      <c r="F580">
        <v>70</v>
      </c>
      <c r="G580">
        <v>68</v>
      </c>
      <c r="H580">
        <v>0</v>
      </c>
      <c r="I580" s="2">
        <f>AVERAGE(Table134589[[#This Row],[Estimated costs 1]:[Estimated costs 20]])</f>
        <v>0</v>
      </c>
      <c r="J580" s="2">
        <f>_xlfn.STDEV.P(Table134589[[#This Row],[Estimated costs 1]:[Estimated costs 20]])</f>
        <v>0</v>
      </c>
      <c r="K580" s="2" t="e">
        <f>Table134589[[#This Row],[Dev]]/Table134589[[#This Row],[Mean]]*100</f>
        <v>#DIV/0!</v>
      </c>
      <c r="L580" s="2">
        <f>Table134589[[#This Row],[Estimated costs 1]]-Table134589[[#This Row],[Actual cost]]</f>
        <v>0</v>
      </c>
      <c r="M580" s="2" t="e">
        <f>Table134589[[#This Row],[Diff 1]]/Table134589[[#This Row],[Actual cost]]*100</f>
        <v>#DIV/0!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</row>
    <row r="581" spans="1:33" hidden="1" x14ac:dyDescent="0.3">
      <c r="A581" t="s">
        <v>605</v>
      </c>
      <c r="B581">
        <v>579</v>
      </c>
      <c r="C581" t="str">
        <f>LEFT(Table134589[[#This Row],[Contingency id]])</f>
        <v>C</v>
      </c>
      <c r="D581">
        <v>0</v>
      </c>
      <c r="E581">
        <v>1.01449275362318</v>
      </c>
      <c r="F581">
        <v>70</v>
      </c>
      <c r="G581">
        <v>69</v>
      </c>
      <c r="H581">
        <v>0</v>
      </c>
      <c r="I581" s="2">
        <f>AVERAGE(Table134589[[#This Row],[Estimated costs 1]:[Estimated costs 20]])</f>
        <v>0</v>
      </c>
      <c r="J581" s="2">
        <f>_xlfn.STDEV.P(Table134589[[#This Row],[Estimated costs 1]:[Estimated costs 20]])</f>
        <v>0</v>
      </c>
      <c r="K581" s="2" t="e">
        <f>Table134589[[#This Row],[Dev]]/Table134589[[#This Row],[Mean]]*100</f>
        <v>#DIV/0!</v>
      </c>
      <c r="L581" s="2">
        <f>Table134589[[#This Row],[Estimated costs 1]]-Table134589[[#This Row],[Actual cost]]</f>
        <v>0</v>
      </c>
      <c r="M581" s="2" t="e">
        <f>Table134589[[#This Row],[Diff 1]]/Table134589[[#This Row],[Actual cost]]*100</f>
        <v>#DIV/0!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</row>
    <row r="582" spans="1:33" hidden="1" x14ac:dyDescent="0.3">
      <c r="A582" t="s">
        <v>606</v>
      </c>
      <c r="B582">
        <v>580</v>
      </c>
      <c r="C582" t="str">
        <f>LEFT(Table134589[[#This Row],[Contingency id]])</f>
        <v>C</v>
      </c>
      <c r="D582">
        <v>0</v>
      </c>
      <c r="E582">
        <v>1</v>
      </c>
      <c r="F582">
        <v>70</v>
      </c>
      <c r="G582">
        <v>70</v>
      </c>
      <c r="H582">
        <v>0</v>
      </c>
      <c r="I582" s="2">
        <f>AVERAGE(Table134589[[#This Row],[Estimated costs 1]:[Estimated costs 20]])</f>
        <v>0</v>
      </c>
      <c r="J582" s="2">
        <f>_xlfn.STDEV.P(Table134589[[#This Row],[Estimated costs 1]:[Estimated costs 20]])</f>
        <v>0</v>
      </c>
      <c r="K582" s="2" t="e">
        <f>Table134589[[#This Row],[Dev]]/Table134589[[#This Row],[Mean]]*100</f>
        <v>#DIV/0!</v>
      </c>
      <c r="L582" s="2">
        <f>Table134589[[#This Row],[Estimated costs 1]]-Table134589[[#This Row],[Actual cost]]</f>
        <v>0</v>
      </c>
      <c r="M582" s="2" t="e">
        <f>Table134589[[#This Row],[Diff 1]]/Table134589[[#This Row],[Actual cost]]*100</f>
        <v>#DIV/0!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</row>
    <row r="583" spans="1:33" hidden="1" x14ac:dyDescent="0.3">
      <c r="A583" t="s">
        <v>607</v>
      </c>
      <c r="B583">
        <v>581</v>
      </c>
      <c r="C583" t="str">
        <f>LEFT(Table134589[[#This Row],[Contingency id]])</f>
        <v>C</v>
      </c>
      <c r="D583">
        <v>0</v>
      </c>
      <c r="E583">
        <v>1.01204819277108</v>
      </c>
      <c r="F583">
        <v>84</v>
      </c>
      <c r="G583">
        <v>83</v>
      </c>
      <c r="H583">
        <v>0</v>
      </c>
      <c r="I583" s="2">
        <f>AVERAGE(Table134589[[#This Row],[Estimated costs 1]:[Estimated costs 20]])</f>
        <v>0</v>
      </c>
      <c r="J583" s="2">
        <f>_xlfn.STDEV.P(Table134589[[#This Row],[Estimated costs 1]:[Estimated costs 20]])</f>
        <v>0</v>
      </c>
      <c r="K583" s="2" t="e">
        <f>Table134589[[#This Row],[Dev]]/Table134589[[#This Row],[Mean]]*100</f>
        <v>#DIV/0!</v>
      </c>
      <c r="L583" s="2">
        <f>Table134589[[#This Row],[Estimated costs 1]]-Table134589[[#This Row],[Actual cost]]</f>
        <v>0</v>
      </c>
      <c r="M583" s="2" t="e">
        <f>Table134589[[#This Row],[Diff 1]]/Table134589[[#This Row],[Actual cost]]*100</f>
        <v>#DIV/0!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</row>
    <row r="584" spans="1:33" hidden="1" x14ac:dyDescent="0.3">
      <c r="A584" t="s">
        <v>608</v>
      </c>
      <c r="B584">
        <v>582</v>
      </c>
      <c r="C584" t="str">
        <f>LEFT(Table134589[[#This Row],[Contingency id]])</f>
        <v>C</v>
      </c>
      <c r="D584">
        <v>0</v>
      </c>
      <c r="E584">
        <v>1</v>
      </c>
      <c r="F584">
        <v>35</v>
      </c>
      <c r="G584">
        <v>35</v>
      </c>
      <c r="H584">
        <v>0</v>
      </c>
      <c r="I584" s="2">
        <f>AVERAGE(Table134589[[#This Row],[Estimated costs 1]:[Estimated costs 20]])</f>
        <v>0</v>
      </c>
      <c r="J584" s="2">
        <f>_xlfn.STDEV.P(Table134589[[#This Row],[Estimated costs 1]:[Estimated costs 20]])</f>
        <v>0</v>
      </c>
      <c r="K584" s="2" t="e">
        <f>Table134589[[#This Row],[Dev]]/Table134589[[#This Row],[Mean]]*100</f>
        <v>#DIV/0!</v>
      </c>
      <c r="L584" s="2">
        <f>Table134589[[#This Row],[Estimated costs 1]]-Table134589[[#This Row],[Actual cost]]</f>
        <v>0</v>
      </c>
      <c r="M584" s="2" t="e">
        <f>Table134589[[#This Row],[Diff 1]]/Table134589[[#This Row],[Actual cost]]*100</f>
        <v>#DIV/0!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</row>
    <row r="585" spans="1:33" hidden="1" x14ac:dyDescent="0.3">
      <c r="A585" t="s">
        <v>609</v>
      </c>
      <c r="B585">
        <v>583</v>
      </c>
      <c r="C585" t="str">
        <f>LEFT(Table134589[[#This Row],[Contingency id]])</f>
        <v>C</v>
      </c>
      <c r="D585">
        <v>0</v>
      </c>
      <c r="E585">
        <v>1.0270270270270201</v>
      </c>
      <c r="F585">
        <v>38</v>
      </c>
      <c r="G585">
        <v>37</v>
      </c>
      <c r="H585">
        <v>0</v>
      </c>
      <c r="I585" s="2">
        <f>AVERAGE(Table134589[[#This Row],[Estimated costs 1]:[Estimated costs 20]])</f>
        <v>0</v>
      </c>
      <c r="J585" s="2">
        <f>_xlfn.STDEV.P(Table134589[[#This Row],[Estimated costs 1]:[Estimated costs 20]])</f>
        <v>0</v>
      </c>
      <c r="K585" s="2" t="e">
        <f>Table134589[[#This Row],[Dev]]/Table134589[[#This Row],[Mean]]*100</f>
        <v>#DIV/0!</v>
      </c>
      <c r="L585" s="2">
        <f>Table134589[[#This Row],[Estimated costs 1]]-Table134589[[#This Row],[Actual cost]]</f>
        <v>0</v>
      </c>
      <c r="M585" s="2" t="e">
        <f>Table134589[[#This Row],[Diff 1]]/Table134589[[#This Row],[Actual cost]]*100</f>
        <v>#DIV/0!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</row>
    <row r="586" spans="1:33" hidden="1" x14ac:dyDescent="0.3">
      <c r="A586" t="s">
        <v>610</v>
      </c>
      <c r="B586">
        <v>584</v>
      </c>
      <c r="C586" t="str">
        <f>LEFT(Table134589[[#This Row],[Contingency id]])</f>
        <v>C</v>
      </c>
      <c r="D586">
        <v>0</v>
      </c>
      <c r="E586">
        <v>1.02941176470588</v>
      </c>
      <c r="F586">
        <v>35</v>
      </c>
      <c r="G586">
        <v>34</v>
      </c>
      <c r="H586">
        <v>0</v>
      </c>
      <c r="I586" s="2">
        <f>AVERAGE(Table134589[[#This Row],[Estimated costs 1]:[Estimated costs 20]])</f>
        <v>0</v>
      </c>
      <c r="J586" s="2">
        <f>_xlfn.STDEV.P(Table134589[[#This Row],[Estimated costs 1]:[Estimated costs 20]])</f>
        <v>0</v>
      </c>
      <c r="K586" s="2" t="e">
        <f>Table134589[[#This Row],[Dev]]/Table134589[[#This Row],[Mean]]*100</f>
        <v>#DIV/0!</v>
      </c>
      <c r="L586" s="2">
        <f>Table134589[[#This Row],[Estimated costs 1]]-Table134589[[#This Row],[Actual cost]]</f>
        <v>0</v>
      </c>
      <c r="M586" s="2" t="e">
        <f>Table134589[[#This Row],[Diff 1]]/Table134589[[#This Row],[Actual cost]]*100</f>
        <v>#DIV/0!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</row>
    <row r="587" spans="1:33" hidden="1" x14ac:dyDescent="0.3">
      <c r="A587" t="s">
        <v>611</v>
      </c>
      <c r="B587">
        <v>585</v>
      </c>
      <c r="C587" t="str">
        <f>LEFT(Table134589[[#This Row],[Contingency id]])</f>
        <v>C</v>
      </c>
      <c r="D587">
        <v>0</v>
      </c>
      <c r="E587">
        <v>1</v>
      </c>
      <c r="F587">
        <v>35</v>
      </c>
      <c r="G587">
        <v>35</v>
      </c>
      <c r="H587">
        <v>0</v>
      </c>
      <c r="I587" s="2">
        <f>AVERAGE(Table134589[[#This Row],[Estimated costs 1]:[Estimated costs 20]])</f>
        <v>0</v>
      </c>
      <c r="J587" s="2">
        <f>_xlfn.STDEV.P(Table134589[[#This Row],[Estimated costs 1]:[Estimated costs 20]])</f>
        <v>0</v>
      </c>
      <c r="K587" s="2" t="e">
        <f>Table134589[[#This Row],[Dev]]/Table134589[[#This Row],[Mean]]*100</f>
        <v>#DIV/0!</v>
      </c>
      <c r="L587" s="2">
        <f>Table134589[[#This Row],[Estimated costs 1]]-Table134589[[#This Row],[Actual cost]]</f>
        <v>0</v>
      </c>
      <c r="M587" s="2" t="e">
        <f>Table134589[[#This Row],[Diff 1]]/Table134589[[#This Row],[Actual cost]]*100</f>
        <v>#DIV/0!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</row>
    <row r="588" spans="1:33" hidden="1" x14ac:dyDescent="0.3">
      <c r="A588" t="s">
        <v>612</v>
      </c>
      <c r="B588">
        <v>586</v>
      </c>
      <c r="C588" t="str">
        <f>LEFT(Table134589[[#This Row],[Contingency id]])</f>
        <v>C</v>
      </c>
      <c r="D588">
        <v>0</v>
      </c>
      <c r="E588">
        <v>1</v>
      </c>
      <c r="F588">
        <v>35</v>
      </c>
      <c r="G588">
        <v>35</v>
      </c>
      <c r="H588">
        <v>0</v>
      </c>
      <c r="I588" s="2">
        <f>AVERAGE(Table134589[[#This Row],[Estimated costs 1]:[Estimated costs 20]])</f>
        <v>0</v>
      </c>
      <c r="J588" s="2">
        <f>_xlfn.STDEV.P(Table134589[[#This Row],[Estimated costs 1]:[Estimated costs 20]])</f>
        <v>0</v>
      </c>
      <c r="K588" s="2" t="e">
        <f>Table134589[[#This Row],[Dev]]/Table134589[[#This Row],[Mean]]*100</f>
        <v>#DIV/0!</v>
      </c>
      <c r="L588" s="2">
        <f>Table134589[[#This Row],[Estimated costs 1]]-Table134589[[#This Row],[Actual cost]]</f>
        <v>0</v>
      </c>
      <c r="M588" s="2" t="e">
        <f>Table134589[[#This Row],[Diff 1]]/Table134589[[#This Row],[Actual cost]]*100</f>
        <v>#DIV/0!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</row>
    <row r="589" spans="1:33" hidden="1" x14ac:dyDescent="0.3">
      <c r="A589" t="s">
        <v>613</v>
      </c>
      <c r="B589">
        <v>587</v>
      </c>
      <c r="C589" t="str">
        <f>LEFT(Table134589[[#This Row],[Contingency id]])</f>
        <v>C</v>
      </c>
      <c r="D589">
        <v>0</v>
      </c>
      <c r="E589">
        <v>1</v>
      </c>
      <c r="F589">
        <v>38</v>
      </c>
      <c r="G589">
        <v>38</v>
      </c>
      <c r="H589">
        <v>0</v>
      </c>
      <c r="I589" s="2">
        <f>AVERAGE(Table134589[[#This Row],[Estimated costs 1]:[Estimated costs 20]])</f>
        <v>0</v>
      </c>
      <c r="J589" s="2">
        <f>_xlfn.STDEV.P(Table134589[[#This Row],[Estimated costs 1]:[Estimated costs 20]])</f>
        <v>0</v>
      </c>
      <c r="K589" s="2" t="e">
        <f>Table134589[[#This Row],[Dev]]/Table134589[[#This Row],[Mean]]*100</f>
        <v>#DIV/0!</v>
      </c>
      <c r="L589" s="2">
        <f>Table134589[[#This Row],[Estimated costs 1]]-Table134589[[#This Row],[Actual cost]]</f>
        <v>0</v>
      </c>
      <c r="M589" s="2" t="e">
        <f>Table134589[[#This Row],[Diff 1]]/Table134589[[#This Row],[Actual cost]]*100</f>
        <v>#DIV/0!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</row>
    <row r="590" spans="1:33" hidden="1" x14ac:dyDescent="0.3">
      <c r="A590" t="s">
        <v>614</v>
      </c>
      <c r="B590">
        <v>588</v>
      </c>
      <c r="C590" t="str">
        <f>LEFT(Table134589[[#This Row],[Contingency id]])</f>
        <v>C</v>
      </c>
      <c r="D590">
        <v>0</v>
      </c>
      <c r="E590">
        <v>1</v>
      </c>
      <c r="F590">
        <v>35</v>
      </c>
      <c r="G590">
        <v>35</v>
      </c>
      <c r="H590">
        <v>0</v>
      </c>
      <c r="I590" s="2">
        <f>AVERAGE(Table134589[[#This Row],[Estimated costs 1]:[Estimated costs 20]])</f>
        <v>0</v>
      </c>
      <c r="J590" s="2">
        <f>_xlfn.STDEV.P(Table134589[[#This Row],[Estimated costs 1]:[Estimated costs 20]])</f>
        <v>0</v>
      </c>
      <c r="K590" s="2" t="e">
        <f>Table134589[[#This Row],[Dev]]/Table134589[[#This Row],[Mean]]*100</f>
        <v>#DIV/0!</v>
      </c>
      <c r="L590" s="2">
        <f>Table134589[[#This Row],[Estimated costs 1]]-Table134589[[#This Row],[Actual cost]]</f>
        <v>0</v>
      </c>
      <c r="M590" s="2" t="e">
        <f>Table134589[[#This Row],[Diff 1]]/Table134589[[#This Row],[Actual cost]]*100</f>
        <v>#DIV/0!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</row>
    <row r="591" spans="1:33" hidden="1" x14ac:dyDescent="0.3">
      <c r="A591" t="s">
        <v>615</v>
      </c>
      <c r="B591">
        <v>589</v>
      </c>
      <c r="C591" t="str">
        <f>LEFT(Table134589[[#This Row],[Contingency id]])</f>
        <v>C</v>
      </c>
      <c r="D591">
        <v>0</v>
      </c>
      <c r="E591">
        <v>1</v>
      </c>
      <c r="F591">
        <v>35</v>
      </c>
      <c r="G591">
        <v>35</v>
      </c>
      <c r="H591">
        <v>0</v>
      </c>
      <c r="I591" s="2">
        <f>AVERAGE(Table134589[[#This Row],[Estimated costs 1]:[Estimated costs 20]])</f>
        <v>0</v>
      </c>
      <c r="J591" s="2">
        <f>_xlfn.STDEV.P(Table134589[[#This Row],[Estimated costs 1]:[Estimated costs 20]])</f>
        <v>0</v>
      </c>
      <c r="K591" s="2" t="e">
        <f>Table134589[[#This Row],[Dev]]/Table134589[[#This Row],[Mean]]*100</f>
        <v>#DIV/0!</v>
      </c>
      <c r="L591" s="2">
        <f>Table134589[[#This Row],[Estimated costs 1]]-Table134589[[#This Row],[Actual cost]]</f>
        <v>0</v>
      </c>
      <c r="M591" s="2" t="e">
        <f>Table134589[[#This Row],[Diff 1]]/Table134589[[#This Row],[Actual cost]]*100</f>
        <v>#DIV/0!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</row>
    <row r="592" spans="1:33" hidden="1" x14ac:dyDescent="0.3">
      <c r="A592" t="s">
        <v>616</v>
      </c>
      <c r="B592">
        <v>590</v>
      </c>
      <c r="C592" t="str">
        <f>LEFT(Table134589[[#This Row],[Contingency id]])</f>
        <v>C</v>
      </c>
      <c r="D592">
        <v>0</v>
      </c>
      <c r="E592">
        <v>1.02941176470588</v>
      </c>
      <c r="F592">
        <v>35</v>
      </c>
      <c r="G592">
        <v>34</v>
      </c>
      <c r="H592">
        <v>0</v>
      </c>
      <c r="I592" s="2">
        <f>AVERAGE(Table134589[[#This Row],[Estimated costs 1]:[Estimated costs 20]])</f>
        <v>0</v>
      </c>
      <c r="J592" s="2">
        <f>_xlfn.STDEV.P(Table134589[[#This Row],[Estimated costs 1]:[Estimated costs 20]])</f>
        <v>0</v>
      </c>
      <c r="K592" s="2" t="e">
        <f>Table134589[[#This Row],[Dev]]/Table134589[[#This Row],[Mean]]*100</f>
        <v>#DIV/0!</v>
      </c>
      <c r="L592" s="2">
        <f>Table134589[[#This Row],[Estimated costs 1]]-Table134589[[#This Row],[Actual cost]]</f>
        <v>0</v>
      </c>
      <c r="M592" s="2" t="e">
        <f>Table134589[[#This Row],[Diff 1]]/Table134589[[#This Row],[Actual cost]]*100</f>
        <v>#DIV/0!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</row>
    <row r="593" spans="1:33" hidden="1" x14ac:dyDescent="0.3">
      <c r="A593" t="s">
        <v>617</v>
      </c>
      <c r="B593">
        <v>591</v>
      </c>
      <c r="C593" t="str">
        <f>LEFT(Table134589[[#This Row],[Contingency id]])</f>
        <v>C</v>
      </c>
      <c r="D593">
        <v>0</v>
      </c>
      <c r="E593">
        <v>1</v>
      </c>
      <c r="F593">
        <v>35</v>
      </c>
      <c r="G593">
        <v>35</v>
      </c>
      <c r="H593">
        <v>0</v>
      </c>
      <c r="I593" s="2">
        <f>AVERAGE(Table134589[[#This Row],[Estimated costs 1]:[Estimated costs 20]])</f>
        <v>0</v>
      </c>
      <c r="J593" s="2">
        <f>_xlfn.STDEV.P(Table134589[[#This Row],[Estimated costs 1]:[Estimated costs 20]])</f>
        <v>0</v>
      </c>
      <c r="K593" s="2" t="e">
        <f>Table134589[[#This Row],[Dev]]/Table134589[[#This Row],[Mean]]*100</f>
        <v>#DIV/0!</v>
      </c>
      <c r="L593" s="2">
        <f>Table134589[[#This Row],[Estimated costs 1]]-Table134589[[#This Row],[Actual cost]]</f>
        <v>0</v>
      </c>
      <c r="M593" s="2" t="e">
        <f>Table134589[[#This Row],[Diff 1]]/Table134589[[#This Row],[Actual cost]]*100</f>
        <v>#DIV/0!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</row>
    <row r="594" spans="1:33" hidden="1" x14ac:dyDescent="0.3">
      <c r="A594" t="s">
        <v>618</v>
      </c>
      <c r="B594">
        <v>592</v>
      </c>
      <c r="C594" t="str">
        <f>LEFT(Table134589[[#This Row],[Contingency id]])</f>
        <v>C</v>
      </c>
      <c r="D594">
        <v>0</v>
      </c>
      <c r="E594">
        <v>1</v>
      </c>
      <c r="F594">
        <v>38</v>
      </c>
      <c r="G594">
        <v>38</v>
      </c>
      <c r="H594">
        <v>0</v>
      </c>
      <c r="I594" s="2">
        <f>AVERAGE(Table134589[[#This Row],[Estimated costs 1]:[Estimated costs 20]])</f>
        <v>0</v>
      </c>
      <c r="J594" s="2">
        <f>_xlfn.STDEV.P(Table134589[[#This Row],[Estimated costs 1]:[Estimated costs 20]])</f>
        <v>0</v>
      </c>
      <c r="K594" s="2" t="e">
        <f>Table134589[[#This Row],[Dev]]/Table134589[[#This Row],[Mean]]*100</f>
        <v>#DIV/0!</v>
      </c>
      <c r="L594" s="2">
        <f>Table134589[[#This Row],[Estimated costs 1]]-Table134589[[#This Row],[Actual cost]]</f>
        <v>0</v>
      </c>
      <c r="M594" s="2" t="e">
        <f>Table134589[[#This Row],[Diff 1]]/Table134589[[#This Row],[Actual cost]]*100</f>
        <v>#DIV/0!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</row>
    <row r="595" spans="1:33" hidden="1" x14ac:dyDescent="0.3">
      <c r="A595" t="s">
        <v>619</v>
      </c>
      <c r="B595">
        <v>593</v>
      </c>
      <c r="C595" t="str">
        <f>LEFT(Table134589[[#This Row],[Contingency id]])</f>
        <v>C</v>
      </c>
      <c r="D595">
        <v>0</v>
      </c>
      <c r="E595">
        <v>1.02272727272727</v>
      </c>
      <c r="F595">
        <v>45</v>
      </c>
      <c r="G595">
        <v>44</v>
      </c>
      <c r="H595">
        <v>0</v>
      </c>
      <c r="I595" s="2">
        <f>AVERAGE(Table134589[[#This Row],[Estimated costs 1]:[Estimated costs 20]])</f>
        <v>0</v>
      </c>
      <c r="J595" s="2">
        <f>_xlfn.STDEV.P(Table134589[[#This Row],[Estimated costs 1]:[Estimated costs 20]])</f>
        <v>0</v>
      </c>
      <c r="K595" s="2" t="e">
        <f>Table134589[[#This Row],[Dev]]/Table134589[[#This Row],[Mean]]*100</f>
        <v>#DIV/0!</v>
      </c>
      <c r="L595" s="2">
        <f>Table134589[[#This Row],[Estimated costs 1]]-Table134589[[#This Row],[Actual cost]]</f>
        <v>0</v>
      </c>
      <c r="M595" s="2" t="e">
        <f>Table134589[[#This Row],[Diff 1]]/Table134589[[#This Row],[Actual cost]]*100</f>
        <v>#DIV/0!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</row>
    <row r="596" spans="1:33" hidden="1" x14ac:dyDescent="0.3">
      <c r="A596" t="s">
        <v>620</v>
      </c>
      <c r="B596">
        <v>594</v>
      </c>
      <c r="C596" t="str">
        <f>LEFT(Table134589[[#This Row],[Contingency id]])</f>
        <v>C</v>
      </c>
      <c r="D596">
        <v>0</v>
      </c>
      <c r="E596">
        <v>1</v>
      </c>
      <c r="F596">
        <v>31</v>
      </c>
      <c r="G596">
        <v>31</v>
      </c>
      <c r="H596">
        <v>0</v>
      </c>
      <c r="I596" s="2">
        <f>AVERAGE(Table134589[[#This Row],[Estimated costs 1]:[Estimated costs 20]])</f>
        <v>0</v>
      </c>
      <c r="J596" s="2">
        <f>_xlfn.STDEV.P(Table134589[[#This Row],[Estimated costs 1]:[Estimated costs 20]])</f>
        <v>0</v>
      </c>
      <c r="K596" s="2" t="e">
        <f>Table134589[[#This Row],[Dev]]/Table134589[[#This Row],[Mean]]*100</f>
        <v>#DIV/0!</v>
      </c>
      <c r="L596" s="2">
        <f>Table134589[[#This Row],[Estimated costs 1]]-Table134589[[#This Row],[Actual cost]]</f>
        <v>0</v>
      </c>
      <c r="M596" s="2" t="e">
        <f>Table134589[[#This Row],[Diff 1]]/Table134589[[#This Row],[Actual cost]]*100</f>
        <v>#DIV/0!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</row>
    <row r="597" spans="1:33" hidden="1" x14ac:dyDescent="0.3">
      <c r="A597" t="s">
        <v>621</v>
      </c>
      <c r="B597">
        <v>595</v>
      </c>
      <c r="C597" t="str">
        <f>LEFT(Table134589[[#This Row],[Contingency id]])</f>
        <v>C</v>
      </c>
      <c r="D597">
        <v>0</v>
      </c>
      <c r="E597">
        <v>1</v>
      </c>
      <c r="F597">
        <v>31</v>
      </c>
      <c r="G597">
        <v>31</v>
      </c>
      <c r="H597">
        <v>0</v>
      </c>
      <c r="I597" s="2">
        <f>AVERAGE(Table134589[[#This Row],[Estimated costs 1]:[Estimated costs 20]])</f>
        <v>0</v>
      </c>
      <c r="J597" s="2">
        <f>_xlfn.STDEV.P(Table134589[[#This Row],[Estimated costs 1]:[Estimated costs 20]])</f>
        <v>0</v>
      </c>
      <c r="K597" s="2" t="e">
        <f>Table134589[[#This Row],[Dev]]/Table134589[[#This Row],[Mean]]*100</f>
        <v>#DIV/0!</v>
      </c>
      <c r="L597" s="2">
        <f>Table134589[[#This Row],[Estimated costs 1]]-Table134589[[#This Row],[Actual cost]]</f>
        <v>0</v>
      </c>
      <c r="M597" s="2" t="e">
        <f>Table134589[[#This Row],[Diff 1]]/Table134589[[#This Row],[Actual cost]]*100</f>
        <v>#DIV/0!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</row>
    <row r="598" spans="1:33" hidden="1" x14ac:dyDescent="0.3">
      <c r="A598" t="s">
        <v>622</v>
      </c>
      <c r="B598">
        <v>596</v>
      </c>
      <c r="C598" t="str">
        <f>LEFT(Table134589[[#This Row],[Contingency id]])</f>
        <v>C</v>
      </c>
      <c r="D598">
        <v>0</v>
      </c>
      <c r="E598">
        <v>1</v>
      </c>
      <c r="F598">
        <v>45</v>
      </c>
      <c r="G598">
        <v>45</v>
      </c>
      <c r="H598">
        <v>0</v>
      </c>
      <c r="I598" s="2">
        <f>AVERAGE(Table134589[[#This Row],[Estimated costs 1]:[Estimated costs 20]])</f>
        <v>0</v>
      </c>
      <c r="J598" s="2">
        <f>_xlfn.STDEV.P(Table134589[[#This Row],[Estimated costs 1]:[Estimated costs 20]])</f>
        <v>0</v>
      </c>
      <c r="K598" s="2" t="e">
        <f>Table134589[[#This Row],[Dev]]/Table134589[[#This Row],[Mean]]*100</f>
        <v>#DIV/0!</v>
      </c>
      <c r="L598" s="2">
        <f>Table134589[[#This Row],[Estimated costs 1]]-Table134589[[#This Row],[Actual cost]]</f>
        <v>0</v>
      </c>
      <c r="M598" s="2" t="e">
        <f>Table134589[[#This Row],[Diff 1]]/Table134589[[#This Row],[Actual cost]]*100</f>
        <v>#DIV/0!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</row>
    <row r="599" spans="1:33" hidden="1" x14ac:dyDescent="0.3">
      <c r="A599" t="s">
        <v>623</v>
      </c>
      <c r="B599">
        <v>597</v>
      </c>
      <c r="C599" t="str">
        <f>LEFT(Table134589[[#This Row],[Contingency id]])</f>
        <v>C</v>
      </c>
      <c r="D599">
        <v>0</v>
      </c>
      <c r="E599">
        <v>1</v>
      </c>
      <c r="F599">
        <v>45</v>
      </c>
      <c r="G599">
        <v>45</v>
      </c>
      <c r="H599">
        <v>0</v>
      </c>
      <c r="I599" s="2">
        <f>AVERAGE(Table134589[[#This Row],[Estimated costs 1]:[Estimated costs 20]])</f>
        <v>0</v>
      </c>
      <c r="J599" s="2">
        <f>_xlfn.STDEV.P(Table134589[[#This Row],[Estimated costs 1]:[Estimated costs 20]])</f>
        <v>0</v>
      </c>
      <c r="K599" s="2" t="e">
        <f>Table134589[[#This Row],[Dev]]/Table134589[[#This Row],[Mean]]*100</f>
        <v>#DIV/0!</v>
      </c>
      <c r="L599" s="2">
        <f>Table134589[[#This Row],[Estimated costs 1]]-Table134589[[#This Row],[Actual cost]]</f>
        <v>0</v>
      </c>
      <c r="M599" s="2" t="e">
        <f>Table134589[[#This Row],[Diff 1]]/Table134589[[#This Row],[Actual cost]]*100</f>
        <v>#DIV/0!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</row>
    <row r="600" spans="1:33" hidden="1" x14ac:dyDescent="0.3">
      <c r="A600" t="s">
        <v>624</v>
      </c>
      <c r="B600">
        <v>598</v>
      </c>
      <c r="C600" t="str">
        <f>LEFT(Table134589[[#This Row],[Contingency id]])</f>
        <v>C</v>
      </c>
      <c r="D600">
        <v>0</v>
      </c>
      <c r="E600">
        <v>1</v>
      </c>
      <c r="F600">
        <v>45</v>
      </c>
      <c r="G600">
        <v>45</v>
      </c>
      <c r="H600">
        <v>0</v>
      </c>
      <c r="I600" s="2">
        <f>AVERAGE(Table134589[[#This Row],[Estimated costs 1]:[Estimated costs 20]])</f>
        <v>0</v>
      </c>
      <c r="J600" s="2">
        <f>_xlfn.STDEV.P(Table134589[[#This Row],[Estimated costs 1]:[Estimated costs 20]])</f>
        <v>0</v>
      </c>
      <c r="K600" s="2" t="e">
        <f>Table134589[[#This Row],[Dev]]/Table134589[[#This Row],[Mean]]*100</f>
        <v>#DIV/0!</v>
      </c>
      <c r="L600" s="2">
        <f>Table134589[[#This Row],[Estimated costs 1]]-Table134589[[#This Row],[Actual cost]]</f>
        <v>0</v>
      </c>
      <c r="M600" s="2" t="e">
        <f>Table134589[[#This Row],[Diff 1]]/Table134589[[#This Row],[Actual cost]]*100</f>
        <v>#DIV/0!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</row>
    <row r="601" spans="1:33" hidden="1" x14ac:dyDescent="0.3">
      <c r="A601" t="s">
        <v>625</v>
      </c>
      <c r="B601">
        <v>599</v>
      </c>
      <c r="C601" t="str">
        <f>LEFT(Table134589[[#This Row],[Contingency id]])</f>
        <v>C</v>
      </c>
      <c r="D601">
        <v>0</v>
      </c>
      <c r="E601">
        <v>1</v>
      </c>
      <c r="F601">
        <v>31</v>
      </c>
      <c r="G601">
        <v>31</v>
      </c>
      <c r="H601">
        <v>0</v>
      </c>
      <c r="I601" s="2">
        <f>AVERAGE(Table134589[[#This Row],[Estimated costs 1]:[Estimated costs 20]])</f>
        <v>0</v>
      </c>
      <c r="J601" s="2">
        <f>_xlfn.STDEV.P(Table134589[[#This Row],[Estimated costs 1]:[Estimated costs 20]])</f>
        <v>0</v>
      </c>
      <c r="K601" s="2" t="e">
        <f>Table134589[[#This Row],[Dev]]/Table134589[[#This Row],[Mean]]*100</f>
        <v>#DIV/0!</v>
      </c>
      <c r="L601" s="2">
        <f>Table134589[[#This Row],[Estimated costs 1]]-Table134589[[#This Row],[Actual cost]]</f>
        <v>0</v>
      </c>
      <c r="M601" s="2" t="e">
        <f>Table134589[[#This Row],[Diff 1]]/Table134589[[#This Row],[Actual cost]]*100</f>
        <v>#DIV/0!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</row>
    <row r="602" spans="1:33" hidden="1" x14ac:dyDescent="0.3">
      <c r="A602" t="s">
        <v>626</v>
      </c>
      <c r="B602">
        <v>600</v>
      </c>
      <c r="C602" t="str">
        <f>LEFT(Table134589[[#This Row],[Contingency id]])</f>
        <v>C</v>
      </c>
      <c r="D602">
        <v>0</v>
      </c>
      <c r="E602">
        <v>1.02272727272727</v>
      </c>
      <c r="F602">
        <v>45</v>
      </c>
      <c r="G602">
        <v>44</v>
      </c>
      <c r="H602">
        <v>0</v>
      </c>
      <c r="I602" s="2">
        <f>AVERAGE(Table134589[[#This Row],[Estimated costs 1]:[Estimated costs 20]])</f>
        <v>0</v>
      </c>
      <c r="J602" s="2">
        <f>_xlfn.STDEV.P(Table134589[[#This Row],[Estimated costs 1]:[Estimated costs 20]])</f>
        <v>0</v>
      </c>
      <c r="K602" s="2" t="e">
        <f>Table134589[[#This Row],[Dev]]/Table134589[[#This Row],[Mean]]*100</f>
        <v>#DIV/0!</v>
      </c>
      <c r="L602" s="2">
        <f>Table134589[[#This Row],[Estimated costs 1]]-Table134589[[#This Row],[Actual cost]]</f>
        <v>0</v>
      </c>
      <c r="M602" s="2" t="e">
        <f>Table134589[[#This Row],[Diff 1]]/Table134589[[#This Row],[Actual cost]]*100</f>
        <v>#DIV/0!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</row>
    <row r="603" spans="1:33" hidden="1" x14ac:dyDescent="0.3">
      <c r="A603" t="s">
        <v>627</v>
      </c>
      <c r="B603">
        <v>601</v>
      </c>
      <c r="C603" t="str">
        <f>LEFT(Table134589[[#This Row],[Contingency id]])</f>
        <v>C</v>
      </c>
      <c r="D603">
        <v>0</v>
      </c>
      <c r="E603">
        <v>1</v>
      </c>
      <c r="F603">
        <v>45</v>
      </c>
      <c r="G603">
        <v>45</v>
      </c>
      <c r="H603">
        <v>0</v>
      </c>
      <c r="I603" s="2">
        <f>AVERAGE(Table134589[[#This Row],[Estimated costs 1]:[Estimated costs 20]])</f>
        <v>0</v>
      </c>
      <c r="J603" s="2">
        <f>_xlfn.STDEV.P(Table134589[[#This Row],[Estimated costs 1]:[Estimated costs 20]])</f>
        <v>0</v>
      </c>
      <c r="K603" s="2" t="e">
        <f>Table134589[[#This Row],[Dev]]/Table134589[[#This Row],[Mean]]*100</f>
        <v>#DIV/0!</v>
      </c>
      <c r="L603" s="2">
        <f>Table134589[[#This Row],[Estimated costs 1]]-Table134589[[#This Row],[Actual cost]]</f>
        <v>0</v>
      </c>
      <c r="M603" s="2" t="e">
        <f>Table134589[[#This Row],[Diff 1]]/Table134589[[#This Row],[Actual cost]]*100</f>
        <v>#DIV/0!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</row>
    <row r="604" spans="1:33" hidden="1" x14ac:dyDescent="0.3">
      <c r="A604" t="s">
        <v>628</v>
      </c>
      <c r="B604">
        <v>602</v>
      </c>
      <c r="C604" t="str">
        <f>LEFT(Table134589[[#This Row],[Contingency id]])</f>
        <v>C</v>
      </c>
      <c r="D604">
        <v>0</v>
      </c>
      <c r="E604">
        <v>1.02272727272727</v>
      </c>
      <c r="F604">
        <v>45</v>
      </c>
      <c r="G604">
        <v>44</v>
      </c>
      <c r="H604">
        <v>0</v>
      </c>
      <c r="I604" s="2">
        <f>AVERAGE(Table134589[[#This Row],[Estimated costs 1]:[Estimated costs 20]])</f>
        <v>0</v>
      </c>
      <c r="J604" s="2">
        <f>_xlfn.STDEV.P(Table134589[[#This Row],[Estimated costs 1]:[Estimated costs 20]])</f>
        <v>0</v>
      </c>
      <c r="K604" s="2" t="e">
        <f>Table134589[[#This Row],[Dev]]/Table134589[[#This Row],[Mean]]*100</f>
        <v>#DIV/0!</v>
      </c>
      <c r="L604" s="2">
        <f>Table134589[[#This Row],[Estimated costs 1]]-Table134589[[#This Row],[Actual cost]]</f>
        <v>0</v>
      </c>
      <c r="M604" s="2" t="e">
        <f>Table134589[[#This Row],[Diff 1]]/Table134589[[#This Row],[Actual cost]]*100</f>
        <v>#DIV/0!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</row>
    <row r="605" spans="1:33" hidden="1" x14ac:dyDescent="0.3">
      <c r="A605" t="s">
        <v>629</v>
      </c>
      <c r="B605">
        <v>603</v>
      </c>
      <c r="C605" t="str">
        <f>LEFT(Table134589[[#This Row],[Contingency id]])</f>
        <v>C</v>
      </c>
      <c r="D605">
        <v>0</v>
      </c>
      <c r="E605">
        <v>1</v>
      </c>
      <c r="F605">
        <v>20</v>
      </c>
      <c r="G605">
        <v>20</v>
      </c>
      <c r="H605">
        <v>0</v>
      </c>
      <c r="I605" s="2">
        <f>AVERAGE(Table134589[[#This Row],[Estimated costs 1]:[Estimated costs 20]])</f>
        <v>0</v>
      </c>
      <c r="J605" s="2">
        <f>_xlfn.STDEV.P(Table134589[[#This Row],[Estimated costs 1]:[Estimated costs 20]])</f>
        <v>0</v>
      </c>
      <c r="K605" s="2" t="e">
        <f>Table134589[[#This Row],[Dev]]/Table134589[[#This Row],[Mean]]*100</f>
        <v>#DIV/0!</v>
      </c>
      <c r="L605" s="2">
        <f>Table134589[[#This Row],[Estimated costs 1]]-Table134589[[#This Row],[Actual cost]]</f>
        <v>0</v>
      </c>
      <c r="M605" s="2" t="e">
        <f>Table134589[[#This Row],[Diff 1]]/Table134589[[#This Row],[Actual cost]]*100</f>
        <v>#DIV/0!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</row>
    <row r="606" spans="1:33" hidden="1" x14ac:dyDescent="0.3">
      <c r="A606" t="s">
        <v>630</v>
      </c>
      <c r="B606">
        <v>604</v>
      </c>
      <c r="C606" t="str">
        <f>LEFT(Table134589[[#This Row],[Contingency id]])</f>
        <v>C</v>
      </c>
      <c r="D606">
        <v>0</v>
      </c>
      <c r="E606">
        <v>1.0526315789473599</v>
      </c>
      <c r="F606">
        <v>20</v>
      </c>
      <c r="G606">
        <v>19</v>
      </c>
      <c r="H606">
        <v>0</v>
      </c>
      <c r="I606" s="2">
        <f>AVERAGE(Table134589[[#This Row],[Estimated costs 1]:[Estimated costs 20]])</f>
        <v>0</v>
      </c>
      <c r="J606" s="2">
        <f>_xlfn.STDEV.P(Table134589[[#This Row],[Estimated costs 1]:[Estimated costs 20]])</f>
        <v>0</v>
      </c>
      <c r="K606" s="2" t="e">
        <f>Table134589[[#This Row],[Dev]]/Table134589[[#This Row],[Mean]]*100</f>
        <v>#DIV/0!</v>
      </c>
      <c r="L606" s="2">
        <f>Table134589[[#This Row],[Estimated costs 1]]-Table134589[[#This Row],[Actual cost]]</f>
        <v>0</v>
      </c>
      <c r="M606" s="2" t="e">
        <f>Table134589[[#This Row],[Diff 1]]/Table134589[[#This Row],[Actual cost]]*100</f>
        <v>#DIV/0!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</row>
    <row r="607" spans="1:33" hidden="1" x14ac:dyDescent="0.3">
      <c r="A607" t="s">
        <v>631</v>
      </c>
      <c r="B607">
        <v>605</v>
      </c>
      <c r="C607" t="str">
        <f>LEFT(Table134589[[#This Row],[Contingency id]])</f>
        <v>C</v>
      </c>
      <c r="D607">
        <v>0</v>
      </c>
      <c r="E607">
        <v>1</v>
      </c>
      <c r="F607">
        <v>20</v>
      </c>
      <c r="G607">
        <v>20</v>
      </c>
      <c r="H607">
        <v>0</v>
      </c>
      <c r="I607" s="2">
        <f>AVERAGE(Table134589[[#This Row],[Estimated costs 1]:[Estimated costs 20]])</f>
        <v>0</v>
      </c>
      <c r="J607" s="2">
        <f>_xlfn.STDEV.P(Table134589[[#This Row],[Estimated costs 1]:[Estimated costs 20]])</f>
        <v>0</v>
      </c>
      <c r="K607" s="2" t="e">
        <f>Table134589[[#This Row],[Dev]]/Table134589[[#This Row],[Mean]]*100</f>
        <v>#DIV/0!</v>
      </c>
      <c r="L607" s="2">
        <f>Table134589[[#This Row],[Estimated costs 1]]-Table134589[[#This Row],[Actual cost]]</f>
        <v>0</v>
      </c>
      <c r="M607" s="2" t="e">
        <f>Table134589[[#This Row],[Diff 1]]/Table134589[[#This Row],[Actual cost]]*100</f>
        <v>#DIV/0!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</row>
    <row r="608" spans="1:33" hidden="1" x14ac:dyDescent="0.3">
      <c r="A608" t="s">
        <v>632</v>
      </c>
      <c r="B608">
        <v>606</v>
      </c>
      <c r="C608" t="str">
        <f>LEFT(Table134589[[#This Row],[Contingency id]])</f>
        <v>C</v>
      </c>
      <c r="D608">
        <v>0</v>
      </c>
      <c r="E608">
        <v>1</v>
      </c>
      <c r="F608">
        <v>20</v>
      </c>
      <c r="G608">
        <v>20</v>
      </c>
      <c r="H608">
        <v>0</v>
      </c>
      <c r="I608" s="2">
        <f>AVERAGE(Table134589[[#This Row],[Estimated costs 1]:[Estimated costs 20]])</f>
        <v>0</v>
      </c>
      <c r="J608" s="2">
        <f>_xlfn.STDEV.P(Table134589[[#This Row],[Estimated costs 1]:[Estimated costs 20]])</f>
        <v>0</v>
      </c>
      <c r="K608" s="2" t="e">
        <f>Table134589[[#This Row],[Dev]]/Table134589[[#This Row],[Mean]]*100</f>
        <v>#DIV/0!</v>
      </c>
      <c r="L608" s="2">
        <f>Table134589[[#This Row],[Estimated costs 1]]-Table134589[[#This Row],[Actual cost]]</f>
        <v>0</v>
      </c>
      <c r="M608" s="2" t="e">
        <f>Table134589[[#This Row],[Diff 1]]/Table134589[[#This Row],[Actual cost]]*100</f>
        <v>#DIV/0!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</row>
    <row r="609" spans="1:33" hidden="1" x14ac:dyDescent="0.3">
      <c r="A609" t="s">
        <v>633</v>
      </c>
      <c r="B609">
        <v>607</v>
      </c>
      <c r="C609" t="str">
        <f>LEFT(Table134589[[#This Row],[Contingency id]])</f>
        <v>C</v>
      </c>
      <c r="D609">
        <v>0</v>
      </c>
      <c r="E609">
        <v>1</v>
      </c>
      <c r="F609">
        <v>20</v>
      </c>
      <c r="G609">
        <v>20</v>
      </c>
      <c r="H609">
        <v>0</v>
      </c>
      <c r="I609" s="2">
        <f>AVERAGE(Table134589[[#This Row],[Estimated costs 1]:[Estimated costs 20]])</f>
        <v>0</v>
      </c>
      <c r="J609" s="2">
        <f>_xlfn.STDEV.P(Table134589[[#This Row],[Estimated costs 1]:[Estimated costs 20]])</f>
        <v>0</v>
      </c>
      <c r="K609" s="2" t="e">
        <f>Table134589[[#This Row],[Dev]]/Table134589[[#This Row],[Mean]]*100</f>
        <v>#DIV/0!</v>
      </c>
      <c r="L609" s="2">
        <f>Table134589[[#This Row],[Estimated costs 1]]-Table134589[[#This Row],[Actual cost]]</f>
        <v>0</v>
      </c>
      <c r="M609" s="2" t="e">
        <f>Table134589[[#This Row],[Diff 1]]/Table134589[[#This Row],[Actual cost]]*100</f>
        <v>#DIV/0!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</row>
    <row r="610" spans="1:33" hidden="1" x14ac:dyDescent="0.3">
      <c r="A610" t="s">
        <v>634</v>
      </c>
      <c r="B610">
        <v>608</v>
      </c>
      <c r="C610" t="str">
        <f>LEFT(Table134589[[#This Row],[Contingency id]])</f>
        <v>C</v>
      </c>
      <c r="D610">
        <v>0</v>
      </c>
      <c r="E610">
        <v>1.0526315789473599</v>
      </c>
      <c r="F610">
        <v>20</v>
      </c>
      <c r="G610">
        <v>19</v>
      </c>
      <c r="H610">
        <v>0</v>
      </c>
      <c r="I610" s="2">
        <f>AVERAGE(Table134589[[#This Row],[Estimated costs 1]:[Estimated costs 20]])</f>
        <v>0</v>
      </c>
      <c r="J610" s="2">
        <f>_xlfn.STDEV.P(Table134589[[#This Row],[Estimated costs 1]:[Estimated costs 20]])</f>
        <v>0</v>
      </c>
      <c r="K610" s="2" t="e">
        <f>Table134589[[#This Row],[Dev]]/Table134589[[#This Row],[Mean]]*100</f>
        <v>#DIV/0!</v>
      </c>
      <c r="L610" s="2">
        <f>Table134589[[#This Row],[Estimated costs 1]]-Table134589[[#This Row],[Actual cost]]</f>
        <v>0</v>
      </c>
      <c r="M610" s="2" t="e">
        <f>Table134589[[#This Row],[Diff 1]]/Table134589[[#This Row],[Actual cost]]*100</f>
        <v>#DIV/0!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</row>
    <row r="611" spans="1:33" hidden="1" x14ac:dyDescent="0.3">
      <c r="A611" t="s">
        <v>635</v>
      </c>
      <c r="B611">
        <v>609</v>
      </c>
      <c r="C611" t="str">
        <f>LEFT(Table134589[[#This Row],[Contingency id]])</f>
        <v>C</v>
      </c>
      <c r="D611">
        <v>0</v>
      </c>
      <c r="E611">
        <v>1</v>
      </c>
      <c r="F611">
        <v>20</v>
      </c>
      <c r="G611">
        <v>20</v>
      </c>
      <c r="H611">
        <v>0</v>
      </c>
      <c r="I611" s="2">
        <f>AVERAGE(Table134589[[#This Row],[Estimated costs 1]:[Estimated costs 20]])</f>
        <v>0</v>
      </c>
      <c r="J611" s="2">
        <f>_xlfn.STDEV.P(Table134589[[#This Row],[Estimated costs 1]:[Estimated costs 20]])</f>
        <v>0</v>
      </c>
      <c r="K611" s="2" t="e">
        <f>Table134589[[#This Row],[Dev]]/Table134589[[#This Row],[Mean]]*100</f>
        <v>#DIV/0!</v>
      </c>
      <c r="L611" s="2">
        <f>Table134589[[#This Row],[Estimated costs 1]]-Table134589[[#This Row],[Actual cost]]</f>
        <v>0</v>
      </c>
      <c r="M611" s="2" t="e">
        <f>Table134589[[#This Row],[Diff 1]]/Table134589[[#This Row],[Actual cost]]*100</f>
        <v>#DIV/0!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</row>
    <row r="612" spans="1:33" hidden="1" x14ac:dyDescent="0.3">
      <c r="A612" t="s">
        <v>636</v>
      </c>
      <c r="B612">
        <v>610</v>
      </c>
      <c r="C612" t="str">
        <f>LEFT(Table134589[[#This Row],[Contingency id]])</f>
        <v>C</v>
      </c>
      <c r="D612">
        <v>0</v>
      </c>
      <c r="E612">
        <v>1</v>
      </c>
      <c r="F612">
        <v>20</v>
      </c>
      <c r="G612">
        <v>20</v>
      </c>
      <c r="H612">
        <v>0</v>
      </c>
      <c r="I612" s="2">
        <f>AVERAGE(Table134589[[#This Row],[Estimated costs 1]:[Estimated costs 20]])</f>
        <v>0</v>
      </c>
      <c r="J612" s="2">
        <f>_xlfn.STDEV.P(Table134589[[#This Row],[Estimated costs 1]:[Estimated costs 20]])</f>
        <v>0</v>
      </c>
      <c r="K612" s="2" t="e">
        <f>Table134589[[#This Row],[Dev]]/Table134589[[#This Row],[Mean]]*100</f>
        <v>#DIV/0!</v>
      </c>
      <c r="L612" s="2">
        <f>Table134589[[#This Row],[Estimated costs 1]]-Table134589[[#This Row],[Actual cost]]</f>
        <v>0</v>
      </c>
      <c r="M612" s="2" t="e">
        <f>Table134589[[#This Row],[Diff 1]]/Table134589[[#This Row],[Actual cost]]*100</f>
        <v>#DIV/0!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</row>
    <row r="613" spans="1:33" hidden="1" x14ac:dyDescent="0.3">
      <c r="A613" t="s">
        <v>637</v>
      </c>
      <c r="B613">
        <v>611</v>
      </c>
      <c r="C613" t="str">
        <f>LEFT(Table134589[[#This Row],[Contingency id]])</f>
        <v>C</v>
      </c>
      <c r="D613">
        <v>0</v>
      </c>
      <c r="E613">
        <v>1</v>
      </c>
      <c r="F613">
        <v>20</v>
      </c>
      <c r="G613">
        <v>20</v>
      </c>
      <c r="H613">
        <v>0</v>
      </c>
      <c r="I613" s="2">
        <f>AVERAGE(Table134589[[#This Row],[Estimated costs 1]:[Estimated costs 20]])</f>
        <v>0</v>
      </c>
      <c r="J613" s="2">
        <f>_xlfn.STDEV.P(Table134589[[#This Row],[Estimated costs 1]:[Estimated costs 20]])</f>
        <v>0</v>
      </c>
      <c r="K613" s="2" t="e">
        <f>Table134589[[#This Row],[Dev]]/Table134589[[#This Row],[Mean]]*100</f>
        <v>#DIV/0!</v>
      </c>
      <c r="L613" s="2">
        <f>Table134589[[#This Row],[Estimated costs 1]]-Table134589[[#This Row],[Actual cost]]</f>
        <v>0</v>
      </c>
      <c r="M613" s="2" t="e">
        <f>Table134589[[#This Row],[Diff 1]]/Table134589[[#This Row],[Actual cost]]*100</f>
        <v>#DIV/0!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</row>
    <row r="614" spans="1:33" hidden="1" x14ac:dyDescent="0.3">
      <c r="A614" t="s">
        <v>638</v>
      </c>
      <c r="B614">
        <v>612</v>
      </c>
      <c r="C614" t="str">
        <f>LEFT(Table134589[[#This Row],[Contingency id]])</f>
        <v>C</v>
      </c>
      <c r="D614">
        <v>0</v>
      </c>
      <c r="E614">
        <v>1</v>
      </c>
      <c r="F614">
        <v>20</v>
      </c>
      <c r="G614">
        <v>20</v>
      </c>
      <c r="H614">
        <v>0</v>
      </c>
      <c r="I614" s="2">
        <f>AVERAGE(Table134589[[#This Row],[Estimated costs 1]:[Estimated costs 20]])</f>
        <v>0</v>
      </c>
      <c r="J614" s="2">
        <f>_xlfn.STDEV.P(Table134589[[#This Row],[Estimated costs 1]:[Estimated costs 20]])</f>
        <v>0</v>
      </c>
      <c r="K614" s="2" t="e">
        <f>Table134589[[#This Row],[Dev]]/Table134589[[#This Row],[Mean]]*100</f>
        <v>#DIV/0!</v>
      </c>
      <c r="L614" s="2">
        <f>Table134589[[#This Row],[Estimated costs 1]]-Table134589[[#This Row],[Actual cost]]</f>
        <v>0</v>
      </c>
      <c r="M614" s="2" t="e">
        <f>Table134589[[#This Row],[Diff 1]]/Table134589[[#This Row],[Actual cost]]*100</f>
        <v>#DIV/0!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</row>
    <row r="615" spans="1:33" hidden="1" x14ac:dyDescent="0.3">
      <c r="A615" t="s">
        <v>639</v>
      </c>
      <c r="B615">
        <v>613</v>
      </c>
      <c r="C615" t="str">
        <f>LEFT(Table134589[[#This Row],[Contingency id]])</f>
        <v>C</v>
      </c>
      <c r="D615">
        <v>0</v>
      </c>
      <c r="E615">
        <v>1</v>
      </c>
      <c r="F615">
        <v>20</v>
      </c>
      <c r="G615">
        <v>20</v>
      </c>
      <c r="H615">
        <v>0</v>
      </c>
      <c r="I615" s="2">
        <f>AVERAGE(Table134589[[#This Row],[Estimated costs 1]:[Estimated costs 20]])</f>
        <v>0</v>
      </c>
      <c r="J615" s="2">
        <f>_xlfn.STDEV.P(Table134589[[#This Row],[Estimated costs 1]:[Estimated costs 20]])</f>
        <v>0</v>
      </c>
      <c r="K615" s="2" t="e">
        <f>Table134589[[#This Row],[Dev]]/Table134589[[#This Row],[Mean]]*100</f>
        <v>#DIV/0!</v>
      </c>
      <c r="L615" s="2">
        <f>Table134589[[#This Row],[Estimated costs 1]]-Table134589[[#This Row],[Actual cost]]</f>
        <v>0</v>
      </c>
      <c r="M615" s="2" t="e">
        <f>Table134589[[#This Row],[Diff 1]]/Table134589[[#This Row],[Actual cost]]*100</f>
        <v>#DIV/0!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</row>
    <row r="616" spans="1:33" hidden="1" x14ac:dyDescent="0.3">
      <c r="A616" t="s">
        <v>640</v>
      </c>
      <c r="B616">
        <v>614</v>
      </c>
      <c r="C616" t="str">
        <f>LEFT(Table134589[[#This Row],[Contingency id]])</f>
        <v>C</v>
      </c>
      <c r="D616">
        <v>0</v>
      </c>
      <c r="E616">
        <v>1</v>
      </c>
      <c r="F616">
        <v>19</v>
      </c>
      <c r="G616">
        <v>19</v>
      </c>
      <c r="H616">
        <v>0</v>
      </c>
      <c r="I616" s="2">
        <f>AVERAGE(Table134589[[#This Row],[Estimated costs 1]:[Estimated costs 20]])</f>
        <v>0</v>
      </c>
      <c r="J616" s="2">
        <f>_xlfn.STDEV.P(Table134589[[#This Row],[Estimated costs 1]:[Estimated costs 20]])</f>
        <v>0</v>
      </c>
      <c r="K616" s="2" t="e">
        <f>Table134589[[#This Row],[Dev]]/Table134589[[#This Row],[Mean]]*100</f>
        <v>#DIV/0!</v>
      </c>
      <c r="L616" s="2">
        <f>Table134589[[#This Row],[Estimated costs 1]]-Table134589[[#This Row],[Actual cost]]</f>
        <v>0</v>
      </c>
      <c r="M616" s="2" t="e">
        <f>Table134589[[#This Row],[Diff 1]]/Table134589[[#This Row],[Actual cost]]*100</f>
        <v>#DIV/0!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</row>
    <row r="617" spans="1:33" hidden="1" x14ac:dyDescent="0.3">
      <c r="A617" t="s">
        <v>641</v>
      </c>
      <c r="B617">
        <v>615</v>
      </c>
      <c r="C617" t="str">
        <f>LEFT(Table134589[[#This Row],[Contingency id]])</f>
        <v>C</v>
      </c>
      <c r="D617">
        <v>0</v>
      </c>
      <c r="E617">
        <v>1.0719424460431599</v>
      </c>
      <c r="F617">
        <v>149</v>
      </c>
      <c r="G617">
        <v>139</v>
      </c>
      <c r="H617">
        <v>0</v>
      </c>
      <c r="I617" s="2">
        <f>AVERAGE(Table134589[[#This Row],[Estimated costs 1]:[Estimated costs 20]])</f>
        <v>0</v>
      </c>
      <c r="J617" s="2">
        <f>_xlfn.STDEV.P(Table134589[[#This Row],[Estimated costs 1]:[Estimated costs 20]])</f>
        <v>0</v>
      </c>
      <c r="K617" s="2" t="e">
        <f>Table134589[[#This Row],[Dev]]/Table134589[[#This Row],[Mean]]*100</f>
        <v>#DIV/0!</v>
      </c>
      <c r="L617" s="2">
        <f>Table134589[[#This Row],[Estimated costs 1]]-Table134589[[#This Row],[Actual cost]]</f>
        <v>0</v>
      </c>
      <c r="M617" s="2" t="e">
        <f>Table134589[[#This Row],[Diff 1]]/Table134589[[#This Row],[Actual cost]]*100</f>
        <v>#DIV/0!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</row>
    <row r="618" spans="1:33" hidden="1" x14ac:dyDescent="0.3">
      <c r="A618" t="s">
        <v>642</v>
      </c>
      <c r="B618">
        <v>616</v>
      </c>
      <c r="C618" t="str">
        <f>LEFT(Table134589[[#This Row],[Contingency id]])</f>
        <v>C</v>
      </c>
      <c r="D618">
        <v>0</v>
      </c>
      <c r="E618">
        <v>1.0567375886524799</v>
      </c>
      <c r="F618">
        <v>149</v>
      </c>
      <c r="G618">
        <v>141</v>
      </c>
      <c r="H618">
        <v>0</v>
      </c>
      <c r="I618" s="2">
        <f>AVERAGE(Table134589[[#This Row],[Estimated costs 1]:[Estimated costs 20]])</f>
        <v>0</v>
      </c>
      <c r="J618" s="2">
        <f>_xlfn.STDEV.P(Table134589[[#This Row],[Estimated costs 1]:[Estimated costs 20]])</f>
        <v>0</v>
      </c>
      <c r="K618" s="2" t="e">
        <f>Table134589[[#This Row],[Dev]]/Table134589[[#This Row],[Mean]]*100</f>
        <v>#DIV/0!</v>
      </c>
      <c r="L618" s="2">
        <f>Table134589[[#This Row],[Estimated costs 1]]-Table134589[[#This Row],[Actual cost]]</f>
        <v>0</v>
      </c>
      <c r="M618" s="2" t="e">
        <f>Table134589[[#This Row],[Diff 1]]/Table134589[[#This Row],[Actual cost]]*100</f>
        <v>#DIV/0!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</row>
    <row r="619" spans="1:33" hidden="1" x14ac:dyDescent="0.3">
      <c r="A619" t="s">
        <v>643</v>
      </c>
      <c r="B619">
        <v>617</v>
      </c>
      <c r="C619" t="str">
        <f>LEFT(Table134589[[#This Row],[Contingency id]])</f>
        <v>C</v>
      </c>
      <c r="D619">
        <v>0</v>
      </c>
      <c r="E619">
        <v>1.0567375886524799</v>
      </c>
      <c r="F619">
        <v>149</v>
      </c>
      <c r="G619">
        <v>141</v>
      </c>
      <c r="H619">
        <v>0</v>
      </c>
      <c r="I619" s="2">
        <f>AVERAGE(Table134589[[#This Row],[Estimated costs 1]:[Estimated costs 20]])</f>
        <v>0</v>
      </c>
      <c r="J619" s="2">
        <f>_xlfn.STDEV.P(Table134589[[#This Row],[Estimated costs 1]:[Estimated costs 20]])</f>
        <v>0</v>
      </c>
      <c r="K619" s="2" t="e">
        <f>Table134589[[#This Row],[Dev]]/Table134589[[#This Row],[Mean]]*100</f>
        <v>#DIV/0!</v>
      </c>
      <c r="L619" s="2">
        <f>Table134589[[#This Row],[Estimated costs 1]]-Table134589[[#This Row],[Actual cost]]</f>
        <v>0</v>
      </c>
      <c r="M619" s="2" t="e">
        <f>Table134589[[#This Row],[Diff 1]]/Table134589[[#This Row],[Actual cost]]*100</f>
        <v>#DIV/0!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</row>
    <row r="620" spans="1:33" hidden="1" x14ac:dyDescent="0.3">
      <c r="A620" t="s">
        <v>644</v>
      </c>
      <c r="B620">
        <v>618</v>
      </c>
      <c r="C620" t="str">
        <f>LEFT(Table134589[[#This Row],[Contingency id]])</f>
        <v>C</v>
      </c>
      <c r="D620">
        <v>0</v>
      </c>
      <c r="E620">
        <v>1.0347222222222201</v>
      </c>
      <c r="F620">
        <v>149</v>
      </c>
      <c r="G620">
        <v>144</v>
      </c>
      <c r="H620">
        <v>0</v>
      </c>
      <c r="I620" s="2">
        <f>AVERAGE(Table134589[[#This Row],[Estimated costs 1]:[Estimated costs 20]])</f>
        <v>0</v>
      </c>
      <c r="J620" s="2">
        <f>_xlfn.STDEV.P(Table134589[[#This Row],[Estimated costs 1]:[Estimated costs 20]])</f>
        <v>0</v>
      </c>
      <c r="K620" s="2" t="e">
        <f>Table134589[[#This Row],[Dev]]/Table134589[[#This Row],[Mean]]*100</f>
        <v>#DIV/0!</v>
      </c>
      <c r="L620" s="2">
        <f>Table134589[[#This Row],[Estimated costs 1]]-Table134589[[#This Row],[Actual cost]]</f>
        <v>0</v>
      </c>
      <c r="M620" s="2" t="e">
        <f>Table134589[[#This Row],[Diff 1]]/Table134589[[#This Row],[Actual cost]]*100</f>
        <v>#DIV/0!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</row>
    <row r="621" spans="1:33" hidden="1" x14ac:dyDescent="0.3">
      <c r="A621" t="s">
        <v>645</v>
      </c>
      <c r="B621">
        <v>619</v>
      </c>
      <c r="C621" t="str">
        <f>LEFT(Table134589[[#This Row],[Contingency id]])</f>
        <v>C</v>
      </c>
      <c r="D621">
        <v>0</v>
      </c>
      <c r="E621">
        <v>1.02758620689655</v>
      </c>
      <c r="F621">
        <v>149</v>
      </c>
      <c r="G621">
        <v>145</v>
      </c>
      <c r="H621">
        <v>0</v>
      </c>
      <c r="I621" s="2">
        <f>AVERAGE(Table134589[[#This Row],[Estimated costs 1]:[Estimated costs 20]])</f>
        <v>0</v>
      </c>
      <c r="J621" s="2">
        <f>_xlfn.STDEV.P(Table134589[[#This Row],[Estimated costs 1]:[Estimated costs 20]])</f>
        <v>0</v>
      </c>
      <c r="K621" s="2" t="e">
        <f>Table134589[[#This Row],[Dev]]/Table134589[[#This Row],[Mean]]*100</f>
        <v>#DIV/0!</v>
      </c>
      <c r="L621" s="2">
        <f>Table134589[[#This Row],[Estimated costs 1]]-Table134589[[#This Row],[Actual cost]]</f>
        <v>0</v>
      </c>
      <c r="M621" s="2" t="e">
        <f>Table134589[[#This Row],[Diff 1]]/Table134589[[#This Row],[Actual cost]]*100</f>
        <v>#DIV/0!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</row>
    <row r="622" spans="1:33" hidden="1" x14ac:dyDescent="0.3">
      <c r="A622" t="s">
        <v>646</v>
      </c>
      <c r="B622">
        <v>620</v>
      </c>
      <c r="C622" t="str">
        <f>LEFT(Table134589[[#This Row],[Contingency id]])</f>
        <v>C</v>
      </c>
      <c r="D622">
        <v>0</v>
      </c>
      <c r="E622">
        <v>1.0671140939597299</v>
      </c>
      <c r="F622">
        <v>159</v>
      </c>
      <c r="G622">
        <v>149</v>
      </c>
      <c r="H622">
        <v>0</v>
      </c>
      <c r="I622" s="2">
        <f>AVERAGE(Table134589[[#This Row],[Estimated costs 1]:[Estimated costs 20]])</f>
        <v>0</v>
      </c>
      <c r="J622" s="2">
        <f>_xlfn.STDEV.P(Table134589[[#This Row],[Estimated costs 1]:[Estimated costs 20]])</f>
        <v>0</v>
      </c>
      <c r="K622" s="2" t="e">
        <f>Table134589[[#This Row],[Dev]]/Table134589[[#This Row],[Mean]]*100</f>
        <v>#DIV/0!</v>
      </c>
      <c r="L622" s="2">
        <f>Table134589[[#This Row],[Estimated costs 1]]-Table134589[[#This Row],[Actual cost]]</f>
        <v>0</v>
      </c>
      <c r="M622" s="2" t="e">
        <f>Table134589[[#This Row],[Diff 1]]/Table134589[[#This Row],[Actual cost]]*100</f>
        <v>#DIV/0!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</row>
    <row r="623" spans="1:33" hidden="1" x14ac:dyDescent="0.3">
      <c r="A623" t="s">
        <v>647</v>
      </c>
      <c r="B623">
        <v>621</v>
      </c>
      <c r="C623" t="str">
        <f>LEFT(Table134589[[#This Row],[Contingency id]])</f>
        <v>C</v>
      </c>
      <c r="D623">
        <v>0</v>
      </c>
      <c r="E623">
        <v>1.0567375886524799</v>
      </c>
      <c r="F623">
        <v>149</v>
      </c>
      <c r="G623">
        <v>141</v>
      </c>
      <c r="H623">
        <v>0</v>
      </c>
      <c r="I623" s="2">
        <f>AVERAGE(Table134589[[#This Row],[Estimated costs 1]:[Estimated costs 20]])</f>
        <v>0</v>
      </c>
      <c r="J623" s="2">
        <f>_xlfn.STDEV.P(Table134589[[#This Row],[Estimated costs 1]:[Estimated costs 20]])</f>
        <v>0</v>
      </c>
      <c r="K623" s="2" t="e">
        <f>Table134589[[#This Row],[Dev]]/Table134589[[#This Row],[Mean]]*100</f>
        <v>#DIV/0!</v>
      </c>
      <c r="L623" s="2">
        <f>Table134589[[#This Row],[Estimated costs 1]]-Table134589[[#This Row],[Actual cost]]</f>
        <v>0</v>
      </c>
      <c r="M623" s="2" t="e">
        <f>Table134589[[#This Row],[Diff 1]]/Table134589[[#This Row],[Actual cost]]*100</f>
        <v>#DIV/0!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</row>
    <row r="624" spans="1:33" hidden="1" x14ac:dyDescent="0.3">
      <c r="A624" t="s">
        <v>648</v>
      </c>
      <c r="B624">
        <v>622</v>
      </c>
      <c r="C624" t="str">
        <f>LEFT(Table134589[[#This Row],[Contingency id]])</f>
        <v>C</v>
      </c>
      <c r="D624">
        <v>0</v>
      </c>
      <c r="E624">
        <v>1.0529801324503301</v>
      </c>
      <c r="F624">
        <v>159</v>
      </c>
      <c r="G624">
        <v>151</v>
      </c>
      <c r="H624">
        <v>0</v>
      </c>
      <c r="I624" s="2">
        <f>AVERAGE(Table134589[[#This Row],[Estimated costs 1]:[Estimated costs 20]])</f>
        <v>0</v>
      </c>
      <c r="J624" s="2">
        <f>_xlfn.STDEV.P(Table134589[[#This Row],[Estimated costs 1]:[Estimated costs 20]])</f>
        <v>0</v>
      </c>
      <c r="K624" s="2" t="e">
        <f>Table134589[[#This Row],[Dev]]/Table134589[[#This Row],[Mean]]*100</f>
        <v>#DIV/0!</v>
      </c>
      <c r="L624" s="2">
        <f>Table134589[[#This Row],[Estimated costs 1]]-Table134589[[#This Row],[Actual cost]]</f>
        <v>0</v>
      </c>
      <c r="M624" s="2" t="e">
        <f>Table134589[[#This Row],[Diff 1]]/Table134589[[#This Row],[Actual cost]]*100</f>
        <v>#DIV/0!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</row>
    <row r="625" spans="1:33" hidden="1" x14ac:dyDescent="0.3">
      <c r="A625" t="s">
        <v>649</v>
      </c>
      <c r="B625">
        <v>623</v>
      </c>
      <c r="C625" t="str">
        <f>LEFT(Table134589[[#This Row],[Contingency id]])</f>
        <v>C</v>
      </c>
      <c r="D625">
        <v>0</v>
      </c>
      <c r="E625">
        <v>1.0447761194029801</v>
      </c>
      <c r="F625">
        <v>70</v>
      </c>
      <c r="G625">
        <v>67</v>
      </c>
      <c r="H625">
        <v>0</v>
      </c>
      <c r="I625" s="2">
        <f>AVERAGE(Table134589[[#This Row],[Estimated costs 1]:[Estimated costs 20]])</f>
        <v>0</v>
      </c>
      <c r="J625" s="2">
        <f>_xlfn.STDEV.P(Table134589[[#This Row],[Estimated costs 1]:[Estimated costs 20]])</f>
        <v>0</v>
      </c>
      <c r="K625" s="2" t="e">
        <f>Table134589[[#This Row],[Dev]]/Table134589[[#This Row],[Mean]]*100</f>
        <v>#DIV/0!</v>
      </c>
      <c r="L625" s="2">
        <f>Table134589[[#This Row],[Estimated costs 1]]-Table134589[[#This Row],[Actual cost]]</f>
        <v>0</v>
      </c>
      <c r="M625" s="2" t="e">
        <f>Table134589[[#This Row],[Diff 1]]/Table134589[[#This Row],[Actual cost]]*100</f>
        <v>#DIV/0!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</row>
    <row r="626" spans="1:33" hidden="1" x14ac:dyDescent="0.3">
      <c r="A626" t="s">
        <v>650</v>
      </c>
      <c r="B626">
        <v>624</v>
      </c>
      <c r="C626" t="str">
        <f>LEFT(Table134589[[#This Row],[Contingency id]])</f>
        <v>C</v>
      </c>
      <c r="D626">
        <v>0</v>
      </c>
      <c r="E626">
        <v>1</v>
      </c>
      <c r="F626">
        <v>70</v>
      </c>
      <c r="G626">
        <v>70</v>
      </c>
      <c r="H626">
        <v>0</v>
      </c>
      <c r="I626" s="2">
        <f>AVERAGE(Table134589[[#This Row],[Estimated costs 1]:[Estimated costs 20]])</f>
        <v>0</v>
      </c>
      <c r="J626" s="2">
        <f>_xlfn.STDEV.P(Table134589[[#This Row],[Estimated costs 1]:[Estimated costs 20]])</f>
        <v>0</v>
      </c>
      <c r="K626" s="2" t="e">
        <f>Table134589[[#This Row],[Dev]]/Table134589[[#This Row],[Mean]]*100</f>
        <v>#DIV/0!</v>
      </c>
      <c r="L626" s="2">
        <f>Table134589[[#This Row],[Estimated costs 1]]-Table134589[[#This Row],[Actual cost]]</f>
        <v>0</v>
      </c>
      <c r="M626" s="2" t="e">
        <f>Table134589[[#This Row],[Diff 1]]/Table134589[[#This Row],[Actual cost]]*100</f>
        <v>#DIV/0!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</row>
    <row r="627" spans="1:33" hidden="1" x14ac:dyDescent="0.3">
      <c r="A627" t="s">
        <v>651</v>
      </c>
      <c r="B627">
        <v>625</v>
      </c>
      <c r="C627" t="str">
        <f>LEFT(Table134589[[#This Row],[Contingency id]])</f>
        <v>C</v>
      </c>
      <c r="D627">
        <v>0</v>
      </c>
      <c r="E627">
        <v>1.02941176470588</v>
      </c>
      <c r="F627">
        <v>70</v>
      </c>
      <c r="G627">
        <v>68</v>
      </c>
      <c r="H627">
        <v>0</v>
      </c>
      <c r="I627" s="2">
        <f>AVERAGE(Table134589[[#This Row],[Estimated costs 1]:[Estimated costs 20]])</f>
        <v>0</v>
      </c>
      <c r="J627" s="2">
        <f>_xlfn.STDEV.P(Table134589[[#This Row],[Estimated costs 1]:[Estimated costs 20]])</f>
        <v>0</v>
      </c>
      <c r="K627" s="2" t="e">
        <f>Table134589[[#This Row],[Dev]]/Table134589[[#This Row],[Mean]]*100</f>
        <v>#DIV/0!</v>
      </c>
      <c r="L627" s="2">
        <f>Table134589[[#This Row],[Estimated costs 1]]-Table134589[[#This Row],[Actual cost]]</f>
        <v>0</v>
      </c>
      <c r="M627" s="2" t="e">
        <f>Table134589[[#This Row],[Diff 1]]/Table134589[[#This Row],[Actual cost]]*100</f>
        <v>#DIV/0!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</row>
    <row r="628" spans="1:33" hidden="1" x14ac:dyDescent="0.3">
      <c r="A628" t="s">
        <v>652</v>
      </c>
      <c r="B628">
        <v>626</v>
      </c>
      <c r="C628" t="str">
        <f>LEFT(Table134589[[#This Row],[Contingency id]])</f>
        <v>C</v>
      </c>
      <c r="D628">
        <v>0</v>
      </c>
      <c r="E628">
        <v>1.0370370370370301</v>
      </c>
      <c r="F628">
        <v>84</v>
      </c>
      <c r="G628">
        <v>81</v>
      </c>
      <c r="H628">
        <v>0</v>
      </c>
      <c r="I628" s="2">
        <f>AVERAGE(Table134589[[#This Row],[Estimated costs 1]:[Estimated costs 20]])</f>
        <v>0</v>
      </c>
      <c r="J628" s="2">
        <f>_xlfn.STDEV.P(Table134589[[#This Row],[Estimated costs 1]:[Estimated costs 20]])</f>
        <v>0</v>
      </c>
      <c r="K628" s="2" t="e">
        <f>Table134589[[#This Row],[Dev]]/Table134589[[#This Row],[Mean]]*100</f>
        <v>#DIV/0!</v>
      </c>
      <c r="L628" s="2">
        <f>Table134589[[#This Row],[Estimated costs 1]]-Table134589[[#This Row],[Actual cost]]</f>
        <v>0</v>
      </c>
      <c r="M628" s="2" t="e">
        <f>Table134589[[#This Row],[Diff 1]]/Table134589[[#This Row],[Actual cost]]*100</f>
        <v>#DIV/0!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</row>
    <row r="629" spans="1:33" hidden="1" x14ac:dyDescent="0.3">
      <c r="A629" t="s">
        <v>653</v>
      </c>
      <c r="B629">
        <v>627</v>
      </c>
      <c r="C629" t="str">
        <f>LEFT(Table134589[[#This Row],[Contingency id]])</f>
        <v>C</v>
      </c>
      <c r="D629">
        <v>0</v>
      </c>
      <c r="E629">
        <v>1</v>
      </c>
      <c r="F629">
        <v>70</v>
      </c>
      <c r="G629">
        <v>70</v>
      </c>
      <c r="H629">
        <v>0</v>
      </c>
      <c r="I629" s="2">
        <f>AVERAGE(Table134589[[#This Row],[Estimated costs 1]:[Estimated costs 20]])</f>
        <v>0</v>
      </c>
      <c r="J629" s="2">
        <f>_xlfn.STDEV.P(Table134589[[#This Row],[Estimated costs 1]:[Estimated costs 20]])</f>
        <v>0</v>
      </c>
      <c r="K629" s="2" t="e">
        <f>Table134589[[#This Row],[Dev]]/Table134589[[#This Row],[Mean]]*100</f>
        <v>#DIV/0!</v>
      </c>
      <c r="L629" s="2">
        <f>Table134589[[#This Row],[Estimated costs 1]]-Table134589[[#This Row],[Actual cost]]</f>
        <v>0</v>
      </c>
      <c r="M629" s="2" t="e">
        <f>Table134589[[#This Row],[Diff 1]]/Table134589[[#This Row],[Actual cost]]*100</f>
        <v>#DIV/0!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</row>
    <row r="630" spans="1:33" hidden="1" x14ac:dyDescent="0.3">
      <c r="A630" t="s">
        <v>654</v>
      </c>
      <c r="B630">
        <v>628</v>
      </c>
      <c r="C630" t="str">
        <f>LEFT(Table134589[[#This Row],[Contingency id]])</f>
        <v>C</v>
      </c>
      <c r="D630">
        <v>0</v>
      </c>
      <c r="E630">
        <v>1.05</v>
      </c>
      <c r="F630">
        <v>84</v>
      </c>
      <c r="G630">
        <v>80</v>
      </c>
      <c r="H630">
        <v>0</v>
      </c>
      <c r="I630" s="2">
        <f>AVERAGE(Table134589[[#This Row],[Estimated costs 1]:[Estimated costs 20]])</f>
        <v>0</v>
      </c>
      <c r="J630" s="2">
        <f>_xlfn.STDEV.P(Table134589[[#This Row],[Estimated costs 1]:[Estimated costs 20]])</f>
        <v>0</v>
      </c>
      <c r="K630" s="2" t="e">
        <f>Table134589[[#This Row],[Dev]]/Table134589[[#This Row],[Mean]]*100</f>
        <v>#DIV/0!</v>
      </c>
      <c r="L630" s="2">
        <f>Table134589[[#This Row],[Estimated costs 1]]-Table134589[[#This Row],[Actual cost]]</f>
        <v>0</v>
      </c>
      <c r="M630" s="2" t="e">
        <f>Table134589[[#This Row],[Diff 1]]/Table134589[[#This Row],[Actual cost]]*100</f>
        <v>#DIV/0!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</row>
    <row r="631" spans="1:33" hidden="1" x14ac:dyDescent="0.3">
      <c r="A631" t="s">
        <v>655</v>
      </c>
      <c r="B631">
        <v>629</v>
      </c>
      <c r="C631" t="str">
        <f>LEFT(Table134589[[#This Row],[Contingency id]])</f>
        <v>C</v>
      </c>
      <c r="D631">
        <v>0</v>
      </c>
      <c r="E631">
        <v>1.0447761194029801</v>
      </c>
      <c r="F631">
        <v>70</v>
      </c>
      <c r="G631">
        <v>67</v>
      </c>
      <c r="H631">
        <v>0</v>
      </c>
      <c r="I631" s="2">
        <f>AVERAGE(Table134589[[#This Row],[Estimated costs 1]:[Estimated costs 20]])</f>
        <v>0</v>
      </c>
      <c r="J631" s="2">
        <f>_xlfn.STDEV.P(Table134589[[#This Row],[Estimated costs 1]:[Estimated costs 20]])</f>
        <v>0</v>
      </c>
      <c r="K631" s="2" t="e">
        <f>Table134589[[#This Row],[Dev]]/Table134589[[#This Row],[Mean]]*100</f>
        <v>#DIV/0!</v>
      </c>
      <c r="L631" s="2">
        <f>Table134589[[#This Row],[Estimated costs 1]]-Table134589[[#This Row],[Actual cost]]</f>
        <v>0</v>
      </c>
      <c r="M631" s="2" t="e">
        <f>Table134589[[#This Row],[Diff 1]]/Table134589[[#This Row],[Actual cost]]*100</f>
        <v>#DIV/0!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</row>
    <row r="632" spans="1:33" hidden="1" x14ac:dyDescent="0.3">
      <c r="A632" t="s">
        <v>656</v>
      </c>
      <c r="B632">
        <v>630</v>
      </c>
      <c r="C632" t="str">
        <f>LEFT(Table134589[[#This Row],[Contingency id]])</f>
        <v>C</v>
      </c>
      <c r="D632">
        <v>0</v>
      </c>
      <c r="E632">
        <v>1.02941176470588</v>
      </c>
      <c r="F632">
        <v>70</v>
      </c>
      <c r="G632">
        <v>68</v>
      </c>
      <c r="H632">
        <v>0</v>
      </c>
      <c r="I632" s="2">
        <f>AVERAGE(Table134589[[#This Row],[Estimated costs 1]:[Estimated costs 20]])</f>
        <v>0</v>
      </c>
      <c r="J632" s="2">
        <f>_xlfn.STDEV.P(Table134589[[#This Row],[Estimated costs 1]:[Estimated costs 20]])</f>
        <v>0</v>
      </c>
      <c r="K632" s="2" t="e">
        <f>Table134589[[#This Row],[Dev]]/Table134589[[#This Row],[Mean]]*100</f>
        <v>#DIV/0!</v>
      </c>
      <c r="L632" s="2">
        <f>Table134589[[#This Row],[Estimated costs 1]]-Table134589[[#This Row],[Actual cost]]</f>
        <v>0</v>
      </c>
      <c r="M632" s="2" t="e">
        <f>Table134589[[#This Row],[Diff 1]]/Table134589[[#This Row],[Actual cost]]*100</f>
        <v>#DIV/0!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</row>
    <row r="633" spans="1:33" hidden="1" x14ac:dyDescent="0.3">
      <c r="A633" t="s">
        <v>657</v>
      </c>
      <c r="B633">
        <v>631</v>
      </c>
      <c r="C633" t="str">
        <f>LEFT(Table134589[[#This Row],[Contingency id]])</f>
        <v>C</v>
      </c>
      <c r="D633">
        <v>0</v>
      </c>
      <c r="E633">
        <v>1.01449275362318</v>
      </c>
      <c r="F633">
        <v>70</v>
      </c>
      <c r="G633">
        <v>69</v>
      </c>
      <c r="H633">
        <v>0</v>
      </c>
      <c r="I633" s="2">
        <f>AVERAGE(Table134589[[#This Row],[Estimated costs 1]:[Estimated costs 20]])</f>
        <v>0</v>
      </c>
      <c r="J633" s="2">
        <f>_xlfn.STDEV.P(Table134589[[#This Row],[Estimated costs 1]:[Estimated costs 20]])</f>
        <v>0</v>
      </c>
      <c r="K633" s="2" t="e">
        <f>Table134589[[#This Row],[Dev]]/Table134589[[#This Row],[Mean]]*100</f>
        <v>#DIV/0!</v>
      </c>
      <c r="L633" s="2">
        <f>Table134589[[#This Row],[Estimated costs 1]]-Table134589[[#This Row],[Actual cost]]</f>
        <v>0</v>
      </c>
      <c r="M633" s="2" t="e">
        <f>Table134589[[#This Row],[Diff 1]]/Table134589[[#This Row],[Actual cost]]*100</f>
        <v>#DIV/0!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</row>
    <row r="634" spans="1:33" hidden="1" x14ac:dyDescent="0.3">
      <c r="A634" t="s">
        <v>658</v>
      </c>
      <c r="B634">
        <v>632</v>
      </c>
      <c r="C634" t="str">
        <f>LEFT(Table134589[[#This Row],[Contingency id]])</f>
        <v>C</v>
      </c>
      <c r="D634">
        <v>0</v>
      </c>
      <c r="E634">
        <v>1.0370370370370301</v>
      </c>
      <c r="F634">
        <v>84</v>
      </c>
      <c r="G634">
        <v>81</v>
      </c>
      <c r="H634">
        <v>0</v>
      </c>
      <c r="I634" s="2">
        <f>AVERAGE(Table134589[[#This Row],[Estimated costs 1]:[Estimated costs 20]])</f>
        <v>0</v>
      </c>
      <c r="J634" s="2">
        <f>_xlfn.STDEV.P(Table134589[[#This Row],[Estimated costs 1]:[Estimated costs 20]])</f>
        <v>0</v>
      </c>
      <c r="K634" s="2" t="e">
        <f>Table134589[[#This Row],[Dev]]/Table134589[[#This Row],[Mean]]*100</f>
        <v>#DIV/0!</v>
      </c>
      <c r="L634" s="2">
        <f>Table134589[[#This Row],[Estimated costs 1]]-Table134589[[#This Row],[Actual cost]]</f>
        <v>0</v>
      </c>
      <c r="M634" s="2" t="e">
        <f>Table134589[[#This Row],[Diff 1]]/Table134589[[#This Row],[Actual cost]]*100</f>
        <v>#DIV/0!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</row>
    <row r="635" spans="1:33" hidden="1" x14ac:dyDescent="0.3">
      <c r="A635" t="s">
        <v>659</v>
      </c>
      <c r="B635">
        <v>633</v>
      </c>
      <c r="C635" t="str">
        <f>LEFT(Table134589[[#This Row],[Contingency id]])</f>
        <v>C</v>
      </c>
      <c r="D635">
        <v>0</v>
      </c>
      <c r="E635">
        <v>1.0632911392405</v>
      </c>
      <c r="F635">
        <v>84</v>
      </c>
      <c r="G635">
        <v>79</v>
      </c>
      <c r="H635">
        <v>0</v>
      </c>
      <c r="I635" s="2">
        <f>AVERAGE(Table134589[[#This Row],[Estimated costs 1]:[Estimated costs 20]])</f>
        <v>0</v>
      </c>
      <c r="J635" s="2">
        <f>_xlfn.STDEV.P(Table134589[[#This Row],[Estimated costs 1]:[Estimated costs 20]])</f>
        <v>0</v>
      </c>
      <c r="K635" s="2" t="e">
        <f>Table134589[[#This Row],[Dev]]/Table134589[[#This Row],[Mean]]*100</f>
        <v>#DIV/0!</v>
      </c>
      <c r="L635" s="2">
        <f>Table134589[[#This Row],[Estimated costs 1]]-Table134589[[#This Row],[Actual cost]]</f>
        <v>0</v>
      </c>
      <c r="M635" s="2" t="e">
        <f>Table134589[[#This Row],[Diff 1]]/Table134589[[#This Row],[Actual cost]]*100</f>
        <v>#DIV/0!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</row>
    <row r="636" spans="1:33" hidden="1" x14ac:dyDescent="0.3">
      <c r="A636" t="s">
        <v>660</v>
      </c>
      <c r="B636">
        <v>634</v>
      </c>
      <c r="C636" t="str">
        <f>LEFT(Table134589[[#This Row],[Contingency id]])</f>
        <v>C</v>
      </c>
      <c r="D636">
        <v>0</v>
      </c>
      <c r="E636">
        <v>1.0370370370370301</v>
      </c>
      <c r="F636">
        <v>84</v>
      </c>
      <c r="G636">
        <v>81</v>
      </c>
      <c r="H636">
        <v>0</v>
      </c>
      <c r="I636" s="2">
        <f>AVERAGE(Table134589[[#This Row],[Estimated costs 1]:[Estimated costs 20]])</f>
        <v>0</v>
      </c>
      <c r="J636" s="2">
        <f>_xlfn.STDEV.P(Table134589[[#This Row],[Estimated costs 1]:[Estimated costs 20]])</f>
        <v>0</v>
      </c>
      <c r="K636" s="2" t="e">
        <f>Table134589[[#This Row],[Dev]]/Table134589[[#This Row],[Mean]]*100</f>
        <v>#DIV/0!</v>
      </c>
      <c r="L636" s="2">
        <f>Table134589[[#This Row],[Estimated costs 1]]-Table134589[[#This Row],[Actual cost]]</f>
        <v>0</v>
      </c>
      <c r="M636" s="2" t="e">
        <f>Table134589[[#This Row],[Diff 1]]/Table134589[[#This Row],[Actual cost]]*100</f>
        <v>#DIV/0!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</row>
    <row r="637" spans="1:33" hidden="1" x14ac:dyDescent="0.3">
      <c r="A637" t="s">
        <v>661</v>
      </c>
      <c r="B637">
        <v>635</v>
      </c>
      <c r="C637" t="str">
        <f>LEFT(Table134589[[#This Row],[Contingency id]])</f>
        <v>C</v>
      </c>
      <c r="D637">
        <v>0</v>
      </c>
      <c r="E637">
        <v>1.01449275362318</v>
      </c>
      <c r="F637">
        <v>70</v>
      </c>
      <c r="G637">
        <v>69</v>
      </c>
      <c r="H637">
        <v>0</v>
      </c>
      <c r="I637" s="2">
        <f>AVERAGE(Table134589[[#This Row],[Estimated costs 1]:[Estimated costs 20]])</f>
        <v>0</v>
      </c>
      <c r="J637" s="2">
        <f>_xlfn.STDEV.P(Table134589[[#This Row],[Estimated costs 1]:[Estimated costs 20]])</f>
        <v>0</v>
      </c>
      <c r="K637" s="2" t="e">
        <f>Table134589[[#This Row],[Dev]]/Table134589[[#This Row],[Mean]]*100</f>
        <v>#DIV/0!</v>
      </c>
      <c r="L637" s="2">
        <f>Table134589[[#This Row],[Estimated costs 1]]-Table134589[[#This Row],[Actual cost]]</f>
        <v>0</v>
      </c>
      <c r="M637" s="2" t="e">
        <f>Table134589[[#This Row],[Diff 1]]/Table134589[[#This Row],[Actual cost]]*100</f>
        <v>#DIV/0!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</row>
    <row r="638" spans="1:33" hidden="1" x14ac:dyDescent="0.3">
      <c r="A638" t="s">
        <v>662</v>
      </c>
      <c r="B638">
        <v>636</v>
      </c>
      <c r="C638" t="str">
        <f>LEFT(Table134589[[#This Row],[Contingency id]])</f>
        <v>C</v>
      </c>
      <c r="D638">
        <v>0</v>
      </c>
      <c r="E638">
        <v>1.02941176470588</v>
      </c>
      <c r="F638">
        <v>70</v>
      </c>
      <c r="G638">
        <v>68</v>
      </c>
      <c r="H638">
        <v>0</v>
      </c>
      <c r="I638" s="2">
        <f>AVERAGE(Table134589[[#This Row],[Estimated costs 1]:[Estimated costs 20]])</f>
        <v>0</v>
      </c>
      <c r="J638" s="2">
        <f>_xlfn.STDEV.P(Table134589[[#This Row],[Estimated costs 1]:[Estimated costs 20]])</f>
        <v>0</v>
      </c>
      <c r="K638" s="2" t="e">
        <f>Table134589[[#This Row],[Dev]]/Table134589[[#This Row],[Mean]]*100</f>
        <v>#DIV/0!</v>
      </c>
      <c r="L638" s="2">
        <f>Table134589[[#This Row],[Estimated costs 1]]-Table134589[[#This Row],[Actual cost]]</f>
        <v>0</v>
      </c>
      <c r="M638" s="2" t="e">
        <f>Table134589[[#This Row],[Diff 1]]/Table134589[[#This Row],[Actual cost]]*100</f>
        <v>#DIV/0!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</row>
    <row r="639" spans="1:33" hidden="1" x14ac:dyDescent="0.3">
      <c r="A639" t="s">
        <v>663</v>
      </c>
      <c r="B639">
        <v>637</v>
      </c>
      <c r="C639" t="str">
        <f>LEFT(Table134589[[#This Row],[Contingency id]])</f>
        <v>C</v>
      </c>
      <c r="D639">
        <v>0</v>
      </c>
      <c r="E639">
        <v>1.05172413793103</v>
      </c>
      <c r="F639">
        <v>122</v>
      </c>
      <c r="G639">
        <v>116</v>
      </c>
      <c r="H639">
        <v>0</v>
      </c>
      <c r="I639" s="2">
        <f>AVERAGE(Table134589[[#This Row],[Estimated costs 1]:[Estimated costs 20]])</f>
        <v>0</v>
      </c>
      <c r="J639" s="2">
        <f>_xlfn.STDEV.P(Table134589[[#This Row],[Estimated costs 1]:[Estimated costs 20]])</f>
        <v>0</v>
      </c>
      <c r="K639" s="2" t="e">
        <f>Table134589[[#This Row],[Dev]]/Table134589[[#This Row],[Mean]]*100</f>
        <v>#DIV/0!</v>
      </c>
      <c r="L639" s="2">
        <f>Table134589[[#This Row],[Estimated costs 1]]-Table134589[[#This Row],[Actual cost]]</f>
        <v>0</v>
      </c>
      <c r="M639" s="2" t="e">
        <f>Table134589[[#This Row],[Diff 1]]/Table134589[[#This Row],[Actual cost]]*100</f>
        <v>#DIV/0!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</row>
    <row r="640" spans="1:33" hidden="1" x14ac:dyDescent="0.3">
      <c r="A640" t="s">
        <v>664</v>
      </c>
      <c r="B640">
        <v>638</v>
      </c>
      <c r="C640" t="str">
        <f>LEFT(Table134589[[#This Row],[Contingency id]])</f>
        <v>C</v>
      </c>
      <c r="D640">
        <v>0</v>
      </c>
      <c r="E640">
        <v>1.0166666666666599</v>
      </c>
      <c r="F640">
        <v>122</v>
      </c>
      <c r="G640">
        <v>120</v>
      </c>
      <c r="H640">
        <v>0</v>
      </c>
      <c r="I640" s="2">
        <f>AVERAGE(Table134589[[#This Row],[Estimated costs 1]:[Estimated costs 20]])</f>
        <v>0</v>
      </c>
      <c r="J640" s="2">
        <f>_xlfn.STDEV.P(Table134589[[#This Row],[Estimated costs 1]:[Estimated costs 20]])</f>
        <v>0</v>
      </c>
      <c r="K640" s="2" t="e">
        <f>Table134589[[#This Row],[Dev]]/Table134589[[#This Row],[Mean]]*100</f>
        <v>#DIV/0!</v>
      </c>
      <c r="L640" s="2">
        <f>Table134589[[#This Row],[Estimated costs 1]]-Table134589[[#This Row],[Actual cost]]</f>
        <v>0</v>
      </c>
      <c r="M640" s="2" t="e">
        <f>Table134589[[#This Row],[Diff 1]]/Table134589[[#This Row],[Actual cost]]*100</f>
        <v>#DIV/0!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</row>
    <row r="641" spans="1:33" hidden="1" x14ac:dyDescent="0.3">
      <c r="A641" t="s">
        <v>665</v>
      </c>
      <c r="B641">
        <v>639</v>
      </c>
      <c r="C641" t="str">
        <f>LEFT(Table134589[[#This Row],[Contingency id]])</f>
        <v>C</v>
      </c>
      <c r="D641">
        <v>0</v>
      </c>
      <c r="E641">
        <v>1.0338983050847399</v>
      </c>
      <c r="F641">
        <v>122</v>
      </c>
      <c r="G641">
        <v>118</v>
      </c>
      <c r="H641">
        <v>0</v>
      </c>
      <c r="I641" s="2">
        <f>AVERAGE(Table134589[[#This Row],[Estimated costs 1]:[Estimated costs 20]])</f>
        <v>0</v>
      </c>
      <c r="J641" s="2">
        <f>_xlfn.STDEV.P(Table134589[[#This Row],[Estimated costs 1]:[Estimated costs 20]])</f>
        <v>0</v>
      </c>
      <c r="K641" s="2" t="e">
        <f>Table134589[[#This Row],[Dev]]/Table134589[[#This Row],[Mean]]*100</f>
        <v>#DIV/0!</v>
      </c>
      <c r="L641" s="2">
        <f>Table134589[[#This Row],[Estimated costs 1]]-Table134589[[#This Row],[Actual cost]]</f>
        <v>0</v>
      </c>
      <c r="M641" s="2" t="e">
        <f>Table134589[[#This Row],[Diff 1]]/Table134589[[#This Row],[Actual cost]]*100</f>
        <v>#DIV/0!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</row>
    <row r="642" spans="1:33" hidden="1" x14ac:dyDescent="0.3">
      <c r="A642" t="s">
        <v>666</v>
      </c>
      <c r="B642">
        <v>640</v>
      </c>
      <c r="C642" t="str">
        <f>LEFT(Table134589[[#This Row],[Contingency id]])</f>
        <v>C</v>
      </c>
      <c r="D642">
        <v>0</v>
      </c>
      <c r="E642">
        <v>1.0188679245283001</v>
      </c>
      <c r="F642">
        <v>108</v>
      </c>
      <c r="G642">
        <v>106</v>
      </c>
      <c r="H642">
        <v>0</v>
      </c>
      <c r="I642" s="2">
        <f>AVERAGE(Table134589[[#This Row],[Estimated costs 1]:[Estimated costs 20]])</f>
        <v>0</v>
      </c>
      <c r="J642" s="2">
        <f>_xlfn.STDEV.P(Table134589[[#This Row],[Estimated costs 1]:[Estimated costs 20]])</f>
        <v>0</v>
      </c>
      <c r="K642" s="2" t="e">
        <f>Table134589[[#This Row],[Dev]]/Table134589[[#This Row],[Mean]]*100</f>
        <v>#DIV/0!</v>
      </c>
      <c r="L642" s="2">
        <f>Table134589[[#This Row],[Estimated costs 1]]-Table134589[[#This Row],[Actual cost]]</f>
        <v>0</v>
      </c>
      <c r="M642" s="2" t="e">
        <f>Table134589[[#This Row],[Diff 1]]/Table134589[[#This Row],[Actual cost]]*100</f>
        <v>#DIV/0!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</row>
    <row r="643" spans="1:33" hidden="1" x14ac:dyDescent="0.3">
      <c r="A643" t="s">
        <v>667</v>
      </c>
      <c r="B643">
        <v>641</v>
      </c>
      <c r="C643" t="str">
        <f>LEFT(Table134589[[#This Row],[Contingency id]])</f>
        <v>C</v>
      </c>
      <c r="D643">
        <v>0</v>
      </c>
      <c r="E643">
        <v>1.0427350427350399</v>
      </c>
      <c r="F643">
        <v>122</v>
      </c>
      <c r="G643">
        <v>117</v>
      </c>
      <c r="H643">
        <v>0</v>
      </c>
      <c r="I643" s="2">
        <f>AVERAGE(Table134589[[#This Row],[Estimated costs 1]:[Estimated costs 20]])</f>
        <v>0</v>
      </c>
      <c r="J643" s="2">
        <f>_xlfn.STDEV.P(Table134589[[#This Row],[Estimated costs 1]:[Estimated costs 20]])</f>
        <v>0</v>
      </c>
      <c r="K643" s="2" t="e">
        <f>Table134589[[#This Row],[Dev]]/Table134589[[#This Row],[Mean]]*100</f>
        <v>#DIV/0!</v>
      </c>
      <c r="L643" s="2">
        <f>Table134589[[#This Row],[Estimated costs 1]]-Table134589[[#This Row],[Actual cost]]</f>
        <v>0</v>
      </c>
      <c r="M643" s="2" t="e">
        <f>Table134589[[#This Row],[Diff 1]]/Table134589[[#This Row],[Actual cost]]*100</f>
        <v>#DIV/0!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</row>
    <row r="644" spans="1:33" hidden="1" x14ac:dyDescent="0.3">
      <c r="A644" t="s">
        <v>668</v>
      </c>
      <c r="B644">
        <v>642</v>
      </c>
      <c r="C644" t="str">
        <f>LEFT(Table134589[[#This Row],[Contingency id]])</f>
        <v>C</v>
      </c>
      <c r="D644">
        <v>0</v>
      </c>
      <c r="E644">
        <v>1.05172413793103</v>
      </c>
      <c r="F644">
        <v>122</v>
      </c>
      <c r="G644">
        <v>116</v>
      </c>
      <c r="H644">
        <v>0</v>
      </c>
      <c r="I644" s="2">
        <f>AVERAGE(Table134589[[#This Row],[Estimated costs 1]:[Estimated costs 20]])</f>
        <v>0</v>
      </c>
      <c r="J644" s="2">
        <f>_xlfn.STDEV.P(Table134589[[#This Row],[Estimated costs 1]:[Estimated costs 20]])</f>
        <v>0</v>
      </c>
      <c r="K644" s="2" t="e">
        <f>Table134589[[#This Row],[Dev]]/Table134589[[#This Row],[Mean]]*100</f>
        <v>#DIV/0!</v>
      </c>
      <c r="L644" s="2">
        <f>Table134589[[#This Row],[Estimated costs 1]]-Table134589[[#This Row],[Actual cost]]</f>
        <v>0</v>
      </c>
      <c r="M644" s="2" t="e">
        <f>Table134589[[#This Row],[Diff 1]]/Table134589[[#This Row],[Actual cost]]*100</f>
        <v>#DIV/0!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</row>
    <row r="645" spans="1:33" hidden="1" x14ac:dyDescent="0.3">
      <c r="A645" t="s">
        <v>669</v>
      </c>
      <c r="B645">
        <v>643</v>
      </c>
      <c r="C645" t="str">
        <f>LEFT(Table134589[[#This Row],[Contingency id]])</f>
        <v>C</v>
      </c>
      <c r="D645">
        <v>0</v>
      </c>
      <c r="E645">
        <v>1.0338983050847399</v>
      </c>
      <c r="F645">
        <v>122</v>
      </c>
      <c r="G645">
        <v>118</v>
      </c>
      <c r="H645">
        <v>0</v>
      </c>
      <c r="I645" s="2">
        <f>AVERAGE(Table134589[[#This Row],[Estimated costs 1]:[Estimated costs 20]])</f>
        <v>0</v>
      </c>
      <c r="J645" s="2">
        <f>_xlfn.STDEV.P(Table134589[[#This Row],[Estimated costs 1]:[Estimated costs 20]])</f>
        <v>0</v>
      </c>
      <c r="K645" s="2" t="e">
        <f>Table134589[[#This Row],[Dev]]/Table134589[[#This Row],[Mean]]*100</f>
        <v>#DIV/0!</v>
      </c>
      <c r="L645" s="2">
        <f>Table134589[[#This Row],[Estimated costs 1]]-Table134589[[#This Row],[Actual cost]]</f>
        <v>0</v>
      </c>
      <c r="M645" s="2" t="e">
        <f>Table134589[[#This Row],[Diff 1]]/Table134589[[#This Row],[Actual cost]]*100</f>
        <v>#DIV/0!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</row>
    <row r="646" spans="1:33" hidden="1" x14ac:dyDescent="0.3">
      <c r="A646" t="s">
        <v>670</v>
      </c>
      <c r="B646">
        <v>644</v>
      </c>
      <c r="C646" t="str">
        <f>LEFT(Table134589[[#This Row],[Contingency id]])</f>
        <v>C</v>
      </c>
      <c r="D646">
        <v>0</v>
      </c>
      <c r="E646">
        <v>1.05172413793103</v>
      </c>
      <c r="F646">
        <v>122</v>
      </c>
      <c r="G646">
        <v>116</v>
      </c>
      <c r="H646">
        <v>0</v>
      </c>
      <c r="I646" s="2">
        <f>AVERAGE(Table134589[[#This Row],[Estimated costs 1]:[Estimated costs 20]])</f>
        <v>0</v>
      </c>
      <c r="J646" s="2">
        <f>_xlfn.STDEV.P(Table134589[[#This Row],[Estimated costs 1]:[Estimated costs 20]])</f>
        <v>0</v>
      </c>
      <c r="K646" s="2" t="e">
        <f>Table134589[[#This Row],[Dev]]/Table134589[[#This Row],[Mean]]*100</f>
        <v>#DIV/0!</v>
      </c>
      <c r="L646" s="2">
        <f>Table134589[[#This Row],[Estimated costs 1]]-Table134589[[#This Row],[Actual cost]]</f>
        <v>0</v>
      </c>
      <c r="M646" s="2" t="e">
        <f>Table134589[[#This Row],[Diff 1]]/Table134589[[#This Row],[Actual cost]]*100</f>
        <v>#DIV/0!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</row>
    <row r="647" spans="1:33" hidden="1" x14ac:dyDescent="0.3">
      <c r="A647" t="s">
        <v>671</v>
      </c>
      <c r="B647">
        <v>645</v>
      </c>
      <c r="C647" t="str">
        <f>LEFT(Table134589[[#This Row],[Contingency id]])</f>
        <v>C</v>
      </c>
      <c r="D647">
        <v>0</v>
      </c>
      <c r="E647">
        <v>1.0608695652173901</v>
      </c>
      <c r="F647">
        <v>122</v>
      </c>
      <c r="G647">
        <v>115</v>
      </c>
      <c r="H647">
        <v>0</v>
      </c>
      <c r="I647" s="2">
        <f>AVERAGE(Table134589[[#This Row],[Estimated costs 1]:[Estimated costs 20]])</f>
        <v>0</v>
      </c>
      <c r="J647" s="2">
        <f>_xlfn.STDEV.P(Table134589[[#This Row],[Estimated costs 1]:[Estimated costs 20]])</f>
        <v>0</v>
      </c>
      <c r="K647" s="2" t="e">
        <f>Table134589[[#This Row],[Dev]]/Table134589[[#This Row],[Mean]]*100</f>
        <v>#DIV/0!</v>
      </c>
      <c r="L647" s="2">
        <f>Table134589[[#This Row],[Estimated costs 1]]-Table134589[[#This Row],[Actual cost]]</f>
        <v>0</v>
      </c>
      <c r="M647" s="2" t="e">
        <f>Table134589[[#This Row],[Diff 1]]/Table134589[[#This Row],[Actual cost]]*100</f>
        <v>#DIV/0!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</row>
    <row r="648" spans="1:33" hidden="1" x14ac:dyDescent="0.3">
      <c r="A648" t="s">
        <v>672</v>
      </c>
      <c r="B648">
        <v>646</v>
      </c>
      <c r="C648" t="str">
        <f>LEFT(Table134589[[#This Row],[Contingency id]])</f>
        <v>C</v>
      </c>
      <c r="D648">
        <v>0</v>
      </c>
      <c r="E648">
        <v>1.0608695652173901</v>
      </c>
      <c r="F648">
        <v>122</v>
      </c>
      <c r="G648">
        <v>115</v>
      </c>
      <c r="H648">
        <v>0</v>
      </c>
      <c r="I648" s="2">
        <f>AVERAGE(Table134589[[#This Row],[Estimated costs 1]:[Estimated costs 20]])</f>
        <v>0</v>
      </c>
      <c r="J648" s="2">
        <f>_xlfn.STDEV.P(Table134589[[#This Row],[Estimated costs 1]:[Estimated costs 20]])</f>
        <v>0</v>
      </c>
      <c r="K648" s="2" t="e">
        <f>Table134589[[#This Row],[Dev]]/Table134589[[#This Row],[Mean]]*100</f>
        <v>#DIV/0!</v>
      </c>
      <c r="L648" s="2">
        <f>Table134589[[#This Row],[Estimated costs 1]]-Table134589[[#This Row],[Actual cost]]</f>
        <v>0</v>
      </c>
      <c r="M648" s="2" t="e">
        <f>Table134589[[#This Row],[Diff 1]]/Table134589[[#This Row],[Actual cost]]*100</f>
        <v>#DIV/0!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</row>
    <row r="649" spans="1:33" hidden="1" x14ac:dyDescent="0.3">
      <c r="A649" t="s">
        <v>673</v>
      </c>
      <c r="B649">
        <v>647</v>
      </c>
      <c r="C649" t="str">
        <f>LEFT(Table134589[[#This Row],[Contingency id]])</f>
        <v>C</v>
      </c>
      <c r="D649">
        <v>0</v>
      </c>
      <c r="E649">
        <v>1.0594059405940499</v>
      </c>
      <c r="F649">
        <v>107</v>
      </c>
      <c r="G649">
        <v>101</v>
      </c>
      <c r="H649">
        <v>0</v>
      </c>
      <c r="I649" s="2">
        <f>AVERAGE(Table134589[[#This Row],[Estimated costs 1]:[Estimated costs 20]])</f>
        <v>0</v>
      </c>
      <c r="J649" s="2">
        <f>_xlfn.STDEV.P(Table134589[[#This Row],[Estimated costs 1]:[Estimated costs 20]])</f>
        <v>0</v>
      </c>
      <c r="K649" s="2" t="e">
        <f>Table134589[[#This Row],[Dev]]/Table134589[[#This Row],[Mean]]*100</f>
        <v>#DIV/0!</v>
      </c>
      <c r="L649" s="2">
        <f>Table134589[[#This Row],[Estimated costs 1]]-Table134589[[#This Row],[Actual cost]]</f>
        <v>0</v>
      </c>
      <c r="M649" s="2" t="e">
        <f>Table134589[[#This Row],[Diff 1]]/Table134589[[#This Row],[Actual cost]]*100</f>
        <v>#DIV/0!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</row>
    <row r="650" spans="1:33" hidden="1" x14ac:dyDescent="0.3">
      <c r="A650" t="s">
        <v>674</v>
      </c>
      <c r="B650">
        <v>648</v>
      </c>
      <c r="C650" t="str">
        <f>LEFT(Table134589[[#This Row],[Contingency id]])</f>
        <v>C</v>
      </c>
      <c r="D650">
        <v>0</v>
      </c>
      <c r="E650">
        <v>1.0190476190476101</v>
      </c>
      <c r="F650">
        <v>107</v>
      </c>
      <c r="G650">
        <v>105</v>
      </c>
      <c r="H650">
        <v>0</v>
      </c>
      <c r="I650" s="2">
        <f>AVERAGE(Table134589[[#This Row],[Estimated costs 1]:[Estimated costs 20]])</f>
        <v>0</v>
      </c>
      <c r="J650" s="2">
        <f>_xlfn.STDEV.P(Table134589[[#This Row],[Estimated costs 1]:[Estimated costs 20]])</f>
        <v>0</v>
      </c>
      <c r="K650" s="2" t="e">
        <f>Table134589[[#This Row],[Dev]]/Table134589[[#This Row],[Mean]]*100</f>
        <v>#DIV/0!</v>
      </c>
      <c r="L650" s="2">
        <f>Table134589[[#This Row],[Estimated costs 1]]-Table134589[[#This Row],[Actual cost]]</f>
        <v>0</v>
      </c>
      <c r="M650" s="2" t="e">
        <f>Table134589[[#This Row],[Diff 1]]/Table134589[[#This Row],[Actual cost]]*100</f>
        <v>#DIV/0!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</row>
    <row r="651" spans="1:33" hidden="1" x14ac:dyDescent="0.3">
      <c r="A651" t="s">
        <v>675</v>
      </c>
      <c r="B651">
        <v>649</v>
      </c>
      <c r="C651" t="str">
        <f>LEFT(Table134589[[#This Row],[Contingency id]])</f>
        <v>C</v>
      </c>
      <c r="D651">
        <v>0</v>
      </c>
      <c r="E651">
        <v>1.0333333333333301</v>
      </c>
      <c r="F651">
        <v>62</v>
      </c>
      <c r="G651">
        <v>60</v>
      </c>
      <c r="H651">
        <v>0</v>
      </c>
      <c r="I651" s="2">
        <f>AVERAGE(Table134589[[#This Row],[Estimated costs 1]:[Estimated costs 20]])</f>
        <v>0</v>
      </c>
      <c r="J651" s="2">
        <f>_xlfn.STDEV.P(Table134589[[#This Row],[Estimated costs 1]:[Estimated costs 20]])</f>
        <v>0</v>
      </c>
      <c r="K651" s="2" t="e">
        <f>Table134589[[#This Row],[Dev]]/Table134589[[#This Row],[Mean]]*100</f>
        <v>#DIV/0!</v>
      </c>
      <c r="L651" s="2">
        <f>Table134589[[#This Row],[Estimated costs 1]]-Table134589[[#This Row],[Actual cost]]</f>
        <v>0</v>
      </c>
      <c r="M651" s="2" t="e">
        <f>Table134589[[#This Row],[Diff 1]]/Table134589[[#This Row],[Actual cost]]*100</f>
        <v>#DIV/0!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</row>
    <row r="652" spans="1:33" hidden="1" x14ac:dyDescent="0.3">
      <c r="A652" t="s">
        <v>676</v>
      </c>
      <c r="B652">
        <v>650</v>
      </c>
      <c r="C652" t="str">
        <f>LEFT(Table134589[[#This Row],[Contingency id]])</f>
        <v>C</v>
      </c>
      <c r="D652">
        <v>0</v>
      </c>
      <c r="E652">
        <v>1.0163934426229499</v>
      </c>
      <c r="F652">
        <v>62</v>
      </c>
      <c r="G652">
        <v>61</v>
      </c>
      <c r="H652">
        <v>0</v>
      </c>
      <c r="I652" s="2">
        <f>AVERAGE(Table134589[[#This Row],[Estimated costs 1]:[Estimated costs 20]])</f>
        <v>0</v>
      </c>
      <c r="J652" s="2">
        <f>_xlfn.STDEV.P(Table134589[[#This Row],[Estimated costs 1]:[Estimated costs 20]])</f>
        <v>0</v>
      </c>
      <c r="K652" s="2" t="e">
        <f>Table134589[[#This Row],[Dev]]/Table134589[[#This Row],[Mean]]*100</f>
        <v>#DIV/0!</v>
      </c>
      <c r="L652" s="2">
        <f>Table134589[[#This Row],[Estimated costs 1]]-Table134589[[#This Row],[Actual cost]]</f>
        <v>0</v>
      </c>
      <c r="M652" s="2" t="e">
        <f>Table134589[[#This Row],[Diff 1]]/Table134589[[#This Row],[Actual cost]]*100</f>
        <v>#DIV/0!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</row>
    <row r="653" spans="1:33" hidden="1" x14ac:dyDescent="0.3">
      <c r="A653" t="s">
        <v>677</v>
      </c>
      <c r="B653">
        <v>651</v>
      </c>
      <c r="C653" t="str">
        <f>LEFT(Table134589[[#This Row],[Contingency id]])</f>
        <v>C</v>
      </c>
      <c r="D653">
        <v>0</v>
      </c>
      <c r="E653">
        <v>1.0163934426229499</v>
      </c>
      <c r="F653">
        <v>62</v>
      </c>
      <c r="G653">
        <v>61</v>
      </c>
      <c r="H653">
        <v>0</v>
      </c>
      <c r="I653" s="2">
        <f>AVERAGE(Table134589[[#This Row],[Estimated costs 1]:[Estimated costs 20]])</f>
        <v>0</v>
      </c>
      <c r="J653" s="2">
        <f>_xlfn.STDEV.P(Table134589[[#This Row],[Estimated costs 1]:[Estimated costs 20]])</f>
        <v>0</v>
      </c>
      <c r="K653" s="2" t="e">
        <f>Table134589[[#This Row],[Dev]]/Table134589[[#This Row],[Mean]]*100</f>
        <v>#DIV/0!</v>
      </c>
      <c r="L653" s="2">
        <f>Table134589[[#This Row],[Estimated costs 1]]-Table134589[[#This Row],[Actual cost]]</f>
        <v>0</v>
      </c>
      <c r="M653" s="2" t="e">
        <f>Table134589[[#This Row],[Diff 1]]/Table134589[[#This Row],[Actual cost]]*100</f>
        <v>#DIV/0!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</row>
    <row r="654" spans="1:33" hidden="1" x14ac:dyDescent="0.3">
      <c r="A654" t="s">
        <v>678</v>
      </c>
      <c r="B654">
        <v>652</v>
      </c>
      <c r="C654" t="str">
        <f>LEFT(Table134589[[#This Row],[Contingency id]])</f>
        <v>C</v>
      </c>
      <c r="D654">
        <v>0</v>
      </c>
      <c r="E654">
        <v>1.0689655172413699</v>
      </c>
      <c r="F654">
        <v>93</v>
      </c>
      <c r="G654">
        <v>87</v>
      </c>
      <c r="H654">
        <v>0</v>
      </c>
      <c r="I654" s="2">
        <f>AVERAGE(Table134589[[#This Row],[Estimated costs 1]:[Estimated costs 20]])</f>
        <v>0</v>
      </c>
      <c r="J654" s="2">
        <f>_xlfn.STDEV.P(Table134589[[#This Row],[Estimated costs 1]:[Estimated costs 20]])</f>
        <v>0</v>
      </c>
      <c r="K654" s="2" t="e">
        <f>Table134589[[#This Row],[Dev]]/Table134589[[#This Row],[Mean]]*100</f>
        <v>#DIV/0!</v>
      </c>
      <c r="L654" s="2">
        <f>Table134589[[#This Row],[Estimated costs 1]]-Table134589[[#This Row],[Actual cost]]</f>
        <v>0</v>
      </c>
      <c r="M654" s="2" t="e">
        <f>Table134589[[#This Row],[Diff 1]]/Table134589[[#This Row],[Actual cost]]*100</f>
        <v>#DIV/0!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</row>
    <row r="655" spans="1:33" hidden="1" x14ac:dyDescent="0.3">
      <c r="A655" t="s">
        <v>679</v>
      </c>
      <c r="B655">
        <v>653</v>
      </c>
      <c r="C655" t="str">
        <f>LEFT(Table134589[[#This Row],[Contingency id]])</f>
        <v>C</v>
      </c>
      <c r="D655">
        <v>0</v>
      </c>
      <c r="E655">
        <v>1</v>
      </c>
      <c r="F655">
        <v>62</v>
      </c>
      <c r="G655">
        <v>62</v>
      </c>
      <c r="H655">
        <v>0</v>
      </c>
      <c r="I655" s="2">
        <f>AVERAGE(Table134589[[#This Row],[Estimated costs 1]:[Estimated costs 20]])</f>
        <v>0</v>
      </c>
      <c r="J655" s="2">
        <f>_xlfn.STDEV.P(Table134589[[#This Row],[Estimated costs 1]:[Estimated costs 20]])</f>
        <v>0</v>
      </c>
      <c r="K655" s="2" t="e">
        <f>Table134589[[#This Row],[Dev]]/Table134589[[#This Row],[Mean]]*100</f>
        <v>#DIV/0!</v>
      </c>
      <c r="L655" s="2">
        <f>Table134589[[#This Row],[Estimated costs 1]]-Table134589[[#This Row],[Actual cost]]</f>
        <v>0</v>
      </c>
      <c r="M655" s="2" t="e">
        <f>Table134589[[#This Row],[Diff 1]]/Table134589[[#This Row],[Actual cost]]*100</f>
        <v>#DIV/0!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</row>
    <row r="656" spans="1:33" hidden="1" x14ac:dyDescent="0.3">
      <c r="A656" t="s">
        <v>680</v>
      </c>
      <c r="B656">
        <v>654</v>
      </c>
      <c r="C656" t="str">
        <f>LEFT(Table134589[[#This Row],[Contingency id]])</f>
        <v>C</v>
      </c>
      <c r="D656">
        <v>0</v>
      </c>
      <c r="E656">
        <v>1.0163934426229499</v>
      </c>
      <c r="F656">
        <v>62</v>
      </c>
      <c r="G656">
        <v>61</v>
      </c>
      <c r="H656">
        <v>0</v>
      </c>
      <c r="I656" s="2">
        <f>AVERAGE(Table134589[[#This Row],[Estimated costs 1]:[Estimated costs 20]])</f>
        <v>0</v>
      </c>
      <c r="J656" s="2">
        <f>_xlfn.STDEV.P(Table134589[[#This Row],[Estimated costs 1]:[Estimated costs 20]])</f>
        <v>0</v>
      </c>
      <c r="K656" s="2" t="e">
        <f>Table134589[[#This Row],[Dev]]/Table134589[[#This Row],[Mean]]*100</f>
        <v>#DIV/0!</v>
      </c>
      <c r="L656" s="2">
        <f>Table134589[[#This Row],[Estimated costs 1]]-Table134589[[#This Row],[Actual cost]]</f>
        <v>0</v>
      </c>
      <c r="M656" s="2" t="e">
        <f>Table134589[[#This Row],[Diff 1]]/Table134589[[#This Row],[Actual cost]]*100</f>
        <v>#DIV/0!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</row>
    <row r="657" spans="1:33" hidden="1" x14ac:dyDescent="0.3">
      <c r="A657" t="s">
        <v>681</v>
      </c>
      <c r="B657">
        <v>655</v>
      </c>
      <c r="C657" t="str">
        <f>LEFT(Table134589[[#This Row],[Contingency id]])</f>
        <v>C</v>
      </c>
      <c r="D657">
        <v>0</v>
      </c>
      <c r="E657">
        <v>1</v>
      </c>
      <c r="F657">
        <v>62</v>
      </c>
      <c r="G657">
        <v>62</v>
      </c>
      <c r="H657">
        <v>0</v>
      </c>
      <c r="I657" s="2">
        <f>AVERAGE(Table134589[[#This Row],[Estimated costs 1]:[Estimated costs 20]])</f>
        <v>0</v>
      </c>
      <c r="J657" s="2">
        <f>_xlfn.STDEV.P(Table134589[[#This Row],[Estimated costs 1]:[Estimated costs 20]])</f>
        <v>0</v>
      </c>
      <c r="K657" s="2" t="e">
        <f>Table134589[[#This Row],[Dev]]/Table134589[[#This Row],[Mean]]*100</f>
        <v>#DIV/0!</v>
      </c>
      <c r="L657" s="2">
        <f>Table134589[[#This Row],[Estimated costs 1]]-Table134589[[#This Row],[Actual cost]]</f>
        <v>0</v>
      </c>
      <c r="M657" s="2" t="e">
        <f>Table134589[[#This Row],[Diff 1]]/Table134589[[#This Row],[Actual cost]]*100</f>
        <v>#DIV/0!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</row>
    <row r="658" spans="1:33" hidden="1" x14ac:dyDescent="0.3">
      <c r="A658" t="s">
        <v>682</v>
      </c>
      <c r="B658">
        <v>656</v>
      </c>
      <c r="C658" t="str">
        <f>LEFT(Table134589[[#This Row],[Contingency id]])</f>
        <v>C</v>
      </c>
      <c r="D658">
        <v>0</v>
      </c>
      <c r="E658">
        <v>1</v>
      </c>
      <c r="F658">
        <v>62</v>
      </c>
      <c r="G658">
        <v>62</v>
      </c>
      <c r="H658">
        <v>0</v>
      </c>
      <c r="I658" s="2">
        <f>AVERAGE(Table134589[[#This Row],[Estimated costs 1]:[Estimated costs 20]])</f>
        <v>0</v>
      </c>
      <c r="J658" s="2">
        <f>_xlfn.STDEV.P(Table134589[[#This Row],[Estimated costs 1]:[Estimated costs 20]])</f>
        <v>0</v>
      </c>
      <c r="K658" s="2" t="e">
        <f>Table134589[[#This Row],[Dev]]/Table134589[[#This Row],[Mean]]*100</f>
        <v>#DIV/0!</v>
      </c>
      <c r="L658" s="2">
        <f>Table134589[[#This Row],[Estimated costs 1]]-Table134589[[#This Row],[Actual cost]]</f>
        <v>0</v>
      </c>
      <c r="M658" s="2" t="e">
        <f>Table134589[[#This Row],[Diff 1]]/Table134589[[#This Row],[Actual cost]]*100</f>
        <v>#DIV/0!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</row>
    <row r="659" spans="1:33" hidden="1" x14ac:dyDescent="0.3">
      <c r="A659" t="s">
        <v>683</v>
      </c>
      <c r="B659">
        <v>657</v>
      </c>
      <c r="C659" t="str">
        <f>LEFT(Table134589[[#This Row],[Contingency id]])</f>
        <v>C</v>
      </c>
      <c r="D659">
        <v>0</v>
      </c>
      <c r="E659">
        <v>1.0163934426229499</v>
      </c>
      <c r="F659">
        <v>62</v>
      </c>
      <c r="G659">
        <v>61</v>
      </c>
      <c r="H659">
        <v>0</v>
      </c>
      <c r="I659" s="2">
        <f>AVERAGE(Table134589[[#This Row],[Estimated costs 1]:[Estimated costs 20]])</f>
        <v>0</v>
      </c>
      <c r="J659" s="2">
        <f>_xlfn.STDEV.P(Table134589[[#This Row],[Estimated costs 1]:[Estimated costs 20]])</f>
        <v>0</v>
      </c>
      <c r="K659" s="2" t="e">
        <f>Table134589[[#This Row],[Dev]]/Table134589[[#This Row],[Mean]]*100</f>
        <v>#DIV/0!</v>
      </c>
      <c r="L659" s="2">
        <f>Table134589[[#This Row],[Estimated costs 1]]-Table134589[[#This Row],[Actual cost]]</f>
        <v>0</v>
      </c>
      <c r="M659" s="2" t="e">
        <f>Table134589[[#This Row],[Diff 1]]/Table134589[[#This Row],[Actual cost]]*100</f>
        <v>#DIV/0!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</row>
    <row r="660" spans="1:33" hidden="1" x14ac:dyDescent="0.3">
      <c r="A660" t="s">
        <v>684</v>
      </c>
      <c r="B660">
        <v>658</v>
      </c>
      <c r="C660" t="str">
        <f>LEFT(Table134589[[#This Row],[Contingency id]])</f>
        <v>C</v>
      </c>
      <c r="D660">
        <v>0</v>
      </c>
      <c r="E660">
        <v>1</v>
      </c>
      <c r="F660">
        <v>62</v>
      </c>
      <c r="G660">
        <v>62</v>
      </c>
      <c r="H660">
        <v>0</v>
      </c>
      <c r="I660" s="2">
        <f>AVERAGE(Table134589[[#This Row],[Estimated costs 1]:[Estimated costs 20]])</f>
        <v>0</v>
      </c>
      <c r="J660" s="2">
        <f>_xlfn.STDEV.P(Table134589[[#This Row],[Estimated costs 1]:[Estimated costs 20]])</f>
        <v>0</v>
      </c>
      <c r="K660" s="2" t="e">
        <f>Table134589[[#This Row],[Dev]]/Table134589[[#This Row],[Mean]]*100</f>
        <v>#DIV/0!</v>
      </c>
      <c r="L660" s="2">
        <f>Table134589[[#This Row],[Estimated costs 1]]-Table134589[[#This Row],[Actual cost]]</f>
        <v>0</v>
      </c>
      <c r="M660" s="2" t="e">
        <f>Table134589[[#This Row],[Diff 1]]/Table134589[[#This Row],[Actual cost]]*100</f>
        <v>#DIV/0!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</row>
    <row r="661" spans="1:33" hidden="1" x14ac:dyDescent="0.3">
      <c r="A661" t="s">
        <v>685</v>
      </c>
      <c r="B661">
        <v>659</v>
      </c>
      <c r="C661" t="str">
        <f>LEFT(Table134589[[#This Row],[Contingency id]])</f>
        <v>C</v>
      </c>
      <c r="D661">
        <v>0</v>
      </c>
      <c r="E661">
        <v>1</v>
      </c>
      <c r="F661">
        <v>62</v>
      </c>
      <c r="G661">
        <v>62</v>
      </c>
      <c r="H661">
        <v>0</v>
      </c>
      <c r="I661" s="2">
        <f>AVERAGE(Table134589[[#This Row],[Estimated costs 1]:[Estimated costs 20]])</f>
        <v>0</v>
      </c>
      <c r="J661" s="2">
        <f>_xlfn.STDEV.P(Table134589[[#This Row],[Estimated costs 1]:[Estimated costs 20]])</f>
        <v>0</v>
      </c>
      <c r="K661" s="2" t="e">
        <f>Table134589[[#This Row],[Dev]]/Table134589[[#This Row],[Mean]]*100</f>
        <v>#DIV/0!</v>
      </c>
      <c r="L661" s="2">
        <f>Table134589[[#This Row],[Estimated costs 1]]-Table134589[[#This Row],[Actual cost]]</f>
        <v>0</v>
      </c>
      <c r="M661" s="2" t="e">
        <f>Table134589[[#This Row],[Diff 1]]/Table134589[[#This Row],[Actual cost]]*100</f>
        <v>#DIV/0!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</row>
    <row r="662" spans="1:33" hidden="1" x14ac:dyDescent="0.3">
      <c r="A662" t="s">
        <v>686</v>
      </c>
      <c r="B662">
        <v>660</v>
      </c>
      <c r="C662" t="str">
        <f>LEFT(Table134589[[#This Row],[Contingency id]])</f>
        <v>C</v>
      </c>
      <c r="D662">
        <v>0</v>
      </c>
      <c r="E662">
        <v>1</v>
      </c>
      <c r="F662">
        <v>62</v>
      </c>
      <c r="G662">
        <v>62</v>
      </c>
      <c r="H662">
        <v>0</v>
      </c>
      <c r="I662" s="2">
        <f>AVERAGE(Table134589[[#This Row],[Estimated costs 1]:[Estimated costs 20]])</f>
        <v>0</v>
      </c>
      <c r="J662" s="2">
        <f>_xlfn.STDEV.P(Table134589[[#This Row],[Estimated costs 1]:[Estimated costs 20]])</f>
        <v>0</v>
      </c>
      <c r="K662" s="2" t="e">
        <f>Table134589[[#This Row],[Dev]]/Table134589[[#This Row],[Mean]]*100</f>
        <v>#DIV/0!</v>
      </c>
      <c r="L662" s="2">
        <f>Table134589[[#This Row],[Estimated costs 1]]-Table134589[[#This Row],[Actual cost]]</f>
        <v>0</v>
      </c>
      <c r="M662" s="2" t="e">
        <f>Table134589[[#This Row],[Diff 1]]/Table134589[[#This Row],[Actual cost]]*100</f>
        <v>#DIV/0!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</row>
    <row r="663" spans="1:33" hidden="1" x14ac:dyDescent="0.3">
      <c r="A663" t="s">
        <v>687</v>
      </c>
      <c r="B663">
        <v>661</v>
      </c>
      <c r="C663" t="str">
        <f>LEFT(Table134589[[#This Row],[Contingency id]])</f>
        <v>C</v>
      </c>
      <c r="D663">
        <v>0</v>
      </c>
      <c r="E663">
        <v>1</v>
      </c>
      <c r="F663">
        <v>62</v>
      </c>
      <c r="G663">
        <v>62</v>
      </c>
      <c r="H663">
        <v>0</v>
      </c>
      <c r="I663" s="2">
        <f>AVERAGE(Table134589[[#This Row],[Estimated costs 1]:[Estimated costs 20]])</f>
        <v>0</v>
      </c>
      <c r="J663" s="2">
        <f>_xlfn.STDEV.P(Table134589[[#This Row],[Estimated costs 1]:[Estimated costs 20]])</f>
        <v>0</v>
      </c>
      <c r="K663" s="2" t="e">
        <f>Table134589[[#This Row],[Dev]]/Table134589[[#This Row],[Mean]]*100</f>
        <v>#DIV/0!</v>
      </c>
      <c r="L663" s="2">
        <f>Table134589[[#This Row],[Estimated costs 1]]-Table134589[[#This Row],[Actual cost]]</f>
        <v>0</v>
      </c>
      <c r="M663" s="2" t="e">
        <f>Table134589[[#This Row],[Diff 1]]/Table134589[[#This Row],[Actual cost]]*100</f>
        <v>#DIV/0!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</row>
    <row r="664" spans="1:33" hidden="1" x14ac:dyDescent="0.3">
      <c r="A664" t="s">
        <v>688</v>
      </c>
      <c r="B664">
        <v>662</v>
      </c>
      <c r="C664" t="str">
        <f>LEFT(Table134589[[#This Row],[Contingency id]])</f>
        <v>C</v>
      </c>
      <c r="D664">
        <v>0</v>
      </c>
      <c r="E664">
        <v>1.0459770114942499</v>
      </c>
      <c r="F664">
        <v>91</v>
      </c>
      <c r="G664">
        <v>87</v>
      </c>
      <c r="H664">
        <v>0</v>
      </c>
      <c r="I664" s="2">
        <f>AVERAGE(Table134589[[#This Row],[Estimated costs 1]:[Estimated costs 20]])</f>
        <v>0</v>
      </c>
      <c r="J664" s="2">
        <f>_xlfn.STDEV.P(Table134589[[#This Row],[Estimated costs 1]:[Estimated costs 20]])</f>
        <v>0</v>
      </c>
      <c r="K664" s="2" t="e">
        <f>Table134589[[#This Row],[Dev]]/Table134589[[#This Row],[Mean]]*100</f>
        <v>#DIV/0!</v>
      </c>
      <c r="L664" s="2">
        <f>Table134589[[#This Row],[Estimated costs 1]]-Table134589[[#This Row],[Actual cost]]</f>
        <v>0</v>
      </c>
      <c r="M664" s="2" t="e">
        <f>Table134589[[#This Row],[Diff 1]]/Table134589[[#This Row],[Actual cost]]*100</f>
        <v>#DIV/0!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</row>
    <row r="665" spans="1:33" hidden="1" x14ac:dyDescent="0.3">
      <c r="A665" t="s">
        <v>689</v>
      </c>
      <c r="B665">
        <v>663</v>
      </c>
      <c r="C665" t="str">
        <f>LEFT(Table134589[[#This Row],[Contingency id]])</f>
        <v>C</v>
      </c>
      <c r="D665">
        <v>0</v>
      </c>
      <c r="E665">
        <v>1.0107526881720399</v>
      </c>
      <c r="F665">
        <v>94</v>
      </c>
      <c r="G665">
        <v>93</v>
      </c>
      <c r="H665">
        <v>0</v>
      </c>
      <c r="I665" s="2">
        <f>AVERAGE(Table134589[[#This Row],[Estimated costs 1]:[Estimated costs 20]])</f>
        <v>0</v>
      </c>
      <c r="J665" s="2">
        <f>_xlfn.STDEV.P(Table134589[[#This Row],[Estimated costs 1]:[Estimated costs 20]])</f>
        <v>0</v>
      </c>
      <c r="K665" s="2" t="e">
        <f>Table134589[[#This Row],[Dev]]/Table134589[[#This Row],[Mean]]*100</f>
        <v>#DIV/0!</v>
      </c>
      <c r="L665" s="2">
        <f>Table134589[[#This Row],[Estimated costs 1]]-Table134589[[#This Row],[Actual cost]]</f>
        <v>0</v>
      </c>
      <c r="M665" s="2" t="e">
        <f>Table134589[[#This Row],[Diff 1]]/Table134589[[#This Row],[Actual cost]]*100</f>
        <v>#DIV/0!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</row>
    <row r="666" spans="1:33" hidden="1" x14ac:dyDescent="0.3">
      <c r="A666" t="s">
        <v>690</v>
      </c>
      <c r="B666">
        <v>664</v>
      </c>
      <c r="C666" t="str">
        <f>LEFT(Table134589[[#This Row],[Contingency id]])</f>
        <v>C</v>
      </c>
      <c r="D666">
        <v>0</v>
      </c>
      <c r="E666">
        <v>1.0561797752808899</v>
      </c>
      <c r="F666">
        <v>94</v>
      </c>
      <c r="G666">
        <v>89</v>
      </c>
      <c r="H666">
        <v>0</v>
      </c>
      <c r="I666" s="2">
        <f>AVERAGE(Table134589[[#This Row],[Estimated costs 1]:[Estimated costs 20]])</f>
        <v>0</v>
      </c>
      <c r="J666" s="2">
        <f>_xlfn.STDEV.P(Table134589[[#This Row],[Estimated costs 1]:[Estimated costs 20]])</f>
        <v>0</v>
      </c>
      <c r="K666" s="2" t="e">
        <f>Table134589[[#This Row],[Dev]]/Table134589[[#This Row],[Mean]]*100</f>
        <v>#DIV/0!</v>
      </c>
      <c r="L666" s="2">
        <f>Table134589[[#This Row],[Estimated costs 1]]-Table134589[[#This Row],[Actual cost]]</f>
        <v>0</v>
      </c>
      <c r="M666" s="2" t="e">
        <f>Table134589[[#This Row],[Diff 1]]/Table134589[[#This Row],[Actual cost]]*100</f>
        <v>#DIV/0!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</row>
    <row r="667" spans="1:33" hidden="1" x14ac:dyDescent="0.3">
      <c r="A667" t="s">
        <v>691</v>
      </c>
      <c r="B667">
        <v>665</v>
      </c>
      <c r="C667" t="str">
        <f>LEFT(Table134589[[#This Row],[Contingency id]])</f>
        <v>C</v>
      </c>
      <c r="D667">
        <v>0</v>
      </c>
      <c r="E667">
        <v>1.0459770114942499</v>
      </c>
      <c r="F667">
        <v>91</v>
      </c>
      <c r="G667">
        <v>87</v>
      </c>
      <c r="H667">
        <v>0</v>
      </c>
      <c r="I667" s="2">
        <f>AVERAGE(Table134589[[#This Row],[Estimated costs 1]:[Estimated costs 20]])</f>
        <v>0</v>
      </c>
      <c r="J667" s="2">
        <f>_xlfn.STDEV.P(Table134589[[#This Row],[Estimated costs 1]:[Estimated costs 20]])</f>
        <v>0</v>
      </c>
      <c r="K667" s="2" t="e">
        <f>Table134589[[#This Row],[Dev]]/Table134589[[#This Row],[Mean]]*100</f>
        <v>#DIV/0!</v>
      </c>
      <c r="L667" s="2">
        <f>Table134589[[#This Row],[Estimated costs 1]]-Table134589[[#This Row],[Actual cost]]</f>
        <v>0</v>
      </c>
      <c r="M667" s="2" t="e">
        <f>Table134589[[#This Row],[Diff 1]]/Table134589[[#This Row],[Actual cost]]*100</f>
        <v>#DIV/0!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</row>
    <row r="668" spans="1:33" hidden="1" x14ac:dyDescent="0.3">
      <c r="A668" t="s">
        <v>692</v>
      </c>
      <c r="B668">
        <v>666</v>
      </c>
      <c r="C668" t="str">
        <f>LEFT(Table134589[[#This Row],[Contingency id]])</f>
        <v>C</v>
      </c>
      <c r="D668">
        <v>0</v>
      </c>
      <c r="E668">
        <v>1.0581395348837199</v>
      </c>
      <c r="F668">
        <v>91</v>
      </c>
      <c r="G668">
        <v>86</v>
      </c>
      <c r="H668">
        <v>0</v>
      </c>
      <c r="I668" s="2">
        <f>AVERAGE(Table134589[[#This Row],[Estimated costs 1]:[Estimated costs 20]])</f>
        <v>0</v>
      </c>
      <c r="J668" s="2">
        <f>_xlfn.STDEV.P(Table134589[[#This Row],[Estimated costs 1]:[Estimated costs 20]])</f>
        <v>0</v>
      </c>
      <c r="K668" s="2" t="e">
        <f>Table134589[[#This Row],[Dev]]/Table134589[[#This Row],[Mean]]*100</f>
        <v>#DIV/0!</v>
      </c>
      <c r="L668" s="2">
        <f>Table134589[[#This Row],[Estimated costs 1]]-Table134589[[#This Row],[Actual cost]]</f>
        <v>0</v>
      </c>
      <c r="M668" s="2" t="e">
        <f>Table134589[[#This Row],[Diff 1]]/Table134589[[#This Row],[Actual cost]]*100</f>
        <v>#DIV/0!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</row>
    <row r="669" spans="1:33" hidden="1" x14ac:dyDescent="0.3">
      <c r="A669" t="s">
        <v>693</v>
      </c>
      <c r="B669">
        <v>667</v>
      </c>
      <c r="C669" t="str">
        <f>LEFT(Table134589[[#This Row],[Contingency id]])</f>
        <v>C</v>
      </c>
      <c r="D669">
        <v>0</v>
      </c>
      <c r="E669">
        <v>1.0681818181818099</v>
      </c>
      <c r="F669">
        <v>94</v>
      </c>
      <c r="G669">
        <v>88</v>
      </c>
      <c r="H669">
        <v>0</v>
      </c>
      <c r="I669" s="2">
        <f>AVERAGE(Table134589[[#This Row],[Estimated costs 1]:[Estimated costs 20]])</f>
        <v>0</v>
      </c>
      <c r="J669" s="2">
        <f>_xlfn.STDEV.P(Table134589[[#This Row],[Estimated costs 1]:[Estimated costs 20]])</f>
        <v>0</v>
      </c>
      <c r="K669" s="2" t="e">
        <f>Table134589[[#This Row],[Dev]]/Table134589[[#This Row],[Mean]]*100</f>
        <v>#DIV/0!</v>
      </c>
      <c r="L669" s="2">
        <f>Table134589[[#This Row],[Estimated costs 1]]-Table134589[[#This Row],[Actual cost]]</f>
        <v>0</v>
      </c>
      <c r="M669" s="2" t="e">
        <f>Table134589[[#This Row],[Diff 1]]/Table134589[[#This Row],[Actual cost]]*100</f>
        <v>#DIV/0!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</row>
    <row r="670" spans="1:33" hidden="1" x14ac:dyDescent="0.3">
      <c r="A670" t="s">
        <v>694</v>
      </c>
      <c r="B670">
        <v>668</v>
      </c>
      <c r="C670" t="str">
        <f>LEFT(Table134589[[#This Row],[Contingency id]])</f>
        <v>C</v>
      </c>
      <c r="D670">
        <v>0</v>
      </c>
      <c r="E670">
        <v>1.0224719101123501</v>
      </c>
      <c r="F670">
        <v>91</v>
      </c>
      <c r="G670">
        <v>89</v>
      </c>
      <c r="H670">
        <v>0</v>
      </c>
      <c r="I670" s="2">
        <f>AVERAGE(Table134589[[#This Row],[Estimated costs 1]:[Estimated costs 20]])</f>
        <v>0</v>
      </c>
      <c r="J670" s="2">
        <f>_xlfn.STDEV.P(Table134589[[#This Row],[Estimated costs 1]:[Estimated costs 20]])</f>
        <v>0</v>
      </c>
      <c r="K670" s="2" t="e">
        <f>Table134589[[#This Row],[Dev]]/Table134589[[#This Row],[Mean]]*100</f>
        <v>#DIV/0!</v>
      </c>
      <c r="L670" s="2">
        <f>Table134589[[#This Row],[Estimated costs 1]]-Table134589[[#This Row],[Actual cost]]</f>
        <v>0</v>
      </c>
      <c r="M670" s="2" t="e">
        <f>Table134589[[#This Row],[Diff 1]]/Table134589[[#This Row],[Actual cost]]*100</f>
        <v>#DIV/0!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</row>
    <row r="671" spans="1:33" hidden="1" x14ac:dyDescent="0.3">
      <c r="A671" t="s">
        <v>695</v>
      </c>
      <c r="B671">
        <v>669</v>
      </c>
      <c r="C671" t="str">
        <f>LEFT(Table134589[[#This Row],[Contingency id]])</f>
        <v>C</v>
      </c>
      <c r="D671">
        <v>0</v>
      </c>
      <c r="E671">
        <v>1.0681818181818099</v>
      </c>
      <c r="F671">
        <v>94</v>
      </c>
      <c r="G671">
        <v>88</v>
      </c>
      <c r="H671">
        <v>0</v>
      </c>
      <c r="I671" s="2">
        <f>AVERAGE(Table134589[[#This Row],[Estimated costs 1]:[Estimated costs 20]])</f>
        <v>0</v>
      </c>
      <c r="J671" s="2">
        <f>_xlfn.STDEV.P(Table134589[[#This Row],[Estimated costs 1]:[Estimated costs 20]])</f>
        <v>0</v>
      </c>
      <c r="K671" s="2" t="e">
        <f>Table134589[[#This Row],[Dev]]/Table134589[[#This Row],[Mean]]*100</f>
        <v>#DIV/0!</v>
      </c>
      <c r="L671" s="2">
        <f>Table134589[[#This Row],[Estimated costs 1]]-Table134589[[#This Row],[Actual cost]]</f>
        <v>0</v>
      </c>
      <c r="M671" s="2" t="e">
        <f>Table134589[[#This Row],[Diff 1]]/Table134589[[#This Row],[Actual cost]]*100</f>
        <v>#DIV/0!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</row>
    <row r="672" spans="1:33" hidden="1" x14ac:dyDescent="0.3">
      <c r="A672" t="s">
        <v>696</v>
      </c>
      <c r="B672">
        <v>670</v>
      </c>
      <c r="C672" t="str">
        <f>LEFT(Table134589[[#This Row],[Contingency id]])</f>
        <v>C</v>
      </c>
      <c r="D672">
        <v>0</v>
      </c>
      <c r="E672">
        <v>1.01111111111111</v>
      </c>
      <c r="F672">
        <v>91</v>
      </c>
      <c r="G672">
        <v>90</v>
      </c>
      <c r="H672">
        <v>0</v>
      </c>
      <c r="I672" s="2">
        <f>AVERAGE(Table134589[[#This Row],[Estimated costs 1]:[Estimated costs 20]])</f>
        <v>0</v>
      </c>
      <c r="J672" s="2">
        <f>_xlfn.STDEV.P(Table134589[[#This Row],[Estimated costs 1]:[Estimated costs 20]])</f>
        <v>0</v>
      </c>
      <c r="K672" s="2" t="e">
        <f>Table134589[[#This Row],[Dev]]/Table134589[[#This Row],[Mean]]*100</f>
        <v>#DIV/0!</v>
      </c>
      <c r="L672" s="2">
        <f>Table134589[[#This Row],[Estimated costs 1]]-Table134589[[#This Row],[Actual cost]]</f>
        <v>0</v>
      </c>
      <c r="M672" s="2" t="e">
        <f>Table134589[[#This Row],[Diff 1]]/Table134589[[#This Row],[Actual cost]]*100</f>
        <v>#DIV/0!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</row>
    <row r="673" spans="1:33" hidden="1" x14ac:dyDescent="0.3">
      <c r="A673" t="s">
        <v>697</v>
      </c>
      <c r="B673">
        <v>671</v>
      </c>
      <c r="C673" t="str">
        <f>LEFT(Table134589[[#This Row],[Contingency id]])</f>
        <v>C</v>
      </c>
      <c r="D673">
        <v>0</v>
      </c>
      <c r="E673">
        <v>1</v>
      </c>
      <c r="F673">
        <v>94</v>
      </c>
      <c r="G673">
        <v>94</v>
      </c>
      <c r="H673">
        <v>0</v>
      </c>
      <c r="I673" s="2">
        <f>AVERAGE(Table134589[[#This Row],[Estimated costs 1]:[Estimated costs 20]])</f>
        <v>0</v>
      </c>
      <c r="J673" s="2">
        <f>_xlfn.STDEV.P(Table134589[[#This Row],[Estimated costs 1]:[Estimated costs 20]])</f>
        <v>0</v>
      </c>
      <c r="K673" s="2" t="e">
        <f>Table134589[[#This Row],[Dev]]/Table134589[[#This Row],[Mean]]*100</f>
        <v>#DIV/0!</v>
      </c>
      <c r="L673" s="2">
        <f>Table134589[[#This Row],[Estimated costs 1]]-Table134589[[#This Row],[Actual cost]]</f>
        <v>0</v>
      </c>
      <c r="M673" s="2" t="e">
        <f>Table134589[[#This Row],[Diff 1]]/Table134589[[#This Row],[Actual cost]]*100</f>
        <v>#DIV/0!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</row>
    <row r="674" spans="1:33" hidden="1" x14ac:dyDescent="0.3">
      <c r="A674" t="s">
        <v>698</v>
      </c>
      <c r="B674">
        <v>672</v>
      </c>
      <c r="C674" t="str">
        <f>LEFT(Table134589[[#This Row],[Contingency id]])</f>
        <v>C</v>
      </c>
      <c r="D674">
        <v>0</v>
      </c>
      <c r="E674">
        <v>1.07377049180327</v>
      </c>
      <c r="F674">
        <v>131</v>
      </c>
      <c r="G674">
        <v>122</v>
      </c>
      <c r="H674">
        <v>0</v>
      </c>
      <c r="I674" s="2">
        <f>AVERAGE(Table134589[[#This Row],[Estimated costs 1]:[Estimated costs 20]])</f>
        <v>0</v>
      </c>
      <c r="J674" s="2">
        <f>_xlfn.STDEV.P(Table134589[[#This Row],[Estimated costs 1]:[Estimated costs 20]])</f>
        <v>0</v>
      </c>
      <c r="K674" s="2" t="e">
        <f>Table134589[[#This Row],[Dev]]/Table134589[[#This Row],[Mean]]*100</f>
        <v>#DIV/0!</v>
      </c>
      <c r="L674" s="2">
        <f>Table134589[[#This Row],[Estimated costs 1]]-Table134589[[#This Row],[Actual cost]]</f>
        <v>0</v>
      </c>
      <c r="M674" s="2" t="e">
        <f>Table134589[[#This Row],[Diff 1]]/Table134589[[#This Row],[Actual cost]]*100</f>
        <v>#DIV/0!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</row>
    <row r="675" spans="1:33" hidden="1" x14ac:dyDescent="0.3">
      <c r="A675" t="s">
        <v>699</v>
      </c>
      <c r="B675">
        <v>673</v>
      </c>
      <c r="C675" t="str">
        <f>LEFT(Table134589[[#This Row],[Contingency id]])</f>
        <v>C</v>
      </c>
      <c r="D675">
        <v>0</v>
      </c>
      <c r="E675">
        <v>1.05645161290322</v>
      </c>
      <c r="F675">
        <v>131</v>
      </c>
      <c r="G675">
        <v>124</v>
      </c>
      <c r="H675">
        <v>0</v>
      </c>
      <c r="I675" s="2">
        <f>AVERAGE(Table134589[[#This Row],[Estimated costs 1]:[Estimated costs 20]])</f>
        <v>0</v>
      </c>
      <c r="J675" s="2">
        <f>_xlfn.STDEV.P(Table134589[[#This Row],[Estimated costs 1]:[Estimated costs 20]])</f>
        <v>0</v>
      </c>
      <c r="K675" s="2" t="e">
        <f>Table134589[[#This Row],[Dev]]/Table134589[[#This Row],[Mean]]*100</f>
        <v>#DIV/0!</v>
      </c>
      <c r="L675" s="2">
        <f>Table134589[[#This Row],[Estimated costs 1]]-Table134589[[#This Row],[Actual cost]]</f>
        <v>0</v>
      </c>
      <c r="M675" s="2" t="e">
        <f>Table134589[[#This Row],[Diff 1]]/Table134589[[#This Row],[Actual cost]]*100</f>
        <v>#DIV/0!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</row>
    <row r="676" spans="1:33" hidden="1" x14ac:dyDescent="0.3">
      <c r="A676" t="s">
        <v>700</v>
      </c>
      <c r="B676">
        <v>674</v>
      </c>
      <c r="C676" t="str">
        <f>LEFT(Table134589[[#This Row],[Contingency id]])</f>
        <v>C</v>
      </c>
      <c r="D676">
        <v>0</v>
      </c>
      <c r="E676">
        <v>1.08108108108108</v>
      </c>
      <c r="F676">
        <v>160</v>
      </c>
      <c r="G676">
        <v>148</v>
      </c>
      <c r="H676">
        <v>0</v>
      </c>
      <c r="I676" s="2">
        <f>AVERAGE(Table134589[[#This Row],[Estimated costs 1]:[Estimated costs 20]])</f>
        <v>0</v>
      </c>
      <c r="J676" s="2">
        <f>_xlfn.STDEV.P(Table134589[[#This Row],[Estimated costs 1]:[Estimated costs 20]])</f>
        <v>0</v>
      </c>
      <c r="K676" s="2" t="e">
        <f>Table134589[[#This Row],[Dev]]/Table134589[[#This Row],[Mean]]*100</f>
        <v>#DIV/0!</v>
      </c>
      <c r="L676" s="2">
        <f>Table134589[[#This Row],[Estimated costs 1]]-Table134589[[#This Row],[Actual cost]]</f>
        <v>0</v>
      </c>
      <c r="M676" s="2" t="e">
        <f>Table134589[[#This Row],[Diff 1]]/Table134589[[#This Row],[Actual cost]]*100</f>
        <v>#DIV/0!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</row>
    <row r="677" spans="1:33" hidden="1" x14ac:dyDescent="0.3">
      <c r="A677" t="s">
        <v>701</v>
      </c>
      <c r="B677">
        <v>675</v>
      </c>
      <c r="C677" t="str">
        <f>LEFT(Table134589[[#This Row],[Contingency id]])</f>
        <v>C</v>
      </c>
      <c r="D677">
        <v>0</v>
      </c>
      <c r="E677">
        <v>1.0155038759689901</v>
      </c>
      <c r="F677">
        <v>131</v>
      </c>
      <c r="G677">
        <v>129</v>
      </c>
      <c r="H677">
        <v>0</v>
      </c>
      <c r="I677" s="2">
        <f>AVERAGE(Table134589[[#This Row],[Estimated costs 1]:[Estimated costs 20]])</f>
        <v>0</v>
      </c>
      <c r="J677" s="2">
        <f>_xlfn.STDEV.P(Table134589[[#This Row],[Estimated costs 1]:[Estimated costs 20]])</f>
        <v>0</v>
      </c>
      <c r="K677" s="2" t="e">
        <f>Table134589[[#This Row],[Dev]]/Table134589[[#This Row],[Mean]]*100</f>
        <v>#DIV/0!</v>
      </c>
      <c r="L677" s="2">
        <f>Table134589[[#This Row],[Estimated costs 1]]-Table134589[[#This Row],[Actual cost]]</f>
        <v>0</v>
      </c>
      <c r="M677" s="2" t="e">
        <f>Table134589[[#This Row],[Diff 1]]/Table134589[[#This Row],[Actual cost]]*100</f>
        <v>#DIV/0!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</row>
    <row r="678" spans="1:33" hidden="1" x14ac:dyDescent="0.3">
      <c r="A678" t="s">
        <v>702</v>
      </c>
      <c r="B678">
        <v>676</v>
      </c>
      <c r="C678" t="str">
        <f>LEFT(Table134589[[#This Row],[Contingency id]])</f>
        <v>C</v>
      </c>
      <c r="D678">
        <v>0</v>
      </c>
      <c r="E678">
        <v>1.0076923076922999</v>
      </c>
      <c r="F678">
        <v>131</v>
      </c>
      <c r="G678">
        <v>130</v>
      </c>
      <c r="H678">
        <v>0</v>
      </c>
      <c r="I678" s="2">
        <f>AVERAGE(Table134589[[#This Row],[Estimated costs 1]:[Estimated costs 20]])</f>
        <v>0</v>
      </c>
      <c r="J678" s="2">
        <f>_xlfn.STDEV.P(Table134589[[#This Row],[Estimated costs 1]:[Estimated costs 20]])</f>
        <v>0</v>
      </c>
      <c r="K678" s="2" t="e">
        <f>Table134589[[#This Row],[Dev]]/Table134589[[#This Row],[Mean]]*100</f>
        <v>#DIV/0!</v>
      </c>
      <c r="L678" s="2">
        <f>Table134589[[#This Row],[Estimated costs 1]]-Table134589[[#This Row],[Actual cost]]</f>
        <v>0</v>
      </c>
      <c r="M678" s="2" t="e">
        <f>Table134589[[#This Row],[Diff 1]]/Table134589[[#This Row],[Actual cost]]*100</f>
        <v>#DIV/0!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</row>
    <row r="679" spans="1:33" hidden="1" x14ac:dyDescent="0.3">
      <c r="A679" t="s">
        <v>703</v>
      </c>
      <c r="B679">
        <v>677</v>
      </c>
      <c r="C679" t="str">
        <f>LEFT(Table134589[[#This Row],[Contingency id]])</f>
        <v>C</v>
      </c>
      <c r="D679">
        <v>0</v>
      </c>
      <c r="E679">
        <v>1.048</v>
      </c>
      <c r="F679">
        <v>131</v>
      </c>
      <c r="G679">
        <v>125</v>
      </c>
      <c r="H679">
        <v>0</v>
      </c>
      <c r="I679" s="2">
        <f>AVERAGE(Table134589[[#This Row],[Estimated costs 1]:[Estimated costs 20]])</f>
        <v>0</v>
      </c>
      <c r="J679" s="2">
        <f>_xlfn.STDEV.P(Table134589[[#This Row],[Estimated costs 1]:[Estimated costs 20]])</f>
        <v>0</v>
      </c>
      <c r="K679" s="2" t="e">
        <f>Table134589[[#This Row],[Dev]]/Table134589[[#This Row],[Mean]]*100</f>
        <v>#DIV/0!</v>
      </c>
      <c r="L679" s="2">
        <f>Table134589[[#This Row],[Estimated costs 1]]-Table134589[[#This Row],[Actual cost]]</f>
        <v>0</v>
      </c>
      <c r="M679" s="2" t="e">
        <f>Table134589[[#This Row],[Diff 1]]/Table134589[[#This Row],[Actual cost]]*100</f>
        <v>#DIV/0!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</row>
    <row r="680" spans="1:33" hidden="1" x14ac:dyDescent="0.3">
      <c r="A680" t="s">
        <v>704</v>
      </c>
      <c r="B680">
        <v>678</v>
      </c>
      <c r="C680" t="str">
        <f>LEFT(Table134589[[#This Row],[Contingency id]])</f>
        <v>C</v>
      </c>
      <c r="D680">
        <v>0</v>
      </c>
      <c r="E680">
        <v>1.0650406504065</v>
      </c>
      <c r="F680">
        <v>131</v>
      </c>
      <c r="G680">
        <v>123</v>
      </c>
      <c r="H680">
        <v>0</v>
      </c>
      <c r="I680" s="2">
        <f>AVERAGE(Table134589[[#This Row],[Estimated costs 1]:[Estimated costs 20]])</f>
        <v>0</v>
      </c>
      <c r="J680" s="2">
        <f>_xlfn.STDEV.P(Table134589[[#This Row],[Estimated costs 1]:[Estimated costs 20]])</f>
        <v>0</v>
      </c>
      <c r="K680" s="2" t="e">
        <f>Table134589[[#This Row],[Dev]]/Table134589[[#This Row],[Mean]]*100</f>
        <v>#DIV/0!</v>
      </c>
      <c r="L680" s="2">
        <f>Table134589[[#This Row],[Estimated costs 1]]-Table134589[[#This Row],[Actual cost]]</f>
        <v>0</v>
      </c>
      <c r="M680" s="2" t="e">
        <f>Table134589[[#This Row],[Diff 1]]/Table134589[[#This Row],[Actual cost]]*100</f>
        <v>#DIV/0!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</row>
    <row r="681" spans="1:33" hidden="1" x14ac:dyDescent="0.3">
      <c r="A681" t="s">
        <v>705</v>
      </c>
      <c r="B681">
        <v>679</v>
      </c>
      <c r="C681" t="str">
        <f>LEFT(Table134589[[#This Row],[Contingency id]])</f>
        <v>C</v>
      </c>
      <c r="D681">
        <v>0</v>
      </c>
      <c r="E681">
        <v>1.0596026490066199</v>
      </c>
      <c r="F681">
        <v>160</v>
      </c>
      <c r="G681">
        <v>151</v>
      </c>
      <c r="H681">
        <v>0</v>
      </c>
      <c r="I681" s="2">
        <f>AVERAGE(Table134589[[#This Row],[Estimated costs 1]:[Estimated costs 20]])</f>
        <v>0</v>
      </c>
      <c r="J681" s="2">
        <f>_xlfn.STDEV.P(Table134589[[#This Row],[Estimated costs 1]:[Estimated costs 20]])</f>
        <v>0</v>
      </c>
      <c r="K681" s="2" t="e">
        <f>Table134589[[#This Row],[Dev]]/Table134589[[#This Row],[Mean]]*100</f>
        <v>#DIV/0!</v>
      </c>
      <c r="L681" s="2">
        <f>Table134589[[#This Row],[Estimated costs 1]]-Table134589[[#This Row],[Actual cost]]</f>
        <v>0</v>
      </c>
      <c r="M681" s="2" t="e">
        <f>Table134589[[#This Row],[Diff 1]]/Table134589[[#This Row],[Actual cost]]*100</f>
        <v>#DIV/0!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</row>
    <row r="682" spans="1:33" hidden="1" x14ac:dyDescent="0.3">
      <c r="A682" t="s">
        <v>706</v>
      </c>
      <c r="B682">
        <v>680</v>
      </c>
      <c r="C682" t="str">
        <f>LEFT(Table134589[[#This Row],[Contingency id]])</f>
        <v>C</v>
      </c>
      <c r="D682">
        <v>0</v>
      </c>
      <c r="E682">
        <v>1.02362204724409</v>
      </c>
      <c r="F682">
        <v>130</v>
      </c>
      <c r="G682">
        <v>127</v>
      </c>
      <c r="H682">
        <v>0</v>
      </c>
      <c r="I682" s="2">
        <f>AVERAGE(Table134589[[#This Row],[Estimated costs 1]:[Estimated costs 20]])</f>
        <v>0</v>
      </c>
      <c r="J682" s="2">
        <f>_xlfn.STDEV.P(Table134589[[#This Row],[Estimated costs 1]:[Estimated costs 20]])</f>
        <v>0</v>
      </c>
      <c r="K682" s="2" t="e">
        <f>Table134589[[#This Row],[Dev]]/Table134589[[#This Row],[Mean]]*100</f>
        <v>#DIV/0!</v>
      </c>
      <c r="L682" s="2">
        <f>Table134589[[#This Row],[Estimated costs 1]]-Table134589[[#This Row],[Actual cost]]</f>
        <v>0</v>
      </c>
      <c r="M682" s="2" t="e">
        <f>Table134589[[#This Row],[Diff 1]]/Table134589[[#This Row],[Actual cost]]*100</f>
        <v>#DIV/0!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</row>
    <row r="683" spans="1:33" hidden="1" x14ac:dyDescent="0.3">
      <c r="A683" t="s">
        <v>707</v>
      </c>
      <c r="B683">
        <v>681</v>
      </c>
      <c r="C683" t="str">
        <f>LEFT(Table134589[[#This Row],[Contingency id]])</f>
        <v>C</v>
      </c>
      <c r="D683">
        <v>0</v>
      </c>
      <c r="E683">
        <v>1.02362204724409</v>
      </c>
      <c r="F683">
        <v>130</v>
      </c>
      <c r="G683">
        <v>127</v>
      </c>
      <c r="H683">
        <v>0</v>
      </c>
      <c r="I683" s="2">
        <f>AVERAGE(Table134589[[#This Row],[Estimated costs 1]:[Estimated costs 20]])</f>
        <v>0</v>
      </c>
      <c r="J683" s="2">
        <f>_xlfn.STDEV.P(Table134589[[#This Row],[Estimated costs 1]:[Estimated costs 20]])</f>
        <v>0</v>
      </c>
      <c r="K683" s="2" t="e">
        <f>Table134589[[#This Row],[Dev]]/Table134589[[#This Row],[Mean]]*100</f>
        <v>#DIV/0!</v>
      </c>
      <c r="L683" s="2">
        <f>Table134589[[#This Row],[Estimated costs 1]]-Table134589[[#This Row],[Actual cost]]</f>
        <v>0</v>
      </c>
      <c r="M683" s="2" t="e">
        <f>Table134589[[#This Row],[Diff 1]]/Table134589[[#This Row],[Actual cost]]*100</f>
        <v>#DIV/0!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</row>
    <row r="684" spans="1:33" hidden="1" x14ac:dyDescent="0.3">
      <c r="A684" t="s">
        <v>708</v>
      </c>
      <c r="B684">
        <v>682</v>
      </c>
      <c r="C684" t="str">
        <f>LEFT(Table134589[[#This Row],[Contingency id]])</f>
        <v>C</v>
      </c>
      <c r="D684">
        <v>0</v>
      </c>
      <c r="E684">
        <v>1.0596026490066199</v>
      </c>
      <c r="F684">
        <v>160</v>
      </c>
      <c r="G684">
        <v>151</v>
      </c>
      <c r="H684">
        <v>0</v>
      </c>
      <c r="I684" s="2">
        <f>AVERAGE(Table134589[[#This Row],[Estimated costs 1]:[Estimated costs 20]])</f>
        <v>0</v>
      </c>
      <c r="J684" s="2">
        <f>_xlfn.STDEV.P(Table134589[[#This Row],[Estimated costs 1]:[Estimated costs 20]])</f>
        <v>0</v>
      </c>
      <c r="K684" s="2" t="e">
        <f>Table134589[[#This Row],[Dev]]/Table134589[[#This Row],[Mean]]*100</f>
        <v>#DIV/0!</v>
      </c>
      <c r="L684" s="2">
        <f>Table134589[[#This Row],[Estimated costs 1]]-Table134589[[#This Row],[Actual cost]]</f>
        <v>0</v>
      </c>
      <c r="M684" s="2" t="e">
        <f>Table134589[[#This Row],[Diff 1]]/Table134589[[#This Row],[Actual cost]]*100</f>
        <v>#DIV/0!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</row>
    <row r="685" spans="1:33" hidden="1" x14ac:dyDescent="0.3">
      <c r="A685" t="s">
        <v>709</v>
      </c>
      <c r="B685">
        <v>683</v>
      </c>
      <c r="C685" t="str">
        <f>LEFT(Table134589[[#This Row],[Contingency id]])</f>
        <v>C</v>
      </c>
      <c r="D685">
        <v>0</v>
      </c>
      <c r="E685">
        <v>1.05645161290322</v>
      </c>
      <c r="F685">
        <v>131</v>
      </c>
      <c r="G685">
        <v>124</v>
      </c>
      <c r="H685">
        <v>0</v>
      </c>
      <c r="I685" s="2">
        <f>AVERAGE(Table134589[[#This Row],[Estimated costs 1]:[Estimated costs 20]])</f>
        <v>0</v>
      </c>
      <c r="J685" s="2">
        <f>_xlfn.STDEV.P(Table134589[[#This Row],[Estimated costs 1]:[Estimated costs 20]])</f>
        <v>0</v>
      </c>
      <c r="K685" s="2" t="e">
        <f>Table134589[[#This Row],[Dev]]/Table134589[[#This Row],[Mean]]*100</f>
        <v>#DIV/0!</v>
      </c>
      <c r="L685" s="2">
        <f>Table134589[[#This Row],[Estimated costs 1]]-Table134589[[#This Row],[Actual cost]]</f>
        <v>0</v>
      </c>
      <c r="M685" s="2" t="e">
        <f>Table134589[[#This Row],[Diff 1]]/Table134589[[#This Row],[Actual cost]]*100</f>
        <v>#DIV/0!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</row>
    <row r="686" spans="1:33" hidden="1" x14ac:dyDescent="0.3">
      <c r="A686" t="s">
        <v>710</v>
      </c>
      <c r="B686">
        <v>684</v>
      </c>
      <c r="C686" t="str">
        <f>LEFT(Table134589[[#This Row],[Contingency id]])</f>
        <v>C</v>
      </c>
      <c r="D686">
        <v>0</v>
      </c>
      <c r="E686">
        <v>1.0234375</v>
      </c>
      <c r="F686">
        <v>131</v>
      </c>
      <c r="G686">
        <v>128</v>
      </c>
      <c r="H686">
        <v>0</v>
      </c>
      <c r="I686" s="2">
        <f>AVERAGE(Table134589[[#This Row],[Estimated costs 1]:[Estimated costs 20]])</f>
        <v>0</v>
      </c>
      <c r="J686" s="2">
        <f>_xlfn.STDEV.P(Table134589[[#This Row],[Estimated costs 1]:[Estimated costs 20]])</f>
        <v>0</v>
      </c>
      <c r="K686" s="2" t="e">
        <f>Table134589[[#This Row],[Dev]]/Table134589[[#This Row],[Mean]]*100</f>
        <v>#DIV/0!</v>
      </c>
      <c r="L686" s="2">
        <f>Table134589[[#This Row],[Estimated costs 1]]-Table134589[[#This Row],[Actual cost]]</f>
        <v>0</v>
      </c>
      <c r="M686" s="2" t="e">
        <f>Table134589[[#This Row],[Diff 1]]/Table134589[[#This Row],[Actual cost]]*100</f>
        <v>#DIV/0!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</row>
    <row r="687" spans="1:33" hidden="1" x14ac:dyDescent="0.3">
      <c r="A687" t="s">
        <v>711</v>
      </c>
      <c r="B687">
        <v>685</v>
      </c>
      <c r="C687" t="str">
        <f>LEFT(Table134589[[#This Row],[Contingency id]])</f>
        <v>C</v>
      </c>
      <c r="D687">
        <v>0</v>
      </c>
      <c r="E687">
        <v>1.0234375</v>
      </c>
      <c r="F687">
        <v>131</v>
      </c>
      <c r="G687">
        <v>128</v>
      </c>
      <c r="H687">
        <v>0</v>
      </c>
      <c r="I687" s="2">
        <f>AVERAGE(Table134589[[#This Row],[Estimated costs 1]:[Estimated costs 20]])</f>
        <v>0</v>
      </c>
      <c r="J687" s="2">
        <f>_xlfn.STDEV.P(Table134589[[#This Row],[Estimated costs 1]:[Estimated costs 20]])</f>
        <v>0</v>
      </c>
      <c r="K687" s="2" t="e">
        <f>Table134589[[#This Row],[Dev]]/Table134589[[#This Row],[Mean]]*100</f>
        <v>#DIV/0!</v>
      </c>
      <c r="L687" s="2">
        <f>Table134589[[#This Row],[Estimated costs 1]]-Table134589[[#This Row],[Actual cost]]</f>
        <v>0</v>
      </c>
      <c r="M687" s="2" t="e">
        <f>Table134589[[#This Row],[Diff 1]]/Table134589[[#This Row],[Actual cost]]*100</f>
        <v>#DIV/0!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</row>
    <row r="688" spans="1:33" hidden="1" x14ac:dyDescent="0.3">
      <c r="A688" t="s">
        <v>712</v>
      </c>
      <c r="B688">
        <v>686</v>
      </c>
      <c r="C688" t="str">
        <f>LEFT(Table134589[[#This Row],[Contingency id]])</f>
        <v>C</v>
      </c>
      <c r="D688">
        <v>0</v>
      </c>
      <c r="E688">
        <v>1.015625</v>
      </c>
      <c r="F688">
        <v>130</v>
      </c>
      <c r="G688">
        <v>128</v>
      </c>
      <c r="H688">
        <v>0</v>
      </c>
      <c r="I688" s="2">
        <f>AVERAGE(Table134589[[#This Row],[Estimated costs 1]:[Estimated costs 20]])</f>
        <v>0</v>
      </c>
      <c r="J688" s="2">
        <f>_xlfn.STDEV.P(Table134589[[#This Row],[Estimated costs 1]:[Estimated costs 20]])</f>
        <v>0</v>
      </c>
      <c r="K688" s="2" t="e">
        <f>Table134589[[#This Row],[Dev]]/Table134589[[#This Row],[Mean]]*100</f>
        <v>#DIV/0!</v>
      </c>
      <c r="L688" s="2">
        <f>Table134589[[#This Row],[Estimated costs 1]]-Table134589[[#This Row],[Actual cost]]</f>
        <v>0</v>
      </c>
      <c r="M688" s="2" t="e">
        <f>Table134589[[#This Row],[Diff 1]]/Table134589[[#This Row],[Actual cost]]*100</f>
        <v>#DIV/0!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</row>
    <row r="689" spans="1:33" hidden="1" x14ac:dyDescent="0.3">
      <c r="A689" t="s">
        <v>713</v>
      </c>
      <c r="B689">
        <v>687</v>
      </c>
      <c r="C689" t="str">
        <f>LEFT(Table134589[[#This Row],[Contingency id]])</f>
        <v>C</v>
      </c>
      <c r="D689">
        <v>0</v>
      </c>
      <c r="E689">
        <v>1.0738255033557</v>
      </c>
      <c r="F689">
        <v>160</v>
      </c>
      <c r="G689">
        <v>149</v>
      </c>
      <c r="H689">
        <v>0</v>
      </c>
      <c r="I689" s="2">
        <f>AVERAGE(Table134589[[#This Row],[Estimated costs 1]:[Estimated costs 20]])</f>
        <v>0</v>
      </c>
      <c r="J689" s="2">
        <f>_xlfn.STDEV.P(Table134589[[#This Row],[Estimated costs 1]:[Estimated costs 20]])</f>
        <v>0</v>
      </c>
      <c r="K689" s="2" t="e">
        <f>Table134589[[#This Row],[Dev]]/Table134589[[#This Row],[Mean]]*100</f>
        <v>#DIV/0!</v>
      </c>
      <c r="L689" s="2">
        <f>Table134589[[#This Row],[Estimated costs 1]]-Table134589[[#This Row],[Actual cost]]</f>
        <v>0</v>
      </c>
      <c r="M689" s="2" t="e">
        <f>Table134589[[#This Row],[Diff 1]]/Table134589[[#This Row],[Actual cost]]*100</f>
        <v>#DIV/0!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</row>
    <row r="690" spans="1:33" hidden="1" x14ac:dyDescent="0.3">
      <c r="A690" t="s">
        <v>714</v>
      </c>
      <c r="B690">
        <v>688</v>
      </c>
      <c r="C690" t="str">
        <f>LEFT(Table134589[[#This Row],[Contingency id]])</f>
        <v>C</v>
      </c>
      <c r="D690">
        <v>0</v>
      </c>
      <c r="E690">
        <v>1.0277777777777699</v>
      </c>
      <c r="F690">
        <v>148</v>
      </c>
      <c r="G690">
        <v>144</v>
      </c>
      <c r="H690">
        <v>0</v>
      </c>
      <c r="I690" s="2">
        <f>AVERAGE(Table134589[[#This Row],[Estimated costs 1]:[Estimated costs 20]])</f>
        <v>0</v>
      </c>
      <c r="J690" s="2">
        <f>_xlfn.STDEV.P(Table134589[[#This Row],[Estimated costs 1]:[Estimated costs 20]])</f>
        <v>0</v>
      </c>
      <c r="K690" s="2" t="e">
        <f>Table134589[[#This Row],[Dev]]/Table134589[[#This Row],[Mean]]*100</f>
        <v>#DIV/0!</v>
      </c>
      <c r="L690" s="2">
        <f>Table134589[[#This Row],[Estimated costs 1]]-Table134589[[#This Row],[Actual cost]]</f>
        <v>0</v>
      </c>
      <c r="M690" s="2" t="e">
        <f>Table134589[[#This Row],[Diff 1]]/Table134589[[#This Row],[Actual cost]]*100</f>
        <v>#DIV/0!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</row>
    <row r="691" spans="1:33" hidden="1" x14ac:dyDescent="0.3">
      <c r="A691" t="s">
        <v>715</v>
      </c>
      <c r="B691">
        <v>689</v>
      </c>
      <c r="C691" t="str">
        <f>LEFT(Table134589[[#This Row],[Contingency id]])</f>
        <v>C</v>
      </c>
      <c r="D691">
        <v>0</v>
      </c>
      <c r="E691">
        <v>1.0743243243243199</v>
      </c>
      <c r="F691">
        <v>159</v>
      </c>
      <c r="G691">
        <v>148</v>
      </c>
      <c r="H691">
        <v>0</v>
      </c>
      <c r="I691" s="2">
        <f>AVERAGE(Table134589[[#This Row],[Estimated costs 1]:[Estimated costs 20]])</f>
        <v>0</v>
      </c>
      <c r="J691" s="2">
        <f>_xlfn.STDEV.P(Table134589[[#This Row],[Estimated costs 1]:[Estimated costs 20]])</f>
        <v>0</v>
      </c>
      <c r="K691" s="2" t="e">
        <f>Table134589[[#This Row],[Dev]]/Table134589[[#This Row],[Mean]]*100</f>
        <v>#DIV/0!</v>
      </c>
      <c r="L691" s="2">
        <f>Table134589[[#This Row],[Estimated costs 1]]-Table134589[[#This Row],[Actual cost]]</f>
        <v>0</v>
      </c>
      <c r="M691" s="2" t="e">
        <f>Table134589[[#This Row],[Diff 1]]/Table134589[[#This Row],[Actual cost]]*100</f>
        <v>#DIV/0!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</row>
    <row r="692" spans="1:33" hidden="1" x14ac:dyDescent="0.3">
      <c r="A692" t="s">
        <v>716</v>
      </c>
      <c r="B692">
        <v>690</v>
      </c>
      <c r="C692" t="str">
        <f>LEFT(Table134589[[#This Row],[Contingency id]])</f>
        <v>C</v>
      </c>
      <c r="D692">
        <v>0</v>
      </c>
      <c r="E692">
        <v>1.0671140939597299</v>
      </c>
      <c r="F692">
        <v>159</v>
      </c>
      <c r="G692">
        <v>149</v>
      </c>
      <c r="H692">
        <v>0</v>
      </c>
      <c r="I692" s="2">
        <f>AVERAGE(Table134589[[#This Row],[Estimated costs 1]:[Estimated costs 20]])</f>
        <v>0</v>
      </c>
      <c r="J692" s="2">
        <f>_xlfn.STDEV.P(Table134589[[#This Row],[Estimated costs 1]:[Estimated costs 20]])</f>
        <v>0</v>
      </c>
      <c r="K692" s="2" t="e">
        <f>Table134589[[#This Row],[Dev]]/Table134589[[#This Row],[Mean]]*100</f>
        <v>#DIV/0!</v>
      </c>
      <c r="L692" s="2">
        <f>Table134589[[#This Row],[Estimated costs 1]]-Table134589[[#This Row],[Actual cost]]</f>
        <v>0</v>
      </c>
      <c r="M692" s="2" t="e">
        <f>Table134589[[#This Row],[Diff 1]]/Table134589[[#This Row],[Actual cost]]*100</f>
        <v>#DIV/0!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</row>
    <row r="693" spans="1:33" hidden="1" x14ac:dyDescent="0.3">
      <c r="A693" t="s">
        <v>717</v>
      </c>
      <c r="B693">
        <v>691</v>
      </c>
      <c r="C693" t="str">
        <f>LEFT(Table134589[[#This Row],[Contingency id]])</f>
        <v>C</v>
      </c>
      <c r="D693">
        <v>0</v>
      </c>
      <c r="E693">
        <v>1.0628272251308899</v>
      </c>
      <c r="F693">
        <v>203</v>
      </c>
      <c r="G693">
        <v>191</v>
      </c>
      <c r="H693">
        <v>0</v>
      </c>
      <c r="I693" s="2">
        <f>AVERAGE(Table134589[[#This Row],[Estimated costs 1]:[Estimated costs 20]])</f>
        <v>0</v>
      </c>
      <c r="J693" s="2">
        <f>_xlfn.STDEV.P(Table134589[[#This Row],[Estimated costs 1]:[Estimated costs 20]])</f>
        <v>0</v>
      </c>
      <c r="K693" s="2" t="e">
        <f>Table134589[[#This Row],[Dev]]/Table134589[[#This Row],[Mean]]*100</f>
        <v>#DIV/0!</v>
      </c>
      <c r="L693" s="2">
        <f>Table134589[[#This Row],[Estimated costs 1]]-Table134589[[#This Row],[Actual cost]]</f>
        <v>0</v>
      </c>
      <c r="M693" s="2" t="e">
        <f>Table134589[[#This Row],[Diff 1]]/Table134589[[#This Row],[Actual cost]]*100</f>
        <v>#DIV/0!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</row>
    <row r="694" spans="1:33" hidden="1" x14ac:dyDescent="0.3">
      <c r="A694" t="s">
        <v>718</v>
      </c>
      <c r="B694">
        <v>692</v>
      </c>
      <c r="C694" t="str">
        <f>LEFT(Table134589[[#This Row],[Contingency id]])</f>
        <v>C</v>
      </c>
      <c r="D694">
        <v>0</v>
      </c>
      <c r="E694">
        <v>1.0422535211267601</v>
      </c>
      <c r="F694">
        <v>148</v>
      </c>
      <c r="G694">
        <v>142</v>
      </c>
      <c r="H694">
        <v>0</v>
      </c>
      <c r="I694" s="2">
        <f>AVERAGE(Table134589[[#This Row],[Estimated costs 1]:[Estimated costs 20]])</f>
        <v>0</v>
      </c>
      <c r="J694" s="2">
        <f>_xlfn.STDEV.P(Table134589[[#This Row],[Estimated costs 1]:[Estimated costs 20]])</f>
        <v>0</v>
      </c>
      <c r="K694" s="2" t="e">
        <f>Table134589[[#This Row],[Dev]]/Table134589[[#This Row],[Mean]]*100</f>
        <v>#DIV/0!</v>
      </c>
      <c r="L694" s="2">
        <f>Table134589[[#This Row],[Estimated costs 1]]-Table134589[[#This Row],[Actual cost]]</f>
        <v>0</v>
      </c>
      <c r="M694" s="2" t="e">
        <f>Table134589[[#This Row],[Diff 1]]/Table134589[[#This Row],[Actual cost]]*100</f>
        <v>#DIV/0!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</row>
    <row r="695" spans="1:33" hidden="1" x14ac:dyDescent="0.3">
      <c r="A695" t="s">
        <v>719</v>
      </c>
      <c r="B695">
        <v>693</v>
      </c>
      <c r="C695" t="str">
        <f>LEFT(Table134589[[#This Row],[Contingency id]])</f>
        <v>C</v>
      </c>
      <c r="D695">
        <v>0</v>
      </c>
      <c r="E695">
        <v>1.0529801324503301</v>
      </c>
      <c r="F695">
        <v>159</v>
      </c>
      <c r="G695">
        <v>151</v>
      </c>
      <c r="H695">
        <v>0</v>
      </c>
      <c r="I695" s="2">
        <f>AVERAGE(Table134589[[#This Row],[Estimated costs 1]:[Estimated costs 20]])</f>
        <v>0</v>
      </c>
      <c r="J695" s="2">
        <f>_xlfn.STDEV.P(Table134589[[#This Row],[Estimated costs 1]:[Estimated costs 20]])</f>
        <v>0</v>
      </c>
      <c r="K695" s="2" t="e">
        <f>Table134589[[#This Row],[Dev]]/Table134589[[#This Row],[Mean]]*100</f>
        <v>#DIV/0!</v>
      </c>
      <c r="L695" s="2">
        <f>Table134589[[#This Row],[Estimated costs 1]]-Table134589[[#This Row],[Actual cost]]</f>
        <v>0</v>
      </c>
      <c r="M695" s="2" t="e">
        <f>Table134589[[#This Row],[Diff 1]]/Table134589[[#This Row],[Actual cost]]*100</f>
        <v>#DIV/0!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</row>
    <row r="696" spans="1:33" hidden="1" x14ac:dyDescent="0.3">
      <c r="A696" t="s">
        <v>720</v>
      </c>
      <c r="B696">
        <v>694</v>
      </c>
      <c r="C696" t="str">
        <f>LEFT(Table134589[[#This Row],[Contingency id]])</f>
        <v>C</v>
      </c>
      <c r="D696">
        <v>0</v>
      </c>
      <c r="E696">
        <v>1.0496453900709199</v>
      </c>
      <c r="F696">
        <v>148</v>
      </c>
      <c r="G696">
        <v>141</v>
      </c>
      <c r="H696">
        <v>0</v>
      </c>
      <c r="I696" s="2">
        <f>AVERAGE(Table134589[[#This Row],[Estimated costs 1]:[Estimated costs 20]])</f>
        <v>0</v>
      </c>
      <c r="J696" s="2">
        <f>_xlfn.STDEV.P(Table134589[[#This Row],[Estimated costs 1]:[Estimated costs 20]])</f>
        <v>0</v>
      </c>
      <c r="K696" s="2" t="e">
        <f>Table134589[[#This Row],[Dev]]/Table134589[[#This Row],[Mean]]*100</f>
        <v>#DIV/0!</v>
      </c>
      <c r="L696" s="2">
        <f>Table134589[[#This Row],[Estimated costs 1]]-Table134589[[#This Row],[Actual cost]]</f>
        <v>0</v>
      </c>
      <c r="M696" s="2" t="e">
        <f>Table134589[[#This Row],[Diff 1]]/Table134589[[#This Row],[Actual cost]]*100</f>
        <v>#DIV/0!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</row>
    <row r="697" spans="1:33" hidden="1" x14ac:dyDescent="0.3">
      <c r="A697" t="s">
        <v>721</v>
      </c>
      <c r="B697">
        <v>695</v>
      </c>
      <c r="C697" t="str">
        <f>LEFT(Table134589[[#This Row],[Contingency id]])</f>
        <v>C</v>
      </c>
      <c r="D697">
        <v>0</v>
      </c>
      <c r="E697">
        <v>1.04605263157894</v>
      </c>
      <c r="F697">
        <v>159</v>
      </c>
      <c r="G697">
        <v>152</v>
      </c>
      <c r="H697">
        <v>0</v>
      </c>
      <c r="I697" s="2">
        <f>AVERAGE(Table134589[[#This Row],[Estimated costs 1]:[Estimated costs 20]])</f>
        <v>0</v>
      </c>
      <c r="J697" s="2">
        <f>_xlfn.STDEV.P(Table134589[[#This Row],[Estimated costs 1]:[Estimated costs 20]])</f>
        <v>0</v>
      </c>
      <c r="K697" s="2" t="e">
        <f>Table134589[[#This Row],[Dev]]/Table134589[[#This Row],[Mean]]*100</f>
        <v>#DIV/0!</v>
      </c>
      <c r="L697" s="2">
        <f>Table134589[[#This Row],[Estimated costs 1]]-Table134589[[#This Row],[Actual cost]]</f>
        <v>0</v>
      </c>
      <c r="M697" s="2" t="e">
        <f>Table134589[[#This Row],[Diff 1]]/Table134589[[#This Row],[Actual cost]]*100</f>
        <v>#DIV/0!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</row>
    <row r="698" spans="1:33" hidden="1" x14ac:dyDescent="0.3">
      <c r="A698" t="s">
        <v>722</v>
      </c>
      <c r="B698">
        <v>696</v>
      </c>
      <c r="C698" t="str">
        <f>LEFT(Table134589[[#This Row],[Contingency id]])</f>
        <v>C</v>
      </c>
      <c r="D698">
        <v>0</v>
      </c>
      <c r="E698">
        <v>1.0797872340425501</v>
      </c>
      <c r="F698">
        <v>203</v>
      </c>
      <c r="G698">
        <v>188</v>
      </c>
      <c r="H698">
        <v>0</v>
      </c>
      <c r="I698" s="2">
        <f>AVERAGE(Table134589[[#This Row],[Estimated costs 1]:[Estimated costs 20]])</f>
        <v>0</v>
      </c>
      <c r="J698" s="2">
        <f>_xlfn.STDEV.P(Table134589[[#This Row],[Estimated costs 1]:[Estimated costs 20]])</f>
        <v>0</v>
      </c>
      <c r="K698" s="2" t="e">
        <f>Table134589[[#This Row],[Dev]]/Table134589[[#This Row],[Mean]]*100</f>
        <v>#DIV/0!</v>
      </c>
      <c r="L698" s="2">
        <f>Table134589[[#This Row],[Estimated costs 1]]-Table134589[[#This Row],[Actual cost]]</f>
        <v>0</v>
      </c>
      <c r="M698" s="2" t="e">
        <f>Table134589[[#This Row],[Diff 1]]/Table134589[[#This Row],[Actual cost]]*100</f>
        <v>#DIV/0!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</row>
    <row r="699" spans="1:33" hidden="1" x14ac:dyDescent="0.3">
      <c r="A699" t="s">
        <v>723</v>
      </c>
      <c r="B699">
        <v>697</v>
      </c>
      <c r="C699" t="str">
        <f>LEFT(Table134589[[#This Row],[Contingency id]])</f>
        <v>C</v>
      </c>
      <c r="D699">
        <v>0</v>
      </c>
      <c r="E699">
        <v>1.0572916666666601</v>
      </c>
      <c r="F699">
        <v>203</v>
      </c>
      <c r="G699">
        <v>192</v>
      </c>
      <c r="H699">
        <v>0</v>
      </c>
      <c r="I699" s="2">
        <f>AVERAGE(Table134589[[#This Row],[Estimated costs 1]:[Estimated costs 20]])</f>
        <v>0</v>
      </c>
      <c r="J699" s="2">
        <f>_xlfn.STDEV.P(Table134589[[#This Row],[Estimated costs 1]:[Estimated costs 20]])</f>
        <v>0</v>
      </c>
      <c r="K699" s="2" t="e">
        <f>Table134589[[#This Row],[Dev]]/Table134589[[#This Row],[Mean]]*100</f>
        <v>#DIV/0!</v>
      </c>
      <c r="L699" s="2">
        <f>Table134589[[#This Row],[Estimated costs 1]]-Table134589[[#This Row],[Actual cost]]</f>
        <v>0</v>
      </c>
      <c r="M699" s="2" t="e">
        <f>Table134589[[#This Row],[Diff 1]]/Table134589[[#This Row],[Actual cost]]*100</f>
        <v>#DIV/0!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</row>
    <row r="700" spans="1:33" hidden="1" x14ac:dyDescent="0.3">
      <c r="A700" t="s">
        <v>724</v>
      </c>
      <c r="B700">
        <v>698</v>
      </c>
      <c r="C700" t="str">
        <f>LEFT(Table134589[[#This Row],[Contingency id]])</f>
        <v>C</v>
      </c>
      <c r="D700">
        <v>0</v>
      </c>
      <c r="E700">
        <v>1.0855614973262</v>
      </c>
      <c r="F700">
        <v>203</v>
      </c>
      <c r="G700">
        <v>187</v>
      </c>
      <c r="H700">
        <v>0</v>
      </c>
      <c r="I700" s="2">
        <f>AVERAGE(Table134589[[#This Row],[Estimated costs 1]:[Estimated costs 20]])</f>
        <v>0</v>
      </c>
      <c r="J700" s="2">
        <f>_xlfn.STDEV.P(Table134589[[#This Row],[Estimated costs 1]:[Estimated costs 20]])</f>
        <v>0</v>
      </c>
      <c r="K700" s="2" t="e">
        <f>Table134589[[#This Row],[Dev]]/Table134589[[#This Row],[Mean]]*100</f>
        <v>#DIV/0!</v>
      </c>
      <c r="L700" s="2">
        <f>Table134589[[#This Row],[Estimated costs 1]]-Table134589[[#This Row],[Actual cost]]</f>
        <v>0</v>
      </c>
      <c r="M700" s="2" t="e">
        <f>Table134589[[#This Row],[Diff 1]]/Table134589[[#This Row],[Actual cost]]*100</f>
        <v>#DIV/0!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</row>
    <row r="701" spans="1:33" hidden="1" x14ac:dyDescent="0.3">
      <c r="A701" t="s">
        <v>725</v>
      </c>
      <c r="B701">
        <v>699</v>
      </c>
      <c r="C701" t="str">
        <f>LEFT(Table134589[[#This Row],[Contingency id]])</f>
        <v>C</v>
      </c>
      <c r="D701">
        <v>0</v>
      </c>
      <c r="E701">
        <v>1.0632911392405</v>
      </c>
      <c r="F701">
        <v>168</v>
      </c>
      <c r="G701">
        <v>158</v>
      </c>
      <c r="H701">
        <v>0</v>
      </c>
      <c r="I701" s="2">
        <f>AVERAGE(Table134589[[#This Row],[Estimated costs 1]:[Estimated costs 20]])</f>
        <v>0</v>
      </c>
      <c r="J701" s="2">
        <f>_xlfn.STDEV.P(Table134589[[#This Row],[Estimated costs 1]:[Estimated costs 20]])</f>
        <v>0</v>
      </c>
      <c r="K701" s="2" t="e">
        <f>Table134589[[#This Row],[Dev]]/Table134589[[#This Row],[Mean]]*100</f>
        <v>#DIV/0!</v>
      </c>
      <c r="L701" s="2">
        <f>Table134589[[#This Row],[Estimated costs 1]]-Table134589[[#This Row],[Actual cost]]</f>
        <v>0</v>
      </c>
      <c r="M701" s="2" t="e">
        <f>Table134589[[#This Row],[Diff 1]]/Table134589[[#This Row],[Actual cost]]*100</f>
        <v>#DIV/0!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</row>
    <row r="702" spans="1:33" hidden="1" x14ac:dyDescent="0.3">
      <c r="A702" t="s">
        <v>726</v>
      </c>
      <c r="B702">
        <v>700</v>
      </c>
      <c r="C702" t="str">
        <f>LEFT(Table134589[[#This Row],[Contingency id]])</f>
        <v>C</v>
      </c>
      <c r="D702">
        <v>0</v>
      </c>
      <c r="E702">
        <v>1.0684210526315701</v>
      </c>
      <c r="F702">
        <v>203</v>
      </c>
      <c r="G702">
        <v>190</v>
      </c>
      <c r="H702">
        <v>0</v>
      </c>
      <c r="I702" s="2">
        <f>AVERAGE(Table134589[[#This Row],[Estimated costs 1]:[Estimated costs 20]])</f>
        <v>0</v>
      </c>
      <c r="J702" s="2">
        <f>_xlfn.STDEV.P(Table134589[[#This Row],[Estimated costs 1]:[Estimated costs 20]])</f>
        <v>0</v>
      </c>
      <c r="K702" s="2" t="e">
        <f>Table134589[[#This Row],[Dev]]/Table134589[[#This Row],[Mean]]*100</f>
        <v>#DIV/0!</v>
      </c>
      <c r="L702" s="2">
        <f>Table134589[[#This Row],[Estimated costs 1]]-Table134589[[#This Row],[Actual cost]]</f>
        <v>0</v>
      </c>
      <c r="M702" s="2" t="e">
        <f>Table134589[[#This Row],[Diff 1]]/Table134589[[#This Row],[Actual cost]]*100</f>
        <v>#DIV/0!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</row>
    <row r="703" spans="1:33" hidden="1" x14ac:dyDescent="0.3">
      <c r="A703" t="s">
        <v>727</v>
      </c>
      <c r="B703">
        <v>701</v>
      </c>
      <c r="C703" t="str">
        <f>LEFT(Table134589[[#This Row],[Contingency id]])</f>
        <v>C</v>
      </c>
      <c r="D703">
        <v>0</v>
      </c>
      <c r="E703">
        <v>1.0797872340425501</v>
      </c>
      <c r="F703">
        <v>203</v>
      </c>
      <c r="G703">
        <v>188</v>
      </c>
      <c r="H703">
        <v>0</v>
      </c>
      <c r="I703" s="2">
        <f>AVERAGE(Table134589[[#This Row],[Estimated costs 1]:[Estimated costs 20]])</f>
        <v>0</v>
      </c>
      <c r="J703" s="2">
        <f>_xlfn.STDEV.P(Table134589[[#This Row],[Estimated costs 1]:[Estimated costs 20]])</f>
        <v>0</v>
      </c>
      <c r="K703" s="2" t="e">
        <f>Table134589[[#This Row],[Dev]]/Table134589[[#This Row],[Mean]]*100</f>
        <v>#DIV/0!</v>
      </c>
      <c r="L703" s="2">
        <f>Table134589[[#This Row],[Estimated costs 1]]-Table134589[[#This Row],[Actual cost]]</f>
        <v>0</v>
      </c>
      <c r="M703" s="2" t="e">
        <f>Table134589[[#This Row],[Diff 1]]/Table134589[[#This Row],[Actual cost]]*100</f>
        <v>#DIV/0!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</row>
    <row r="704" spans="1:33" hidden="1" x14ac:dyDescent="0.3">
      <c r="A704" t="s">
        <v>728</v>
      </c>
      <c r="B704">
        <v>702</v>
      </c>
      <c r="C704" t="str">
        <f>LEFT(Table134589[[#This Row],[Contingency id]])</f>
        <v>C</v>
      </c>
      <c r="D704">
        <v>0</v>
      </c>
      <c r="E704">
        <v>1.0463917525773101</v>
      </c>
      <c r="F704">
        <v>203</v>
      </c>
      <c r="G704">
        <v>194</v>
      </c>
      <c r="H704">
        <v>0</v>
      </c>
      <c r="I704" s="2">
        <f>AVERAGE(Table134589[[#This Row],[Estimated costs 1]:[Estimated costs 20]])</f>
        <v>0</v>
      </c>
      <c r="J704" s="2">
        <f>_xlfn.STDEV.P(Table134589[[#This Row],[Estimated costs 1]:[Estimated costs 20]])</f>
        <v>0</v>
      </c>
      <c r="K704" s="2" t="e">
        <f>Table134589[[#This Row],[Dev]]/Table134589[[#This Row],[Mean]]*100</f>
        <v>#DIV/0!</v>
      </c>
      <c r="L704" s="2">
        <f>Table134589[[#This Row],[Estimated costs 1]]-Table134589[[#This Row],[Actual cost]]</f>
        <v>0</v>
      </c>
      <c r="M704" s="2" t="e">
        <f>Table134589[[#This Row],[Diff 1]]/Table134589[[#This Row],[Actual cost]]*100</f>
        <v>#DIV/0!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</row>
    <row r="705" spans="1:33" hidden="1" x14ac:dyDescent="0.3">
      <c r="A705" t="s">
        <v>729</v>
      </c>
      <c r="B705">
        <v>703</v>
      </c>
      <c r="C705" t="str">
        <f>LEFT(Table134589[[#This Row],[Contingency id]])</f>
        <v>C</v>
      </c>
      <c r="D705">
        <v>0</v>
      </c>
      <c r="E705">
        <v>1.0855614973262</v>
      </c>
      <c r="F705">
        <v>203</v>
      </c>
      <c r="G705">
        <v>187</v>
      </c>
      <c r="H705">
        <v>0</v>
      </c>
      <c r="I705" s="2">
        <f>AVERAGE(Table134589[[#This Row],[Estimated costs 1]:[Estimated costs 20]])</f>
        <v>0</v>
      </c>
      <c r="J705" s="2">
        <f>_xlfn.STDEV.P(Table134589[[#This Row],[Estimated costs 1]:[Estimated costs 20]])</f>
        <v>0</v>
      </c>
      <c r="K705" s="2" t="e">
        <f>Table134589[[#This Row],[Dev]]/Table134589[[#This Row],[Mean]]*100</f>
        <v>#DIV/0!</v>
      </c>
      <c r="L705" s="2">
        <f>Table134589[[#This Row],[Estimated costs 1]]-Table134589[[#This Row],[Actual cost]]</f>
        <v>0</v>
      </c>
      <c r="M705" s="2" t="e">
        <f>Table134589[[#This Row],[Diff 1]]/Table134589[[#This Row],[Actual cost]]*100</f>
        <v>#DIV/0!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</row>
    <row r="706" spans="1:33" hidden="1" x14ac:dyDescent="0.3">
      <c r="A706" t="s">
        <v>730</v>
      </c>
      <c r="B706">
        <v>704</v>
      </c>
      <c r="C706" t="str">
        <f>LEFT(Table134589[[#This Row],[Contingency id]])</f>
        <v>C</v>
      </c>
      <c r="D706">
        <v>0</v>
      </c>
      <c r="E706">
        <v>1.0628272251308899</v>
      </c>
      <c r="F706">
        <v>203</v>
      </c>
      <c r="G706">
        <v>191</v>
      </c>
      <c r="H706">
        <v>0</v>
      </c>
      <c r="I706" s="2">
        <f>AVERAGE(Table134589[[#This Row],[Estimated costs 1]:[Estimated costs 20]])</f>
        <v>0</v>
      </c>
      <c r="J706" s="2">
        <f>_xlfn.STDEV.P(Table134589[[#This Row],[Estimated costs 1]:[Estimated costs 20]])</f>
        <v>0</v>
      </c>
      <c r="K706" s="2" t="e">
        <f>Table134589[[#This Row],[Dev]]/Table134589[[#This Row],[Mean]]*100</f>
        <v>#DIV/0!</v>
      </c>
      <c r="L706" s="2">
        <f>Table134589[[#This Row],[Estimated costs 1]]-Table134589[[#This Row],[Actual cost]]</f>
        <v>0</v>
      </c>
      <c r="M706" s="2" t="e">
        <f>Table134589[[#This Row],[Diff 1]]/Table134589[[#This Row],[Actual cost]]*100</f>
        <v>#DIV/0!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</row>
    <row r="707" spans="1:33" hidden="1" x14ac:dyDescent="0.3">
      <c r="A707" t="s">
        <v>731</v>
      </c>
      <c r="B707">
        <v>705</v>
      </c>
      <c r="C707" t="str">
        <f>LEFT(Table134589[[#This Row],[Contingency id]])</f>
        <v>C</v>
      </c>
      <c r="D707">
        <v>0</v>
      </c>
      <c r="E707">
        <v>1.0628272251308899</v>
      </c>
      <c r="F707">
        <v>203</v>
      </c>
      <c r="G707">
        <v>191</v>
      </c>
      <c r="H707">
        <v>0</v>
      </c>
      <c r="I707" s="2">
        <f>AVERAGE(Table134589[[#This Row],[Estimated costs 1]:[Estimated costs 20]])</f>
        <v>0</v>
      </c>
      <c r="J707" s="2">
        <f>_xlfn.STDEV.P(Table134589[[#This Row],[Estimated costs 1]:[Estimated costs 20]])</f>
        <v>0</v>
      </c>
      <c r="K707" s="2" t="e">
        <f>Table134589[[#This Row],[Dev]]/Table134589[[#This Row],[Mean]]*100</f>
        <v>#DIV/0!</v>
      </c>
      <c r="L707" s="2">
        <f>Table134589[[#This Row],[Estimated costs 1]]-Table134589[[#This Row],[Actual cost]]</f>
        <v>0</v>
      </c>
      <c r="M707" s="2" t="e">
        <f>Table134589[[#This Row],[Diff 1]]/Table134589[[#This Row],[Actual cost]]*100</f>
        <v>#DIV/0!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</row>
    <row r="708" spans="1:33" hidden="1" x14ac:dyDescent="0.3">
      <c r="A708" t="s">
        <v>732</v>
      </c>
      <c r="B708">
        <v>706</v>
      </c>
      <c r="C708" t="str">
        <f>LEFT(Table134589[[#This Row],[Contingency id]])</f>
        <v>C</v>
      </c>
      <c r="D708">
        <v>0</v>
      </c>
      <c r="E708">
        <v>1.03045685279187</v>
      </c>
      <c r="F708">
        <v>203</v>
      </c>
      <c r="G708">
        <v>197</v>
      </c>
      <c r="H708">
        <v>0</v>
      </c>
      <c r="I708" s="2">
        <f>AVERAGE(Table134589[[#This Row],[Estimated costs 1]:[Estimated costs 20]])</f>
        <v>0</v>
      </c>
      <c r="J708" s="2">
        <f>_xlfn.STDEV.P(Table134589[[#This Row],[Estimated costs 1]:[Estimated costs 20]])</f>
        <v>0</v>
      </c>
      <c r="K708" s="2" t="e">
        <f>Table134589[[#This Row],[Dev]]/Table134589[[#This Row],[Mean]]*100</f>
        <v>#DIV/0!</v>
      </c>
      <c r="L708" s="2">
        <f>Table134589[[#This Row],[Estimated costs 1]]-Table134589[[#This Row],[Actual cost]]</f>
        <v>0</v>
      </c>
      <c r="M708" s="2" t="e">
        <f>Table134589[[#This Row],[Diff 1]]/Table134589[[#This Row],[Actual cost]]*100</f>
        <v>#DIV/0!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</row>
    <row r="709" spans="1:33" hidden="1" x14ac:dyDescent="0.3">
      <c r="A709" t="s">
        <v>733</v>
      </c>
      <c r="B709">
        <v>707</v>
      </c>
      <c r="C709" t="str">
        <f>LEFT(Table134589[[#This Row],[Contingency id]])</f>
        <v>C</v>
      </c>
      <c r="D709">
        <v>0</v>
      </c>
      <c r="E709">
        <v>1.05181347150259</v>
      </c>
      <c r="F709">
        <v>203</v>
      </c>
      <c r="G709">
        <v>193</v>
      </c>
      <c r="H709">
        <v>0</v>
      </c>
      <c r="I709" s="2">
        <f>AVERAGE(Table134589[[#This Row],[Estimated costs 1]:[Estimated costs 20]])</f>
        <v>0</v>
      </c>
      <c r="J709" s="2">
        <f>_xlfn.STDEV.P(Table134589[[#This Row],[Estimated costs 1]:[Estimated costs 20]])</f>
        <v>0</v>
      </c>
      <c r="K709" s="2" t="e">
        <f>Table134589[[#This Row],[Dev]]/Table134589[[#This Row],[Mean]]*100</f>
        <v>#DIV/0!</v>
      </c>
      <c r="L709" s="2">
        <f>Table134589[[#This Row],[Estimated costs 1]]-Table134589[[#This Row],[Actual cost]]</f>
        <v>0</v>
      </c>
      <c r="M709" s="2" t="e">
        <f>Table134589[[#This Row],[Diff 1]]/Table134589[[#This Row],[Actual cost]]*100</f>
        <v>#DIV/0!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</row>
    <row r="710" spans="1:33" hidden="1" x14ac:dyDescent="0.3">
      <c r="A710" t="s">
        <v>734</v>
      </c>
      <c r="B710">
        <v>708</v>
      </c>
      <c r="C710" t="str">
        <f>LEFT(Table134589[[#This Row],[Contingency id]])</f>
        <v>C</v>
      </c>
      <c r="D710">
        <v>0</v>
      </c>
      <c r="E710">
        <v>1.0463917525773101</v>
      </c>
      <c r="F710">
        <v>203</v>
      </c>
      <c r="G710">
        <v>194</v>
      </c>
      <c r="H710">
        <v>0</v>
      </c>
      <c r="I710" s="2">
        <f>AVERAGE(Table134589[[#This Row],[Estimated costs 1]:[Estimated costs 20]])</f>
        <v>0</v>
      </c>
      <c r="J710" s="2">
        <f>_xlfn.STDEV.P(Table134589[[#This Row],[Estimated costs 1]:[Estimated costs 20]])</f>
        <v>0</v>
      </c>
      <c r="K710" s="2" t="e">
        <f>Table134589[[#This Row],[Dev]]/Table134589[[#This Row],[Mean]]*100</f>
        <v>#DIV/0!</v>
      </c>
      <c r="L710" s="2">
        <f>Table134589[[#This Row],[Estimated costs 1]]-Table134589[[#This Row],[Actual cost]]</f>
        <v>0</v>
      </c>
      <c r="M710" s="2" t="e">
        <f>Table134589[[#This Row],[Diff 1]]/Table134589[[#This Row],[Actual cost]]*100</f>
        <v>#DIV/0!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</row>
    <row r="711" spans="1:33" hidden="1" x14ac:dyDescent="0.3">
      <c r="A711" t="s">
        <v>735</v>
      </c>
      <c r="B711">
        <v>709</v>
      </c>
      <c r="C711" t="str">
        <f>LEFT(Table134589[[#This Row],[Contingency id]])</f>
        <v>C</v>
      </c>
      <c r="D711">
        <v>0</v>
      </c>
      <c r="E711">
        <v>1.0855614973262</v>
      </c>
      <c r="F711">
        <v>203</v>
      </c>
      <c r="G711">
        <v>187</v>
      </c>
      <c r="H711">
        <v>0</v>
      </c>
      <c r="I711" s="2">
        <f>AVERAGE(Table134589[[#This Row],[Estimated costs 1]:[Estimated costs 20]])</f>
        <v>0</v>
      </c>
      <c r="J711" s="2">
        <f>_xlfn.STDEV.P(Table134589[[#This Row],[Estimated costs 1]:[Estimated costs 20]])</f>
        <v>0</v>
      </c>
      <c r="K711" s="2" t="e">
        <f>Table134589[[#This Row],[Dev]]/Table134589[[#This Row],[Mean]]*100</f>
        <v>#DIV/0!</v>
      </c>
      <c r="L711" s="2">
        <f>Table134589[[#This Row],[Estimated costs 1]]-Table134589[[#This Row],[Actual cost]]</f>
        <v>0</v>
      </c>
      <c r="M711" s="2" t="e">
        <f>Table134589[[#This Row],[Diff 1]]/Table134589[[#This Row],[Actual cost]]*100</f>
        <v>#DIV/0!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</row>
  </sheetData>
  <conditionalFormatting sqref="K3:K386">
    <cfRule type="cellIs" dxfId="113" priority="1" operator="greaterThan">
      <formula>20</formula>
    </cfRule>
  </conditionalFormatting>
  <conditionalFormatting sqref="M3:M711">
    <cfRule type="cellIs" dxfId="112" priority="2" operator="lessThan">
      <formula>-20</formula>
    </cfRule>
    <cfRule type="cellIs" dxfId="111" priority="3" operator="greaterThan">
      <formula>20</formula>
    </cfRule>
  </conditionalFormatting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05894B-B37B-45E8-A337-65FD69B06A1F}">
  <dimension ref="A1:AG711"/>
  <sheetViews>
    <sheetView workbookViewId="0">
      <selection activeCell="M4" sqref="M4"/>
    </sheetView>
  </sheetViews>
  <sheetFormatPr defaultRowHeight="14.4" x14ac:dyDescent="0.3"/>
  <cols>
    <col min="1" max="1" width="30" bestFit="1" customWidth="1"/>
    <col min="2" max="2" width="7.44140625" bestFit="1" customWidth="1"/>
    <col min="3" max="3" width="7.109375" bestFit="1" customWidth="1"/>
    <col min="4" max="4" width="22.33203125" customWidth="1"/>
    <col min="5" max="5" width="11.33203125" bestFit="1" customWidth="1"/>
    <col min="6" max="7" width="11.33203125" customWidth="1"/>
    <col min="8" max="13" width="12.5546875" customWidth="1"/>
    <col min="14" max="22" width="18.33203125" customWidth="1"/>
    <col min="23" max="33" width="19.33203125" customWidth="1"/>
  </cols>
  <sheetData>
    <row r="1" spans="1:33" x14ac:dyDescent="0.3">
      <c r="A1" t="s">
        <v>741</v>
      </c>
      <c r="C1">
        <f>60256/55379</f>
        <v>1.088065873345492</v>
      </c>
    </row>
    <row r="2" spans="1:33" x14ac:dyDescent="0.3">
      <c r="A2" t="s">
        <v>0</v>
      </c>
      <c r="B2" t="s">
        <v>742</v>
      </c>
      <c r="C2" t="s">
        <v>598</v>
      </c>
      <c r="D2" t="s">
        <v>1</v>
      </c>
      <c r="E2" s="1" t="s">
        <v>738</v>
      </c>
      <c r="F2" t="s">
        <v>739</v>
      </c>
      <c r="G2" t="s">
        <v>740</v>
      </c>
      <c r="H2" t="s">
        <v>2</v>
      </c>
      <c r="I2" t="s">
        <v>595</v>
      </c>
      <c r="J2" t="s">
        <v>736</v>
      </c>
      <c r="K2" t="s">
        <v>737</v>
      </c>
      <c r="L2" t="s">
        <v>596</v>
      </c>
      <c r="M2" t="s">
        <v>597</v>
      </c>
      <c r="N2" t="s">
        <v>3</v>
      </c>
      <c r="O2" t="s">
        <v>4</v>
      </c>
      <c r="P2" t="s">
        <v>5</v>
      </c>
      <c r="Q2" t="s">
        <v>6</v>
      </c>
      <c r="R2" t="s">
        <v>7</v>
      </c>
      <c r="S2" t="s">
        <v>8</v>
      </c>
      <c r="T2" t="s">
        <v>9</v>
      </c>
      <c r="U2" t="s">
        <v>10</v>
      </c>
      <c r="V2" t="s">
        <v>11</v>
      </c>
      <c r="W2" t="s">
        <v>12</v>
      </c>
      <c r="X2" t="s">
        <v>13</v>
      </c>
      <c r="Y2" t="s">
        <v>14</v>
      </c>
      <c r="Z2" t="s">
        <v>15</v>
      </c>
      <c r="AA2" t="s">
        <v>16</v>
      </c>
      <c r="AB2" t="s">
        <v>17</v>
      </c>
      <c r="AC2" t="s">
        <v>18</v>
      </c>
      <c r="AD2" t="s">
        <v>19</v>
      </c>
      <c r="AE2" t="s">
        <v>20</v>
      </c>
      <c r="AF2" t="s">
        <v>21</v>
      </c>
      <c r="AG2" t="s">
        <v>22</v>
      </c>
    </row>
    <row r="3" spans="1:33" hidden="1" x14ac:dyDescent="0.3">
      <c r="A3" t="s">
        <v>23</v>
      </c>
      <c r="B3">
        <v>1</v>
      </c>
      <c r="C3" t="str">
        <f>LEFT(Table13458910[[#This Row],[Contingency id]])</f>
        <v>A</v>
      </c>
      <c r="D3">
        <v>20.370370370370299</v>
      </c>
      <c r="E3" s="1">
        <v>1.13784021071115</v>
      </c>
      <c r="F3">
        <v>1296</v>
      </c>
      <c r="G3">
        <v>1139</v>
      </c>
      <c r="H3" s="1">
        <v>1.3887599537037001</v>
      </c>
      <c r="I3" s="2">
        <f>AVERAGE(Table13458910[[#This Row],[Estimated costs 1]:[Estimated costs 20]])</f>
        <v>1.3873055169753048</v>
      </c>
      <c r="J3" s="2">
        <f>_xlfn.STDEV.P(Table13458910[[#This Row],[Estimated costs 1]:[Estimated costs 20]])</f>
        <v>2.913670389499803E-2</v>
      </c>
      <c r="K3" s="2">
        <f>Table13458910[[#This Row],[Dev]]/Table13458910[[#This Row],[Mean]]*100</f>
        <v>2.1002370089700064</v>
      </c>
      <c r="L3" s="2">
        <f>Table13458910[[#This Row],[Estimated costs 1]]-Table13458910[[#This Row],[Actual cost]]</f>
        <v>2.2294753086419927E-2</v>
      </c>
      <c r="M3" s="2">
        <f>Table13458910[[#This Row],[Diff 1]]/Table13458910[[#This Row],[Actual cost]]*100</f>
        <v>1.6053712541870027</v>
      </c>
      <c r="N3">
        <v>1.41105470679012</v>
      </c>
      <c r="O3">
        <v>1.43711566358024</v>
      </c>
      <c r="P3">
        <v>1.42647754629629</v>
      </c>
      <c r="Q3">
        <v>1.4094922067901201</v>
      </c>
      <c r="R3">
        <v>1.3705415895061701</v>
      </c>
      <c r="S3">
        <v>1.3754559413580201</v>
      </c>
      <c r="T3">
        <v>1.3335253858024601</v>
      </c>
      <c r="U3">
        <v>1.3824088734567901</v>
      </c>
      <c r="V3">
        <v>1.4217275462962899</v>
      </c>
      <c r="W3">
        <v>1.3835531635802401</v>
      </c>
      <c r="X3">
        <v>1.3441542438271601</v>
      </c>
      <c r="Y3">
        <v>1.33883016975308</v>
      </c>
      <c r="Z3">
        <v>1.3970114969135801</v>
      </c>
      <c r="AA3">
        <v>1.3904389660493801</v>
      </c>
      <c r="AB3">
        <v>1.3974474537037</v>
      </c>
      <c r="AC3">
        <v>1.41154158950617</v>
      </c>
      <c r="AD3">
        <v>1.4142699845679001</v>
      </c>
      <c r="AE3">
        <v>1.37072214506172</v>
      </c>
      <c r="AF3">
        <v>1.37899760802469</v>
      </c>
      <c r="AG3">
        <v>1.35134405864197</v>
      </c>
    </row>
    <row r="4" spans="1:33" x14ac:dyDescent="0.3">
      <c r="A4" t="s">
        <v>24</v>
      </c>
      <c r="B4">
        <v>2</v>
      </c>
      <c r="C4" t="str">
        <f>LEFT(Table13458910[[#This Row],[Contingency id]])</f>
        <v>C</v>
      </c>
      <c r="D4">
        <v>11.4734299516908</v>
      </c>
      <c r="E4" s="1">
        <v>1.27449974345818</v>
      </c>
      <c r="F4">
        <v>2484</v>
      </c>
      <c r="G4">
        <v>1949</v>
      </c>
      <c r="H4" s="1">
        <v>1.0069047504025701</v>
      </c>
      <c r="I4" s="2">
        <f>AVERAGE(Table13458910[[#This Row],[Estimated costs 1]:[Estimated costs 20]])</f>
        <v>0.99100862318840444</v>
      </c>
      <c r="J4" s="2">
        <f>_xlfn.STDEV.P(Table13458910[[#This Row],[Estimated costs 1]:[Estimated costs 20]])</f>
        <v>6.0980450891564786E-2</v>
      </c>
      <c r="K4" s="2">
        <f>Table13458910[[#This Row],[Dev]]/Table13458910[[#This Row],[Mean]]*100</f>
        <v>6.1533723788770267</v>
      </c>
      <c r="L4" s="2">
        <f>Table13458910[[#This Row],[Estimated costs 1]]-Table13458910[[#This Row],[Actual cost]]</f>
        <v>-5.1461513687595106E-2</v>
      </c>
      <c r="M4" s="2">
        <f>Table13458910[[#This Row],[Diff 1]]/Table13458910[[#This Row],[Actual cost]]*100</f>
        <v>-5.1108621413316708</v>
      </c>
      <c r="N4">
        <v>0.955443236714975</v>
      </c>
      <c r="O4">
        <v>0.88065797101449195</v>
      </c>
      <c r="P4">
        <v>0.99819822866344599</v>
      </c>
      <c r="Q4">
        <v>0.95711714975845397</v>
      </c>
      <c r="R4">
        <v>1.0148049114331701</v>
      </c>
      <c r="S4">
        <v>0.98078840579710103</v>
      </c>
      <c r="T4">
        <v>1.0704376006441201</v>
      </c>
      <c r="U4">
        <v>1.11004742351046</v>
      </c>
      <c r="V4">
        <v>1.0194586956521701</v>
      </c>
      <c r="W4">
        <v>1.03708027375201</v>
      </c>
      <c r="X4">
        <v>0.995995974235104</v>
      </c>
      <c r="Y4">
        <v>1.1221984702093399</v>
      </c>
      <c r="Z4">
        <v>1.0119802737520101</v>
      </c>
      <c r="AA4">
        <v>0.95859573268920995</v>
      </c>
      <c r="AB4">
        <v>0.99885507246376803</v>
      </c>
      <c r="AC4">
        <v>0.99542069243156195</v>
      </c>
      <c r="AD4">
        <v>0.951779790660225</v>
      </c>
      <c r="AE4">
        <v>0.90879098228663402</v>
      </c>
      <c r="AF4">
        <v>0.91738357487922695</v>
      </c>
      <c r="AG4">
        <v>0.93513800322061202</v>
      </c>
    </row>
    <row r="5" spans="1:33" hidden="1" x14ac:dyDescent="0.3">
      <c r="A5" t="s">
        <v>25</v>
      </c>
      <c r="B5">
        <v>3</v>
      </c>
      <c r="C5" t="str">
        <f>LEFT(Table13458910[[#This Row],[Contingency id]])</f>
        <v>A</v>
      </c>
      <c r="D5">
        <v>11.911911911911901</v>
      </c>
      <c r="E5" s="1">
        <v>1.1063122923588</v>
      </c>
      <c r="F5">
        <v>999</v>
      </c>
      <c r="G5">
        <v>903</v>
      </c>
      <c r="H5" s="1">
        <v>0.82649249249249201</v>
      </c>
      <c r="I5" s="2">
        <f>AVERAGE(Table13458910[[#This Row],[Estimated costs 1]:[Estimated costs 20]])</f>
        <v>0.81832307307307239</v>
      </c>
      <c r="J5" s="2">
        <f>_xlfn.STDEV.P(Table13458910[[#This Row],[Estimated costs 1]:[Estimated costs 20]])</f>
        <v>3.3403271691982553E-2</v>
      </c>
      <c r="K5" s="2">
        <f>Table13458910[[#This Row],[Dev]]/Table13458910[[#This Row],[Mean]]*100</f>
        <v>4.0819173736043242</v>
      </c>
      <c r="L5" s="2">
        <f>Table13458910[[#This Row],[Estimated costs 1]]-Table13458910[[#This Row],[Actual cost]]</f>
        <v>-5.5855855855901915E-4</v>
      </c>
      <c r="M5" s="2">
        <f>Table13458910[[#This Row],[Diff 1]]/Table13458910[[#This Row],[Actual cost]]*100</f>
        <v>-6.7581806687021198E-2</v>
      </c>
      <c r="N5">
        <v>0.825933933933933</v>
      </c>
      <c r="O5">
        <v>0.90016516516516498</v>
      </c>
      <c r="P5">
        <v>0.82078878878878803</v>
      </c>
      <c r="Q5">
        <v>0.79476276276276203</v>
      </c>
      <c r="R5">
        <v>0.78096896896896895</v>
      </c>
      <c r="S5">
        <v>0.80733933933933899</v>
      </c>
      <c r="T5">
        <v>0.78921121121121096</v>
      </c>
      <c r="U5">
        <v>0.81612512512512503</v>
      </c>
      <c r="V5">
        <v>0.81737837837837801</v>
      </c>
      <c r="W5">
        <v>0.80447847847847798</v>
      </c>
      <c r="X5">
        <v>0.85407107107107105</v>
      </c>
      <c r="Y5">
        <v>0.83877477477477402</v>
      </c>
      <c r="Z5">
        <v>0.83294994994994898</v>
      </c>
      <c r="AA5">
        <v>0.79972372372372302</v>
      </c>
      <c r="AB5">
        <v>0.87399899899899902</v>
      </c>
      <c r="AC5">
        <v>0.85341241241241195</v>
      </c>
      <c r="AD5">
        <v>0.75849949949949902</v>
      </c>
      <c r="AE5">
        <v>0.818265265265265</v>
      </c>
      <c r="AF5">
        <v>0.77184684684684601</v>
      </c>
      <c r="AG5">
        <v>0.80776676676676595</v>
      </c>
    </row>
    <row r="6" spans="1:33" x14ac:dyDescent="0.3">
      <c r="A6" t="s">
        <v>26</v>
      </c>
      <c r="B6">
        <v>4</v>
      </c>
      <c r="C6" t="str">
        <f>LEFT(Table13458910[[#This Row],[Contingency id]])</f>
        <v>C</v>
      </c>
      <c r="D6">
        <v>8.4701247537754405</v>
      </c>
      <c r="E6" s="1">
        <v>1.16794478527607</v>
      </c>
      <c r="F6">
        <v>1523</v>
      </c>
      <c r="G6">
        <v>1304</v>
      </c>
      <c r="H6" s="1">
        <v>0.43501076822061702</v>
      </c>
      <c r="I6" s="2">
        <f>AVERAGE(Table13458910[[#This Row],[Estimated costs 1]:[Estimated costs 20]])</f>
        <v>0.4344476657912012</v>
      </c>
      <c r="J6" s="2">
        <f>_xlfn.STDEV.P(Table13458910[[#This Row],[Estimated costs 1]:[Estimated costs 20]])</f>
        <v>1.9630406689960588E-2</v>
      </c>
      <c r="K6" s="2">
        <f>Table13458910[[#This Row],[Dev]]/Table13458910[[#This Row],[Mean]]*100</f>
        <v>4.5184744298741633</v>
      </c>
      <c r="L6" s="2">
        <f>Table13458910[[#This Row],[Estimated costs 1]]-Table13458910[[#This Row],[Actual cost]]</f>
        <v>2.3145961917267976E-2</v>
      </c>
      <c r="M6" s="2">
        <f>Table13458910[[#This Row],[Diff 1]]/Table13458910[[#This Row],[Actual cost]]*100</f>
        <v>5.3207790721928596</v>
      </c>
      <c r="N6">
        <v>0.45815673013788499</v>
      </c>
      <c r="O6">
        <v>0.42733933026920501</v>
      </c>
      <c r="P6">
        <v>0.43467426132632903</v>
      </c>
      <c r="Q6">
        <v>0.45427820091923798</v>
      </c>
      <c r="R6">
        <v>0.39758522652659201</v>
      </c>
      <c r="S6">
        <v>0.44890131319763599</v>
      </c>
      <c r="T6">
        <v>0.428728102429415</v>
      </c>
      <c r="U6">
        <v>0.448191135915955</v>
      </c>
      <c r="V6">
        <v>0.42720275771503602</v>
      </c>
      <c r="W6">
        <v>0.42485318450426701</v>
      </c>
      <c r="X6">
        <v>0.399251346027577</v>
      </c>
      <c r="Y6">
        <v>0.46168804990151002</v>
      </c>
      <c r="Z6">
        <v>0.44060886408404398</v>
      </c>
      <c r="AA6">
        <v>0.42531674326986202</v>
      </c>
      <c r="AB6">
        <v>0.39961746552856198</v>
      </c>
      <c r="AC6">
        <v>0.45283657255416898</v>
      </c>
      <c r="AD6">
        <v>0.413664215364412</v>
      </c>
      <c r="AE6">
        <v>0.44287189757058398</v>
      </c>
      <c r="AF6">
        <v>0.44821293499671699</v>
      </c>
      <c r="AG6">
        <v>0.45497498358502902</v>
      </c>
    </row>
    <row r="7" spans="1:33" hidden="1" x14ac:dyDescent="0.3">
      <c r="A7" t="s">
        <v>27</v>
      </c>
      <c r="B7">
        <v>5</v>
      </c>
      <c r="C7" t="str">
        <f>LEFT(Table13458910[[#This Row],[Contingency id]])</f>
        <v>A</v>
      </c>
      <c r="D7">
        <v>15.8158158158158</v>
      </c>
      <c r="E7" s="1">
        <v>1.11371237458193</v>
      </c>
      <c r="F7">
        <v>999</v>
      </c>
      <c r="G7">
        <v>897</v>
      </c>
      <c r="H7" s="1">
        <v>0.40960076076076002</v>
      </c>
      <c r="I7" s="2">
        <f>AVERAGE(Table13458910[[#This Row],[Estimated costs 1]:[Estimated costs 20]])</f>
        <v>0.40667296296296251</v>
      </c>
      <c r="J7" s="2">
        <f>_xlfn.STDEV.P(Table13458910[[#This Row],[Estimated costs 1]:[Estimated costs 20]])</f>
        <v>9.3784110474032685E-3</v>
      </c>
      <c r="K7" s="2">
        <f>Table13458910[[#This Row],[Dev]]/Table13458910[[#This Row],[Mean]]*100</f>
        <v>2.306130945876872</v>
      </c>
      <c r="L7" s="2">
        <f>Table13458910[[#This Row],[Estimated costs 1]]-Table13458910[[#This Row],[Actual cost]]</f>
        <v>1.6935935935940005E-3</v>
      </c>
      <c r="M7" s="2">
        <f>Table13458910[[#This Row],[Diff 1]]/Table13458910[[#This Row],[Actual cost]]*100</f>
        <v>0.41347423047956594</v>
      </c>
      <c r="N7">
        <v>0.41129435435435402</v>
      </c>
      <c r="O7">
        <v>0.39110716716716698</v>
      </c>
      <c r="P7">
        <v>0.408704964964964</v>
      </c>
      <c r="Q7">
        <v>0.39872878878878798</v>
      </c>
      <c r="R7">
        <v>0.40288534534534498</v>
      </c>
      <c r="S7">
        <v>0.39535441441441399</v>
      </c>
      <c r="T7">
        <v>0.40698984984984898</v>
      </c>
      <c r="U7">
        <v>0.39536922922922901</v>
      </c>
      <c r="V7">
        <v>0.414537197197197</v>
      </c>
      <c r="W7">
        <v>0.42089895895895901</v>
      </c>
      <c r="X7">
        <v>0.39027513513513501</v>
      </c>
      <c r="Y7">
        <v>0.41799505505505502</v>
      </c>
      <c r="Z7">
        <v>0.400705765765765</v>
      </c>
      <c r="AA7">
        <v>0.41201407407407398</v>
      </c>
      <c r="AB7">
        <v>0.40212578578578501</v>
      </c>
      <c r="AC7">
        <v>0.420152212212212</v>
      </c>
      <c r="AD7">
        <v>0.415530990990991</v>
      </c>
      <c r="AE7">
        <v>0.40203989989989902</v>
      </c>
      <c r="AF7">
        <v>0.41786392392392302</v>
      </c>
      <c r="AG7">
        <v>0.40888614614614599</v>
      </c>
    </row>
    <row r="8" spans="1:33" x14ac:dyDescent="0.3">
      <c r="A8" t="s">
        <v>28</v>
      </c>
      <c r="B8">
        <v>6</v>
      </c>
      <c r="C8" t="str">
        <f>LEFT(Table13458910[[#This Row],[Contingency id]])</f>
        <v>C</v>
      </c>
      <c r="D8">
        <v>12.2633744855967</v>
      </c>
      <c r="E8" s="1">
        <v>1.1451460885956599</v>
      </c>
      <c r="F8">
        <v>1215</v>
      </c>
      <c r="G8">
        <v>1061</v>
      </c>
      <c r="H8" s="1">
        <v>0.37181950617283899</v>
      </c>
      <c r="I8" s="2">
        <f>AVERAGE(Table13458910[[#This Row],[Estimated costs 1]:[Estimated costs 20]])</f>
        <v>0.37538429629629588</v>
      </c>
      <c r="J8" s="2">
        <f>_xlfn.STDEV.P(Table13458910[[#This Row],[Estimated costs 1]:[Estimated costs 20]])</f>
        <v>1.0593425308672784E-2</v>
      </c>
      <c r="K8" s="2">
        <f>Table13458910[[#This Row],[Dev]]/Table13458910[[#This Row],[Mean]]*100</f>
        <v>2.8220214359503335</v>
      </c>
      <c r="L8" s="2">
        <f>Table13458910[[#This Row],[Estimated costs 1]]-Table13458910[[#This Row],[Actual cost]]</f>
        <v>1.96625514403026E-4</v>
      </c>
      <c r="M8" s="2">
        <f>Table13458910[[#This Row],[Diff 1]]/Table13458910[[#This Row],[Actual cost]]*100</f>
        <v>5.2881979331021248E-2</v>
      </c>
      <c r="N8">
        <v>0.37201613168724201</v>
      </c>
      <c r="O8">
        <v>0.38465860082304498</v>
      </c>
      <c r="P8">
        <v>0.37233711934156299</v>
      </c>
      <c r="Q8">
        <v>0.37381366255144</v>
      </c>
      <c r="R8">
        <v>0.387786172839506</v>
      </c>
      <c r="S8">
        <v>0.38998979423868302</v>
      </c>
      <c r="T8">
        <v>0.361642469135802</v>
      </c>
      <c r="U8">
        <v>0.38090090534979398</v>
      </c>
      <c r="V8">
        <v>0.354725596707819</v>
      </c>
      <c r="W8">
        <v>0.37620790123456699</v>
      </c>
      <c r="X8">
        <v>0.379917366255144</v>
      </c>
      <c r="Y8">
        <v>0.36976016460905298</v>
      </c>
      <c r="Z8">
        <v>0.38739275720164601</v>
      </c>
      <c r="AA8">
        <v>0.37453629629629598</v>
      </c>
      <c r="AB8">
        <v>0.37650304526748901</v>
      </c>
      <c r="AC8">
        <v>0.36762600823045199</v>
      </c>
      <c r="AD8">
        <v>0.37228444444444397</v>
      </c>
      <c r="AE8">
        <v>0.35332641975308599</v>
      </c>
      <c r="AF8">
        <v>0.39437004115226298</v>
      </c>
      <c r="AG8">
        <v>0.37789102880658398</v>
      </c>
    </row>
    <row r="9" spans="1:33" hidden="1" x14ac:dyDescent="0.3">
      <c r="A9" t="s">
        <v>29</v>
      </c>
      <c r="B9">
        <v>7</v>
      </c>
      <c r="C9" t="str">
        <f>LEFT(Table13458910[[#This Row],[Contingency id]])</f>
        <v>A</v>
      </c>
      <c r="D9">
        <v>6.9510268562401203</v>
      </c>
      <c r="E9" s="1">
        <v>1.1657458563535901</v>
      </c>
      <c r="F9">
        <v>1266</v>
      </c>
      <c r="G9">
        <v>1086</v>
      </c>
      <c r="H9" s="1">
        <v>0.347965639810426</v>
      </c>
      <c r="I9" s="2">
        <f>AVERAGE(Table13458910[[#This Row],[Estimated costs 1]:[Estimated costs 20]])</f>
        <v>0.34914652448657135</v>
      </c>
      <c r="J9" s="2">
        <f>_xlfn.STDEV.P(Table13458910[[#This Row],[Estimated costs 1]:[Estimated costs 20]])</f>
        <v>1.5415894264570814E-2</v>
      </c>
      <c r="K9" s="2">
        <f>Table13458910[[#This Row],[Dev]]/Table13458910[[#This Row],[Mean]]*100</f>
        <v>4.4153079533700845</v>
      </c>
      <c r="L9" s="2">
        <f>Table13458910[[#This Row],[Estimated costs 1]]-Table13458910[[#This Row],[Actual cost]]</f>
        <v>-1.402843601895698E-2</v>
      </c>
      <c r="M9" s="2">
        <f>Table13458910[[#This Row],[Diff 1]]/Table13458910[[#This Row],[Actual cost]]*100</f>
        <v>-4.0315578361701938</v>
      </c>
      <c r="N9">
        <v>0.33393720379146902</v>
      </c>
      <c r="O9">
        <v>0.32495063191153201</v>
      </c>
      <c r="P9">
        <v>0.348982227488151</v>
      </c>
      <c r="Q9">
        <v>0.35875315955766102</v>
      </c>
      <c r="R9">
        <v>0.37209755134281203</v>
      </c>
      <c r="S9">
        <v>0.36589218009478602</v>
      </c>
      <c r="T9">
        <v>0.337312401263823</v>
      </c>
      <c r="U9">
        <v>0.36284478672985698</v>
      </c>
      <c r="V9">
        <v>0.32952488151658699</v>
      </c>
      <c r="W9">
        <v>0.34103593996840398</v>
      </c>
      <c r="X9">
        <v>0.35877290679304802</v>
      </c>
      <c r="Y9">
        <v>0.33405489731437599</v>
      </c>
      <c r="Z9">
        <v>0.36216390205371202</v>
      </c>
      <c r="AA9">
        <v>0.36126737756714</v>
      </c>
      <c r="AB9">
        <v>0.330712875197472</v>
      </c>
      <c r="AC9">
        <v>0.362562006319115</v>
      </c>
      <c r="AD9">
        <v>0.37113625592416999</v>
      </c>
      <c r="AE9">
        <v>0.36015442338072601</v>
      </c>
      <c r="AF9">
        <v>0.33300987361769302</v>
      </c>
      <c r="AG9">
        <v>0.33376500789889402</v>
      </c>
    </row>
    <row r="10" spans="1:33" hidden="1" x14ac:dyDescent="0.3">
      <c r="A10" t="s">
        <v>30</v>
      </c>
      <c r="B10">
        <v>8</v>
      </c>
      <c r="C10" t="str">
        <f>LEFT(Table13458910[[#This Row],[Contingency id]])</f>
        <v>A</v>
      </c>
      <c r="D10">
        <v>6.8283343969368202</v>
      </c>
      <c r="E10" s="1">
        <v>1.18264150943396</v>
      </c>
      <c r="F10">
        <v>1567</v>
      </c>
      <c r="G10">
        <v>1325</v>
      </c>
      <c r="H10" s="1">
        <v>0.33338034460753002</v>
      </c>
      <c r="I10" s="2">
        <f>AVERAGE(Table13458910[[#This Row],[Estimated costs 1]:[Estimated costs 20]])</f>
        <v>0.33679097000638114</v>
      </c>
      <c r="J10" s="2">
        <f>_xlfn.STDEV.P(Table13458910[[#This Row],[Estimated costs 1]:[Estimated costs 20]])</f>
        <v>1.1860914828410727E-2</v>
      </c>
      <c r="K10" s="2">
        <f>Table13458910[[#This Row],[Dev]]/Table13458910[[#This Row],[Mean]]*100</f>
        <v>3.5217437178277078</v>
      </c>
      <c r="L10" s="2">
        <f>Table13458910[[#This Row],[Estimated costs 1]]-Table13458910[[#This Row],[Actual cost]]</f>
        <v>3.0740268028079942E-3</v>
      </c>
      <c r="M10" s="2">
        <f>Table13458910[[#This Row],[Diff 1]]/Table13458910[[#This Row],[Actual cost]]*100</f>
        <v>0.92207799665780343</v>
      </c>
      <c r="N10">
        <v>0.33645437141033802</v>
      </c>
      <c r="O10">
        <v>0.34518123803445999</v>
      </c>
      <c r="P10">
        <v>0.33037396298659799</v>
      </c>
      <c r="Q10">
        <v>0.34816911295469</v>
      </c>
      <c r="R10">
        <v>0.32589087428206698</v>
      </c>
      <c r="S10">
        <v>0.32427313337587699</v>
      </c>
      <c r="T10">
        <v>0.34256158264199099</v>
      </c>
      <c r="U10">
        <v>0.33652456924058699</v>
      </c>
      <c r="V10">
        <v>0.33885513720485</v>
      </c>
      <c r="W10">
        <v>0.310024888321633</v>
      </c>
      <c r="X10">
        <v>0.35953222718570499</v>
      </c>
      <c r="Y10">
        <v>0.35177536694320299</v>
      </c>
      <c r="Z10">
        <v>0.33972239948946997</v>
      </c>
      <c r="AA10">
        <v>0.34617804722399398</v>
      </c>
      <c r="AB10">
        <v>0.32826866624122503</v>
      </c>
      <c r="AC10">
        <v>0.33227760051052901</v>
      </c>
      <c r="AD10">
        <v>0.33318123803445998</v>
      </c>
      <c r="AE10">
        <v>0.34537460114869101</v>
      </c>
      <c r="AF10">
        <v>0.34556924058710897</v>
      </c>
      <c r="AG10">
        <v>0.315631142310146</v>
      </c>
    </row>
    <row r="11" spans="1:33" hidden="1" x14ac:dyDescent="0.3">
      <c r="A11" t="s">
        <v>31</v>
      </c>
      <c r="B11">
        <v>9</v>
      </c>
      <c r="C11" t="str">
        <f>LEFT(Table13458910[[#This Row],[Contingency id]])</f>
        <v>A</v>
      </c>
      <c r="D11">
        <v>10.9890109890109</v>
      </c>
      <c r="E11" s="1">
        <v>1.01111111111111</v>
      </c>
      <c r="F11">
        <v>91</v>
      </c>
      <c r="G11">
        <v>90</v>
      </c>
      <c r="H11" s="1">
        <v>0.30554945054944999</v>
      </c>
      <c r="I11" s="2">
        <f>AVERAGE(Table13458910[[#This Row],[Estimated costs 1]:[Estimated costs 20]])</f>
        <v>0.30554945054945004</v>
      </c>
      <c r="J11" s="2">
        <f>_xlfn.STDEV.P(Table13458910[[#This Row],[Estimated costs 1]:[Estimated costs 20]])</f>
        <v>5.5511151231257827E-17</v>
      </c>
      <c r="K11" s="2">
        <f>Table13458910[[#This Row],[Dev]]/Table13458910[[#This Row],[Mean]]*100</f>
        <v>1.8167648847489556E-14</v>
      </c>
      <c r="L11" s="2">
        <f>Table13458910[[#This Row],[Estimated costs 1]]-Table13458910[[#This Row],[Actual cost]]</f>
        <v>0</v>
      </c>
      <c r="M11" s="2">
        <f>Table13458910[[#This Row],[Diff 1]]/Table13458910[[#This Row],[Actual cost]]*100</f>
        <v>0</v>
      </c>
      <c r="N11">
        <v>0.30554945054944999</v>
      </c>
      <c r="O11">
        <v>0.30554945054944999</v>
      </c>
      <c r="P11">
        <v>0.30554945054944999</v>
      </c>
      <c r="Q11">
        <v>0.30554945054944999</v>
      </c>
      <c r="R11">
        <v>0.30554945054944999</v>
      </c>
      <c r="S11">
        <v>0.30554945054944999</v>
      </c>
      <c r="T11">
        <v>0.30554945054944999</v>
      </c>
      <c r="U11">
        <v>0.30554945054944999</v>
      </c>
      <c r="V11">
        <v>0.30554945054944999</v>
      </c>
      <c r="W11">
        <v>0.30554945054944999</v>
      </c>
      <c r="X11">
        <v>0.30554945054944999</v>
      </c>
      <c r="Y11">
        <v>0.30554945054944999</v>
      </c>
      <c r="Z11">
        <v>0.30554945054944999</v>
      </c>
      <c r="AA11">
        <v>0.30554945054944999</v>
      </c>
      <c r="AB11">
        <v>0.30554945054944999</v>
      </c>
      <c r="AC11">
        <v>0.30554945054944999</v>
      </c>
      <c r="AD11">
        <v>0.30554945054944999</v>
      </c>
      <c r="AE11">
        <v>0.30554945054944999</v>
      </c>
      <c r="AF11">
        <v>0.30554945054944999</v>
      </c>
      <c r="AG11">
        <v>0.30554945054944999</v>
      </c>
    </row>
    <row r="12" spans="1:33" hidden="1" x14ac:dyDescent="0.3">
      <c r="A12" t="s">
        <v>32</v>
      </c>
      <c r="B12">
        <v>10</v>
      </c>
      <c r="C12" t="str">
        <f>LEFT(Table13458910[[#This Row],[Contingency id]])</f>
        <v>A</v>
      </c>
      <c r="D12">
        <v>37.737737737737703</v>
      </c>
      <c r="E12" s="1">
        <v>1.11744966442953</v>
      </c>
      <c r="F12">
        <v>999</v>
      </c>
      <c r="G12">
        <v>894</v>
      </c>
      <c r="H12" s="1">
        <v>0.28813013013013</v>
      </c>
      <c r="I12" s="2">
        <f>AVERAGE(Table13458910[[#This Row],[Estimated costs 1]:[Estimated costs 20]])</f>
        <v>0.287048433433433</v>
      </c>
      <c r="J12" s="2">
        <f>_xlfn.STDEV.P(Table13458910[[#This Row],[Estimated costs 1]:[Estimated costs 20]])</f>
        <v>6.2899321090055995E-3</v>
      </c>
      <c r="K12" s="2">
        <f>Table13458910[[#This Row],[Dev]]/Table13458910[[#This Row],[Mean]]*100</f>
        <v>2.1912441861363599</v>
      </c>
      <c r="L12" s="2">
        <f>Table13458910[[#This Row],[Estimated costs 1]]-Table13458910[[#This Row],[Actual cost]]</f>
        <v>-4.634834834835011E-3</v>
      </c>
      <c r="M12" s="2">
        <f>Table13458910[[#This Row],[Diff 1]]/Table13458910[[#This Row],[Actual cost]]*100</f>
        <v>-1.6085908241327458</v>
      </c>
      <c r="N12">
        <v>0.28349529529529499</v>
      </c>
      <c r="O12">
        <v>0.28384884884884798</v>
      </c>
      <c r="P12">
        <v>0.28534004004003999</v>
      </c>
      <c r="Q12">
        <v>0.28744544544544498</v>
      </c>
      <c r="R12">
        <v>0.27663403403403403</v>
      </c>
      <c r="S12">
        <v>0.27622022022022003</v>
      </c>
      <c r="T12">
        <v>0.28336636636636597</v>
      </c>
      <c r="U12">
        <v>0.29890480480480403</v>
      </c>
      <c r="V12">
        <v>0.28221681681681599</v>
      </c>
      <c r="W12">
        <v>0.29351521521521501</v>
      </c>
      <c r="X12">
        <v>0.29269189189189099</v>
      </c>
      <c r="Y12">
        <v>0.28222972972972898</v>
      </c>
      <c r="Z12">
        <v>0.29402962962962897</v>
      </c>
      <c r="AA12">
        <v>0.29008318318318299</v>
      </c>
      <c r="AB12">
        <v>0.291778778778778</v>
      </c>
      <c r="AC12">
        <v>0.28831931931931898</v>
      </c>
      <c r="AD12">
        <v>0.278575975975976</v>
      </c>
      <c r="AE12">
        <v>0.29252722722722702</v>
      </c>
      <c r="AF12">
        <v>0.28414754754754701</v>
      </c>
      <c r="AG12">
        <v>0.29559829829829798</v>
      </c>
    </row>
    <row r="13" spans="1:33" x14ac:dyDescent="0.3">
      <c r="A13" t="s">
        <v>33</v>
      </c>
      <c r="B13">
        <v>11</v>
      </c>
      <c r="C13" t="str">
        <f>LEFT(Table13458910[[#This Row],[Contingency id]])</f>
        <v>C</v>
      </c>
      <c r="D13">
        <v>29.870129870129801</v>
      </c>
      <c r="E13" s="1">
        <v>1.0065359477124101</v>
      </c>
      <c r="F13">
        <v>154</v>
      </c>
      <c r="G13">
        <v>153</v>
      </c>
      <c r="H13" s="1">
        <v>0.25110064935064902</v>
      </c>
      <c r="I13" s="2">
        <f>AVERAGE(Table13458910[[#This Row],[Estimated costs 1]:[Estimated costs 20]])</f>
        <v>0.25091753246753157</v>
      </c>
      <c r="J13" s="2">
        <f>_xlfn.STDEV.P(Table13458910[[#This Row],[Estimated costs 1]:[Estimated costs 20]])</f>
        <v>8.9708585385055357E-4</v>
      </c>
      <c r="K13" s="2">
        <f>Table13458910[[#This Row],[Dev]]/Table13458910[[#This Row],[Mean]]*100</f>
        <v>0.35752218867632751</v>
      </c>
      <c r="L13" s="2">
        <f>Table13458910[[#This Row],[Estimated costs 1]]-Table13458910[[#This Row],[Actual cost]]</f>
        <v>-9.1558441558503567E-4</v>
      </c>
      <c r="M13" s="2">
        <f>Table13458910[[#This Row],[Diff 1]]/Table13458910[[#This Row],[Actual cost]]*100</f>
        <v>-0.36462845394974253</v>
      </c>
      <c r="N13">
        <v>0.25018506493506398</v>
      </c>
      <c r="O13">
        <v>0.25018506493506398</v>
      </c>
      <c r="P13">
        <v>0.25018506493506398</v>
      </c>
      <c r="Q13">
        <v>0.252016233766233</v>
      </c>
      <c r="R13">
        <v>0.25018506493506398</v>
      </c>
      <c r="S13">
        <v>0.252016233766233</v>
      </c>
      <c r="T13">
        <v>0.25018506493506398</v>
      </c>
      <c r="U13">
        <v>0.25018506493506398</v>
      </c>
      <c r="V13">
        <v>0.252016233766233</v>
      </c>
      <c r="W13">
        <v>0.252016233766233</v>
      </c>
      <c r="X13">
        <v>0.252016233766233</v>
      </c>
      <c r="Y13">
        <v>0.25018506493506398</v>
      </c>
      <c r="Z13">
        <v>0.252016233766233</v>
      </c>
      <c r="AA13">
        <v>0.25018506493506398</v>
      </c>
      <c r="AB13">
        <v>0.25018506493506398</v>
      </c>
      <c r="AC13">
        <v>0.252016233766233</v>
      </c>
      <c r="AD13">
        <v>0.252016233766233</v>
      </c>
      <c r="AE13">
        <v>0.25018506493506398</v>
      </c>
      <c r="AF13">
        <v>0.25018506493506398</v>
      </c>
      <c r="AG13">
        <v>0.25018506493506398</v>
      </c>
    </row>
    <row r="14" spans="1:33" hidden="1" x14ac:dyDescent="0.3">
      <c r="A14" t="s">
        <v>34</v>
      </c>
      <c r="B14">
        <v>12</v>
      </c>
      <c r="C14" t="str">
        <f>LEFT(Table13458910[[#This Row],[Contingency id]])</f>
        <v>A</v>
      </c>
      <c r="D14">
        <v>15</v>
      </c>
      <c r="E14" s="1">
        <v>1</v>
      </c>
      <c r="F14">
        <v>40</v>
      </c>
      <c r="G14">
        <v>40</v>
      </c>
      <c r="H14" s="1">
        <v>0.2282575</v>
      </c>
      <c r="I14" s="2">
        <f>AVERAGE(Table13458910[[#This Row],[Estimated costs 1]:[Estimated costs 20]])</f>
        <v>0.22825749999999986</v>
      </c>
      <c r="J14" s="2">
        <f>_xlfn.STDEV.P(Table13458910[[#This Row],[Estimated costs 1]:[Estimated costs 20]])</f>
        <v>1.3877787807814457E-16</v>
      </c>
      <c r="K14" s="2">
        <f>Table13458910[[#This Row],[Dev]]/Table13458910[[#This Row],[Mean]]*100</f>
        <v>6.0798825045461657E-14</v>
      </c>
      <c r="L14" s="2">
        <f>Table13458910[[#This Row],[Estimated costs 1]]-Table13458910[[#This Row],[Actual cost]]</f>
        <v>0</v>
      </c>
      <c r="M14" s="2">
        <f>Table13458910[[#This Row],[Diff 1]]/Table13458910[[#This Row],[Actual cost]]*100</f>
        <v>0</v>
      </c>
      <c r="N14">
        <v>0.2282575</v>
      </c>
      <c r="O14">
        <v>0.2282575</v>
      </c>
      <c r="P14">
        <v>0.2282575</v>
      </c>
      <c r="Q14">
        <v>0.2282575</v>
      </c>
      <c r="R14">
        <v>0.2282575</v>
      </c>
      <c r="S14">
        <v>0.2282575</v>
      </c>
      <c r="T14">
        <v>0.2282575</v>
      </c>
      <c r="U14">
        <v>0.2282575</v>
      </c>
      <c r="V14">
        <v>0.2282575</v>
      </c>
      <c r="W14">
        <v>0.2282575</v>
      </c>
      <c r="X14">
        <v>0.2282575</v>
      </c>
      <c r="Y14">
        <v>0.2282575</v>
      </c>
      <c r="Z14">
        <v>0.2282575</v>
      </c>
      <c r="AA14">
        <v>0.2282575</v>
      </c>
      <c r="AB14">
        <v>0.2282575</v>
      </c>
      <c r="AC14">
        <v>0.2282575</v>
      </c>
      <c r="AD14">
        <v>0.2282575</v>
      </c>
      <c r="AE14">
        <v>0.2282575</v>
      </c>
      <c r="AF14">
        <v>0.2282575</v>
      </c>
      <c r="AG14">
        <v>0.2282575</v>
      </c>
    </row>
    <row r="15" spans="1:33" hidden="1" x14ac:dyDescent="0.3">
      <c r="A15" t="s">
        <v>35</v>
      </c>
      <c r="B15">
        <v>13</v>
      </c>
      <c r="C15" t="str">
        <f>LEFT(Table13458910[[#This Row],[Contingency id]])</f>
        <v>A</v>
      </c>
      <c r="D15">
        <v>10.6382978723404</v>
      </c>
      <c r="E15" s="1">
        <v>1</v>
      </c>
      <c r="F15">
        <v>47</v>
      </c>
      <c r="G15">
        <v>47</v>
      </c>
      <c r="H15" s="1">
        <v>0.226617021276595</v>
      </c>
      <c r="I15" s="2">
        <f>AVERAGE(Table13458910[[#This Row],[Estimated costs 1]:[Estimated costs 20]])</f>
        <v>0.22661702127659486</v>
      </c>
      <c r="J15" s="2">
        <f>_xlfn.STDEV.P(Table13458910[[#This Row],[Estimated costs 1]:[Estimated costs 20]])</f>
        <v>1.3877787807814457E-16</v>
      </c>
      <c r="K15" s="2">
        <f>Table13458910[[#This Row],[Dev]]/Table13458910[[#This Row],[Mean]]*100</f>
        <v>6.1238947231929593E-14</v>
      </c>
      <c r="L15" s="2">
        <f>Table13458910[[#This Row],[Estimated costs 1]]-Table13458910[[#This Row],[Actual cost]]</f>
        <v>0</v>
      </c>
      <c r="M15" s="2">
        <f>Table13458910[[#This Row],[Diff 1]]/Table13458910[[#This Row],[Actual cost]]*100</f>
        <v>0</v>
      </c>
      <c r="N15">
        <v>0.226617021276595</v>
      </c>
      <c r="O15">
        <v>0.226617021276595</v>
      </c>
      <c r="P15">
        <v>0.226617021276595</v>
      </c>
      <c r="Q15">
        <v>0.226617021276595</v>
      </c>
      <c r="R15">
        <v>0.226617021276595</v>
      </c>
      <c r="S15">
        <v>0.226617021276595</v>
      </c>
      <c r="T15">
        <v>0.226617021276595</v>
      </c>
      <c r="U15">
        <v>0.226617021276595</v>
      </c>
      <c r="V15">
        <v>0.226617021276595</v>
      </c>
      <c r="W15">
        <v>0.226617021276595</v>
      </c>
      <c r="X15">
        <v>0.226617021276595</v>
      </c>
      <c r="Y15">
        <v>0.226617021276595</v>
      </c>
      <c r="Z15">
        <v>0.226617021276595</v>
      </c>
      <c r="AA15">
        <v>0.226617021276595</v>
      </c>
      <c r="AB15">
        <v>0.226617021276595</v>
      </c>
      <c r="AC15">
        <v>0.226617021276595</v>
      </c>
      <c r="AD15">
        <v>0.226617021276595</v>
      </c>
      <c r="AE15">
        <v>0.226617021276595</v>
      </c>
      <c r="AF15">
        <v>0.226617021276595</v>
      </c>
      <c r="AG15">
        <v>0.226617021276595</v>
      </c>
    </row>
    <row r="16" spans="1:33" hidden="1" x14ac:dyDescent="0.3">
      <c r="A16" t="s">
        <v>36</v>
      </c>
      <c r="B16">
        <v>14</v>
      </c>
      <c r="C16" t="str">
        <f>LEFT(Table13458910[[#This Row],[Contingency id]])</f>
        <v>A</v>
      </c>
      <c r="D16">
        <v>11.864406779661</v>
      </c>
      <c r="E16" s="1">
        <v>1</v>
      </c>
      <c r="F16">
        <v>59</v>
      </c>
      <c r="G16">
        <v>59</v>
      </c>
      <c r="H16" s="1">
        <v>0.224203389830508</v>
      </c>
      <c r="I16" s="2">
        <f>AVERAGE(Table13458910[[#This Row],[Estimated costs 1]:[Estimated costs 20]])</f>
        <v>0.22420338983050794</v>
      </c>
      <c r="J16" s="2">
        <f>_xlfn.STDEV.P(Table13458910[[#This Row],[Estimated costs 1]:[Estimated costs 20]])</f>
        <v>5.5511151231257827E-17</v>
      </c>
      <c r="K16" s="2">
        <f>Table13458910[[#This Row],[Dev]]/Table13458910[[#This Row],[Mean]]*100</f>
        <v>2.4759282753584967E-14</v>
      </c>
      <c r="L16" s="2">
        <f>Table13458910[[#This Row],[Estimated costs 1]]-Table13458910[[#This Row],[Actual cost]]</f>
        <v>0</v>
      </c>
      <c r="M16" s="2">
        <f>Table13458910[[#This Row],[Diff 1]]/Table13458910[[#This Row],[Actual cost]]*100</f>
        <v>0</v>
      </c>
      <c r="N16">
        <v>0.224203389830508</v>
      </c>
      <c r="O16">
        <v>0.224203389830508</v>
      </c>
      <c r="P16">
        <v>0.224203389830508</v>
      </c>
      <c r="Q16">
        <v>0.224203389830508</v>
      </c>
      <c r="R16">
        <v>0.224203389830508</v>
      </c>
      <c r="S16">
        <v>0.224203389830508</v>
      </c>
      <c r="T16">
        <v>0.224203389830508</v>
      </c>
      <c r="U16">
        <v>0.224203389830508</v>
      </c>
      <c r="V16">
        <v>0.224203389830508</v>
      </c>
      <c r="W16">
        <v>0.224203389830508</v>
      </c>
      <c r="X16">
        <v>0.224203389830508</v>
      </c>
      <c r="Y16">
        <v>0.224203389830508</v>
      </c>
      <c r="Z16">
        <v>0.224203389830508</v>
      </c>
      <c r="AA16">
        <v>0.224203389830508</v>
      </c>
      <c r="AB16">
        <v>0.224203389830508</v>
      </c>
      <c r="AC16">
        <v>0.224203389830508</v>
      </c>
      <c r="AD16">
        <v>0.224203389830508</v>
      </c>
      <c r="AE16">
        <v>0.224203389830508</v>
      </c>
      <c r="AF16">
        <v>0.224203389830508</v>
      </c>
      <c r="AG16">
        <v>0.224203389830508</v>
      </c>
    </row>
    <row r="17" spans="1:33" x14ac:dyDescent="0.3">
      <c r="A17" t="s">
        <v>37</v>
      </c>
      <c r="B17">
        <v>15</v>
      </c>
      <c r="C17" t="str">
        <f>LEFT(Table13458910[[#This Row],[Contingency id]])</f>
        <v>C</v>
      </c>
      <c r="D17">
        <v>0.51993067590987796</v>
      </c>
      <c r="E17" s="1">
        <v>1.20543175487465</v>
      </c>
      <c r="F17">
        <v>1731</v>
      </c>
      <c r="G17">
        <v>1436</v>
      </c>
      <c r="H17" s="1">
        <v>0.21645291738879199</v>
      </c>
      <c r="I17" s="2">
        <f>AVERAGE(Table13458910[[#This Row],[Estimated costs 1]:[Estimated costs 20]])</f>
        <v>0.22547313691507767</v>
      </c>
      <c r="J17" s="2">
        <f>_xlfn.STDEV.P(Table13458910[[#This Row],[Estimated costs 1]:[Estimated costs 20]])</f>
        <v>5.0048554629842222E-2</v>
      </c>
      <c r="K17" s="2">
        <f>Table13458910[[#This Row],[Dev]]/Table13458910[[#This Row],[Mean]]*100</f>
        <v>22.197125260510543</v>
      </c>
      <c r="L17" s="2">
        <f>Table13458910[[#This Row],[Estimated costs 1]]-Table13458910[[#This Row],[Actual cost]]</f>
        <v>5.5135759676488011E-2</v>
      </c>
      <c r="M17" s="2">
        <f>Table13458910[[#This Row],[Diff 1]]/Table13458910[[#This Row],[Actual cost]]*100</f>
        <v>25.472403117327058</v>
      </c>
      <c r="N17">
        <v>0.27158867706528</v>
      </c>
      <c r="O17">
        <v>0.16131715771230501</v>
      </c>
      <c r="P17">
        <v>0.27158867706528</v>
      </c>
      <c r="Q17">
        <v>0.16131715771230501</v>
      </c>
      <c r="R17">
        <v>0.27158867706528</v>
      </c>
      <c r="S17">
        <v>0.27158867706528</v>
      </c>
      <c r="T17">
        <v>0.16131715771230501</v>
      </c>
      <c r="U17">
        <v>0.25820912767186499</v>
      </c>
      <c r="V17">
        <v>0.27158867706528</v>
      </c>
      <c r="W17">
        <v>0.174696707105719</v>
      </c>
      <c r="X17">
        <v>0.25820912767186499</v>
      </c>
      <c r="Y17">
        <v>0.25820912767186499</v>
      </c>
      <c r="Z17">
        <v>0.16131715771230501</v>
      </c>
      <c r="AA17">
        <v>0.174696707105719</v>
      </c>
      <c r="AB17">
        <v>0.16131715771230501</v>
      </c>
      <c r="AC17">
        <v>0.16131715771230501</v>
      </c>
      <c r="AD17">
        <v>0.27158867706528</v>
      </c>
      <c r="AE17">
        <v>0.25820912767186499</v>
      </c>
      <c r="AF17">
        <v>0.27158867706528</v>
      </c>
      <c r="AG17">
        <v>0.25820912767186599</v>
      </c>
    </row>
    <row r="18" spans="1:33" hidden="1" x14ac:dyDescent="0.3">
      <c r="A18" t="s">
        <v>38</v>
      </c>
      <c r="B18">
        <v>16</v>
      </c>
      <c r="C18" t="str">
        <f>LEFT(Table13458910[[#This Row],[Contingency id]])</f>
        <v>A</v>
      </c>
      <c r="D18">
        <v>14.965986394557801</v>
      </c>
      <c r="E18" s="1">
        <v>1.03521126760563</v>
      </c>
      <c r="F18">
        <v>147</v>
      </c>
      <c r="G18">
        <v>142</v>
      </c>
      <c r="H18" s="1">
        <v>0.20538027210884299</v>
      </c>
      <c r="I18" s="2">
        <f>AVERAGE(Table13458910[[#This Row],[Estimated costs 1]:[Estimated costs 20]])</f>
        <v>0.2069380952380952</v>
      </c>
      <c r="J18" s="2">
        <f>_xlfn.STDEV.P(Table13458910[[#This Row],[Estimated costs 1]:[Estimated costs 20]])</f>
        <v>7.6317435523448694E-3</v>
      </c>
      <c r="K18" s="2">
        <f>Table13458910[[#This Row],[Dev]]/Table13458910[[#This Row],[Mean]]*100</f>
        <v>3.6879355362598036</v>
      </c>
      <c r="L18" s="2">
        <f>Table13458910[[#This Row],[Estimated costs 1]]-Table13458910[[#This Row],[Actual cost]]</f>
        <v>7.7891156462590039E-3</v>
      </c>
      <c r="M18" s="2">
        <f>Table13458910[[#This Row],[Diff 1]]/Table13458910[[#This Row],[Actual cost]]*100</f>
        <v>3.7925335117537955</v>
      </c>
      <c r="N18">
        <v>0.213169387755102</v>
      </c>
      <c r="O18">
        <v>0.19759115646258499</v>
      </c>
      <c r="P18">
        <v>0.213169387755102</v>
      </c>
      <c r="Q18">
        <v>0.19759115646258499</v>
      </c>
      <c r="R18">
        <v>0.19759115646258499</v>
      </c>
      <c r="S18">
        <v>0.213169387755102</v>
      </c>
      <c r="T18">
        <v>0.213169387755102</v>
      </c>
      <c r="U18">
        <v>0.19759115646258499</v>
      </c>
      <c r="V18">
        <v>0.213169387755102</v>
      </c>
      <c r="W18">
        <v>0.19759115646258499</v>
      </c>
      <c r="X18">
        <v>0.19759115646258499</v>
      </c>
      <c r="Y18">
        <v>0.19759115646258499</v>
      </c>
      <c r="Z18">
        <v>0.213169387755102</v>
      </c>
      <c r="AA18">
        <v>0.213169387755102</v>
      </c>
      <c r="AB18">
        <v>0.213169387755102</v>
      </c>
      <c r="AC18">
        <v>0.213169387755102</v>
      </c>
      <c r="AD18">
        <v>0.19759115646258499</v>
      </c>
      <c r="AE18">
        <v>0.213169387755102</v>
      </c>
      <c r="AF18">
        <v>0.213169387755102</v>
      </c>
      <c r="AG18">
        <v>0.213169387755102</v>
      </c>
    </row>
    <row r="19" spans="1:33" hidden="1" x14ac:dyDescent="0.3">
      <c r="A19" t="s">
        <v>39</v>
      </c>
      <c r="B19">
        <v>17</v>
      </c>
      <c r="C19" t="str">
        <f>LEFT(Table13458910[[#This Row],[Contingency id]])</f>
        <v>B</v>
      </c>
      <c r="D19">
        <v>5.3914327917282101</v>
      </c>
      <c r="E19" s="1">
        <v>1.16223175965665</v>
      </c>
      <c r="F19">
        <v>1354</v>
      </c>
      <c r="G19">
        <v>1165</v>
      </c>
      <c r="H19" s="1">
        <v>0.201785745937961</v>
      </c>
      <c r="I19" s="2">
        <f>AVERAGE(Table13458910[[#This Row],[Estimated costs 1]:[Estimated costs 20]])</f>
        <v>0.20483616691285031</v>
      </c>
      <c r="J19" s="2">
        <f>_xlfn.STDEV.P(Table13458910[[#This Row],[Estimated costs 1]:[Estimated costs 20]])</f>
        <v>1.0496812914157496E-2</v>
      </c>
      <c r="K19" s="2">
        <f>Table13458910[[#This Row],[Dev]]/Table13458910[[#This Row],[Mean]]*100</f>
        <v>5.1244919646555758</v>
      </c>
      <c r="L19" s="2">
        <f>Table13458910[[#This Row],[Estimated costs 1]]-Table13458910[[#This Row],[Actual cost]]</f>
        <v>1.1708788774002998E-2</v>
      </c>
      <c r="M19" s="2">
        <f>Table13458910[[#This Row],[Diff 1]]/Table13458910[[#This Row],[Actual cost]]*100</f>
        <v>5.8025846769190839</v>
      </c>
      <c r="N19">
        <v>0.213494534711964</v>
      </c>
      <c r="O19">
        <v>0.21918035450516901</v>
      </c>
      <c r="P19">
        <v>0.176736041358936</v>
      </c>
      <c r="Q19">
        <v>0.20524756277695699</v>
      </c>
      <c r="R19">
        <v>0.199249335302806</v>
      </c>
      <c r="S19">
        <v>0.20955214180206699</v>
      </c>
      <c r="T19">
        <v>0.21816218611521401</v>
      </c>
      <c r="U19">
        <v>0.197394091580502</v>
      </c>
      <c r="V19">
        <v>0.211631610044313</v>
      </c>
      <c r="W19">
        <v>0.185948449039881</v>
      </c>
      <c r="X19">
        <v>0.203876809453471</v>
      </c>
      <c r="Y19">
        <v>0.21705332348596701</v>
      </c>
      <c r="Z19">
        <v>0.19640709010339699</v>
      </c>
      <c r="AA19">
        <v>0.206965731166912</v>
      </c>
      <c r="AB19">
        <v>0.19700014771048699</v>
      </c>
      <c r="AC19">
        <v>0.211693943870014</v>
      </c>
      <c r="AD19">
        <v>0.215050664697193</v>
      </c>
      <c r="AE19">
        <v>0.20501196454948201</v>
      </c>
      <c r="AF19">
        <v>0.20257134416543501</v>
      </c>
      <c r="AG19">
        <v>0.20449601181683899</v>
      </c>
    </row>
    <row r="20" spans="1:33" hidden="1" x14ac:dyDescent="0.3">
      <c r="A20" t="s">
        <v>40</v>
      </c>
      <c r="B20">
        <v>18</v>
      </c>
      <c r="C20" t="str">
        <f>LEFT(Table13458910[[#This Row],[Contingency id]])</f>
        <v>A</v>
      </c>
      <c r="D20">
        <v>25.525525525525499</v>
      </c>
      <c r="E20" s="1">
        <v>1.11123470522803</v>
      </c>
      <c r="F20">
        <v>999</v>
      </c>
      <c r="G20">
        <v>899</v>
      </c>
      <c r="H20" s="1">
        <v>0.19569049049049</v>
      </c>
      <c r="I20" s="2">
        <f>AVERAGE(Table13458910[[#This Row],[Estimated costs 1]:[Estimated costs 20]])</f>
        <v>0.19600071571571517</v>
      </c>
      <c r="J20" s="2">
        <f>_xlfn.STDEV.P(Table13458910[[#This Row],[Estimated costs 1]:[Estimated costs 20]])</f>
        <v>3.4250834338941348E-3</v>
      </c>
      <c r="K20" s="2">
        <f>Table13458910[[#This Row],[Dev]]/Table13458910[[#This Row],[Mean]]*100</f>
        <v>1.7474851667694775</v>
      </c>
      <c r="L20" s="2">
        <f>Table13458910[[#This Row],[Estimated costs 1]]-Table13458910[[#This Row],[Actual cost]]</f>
        <v>1.9575575575579984E-3</v>
      </c>
      <c r="M20" s="2">
        <f>Table13458910[[#This Row],[Diff 1]]/Table13458910[[#This Row],[Actual cost]]*100</f>
        <v>1.0003335127074713</v>
      </c>
      <c r="N20">
        <v>0.197648048048048</v>
      </c>
      <c r="O20">
        <v>0.198582482482482</v>
      </c>
      <c r="P20">
        <v>0.19634284284284201</v>
      </c>
      <c r="Q20">
        <v>0.19049719719719699</v>
      </c>
      <c r="R20">
        <v>0.19807927927927901</v>
      </c>
      <c r="S20">
        <v>0.191017517517517</v>
      </c>
      <c r="T20">
        <v>0.19353863863863799</v>
      </c>
      <c r="U20">
        <v>0.19454684684684601</v>
      </c>
      <c r="V20">
        <v>0.19982392392392301</v>
      </c>
      <c r="W20">
        <v>0.19708158158158101</v>
      </c>
      <c r="X20">
        <v>0.20122772772772701</v>
      </c>
      <c r="Y20">
        <v>0.19207147147147099</v>
      </c>
      <c r="Z20">
        <v>0.200795895895895</v>
      </c>
      <c r="AA20">
        <v>0.19677287287287201</v>
      </c>
      <c r="AB20">
        <v>0.19125535535535501</v>
      </c>
      <c r="AC20">
        <v>0.195399299299299</v>
      </c>
      <c r="AD20">
        <v>0.195289589589589</v>
      </c>
      <c r="AE20">
        <v>0.19992442442442401</v>
      </c>
      <c r="AF20">
        <v>0.190886986986987</v>
      </c>
      <c r="AG20">
        <v>0.19923233233233201</v>
      </c>
    </row>
    <row r="21" spans="1:33" hidden="1" x14ac:dyDescent="0.3">
      <c r="A21" t="s">
        <v>41</v>
      </c>
      <c r="B21">
        <v>19</v>
      </c>
      <c r="C21" t="str">
        <f>LEFT(Table13458910[[#This Row],[Contingency id]])</f>
        <v>A</v>
      </c>
      <c r="D21">
        <v>21.830985915492899</v>
      </c>
      <c r="E21" s="1">
        <v>1.02158273381294</v>
      </c>
      <c r="F21">
        <v>142</v>
      </c>
      <c r="G21">
        <v>139</v>
      </c>
      <c r="H21" s="1">
        <v>0.19332183098591499</v>
      </c>
      <c r="I21" s="2">
        <f>AVERAGE(Table13458910[[#This Row],[Estimated costs 1]:[Estimated costs 20]])</f>
        <v>0.19332183098591493</v>
      </c>
      <c r="J21" s="2">
        <f>_xlfn.STDEV.P(Table13458910[[#This Row],[Estimated costs 1]:[Estimated costs 20]])</f>
        <v>5.5511151231257827E-17</v>
      </c>
      <c r="K21" s="2">
        <f>Table13458910[[#This Row],[Dev]]/Table13458910[[#This Row],[Mean]]*100</f>
        <v>2.8714372788711205E-14</v>
      </c>
      <c r="L21" s="2">
        <f>Table13458910[[#This Row],[Estimated costs 1]]-Table13458910[[#This Row],[Actual cost]]</f>
        <v>0</v>
      </c>
      <c r="M21" s="2">
        <f>Table13458910[[#This Row],[Diff 1]]/Table13458910[[#This Row],[Actual cost]]*100</f>
        <v>0</v>
      </c>
      <c r="N21">
        <v>0.19332183098591499</v>
      </c>
      <c r="O21">
        <v>0.19332183098591499</v>
      </c>
      <c r="P21">
        <v>0.19332183098591499</v>
      </c>
      <c r="Q21">
        <v>0.19332183098591499</v>
      </c>
      <c r="R21">
        <v>0.19332183098591499</v>
      </c>
      <c r="S21">
        <v>0.19332183098591499</v>
      </c>
      <c r="T21">
        <v>0.19332183098591499</v>
      </c>
      <c r="U21">
        <v>0.19332183098591499</v>
      </c>
      <c r="V21">
        <v>0.19332183098591499</v>
      </c>
      <c r="W21">
        <v>0.19332183098591499</v>
      </c>
      <c r="X21">
        <v>0.19332183098591499</v>
      </c>
      <c r="Y21">
        <v>0.19332183098591499</v>
      </c>
      <c r="Z21">
        <v>0.19332183098591499</v>
      </c>
      <c r="AA21">
        <v>0.19332183098591499</v>
      </c>
      <c r="AB21">
        <v>0.19332183098591499</v>
      </c>
      <c r="AC21">
        <v>0.19332183098591499</v>
      </c>
      <c r="AD21">
        <v>0.19332183098591499</v>
      </c>
      <c r="AE21">
        <v>0.19332183098591499</v>
      </c>
      <c r="AF21">
        <v>0.19332183098591499</v>
      </c>
      <c r="AG21">
        <v>0.19332183098591499</v>
      </c>
    </row>
    <row r="22" spans="1:33" x14ac:dyDescent="0.3">
      <c r="A22" t="s">
        <v>42</v>
      </c>
      <c r="B22">
        <v>20</v>
      </c>
      <c r="C22" t="str">
        <f>LEFT(Table13458910[[#This Row],[Contingency id]])</f>
        <v>C</v>
      </c>
      <c r="D22">
        <v>11.3464447806354</v>
      </c>
      <c r="E22" s="1">
        <v>1.08538587848932</v>
      </c>
      <c r="F22">
        <v>661</v>
      </c>
      <c r="G22">
        <v>609</v>
      </c>
      <c r="H22" s="1">
        <v>0.17749909228441699</v>
      </c>
      <c r="I22" s="2">
        <f>AVERAGE(Table13458910[[#This Row],[Estimated costs 1]:[Estimated costs 20]])</f>
        <v>0.17792314674735199</v>
      </c>
      <c r="J22" s="2">
        <f>_xlfn.STDEV.P(Table13458910[[#This Row],[Estimated costs 1]:[Estimated costs 20]])</f>
        <v>3.5465367016841846E-3</v>
      </c>
      <c r="K22" s="2">
        <f>Table13458910[[#This Row],[Dev]]/Table13458910[[#This Row],[Mean]]*100</f>
        <v>1.993296974856346</v>
      </c>
      <c r="L22" s="2">
        <f>Table13458910[[#This Row],[Estimated costs 1]]-Table13458910[[#This Row],[Actual cost]]</f>
        <v>-3.0514372163389925E-3</v>
      </c>
      <c r="M22" s="2">
        <f>Table13458910[[#This Row],[Diff 1]]/Table13458910[[#This Row],[Actual cost]]*100</f>
        <v>-1.7191283499351644</v>
      </c>
      <c r="N22">
        <v>0.17444765506807799</v>
      </c>
      <c r="O22">
        <v>0.17676232980332801</v>
      </c>
      <c r="P22">
        <v>0.17676232980332801</v>
      </c>
      <c r="Q22">
        <v>0.18363373676248099</v>
      </c>
      <c r="R22">
        <v>0.175179878971255</v>
      </c>
      <c r="S22">
        <v>0.17515264750378201</v>
      </c>
      <c r="T22">
        <v>0.17823585476550599</v>
      </c>
      <c r="U22">
        <v>0.17447488653555199</v>
      </c>
      <c r="V22">
        <v>0.17515264750378201</v>
      </c>
      <c r="W22">
        <v>0.18363373676248099</v>
      </c>
      <c r="X22">
        <v>0.17676232980332801</v>
      </c>
      <c r="Y22">
        <v>0.17139167927382701</v>
      </c>
      <c r="Z22">
        <v>0.17673509833585399</v>
      </c>
      <c r="AA22">
        <v>0.18055052950075601</v>
      </c>
      <c r="AB22">
        <v>0.18360650529500699</v>
      </c>
      <c r="AC22">
        <v>0.179818305597579</v>
      </c>
      <c r="AD22">
        <v>0.17823585476550599</v>
      </c>
      <c r="AE22">
        <v>0.18363373676248099</v>
      </c>
      <c r="AF22">
        <v>0.17444765506807799</v>
      </c>
      <c r="AG22">
        <v>0.17984553706505199</v>
      </c>
    </row>
    <row r="23" spans="1:33" hidden="1" x14ac:dyDescent="0.3">
      <c r="A23" t="s">
        <v>43</v>
      </c>
      <c r="B23">
        <v>21</v>
      </c>
      <c r="C23" t="str">
        <f>LEFT(Table13458910[[#This Row],[Contingency id]])</f>
        <v>A</v>
      </c>
      <c r="D23">
        <v>9.7826086956521703</v>
      </c>
      <c r="E23" s="1">
        <v>1.0337078651685301</v>
      </c>
      <c r="F23">
        <v>184</v>
      </c>
      <c r="G23">
        <v>178</v>
      </c>
      <c r="H23" s="1">
        <v>0.17723749999999999</v>
      </c>
      <c r="I23" s="2">
        <f>AVERAGE(Table13458910[[#This Row],[Estimated costs 1]:[Estimated costs 20]])</f>
        <v>0.17723749999999991</v>
      </c>
      <c r="J23" s="2">
        <f>_xlfn.STDEV.P(Table13458910[[#This Row],[Estimated costs 1]:[Estimated costs 20]])</f>
        <v>2.2030305172320775E-16</v>
      </c>
      <c r="K23" s="2">
        <f>Table13458910[[#This Row],[Dev]]/Table13458910[[#This Row],[Mean]]*100</f>
        <v>1.2429821664332203E-13</v>
      </c>
      <c r="L23" s="2">
        <f>Table13458910[[#This Row],[Estimated costs 1]]-Table13458910[[#This Row],[Actual cost]]</f>
        <v>0</v>
      </c>
      <c r="M23" s="2">
        <f>Table13458910[[#This Row],[Diff 1]]/Table13458910[[#This Row],[Actual cost]]*100</f>
        <v>0</v>
      </c>
      <c r="N23">
        <v>0.17723749999999999</v>
      </c>
      <c r="O23">
        <v>0.17723749999999999</v>
      </c>
      <c r="P23">
        <v>0.17723749999999999</v>
      </c>
      <c r="Q23">
        <v>0.17723749999999999</v>
      </c>
      <c r="R23">
        <v>0.17723749999999999</v>
      </c>
      <c r="S23">
        <v>0.17723749999999999</v>
      </c>
      <c r="T23">
        <v>0.17723749999999999</v>
      </c>
      <c r="U23">
        <v>0.17723749999999899</v>
      </c>
      <c r="V23">
        <v>0.17723749999999999</v>
      </c>
      <c r="W23">
        <v>0.17723749999999999</v>
      </c>
      <c r="X23">
        <v>0.17723749999999999</v>
      </c>
      <c r="Y23">
        <v>0.17723749999999999</v>
      </c>
      <c r="Z23">
        <v>0.17723749999999999</v>
      </c>
      <c r="AA23">
        <v>0.17723749999999999</v>
      </c>
      <c r="AB23">
        <v>0.17723749999999999</v>
      </c>
      <c r="AC23">
        <v>0.17723749999999999</v>
      </c>
      <c r="AD23">
        <v>0.17723749999999999</v>
      </c>
      <c r="AE23">
        <v>0.17723749999999999</v>
      </c>
      <c r="AF23">
        <v>0.17723749999999999</v>
      </c>
      <c r="AG23">
        <v>0.17723749999999999</v>
      </c>
    </row>
    <row r="24" spans="1:33" hidden="1" x14ac:dyDescent="0.3">
      <c r="A24" t="s">
        <v>44</v>
      </c>
      <c r="B24">
        <v>22</v>
      </c>
      <c r="C24" t="str">
        <f>LEFT(Table13458910[[#This Row],[Contingency id]])</f>
        <v>A</v>
      </c>
      <c r="D24">
        <v>6.4516129032257998</v>
      </c>
      <c r="E24" s="1">
        <v>1</v>
      </c>
      <c r="F24">
        <v>93</v>
      </c>
      <c r="G24">
        <v>93</v>
      </c>
      <c r="H24" s="1">
        <v>0.175393548387096</v>
      </c>
      <c r="I24" s="2">
        <f>AVERAGE(Table13458910[[#This Row],[Estimated costs 1]:[Estimated costs 20]])</f>
        <v>0.17539354838709598</v>
      </c>
      <c r="J24" s="2">
        <f>_xlfn.STDEV.P(Table13458910[[#This Row],[Estimated costs 1]:[Estimated costs 20]])</f>
        <v>2.7755575615628914E-17</v>
      </c>
      <c r="K24" s="2">
        <f>Table13458910[[#This Row],[Dev]]/Table13458910[[#This Row],[Mean]]*100</f>
        <v>1.5824741486141769E-14</v>
      </c>
      <c r="L24" s="2">
        <f>Table13458910[[#This Row],[Estimated costs 1]]-Table13458910[[#This Row],[Actual cost]]</f>
        <v>0</v>
      </c>
      <c r="M24" s="2">
        <f>Table13458910[[#This Row],[Diff 1]]/Table13458910[[#This Row],[Actual cost]]*100</f>
        <v>0</v>
      </c>
      <c r="N24">
        <v>0.175393548387096</v>
      </c>
      <c r="O24">
        <v>0.175393548387096</v>
      </c>
      <c r="P24">
        <v>0.175393548387096</v>
      </c>
      <c r="Q24">
        <v>0.175393548387096</v>
      </c>
      <c r="R24">
        <v>0.175393548387096</v>
      </c>
      <c r="S24">
        <v>0.175393548387096</v>
      </c>
      <c r="T24">
        <v>0.175393548387096</v>
      </c>
      <c r="U24">
        <v>0.175393548387096</v>
      </c>
      <c r="V24">
        <v>0.175393548387096</v>
      </c>
      <c r="W24">
        <v>0.175393548387096</v>
      </c>
      <c r="X24">
        <v>0.175393548387096</v>
      </c>
      <c r="Y24">
        <v>0.175393548387096</v>
      </c>
      <c r="Z24">
        <v>0.175393548387096</v>
      </c>
      <c r="AA24">
        <v>0.175393548387096</v>
      </c>
      <c r="AB24">
        <v>0.175393548387096</v>
      </c>
      <c r="AC24">
        <v>0.175393548387096</v>
      </c>
      <c r="AD24">
        <v>0.175393548387096</v>
      </c>
      <c r="AE24">
        <v>0.175393548387096</v>
      </c>
      <c r="AF24">
        <v>0.175393548387096</v>
      </c>
      <c r="AG24">
        <v>0.175393548387096</v>
      </c>
    </row>
    <row r="25" spans="1:33" x14ac:dyDescent="0.3">
      <c r="A25" t="s">
        <v>45</v>
      </c>
      <c r="B25">
        <v>23</v>
      </c>
      <c r="C25" t="str">
        <f>LEFT(Table13458910[[#This Row],[Contingency id]])</f>
        <v>C</v>
      </c>
      <c r="D25">
        <v>11.1280487804878</v>
      </c>
      <c r="E25" s="1">
        <v>1.0771756978653499</v>
      </c>
      <c r="F25">
        <v>656</v>
      </c>
      <c r="G25">
        <v>609</v>
      </c>
      <c r="H25" s="1">
        <v>0.16903201219512101</v>
      </c>
      <c r="I25" s="2">
        <f>AVERAGE(Table13458910[[#This Row],[Estimated costs 1]:[Estimated costs 20]])</f>
        <v>0.16967317073170685</v>
      </c>
      <c r="J25" s="2">
        <f>_xlfn.STDEV.P(Table13458910[[#This Row],[Estimated costs 1]:[Estimated costs 20]])</f>
        <v>2.2811695211656428E-3</v>
      </c>
      <c r="K25" s="2">
        <f>Table13458910[[#This Row],[Dev]]/Table13458910[[#This Row],[Mean]]*100</f>
        <v>1.3444491614839378</v>
      </c>
      <c r="L25" s="2">
        <f>Table13458910[[#This Row],[Estimated costs 1]]-Table13458910[[#This Row],[Actual cost]]</f>
        <v>2.571646341463979E-3</v>
      </c>
      <c r="M25" s="2">
        <f>Table13458910[[#This Row],[Diff 1]]/Table13458910[[#This Row],[Actual cost]]*100</f>
        <v>1.521396040943662</v>
      </c>
      <c r="N25">
        <v>0.17160365853658499</v>
      </c>
      <c r="O25">
        <v>0.17108231707317001</v>
      </c>
      <c r="P25">
        <v>0.166460365853658</v>
      </c>
      <c r="Q25">
        <v>0.166460365853658</v>
      </c>
      <c r="R25">
        <v>0.16680182926829201</v>
      </c>
      <c r="S25">
        <v>0.17160365853658499</v>
      </c>
      <c r="T25">
        <v>0.17126219512195101</v>
      </c>
      <c r="U25">
        <v>0.17126219512195101</v>
      </c>
      <c r="V25">
        <v>0.17126219512195101</v>
      </c>
      <c r="W25">
        <v>0.17108231707317001</v>
      </c>
      <c r="X25">
        <v>0.17160365853658499</v>
      </c>
      <c r="Y25">
        <v>0.17108231707317001</v>
      </c>
      <c r="Z25">
        <v>0.166280487804878</v>
      </c>
      <c r="AA25">
        <v>0.17178353658536499</v>
      </c>
      <c r="AB25">
        <v>0.16680182926829201</v>
      </c>
      <c r="AC25">
        <v>0.17108231707317001</v>
      </c>
      <c r="AD25">
        <v>0.16680182926829201</v>
      </c>
      <c r="AE25">
        <v>0.17160365853658499</v>
      </c>
      <c r="AF25">
        <v>0.166460365853658</v>
      </c>
      <c r="AG25">
        <v>0.17108231707317001</v>
      </c>
    </row>
    <row r="26" spans="1:33" hidden="1" x14ac:dyDescent="0.3">
      <c r="A26" t="s">
        <v>46</v>
      </c>
      <c r="B26">
        <v>24</v>
      </c>
      <c r="C26" t="str">
        <f>LEFT(Table13458910[[#This Row],[Contingency id]])</f>
        <v>A</v>
      </c>
      <c r="D26">
        <v>16.2162162162162</v>
      </c>
      <c r="E26" s="1">
        <v>1.0571428571428501</v>
      </c>
      <c r="F26">
        <v>37</v>
      </c>
      <c r="G26">
        <v>35</v>
      </c>
      <c r="H26" s="1">
        <v>0.16483513513513501</v>
      </c>
      <c r="I26" s="2">
        <f>AVERAGE(Table13458910[[#This Row],[Estimated costs 1]:[Estimated costs 20]])</f>
        <v>0.16483513513513504</v>
      </c>
      <c r="J26" s="2">
        <f>_xlfn.STDEV.P(Table13458910[[#This Row],[Estimated costs 1]:[Estimated costs 20]])</f>
        <v>2.7755575615628914E-17</v>
      </c>
      <c r="K26" s="2">
        <f>Table13458910[[#This Row],[Dev]]/Table13458910[[#This Row],[Mean]]*100</f>
        <v>1.6838385574091565E-14</v>
      </c>
      <c r="L26" s="2">
        <f>Table13458910[[#This Row],[Estimated costs 1]]-Table13458910[[#This Row],[Actual cost]]</f>
        <v>0</v>
      </c>
      <c r="M26" s="2">
        <f>Table13458910[[#This Row],[Diff 1]]/Table13458910[[#This Row],[Actual cost]]*100</f>
        <v>0</v>
      </c>
      <c r="N26">
        <v>0.16483513513513501</v>
      </c>
      <c r="O26">
        <v>0.16483513513513501</v>
      </c>
      <c r="P26">
        <v>0.16483513513513501</v>
      </c>
      <c r="Q26">
        <v>0.16483513513513501</v>
      </c>
      <c r="R26">
        <v>0.16483513513513501</v>
      </c>
      <c r="S26">
        <v>0.16483513513513501</v>
      </c>
      <c r="T26">
        <v>0.16483513513513501</v>
      </c>
      <c r="U26">
        <v>0.16483513513513501</v>
      </c>
      <c r="V26">
        <v>0.16483513513513501</v>
      </c>
      <c r="W26">
        <v>0.16483513513513501</v>
      </c>
      <c r="X26">
        <v>0.16483513513513501</v>
      </c>
      <c r="Y26">
        <v>0.16483513513513501</v>
      </c>
      <c r="Z26">
        <v>0.16483513513513501</v>
      </c>
      <c r="AA26">
        <v>0.16483513513513501</v>
      </c>
      <c r="AB26">
        <v>0.16483513513513501</v>
      </c>
      <c r="AC26">
        <v>0.16483513513513501</v>
      </c>
      <c r="AD26">
        <v>0.16483513513513501</v>
      </c>
      <c r="AE26">
        <v>0.16483513513513501</v>
      </c>
      <c r="AF26">
        <v>0.16483513513513501</v>
      </c>
      <c r="AG26">
        <v>0.16483513513513501</v>
      </c>
    </row>
    <row r="27" spans="1:33" hidden="1" x14ac:dyDescent="0.3">
      <c r="A27" t="s">
        <v>47</v>
      </c>
      <c r="B27">
        <v>25</v>
      </c>
      <c r="C27" t="str">
        <f>LEFT(Table13458910[[#This Row],[Contingency id]])</f>
        <v>A</v>
      </c>
      <c r="D27">
        <v>26.595744680850999</v>
      </c>
      <c r="E27" s="1">
        <v>1.02173913043478</v>
      </c>
      <c r="F27">
        <v>94</v>
      </c>
      <c r="G27">
        <v>92</v>
      </c>
      <c r="H27" s="1">
        <v>0.15831808510638201</v>
      </c>
      <c r="I27" s="2">
        <f>AVERAGE(Table13458910[[#This Row],[Estimated costs 1]:[Estimated costs 20]])</f>
        <v>0.15849914893616976</v>
      </c>
      <c r="J27" s="2">
        <f>_xlfn.STDEV.P(Table13458910[[#This Row],[Estimated costs 1]:[Estimated costs 20]])</f>
        <v>1.801562359527245E-3</v>
      </c>
      <c r="K27" s="2">
        <f>Table13458910[[#This Row],[Dev]]/Table13458910[[#This Row],[Mean]]*100</f>
        <v>1.1366385066539153</v>
      </c>
      <c r="L27" s="2">
        <f>Table13458910[[#This Row],[Estimated costs 1]]-Table13458910[[#This Row],[Actual cost]]</f>
        <v>1.8106382978729796E-3</v>
      </c>
      <c r="M27" s="2">
        <f>Table13458910[[#This Row],[Diff 1]]/Table13458910[[#This Row],[Actual cost]]*100</f>
        <v>1.1436711710202401</v>
      </c>
      <c r="N27">
        <v>0.16012872340425499</v>
      </c>
      <c r="O27">
        <v>0.16012872340425499</v>
      </c>
      <c r="P27">
        <v>0.16012872340425499</v>
      </c>
      <c r="Q27">
        <v>0.15650744680851</v>
      </c>
      <c r="R27">
        <v>0.15650744680851</v>
      </c>
      <c r="S27">
        <v>0.16012872340425499</v>
      </c>
      <c r="T27">
        <v>0.16012872340425499</v>
      </c>
      <c r="U27">
        <v>0.16012872340425499</v>
      </c>
      <c r="V27">
        <v>0.16012872340425499</v>
      </c>
      <c r="W27">
        <v>0.15650744680851</v>
      </c>
      <c r="X27">
        <v>0.15650744680851</v>
      </c>
      <c r="Y27">
        <v>0.16012872340425499</v>
      </c>
      <c r="Z27">
        <v>0.15650744680851</v>
      </c>
      <c r="AA27">
        <v>0.16012872340425499</v>
      </c>
      <c r="AB27">
        <v>0.15650744680851</v>
      </c>
      <c r="AC27">
        <v>0.15650744680851</v>
      </c>
      <c r="AD27">
        <v>0.15650744680851</v>
      </c>
      <c r="AE27">
        <v>0.16012872340425499</v>
      </c>
      <c r="AF27">
        <v>0.15650744680851</v>
      </c>
      <c r="AG27">
        <v>0.16012872340425499</v>
      </c>
    </row>
    <row r="28" spans="1:33" hidden="1" x14ac:dyDescent="0.3">
      <c r="A28" t="s">
        <v>48</v>
      </c>
      <c r="B28">
        <v>26</v>
      </c>
      <c r="C28" t="str">
        <f>LEFT(Table13458910[[#This Row],[Contingency id]])</f>
        <v>A</v>
      </c>
      <c r="D28">
        <v>23.655913978494599</v>
      </c>
      <c r="E28" s="1">
        <v>1</v>
      </c>
      <c r="F28">
        <v>93</v>
      </c>
      <c r="G28">
        <v>93</v>
      </c>
      <c r="H28" s="1">
        <v>0.15088064516128999</v>
      </c>
      <c r="I28" s="2">
        <f>AVERAGE(Table13458910[[#This Row],[Estimated costs 1]:[Estimated costs 20]])</f>
        <v>0.15088064516129002</v>
      </c>
      <c r="J28" s="2">
        <f>_xlfn.STDEV.P(Table13458910[[#This Row],[Estimated costs 1]:[Estimated costs 20]])</f>
        <v>2.7755575615628914E-17</v>
      </c>
      <c r="K28" s="2">
        <f>Table13458910[[#This Row],[Dev]]/Table13458910[[#This Row],[Mean]]*100</f>
        <v>1.8395716419397901E-14</v>
      </c>
      <c r="L28" s="2">
        <f>Table13458910[[#This Row],[Estimated costs 1]]-Table13458910[[#This Row],[Actual cost]]</f>
        <v>0</v>
      </c>
      <c r="M28" s="2">
        <f>Table13458910[[#This Row],[Diff 1]]/Table13458910[[#This Row],[Actual cost]]*100</f>
        <v>0</v>
      </c>
      <c r="N28">
        <v>0.15088064516128999</v>
      </c>
      <c r="O28">
        <v>0.15088064516128999</v>
      </c>
      <c r="P28">
        <v>0.15088064516128999</v>
      </c>
      <c r="Q28">
        <v>0.15088064516128999</v>
      </c>
      <c r="R28">
        <v>0.15088064516128999</v>
      </c>
      <c r="S28">
        <v>0.15088064516128999</v>
      </c>
      <c r="T28">
        <v>0.15088064516128999</v>
      </c>
      <c r="U28">
        <v>0.15088064516128999</v>
      </c>
      <c r="V28">
        <v>0.15088064516128999</v>
      </c>
      <c r="W28">
        <v>0.15088064516128999</v>
      </c>
      <c r="X28">
        <v>0.15088064516128999</v>
      </c>
      <c r="Y28">
        <v>0.15088064516128999</v>
      </c>
      <c r="Z28">
        <v>0.15088064516128999</v>
      </c>
      <c r="AA28">
        <v>0.15088064516128999</v>
      </c>
      <c r="AB28">
        <v>0.15088064516128999</v>
      </c>
      <c r="AC28">
        <v>0.15088064516128999</v>
      </c>
      <c r="AD28">
        <v>0.15088064516128999</v>
      </c>
      <c r="AE28">
        <v>0.15088064516128999</v>
      </c>
      <c r="AF28">
        <v>0.15088064516128999</v>
      </c>
      <c r="AG28">
        <v>0.15088064516128999</v>
      </c>
    </row>
    <row r="29" spans="1:33" x14ac:dyDescent="0.3">
      <c r="A29" t="s">
        <v>49</v>
      </c>
      <c r="B29">
        <v>27</v>
      </c>
      <c r="C29" t="str">
        <f>LEFT(Table13458910[[#This Row],[Contingency id]])</f>
        <v>C</v>
      </c>
      <c r="D29">
        <v>18.934911242603501</v>
      </c>
      <c r="E29" s="1">
        <v>1.0119760479041899</v>
      </c>
      <c r="F29">
        <v>169</v>
      </c>
      <c r="G29">
        <v>167</v>
      </c>
      <c r="H29" s="1">
        <v>0.15031834319526599</v>
      </c>
      <c r="I29" s="2">
        <f>AVERAGE(Table13458910[[#This Row],[Estimated costs 1]:[Estimated costs 20]])</f>
        <v>0.15005112426035477</v>
      </c>
      <c r="J29" s="2">
        <f>_xlfn.STDEV.P(Table13458910[[#This Row],[Estimated costs 1]:[Estimated costs 20]])</f>
        <v>1.3091000802848642E-3</v>
      </c>
      <c r="K29" s="2">
        <f>Table13458910[[#This Row],[Dev]]/Table13458910[[#This Row],[Mean]]*100</f>
        <v>0.8724360358763027</v>
      </c>
      <c r="L29" s="2">
        <f>Table13458910[[#This Row],[Estimated costs 1]]-Table13458910[[#This Row],[Actual cost]]</f>
        <v>-1.3360946745560043E-3</v>
      </c>
      <c r="M29" s="2">
        <f>Table13458910[[#This Row],[Diff 1]]/Table13458910[[#This Row],[Actual cost]]*100</f>
        <v>-0.88884340138075857</v>
      </c>
      <c r="N29">
        <v>0.14898224852070999</v>
      </c>
      <c r="O29">
        <v>0.14898224852070999</v>
      </c>
      <c r="P29">
        <v>0.151654437869822</v>
      </c>
      <c r="Q29">
        <v>0.151654437869822</v>
      </c>
      <c r="R29">
        <v>0.151654437869822</v>
      </c>
      <c r="S29">
        <v>0.14898224852070999</v>
      </c>
      <c r="T29">
        <v>0.14898224852070999</v>
      </c>
      <c r="U29">
        <v>0.151654437869822</v>
      </c>
      <c r="V29">
        <v>0.14898224852070999</v>
      </c>
      <c r="W29">
        <v>0.14898224852070999</v>
      </c>
      <c r="X29">
        <v>0.14898224852070999</v>
      </c>
      <c r="Y29">
        <v>0.14898224852070999</v>
      </c>
      <c r="Z29">
        <v>0.14898224852070999</v>
      </c>
      <c r="AA29">
        <v>0.14898224852070999</v>
      </c>
      <c r="AB29">
        <v>0.14898224852070999</v>
      </c>
      <c r="AC29">
        <v>0.151654437869822</v>
      </c>
      <c r="AD29">
        <v>0.151654437869822</v>
      </c>
      <c r="AE29">
        <v>0.151654437869822</v>
      </c>
      <c r="AF29">
        <v>0.151654437869822</v>
      </c>
      <c r="AG29">
        <v>0.14898224852070999</v>
      </c>
    </row>
    <row r="30" spans="1:33" x14ac:dyDescent="0.3">
      <c r="A30" t="s">
        <v>50</v>
      </c>
      <c r="B30">
        <v>28</v>
      </c>
      <c r="C30" t="str">
        <f>LEFT(Table13458910[[#This Row],[Contingency id]])</f>
        <v>C</v>
      </c>
      <c r="D30">
        <v>19.871794871794801</v>
      </c>
      <c r="E30" s="1">
        <v>1.03311258278145</v>
      </c>
      <c r="F30">
        <v>156</v>
      </c>
      <c r="G30">
        <v>151</v>
      </c>
      <c r="H30" s="1">
        <v>0.149808974358974</v>
      </c>
      <c r="I30" s="2">
        <f>AVERAGE(Table13458910[[#This Row],[Estimated costs 1]:[Estimated costs 20]])</f>
        <v>0.14979108974358935</v>
      </c>
      <c r="J30" s="2">
        <f>_xlfn.STDEV.P(Table13458910[[#This Row],[Estimated costs 1]:[Estimated costs 20]])</f>
        <v>1.0761862176920322E-4</v>
      </c>
      <c r="K30" s="2">
        <f>Table13458910[[#This Row],[Dev]]/Table13458910[[#This Row],[Mean]]*100</f>
        <v>7.1845810023428991E-2</v>
      </c>
      <c r="L30" s="2">
        <f>Table13458910[[#This Row],[Estimated costs 1]]-Table13458910[[#This Row],[Actual cost]]</f>
        <v>9.6153846153995692E-5</v>
      </c>
      <c r="M30" s="2">
        <f>Table13458910[[#This Row],[Diff 1]]/Table13458910[[#This Row],[Actual cost]]*100</f>
        <v>6.4184303086937053E-2</v>
      </c>
      <c r="N30">
        <v>0.149905128205128</v>
      </c>
      <c r="O30">
        <v>0.14971282051282001</v>
      </c>
      <c r="P30">
        <v>0.14971282051282001</v>
      </c>
      <c r="Q30">
        <v>0.149685897435897</v>
      </c>
      <c r="R30">
        <v>0.149932051282051</v>
      </c>
      <c r="S30">
        <v>0.149932051282051</v>
      </c>
      <c r="T30">
        <v>0.149905128205128</v>
      </c>
      <c r="U30">
        <v>0.149932051282051</v>
      </c>
      <c r="V30">
        <v>0.149685897435897</v>
      </c>
      <c r="W30">
        <v>0.14971282051282001</v>
      </c>
      <c r="X30">
        <v>0.149932051282051</v>
      </c>
      <c r="Y30">
        <v>0.149685897435897</v>
      </c>
      <c r="Z30">
        <v>0.149685897435897</v>
      </c>
      <c r="AA30">
        <v>0.14971282051282001</v>
      </c>
      <c r="AB30">
        <v>0.14971282051282001</v>
      </c>
      <c r="AC30">
        <v>0.14971282051282001</v>
      </c>
      <c r="AD30">
        <v>0.14971282051282001</v>
      </c>
      <c r="AE30">
        <v>0.149932051282051</v>
      </c>
      <c r="AF30">
        <v>0.149905128205128</v>
      </c>
      <c r="AG30">
        <v>0.14971282051282001</v>
      </c>
    </row>
    <row r="31" spans="1:33" x14ac:dyDescent="0.3">
      <c r="A31" t="s">
        <v>51</v>
      </c>
      <c r="B31">
        <v>29</v>
      </c>
      <c r="C31" t="str">
        <f>LEFT(Table13458910[[#This Row],[Contingency id]])</f>
        <v>C</v>
      </c>
      <c r="D31">
        <v>18.681318681318601</v>
      </c>
      <c r="E31" s="1">
        <v>1.0224719101123501</v>
      </c>
      <c r="F31">
        <v>182</v>
      </c>
      <c r="G31">
        <v>178</v>
      </c>
      <c r="H31" s="1">
        <v>0.14589175824175801</v>
      </c>
      <c r="I31" s="2">
        <f>AVERAGE(Table13458910[[#This Row],[Estimated costs 1]:[Estimated costs 20]])</f>
        <v>0.14589175824175801</v>
      </c>
      <c r="J31" s="2">
        <f>_xlfn.STDEV.P(Table13458910[[#This Row],[Estimated costs 1]:[Estimated costs 20]])</f>
        <v>0</v>
      </c>
      <c r="K31" s="2">
        <f>Table13458910[[#This Row],[Dev]]/Table13458910[[#This Row],[Mean]]*100</f>
        <v>0</v>
      </c>
      <c r="L31" s="2">
        <f>Table13458910[[#This Row],[Estimated costs 1]]-Table13458910[[#This Row],[Actual cost]]</f>
        <v>0</v>
      </c>
      <c r="M31" s="2">
        <f>Table13458910[[#This Row],[Diff 1]]/Table13458910[[#This Row],[Actual cost]]*100</f>
        <v>0</v>
      </c>
      <c r="N31">
        <v>0.14589175824175801</v>
      </c>
      <c r="O31">
        <v>0.14589175824175801</v>
      </c>
      <c r="P31">
        <v>0.14589175824175801</v>
      </c>
      <c r="Q31">
        <v>0.14589175824175801</v>
      </c>
      <c r="R31">
        <v>0.14589175824175801</v>
      </c>
      <c r="S31">
        <v>0.14589175824175801</v>
      </c>
      <c r="T31">
        <v>0.14589175824175801</v>
      </c>
      <c r="U31">
        <v>0.14589175824175801</v>
      </c>
      <c r="V31">
        <v>0.14589175824175801</v>
      </c>
      <c r="W31">
        <v>0.14589175824175801</v>
      </c>
      <c r="X31">
        <v>0.14589175824175801</v>
      </c>
      <c r="Y31">
        <v>0.14589175824175801</v>
      </c>
      <c r="Z31">
        <v>0.14589175824175801</v>
      </c>
      <c r="AA31">
        <v>0.14589175824175801</v>
      </c>
      <c r="AB31">
        <v>0.14589175824175801</v>
      </c>
      <c r="AC31">
        <v>0.14589175824175801</v>
      </c>
      <c r="AD31">
        <v>0.14589175824175801</v>
      </c>
      <c r="AE31">
        <v>0.14589175824175801</v>
      </c>
      <c r="AF31">
        <v>0.14589175824175801</v>
      </c>
      <c r="AG31">
        <v>0.14589175824175801</v>
      </c>
    </row>
    <row r="32" spans="1:33" x14ac:dyDescent="0.3">
      <c r="A32" t="s">
        <v>52</v>
      </c>
      <c r="B32">
        <v>30</v>
      </c>
      <c r="C32" t="str">
        <f>LEFT(Table13458910[[#This Row],[Contingency id]])</f>
        <v>C</v>
      </c>
      <c r="D32">
        <v>16.470588235294102</v>
      </c>
      <c r="E32" s="1">
        <v>1.0119047619047601</v>
      </c>
      <c r="F32">
        <v>170</v>
      </c>
      <c r="G32">
        <v>168</v>
      </c>
      <c r="H32" s="1">
        <v>0.13615764705882299</v>
      </c>
      <c r="I32" s="2">
        <f>AVERAGE(Table13458910[[#This Row],[Estimated costs 1]:[Estimated costs 20]])</f>
        <v>0.13615764705882299</v>
      </c>
      <c r="J32" s="2">
        <f>_xlfn.STDEV.P(Table13458910[[#This Row],[Estimated costs 1]:[Estimated costs 20]])</f>
        <v>0</v>
      </c>
      <c r="K32" s="2">
        <f>Table13458910[[#This Row],[Dev]]/Table13458910[[#This Row],[Mean]]*100</f>
        <v>0</v>
      </c>
      <c r="L32" s="2">
        <f>Table13458910[[#This Row],[Estimated costs 1]]-Table13458910[[#This Row],[Actual cost]]</f>
        <v>0</v>
      </c>
      <c r="M32" s="2">
        <f>Table13458910[[#This Row],[Diff 1]]/Table13458910[[#This Row],[Actual cost]]*100</f>
        <v>0</v>
      </c>
      <c r="N32">
        <v>0.13615764705882299</v>
      </c>
      <c r="O32">
        <v>0.13615764705882299</v>
      </c>
      <c r="P32">
        <v>0.13615764705882299</v>
      </c>
      <c r="Q32">
        <v>0.13615764705882299</v>
      </c>
      <c r="R32">
        <v>0.13615764705882299</v>
      </c>
      <c r="S32">
        <v>0.13615764705882299</v>
      </c>
      <c r="T32">
        <v>0.13615764705882299</v>
      </c>
      <c r="U32">
        <v>0.13615764705882299</v>
      </c>
      <c r="V32">
        <v>0.13615764705882299</v>
      </c>
      <c r="W32">
        <v>0.13615764705882299</v>
      </c>
      <c r="X32">
        <v>0.13615764705882299</v>
      </c>
      <c r="Y32">
        <v>0.13615764705882299</v>
      </c>
      <c r="Z32">
        <v>0.13615764705882299</v>
      </c>
      <c r="AA32">
        <v>0.13615764705882299</v>
      </c>
      <c r="AB32">
        <v>0.13615764705882299</v>
      </c>
      <c r="AC32">
        <v>0.13615764705882299</v>
      </c>
      <c r="AD32">
        <v>0.13615764705882299</v>
      </c>
      <c r="AE32">
        <v>0.13615764705882299</v>
      </c>
      <c r="AF32">
        <v>0.13615764705882299</v>
      </c>
      <c r="AG32">
        <v>0.13615764705882299</v>
      </c>
    </row>
    <row r="33" spans="1:33" hidden="1" x14ac:dyDescent="0.3">
      <c r="A33" t="s">
        <v>53</v>
      </c>
      <c r="B33">
        <v>31</v>
      </c>
      <c r="C33" t="str">
        <f>LEFT(Table13458910[[#This Row],[Contingency id]])</f>
        <v>A</v>
      </c>
      <c r="D33">
        <v>25.274725274725199</v>
      </c>
      <c r="E33" s="1">
        <v>1.0224719101123501</v>
      </c>
      <c r="F33">
        <v>91</v>
      </c>
      <c r="G33">
        <v>89</v>
      </c>
      <c r="H33" s="1">
        <v>0.130953846153846</v>
      </c>
      <c r="I33" s="2">
        <f>AVERAGE(Table13458910[[#This Row],[Estimated costs 1]:[Estimated costs 20]])</f>
        <v>0.130953846153846</v>
      </c>
      <c r="J33" s="2">
        <f>_xlfn.STDEV.P(Table13458910[[#This Row],[Estimated costs 1]:[Estimated costs 20]])</f>
        <v>0</v>
      </c>
      <c r="K33" s="2">
        <f>Table13458910[[#This Row],[Dev]]/Table13458910[[#This Row],[Mean]]*100</f>
        <v>0</v>
      </c>
      <c r="L33" s="2">
        <f>Table13458910[[#This Row],[Estimated costs 1]]-Table13458910[[#This Row],[Actual cost]]</f>
        <v>0</v>
      </c>
      <c r="M33" s="2">
        <f>Table13458910[[#This Row],[Diff 1]]/Table13458910[[#This Row],[Actual cost]]*100</f>
        <v>0</v>
      </c>
      <c r="N33">
        <v>0.130953846153846</v>
      </c>
      <c r="O33">
        <v>0.130953846153846</v>
      </c>
      <c r="P33">
        <v>0.130953846153846</v>
      </c>
      <c r="Q33">
        <v>0.130953846153846</v>
      </c>
      <c r="R33">
        <v>0.130953846153846</v>
      </c>
      <c r="S33">
        <v>0.130953846153846</v>
      </c>
      <c r="T33">
        <v>0.130953846153846</v>
      </c>
      <c r="U33">
        <v>0.130953846153846</v>
      </c>
      <c r="V33">
        <v>0.130953846153846</v>
      </c>
      <c r="W33">
        <v>0.130953846153846</v>
      </c>
      <c r="X33">
        <v>0.130953846153846</v>
      </c>
      <c r="Y33">
        <v>0.130953846153846</v>
      </c>
      <c r="Z33">
        <v>0.130953846153846</v>
      </c>
      <c r="AA33">
        <v>0.130953846153846</v>
      </c>
      <c r="AB33">
        <v>0.130953846153846</v>
      </c>
      <c r="AC33">
        <v>0.130953846153846</v>
      </c>
      <c r="AD33">
        <v>0.130953846153846</v>
      </c>
      <c r="AE33">
        <v>0.130953846153846</v>
      </c>
      <c r="AF33">
        <v>0.130953846153846</v>
      </c>
      <c r="AG33">
        <v>0.130953846153846</v>
      </c>
    </row>
    <row r="34" spans="1:33" hidden="1" x14ac:dyDescent="0.3">
      <c r="A34" t="s">
        <v>54</v>
      </c>
      <c r="B34">
        <v>32</v>
      </c>
      <c r="C34" t="str">
        <f>LEFT(Table13458910[[#This Row],[Contingency id]])</f>
        <v>B</v>
      </c>
      <c r="D34">
        <v>4.6666666666666599</v>
      </c>
      <c r="E34" s="1">
        <v>1.15830115830115</v>
      </c>
      <c r="F34">
        <v>1200</v>
      </c>
      <c r="G34">
        <v>1036</v>
      </c>
      <c r="H34" s="1">
        <v>0.124539916666666</v>
      </c>
      <c r="I34" s="2">
        <f>AVERAGE(Table13458910[[#This Row],[Estimated costs 1]:[Estimated costs 20]])</f>
        <v>0.12495341666666622</v>
      </c>
      <c r="J34" s="2">
        <f>_xlfn.STDEV.P(Table13458910[[#This Row],[Estimated costs 1]:[Estimated costs 20]])</f>
        <v>8.1858769974063293E-3</v>
      </c>
      <c r="K34" s="2">
        <f>Table13458910[[#This Row],[Dev]]/Table13458910[[#This Row],[Mean]]*100</f>
        <v>6.5511429905462295</v>
      </c>
      <c r="L34" s="2">
        <f>Table13458910[[#This Row],[Estimated costs 1]]-Table13458910[[#This Row],[Actual cost]]</f>
        <v>-4.7105000000000063E-3</v>
      </c>
      <c r="M34" s="2">
        <f>Table13458910[[#This Row],[Diff 1]]/Table13458910[[#This Row],[Actual cost]]*100</f>
        <v>-3.7823214645371652</v>
      </c>
      <c r="N34">
        <v>0.11982941666666599</v>
      </c>
      <c r="O34">
        <v>0.119331083333333</v>
      </c>
      <c r="P34">
        <v>0.12372775</v>
      </c>
      <c r="Q34">
        <v>0.135116083333333</v>
      </c>
      <c r="R34">
        <v>0.135844416666666</v>
      </c>
      <c r="S34">
        <v>0.121989416666666</v>
      </c>
      <c r="T34">
        <v>0.12350441666666601</v>
      </c>
      <c r="U34">
        <v>0.13951941666666601</v>
      </c>
      <c r="V34">
        <v>0.135996583333333</v>
      </c>
      <c r="W34">
        <v>0.121936083333333</v>
      </c>
      <c r="X34">
        <v>0.11510941666666601</v>
      </c>
      <c r="Y34">
        <v>0.12179941666666599</v>
      </c>
      <c r="Z34">
        <v>0.12386791666666599</v>
      </c>
      <c r="AA34">
        <v>0.128974916666666</v>
      </c>
      <c r="AB34">
        <v>0.13335325000000001</v>
      </c>
      <c r="AC34">
        <v>0.131004916666666</v>
      </c>
      <c r="AD34">
        <v>0.10603124999999999</v>
      </c>
      <c r="AE34">
        <v>0.12657158333333299</v>
      </c>
      <c r="AF34">
        <v>0.119999916666666</v>
      </c>
      <c r="AG34">
        <v>0.115561083333333</v>
      </c>
    </row>
    <row r="35" spans="1:33" hidden="1" x14ac:dyDescent="0.3">
      <c r="A35" t="s">
        <v>55</v>
      </c>
      <c r="B35">
        <v>33</v>
      </c>
      <c r="C35" t="str">
        <f>LEFT(Table13458910[[#This Row],[Contingency id]])</f>
        <v>A</v>
      </c>
      <c r="D35">
        <v>1.02827763496143</v>
      </c>
      <c r="E35" s="1">
        <v>1.0513513513513499</v>
      </c>
      <c r="F35">
        <v>389</v>
      </c>
      <c r="G35">
        <v>370</v>
      </c>
      <c r="H35" s="1">
        <v>0.121043701799485</v>
      </c>
      <c r="I35" s="2">
        <f>AVERAGE(Table13458910[[#This Row],[Estimated costs 1]:[Estimated costs 20]])</f>
        <v>0.12104370179948501</v>
      </c>
      <c r="J35" s="2">
        <f>_xlfn.STDEV.P(Table13458910[[#This Row],[Estimated costs 1]:[Estimated costs 20]])</f>
        <v>1.3877787807814457E-17</v>
      </c>
      <c r="K35" s="2">
        <f>Table13458910[[#This Row],[Dev]]/Table13458910[[#This Row],[Mean]]*100</f>
        <v>1.1465105248353781E-14</v>
      </c>
      <c r="L35" s="2">
        <f>Table13458910[[#This Row],[Estimated costs 1]]-Table13458910[[#This Row],[Actual cost]]</f>
        <v>0</v>
      </c>
      <c r="M35" s="2">
        <f>Table13458910[[#This Row],[Diff 1]]/Table13458910[[#This Row],[Actual cost]]*100</f>
        <v>0</v>
      </c>
      <c r="N35">
        <v>0.121043701799485</v>
      </c>
      <c r="O35">
        <v>0.121043701799485</v>
      </c>
      <c r="P35">
        <v>0.121043701799485</v>
      </c>
      <c r="Q35">
        <v>0.121043701799485</v>
      </c>
      <c r="R35">
        <v>0.121043701799485</v>
      </c>
      <c r="S35">
        <v>0.121043701799485</v>
      </c>
      <c r="T35">
        <v>0.121043701799485</v>
      </c>
      <c r="U35">
        <v>0.121043701799485</v>
      </c>
      <c r="V35">
        <v>0.121043701799485</v>
      </c>
      <c r="W35">
        <v>0.121043701799485</v>
      </c>
      <c r="X35">
        <v>0.121043701799485</v>
      </c>
      <c r="Y35">
        <v>0.121043701799485</v>
      </c>
      <c r="Z35">
        <v>0.121043701799485</v>
      </c>
      <c r="AA35">
        <v>0.121043701799485</v>
      </c>
      <c r="AB35">
        <v>0.121043701799485</v>
      </c>
      <c r="AC35">
        <v>0.121043701799485</v>
      </c>
      <c r="AD35">
        <v>0.121043701799485</v>
      </c>
      <c r="AE35">
        <v>0.121043701799485</v>
      </c>
      <c r="AF35">
        <v>0.121043701799485</v>
      </c>
      <c r="AG35">
        <v>0.121043701799485</v>
      </c>
    </row>
    <row r="36" spans="1:33" hidden="1" x14ac:dyDescent="0.3">
      <c r="A36" t="s">
        <v>56</v>
      </c>
      <c r="B36">
        <v>34</v>
      </c>
      <c r="C36" t="str">
        <f>LEFT(Table13458910[[#This Row],[Contingency id]])</f>
        <v>A</v>
      </c>
      <c r="D36">
        <v>18.348623853210999</v>
      </c>
      <c r="E36" s="1">
        <v>1</v>
      </c>
      <c r="F36">
        <v>109</v>
      </c>
      <c r="G36">
        <v>109</v>
      </c>
      <c r="H36" s="1">
        <v>0.11618954128440299</v>
      </c>
      <c r="I36" s="2">
        <f>AVERAGE(Table13458910[[#This Row],[Estimated costs 1]:[Estimated costs 20]])</f>
        <v>0.11618954128440298</v>
      </c>
      <c r="J36" s="2">
        <f>_xlfn.STDEV.P(Table13458910[[#This Row],[Estimated costs 1]:[Estimated costs 20]])</f>
        <v>1.3877787807814457E-17</v>
      </c>
      <c r="K36" s="2">
        <f>Table13458910[[#This Row],[Dev]]/Table13458910[[#This Row],[Mean]]*100</f>
        <v>1.1944093809480752E-14</v>
      </c>
      <c r="L36" s="2">
        <f>Table13458910[[#This Row],[Estimated costs 1]]-Table13458910[[#This Row],[Actual cost]]</f>
        <v>0</v>
      </c>
      <c r="M36" s="2">
        <f>Table13458910[[#This Row],[Diff 1]]/Table13458910[[#This Row],[Actual cost]]*100</f>
        <v>0</v>
      </c>
      <c r="N36">
        <v>0.11618954128440299</v>
      </c>
      <c r="O36">
        <v>0.11618954128440299</v>
      </c>
      <c r="P36">
        <v>0.11618954128440299</v>
      </c>
      <c r="Q36">
        <v>0.11618954128440299</v>
      </c>
      <c r="R36">
        <v>0.11618954128440299</v>
      </c>
      <c r="S36">
        <v>0.11618954128440299</v>
      </c>
      <c r="T36">
        <v>0.11618954128440299</v>
      </c>
      <c r="U36">
        <v>0.11618954128440299</v>
      </c>
      <c r="V36">
        <v>0.11618954128440299</v>
      </c>
      <c r="W36">
        <v>0.11618954128440299</v>
      </c>
      <c r="X36">
        <v>0.11618954128440299</v>
      </c>
      <c r="Y36">
        <v>0.11618954128440299</v>
      </c>
      <c r="Z36">
        <v>0.11618954128440299</v>
      </c>
      <c r="AA36">
        <v>0.11618954128440299</v>
      </c>
      <c r="AB36">
        <v>0.11618954128440299</v>
      </c>
      <c r="AC36">
        <v>0.11618954128440299</v>
      </c>
      <c r="AD36">
        <v>0.11618954128440299</v>
      </c>
      <c r="AE36">
        <v>0.11618954128440299</v>
      </c>
      <c r="AF36">
        <v>0.11618954128440299</v>
      </c>
      <c r="AG36">
        <v>0.11618954128440299</v>
      </c>
    </row>
    <row r="37" spans="1:33" hidden="1" x14ac:dyDescent="0.3">
      <c r="A37" t="s">
        <v>57</v>
      </c>
      <c r="B37">
        <v>35</v>
      </c>
      <c r="C37" t="str">
        <f>LEFT(Table13458910[[#This Row],[Contingency id]])</f>
        <v>A</v>
      </c>
      <c r="D37">
        <v>4.9450549450549399</v>
      </c>
      <c r="E37" s="1">
        <v>1.0753323485967501</v>
      </c>
      <c r="F37">
        <v>728</v>
      </c>
      <c r="G37">
        <v>677</v>
      </c>
      <c r="H37" s="1">
        <v>0.10609876373626299</v>
      </c>
      <c r="I37" s="2">
        <f>AVERAGE(Table13458910[[#This Row],[Estimated costs 1]:[Estimated costs 20]])</f>
        <v>0.10784421703296665</v>
      </c>
      <c r="J37" s="2">
        <f>_xlfn.STDEV.P(Table13458910[[#This Row],[Estimated costs 1]:[Estimated costs 20]])</f>
        <v>1.8812980094565727E-2</v>
      </c>
      <c r="K37" s="2">
        <f>Table13458910[[#This Row],[Dev]]/Table13458910[[#This Row],[Mean]]*100</f>
        <v>17.444588696689067</v>
      </c>
      <c r="L37" s="2">
        <f>Table13458910[[#This Row],[Estimated costs 1]]-Table13458910[[#This Row],[Actual cost]]</f>
        <v>3.4753983516483997E-2</v>
      </c>
      <c r="M37" s="2">
        <f>Table13458910[[#This Row],[Diff 1]]/Table13458910[[#This Row],[Actual cost]]*100</f>
        <v>32.756256805097529</v>
      </c>
      <c r="N37">
        <v>0.14085274725274699</v>
      </c>
      <c r="O37">
        <v>0.10597403846153799</v>
      </c>
      <c r="P37">
        <v>8.9073901098900995E-2</v>
      </c>
      <c r="Q37">
        <v>0.13676304945054901</v>
      </c>
      <c r="R37">
        <v>0.109025412087912</v>
      </c>
      <c r="S37">
        <v>0.104158653846153</v>
      </c>
      <c r="T37">
        <v>8.06449175824175E-2</v>
      </c>
      <c r="U37">
        <v>0.135000961538461</v>
      </c>
      <c r="V37">
        <v>8.0648763736263701E-2</v>
      </c>
      <c r="W37">
        <v>0.105770054945054</v>
      </c>
      <c r="X37">
        <v>8.7812774725274698E-2</v>
      </c>
      <c r="Y37">
        <v>8.6706868131868106E-2</v>
      </c>
      <c r="Z37">
        <v>0.11606140109890099</v>
      </c>
      <c r="AA37">
        <v>0.108592719780219</v>
      </c>
      <c r="AB37">
        <v>0.110762499999999</v>
      </c>
      <c r="AC37">
        <v>8.4782280219780196E-2</v>
      </c>
      <c r="AD37">
        <v>0.13945151098901001</v>
      </c>
      <c r="AE37">
        <v>0.117672802197802</v>
      </c>
      <c r="AF37">
        <v>0.11050851648351601</v>
      </c>
      <c r="AG37">
        <v>0.106620467032967</v>
      </c>
    </row>
    <row r="38" spans="1:33" hidden="1" x14ac:dyDescent="0.3">
      <c r="A38" t="s">
        <v>58</v>
      </c>
      <c r="B38">
        <v>36</v>
      </c>
      <c r="C38" t="str">
        <f>LEFT(Table13458910[[#This Row],[Contingency id]])</f>
        <v>A</v>
      </c>
      <c r="D38">
        <v>11.363636363636299</v>
      </c>
      <c r="E38" s="1">
        <v>1.03125</v>
      </c>
      <c r="F38">
        <v>132</v>
      </c>
      <c r="G38">
        <v>128</v>
      </c>
      <c r="H38" s="1">
        <v>0.10439924242424201</v>
      </c>
      <c r="I38" s="2">
        <f>AVERAGE(Table13458910[[#This Row],[Estimated costs 1]:[Estimated costs 20]])</f>
        <v>0.10439742424242382</v>
      </c>
      <c r="J38" s="2">
        <f>_xlfn.STDEV.P(Table13458910[[#This Row],[Estimated costs 1]:[Estimated costs 20]])</f>
        <v>8.907235428391725E-6</v>
      </c>
      <c r="K38" s="2">
        <f>Table13458910[[#This Row],[Dev]]/Table13458910[[#This Row],[Mean]]*100</f>
        <v>8.5320452042073527E-3</v>
      </c>
      <c r="L38" s="2">
        <f>Table13458910[[#This Row],[Estimated costs 1]]-Table13458910[[#This Row],[Actual cost]]</f>
        <v>-9.0909090910001877E-6</v>
      </c>
      <c r="M38" s="2">
        <f>Table13458910[[#This Row],[Diff 1]]/Table13458910[[#This Row],[Actual cost]]*100</f>
        <v>-8.7078305166793379E-3</v>
      </c>
      <c r="N38">
        <v>0.10439015151515101</v>
      </c>
      <c r="O38">
        <v>0.10440833333333301</v>
      </c>
      <c r="P38">
        <v>0.10439015151515101</v>
      </c>
      <c r="Q38">
        <v>0.10439015151515101</v>
      </c>
      <c r="R38">
        <v>0.10440833333333301</v>
      </c>
      <c r="S38">
        <v>0.10439015151515101</v>
      </c>
      <c r="T38">
        <v>0.10439015151515101</v>
      </c>
      <c r="U38">
        <v>0.10439015151515101</v>
      </c>
      <c r="V38">
        <v>0.10439015151515101</v>
      </c>
      <c r="W38">
        <v>0.10440833333333301</v>
      </c>
      <c r="X38">
        <v>0.10440833333333301</v>
      </c>
      <c r="Y38">
        <v>0.10439015151515101</v>
      </c>
      <c r="Z38">
        <v>0.10439015151515101</v>
      </c>
      <c r="AA38">
        <v>0.10440833333333301</v>
      </c>
      <c r="AB38">
        <v>0.10440833333333301</v>
      </c>
      <c r="AC38">
        <v>0.10440833333333301</v>
      </c>
      <c r="AD38">
        <v>0.10440833333333301</v>
      </c>
      <c r="AE38">
        <v>0.10439015151515101</v>
      </c>
      <c r="AF38">
        <v>0.10439015151515101</v>
      </c>
      <c r="AG38">
        <v>0.10439015151515101</v>
      </c>
    </row>
    <row r="39" spans="1:33" hidden="1" x14ac:dyDescent="0.3">
      <c r="A39" t="s">
        <v>59</v>
      </c>
      <c r="B39">
        <v>37</v>
      </c>
      <c r="C39" t="str">
        <f>LEFT(Table13458910[[#This Row],[Contingency id]])</f>
        <v>B</v>
      </c>
      <c r="D39">
        <v>28.378378378378301</v>
      </c>
      <c r="E39" s="1">
        <v>1.0206896551724101</v>
      </c>
      <c r="F39">
        <v>148</v>
      </c>
      <c r="G39">
        <v>145</v>
      </c>
      <c r="H39" s="1">
        <v>9.41722972972973E-2</v>
      </c>
      <c r="I39" s="2">
        <f>AVERAGE(Table13458910[[#This Row],[Estimated costs 1]:[Estimated costs 20]])</f>
        <v>9.4449810810810803E-2</v>
      </c>
      <c r="J39" s="2">
        <f>_xlfn.STDEV.P(Table13458910[[#This Row],[Estimated costs 1]:[Estimated costs 20]])</f>
        <v>9.3691117900318751E-4</v>
      </c>
      <c r="K39" s="2">
        <f>Table13458910[[#This Row],[Dev]]/Table13458910[[#This Row],[Mean]]*100</f>
        <v>0.99196723737211334</v>
      </c>
      <c r="L39" s="2">
        <f>Table13458910[[#This Row],[Estimated costs 1]]-Table13458910[[#This Row],[Actual cost]]</f>
        <v>-9.4148648648649524E-4</v>
      </c>
      <c r="M39" s="2">
        <f>Table13458910[[#This Row],[Diff 1]]/Table13458910[[#This Row],[Actual cost]]*100</f>
        <v>-0.99974887892377606</v>
      </c>
      <c r="N39">
        <v>9.3230810810810805E-2</v>
      </c>
      <c r="O39">
        <v>9.5113783783783795E-2</v>
      </c>
      <c r="P39">
        <v>9.5113783783783795E-2</v>
      </c>
      <c r="Q39">
        <v>9.3132162162162094E-2</v>
      </c>
      <c r="R39">
        <v>9.3230810810810805E-2</v>
      </c>
      <c r="S39">
        <v>9.5113783783783795E-2</v>
      </c>
      <c r="T39">
        <v>9.5113783783783795E-2</v>
      </c>
      <c r="U39">
        <v>9.5212432432432395E-2</v>
      </c>
      <c r="V39">
        <v>9.5212432432432395E-2</v>
      </c>
      <c r="W39">
        <v>9.3132162162162094E-2</v>
      </c>
      <c r="X39">
        <v>9.5113783783783698E-2</v>
      </c>
      <c r="Y39">
        <v>9.5113783783783795E-2</v>
      </c>
      <c r="Z39">
        <v>9.3132162162162094E-2</v>
      </c>
      <c r="AA39">
        <v>9.5113783783783698E-2</v>
      </c>
      <c r="AB39">
        <v>9.3132162162162094E-2</v>
      </c>
      <c r="AC39">
        <v>9.5113783783783698E-2</v>
      </c>
      <c r="AD39">
        <v>9.5113783783783795E-2</v>
      </c>
      <c r="AE39">
        <v>9.5212432432432395E-2</v>
      </c>
      <c r="AF39">
        <v>9.3230810810810805E-2</v>
      </c>
      <c r="AG39">
        <v>9.5113783783783795E-2</v>
      </c>
    </row>
    <row r="40" spans="1:33" hidden="1" x14ac:dyDescent="0.3">
      <c r="A40" t="s">
        <v>60</v>
      </c>
      <c r="B40">
        <v>38</v>
      </c>
      <c r="C40" t="str">
        <f>LEFT(Table13458910[[#This Row],[Contingency id]])</f>
        <v>A</v>
      </c>
      <c r="D40">
        <v>3.9562289562289501</v>
      </c>
      <c r="E40" s="1">
        <v>1.12181303116147</v>
      </c>
      <c r="F40">
        <v>1188</v>
      </c>
      <c r="G40">
        <v>1059</v>
      </c>
      <c r="H40" s="1">
        <v>9.2878787878787797E-2</v>
      </c>
      <c r="I40" s="2">
        <f>AVERAGE(Table13458910[[#This Row],[Estimated costs 1]:[Estimated costs 20]])</f>
        <v>9.1398063973063909E-2</v>
      </c>
      <c r="J40" s="2">
        <f>_xlfn.STDEV.P(Table13458910[[#This Row],[Estimated costs 1]:[Estimated costs 20]])</f>
        <v>5.4235121712529659E-3</v>
      </c>
      <c r="K40" s="2">
        <f>Table13458910[[#This Row],[Dev]]/Table13458910[[#This Row],[Mean]]*100</f>
        <v>5.9339464486374016</v>
      </c>
      <c r="L40" s="2">
        <f>Table13458910[[#This Row],[Estimated costs 1]]-Table13458910[[#This Row],[Actual cost]]</f>
        <v>1.590909090909004E-4</v>
      </c>
      <c r="M40" s="2">
        <f>Table13458910[[#This Row],[Diff 1]]/Table13458910[[#This Row],[Actual cost]]*100</f>
        <v>0.17128874388253568</v>
      </c>
      <c r="N40">
        <v>9.3037878787878697E-2</v>
      </c>
      <c r="O40">
        <v>8.9271885521885502E-2</v>
      </c>
      <c r="P40">
        <v>8.3188552188552103E-2</v>
      </c>
      <c r="Q40">
        <v>8.9199494949494904E-2</v>
      </c>
      <c r="R40">
        <v>8.8792087542087506E-2</v>
      </c>
      <c r="S40">
        <v>8.5283670033670003E-2</v>
      </c>
      <c r="T40">
        <v>9.12373737373737E-2</v>
      </c>
      <c r="U40">
        <v>8.84621212121212E-2</v>
      </c>
      <c r="V40">
        <v>8.87331649831649E-2</v>
      </c>
      <c r="W40">
        <v>9.36035353535353E-2</v>
      </c>
      <c r="X40">
        <v>9.6840909090909005E-2</v>
      </c>
      <c r="Y40">
        <v>9.2586700336700301E-2</v>
      </c>
      <c r="Z40">
        <v>8.1724747474747395E-2</v>
      </c>
      <c r="AA40">
        <v>9.2877946127946101E-2</v>
      </c>
      <c r="AB40">
        <v>0.10644444444444399</v>
      </c>
      <c r="AC40">
        <v>9.32129629629629E-2</v>
      </c>
      <c r="AD40">
        <v>9.8870370370370303E-2</v>
      </c>
      <c r="AE40">
        <v>9.27685185185185E-2</v>
      </c>
      <c r="AF40">
        <v>9.4745791245791203E-2</v>
      </c>
      <c r="AG40">
        <v>8.7079124579124506E-2</v>
      </c>
    </row>
    <row r="41" spans="1:33" x14ac:dyDescent="0.3">
      <c r="A41" t="s">
        <v>61</v>
      </c>
      <c r="B41">
        <v>39</v>
      </c>
      <c r="C41" t="str">
        <f>LEFT(Table13458910[[#This Row],[Contingency id]])</f>
        <v>C</v>
      </c>
      <c r="D41">
        <v>20</v>
      </c>
      <c r="E41" s="1">
        <v>1.02941176470588</v>
      </c>
      <c r="F41">
        <v>140</v>
      </c>
      <c r="G41">
        <v>136</v>
      </c>
      <c r="H41" s="1">
        <v>8.9756142857142798E-2</v>
      </c>
      <c r="I41" s="2">
        <f>AVERAGE(Table13458910[[#This Row],[Estimated costs 1]:[Estimated costs 20]])</f>
        <v>8.9947571428571377E-2</v>
      </c>
      <c r="J41" s="2">
        <f>_xlfn.STDEV.P(Table13458910[[#This Row],[Estimated costs 1]:[Estimated costs 20]])</f>
        <v>1.9046902367469455E-3</v>
      </c>
      <c r="K41" s="2">
        <f>Table13458910[[#This Row],[Dev]]/Table13458910[[#This Row],[Mean]]*100</f>
        <v>2.1175560457010079</v>
      </c>
      <c r="L41" s="2">
        <f>Table13458910[[#This Row],[Estimated costs 1]]-Table13458910[[#This Row],[Actual cost]]</f>
        <v>-1.9142857142857017E-3</v>
      </c>
      <c r="M41" s="2">
        <f>Table13458910[[#This Row],[Diff 1]]/Table13458910[[#This Row],[Actual cost]]*100</f>
        <v>-2.1327628988385867</v>
      </c>
      <c r="N41">
        <v>8.7841857142857097E-2</v>
      </c>
      <c r="O41">
        <v>8.7841857142857097E-2</v>
      </c>
      <c r="P41">
        <v>9.16704285714285E-2</v>
      </c>
      <c r="Q41">
        <v>8.7841857142857097E-2</v>
      </c>
      <c r="R41">
        <v>8.7841857142857097E-2</v>
      </c>
      <c r="S41">
        <v>9.16704285714285E-2</v>
      </c>
      <c r="T41">
        <v>9.16704285714285E-2</v>
      </c>
      <c r="U41">
        <v>8.7841857142857097E-2</v>
      </c>
      <c r="V41">
        <v>9.16704285714285E-2</v>
      </c>
      <c r="W41">
        <v>9.16704285714285E-2</v>
      </c>
      <c r="X41">
        <v>9.16704285714285E-2</v>
      </c>
      <c r="Y41">
        <v>9.16704285714285E-2</v>
      </c>
      <c r="Z41">
        <v>9.16704285714285E-2</v>
      </c>
      <c r="AA41">
        <v>9.16704285714285E-2</v>
      </c>
      <c r="AB41">
        <v>8.7841857142857097E-2</v>
      </c>
      <c r="AC41">
        <v>9.16704285714285E-2</v>
      </c>
      <c r="AD41">
        <v>8.7841857142857097E-2</v>
      </c>
      <c r="AE41">
        <v>9.16704285714285E-2</v>
      </c>
      <c r="AF41">
        <v>8.7841857142857097E-2</v>
      </c>
      <c r="AG41">
        <v>8.7841857142857097E-2</v>
      </c>
    </row>
    <row r="42" spans="1:33" hidden="1" x14ac:dyDescent="0.3">
      <c r="A42" t="s">
        <v>62</v>
      </c>
      <c r="B42">
        <v>40</v>
      </c>
      <c r="C42" t="str">
        <f>LEFT(Table13458910[[#This Row],[Contingency id]])</f>
        <v>A</v>
      </c>
      <c r="D42">
        <v>3.1555221637866202</v>
      </c>
      <c r="E42" s="1">
        <v>1.1624454148471599</v>
      </c>
      <c r="F42">
        <v>1331</v>
      </c>
      <c r="G42">
        <v>1145</v>
      </c>
      <c r="H42" s="1">
        <v>8.5193839218632605E-2</v>
      </c>
      <c r="I42" s="2">
        <f>AVERAGE(Table13458910[[#This Row],[Estimated costs 1]:[Estimated costs 20]])</f>
        <v>8.4464800901577736E-2</v>
      </c>
      <c r="J42" s="2">
        <f>_xlfn.STDEV.P(Table13458910[[#This Row],[Estimated costs 1]:[Estimated costs 20]])</f>
        <v>4.3666352451589719E-3</v>
      </c>
      <c r="K42" s="2">
        <f>Table13458910[[#This Row],[Dev]]/Table13458910[[#This Row],[Mean]]*100</f>
        <v>5.1697691802377843</v>
      </c>
      <c r="L42" s="2">
        <f>Table13458910[[#This Row],[Estimated costs 1]]-Table13458910[[#This Row],[Actual cost]]</f>
        <v>-8.5800150262960173E-4</v>
      </c>
      <c r="M42" s="2">
        <f>Table13458910[[#This Row],[Diff 1]]/Table13458910[[#This Row],[Actual cost]]*100</f>
        <v>-1.0071168414276013</v>
      </c>
      <c r="N42">
        <v>8.4335837716003004E-2</v>
      </c>
      <c r="O42">
        <v>7.7865514650638595E-2</v>
      </c>
      <c r="P42">
        <v>9.1134485349361305E-2</v>
      </c>
      <c r="Q42">
        <v>9.1203606311044294E-2</v>
      </c>
      <c r="R42">
        <v>9.0360631104432695E-2</v>
      </c>
      <c r="S42">
        <v>8.0425995492111199E-2</v>
      </c>
      <c r="T42">
        <v>9.1203606311044294E-2</v>
      </c>
      <c r="U42">
        <v>8.4335837716003004E-2</v>
      </c>
      <c r="V42">
        <v>7.8362885048835401E-2</v>
      </c>
      <c r="W42">
        <v>7.8514650638617595E-2</v>
      </c>
      <c r="X42">
        <v>8.7827197595792605E-2</v>
      </c>
      <c r="Y42">
        <v>8.7208114199849696E-2</v>
      </c>
      <c r="Z42">
        <v>8.1518407212622004E-2</v>
      </c>
      <c r="AA42">
        <v>8.12043576258452E-2</v>
      </c>
      <c r="AB42">
        <v>8.3989481592787296E-2</v>
      </c>
      <c r="AC42">
        <v>8.1518407212622004E-2</v>
      </c>
      <c r="AD42">
        <v>8.12043576258452E-2</v>
      </c>
      <c r="AE42">
        <v>8.2424492862509399E-2</v>
      </c>
      <c r="AF42">
        <v>8.6830954169797095E-2</v>
      </c>
      <c r="AG42">
        <v>8.7827197595792605E-2</v>
      </c>
    </row>
    <row r="43" spans="1:33" hidden="1" x14ac:dyDescent="0.3">
      <c r="A43" t="s">
        <v>63</v>
      </c>
      <c r="B43">
        <v>41</v>
      </c>
      <c r="C43" t="str">
        <f>LEFT(Table13458910[[#This Row],[Contingency id]])</f>
        <v>B</v>
      </c>
      <c r="D43">
        <v>3.5593220338983</v>
      </c>
      <c r="E43" s="1">
        <v>1.06306306306306</v>
      </c>
      <c r="F43">
        <v>590</v>
      </c>
      <c r="G43">
        <v>555</v>
      </c>
      <c r="H43" s="1">
        <v>8.0925593220338904E-2</v>
      </c>
      <c r="I43" s="2">
        <f>AVERAGE(Table13458910[[#This Row],[Estimated costs 1]:[Estimated costs 20]])</f>
        <v>7.9935423728813515E-2</v>
      </c>
      <c r="J43" s="2">
        <f>_xlfn.STDEV.P(Table13458910[[#This Row],[Estimated costs 1]:[Estimated costs 20]])</f>
        <v>4.8508200262167411E-3</v>
      </c>
      <c r="K43" s="2">
        <f>Table13458910[[#This Row],[Dev]]/Table13458910[[#This Row],[Mean]]*100</f>
        <v>6.0684234847787701</v>
      </c>
      <c r="L43" s="2">
        <f>Table13458910[[#This Row],[Estimated costs 1]]-Table13458910[[#This Row],[Actual cost]]</f>
        <v>-4.9508474576270972E-3</v>
      </c>
      <c r="M43" s="2">
        <f>Table13458910[[#This Row],[Diff 1]]/Table13458910[[#This Row],[Actual cost]]*100</f>
        <v>-6.117777158762685</v>
      </c>
      <c r="N43">
        <v>7.5974745762711807E-2</v>
      </c>
      <c r="O43">
        <v>8.5876440677966098E-2</v>
      </c>
      <c r="P43">
        <v>7.5974745762711807E-2</v>
      </c>
      <c r="Q43">
        <v>7.5974745762711807E-2</v>
      </c>
      <c r="R43">
        <v>8.5876440677966098E-2</v>
      </c>
      <c r="S43">
        <v>8.5876440677966098E-2</v>
      </c>
      <c r="T43">
        <v>7.5974745762711807E-2</v>
      </c>
      <c r="U43">
        <v>8.5876440677966098E-2</v>
      </c>
      <c r="V43">
        <v>7.5974745762711807E-2</v>
      </c>
      <c r="W43">
        <v>7.5974745762711807E-2</v>
      </c>
      <c r="X43">
        <v>8.5876440677966098E-2</v>
      </c>
      <c r="Y43">
        <v>7.5974745762711807E-2</v>
      </c>
      <c r="Z43">
        <v>8.5876440677966001E-2</v>
      </c>
      <c r="AA43">
        <v>7.5974745762711807E-2</v>
      </c>
      <c r="AB43">
        <v>8.5876440677966098E-2</v>
      </c>
      <c r="AC43">
        <v>7.5974745762711807E-2</v>
      </c>
      <c r="AD43">
        <v>8.5876440677966098E-2</v>
      </c>
      <c r="AE43">
        <v>7.5974745762711807E-2</v>
      </c>
      <c r="AF43">
        <v>7.5974745762711807E-2</v>
      </c>
      <c r="AG43">
        <v>7.5974745762711807E-2</v>
      </c>
    </row>
    <row r="44" spans="1:33" hidden="1" x14ac:dyDescent="0.3">
      <c r="A44" t="s">
        <v>64</v>
      </c>
      <c r="B44">
        <v>42</v>
      </c>
      <c r="C44" t="str">
        <f>LEFT(Table13458910[[#This Row],[Contingency id]])</f>
        <v>B</v>
      </c>
      <c r="D44">
        <v>11.5702479338842</v>
      </c>
      <c r="E44" s="1">
        <v>1.01680672268907</v>
      </c>
      <c r="F44">
        <v>121</v>
      </c>
      <c r="G44">
        <v>119</v>
      </c>
      <c r="H44" s="1">
        <v>7.8087355371900799E-2</v>
      </c>
      <c r="I44" s="2">
        <f>AVERAGE(Table13458910[[#This Row],[Estimated costs 1]:[Estimated costs 20]])</f>
        <v>7.8087355371900799E-2</v>
      </c>
      <c r="J44" s="2">
        <f>_xlfn.STDEV.P(Table13458910[[#This Row],[Estimated costs 1]:[Estimated costs 20]])</f>
        <v>0</v>
      </c>
      <c r="K44" s="2">
        <f>Table13458910[[#This Row],[Dev]]/Table13458910[[#This Row],[Mean]]*100</f>
        <v>0</v>
      </c>
      <c r="L44" s="2">
        <f>Table13458910[[#This Row],[Estimated costs 1]]-Table13458910[[#This Row],[Actual cost]]</f>
        <v>0</v>
      </c>
      <c r="M44" s="2">
        <f>Table13458910[[#This Row],[Diff 1]]/Table13458910[[#This Row],[Actual cost]]*100</f>
        <v>0</v>
      </c>
      <c r="N44">
        <v>7.8087355371900799E-2</v>
      </c>
      <c r="O44">
        <v>7.8087355371900799E-2</v>
      </c>
      <c r="P44">
        <v>7.8087355371900799E-2</v>
      </c>
      <c r="Q44">
        <v>7.8087355371900799E-2</v>
      </c>
      <c r="R44">
        <v>7.8087355371900799E-2</v>
      </c>
      <c r="S44">
        <v>7.8087355371900799E-2</v>
      </c>
      <c r="T44">
        <v>7.8087355371900799E-2</v>
      </c>
      <c r="U44">
        <v>7.8087355371900799E-2</v>
      </c>
      <c r="V44">
        <v>7.8087355371900799E-2</v>
      </c>
      <c r="W44">
        <v>7.8087355371900799E-2</v>
      </c>
      <c r="X44">
        <v>7.8087355371900799E-2</v>
      </c>
      <c r="Y44">
        <v>7.8087355371900799E-2</v>
      </c>
      <c r="Z44">
        <v>7.8087355371900799E-2</v>
      </c>
      <c r="AA44">
        <v>7.8087355371900799E-2</v>
      </c>
      <c r="AB44">
        <v>7.8087355371900799E-2</v>
      </c>
      <c r="AC44">
        <v>7.8087355371900799E-2</v>
      </c>
      <c r="AD44">
        <v>7.8087355371900799E-2</v>
      </c>
      <c r="AE44">
        <v>7.8087355371900799E-2</v>
      </c>
      <c r="AF44">
        <v>7.8087355371900799E-2</v>
      </c>
      <c r="AG44">
        <v>7.8087355371900799E-2</v>
      </c>
    </row>
    <row r="45" spans="1:33" hidden="1" x14ac:dyDescent="0.3">
      <c r="A45" t="s">
        <v>65</v>
      </c>
      <c r="B45">
        <v>43</v>
      </c>
      <c r="C45" t="str">
        <f>LEFT(Table13458910[[#This Row],[Contingency id]])</f>
        <v>A</v>
      </c>
      <c r="D45">
        <v>26.950354609929001</v>
      </c>
      <c r="E45" s="1">
        <v>1.0143884892086299</v>
      </c>
      <c r="F45">
        <v>141</v>
      </c>
      <c r="G45">
        <v>139</v>
      </c>
      <c r="H45" s="1">
        <v>7.5466666666666599E-2</v>
      </c>
      <c r="I45" s="2">
        <f>AVERAGE(Table13458910[[#This Row],[Estimated costs 1]:[Estimated costs 20]])</f>
        <v>7.5683262411347513E-2</v>
      </c>
      <c r="J45" s="2">
        <f>_xlfn.STDEV.P(Table13458910[[#This Row],[Estimated costs 1]:[Estimated costs 20]])</f>
        <v>6.8873057237054541E-4</v>
      </c>
      <c r="K45" s="2">
        <f>Table13458910[[#This Row],[Dev]]/Table13458910[[#This Row],[Mean]]*100</f>
        <v>0.91001702414361185</v>
      </c>
      <c r="L45" s="2">
        <f>Table13458910[[#This Row],[Estimated costs 1]]-Table13458910[[#This Row],[Actual cost]]</f>
        <v>7.2198581560289909E-4</v>
      </c>
      <c r="M45" s="2">
        <f>Table13458910[[#This Row],[Diff 1]]/Table13458910[[#This Row],[Actual cost]]*100</f>
        <v>0.95669498533953146</v>
      </c>
      <c r="N45">
        <v>7.6188652482269498E-2</v>
      </c>
      <c r="O45">
        <v>7.6188652482269498E-2</v>
      </c>
      <c r="P45">
        <v>7.4744680851063797E-2</v>
      </c>
      <c r="Q45">
        <v>7.6188652482269498E-2</v>
      </c>
      <c r="R45">
        <v>7.6188652482269498E-2</v>
      </c>
      <c r="S45">
        <v>7.4744680851063797E-2</v>
      </c>
      <c r="T45">
        <v>7.6188652482269498E-2</v>
      </c>
      <c r="U45">
        <v>7.6188652482269498E-2</v>
      </c>
      <c r="V45">
        <v>7.6188652482269498E-2</v>
      </c>
      <c r="W45">
        <v>7.6188652482269498E-2</v>
      </c>
      <c r="X45">
        <v>7.4744680851063797E-2</v>
      </c>
      <c r="Y45">
        <v>7.6188652482269498E-2</v>
      </c>
      <c r="Z45">
        <v>7.4744680851063797E-2</v>
      </c>
      <c r="AA45">
        <v>7.6188652482269498E-2</v>
      </c>
      <c r="AB45">
        <v>7.6188652482269498E-2</v>
      </c>
      <c r="AC45">
        <v>7.4744680851063797E-2</v>
      </c>
      <c r="AD45">
        <v>7.6188652482269498E-2</v>
      </c>
      <c r="AE45">
        <v>7.6188652482269498E-2</v>
      </c>
      <c r="AF45">
        <v>7.4744680851063797E-2</v>
      </c>
      <c r="AG45">
        <v>7.4744680851063797E-2</v>
      </c>
    </row>
    <row r="46" spans="1:33" x14ac:dyDescent="0.3">
      <c r="A46" t="s">
        <v>66</v>
      </c>
      <c r="B46">
        <v>44</v>
      </c>
      <c r="C46" t="str">
        <f>LEFT(Table13458910[[#This Row],[Contingency id]])</f>
        <v>C</v>
      </c>
      <c r="D46">
        <v>0.70422535211267601</v>
      </c>
      <c r="E46" s="1">
        <v>1.00709219858156</v>
      </c>
      <c r="F46">
        <v>142</v>
      </c>
      <c r="G46">
        <v>141</v>
      </c>
      <c r="H46" s="1">
        <v>7.4014084507042194E-2</v>
      </c>
      <c r="I46" s="2">
        <f>AVERAGE(Table13458910[[#This Row],[Estimated costs 1]:[Estimated costs 20]])</f>
        <v>7.4014084507042208E-2</v>
      </c>
      <c r="J46" s="2">
        <f>_xlfn.STDEV.P(Table13458910[[#This Row],[Estimated costs 1]:[Estimated costs 20]])</f>
        <v>1.3877787807814457E-17</v>
      </c>
      <c r="K46" s="2">
        <f>Table13458910[[#This Row],[Dev]]/Table13458910[[#This Row],[Mean]]*100</f>
        <v>1.8750198560510505E-14</v>
      </c>
      <c r="L46" s="2">
        <f>Table13458910[[#This Row],[Estimated costs 1]]-Table13458910[[#This Row],[Actual cost]]</f>
        <v>0</v>
      </c>
      <c r="M46" s="2">
        <f>Table13458910[[#This Row],[Diff 1]]/Table13458910[[#This Row],[Actual cost]]*100</f>
        <v>0</v>
      </c>
      <c r="N46">
        <v>7.4014084507042194E-2</v>
      </c>
      <c r="O46">
        <v>7.4014084507042194E-2</v>
      </c>
      <c r="P46">
        <v>7.4014084507042194E-2</v>
      </c>
      <c r="Q46">
        <v>7.4014084507042194E-2</v>
      </c>
      <c r="R46">
        <v>7.4014084507042194E-2</v>
      </c>
      <c r="S46">
        <v>7.4014084507042194E-2</v>
      </c>
      <c r="T46">
        <v>7.4014084507042194E-2</v>
      </c>
      <c r="U46">
        <v>7.4014084507042194E-2</v>
      </c>
      <c r="V46">
        <v>7.4014084507042194E-2</v>
      </c>
      <c r="W46">
        <v>7.4014084507042194E-2</v>
      </c>
      <c r="X46">
        <v>7.4014084507042194E-2</v>
      </c>
      <c r="Y46">
        <v>7.4014084507042194E-2</v>
      </c>
      <c r="Z46">
        <v>7.4014084507042194E-2</v>
      </c>
      <c r="AA46">
        <v>7.4014084507042194E-2</v>
      </c>
      <c r="AB46">
        <v>7.4014084507042194E-2</v>
      </c>
      <c r="AC46">
        <v>7.4014084507042194E-2</v>
      </c>
      <c r="AD46">
        <v>7.4014084507042194E-2</v>
      </c>
      <c r="AE46">
        <v>7.4014084507042194E-2</v>
      </c>
      <c r="AF46">
        <v>7.4014084507042194E-2</v>
      </c>
      <c r="AG46">
        <v>7.4014084507042194E-2</v>
      </c>
    </row>
    <row r="47" spans="1:33" hidden="1" x14ac:dyDescent="0.3">
      <c r="A47" t="s">
        <v>67</v>
      </c>
      <c r="B47">
        <v>45</v>
      </c>
      <c r="C47" t="str">
        <f>LEFT(Table13458910[[#This Row],[Contingency id]])</f>
        <v>B</v>
      </c>
      <c r="D47">
        <v>20.8955223880597</v>
      </c>
      <c r="E47" s="1">
        <v>1.0229007633587699</v>
      </c>
      <c r="F47">
        <v>134</v>
      </c>
      <c r="G47">
        <v>131</v>
      </c>
      <c r="H47" s="1">
        <v>7.0814626865671595E-2</v>
      </c>
      <c r="I47" s="2">
        <f>AVERAGE(Table13458910[[#This Row],[Estimated costs 1]:[Estimated costs 20]])</f>
        <v>7.0814626865671595E-2</v>
      </c>
      <c r="J47" s="2">
        <f>_xlfn.STDEV.P(Table13458910[[#This Row],[Estimated costs 1]:[Estimated costs 20]])</f>
        <v>0</v>
      </c>
      <c r="K47" s="2">
        <f>Table13458910[[#This Row],[Dev]]/Table13458910[[#This Row],[Mean]]*100</f>
        <v>0</v>
      </c>
      <c r="L47" s="2">
        <f>Table13458910[[#This Row],[Estimated costs 1]]-Table13458910[[#This Row],[Actual cost]]</f>
        <v>0</v>
      </c>
      <c r="M47" s="2">
        <f>Table13458910[[#This Row],[Diff 1]]/Table13458910[[#This Row],[Actual cost]]*100</f>
        <v>0</v>
      </c>
      <c r="N47">
        <v>7.0814626865671595E-2</v>
      </c>
      <c r="O47">
        <v>7.0814626865671595E-2</v>
      </c>
      <c r="P47">
        <v>7.0814626865671595E-2</v>
      </c>
      <c r="Q47">
        <v>7.0814626865671595E-2</v>
      </c>
      <c r="R47">
        <v>7.0814626865671595E-2</v>
      </c>
      <c r="S47">
        <v>7.0814626865671595E-2</v>
      </c>
      <c r="T47">
        <v>7.0814626865671595E-2</v>
      </c>
      <c r="U47">
        <v>7.0814626865671595E-2</v>
      </c>
      <c r="V47">
        <v>7.0814626865671595E-2</v>
      </c>
      <c r="W47">
        <v>7.0814626865671595E-2</v>
      </c>
      <c r="X47">
        <v>7.0814626865671595E-2</v>
      </c>
      <c r="Y47">
        <v>7.0814626865671595E-2</v>
      </c>
      <c r="Z47">
        <v>7.0814626865671595E-2</v>
      </c>
      <c r="AA47">
        <v>7.0814626865671595E-2</v>
      </c>
      <c r="AB47">
        <v>7.0814626865671595E-2</v>
      </c>
      <c r="AC47">
        <v>7.0814626865671595E-2</v>
      </c>
      <c r="AD47">
        <v>7.0814626865671595E-2</v>
      </c>
      <c r="AE47">
        <v>7.0814626865671595E-2</v>
      </c>
      <c r="AF47">
        <v>7.0814626865671595E-2</v>
      </c>
      <c r="AG47">
        <v>7.0814626865671595E-2</v>
      </c>
    </row>
    <row r="48" spans="1:33" hidden="1" x14ac:dyDescent="0.3">
      <c r="A48" t="s">
        <v>68</v>
      </c>
      <c r="B48">
        <v>46</v>
      </c>
      <c r="C48" t="str">
        <f>LEFT(Table13458910[[#This Row],[Contingency id]])</f>
        <v>A</v>
      </c>
      <c r="D48">
        <v>3.2733224222585902</v>
      </c>
      <c r="E48" s="1">
        <v>1.0757042253521101</v>
      </c>
      <c r="F48">
        <v>611</v>
      </c>
      <c r="G48">
        <v>568</v>
      </c>
      <c r="H48" s="1">
        <v>6.76204582651391E-2</v>
      </c>
      <c r="I48" s="2">
        <f>AVERAGE(Table13458910[[#This Row],[Estimated costs 1]:[Estimated costs 20]])</f>
        <v>6.8234009819967217E-2</v>
      </c>
      <c r="J48" s="2">
        <f>_xlfn.STDEV.P(Table13458910[[#This Row],[Estimated costs 1]:[Estimated costs 20]])</f>
        <v>2.1753131712824551E-3</v>
      </c>
      <c r="K48" s="2">
        <f>Table13458910[[#This Row],[Dev]]/Table13458910[[#This Row],[Mean]]*100</f>
        <v>3.1880189615441541</v>
      </c>
      <c r="L48" s="2">
        <f>Table13458910[[#This Row],[Estimated costs 1]]-Table13458910[[#This Row],[Actual cost]]</f>
        <v>2.1348608837969962E-3</v>
      </c>
      <c r="M48" s="2">
        <f>Table13458910[[#This Row],[Diff 1]]/Table13458910[[#This Row],[Actual cost]]*100</f>
        <v>3.1571227681217855</v>
      </c>
      <c r="N48">
        <v>6.9755319148936096E-2</v>
      </c>
      <c r="O48">
        <v>6.9755319148936096E-2</v>
      </c>
      <c r="P48">
        <v>6.9755319148936096E-2</v>
      </c>
      <c r="Q48">
        <v>6.9755319148936096E-2</v>
      </c>
      <c r="R48">
        <v>6.5918985270049094E-2</v>
      </c>
      <c r="S48">
        <v>6.9472504091652995E-2</v>
      </c>
      <c r="T48">
        <v>6.5814238952536797E-2</v>
      </c>
      <c r="U48">
        <v>6.5485597381342006E-2</v>
      </c>
      <c r="V48">
        <v>6.9316693944353497E-2</v>
      </c>
      <c r="W48">
        <v>6.9714729950900098E-2</v>
      </c>
      <c r="X48">
        <v>6.5773649754500799E-2</v>
      </c>
      <c r="Y48">
        <v>6.9714729950900098E-2</v>
      </c>
      <c r="Z48">
        <v>6.9421440261865794E-2</v>
      </c>
      <c r="AA48">
        <v>6.1977905073649697E-2</v>
      </c>
      <c r="AB48">
        <v>6.5873158756137404E-2</v>
      </c>
      <c r="AC48">
        <v>6.9760556464811704E-2</v>
      </c>
      <c r="AD48">
        <v>6.9367757774140698E-2</v>
      </c>
      <c r="AE48">
        <v>6.9367757774140698E-2</v>
      </c>
      <c r="AF48">
        <v>6.9362520458265103E-2</v>
      </c>
      <c r="AG48">
        <v>6.9316693944353497E-2</v>
      </c>
    </row>
    <row r="49" spans="1:33" hidden="1" x14ac:dyDescent="0.3">
      <c r="A49" t="s">
        <v>69</v>
      </c>
      <c r="B49">
        <v>47</v>
      </c>
      <c r="C49" t="str">
        <f>LEFT(Table13458910[[#This Row],[Contingency id]])</f>
        <v>A</v>
      </c>
      <c r="D49">
        <v>13.1944444444444</v>
      </c>
      <c r="E49" s="1">
        <v>1.0140845070422499</v>
      </c>
      <c r="F49">
        <v>144</v>
      </c>
      <c r="G49">
        <v>142</v>
      </c>
      <c r="H49" s="1">
        <v>6.24097222222222E-2</v>
      </c>
      <c r="I49" s="2">
        <f>AVERAGE(Table13458910[[#This Row],[Estimated costs 1]:[Estimated costs 20]])</f>
        <v>6.1813263888888845E-2</v>
      </c>
      <c r="J49" s="2">
        <f>_xlfn.STDEV.P(Table13458910[[#This Row],[Estimated costs 1]:[Estimated costs 20]])</f>
        <v>5.9829055685549203E-3</v>
      </c>
      <c r="K49" s="2">
        <f>Table13458910[[#This Row],[Dev]]/Table13458910[[#This Row],[Mean]]*100</f>
        <v>9.6789996064750241</v>
      </c>
      <c r="L49" s="2">
        <f>Table13458910[[#This Row],[Estimated costs 1]]-Table13458910[[#This Row],[Actual cost]]</f>
        <v>-5.996527777777802E-3</v>
      </c>
      <c r="M49" s="2">
        <f>Table13458910[[#This Row],[Diff 1]]/Table13458910[[#This Row],[Actual cost]]*100</f>
        <v>-9.6083231334149755</v>
      </c>
      <c r="N49">
        <v>5.6413194444444398E-2</v>
      </c>
      <c r="O49">
        <v>6.8406250000000002E-2</v>
      </c>
      <c r="P49">
        <v>6.8406250000000002E-2</v>
      </c>
      <c r="Q49">
        <v>5.6413194444444398E-2</v>
      </c>
      <c r="R49">
        <v>5.63493055555555E-2</v>
      </c>
      <c r="S49">
        <v>6.8406250000000002E-2</v>
      </c>
      <c r="T49">
        <v>5.6413194444444398E-2</v>
      </c>
      <c r="U49">
        <v>6.8470138888888796E-2</v>
      </c>
      <c r="V49">
        <v>6.8406250000000002E-2</v>
      </c>
      <c r="W49">
        <v>6.8406250000000002E-2</v>
      </c>
      <c r="X49">
        <v>6.8406250000000002E-2</v>
      </c>
      <c r="Y49">
        <v>5.6413194444444398E-2</v>
      </c>
      <c r="Z49">
        <v>5.63493055555555E-2</v>
      </c>
      <c r="AA49">
        <v>5.6413194444444398E-2</v>
      </c>
      <c r="AB49">
        <v>5.6413194444444398E-2</v>
      </c>
      <c r="AC49">
        <v>6.8470138888888796E-2</v>
      </c>
      <c r="AD49">
        <v>5.6413194444444398E-2</v>
      </c>
      <c r="AE49">
        <v>5.6413194444444398E-2</v>
      </c>
      <c r="AF49">
        <v>5.6413194444444398E-2</v>
      </c>
      <c r="AG49">
        <v>6.8470138888888796E-2</v>
      </c>
    </row>
    <row r="50" spans="1:33" x14ac:dyDescent="0.3">
      <c r="A50" t="s">
        <v>70</v>
      </c>
      <c r="B50">
        <v>48</v>
      </c>
      <c r="C50" t="str">
        <f>LEFT(Table13458910[[#This Row],[Contingency id]])</f>
        <v>C</v>
      </c>
      <c r="D50">
        <v>17.948717948717899</v>
      </c>
      <c r="E50" s="1">
        <v>1.01739130434782</v>
      </c>
      <c r="F50">
        <v>117</v>
      </c>
      <c r="G50">
        <v>115</v>
      </c>
      <c r="H50" s="1">
        <v>6.1565042735042701E-2</v>
      </c>
      <c r="I50" s="2">
        <f>AVERAGE(Table13458910[[#This Row],[Estimated costs 1]:[Estimated costs 20]])</f>
        <v>6.1895811965811932E-2</v>
      </c>
      <c r="J50" s="2">
        <f>_xlfn.STDEV.P(Table13458910[[#This Row],[Estimated costs 1]:[Estimated costs 20]])</f>
        <v>5.6130436520754889E-3</v>
      </c>
      <c r="K50" s="2">
        <f>Table13458910[[#This Row],[Dev]]/Table13458910[[#This Row],[Mean]]*100</f>
        <v>9.068535453054313</v>
      </c>
      <c r="L50" s="2">
        <f>Table13458910[[#This Row],[Estimated costs 1]]-Table13458910[[#This Row],[Actual cost]]</f>
        <v>-7.5358974358974012E-3</v>
      </c>
      <c r="M50" s="2">
        <f>Table13458910[[#This Row],[Diff 1]]/Table13458910[[#This Row],[Actual cost]]*100</f>
        <v>-12.240546097449524</v>
      </c>
      <c r="N50">
        <v>5.4029145299145299E-2</v>
      </c>
      <c r="O50">
        <v>6.0644529914529899E-2</v>
      </c>
      <c r="P50">
        <v>5.4029145299145202E-2</v>
      </c>
      <c r="Q50">
        <v>6.0644529914529899E-2</v>
      </c>
      <c r="R50">
        <v>6.9100940170940095E-2</v>
      </c>
      <c r="S50">
        <v>5.4029145299145299E-2</v>
      </c>
      <c r="T50">
        <v>6.0644529914529899E-2</v>
      </c>
      <c r="U50">
        <v>6.2485555555555503E-2</v>
      </c>
      <c r="V50">
        <v>6.9100940170940095E-2</v>
      </c>
      <c r="W50">
        <v>6.2485555555555503E-2</v>
      </c>
      <c r="X50">
        <v>6.9100940170940095E-2</v>
      </c>
      <c r="Y50">
        <v>6.9100940170940095E-2</v>
      </c>
      <c r="Z50">
        <v>6.9100940170940095E-2</v>
      </c>
      <c r="AA50">
        <v>6.9100940170940095E-2</v>
      </c>
      <c r="AB50">
        <v>6.0644529914529899E-2</v>
      </c>
      <c r="AC50">
        <v>5.4029145299145299E-2</v>
      </c>
      <c r="AD50">
        <v>6.0644529914529899E-2</v>
      </c>
      <c r="AE50">
        <v>5.4029145299145299E-2</v>
      </c>
      <c r="AF50">
        <v>6.2485555555555503E-2</v>
      </c>
      <c r="AG50">
        <v>6.2485555555555503E-2</v>
      </c>
    </row>
    <row r="51" spans="1:33" hidden="1" x14ac:dyDescent="0.3">
      <c r="A51" t="s">
        <v>71</v>
      </c>
      <c r="B51">
        <v>49</v>
      </c>
      <c r="C51" t="str">
        <f>LEFT(Table13458910[[#This Row],[Contingency id]])</f>
        <v>A</v>
      </c>
      <c r="D51">
        <v>23.239436619718301</v>
      </c>
      <c r="E51" s="1">
        <v>1.01428571428571</v>
      </c>
      <c r="F51">
        <v>142</v>
      </c>
      <c r="G51">
        <v>140</v>
      </c>
      <c r="H51" s="1">
        <v>6.1104929577464703E-2</v>
      </c>
      <c r="I51" s="2">
        <f>AVERAGE(Table13458910[[#This Row],[Estimated costs 1]:[Estimated costs 20]])</f>
        <v>6.1110211267605595E-2</v>
      </c>
      <c r="J51" s="2">
        <f>_xlfn.STDEV.P(Table13458910[[#This Row],[Estimated costs 1]:[Estimated costs 20]])</f>
        <v>5.2552153368305253E-5</v>
      </c>
      <c r="K51" s="2">
        <f>Table13458910[[#This Row],[Dev]]/Table13458910[[#This Row],[Mean]]*100</f>
        <v>8.5995699046393329E-2</v>
      </c>
      <c r="L51" s="2">
        <f>Table13458910[[#This Row],[Estimated costs 1]]-Table13458910[[#This Row],[Actual cost]]</f>
        <v>5.2816901408493655E-5</v>
      </c>
      <c r="M51" s="2">
        <f>Table13458910[[#This Row],[Diff 1]]/Table13458910[[#This Row],[Actual cost]]*100</f>
        <v>8.6436400096879182E-2</v>
      </c>
      <c r="N51">
        <v>6.1157746478873197E-2</v>
      </c>
      <c r="O51">
        <v>6.10521126760563E-2</v>
      </c>
      <c r="P51">
        <v>6.10521126760563E-2</v>
      </c>
      <c r="Q51">
        <v>6.10521126760563E-2</v>
      </c>
      <c r="R51">
        <v>6.1157746478873197E-2</v>
      </c>
      <c r="S51">
        <v>6.10521126760563E-2</v>
      </c>
      <c r="T51">
        <v>6.1157746478873197E-2</v>
      </c>
      <c r="U51">
        <v>6.1157746478873197E-2</v>
      </c>
      <c r="V51">
        <v>6.10521126760563E-2</v>
      </c>
      <c r="W51">
        <v>6.10521126760563E-2</v>
      </c>
      <c r="X51">
        <v>6.1157746478873197E-2</v>
      </c>
      <c r="Y51">
        <v>6.1157746478873197E-2</v>
      </c>
      <c r="Z51">
        <v>6.10521126760563E-2</v>
      </c>
      <c r="AA51">
        <v>6.1157746478873197E-2</v>
      </c>
      <c r="AB51">
        <v>6.1157746478873197E-2</v>
      </c>
      <c r="AC51">
        <v>6.1157746478873197E-2</v>
      </c>
      <c r="AD51">
        <v>6.1157746478873197E-2</v>
      </c>
      <c r="AE51">
        <v>6.10521126760563E-2</v>
      </c>
      <c r="AF51">
        <v>6.10521126760563E-2</v>
      </c>
      <c r="AG51">
        <v>6.1157746478873197E-2</v>
      </c>
    </row>
    <row r="52" spans="1:33" x14ac:dyDescent="0.3">
      <c r="A52" t="s">
        <v>72</v>
      </c>
      <c r="B52">
        <v>50</v>
      </c>
      <c r="C52" t="str">
        <f>LEFT(Table13458910[[#This Row],[Contingency id]])</f>
        <v>C</v>
      </c>
      <c r="D52">
        <v>13.5416666666666</v>
      </c>
      <c r="E52" s="1">
        <v>1.01587301587301</v>
      </c>
      <c r="F52">
        <v>192</v>
      </c>
      <c r="G52">
        <v>189</v>
      </c>
      <c r="H52" s="1">
        <v>5.7525468750000003E-2</v>
      </c>
      <c r="I52" s="2">
        <f>AVERAGE(Table13458910[[#This Row],[Estimated costs 1]:[Estimated costs 20]])</f>
        <v>5.7525468749999954E-2</v>
      </c>
      <c r="J52" s="2">
        <f>_xlfn.STDEV.P(Table13458910[[#This Row],[Estimated costs 1]:[Estimated costs 20]])</f>
        <v>5.1460214472274106E-17</v>
      </c>
      <c r="K52" s="2">
        <f>Table13458910[[#This Row],[Dev]]/Table13458910[[#This Row],[Mean]]*100</f>
        <v>8.9456401817280537E-14</v>
      </c>
      <c r="L52" s="2">
        <f>Table13458910[[#This Row],[Estimated costs 1]]-Table13458910[[#This Row],[Actual cost]]</f>
        <v>0</v>
      </c>
      <c r="M52" s="2">
        <f>Table13458910[[#This Row],[Diff 1]]/Table13458910[[#This Row],[Actual cost]]*100</f>
        <v>0</v>
      </c>
      <c r="N52">
        <v>5.7525468750000003E-2</v>
      </c>
      <c r="O52">
        <v>5.7525468750000003E-2</v>
      </c>
      <c r="P52">
        <v>5.7525468750000003E-2</v>
      </c>
      <c r="Q52">
        <v>5.7525468749999899E-2</v>
      </c>
      <c r="R52">
        <v>5.7525468749999899E-2</v>
      </c>
      <c r="S52">
        <v>5.7525468750000003E-2</v>
      </c>
      <c r="T52">
        <v>5.7525468750000003E-2</v>
      </c>
      <c r="U52">
        <v>5.7525468749999899E-2</v>
      </c>
      <c r="V52">
        <v>5.7525468750000003E-2</v>
      </c>
      <c r="W52">
        <v>5.7525468749999899E-2</v>
      </c>
      <c r="X52">
        <v>5.7525468750000003E-2</v>
      </c>
      <c r="Y52">
        <v>5.7525468749999899E-2</v>
      </c>
      <c r="Z52">
        <v>5.7525468750000003E-2</v>
      </c>
      <c r="AA52">
        <v>5.7525468749999899E-2</v>
      </c>
      <c r="AB52">
        <v>5.7525468750000003E-2</v>
      </c>
      <c r="AC52">
        <v>5.7525468749999899E-2</v>
      </c>
      <c r="AD52">
        <v>5.7525468749999899E-2</v>
      </c>
      <c r="AE52">
        <v>5.7525468750000003E-2</v>
      </c>
      <c r="AF52">
        <v>5.7525468750000003E-2</v>
      </c>
      <c r="AG52">
        <v>5.7525468750000003E-2</v>
      </c>
    </row>
    <row r="53" spans="1:33" hidden="1" x14ac:dyDescent="0.3">
      <c r="A53" t="s">
        <v>73</v>
      </c>
      <c r="B53">
        <v>51</v>
      </c>
      <c r="C53" t="str">
        <f>LEFT(Table13458910[[#This Row],[Contingency id]])</f>
        <v>A</v>
      </c>
      <c r="D53">
        <v>16.438356164383499</v>
      </c>
      <c r="E53" s="1">
        <v>1</v>
      </c>
      <c r="F53">
        <v>73</v>
      </c>
      <c r="G53">
        <v>73</v>
      </c>
      <c r="H53" s="1">
        <v>5.3174657534246501E-2</v>
      </c>
      <c r="I53" s="2">
        <f>AVERAGE(Table13458910[[#This Row],[Estimated costs 1]:[Estimated costs 20]])</f>
        <v>5.3174657534246515E-2</v>
      </c>
      <c r="J53" s="2">
        <f>_xlfn.STDEV.P(Table13458910[[#This Row],[Estimated costs 1]:[Estimated costs 20]])</f>
        <v>1.3877787807814457E-17</v>
      </c>
      <c r="K53" s="2">
        <f>Table13458910[[#This Row],[Dev]]/Table13458910[[#This Row],[Mean]]*100</f>
        <v>2.6098499645017237E-14</v>
      </c>
      <c r="L53" s="2">
        <f>Table13458910[[#This Row],[Estimated costs 1]]-Table13458910[[#This Row],[Actual cost]]</f>
        <v>0</v>
      </c>
      <c r="M53" s="2">
        <f>Table13458910[[#This Row],[Diff 1]]/Table13458910[[#This Row],[Actual cost]]*100</f>
        <v>0</v>
      </c>
      <c r="N53">
        <v>5.3174657534246501E-2</v>
      </c>
      <c r="O53">
        <v>5.3174657534246501E-2</v>
      </c>
      <c r="P53">
        <v>5.3174657534246501E-2</v>
      </c>
      <c r="Q53">
        <v>5.3174657534246501E-2</v>
      </c>
      <c r="R53">
        <v>5.3174657534246501E-2</v>
      </c>
      <c r="S53">
        <v>5.3174657534246501E-2</v>
      </c>
      <c r="T53">
        <v>5.3174657534246501E-2</v>
      </c>
      <c r="U53">
        <v>5.3174657534246501E-2</v>
      </c>
      <c r="V53">
        <v>5.3174657534246501E-2</v>
      </c>
      <c r="W53">
        <v>5.3174657534246501E-2</v>
      </c>
      <c r="X53">
        <v>5.3174657534246501E-2</v>
      </c>
      <c r="Y53">
        <v>5.3174657534246501E-2</v>
      </c>
      <c r="Z53">
        <v>5.3174657534246501E-2</v>
      </c>
      <c r="AA53">
        <v>5.3174657534246501E-2</v>
      </c>
      <c r="AB53">
        <v>5.3174657534246501E-2</v>
      </c>
      <c r="AC53">
        <v>5.3174657534246501E-2</v>
      </c>
      <c r="AD53">
        <v>5.3174657534246501E-2</v>
      </c>
      <c r="AE53">
        <v>5.3174657534246501E-2</v>
      </c>
      <c r="AF53">
        <v>5.3174657534246501E-2</v>
      </c>
      <c r="AG53">
        <v>5.3174657534246501E-2</v>
      </c>
    </row>
    <row r="54" spans="1:33" hidden="1" x14ac:dyDescent="0.3">
      <c r="A54" t="s">
        <v>74</v>
      </c>
      <c r="B54">
        <v>52</v>
      </c>
      <c r="C54" t="str">
        <f>LEFT(Table13458910[[#This Row],[Contingency id]])</f>
        <v>B</v>
      </c>
      <c r="D54">
        <v>26.6666666666666</v>
      </c>
      <c r="E54" s="1">
        <v>1</v>
      </c>
      <c r="F54">
        <v>60</v>
      </c>
      <c r="G54">
        <v>60</v>
      </c>
      <c r="H54" s="1">
        <v>5.2759E-2</v>
      </c>
      <c r="I54" s="2">
        <f>AVERAGE(Table13458910[[#This Row],[Estimated costs 1]:[Estimated costs 20]])</f>
        <v>5.275899999999998E-2</v>
      </c>
      <c r="J54" s="2">
        <f>_xlfn.STDEV.P(Table13458910[[#This Row],[Estimated costs 1]:[Estimated costs 20]])</f>
        <v>4.2207643840401622E-17</v>
      </c>
      <c r="K54" s="2">
        <f>Table13458910[[#This Row],[Dev]]/Table13458910[[#This Row],[Mean]]*100</f>
        <v>8.0000841260072477E-14</v>
      </c>
      <c r="L54" s="2">
        <f>Table13458910[[#This Row],[Estimated costs 1]]-Table13458910[[#This Row],[Actual cost]]</f>
        <v>0</v>
      </c>
      <c r="M54" s="2">
        <f>Table13458910[[#This Row],[Diff 1]]/Table13458910[[#This Row],[Actual cost]]*100</f>
        <v>0</v>
      </c>
      <c r="N54">
        <v>5.2759E-2</v>
      </c>
      <c r="O54">
        <v>5.2759E-2</v>
      </c>
      <c r="P54">
        <v>5.2758999999999903E-2</v>
      </c>
      <c r="Q54">
        <v>5.2758999999999903E-2</v>
      </c>
      <c r="R54">
        <v>5.2759E-2</v>
      </c>
      <c r="S54">
        <v>5.2759E-2</v>
      </c>
      <c r="T54">
        <v>5.2759E-2</v>
      </c>
      <c r="U54">
        <v>5.2759E-2</v>
      </c>
      <c r="V54">
        <v>5.2759E-2</v>
      </c>
      <c r="W54">
        <v>5.2759E-2</v>
      </c>
      <c r="X54">
        <v>5.2759E-2</v>
      </c>
      <c r="Y54">
        <v>5.2758999999999903E-2</v>
      </c>
      <c r="Z54">
        <v>5.2759E-2</v>
      </c>
      <c r="AA54">
        <v>5.2758999999999903E-2</v>
      </c>
      <c r="AB54">
        <v>5.2759E-2</v>
      </c>
      <c r="AC54">
        <v>5.2759E-2</v>
      </c>
      <c r="AD54">
        <v>5.2759E-2</v>
      </c>
      <c r="AE54">
        <v>5.2758999999999903E-2</v>
      </c>
      <c r="AF54">
        <v>5.2759E-2</v>
      </c>
      <c r="AG54">
        <v>5.2759E-2</v>
      </c>
    </row>
    <row r="55" spans="1:33" hidden="1" x14ac:dyDescent="0.3">
      <c r="A55" t="s">
        <v>75</v>
      </c>
      <c r="B55">
        <v>53</v>
      </c>
      <c r="C55" t="str">
        <f>LEFT(Table13458910[[#This Row],[Contingency id]])</f>
        <v>B</v>
      </c>
      <c r="D55">
        <v>3.5714285714285698</v>
      </c>
      <c r="E55" s="1">
        <v>1</v>
      </c>
      <c r="F55">
        <v>56</v>
      </c>
      <c r="G55">
        <v>56</v>
      </c>
      <c r="H55" s="1">
        <v>5.2726249999999898E-2</v>
      </c>
      <c r="I55" s="2">
        <f>AVERAGE(Table13458910[[#This Row],[Estimated costs 1]:[Estimated costs 20]])</f>
        <v>5.2726249999999884E-2</v>
      </c>
      <c r="J55" s="2">
        <f>_xlfn.STDEV.P(Table13458910[[#This Row],[Estimated costs 1]:[Estimated costs 20]])</f>
        <v>1.3877787807814457E-17</v>
      </c>
      <c r="K55" s="2">
        <f>Table13458910[[#This Row],[Dev]]/Table13458910[[#This Row],[Mean]]*100</f>
        <v>2.6320452920157396E-14</v>
      </c>
      <c r="L55" s="2">
        <f>Table13458910[[#This Row],[Estimated costs 1]]-Table13458910[[#This Row],[Actual cost]]</f>
        <v>0</v>
      </c>
      <c r="M55" s="2">
        <f>Table13458910[[#This Row],[Diff 1]]/Table13458910[[#This Row],[Actual cost]]*100</f>
        <v>0</v>
      </c>
      <c r="N55">
        <v>5.2726249999999898E-2</v>
      </c>
      <c r="O55">
        <v>5.2726249999999898E-2</v>
      </c>
      <c r="P55">
        <v>5.2726249999999898E-2</v>
      </c>
      <c r="Q55">
        <v>5.2726249999999898E-2</v>
      </c>
      <c r="R55">
        <v>5.2726249999999898E-2</v>
      </c>
      <c r="S55">
        <v>5.2726249999999898E-2</v>
      </c>
      <c r="T55">
        <v>5.2726249999999898E-2</v>
      </c>
      <c r="U55">
        <v>5.2726249999999898E-2</v>
      </c>
      <c r="V55">
        <v>5.2726249999999898E-2</v>
      </c>
      <c r="W55">
        <v>5.2726249999999898E-2</v>
      </c>
      <c r="X55">
        <v>5.2726249999999898E-2</v>
      </c>
      <c r="Y55">
        <v>5.2726249999999898E-2</v>
      </c>
      <c r="Z55">
        <v>5.2726249999999898E-2</v>
      </c>
      <c r="AA55">
        <v>5.2726249999999898E-2</v>
      </c>
      <c r="AB55">
        <v>5.2726249999999898E-2</v>
      </c>
      <c r="AC55">
        <v>5.2726249999999898E-2</v>
      </c>
      <c r="AD55">
        <v>5.2726249999999898E-2</v>
      </c>
      <c r="AE55">
        <v>5.2726249999999898E-2</v>
      </c>
      <c r="AF55">
        <v>5.2726249999999898E-2</v>
      </c>
      <c r="AG55">
        <v>5.2726249999999898E-2</v>
      </c>
    </row>
    <row r="56" spans="1:33" hidden="1" x14ac:dyDescent="0.3">
      <c r="A56" t="s">
        <v>76</v>
      </c>
      <c r="B56">
        <v>54</v>
      </c>
      <c r="C56" t="str">
        <f>LEFT(Table13458910[[#This Row],[Contingency id]])</f>
        <v>A</v>
      </c>
      <c r="D56">
        <v>4</v>
      </c>
      <c r="E56" s="1">
        <v>1</v>
      </c>
      <c r="F56">
        <v>25</v>
      </c>
      <c r="G56">
        <v>25</v>
      </c>
      <c r="H56" s="1">
        <v>5.0160000000000003E-2</v>
      </c>
      <c r="I56" s="2">
        <f>AVERAGE(Table13458910[[#This Row],[Estimated costs 1]:[Estimated costs 20]])</f>
        <v>5.0159999999999996E-2</v>
      </c>
      <c r="J56" s="2">
        <f>_xlfn.STDEV.P(Table13458910[[#This Row],[Estimated costs 1]:[Estimated costs 20]])</f>
        <v>6.9388939039072284E-18</v>
      </c>
      <c r="K56" s="2">
        <f>Table13458910[[#This Row],[Dev]]/Table13458910[[#This Row],[Mean]]*100</f>
        <v>1.3833520542079803E-14</v>
      </c>
      <c r="L56" s="2">
        <f>Table13458910[[#This Row],[Estimated costs 1]]-Table13458910[[#This Row],[Actual cost]]</f>
        <v>0</v>
      </c>
      <c r="M56" s="2">
        <f>Table13458910[[#This Row],[Diff 1]]/Table13458910[[#This Row],[Actual cost]]*100</f>
        <v>0</v>
      </c>
      <c r="N56">
        <v>5.0160000000000003E-2</v>
      </c>
      <c r="O56">
        <v>5.0160000000000003E-2</v>
      </c>
      <c r="P56">
        <v>5.0160000000000003E-2</v>
      </c>
      <c r="Q56">
        <v>5.0160000000000003E-2</v>
      </c>
      <c r="R56">
        <v>5.0160000000000003E-2</v>
      </c>
      <c r="S56">
        <v>5.0160000000000003E-2</v>
      </c>
      <c r="T56">
        <v>5.0160000000000003E-2</v>
      </c>
      <c r="U56">
        <v>5.0160000000000003E-2</v>
      </c>
      <c r="V56">
        <v>5.0160000000000003E-2</v>
      </c>
      <c r="W56">
        <v>5.0160000000000003E-2</v>
      </c>
      <c r="X56">
        <v>5.0160000000000003E-2</v>
      </c>
      <c r="Y56">
        <v>5.0160000000000003E-2</v>
      </c>
      <c r="Z56">
        <v>5.0160000000000003E-2</v>
      </c>
      <c r="AA56">
        <v>5.0160000000000003E-2</v>
      </c>
      <c r="AB56">
        <v>5.0160000000000003E-2</v>
      </c>
      <c r="AC56">
        <v>5.0160000000000003E-2</v>
      </c>
      <c r="AD56">
        <v>5.0160000000000003E-2</v>
      </c>
      <c r="AE56">
        <v>5.0160000000000003E-2</v>
      </c>
      <c r="AF56">
        <v>5.0160000000000003E-2</v>
      </c>
      <c r="AG56">
        <v>5.0160000000000003E-2</v>
      </c>
    </row>
    <row r="57" spans="1:33" x14ac:dyDescent="0.3">
      <c r="A57" t="s">
        <v>77</v>
      </c>
      <c r="B57">
        <v>55</v>
      </c>
      <c r="C57" t="str">
        <f>LEFT(Table13458910[[#This Row],[Contingency id]])</f>
        <v>C</v>
      </c>
      <c r="D57">
        <v>14.0625</v>
      </c>
      <c r="E57" s="1">
        <v>1.0105263157894699</v>
      </c>
      <c r="F57">
        <v>192</v>
      </c>
      <c r="G57">
        <v>190</v>
      </c>
      <c r="H57" s="1">
        <v>4.9992708333333302E-2</v>
      </c>
      <c r="I57" s="2">
        <f>AVERAGE(Table13458910[[#This Row],[Estimated costs 1]:[Estimated costs 20]])</f>
        <v>4.9520781249999965E-2</v>
      </c>
      <c r="J57" s="2">
        <f>_xlfn.STDEV.P(Table13458910[[#This Row],[Estimated costs 1]:[Estimated costs 20]])</f>
        <v>2.1986462916873629E-3</v>
      </c>
      <c r="K57" s="2">
        <f>Table13458910[[#This Row],[Dev]]/Table13458910[[#This Row],[Mean]]*100</f>
        <v>4.4398457297911964</v>
      </c>
      <c r="L57" s="2">
        <f>Table13458910[[#This Row],[Estimated costs 1]]-Table13458910[[#This Row],[Actual cost]]</f>
        <v>-2.4593749999999998E-3</v>
      </c>
      <c r="M57" s="2">
        <f>Table13458910[[#This Row],[Diff 1]]/Table13458910[[#This Row],[Actual cost]]*100</f>
        <v>-4.919467422332426</v>
      </c>
      <c r="N57">
        <v>4.7533333333333302E-2</v>
      </c>
      <c r="O57">
        <v>5.2053124999999999E-2</v>
      </c>
      <c r="P57">
        <v>5.2053124999999999E-2</v>
      </c>
      <c r="Q57">
        <v>5.2452083333333302E-2</v>
      </c>
      <c r="R57">
        <v>4.7932291666666599E-2</v>
      </c>
      <c r="S57">
        <v>4.7533333333333302E-2</v>
      </c>
      <c r="T57">
        <v>4.7932291666666599E-2</v>
      </c>
      <c r="U57">
        <v>4.7932291666666599E-2</v>
      </c>
      <c r="V57">
        <v>5.2053124999999999E-2</v>
      </c>
      <c r="W57">
        <v>5.2053124999999999E-2</v>
      </c>
      <c r="X57">
        <v>4.7533333333333302E-2</v>
      </c>
      <c r="Y57">
        <v>5.2452083333333302E-2</v>
      </c>
      <c r="Z57">
        <v>4.7533333333333302E-2</v>
      </c>
      <c r="AA57">
        <v>4.7932291666666599E-2</v>
      </c>
      <c r="AB57">
        <v>5.2053124999999999E-2</v>
      </c>
      <c r="AC57">
        <v>4.7533333333333302E-2</v>
      </c>
      <c r="AD57">
        <v>4.7932291666666599E-2</v>
      </c>
      <c r="AE57">
        <v>4.7533333333333302E-2</v>
      </c>
      <c r="AF57">
        <v>4.7932291666666599E-2</v>
      </c>
      <c r="AG57">
        <v>5.2452083333333302E-2</v>
      </c>
    </row>
    <row r="58" spans="1:33" x14ac:dyDescent="0.3">
      <c r="A58" t="s">
        <v>78</v>
      </c>
      <c r="B58">
        <v>56</v>
      </c>
      <c r="C58" t="str">
        <f>LEFT(Table13458910[[#This Row],[Contingency id]])</f>
        <v>C</v>
      </c>
      <c r="D58">
        <v>13.9896373056994</v>
      </c>
      <c r="E58" s="1">
        <v>1.02659574468085</v>
      </c>
      <c r="F58">
        <v>193</v>
      </c>
      <c r="G58">
        <v>188</v>
      </c>
      <c r="H58" s="1">
        <v>4.9483730569948099E-2</v>
      </c>
      <c r="I58" s="2">
        <f>AVERAGE(Table13458910[[#This Row],[Estimated costs 1]:[Estimated costs 20]])</f>
        <v>4.948373056994812E-2</v>
      </c>
      <c r="J58" s="2">
        <f>_xlfn.STDEV.P(Table13458910[[#This Row],[Estimated costs 1]:[Estimated costs 20]])</f>
        <v>2.0816681711721685E-17</v>
      </c>
      <c r="K58" s="2">
        <f>Table13458910[[#This Row],[Dev]]/Table13458910[[#This Row],[Mean]]*100</f>
        <v>4.2067729073692416E-14</v>
      </c>
      <c r="L58" s="2">
        <f>Table13458910[[#This Row],[Estimated costs 1]]-Table13458910[[#This Row],[Actual cost]]</f>
        <v>0</v>
      </c>
      <c r="M58" s="2">
        <f>Table13458910[[#This Row],[Diff 1]]/Table13458910[[#This Row],[Actual cost]]*100</f>
        <v>0</v>
      </c>
      <c r="N58">
        <v>4.9483730569948099E-2</v>
      </c>
      <c r="O58">
        <v>4.9483730569948099E-2</v>
      </c>
      <c r="P58">
        <v>4.9483730569948099E-2</v>
      </c>
      <c r="Q58">
        <v>4.9483730569948099E-2</v>
      </c>
      <c r="R58">
        <v>4.9483730569948099E-2</v>
      </c>
      <c r="S58">
        <v>4.9483730569948099E-2</v>
      </c>
      <c r="T58">
        <v>4.9483730569948099E-2</v>
      </c>
      <c r="U58">
        <v>4.9483730569948099E-2</v>
      </c>
      <c r="V58">
        <v>4.9483730569948099E-2</v>
      </c>
      <c r="W58">
        <v>4.9483730569948099E-2</v>
      </c>
      <c r="X58">
        <v>4.9483730569948099E-2</v>
      </c>
      <c r="Y58">
        <v>4.9483730569948099E-2</v>
      </c>
      <c r="Z58">
        <v>4.9483730569948099E-2</v>
      </c>
      <c r="AA58">
        <v>4.9483730569948099E-2</v>
      </c>
      <c r="AB58">
        <v>4.9483730569948099E-2</v>
      </c>
      <c r="AC58">
        <v>4.9483730569948099E-2</v>
      </c>
      <c r="AD58">
        <v>4.9483730569948099E-2</v>
      </c>
      <c r="AE58">
        <v>4.9483730569948099E-2</v>
      </c>
      <c r="AF58">
        <v>4.9483730569948099E-2</v>
      </c>
      <c r="AG58">
        <v>4.9483730569948099E-2</v>
      </c>
    </row>
    <row r="59" spans="1:33" hidden="1" x14ac:dyDescent="0.3">
      <c r="A59" t="s">
        <v>79</v>
      </c>
      <c r="B59">
        <v>57</v>
      </c>
      <c r="C59" t="str">
        <f>LEFT(Table13458910[[#This Row],[Contingency id]])</f>
        <v>A</v>
      </c>
      <c r="D59">
        <v>24.7524752475247</v>
      </c>
      <c r="E59" s="1">
        <v>1.01</v>
      </c>
      <c r="F59">
        <v>101</v>
      </c>
      <c r="G59">
        <v>100</v>
      </c>
      <c r="H59" s="1">
        <v>4.5050495049504903E-2</v>
      </c>
      <c r="I59" s="2">
        <f>AVERAGE(Table13458910[[#This Row],[Estimated costs 1]:[Estimated costs 20]])</f>
        <v>4.5050495049504896E-2</v>
      </c>
      <c r="J59" s="2">
        <f>_xlfn.STDEV.P(Table13458910[[#This Row],[Estimated costs 1]:[Estimated costs 20]])</f>
        <v>6.9388939039072284E-18</v>
      </c>
      <c r="K59" s="2">
        <f>Table13458910[[#This Row],[Dev]]/Table13458910[[#This Row],[Mean]]*100</f>
        <v>1.5402480918982679E-14</v>
      </c>
      <c r="L59" s="2">
        <f>Table13458910[[#This Row],[Estimated costs 1]]-Table13458910[[#This Row],[Actual cost]]</f>
        <v>0</v>
      </c>
      <c r="M59" s="2">
        <f>Table13458910[[#This Row],[Diff 1]]/Table13458910[[#This Row],[Actual cost]]*100</f>
        <v>0</v>
      </c>
      <c r="N59">
        <v>4.5050495049504903E-2</v>
      </c>
      <c r="O59">
        <v>4.5050495049504903E-2</v>
      </c>
      <c r="P59">
        <v>4.5050495049504903E-2</v>
      </c>
      <c r="Q59">
        <v>4.5050495049504903E-2</v>
      </c>
      <c r="R59">
        <v>4.5050495049504903E-2</v>
      </c>
      <c r="S59">
        <v>4.5050495049504903E-2</v>
      </c>
      <c r="T59">
        <v>4.5050495049504903E-2</v>
      </c>
      <c r="U59">
        <v>4.5050495049504903E-2</v>
      </c>
      <c r="V59">
        <v>4.5050495049504903E-2</v>
      </c>
      <c r="W59">
        <v>4.5050495049504903E-2</v>
      </c>
      <c r="X59">
        <v>4.5050495049504903E-2</v>
      </c>
      <c r="Y59">
        <v>4.5050495049504903E-2</v>
      </c>
      <c r="Z59">
        <v>4.5050495049504903E-2</v>
      </c>
      <c r="AA59">
        <v>4.5050495049504903E-2</v>
      </c>
      <c r="AB59">
        <v>4.5050495049504903E-2</v>
      </c>
      <c r="AC59">
        <v>4.5050495049504903E-2</v>
      </c>
      <c r="AD59">
        <v>4.5050495049504903E-2</v>
      </c>
      <c r="AE59">
        <v>4.5050495049504903E-2</v>
      </c>
      <c r="AF59">
        <v>4.5050495049504903E-2</v>
      </c>
      <c r="AG59">
        <v>4.5050495049504903E-2</v>
      </c>
    </row>
    <row r="60" spans="1:33" hidden="1" x14ac:dyDescent="0.3">
      <c r="A60" t="s">
        <v>80</v>
      </c>
      <c r="B60">
        <v>58</v>
      </c>
      <c r="C60" t="str">
        <f>LEFT(Table13458910[[#This Row],[Contingency id]])</f>
        <v>A</v>
      </c>
      <c r="D60">
        <v>7.6433121019108201</v>
      </c>
      <c r="E60" s="1">
        <v>1.0129032258064501</v>
      </c>
      <c r="F60">
        <v>157</v>
      </c>
      <c r="G60">
        <v>155</v>
      </c>
      <c r="H60" s="1">
        <v>4.4094904458598698E-2</v>
      </c>
      <c r="I60" s="2">
        <f>AVERAGE(Table13458910[[#This Row],[Estimated costs 1]:[Estimated costs 20]])</f>
        <v>4.4094904458598677E-2</v>
      </c>
      <c r="J60" s="2">
        <f>_xlfn.STDEV.P(Table13458910[[#This Row],[Estimated costs 1]:[Estimated costs 20]])</f>
        <v>2.0816681711721685E-17</v>
      </c>
      <c r="K60" s="2">
        <f>Table13458910[[#This Row],[Dev]]/Table13458910[[#This Row],[Mean]]*100</f>
        <v>4.7208814640400824E-14</v>
      </c>
      <c r="L60" s="2">
        <f>Table13458910[[#This Row],[Estimated costs 1]]-Table13458910[[#This Row],[Actual cost]]</f>
        <v>0</v>
      </c>
      <c r="M60" s="2">
        <f>Table13458910[[#This Row],[Diff 1]]/Table13458910[[#This Row],[Actual cost]]*100</f>
        <v>0</v>
      </c>
      <c r="N60">
        <v>4.4094904458598698E-2</v>
      </c>
      <c r="O60">
        <v>4.4094904458598698E-2</v>
      </c>
      <c r="P60">
        <v>4.4094904458598698E-2</v>
      </c>
      <c r="Q60">
        <v>4.4094904458598698E-2</v>
      </c>
      <c r="R60">
        <v>4.4094904458598698E-2</v>
      </c>
      <c r="S60">
        <v>4.4094904458598698E-2</v>
      </c>
      <c r="T60">
        <v>4.4094904458598698E-2</v>
      </c>
      <c r="U60">
        <v>4.4094904458598698E-2</v>
      </c>
      <c r="V60">
        <v>4.4094904458598698E-2</v>
      </c>
      <c r="W60">
        <v>4.4094904458598698E-2</v>
      </c>
      <c r="X60">
        <v>4.4094904458598698E-2</v>
      </c>
      <c r="Y60">
        <v>4.4094904458598698E-2</v>
      </c>
      <c r="Z60">
        <v>4.4094904458598698E-2</v>
      </c>
      <c r="AA60">
        <v>4.4094904458598698E-2</v>
      </c>
      <c r="AB60">
        <v>4.4094904458598698E-2</v>
      </c>
      <c r="AC60">
        <v>4.4094904458598698E-2</v>
      </c>
      <c r="AD60">
        <v>4.4094904458598698E-2</v>
      </c>
      <c r="AE60">
        <v>4.4094904458598698E-2</v>
      </c>
      <c r="AF60">
        <v>4.4094904458598698E-2</v>
      </c>
      <c r="AG60">
        <v>4.4094904458598698E-2</v>
      </c>
    </row>
    <row r="61" spans="1:33" hidden="1" x14ac:dyDescent="0.3">
      <c r="A61" t="s">
        <v>81</v>
      </c>
      <c r="B61">
        <v>59</v>
      </c>
      <c r="C61" t="str">
        <f>LEFT(Table13458910[[#This Row],[Contingency id]])</f>
        <v>A</v>
      </c>
      <c r="D61">
        <v>12.030075187969899</v>
      </c>
      <c r="E61" s="1">
        <v>1.01526717557251</v>
      </c>
      <c r="F61">
        <v>133</v>
      </c>
      <c r="G61">
        <v>131</v>
      </c>
      <c r="H61" s="1">
        <v>4.3963909774435997E-2</v>
      </c>
      <c r="I61" s="2">
        <f>AVERAGE(Table13458910[[#This Row],[Estimated costs 1]:[Estimated costs 20]])</f>
        <v>4.3973759398496168E-2</v>
      </c>
      <c r="J61" s="2">
        <f>_xlfn.STDEV.P(Table13458910[[#This Row],[Estimated costs 1]:[Estimated costs 20]])</f>
        <v>9.8002522000720563E-5</v>
      </c>
      <c r="K61" s="2">
        <f>Table13458910[[#This Row],[Dev]]/Table13458910[[#This Row],[Mean]]*100</f>
        <v>0.22286591672230799</v>
      </c>
      <c r="L61" s="2">
        <f>Table13458910[[#This Row],[Estimated costs 1]]-Table13458910[[#This Row],[Actual cost]]</f>
        <v>-9.849624060149359E-5</v>
      </c>
      <c r="M61" s="2">
        <f>Table13458910[[#This Row],[Diff 1]]/Table13458910[[#This Row],[Actual cost]]*100</f>
        <v>-0.22403885620465649</v>
      </c>
      <c r="N61">
        <v>4.3865413533834503E-2</v>
      </c>
      <c r="O61">
        <v>4.4062406015037497E-2</v>
      </c>
      <c r="P61">
        <v>4.4062406015037497E-2</v>
      </c>
      <c r="Q61">
        <v>4.4062406015037497E-2</v>
      </c>
      <c r="R61">
        <v>4.3865413533834503E-2</v>
      </c>
      <c r="S61">
        <v>4.3865413533834503E-2</v>
      </c>
      <c r="T61">
        <v>4.4062406015037497E-2</v>
      </c>
      <c r="U61">
        <v>4.4062406015037497E-2</v>
      </c>
      <c r="V61">
        <v>4.4062406015037497E-2</v>
      </c>
      <c r="W61">
        <v>4.4062406015037497E-2</v>
      </c>
      <c r="X61">
        <v>4.3865413533834503E-2</v>
      </c>
      <c r="Y61">
        <v>4.3865413533834503E-2</v>
      </c>
      <c r="Z61">
        <v>4.4062406015037497E-2</v>
      </c>
      <c r="AA61">
        <v>4.4062406015037497E-2</v>
      </c>
      <c r="AB61">
        <v>4.3865413533834503E-2</v>
      </c>
      <c r="AC61">
        <v>4.3865413533834503E-2</v>
      </c>
      <c r="AD61">
        <v>4.3865413533834503E-2</v>
      </c>
      <c r="AE61">
        <v>4.4062406015037497E-2</v>
      </c>
      <c r="AF61">
        <v>4.3865413533834503E-2</v>
      </c>
      <c r="AG61">
        <v>4.4062406015037497E-2</v>
      </c>
    </row>
    <row r="62" spans="1:33" hidden="1" x14ac:dyDescent="0.3">
      <c r="A62" t="s">
        <v>82</v>
      </c>
      <c r="B62">
        <v>60</v>
      </c>
      <c r="C62" t="str">
        <f>LEFT(Table13458910[[#This Row],[Contingency id]])</f>
        <v>A</v>
      </c>
      <c r="D62">
        <v>25.4901960784313</v>
      </c>
      <c r="E62" s="1">
        <v>1</v>
      </c>
      <c r="F62">
        <v>102</v>
      </c>
      <c r="G62">
        <v>102</v>
      </c>
      <c r="H62" s="1">
        <v>4.3907843137254897E-2</v>
      </c>
      <c r="I62" s="2">
        <f>AVERAGE(Table13458910[[#This Row],[Estimated costs 1]:[Estimated costs 20]])</f>
        <v>4.3907843137254904E-2</v>
      </c>
      <c r="J62" s="2">
        <f>_xlfn.STDEV.P(Table13458910[[#This Row],[Estimated costs 1]:[Estimated costs 20]])</f>
        <v>6.9388939039072284E-18</v>
      </c>
      <c r="K62" s="2">
        <f>Table13458910[[#This Row],[Dev]]/Table13458910[[#This Row],[Mean]]*100</f>
        <v>1.580331304868792E-14</v>
      </c>
      <c r="L62" s="2">
        <f>Table13458910[[#This Row],[Estimated costs 1]]-Table13458910[[#This Row],[Actual cost]]</f>
        <v>0</v>
      </c>
      <c r="M62" s="2">
        <f>Table13458910[[#This Row],[Diff 1]]/Table13458910[[#This Row],[Actual cost]]*100</f>
        <v>0</v>
      </c>
      <c r="N62">
        <v>4.3907843137254897E-2</v>
      </c>
      <c r="O62">
        <v>4.3907843137254897E-2</v>
      </c>
      <c r="P62">
        <v>4.3907843137254897E-2</v>
      </c>
      <c r="Q62">
        <v>4.3907843137254897E-2</v>
      </c>
      <c r="R62">
        <v>4.3907843137254897E-2</v>
      </c>
      <c r="S62">
        <v>4.3907843137254897E-2</v>
      </c>
      <c r="T62">
        <v>4.3907843137254897E-2</v>
      </c>
      <c r="U62">
        <v>4.3907843137254897E-2</v>
      </c>
      <c r="V62">
        <v>4.3907843137254897E-2</v>
      </c>
      <c r="W62">
        <v>4.3907843137254897E-2</v>
      </c>
      <c r="X62">
        <v>4.3907843137254897E-2</v>
      </c>
      <c r="Y62">
        <v>4.3907843137254897E-2</v>
      </c>
      <c r="Z62">
        <v>4.3907843137254897E-2</v>
      </c>
      <c r="AA62">
        <v>4.3907843137254897E-2</v>
      </c>
      <c r="AB62">
        <v>4.3907843137254897E-2</v>
      </c>
      <c r="AC62">
        <v>4.3907843137254897E-2</v>
      </c>
      <c r="AD62">
        <v>4.3907843137254897E-2</v>
      </c>
      <c r="AE62">
        <v>4.3907843137254897E-2</v>
      </c>
      <c r="AF62">
        <v>4.3907843137254897E-2</v>
      </c>
      <c r="AG62">
        <v>4.3907843137254897E-2</v>
      </c>
    </row>
    <row r="63" spans="1:33" hidden="1" x14ac:dyDescent="0.3">
      <c r="A63" t="s">
        <v>83</v>
      </c>
      <c r="B63">
        <v>61</v>
      </c>
      <c r="C63" t="str">
        <f>LEFT(Table13458910[[#This Row],[Contingency id]])</f>
        <v>A</v>
      </c>
      <c r="D63">
        <v>4.3478260869565197</v>
      </c>
      <c r="E63" s="1">
        <v>1</v>
      </c>
      <c r="F63">
        <v>23</v>
      </c>
      <c r="G63">
        <v>23</v>
      </c>
      <c r="H63" s="1">
        <v>4.3469565217391301E-2</v>
      </c>
      <c r="I63" s="2">
        <f>AVERAGE(Table13458910[[#This Row],[Estimated costs 1]:[Estimated costs 20]])</f>
        <v>4.3469565217391308E-2</v>
      </c>
      <c r="J63" s="2">
        <f>_xlfn.STDEV.P(Table13458910[[#This Row],[Estimated costs 1]:[Estimated costs 20]])</f>
        <v>6.9388939039072284E-18</v>
      </c>
      <c r="K63" s="2">
        <f>Table13458910[[#This Row],[Dev]]/Table13458910[[#This Row],[Mean]]*100</f>
        <v>1.5962648508688361E-14</v>
      </c>
      <c r="L63" s="2">
        <f>Table13458910[[#This Row],[Estimated costs 1]]-Table13458910[[#This Row],[Actual cost]]</f>
        <v>0</v>
      </c>
      <c r="M63" s="2">
        <f>Table13458910[[#This Row],[Diff 1]]/Table13458910[[#This Row],[Actual cost]]*100</f>
        <v>0</v>
      </c>
      <c r="N63">
        <v>4.3469565217391301E-2</v>
      </c>
      <c r="O63">
        <v>4.3469565217391301E-2</v>
      </c>
      <c r="P63">
        <v>4.3469565217391301E-2</v>
      </c>
      <c r="Q63">
        <v>4.3469565217391301E-2</v>
      </c>
      <c r="R63">
        <v>4.3469565217391301E-2</v>
      </c>
      <c r="S63">
        <v>4.3469565217391301E-2</v>
      </c>
      <c r="T63">
        <v>4.3469565217391301E-2</v>
      </c>
      <c r="U63">
        <v>4.3469565217391301E-2</v>
      </c>
      <c r="V63">
        <v>4.3469565217391301E-2</v>
      </c>
      <c r="W63">
        <v>4.3469565217391301E-2</v>
      </c>
      <c r="X63">
        <v>4.3469565217391301E-2</v>
      </c>
      <c r="Y63">
        <v>4.3469565217391301E-2</v>
      </c>
      <c r="Z63">
        <v>4.3469565217391301E-2</v>
      </c>
      <c r="AA63">
        <v>4.3469565217391301E-2</v>
      </c>
      <c r="AB63">
        <v>4.3469565217391301E-2</v>
      </c>
      <c r="AC63">
        <v>4.3469565217391301E-2</v>
      </c>
      <c r="AD63">
        <v>4.3469565217391301E-2</v>
      </c>
      <c r="AE63">
        <v>4.3469565217391301E-2</v>
      </c>
      <c r="AF63">
        <v>4.3469565217391301E-2</v>
      </c>
      <c r="AG63">
        <v>4.3469565217391301E-2</v>
      </c>
    </row>
    <row r="64" spans="1:33" hidden="1" x14ac:dyDescent="0.3">
      <c r="A64" t="s">
        <v>84</v>
      </c>
      <c r="B64">
        <v>62</v>
      </c>
      <c r="C64" t="str">
        <f>LEFT(Table13458910[[#This Row],[Contingency id]])</f>
        <v>A</v>
      </c>
      <c r="D64">
        <v>2.8571428571428501</v>
      </c>
      <c r="E64" s="1">
        <v>1</v>
      </c>
      <c r="F64">
        <v>35</v>
      </c>
      <c r="G64">
        <v>35</v>
      </c>
      <c r="H64" s="1">
        <v>4.1342857142857098E-2</v>
      </c>
      <c r="I64" s="2">
        <f>AVERAGE(Table13458910[[#This Row],[Estimated costs 1]:[Estimated costs 20]])</f>
        <v>4.1342857142857112E-2</v>
      </c>
      <c r="J64" s="2">
        <f>_xlfn.STDEV.P(Table13458910[[#This Row],[Estimated costs 1]:[Estimated costs 20]])</f>
        <v>1.3877787807814457E-17</v>
      </c>
      <c r="K64" s="2">
        <f>Table13458910[[#This Row],[Dev]]/Table13458910[[#This Row],[Mean]]*100</f>
        <v>3.3567558622909903E-14</v>
      </c>
      <c r="L64" s="2">
        <f>Table13458910[[#This Row],[Estimated costs 1]]-Table13458910[[#This Row],[Actual cost]]</f>
        <v>0</v>
      </c>
      <c r="M64" s="2">
        <f>Table13458910[[#This Row],[Diff 1]]/Table13458910[[#This Row],[Actual cost]]*100</f>
        <v>0</v>
      </c>
      <c r="N64">
        <v>4.1342857142857098E-2</v>
      </c>
      <c r="O64">
        <v>4.1342857142857098E-2</v>
      </c>
      <c r="P64">
        <v>4.1342857142857098E-2</v>
      </c>
      <c r="Q64">
        <v>4.1342857142857098E-2</v>
      </c>
      <c r="R64">
        <v>4.1342857142857098E-2</v>
      </c>
      <c r="S64">
        <v>4.1342857142857098E-2</v>
      </c>
      <c r="T64">
        <v>4.1342857142857098E-2</v>
      </c>
      <c r="U64">
        <v>4.1342857142857098E-2</v>
      </c>
      <c r="V64">
        <v>4.1342857142857098E-2</v>
      </c>
      <c r="W64">
        <v>4.1342857142857098E-2</v>
      </c>
      <c r="X64">
        <v>4.1342857142857098E-2</v>
      </c>
      <c r="Y64">
        <v>4.1342857142857098E-2</v>
      </c>
      <c r="Z64">
        <v>4.1342857142857098E-2</v>
      </c>
      <c r="AA64">
        <v>4.1342857142857098E-2</v>
      </c>
      <c r="AB64">
        <v>4.1342857142857098E-2</v>
      </c>
      <c r="AC64">
        <v>4.1342857142857098E-2</v>
      </c>
      <c r="AD64">
        <v>4.1342857142857098E-2</v>
      </c>
      <c r="AE64">
        <v>4.1342857142857098E-2</v>
      </c>
      <c r="AF64">
        <v>4.1342857142857098E-2</v>
      </c>
      <c r="AG64">
        <v>4.1342857142857098E-2</v>
      </c>
    </row>
    <row r="65" spans="1:33" x14ac:dyDescent="0.3">
      <c r="A65" t="s">
        <v>85</v>
      </c>
      <c r="B65">
        <v>63</v>
      </c>
      <c r="C65" t="str">
        <f>LEFT(Table13458910[[#This Row],[Contingency id]])</f>
        <v>C</v>
      </c>
      <c r="D65">
        <v>17.647058823529399</v>
      </c>
      <c r="E65" s="1">
        <v>1.00847457627118</v>
      </c>
      <c r="F65">
        <v>119</v>
      </c>
      <c r="G65">
        <v>118</v>
      </c>
      <c r="H65" s="1">
        <v>4.0037058823529398E-2</v>
      </c>
      <c r="I65" s="2">
        <f>AVERAGE(Table13458910[[#This Row],[Estimated costs 1]:[Estimated costs 20]])</f>
        <v>4.0037058823529384E-2</v>
      </c>
      <c r="J65" s="2">
        <f>_xlfn.STDEV.P(Table13458910[[#This Row],[Estimated costs 1]:[Estimated costs 20]])</f>
        <v>1.3877787807814457E-17</v>
      </c>
      <c r="K65" s="2">
        <f>Table13458910[[#This Row],[Dev]]/Table13458910[[#This Row],[Mean]]*100</f>
        <v>3.4662355866307091E-14</v>
      </c>
      <c r="L65" s="2">
        <f>Table13458910[[#This Row],[Estimated costs 1]]-Table13458910[[#This Row],[Actual cost]]</f>
        <v>0</v>
      </c>
      <c r="M65" s="2">
        <f>Table13458910[[#This Row],[Diff 1]]/Table13458910[[#This Row],[Actual cost]]*100</f>
        <v>0</v>
      </c>
      <c r="N65">
        <v>4.0037058823529398E-2</v>
      </c>
      <c r="O65">
        <v>4.0037058823529398E-2</v>
      </c>
      <c r="P65">
        <v>4.0037058823529398E-2</v>
      </c>
      <c r="Q65">
        <v>4.0037058823529398E-2</v>
      </c>
      <c r="R65">
        <v>4.0037058823529398E-2</v>
      </c>
      <c r="S65">
        <v>4.0037058823529398E-2</v>
      </c>
      <c r="T65">
        <v>4.0037058823529398E-2</v>
      </c>
      <c r="U65">
        <v>4.0037058823529398E-2</v>
      </c>
      <c r="V65">
        <v>4.0037058823529398E-2</v>
      </c>
      <c r="W65">
        <v>4.0037058823529398E-2</v>
      </c>
      <c r="X65">
        <v>4.0037058823529398E-2</v>
      </c>
      <c r="Y65">
        <v>4.0037058823529398E-2</v>
      </c>
      <c r="Z65">
        <v>4.0037058823529398E-2</v>
      </c>
      <c r="AA65">
        <v>4.0037058823529398E-2</v>
      </c>
      <c r="AB65">
        <v>4.0037058823529398E-2</v>
      </c>
      <c r="AC65">
        <v>4.0037058823529398E-2</v>
      </c>
      <c r="AD65">
        <v>4.0037058823529398E-2</v>
      </c>
      <c r="AE65">
        <v>4.0037058823529398E-2</v>
      </c>
      <c r="AF65">
        <v>4.0037058823529398E-2</v>
      </c>
      <c r="AG65">
        <v>4.0037058823529398E-2</v>
      </c>
    </row>
    <row r="66" spans="1:33" x14ac:dyDescent="0.3">
      <c r="A66" t="s">
        <v>86</v>
      </c>
      <c r="B66">
        <v>64</v>
      </c>
      <c r="C66" t="str">
        <f>LEFT(Table13458910[[#This Row],[Contingency id]])</f>
        <v>C</v>
      </c>
      <c r="D66">
        <v>4.6783625730994096</v>
      </c>
      <c r="E66" s="1">
        <v>1.0301204819277101</v>
      </c>
      <c r="F66">
        <v>171</v>
      </c>
      <c r="G66">
        <v>166</v>
      </c>
      <c r="H66" s="1">
        <v>3.9396491228070103E-2</v>
      </c>
      <c r="I66" s="2">
        <f>AVERAGE(Table13458910[[#This Row],[Estimated costs 1]:[Estimated costs 20]])</f>
        <v>3.9476081871345006E-2</v>
      </c>
      <c r="J66" s="2">
        <f>_xlfn.STDEV.P(Table13458910[[#This Row],[Estimated costs 1]:[Estimated costs 20]])</f>
        <v>7.919169016971534E-4</v>
      </c>
      <c r="K66" s="2">
        <f>Table13458910[[#This Row],[Dev]]/Table13458910[[#This Row],[Mean]]*100</f>
        <v>2.0060676342653752</v>
      </c>
      <c r="L66" s="2">
        <f>Table13458910[[#This Row],[Estimated costs 1]]-Table13458910[[#This Row],[Actual cost]]</f>
        <v>7.9590643274859985E-4</v>
      </c>
      <c r="M66" s="2">
        <f>Table13458910[[#This Row],[Diff 1]]/Table13458910[[#This Row],[Actual cost]]*100</f>
        <v>2.02024700154392</v>
      </c>
      <c r="N66">
        <v>4.0192397660818703E-2</v>
      </c>
      <c r="O66">
        <v>3.8600584795321601E-2</v>
      </c>
      <c r="P66">
        <v>4.0192397660818703E-2</v>
      </c>
      <c r="Q66">
        <v>4.0192397660818703E-2</v>
      </c>
      <c r="R66">
        <v>4.0192397660818703E-2</v>
      </c>
      <c r="S66">
        <v>4.0192397660818703E-2</v>
      </c>
      <c r="T66">
        <v>3.8600584795321601E-2</v>
      </c>
      <c r="U66">
        <v>4.0192397660818703E-2</v>
      </c>
      <c r="V66">
        <v>4.0192397660818703E-2</v>
      </c>
      <c r="W66">
        <v>4.0192397660818703E-2</v>
      </c>
      <c r="X66">
        <v>3.8600584795321601E-2</v>
      </c>
      <c r="Y66">
        <v>3.8600584795321601E-2</v>
      </c>
      <c r="Z66">
        <v>3.8600584795321601E-2</v>
      </c>
      <c r="AA66">
        <v>3.8600584795321601E-2</v>
      </c>
      <c r="AB66">
        <v>3.8600584795321601E-2</v>
      </c>
      <c r="AC66">
        <v>3.8600584795321601E-2</v>
      </c>
      <c r="AD66">
        <v>4.0192397660818703E-2</v>
      </c>
      <c r="AE66">
        <v>4.0192397660818703E-2</v>
      </c>
      <c r="AF66">
        <v>4.0192397660818703E-2</v>
      </c>
      <c r="AG66">
        <v>3.8600584795321601E-2</v>
      </c>
    </row>
    <row r="67" spans="1:33" hidden="1" x14ac:dyDescent="0.3">
      <c r="A67" t="s">
        <v>87</v>
      </c>
      <c r="B67">
        <v>65</v>
      </c>
      <c r="C67" t="str">
        <f>LEFT(Table13458910[[#This Row],[Contingency id]])</f>
        <v>A</v>
      </c>
      <c r="D67">
        <v>4.1666666666666599</v>
      </c>
      <c r="E67" s="1">
        <v>1</v>
      </c>
      <c r="F67">
        <v>24</v>
      </c>
      <c r="G67">
        <v>24</v>
      </c>
      <c r="H67" s="1">
        <v>3.9308333333333299E-2</v>
      </c>
      <c r="I67" s="2">
        <f>AVERAGE(Table13458910[[#This Row],[Estimated costs 1]:[Estimated costs 20]])</f>
        <v>3.9308333333333292E-2</v>
      </c>
      <c r="J67" s="2">
        <f>_xlfn.STDEV.P(Table13458910[[#This Row],[Estimated costs 1]:[Estimated costs 20]])</f>
        <v>6.9388939039072284E-18</v>
      </c>
      <c r="K67" s="2">
        <f>Table13458910[[#This Row],[Dev]]/Table13458910[[#This Row],[Mean]]*100</f>
        <v>1.7652475481638081E-14</v>
      </c>
      <c r="L67" s="2">
        <f>Table13458910[[#This Row],[Estimated costs 1]]-Table13458910[[#This Row],[Actual cost]]</f>
        <v>0</v>
      </c>
      <c r="M67" s="2">
        <f>Table13458910[[#This Row],[Diff 1]]/Table13458910[[#This Row],[Actual cost]]*100</f>
        <v>0</v>
      </c>
      <c r="N67">
        <v>3.9308333333333299E-2</v>
      </c>
      <c r="O67">
        <v>3.9308333333333299E-2</v>
      </c>
      <c r="P67">
        <v>3.9308333333333299E-2</v>
      </c>
      <c r="Q67">
        <v>3.9308333333333299E-2</v>
      </c>
      <c r="R67">
        <v>3.9308333333333299E-2</v>
      </c>
      <c r="S67">
        <v>3.9308333333333299E-2</v>
      </c>
      <c r="T67">
        <v>3.9308333333333299E-2</v>
      </c>
      <c r="U67">
        <v>3.9308333333333299E-2</v>
      </c>
      <c r="V67">
        <v>3.9308333333333299E-2</v>
      </c>
      <c r="W67">
        <v>3.9308333333333299E-2</v>
      </c>
      <c r="X67">
        <v>3.9308333333333299E-2</v>
      </c>
      <c r="Y67">
        <v>3.9308333333333299E-2</v>
      </c>
      <c r="Z67">
        <v>3.9308333333333299E-2</v>
      </c>
      <c r="AA67">
        <v>3.9308333333333299E-2</v>
      </c>
      <c r="AB67">
        <v>3.9308333333333299E-2</v>
      </c>
      <c r="AC67">
        <v>3.9308333333333299E-2</v>
      </c>
      <c r="AD67">
        <v>3.9308333333333299E-2</v>
      </c>
      <c r="AE67">
        <v>3.9308333333333299E-2</v>
      </c>
      <c r="AF67">
        <v>3.9308333333333299E-2</v>
      </c>
      <c r="AG67">
        <v>3.9308333333333299E-2</v>
      </c>
    </row>
    <row r="68" spans="1:33" hidden="1" x14ac:dyDescent="0.3">
      <c r="A68" t="s">
        <v>88</v>
      </c>
      <c r="B68">
        <v>66</v>
      </c>
      <c r="C68" t="str">
        <f>LEFT(Table13458910[[#This Row],[Contingency id]])</f>
        <v>B</v>
      </c>
      <c r="D68">
        <v>14.6551724137931</v>
      </c>
      <c r="E68" s="1">
        <v>1.0265486725663699</v>
      </c>
      <c r="F68">
        <v>116</v>
      </c>
      <c r="G68">
        <v>113</v>
      </c>
      <c r="H68" s="1">
        <v>3.83236206896551E-2</v>
      </c>
      <c r="I68" s="2">
        <f>AVERAGE(Table13458910[[#This Row],[Estimated costs 1]:[Estimated costs 20]])</f>
        <v>3.8323620689655107E-2</v>
      </c>
      <c r="J68" s="2">
        <f>_xlfn.STDEV.P(Table13458910[[#This Row],[Estimated costs 1]:[Estimated costs 20]])</f>
        <v>6.9388939039072284E-18</v>
      </c>
      <c r="K68" s="2">
        <f>Table13458910[[#This Row],[Dev]]/Table13458910[[#This Row],[Mean]]*100</f>
        <v>1.8106049947885743E-14</v>
      </c>
      <c r="L68" s="2">
        <f>Table13458910[[#This Row],[Estimated costs 1]]-Table13458910[[#This Row],[Actual cost]]</f>
        <v>0</v>
      </c>
      <c r="M68" s="2">
        <f>Table13458910[[#This Row],[Diff 1]]/Table13458910[[#This Row],[Actual cost]]*100</f>
        <v>0</v>
      </c>
      <c r="N68">
        <v>3.83236206896551E-2</v>
      </c>
      <c r="O68">
        <v>3.83236206896551E-2</v>
      </c>
      <c r="P68">
        <v>3.83236206896551E-2</v>
      </c>
      <c r="Q68">
        <v>3.83236206896551E-2</v>
      </c>
      <c r="R68">
        <v>3.83236206896551E-2</v>
      </c>
      <c r="S68">
        <v>3.83236206896551E-2</v>
      </c>
      <c r="T68">
        <v>3.83236206896551E-2</v>
      </c>
      <c r="U68">
        <v>3.83236206896551E-2</v>
      </c>
      <c r="V68">
        <v>3.83236206896551E-2</v>
      </c>
      <c r="W68">
        <v>3.83236206896551E-2</v>
      </c>
      <c r="X68">
        <v>3.83236206896551E-2</v>
      </c>
      <c r="Y68">
        <v>3.83236206896551E-2</v>
      </c>
      <c r="Z68">
        <v>3.83236206896551E-2</v>
      </c>
      <c r="AA68">
        <v>3.83236206896551E-2</v>
      </c>
      <c r="AB68">
        <v>3.83236206896551E-2</v>
      </c>
      <c r="AC68">
        <v>3.83236206896551E-2</v>
      </c>
      <c r="AD68">
        <v>3.83236206896551E-2</v>
      </c>
      <c r="AE68">
        <v>3.83236206896551E-2</v>
      </c>
      <c r="AF68">
        <v>3.83236206896551E-2</v>
      </c>
      <c r="AG68">
        <v>3.83236206896551E-2</v>
      </c>
    </row>
    <row r="69" spans="1:33" x14ac:dyDescent="0.3">
      <c r="A69" t="s">
        <v>89</v>
      </c>
      <c r="B69">
        <v>67</v>
      </c>
      <c r="C69" t="str">
        <f>LEFT(Table13458910[[#This Row],[Contingency id]])</f>
        <v>C</v>
      </c>
      <c r="D69">
        <v>17.1875</v>
      </c>
      <c r="E69" s="1">
        <v>1</v>
      </c>
      <c r="F69">
        <v>64</v>
      </c>
      <c r="G69">
        <v>64</v>
      </c>
      <c r="H69" s="1">
        <v>3.7750937499999998E-2</v>
      </c>
      <c r="I69" s="2">
        <f>AVERAGE(Table13458910[[#This Row],[Estimated costs 1]:[Estimated costs 20]])</f>
        <v>3.7750937500000012E-2</v>
      </c>
      <c r="J69" s="2">
        <f>_xlfn.STDEV.P(Table13458910[[#This Row],[Estimated costs 1]:[Estimated costs 20]])</f>
        <v>1.3877787807814457E-17</v>
      </c>
      <c r="K69" s="2">
        <f>Table13458910[[#This Row],[Dev]]/Table13458910[[#This Row],[Mean]]*100</f>
        <v>3.6761438859139469E-14</v>
      </c>
      <c r="L69" s="2">
        <f>Table13458910[[#This Row],[Estimated costs 1]]-Table13458910[[#This Row],[Actual cost]]</f>
        <v>0</v>
      </c>
      <c r="M69" s="2">
        <f>Table13458910[[#This Row],[Diff 1]]/Table13458910[[#This Row],[Actual cost]]*100</f>
        <v>0</v>
      </c>
      <c r="N69">
        <v>3.7750937499999998E-2</v>
      </c>
      <c r="O69">
        <v>3.7750937499999998E-2</v>
      </c>
      <c r="P69">
        <v>3.7750937499999998E-2</v>
      </c>
      <c r="Q69">
        <v>3.7750937499999998E-2</v>
      </c>
      <c r="R69">
        <v>3.7750937499999998E-2</v>
      </c>
      <c r="S69">
        <v>3.7750937499999998E-2</v>
      </c>
      <c r="T69">
        <v>3.7750937499999998E-2</v>
      </c>
      <c r="U69">
        <v>3.7750937499999998E-2</v>
      </c>
      <c r="V69">
        <v>3.7750937499999998E-2</v>
      </c>
      <c r="W69">
        <v>3.7750937499999998E-2</v>
      </c>
      <c r="X69">
        <v>3.7750937499999998E-2</v>
      </c>
      <c r="Y69">
        <v>3.7750937499999998E-2</v>
      </c>
      <c r="Z69">
        <v>3.7750937499999998E-2</v>
      </c>
      <c r="AA69">
        <v>3.7750937499999998E-2</v>
      </c>
      <c r="AB69">
        <v>3.7750937499999998E-2</v>
      </c>
      <c r="AC69">
        <v>3.7750937499999998E-2</v>
      </c>
      <c r="AD69">
        <v>3.7750937499999998E-2</v>
      </c>
      <c r="AE69">
        <v>3.7750937499999998E-2</v>
      </c>
      <c r="AF69">
        <v>3.7750937499999998E-2</v>
      </c>
      <c r="AG69">
        <v>3.7750937499999998E-2</v>
      </c>
    </row>
    <row r="70" spans="1:33" x14ac:dyDescent="0.3">
      <c r="A70" t="s">
        <v>90</v>
      </c>
      <c r="B70">
        <v>68</v>
      </c>
      <c r="C70" t="str">
        <f>LEFT(Table13458910[[#This Row],[Contingency id]])</f>
        <v>C</v>
      </c>
      <c r="D70">
        <v>9.3220338983050794</v>
      </c>
      <c r="E70" s="1">
        <v>1</v>
      </c>
      <c r="F70">
        <v>118</v>
      </c>
      <c r="G70">
        <v>118</v>
      </c>
      <c r="H70" s="1">
        <v>3.6800847457627101E-2</v>
      </c>
      <c r="I70" s="2">
        <f>AVERAGE(Table13458910[[#This Row],[Estimated costs 1]:[Estimated costs 20]])</f>
        <v>3.6800847457627114E-2</v>
      </c>
      <c r="J70" s="2">
        <f>_xlfn.STDEV.P(Table13458910[[#This Row],[Estimated costs 1]:[Estimated costs 20]])</f>
        <v>1.3877787807814457E-17</v>
      </c>
      <c r="K70" s="2">
        <f>Table13458910[[#This Row],[Dev]]/Table13458910[[#This Row],[Mean]]*100</f>
        <v>3.7710511486979993E-14</v>
      </c>
      <c r="L70" s="2">
        <f>Table13458910[[#This Row],[Estimated costs 1]]-Table13458910[[#This Row],[Actual cost]]</f>
        <v>0</v>
      </c>
      <c r="M70" s="2">
        <f>Table13458910[[#This Row],[Diff 1]]/Table13458910[[#This Row],[Actual cost]]*100</f>
        <v>0</v>
      </c>
      <c r="N70">
        <v>3.6800847457627101E-2</v>
      </c>
      <c r="O70">
        <v>3.6800847457627101E-2</v>
      </c>
      <c r="P70">
        <v>3.6800847457627101E-2</v>
      </c>
      <c r="Q70">
        <v>3.6800847457627101E-2</v>
      </c>
      <c r="R70">
        <v>3.6800847457627101E-2</v>
      </c>
      <c r="S70">
        <v>3.6800847457627101E-2</v>
      </c>
      <c r="T70">
        <v>3.6800847457627101E-2</v>
      </c>
      <c r="U70">
        <v>3.6800847457627101E-2</v>
      </c>
      <c r="V70">
        <v>3.6800847457627101E-2</v>
      </c>
      <c r="W70">
        <v>3.6800847457627101E-2</v>
      </c>
      <c r="X70">
        <v>3.6800847457627101E-2</v>
      </c>
      <c r="Y70">
        <v>3.6800847457627101E-2</v>
      </c>
      <c r="Z70">
        <v>3.6800847457627101E-2</v>
      </c>
      <c r="AA70">
        <v>3.6800847457627101E-2</v>
      </c>
      <c r="AB70">
        <v>3.6800847457627101E-2</v>
      </c>
      <c r="AC70">
        <v>3.6800847457627101E-2</v>
      </c>
      <c r="AD70">
        <v>3.6800847457627101E-2</v>
      </c>
      <c r="AE70">
        <v>3.6800847457627101E-2</v>
      </c>
      <c r="AF70">
        <v>3.6800847457627101E-2</v>
      </c>
      <c r="AG70">
        <v>3.6800847457627101E-2</v>
      </c>
    </row>
    <row r="71" spans="1:33" hidden="1" x14ac:dyDescent="0.3">
      <c r="A71" t="s">
        <v>91</v>
      </c>
      <c r="B71">
        <v>69</v>
      </c>
      <c r="C71" t="str">
        <f>LEFT(Table13458910[[#This Row],[Contingency id]])</f>
        <v>B</v>
      </c>
      <c r="D71">
        <v>9.9236641221373993</v>
      </c>
      <c r="E71" s="1">
        <v>1.0155038759689901</v>
      </c>
      <c r="F71">
        <v>131</v>
      </c>
      <c r="G71">
        <v>129</v>
      </c>
      <c r="H71" s="1">
        <v>3.64779389312977E-2</v>
      </c>
      <c r="I71" s="2">
        <f>AVERAGE(Table13458910[[#This Row],[Estimated costs 1]:[Estimated costs 20]])</f>
        <v>3.6477938931297652E-2</v>
      </c>
      <c r="J71" s="2">
        <f>_xlfn.STDEV.P(Table13458910[[#This Row],[Estimated costs 1]:[Estimated costs 20]])</f>
        <v>1.5183206106870496E-3</v>
      </c>
      <c r="K71" s="2">
        <f>Table13458910[[#This Row],[Dev]]/Table13458910[[#This Row],[Mean]]*100</f>
        <v>4.1622982415389371</v>
      </c>
      <c r="L71" s="2">
        <f>Table13458910[[#This Row],[Estimated costs 1]]-Table13458910[[#This Row],[Actual cost]]</f>
        <v>1.5183206106869976E-3</v>
      </c>
      <c r="M71" s="2">
        <f>Table13458910[[#This Row],[Diff 1]]/Table13458910[[#This Row],[Actual cost]]*100</f>
        <v>4.1622982415387897</v>
      </c>
      <c r="N71">
        <v>3.7996259541984698E-2</v>
      </c>
      <c r="O71">
        <v>3.4959618320610598E-2</v>
      </c>
      <c r="P71">
        <v>3.4959618320610598E-2</v>
      </c>
      <c r="Q71">
        <v>3.7996259541984698E-2</v>
      </c>
      <c r="R71">
        <v>3.7996259541984698E-2</v>
      </c>
      <c r="S71">
        <v>3.4959618320610598E-2</v>
      </c>
      <c r="T71">
        <v>3.7996259541984698E-2</v>
      </c>
      <c r="U71">
        <v>3.4959618320610598E-2</v>
      </c>
      <c r="V71">
        <v>3.7996259541984698E-2</v>
      </c>
      <c r="W71">
        <v>3.7996259541984698E-2</v>
      </c>
      <c r="X71">
        <v>3.4959618320610598E-2</v>
      </c>
      <c r="Y71">
        <v>3.7996259541984698E-2</v>
      </c>
      <c r="Z71">
        <v>3.7996259541984698E-2</v>
      </c>
      <c r="AA71">
        <v>3.4959618320610598E-2</v>
      </c>
      <c r="AB71">
        <v>3.7996259541984698E-2</v>
      </c>
      <c r="AC71">
        <v>3.4959618320610598E-2</v>
      </c>
      <c r="AD71">
        <v>3.4959618320610598E-2</v>
      </c>
      <c r="AE71">
        <v>3.7996259541984698E-2</v>
      </c>
      <c r="AF71">
        <v>3.4959618320610598E-2</v>
      </c>
      <c r="AG71">
        <v>3.4959618320610598E-2</v>
      </c>
    </row>
    <row r="72" spans="1:33" hidden="1" x14ac:dyDescent="0.3">
      <c r="A72" t="s">
        <v>92</v>
      </c>
      <c r="B72">
        <v>70</v>
      </c>
      <c r="C72" t="str">
        <f>LEFT(Table13458910[[#This Row],[Contingency id]])</f>
        <v>A</v>
      </c>
      <c r="D72">
        <v>9.0909090909090899</v>
      </c>
      <c r="E72" s="1">
        <v>1.03125</v>
      </c>
      <c r="F72">
        <v>99</v>
      </c>
      <c r="G72">
        <v>96</v>
      </c>
      <c r="H72" s="1">
        <v>3.6110101010101002E-2</v>
      </c>
      <c r="I72" s="2">
        <f>AVERAGE(Table13458910[[#This Row],[Estimated costs 1]:[Estimated costs 20]])</f>
        <v>3.6110101010101009E-2</v>
      </c>
      <c r="J72" s="2">
        <f>_xlfn.STDEV.P(Table13458910[[#This Row],[Estimated costs 1]:[Estimated costs 20]])</f>
        <v>6.9388939039072284E-18</v>
      </c>
      <c r="K72" s="2">
        <f>Table13458910[[#This Row],[Dev]]/Table13458910[[#This Row],[Mean]]*100</f>
        <v>1.9215936011827343E-14</v>
      </c>
      <c r="L72" s="2">
        <f>Table13458910[[#This Row],[Estimated costs 1]]-Table13458910[[#This Row],[Actual cost]]</f>
        <v>0</v>
      </c>
      <c r="M72" s="2">
        <f>Table13458910[[#This Row],[Diff 1]]/Table13458910[[#This Row],[Actual cost]]*100</f>
        <v>0</v>
      </c>
      <c r="N72">
        <v>3.6110101010101002E-2</v>
      </c>
      <c r="O72">
        <v>3.6110101010101002E-2</v>
      </c>
      <c r="P72">
        <v>3.6110101010101002E-2</v>
      </c>
      <c r="Q72">
        <v>3.6110101010101002E-2</v>
      </c>
      <c r="R72">
        <v>3.6110101010101002E-2</v>
      </c>
      <c r="S72">
        <v>3.6110101010101002E-2</v>
      </c>
      <c r="T72">
        <v>3.6110101010101002E-2</v>
      </c>
      <c r="U72">
        <v>3.6110101010101002E-2</v>
      </c>
      <c r="V72">
        <v>3.6110101010101002E-2</v>
      </c>
      <c r="W72">
        <v>3.6110101010101002E-2</v>
      </c>
      <c r="X72">
        <v>3.6110101010101002E-2</v>
      </c>
      <c r="Y72">
        <v>3.6110101010101002E-2</v>
      </c>
      <c r="Z72">
        <v>3.6110101010101002E-2</v>
      </c>
      <c r="AA72">
        <v>3.6110101010101002E-2</v>
      </c>
      <c r="AB72">
        <v>3.6110101010101002E-2</v>
      </c>
      <c r="AC72">
        <v>3.6110101010101002E-2</v>
      </c>
      <c r="AD72">
        <v>3.6110101010101002E-2</v>
      </c>
      <c r="AE72">
        <v>3.6110101010101002E-2</v>
      </c>
      <c r="AF72">
        <v>3.6110101010101002E-2</v>
      </c>
      <c r="AG72">
        <v>3.6110101010101002E-2</v>
      </c>
    </row>
    <row r="73" spans="1:33" hidden="1" x14ac:dyDescent="0.3">
      <c r="A73" t="s">
        <v>93</v>
      </c>
      <c r="B73">
        <v>71</v>
      </c>
      <c r="C73" t="str">
        <f>LEFT(Table13458910[[#This Row],[Contingency id]])</f>
        <v>B</v>
      </c>
      <c r="D73">
        <v>9.1549295774647899</v>
      </c>
      <c r="E73" s="1">
        <v>1.0289855072463701</v>
      </c>
      <c r="F73">
        <v>142</v>
      </c>
      <c r="G73">
        <v>138</v>
      </c>
      <c r="H73" s="1">
        <v>3.5788873239436601E-2</v>
      </c>
      <c r="I73" s="2">
        <f>AVERAGE(Table13458910[[#This Row],[Estimated costs 1]:[Estimated costs 20]])</f>
        <v>3.5788873239436594E-2</v>
      </c>
      <c r="J73" s="2">
        <f>_xlfn.STDEV.P(Table13458910[[#This Row],[Estimated costs 1]:[Estimated costs 20]])</f>
        <v>6.9388939039072284E-18</v>
      </c>
      <c r="K73" s="2">
        <f>Table13458910[[#This Row],[Dev]]/Table13458910[[#This Row],[Mean]]*100</f>
        <v>1.9388411189936819E-14</v>
      </c>
      <c r="L73" s="2">
        <f>Table13458910[[#This Row],[Estimated costs 1]]-Table13458910[[#This Row],[Actual cost]]</f>
        <v>0</v>
      </c>
      <c r="M73" s="2">
        <f>Table13458910[[#This Row],[Diff 1]]/Table13458910[[#This Row],[Actual cost]]*100</f>
        <v>0</v>
      </c>
      <c r="N73">
        <v>3.5788873239436601E-2</v>
      </c>
      <c r="O73">
        <v>3.5788873239436601E-2</v>
      </c>
      <c r="P73">
        <v>3.5788873239436601E-2</v>
      </c>
      <c r="Q73">
        <v>3.5788873239436601E-2</v>
      </c>
      <c r="R73">
        <v>3.5788873239436601E-2</v>
      </c>
      <c r="S73">
        <v>3.5788873239436601E-2</v>
      </c>
      <c r="T73">
        <v>3.5788873239436601E-2</v>
      </c>
      <c r="U73">
        <v>3.5788873239436601E-2</v>
      </c>
      <c r="V73">
        <v>3.5788873239436601E-2</v>
      </c>
      <c r="W73">
        <v>3.5788873239436601E-2</v>
      </c>
      <c r="X73">
        <v>3.5788873239436601E-2</v>
      </c>
      <c r="Y73">
        <v>3.5788873239436601E-2</v>
      </c>
      <c r="Z73">
        <v>3.5788873239436601E-2</v>
      </c>
      <c r="AA73">
        <v>3.5788873239436601E-2</v>
      </c>
      <c r="AB73">
        <v>3.5788873239436601E-2</v>
      </c>
      <c r="AC73">
        <v>3.5788873239436601E-2</v>
      </c>
      <c r="AD73">
        <v>3.5788873239436601E-2</v>
      </c>
      <c r="AE73">
        <v>3.5788873239436601E-2</v>
      </c>
      <c r="AF73">
        <v>3.5788873239436601E-2</v>
      </c>
      <c r="AG73">
        <v>3.5788873239436601E-2</v>
      </c>
    </row>
    <row r="74" spans="1:33" hidden="1" x14ac:dyDescent="0.3">
      <c r="A74" t="s">
        <v>94</v>
      </c>
      <c r="B74">
        <v>72</v>
      </c>
      <c r="C74" t="str">
        <f>LEFT(Table13458910[[#This Row],[Contingency id]])</f>
        <v>B</v>
      </c>
      <c r="D74">
        <v>9.3220338983050794</v>
      </c>
      <c r="E74" s="1">
        <v>1</v>
      </c>
      <c r="F74">
        <v>118</v>
      </c>
      <c r="G74">
        <v>118</v>
      </c>
      <c r="H74" s="1">
        <v>3.5615593220338901E-2</v>
      </c>
      <c r="I74" s="2">
        <f>AVERAGE(Table13458910[[#This Row],[Estimated costs 1]:[Estimated costs 20]])</f>
        <v>3.5615593220338908E-2</v>
      </c>
      <c r="J74" s="2">
        <f>_xlfn.STDEV.P(Table13458910[[#This Row],[Estimated costs 1]:[Estimated costs 20]])</f>
        <v>6.9388939039072284E-18</v>
      </c>
      <c r="K74" s="2">
        <f>Table13458910[[#This Row],[Dev]]/Table13458910[[#This Row],[Mean]]*100</f>
        <v>1.9482741340230301E-14</v>
      </c>
      <c r="L74" s="2">
        <f>Table13458910[[#This Row],[Estimated costs 1]]-Table13458910[[#This Row],[Actual cost]]</f>
        <v>0</v>
      </c>
      <c r="M74" s="2">
        <f>Table13458910[[#This Row],[Diff 1]]/Table13458910[[#This Row],[Actual cost]]*100</f>
        <v>0</v>
      </c>
      <c r="N74">
        <v>3.5615593220338901E-2</v>
      </c>
      <c r="O74">
        <v>3.5615593220338901E-2</v>
      </c>
      <c r="P74">
        <v>3.5615593220338901E-2</v>
      </c>
      <c r="Q74">
        <v>3.5615593220338901E-2</v>
      </c>
      <c r="R74">
        <v>3.5615593220338901E-2</v>
      </c>
      <c r="S74">
        <v>3.5615593220338901E-2</v>
      </c>
      <c r="T74">
        <v>3.5615593220338901E-2</v>
      </c>
      <c r="U74">
        <v>3.5615593220338901E-2</v>
      </c>
      <c r="V74">
        <v>3.5615593220338901E-2</v>
      </c>
      <c r="W74">
        <v>3.5615593220338901E-2</v>
      </c>
      <c r="X74">
        <v>3.5615593220338901E-2</v>
      </c>
      <c r="Y74">
        <v>3.5615593220338901E-2</v>
      </c>
      <c r="Z74">
        <v>3.5615593220338901E-2</v>
      </c>
      <c r="AA74">
        <v>3.5615593220338901E-2</v>
      </c>
      <c r="AB74">
        <v>3.5615593220338901E-2</v>
      </c>
      <c r="AC74">
        <v>3.5615593220338901E-2</v>
      </c>
      <c r="AD74">
        <v>3.5615593220338901E-2</v>
      </c>
      <c r="AE74">
        <v>3.5615593220338901E-2</v>
      </c>
      <c r="AF74">
        <v>3.5615593220338901E-2</v>
      </c>
      <c r="AG74">
        <v>3.5615593220338901E-2</v>
      </c>
    </row>
    <row r="75" spans="1:33" hidden="1" x14ac:dyDescent="0.3">
      <c r="A75" t="s">
        <v>95</v>
      </c>
      <c r="B75">
        <v>73</v>
      </c>
      <c r="C75" t="str">
        <f>LEFT(Table13458910[[#This Row],[Contingency id]])</f>
        <v>B</v>
      </c>
      <c r="D75">
        <v>1.03780578206078</v>
      </c>
      <c r="E75" s="1">
        <v>1.1589347079037799</v>
      </c>
      <c r="F75">
        <v>1349</v>
      </c>
      <c r="G75">
        <v>1164</v>
      </c>
      <c r="H75" s="1">
        <v>3.5133432171979201E-2</v>
      </c>
      <c r="I75" s="2">
        <f>AVERAGE(Table13458910[[#This Row],[Estimated costs 1]:[Estimated costs 20]])</f>
        <v>3.5458598962194166E-2</v>
      </c>
      <c r="J75" s="2">
        <f>_xlfn.STDEV.P(Table13458910[[#This Row],[Estimated costs 1]:[Estimated costs 20]])</f>
        <v>5.1890640011256666E-3</v>
      </c>
      <c r="K75" s="2">
        <f>Table13458910[[#This Row],[Dev]]/Table13458910[[#This Row],[Mean]]*100</f>
        <v>14.634148423794826</v>
      </c>
      <c r="L75" s="2">
        <f>Table13458910[[#This Row],[Estimated costs 1]]-Table13458910[[#This Row],[Actual cost]]</f>
        <v>-1.2601927353599746E-4</v>
      </c>
      <c r="M75" s="2">
        <f>Table13458910[[#This Row],[Diff 1]]/Table13458910[[#This Row],[Actual cost]]*100</f>
        <v>-0.35868762527705622</v>
      </c>
      <c r="N75">
        <v>3.5007412898443203E-2</v>
      </c>
      <c r="O75">
        <v>3.2113417346182303E-2</v>
      </c>
      <c r="P75">
        <v>4.4640474425500301E-2</v>
      </c>
      <c r="Q75">
        <v>2.5208302446256398E-2</v>
      </c>
      <c r="R75">
        <v>2.5208302446256398E-2</v>
      </c>
      <c r="S75">
        <v>3.8989621942179399E-2</v>
      </c>
      <c r="T75">
        <v>4.1802816901408399E-2</v>
      </c>
      <c r="U75">
        <v>3.4865826538176402E-2</v>
      </c>
      <c r="V75">
        <v>3.6095626389918402E-2</v>
      </c>
      <c r="W75">
        <v>3.78206078576723E-2</v>
      </c>
      <c r="X75">
        <v>3.2169755374351301E-2</v>
      </c>
      <c r="Y75">
        <v>3.4982950333580398E-2</v>
      </c>
      <c r="Z75">
        <v>3.49266123054114E-2</v>
      </c>
      <c r="AA75">
        <v>3.49266123054114E-2</v>
      </c>
      <c r="AB75">
        <v>2.8102297998517399E-2</v>
      </c>
      <c r="AC75">
        <v>3.2088954781319401E-2</v>
      </c>
      <c r="AD75">
        <v>4.1746478873239401E-2</v>
      </c>
      <c r="AE75">
        <v>3.78206078576723E-2</v>
      </c>
      <c r="AF75">
        <v>4.1746478873239401E-2</v>
      </c>
      <c r="AG75">
        <v>3.8908821349147499E-2</v>
      </c>
    </row>
    <row r="76" spans="1:33" x14ac:dyDescent="0.3">
      <c r="A76" t="s">
        <v>96</v>
      </c>
      <c r="B76">
        <v>74</v>
      </c>
      <c r="C76" t="str">
        <f>LEFT(Table13458910[[#This Row],[Contingency id]])</f>
        <v>C</v>
      </c>
      <c r="D76">
        <v>16.417910447761098</v>
      </c>
      <c r="E76" s="1">
        <v>1</v>
      </c>
      <c r="F76">
        <v>67</v>
      </c>
      <c r="G76">
        <v>67</v>
      </c>
      <c r="H76" s="1">
        <v>3.3334328358208903E-2</v>
      </c>
      <c r="I76" s="2">
        <f>AVERAGE(Table13458910[[#This Row],[Estimated costs 1]:[Estimated costs 20]])</f>
        <v>3.3334328358208917E-2</v>
      </c>
      <c r="J76" s="2">
        <f>_xlfn.STDEV.P(Table13458910[[#This Row],[Estimated costs 1]:[Estimated costs 20]])</f>
        <v>1.3877787807814457E-17</v>
      </c>
      <c r="K76" s="2">
        <f>Table13458910[[#This Row],[Dev]]/Table13458910[[#This Row],[Mean]]*100</f>
        <v>4.1632120673572562E-14</v>
      </c>
      <c r="L76" s="2">
        <f>Table13458910[[#This Row],[Estimated costs 1]]-Table13458910[[#This Row],[Actual cost]]</f>
        <v>0</v>
      </c>
      <c r="M76" s="2">
        <f>Table13458910[[#This Row],[Diff 1]]/Table13458910[[#This Row],[Actual cost]]*100</f>
        <v>0</v>
      </c>
      <c r="N76">
        <v>3.3334328358208903E-2</v>
      </c>
      <c r="O76">
        <v>3.3334328358208903E-2</v>
      </c>
      <c r="P76">
        <v>3.3334328358208903E-2</v>
      </c>
      <c r="Q76">
        <v>3.3334328358208903E-2</v>
      </c>
      <c r="R76">
        <v>3.3334328358208903E-2</v>
      </c>
      <c r="S76">
        <v>3.3334328358208903E-2</v>
      </c>
      <c r="T76">
        <v>3.3334328358208903E-2</v>
      </c>
      <c r="U76">
        <v>3.3334328358208903E-2</v>
      </c>
      <c r="V76">
        <v>3.3334328358208903E-2</v>
      </c>
      <c r="W76">
        <v>3.3334328358208903E-2</v>
      </c>
      <c r="X76">
        <v>3.3334328358208903E-2</v>
      </c>
      <c r="Y76">
        <v>3.3334328358208903E-2</v>
      </c>
      <c r="Z76">
        <v>3.3334328358208903E-2</v>
      </c>
      <c r="AA76">
        <v>3.3334328358208903E-2</v>
      </c>
      <c r="AB76">
        <v>3.3334328358208903E-2</v>
      </c>
      <c r="AC76">
        <v>3.3334328358208903E-2</v>
      </c>
      <c r="AD76">
        <v>3.3334328358208903E-2</v>
      </c>
      <c r="AE76">
        <v>3.3334328358208903E-2</v>
      </c>
      <c r="AF76">
        <v>3.3334328358208903E-2</v>
      </c>
      <c r="AG76">
        <v>3.3334328358208903E-2</v>
      </c>
    </row>
    <row r="77" spans="1:33" x14ac:dyDescent="0.3">
      <c r="A77" t="s">
        <v>97</v>
      </c>
      <c r="B77">
        <v>75</v>
      </c>
      <c r="C77" t="str">
        <f>LEFT(Table13458910[[#This Row],[Contingency id]])</f>
        <v>C</v>
      </c>
      <c r="D77">
        <v>1.0869565217391299</v>
      </c>
      <c r="E77" s="1">
        <v>1.0165745856353501</v>
      </c>
      <c r="F77">
        <v>184</v>
      </c>
      <c r="G77">
        <v>181</v>
      </c>
      <c r="H77" s="1">
        <v>3.1554347826086897E-2</v>
      </c>
      <c r="I77" s="2">
        <f>AVERAGE(Table13458910[[#This Row],[Estimated costs 1]:[Estimated costs 20]])</f>
        <v>3.1554347826086897E-2</v>
      </c>
      <c r="J77" s="2">
        <f>_xlfn.STDEV.P(Table13458910[[#This Row],[Estimated costs 1]:[Estimated costs 20]])</f>
        <v>0</v>
      </c>
      <c r="K77" s="2">
        <f>Table13458910[[#This Row],[Dev]]/Table13458910[[#This Row],[Mean]]*100</f>
        <v>0</v>
      </c>
      <c r="L77" s="2">
        <f>Table13458910[[#This Row],[Estimated costs 1]]-Table13458910[[#This Row],[Actual cost]]</f>
        <v>0</v>
      </c>
      <c r="M77" s="2">
        <f>Table13458910[[#This Row],[Diff 1]]/Table13458910[[#This Row],[Actual cost]]*100</f>
        <v>0</v>
      </c>
      <c r="N77">
        <v>3.1554347826086897E-2</v>
      </c>
      <c r="O77">
        <v>3.1554347826086897E-2</v>
      </c>
      <c r="P77">
        <v>3.1554347826086897E-2</v>
      </c>
      <c r="Q77">
        <v>3.1554347826086897E-2</v>
      </c>
      <c r="R77">
        <v>3.1554347826086897E-2</v>
      </c>
      <c r="S77">
        <v>3.1554347826086897E-2</v>
      </c>
      <c r="T77">
        <v>3.1554347826086897E-2</v>
      </c>
      <c r="U77">
        <v>3.1554347826086897E-2</v>
      </c>
      <c r="V77">
        <v>3.1554347826086897E-2</v>
      </c>
      <c r="W77">
        <v>3.1554347826086897E-2</v>
      </c>
      <c r="X77">
        <v>3.1554347826086897E-2</v>
      </c>
      <c r="Y77">
        <v>3.1554347826086897E-2</v>
      </c>
      <c r="Z77">
        <v>3.1554347826086897E-2</v>
      </c>
      <c r="AA77">
        <v>3.1554347826086897E-2</v>
      </c>
      <c r="AB77">
        <v>3.1554347826086897E-2</v>
      </c>
      <c r="AC77">
        <v>3.1554347826086897E-2</v>
      </c>
      <c r="AD77">
        <v>3.1554347826086897E-2</v>
      </c>
      <c r="AE77">
        <v>3.1554347826086897E-2</v>
      </c>
      <c r="AF77">
        <v>3.1554347826086897E-2</v>
      </c>
      <c r="AG77">
        <v>3.1554347826086897E-2</v>
      </c>
    </row>
    <row r="78" spans="1:33" hidden="1" x14ac:dyDescent="0.3">
      <c r="A78" t="s">
        <v>98</v>
      </c>
      <c r="B78">
        <v>76</v>
      </c>
      <c r="C78" t="str">
        <f>LEFT(Table13458910[[#This Row],[Contingency id]])</f>
        <v>B</v>
      </c>
      <c r="D78">
        <v>3.125</v>
      </c>
      <c r="E78" s="1">
        <v>1</v>
      </c>
      <c r="F78">
        <v>32</v>
      </c>
      <c r="G78">
        <v>32</v>
      </c>
      <c r="H78" s="1">
        <v>2.9578125E-2</v>
      </c>
      <c r="I78" s="2">
        <f>AVERAGE(Table13458910[[#This Row],[Estimated costs 1]:[Estimated costs 20]])</f>
        <v>2.9578125000000004E-2</v>
      </c>
      <c r="J78" s="2">
        <f>_xlfn.STDEV.P(Table13458910[[#This Row],[Estimated costs 1]:[Estimated costs 20]])</f>
        <v>3.4694469519536142E-18</v>
      </c>
      <c r="K78" s="2">
        <f>Table13458910[[#This Row],[Dev]]/Table13458910[[#This Row],[Mean]]*100</f>
        <v>1.1729773107502974E-14</v>
      </c>
      <c r="L78" s="2">
        <f>Table13458910[[#This Row],[Estimated costs 1]]-Table13458910[[#This Row],[Actual cost]]</f>
        <v>0</v>
      </c>
      <c r="M78" s="2">
        <f>Table13458910[[#This Row],[Diff 1]]/Table13458910[[#This Row],[Actual cost]]*100</f>
        <v>0</v>
      </c>
      <c r="N78">
        <v>2.9578125E-2</v>
      </c>
      <c r="O78">
        <v>2.9578125E-2</v>
      </c>
      <c r="P78">
        <v>2.9578125E-2</v>
      </c>
      <c r="Q78">
        <v>2.9578125E-2</v>
      </c>
      <c r="R78">
        <v>2.9578125E-2</v>
      </c>
      <c r="S78">
        <v>2.9578125E-2</v>
      </c>
      <c r="T78">
        <v>2.9578125E-2</v>
      </c>
      <c r="U78">
        <v>2.9578125E-2</v>
      </c>
      <c r="V78">
        <v>2.9578125E-2</v>
      </c>
      <c r="W78">
        <v>2.9578125E-2</v>
      </c>
      <c r="X78">
        <v>2.9578125E-2</v>
      </c>
      <c r="Y78">
        <v>2.9578125E-2</v>
      </c>
      <c r="Z78">
        <v>2.9578125E-2</v>
      </c>
      <c r="AA78">
        <v>2.9578125E-2</v>
      </c>
      <c r="AB78">
        <v>2.9578125E-2</v>
      </c>
      <c r="AC78">
        <v>2.9578125E-2</v>
      </c>
      <c r="AD78">
        <v>2.9578125E-2</v>
      </c>
      <c r="AE78">
        <v>2.9578125E-2</v>
      </c>
      <c r="AF78">
        <v>2.9578125E-2</v>
      </c>
      <c r="AG78">
        <v>2.9578125E-2</v>
      </c>
    </row>
    <row r="79" spans="1:33" hidden="1" x14ac:dyDescent="0.3">
      <c r="A79" t="s">
        <v>99</v>
      </c>
      <c r="B79">
        <v>77</v>
      </c>
      <c r="C79" t="str">
        <f>LEFT(Table13458910[[#This Row],[Contingency id]])</f>
        <v>A</v>
      </c>
      <c r="D79">
        <v>12.9629629629629</v>
      </c>
      <c r="E79" s="1">
        <v>1</v>
      </c>
      <c r="F79">
        <v>108</v>
      </c>
      <c r="G79">
        <v>108</v>
      </c>
      <c r="H79" s="1">
        <v>2.93074074074074E-2</v>
      </c>
      <c r="I79" s="2">
        <f>AVERAGE(Table13458910[[#This Row],[Estimated costs 1]:[Estimated costs 20]])</f>
        <v>2.9307407407407404E-2</v>
      </c>
      <c r="J79" s="2">
        <f>_xlfn.STDEV.P(Table13458910[[#This Row],[Estimated costs 1]:[Estimated costs 20]])</f>
        <v>3.4694469519536142E-18</v>
      </c>
      <c r="K79" s="2">
        <f>Table13458910[[#This Row],[Dev]]/Table13458910[[#This Row],[Mean]]*100</f>
        <v>1.1838123051023328E-14</v>
      </c>
      <c r="L79" s="2">
        <f>Table13458910[[#This Row],[Estimated costs 1]]-Table13458910[[#This Row],[Actual cost]]</f>
        <v>0</v>
      </c>
      <c r="M79" s="2">
        <f>Table13458910[[#This Row],[Diff 1]]/Table13458910[[#This Row],[Actual cost]]*100</f>
        <v>0</v>
      </c>
      <c r="N79">
        <v>2.93074074074074E-2</v>
      </c>
      <c r="O79">
        <v>2.93074074074074E-2</v>
      </c>
      <c r="P79">
        <v>2.93074074074074E-2</v>
      </c>
      <c r="Q79">
        <v>2.93074074074074E-2</v>
      </c>
      <c r="R79">
        <v>2.93074074074074E-2</v>
      </c>
      <c r="S79">
        <v>2.93074074074074E-2</v>
      </c>
      <c r="T79">
        <v>2.93074074074074E-2</v>
      </c>
      <c r="U79">
        <v>2.93074074074074E-2</v>
      </c>
      <c r="V79">
        <v>2.93074074074074E-2</v>
      </c>
      <c r="W79">
        <v>2.93074074074074E-2</v>
      </c>
      <c r="X79">
        <v>2.93074074074074E-2</v>
      </c>
      <c r="Y79">
        <v>2.93074074074074E-2</v>
      </c>
      <c r="Z79">
        <v>2.93074074074074E-2</v>
      </c>
      <c r="AA79">
        <v>2.93074074074074E-2</v>
      </c>
      <c r="AB79">
        <v>2.93074074074074E-2</v>
      </c>
      <c r="AC79">
        <v>2.93074074074074E-2</v>
      </c>
      <c r="AD79">
        <v>2.93074074074074E-2</v>
      </c>
      <c r="AE79">
        <v>2.93074074074074E-2</v>
      </c>
      <c r="AF79">
        <v>2.93074074074074E-2</v>
      </c>
      <c r="AG79">
        <v>2.93074074074074E-2</v>
      </c>
    </row>
    <row r="80" spans="1:33" hidden="1" x14ac:dyDescent="0.3">
      <c r="A80" t="s">
        <v>100</v>
      </c>
      <c r="B80">
        <v>78</v>
      </c>
      <c r="C80" t="str">
        <f>LEFT(Table13458910[[#This Row],[Contingency id]])</f>
        <v>A</v>
      </c>
      <c r="D80">
        <v>1.40845070422535</v>
      </c>
      <c r="E80" s="1">
        <v>1</v>
      </c>
      <c r="F80">
        <v>71</v>
      </c>
      <c r="G80">
        <v>71</v>
      </c>
      <c r="H80" s="1">
        <v>2.9112676056338001E-2</v>
      </c>
      <c r="I80" s="2">
        <f>AVERAGE(Table13458910[[#This Row],[Estimated costs 1]:[Estimated costs 20]])</f>
        <v>2.9112676056338004E-2</v>
      </c>
      <c r="J80" s="2">
        <f>_xlfn.STDEV.P(Table13458910[[#This Row],[Estimated costs 1]:[Estimated costs 20]])</f>
        <v>3.4694469519536142E-18</v>
      </c>
      <c r="K80" s="2">
        <f>Table13458910[[#This Row],[Dev]]/Table13458910[[#This Row],[Mean]]*100</f>
        <v>1.1917306898340918E-14</v>
      </c>
      <c r="L80" s="2">
        <f>Table13458910[[#This Row],[Estimated costs 1]]-Table13458910[[#This Row],[Actual cost]]</f>
        <v>0</v>
      </c>
      <c r="M80" s="2">
        <f>Table13458910[[#This Row],[Diff 1]]/Table13458910[[#This Row],[Actual cost]]*100</f>
        <v>0</v>
      </c>
      <c r="N80">
        <v>2.9112676056338001E-2</v>
      </c>
      <c r="O80">
        <v>2.9112676056338001E-2</v>
      </c>
      <c r="P80">
        <v>2.9112676056338001E-2</v>
      </c>
      <c r="Q80">
        <v>2.9112676056338001E-2</v>
      </c>
      <c r="R80">
        <v>2.9112676056338001E-2</v>
      </c>
      <c r="S80">
        <v>2.9112676056338001E-2</v>
      </c>
      <c r="T80">
        <v>2.9112676056338001E-2</v>
      </c>
      <c r="U80">
        <v>2.9112676056338001E-2</v>
      </c>
      <c r="V80">
        <v>2.9112676056338001E-2</v>
      </c>
      <c r="W80">
        <v>2.9112676056338001E-2</v>
      </c>
      <c r="X80">
        <v>2.9112676056338001E-2</v>
      </c>
      <c r="Y80">
        <v>2.9112676056338001E-2</v>
      </c>
      <c r="Z80">
        <v>2.9112676056338001E-2</v>
      </c>
      <c r="AA80">
        <v>2.9112676056338001E-2</v>
      </c>
      <c r="AB80">
        <v>2.9112676056338001E-2</v>
      </c>
      <c r="AC80">
        <v>2.9112676056338001E-2</v>
      </c>
      <c r="AD80">
        <v>2.9112676056338001E-2</v>
      </c>
      <c r="AE80">
        <v>2.9112676056338001E-2</v>
      </c>
      <c r="AF80">
        <v>2.9112676056338001E-2</v>
      </c>
      <c r="AG80">
        <v>2.9112676056338001E-2</v>
      </c>
    </row>
    <row r="81" spans="1:33" x14ac:dyDescent="0.3">
      <c r="A81" t="s">
        <v>101</v>
      </c>
      <c r="B81">
        <v>79</v>
      </c>
      <c r="C81" t="str">
        <f>LEFT(Table13458910[[#This Row],[Contingency id]])</f>
        <v>C</v>
      </c>
      <c r="D81">
        <v>12.5</v>
      </c>
      <c r="E81" s="1">
        <v>1</v>
      </c>
      <c r="F81">
        <v>64</v>
      </c>
      <c r="G81">
        <v>64</v>
      </c>
      <c r="H81" s="1">
        <v>2.7507812499999999E-2</v>
      </c>
      <c r="I81" s="2">
        <f>AVERAGE(Table13458910[[#This Row],[Estimated costs 1]:[Estimated costs 20]])</f>
        <v>2.7507812499999999E-2</v>
      </c>
      <c r="J81" s="2">
        <f>_xlfn.STDEV.P(Table13458910[[#This Row],[Estimated costs 1]:[Estimated costs 20]])</f>
        <v>0</v>
      </c>
      <c r="K81" s="2">
        <f>Table13458910[[#This Row],[Dev]]/Table13458910[[#This Row],[Mean]]*100</f>
        <v>0</v>
      </c>
      <c r="L81" s="2">
        <f>Table13458910[[#This Row],[Estimated costs 1]]-Table13458910[[#This Row],[Actual cost]]</f>
        <v>0</v>
      </c>
      <c r="M81" s="2">
        <f>Table13458910[[#This Row],[Diff 1]]/Table13458910[[#This Row],[Actual cost]]*100</f>
        <v>0</v>
      </c>
      <c r="N81">
        <v>2.7507812499999999E-2</v>
      </c>
      <c r="O81">
        <v>2.7507812499999999E-2</v>
      </c>
      <c r="P81">
        <v>2.7507812499999999E-2</v>
      </c>
      <c r="Q81">
        <v>2.7507812499999999E-2</v>
      </c>
      <c r="R81">
        <v>2.7507812499999999E-2</v>
      </c>
      <c r="S81">
        <v>2.7507812499999999E-2</v>
      </c>
      <c r="T81">
        <v>2.7507812499999999E-2</v>
      </c>
      <c r="U81">
        <v>2.7507812499999999E-2</v>
      </c>
      <c r="V81">
        <v>2.7507812499999999E-2</v>
      </c>
      <c r="W81">
        <v>2.7507812499999999E-2</v>
      </c>
      <c r="X81">
        <v>2.7507812499999999E-2</v>
      </c>
      <c r="Y81">
        <v>2.7507812499999999E-2</v>
      </c>
      <c r="Z81">
        <v>2.7507812499999999E-2</v>
      </c>
      <c r="AA81">
        <v>2.7507812499999999E-2</v>
      </c>
      <c r="AB81">
        <v>2.7507812499999999E-2</v>
      </c>
      <c r="AC81">
        <v>2.7507812499999999E-2</v>
      </c>
      <c r="AD81">
        <v>2.7507812499999999E-2</v>
      </c>
      <c r="AE81">
        <v>2.7507812499999999E-2</v>
      </c>
      <c r="AF81">
        <v>2.7507812499999999E-2</v>
      </c>
      <c r="AG81">
        <v>2.7507812499999999E-2</v>
      </c>
    </row>
    <row r="82" spans="1:33" hidden="1" x14ac:dyDescent="0.3">
      <c r="A82" t="s">
        <v>102</v>
      </c>
      <c r="B82">
        <v>80</v>
      </c>
      <c r="C82" t="str">
        <f>LEFT(Table13458910[[#This Row],[Contingency id]])</f>
        <v>A</v>
      </c>
      <c r="D82">
        <v>9.6491228070175392</v>
      </c>
      <c r="E82" s="1">
        <v>1.0178571428571399</v>
      </c>
      <c r="F82">
        <v>114</v>
      </c>
      <c r="G82">
        <v>112</v>
      </c>
      <c r="H82" s="1">
        <v>2.5331578947368399E-2</v>
      </c>
      <c r="I82" s="2">
        <f>AVERAGE(Table13458910[[#This Row],[Estimated costs 1]:[Estimated costs 20]])</f>
        <v>2.5331578947368389E-2</v>
      </c>
      <c r="J82" s="2">
        <f>_xlfn.STDEV.P(Table13458910[[#This Row],[Estimated costs 1]:[Estimated costs 20]])</f>
        <v>1.0408340855860843E-17</v>
      </c>
      <c r="K82" s="2">
        <f>Table13458910[[#This Row],[Dev]]/Table13458910[[#This Row],[Mean]]*100</f>
        <v>4.1088401467142377E-14</v>
      </c>
      <c r="L82" s="2">
        <f>Table13458910[[#This Row],[Estimated costs 1]]-Table13458910[[#This Row],[Actual cost]]</f>
        <v>0</v>
      </c>
      <c r="M82" s="2">
        <f>Table13458910[[#This Row],[Diff 1]]/Table13458910[[#This Row],[Actual cost]]*100</f>
        <v>0</v>
      </c>
      <c r="N82">
        <v>2.5331578947368399E-2</v>
      </c>
      <c r="O82">
        <v>2.5331578947368399E-2</v>
      </c>
      <c r="P82">
        <v>2.5331578947368399E-2</v>
      </c>
      <c r="Q82">
        <v>2.5331578947368399E-2</v>
      </c>
      <c r="R82">
        <v>2.5331578947368399E-2</v>
      </c>
      <c r="S82">
        <v>2.5331578947368399E-2</v>
      </c>
      <c r="T82">
        <v>2.5331578947368399E-2</v>
      </c>
      <c r="U82">
        <v>2.5331578947368399E-2</v>
      </c>
      <c r="V82">
        <v>2.5331578947368399E-2</v>
      </c>
      <c r="W82">
        <v>2.5331578947368399E-2</v>
      </c>
      <c r="X82">
        <v>2.5331578947368399E-2</v>
      </c>
      <c r="Y82">
        <v>2.5331578947368399E-2</v>
      </c>
      <c r="Z82">
        <v>2.5331578947368399E-2</v>
      </c>
      <c r="AA82">
        <v>2.5331578947368399E-2</v>
      </c>
      <c r="AB82">
        <v>2.5331578947368399E-2</v>
      </c>
      <c r="AC82">
        <v>2.5331578947368399E-2</v>
      </c>
      <c r="AD82">
        <v>2.5331578947368399E-2</v>
      </c>
      <c r="AE82">
        <v>2.5331578947368399E-2</v>
      </c>
      <c r="AF82">
        <v>2.5331578947368399E-2</v>
      </c>
      <c r="AG82">
        <v>2.5331578947368399E-2</v>
      </c>
    </row>
    <row r="83" spans="1:33" x14ac:dyDescent="0.3">
      <c r="A83" t="s">
        <v>103</v>
      </c>
      <c r="B83">
        <v>81</v>
      </c>
      <c r="C83" t="str">
        <f>LEFT(Table13458910[[#This Row],[Contingency id]])</f>
        <v>C</v>
      </c>
      <c r="D83">
        <v>100</v>
      </c>
      <c r="E83" s="1">
        <v>1.0178571428571399</v>
      </c>
      <c r="F83">
        <v>57</v>
      </c>
      <c r="G83">
        <v>56</v>
      </c>
      <c r="H83" s="1">
        <v>2.4998771929824502E-2</v>
      </c>
      <c r="I83" s="2">
        <f>AVERAGE(Table13458910[[#This Row],[Estimated costs 1]:[Estimated costs 20]])</f>
        <v>2.5013017543859588E-2</v>
      </c>
      <c r="J83" s="2">
        <f>_xlfn.STDEV.P(Table13458910[[#This Row],[Estimated costs 1]:[Estimated costs 20]])</f>
        <v>1.4174206998784135E-4</v>
      </c>
      <c r="K83" s="2">
        <f>Table13458910[[#This Row],[Dev]]/Table13458910[[#This Row],[Mean]]*100</f>
        <v>0.56667321221560263</v>
      </c>
      <c r="L83" s="2">
        <f>Table13458910[[#This Row],[Estimated costs 1]]-Table13458910[[#This Row],[Actual cost]]</f>
        <v>-1.4245614035090018E-4</v>
      </c>
      <c r="M83" s="2">
        <f>Table13458910[[#This Row],[Diff 1]]/Table13458910[[#This Row],[Actual cost]]*100</f>
        <v>-0.56985255416064862</v>
      </c>
      <c r="N83">
        <v>2.4856315789473601E-2</v>
      </c>
      <c r="O83">
        <v>2.4856315789473601E-2</v>
      </c>
      <c r="P83">
        <v>2.5141228070175398E-2</v>
      </c>
      <c r="Q83">
        <v>2.4856315789473601E-2</v>
      </c>
      <c r="R83">
        <v>2.5141228070175398E-2</v>
      </c>
      <c r="S83">
        <v>2.5141228070175398E-2</v>
      </c>
      <c r="T83">
        <v>2.4856315789473601E-2</v>
      </c>
      <c r="U83">
        <v>2.5141228070175398E-2</v>
      </c>
      <c r="V83">
        <v>2.4856315789473601E-2</v>
      </c>
      <c r="W83">
        <v>2.5141228070175398E-2</v>
      </c>
      <c r="X83">
        <v>2.5141228070175398E-2</v>
      </c>
      <c r="Y83">
        <v>2.5141228070175398E-2</v>
      </c>
      <c r="Z83">
        <v>2.4856315789473601E-2</v>
      </c>
      <c r="AA83">
        <v>2.5141228070175398E-2</v>
      </c>
      <c r="AB83">
        <v>2.4856315789473601E-2</v>
      </c>
      <c r="AC83">
        <v>2.5141228070175398E-2</v>
      </c>
      <c r="AD83">
        <v>2.5141228070175398E-2</v>
      </c>
      <c r="AE83">
        <v>2.5141228070175398E-2</v>
      </c>
      <c r="AF83">
        <v>2.4856315789473601E-2</v>
      </c>
      <c r="AG83">
        <v>2.4856315789473601E-2</v>
      </c>
    </row>
    <row r="84" spans="1:33" hidden="1" x14ac:dyDescent="0.3">
      <c r="A84" t="s">
        <v>104</v>
      </c>
      <c r="B84">
        <v>82</v>
      </c>
      <c r="C84" t="str">
        <f>LEFT(Table13458910[[#This Row],[Contingency id]])</f>
        <v>A</v>
      </c>
      <c r="D84">
        <v>1.0152284263959299</v>
      </c>
      <c r="E84" s="1">
        <v>1.00510204081632</v>
      </c>
      <c r="F84">
        <v>197</v>
      </c>
      <c r="G84">
        <v>196</v>
      </c>
      <c r="H84" s="1">
        <v>2.4329949238578601E-2</v>
      </c>
      <c r="I84" s="2">
        <f>AVERAGE(Table13458910[[#This Row],[Estimated costs 1]:[Estimated costs 20]])</f>
        <v>2.4329949238578608E-2</v>
      </c>
      <c r="J84" s="2">
        <f>_xlfn.STDEV.P(Table13458910[[#This Row],[Estimated costs 1]:[Estimated costs 20]])</f>
        <v>6.9388939039072284E-18</v>
      </c>
      <c r="K84" s="2">
        <f>Table13458910[[#This Row],[Dev]]/Table13458910[[#This Row],[Mean]]*100</f>
        <v>2.8519968684951554E-14</v>
      </c>
      <c r="L84" s="2">
        <f>Table13458910[[#This Row],[Estimated costs 1]]-Table13458910[[#This Row],[Actual cost]]</f>
        <v>0</v>
      </c>
      <c r="M84" s="2">
        <f>Table13458910[[#This Row],[Diff 1]]/Table13458910[[#This Row],[Actual cost]]*100</f>
        <v>0</v>
      </c>
      <c r="N84">
        <v>2.4329949238578601E-2</v>
      </c>
      <c r="O84">
        <v>2.4329949238578601E-2</v>
      </c>
      <c r="P84">
        <v>2.4329949238578601E-2</v>
      </c>
      <c r="Q84">
        <v>2.4329949238578601E-2</v>
      </c>
      <c r="R84">
        <v>2.4329949238578601E-2</v>
      </c>
      <c r="S84">
        <v>2.4329949238578601E-2</v>
      </c>
      <c r="T84">
        <v>2.4329949238578601E-2</v>
      </c>
      <c r="U84">
        <v>2.4329949238578601E-2</v>
      </c>
      <c r="V84">
        <v>2.4329949238578601E-2</v>
      </c>
      <c r="W84">
        <v>2.4329949238578601E-2</v>
      </c>
      <c r="X84">
        <v>2.4329949238578601E-2</v>
      </c>
      <c r="Y84">
        <v>2.4329949238578601E-2</v>
      </c>
      <c r="Z84">
        <v>2.4329949238578601E-2</v>
      </c>
      <c r="AA84">
        <v>2.4329949238578601E-2</v>
      </c>
      <c r="AB84">
        <v>2.4329949238578601E-2</v>
      </c>
      <c r="AC84">
        <v>2.4329949238578601E-2</v>
      </c>
      <c r="AD84">
        <v>2.4329949238578601E-2</v>
      </c>
      <c r="AE84">
        <v>2.4329949238578601E-2</v>
      </c>
      <c r="AF84">
        <v>2.4329949238578601E-2</v>
      </c>
      <c r="AG84">
        <v>2.4329949238578601E-2</v>
      </c>
    </row>
    <row r="85" spans="1:33" x14ac:dyDescent="0.3">
      <c r="A85" t="s">
        <v>105</v>
      </c>
      <c r="B85">
        <v>83</v>
      </c>
      <c r="C85" t="str">
        <f>LEFT(Table13458910[[#This Row],[Contingency id]])</f>
        <v>C</v>
      </c>
      <c r="D85">
        <v>100</v>
      </c>
      <c r="E85" s="1">
        <v>1</v>
      </c>
      <c r="F85">
        <v>57</v>
      </c>
      <c r="G85">
        <v>57</v>
      </c>
      <c r="H85" s="1">
        <v>2.4305964912280702E-2</v>
      </c>
      <c r="I85" s="2">
        <f>AVERAGE(Table13458910[[#This Row],[Estimated costs 1]:[Estimated costs 20]])</f>
        <v>2.4305964912280681E-2</v>
      </c>
      <c r="J85" s="2">
        <f>_xlfn.STDEV.P(Table13458910[[#This Row],[Estimated costs 1]:[Estimated costs 20]])</f>
        <v>4.3782441089698513E-17</v>
      </c>
      <c r="K85" s="2">
        <f>Table13458910[[#This Row],[Dev]]/Table13458910[[#This Row],[Mean]]*100</f>
        <v>1.8013043813610243E-13</v>
      </c>
      <c r="L85" s="2">
        <f>Table13458910[[#This Row],[Estimated costs 1]]-Table13458910[[#This Row],[Actual cost]]</f>
        <v>-1.0061396160665481E-16</v>
      </c>
      <c r="M85" s="2">
        <f>Table13458910[[#This Row],[Diff 1]]/Table13458910[[#This Row],[Actual cost]]*100</f>
        <v>-4.1394761314667717E-13</v>
      </c>
      <c r="N85">
        <v>2.4305964912280601E-2</v>
      </c>
      <c r="O85">
        <v>2.4305964912280601E-2</v>
      </c>
      <c r="P85">
        <v>2.4305964912280702E-2</v>
      </c>
      <c r="Q85">
        <v>2.4305964912280601E-2</v>
      </c>
      <c r="R85">
        <v>2.4305964912280702E-2</v>
      </c>
      <c r="S85">
        <v>2.4305964912280702E-2</v>
      </c>
      <c r="T85">
        <v>2.4305964912280702E-2</v>
      </c>
      <c r="U85">
        <v>2.4305964912280702E-2</v>
      </c>
      <c r="V85">
        <v>2.4305964912280702E-2</v>
      </c>
      <c r="W85">
        <v>2.4305964912280702E-2</v>
      </c>
      <c r="X85">
        <v>2.4305964912280702E-2</v>
      </c>
      <c r="Y85">
        <v>2.4305964912280702E-2</v>
      </c>
      <c r="Z85">
        <v>2.4305964912280601E-2</v>
      </c>
      <c r="AA85">
        <v>2.4305964912280601E-2</v>
      </c>
      <c r="AB85">
        <v>2.4305964912280702E-2</v>
      </c>
      <c r="AC85">
        <v>2.4305964912280702E-2</v>
      </c>
      <c r="AD85">
        <v>2.4305964912280702E-2</v>
      </c>
      <c r="AE85">
        <v>2.4305964912280702E-2</v>
      </c>
      <c r="AF85">
        <v>2.4305964912280702E-2</v>
      </c>
      <c r="AG85">
        <v>2.4305964912280702E-2</v>
      </c>
    </row>
    <row r="86" spans="1:33" hidden="1" x14ac:dyDescent="0.3">
      <c r="A86" t="s">
        <v>106</v>
      </c>
      <c r="B86">
        <v>84</v>
      </c>
      <c r="C86" t="str">
        <f>LEFT(Table13458910[[#This Row],[Contingency id]])</f>
        <v>B</v>
      </c>
      <c r="D86">
        <v>7.4380165289256199</v>
      </c>
      <c r="E86" s="1">
        <v>1</v>
      </c>
      <c r="F86">
        <v>121</v>
      </c>
      <c r="G86">
        <v>121</v>
      </c>
      <c r="H86" s="1">
        <v>2.3538099173553699E-2</v>
      </c>
      <c r="I86" s="2">
        <f>AVERAGE(Table13458910[[#This Row],[Estimated costs 1]:[Estimated costs 20]])</f>
        <v>2.3538099173553702E-2</v>
      </c>
      <c r="J86" s="2">
        <f>_xlfn.STDEV.P(Table13458910[[#This Row],[Estimated costs 1]:[Estimated costs 20]])</f>
        <v>3.4694469519536142E-18</v>
      </c>
      <c r="K86" s="2">
        <f>Table13458910[[#This Row],[Dev]]/Table13458910[[#This Row],[Mean]]*100</f>
        <v>1.4739707426552611E-14</v>
      </c>
      <c r="L86" s="2">
        <f>Table13458910[[#This Row],[Estimated costs 1]]-Table13458910[[#This Row],[Actual cost]]</f>
        <v>0</v>
      </c>
      <c r="M86" s="2">
        <f>Table13458910[[#This Row],[Diff 1]]/Table13458910[[#This Row],[Actual cost]]*100</f>
        <v>0</v>
      </c>
      <c r="N86">
        <v>2.3538099173553699E-2</v>
      </c>
      <c r="O86">
        <v>2.3538099173553699E-2</v>
      </c>
      <c r="P86">
        <v>2.3538099173553699E-2</v>
      </c>
      <c r="Q86">
        <v>2.3538099173553699E-2</v>
      </c>
      <c r="R86">
        <v>2.3538099173553699E-2</v>
      </c>
      <c r="S86">
        <v>2.3538099173553699E-2</v>
      </c>
      <c r="T86">
        <v>2.3538099173553699E-2</v>
      </c>
      <c r="U86">
        <v>2.3538099173553699E-2</v>
      </c>
      <c r="V86">
        <v>2.3538099173553699E-2</v>
      </c>
      <c r="W86">
        <v>2.3538099173553699E-2</v>
      </c>
      <c r="X86">
        <v>2.3538099173553699E-2</v>
      </c>
      <c r="Y86">
        <v>2.3538099173553699E-2</v>
      </c>
      <c r="Z86">
        <v>2.3538099173553699E-2</v>
      </c>
      <c r="AA86">
        <v>2.3538099173553699E-2</v>
      </c>
      <c r="AB86">
        <v>2.3538099173553699E-2</v>
      </c>
      <c r="AC86">
        <v>2.3538099173553699E-2</v>
      </c>
      <c r="AD86">
        <v>2.3538099173553699E-2</v>
      </c>
      <c r="AE86">
        <v>2.3538099173553699E-2</v>
      </c>
      <c r="AF86">
        <v>2.3538099173553699E-2</v>
      </c>
      <c r="AG86">
        <v>2.3538099173553699E-2</v>
      </c>
    </row>
    <row r="87" spans="1:33" x14ac:dyDescent="0.3">
      <c r="A87" t="s">
        <v>107</v>
      </c>
      <c r="B87">
        <v>85</v>
      </c>
      <c r="C87" t="str">
        <f>LEFT(Table13458910[[#This Row],[Contingency id]])</f>
        <v>C</v>
      </c>
      <c r="D87">
        <v>100</v>
      </c>
      <c r="E87" s="1">
        <v>1</v>
      </c>
      <c r="F87">
        <v>75</v>
      </c>
      <c r="G87">
        <v>75</v>
      </c>
      <c r="H87" s="1">
        <v>2.33634666666666E-2</v>
      </c>
      <c r="I87" s="2">
        <f>AVERAGE(Table13458910[[#This Row],[Estimated costs 1]:[Estimated costs 20]])</f>
        <v>2.3363466666666607E-2</v>
      </c>
      <c r="J87" s="2">
        <f>_xlfn.STDEV.P(Table13458910[[#This Row],[Estimated costs 1]:[Estimated costs 20]])</f>
        <v>6.9388939039072284E-18</v>
      </c>
      <c r="K87" s="2">
        <f>Table13458910[[#This Row],[Dev]]/Table13458910[[#This Row],[Mean]]*100</f>
        <v>2.9699761610322864E-14</v>
      </c>
      <c r="L87" s="2">
        <f>Table13458910[[#This Row],[Estimated costs 1]]-Table13458910[[#This Row],[Actual cost]]</f>
        <v>0</v>
      </c>
      <c r="M87" s="2">
        <f>Table13458910[[#This Row],[Diff 1]]/Table13458910[[#This Row],[Actual cost]]*100</f>
        <v>0</v>
      </c>
      <c r="N87">
        <v>2.33634666666666E-2</v>
      </c>
      <c r="O87">
        <v>2.33634666666666E-2</v>
      </c>
      <c r="P87">
        <v>2.33634666666666E-2</v>
      </c>
      <c r="Q87">
        <v>2.33634666666666E-2</v>
      </c>
      <c r="R87">
        <v>2.33634666666666E-2</v>
      </c>
      <c r="S87">
        <v>2.33634666666666E-2</v>
      </c>
      <c r="T87">
        <v>2.33634666666666E-2</v>
      </c>
      <c r="U87">
        <v>2.33634666666666E-2</v>
      </c>
      <c r="V87">
        <v>2.33634666666666E-2</v>
      </c>
      <c r="W87">
        <v>2.33634666666666E-2</v>
      </c>
      <c r="X87">
        <v>2.33634666666666E-2</v>
      </c>
      <c r="Y87">
        <v>2.33634666666666E-2</v>
      </c>
      <c r="Z87">
        <v>2.33634666666666E-2</v>
      </c>
      <c r="AA87">
        <v>2.33634666666666E-2</v>
      </c>
      <c r="AB87">
        <v>2.33634666666666E-2</v>
      </c>
      <c r="AC87">
        <v>2.33634666666666E-2</v>
      </c>
      <c r="AD87">
        <v>2.33634666666666E-2</v>
      </c>
      <c r="AE87">
        <v>2.33634666666666E-2</v>
      </c>
      <c r="AF87">
        <v>2.33634666666666E-2</v>
      </c>
      <c r="AG87">
        <v>2.33634666666666E-2</v>
      </c>
    </row>
    <row r="88" spans="1:33" x14ac:dyDescent="0.3">
      <c r="A88" t="s">
        <v>108</v>
      </c>
      <c r="B88">
        <v>86</v>
      </c>
      <c r="C88" t="str">
        <f>LEFT(Table13458910[[#This Row],[Contingency id]])</f>
        <v>C</v>
      </c>
      <c r="D88">
        <v>100</v>
      </c>
      <c r="E88" s="1">
        <v>1.0185185185185099</v>
      </c>
      <c r="F88">
        <v>55</v>
      </c>
      <c r="G88">
        <v>54</v>
      </c>
      <c r="H88" s="1">
        <v>2.3251636363636301E-2</v>
      </c>
      <c r="I88" s="2">
        <f>AVERAGE(Table13458910[[#This Row],[Estimated costs 1]:[Estimated costs 20]])</f>
        <v>2.325112727272725E-2</v>
      </c>
      <c r="J88" s="2">
        <f>_xlfn.STDEV.P(Table13458910[[#This Row],[Estimated costs 1]:[Estimated costs 20]])</f>
        <v>2.4940259199197679E-6</v>
      </c>
      <c r="K88" s="2">
        <f>Table13458910[[#This Row],[Dev]]/Table13458910[[#This Row],[Mean]]*100</f>
        <v>1.0726473132531394E-2</v>
      </c>
      <c r="L88" s="2">
        <f>Table13458910[[#This Row],[Estimated costs 1]]-Table13458910[[#This Row],[Actual cost]]</f>
        <v>2.5454545454980937E-6</v>
      </c>
      <c r="M88" s="2">
        <f>Table13458910[[#This Row],[Diff 1]]/Table13458910[[#This Row],[Actual cost]]*100</f>
        <v>1.0947421100559532E-2</v>
      </c>
      <c r="N88">
        <v>2.3254181818181799E-2</v>
      </c>
      <c r="O88">
        <v>2.32490909090909E-2</v>
      </c>
      <c r="P88">
        <v>2.32490909090909E-2</v>
      </c>
      <c r="Q88">
        <v>2.3254181818181799E-2</v>
      </c>
      <c r="R88">
        <v>2.32490909090909E-2</v>
      </c>
      <c r="S88">
        <v>2.3254181818181799E-2</v>
      </c>
      <c r="T88">
        <v>2.32490909090909E-2</v>
      </c>
      <c r="U88">
        <v>2.32490909090909E-2</v>
      </c>
      <c r="V88">
        <v>2.3254181818181799E-2</v>
      </c>
      <c r="W88">
        <v>2.32490909090909E-2</v>
      </c>
      <c r="X88">
        <v>2.32490909090909E-2</v>
      </c>
      <c r="Y88">
        <v>2.3254181818181799E-2</v>
      </c>
      <c r="Z88">
        <v>2.32490909090909E-2</v>
      </c>
      <c r="AA88">
        <v>2.32490909090909E-2</v>
      </c>
      <c r="AB88">
        <v>2.32490909090909E-2</v>
      </c>
      <c r="AC88">
        <v>2.3254181818181799E-2</v>
      </c>
      <c r="AD88">
        <v>2.3254181818181799E-2</v>
      </c>
      <c r="AE88">
        <v>2.32490909090909E-2</v>
      </c>
      <c r="AF88">
        <v>2.32490909090909E-2</v>
      </c>
      <c r="AG88">
        <v>2.3254181818181799E-2</v>
      </c>
    </row>
    <row r="89" spans="1:33" hidden="1" x14ac:dyDescent="0.3">
      <c r="A89" t="s">
        <v>109</v>
      </c>
      <c r="B89">
        <v>87</v>
      </c>
      <c r="C89" t="str">
        <f>LEFT(Table13458910[[#This Row],[Contingency id]])</f>
        <v>B</v>
      </c>
      <c r="D89">
        <v>13.559322033898299</v>
      </c>
      <c r="E89" s="1">
        <v>1.0172413793103401</v>
      </c>
      <c r="F89">
        <v>59</v>
      </c>
      <c r="G89">
        <v>58</v>
      </c>
      <c r="H89" s="1">
        <v>2.2837457627118599E-2</v>
      </c>
      <c r="I89" s="2">
        <f>AVERAGE(Table13458910[[#This Row],[Estimated costs 1]:[Estimated costs 20]])</f>
        <v>2.2837457627118592E-2</v>
      </c>
      <c r="J89" s="2">
        <f>_xlfn.STDEV.P(Table13458910[[#This Row],[Estimated costs 1]:[Estimated costs 20]])</f>
        <v>6.9388939039072284E-18</v>
      </c>
      <c r="K89" s="2">
        <f>Table13458910[[#This Row],[Dev]]/Table13458910[[#This Row],[Mean]]*100</f>
        <v>3.0383828257956182E-14</v>
      </c>
      <c r="L89" s="2">
        <f>Table13458910[[#This Row],[Estimated costs 1]]-Table13458910[[#This Row],[Actual cost]]</f>
        <v>0</v>
      </c>
      <c r="M89" s="2">
        <f>Table13458910[[#This Row],[Diff 1]]/Table13458910[[#This Row],[Actual cost]]*100</f>
        <v>0</v>
      </c>
      <c r="N89">
        <v>2.2837457627118599E-2</v>
      </c>
      <c r="O89">
        <v>2.2837457627118599E-2</v>
      </c>
      <c r="P89">
        <v>2.2837457627118599E-2</v>
      </c>
      <c r="Q89">
        <v>2.2837457627118599E-2</v>
      </c>
      <c r="R89">
        <v>2.2837457627118599E-2</v>
      </c>
      <c r="S89">
        <v>2.2837457627118599E-2</v>
      </c>
      <c r="T89">
        <v>2.2837457627118599E-2</v>
      </c>
      <c r="U89">
        <v>2.2837457627118599E-2</v>
      </c>
      <c r="V89">
        <v>2.2837457627118599E-2</v>
      </c>
      <c r="W89">
        <v>2.2837457627118599E-2</v>
      </c>
      <c r="X89">
        <v>2.2837457627118599E-2</v>
      </c>
      <c r="Y89">
        <v>2.2837457627118599E-2</v>
      </c>
      <c r="Z89">
        <v>2.2837457627118599E-2</v>
      </c>
      <c r="AA89">
        <v>2.2837457627118599E-2</v>
      </c>
      <c r="AB89">
        <v>2.2837457627118599E-2</v>
      </c>
      <c r="AC89">
        <v>2.2837457627118599E-2</v>
      </c>
      <c r="AD89">
        <v>2.2837457627118599E-2</v>
      </c>
      <c r="AE89">
        <v>2.2837457627118599E-2</v>
      </c>
      <c r="AF89">
        <v>2.2837457627118599E-2</v>
      </c>
      <c r="AG89">
        <v>2.2837457627118599E-2</v>
      </c>
    </row>
    <row r="90" spans="1:33" hidden="1" x14ac:dyDescent="0.3">
      <c r="A90" t="s">
        <v>110</v>
      </c>
      <c r="B90">
        <v>88</v>
      </c>
      <c r="C90" t="str">
        <f>LEFT(Table13458910[[#This Row],[Contingency id]])</f>
        <v>B</v>
      </c>
      <c r="D90">
        <v>100</v>
      </c>
      <c r="E90" s="1">
        <v>1.01449275362318</v>
      </c>
      <c r="F90">
        <v>70</v>
      </c>
      <c r="G90">
        <v>69</v>
      </c>
      <c r="H90" s="1">
        <v>2.2575857142857099E-2</v>
      </c>
      <c r="I90" s="2">
        <f>AVERAGE(Table13458910[[#This Row],[Estimated costs 1]:[Estimated costs 20]])</f>
        <v>2.2572771428571389E-2</v>
      </c>
      <c r="J90" s="2">
        <f>_xlfn.STDEV.P(Table13458910[[#This Row],[Estimated costs 1]:[Estimated costs 20]])</f>
        <v>9.8119460717040351E-6</v>
      </c>
      <c r="K90" s="2">
        <f>Table13458910[[#This Row],[Dev]]/Table13458910[[#This Row],[Mean]]*100</f>
        <v>4.3468061078599358E-2</v>
      </c>
      <c r="L90" s="2">
        <f>Table13458910[[#This Row],[Estimated costs 1]]-Table13458910[[#This Row],[Actual cost]]</f>
        <v>-1.0285714285698799E-5</v>
      </c>
      <c r="M90" s="2">
        <f>Table13458910[[#This Row],[Diff 1]]/Table13458910[[#This Row],[Actual cost]]*100</f>
        <v>-4.5560681132114415E-2</v>
      </c>
      <c r="N90">
        <v>2.25655714285714E-2</v>
      </c>
      <c r="O90">
        <v>2.2586142857142801E-2</v>
      </c>
      <c r="P90">
        <v>2.25655714285714E-2</v>
      </c>
      <c r="Q90">
        <v>2.25655714285714E-2</v>
      </c>
      <c r="R90">
        <v>2.2586142857142801E-2</v>
      </c>
      <c r="S90">
        <v>2.25655714285714E-2</v>
      </c>
      <c r="T90">
        <v>2.25655714285714E-2</v>
      </c>
      <c r="U90">
        <v>2.2586142857142801E-2</v>
      </c>
      <c r="V90">
        <v>2.2586142857142801E-2</v>
      </c>
      <c r="W90">
        <v>2.25655714285714E-2</v>
      </c>
      <c r="X90">
        <v>2.25655714285714E-2</v>
      </c>
      <c r="Y90">
        <v>2.25655714285714E-2</v>
      </c>
      <c r="Z90">
        <v>2.2586142857142801E-2</v>
      </c>
      <c r="AA90">
        <v>2.25655714285714E-2</v>
      </c>
      <c r="AB90">
        <v>2.25655714285714E-2</v>
      </c>
      <c r="AC90">
        <v>2.2586142857142801E-2</v>
      </c>
      <c r="AD90">
        <v>2.25655714285714E-2</v>
      </c>
      <c r="AE90">
        <v>2.25655714285714E-2</v>
      </c>
      <c r="AF90">
        <v>2.25655714285714E-2</v>
      </c>
      <c r="AG90">
        <v>2.2586142857142801E-2</v>
      </c>
    </row>
    <row r="91" spans="1:33" hidden="1" x14ac:dyDescent="0.3">
      <c r="A91" t="s">
        <v>111</v>
      </c>
      <c r="B91">
        <v>89</v>
      </c>
      <c r="C91" t="str">
        <f>LEFT(Table13458910[[#This Row],[Contingency id]])</f>
        <v>A</v>
      </c>
      <c r="D91">
        <v>10.8108108108108</v>
      </c>
      <c r="E91" s="1">
        <v>1</v>
      </c>
      <c r="F91">
        <v>74</v>
      </c>
      <c r="G91">
        <v>74</v>
      </c>
      <c r="H91" s="1">
        <v>2.2090135135135101E-2</v>
      </c>
      <c r="I91" s="2">
        <f>AVERAGE(Table13458910[[#This Row],[Estimated costs 1]:[Estimated costs 20]])</f>
        <v>2.2090135135135094E-2</v>
      </c>
      <c r="J91" s="2">
        <f>_xlfn.STDEV.P(Table13458910[[#This Row],[Estimated costs 1]:[Estimated costs 20]])</f>
        <v>6.9388939039072284E-18</v>
      </c>
      <c r="K91" s="2">
        <f>Table13458910[[#This Row],[Dev]]/Table13458910[[#This Row],[Mean]]*100</f>
        <v>3.1411731351840792E-14</v>
      </c>
      <c r="L91" s="2">
        <f>Table13458910[[#This Row],[Estimated costs 1]]-Table13458910[[#This Row],[Actual cost]]</f>
        <v>0</v>
      </c>
      <c r="M91" s="2">
        <f>Table13458910[[#This Row],[Diff 1]]/Table13458910[[#This Row],[Actual cost]]*100</f>
        <v>0</v>
      </c>
      <c r="N91">
        <v>2.2090135135135101E-2</v>
      </c>
      <c r="O91">
        <v>2.2090135135135101E-2</v>
      </c>
      <c r="P91">
        <v>2.2090135135135101E-2</v>
      </c>
      <c r="Q91">
        <v>2.2090135135135101E-2</v>
      </c>
      <c r="R91">
        <v>2.2090135135135101E-2</v>
      </c>
      <c r="S91">
        <v>2.2090135135135101E-2</v>
      </c>
      <c r="T91">
        <v>2.2090135135135101E-2</v>
      </c>
      <c r="U91">
        <v>2.2090135135135101E-2</v>
      </c>
      <c r="V91">
        <v>2.2090135135135101E-2</v>
      </c>
      <c r="W91">
        <v>2.2090135135135101E-2</v>
      </c>
      <c r="X91">
        <v>2.2090135135135101E-2</v>
      </c>
      <c r="Y91">
        <v>2.2090135135135101E-2</v>
      </c>
      <c r="Z91">
        <v>2.2090135135135101E-2</v>
      </c>
      <c r="AA91">
        <v>2.2090135135135101E-2</v>
      </c>
      <c r="AB91">
        <v>2.2090135135135101E-2</v>
      </c>
      <c r="AC91">
        <v>2.2090135135135101E-2</v>
      </c>
      <c r="AD91">
        <v>2.2090135135135101E-2</v>
      </c>
      <c r="AE91">
        <v>2.2090135135135101E-2</v>
      </c>
      <c r="AF91">
        <v>2.2090135135135101E-2</v>
      </c>
      <c r="AG91">
        <v>2.2090135135135101E-2</v>
      </c>
    </row>
    <row r="92" spans="1:33" hidden="1" x14ac:dyDescent="0.3">
      <c r="A92" t="s">
        <v>112</v>
      </c>
      <c r="B92">
        <v>90</v>
      </c>
      <c r="C92" t="str">
        <f>LEFT(Table13458910[[#This Row],[Contingency id]])</f>
        <v>A</v>
      </c>
      <c r="D92">
        <v>100</v>
      </c>
      <c r="E92" s="1">
        <v>1</v>
      </c>
      <c r="F92">
        <v>73</v>
      </c>
      <c r="G92">
        <v>73</v>
      </c>
      <c r="H92" s="1">
        <v>2.1432328767123199E-2</v>
      </c>
      <c r="I92" s="2">
        <f>AVERAGE(Table13458910[[#This Row],[Estimated costs 1]:[Estimated costs 20]])</f>
        <v>2.1432328767123199E-2</v>
      </c>
      <c r="J92" s="2">
        <f>_xlfn.STDEV.P(Table13458910[[#This Row],[Estimated costs 1]:[Estimated costs 20]])</f>
        <v>0</v>
      </c>
      <c r="K92" s="2">
        <f>Table13458910[[#This Row],[Dev]]/Table13458910[[#This Row],[Mean]]*100</f>
        <v>0</v>
      </c>
      <c r="L92" s="2">
        <f>Table13458910[[#This Row],[Estimated costs 1]]-Table13458910[[#This Row],[Actual cost]]</f>
        <v>0</v>
      </c>
      <c r="M92" s="2">
        <f>Table13458910[[#This Row],[Diff 1]]/Table13458910[[#This Row],[Actual cost]]*100</f>
        <v>0</v>
      </c>
      <c r="N92">
        <v>2.1432328767123199E-2</v>
      </c>
      <c r="O92">
        <v>2.1432328767123199E-2</v>
      </c>
      <c r="P92">
        <v>2.1432328767123199E-2</v>
      </c>
      <c r="Q92">
        <v>2.1432328767123199E-2</v>
      </c>
      <c r="R92">
        <v>2.1432328767123199E-2</v>
      </c>
      <c r="S92">
        <v>2.1432328767123199E-2</v>
      </c>
      <c r="T92">
        <v>2.1432328767123199E-2</v>
      </c>
      <c r="U92">
        <v>2.1432328767123199E-2</v>
      </c>
      <c r="V92">
        <v>2.1432328767123199E-2</v>
      </c>
      <c r="W92">
        <v>2.1432328767123199E-2</v>
      </c>
      <c r="X92">
        <v>2.1432328767123199E-2</v>
      </c>
      <c r="Y92">
        <v>2.1432328767123199E-2</v>
      </c>
      <c r="Z92">
        <v>2.1432328767123199E-2</v>
      </c>
      <c r="AA92">
        <v>2.1432328767123199E-2</v>
      </c>
      <c r="AB92">
        <v>2.1432328767123199E-2</v>
      </c>
      <c r="AC92">
        <v>2.1432328767123199E-2</v>
      </c>
      <c r="AD92">
        <v>2.1432328767123199E-2</v>
      </c>
      <c r="AE92">
        <v>2.1432328767123199E-2</v>
      </c>
      <c r="AF92">
        <v>2.1432328767123199E-2</v>
      </c>
      <c r="AG92">
        <v>2.1432328767123199E-2</v>
      </c>
    </row>
    <row r="93" spans="1:33" hidden="1" x14ac:dyDescent="0.3">
      <c r="A93" t="s">
        <v>113</v>
      </c>
      <c r="B93">
        <v>91</v>
      </c>
      <c r="C93" t="str">
        <f>LEFT(Table13458910[[#This Row],[Contingency id]])</f>
        <v>A</v>
      </c>
      <c r="D93">
        <v>100</v>
      </c>
      <c r="E93" s="1">
        <v>1.0178571428571399</v>
      </c>
      <c r="F93">
        <v>57</v>
      </c>
      <c r="G93">
        <v>56</v>
      </c>
      <c r="H93" s="1">
        <v>2.1411929824561401E-2</v>
      </c>
      <c r="I93" s="2">
        <f>AVERAGE(Table13458910[[#This Row],[Estimated costs 1]:[Estimated costs 20]])</f>
        <v>2.1411929824561356E-2</v>
      </c>
      <c r="J93" s="2">
        <f>_xlfn.STDEV.P(Table13458910[[#This Row],[Estimated costs 1]:[Estimated costs 20]])</f>
        <v>4.1578947368449762E-5</v>
      </c>
      <c r="K93" s="2">
        <f>Table13458910[[#This Row],[Dev]]/Table13458910[[#This Row],[Mean]]*100</f>
        <v>0.19418589407459702</v>
      </c>
      <c r="L93" s="2">
        <f>Table13458910[[#This Row],[Estimated costs 1]]-Table13458910[[#This Row],[Actual cost]]</f>
        <v>-4.1578947368500069E-5</v>
      </c>
      <c r="M93" s="2">
        <f>Table13458910[[#This Row],[Diff 1]]/Table13458910[[#This Row],[Actual cost]]*100</f>
        <v>-0.19418589407483156</v>
      </c>
      <c r="N93">
        <v>2.1370350877192901E-2</v>
      </c>
      <c r="O93">
        <v>2.1453508771929801E-2</v>
      </c>
      <c r="P93">
        <v>2.1453508771929801E-2</v>
      </c>
      <c r="Q93">
        <v>2.1453508771929801E-2</v>
      </c>
      <c r="R93">
        <v>2.1370350877192901E-2</v>
      </c>
      <c r="S93">
        <v>2.1453508771929801E-2</v>
      </c>
      <c r="T93">
        <v>2.1453508771929801E-2</v>
      </c>
      <c r="U93">
        <v>2.1370350877192901E-2</v>
      </c>
      <c r="V93">
        <v>2.1453508771929801E-2</v>
      </c>
      <c r="W93">
        <v>2.1370350877192901E-2</v>
      </c>
      <c r="X93">
        <v>2.1370350877192901E-2</v>
      </c>
      <c r="Y93">
        <v>2.1453508771929801E-2</v>
      </c>
      <c r="Z93">
        <v>2.1453508771929801E-2</v>
      </c>
      <c r="AA93">
        <v>2.1370350877192901E-2</v>
      </c>
      <c r="AB93">
        <v>2.1370350877192901E-2</v>
      </c>
      <c r="AC93">
        <v>2.1370350877192901E-2</v>
      </c>
      <c r="AD93">
        <v>2.1370350877192901E-2</v>
      </c>
      <c r="AE93">
        <v>2.1370350877192901E-2</v>
      </c>
      <c r="AF93">
        <v>2.1453508771929801E-2</v>
      </c>
      <c r="AG93">
        <v>2.1453508771929801E-2</v>
      </c>
    </row>
    <row r="94" spans="1:33" hidden="1" x14ac:dyDescent="0.3">
      <c r="A94" t="s">
        <v>114</v>
      </c>
      <c r="B94">
        <v>92</v>
      </c>
      <c r="C94" t="str">
        <f>LEFT(Table13458910[[#This Row],[Contingency id]])</f>
        <v>A</v>
      </c>
      <c r="D94">
        <v>12.5</v>
      </c>
      <c r="E94" s="1">
        <v>1</v>
      </c>
      <c r="F94">
        <v>72</v>
      </c>
      <c r="G94">
        <v>72</v>
      </c>
      <c r="H94" s="1">
        <v>2.1278611111111099E-2</v>
      </c>
      <c r="I94" s="2">
        <f>AVERAGE(Table13458910[[#This Row],[Estimated costs 1]:[Estimated costs 20]])</f>
        <v>2.1278611111111109E-2</v>
      </c>
      <c r="J94" s="2">
        <f>_xlfn.STDEV.P(Table13458910[[#This Row],[Estimated costs 1]:[Estimated costs 20]])</f>
        <v>1.0408340855860843E-17</v>
      </c>
      <c r="K94" s="2">
        <f>Table13458910[[#This Row],[Dev]]/Table13458910[[#This Row],[Mean]]*100</f>
        <v>4.891456872589721E-14</v>
      </c>
      <c r="L94" s="2">
        <f>Table13458910[[#This Row],[Estimated costs 1]]-Table13458910[[#This Row],[Actual cost]]</f>
        <v>0</v>
      </c>
      <c r="M94" s="2">
        <f>Table13458910[[#This Row],[Diff 1]]/Table13458910[[#This Row],[Actual cost]]*100</f>
        <v>0</v>
      </c>
      <c r="N94">
        <v>2.1278611111111099E-2</v>
      </c>
      <c r="O94">
        <v>2.1278611111111099E-2</v>
      </c>
      <c r="P94">
        <v>2.1278611111111099E-2</v>
      </c>
      <c r="Q94">
        <v>2.1278611111111099E-2</v>
      </c>
      <c r="R94">
        <v>2.1278611111111099E-2</v>
      </c>
      <c r="S94">
        <v>2.1278611111111099E-2</v>
      </c>
      <c r="T94">
        <v>2.1278611111111099E-2</v>
      </c>
      <c r="U94">
        <v>2.1278611111111099E-2</v>
      </c>
      <c r="V94">
        <v>2.1278611111111099E-2</v>
      </c>
      <c r="W94">
        <v>2.1278611111111099E-2</v>
      </c>
      <c r="X94">
        <v>2.1278611111111099E-2</v>
      </c>
      <c r="Y94">
        <v>2.1278611111111099E-2</v>
      </c>
      <c r="Z94">
        <v>2.1278611111111099E-2</v>
      </c>
      <c r="AA94">
        <v>2.1278611111111099E-2</v>
      </c>
      <c r="AB94">
        <v>2.1278611111111099E-2</v>
      </c>
      <c r="AC94">
        <v>2.1278611111111099E-2</v>
      </c>
      <c r="AD94">
        <v>2.1278611111111099E-2</v>
      </c>
      <c r="AE94">
        <v>2.1278611111111099E-2</v>
      </c>
      <c r="AF94">
        <v>2.1278611111111099E-2</v>
      </c>
      <c r="AG94">
        <v>2.1278611111111099E-2</v>
      </c>
    </row>
    <row r="95" spans="1:33" hidden="1" x14ac:dyDescent="0.3">
      <c r="A95" t="s">
        <v>115</v>
      </c>
      <c r="B95">
        <v>93</v>
      </c>
      <c r="C95" t="str">
        <f>LEFT(Table13458910[[#This Row],[Contingency id]])</f>
        <v>B</v>
      </c>
      <c r="D95">
        <v>100</v>
      </c>
      <c r="E95" s="1">
        <v>1</v>
      </c>
      <c r="F95">
        <v>72</v>
      </c>
      <c r="G95">
        <v>72</v>
      </c>
      <c r="H95" s="1">
        <v>2.10063888888888E-2</v>
      </c>
      <c r="I95" s="2">
        <f>AVERAGE(Table13458910[[#This Row],[Estimated costs 1]:[Estimated costs 20]])</f>
        <v>2.1006388888888797E-2</v>
      </c>
      <c r="J95" s="2">
        <f>_xlfn.STDEV.P(Table13458910[[#This Row],[Estimated costs 1]:[Estimated costs 20]])</f>
        <v>3.4694469519536142E-18</v>
      </c>
      <c r="K95" s="2">
        <f>Table13458910[[#This Row],[Dev]]/Table13458910[[#This Row],[Mean]]*100</f>
        <v>1.6516151206687206E-14</v>
      </c>
      <c r="L95" s="2">
        <f>Table13458910[[#This Row],[Estimated costs 1]]-Table13458910[[#This Row],[Actual cost]]</f>
        <v>0</v>
      </c>
      <c r="M95" s="2">
        <f>Table13458910[[#This Row],[Diff 1]]/Table13458910[[#This Row],[Actual cost]]*100</f>
        <v>0</v>
      </c>
      <c r="N95">
        <v>2.10063888888888E-2</v>
      </c>
      <c r="O95">
        <v>2.10063888888888E-2</v>
      </c>
      <c r="P95">
        <v>2.10063888888888E-2</v>
      </c>
      <c r="Q95">
        <v>2.10063888888888E-2</v>
      </c>
      <c r="R95">
        <v>2.10063888888888E-2</v>
      </c>
      <c r="S95">
        <v>2.10063888888888E-2</v>
      </c>
      <c r="T95">
        <v>2.10063888888888E-2</v>
      </c>
      <c r="U95">
        <v>2.10063888888888E-2</v>
      </c>
      <c r="V95">
        <v>2.10063888888888E-2</v>
      </c>
      <c r="W95">
        <v>2.10063888888888E-2</v>
      </c>
      <c r="X95">
        <v>2.10063888888888E-2</v>
      </c>
      <c r="Y95">
        <v>2.10063888888888E-2</v>
      </c>
      <c r="Z95">
        <v>2.10063888888888E-2</v>
      </c>
      <c r="AA95">
        <v>2.10063888888888E-2</v>
      </c>
      <c r="AB95">
        <v>2.10063888888888E-2</v>
      </c>
      <c r="AC95">
        <v>2.10063888888888E-2</v>
      </c>
      <c r="AD95">
        <v>2.10063888888888E-2</v>
      </c>
      <c r="AE95">
        <v>2.10063888888888E-2</v>
      </c>
      <c r="AF95">
        <v>2.10063888888888E-2</v>
      </c>
      <c r="AG95">
        <v>2.10063888888888E-2</v>
      </c>
    </row>
    <row r="96" spans="1:33" hidden="1" x14ac:dyDescent="0.3">
      <c r="A96" t="s">
        <v>116</v>
      </c>
      <c r="B96">
        <v>94</v>
      </c>
      <c r="C96" t="str">
        <f>LEFT(Table13458910[[#This Row],[Contingency id]])</f>
        <v>B</v>
      </c>
      <c r="D96">
        <v>100</v>
      </c>
      <c r="E96" s="1">
        <v>1</v>
      </c>
      <c r="F96">
        <v>52</v>
      </c>
      <c r="G96">
        <v>52</v>
      </c>
      <c r="H96" s="1">
        <v>2.10080769230769E-2</v>
      </c>
      <c r="I96" s="2">
        <f>AVERAGE(Table13458910[[#This Row],[Estimated costs 1]:[Estimated costs 20]])</f>
        <v>2.1008076923076893E-2</v>
      </c>
      <c r="J96" s="2">
        <f>_xlfn.STDEV.P(Table13458910[[#This Row],[Estimated costs 1]:[Estimated costs 20]])</f>
        <v>6.9388939039072284E-18</v>
      </c>
      <c r="K96" s="2">
        <f>Table13458910[[#This Row],[Dev]]/Table13458910[[#This Row],[Mean]]*100</f>
        <v>3.302964821251683E-14</v>
      </c>
      <c r="L96" s="2">
        <f>Table13458910[[#This Row],[Estimated costs 1]]-Table13458910[[#This Row],[Actual cost]]</f>
        <v>0</v>
      </c>
      <c r="M96" s="2">
        <f>Table13458910[[#This Row],[Diff 1]]/Table13458910[[#This Row],[Actual cost]]*100</f>
        <v>0</v>
      </c>
      <c r="N96">
        <v>2.10080769230769E-2</v>
      </c>
      <c r="O96">
        <v>2.10080769230769E-2</v>
      </c>
      <c r="P96">
        <v>2.10080769230769E-2</v>
      </c>
      <c r="Q96">
        <v>2.10080769230769E-2</v>
      </c>
      <c r="R96">
        <v>2.10080769230769E-2</v>
      </c>
      <c r="S96">
        <v>2.10080769230769E-2</v>
      </c>
      <c r="T96">
        <v>2.10080769230769E-2</v>
      </c>
      <c r="U96">
        <v>2.10080769230769E-2</v>
      </c>
      <c r="V96">
        <v>2.10080769230769E-2</v>
      </c>
      <c r="W96">
        <v>2.10080769230769E-2</v>
      </c>
      <c r="X96">
        <v>2.10080769230769E-2</v>
      </c>
      <c r="Y96">
        <v>2.10080769230769E-2</v>
      </c>
      <c r="Z96">
        <v>2.10080769230769E-2</v>
      </c>
      <c r="AA96">
        <v>2.10080769230769E-2</v>
      </c>
      <c r="AB96">
        <v>2.10080769230769E-2</v>
      </c>
      <c r="AC96">
        <v>2.10080769230769E-2</v>
      </c>
      <c r="AD96">
        <v>2.10080769230769E-2</v>
      </c>
      <c r="AE96">
        <v>2.10080769230769E-2</v>
      </c>
      <c r="AF96">
        <v>2.10080769230769E-2</v>
      </c>
      <c r="AG96">
        <v>2.10080769230769E-2</v>
      </c>
    </row>
    <row r="97" spans="1:33" hidden="1" x14ac:dyDescent="0.3">
      <c r="A97" t="s">
        <v>117</v>
      </c>
      <c r="B97">
        <v>95</v>
      </c>
      <c r="C97" t="str">
        <f>LEFT(Table13458910[[#This Row],[Contingency id]])</f>
        <v>B</v>
      </c>
      <c r="D97">
        <v>0.91743119266054995</v>
      </c>
      <c r="E97" s="1">
        <v>1.00925925925925</v>
      </c>
      <c r="F97">
        <v>109</v>
      </c>
      <c r="G97">
        <v>108</v>
      </c>
      <c r="H97" s="1">
        <v>2.0944954128440298E-2</v>
      </c>
      <c r="I97" s="2">
        <f>AVERAGE(Table13458910[[#This Row],[Estimated costs 1]:[Estimated costs 20]])</f>
        <v>2.0944954128440288E-2</v>
      </c>
      <c r="J97" s="2">
        <f>_xlfn.STDEV.P(Table13458910[[#This Row],[Estimated costs 1]:[Estimated costs 20]])</f>
        <v>1.0408340855860843E-17</v>
      </c>
      <c r="K97" s="2">
        <f>Table13458910[[#This Row],[Dev]]/Table13458910[[#This Row],[Mean]]*100</f>
        <v>4.9693786828245127E-14</v>
      </c>
      <c r="L97" s="2">
        <f>Table13458910[[#This Row],[Estimated costs 1]]-Table13458910[[#This Row],[Actual cost]]</f>
        <v>0</v>
      </c>
      <c r="M97" s="2">
        <f>Table13458910[[#This Row],[Diff 1]]/Table13458910[[#This Row],[Actual cost]]*100</f>
        <v>0</v>
      </c>
      <c r="N97">
        <v>2.0944954128440298E-2</v>
      </c>
      <c r="O97">
        <v>2.0944954128440298E-2</v>
      </c>
      <c r="P97">
        <v>2.0944954128440298E-2</v>
      </c>
      <c r="Q97">
        <v>2.0944954128440298E-2</v>
      </c>
      <c r="R97">
        <v>2.0944954128440298E-2</v>
      </c>
      <c r="S97">
        <v>2.0944954128440298E-2</v>
      </c>
      <c r="T97">
        <v>2.0944954128440298E-2</v>
      </c>
      <c r="U97">
        <v>2.0944954128440298E-2</v>
      </c>
      <c r="V97">
        <v>2.0944954128440298E-2</v>
      </c>
      <c r="W97">
        <v>2.0944954128440298E-2</v>
      </c>
      <c r="X97">
        <v>2.0944954128440298E-2</v>
      </c>
      <c r="Y97">
        <v>2.0944954128440298E-2</v>
      </c>
      <c r="Z97">
        <v>2.0944954128440298E-2</v>
      </c>
      <c r="AA97">
        <v>2.0944954128440298E-2</v>
      </c>
      <c r="AB97">
        <v>2.0944954128440298E-2</v>
      </c>
      <c r="AC97">
        <v>2.0944954128440298E-2</v>
      </c>
      <c r="AD97">
        <v>2.0944954128440298E-2</v>
      </c>
      <c r="AE97">
        <v>2.0944954128440298E-2</v>
      </c>
      <c r="AF97">
        <v>2.0944954128440298E-2</v>
      </c>
      <c r="AG97">
        <v>2.0944954128440298E-2</v>
      </c>
    </row>
    <row r="98" spans="1:33" x14ac:dyDescent="0.3">
      <c r="A98" t="s">
        <v>118</v>
      </c>
      <c r="B98">
        <v>96</v>
      </c>
      <c r="C98" t="str">
        <f>LEFT(Table13458910[[#This Row],[Contingency id]])</f>
        <v>C</v>
      </c>
      <c r="D98">
        <v>18.75</v>
      </c>
      <c r="E98" s="1">
        <v>1.0322580645161199</v>
      </c>
      <c r="F98">
        <v>64</v>
      </c>
      <c r="G98">
        <v>62</v>
      </c>
      <c r="H98" s="1">
        <v>2.092140625E-2</v>
      </c>
      <c r="I98" s="2">
        <f>AVERAGE(Table13458910[[#This Row],[Estimated costs 1]:[Estimated costs 20]])</f>
        <v>2.1087718749999988E-2</v>
      </c>
      <c r="J98" s="2">
        <f>_xlfn.STDEV.P(Table13458910[[#This Row],[Estimated costs 1]:[Estimated costs 20]])</f>
        <v>5.288400447855322E-4</v>
      </c>
      <c r="K98" s="2">
        <f>Table13458910[[#This Row],[Dev]]/Table13458910[[#This Row],[Mean]]*100</f>
        <v>2.5078105937159871</v>
      </c>
      <c r="L98" s="2">
        <f>Table13458910[[#This Row],[Estimated costs 1]]-Table13458910[[#This Row],[Actual cost]]</f>
        <v>5.5437499999999931E-4</v>
      </c>
      <c r="M98" s="2">
        <f>Table13458910[[#This Row],[Diff 1]]/Table13458910[[#This Row],[Actual cost]]*100</f>
        <v>2.6497979790435897</v>
      </c>
      <c r="N98">
        <v>2.1475781249999999E-2</v>
      </c>
      <c r="O98">
        <v>2.0367031250000001E-2</v>
      </c>
      <c r="P98">
        <v>2.1475781249999999E-2</v>
      </c>
      <c r="Q98">
        <v>2.1475781249999999E-2</v>
      </c>
      <c r="R98">
        <v>2.0367031250000001E-2</v>
      </c>
      <c r="S98">
        <v>2.1475781249999999E-2</v>
      </c>
      <c r="T98">
        <v>2.03670312499999E-2</v>
      </c>
      <c r="U98">
        <v>2.1475781249999999E-2</v>
      </c>
      <c r="V98">
        <v>2.1475781249999999E-2</v>
      </c>
      <c r="W98">
        <v>2.1475781249999999E-2</v>
      </c>
      <c r="X98">
        <v>2.1475781249999999E-2</v>
      </c>
      <c r="Y98">
        <v>2.1475781249999999E-2</v>
      </c>
      <c r="Z98">
        <v>2.03670312499999E-2</v>
      </c>
      <c r="AA98">
        <v>2.0367031250000001E-2</v>
      </c>
      <c r="AB98">
        <v>2.0367031250000001E-2</v>
      </c>
      <c r="AC98">
        <v>2.1475781249999999E-2</v>
      </c>
      <c r="AD98">
        <v>2.0367031250000001E-2</v>
      </c>
      <c r="AE98">
        <v>2.1475781249999999E-2</v>
      </c>
      <c r="AF98">
        <v>2.1475781249999999E-2</v>
      </c>
      <c r="AG98">
        <v>2.1475781249999999E-2</v>
      </c>
    </row>
    <row r="99" spans="1:33" x14ac:dyDescent="0.3">
      <c r="A99" t="s">
        <v>119</v>
      </c>
      <c r="B99">
        <v>97</v>
      </c>
      <c r="C99" t="str">
        <f>LEFT(Table13458910[[#This Row],[Contingency id]])</f>
        <v>C</v>
      </c>
      <c r="D99">
        <v>16.438356164383499</v>
      </c>
      <c r="E99" s="1">
        <v>1.0281690140844999</v>
      </c>
      <c r="F99">
        <v>73</v>
      </c>
      <c r="G99">
        <v>71</v>
      </c>
      <c r="H99" s="1">
        <v>2.0826438356164299E-2</v>
      </c>
      <c r="I99" s="2">
        <f>AVERAGE(Table13458910[[#This Row],[Estimated costs 1]:[Estimated costs 20]])</f>
        <v>2.0826438356164306E-2</v>
      </c>
      <c r="J99" s="2">
        <f>_xlfn.STDEV.P(Table13458910[[#This Row],[Estimated costs 1]:[Estimated costs 20]])</f>
        <v>6.9388939039072284E-18</v>
      </c>
      <c r="K99" s="2">
        <f>Table13458910[[#This Row],[Dev]]/Table13458910[[#This Row],[Mean]]*100</f>
        <v>3.3317717534037323E-14</v>
      </c>
      <c r="L99" s="2">
        <f>Table13458910[[#This Row],[Estimated costs 1]]-Table13458910[[#This Row],[Actual cost]]</f>
        <v>0</v>
      </c>
      <c r="M99" s="2">
        <f>Table13458910[[#This Row],[Diff 1]]/Table13458910[[#This Row],[Actual cost]]*100</f>
        <v>0</v>
      </c>
      <c r="N99">
        <v>2.0826438356164299E-2</v>
      </c>
      <c r="O99">
        <v>2.0826438356164299E-2</v>
      </c>
      <c r="P99">
        <v>2.0826438356164299E-2</v>
      </c>
      <c r="Q99">
        <v>2.0826438356164299E-2</v>
      </c>
      <c r="R99">
        <v>2.0826438356164299E-2</v>
      </c>
      <c r="S99">
        <v>2.0826438356164299E-2</v>
      </c>
      <c r="T99">
        <v>2.0826438356164299E-2</v>
      </c>
      <c r="U99">
        <v>2.0826438356164299E-2</v>
      </c>
      <c r="V99">
        <v>2.0826438356164299E-2</v>
      </c>
      <c r="W99">
        <v>2.0826438356164299E-2</v>
      </c>
      <c r="X99">
        <v>2.0826438356164299E-2</v>
      </c>
      <c r="Y99">
        <v>2.0826438356164299E-2</v>
      </c>
      <c r="Z99">
        <v>2.0826438356164299E-2</v>
      </c>
      <c r="AA99">
        <v>2.0826438356164299E-2</v>
      </c>
      <c r="AB99">
        <v>2.0826438356164299E-2</v>
      </c>
      <c r="AC99">
        <v>2.0826438356164299E-2</v>
      </c>
      <c r="AD99">
        <v>2.0826438356164299E-2</v>
      </c>
      <c r="AE99">
        <v>2.0826438356164299E-2</v>
      </c>
      <c r="AF99">
        <v>2.0826438356164299E-2</v>
      </c>
      <c r="AG99">
        <v>2.0826438356164299E-2</v>
      </c>
    </row>
    <row r="100" spans="1:33" hidden="1" x14ac:dyDescent="0.3">
      <c r="A100" t="s">
        <v>120</v>
      </c>
      <c r="B100">
        <v>98</v>
      </c>
      <c r="C100" t="str">
        <f>LEFT(Table13458910[[#This Row],[Contingency id]])</f>
        <v>B</v>
      </c>
      <c r="D100">
        <v>100</v>
      </c>
      <c r="E100" s="1">
        <v>1</v>
      </c>
      <c r="F100">
        <v>52</v>
      </c>
      <c r="G100">
        <v>52</v>
      </c>
      <c r="H100" s="1">
        <v>2.0707692307692298E-2</v>
      </c>
      <c r="I100" s="2">
        <f>AVERAGE(Table13458910[[#This Row],[Estimated costs 1]:[Estimated costs 20]])</f>
        <v>2.0707692307692302E-2</v>
      </c>
      <c r="J100" s="2">
        <f>_xlfn.STDEV.P(Table13458910[[#This Row],[Estimated costs 1]:[Estimated costs 20]])</f>
        <v>3.4694469519536142E-18</v>
      </c>
      <c r="K100" s="2">
        <f>Table13458910[[#This Row],[Dev]]/Table13458910[[#This Row],[Mean]]*100</f>
        <v>1.6754387212257428E-14</v>
      </c>
      <c r="L100" s="2">
        <f>Table13458910[[#This Row],[Estimated costs 1]]-Table13458910[[#This Row],[Actual cost]]</f>
        <v>0</v>
      </c>
      <c r="M100" s="2">
        <f>Table13458910[[#This Row],[Diff 1]]/Table13458910[[#This Row],[Actual cost]]*100</f>
        <v>0</v>
      </c>
      <c r="N100">
        <v>2.0707692307692298E-2</v>
      </c>
      <c r="O100">
        <v>2.0707692307692298E-2</v>
      </c>
      <c r="P100">
        <v>2.0707692307692298E-2</v>
      </c>
      <c r="Q100">
        <v>2.0707692307692298E-2</v>
      </c>
      <c r="R100">
        <v>2.0707692307692298E-2</v>
      </c>
      <c r="S100">
        <v>2.0707692307692298E-2</v>
      </c>
      <c r="T100">
        <v>2.0707692307692298E-2</v>
      </c>
      <c r="U100">
        <v>2.0707692307692298E-2</v>
      </c>
      <c r="V100">
        <v>2.0707692307692298E-2</v>
      </c>
      <c r="W100">
        <v>2.0707692307692298E-2</v>
      </c>
      <c r="X100">
        <v>2.0707692307692298E-2</v>
      </c>
      <c r="Y100">
        <v>2.0707692307692298E-2</v>
      </c>
      <c r="Z100">
        <v>2.0707692307692298E-2</v>
      </c>
      <c r="AA100">
        <v>2.0707692307692298E-2</v>
      </c>
      <c r="AB100">
        <v>2.0707692307692298E-2</v>
      </c>
      <c r="AC100">
        <v>2.0707692307692298E-2</v>
      </c>
      <c r="AD100">
        <v>2.0707692307692298E-2</v>
      </c>
      <c r="AE100">
        <v>2.0707692307692298E-2</v>
      </c>
      <c r="AF100">
        <v>2.0707692307692298E-2</v>
      </c>
      <c r="AG100">
        <v>2.0707692307692298E-2</v>
      </c>
    </row>
    <row r="101" spans="1:33" hidden="1" x14ac:dyDescent="0.3">
      <c r="A101" t="s">
        <v>121</v>
      </c>
      <c r="B101">
        <v>99</v>
      </c>
      <c r="C101" t="str">
        <f>LEFT(Table13458910[[#This Row],[Contingency id]])</f>
        <v>A</v>
      </c>
      <c r="D101">
        <v>100</v>
      </c>
      <c r="E101" s="1">
        <v>1</v>
      </c>
      <c r="F101">
        <v>52</v>
      </c>
      <c r="G101">
        <v>52</v>
      </c>
      <c r="H101" s="1">
        <v>2.0585192307692301E-2</v>
      </c>
      <c r="I101" s="2">
        <f>AVERAGE(Table13458910[[#This Row],[Estimated costs 1]:[Estimated costs 20]])</f>
        <v>2.0585192307692297E-2</v>
      </c>
      <c r="J101" s="2">
        <f>_xlfn.STDEV.P(Table13458910[[#This Row],[Estimated costs 1]:[Estimated costs 20]])</f>
        <v>3.4694469519536142E-18</v>
      </c>
      <c r="K101" s="2">
        <f>Table13458910[[#This Row],[Dev]]/Table13458910[[#This Row],[Mean]]*100</f>
        <v>1.6854090552543186E-14</v>
      </c>
      <c r="L101" s="2">
        <f>Table13458910[[#This Row],[Estimated costs 1]]-Table13458910[[#This Row],[Actual cost]]</f>
        <v>0</v>
      </c>
      <c r="M101" s="2">
        <f>Table13458910[[#This Row],[Diff 1]]/Table13458910[[#This Row],[Actual cost]]*100</f>
        <v>0</v>
      </c>
      <c r="N101">
        <v>2.0585192307692301E-2</v>
      </c>
      <c r="O101">
        <v>2.0585192307692301E-2</v>
      </c>
      <c r="P101">
        <v>2.0585192307692301E-2</v>
      </c>
      <c r="Q101">
        <v>2.0585192307692301E-2</v>
      </c>
      <c r="R101">
        <v>2.0585192307692301E-2</v>
      </c>
      <c r="S101">
        <v>2.0585192307692301E-2</v>
      </c>
      <c r="T101">
        <v>2.0585192307692301E-2</v>
      </c>
      <c r="U101">
        <v>2.0585192307692301E-2</v>
      </c>
      <c r="V101">
        <v>2.0585192307692301E-2</v>
      </c>
      <c r="W101">
        <v>2.0585192307692301E-2</v>
      </c>
      <c r="X101">
        <v>2.0585192307692301E-2</v>
      </c>
      <c r="Y101">
        <v>2.0585192307692301E-2</v>
      </c>
      <c r="Z101">
        <v>2.0585192307692301E-2</v>
      </c>
      <c r="AA101">
        <v>2.0585192307692301E-2</v>
      </c>
      <c r="AB101">
        <v>2.0585192307692301E-2</v>
      </c>
      <c r="AC101">
        <v>2.0585192307692301E-2</v>
      </c>
      <c r="AD101">
        <v>2.0585192307692301E-2</v>
      </c>
      <c r="AE101">
        <v>2.0585192307692301E-2</v>
      </c>
      <c r="AF101">
        <v>2.0585192307692301E-2</v>
      </c>
      <c r="AG101">
        <v>2.0585192307692301E-2</v>
      </c>
    </row>
    <row r="102" spans="1:33" x14ac:dyDescent="0.3">
      <c r="A102" t="s">
        <v>122</v>
      </c>
      <c r="B102">
        <v>100</v>
      </c>
      <c r="C102" t="str">
        <f>LEFT(Table13458910[[#This Row],[Contingency id]])</f>
        <v>C</v>
      </c>
      <c r="D102">
        <v>0.33698399326032002</v>
      </c>
      <c r="E102" s="1">
        <v>1.1603128054740901</v>
      </c>
      <c r="F102">
        <v>1187</v>
      </c>
      <c r="G102">
        <v>1023</v>
      </c>
      <c r="H102" s="1">
        <v>2.02881213142375E-2</v>
      </c>
      <c r="I102" s="2">
        <f>AVERAGE(Table13458910[[#This Row],[Estimated costs 1]:[Estimated costs 20]])</f>
        <v>2.0288121314237507E-2</v>
      </c>
      <c r="J102" s="2">
        <f>_xlfn.STDEV.P(Table13458910[[#This Row],[Estimated costs 1]:[Estimated costs 20]])</f>
        <v>3.2181971356360148E-4</v>
      </c>
      <c r="K102" s="2">
        <f>Table13458910[[#This Row],[Dev]]/Table13458910[[#This Row],[Mean]]*100</f>
        <v>1.5862469894526876</v>
      </c>
      <c r="L102" s="2">
        <f>Table13458910[[#This Row],[Estimated costs 1]]-Table13458910[[#This Row],[Actual cost]]</f>
        <v>3.2181971356360153E-4</v>
      </c>
      <c r="M102" s="2">
        <f>Table13458910[[#This Row],[Diff 1]]/Table13458910[[#This Row],[Actual cost]]*100</f>
        <v>1.5862469894526883</v>
      </c>
      <c r="N102">
        <v>2.0609941027801101E-2</v>
      </c>
      <c r="O102">
        <v>2.0609941027801101E-2</v>
      </c>
      <c r="P102">
        <v>2.0609941027801101E-2</v>
      </c>
      <c r="Q102">
        <v>2.0609941027801101E-2</v>
      </c>
      <c r="R102">
        <v>2.0609941027801101E-2</v>
      </c>
      <c r="S102">
        <v>1.9966301600673898E-2</v>
      </c>
      <c r="T102">
        <v>1.9966301600673898E-2</v>
      </c>
      <c r="U102">
        <v>2.0609941027801101E-2</v>
      </c>
      <c r="V102">
        <v>2.0609941027801101E-2</v>
      </c>
      <c r="W102">
        <v>1.9966301600673898E-2</v>
      </c>
      <c r="X102">
        <v>2.0609941027801101E-2</v>
      </c>
      <c r="Y102">
        <v>1.9966301600673898E-2</v>
      </c>
      <c r="Z102">
        <v>1.9966301600673898E-2</v>
      </c>
      <c r="AA102">
        <v>1.9966301600673898E-2</v>
      </c>
      <c r="AB102">
        <v>1.9966301600673898E-2</v>
      </c>
      <c r="AC102">
        <v>1.9966301600673898E-2</v>
      </c>
      <c r="AD102">
        <v>2.0609941027801101E-2</v>
      </c>
      <c r="AE102">
        <v>1.9966301600673898E-2</v>
      </c>
      <c r="AF102">
        <v>1.9966301600673898E-2</v>
      </c>
      <c r="AG102">
        <v>2.0609941027801101E-2</v>
      </c>
    </row>
    <row r="103" spans="1:33" hidden="1" x14ac:dyDescent="0.3">
      <c r="A103" t="s">
        <v>123</v>
      </c>
      <c r="B103">
        <v>101</v>
      </c>
      <c r="C103" t="str">
        <f>LEFT(Table13458910[[#This Row],[Contingency id]])</f>
        <v>A</v>
      </c>
      <c r="D103">
        <v>100</v>
      </c>
      <c r="E103" s="1">
        <v>1</v>
      </c>
      <c r="F103">
        <v>52</v>
      </c>
      <c r="G103">
        <v>52</v>
      </c>
      <c r="H103" s="1">
        <v>2.0132692307692299E-2</v>
      </c>
      <c r="I103" s="2">
        <f>AVERAGE(Table13458910[[#This Row],[Estimated costs 1]:[Estimated costs 20]])</f>
        <v>2.0132692307692306E-2</v>
      </c>
      <c r="J103" s="2">
        <f>_xlfn.STDEV.P(Table13458910[[#This Row],[Estimated costs 1]:[Estimated costs 20]])</f>
        <v>6.9388939039072284E-18</v>
      </c>
      <c r="K103" s="2">
        <f>Table13458910[[#This Row],[Dev]]/Table13458910[[#This Row],[Mean]]*100</f>
        <v>3.4465802178161802E-14</v>
      </c>
      <c r="L103" s="2">
        <f>Table13458910[[#This Row],[Estimated costs 1]]-Table13458910[[#This Row],[Actual cost]]</f>
        <v>0</v>
      </c>
      <c r="M103" s="2">
        <f>Table13458910[[#This Row],[Diff 1]]/Table13458910[[#This Row],[Actual cost]]*100</f>
        <v>0</v>
      </c>
      <c r="N103">
        <v>2.0132692307692299E-2</v>
      </c>
      <c r="O103">
        <v>2.0132692307692299E-2</v>
      </c>
      <c r="P103">
        <v>2.0132692307692299E-2</v>
      </c>
      <c r="Q103">
        <v>2.0132692307692299E-2</v>
      </c>
      <c r="R103">
        <v>2.0132692307692299E-2</v>
      </c>
      <c r="S103">
        <v>2.0132692307692299E-2</v>
      </c>
      <c r="T103">
        <v>2.0132692307692299E-2</v>
      </c>
      <c r="U103">
        <v>2.0132692307692299E-2</v>
      </c>
      <c r="V103">
        <v>2.0132692307692299E-2</v>
      </c>
      <c r="W103">
        <v>2.0132692307692299E-2</v>
      </c>
      <c r="X103">
        <v>2.0132692307692299E-2</v>
      </c>
      <c r="Y103">
        <v>2.0132692307692299E-2</v>
      </c>
      <c r="Z103">
        <v>2.0132692307692299E-2</v>
      </c>
      <c r="AA103">
        <v>2.0132692307692299E-2</v>
      </c>
      <c r="AB103">
        <v>2.0132692307692299E-2</v>
      </c>
      <c r="AC103">
        <v>2.0132692307692299E-2</v>
      </c>
      <c r="AD103">
        <v>2.0132692307692299E-2</v>
      </c>
      <c r="AE103">
        <v>2.0132692307692299E-2</v>
      </c>
      <c r="AF103">
        <v>2.0132692307692299E-2</v>
      </c>
      <c r="AG103">
        <v>2.0132692307692299E-2</v>
      </c>
    </row>
    <row r="104" spans="1:33" hidden="1" x14ac:dyDescent="0.3">
      <c r="A104" t="s">
        <v>124</v>
      </c>
      <c r="B104">
        <v>102</v>
      </c>
      <c r="C104" t="str">
        <f>LEFT(Table13458910[[#This Row],[Contingency id]])</f>
        <v>A</v>
      </c>
      <c r="D104">
        <v>8.3333333333333304</v>
      </c>
      <c r="E104" s="1">
        <v>1.00840336134453</v>
      </c>
      <c r="F104">
        <v>120</v>
      </c>
      <c r="G104">
        <v>119</v>
      </c>
      <c r="H104" s="1">
        <v>1.91083333333333E-2</v>
      </c>
      <c r="I104" s="2">
        <f>AVERAGE(Table13458910[[#This Row],[Estimated costs 1]:[Estimated costs 20]])</f>
        <v>1.9108333333333297E-2</v>
      </c>
      <c r="J104" s="2">
        <f>_xlfn.STDEV.P(Table13458910[[#This Row],[Estimated costs 1]:[Estimated costs 20]])</f>
        <v>3.4694469519536142E-18</v>
      </c>
      <c r="K104" s="2">
        <f>Table13458910[[#This Row],[Dev]]/Table13458910[[#This Row],[Mean]]*100</f>
        <v>1.8156721946551877E-14</v>
      </c>
      <c r="L104" s="2">
        <f>Table13458910[[#This Row],[Estimated costs 1]]-Table13458910[[#This Row],[Actual cost]]</f>
        <v>0</v>
      </c>
      <c r="M104" s="2">
        <f>Table13458910[[#This Row],[Diff 1]]/Table13458910[[#This Row],[Actual cost]]*100</f>
        <v>0</v>
      </c>
      <c r="N104">
        <v>1.91083333333333E-2</v>
      </c>
      <c r="O104">
        <v>1.91083333333333E-2</v>
      </c>
      <c r="P104">
        <v>1.91083333333333E-2</v>
      </c>
      <c r="Q104">
        <v>1.91083333333333E-2</v>
      </c>
      <c r="R104">
        <v>1.91083333333333E-2</v>
      </c>
      <c r="S104">
        <v>1.91083333333333E-2</v>
      </c>
      <c r="T104">
        <v>1.91083333333333E-2</v>
      </c>
      <c r="U104">
        <v>1.91083333333333E-2</v>
      </c>
      <c r="V104">
        <v>1.91083333333333E-2</v>
      </c>
      <c r="W104">
        <v>1.91083333333333E-2</v>
      </c>
      <c r="X104">
        <v>1.91083333333333E-2</v>
      </c>
      <c r="Y104">
        <v>1.91083333333333E-2</v>
      </c>
      <c r="Z104">
        <v>1.91083333333333E-2</v>
      </c>
      <c r="AA104">
        <v>1.91083333333333E-2</v>
      </c>
      <c r="AB104">
        <v>1.91083333333333E-2</v>
      </c>
      <c r="AC104">
        <v>1.91083333333333E-2</v>
      </c>
      <c r="AD104">
        <v>1.91083333333333E-2</v>
      </c>
      <c r="AE104">
        <v>1.91083333333333E-2</v>
      </c>
      <c r="AF104">
        <v>1.91083333333333E-2</v>
      </c>
      <c r="AG104">
        <v>1.91083333333333E-2</v>
      </c>
    </row>
    <row r="105" spans="1:33" hidden="1" x14ac:dyDescent="0.3">
      <c r="A105" t="s">
        <v>125</v>
      </c>
      <c r="B105">
        <v>103</v>
      </c>
      <c r="C105" t="str">
        <f>LEFT(Table13458910[[#This Row],[Contingency id]])</f>
        <v>A</v>
      </c>
      <c r="D105">
        <v>8.4507042253521103</v>
      </c>
      <c r="E105" s="1">
        <v>1</v>
      </c>
      <c r="F105">
        <v>71</v>
      </c>
      <c r="G105">
        <v>71</v>
      </c>
      <c r="H105" s="1">
        <v>1.8184507042253498E-2</v>
      </c>
      <c r="I105" s="2">
        <f>AVERAGE(Table13458910[[#This Row],[Estimated costs 1]:[Estimated costs 20]])</f>
        <v>1.8184507042253498E-2</v>
      </c>
      <c r="J105" s="2">
        <f>_xlfn.STDEV.P(Table13458910[[#This Row],[Estimated costs 1]:[Estimated costs 20]])</f>
        <v>0</v>
      </c>
      <c r="K105" s="2">
        <f>Table13458910[[#This Row],[Dev]]/Table13458910[[#This Row],[Mean]]*100</f>
        <v>0</v>
      </c>
      <c r="L105" s="2">
        <f>Table13458910[[#This Row],[Estimated costs 1]]-Table13458910[[#This Row],[Actual cost]]</f>
        <v>0</v>
      </c>
      <c r="M105" s="2">
        <f>Table13458910[[#This Row],[Diff 1]]/Table13458910[[#This Row],[Actual cost]]*100</f>
        <v>0</v>
      </c>
      <c r="N105">
        <v>1.8184507042253498E-2</v>
      </c>
      <c r="O105">
        <v>1.8184507042253498E-2</v>
      </c>
      <c r="P105">
        <v>1.8184507042253498E-2</v>
      </c>
      <c r="Q105">
        <v>1.8184507042253498E-2</v>
      </c>
      <c r="R105">
        <v>1.8184507042253498E-2</v>
      </c>
      <c r="S105">
        <v>1.8184507042253498E-2</v>
      </c>
      <c r="T105">
        <v>1.8184507042253498E-2</v>
      </c>
      <c r="U105">
        <v>1.8184507042253498E-2</v>
      </c>
      <c r="V105">
        <v>1.8184507042253498E-2</v>
      </c>
      <c r="W105">
        <v>1.8184507042253498E-2</v>
      </c>
      <c r="X105">
        <v>1.8184507042253498E-2</v>
      </c>
      <c r="Y105">
        <v>1.8184507042253498E-2</v>
      </c>
      <c r="Z105">
        <v>1.8184507042253498E-2</v>
      </c>
      <c r="AA105">
        <v>1.8184507042253498E-2</v>
      </c>
      <c r="AB105">
        <v>1.8184507042253498E-2</v>
      </c>
      <c r="AC105">
        <v>1.8184507042253498E-2</v>
      </c>
      <c r="AD105">
        <v>1.8184507042253498E-2</v>
      </c>
      <c r="AE105">
        <v>1.8184507042253498E-2</v>
      </c>
      <c r="AF105">
        <v>1.8184507042253498E-2</v>
      </c>
      <c r="AG105">
        <v>1.8184507042253498E-2</v>
      </c>
    </row>
    <row r="106" spans="1:33" hidden="1" x14ac:dyDescent="0.3">
      <c r="A106" t="s">
        <v>126</v>
      </c>
      <c r="B106">
        <v>104</v>
      </c>
      <c r="C106" t="str">
        <f>LEFT(Table13458910[[#This Row],[Contingency id]])</f>
        <v>A</v>
      </c>
      <c r="D106">
        <v>0.14044943820224701</v>
      </c>
      <c r="E106" s="1">
        <v>1.0870229007633501</v>
      </c>
      <c r="F106">
        <v>712</v>
      </c>
      <c r="G106">
        <v>655</v>
      </c>
      <c r="H106" s="1">
        <v>1.7022471910112299E-2</v>
      </c>
      <c r="I106" s="2">
        <f>AVERAGE(Table13458910[[#This Row],[Estimated costs 1]:[Estimated costs 20]])</f>
        <v>1.7022471910112299E-2</v>
      </c>
      <c r="J106" s="2">
        <f>_xlfn.STDEV.P(Table13458910[[#This Row],[Estimated costs 1]:[Estimated costs 20]])</f>
        <v>0</v>
      </c>
      <c r="K106" s="2">
        <f>Table13458910[[#This Row],[Dev]]/Table13458910[[#This Row],[Mean]]*100</f>
        <v>0</v>
      </c>
      <c r="L106" s="2">
        <f>Table13458910[[#This Row],[Estimated costs 1]]-Table13458910[[#This Row],[Actual cost]]</f>
        <v>0</v>
      </c>
      <c r="M106" s="2">
        <f>Table13458910[[#This Row],[Diff 1]]/Table13458910[[#This Row],[Actual cost]]*100</f>
        <v>0</v>
      </c>
      <c r="N106">
        <v>1.7022471910112299E-2</v>
      </c>
      <c r="O106">
        <v>1.7022471910112299E-2</v>
      </c>
      <c r="P106">
        <v>1.7022471910112299E-2</v>
      </c>
      <c r="Q106">
        <v>1.7022471910112299E-2</v>
      </c>
      <c r="R106">
        <v>1.7022471910112299E-2</v>
      </c>
      <c r="S106">
        <v>1.7022471910112299E-2</v>
      </c>
      <c r="T106">
        <v>1.7022471910112299E-2</v>
      </c>
      <c r="U106">
        <v>1.7022471910112299E-2</v>
      </c>
      <c r="V106">
        <v>1.7022471910112299E-2</v>
      </c>
      <c r="W106">
        <v>1.7022471910112299E-2</v>
      </c>
      <c r="X106">
        <v>1.7022471910112299E-2</v>
      </c>
      <c r="Y106">
        <v>1.7022471910112299E-2</v>
      </c>
      <c r="Z106">
        <v>1.7022471910112299E-2</v>
      </c>
      <c r="AA106">
        <v>1.7022471910112299E-2</v>
      </c>
      <c r="AB106">
        <v>1.7022471910112299E-2</v>
      </c>
      <c r="AC106">
        <v>1.7022471910112299E-2</v>
      </c>
      <c r="AD106">
        <v>1.7022471910112299E-2</v>
      </c>
      <c r="AE106">
        <v>1.7022471910112299E-2</v>
      </c>
      <c r="AF106">
        <v>1.7022471910112299E-2</v>
      </c>
      <c r="AG106">
        <v>1.7022471910112299E-2</v>
      </c>
    </row>
    <row r="107" spans="1:33" hidden="1" x14ac:dyDescent="0.3">
      <c r="A107" t="s">
        <v>127</v>
      </c>
      <c r="B107">
        <v>105</v>
      </c>
      <c r="C107" t="str">
        <f>LEFT(Table13458910[[#This Row],[Contingency id]])</f>
        <v>B</v>
      </c>
      <c r="D107">
        <v>0.86767895878524903</v>
      </c>
      <c r="E107" s="1">
        <v>1.1135265700482999</v>
      </c>
      <c r="F107">
        <v>922</v>
      </c>
      <c r="G107">
        <v>828</v>
      </c>
      <c r="H107" s="1">
        <v>1.6908893709327501E-2</v>
      </c>
      <c r="I107" s="2">
        <f>AVERAGE(Table13458910[[#This Row],[Estimated costs 1]:[Estimated costs 20]])</f>
        <v>1.6513015184381731E-2</v>
      </c>
      <c r="J107" s="2">
        <f>_xlfn.STDEV.P(Table13458910[[#This Row],[Estimated costs 1]:[Estimated costs 20]])</f>
        <v>2.9482400855931185E-3</v>
      </c>
      <c r="K107" s="2">
        <f>Table13458910[[#This Row],[Dev]]/Table13458910[[#This Row],[Mean]]*100</f>
        <v>17.854038482212566</v>
      </c>
      <c r="L107" s="2">
        <f>Table13458910[[#This Row],[Estimated costs 1]]-Table13458910[[#This Row],[Actual cost]]</f>
        <v>-3.9587852494577004E-3</v>
      </c>
      <c r="M107" s="2">
        <f>Table13458910[[#This Row],[Diff 1]]/Table13458910[[#This Row],[Actual cost]]*100</f>
        <v>-23.412443874278448</v>
      </c>
      <c r="N107">
        <v>1.29501084598698E-2</v>
      </c>
      <c r="O107">
        <v>2.2238611713665899E-2</v>
      </c>
      <c r="P107">
        <v>1.29501084598698E-2</v>
      </c>
      <c r="Q107">
        <v>1.8125813449023798E-2</v>
      </c>
      <c r="R107">
        <v>1.7062906724511901E-2</v>
      </c>
      <c r="S107">
        <v>1.29501084598698E-2</v>
      </c>
      <c r="T107">
        <v>1.29501084598698E-2</v>
      </c>
      <c r="U107">
        <v>1.8125813449023798E-2</v>
      </c>
      <c r="V107">
        <v>2.2238611713665899E-2</v>
      </c>
      <c r="W107">
        <v>1.8125813449023798E-2</v>
      </c>
      <c r="X107">
        <v>1.8125813449023798E-2</v>
      </c>
      <c r="Y107">
        <v>1.7062906724511901E-2</v>
      </c>
      <c r="Z107">
        <v>1.29501084598698E-2</v>
      </c>
      <c r="AA107">
        <v>1.29501084598698E-2</v>
      </c>
      <c r="AB107">
        <v>1.8125813449023798E-2</v>
      </c>
      <c r="AC107">
        <v>1.7062906724511901E-2</v>
      </c>
      <c r="AD107">
        <v>1.29501084598698E-2</v>
      </c>
      <c r="AE107">
        <v>1.8125813449023798E-2</v>
      </c>
      <c r="AF107">
        <v>1.8125813449023798E-2</v>
      </c>
      <c r="AG107">
        <v>1.7062906724511901E-2</v>
      </c>
    </row>
    <row r="108" spans="1:33" hidden="1" x14ac:dyDescent="0.3">
      <c r="A108" t="s">
        <v>128</v>
      </c>
      <c r="B108">
        <v>106</v>
      </c>
      <c r="C108" t="str">
        <f>LEFT(Table13458910[[#This Row],[Contingency id]])</f>
        <v>B</v>
      </c>
      <c r="D108">
        <v>11.6666666666666</v>
      </c>
      <c r="E108" s="1">
        <v>1</v>
      </c>
      <c r="F108">
        <v>60</v>
      </c>
      <c r="G108">
        <v>60</v>
      </c>
      <c r="H108" s="1">
        <v>1.6268666666666601E-2</v>
      </c>
      <c r="I108" s="2">
        <f>AVERAGE(Table13458910[[#This Row],[Estimated costs 1]:[Estimated costs 20]])</f>
        <v>1.6268666666666601E-2</v>
      </c>
      <c r="J108" s="2">
        <f>_xlfn.STDEV.P(Table13458910[[#This Row],[Estimated costs 1]:[Estimated costs 20]])</f>
        <v>0</v>
      </c>
      <c r="K108" s="2">
        <f>Table13458910[[#This Row],[Dev]]/Table13458910[[#This Row],[Mean]]*100</f>
        <v>0</v>
      </c>
      <c r="L108" s="2">
        <f>Table13458910[[#This Row],[Estimated costs 1]]-Table13458910[[#This Row],[Actual cost]]</f>
        <v>0</v>
      </c>
      <c r="M108" s="2">
        <f>Table13458910[[#This Row],[Diff 1]]/Table13458910[[#This Row],[Actual cost]]*100</f>
        <v>0</v>
      </c>
      <c r="N108">
        <v>1.6268666666666601E-2</v>
      </c>
      <c r="O108">
        <v>1.6268666666666601E-2</v>
      </c>
      <c r="P108">
        <v>1.6268666666666601E-2</v>
      </c>
      <c r="Q108">
        <v>1.6268666666666601E-2</v>
      </c>
      <c r="R108">
        <v>1.6268666666666601E-2</v>
      </c>
      <c r="S108">
        <v>1.6268666666666601E-2</v>
      </c>
      <c r="T108">
        <v>1.6268666666666601E-2</v>
      </c>
      <c r="U108">
        <v>1.6268666666666601E-2</v>
      </c>
      <c r="V108">
        <v>1.6268666666666601E-2</v>
      </c>
      <c r="W108">
        <v>1.6268666666666601E-2</v>
      </c>
      <c r="X108">
        <v>1.6268666666666601E-2</v>
      </c>
      <c r="Y108">
        <v>1.6268666666666601E-2</v>
      </c>
      <c r="Z108">
        <v>1.6268666666666601E-2</v>
      </c>
      <c r="AA108">
        <v>1.6268666666666601E-2</v>
      </c>
      <c r="AB108">
        <v>1.6268666666666601E-2</v>
      </c>
      <c r="AC108">
        <v>1.6268666666666601E-2</v>
      </c>
      <c r="AD108">
        <v>1.6268666666666601E-2</v>
      </c>
      <c r="AE108">
        <v>1.6268666666666601E-2</v>
      </c>
      <c r="AF108">
        <v>1.6268666666666601E-2</v>
      </c>
      <c r="AG108">
        <v>1.6268666666666601E-2</v>
      </c>
    </row>
    <row r="109" spans="1:33" hidden="1" x14ac:dyDescent="0.3">
      <c r="A109" t="s">
        <v>129</v>
      </c>
      <c r="B109">
        <v>107</v>
      </c>
      <c r="C109" t="str">
        <f>LEFT(Table13458910[[#This Row],[Contingency id]])</f>
        <v>B</v>
      </c>
      <c r="D109">
        <v>1.89035916824196</v>
      </c>
      <c r="E109" s="1">
        <v>1.06868686868686</v>
      </c>
      <c r="F109">
        <v>529</v>
      </c>
      <c r="G109">
        <v>495</v>
      </c>
      <c r="H109" s="1">
        <v>1.5856332703213599E-2</v>
      </c>
      <c r="I109" s="2">
        <f>AVERAGE(Table13458910[[#This Row],[Estimated costs 1]:[Estimated costs 20]])</f>
        <v>1.5856332703213547E-2</v>
      </c>
      <c r="J109" s="2">
        <f>_xlfn.STDEV.P(Table13458910[[#This Row],[Estimated costs 1]:[Estimated costs 20]])</f>
        <v>2.7844990548204504E-3</v>
      </c>
      <c r="K109" s="2">
        <f>Table13458910[[#This Row],[Dev]]/Table13458910[[#This Row],[Mean]]*100</f>
        <v>17.560801144492419</v>
      </c>
      <c r="L109" s="2">
        <f>Table13458910[[#This Row],[Estimated costs 1]]-Table13458910[[#This Row],[Actual cost]]</f>
        <v>2.784499054820401E-3</v>
      </c>
      <c r="M109" s="2">
        <f>Table13458910[[#This Row],[Diff 1]]/Table13458910[[#This Row],[Actual cost]]*100</f>
        <v>17.56080114449205</v>
      </c>
      <c r="N109">
        <v>1.8640831758034E-2</v>
      </c>
      <c r="O109">
        <v>1.3071833648393099E-2</v>
      </c>
      <c r="P109">
        <v>1.3071833648393099E-2</v>
      </c>
      <c r="Q109">
        <v>1.8640831758034E-2</v>
      </c>
      <c r="R109">
        <v>1.3071833648393099E-2</v>
      </c>
      <c r="S109">
        <v>1.3071833648393099E-2</v>
      </c>
      <c r="T109">
        <v>1.3071833648393099E-2</v>
      </c>
      <c r="U109">
        <v>1.8640831758034E-2</v>
      </c>
      <c r="V109">
        <v>1.3071833648393099E-2</v>
      </c>
      <c r="W109">
        <v>1.3071833648393099E-2</v>
      </c>
      <c r="X109">
        <v>1.3071833648393099E-2</v>
      </c>
      <c r="Y109">
        <v>1.8640831758034E-2</v>
      </c>
      <c r="Z109">
        <v>1.8640831758034E-2</v>
      </c>
      <c r="AA109">
        <v>1.8640831758034E-2</v>
      </c>
      <c r="AB109">
        <v>1.8640831758034E-2</v>
      </c>
      <c r="AC109">
        <v>1.8640831758034E-2</v>
      </c>
      <c r="AD109">
        <v>1.3071833648393099E-2</v>
      </c>
      <c r="AE109">
        <v>1.8640831758034E-2</v>
      </c>
      <c r="AF109">
        <v>1.3071833648393099E-2</v>
      </c>
      <c r="AG109">
        <v>1.8640831758034E-2</v>
      </c>
    </row>
    <row r="110" spans="1:33" x14ac:dyDescent="0.3">
      <c r="A110" t="s">
        <v>130</v>
      </c>
      <c r="B110">
        <v>108</v>
      </c>
      <c r="C110" t="str">
        <f>LEFT(Table13458910[[#This Row],[Contingency id]])</f>
        <v>C</v>
      </c>
      <c r="D110">
        <v>7.5075075075075007E-2</v>
      </c>
      <c r="E110" s="1">
        <v>1.1288135593220301</v>
      </c>
      <c r="F110">
        <v>1332</v>
      </c>
      <c r="G110">
        <v>1180</v>
      </c>
      <c r="H110" s="1">
        <v>1.47522522522522E-2</v>
      </c>
      <c r="I110" s="2">
        <f>AVERAGE(Table13458910[[#This Row],[Estimated costs 1]:[Estimated costs 20]])</f>
        <v>1.4752252252252202E-2</v>
      </c>
      <c r="J110" s="2">
        <f>_xlfn.STDEV.P(Table13458910[[#This Row],[Estimated costs 1]:[Estimated costs 20]])</f>
        <v>1.7347234759768071E-18</v>
      </c>
      <c r="K110" s="2">
        <f>Table13458910[[#This Row],[Dev]]/Table13458910[[#This Row],[Mean]]*100</f>
        <v>1.1759041577613816E-14</v>
      </c>
      <c r="L110" s="2">
        <f>Table13458910[[#This Row],[Estimated costs 1]]-Table13458910[[#This Row],[Actual cost]]</f>
        <v>0</v>
      </c>
      <c r="M110" s="2">
        <f>Table13458910[[#This Row],[Diff 1]]/Table13458910[[#This Row],[Actual cost]]*100</f>
        <v>0</v>
      </c>
      <c r="N110">
        <v>1.47522522522522E-2</v>
      </c>
      <c r="O110">
        <v>1.47522522522522E-2</v>
      </c>
      <c r="P110">
        <v>1.47522522522522E-2</v>
      </c>
      <c r="Q110">
        <v>1.47522522522522E-2</v>
      </c>
      <c r="R110">
        <v>1.47522522522522E-2</v>
      </c>
      <c r="S110">
        <v>1.47522522522522E-2</v>
      </c>
      <c r="T110">
        <v>1.47522522522522E-2</v>
      </c>
      <c r="U110">
        <v>1.47522522522522E-2</v>
      </c>
      <c r="V110">
        <v>1.47522522522522E-2</v>
      </c>
      <c r="W110">
        <v>1.47522522522522E-2</v>
      </c>
      <c r="X110">
        <v>1.47522522522522E-2</v>
      </c>
      <c r="Y110">
        <v>1.47522522522522E-2</v>
      </c>
      <c r="Z110">
        <v>1.47522522522522E-2</v>
      </c>
      <c r="AA110">
        <v>1.47522522522522E-2</v>
      </c>
      <c r="AB110">
        <v>1.47522522522522E-2</v>
      </c>
      <c r="AC110">
        <v>1.47522522522522E-2</v>
      </c>
      <c r="AD110">
        <v>1.47522522522522E-2</v>
      </c>
      <c r="AE110">
        <v>1.47522522522522E-2</v>
      </c>
      <c r="AF110">
        <v>1.47522522522522E-2</v>
      </c>
      <c r="AG110">
        <v>1.47522522522522E-2</v>
      </c>
    </row>
    <row r="111" spans="1:33" x14ac:dyDescent="0.3">
      <c r="A111" t="s">
        <v>131</v>
      </c>
      <c r="B111">
        <v>109</v>
      </c>
      <c r="C111" t="str">
        <f>LEFT(Table13458910[[#This Row],[Contingency id]])</f>
        <v>C</v>
      </c>
      <c r="D111">
        <v>1.8518518518518501</v>
      </c>
      <c r="E111" s="1">
        <v>1.0253164556962</v>
      </c>
      <c r="F111">
        <v>162</v>
      </c>
      <c r="G111">
        <v>158</v>
      </c>
      <c r="H111" s="1">
        <v>1.4377160493827101E-2</v>
      </c>
      <c r="I111" s="2">
        <f>AVERAGE(Table13458910[[#This Row],[Estimated costs 1]:[Estimated costs 20]])</f>
        <v>1.4334259259259203E-2</v>
      </c>
      <c r="J111" s="2">
        <f>_xlfn.STDEV.P(Table13458910[[#This Row],[Estimated costs 1]:[Estimated costs 20]])</f>
        <v>4.2686189431424712E-4</v>
      </c>
      <c r="K111" s="2">
        <f>Table13458910[[#This Row],[Dev]]/Table13458910[[#This Row],[Mean]]*100</f>
        <v>2.9779138677048556</v>
      </c>
      <c r="L111" s="2">
        <f>Table13458910[[#This Row],[Estimated costs 1]]-Table13458910[[#This Row],[Actual cost]]</f>
        <v>-4.290123456790005E-4</v>
      </c>
      <c r="M111" s="2">
        <f>Table13458910[[#This Row],[Diff 1]]/Table13458910[[#This Row],[Actual cost]]*100</f>
        <v>-2.9839852303464158</v>
      </c>
      <c r="N111">
        <v>1.39481481481481E-2</v>
      </c>
      <c r="O111">
        <v>1.4806172839506099E-2</v>
      </c>
      <c r="P111">
        <v>1.39481481481481E-2</v>
      </c>
      <c r="Q111">
        <v>1.39481481481481E-2</v>
      </c>
      <c r="R111">
        <v>1.4806172839506099E-2</v>
      </c>
      <c r="S111">
        <v>1.4806172839506099E-2</v>
      </c>
      <c r="T111">
        <v>1.39481481481481E-2</v>
      </c>
      <c r="U111">
        <v>1.39481481481481E-2</v>
      </c>
      <c r="V111">
        <v>1.39481481481481E-2</v>
      </c>
      <c r="W111">
        <v>1.4806172839506099E-2</v>
      </c>
      <c r="X111">
        <v>1.4806172839506099E-2</v>
      </c>
      <c r="Y111">
        <v>1.4806172839506099E-2</v>
      </c>
      <c r="Z111">
        <v>1.4806172839506099E-2</v>
      </c>
      <c r="AA111">
        <v>1.39481481481481E-2</v>
      </c>
      <c r="AB111">
        <v>1.39481481481481E-2</v>
      </c>
      <c r="AC111">
        <v>1.4806172839506099E-2</v>
      </c>
      <c r="AD111">
        <v>1.39481481481481E-2</v>
      </c>
      <c r="AE111">
        <v>1.39481481481481E-2</v>
      </c>
      <c r="AF111">
        <v>1.39481481481481E-2</v>
      </c>
      <c r="AG111">
        <v>1.4806172839506099E-2</v>
      </c>
    </row>
    <row r="112" spans="1:33" x14ac:dyDescent="0.3">
      <c r="A112" t="s">
        <v>132</v>
      </c>
      <c r="B112">
        <v>110</v>
      </c>
      <c r="C112" t="str">
        <f>LEFT(Table13458910[[#This Row],[Contingency id]])</f>
        <v>C</v>
      </c>
      <c r="D112">
        <v>15.625</v>
      </c>
      <c r="E112" s="1">
        <v>1</v>
      </c>
      <c r="F112">
        <v>64</v>
      </c>
      <c r="G112">
        <v>64</v>
      </c>
      <c r="H112" s="1">
        <v>1.4233906249999999E-2</v>
      </c>
      <c r="I112" s="2">
        <f>AVERAGE(Table13458910[[#This Row],[Estimated costs 1]:[Estimated costs 20]])</f>
        <v>1.4233906249999997E-2</v>
      </c>
      <c r="J112" s="2">
        <f>_xlfn.STDEV.P(Table13458910[[#This Row],[Estimated costs 1]:[Estimated costs 20]])</f>
        <v>2.1787878249982779E-17</v>
      </c>
      <c r="K112" s="2">
        <f>Table13458910[[#This Row],[Dev]]/Table13458910[[#This Row],[Mean]]*100</f>
        <v>1.5307026663873652E-13</v>
      </c>
      <c r="L112" s="2">
        <f>Table13458910[[#This Row],[Estimated costs 1]]-Table13458910[[#This Row],[Actual cost]]</f>
        <v>0</v>
      </c>
      <c r="M112" s="2">
        <f>Table13458910[[#This Row],[Diff 1]]/Table13458910[[#This Row],[Actual cost]]*100</f>
        <v>0</v>
      </c>
      <c r="N112">
        <v>1.4233906249999999E-2</v>
      </c>
      <c r="O112">
        <v>1.4233906249999999E-2</v>
      </c>
      <c r="P112">
        <v>1.4233906249999999E-2</v>
      </c>
      <c r="Q112">
        <v>1.4233906249999999E-2</v>
      </c>
      <c r="R112">
        <v>1.4233906249999999E-2</v>
      </c>
      <c r="S112">
        <v>1.4233906249999999E-2</v>
      </c>
      <c r="T112">
        <v>1.4233906249999999E-2</v>
      </c>
      <c r="U112">
        <v>1.4233906249999999E-2</v>
      </c>
      <c r="V112">
        <v>1.4233906249999999E-2</v>
      </c>
      <c r="W112">
        <v>1.4233906249999999E-2</v>
      </c>
      <c r="X112">
        <v>1.4233906249999999E-2</v>
      </c>
      <c r="Y112">
        <v>1.4233906249999999E-2</v>
      </c>
      <c r="Z112">
        <v>1.4233906249999999E-2</v>
      </c>
      <c r="AA112">
        <v>1.42339062499999E-2</v>
      </c>
      <c r="AB112">
        <v>1.4233906249999999E-2</v>
      </c>
      <c r="AC112">
        <v>1.4233906249999999E-2</v>
      </c>
      <c r="AD112">
        <v>1.4233906249999999E-2</v>
      </c>
      <c r="AE112">
        <v>1.4233906249999999E-2</v>
      </c>
      <c r="AF112">
        <v>1.4233906249999999E-2</v>
      </c>
      <c r="AG112">
        <v>1.4233906249999999E-2</v>
      </c>
    </row>
    <row r="113" spans="1:33" hidden="1" x14ac:dyDescent="0.3">
      <c r="A113" t="s">
        <v>133</v>
      </c>
      <c r="B113">
        <v>111</v>
      </c>
      <c r="C113" t="str">
        <f>LEFT(Table13458910[[#This Row],[Contingency id]])</f>
        <v>A</v>
      </c>
      <c r="D113">
        <v>11.6666666666666</v>
      </c>
      <c r="E113" s="1">
        <v>1</v>
      </c>
      <c r="F113">
        <v>60</v>
      </c>
      <c r="G113">
        <v>60</v>
      </c>
      <c r="H113" s="1">
        <v>1.30108333333333E-2</v>
      </c>
      <c r="I113" s="2">
        <f>AVERAGE(Table13458910[[#This Row],[Estimated costs 1]:[Estimated costs 20]])</f>
        <v>1.3010833333333301E-2</v>
      </c>
      <c r="J113" s="2">
        <f>_xlfn.STDEV.P(Table13458910[[#This Row],[Estimated costs 1]:[Estimated costs 20]])</f>
        <v>1.7347234759768071E-18</v>
      </c>
      <c r="K113" s="2">
        <f>Table13458910[[#This Row],[Dev]]/Table13458910[[#This Row],[Mean]]*100</f>
        <v>1.3332915974970687E-14</v>
      </c>
      <c r="L113" s="2">
        <f>Table13458910[[#This Row],[Estimated costs 1]]-Table13458910[[#This Row],[Actual cost]]</f>
        <v>0</v>
      </c>
      <c r="M113" s="2">
        <f>Table13458910[[#This Row],[Diff 1]]/Table13458910[[#This Row],[Actual cost]]*100</f>
        <v>0</v>
      </c>
      <c r="N113">
        <v>1.30108333333333E-2</v>
      </c>
      <c r="O113">
        <v>1.30108333333333E-2</v>
      </c>
      <c r="P113">
        <v>1.30108333333333E-2</v>
      </c>
      <c r="Q113">
        <v>1.30108333333333E-2</v>
      </c>
      <c r="R113">
        <v>1.30108333333333E-2</v>
      </c>
      <c r="S113">
        <v>1.30108333333333E-2</v>
      </c>
      <c r="T113">
        <v>1.30108333333333E-2</v>
      </c>
      <c r="U113">
        <v>1.30108333333333E-2</v>
      </c>
      <c r="V113">
        <v>1.30108333333333E-2</v>
      </c>
      <c r="W113">
        <v>1.30108333333333E-2</v>
      </c>
      <c r="X113">
        <v>1.30108333333333E-2</v>
      </c>
      <c r="Y113">
        <v>1.30108333333333E-2</v>
      </c>
      <c r="Z113">
        <v>1.30108333333333E-2</v>
      </c>
      <c r="AA113">
        <v>1.30108333333333E-2</v>
      </c>
      <c r="AB113">
        <v>1.30108333333333E-2</v>
      </c>
      <c r="AC113">
        <v>1.30108333333333E-2</v>
      </c>
      <c r="AD113">
        <v>1.30108333333333E-2</v>
      </c>
      <c r="AE113">
        <v>1.30108333333333E-2</v>
      </c>
      <c r="AF113">
        <v>1.30108333333333E-2</v>
      </c>
      <c r="AG113">
        <v>1.30108333333333E-2</v>
      </c>
    </row>
    <row r="114" spans="1:33" x14ac:dyDescent="0.3">
      <c r="A114" t="s">
        <v>134</v>
      </c>
      <c r="B114">
        <v>112</v>
      </c>
      <c r="C114" t="str">
        <f>LEFT(Table13458910[[#This Row],[Contingency id]])</f>
        <v>C</v>
      </c>
      <c r="D114">
        <v>0.71942446043165398</v>
      </c>
      <c r="E114" s="1">
        <v>1.0145985401459801</v>
      </c>
      <c r="F114">
        <v>139</v>
      </c>
      <c r="G114">
        <v>137</v>
      </c>
      <c r="H114" s="1">
        <v>1.29424460431654E-2</v>
      </c>
      <c r="I114" s="2">
        <f>AVERAGE(Table13458910[[#This Row],[Estimated costs 1]:[Estimated costs 20]])</f>
        <v>1.2942446043165407E-2</v>
      </c>
      <c r="J114" s="2">
        <f>_xlfn.STDEV.P(Table13458910[[#This Row],[Estimated costs 1]:[Estimated costs 20]])</f>
        <v>6.9388939039072284E-18</v>
      </c>
      <c r="K114" s="2">
        <f>Table13458910[[#This Row],[Dev]]/Table13458910[[#This Row],[Mean]]*100</f>
        <v>5.3613465961262328E-14</v>
      </c>
      <c r="L114" s="2">
        <f>Table13458910[[#This Row],[Estimated costs 1]]-Table13458910[[#This Row],[Actual cost]]</f>
        <v>0</v>
      </c>
      <c r="M114" s="2">
        <f>Table13458910[[#This Row],[Diff 1]]/Table13458910[[#This Row],[Actual cost]]*100</f>
        <v>0</v>
      </c>
      <c r="N114">
        <v>1.29424460431654E-2</v>
      </c>
      <c r="O114">
        <v>1.29424460431654E-2</v>
      </c>
      <c r="P114">
        <v>1.29424460431654E-2</v>
      </c>
      <c r="Q114">
        <v>1.29424460431654E-2</v>
      </c>
      <c r="R114">
        <v>1.29424460431654E-2</v>
      </c>
      <c r="S114">
        <v>1.29424460431654E-2</v>
      </c>
      <c r="T114">
        <v>1.29424460431654E-2</v>
      </c>
      <c r="U114">
        <v>1.29424460431654E-2</v>
      </c>
      <c r="V114">
        <v>1.29424460431654E-2</v>
      </c>
      <c r="W114">
        <v>1.29424460431654E-2</v>
      </c>
      <c r="X114">
        <v>1.29424460431654E-2</v>
      </c>
      <c r="Y114">
        <v>1.29424460431654E-2</v>
      </c>
      <c r="Z114">
        <v>1.29424460431654E-2</v>
      </c>
      <c r="AA114">
        <v>1.29424460431654E-2</v>
      </c>
      <c r="AB114">
        <v>1.29424460431654E-2</v>
      </c>
      <c r="AC114">
        <v>1.29424460431654E-2</v>
      </c>
      <c r="AD114">
        <v>1.29424460431654E-2</v>
      </c>
      <c r="AE114">
        <v>1.29424460431654E-2</v>
      </c>
      <c r="AF114">
        <v>1.29424460431654E-2</v>
      </c>
      <c r="AG114">
        <v>1.29424460431654E-2</v>
      </c>
    </row>
    <row r="115" spans="1:33" hidden="1" x14ac:dyDescent="0.3">
      <c r="A115" t="s">
        <v>135</v>
      </c>
      <c r="B115">
        <v>113</v>
      </c>
      <c r="C115" t="str">
        <f>LEFT(Table13458910[[#This Row],[Contingency id]])</f>
        <v>A</v>
      </c>
      <c r="D115">
        <v>5.3846153846153797</v>
      </c>
      <c r="E115" s="1">
        <v>1.02362204724409</v>
      </c>
      <c r="F115">
        <v>130</v>
      </c>
      <c r="G115">
        <v>127</v>
      </c>
      <c r="H115" s="1">
        <v>1.28207692307692E-2</v>
      </c>
      <c r="I115" s="2">
        <f>AVERAGE(Table13458910[[#This Row],[Estimated costs 1]:[Estimated costs 20]])</f>
        <v>1.2820769230769196E-2</v>
      </c>
      <c r="J115" s="2">
        <f>_xlfn.STDEV.P(Table13458910[[#This Row],[Estimated costs 1]:[Estimated costs 20]])</f>
        <v>3.4694469519536142E-18</v>
      </c>
      <c r="K115" s="2">
        <f>Table13458910[[#This Row],[Dev]]/Table13458910[[#This Row],[Mean]]*100</f>
        <v>2.7061145002338215E-14</v>
      </c>
      <c r="L115" s="2">
        <f>Table13458910[[#This Row],[Estimated costs 1]]-Table13458910[[#This Row],[Actual cost]]</f>
        <v>0</v>
      </c>
      <c r="M115" s="2">
        <f>Table13458910[[#This Row],[Diff 1]]/Table13458910[[#This Row],[Actual cost]]*100</f>
        <v>0</v>
      </c>
      <c r="N115">
        <v>1.28207692307692E-2</v>
      </c>
      <c r="O115">
        <v>1.28207692307692E-2</v>
      </c>
      <c r="P115">
        <v>1.28207692307692E-2</v>
      </c>
      <c r="Q115">
        <v>1.28207692307692E-2</v>
      </c>
      <c r="R115">
        <v>1.28207692307692E-2</v>
      </c>
      <c r="S115">
        <v>1.28207692307692E-2</v>
      </c>
      <c r="T115">
        <v>1.28207692307692E-2</v>
      </c>
      <c r="U115">
        <v>1.28207692307692E-2</v>
      </c>
      <c r="V115">
        <v>1.28207692307692E-2</v>
      </c>
      <c r="W115">
        <v>1.28207692307692E-2</v>
      </c>
      <c r="X115">
        <v>1.28207692307692E-2</v>
      </c>
      <c r="Y115">
        <v>1.28207692307692E-2</v>
      </c>
      <c r="Z115">
        <v>1.28207692307692E-2</v>
      </c>
      <c r="AA115">
        <v>1.28207692307692E-2</v>
      </c>
      <c r="AB115">
        <v>1.28207692307692E-2</v>
      </c>
      <c r="AC115">
        <v>1.28207692307692E-2</v>
      </c>
      <c r="AD115">
        <v>1.28207692307692E-2</v>
      </c>
      <c r="AE115">
        <v>1.28207692307692E-2</v>
      </c>
      <c r="AF115">
        <v>1.28207692307692E-2</v>
      </c>
      <c r="AG115">
        <v>1.28207692307692E-2</v>
      </c>
    </row>
    <row r="116" spans="1:33" hidden="1" x14ac:dyDescent="0.3">
      <c r="A116" t="s">
        <v>136</v>
      </c>
      <c r="B116">
        <v>114</v>
      </c>
      <c r="C116" t="str">
        <f>LEFT(Table13458910[[#This Row],[Contingency id]])</f>
        <v>A</v>
      </c>
      <c r="D116">
        <v>11.6666666666666</v>
      </c>
      <c r="E116" s="1">
        <v>1</v>
      </c>
      <c r="F116">
        <v>60</v>
      </c>
      <c r="G116">
        <v>60</v>
      </c>
      <c r="H116" s="1">
        <v>1.27318333333333E-2</v>
      </c>
      <c r="I116" s="2">
        <f>AVERAGE(Table13458910[[#This Row],[Estimated costs 1]:[Estimated costs 20]])</f>
        <v>1.27318333333333E-2</v>
      </c>
      <c r="J116" s="2">
        <f>_xlfn.STDEV.P(Table13458910[[#This Row],[Estimated costs 1]:[Estimated costs 20]])</f>
        <v>0</v>
      </c>
      <c r="K116" s="2">
        <f>Table13458910[[#This Row],[Dev]]/Table13458910[[#This Row],[Mean]]*100</f>
        <v>0</v>
      </c>
      <c r="L116" s="2">
        <f>Table13458910[[#This Row],[Estimated costs 1]]-Table13458910[[#This Row],[Actual cost]]</f>
        <v>0</v>
      </c>
      <c r="M116" s="2">
        <f>Table13458910[[#This Row],[Diff 1]]/Table13458910[[#This Row],[Actual cost]]*100</f>
        <v>0</v>
      </c>
      <c r="N116">
        <v>1.27318333333333E-2</v>
      </c>
      <c r="O116">
        <v>1.27318333333333E-2</v>
      </c>
      <c r="P116">
        <v>1.27318333333333E-2</v>
      </c>
      <c r="Q116">
        <v>1.27318333333333E-2</v>
      </c>
      <c r="R116">
        <v>1.27318333333333E-2</v>
      </c>
      <c r="S116">
        <v>1.27318333333333E-2</v>
      </c>
      <c r="T116">
        <v>1.27318333333333E-2</v>
      </c>
      <c r="U116">
        <v>1.27318333333333E-2</v>
      </c>
      <c r="V116">
        <v>1.27318333333333E-2</v>
      </c>
      <c r="W116">
        <v>1.27318333333333E-2</v>
      </c>
      <c r="X116">
        <v>1.27318333333333E-2</v>
      </c>
      <c r="Y116">
        <v>1.27318333333333E-2</v>
      </c>
      <c r="Z116">
        <v>1.27318333333333E-2</v>
      </c>
      <c r="AA116">
        <v>1.27318333333333E-2</v>
      </c>
      <c r="AB116">
        <v>1.27318333333333E-2</v>
      </c>
      <c r="AC116">
        <v>1.27318333333333E-2</v>
      </c>
      <c r="AD116">
        <v>1.27318333333333E-2</v>
      </c>
      <c r="AE116">
        <v>1.27318333333333E-2</v>
      </c>
      <c r="AF116">
        <v>1.27318333333333E-2</v>
      </c>
      <c r="AG116">
        <v>1.27318333333333E-2</v>
      </c>
    </row>
    <row r="117" spans="1:33" x14ac:dyDescent="0.3">
      <c r="A117" t="s">
        <v>137</v>
      </c>
      <c r="B117">
        <v>115</v>
      </c>
      <c r="C117" t="str">
        <f>LEFT(Table13458910[[#This Row],[Contingency id]])</f>
        <v>C</v>
      </c>
      <c r="D117">
        <v>0.30143180105501099</v>
      </c>
      <c r="E117" s="1">
        <v>1.1380789022298401</v>
      </c>
      <c r="F117">
        <v>1327</v>
      </c>
      <c r="G117">
        <v>1166</v>
      </c>
      <c r="H117" s="1">
        <v>1.2458176337603599E-2</v>
      </c>
      <c r="I117" s="2">
        <f>AVERAGE(Table13458910[[#This Row],[Estimated costs 1]:[Estimated costs 20]])</f>
        <v>1.1946797287113769E-2</v>
      </c>
      <c r="J117" s="2">
        <f>_xlfn.STDEV.P(Table13458910[[#This Row],[Estimated costs 1]:[Estimated costs 20]])</f>
        <v>1.6260817434854142E-3</v>
      </c>
      <c r="K117" s="2">
        <f>Table13458910[[#This Row],[Dev]]/Table13458910[[#This Row],[Mean]]*100</f>
        <v>13.611026490249087</v>
      </c>
      <c r="L117" s="2">
        <f>Table13458910[[#This Row],[Estimated costs 1]]-Table13458910[[#This Row],[Actual cost]]</f>
        <v>1.7045968349661007E-3</v>
      </c>
      <c r="M117" s="2">
        <f>Table13458910[[#This Row],[Diff 1]]/Table13458910[[#This Row],[Actual cost]]*100</f>
        <v>13.682555044761788</v>
      </c>
      <c r="N117">
        <v>1.41627731725697E-2</v>
      </c>
      <c r="O117">
        <v>1.07535795026375E-2</v>
      </c>
      <c r="P117">
        <v>1.41627731725697E-2</v>
      </c>
      <c r="Q117">
        <v>1.41627731725697E-2</v>
      </c>
      <c r="R117">
        <v>1.41627731725697E-2</v>
      </c>
      <c r="S117">
        <v>1.07535795026375E-2</v>
      </c>
      <c r="T117">
        <v>1.07535795026375E-2</v>
      </c>
      <c r="U117">
        <v>1.07535795026375E-2</v>
      </c>
      <c r="V117">
        <v>1.41627731725697E-2</v>
      </c>
      <c r="W117">
        <v>1.07535795026375E-2</v>
      </c>
      <c r="X117">
        <v>1.07535795026375E-2</v>
      </c>
      <c r="Y117">
        <v>1.07535795026375E-2</v>
      </c>
      <c r="Z117">
        <v>1.07535795026375E-2</v>
      </c>
      <c r="AA117">
        <v>1.07535795026375E-2</v>
      </c>
      <c r="AB117">
        <v>1.07535795026375E-2</v>
      </c>
      <c r="AC117">
        <v>1.41627731725697E-2</v>
      </c>
      <c r="AD117">
        <v>1.07535795026375E-2</v>
      </c>
      <c r="AE117">
        <v>1.07535795026375E-2</v>
      </c>
      <c r="AF117">
        <v>1.07535795026375E-2</v>
      </c>
      <c r="AG117">
        <v>1.41627731725697E-2</v>
      </c>
    </row>
    <row r="118" spans="1:33" x14ac:dyDescent="0.3">
      <c r="A118" t="s">
        <v>138</v>
      </c>
      <c r="B118">
        <v>116</v>
      </c>
      <c r="C118" t="str">
        <f>LEFT(Table13458910[[#This Row],[Contingency id]])</f>
        <v>C</v>
      </c>
      <c r="D118">
        <v>14.0625</v>
      </c>
      <c r="E118" s="1">
        <v>1</v>
      </c>
      <c r="F118">
        <v>64</v>
      </c>
      <c r="G118">
        <v>64</v>
      </c>
      <c r="H118" s="1">
        <v>1.229546875E-2</v>
      </c>
      <c r="I118" s="2">
        <f>AVERAGE(Table13458910[[#This Row],[Estimated costs 1]:[Estimated costs 20]])</f>
        <v>1.229546875E-2</v>
      </c>
      <c r="J118" s="2">
        <f>_xlfn.STDEV.P(Table13458910[[#This Row],[Estimated costs 1]:[Estimated costs 20]])</f>
        <v>2.2497965763803412E-17</v>
      </c>
      <c r="K118" s="2">
        <f>Table13458910[[#This Row],[Dev]]/Table13458910[[#This Row],[Mean]]*100</f>
        <v>1.8297769870549599E-13</v>
      </c>
      <c r="L118" s="2">
        <f>Table13458910[[#This Row],[Estimated costs 1]]-Table13458910[[#This Row],[Actual cost]]</f>
        <v>0</v>
      </c>
      <c r="M118" s="2">
        <f>Table13458910[[#This Row],[Diff 1]]/Table13458910[[#This Row],[Actual cost]]*100</f>
        <v>0</v>
      </c>
      <c r="N118">
        <v>1.229546875E-2</v>
      </c>
      <c r="O118">
        <v>1.2295468749999899E-2</v>
      </c>
      <c r="P118">
        <v>1.229546875E-2</v>
      </c>
      <c r="Q118">
        <v>1.229546875E-2</v>
      </c>
      <c r="R118">
        <v>1.229546875E-2</v>
      </c>
      <c r="S118">
        <v>1.229546875E-2</v>
      </c>
      <c r="T118">
        <v>1.229546875E-2</v>
      </c>
      <c r="U118">
        <v>1.229546875E-2</v>
      </c>
      <c r="V118">
        <v>1.229546875E-2</v>
      </c>
      <c r="W118">
        <v>1.229546875E-2</v>
      </c>
      <c r="X118">
        <v>1.229546875E-2</v>
      </c>
      <c r="Y118">
        <v>1.229546875E-2</v>
      </c>
      <c r="Z118">
        <v>1.229546875E-2</v>
      </c>
      <c r="AA118">
        <v>1.229546875E-2</v>
      </c>
      <c r="AB118">
        <v>1.229546875E-2</v>
      </c>
      <c r="AC118">
        <v>1.229546875E-2</v>
      </c>
      <c r="AD118">
        <v>1.229546875E-2</v>
      </c>
      <c r="AE118">
        <v>1.229546875E-2</v>
      </c>
      <c r="AF118">
        <v>1.229546875E-2</v>
      </c>
      <c r="AG118">
        <v>1.229546875E-2</v>
      </c>
    </row>
    <row r="119" spans="1:33" x14ac:dyDescent="0.3">
      <c r="A119" t="s">
        <v>139</v>
      </c>
      <c r="B119">
        <v>117</v>
      </c>
      <c r="C119" t="str">
        <f>LEFT(Table13458910[[#This Row],[Contingency id]])</f>
        <v>C</v>
      </c>
      <c r="D119">
        <v>0.625</v>
      </c>
      <c r="E119" s="1">
        <v>1.02564102564102</v>
      </c>
      <c r="F119">
        <v>160</v>
      </c>
      <c r="G119">
        <v>156</v>
      </c>
      <c r="H119" s="1">
        <v>1.19875E-2</v>
      </c>
      <c r="I119" s="2">
        <f>AVERAGE(Table13458910[[#This Row],[Estimated costs 1]:[Estimated costs 20]])</f>
        <v>1.1987500000000005E-2</v>
      </c>
      <c r="J119" s="2">
        <f>_xlfn.STDEV.P(Table13458910[[#This Row],[Estimated costs 1]:[Estimated costs 20]])</f>
        <v>5.2041704279304213E-18</v>
      </c>
      <c r="K119" s="2">
        <f>Table13458910[[#This Row],[Dev]]/Table13458910[[#This Row],[Mean]]*100</f>
        <v>4.3413309096395577E-14</v>
      </c>
      <c r="L119" s="2">
        <f>Table13458910[[#This Row],[Estimated costs 1]]-Table13458910[[#This Row],[Actual cost]]</f>
        <v>0</v>
      </c>
      <c r="M119" s="2">
        <f>Table13458910[[#This Row],[Diff 1]]/Table13458910[[#This Row],[Actual cost]]*100</f>
        <v>0</v>
      </c>
      <c r="N119">
        <v>1.19875E-2</v>
      </c>
      <c r="O119">
        <v>1.19875E-2</v>
      </c>
      <c r="P119">
        <v>1.19875E-2</v>
      </c>
      <c r="Q119">
        <v>1.19875E-2</v>
      </c>
      <c r="R119">
        <v>1.19875E-2</v>
      </c>
      <c r="S119">
        <v>1.19875E-2</v>
      </c>
      <c r="T119">
        <v>1.19875E-2</v>
      </c>
      <c r="U119">
        <v>1.19875E-2</v>
      </c>
      <c r="V119">
        <v>1.19875E-2</v>
      </c>
      <c r="W119">
        <v>1.19875E-2</v>
      </c>
      <c r="X119">
        <v>1.19875E-2</v>
      </c>
      <c r="Y119">
        <v>1.19875E-2</v>
      </c>
      <c r="Z119">
        <v>1.19875E-2</v>
      </c>
      <c r="AA119">
        <v>1.19875E-2</v>
      </c>
      <c r="AB119">
        <v>1.19875E-2</v>
      </c>
      <c r="AC119">
        <v>1.19875E-2</v>
      </c>
      <c r="AD119">
        <v>1.19875E-2</v>
      </c>
      <c r="AE119">
        <v>1.19875E-2</v>
      </c>
      <c r="AF119">
        <v>1.19875E-2</v>
      </c>
      <c r="AG119">
        <v>1.19875E-2</v>
      </c>
    </row>
    <row r="120" spans="1:33" x14ac:dyDescent="0.3">
      <c r="A120" t="s">
        <v>140</v>
      </c>
      <c r="B120">
        <v>118</v>
      </c>
      <c r="C120" t="str">
        <f>LEFT(Table13458910[[#This Row],[Contingency id]])</f>
        <v>C</v>
      </c>
      <c r="D120">
        <v>3.3898305084745699</v>
      </c>
      <c r="E120" s="1">
        <v>1.0260869565217301</v>
      </c>
      <c r="F120">
        <v>118</v>
      </c>
      <c r="G120">
        <v>115</v>
      </c>
      <c r="H120" s="1">
        <v>1.1790677966101599E-2</v>
      </c>
      <c r="I120" s="2">
        <f>AVERAGE(Table13458910[[#This Row],[Estimated costs 1]:[Estimated costs 20]])</f>
        <v>1.1790677966101594E-2</v>
      </c>
      <c r="J120" s="2">
        <f>_xlfn.STDEV.P(Table13458910[[#This Row],[Estimated costs 1]:[Estimated costs 20]])</f>
        <v>5.2041704279304213E-18</v>
      </c>
      <c r="K120" s="2">
        <f>Table13458910[[#This Row],[Dev]]/Table13458910[[#This Row],[Mean]]*100</f>
        <v>4.4138008373161432E-14</v>
      </c>
      <c r="L120" s="2">
        <f>Table13458910[[#This Row],[Estimated costs 1]]-Table13458910[[#This Row],[Actual cost]]</f>
        <v>0</v>
      </c>
      <c r="M120" s="2">
        <f>Table13458910[[#This Row],[Diff 1]]/Table13458910[[#This Row],[Actual cost]]*100</f>
        <v>0</v>
      </c>
      <c r="N120">
        <v>1.1790677966101599E-2</v>
      </c>
      <c r="O120">
        <v>1.1790677966101599E-2</v>
      </c>
      <c r="P120">
        <v>1.1790677966101599E-2</v>
      </c>
      <c r="Q120">
        <v>1.1790677966101599E-2</v>
      </c>
      <c r="R120">
        <v>1.1790677966101599E-2</v>
      </c>
      <c r="S120">
        <v>1.1790677966101599E-2</v>
      </c>
      <c r="T120">
        <v>1.1790677966101599E-2</v>
      </c>
      <c r="U120">
        <v>1.1790677966101599E-2</v>
      </c>
      <c r="V120">
        <v>1.1790677966101599E-2</v>
      </c>
      <c r="W120">
        <v>1.1790677966101599E-2</v>
      </c>
      <c r="X120">
        <v>1.1790677966101599E-2</v>
      </c>
      <c r="Y120">
        <v>1.1790677966101599E-2</v>
      </c>
      <c r="Z120">
        <v>1.1790677966101599E-2</v>
      </c>
      <c r="AA120">
        <v>1.1790677966101599E-2</v>
      </c>
      <c r="AB120">
        <v>1.1790677966101599E-2</v>
      </c>
      <c r="AC120">
        <v>1.1790677966101599E-2</v>
      </c>
      <c r="AD120">
        <v>1.1790677966101599E-2</v>
      </c>
      <c r="AE120">
        <v>1.1790677966101599E-2</v>
      </c>
      <c r="AF120">
        <v>1.1790677966101599E-2</v>
      </c>
      <c r="AG120">
        <v>1.1790677966101599E-2</v>
      </c>
    </row>
    <row r="121" spans="1:33" hidden="1" x14ac:dyDescent="0.3">
      <c r="A121" t="s">
        <v>141</v>
      </c>
      <c r="B121">
        <v>119</v>
      </c>
      <c r="C121" t="str">
        <f>LEFT(Table13458910[[#This Row],[Contingency id]])</f>
        <v>B</v>
      </c>
      <c r="D121">
        <v>3.84615384615384</v>
      </c>
      <c r="E121" s="1">
        <v>1.0077519379844899</v>
      </c>
      <c r="F121">
        <v>130</v>
      </c>
      <c r="G121">
        <v>129</v>
      </c>
      <c r="H121" s="1">
        <v>1.1764615384615301E-2</v>
      </c>
      <c r="I121" s="2">
        <f>AVERAGE(Table13458910[[#This Row],[Estimated costs 1]:[Estimated costs 20]])</f>
        <v>1.3187076923076893E-2</v>
      </c>
      <c r="J121" s="2">
        <f>_xlfn.STDEV.P(Table13458910[[#This Row],[Estimated costs 1]:[Estimated costs 20]])</f>
        <v>4.5231394134877161E-3</v>
      </c>
      <c r="K121" s="2">
        <f>Table13458910[[#This Row],[Dev]]/Table13458910[[#This Row],[Mean]]*100</f>
        <v>34.299787889857456</v>
      </c>
      <c r="L121" s="2">
        <f>Table13458910[[#This Row],[Estimated costs 1]]-Table13458910[[#This Row],[Actual cost]]</f>
        <v>4.7415384615384984E-3</v>
      </c>
      <c r="M121" s="2">
        <f>Table13458910[[#This Row],[Diff 1]]/Table13458910[[#This Row],[Actual cost]]*100</f>
        <v>40.303386949130982</v>
      </c>
      <c r="N121">
        <v>1.6506153846153799E-2</v>
      </c>
      <c r="O121">
        <v>7.0230769230769201E-3</v>
      </c>
      <c r="P121">
        <v>7.0230769230769201E-3</v>
      </c>
      <c r="Q121">
        <v>1.6506153846153799E-2</v>
      </c>
      <c r="R121">
        <v>1.6506153846153799E-2</v>
      </c>
      <c r="S121">
        <v>7.0230769230769201E-3</v>
      </c>
      <c r="T121">
        <v>1.6506153846153799E-2</v>
      </c>
      <c r="U121">
        <v>7.0230769230769201E-3</v>
      </c>
      <c r="V121">
        <v>1.6506153846153799E-2</v>
      </c>
      <c r="W121">
        <v>7.0230769230769201E-3</v>
      </c>
      <c r="X121">
        <v>1.6506153846153799E-2</v>
      </c>
      <c r="Y121">
        <v>7.0230769230769201E-3</v>
      </c>
      <c r="Z121">
        <v>1.6506153846153799E-2</v>
      </c>
      <c r="AA121">
        <v>1.6506153846153799E-2</v>
      </c>
      <c r="AB121">
        <v>1.6506153846153799E-2</v>
      </c>
      <c r="AC121">
        <v>1.6506153846153799E-2</v>
      </c>
      <c r="AD121">
        <v>1.6506153846153799E-2</v>
      </c>
      <c r="AE121">
        <v>7.0230769230769201E-3</v>
      </c>
      <c r="AF121">
        <v>1.6506153846153799E-2</v>
      </c>
      <c r="AG121">
        <v>1.6506153846153799E-2</v>
      </c>
    </row>
    <row r="122" spans="1:33" hidden="1" x14ac:dyDescent="0.3">
      <c r="A122" t="s">
        <v>142</v>
      </c>
      <c r="B122">
        <v>120</v>
      </c>
      <c r="C122" t="str">
        <f>LEFT(Table13458910[[#This Row],[Contingency id]])</f>
        <v>A</v>
      </c>
      <c r="D122">
        <v>4.6153846153846096</v>
      </c>
      <c r="E122" s="1">
        <v>1.02362204724409</v>
      </c>
      <c r="F122">
        <v>130</v>
      </c>
      <c r="G122">
        <v>127</v>
      </c>
      <c r="H122" s="1">
        <v>1.17015384615384E-2</v>
      </c>
      <c r="I122" s="2">
        <f>AVERAGE(Table13458910[[#This Row],[Estimated costs 1]:[Estimated costs 20]])</f>
        <v>1.17015384615384E-2</v>
      </c>
      <c r="J122" s="2">
        <f>_xlfn.STDEV.P(Table13458910[[#This Row],[Estimated costs 1]:[Estimated costs 20]])</f>
        <v>0</v>
      </c>
      <c r="K122" s="2">
        <f>Table13458910[[#This Row],[Dev]]/Table13458910[[#This Row],[Mean]]*100</f>
        <v>0</v>
      </c>
      <c r="L122" s="2">
        <f>Table13458910[[#This Row],[Estimated costs 1]]-Table13458910[[#This Row],[Actual cost]]</f>
        <v>0</v>
      </c>
      <c r="M122" s="2">
        <f>Table13458910[[#This Row],[Diff 1]]/Table13458910[[#This Row],[Actual cost]]*100</f>
        <v>0</v>
      </c>
      <c r="N122">
        <v>1.17015384615384E-2</v>
      </c>
      <c r="O122">
        <v>1.17015384615384E-2</v>
      </c>
      <c r="P122">
        <v>1.17015384615384E-2</v>
      </c>
      <c r="Q122">
        <v>1.17015384615384E-2</v>
      </c>
      <c r="R122">
        <v>1.17015384615384E-2</v>
      </c>
      <c r="S122">
        <v>1.17015384615384E-2</v>
      </c>
      <c r="T122">
        <v>1.17015384615384E-2</v>
      </c>
      <c r="U122">
        <v>1.17015384615384E-2</v>
      </c>
      <c r="V122">
        <v>1.17015384615384E-2</v>
      </c>
      <c r="W122">
        <v>1.17015384615384E-2</v>
      </c>
      <c r="X122">
        <v>1.17015384615384E-2</v>
      </c>
      <c r="Y122">
        <v>1.17015384615384E-2</v>
      </c>
      <c r="Z122">
        <v>1.17015384615384E-2</v>
      </c>
      <c r="AA122">
        <v>1.17015384615384E-2</v>
      </c>
      <c r="AB122">
        <v>1.17015384615384E-2</v>
      </c>
      <c r="AC122">
        <v>1.17015384615384E-2</v>
      </c>
      <c r="AD122">
        <v>1.17015384615384E-2</v>
      </c>
      <c r="AE122">
        <v>1.17015384615384E-2</v>
      </c>
      <c r="AF122">
        <v>1.17015384615384E-2</v>
      </c>
      <c r="AG122">
        <v>1.17015384615384E-2</v>
      </c>
    </row>
    <row r="123" spans="1:33" hidden="1" x14ac:dyDescent="0.3">
      <c r="A123" t="s">
        <v>143</v>
      </c>
      <c r="B123">
        <v>121</v>
      </c>
      <c r="C123" t="str">
        <f>LEFT(Table13458910[[#This Row],[Contingency id]])</f>
        <v>A</v>
      </c>
      <c r="D123">
        <v>4.2735042735042699</v>
      </c>
      <c r="E123" s="1">
        <v>1.0263157894736801</v>
      </c>
      <c r="F123">
        <v>117</v>
      </c>
      <c r="G123">
        <v>114</v>
      </c>
      <c r="H123" s="1">
        <v>1.0690598290598201E-2</v>
      </c>
      <c r="I123" s="2">
        <f>AVERAGE(Table13458910[[#This Row],[Estimated costs 1]:[Estimated costs 20]])</f>
        <v>1.0690598290598204E-2</v>
      </c>
      <c r="J123" s="2">
        <f>_xlfn.STDEV.P(Table13458910[[#This Row],[Estimated costs 1]:[Estimated costs 20]])</f>
        <v>3.4694469519536142E-18</v>
      </c>
      <c r="K123" s="2">
        <f>Table13458910[[#This Row],[Dev]]/Table13458910[[#This Row],[Mean]]*100</f>
        <v>3.2453253388117695E-14</v>
      </c>
      <c r="L123" s="2">
        <f>Table13458910[[#This Row],[Estimated costs 1]]-Table13458910[[#This Row],[Actual cost]]</f>
        <v>0</v>
      </c>
      <c r="M123" s="2">
        <f>Table13458910[[#This Row],[Diff 1]]/Table13458910[[#This Row],[Actual cost]]*100</f>
        <v>0</v>
      </c>
      <c r="N123">
        <v>1.0690598290598201E-2</v>
      </c>
      <c r="O123">
        <v>1.0690598290598201E-2</v>
      </c>
      <c r="P123">
        <v>1.0690598290598201E-2</v>
      </c>
      <c r="Q123">
        <v>1.0690598290598201E-2</v>
      </c>
      <c r="R123">
        <v>1.0690598290598201E-2</v>
      </c>
      <c r="S123">
        <v>1.0690598290598201E-2</v>
      </c>
      <c r="T123">
        <v>1.0690598290598201E-2</v>
      </c>
      <c r="U123">
        <v>1.0690598290598201E-2</v>
      </c>
      <c r="V123">
        <v>1.0690598290598201E-2</v>
      </c>
      <c r="W123">
        <v>1.0690598290598201E-2</v>
      </c>
      <c r="X123">
        <v>1.0690598290598201E-2</v>
      </c>
      <c r="Y123">
        <v>1.0690598290598201E-2</v>
      </c>
      <c r="Z123">
        <v>1.0690598290598201E-2</v>
      </c>
      <c r="AA123">
        <v>1.0690598290598201E-2</v>
      </c>
      <c r="AB123">
        <v>1.0690598290598201E-2</v>
      </c>
      <c r="AC123">
        <v>1.0690598290598201E-2</v>
      </c>
      <c r="AD123">
        <v>1.0690598290598201E-2</v>
      </c>
      <c r="AE123">
        <v>1.0690598290598201E-2</v>
      </c>
      <c r="AF123">
        <v>1.0690598290598201E-2</v>
      </c>
      <c r="AG123">
        <v>1.0690598290598201E-2</v>
      </c>
    </row>
    <row r="124" spans="1:33" hidden="1" x14ac:dyDescent="0.3">
      <c r="A124" t="s">
        <v>144</v>
      </c>
      <c r="B124">
        <v>122</v>
      </c>
      <c r="C124" t="str">
        <f>LEFT(Table13458910[[#This Row],[Contingency id]])</f>
        <v>B</v>
      </c>
      <c r="D124">
        <v>3.3898305084745699</v>
      </c>
      <c r="E124" s="1">
        <v>1.0085470085470001</v>
      </c>
      <c r="F124">
        <v>118</v>
      </c>
      <c r="G124">
        <v>117</v>
      </c>
      <c r="H124" s="1">
        <v>1.03923728813559E-2</v>
      </c>
      <c r="I124" s="2">
        <f>AVERAGE(Table13458910[[#This Row],[Estimated costs 1]:[Estimated costs 20]])</f>
        <v>1.0392372881355897E-2</v>
      </c>
      <c r="J124" s="2">
        <f>_xlfn.STDEV.P(Table13458910[[#This Row],[Estimated costs 1]:[Estimated costs 20]])</f>
        <v>3.4694469519536142E-18</v>
      </c>
      <c r="K124" s="2">
        <f>Table13458910[[#This Row],[Dev]]/Table13458910[[#This Row],[Mean]]*100</f>
        <v>3.3384550300132746E-14</v>
      </c>
      <c r="L124" s="2">
        <f>Table13458910[[#This Row],[Estimated costs 1]]-Table13458910[[#This Row],[Actual cost]]</f>
        <v>0</v>
      </c>
      <c r="M124" s="2">
        <f>Table13458910[[#This Row],[Diff 1]]/Table13458910[[#This Row],[Actual cost]]*100</f>
        <v>0</v>
      </c>
      <c r="N124">
        <v>1.03923728813559E-2</v>
      </c>
      <c r="O124">
        <v>1.03923728813559E-2</v>
      </c>
      <c r="P124">
        <v>1.03923728813559E-2</v>
      </c>
      <c r="Q124">
        <v>1.03923728813559E-2</v>
      </c>
      <c r="R124">
        <v>1.03923728813559E-2</v>
      </c>
      <c r="S124">
        <v>1.03923728813559E-2</v>
      </c>
      <c r="T124">
        <v>1.03923728813559E-2</v>
      </c>
      <c r="U124">
        <v>1.03923728813559E-2</v>
      </c>
      <c r="V124">
        <v>1.03923728813559E-2</v>
      </c>
      <c r="W124">
        <v>1.03923728813559E-2</v>
      </c>
      <c r="X124">
        <v>1.03923728813559E-2</v>
      </c>
      <c r="Y124">
        <v>1.03923728813559E-2</v>
      </c>
      <c r="Z124">
        <v>1.03923728813559E-2</v>
      </c>
      <c r="AA124">
        <v>1.03923728813559E-2</v>
      </c>
      <c r="AB124">
        <v>1.03923728813559E-2</v>
      </c>
      <c r="AC124">
        <v>1.03923728813559E-2</v>
      </c>
      <c r="AD124">
        <v>1.03923728813559E-2</v>
      </c>
      <c r="AE124">
        <v>1.03923728813559E-2</v>
      </c>
      <c r="AF124">
        <v>1.03923728813559E-2</v>
      </c>
      <c r="AG124">
        <v>1.03923728813559E-2</v>
      </c>
    </row>
    <row r="125" spans="1:33" hidden="1" x14ac:dyDescent="0.3">
      <c r="A125" t="s">
        <v>145</v>
      </c>
      <c r="B125">
        <v>123</v>
      </c>
      <c r="C125" t="str">
        <f>LEFT(Table13458910[[#This Row],[Contingency id]])</f>
        <v>B</v>
      </c>
      <c r="D125">
        <v>1.5037593984962401</v>
      </c>
      <c r="E125" s="1">
        <v>1.01526717557251</v>
      </c>
      <c r="F125">
        <v>133</v>
      </c>
      <c r="G125">
        <v>131</v>
      </c>
      <c r="H125" s="1">
        <v>8.9992481203007499E-3</v>
      </c>
      <c r="I125" s="2">
        <f>AVERAGE(Table13458910[[#This Row],[Estimated costs 1]:[Estimated costs 20]])</f>
        <v>8.9992481203007534E-3</v>
      </c>
      <c r="J125" s="2">
        <f>_xlfn.STDEV.P(Table13458910[[#This Row],[Estimated costs 1]:[Estimated costs 20]])</f>
        <v>3.4694469519536142E-18</v>
      </c>
      <c r="K125" s="2">
        <f>Table13458910[[#This Row],[Dev]]/Table13458910[[#This Row],[Mean]]*100</f>
        <v>3.8552631348469432E-14</v>
      </c>
      <c r="L125" s="2">
        <f>Table13458910[[#This Row],[Estimated costs 1]]-Table13458910[[#This Row],[Actual cost]]</f>
        <v>0</v>
      </c>
      <c r="M125" s="2">
        <f>Table13458910[[#This Row],[Diff 1]]/Table13458910[[#This Row],[Actual cost]]*100</f>
        <v>0</v>
      </c>
      <c r="N125">
        <v>8.9992481203007499E-3</v>
      </c>
      <c r="O125">
        <v>8.9992481203007499E-3</v>
      </c>
      <c r="P125">
        <v>8.9992481203007499E-3</v>
      </c>
      <c r="Q125">
        <v>8.9992481203007499E-3</v>
      </c>
      <c r="R125">
        <v>8.9992481203007499E-3</v>
      </c>
      <c r="S125">
        <v>8.9992481203007499E-3</v>
      </c>
      <c r="T125">
        <v>8.9992481203007499E-3</v>
      </c>
      <c r="U125">
        <v>8.9992481203007499E-3</v>
      </c>
      <c r="V125">
        <v>8.9992481203007499E-3</v>
      </c>
      <c r="W125">
        <v>8.9992481203007499E-3</v>
      </c>
      <c r="X125">
        <v>8.9992481203007499E-3</v>
      </c>
      <c r="Y125">
        <v>8.9992481203007499E-3</v>
      </c>
      <c r="Z125">
        <v>8.9992481203007499E-3</v>
      </c>
      <c r="AA125">
        <v>8.9992481203007499E-3</v>
      </c>
      <c r="AB125">
        <v>8.9992481203007499E-3</v>
      </c>
      <c r="AC125">
        <v>8.9992481203007499E-3</v>
      </c>
      <c r="AD125">
        <v>8.9992481203007499E-3</v>
      </c>
      <c r="AE125">
        <v>8.9992481203007499E-3</v>
      </c>
      <c r="AF125">
        <v>8.9992481203007499E-3</v>
      </c>
      <c r="AG125">
        <v>8.9992481203007499E-3</v>
      </c>
    </row>
    <row r="126" spans="1:33" hidden="1" x14ac:dyDescent="0.3">
      <c r="A126" t="s">
        <v>146</v>
      </c>
      <c r="B126">
        <v>124</v>
      </c>
      <c r="C126" t="str">
        <f>LEFT(Table13458910[[#This Row],[Contingency id]])</f>
        <v>B</v>
      </c>
      <c r="D126">
        <v>5.0847457627118597</v>
      </c>
      <c r="E126" s="1">
        <v>1</v>
      </c>
      <c r="F126">
        <v>59</v>
      </c>
      <c r="G126">
        <v>59</v>
      </c>
      <c r="H126" s="1">
        <v>8.85084745762711E-3</v>
      </c>
      <c r="I126" s="2">
        <f>AVERAGE(Table13458910[[#This Row],[Estimated costs 1]:[Estimated costs 20]])</f>
        <v>8.8508474576271083E-3</v>
      </c>
      <c r="J126" s="2">
        <f>_xlfn.STDEV.P(Table13458910[[#This Row],[Estimated costs 1]:[Estimated costs 20]])</f>
        <v>1.7347234759768071E-18</v>
      </c>
      <c r="K126" s="2">
        <f>Table13458910[[#This Row],[Dev]]/Table13458910[[#This Row],[Mean]]*100</f>
        <v>1.9599518399584786E-14</v>
      </c>
      <c r="L126" s="2">
        <f>Table13458910[[#This Row],[Estimated costs 1]]-Table13458910[[#This Row],[Actual cost]]</f>
        <v>0</v>
      </c>
      <c r="M126" s="2">
        <f>Table13458910[[#This Row],[Diff 1]]/Table13458910[[#This Row],[Actual cost]]*100</f>
        <v>0</v>
      </c>
      <c r="N126">
        <v>8.85084745762711E-3</v>
      </c>
      <c r="O126">
        <v>8.85084745762711E-3</v>
      </c>
      <c r="P126">
        <v>8.85084745762711E-3</v>
      </c>
      <c r="Q126">
        <v>8.85084745762711E-3</v>
      </c>
      <c r="R126">
        <v>8.85084745762711E-3</v>
      </c>
      <c r="S126">
        <v>8.85084745762711E-3</v>
      </c>
      <c r="T126">
        <v>8.85084745762711E-3</v>
      </c>
      <c r="U126">
        <v>8.85084745762711E-3</v>
      </c>
      <c r="V126">
        <v>8.85084745762711E-3</v>
      </c>
      <c r="W126">
        <v>8.85084745762711E-3</v>
      </c>
      <c r="X126">
        <v>8.85084745762711E-3</v>
      </c>
      <c r="Y126">
        <v>8.85084745762711E-3</v>
      </c>
      <c r="Z126">
        <v>8.85084745762711E-3</v>
      </c>
      <c r="AA126">
        <v>8.85084745762711E-3</v>
      </c>
      <c r="AB126">
        <v>8.85084745762711E-3</v>
      </c>
      <c r="AC126">
        <v>8.85084745762711E-3</v>
      </c>
      <c r="AD126">
        <v>8.85084745762711E-3</v>
      </c>
      <c r="AE126">
        <v>8.85084745762711E-3</v>
      </c>
      <c r="AF126">
        <v>8.85084745762711E-3</v>
      </c>
      <c r="AG126">
        <v>8.85084745762711E-3</v>
      </c>
    </row>
    <row r="127" spans="1:33" hidden="1" x14ac:dyDescent="0.3">
      <c r="A127" t="s">
        <v>147</v>
      </c>
      <c r="B127">
        <v>125</v>
      </c>
      <c r="C127" t="str">
        <f>LEFT(Table13458910[[#This Row],[Contingency id]])</f>
        <v>B</v>
      </c>
      <c r="D127">
        <v>0.56577086280056499</v>
      </c>
      <c r="E127" s="1">
        <v>1.0910493827160399</v>
      </c>
      <c r="F127">
        <v>707</v>
      </c>
      <c r="G127">
        <v>648</v>
      </c>
      <c r="H127" s="1">
        <v>8.3927864214992896E-3</v>
      </c>
      <c r="I127" s="2">
        <f>AVERAGE(Table13458910[[#This Row],[Estimated costs 1]:[Estimated costs 20]])</f>
        <v>8.3927864214992914E-3</v>
      </c>
      <c r="J127" s="2">
        <f>_xlfn.STDEV.P(Table13458910[[#This Row],[Estimated costs 1]:[Estimated costs 20]])</f>
        <v>1.54314002828854E-3</v>
      </c>
      <c r="K127" s="2">
        <f>Table13458910[[#This Row],[Dev]]/Table13458910[[#This Row],[Mean]]*100</f>
        <v>18.386504204796299</v>
      </c>
      <c r="L127" s="2">
        <f>Table13458910[[#This Row],[Estimated costs 1]]-Table13458910[[#This Row],[Actual cost]]</f>
        <v>-1.54314002828854E-3</v>
      </c>
      <c r="M127" s="2">
        <f>Table13458910[[#This Row],[Diff 1]]/Table13458910[[#This Row],[Actual cost]]*100</f>
        <v>-18.386504204796303</v>
      </c>
      <c r="N127">
        <v>6.8496463932107496E-3</v>
      </c>
      <c r="O127">
        <v>9.9359264497878297E-3</v>
      </c>
      <c r="P127">
        <v>9.9359264497878297E-3</v>
      </c>
      <c r="Q127">
        <v>6.8496463932107496E-3</v>
      </c>
      <c r="R127">
        <v>9.9359264497878297E-3</v>
      </c>
      <c r="S127">
        <v>9.9359264497878297E-3</v>
      </c>
      <c r="T127">
        <v>6.8496463932107496E-3</v>
      </c>
      <c r="U127">
        <v>6.8496463932107496E-3</v>
      </c>
      <c r="V127">
        <v>9.9359264497878297E-3</v>
      </c>
      <c r="W127">
        <v>9.9359264497878297E-3</v>
      </c>
      <c r="X127">
        <v>9.9359264497878297E-3</v>
      </c>
      <c r="Y127">
        <v>6.8496463932107496E-3</v>
      </c>
      <c r="Z127">
        <v>6.8496463932107496E-3</v>
      </c>
      <c r="AA127">
        <v>9.9359264497878297E-3</v>
      </c>
      <c r="AB127">
        <v>6.8496463932107496E-3</v>
      </c>
      <c r="AC127">
        <v>9.9359264497878297E-3</v>
      </c>
      <c r="AD127">
        <v>6.8496463932107496E-3</v>
      </c>
      <c r="AE127">
        <v>6.8496463932107496E-3</v>
      </c>
      <c r="AF127">
        <v>9.9359264497878297E-3</v>
      </c>
      <c r="AG127">
        <v>6.8496463932107496E-3</v>
      </c>
    </row>
    <row r="128" spans="1:33" x14ac:dyDescent="0.3">
      <c r="A128" t="s">
        <v>148</v>
      </c>
      <c r="B128">
        <v>126</v>
      </c>
      <c r="C128" t="str">
        <f>LEFT(Table13458910[[#This Row],[Contingency id]])</f>
        <v>C</v>
      </c>
      <c r="D128">
        <v>3.3333333333333299</v>
      </c>
      <c r="E128" s="1">
        <v>1</v>
      </c>
      <c r="F128">
        <v>60</v>
      </c>
      <c r="G128">
        <v>60</v>
      </c>
      <c r="H128" s="1">
        <v>7.2416666666666601E-3</v>
      </c>
      <c r="I128" s="2">
        <f>AVERAGE(Table13458910[[#This Row],[Estimated costs 1]:[Estimated costs 20]])</f>
        <v>7.2416666666666601E-3</v>
      </c>
      <c r="J128" s="2">
        <f>_xlfn.STDEV.P(Table13458910[[#This Row],[Estimated costs 1]:[Estimated costs 20]])</f>
        <v>0</v>
      </c>
      <c r="K128" s="2">
        <f>Table13458910[[#This Row],[Dev]]/Table13458910[[#This Row],[Mean]]*100</f>
        <v>0</v>
      </c>
      <c r="L128" s="2">
        <f>Table13458910[[#This Row],[Estimated costs 1]]-Table13458910[[#This Row],[Actual cost]]</f>
        <v>0</v>
      </c>
      <c r="M128" s="2">
        <f>Table13458910[[#This Row],[Diff 1]]/Table13458910[[#This Row],[Actual cost]]*100</f>
        <v>0</v>
      </c>
      <c r="N128">
        <v>7.2416666666666601E-3</v>
      </c>
      <c r="O128">
        <v>7.2416666666666601E-3</v>
      </c>
      <c r="P128">
        <v>7.2416666666666601E-3</v>
      </c>
      <c r="Q128">
        <v>7.2416666666666601E-3</v>
      </c>
      <c r="R128">
        <v>7.2416666666666601E-3</v>
      </c>
      <c r="S128">
        <v>7.2416666666666601E-3</v>
      </c>
      <c r="T128">
        <v>7.2416666666666601E-3</v>
      </c>
      <c r="U128">
        <v>7.2416666666666601E-3</v>
      </c>
      <c r="V128">
        <v>7.2416666666666601E-3</v>
      </c>
      <c r="W128">
        <v>7.2416666666666601E-3</v>
      </c>
      <c r="X128">
        <v>7.2416666666666601E-3</v>
      </c>
      <c r="Y128">
        <v>7.2416666666666601E-3</v>
      </c>
      <c r="Z128">
        <v>7.2416666666666601E-3</v>
      </c>
      <c r="AA128">
        <v>7.2416666666666601E-3</v>
      </c>
      <c r="AB128">
        <v>7.2416666666666601E-3</v>
      </c>
      <c r="AC128">
        <v>7.2416666666666601E-3</v>
      </c>
      <c r="AD128">
        <v>7.2416666666666601E-3</v>
      </c>
      <c r="AE128">
        <v>7.2416666666666601E-3</v>
      </c>
      <c r="AF128">
        <v>7.2416666666666601E-3</v>
      </c>
      <c r="AG128">
        <v>7.2416666666666601E-3</v>
      </c>
    </row>
    <row r="129" spans="1:33" x14ac:dyDescent="0.3">
      <c r="A129" t="s">
        <v>149</v>
      </c>
      <c r="B129">
        <v>127</v>
      </c>
      <c r="C129" t="str">
        <f>LEFT(Table13458910[[#This Row],[Contingency id]])</f>
        <v>C</v>
      </c>
      <c r="D129">
        <v>0.18903591682419599</v>
      </c>
      <c r="E129" s="1">
        <v>1.0622489959839301</v>
      </c>
      <c r="F129">
        <v>529</v>
      </c>
      <c r="G129">
        <v>498</v>
      </c>
      <c r="H129" s="1">
        <v>6.4234404536861996E-3</v>
      </c>
      <c r="I129" s="2">
        <f>AVERAGE(Table13458910[[#This Row],[Estimated costs 1]:[Estimated costs 20]])</f>
        <v>6.4234404536862005E-3</v>
      </c>
      <c r="J129" s="2">
        <f>_xlfn.STDEV.P(Table13458910[[#This Row],[Estimated costs 1]:[Estimated costs 20]])</f>
        <v>8.6736173798840355E-19</v>
      </c>
      <c r="K129" s="2">
        <f>Table13458910[[#This Row],[Dev]]/Table13458910[[#This Row],[Mean]]*100</f>
        <v>1.3503071200584623E-14</v>
      </c>
      <c r="L129" s="2">
        <f>Table13458910[[#This Row],[Estimated costs 1]]-Table13458910[[#This Row],[Actual cost]]</f>
        <v>0</v>
      </c>
      <c r="M129" s="2">
        <f>Table13458910[[#This Row],[Diff 1]]/Table13458910[[#This Row],[Actual cost]]*100</f>
        <v>0</v>
      </c>
      <c r="N129">
        <v>6.4234404536861996E-3</v>
      </c>
      <c r="O129">
        <v>6.4234404536861996E-3</v>
      </c>
      <c r="P129">
        <v>6.4234404536861996E-3</v>
      </c>
      <c r="Q129">
        <v>6.4234404536861996E-3</v>
      </c>
      <c r="R129">
        <v>6.4234404536861996E-3</v>
      </c>
      <c r="S129">
        <v>6.4234404536861996E-3</v>
      </c>
      <c r="T129">
        <v>6.4234404536861996E-3</v>
      </c>
      <c r="U129">
        <v>6.4234404536861996E-3</v>
      </c>
      <c r="V129">
        <v>6.4234404536861996E-3</v>
      </c>
      <c r="W129">
        <v>6.4234404536861996E-3</v>
      </c>
      <c r="X129">
        <v>6.4234404536861996E-3</v>
      </c>
      <c r="Y129">
        <v>6.4234404536861996E-3</v>
      </c>
      <c r="Z129">
        <v>6.4234404536861996E-3</v>
      </c>
      <c r="AA129">
        <v>6.4234404536861996E-3</v>
      </c>
      <c r="AB129">
        <v>6.4234404536861996E-3</v>
      </c>
      <c r="AC129">
        <v>6.4234404536861996E-3</v>
      </c>
      <c r="AD129">
        <v>6.4234404536861996E-3</v>
      </c>
      <c r="AE129">
        <v>6.4234404536861996E-3</v>
      </c>
      <c r="AF129">
        <v>6.4234404536861996E-3</v>
      </c>
      <c r="AG129">
        <v>6.4234404536861996E-3</v>
      </c>
    </row>
    <row r="130" spans="1:33" hidden="1" x14ac:dyDescent="0.3">
      <c r="A130" t="s">
        <v>150</v>
      </c>
      <c r="B130">
        <v>128</v>
      </c>
      <c r="C130" t="str">
        <f>LEFT(Table13458910[[#This Row],[Contingency id]])</f>
        <v>B</v>
      </c>
      <c r="D130">
        <v>0.59021922428330498</v>
      </c>
      <c r="E130" s="1">
        <v>1.1306005719733001</v>
      </c>
      <c r="F130">
        <v>1186</v>
      </c>
      <c r="G130">
        <v>1049</v>
      </c>
      <c r="H130" s="1">
        <v>6.3080101180438396E-3</v>
      </c>
      <c r="I130" s="2">
        <f>AVERAGE(Table13458910[[#This Row],[Estimated costs 1]:[Estimated costs 20]])</f>
        <v>6.3002866779089325E-3</v>
      </c>
      <c r="J130" s="2">
        <f>_xlfn.STDEV.P(Table13458910[[#This Row],[Estimated costs 1]:[Estimated costs 20]])</f>
        <v>1.1354201050512911E-3</v>
      </c>
      <c r="K130" s="2">
        <f>Table13458910[[#This Row],[Dev]]/Table13458910[[#This Row],[Mean]]*100</f>
        <v>18.021721281866135</v>
      </c>
      <c r="L130" s="2">
        <f>Table13458910[[#This Row],[Estimated costs 1]]-Table13458910[[#This Row],[Actual cost]]</f>
        <v>3.7495784148398013E-4</v>
      </c>
      <c r="M130" s="2">
        <f>Table13458910[[#This Row],[Diff 1]]/Table13458910[[#This Row],[Actual cost]]*100</f>
        <v>5.9441540908665713</v>
      </c>
      <c r="N130">
        <v>6.6829679595278198E-3</v>
      </c>
      <c r="O130">
        <v>6.7301854974704802E-3</v>
      </c>
      <c r="P130">
        <v>6.7301854974704802E-3</v>
      </c>
      <c r="Q130">
        <v>4.8870151770657603E-3</v>
      </c>
      <c r="R130">
        <v>7.7290050590219199E-3</v>
      </c>
      <c r="S130">
        <v>7.7290050590219199E-3</v>
      </c>
      <c r="T130">
        <v>7.7290050590219199E-3</v>
      </c>
      <c r="U130">
        <v>7.7290050590219199E-3</v>
      </c>
      <c r="V130">
        <v>6.6829679595278198E-3</v>
      </c>
      <c r="W130">
        <v>6.6829679595278198E-3</v>
      </c>
      <c r="X130">
        <v>6.7301854974704802E-3</v>
      </c>
      <c r="Y130">
        <v>4.0898819561551404E-3</v>
      </c>
      <c r="Z130">
        <v>4.8870151770657603E-3</v>
      </c>
      <c r="AA130">
        <v>4.8870151770657603E-3</v>
      </c>
      <c r="AB130">
        <v>4.0898819561551404E-3</v>
      </c>
      <c r="AC130">
        <v>5.8858347386171999E-3</v>
      </c>
      <c r="AD130">
        <v>5.9330522765598604E-3</v>
      </c>
      <c r="AE130">
        <v>6.7301854974704802E-3</v>
      </c>
      <c r="AF130">
        <v>6.7301854974704802E-3</v>
      </c>
      <c r="AG130">
        <v>6.7301854974704802E-3</v>
      </c>
    </row>
    <row r="131" spans="1:33" hidden="1" x14ac:dyDescent="0.3">
      <c r="A131" t="s">
        <v>151</v>
      </c>
      <c r="B131">
        <v>129</v>
      </c>
      <c r="C131" t="str">
        <f>LEFT(Table13458910[[#This Row],[Contingency id]])</f>
        <v>A</v>
      </c>
      <c r="D131">
        <v>2.52100840336134</v>
      </c>
      <c r="E131" s="1">
        <v>1.02586206896551</v>
      </c>
      <c r="F131">
        <v>119</v>
      </c>
      <c r="G131">
        <v>116</v>
      </c>
      <c r="H131" s="1">
        <v>5.72605042016806E-3</v>
      </c>
      <c r="I131" s="2">
        <f>AVERAGE(Table13458910[[#This Row],[Estimated costs 1]:[Estimated costs 20]])</f>
        <v>5.7260504201680617E-3</v>
      </c>
      <c r="J131" s="2">
        <f>_xlfn.STDEV.P(Table13458910[[#This Row],[Estimated costs 1]:[Estimated costs 20]])</f>
        <v>1.7347234759768071E-18</v>
      </c>
      <c r="K131" s="2">
        <f>Table13458910[[#This Row],[Dev]]/Table13458910[[#This Row],[Mean]]*100</f>
        <v>3.0295288177464084E-14</v>
      </c>
      <c r="L131" s="2">
        <f>Table13458910[[#This Row],[Estimated costs 1]]-Table13458910[[#This Row],[Actual cost]]</f>
        <v>0</v>
      </c>
      <c r="M131" s="2">
        <f>Table13458910[[#This Row],[Diff 1]]/Table13458910[[#This Row],[Actual cost]]*100</f>
        <v>0</v>
      </c>
      <c r="N131">
        <v>5.72605042016806E-3</v>
      </c>
      <c r="O131">
        <v>5.72605042016806E-3</v>
      </c>
      <c r="P131">
        <v>5.72605042016806E-3</v>
      </c>
      <c r="Q131">
        <v>5.72605042016806E-3</v>
      </c>
      <c r="R131">
        <v>5.72605042016806E-3</v>
      </c>
      <c r="S131">
        <v>5.72605042016806E-3</v>
      </c>
      <c r="T131">
        <v>5.72605042016806E-3</v>
      </c>
      <c r="U131">
        <v>5.72605042016806E-3</v>
      </c>
      <c r="V131">
        <v>5.72605042016806E-3</v>
      </c>
      <c r="W131">
        <v>5.72605042016806E-3</v>
      </c>
      <c r="X131">
        <v>5.72605042016806E-3</v>
      </c>
      <c r="Y131">
        <v>5.72605042016806E-3</v>
      </c>
      <c r="Z131">
        <v>5.72605042016806E-3</v>
      </c>
      <c r="AA131">
        <v>5.72605042016806E-3</v>
      </c>
      <c r="AB131">
        <v>5.72605042016806E-3</v>
      </c>
      <c r="AC131">
        <v>5.72605042016806E-3</v>
      </c>
      <c r="AD131">
        <v>5.72605042016806E-3</v>
      </c>
      <c r="AE131">
        <v>5.72605042016806E-3</v>
      </c>
      <c r="AF131">
        <v>5.72605042016806E-3</v>
      </c>
      <c r="AG131">
        <v>5.72605042016806E-3</v>
      </c>
    </row>
    <row r="132" spans="1:33" x14ac:dyDescent="0.3">
      <c r="A132" t="s">
        <v>152</v>
      </c>
      <c r="B132">
        <v>130</v>
      </c>
      <c r="C132" t="str">
        <f>LEFT(Table13458910[[#This Row],[Contingency id]])</f>
        <v>C</v>
      </c>
      <c r="D132">
        <v>0.75757575757575701</v>
      </c>
      <c r="E132" s="1">
        <v>1.01538461538461</v>
      </c>
      <c r="F132">
        <v>132</v>
      </c>
      <c r="G132">
        <v>130</v>
      </c>
      <c r="H132" s="1">
        <v>5.4204545454545399E-3</v>
      </c>
      <c r="I132" s="2">
        <f>AVERAGE(Table13458910[[#This Row],[Estimated costs 1]:[Estimated costs 20]])</f>
        <v>5.4204545454545373E-3</v>
      </c>
      <c r="J132" s="2">
        <f>_xlfn.STDEV.P(Table13458910[[#This Row],[Estimated costs 1]:[Estimated costs 20]])</f>
        <v>2.6020852139652106E-18</v>
      </c>
      <c r="K132" s="2">
        <f>Table13458910[[#This Row],[Dev]]/Table13458910[[#This Row],[Mean]]*100</f>
        <v>4.8004926379232467E-14</v>
      </c>
      <c r="L132" s="2">
        <f>Table13458910[[#This Row],[Estimated costs 1]]-Table13458910[[#This Row],[Actual cost]]</f>
        <v>0</v>
      </c>
      <c r="M132" s="2">
        <f>Table13458910[[#This Row],[Diff 1]]/Table13458910[[#This Row],[Actual cost]]*100</f>
        <v>0</v>
      </c>
      <c r="N132">
        <v>5.4204545454545399E-3</v>
      </c>
      <c r="O132">
        <v>5.4204545454545399E-3</v>
      </c>
      <c r="P132">
        <v>5.4204545454545399E-3</v>
      </c>
      <c r="Q132">
        <v>5.4204545454545399E-3</v>
      </c>
      <c r="R132">
        <v>5.4204545454545399E-3</v>
      </c>
      <c r="S132">
        <v>5.4204545454545399E-3</v>
      </c>
      <c r="T132">
        <v>5.4204545454545399E-3</v>
      </c>
      <c r="U132">
        <v>5.4204545454545399E-3</v>
      </c>
      <c r="V132">
        <v>5.4204545454545399E-3</v>
      </c>
      <c r="W132">
        <v>5.4204545454545399E-3</v>
      </c>
      <c r="X132">
        <v>5.4204545454545399E-3</v>
      </c>
      <c r="Y132">
        <v>5.4204545454545399E-3</v>
      </c>
      <c r="Z132">
        <v>5.4204545454545399E-3</v>
      </c>
      <c r="AA132">
        <v>5.4204545454545399E-3</v>
      </c>
      <c r="AB132">
        <v>5.4204545454545399E-3</v>
      </c>
      <c r="AC132">
        <v>5.4204545454545399E-3</v>
      </c>
      <c r="AD132">
        <v>5.4204545454545399E-3</v>
      </c>
      <c r="AE132">
        <v>5.4204545454545399E-3</v>
      </c>
      <c r="AF132">
        <v>5.4204545454545399E-3</v>
      </c>
      <c r="AG132">
        <v>5.4204545454545399E-3</v>
      </c>
    </row>
    <row r="133" spans="1:33" x14ac:dyDescent="0.3">
      <c r="A133" t="s">
        <v>153</v>
      </c>
      <c r="B133">
        <v>131</v>
      </c>
      <c r="C133" t="str">
        <f>LEFT(Table13458910[[#This Row],[Contingency id]])</f>
        <v>C</v>
      </c>
      <c r="D133">
        <v>2.29885057471264</v>
      </c>
      <c r="E133" s="1">
        <v>1</v>
      </c>
      <c r="F133">
        <v>87</v>
      </c>
      <c r="G133">
        <v>87</v>
      </c>
      <c r="H133" s="1">
        <v>5.3586206896551703E-3</v>
      </c>
      <c r="I133" s="2">
        <f>AVERAGE(Table13458910[[#This Row],[Estimated costs 1]:[Estimated costs 20]])</f>
        <v>5.3586206896551712E-3</v>
      </c>
      <c r="J133" s="2">
        <f>_xlfn.STDEV.P(Table13458910[[#This Row],[Estimated costs 1]:[Estimated costs 20]])</f>
        <v>8.6736173798840355E-19</v>
      </c>
      <c r="K133" s="2">
        <f>Table13458910[[#This Row],[Dev]]/Table13458910[[#This Row],[Mean]]*100</f>
        <v>1.6186287259757855E-14</v>
      </c>
      <c r="L133" s="2">
        <f>Table13458910[[#This Row],[Estimated costs 1]]-Table13458910[[#This Row],[Actual cost]]</f>
        <v>0</v>
      </c>
      <c r="M133" s="2">
        <f>Table13458910[[#This Row],[Diff 1]]/Table13458910[[#This Row],[Actual cost]]*100</f>
        <v>0</v>
      </c>
      <c r="N133">
        <v>5.3586206896551703E-3</v>
      </c>
      <c r="O133">
        <v>5.3586206896551703E-3</v>
      </c>
      <c r="P133">
        <v>5.3586206896551703E-3</v>
      </c>
      <c r="Q133">
        <v>5.3586206896551703E-3</v>
      </c>
      <c r="R133">
        <v>5.3586206896551703E-3</v>
      </c>
      <c r="S133">
        <v>5.3586206896551703E-3</v>
      </c>
      <c r="T133">
        <v>5.3586206896551703E-3</v>
      </c>
      <c r="U133">
        <v>5.3586206896551703E-3</v>
      </c>
      <c r="V133">
        <v>5.3586206896551703E-3</v>
      </c>
      <c r="W133">
        <v>5.3586206896551703E-3</v>
      </c>
      <c r="X133">
        <v>5.3586206896551703E-3</v>
      </c>
      <c r="Y133">
        <v>5.3586206896551703E-3</v>
      </c>
      <c r="Z133">
        <v>5.3586206896551703E-3</v>
      </c>
      <c r="AA133">
        <v>5.3586206896551703E-3</v>
      </c>
      <c r="AB133">
        <v>5.3586206896551703E-3</v>
      </c>
      <c r="AC133">
        <v>5.3586206896551703E-3</v>
      </c>
      <c r="AD133">
        <v>5.3586206896551703E-3</v>
      </c>
      <c r="AE133">
        <v>5.3586206896551703E-3</v>
      </c>
      <c r="AF133">
        <v>5.3586206896551703E-3</v>
      </c>
      <c r="AG133">
        <v>5.3586206896551703E-3</v>
      </c>
    </row>
    <row r="134" spans="1:33" hidden="1" x14ac:dyDescent="0.3">
      <c r="A134" t="s">
        <v>154</v>
      </c>
      <c r="B134">
        <v>132</v>
      </c>
      <c r="C134" t="str">
        <f>LEFT(Table13458910[[#This Row],[Contingency id]])</f>
        <v>B</v>
      </c>
      <c r="D134">
        <v>0.138121546961325</v>
      </c>
      <c r="E134" s="1">
        <v>1.2016597510373399</v>
      </c>
      <c r="F134">
        <v>1448</v>
      </c>
      <c r="G134">
        <v>1205</v>
      </c>
      <c r="H134" s="1">
        <v>5.1691988950276196E-3</v>
      </c>
      <c r="I134" s="2">
        <f>AVERAGE(Table13458910[[#This Row],[Estimated costs 1]:[Estimated costs 20]])</f>
        <v>3.8629143646408811E-3</v>
      </c>
      <c r="J134" s="2">
        <f>_xlfn.STDEV.P(Table13458910[[#This Row],[Estimated costs 1]:[Estimated costs 20]])</f>
        <v>2.2625511757710819E-3</v>
      </c>
      <c r="K134" s="2">
        <f>Table13458910[[#This Row],[Dev]]/Table13458910[[#This Row],[Mean]]*100</f>
        <v>58.571093278207364</v>
      </c>
      <c r="L134" s="2">
        <f>Table13458910[[#This Row],[Estimated costs 1]]-Table13458910[[#This Row],[Actual cost]]</f>
        <v>2.6125690607734803E-3</v>
      </c>
      <c r="M134" s="2">
        <f>Table13458910[[#This Row],[Diff 1]]/Table13458910[[#This Row],[Actual cost]]*100</f>
        <v>50.541082164328699</v>
      </c>
      <c r="N134">
        <v>7.7817679558010999E-3</v>
      </c>
      <c r="O134">
        <v>2.5566298342541401E-3</v>
      </c>
      <c r="P134">
        <v>2.5566298342541401E-3</v>
      </c>
      <c r="Q134">
        <v>2.5566298342541401E-3</v>
      </c>
      <c r="R134">
        <v>2.5566298342541401E-3</v>
      </c>
      <c r="S134">
        <v>2.5566298342541401E-3</v>
      </c>
      <c r="T134">
        <v>7.7817679558010999E-3</v>
      </c>
      <c r="U134">
        <v>7.7817679558010999E-3</v>
      </c>
      <c r="V134">
        <v>2.5566298342541401E-3</v>
      </c>
      <c r="W134">
        <v>2.5566298342541401E-3</v>
      </c>
      <c r="X134">
        <v>2.5566298342541401E-3</v>
      </c>
      <c r="Y134">
        <v>2.5566298342541401E-3</v>
      </c>
      <c r="Z134">
        <v>7.7817679558010999E-3</v>
      </c>
      <c r="AA134">
        <v>2.5566298342541401E-3</v>
      </c>
      <c r="AB134">
        <v>2.5566298342541401E-3</v>
      </c>
      <c r="AC134">
        <v>2.5566298342541401E-3</v>
      </c>
      <c r="AD134">
        <v>2.5566298342541401E-3</v>
      </c>
      <c r="AE134">
        <v>7.7817679558010999E-3</v>
      </c>
      <c r="AF134">
        <v>2.5566298342541401E-3</v>
      </c>
      <c r="AG134">
        <v>2.5566298342541401E-3</v>
      </c>
    </row>
    <row r="135" spans="1:33" x14ac:dyDescent="0.3">
      <c r="A135" t="s">
        <v>155</v>
      </c>
      <c r="B135">
        <v>133</v>
      </c>
      <c r="C135" t="str">
        <f>LEFT(Table13458910[[#This Row],[Contingency id]])</f>
        <v>C</v>
      </c>
      <c r="D135">
        <v>2.9411764705882302</v>
      </c>
      <c r="E135" s="1">
        <v>1.0625</v>
      </c>
      <c r="F135">
        <v>34</v>
      </c>
      <c r="G135">
        <v>32</v>
      </c>
      <c r="H135" s="1">
        <v>5.0470588235294097E-3</v>
      </c>
      <c r="I135" s="2">
        <f>AVERAGE(Table13458910[[#This Row],[Estimated costs 1]:[Estimated costs 20]])</f>
        <v>5.0470588235294088E-3</v>
      </c>
      <c r="J135" s="2">
        <f>_xlfn.STDEV.P(Table13458910[[#This Row],[Estimated costs 1]:[Estimated costs 20]])</f>
        <v>8.6736173798840355E-19</v>
      </c>
      <c r="K135" s="2">
        <f>Table13458910[[#This Row],[Dev]]/Table13458910[[#This Row],[Mean]]*100</f>
        <v>1.7185488981122223E-14</v>
      </c>
      <c r="L135" s="2">
        <f>Table13458910[[#This Row],[Estimated costs 1]]-Table13458910[[#This Row],[Actual cost]]</f>
        <v>0</v>
      </c>
      <c r="M135" s="2">
        <f>Table13458910[[#This Row],[Diff 1]]/Table13458910[[#This Row],[Actual cost]]*100</f>
        <v>0</v>
      </c>
      <c r="N135">
        <v>5.0470588235294097E-3</v>
      </c>
      <c r="O135">
        <v>5.0470588235294097E-3</v>
      </c>
      <c r="P135">
        <v>5.0470588235294097E-3</v>
      </c>
      <c r="Q135">
        <v>5.0470588235294097E-3</v>
      </c>
      <c r="R135">
        <v>5.0470588235294097E-3</v>
      </c>
      <c r="S135">
        <v>5.0470588235294097E-3</v>
      </c>
      <c r="T135">
        <v>5.0470588235294097E-3</v>
      </c>
      <c r="U135">
        <v>5.0470588235294097E-3</v>
      </c>
      <c r="V135">
        <v>5.0470588235294097E-3</v>
      </c>
      <c r="W135">
        <v>5.0470588235294097E-3</v>
      </c>
      <c r="X135">
        <v>5.0470588235294097E-3</v>
      </c>
      <c r="Y135">
        <v>5.0470588235294097E-3</v>
      </c>
      <c r="Z135">
        <v>5.0470588235294097E-3</v>
      </c>
      <c r="AA135">
        <v>5.0470588235294097E-3</v>
      </c>
      <c r="AB135">
        <v>5.0470588235294097E-3</v>
      </c>
      <c r="AC135">
        <v>5.0470588235294097E-3</v>
      </c>
      <c r="AD135">
        <v>5.0470588235294097E-3</v>
      </c>
      <c r="AE135">
        <v>5.0470588235294097E-3</v>
      </c>
      <c r="AF135">
        <v>5.0470588235294097E-3</v>
      </c>
      <c r="AG135">
        <v>5.0470588235294097E-3</v>
      </c>
    </row>
    <row r="136" spans="1:33" hidden="1" x14ac:dyDescent="0.3">
      <c r="A136" t="s">
        <v>156</v>
      </c>
      <c r="B136">
        <v>134</v>
      </c>
      <c r="C136" t="str">
        <f>LEFT(Table13458910[[#This Row],[Contingency id]])</f>
        <v>B</v>
      </c>
      <c r="D136">
        <v>2.19780219780219</v>
      </c>
      <c r="E136" s="1">
        <v>1</v>
      </c>
      <c r="F136">
        <v>91</v>
      </c>
      <c r="G136">
        <v>91</v>
      </c>
      <c r="H136" s="1">
        <v>5.0362637362637297E-3</v>
      </c>
      <c r="I136" s="2">
        <f>AVERAGE(Table13458910[[#This Row],[Estimated costs 1]:[Estimated costs 20]])</f>
        <v>5.0362637362637297E-3</v>
      </c>
      <c r="J136" s="2">
        <f>_xlfn.STDEV.P(Table13458910[[#This Row],[Estimated costs 1]:[Estimated costs 20]])</f>
        <v>0</v>
      </c>
      <c r="K136" s="2">
        <f>Table13458910[[#This Row],[Dev]]/Table13458910[[#This Row],[Mean]]*100</f>
        <v>0</v>
      </c>
      <c r="L136" s="2">
        <f>Table13458910[[#This Row],[Estimated costs 1]]-Table13458910[[#This Row],[Actual cost]]</f>
        <v>0</v>
      </c>
      <c r="M136" s="2">
        <f>Table13458910[[#This Row],[Diff 1]]/Table13458910[[#This Row],[Actual cost]]*100</f>
        <v>0</v>
      </c>
      <c r="N136">
        <v>5.0362637362637297E-3</v>
      </c>
      <c r="O136">
        <v>5.0362637362637297E-3</v>
      </c>
      <c r="P136">
        <v>5.0362637362637297E-3</v>
      </c>
      <c r="Q136">
        <v>5.0362637362637297E-3</v>
      </c>
      <c r="R136">
        <v>5.0362637362637297E-3</v>
      </c>
      <c r="S136">
        <v>5.0362637362637297E-3</v>
      </c>
      <c r="T136">
        <v>5.0362637362637297E-3</v>
      </c>
      <c r="U136">
        <v>5.0362637362637297E-3</v>
      </c>
      <c r="V136">
        <v>5.0362637362637297E-3</v>
      </c>
      <c r="W136">
        <v>5.0362637362637297E-3</v>
      </c>
      <c r="X136">
        <v>5.0362637362637297E-3</v>
      </c>
      <c r="Y136">
        <v>5.0362637362637297E-3</v>
      </c>
      <c r="Z136">
        <v>5.0362637362637297E-3</v>
      </c>
      <c r="AA136">
        <v>5.0362637362637297E-3</v>
      </c>
      <c r="AB136">
        <v>5.0362637362637297E-3</v>
      </c>
      <c r="AC136">
        <v>5.0362637362637297E-3</v>
      </c>
      <c r="AD136">
        <v>5.0362637362637297E-3</v>
      </c>
      <c r="AE136">
        <v>5.0362637362637297E-3</v>
      </c>
      <c r="AF136">
        <v>5.0362637362637297E-3</v>
      </c>
      <c r="AG136">
        <v>5.0362637362637297E-3</v>
      </c>
    </row>
    <row r="137" spans="1:33" hidden="1" x14ac:dyDescent="0.3">
      <c r="A137" t="s">
        <v>157</v>
      </c>
      <c r="B137">
        <v>135</v>
      </c>
      <c r="C137" t="str">
        <f>LEFT(Table13458910[[#This Row],[Contingency id]])</f>
        <v>B</v>
      </c>
      <c r="D137">
        <v>1.5037593984962401</v>
      </c>
      <c r="E137" s="1">
        <v>1.01526717557251</v>
      </c>
      <c r="F137">
        <v>133</v>
      </c>
      <c r="G137">
        <v>131</v>
      </c>
      <c r="H137" s="1">
        <v>4.9278195488721803E-3</v>
      </c>
      <c r="I137" s="2">
        <f>AVERAGE(Table13458910[[#This Row],[Estimated costs 1]:[Estimated costs 20]])</f>
        <v>4.927819548872182E-3</v>
      </c>
      <c r="J137" s="2">
        <f>_xlfn.STDEV.P(Table13458910[[#This Row],[Estimated costs 1]:[Estimated costs 20]])</f>
        <v>1.7347234759768071E-18</v>
      </c>
      <c r="K137" s="2">
        <f>Table13458910[[#This Row],[Dev]]/Table13458910[[#This Row],[Mean]]*100</f>
        <v>3.5202658270508891E-14</v>
      </c>
      <c r="L137" s="2">
        <f>Table13458910[[#This Row],[Estimated costs 1]]-Table13458910[[#This Row],[Actual cost]]</f>
        <v>0</v>
      </c>
      <c r="M137" s="2">
        <f>Table13458910[[#This Row],[Diff 1]]/Table13458910[[#This Row],[Actual cost]]*100</f>
        <v>0</v>
      </c>
      <c r="N137">
        <v>4.9278195488721803E-3</v>
      </c>
      <c r="O137">
        <v>4.9278195488721803E-3</v>
      </c>
      <c r="P137">
        <v>4.9278195488721803E-3</v>
      </c>
      <c r="Q137">
        <v>4.9278195488721803E-3</v>
      </c>
      <c r="R137">
        <v>4.9278195488721803E-3</v>
      </c>
      <c r="S137">
        <v>4.9278195488721803E-3</v>
      </c>
      <c r="T137">
        <v>4.9278195488721803E-3</v>
      </c>
      <c r="U137">
        <v>4.9278195488721803E-3</v>
      </c>
      <c r="V137">
        <v>4.9278195488721803E-3</v>
      </c>
      <c r="W137">
        <v>4.9278195488721803E-3</v>
      </c>
      <c r="X137">
        <v>4.9278195488721803E-3</v>
      </c>
      <c r="Y137">
        <v>4.9278195488721803E-3</v>
      </c>
      <c r="Z137">
        <v>4.9278195488721803E-3</v>
      </c>
      <c r="AA137">
        <v>4.9278195488721803E-3</v>
      </c>
      <c r="AB137">
        <v>4.9278195488721803E-3</v>
      </c>
      <c r="AC137">
        <v>4.9278195488721803E-3</v>
      </c>
      <c r="AD137">
        <v>4.9278195488721803E-3</v>
      </c>
      <c r="AE137">
        <v>4.9278195488721803E-3</v>
      </c>
      <c r="AF137">
        <v>4.9278195488721803E-3</v>
      </c>
      <c r="AG137">
        <v>4.9278195488721803E-3</v>
      </c>
    </row>
    <row r="138" spans="1:33" hidden="1" x14ac:dyDescent="0.3">
      <c r="A138" t="s">
        <v>158</v>
      </c>
      <c r="B138">
        <v>136</v>
      </c>
      <c r="C138" t="str">
        <f>LEFT(Table13458910[[#This Row],[Contingency id]])</f>
        <v>A</v>
      </c>
      <c r="D138">
        <v>4.2857142857142803</v>
      </c>
      <c r="E138" s="1">
        <v>1</v>
      </c>
      <c r="F138">
        <v>70</v>
      </c>
      <c r="G138">
        <v>70</v>
      </c>
      <c r="H138" s="1">
        <v>4.7452857142857097E-3</v>
      </c>
      <c r="I138" s="2">
        <f>AVERAGE(Table13458910[[#This Row],[Estimated costs 1]:[Estimated costs 20]])</f>
        <v>4.7452857142857114E-3</v>
      </c>
      <c r="J138" s="2">
        <f>_xlfn.STDEV.P(Table13458910[[#This Row],[Estimated costs 1]:[Estimated costs 20]])</f>
        <v>1.7347234759768071E-18</v>
      </c>
      <c r="K138" s="2">
        <f>Table13458910[[#This Row],[Dev]]/Table13458910[[#This Row],[Mean]]*100</f>
        <v>3.6556776144256423E-14</v>
      </c>
      <c r="L138" s="2">
        <f>Table13458910[[#This Row],[Estimated costs 1]]-Table13458910[[#This Row],[Actual cost]]</f>
        <v>0</v>
      </c>
      <c r="M138" s="2">
        <f>Table13458910[[#This Row],[Diff 1]]/Table13458910[[#This Row],[Actual cost]]*100</f>
        <v>0</v>
      </c>
      <c r="N138">
        <v>4.7452857142857097E-3</v>
      </c>
      <c r="O138">
        <v>4.7452857142857097E-3</v>
      </c>
      <c r="P138">
        <v>4.7452857142857097E-3</v>
      </c>
      <c r="Q138">
        <v>4.7452857142857097E-3</v>
      </c>
      <c r="R138">
        <v>4.7452857142857097E-3</v>
      </c>
      <c r="S138">
        <v>4.7452857142857097E-3</v>
      </c>
      <c r="T138">
        <v>4.7452857142857097E-3</v>
      </c>
      <c r="U138">
        <v>4.7452857142857097E-3</v>
      </c>
      <c r="V138">
        <v>4.7452857142857097E-3</v>
      </c>
      <c r="W138">
        <v>4.7452857142857097E-3</v>
      </c>
      <c r="X138">
        <v>4.7452857142857097E-3</v>
      </c>
      <c r="Y138">
        <v>4.7452857142857097E-3</v>
      </c>
      <c r="Z138">
        <v>4.7452857142857097E-3</v>
      </c>
      <c r="AA138">
        <v>4.7452857142857097E-3</v>
      </c>
      <c r="AB138">
        <v>4.7452857142857097E-3</v>
      </c>
      <c r="AC138">
        <v>4.7452857142857097E-3</v>
      </c>
      <c r="AD138">
        <v>4.7452857142857097E-3</v>
      </c>
      <c r="AE138">
        <v>4.7452857142857097E-3</v>
      </c>
      <c r="AF138">
        <v>4.7452857142857097E-3</v>
      </c>
      <c r="AG138">
        <v>4.7452857142857097E-3</v>
      </c>
    </row>
    <row r="139" spans="1:33" hidden="1" x14ac:dyDescent="0.3">
      <c r="A139" t="s">
        <v>159</v>
      </c>
      <c r="B139">
        <v>137</v>
      </c>
      <c r="C139" t="str">
        <f>LEFT(Table13458910[[#This Row],[Contingency id]])</f>
        <v>B</v>
      </c>
      <c r="D139">
        <v>1.5037593984962401</v>
      </c>
      <c r="E139" s="1">
        <v>1.00757575757575</v>
      </c>
      <c r="F139">
        <v>133</v>
      </c>
      <c r="G139">
        <v>132</v>
      </c>
      <c r="H139" s="1">
        <v>4.7000000000000002E-3</v>
      </c>
      <c r="I139" s="2">
        <f>AVERAGE(Table13458910[[#This Row],[Estimated costs 1]:[Estimated costs 20]])</f>
        <v>4.6999999999999993E-3</v>
      </c>
      <c r="J139" s="2">
        <f>_xlfn.STDEV.P(Table13458910[[#This Row],[Estimated costs 1]:[Estimated costs 20]])</f>
        <v>8.6736173798840355E-19</v>
      </c>
      <c r="K139" s="2">
        <f>Table13458910[[#This Row],[Dev]]/Table13458910[[#This Row],[Mean]]*100</f>
        <v>1.8454505063583056E-14</v>
      </c>
      <c r="L139" s="2">
        <f>Table13458910[[#This Row],[Estimated costs 1]]-Table13458910[[#This Row],[Actual cost]]</f>
        <v>0</v>
      </c>
      <c r="M139" s="2">
        <f>Table13458910[[#This Row],[Diff 1]]/Table13458910[[#This Row],[Actual cost]]*100</f>
        <v>0</v>
      </c>
      <c r="N139">
        <v>4.7000000000000002E-3</v>
      </c>
      <c r="O139">
        <v>4.7000000000000002E-3</v>
      </c>
      <c r="P139">
        <v>4.7000000000000002E-3</v>
      </c>
      <c r="Q139">
        <v>4.7000000000000002E-3</v>
      </c>
      <c r="R139">
        <v>4.7000000000000002E-3</v>
      </c>
      <c r="S139">
        <v>4.7000000000000002E-3</v>
      </c>
      <c r="T139">
        <v>4.7000000000000002E-3</v>
      </c>
      <c r="U139">
        <v>4.7000000000000002E-3</v>
      </c>
      <c r="V139">
        <v>4.7000000000000002E-3</v>
      </c>
      <c r="W139">
        <v>4.7000000000000002E-3</v>
      </c>
      <c r="X139">
        <v>4.7000000000000002E-3</v>
      </c>
      <c r="Y139">
        <v>4.7000000000000002E-3</v>
      </c>
      <c r="Z139">
        <v>4.7000000000000002E-3</v>
      </c>
      <c r="AA139">
        <v>4.7000000000000002E-3</v>
      </c>
      <c r="AB139">
        <v>4.7000000000000002E-3</v>
      </c>
      <c r="AC139">
        <v>4.7000000000000002E-3</v>
      </c>
      <c r="AD139">
        <v>4.7000000000000002E-3</v>
      </c>
      <c r="AE139">
        <v>4.7000000000000002E-3</v>
      </c>
      <c r="AF139">
        <v>4.7000000000000002E-3</v>
      </c>
      <c r="AG139">
        <v>4.7000000000000002E-3</v>
      </c>
    </row>
    <row r="140" spans="1:33" hidden="1" x14ac:dyDescent="0.3">
      <c r="A140" t="s">
        <v>160</v>
      </c>
      <c r="B140">
        <v>138</v>
      </c>
      <c r="C140" t="str">
        <f>LEFT(Table13458910[[#This Row],[Contingency id]])</f>
        <v>B</v>
      </c>
      <c r="D140">
        <v>1.5037593984962401</v>
      </c>
      <c r="E140" s="1">
        <v>1.0230769230769201</v>
      </c>
      <c r="F140">
        <v>133</v>
      </c>
      <c r="G140">
        <v>130</v>
      </c>
      <c r="H140" s="1">
        <v>4.6330827067669099E-3</v>
      </c>
      <c r="I140" s="2">
        <f>AVERAGE(Table13458910[[#This Row],[Estimated costs 1]:[Estimated costs 20]])</f>
        <v>4.6330827067669091E-3</v>
      </c>
      <c r="J140" s="2">
        <f>_xlfn.STDEV.P(Table13458910[[#This Row],[Estimated costs 1]:[Estimated costs 20]])</f>
        <v>8.6736173798840355E-19</v>
      </c>
      <c r="K140" s="2">
        <f>Table13458910[[#This Row],[Dev]]/Table13458910[[#This Row],[Mean]]*100</f>
        <v>1.87210501707981E-14</v>
      </c>
      <c r="L140" s="2">
        <f>Table13458910[[#This Row],[Estimated costs 1]]-Table13458910[[#This Row],[Actual cost]]</f>
        <v>0</v>
      </c>
      <c r="M140" s="2">
        <f>Table13458910[[#This Row],[Diff 1]]/Table13458910[[#This Row],[Actual cost]]*100</f>
        <v>0</v>
      </c>
      <c r="N140">
        <v>4.6330827067669099E-3</v>
      </c>
      <c r="O140">
        <v>4.6330827067669099E-3</v>
      </c>
      <c r="P140">
        <v>4.6330827067669099E-3</v>
      </c>
      <c r="Q140">
        <v>4.6330827067669099E-3</v>
      </c>
      <c r="R140">
        <v>4.6330827067669099E-3</v>
      </c>
      <c r="S140">
        <v>4.6330827067669099E-3</v>
      </c>
      <c r="T140">
        <v>4.6330827067669099E-3</v>
      </c>
      <c r="U140">
        <v>4.6330827067669099E-3</v>
      </c>
      <c r="V140">
        <v>4.6330827067669099E-3</v>
      </c>
      <c r="W140">
        <v>4.6330827067669099E-3</v>
      </c>
      <c r="X140">
        <v>4.6330827067669099E-3</v>
      </c>
      <c r="Y140">
        <v>4.6330827067669099E-3</v>
      </c>
      <c r="Z140">
        <v>4.6330827067669099E-3</v>
      </c>
      <c r="AA140">
        <v>4.6330827067669099E-3</v>
      </c>
      <c r="AB140">
        <v>4.6330827067669099E-3</v>
      </c>
      <c r="AC140">
        <v>4.6330827067669099E-3</v>
      </c>
      <c r="AD140">
        <v>4.6330827067669099E-3</v>
      </c>
      <c r="AE140">
        <v>4.6330827067669099E-3</v>
      </c>
      <c r="AF140">
        <v>4.6330827067669099E-3</v>
      </c>
      <c r="AG140">
        <v>4.6330827067669099E-3</v>
      </c>
    </row>
    <row r="141" spans="1:33" hidden="1" x14ac:dyDescent="0.3">
      <c r="A141" t="s">
        <v>161</v>
      </c>
      <c r="B141">
        <v>139</v>
      </c>
      <c r="C141" t="str">
        <f>LEFT(Table13458910[[#This Row],[Contingency id]])</f>
        <v>A</v>
      </c>
      <c r="D141">
        <v>3.27868852459016</v>
      </c>
      <c r="E141" s="1">
        <v>1.0166666666666599</v>
      </c>
      <c r="F141">
        <v>61</v>
      </c>
      <c r="G141">
        <v>60</v>
      </c>
      <c r="H141" s="1">
        <v>3.9114754098360602E-3</v>
      </c>
      <c r="I141" s="2">
        <f>AVERAGE(Table13458910[[#This Row],[Estimated costs 1]:[Estimated costs 20]])</f>
        <v>3.9114754098360602E-3</v>
      </c>
      <c r="J141" s="2">
        <f>_xlfn.STDEV.P(Table13458910[[#This Row],[Estimated costs 1]:[Estimated costs 20]])</f>
        <v>0</v>
      </c>
      <c r="K141" s="2">
        <f>Table13458910[[#This Row],[Dev]]/Table13458910[[#This Row],[Mean]]*100</f>
        <v>0</v>
      </c>
      <c r="L141" s="2">
        <f>Table13458910[[#This Row],[Estimated costs 1]]-Table13458910[[#This Row],[Actual cost]]</f>
        <v>0</v>
      </c>
      <c r="M141" s="2">
        <f>Table13458910[[#This Row],[Diff 1]]/Table13458910[[#This Row],[Actual cost]]*100</f>
        <v>0</v>
      </c>
      <c r="N141">
        <v>3.9114754098360602E-3</v>
      </c>
      <c r="O141">
        <v>3.9114754098360602E-3</v>
      </c>
      <c r="P141">
        <v>3.9114754098360602E-3</v>
      </c>
      <c r="Q141">
        <v>3.9114754098360602E-3</v>
      </c>
      <c r="R141">
        <v>3.9114754098360602E-3</v>
      </c>
      <c r="S141">
        <v>3.9114754098360602E-3</v>
      </c>
      <c r="T141">
        <v>3.9114754098360602E-3</v>
      </c>
      <c r="U141">
        <v>3.9114754098360602E-3</v>
      </c>
      <c r="V141">
        <v>3.9114754098360602E-3</v>
      </c>
      <c r="W141">
        <v>3.9114754098360602E-3</v>
      </c>
      <c r="X141">
        <v>3.9114754098360602E-3</v>
      </c>
      <c r="Y141">
        <v>3.9114754098360602E-3</v>
      </c>
      <c r="Z141">
        <v>3.9114754098360602E-3</v>
      </c>
      <c r="AA141">
        <v>3.9114754098360602E-3</v>
      </c>
      <c r="AB141">
        <v>3.9114754098360602E-3</v>
      </c>
      <c r="AC141">
        <v>3.9114754098360602E-3</v>
      </c>
      <c r="AD141">
        <v>3.9114754098360602E-3</v>
      </c>
      <c r="AE141">
        <v>3.9114754098360602E-3</v>
      </c>
      <c r="AF141">
        <v>3.9114754098360602E-3</v>
      </c>
      <c r="AG141">
        <v>3.9114754098360602E-3</v>
      </c>
    </row>
    <row r="142" spans="1:33" hidden="1" x14ac:dyDescent="0.3">
      <c r="A142" t="s">
        <v>162</v>
      </c>
      <c r="B142">
        <v>140</v>
      </c>
      <c r="C142" t="str">
        <f>LEFT(Table13458910[[#This Row],[Contingency id]])</f>
        <v>A</v>
      </c>
      <c r="D142">
        <v>1.5267175572519001</v>
      </c>
      <c r="E142" s="1">
        <v>1.0234375</v>
      </c>
      <c r="F142">
        <v>131</v>
      </c>
      <c r="G142">
        <v>128</v>
      </c>
      <c r="H142" s="1">
        <v>3.5931297709923598E-3</v>
      </c>
      <c r="I142" s="2">
        <f>AVERAGE(Table13458910[[#This Row],[Estimated costs 1]:[Estimated costs 20]])</f>
        <v>3.5931297709923594E-3</v>
      </c>
      <c r="J142" s="2">
        <f>_xlfn.STDEV.P(Table13458910[[#This Row],[Estimated costs 1]:[Estimated costs 20]])</f>
        <v>4.3368086899420177E-19</v>
      </c>
      <c r="K142" s="2">
        <f>Table13458910[[#This Row],[Dev]]/Table13458910[[#This Row],[Mean]]*100</f>
        <v>1.2069724631026246E-14</v>
      </c>
      <c r="L142" s="2">
        <f>Table13458910[[#This Row],[Estimated costs 1]]-Table13458910[[#This Row],[Actual cost]]</f>
        <v>0</v>
      </c>
      <c r="M142" s="2">
        <f>Table13458910[[#This Row],[Diff 1]]/Table13458910[[#This Row],[Actual cost]]*100</f>
        <v>0</v>
      </c>
      <c r="N142">
        <v>3.5931297709923598E-3</v>
      </c>
      <c r="O142">
        <v>3.5931297709923598E-3</v>
      </c>
      <c r="P142">
        <v>3.5931297709923598E-3</v>
      </c>
      <c r="Q142">
        <v>3.5931297709923598E-3</v>
      </c>
      <c r="R142">
        <v>3.5931297709923598E-3</v>
      </c>
      <c r="S142">
        <v>3.5931297709923598E-3</v>
      </c>
      <c r="T142">
        <v>3.5931297709923598E-3</v>
      </c>
      <c r="U142">
        <v>3.5931297709923598E-3</v>
      </c>
      <c r="V142">
        <v>3.5931297709923598E-3</v>
      </c>
      <c r="W142">
        <v>3.5931297709923598E-3</v>
      </c>
      <c r="X142">
        <v>3.5931297709923598E-3</v>
      </c>
      <c r="Y142">
        <v>3.5931297709923598E-3</v>
      </c>
      <c r="Z142">
        <v>3.5931297709923598E-3</v>
      </c>
      <c r="AA142">
        <v>3.5931297709923598E-3</v>
      </c>
      <c r="AB142">
        <v>3.5931297709923598E-3</v>
      </c>
      <c r="AC142">
        <v>3.5931297709923598E-3</v>
      </c>
      <c r="AD142">
        <v>3.5931297709923598E-3</v>
      </c>
      <c r="AE142">
        <v>3.5931297709923598E-3</v>
      </c>
      <c r="AF142">
        <v>3.5931297709923598E-3</v>
      </c>
      <c r="AG142">
        <v>3.5931297709923598E-3</v>
      </c>
    </row>
    <row r="143" spans="1:33" hidden="1" x14ac:dyDescent="0.3">
      <c r="A143" t="s">
        <v>163</v>
      </c>
      <c r="B143">
        <v>141</v>
      </c>
      <c r="C143" t="str">
        <f>LEFT(Table13458910[[#This Row],[Contingency id]])</f>
        <v>B</v>
      </c>
      <c r="D143">
        <v>0.1085776330076</v>
      </c>
      <c r="E143" s="1">
        <v>1.0860849056603701</v>
      </c>
      <c r="F143">
        <v>921</v>
      </c>
      <c r="G143">
        <v>848</v>
      </c>
      <c r="H143" s="1">
        <v>2.8306188925081399E-3</v>
      </c>
      <c r="I143" s="2">
        <f>AVERAGE(Table13458910[[#This Row],[Estimated costs 1]:[Estimated costs 20]])</f>
        <v>2.8306188925081386E-3</v>
      </c>
      <c r="J143" s="2">
        <f>_xlfn.STDEV.P(Table13458910[[#This Row],[Estimated costs 1]:[Estimated costs 20]])</f>
        <v>1.3010426069826053E-18</v>
      </c>
      <c r="K143" s="2">
        <f>Table13458910[[#This Row],[Dev]]/Table13458910[[#This Row],[Mean]]*100</f>
        <v>4.5963185309972443E-14</v>
      </c>
      <c r="L143" s="2">
        <f>Table13458910[[#This Row],[Estimated costs 1]]-Table13458910[[#This Row],[Actual cost]]</f>
        <v>0</v>
      </c>
      <c r="M143" s="2">
        <f>Table13458910[[#This Row],[Diff 1]]/Table13458910[[#This Row],[Actual cost]]*100</f>
        <v>0</v>
      </c>
      <c r="N143">
        <v>2.8306188925081399E-3</v>
      </c>
      <c r="O143">
        <v>2.8306188925081399E-3</v>
      </c>
      <c r="P143">
        <v>2.8306188925081399E-3</v>
      </c>
      <c r="Q143">
        <v>2.8306188925081399E-3</v>
      </c>
      <c r="R143">
        <v>2.8306188925081399E-3</v>
      </c>
      <c r="S143">
        <v>2.8306188925081399E-3</v>
      </c>
      <c r="T143">
        <v>2.8306188925081399E-3</v>
      </c>
      <c r="U143">
        <v>2.8306188925081399E-3</v>
      </c>
      <c r="V143">
        <v>2.8306188925081399E-3</v>
      </c>
      <c r="W143">
        <v>2.8306188925081399E-3</v>
      </c>
      <c r="X143">
        <v>2.8306188925081399E-3</v>
      </c>
      <c r="Y143">
        <v>2.8306188925081399E-3</v>
      </c>
      <c r="Z143">
        <v>2.8306188925081399E-3</v>
      </c>
      <c r="AA143">
        <v>2.8306188925081399E-3</v>
      </c>
      <c r="AB143">
        <v>2.8306188925081399E-3</v>
      </c>
      <c r="AC143">
        <v>2.8306188925081399E-3</v>
      </c>
      <c r="AD143">
        <v>2.8306188925081399E-3</v>
      </c>
      <c r="AE143">
        <v>2.8306188925081399E-3</v>
      </c>
      <c r="AF143">
        <v>2.8306188925081399E-3</v>
      </c>
      <c r="AG143">
        <v>2.8306188925081399E-3</v>
      </c>
    </row>
    <row r="144" spans="1:33" hidden="1" x14ac:dyDescent="0.3">
      <c r="A144" t="s">
        <v>164</v>
      </c>
      <c r="B144">
        <v>142</v>
      </c>
      <c r="C144" t="str">
        <f>LEFT(Table13458910[[#This Row],[Contingency id]])</f>
        <v>A</v>
      </c>
      <c r="D144">
        <v>3.44827586206896</v>
      </c>
      <c r="E144" s="1">
        <v>1</v>
      </c>
      <c r="F144">
        <v>58</v>
      </c>
      <c r="G144">
        <v>58</v>
      </c>
      <c r="H144" s="1">
        <v>2.68931034482758E-3</v>
      </c>
      <c r="I144" s="2">
        <f>AVERAGE(Table13458910[[#This Row],[Estimated costs 1]:[Estimated costs 20]])</f>
        <v>2.6893103448275813E-3</v>
      </c>
      <c r="J144" s="2">
        <f>_xlfn.STDEV.P(Table13458910[[#This Row],[Estimated costs 1]:[Estimated costs 20]])</f>
        <v>1.3010426069826053E-18</v>
      </c>
      <c r="K144" s="2">
        <f>Table13458910[[#This Row],[Dev]]/Table13458910[[#This Row],[Mean]]*100</f>
        <v>4.8378299272337E-14</v>
      </c>
      <c r="L144" s="2">
        <f>Table13458910[[#This Row],[Estimated costs 1]]-Table13458910[[#This Row],[Actual cost]]</f>
        <v>0</v>
      </c>
      <c r="M144" s="2">
        <f>Table13458910[[#This Row],[Diff 1]]/Table13458910[[#This Row],[Actual cost]]*100</f>
        <v>0</v>
      </c>
      <c r="N144">
        <v>2.68931034482758E-3</v>
      </c>
      <c r="O144">
        <v>2.68931034482758E-3</v>
      </c>
      <c r="P144">
        <v>2.68931034482758E-3</v>
      </c>
      <c r="Q144">
        <v>2.68931034482758E-3</v>
      </c>
      <c r="R144">
        <v>2.68931034482758E-3</v>
      </c>
      <c r="S144">
        <v>2.68931034482758E-3</v>
      </c>
      <c r="T144">
        <v>2.68931034482758E-3</v>
      </c>
      <c r="U144">
        <v>2.68931034482758E-3</v>
      </c>
      <c r="V144">
        <v>2.68931034482758E-3</v>
      </c>
      <c r="W144">
        <v>2.68931034482758E-3</v>
      </c>
      <c r="X144">
        <v>2.68931034482758E-3</v>
      </c>
      <c r="Y144">
        <v>2.68931034482758E-3</v>
      </c>
      <c r="Z144">
        <v>2.68931034482758E-3</v>
      </c>
      <c r="AA144">
        <v>2.68931034482758E-3</v>
      </c>
      <c r="AB144">
        <v>2.68931034482758E-3</v>
      </c>
      <c r="AC144">
        <v>2.68931034482758E-3</v>
      </c>
      <c r="AD144">
        <v>2.68931034482758E-3</v>
      </c>
      <c r="AE144">
        <v>2.68931034482758E-3</v>
      </c>
      <c r="AF144">
        <v>2.68931034482758E-3</v>
      </c>
      <c r="AG144">
        <v>2.68931034482758E-3</v>
      </c>
    </row>
    <row r="145" spans="1:33" hidden="1" x14ac:dyDescent="0.3">
      <c r="A145" t="s">
        <v>165</v>
      </c>
      <c r="B145">
        <v>143</v>
      </c>
      <c r="C145" t="str">
        <f>LEFT(Table13458910[[#This Row],[Contingency id]])</f>
        <v>B</v>
      </c>
      <c r="D145">
        <v>6.9300069300069295E-2</v>
      </c>
      <c r="E145" s="1">
        <v>1.1452380952380901</v>
      </c>
      <c r="F145">
        <v>1443</v>
      </c>
      <c r="G145">
        <v>1260</v>
      </c>
      <c r="H145" s="1">
        <v>1.9556479556479501E-3</v>
      </c>
      <c r="I145" s="2">
        <f>AVERAGE(Table13458910[[#This Row],[Estimated costs 1]:[Estimated costs 20]])</f>
        <v>2.5423423423423411E-3</v>
      </c>
      <c r="J145" s="2">
        <f>_xlfn.STDEV.P(Table13458910[[#This Row],[Estimated costs 1]:[Estimated costs 20]])</f>
        <v>1.8655692490634919E-3</v>
      </c>
      <c r="K145" s="2">
        <f>Table13458910[[#This Row],[Dev]]/Table13458910[[#This Row],[Mean]]*100</f>
        <v>73.379938570534264</v>
      </c>
      <c r="L145" s="2">
        <f>Table13458910[[#This Row],[Estimated costs 1]]-Table13458910[[#This Row],[Actual cost]]</f>
        <v>1.9556479556479597E-3</v>
      </c>
      <c r="M145" s="2">
        <f>Table13458910[[#This Row],[Diff 1]]/Table13458910[[#This Row],[Actual cost]]*100</f>
        <v>100.00000000000048</v>
      </c>
      <c r="N145">
        <v>3.9112959112959098E-3</v>
      </c>
      <c r="O145">
        <v>3.9112959112959098E-3</v>
      </c>
      <c r="P145">
        <v>3.9112959112959098E-3</v>
      </c>
      <c r="Q145">
        <v>0</v>
      </c>
      <c r="R145">
        <v>3.9112959112959098E-3</v>
      </c>
      <c r="S145">
        <v>3.9112959112959098E-3</v>
      </c>
      <c r="T145">
        <v>3.9112959112959098E-3</v>
      </c>
      <c r="U145">
        <v>3.9112959112959098E-3</v>
      </c>
      <c r="V145">
        <v>3.9112959112959098E-3</v>
      </c>
      <c r="W145">
        <v>3.9112959112959098E-3</v>
      </c>
      <c r="X145">
        <v>0</v>
      </c>
      <c r="Y145">
        <v>0</v>
      </c>
      <c r="Z145">
        <v>3.9112959112959098E-3</v>
      </c>
      <c r="AA145">
        <v>3.9112959112959098E-3</v>
      </c>
      <c r="AB145">
        <v>3.9112959112959098E-3</v>
      </c>
      <c r="AC145">
        <v>3.9112959112959098E-3</v>
      </c>
      <c r="AD145">
        <v>0</v>
      </c>
      <c r="AE145">
        <v>0</v>
      </c>
      <c r="AF145">
        <v>0</v>
      </c>
      <c r="AG145">
        <v>0</v>
      </c>
    </row>
    <row r="146" spans="1:33" hidden="1" x14ac:dyDescent="0.3">
      <c r="A146" t="s">
        <v>166</v>
      </c>
      <c r="B146">
        <v>144</v>
      </c>
      <c r="C146" t="str">
        <f>LEFT(Table13458910[[#This Row],[Contingency id]])</f>
        <v>B</v>
      </c>
      <c r="D146">
        <v>3.27868852459016</v>
      </c>
      <c r="E146" s="1">
        <v>1</v>
      </c>
      <c r="F146">
        <v>61</v>
      </c>
      <c r="G146">
        <v>61</v>
      </c>
      <c r="H146" s="1">
        <v>1.88081967213114E-3</v>
      </c>
      <c r="I146" s="2">
        <f>AVERAGE(Table13458910[[#This Row],[Estimated costs 1]:[Estimated costs 20]])</f>
        <v>1.8808196721311406E-3</v>
      </c>
      <c r="J146" s="2">
        <f>_xlfn.STDEV.P(Table13458910[[#This Row],[Estimated costs 1]:[Estimated costs 20]])</f>
        <v>6.5052130349130266E-19</v>
      </c>
      <c r="K146" s="2">
        <f>Table13458910[[#This Row],[Dev]]/Table13458910[[#This Row],[Mean]]*100</f>
        <v>3.4587117155904823E-14</v>
      </c>
      <c r="L146" s="2">
        <f>Table13458910[[#This Row],[Estimated costs 1]]-Table13458910[[#This Row],[Actual cost]]</f>
        <v>0</v>
      </c>
      <c r="M146" s="2">
        <f>Table13458910[[#This Row],[Diff 1]]/Table13458910[[#This Row],[Actual cost]]*100</f>
        <v>0</v>
      </c>
      <c r="N146">
        <v>1.88081967213114E-3</v>
      </c>
      <c r="O146">
        <v>1.88081967213114E-3</v>
      </c>
      <c r="P146">
        <v>1.88081967213114E-3</v>
      </c>
      <c r="Q146">
        <v>1.88081967213114E-3</v>
      </c>
      <c r="R146">
        <v>1.88081967213114E-3</v>
      </c>
      <c r="S146">
        <v>1.88081967213114E-3</v>
      </c>
      <c r="T146">
        <v>1.88081967213114E-3</v>
      </c>
      <c r="U146">
        <v>1.88081967213114E-3</v>
      </c>
      <c r="V146">
        <v>1.88081967213114E-3</v>
      </c>
      <c r="W146">
        <v>1.88081967213114E-3</v>
      </c>
      <c r="X146">
        <v>1.88081967213114E-3</v>
      </c>
      <c r="Y146">
        <v>1.88081967213114E-3</v>
      </c>
      <c r="Z146">
        <v>1.88081967213114E-3</v>
      </c>
      <c r="AA146">
        <v>1.88081967213114E-3</v>
      </c>
      <c r="AB146">
        <v>1.88081967213114E-3</v>
      </c>
      <c r="AC146">
        <v>1.88081967213114E-3</v>
      </c>
      <c r="AD146">
        <v>1.88081967213114E-3</v>
      </c>
      <c r="AE146">
        <v>1.88081967213114E-3</v>
      </c>
      <c r="AF146">
        <v>1.88081967213114E-3</v>
      </c>
      <c r="AG146">
        <v>1.88081967213114E-3</v>
      </c>
    </row>
    <row r="147" spans="1:33" hidden="1" x14ac:dyDescent="0.3">
      <c r="A147" t="s">
        <v>167</v>
      </c>
      <c r="B147">
        <v>145</v>
      </c>
      <c r="C147" t="str">
        <f>LEFT(Table13458910[[#This Row],[Contingency id]])</f>
        <v>B</v>
      </c>
      <c r="D147">
        <v>1.6949152542372801</v>
      </c>
      <c r="E147" s="1">
        <v>1.0172413793103401</v>
      </c>
      <c r="F147">
        <v>118</v>
      </c>
      <c r="G147">
        <v>116</v>
      </c>
      <c r="H147" s="1">
        <v>1.86101694915254E-3</v>
      </c>
      <c r="I147" s="2">
        <f>AVERAGE(Table13458910[[#This Row],[Estimated costs 1]:[Estimated costs 20]])</f>
        <v>1.8610169491525407E-3</v>
      </c>
      <c r="J147" s="2">
        <f>_xlfn.STDEV.P(Table13458910[[#This Row],[Estimated costs 1]:[Estimated costs 20]])</f>
        <v>6.5052130349130266E-19</v>
      </c>
      <c r="K147" s="2">
        <f>Table13458910[[#This Row],[Dev]]/Table13458910[[#This Row],[Mean]]*100</f>
        <v>3.4955152009095534E-14</v>
      </c>
      <c r="L147" s="2">
        <f>Table13458910[[#This Row],[Estimated costs 1]]-Table13458910[[#This Row],[Actual cost]]</f>
        <v>0</v>
      </c>
      <c r="M147" s="2">
        <f>Table13458910[[#This Row],[Diff 1]]/Table13458910[[#This Row],[Actual cost]]*100</f>
        <v>0</v>
      </c>
      <c r="N147">
        <v>1.86101694915254E-3</v>
      </c>
      <c r="O147">
        <v>1.86101694915254E-3</v>
      </c>
      <c r="P147">
        <v>1.86101694915254E-3</v>
      </c>
      <c r="Q147">
        <v>1.86101694915254E-3</v>
      </c>
      <c r="R147">
        <v>1.86101694915254E-3</v>
      </c>
      <c r="S147">
        <v>1.86101694915254E-3</v>
      </c>
      <c r="T147">
        <v>1.86101694915254E-3</v>
      </c>
      <c r="U147">
        <v>1.86101694915254E-3</v>
      </c>
      <c r="V147">
        <v>1.86101694915254E-3</v>
      </c>
      <c r="W147">
        <v>1.86101694915254E-3</v>
      </c>
      <c r="X147">
        <v>1.86101694915254E-3</v>
      </c>
      <c r="Y147">
        <v>1.86101694915254E-3</v>
      </c>
      <c r="Z147">
        <v>1.86101694915254E-3</v>
      </c>
      <c r="AA147">
        <v>1.86101694915254E-3</v>
      </c>
      <c r="AB147">
        <v>1.86101694915254E-3</v>
      </c>
      <c r="AC147">
        <v>1.86101694915254E-3</v>
      </c>
      <c r="AD147">
        <v>1.86101694915254E-3</v>
      </c>
      <c r="AE147">
        <v>1.86101694915254E-3</v>
      </c>
      <c r="AF147">
        <v>1.86101694915254E-3</v>
      </c>
      <c r="AG147">
        <v>1.86101694915254E-3</v>
      </c>
    </row>
    <row r="148" spans="1:33" hidden="1" x14ac:dyDescent="0.3">
      <c r="A148" t="s">
        <v>168</v>
      </c>
      <c r="B148">
        <v>146</v>
      </c>
      <c r="C148" t="str">
        <f>LEFT(Table13458910[[#This Row],[Contingency id]])</f>
        <v>B</v>
      </c>
      <c r="D148">
        <v>2.7777777777777701</v>
      </c>
      <c r="E148" s="1">
        <v>1</v>
      </c>
      <c r="F148">
        <v>36</v>
      </c>
      <c r="G148">
        <v>36</v>
      </c>
      <c r="H148" s="1">
        <v>9.2666666666666603E-4</v>
      </c>
      <c r="I148" s="2">
        <f>AVERAGE(Table13458910[[#This Row],[Estimated costs 1]:[Estimated costs 20]])</f>
        <v>9.2666666666666613E-4</v>
      </c>
      <c r="J148" s="2">
        <f>_xlfn.STDEV.P(Table13458910[[#This Row],[Estimated costs 1]:[Estimated costs 20]])</f>
        <v>1.0842021724855044E-19</v>
      </c>
      <c r="K148" s="2">
        <f>Table13458910[[#This Row],[Dev]]/Table13458910[[#This Row],[Mean]]*100</f>
        <v>1.1700023444088185E-14</v>
      </c>
      <c r="L148" s="2">
        <f>Table13458910[[#This Row],[Estimated costs 1]]-Table13458910[[#This Row],[Actual cost]]</f>
        <v>0</v>
      </c>
      <c r="M148" s="2">
        <f>Table13458910[[#This Row],[Diff 1]]/Table13458910[[#This Row],[Actual cost]]*100</f>
        <v>0</v>
      </c>
      <c r="N148">
        <v>9.2666666666666603E-4</v>
      </c>
      <c r="O148">
        <v>9.2666666666666603E-4</v>
      </c>
      <c r="P148">
        <v>9.2666666666666603E-4</v>
      </c>
      <c r="Q148">
        <v>9.2666666666666603E-4</v>
      </c>
      <c r="R148">
        <v>9.2666666666666603E-4</v>
      </c>
      <c r="S148">
        <v>9.2666666666666603E-4</v>
      </c>
      <c r="T148">
        <v>9.2666666666666603E-4</v>
      </c>
      <c r="U148">
        <v>9.2666666666666603E-4</v>
      </c>
      <c r="V148">
        <v>9.2666666666666603E-4</v>
      </c>
      <c r="W148">
        <v>9.2666666666666603E-4</v>
      </c>
      <c r="X148">
        <v>9.2666666666666603E-4</v>
      </c>
      <c r="Y148">
        <v>9.2666666666666603E-4</v>
      </c>
      <c r="Z148">
        <v>9.2666666666666603E-4</v>
      </c>
      <c r="AA148">
        <v>9.2666666666666603E-4</v>
      </c>
      <c r="AB148">
        <v>9.2666666666666603E-4</v>
      </c>
      <c r="AC148">
        <v>9.2666666666666603E-4</v>
      </c>
      <c r="AD148">
        <v>9.2666666666666603E-4</v>
      </c>
      <c r="AE148">
        <v>9.2666666666666603E-4</v>
      </c>
      <c r="AF148">
        <v>9.2666666666666603E-4</v>
      </c>
      <c r="AG148">
        <v>9.2666666666666603E-4</v>
      </c>
    </row>
    <row r="149" spans="1:33" hidden="1" x14ac:dyDescent="0.3">
      <c r="A149" t="s">
        <v>169</v>
      </c>
      <c r="B149">
        <v>147</v>
      </c>
      <c r="C149" t="str">
        <f>LEFT(Table13458910[[#This Row],[Contingency id]])</f>
        <v>B</v>
      </c>
      <c r="D149">
        <v>0.28089887640449401</v>
      </c>
      <c r="E149" s="1">
        <v>1.0289017341040401</v>
      </c>
      <c r="F149">
        <v>356</v>
      </c>
      <c r="G149">
        <v>346</v>
      </c>
      <c r="H149" s="1">
        <v>8.8764044943820202E-4</v>
      </c>
      <c r="I149" s="2">
        <f>AVERAGE(Table13458910[[#This Row],[Estimated costs 1]:[Estimated costs 20]])</f>
        <v>8.8764044943820191E-4</v>
      </c>
      <c r="J149" s="2">
        <f>_xlfn.STDEV.P(Table13458910[[#This Row],[Estimated costs 1]:[Estimated costs 20]])</f>
        <v>1.0842021724855044E-19</v>
      </c>
      <c r="K149" s="2">
        <f>Table13458910[[#This Row],[Dev]]/Table13458910[[#This Row],[Mean]]*100</f>
        <v>1.2214429538127841E-14</v>
      </c>
      <c r="L149" s="2">
        <f>Table13458910[[#This Row],[Estimated costs 1]]-Table13458910[[#This Row],[Actual cost]]</f>
        <v>0</v>
      </c>
      <c r="M149" s="2">
        <f>Table13458910[[#This Row],[Diff 1]]/Table13458910[[#This Row],[Actual cost]]*100</f>
        <v>0</v>
      </c>
      <c r="N149">
        <v>8.8764044943820202E-4</v>
      </c>
      <c r="O149">
        <v>8.8764044943820202E-4</v>
      </c>
      <c r="P149">
        <v>8.8764044943820202E-4</v>
      </c>
      <c r="Q149">
        <v>8.8764044943820202E-4</v>
      </c>
      <c r="R149">
        <v>8.8764044943820202E-4</v>
      </c>
      <c r="S149">
        <v>8.8764044943820202E-4</v>
      </c>
      <c r="T149">
        <v>8.8764044943820202E-4</v>
      </c>
      <c r="U149">
        <v>8.8764044943820202E-4</v>
      </c>
      <c r="V149">
        <v>8.8764044943820202E-4</v>
      </c>
      <c r="W149">
        <v>8.8764044943820202E-4</v>
      </c>
      <c r="X149">
        <v>8.8764044943820202E-4</v>
      </c>
      <c r="Y149">
        <v>8.8764044943820202E-4</v>
      </c>
      <c r="Z149">
        <v>8.8764044943820202E-4</v>
      </c>
      <c r="AA149">
        <v>8.8764044943820202E-4</v>
      </c>
      <c r="AB149">
        <v>8.8764044943820202E-4</v>
      </c>
      <c r="AC149">
        <v>8.8764044943820202E-4</v>
      </c>
      <c r="AD149">
        <v>8.8764044943820202E-4</v>
      </c>
      <c r="AE149">
        <v>8.8764044943820202E-4</v>
      </c>
      <c r="AF149">
        <v>8.8764044943820202E-4</v>
      </c>
      <c r="AG149">
        <v>8.8764044943820202E-4</v>
      </c>
    </row>
    <row r="150" spans="1:33" hidden="1" x14ac:dyDescent="0.3">
      <c r="A150" t="s">
        <v>170</v>
      </c>
      <c r="B150">
        <v>148</v>
      </c>
      <c r="C150" t="str">
        <f>LEFT(Table13458910[[#This Row],[Contingency id]])</f>
        <v>B</v>
      </c>
      <c r="D150">
        <v>1.2048192771084301</v>
      </c>
      <c r="E150" s="1">
        <v>1.01219512195121</v>
      </c>
      <c r="F150">
        <v>83</v>
      </c>
      <c r="G150">
        <v>82</v>
      </c>
      <c r="H150" s="1">
        <v>7.5397590361445696E-4</v>
      </c>
      <c r="I150" s="2">
        <f>AVERAGE(Table13458910[[#This Row],[Estimated costs 1]:[Estimated costs 20]])</f>
        <v>7.5397590361445674E-4</v>
      </c>
      <c r="J150" s="2">
        <f>_xlfn.STDEV.P(Table13458910[[#This Row],[Estimated costs 1]:[Estimated costs 20]])</f>
        <v>2.1684043449710089E-19</v>
      </c>
      <c r="K150" s="2">
        <f>Table13458910[[#This Row],[Dev]]/Table13458910[[#This Row],[Mean]]*100</f>
        <v>2.8759597416521895E-14</v>
      </c>
      <c r="L150" s="2">
        <f>Table13458910[[#This Row],[Estimated costs 1]]-Table13458910[[#This Row],[Actual cost]]</f>
        <v>0</v>
      </c>
      <c r="M150" s="2">
        <f>Table13458910[[#This Row],[Diff 1]]/Table13458910[[#This Row],[Actual cost]]*100</f>
        <v>0</v>
      </c>
      <c r="N150">
        <v>7.5397590361445696E-4</v>
      </c>
      <c r="O150">
        <v>7.5397590361445696E-4</v>
      </c>
      <c r="P150">
        <v>7.5397590361445696E-4</v>
      </c>
      <c r="Q150">
        <v>7.5397590361445696E-4</v>
      </c>
      <c r="R150">
        <v>7.5397590361445696E-4</v>
      </c>
      <c r="S150">
        <v>7.5397590361445696E-4</v>
      </c>
      <c r="T150">
        <v>7.5397590361445696E-4</v>
      </c>
      <c r="U150">
        <v>7.5397590361445696E-4</v>
      </c>
      <c r="V150">
        <v>7.5397590361445696E-4</v>
      </c>
      <c r="W150">
        <v>7.5397590361445696E-4</v>
      </c>
      <c r="X150">
        <v>7.5397590361445696E-4</v>
      </c>
      <c r="Y150">
        <v>7.5397590361445696E-4</v>
      </c>
      <c r="Z150">
        <v>7.5397590361445696E-4</v>
      </c>
      <c r="AA150">
        <v>7.5397590361445696E-4</v>
      </c>
      <c r="AB150">
        <v>7.5397590361445696E-4</v>
      </c>
      <c r="AC150">
        <v>7.5397590361445696E-4</v>
      </c>
      <c r="AD150">
        <v>7.5397590361445696E-4</v>
      </c>
      <c r="AE150">
        <v>7.5397590361445696E-4</v>
      </c>
      <c r="AF150">
        <v>7.5397590361445696E-4</v>
      </c>
      <c r="AG150">
        <v>7.5397590361445696E-4</v>
      </c>
    </row>
    <row r="151" spans="1:33" hidden="1" x14ac:dyDescent="0.3">
      <c r="A151" t="s">
        <v>171</v>
      </c>
      <c r="B151">
        <v>149</v>
      </c>
      <c r="C151" t="str">
        <f>LEFT(Table13458910[[#This Row],[Contingency id]])</f>
        <v>B</v>
      </c>
      <c r="D151">
        <v>1.5384615384615301</v>
      </c>
      <c r="E151" s="1">
        <v>1</v>
      </c>
      <c r="F151">
        <v>65</v>
      </c>
      <c r="G151">
        <v>65</v>
      </c>
      <c r="H151" s="1">
        <v>6.9153846153846099E-4</v>
      </c>
      <c r="I151" s="2">
        <f>AVERAGE(Table13458910[[#This Row],[Estimated costs 1]:[Estimated costs 20]])</f>
        <v>6.9153846153846088E-4</v>
      </c>
      <c r="J151" s="2">
        <f>_xlfn.STDEV.P(Table13458910[[#This Row],[Estimated costs 1]:[Estimated costs 20]])</f>
        <v>1.0842021724855044E-19</v>
      </c>
      <c r="K151" s="2">
        <f>Table13458910[[#This Row],[Dev]]/Table13458910[[#This Row],[Mean]]*100</f>
        <v>1.5678118178322103E-14</v>
      </c>
      <c r="L151" s="2">
        <f>Table13458910[[#This Row],[Estimated costs 1]]-Table13458910[[#This Row],[Actual cost]]</f>
        <v>0</v>
      </c>
      <c r="M151" s="2">
        <f>Table13458910[[#This Row],[Diff 1]]/Table13458910[[#This Row],[Actual cost]]*100</f>
        <v>0</v>
      </c>
      <c r="N151">
        <v>6.9153846153846099E-4</v>
      </c>
      <c r="O151">
        <v>6.9153846153846099E-4</v>
      </c>
      <c r="P151">
        <v>6.9153846153846099E-4</v>
      </c>
      <c r="Q151">
        <v>6.9153846153846099E-4</v>
      </c>
      <c r="R151">
        <v>6.9153846153846099E-4</v>
      </c>
      <c r="S151">
        <v>6.9153846153846099E-4</v>
      </c>
      <c r="T151">
        <v>6.9153846153846099E-4</v>
      </c>
      <c r="U151">
        <v>6.9153846153846099E-4</v>
      </c>
      <c r="V151">
        <v>6.9153846153846099E-4</v>
      </c>
      <c r="W151">
        <v>6.9153846153846099E-4</v>
      </c>
      <c r="X151">
        <v>6.9153846153846099E-4</v>
      </c>
      <c r="Y151">
        <v>6.9153846153846099E-4</v>
      </c>
      <c r="Z151">
        <v>6.9153846153846099E-4</v>
      </c>
      <c r="AA151">
        <v>6.9153846153846099E-4</v>
      </c>
      <c r="AB151">
        <v>6.9153846153846099E-4</v>
      </c>
      <c r="AC151">
        <v>6.9153846153846099E-4</v>
      </c>
      <c r="AD151">
        <v>6.9153846153846099E-4</v>
      </c>
      <c r="AE151">
        <v>6.9153846153846099E-4</v>
      </c>
      <c r="AF151">
        <v>6.9153846153846099E-4</v>
      </c>
      <c r="AG151">
        <v>6.9153846153846099E-4</v>
      </c>
    </row>
    <row r="152" spans="1:33" hidden="1" x14ac:dyDescent="0.3">
      <c r="A152" t="s">
        <v>172</v>
      </c>
      <c r="B152">
        <v>150</v>
      </c>
      <c r="C152" t="str">
        <f>LEFT(Table13458910[[#This Row],[Contingency id]])</f>
        <v>B</v>
      </c>
      <c r="D152">
        <v>1.5384615384615301</v>
      </c>
      <c r="E152" s="1">
        <v>1.015625</v>
      </c>
      <c r="F152">
        <v>65</v>
      </c>
      <c r="G152">
        <v>64</v>
      </c>
      <c r="H152" s="1">
        <v>6.6338461538461495E-4</v>
      </c>
      <c r="I152" s="2">
        <f>AVERAGE(Table13458910[[#This Row],[Estimated costs 1]:[Estimated costs 20]])</f>
        <v>6.6338461538461473E-4</v>
      </c>
      <c r="J152" s="2">
        <f>_xlfn.STDEV.P(Table13458910[[#This Row],[Estimated costs 1]:[Estimated costs 20]])</f>
        <v>2.1684043449710089E-19</v>
      </c>
      <c r="K152" s="2">
        <f>Table13458910[[#This Row],[Dev]]/Table13458910[[#This Row],[Mean]]*100</f>
        <v>3.2686985719646499E-14</v>
      </c>
      <c r="L152" s="2">
        <f>Table13458910[[#This Row],[Estimated costs 1]]-Table13458910[[#This Row],[Actual cost]]</f>
        <v>0</v>
      </c>
      <c r="M152" s="2">
        <f>Table13458910[[#This Row],[Diff 1]]/Table13458910[[#This Row],[Actual cost]]*100</f>
        <v>0</v>
      </c>
      <c r="N152">
        <v>6.6338461538461495E-4</v>
      </c>
      <c r="O152">
        <v>6.6338461538461495E-4</v>
      </c>
      <c r="P152">
        <v>6.6338461538461495E-4</v>
      </c>
      <c r="Q152">
        <v>6.6338461538461495E-4</v>
      </c>
      <c r="R152">
        <v>6.6338461538461495E-4</v>
      </c>
      <c r="S152">
        <v>6.6338461538461495E-4</v>
      </c>
      <c r="T152">
        <v>6.6338461538461495E-4</v>
      </c>
      <c r="U152">
        <v>6.6338461538461495E-4</v>
      </c>
      <c r="V152">
        <v>6.6338461538461495E-4</v>
      </c>
      <c r="W152">
        <v>6.6338461538461495E-4</v>
      </c>
      <c r="X152">
        <v>6.6338461538461495E-4</v>
      </c>
      <c r="Y152">
        <v>6.6338461538461495E-4</v>
      </c>
      <c r="Z152">
        <v>6.6338461538461495E-4</v>
      </c>
      <c r="AA152">
        <v>6.6338461538461495E-4</v>
      </c>
      <c r="AB152">
        <v>6.6338461538461495E-4</v>
      </c>
      <c r="AC152">
        <v>6.6338461538461495E-4</v>
      </c>
      <c r="AD152">
        <v>6.6338461538461495E-4</v>
      </c>
      <c r="AE152">
        <v>6.6338461538461495E-4</v>
      </c>
      <c r="AF152">
        <v>6.6338461538461495E-4</v>
      </c>
      <c r="AG152">
        <v>6.6338461538461495E-4</v>
      </c>
    </row>
    <row r="153" spans="1:33" hidden="1" x14ac:dyDescent="0.3">
      <c r="A153" t="s">
        <v>173</v>
      </c>
      <c r="B153">
        <v>151</v>
      </c>
      <c r="C153" t="str">
        <f>LEFT(Table13458910[[#This Row],[Contingency id]])</f>
        <v>B</v>
      </c>
      <c r="D153">
        <v>1.61290322580645</v>
      </c>
      <c r="E153" s="1">
        <v>1</v>
      </c>
      <c r="F153">
        <v>62</v>
      </c>
      <c r="G153">
        <v>62</v>
      </c>
      <c r="H153" s="1">
        <v>4.1741935483870902E-4</v>
      </c>
      <c r="I153" s="2">
        <f>AVERAGE(Table13458910[[#This Row],[Estimated costs 1]:[Estimated costs 20]])</f>
        <v>4.1741935483870912E-4</v>
      </c>
      <c r="J153" s="2">
        <f>_xlfn.STDEV.P(Table13458910[[#This Row],[Estimated costs 1]:[Estimated costs 20]])</f>
        <v>1.0842021724855044E-19</v>
      </c>
      <c r="K153" s="2">
        <f>Table13458910[[#This Row],[Dev]]/Table13458910[[#This Row],[Mean]]*100</f>
        <v>2.5973931489220002E-14</v>
      </c>
      <c r="L153" s="2">
        <f>Table13458910[[#This Row],[Estimated costs 1]]-Table13458910[[#This Row],[Actual cost]]</f>
        <v>0</v>
      </c>
      <c r="M153" s="2">
        <f>Table13458910[[#This Row],[Diff 1]]/Table13458910[[#This Row],[Actual cost]]*100</f>
        <v>0</v>
      </c>
      <c r="N153">
        <v>4.1741935483870902E-4</v>
      </c>
      <c r="O153">
        <v>4.1741935483870902E-4</v>
      </c>
      <c r="P153">
        <v>4.1741935483870902E-4</v>
      </c>
      <c r="Q153">
        <v>4.1741935483870902E-4</v>
      </c>
      <c r="R153">
        <v>4.1741935483870902E-4</v>
      </c>
      <c r="S153">
        <v>4.1741935483870902E-4</v>
      </c>
      <c r="T153">
        <v>4.1741935483870902E-4</v>
      </c>
      <c r="U153">
        <v>4.1741935483870902E-4</v>
      </c>
      <c r="V153">
        <v>4.1741935483870902E-4</v>
      </c>
      <c r="W153">
        <v>4.1741935483870902E-4</v>
      </c>
      <c r="X153">
        <v>4.1741935483870902E-4</v>
      </c>
      <c r="Y153">
        <v>4.1741935483870902E-4</v>
      </c>
      <c r="Z153">
        <v>4.1741935483870902E-4</v>
      </c>
      <c r="AA153">
        <v>4.1741935483870902E-4</v>
      </c>
      <c r="AB153">
        <v>4.1741935483870902E-4</v>
      </c>
      <c r="AC153">
        <v>4.1741935483870902E-4</v>
      </c>
      <c r="AD153">
        <v>4.1741935483870902E-4</v>
      </c>
      <c r="AE153">
        <v>4.1741935483870902E-4</v>
      </c>
      <c r="AF153">
        <v>4.1741935483870902E-4</v>
      </c>
      <c r="AG153">
        <v>4.1741935483870902E-4</v>
      </c>
    </row>
    <row r="154" spans="1:33" hidden="1" x14ac:dyDescent="0.3">
      <c r="A154" t="s">
        <v>174</v>
      </c>
      <c r="B154">
        <v>152</v>
      </c>
      <c r="C154" t="str">
        <f>LEFT(Table13458910[[#This Row],[Contingency id]])</f>
        <v>B</v>
      </c>
      <c r="D154">
        <v>0</v>
      </c>
      <c r="E154" s="1">
        <v>1.0263157894736801</v>
      </c>
      <c r="F154">
        <v>195</v>
      </c>
      <c r="G154">
        <v>190</v>
      </c>
      <c r="H154" s="1">
        <v>0</v>
      </c>
      <c r="I154" s="2">
        <f>AVERAGE(Table13458910[[#This Row],[Estimated costs 1]:[Estimated costs 20]])</f>
        <v>0</v>
      </c>
      <c r="J154" s="2">
        <f>_xlfn.STDEV.P(Table13458910[[#This Row],[Estimated costs 1]:[Estimated costs 20]])</f>
        <v>0</v>
      </c>
      <c r="K154" s="2" t="e">
        <f>Table13458910[[#This Row],[Dev]]/Table13458910[[#This Row],[Mean]]*100</f>
        <v>#DIV/0!</v>
      </c>
      <c r="L154" s="2">
        <f>Table13458910[[#This Row],[Estimated costs 1]]-Table13458910[[#This Row],[Actual cost]]</f>
        <v>0</v>
      </c>
      <c r="M154" s="2" t="e">
        <f>Table13458910[[#This Row],[Diff 1]]/Table13458910[[#This Row],[Actual cost]]*100</f>
        <v>#DIV/0!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 hidden="1" x14ac:dyDescent="0.3">
      <c r="A155" t="s">
        <v>175</v>
      </c>
      <c r="B155">
        <v>153</v>
      </c>
      <c r="C155" t="str">
        <f>LEFT(Table13458910[[#This Row],[Contingency id]])</f>
        <v>A</v>
      </c>
      <c r="D155">
        <v>0</v>
      </c>
      <c r="E155" s="1">
        <v>1.0779436152570401</v>
      </c>
      <c r="F155">
        <v>650</v>
      </c>
      <c r="G155">
        <v>603</v>
      </c>
      <c r="H155" s="1">
        <v>0</v>
      </c>
      <c r="I155" s="2">
        <f>AVERAGE(Table13458910[[#This Row],[Estimated costs 1]:[Estimated costs 20]])</f>
        <v>0</v>
      </c>
      <c r="J155" s="2">
        <f>_xlfn.STDEV.P(Table13458910[[#This Row],[Estimated costs 1]:[Estimated costs 20]])</f>
        <v>0</v>
      </c>
      <c r="K155" s="2" t="e">
        <f>Table13458910[[#This Row],[Dev]]/Table13458910[[#This Row],[Mean]]*100</f>
        <v>#DIV/0!</v>
      </c>
      <c r="L155" s="2">
        <f>Table13458910[[#This Row],[Estimated costs 1]]-Table13458910[[#This Row],[Actual cost]]</f>
        <v>0</v>
      </c>
      <c r="M155" s="2" t="e">
        <f>Table13458910[[#This Row],[Diff 1]]/Table13458910[[#This Row],[Actual cost]]*100</f>
        <v>#DIV/0!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</row>
    <row r="156" spans="1:33" hidden="1" x14ac:dyDescent="0.3">
      <c r="A156" t="s">
        <v>176</v>
      </c>
      <c r="B156">
        <v>154</v>
      </c>
      <c r="C156" t="str">
        <f>LEFT(Table13458910[[#This Row],[Contingency id]])</f>
        <v>A</v>
      </c>
      <c r="D156">
        <v>0</v>
      </c>
      <c r="E156" s="1">
        <v>1.0620915032679701</v>
      </c>
      <c r="F156">
        <v>650</v>
      </c>
      <c r="G156">
        <v>612</v>
      </c>
      <c r="H156" s="1">
        <v>0</v>
      </c>
      <c r="I156" s="2">
        <f>AVERAGE(Table13458910[[#This Row],[Estimated costs 1]:[Estimated costs 20]])</f>
        <v>0</v>
      </c>
      <c r="J156" s="2">
        <f>_xlfn.STDEV.P(Table13458910[[#This Row],[Estimated costs 1]:[Estimated costs 20]])</f>
        <v>0</v>
      </c>
      <c r="K156" s="2" t="e">
        <f>Table13458910[[#This Row],[Dev]]/Table13458910[[#This Row],[Mean]]*100</f>
        <v>#DIV/0!</v>
      </c>
      <c r="L156" s="2">
        <f>Table13458910[[#This Row],[Estimated costs 1]]-Table13458910[[#This Row],[Actual cost]]</f>
        <v>0</v>
      </c>
      <c r="M156" s="2" t="e">
        <f>Table13458910[[#This Row],[Diff 1]]/Table13458910[[#This Row],[Actual cost]]*100</f>
        <v>#DIV/0!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1:33" hidden="1" x14ac:dyDescent="0.3">
      <c r="A157" t="s">
        <v>177</v>
      </c>
      <c r="B157">
        <v>155</v>
      </c>
      <c r="C157" t="str">
        <f>LEFT(Table13458910[[#This Row],[Contingency id]])</f>
        <v>A</v>
      </c>
      <c r="D157">
        <v>0</v>
      </c>
      <c r="E157" s="1">
        <v>1.05185185185185</v>
      </c>
      <c r="F157">
        <v>568</v>
      </c>
      <c r="G157">
        <v>540</v>
      </c>
      <c r="H157" s="1">
        <v>0</v>
      </c>
      <c r="I157" s="2">
        <f>AVERAGE(Table13458910[[#This Row],[Estimated costs 1]:[Estimated costs 20]])</f>
        <v>0</v>
      </c>
      <c r="J157" s="2">
        <f>_xlfn.STDEV.P(Table13458910[[#This Row],[Estimated costs 1]:[Estimated costs 20]])</f>
        <v>0</v>
      </c>
      <c r="K157" s="2" t="e">
        <f>Table13458910[[#This Row],[Dev]]/Table13458910[[#This Row],[Mean]]*100</f>
        <v>#DIV/0!</v>
      </c>
      <c r="L157" s="2">
        <f>Table13458910[[#This Row],[Estimated costs 1]]-Table13458910[[#This Row],[Actual cost]]</f>
        <v>0</v>
      </c>
      <c r="M157" s="2" t="e">
        <f>Table13458910[[#This Row],[Diff 1]]/Table13458910[[#This Row],[Actual cost]]*100</f>
        <v>#DIV/0!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 spans="1:33" hidden="1" x14ac:dyDescent="0.3">
      <c r="A158" t="s">
        <v>178</v>
      </c>
      <c r="B158">
        <v>156</v>
      </c>
      <c r="C158" t="str">
        <f>LEFT(Table13458910[[#This Row],[Contingency id]])</f>
        <v>A</v>
      </c>
      <c r="D158">
        <v>0</v>
      </c>
      <c r="E158" s="1">
        <v>1.0757575757575699</v>
      </c>
      <c r="F158">
        <v>568</v>
      </c>
      <c r="G158">
        <v>528</v>
      </c>
      <c r="H158" s="1">
        <v>0</v>
      </c>
      <c r="I158" s="2">
        <f>AVERAGE(Table13458910[[#This Row],[Estimated costs 1]:[Estimated costs 20]])</f>
        <v>0</v>
      </c>
      <c r="J158" s="2">
        <f>_xlfn.STDEV.P(Table13458910[[#This Row],[Estimated costs 1]:[Estimated costs 20]])</f>
        <v>0</v>
      </c>
      <c r="K158" s="2" t="e">
        <f>Table13458910[[#This Row],[Dev]]/Table13458910[[#This Row],[Mean]]*100</f>
        <v>#DIV/0!</v>
      </c>
      <c r="L158" s="2">
        <f>Table13458910[[#This Row],[Estimated costs 1]]-Table13458910[[#This Row],[Actual cost]]</f>
        <v>0</v>
      </c>
      <c r="M158" s="2" t="e">
        <f>Table13458910[[#This Row],[Diff 1]]/Table13458910[[#This Row],[Actual cost]]*100</f>
        <v>#DIV/0!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3" hidden="1" x14ac:dyDescent="0.3">
      <c r="A159" t="s">
        <v>179</v>
      </c>
      <c r="B159">
        <v>157</v>
      </c>
      <c r="C159" t="str">
        <f>LEFT(Table13458910[[#This Row],[Contingency id]])</f>
        <v>A</v>
      </c>
      <c r="D159">
        <v>0</v>
      </c>
      <c r="E159" s="1">
        <v>1.0906040268456301</v>
      </c>
      <c r="F159">
        <v>650</v>
      </c>
      <c r="G159">
        <v>596</v>
      </c>
      <c r="H159" s="1">
        <v>0</v>
      </c>
      <c r="I159" s="2">
        <f>AVERAGE(Table13458910[[#This Row],[Estimated costs 1]:[Estimated costs 20]])</f>
        <v>0</v>
      </c>
      <c r="J159" s="2">
        <f>_xlfn.STDEV.P(Table13458910[[#This Row],[Estimated costs 1]:[Estimated costs 20]])</f>
        <v>0</v>
      </c>
      <c r="K159" s="2" t="e">
        <f>Table13458910[[#This Row],[Dev]]/Table13458910[[#This Row],[Mean]]*100</f>
        <v>#DIV/0!</v>
      </c>
      <c r="L159" s="2">
        <f>Table13458910[[#This Row],[Estimated costs 1]]-Table13458910[[#This Row],[Actual cost]]</f>
        <v>0</v>
      </c>
      <c r="M159" s="2" t="e">
        <f>Table13458910[[#This Row],[Diff 1]]/Table13458910[[#This Row],[Actual cost]]*100</f>
        <v>#DIV/0!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 hidden="1" x14ac:dyDescent="0.3">
      <c r="A160" t="s">
        <v>180</v>
      </c>
      <c r="B160">
        <v>158</v>
      </c>
      <c r="C160" t="str">
        <f>LEFT(Table13458910[[#This Row],[Contingency id]])</f>
        <v>A</v>
      </c>
      <c r="D160">
        <v>0</v>
      </c>
      <c r="E160" s="1">
        <v>1.08514190317195</v>
      </c>
      <c r="F160">
        <v>650</v>
      </c>
      <c r="G160">
        <v>599</v>
      </c>
      <c r="H160" s="1">
        <v>0</v>
      </c>
      <c r="I160" s="2">
        <f>AVERAGE(Table13458910[[#This Row],[Estimated costs 1]:[Estimated costs 20]])</f>
        <v>0</v>
      </c>
      <c r="J160" s="2">
        <f>_xlfn.STDEV.P(Table13458910[[#This Row],[Estimated costs 1]:[Estimated costs 20]])</f>
        <v>0</v>
      </c>
      <c r="K160" s="2" t="e">
        <f>Table13458910[[#This Row],[Dev]]/Table13458910[[#This Row],[Mean]]*100</f>
        <v>#DIV/0!</v>
      </c>
      <c r="L160" s="2">
        <f>Table13458910[[#This Row],[Estimated costs 1]]-Table13458910[[#This Row],[Actual cost]]</f>
        <v>0</v>
      </c>
      <c r="M160" s="2" t="e">
        <f>Table13458910[[#This Row],[Diff 1]]/Table13458910[[#This Row],[Actual cost]]*100</f>
        <v>#DIV/0!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</row>
    <row r="161" spans="1:33" hidden="1" x14ac:dyDescent="0.3">
      <c r="A161" t="s">
        <v>181</v>
      </c>
      <c r="B161">
        <v>159</v>
      </c>
      <c r="C161" t="str">
        <f>LEFT(Table13458910[[#This Row],[Contingency id]])</f>
        <v>A</v>
      </c>
      <c r="D161">
        <v>0</v>
      </c>
      <c r="E161" s="1">
        <v>1.14039621016365</v>
      </c>
      <c r="F161">
        <v>1324</v>
      </c>
      <c r="G161">
        <v>1161</v>
      </c>
      <c r="H161" s="1">
        <v>0</v>
      </c>
      <c r="I161" s="2">
        <f>AVERAGE(Table13458910[[#This Row],[Estimated costs 1]:[Estimated costs 20]])</f>
        <v>0</v>
      </c>
      <c r="J161" s="2">
        <f>_xlfn.STDEV.P(Table13458910[[#This Row],[Estimated costs 1]:[Estimated costs 20]])</f>
        <v>0</v>
      </c>
      <c r="K161" s="2" t="e">
        <f>Table13458910[[#This Row],[Dev]]/Table13458910[[#This Row],[Mean]]*100</f>
        <v>#DIV/0!</v>
      </c>
      <c r="L161" s="2">
        <f>Table13458910[[#This Row],[Estimated costs 1]]-Table13458910[[#This Row],[Actual cost]]</f>
        <v>0</v>
      </c>
      <c r="M161" s="2" t="e">
        <f>Table13458910[[#This Row],[Diff 1]]/Table13458910[[#This Row],[Actual cost]]*100</f>
        <v>#DIV/0!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 spans="1:33" hidden="1" x14ac:dyDescent="0.3">
      <c r="A162" t="s">
        <v>182</v>
      </c>
      <c r="B162">
        <v>160</v>
      </c>
      <c r="C162" t="str">
        <f>LEFT(Table13458910[[#This Row],[Contingency id]])</f>
        <v>A</v>
      </c>
      <c r="D162">
        <v>0</v>
      </c>
      <c r="E162" s="1">
        <v>1.1395572666025</v>
      </c>
      <c r="F162">
        <v>1184</v>
      </c>
      <c r="G162">
        <v>1039</v>
      </c>
      <c r="H162" s="1">
        <v>0</v>
      </c>
      <c r="I162" s="2">
        <f>AVERAGE(Table13458910[[#This Row],[Estimated costs 1]:[Estimated costs 20]])</f>
        <v>0</v>
      </c>
      <c r="J162" s="2">
        <f>_xlfn.STDEV.P(Table13458910[[#This Row],[Estimated costs 1]:[Estimated costs 20]])</f>
        <v>0</v>
      </c>
      <c r="K162" s="2" t="e">
        <f>Table13458910[[#This Row],[Dev]]/Table13458910[[#This Row],[Mean]]*100</f>
        <v>#DIV/0!</v>
      </c>
      <c r="L162" s="2">
        <f>Table13458910[[#This Row],[Estimated costs 1]]-Table13458910[[#This Row],[Actual cost]]</f>
        <v>0</v>
      </c>
      <c r="M162" s="2" t="e">
        <f>Table13458910[[#This Row],[Diff 1]]/Table13458910[[#This Row],[Actual cost]]*100</f>
        <v>#DIV/0!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</row>
    <row r="163" spans="1:33" hidden="1" x14ac:dyDescent="0.3">
      <c r="A163" t="s">
        <v>183</v>
      </c>
      <c r="B163">
        <v>161</v>
      </c>
      <c r="C163" t="str">
        <f>LEFT(Table13458910[[#This Row],[Contingency id]])</f>
        <v>A</v>
      </c>
      <c r="D163">
        <v>0</v>
      </c>
      <c r="E163" s="1">
        <v>1.09763948497854</v>
      </c>
      <c r="F163">
        <v>1023</v>
      </c>
      <c r="G163">
        <v>932</v>
      </c>
      <c r="H163" s="1">
        <v>0</v>
      </c>
      <c r="I163" s="2">
        <f>AVERAGE(Table13458910[[#This Row],[Estimated costs 1]:[Estimated costs 20]])</f>
        <v>0</v>
      </c>
      <c r="J163" s="2">
        <f>_xlfn.STDEV.P(Table13458910[[#This Row],[Estimated costs 1]:[Estimated costs 20]])</f>
        <v>0</v>
      </c>
      <c r="K163" s="2" t="e">
        <f>Table13458910[[#This Row],[Dev]]/Table13458910[[#This Row],[Mean]]*100</f>
        <v>#DIV/0!</v>
      </c>
      <c r="L163" s="2">
        <f>Table13458910[[#This Row],[Estimated costs 1]]-Table13458910[[#This Row],[Actual cost]]</f>
        <v>0</v>
      </c>
      <c r="M163" s="2" t="e">
        <f>Table13458910[[#This Row],[Diff 1]]/Table13458910[[#This Row],[Actual cost]]*100</f>
        <v>#DIV/0!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 hidden="1" x14ac:dyDescent="0.3">
      <c r="A164" t="s">
        <v>184</v>
      </c>
      <c r="B164">
        <v>162</v>
      </c>
      <c r="C164" t="str">
        <f>LEFT(Table13458910[[#This Row],[Contingency id]])</f>
        <v>A</v>
      </c>
      <c r="D164">
        <v>0</v>
      </c>
      <c r="E164" s="1">
        <v>1.1354051054384</v>
      </c>
      <c r="F164">
        <v>1023</v>
      </c>
      <c r="G164">
        <v>901</v>
      </c>
      <c r="H164" s="1">
        <v>0</v>
      </c>
      <c r="I164" s="2">
        <f>AVERAGE(Table13458910[[#This Row],[Estimated costs 1]:[Estimated costs 20]])</f>
        <v>0</v>
      </c>
      <c r="J164" s="2">
        <f>_xlfn.STDEV.P(Table13458910[[#This Row],[Estimated costs 1]:[Estimated costs 20]])</f>
        <v>0</v>
      </c>
      <c r="K164" s="2" t="e">
        <f>Table13458910[[#This Row],[Dev]]/Table13458910[[#This Row],[Mean]]*100</f>
        <v>#DIV/0!</v>
      </c>
      <c r="L164" s="2">
        <f>Table13458910[[#This Row],[Estimated costs 1]]-Table13458910[[#This Row],[Actual cost]]</f>
        <v>0</v>
      </c>
      <c r="M164" s="2" t="e">
        <f>Table13458910[[#This Row],[Diff 1]]/Table13458910[[#This Row],[Actual cost]]*100</f>
        <v>#DIV/0!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 hidden="1" x14ac:dyDescent="0.3">
      <c r="A165" t="s">
        <v>185</v>
      </c>
      <c r="B165">
        <v>163</v>
      </c>
      <c r="C165" t="str">
        <f>LEFT(Table13458910[[#This Row],[Contingency id]])</f>
        <v>A</v>
      </c>
      <c r="D165">
        <v>0</v>
      </c>
      <c r="E165" s="1">
        <v>1.0474308300395201</v>
      </c>
      <c r="F165">
        <v>530</v>
      </c>
      <c r="G165">
        <v>506</v>
      </c>
      <c r="H165" s="1">
        <v>0</v>
      </c>
      <c r="I165" s="2">
        <f>AVERAGE(Table13458910[[#This Row],[Estimated costs 1]:[Estimated costs 20]])</f>
        <v>0</v>
      </c>
      <c r="J165" s="2">
        <f>_xlfn.STDEV.P(Table13458910[[#This Row],[Estimated costs 1]:[Estimated costs 20]])</f>
        <v>0</v>
      </c>
      <c r="K165" s="2" t="e">
        <f>Table13458910[[#This Row],[Dev]]/Table13458910[[#This Row],[Mean]]*100</f>
        <v>#DIV/0!</v>
      </c>
      <c r="L165" s="2">
        <f>Table13458910[[#This Row],[Estimated costs 1]]-Table13458910[[#This Row],[Actual cost]]</f>
        <v>0</v>
      </c>
      <c r="M165" s="2" t="e">
        <f>Table13458910[[#This Row],[Diff 1]]/Table13458910[[#This Row],[Actual cost]]*100</f>
        <v>#DIV/0!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</row>
    <row r="166" spans="1:33" hidden="1" x14ac:dyDescent="0.3">
      <c r="A166" t="s">
        <v>186</v>
      </c>
      <c r="B166">
        <v>164</v>
      </c>
      <c r="C166" t="str">
        <f>LEFT(Table13458910[[#This Row],[Contingency id]])</f>
        <v>A</v>
      </c>
      <c r="D166">
        <v>0</v>
      </c>
      <c r="E166" s="1">
        <v>1.0578842315369199</v>
      </c>
      <c r="F166">
        <v>530</v>
      </c>
      <c r="G166">
        <v>501</v>
      </c>
      <c r="H166" s="1">
        <v>0</v>
      </c>
      <c r="I166" s="2">
        <f>AVERAGE(Table13458910[[#This Row],[Estimated costs 1]:[Estimated costs 20]])</f>
        <v>0</v>
      </c>
      <c r="J166" s="2">
        <f>_xlfn.STDEV.P(Table13458910[[#This Row],[Estimated costs 1]:[Estimated costs 20]])</f>
        <v>0</v>
      </c>
      <c r="K166" s="2" t="e">
        <f>Table13458910[[#This Row],[Dev]]/Table13458910[[#This Row],[Mean]]*100</f>
        <v>#DIV/0!</v>
      </c>
      <c r="L166" s="2">
        <f>Table13458910[[#This Row],[Estimated costs 1]]-Table13458910[[#This Row],[Actual cost]]</f>
        <v>0</v>
      </c>
      <c r="M166" s="2" t="e">
        <f>Table13458910[[#This Row],[Diff 1]]/Table13458910[[#This Row],[Actual cost]]*100</f>
        <v>#DIV/0!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1:33" hidden="1" x14ac:dyDescent="0.3">
      <c r="A167" t="s">
        <v>187</v>
      </c>
      <c r="B167">
        <v>165</v>
      </c>
      <c r="C167" t="str">
        <f>LEFT(Table13458910[[#This Row],[Contingency id]])</f>
        <v>A</v>
      </c>
      <c r="D167">
        <v>0</v>
      </c>
      <c r="E167" s="1">
        <v>1.0343347639484901</v>
      </c>
      <c r="F167">
        <v>241</v>
      </c>
      <c r="G167">
        <v>233</v>
      </c>
      <c r="H167" s="1">
        <v>0</v>
      </c>
      <c r="I167" s="2">
        <f>AVERAGE(Table13458910[[#This Row],[Estimated costs 1]:[Estimated costs 20]])</f>
        <v>0</v>
      </c>
      <c r="J167" s="2">
        <f>_xlfn.STDEV.P(Table13458910[[#This Row],[Estimated costs 1]:[Estimated costs 20]])</f>
        <v>0</v>
      </c>
      <c r="K167" s="2" t="e">
        <f>Table13458910[[#This Row],[Dev]]/Table13458910[[#This Row],[Mean]]*100</f>
        <v>#DIV/0!</v>
      </c>
      <c r="L167" s="2">
        <f>Table13458910[[#This Row],[Estimated costs 1]]-Table13458910[[#This Row],[Actual cost]]</f>
        <v>0</v>
      </c>
      <c r="M167" s="2" t="e">
        <f>Table13458910[[#This Row],[Diff 1]]/Table13458910[[#This Row],[Actual cost]]*100</f>
        <v>#DIV/0!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 hidden="1" x14ac:dyDescent="0.3">
      <c r="A168" t="s">
        <v>188</v>
      </c>
      <c r="B168">
        <v>166</v>
      </c>
      <c r="C168" t="str">
        <f>LEFT(Table13458910[[#This Row],[Contingency id]])</f>
        <v>A</v>
      </c>
      <c r="D168">
        <v>0</v>
      </c>
      <c r="E168" s="1">
        <v>1.0343347639484901</v>
      </c>
      <c r="F168">
        <v>241</v>
      </c>
      <c r="G168">
        <v>233</v>
      </c>
      <c r="H168" s="1">
        <v>0</v>
      </c>
      <c r="I168" s="2">
        <f>AVERAGE(Table13458910[[#This Row],[Estimated costs 1]:[Estimated costs 20]])</f>
        <v>0</v>
      </c>
      <c r="J168" s="2">
        <f>_xlfn.STDEV.P(Table13458910[[#This Row],[Estimated costs 1]:[Estimated costs 20]])</f>
        <v>0</v>
      </c>
      <c r="K168" s="2" t="e">
        <f>Table13458910[[#This Row],[Dev]]/Table13458910[[#This Row],[Mean]]*100</f>
        <v>#DIV/0!</v>
      </c>
      <c r="L168" s="2">
        <f>Table13458910[[#This Row],[Estimated costs 1]]-Table13458910[[#This Row],[Actual cost]]</f>
        <v>0</v>
      </c>
      <c r="M168" s="2" t="e">
        <f>Table13458910[[#This Row],[Diff 1]]/Table13458910[[#This Row],[Actual cost]]*100</f>
        <v>#DIV/0!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33" hidden="1" x14ac:dyDescent="0.3">
      <c r="A169" t="s">
        <v>189</v>
      </c>
      <c r="B169">
        <v>167</v>
      </c>
      <c r="C169" t="str">
        <f>LEFT(Table13458910[[#This Row],[Contingency id]])</f>
        <v>A</v>
      </c>
      <c r="D169">
        <v>0</v>
      </c>
      <c r="E169" s="1">
        <v>1.1498287671232801</v>
      </c>
      <c r="F169">
        <v>1343</v>
      </c>
      <c r="G169">
        <v>1168</v>
      </c>
      <c r="H169" s="1">
        <v>0</v>
      </c>
      <c r="I169" s="2">
        <f>AVERAGE(Table13458910[[#This Row],[Estimated costs 1]:[Estimated costs 20]])</f>
        <v>0</v>
      </c>
      <c r="J169" s="2">
        <f>_xlfn.STDEV.P(Table13458910[[#This Row],[Estimated costs 1]:[Estimated costs 20]])</f>
        <v>0</v>
      </c>
      <c r="K169" s="2" t="e">
        <f>Table13458910[[#This Row],[Dev]]/Table13458910[[#This Row],[Mean]]*100</f>
        <v>#DIV/0!</v>
      </c>
      <c r="L169" s="2">
        <f>Table13458910[[#This Row],[Estimated costs 1]]-Table13458910[[#This Row],[Actual cost]]</f>
        <v>0</v>
      </c>
      <c r="M169" s="2" t="e">
        <f>Table13458910[[#This Row],[Diff 1]]/Table13458910[[#This Row],[Actual cost]]*100</f>
        <v>#DIV/0!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</row>
    <row r="170" spans="1:33" hidden="1" x14ac:dyDescent="0.3">
      <c r="A170" t="s">
        <v>190</v>
      </c>
      <c r="B170">
        <v>168</v>
      </c>
      <c r="C170" t="str">
        <f>LEFT(Table13458910[[#This Row],[Contingency id]])</f>
        <v>A</v>
      </c>
      <c r="D170">
        <v>0</v>
      </c>
      <c r="E170" s="1">
        <v>1.08371385083713</v>
      </c>
      <c r="F170">
        <v>712</v>
      </c>
      <c r="G170">
        <v>657</v>
      </c>
      <c r="H170" s="1">
        <v>0</v>
      </c>
      <c r="I170" s="2">
        <f>AVERAGE(Table13458910[[#This Row],[Estimated costs 1]:[Estimated costs 20]])</f>
        <v>0</v>
      </c>
      <c r="J170" s="2">
        <f>_xlfn.STDEV.P(Table13458910[[#This Row],[Estimated costs 1]:[Estimated costs 20]])</f>
        <v>0</v>
      </c>
      <c r="K170" s="2" t="e">
        <f>Table13458910[[#This Row],[Dev]]/Table13458910[[#This Row],[Mean]]*100</f>
        <v>#DIV/0!</v>
      </c>
      <c r="L170" s="2">
        <f>Table13458910[[#This Row],[Estimated costs 1]]-Table13458910[[#This Row],[Actual cost]]</f>
        <v>0</v>
      </c>
      <c r="M170" s="2" t="e">
        <f>Table13458910[[#This Row],[Diff 1]]/Table13458910[[#This Row],[Actual cost]]*100</f>
        <v>#DIV/0!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</row>
    <row r="171" spans="1:33" hidden="1" x14ac:dyDescent="0.3">
      <c r="A171" t="s">
        <v>191</v>
      </c>
      <c r="B171">
        <v>169</v>
      </c>
      <c r="C171" t="str">
        <f>LEFT(Table13458910[[#This Row],[Contingency id]])</f>
        <v>A</v>
      </c>
      <c r="D171">
        <v>0</v>
      </c>
      <c r="E171" s="1">
        <v>1.06110283159463</v>
      </c>
      <c r="F171">
        <v>712</v>
      </c>
      <c r="G171">
        <v>671</v>
      </c>
      <c r="H171" s="1">
        <v>0</v>
      </c>
      <c r="I171" s="2">
        <f>AVERAGE(Table13458910[[#This Row],[Estimated costs 1]:[Estimated costs 20]])</f>
        <v>0</v>
      </c>
      <c r="J171" s="2">
        <f>_xlfn.STDEV.P(Table13458910[[#This Row],[Estimated costs 1]:[Estimated costs 20]])</f>
        <v>0</v>
      </c>
      <c r="K171" s="2" t="e">
        <f>Table13458910[[#This Row],[Dev]]/Table13458910[[#This Row],[Mean]]*100</f>
        <v>#DIV/0!</v>
      </c>
      <c r="L171" s="2">
        <f>Table13458910[[#This Row],[Estimated costs 1]]-Table13458910[[#This Row],[Actual cost]]</f>
        <v>0</v>
      </c>
      <c r="M171" s="2" t="e">
        <f>Table13458910[[#This Row],[Diff 1]]/Table13458910[[#This Row],[Actual cost]]*100</f>
        <v>#DIV/0!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</row>
    <row r="172" spans="1:33" hidden="1" x14ac:dyDescent="0.3">
      <c r="A172" t="s">
        <v>192</v>
      </c>
      <c r="B172">
        <v>170</v>
      </c>
      <c r="C172" t="str">
        <f>LEFT(Table13458910[[#This Row],[Contingency id]])</f>
        <v>A</v>
      </c>
      <c r="D172">
        <v>0</v>
      </c>
      <c r="E172" s="1">
        <v>1.0414201183431899</v>
      </c>
      <c r="F172">
        <v>352</v>
      </c>
      <c r="G172">
        <v>338</v>
      </c>
      <c r="H172" s="1">
        <v>0</v>
      </c>
      <c r="I172" s="2">
        <f>AVERAGE(Table13458910[[#This Row],[Estimated costs 1]:[Estimated costs 20]])</f>
        <v>0</v>
      </c>
      <c r="J172" s="2">
        <f>_xlfn.STDEV.P(Table13458910[[#This Row],[Estimated costs 1]:[Estimated costs 20]])</f>
        <v>0</v>
      </c>
      <c r="K172" s="2" t="e">
        <f>Table13458910[[#This Row],[Dev]]/Table13458910[[#This Row],[Mean]]*100</f>
        <v>#DIV/0!</v>
      </c>
      <c r="L172" s="2">
        <f>Table13458910[[#This Row],[Estimated costs 1]]-Table13458910[[#This Row],[Actual cost]]</f>
        <v>0</v>
      </c>
      <c r="M172" s="2" t="e">
        <f>Table13458910[[#This Row],[Diff 1]]/Table13458910[[#This Row],[Actual cost]]*100</f>
        <v>#DIV/0!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3" hidden="1" x14ac:dyDescent="0.3">
      <c r="A173" t="s">
        <v>193</v>
      </c>
      <c r="B173">
        <v>171</v>
      </c>
      <c r="C173" t="str">
        <f>LEFT(Table13458910[[#This Row],[Contingency id]])</f>
        <v>A</v>
      </c>
      <c r="D173">
        <v>0</v>
      </c>
      <c r="E173" s="1">
        <v>1.03529411764705</v>
      </c>
      <c r="F173">
        <v>352</v>
      </c>
      <c r="G173">
        <v>340</v>
      </c>
      <c r="H173" s="1">
        <v>0</v>
      </c>
      <c r="I173" s="2">
        <f>AVERAGE(Table13458910[[#This Row],[Estimated costs 1]:[Estimated costs 20]])</f>
        <v>0</v>
      </c>
      <c r="J173" s="2">
        <f>_xlfn.STDEV.P(Table13458910[[#This Row],[Estimated costs 1]:[Estimated costs 20]])</f>
        <v>0</v>
      </c>
      <c r="K173" s="2" t="e">
        <f>Table13458910[[#This Row],[Dev]]/Table13458910[[#This Row],[Mean]]*100</f>
        <v>#DIV/0!</v>
      </c>
      <c r="L173" s="2">
        <f>Table13458910[[#This Row],[Estimated costs 1]]-Table13458910[[#This Row],[Actual cost]]</f>
        <v>0</v>
      </c>
      <c r="M173" s="2" t="e">
        <f>Table13458910[[#This Row],[Diff 1]]/Table13458910[[#This Row],[Actual cost]]*100</f>
        <v>#DIV/0!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</row>
    <row r="174" spans="1:33" hidden="1" x14ac:dyDescent="0.3">
      <c r="A174" t="s">
        <v>194</v>
      </c>
      <c r="B174">
        <v>172</v>
      </c>
      <c r="C174" t="str">
        <f>LEFT(Table13458910[[#This Row],[Contingency id]])</f>
        <v>A</v>
      </c>
      <c r="D174">
        <v>0</v>
      </c>
      <c r="E174" s="1">
        <v>1.0431893687707601</v>
      </c>
      <c r="F174">
        <v>314</v>
      </c>
      <c r="G174">
        <v>301</v>
      </c>
      <c r="H174" s="1">
        <v>0</v>
      </c>
      <c r="I174" s="2">
        <f>AVERAGE(Table13458910[[#This Row],[Estimated costs 1]:[Estimated costs 20]])</f>
        <v>0</v>
      </c>
      <c r="J174" s="2">
        <f>_xlfn.STDEV.P(Table13458910[[#This Row],[Estimated costs 1]:[Estimated costs 20]])</f>
        <v>0</v>
      </c>
      <c r="K174" s="2" t="e">
        <f>Table13458910[[#This Row],[Dev]]/Table13458910[[#This Row],[Mean]]*100</f>
        <v>#DIV/0!</v>
      </c>
      <c r="L174" s="2">
        <f>Table13458910[[#This Row],[Estimated costs 1]]-Table13458910[[#This Row],[Actual cost]]</f>
        <v>0</v>
      </c>
      <c r="M174" s="2" t="e">
        <f>Table13458910[[#This Row],[Diff 1]]/Table13458910[[#This Row],[Actual cost]]*100</f>
        <v>#DIV/0!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</row>
    <row r="175" spans="1:33" hidden="1" x14ac:dyDescent="0.3">
      <c r="A175" t="s">
        <v>195</v>
      </c>
      <c r="B175">
        <v>173</v>
      </c>
      <c r="C175" t="str">
        <f>LEFT(Table13458910[[#This Row],[Contingency id]])</f>
        <v>A</v>
      </c>
      <c r="D175">
        <v>0</v>
      </c>
      <c r="E175" s="1">
        <v>1.0263157894736801</v>
      </c>
      <c r="F175">
        <v>195</v>
      </c>
      <c r="G175">
        <v>190</v>
      </c>
      <c r="H175" s="1">
        <v>0</v>
      </c>
      <c r="I175" s="2">
        <f>AVERAGE(Table13458910[[#This Row],[Estimated costs 1]:[Estimated costs 20]])</f>
        <v>0</v>
      </c>
      <c r="J175" s="2">
        <f>_xlfn.STDEV.P(Table13458910[[#This Row],[Estimated costs 1]:[Estimated costs 20]])</f>
        <v>0</v>
      </c>
      <c r="K175" s="2" t="e">
        <f>Table13458910[[#This Row],[Dev]]/Table13458910[[#This Row],[Mean]]*100</f>
        <v>#DIV/0!</v>
      </c>
      <c r="L175" s="2">
        <f>Table13458910[[#This Row],[Estimated costs 1]]-Table13458910[[#This Row],[Actual cost]]</f>
        <v>0</v>
      </c>
      <c r="M175" s="2" t="e">
        <f>Table13458910[[#This Row],[Diff 1]]/Table13458910[[#This Row],[Actual cost]]*100</f>
        <v>#DIV/0!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 spans="1:33" hidden="1" x14ac:dyDescent="0.3">
      <c r="A176" t="s">
        <v>196</v>
      </c>
      <c r="B176">
        <v>174</v>
      </c>
      <c r="C176" t="str">
        <f>LEFT(Table13458910[[#This Row],[Contingency id]])</f>
        <v>A</v>
      </c>
      <c r="D176">
        <v>0</v>
      </c>
      <c r="E176" s="1">
        <v>1.1619661563255399</v>
      </c>
      <c r="F176">
        <v>1442</v>
      </c>
      <c r="G176">
        <v>1241</v>
      </c>
      <c r="H176" s="1">
        <v>0</v>
      </c>
      <c r="I176" s="2">
        <f>AVERAGE(Table13458910[[#This Row],[Estimated costs 1]:[Estimated costs 20]])</f>
        <v>0</v>
      </c>
      <c r="J176" s="2">
        <f>_xlfn.STDEV.P(Table13458910[[#This Row],[Estimated costs 1]:[Estimated costs 20]])</f>
        <v>0</v>
      </c>
      <c r="K176" s="2" t="e">
        <f>Table13458910[[#This Row],[Dev]]/Table13458910[[#This Row],[Mean]]*100</f>
        <v>#DIV/0!</v>
      </c>
      <c r="L176" s="2">
        <f>Table13458910[[#This Row],[Estimated costs 1]]-Table13458910[[#This Row],[Actual cost]]</f>
        <v>0</v>
      </c>
      <c r="M176" s="2" t="e">
        <f>Table13458910[[#This Row],[Diff 1]]/Table13458910[[#This Row],[Actual cost]]*100</f>
        <v>#DIV/0!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 spans="1:33" hidden="1" x14ac:dyDescent="0.3">
      <c r="A177" t="s">
        <v>197</v>
      </c>
      <c r="B177">
        <v>175</v>
      </c>
      <c r="C177" t="str">
        <f>LEFT(Table13458910[[#This Row],[Contingency id]])</f>
        <v>A</v>
      </c>
      <c r="D177">
        <v>0</v>
      </c>
      <c r="E177" s="1">
        <v>1.1790678659035101</v>
      </c>
      <c r="F177">
        <v>1442</v>
      </c>
      <c r="G177">
        <v>1223</v>
      </c>
      <c r="H177" s="1">
        <v>0</v>
      </c>
      <c r="I177" s="2">
        <f>AVERAGE(Table13458910[[#This Row],[Estimated costs 1]:[Estimated costs 20]])</f>
        <v>0</v>
      </c>
      <c r="J177" s="2">
        <f>_xlfn.STDEV.P(Table13458910[[#This Row],[Estimated costs 1]:[Estimated costs 20]])</f>
        <v>0</v>
      </c>
      <c r="K177" s="2" t="e">
        <f>Table13458910[[#This Row],[Dev]]/Table13458910[[#This Row],[Mean]]*100</f>
        <v>#DIV/0!</v>
      </c>
      <c r="L177" s="2">
        <f>Table13458910[[#This Row],[Estimated costs 1]]-Table13458910[[#This Row],[Actual cost]]</f>
        <v>0</v>
      </c>
      <c r="M177" s="2" t="e">
        <f>Table13458910[[#This Row],[Diff 1]]/Table13458910[[#This Row],[Actual cost]]*100</f>
        <v>#DIV/0!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</row>
    <row r="178" spans="1:33" hidden="1" x14ac:dyDescent="0.3">
      <c r="A178" t="s">
        <v>198</v>
      </c>
      <c r="B178">
        <v>176</v>
      </c>
      <c r="C178" t="str">
        <f>LEFT(Table13458910[[#This Row],[Contingency id]])</f>
        <v>A</v>
      </c>
      <c r="D178">
        <v>0</v>
      </c>
      <c r="E178" s="1">
        <v>1.1256490134994801</v>
      </c>
      <c r="F178">
        <v>1084</v>
      </c>
      <c r="G178">
        <v>963</v>
      </c>
      <c r="H178" s="1">
        <v>0</v>
      </c>
      <c r="I178" s="2">
        <f>AVERAGE(Table13458910[[#This Row],[Estimated costs 1]:[Estimated costs 20]])</f>
        <v>0</v>
      </c>
      <c r="J178" s="2">
        <f>_xlfn.STDEV.P(Table13458910[[#This Row],[Estimated costs 1]:[Estimated costs 20]])</f>
        <v>0</v>
      </c>
      <c r="K178" s="2" t="e">
        <f>Table13458910[[#This Row],[Dev]]/Table13458910[[#This Row],[Mean]]*100</f>
        <v>#DIV/0!</v>
      </c>
      <c r="L178" s="2">
        <f>Table13458910[[#This Row],[Estimated costs 1]]-Table13458910[[#This Row],[Actual cost]]</f>
        <v>0</v>
      </c>
      <c r="M178" s="2" t="e">
        <f>Table13458910[[#This Row],[Diff 1]]/Table13458910[[#This Row],[Actual cost]]*100</f>
        <v>#DIV/0!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</row>
    <row r="179" spans="1:33" hidden="1" x14ac:dyDescent="0.3">
      <c r="A179" t="s">
        <v>199</v>
      </c>
      <c r="B179">
        <v>177</v>
      </c>
      <c r="C179" t="str">
        <f>LEFT(Table13458910[[#This Row],[Contingency id]])</f>
        <v>A</v>
      </c>
      <c r="D179">
        <v>0</v>
      </c>
      <c r="E179" s="1">
        <v>1.12799167533818</v>
      </c>
      <c r="F179">
        <v>1084</v>
      </c>
      <c r="G179">
        <v>961</v>
      </c>
      <c r="H179" s="1">
        <v>0</v>
      </c>
      <c r="I179" s="2">
        <f>AVERAGE(Table13458910[[#This Row],[Estimated costs 1]:[Estimated costs 20]])</f>
        <v>0</v>
      </c>
      <c r="J179" s="2">
        <f>_xlfn.STDEV.P(Table13458910[[#This Row],[Estimated costs 1]:[Estimated costs 20]])</f>
        <v>0</v>
      </c>
      <c r="K179" s="2" t="e">
        <f>Table13458910[[#This Row],[Dev]]/Table13458910[[#This Row],[Mean]]*100</f>
        <v>#DIV/0!</v>
      </c>
      <c r="L179" s="2">
        <f>Table13458910[[#This Row],[Estimated costs 1]]-Table13458910[[#This Row],[Actual cost]]</f>
        <v>0</v>
      </c>
      <c r="M179" s="2" t="e">
        <f>Table13458910[[#This Row],[Diff 1]]/Table13458910[[#This Row],[Actual cost]]*100</f>
        <v>#DIV/0!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</row>
    <row r="180" spans="1:33" hidden="1" x14ac:dyDescent="0.3">
      <c r="A180" t="s">
        <v>200</v>
      </c>
      <c r="B180">
        <v>178</v>
      </c>
      <c r="C180" t="str">
        <f>LEFT(Table13458910[[#This Row],[Contingency id]])</f>
        <v>A</v>
      </c>
      <c r="D180">
        <v>0</v>
      </c>
      <c r="E180" s="1">
        <v>1.0596745027124701</v>
      </c>
      <c r="F180">
        <v>586</v>
      </c>
      <c r="G180">
        <v>553</v>
      </c>
      <c r="H180" s="1">
        <v>0</v>
      </c>
      <c r="I180" s="2">
        <f>AVERAGE(Table13458910[[#This Row],[Estimated costs 1]:[Estimated costs 20]])</f>
        <v>0</v>
      </c>
      <c r="J180" s="2">
        <f>_xlfn.STDEV.P(Table13458910[[#This Row],[Estimated costs 1]:[Estimated costs 20]])</f>
        <v>0</v>
      </c>
      <c r="K180" s="2" t="e">
        <f>Table13458910[[#This Row],[Dev]]/Table13458910[[#This Row],[Mean]]*100</f>
        <v>#DIV/0!</v>
      </c>
      <c r="L180" s="2">
        <f>Table13458910[[#This Row],[Estimated costs 1]]-Table13458910[[#This Row],[Actual cost]]</f>
        <v>0</v>
      </c>
      <c r="M180" s="2" t="e">
        <f>Table13458910[[#This Row],[Diff 1]]/Table13458910[[#This Row],[Actual cost]]*100</f>
        <v>#DIV/0!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</row>
    <row r="181" spans="1:33" hidden="1" x14ac:dyDescent="0.3">
      <c r="A181" t="s">
        <v>201</v>
      </c>
      <c r="B181">
        <v>179</v>
      </c>
      <c r="C181" t="str">
        <f>LEFT(Table13458910[[#This Row],[Contingency id]])</f>
        <v>A</v>
      </c>
      <c r="D181">
        <v>0</v>
      </c>
      <c r="E181" s="1">
        <v>1.1135265700482999</v>
      </c>
      <c r="F181">
        <v>922</v>
      </c>
      <c r="G181">
        <v>828</v>
      </c>
      <c r="H181" s="1">
        <v>0</v>
      </c>
      <c r="I181" s="2">
        <f>AVERAGE(Table13458910[[#This Row],[Estimated costs 1]:[Estimated costs 20]])</f>
        <v>0</v>
      </c>
      <c r="J181" s="2">
        <f>_xlfn.STDEV.P(Table13458910[[#This Row],[Estimated costs 1]:[Estimated costs 20]])</f>
        <v>0</v>
      </c>
      <c r="K181" s="2" t="e">
        <f>Table13458910[[#This Row],[Dev]]/Table13458910[[#This Row],[Mean]]*100</f>
        <v>#DIV/0!</v>
      </c>
      <c r="L181" s="2">
        <f>Table13458910[[#This Row],[Estimated costs 1]]-Table13458910[[#This Row],[Actual cost]]</f>
        <v>0</v>
      </c>
      <c r="M181" s="2" t="e">
        <f>Table13458910[[#This Row],[Diff 1]]/Table13458910[[#This Row],[Actual cost]]*100</f>
        <v>#DIV/0!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</row>
    <row r="182" spans="1:33" hidden="1" x14ac:dyDescent="0.3">
      <c r="A182" t="s">
        <v>202</v>
      </c>
      <c r="B182">
        <v>180</v>
      </c>
      <c r="C182" t="str">
        <f>LEFT(Table13458910[[#This Row],[Contingency id]])</f>
        <v>A</v>
      </c>
      <c r="D182">
        <v>0</v>
      </c>
      <c r="E182" s="1">
        <v>1.1384790011350701</v>
      </c>
      <c r="F182">
        <v>1003</v>
      </c>
      <c r="G182">
        <v>881</v>
      </c>
      <c r="H182" s="1">
        <v>0</v>
      </c>
      <c r="I182" s="2">
        <f>AVERAGE(Table13458910[[#This Row],[Estimated costs 1]:[Estimated costs 20]])</f>
        <v>0</v>
      </c>
      <c r="J182" s="2">
        <f>_xlfn.STDEV.P(Table13458910[[#This Row],[Estimated costs 1]:[Estimated costs 20]])</f>
        <v>0</v>
      </c>
      <c r="K182" s="2" t="e">
        <f>Table13458910[[#This Row],[Dev]]/Table13458910[[#This Row],[Mean]]*100</f>
        <v>#DIV/0!</v>
      </c>
      <c r="L182" s="2">
        <f>Table13458910[[#This Row],[Estimated costs 1]]-Table13458910[[#This Row],[Actual cost]]</f>
        <v>0</v>
      </c>
      <c r="M182" s="2" t="e">
        <f>Table13458910[[#This Row],[Diff 1]]/Table13458910[[#This Row],[Actual cost]]*100</f>
        <v>#DIV/0!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</row>
    <row r="183" spans="1:33" hidden="1" x14ac:dyDescent="0.3">
      <c r="A183" t="s">
        <v>203</v>
      </c>
      <c r="B183">
        <v>181</v>
      </c>
      <c r="C183" t="str">
        <f>LEFT(Table13458910[[#This Row],[Contingency id]])</f>
        <v>B</v>
      </c>
      <c r="D183">
        <v>0</v>
      </c>
      <c r="E183" s="1">
        <v>1.07438016528925</v>
      </c>
      <c r="F183">
        <v>650</v>
      </c>
      <c r="G183">
        <v>605</v>
      </c>
      <c r="H183" s="1">
        <v>0</v>
      </c>
      <c r="I183" s="2">
        <f>AVERAGE(Table13458910[[#This Row],[Estimated costs 1]:[Estimated costs 20]])</f>
        <v>0</v>
      </c>
      <c r="J183" s="2">
        <f>_xlfn.STDEV.P(Table13458910[[#This Row],[Estimated costs 1]:[Estimated costs 20]])</f>
        <v>0</v>
      </c>
      <c r="K183" s="2" t="e">
        <f>Table13458910[[#This Row],[Dev]]/Table13458910[[#This Row],[Mean]]*100</f>
        <v>#DIV/0!</v>
      </c>
      <c r="L183" s="2">
        <f>Table13458910[[#This Row],[Estimated costs 1]]-Table13458910[[#This Row],[Actual cost]]</f>
        <v>0</v>
      </c>
      <c r="M183" s="2" t="e">
        <f>Table13458910[[#This Row],[Diff 1]]/Table13458910[[#This Row],[Actual cost]]*100</f>
        <v>#DIV/0!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</row>
    <row r="184" spans="1:33" hidden="1" x14ac:dyDescent="0.3">
      <c r="A184" t="s">
        <v>204</v>
      </c>
      <c r="B184">
        <v>182</v>
      </c>
      <c r="C184" t="str">
        <f>LEFT(Table13458910[[#This Row],[Contingency id]])</f>
        <v>B</v>
      </c>
      <c r="D184">
        <v>0</v>
      </c>
      <c r="E184" s="1">
        <v>1.0726072607260699</v>
      </c>
      <c r="F184">
        <v>650</v>
      </c>
      <c r="G184">
        <v>606</v>
      </c>
      <c r="H184" s="1">
        <v>0</v>
      </c>
      <c r="I184" s="2">
        <f>AVERAGE(Table13458910[[#This Row],[Estimated costs 1]:[Estimated costs 20]])</f>
        <v>0</v>
      </c>
      <c r="J184" s="2">
        <f>_xlfn.STDEV.P(Table13458910[[#This Row],[Estimated costs 1]:[Estimated costs 20]])</f>
        <v>0</v>
      </c>
      <c r="K184" s="2" t="e">
        <f>Table13458910[[#This Row],[Dev]]/Table13458910[[#This Row],[Mean]]*100</f>
        <v>#DIV/0!</v>
      </c>
      <c r="L184" s="2">
        <f>Table13458910[[#This Row],[Estimated costs 1]]-Table13458910[[#This Row],[Actual cost]]</f>
        <v>0</v>
      </c>
      <c r="M184" s="2" t="e">
        <f>Table13458910[[#This Row],[Diff 1]]/Table13458910[[#This Row],[Actual cost]]*100</f>
        <v>#DIV/0!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</row>
    <row r="185" spans="1:33" hidden="1" x14ac:dyDescent="0.3">
      <c r="A185" t="s">
        <v>205</v>
      </c>
      <c r="B185">
        <v>183</v>
      </c>
      <c r="C185" t="str">
        <f>LEFT(Table13458910[[#This Row],[Contingency id]])</f>
        <v>B</v>
      </c>
      <c r="D185">
        <v>0</v>
      </c>
      <c r="E185" s="1">
        <v>1.0819047619047599</v>
      </c>
      <c r="F185">
        <v>568</v>
      </c>
      <c r="G185">
        <v>525</v>
      </c>
      <c r="H185" s="1">
        <v>0</v>
      </c>
      <c r="I185" s="2">
        <f>AVERAGE(Table13458910[[#This Row],[Estimated costs 1]:[Estimated costs 20]])</f>
        <v>0</v>
      </c>
      <c r="J185" s="2">
        <f>_xlfn.STDEV.P(Table13458910[[#This Row],[Estimated costs 1]:[Estimated costs 20]])</f>
        <v>0</v>
      </c>
      <c r="K185" s="2" t="e">
        <f>Table13458910[[#This Row],[Dev]]/Table13458910[[#This Row],[Mean]]*100</f>
        <v>#DIV/0!</v>
      </c>
      <c r="L185" s="2">
        <f>Table13458910[[#This Row],[Estimated costs 1]]-Table13458910[[#This Row],[Actual cost]]</f>
        <v>0</v>
      </c>
      <c r="M185" s="2" t="e">
        <f>Table13458910[[#This Row],[Diff 1]]/Table13458910[[#This Row],[Actual cost]]*100</f>
        <v>#DIV/0!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</row>
    <row r="186" spans="1:33" hidden="1" x14ac:dyDescent="0.3">
      <c r="A186" t="s">
        <v>206</v>
      </c>
      <c r="B186">
        <v>184</v>
      </c>
      <c r="C186" t="str">
        <f>LEFT(Table13458910[[#This Row],[Contingency id]])</f>
        <v>B</v>
      </c>
      <c r="D186">
        <v>0</v>
      </c>
      <c r="E186" s="1">
        <v>1.0538033395176201</v>
      </c>
      <c r="F186">
        <v>568</v>
      </c>
      <c r="G186">
        <v>539</v>
      </c>
      <c r="H186" s="1">
        <v>0</v>
      </c>
      <c r="I186" s="2">
        <f>AVERAGE(Table13458910[[#This Row],[Estimated costs 1]:[Estimated costs 20]])</f>
        <v>0</v>
      </c>
      <c r="J186" s="2">
        <f>_xlfn.STDEV.P(Table13458910[[#This Row],[Estimated costs 1]:[Estimated costs 20]])</f>
        <v>0</v>
      </c>
      <c r="K186" s="2" t="e">
        <f>Table13458910[[#This Row],[Dev]]/Table13458910[[#This Row],[Mean]]*100</f>
        <v>#DIV/0!</v>
      </c>
      <c r="L186" s="2">
        <f>Table13458910[[#This Row],[Estimated costs 1]]-Table13458910[[#This Row],[Actual cost]]</f>
        <v>0</v>
      </c>
      <c r="M186" s="2" t="e">
        <f>Table13458910[[#This Row],[Diff 1]]/Table13458910[[#This Row],[Actual cost]]*100</f>
        <v>#DIV/0!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</row>
    <row r="187" spans="1:33" hidden="1" x14ac:dyDescent="0.3">
      <c r="A187" t="s">
        <v>207</v>
      </c>
      <c r="B187">
        <v>185</v>
      </c>
      <c r="C187" t="str">
        <f>LEFT(Table13458910[[#This Row],[Contingency id]])</f>
        <v>B</v>
      </c>
      <c r="D187">
        <v>0</v>
      </c>
      <c r="E187" s="1">
        <v>1.0906040268456301</v>
      </c>
      <c r="F187">
        <v>650</v>
      </c>
      <c r="G187">
        <v>596</v>
      </c>
      <c r="H187" s="1">
        <v>0</v>
      </c>
      <c r="I187" s="2">
        <f>AVERAGE(Table13458910[[#This Row],[Estimated costs 1]:[Estimated costs 20]])</f>
        <v>0</v>
      </c>
      <c r="J187" s="2">
        <f>_xlfn.STDEV.P(Table13458910[[#This Row],[Estimated costs 1]:[Estimated costs 20]])</f>
        <v>0</v>
      </c>
      <c r="K187" s="2" t="e">
        <f>Table13458910[[#This Row],[Dev]]/Table13458910[[#This Row],[Mean]]*100</f>
        <v>#DIV/0!</v>
      </c>
      <c r="L187" s="2">
        <f>Table13458910[[#This Row],[Estimated costs 1]]-Table13458910[[#This Row],[Actual cost]]</f>
        <v>0</v>
      </c>
      <c r="M187" s="2" t="e">
        <f>Table13458910[[#This Row],[Diff 1]]/Table13458910[[#This Row],[Actual cost]]*100</f>
        <v>#DIV/0!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</row>
    <row r="188" spans="1:33" hidden="1" x14ac:dyDescent="0.3">
      <c r="A188" t="s">
        <v>208</v>
      </c>
      <c r="B188">
        <v>186</v>
      </c>
      <c r="C188" t="str">
        <f>LEFT(Table13458910[[#This Row],[Contingency id]])</f>
        <v>B</v>
      </c>
      <c r="D188">
        <v>0</v>
      </c>
      <c r="E188" s="1">
        <v>1.0655737704918</v>
      </c>
      <c r="F188">
        <v>650</v>
      </c>
      <c r="G188">
        <v>610</v>
      </c>
      <c r="H188" s="1">
        <v>0</v>
      </c>
      <c r="I188" s="2">
        <f>AVERAGE(Table13458910[[#This Row],[Estimated costs 1]:[Estimated costs 20]])</f>
        <v>0</v>
      </c>
      <c r="J188" s="2">
        <f>_xlfn.STDEV.P(Table13458910[[#This Row],[Estimated costs 1]:[Estimated costs 20]])</f>
        <v>0</v>
      </c>
      <c r="K188" s="2" t="e">
        <f>Table13458910[[#This Row],[Dev]]/Table13458910[[#This Row],[Mean]]*100</f>
        <v>#DIV/0!</v>
      </c>
      <c r="L188" s="2">
        <f>Table13458910[[#This Row],[Estimated costs 1]]-Table13458910[[#This Row],[Actual cost]]</f>
        <v>0</v>
      </c>
      <c r="M188" s="2" t="e">
        <f>Table13458910[[#This Row],[Diff 1]]/Table13458910[[#This Row],[Actual cost]]*100</f>
        <v>#DIV/0!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</row>
    <row r="189" spans="1:33" hidden="1" x14ac:dyDescent="0.3">
      <c r="A189" t="s">
        <v>209</v>
      </c>
      <c r="B189">
        <v>187</v>
      </c>
      <c r="C189" t="str">
        <f>LEFT(Table13458910[[#This Row],[Contingency id]])</f>
        <v>B</v>
      </c>
      <c r="D189">
        <v>0</v>
      </c>
      <c r="E189" s="1">
        <v>1.14930555555555</v>
      </c>
      <c r="F189">
        <v>1324</v>
      </c>
      <c r="G189">
        <v>1152</v>
      </c>
      <c r="H189" s="1">
        <v>0</v>
      </c>
      <c r="I189" s="2">
        <f>AVERAGE(Table13458910[[#This Row],[Estimated costs 1]:[Estimated costs 20]])</f>
        <v>0</v>
      </c>
      <c r="J189" s="2">
        <f>_xlfn.STDEV.P(Table13458910[[#This Row],[Estimated costs 1]:[Estimated costs 20]])</f>
        <v>0</v>
      </c>
      <c r="K189" s="2" t="e">
        <f>Table13458910[[#This Row],[Dev]]/Table13458910[[#This Row],[Mean]]*100</f>
        <v>#DIV/0!</v>
      </c>
      <c r="L189" s="2">
        <f>Table13458910[[#This Row],[Estimated costs 1]]-Table13458910[[#This Row],[Actual cost]]</f>
        <v>0</v>
      </c>
      <c r="M189" s="2" t="e">
        <f>Table13458910[[#This Row],[Diff 1]]/Table13458910[[#This Row],[Actual cost]]*100</f>
        <v>#DIV/0!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</row>
    <row r="190" spans="1:33" hidden="1" x14ac:dyDescent="0.3">
      <c r="A190" t="s">
        <v>210</v>
      </c>
      <c r="B190">
        <v>188</v>
      </c>
      <c r="C190" t="str">
        <f>LEFT(Table13458910[[#This Row],[Contingency id]])</f>
        <v>B</v>
      </c>
      <c r="D190">
        <v>0</v>
      </c>
      <c r="E190" s="1">
        <v>1.04330708661417</v>
      </c>
      <c r="F190">
        <v>530</v>
      </c>
      <c r="G190">
        <v>508</v>
      </c>
      <c r="H190" s="1">
        <v>0</v>
      </c>
      <c r="I190" s="2">
        <f>AVERAGE(Table13458910[[#This Row],[Estimated costs 1]:[Estimated costs 20]])</f>
        <v>0</v>
      </c>
      <c r="J190" s="2">
        <f>_xlfn.STDEV.P(Table13458910[[#This Row],[Estimated costs 1]:[Estimated costs 20]])</f>
        <v>0</v>
      </c>
      <c r="K190" s="2" t="e">
        <f>Table13458910[[#This Row],[Dev]]/Table13458910[[#This Row],[Mean]]*100</f>
        <v>#DIV/0!</v>
      </c>
      <c r="L190" s="2">
        <f>Table13458910[[#This Row],[Estimated costs 1]]-Table13458910[[#This Row],[Actual cost]]</f>
        <v>0</v>
      </c>
      <c r="M190" s="2" t="e">
        <f>Table13458910[[#This Row],[Diff 1]]/Table13458910[[#This Row],[Actual cost]]*100</f>
        <v>#DIV/0!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</row>
    <row r="191" spans="1:33" hidden="1" x14ac:dyDescent="0.3">
      <c r="A191" t="s">
        <v>211</v>
      </c>
      <c r="B191">
        <v>189</v>
      </c>
      <c r="C191" t="str">
        <f>LEFT(Table13458910[[#This Row],[Contingency id]])</f>
        <v>B</v>
      </c>
      <c r="D191">
        <v>0</v>
      </c>
      <c r="E191" s="1">
        <v>1.02553191489361</v>
      </c>
      <c r="F191">
        <v>241</v>
      </c>
      <c r="G191">
        <v>235</v>
      </c>
      <c r="H191" s="1">
        <v>0</v>
      </c>
      <c r="I191" s="2">
        <f>AVERAGE(Table13458910[[#This Row],[Estimated costs 1]:[Estimated costs 20]])</f>
        <v>0</v>
      </c>
      <c r="J191" s="2">
        <f>_xlfn.STDEV.P(Table13458910[[#This Row],[Estimated costs 1]:[Estimated costs 20]])</f>
        <v>0</v>
      </c>
      <c r="K191" s="2" t="e">
        <f>Table13458910[[#This Row],[Dev]]/Table13458910[[#This Row],[Mean]]*100</f>
        <v>#DIV/0!</v>
      </c>
      <c r="L191" s="2">
        <f>Table13458910[[#This Row],[Estimated costs 1]]-Table13458910[[#This Row],[Actual cost]]</f>
        <v>0</v>
      </c>
      <c r="M191" s="2" t="e">
        <f>Table13458910[[#This Row],[Diff 1]]/Table13458910[[#This Row],[Actual cost]]*100</f>
        <v>#DIV/0!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</row>
    <row r="192" spans="1:33" hidden="1" x14ac:dyDescent="0.3">
      <c r="A192" t="s">
        <v>212</v>
      </c>
      <c r="B192">
        <v>190</v>
      </c>
      <c r="C192" t="str">
        <f>LEFT(Table13458910[[#This Row],[Contingency id]])</f>
        <v>B</v>
      </c>
      <c r="D192">
        <v>0</v>
      </c>
      <c r="E192" s="1">
        <v>1.0478260869565199</v>
      </c>
      <c r="F192">
        <v>241</v>
      </c>
      <c r="G192">
        <v>230</v>
      </c>
      <c r="H192" s="1">
        <v>0</v>
      </c>
      <c r="I192" s="2">
        <f>AVERAGE(Table13458910[[#This Row],[Estimated costs 1]:[Estimated costs 20]])</f>
        <v>0</v>
      </c>
      <c r="J192" s="2">
        <f>_xlfn.STDEV.P(Table13458910[[#This Row],[Estimated costs 1]:[Estimated costs 20]])</f>
        <v>0</v>
      </c>
      <c r="K192" s="2" t="e">
        <f>Table13458910[[#This Row],[Dev]]/Table13458910[[#This Row],[Mean]]*100</f>
        <v>#DIV/0!</v>
      </c>
      <c r="L192" s="2">
        <f>Table13458910[[#This Row],[Estimated costs 1]]-Table13458910[[#This Row],[Actual cost]]</f>
        <v>0</v>
      </c>
      <c r="M192" s="2" t="e">
        <f>Table13458910[[#This Row],[Diff 1]]/Table13458910[[#This Row],[Actual cost]]*100</f>
        <v>#DIV/0!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</row>
    <row r="193" spans="1:33" hidden="1" x14ac:dyDescent="0.3">
      <c r="A193" t="s">
        <v>213</v>
      </c>
      <c r="B193">
        <v>191</v>
      </c>
      <c r="C193" t="str">
        <f>LEFT(Table13458910[[#This Row],[Contingency id]])</f>
        <v>B</v>
      </c>
      <c r="D193">
        <v>0</v>
      </c>
      <c r="E193" s="1">
        <v>1.1587575496117299</v>
      </c>
      <c r="F193">
        <v>1343</v>
      </c>
      <c r="G193">
        <v>1159</v>
      </c>
      <c r="H193" s="1">
        <v>0</v>
      </c>
      <c r="I193" s="2">
        <f>AVERAGE(Table13458910[[#This Row],[Estimated costs 1]:[Estimated costs 20]])</f>
        <v>0</v>
      </c>
      <c r="J193" s="2">
        <f>_xlfn.STDEV.P(Table13458910[[#This Row],[Estimated costs 1]:[Estimated costs 20]])</f>
        <v>0</v>
      </c>
      <c r="K193" s="2" t="e">
        <f>Table13458910[[#This Row],[Dev]]/Table13458910[[#This Row],[Mean]]*100</f>
        <v>#DIV/0!</v>
      </c>
      <c r="L193" s="2">
        <f>Table13458910[[#This Row],[Estimated costs 1]]-Table13458910[[#This Row],[Actual cost]]</f>
        <v>0</v>
      </c>
      <c r="M193" s="2" t="e">
        <f>Table13458910[[#This Row],[Diff 1]]/Table13458910[[#This Row],[Actual cost]]*100</f>
        <v>#DIV/0!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</row>
    <row r="194" spans="1:33" hidden="1" x14ac:dyDescent="0.3">
      <c r="A194" t="s">
        <v>214</v>
      </c>
      <c r="B194">
        <v>192</v>
      </c>
      <c r="C194" t="str">
        <f>LEFT(Table13458910[[#This Row],[Contingency id]])</f>
        <v>B</v>
      </c>
      <c r="D194">
        <v>0</v>
      </c>
      <c r="E194" s="1">
        <v>1.10903426791277</v>
      </c>
      <c r="F194">
        <v>712</v>
      </c>
      <c r="G194">
        <v>642</v>
      </c>
      <c r="H194" s="1">
        <v>0</v>
      </c>
      <c r="I194" s="2">
        <f>AVERAGE(Table13458910[[#This Row],[Estimated costs 1]:[Estimated costs 20]])</f>
        <v>0</v>
      </c>
      <c r="J194" s="2">
        <f>_xlfn.STDEV.P(Table13458910[[#This Row],[Estimated costs 1]:[Estimated costs 20]])</f>
        <v>0</v>
      </c>
      <c r="K194" s="2" t="e">
        <f>Table13458910[[#This Row],[Dev]]/Table13458910[[#This Row],[Mean]]*100</f>
        <v>#DIV/0!</v>
      </c>
      <c r="L194" s="2">
        <f>Table13458910[[#This Row],[Estimated costs 1]]-Table13458910[[#This Row],[Actual cost]]</f>
        <v>0</v>
      </c>
      <c r="M194" s="2" t="e">
        <f>Table13458910[[#This Row],[Diff 1]]/Table13458910[[#This Row],[Actual cost]]*100</f>
        <v>#DIV/0!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</row>
    <row r="195" spans="1:33" hidden="1" x14ac:dyDescent="0.3">
      <c r="A195" t="s">
        <v>215</v>
      </c>
      <c r="B195">
        <v>193</v>
      </c>
      <c r="C195" t="str">
        <f>LEFT(Table13458910[[#This Row],[Contingency id]])</f>
        <v>B</v>
      </c>
      <c r="D195">
        <v>0</v>
      </c>
      <c r="E195" s="1">
        <v>1.0970724191063099</v>
      </c>
      <c r="F195">
        <v>712</v>
      </c>
      <c r="G195">
        <v>649</v>
      </c>
      <c r="H195" s="1">
        <v>0</v>
      </c>
      <c r="I195" s="2">
        <f>AVERAGE(Table13458910[[#This Row],[Estimated costs 1]:[Estimated costs 20]])</f>
        <v>0</v>
      </c>
      <c r="J195" s="2">
        <f>_xlfn.STDEV.P(Table13458910[[#This Row],[Estimated costs 1]:[Estimated costs 20]])</f>
        <v>0</v>
      </c>
      <c r="K195" s="2" t="e">
        <f>Table13458910[[#This Row],[Dev]]/Table13458910[[#This Row],[Mean]]*100</f>
        <v>#DIV/0!</v>
      </c>
      <c r="L195" s="2">
        <f>Table13458910[[#This Row],[Estimated costs 1]]-Table13458910[[#This Row],[Actual cost]]</f>
        <v>0</v>
      </c>
      <c r="M195" s="2" t="e">
        <f>Table13458910[[#This Row],[Diff 1]]/Table13458910[[#This Row],[Actual cost]]*100</f>
        <v>#DIV/0!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</row>
    <row r="196" spans="1:33" hidden="1" x14ac:dyDescent="0.3">
      <c r="A196" t="s">
        <v>216</v>
      </c>
      <c r="B196">
        <v>194</v>
      </c>
      <c r="C196" t="str">
        <f>LEFT(Table13458910[[#This Row],[Contingency id]])</f>
        <v>B</v>
      </c>
      <c r="D196">
        <v>0</v>
      </c>
      <c r="E196" s="1">
        <v>1.03834808259587</v>
      </c>
      <c r="F196">
        <v>352</v>
      </c>
      <c r="G196">
        <v>339</v>
      </c>
      <c r="H196" s="1">
        <v>0</v>
      </c>
      <c r="I196" s="2">
        <f>AVERAGE(Table13458910[[#This Row],[Estimated costs 1]:[Estimated costs 20]])</f>
        <v>0</v>
      </c>
      <c r="J196" s="2">
        <f>_xlfn.STDEV.P(Table13458910[[#This Row],[Estimated costs 1]:[Estimated costs 20]])</f>
        <v>0</v>
      </c>
      <c r="K196" s="2" t="e">
        <f>Table13458910[[#This Row],[Dev]]/Table13458910[[#This Row],[Mean]]*100</f>
        <v>#DIV/0!</v>
      </c>
      <c r="L196" s="2">
        <f>Table13458910[[#This Row],[Estimated costs 1]]-Table13458910[[#This Row],[Actual cost]]</f>
        <v>0</v>
      </c>
      <c r="M196" s="2" t="e">
        <f>Table13458910[[#This Row],[Diff 1]]/Table13458910[[#This Row],[Actual cost]]*100</f>
        <v>#DIV/0!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</row>
    <row r="197" spans="1:33" hidden="1" x14ac:dyDescent="0.3">
      <c r="A197" t="s">
        <v>217</v>
      </c>
      <c r="B197">
        <v>195</v>
      </c>
      <c r="C197" t="str">
        <f>LEFT(Table13458910[[#This Row],[Contingency id]])</f>
        <v>B</v>
      </c>
      <c r="D197">
        <v>0</v>
      </c>
      <c r="E197" s="1">
        <v>1.0397350993377401</v>
      </c>
      <c r="F197">
        <v>314</v>
      </c>
      <c r="G197">
        <v>302</v>
      </c>
      <c r="H197" s="1">
        <v>0</v>
      </c>
      <c r="I197" s="2">
        <f>AVERAGE(Table13458910[[#This Row],[Estimated costs 1]:[Estimated costs 20]])</f>
        <v>0</v>
      </c>
      <c r="J197" s="2">
        <f>_xlfn.STDEV.P(Table13458910[[#This Row],[Estimated costs 1]:[Estimated costs 20]])</f>
        <v>0</v>
      </c>
      <c r="K197" s="2" t="e">
        <f>Table13458910[[#This Row],[Dev]]/Table13458910[[#This Row],[Mean]]*100</f>
        <v>#DIV/0!</v>
      </c>
      <c r="L197" s="2">
        <f>Table13458910[[#This Row],[Estimated costs 1]]-Table13458910[[#This Row],[Actual cost]]</f>
        <v>0</v>
      </c>
      <c r="M197" s="2" t="e">
        <f>Table13458910[[#This Row],[Diff 1]]/Table13458910[[#This Row],[Actual cost]]*100</f>
        <v>#DIV/0!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</row>
    <row r="198" spans="1:33" hidden="1" x14ac:dyDescent="0.3">
      <c r="A198" t="s">
        <v>218</v>
      </c>
      <c r="B198">
        <v>196</v>
      </c>
      <c r="C198" t="str">
        <f>LEFT(Table13458910[[#This Row],[Contingency id]])</f>
        <v>B</v>
      </c>
      <c r="D198">
        <v>0</v>
      </c>
      <c r="E198" s="1">
        <v>1.02614379084967</v>
      </c>
      <c r="F198">
        <v>314</v>
      </c>
      <c r="G198">
        <v>306</v>
      </c>
      <c r="H198" s="1">
        <v>0</v>
      </c>
      <c r="I198" s="2">
        <f>AVERAGE(Table13458910[[#This Row],[Estimated costs 1]:[Estimated costs 20]])</f>
        <v>0</v>
      </c>
      <c r="J198" s="2">
        <f>_xlfn.STDEV.P(Table13458910[[#This Row],[Estimated costs 1]:[Estimated costs 20]])</f>
        <v>0</v>
      </c>
      <c r="K198" s="2" t="e">
        <f>Table13458910[[#This Row],[Dev]]/Table13458910[[#This Row],[Mean]]*100</f>
        <v>#DIV/0!</v>
      </c>
      <c r="L198" s="2">
        <f>Table13458910[[#This Row],[Estimated costs 1]]-Table13458910[[#This Row],[Actual cost]]</f>
        <v>0</v>
      </c>
      <c r="M198" s="2" t="e">
        <f>Table13458910[[#This Row],[Diff 1]]/Table13458910[[#This Row],[Actual cost]]*100</f>
        <v>#DIV/0!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</row>
    <row r="199" spans="1:33" hidden="1" x14ac:dyDescent="0.3">
      <c r="A199" t="s">
        <v>219</v>
      </c>
      <c r="B199">
        <v>197</v>
      </c>
      <c r="C199" t="str">
        <f>LEFT(Table13458910[[#This Row],[Contingency id]])</f>
        <v>B</v>
      </c>
      <c r="D199">
        <v>0</v>
      </c>
      <c r="E199" s="1">
        <v>1.0051546391752499</v>
      </c>
      <c r="F199">
        <v>195</v>
      </c>
      <c r="G199">
        <v>194</v>
      </c>
      <c r="H199" s="1">
        <v>0</v>
      </c>
      <c r="I199" s="2">
        <f>AVERAGE(Table13458910[[#This Row],[Estimated costs 1]:[Estimated costs 20]])</f>
        <v>0</v>
      </c>
      <c r="J199" s="2">
        <f>_xlfn.STDEV.P(Table13458910[[#This Row],[Estimated costs 1]:[Estimated costs 20]])</f>
        <v>0</v>
      </c>
      <c r="K199" s="2" t="e">
        <f>Table13458910[[#This Row],[Dev]]/Table13458910[[#This Row],[Mean]]*100</f>
        <v>#DIV/0!</v>
      </c>
      <c r="L199" s="2">
        <f>Table13458910[[#This Row],[Estimated costs 1]]-Table13458910[[#This Row],[Actual cost]]</f>
        <v>0</v>
      </c>
      <c r="M199" s="2" t="e">
        <f>Table13458910[[#This Row],[Diff 1]]/Table13458910[[#This Row],[Actual cost]]*100</f>
        <v>#DIV/0!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</row>
    <row r="200" spans="1:33" hidden="1" x14ac:dyDescent="0.3">
      <c r="A200" t="s">
        <v>220</v>
      </c>
      <c r="B200">
        <v>198</v>
      </c>
      <c r="C200" t="str">
        <f>LEFT(Table13458910[[#This Row],[Contingency id]])</f>
        <v>B</v>
      </c>
      <c r="D200">
        <v>0</v>
      </c>
      <c r="E200" s="1">
        <v>1</v>
      </c>
      <c r="F200">
        <v>195</v>
      </c>
      <c r="G200">
        <v>195</v>
      </c>
      <c r="H200" s="1">
        <v>0</v>
      </c>
      <c r="I200" s="2">
        <f>AVERAGE(Table13458910[[#This Row],[Estimated costs 1]:[Estimated costs 20]])</f>
        <v>0</v>
      </c>
      <c r="J200" s="2">
        <f>_xlfn.STDEV.P(Table13458910[[#This Row],[Estimated costs 1]:[Estimated costs 20]])</f>
        <v>0</v>
      </c>
      <c r="K200" s="2" t="e">
        <f>Table13458910[[#This Row],[Dev]]/Table13458910[[#This Row],[Mean]]*100</f>
        <v>#DIV/0!</v>
      </c>
      <c r="L200" s="2">
        <f>Table13458910[[#This Row],[Estimated costs 1]]-Table13458910[[#This Row],[Actual cost]]</f>
        <v>0</v>
      </c>
      <c r="M200" s="2" t="e">
        <f>Table13458910[[#This Row],[Diff 1]]/Table13458910[[#This Row],[Actual cost]]*100</f>
        <v>#DIV/0!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</row>
    <row r="201" spans="1:33" hidden="1" x14ac:dyDescent="0.3">
      <c r="A201" t="s">
        <v>221</v>
      </c>
      <c r="B201">
        <v>199</v>
      </c>
      <c r="C201" t="str">
        <f>LEFT(Table13458910[[#This Row],[Contingency id]])</f>
        <v>B</v>
      </c>
      <c r="D201">
        <v>0</v>
      </c>
      <c r="E201" s="1">
        <v>1.0903522205206699</v>
      </c>
      <c r="F201">
        <v>712</v>
      </c>
      <c r="G201">
        <v>653</v>
      </c>
      <c r="H201" s="1">
        <v>0</v>
      </c>
      <c r="I201" s="2">
        <f>AVERAGE(Table13458910[[#This Row],[Estimated costs 1]:[Estimated costs 20]])</f>
        <v>0</v>
      </c>
      <c r="J201" s="2">
        <f>_xlfn.STDEV.P(Table13458910[[#This Row],[Estimated costs 1]:[Estimated costs 20]])</f>
        <v>0</v>
      </c>
      <c r="K201" s="2" t="e">
        <f>Table13458910[[#This Row],[Dev]]/Table13458910[[#This Row],[Mean]]*100</f>
        <v>#DIV/0!</v>
      </c>
      <c r="L201" s="2">
        <f>Table13458910[[#This Row],[Estimated costs 1]]-Table13458910[[#This Row],[Actual cost]]</f>
        <v>0</v>
      </c>
      <c r="M201" s="2" t="e">
        <f>Table13458910[[#This Row],[Diff 1]]/Table13458910[[#This Row],[Actual cost]]*100</f>
        <v>#DIV/0!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</row>
    <row r="202" spans="1:33" hidden="1" x14ac:dyDescent="0.3">
      <c r="A202" t="s">
        <v>222</v>
      </c>
      <c r="B202">
        <v>200</v>
      </c>
      <c r="C202" t="str">
        <f>LEFT(Table13458910[[#This Row],[Contingency id]])</f>
        <v>B</v>
      </c>
      <c r="D202">
        <v>0</v>
      </c>
      <c r="E202" s="1">
        <v>1.13270637408568</v>
      </c>
      <c r="F202">
        <v>1084</v>
      </c>
      <c r="G202">
        <v>957</v>
      </c>
      <c r="H202" s="1">
        <v>0</v>
      </c>
      <c r="I202" s="2">
        <f>AVERAGE(Table13458910[[#This Row],[Estimated costs 1]:[Estimated costs 20]])</f>
        <v>0</v>
      </c>
      <c r="J202" s="2">
        <f>_xlfn.STDEV.P(Table13458910[[#This Row],[Estimated costs 1]:[Estimated costs 20]])</f>
        <v>0</v>
      </c>
      <c r="K202" s="2" t="e">
        <f>Table13458910[[#This Row],[Dev]]/Table13458910[[#This Row],[Mean]]*100</f>
        <v>#DIV/0!</v>
      </c>
      <c r="L202" s="2">
        <f>Table13458910[[#This Row],[Estimated costs 1]]-Table13458910[[#This Row],[Actual cost]]</f>
        <v>0</v>
      </c>
      <c r="M202" s="2" t="e">
        <f>Table13458910[[#This Row],[Diff 1]]/Table13458910[[#This Row],[Actual cost]]*100</f>
        <v>#DIV/0!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</row>
    <row r="203" spans="1:33" hidden="1" x14ac:dyDescent="0.3">
      <c r="A203" t="s">
        <v>223</v>
      </c>
      <c r="B203">
        <v>201</v>
      </c>
      <c r="C203" t="str">
        <f>LEFT(Table13458910[[#This Row],[Contingency id]])</f>
        <v>B</v>
      </c>
      <c r="D203">
        <v>0</v>
      </c>
      <c r="E203" s="1">
        <v>1.1198347107438</v>
      </c>
      <c r="F203">
        <v>1084</v>
      </c>
      <c r="G203">
        <v>968</v>
      </c>
      <c r="H203" s="1">
        <v>0</v>
      </c>
      <c r="I203" s="2">
        <f>AVERAGE(Table13458910[[#This Row],[Estimated costs 1]:[Estimated costs 20]])</f>
        <v>0</v>
      </c>
      <c r="J203" s="2">
        <f>_xlfn.STDEV.P(Table13458910[[#This Row],[Estimated costs 1]:[Estimated costs 20]])</f>
        <v>0</v>
      </c>
      <c r="K203" s="2" t="e">
        <f>Table13458910[[#This Row],[Dev]]/Table13458910[[#This Row],[Mean]]*100</f>
        <v>#DIV/0!</v>
      </c>
      <c r="L203" s="2">
        <f>Table13458910[[#This Row],[Estimated costs 1]]-Table13458910[[#This Row],[Actual cost]]</f>
        <v>0</v>
      </c>
      <c r="M203" s="2" t="e">
        <f>Table13458910[[#This Row],[Diff 1]]/Table13458910[[#This Row],[Actual cost]]*100</f>
        <v>#DIV/0!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</row>
    <row r="204" spans="1:33" hidden="1" x14ac:dyDescent="0.3">
      <c r="A204" t="s">
        <v>224</v>
      </c>
      <c r="B204">
        <v>202</v>
      </c>
      <c r="C204" t="str">
        <f>LEFT(Table13458910[[#This Row],[Contingency id]])</f>
        <v>B</v>
      </c>
      <c r="D204">
        <v>0</v>
      </c>
      <c r="E204" s="1">
        <v>1.0712979890310701</v>
      </c>
      <c r="F204">
        <v>586</v>
      </c>
      <c r="G204">
        <v>547</v>
      </c>
      <c r="H204" s="1">
        <v>0</v>
      </c>
      <c r="I204" s="2">
        <f>AVERAGE(Table13458910[[#This Row],[Estimated costs 1]:[Estimated costs 20]])</f>
        <v>0</v>
      </c>
      <c r="J204" s="2">
        <f>_xlfn.STDEV.P(Table13458910[[#This Row],[Estimated costs 1]:[Estimated costs 20]])</f>
        <v>0</v>
      </c>
      <c r="K204" s="2" t="e">
        <f>Table13458910[[#This Row],[Dev]]/Table13458910[[#This Row],[Mean]]*100</f>
        <v>#DIV/0!</v>
      </c>
      <c r="L204" s="2">
        <f>Table13458910[[#This Row],[Estimated costs 1]]-Table13458910[[#This Row],[Actual cost]]</f>
        <v>0</v>
      </c>
      <c r="M204" s="2" t="e">
        <f>Table13458910[[#This Row],[Diff 1]]/Table13458910[[#This Row],[Actual cost]]*100</f>
        <v>#DIV/0!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</row>
    <row r="205" spans="1:33" x14ac:dyDescent="0.3">
      <c r="A205" t="s">
        <v>225</v>
      </c>
      <c r="B205">
        <v>203</v>
      </c>
      <c r="C205" t="str">
        <f>LEFT(Table13458910[[#This Row],[Contingency id]])</f>
        <v>C</v>
      </c>
      <c r="D205">
        <v>0</v>
      </c>
      <c r="E205" s="1">
        <v>1.07084019769357</v>
      </c>
      <c r="F205">
        <v>650</v>
      </c>
      <c r="G205">
        <v>607</v>
      </c>
      <c r="H205" s="1">
        <v>0</v>
      </c>
      <c r="I205" s="2">
        <f>AVERAGE(Table13458910[[#This Row],[Estimated costs 1]:[Estimated costs 20]])</f>
        <v>0</v>
      </c>
      <c r="J205" s="2">
        <f>_xlfn.STDEV.P(Table13458910[[#This Row],[Estimated costs 1]:[Estimated costs 20]])</f>
        <v>0</v>
      </c>
      <c r="K205" s="2" t="e">
        <f>Table13458910[[#This Row],[Dev]]/Table13458910[[#This Row],[Mean]]*100</f>
        <v>#DIV/0!</v>
      </c>
      <c r="L205" s="2">
        <f>Table13458910[[#This Row],[Estimated costs 1]]-Table13458910[[#This Row],[Actual cost]]</f>
        <v>0</v>
      </c>
      <c r="M205" s="2" t="e">
        <f>Table13458910[[#This Row],[Diff 1]]/Table13458910[[#This Row],[Actual cost]]*100</f>
        <v>#DIV/0!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</row>
    <row r="206" spans="1:33" x14ac:dyDescent="0.3">
      <c r="A206" t="s">
        <v>226</v>
      </c>
      <c r="B206">
        <v>204</v>
      </c>
      <c r="C206" t="str">
        <f>LEFT(Table13458910[[#This Row],[Contingency id]])</f>
        <v>C</v>
      </c>
      <c r="D206">
        <v>0</v>
      </c>
      <c r="E206" s="1">
        <v>1.0656660412757899</v>
      </c>
      <c r="F206">
        <v>568</v>
      </c>
      <c r="G206">
        <v>533</v>
      </c>
      <c r="H206" s="1">
        <v>0</v>
      </c>
      <c r="I206" s="2">
        <f>AVERAGE(Table13458910[[#This Row],[Estimated costs 1]:[Estimated costs 20]])</f>
        <v>0</v>
      </c>
      <c r="J206" s="2">
        <f>_xlfn.STDEV.P(Table13458910[[#This Row],[Estimated costs 1]:[Estimated costs 20]])</f>
        <v>0</v>
      </c>
      <c r="K206" s="2" t="e">
        <f>Table13458910[[#This Row],[Dev]]/Table13458910[[#This Row],[Mean]]*100</f>
        <v>#DIV/0!</v>
      </c>
      <c r="L206" s="2">
        <f>Table13458910[[#This Row],[Estimated costs 1]]-Table13458910[[#This Row],[Actual cost]]</f>
        <v>0</v>
      </c>
      <c r="M206" s="2" t="e">
        <f>Table13458910[[#This Row],[Diff 1]]/Table13458910[[#This Row],[Actual cost]]*100</f>
        <v>#DIV/0!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</row>
    <row r="207" spans="1:33" x14ac:dyDescent="0.3">
      <c r="A207" t="s">
        <v>227</v>
      </c>
      <c r="B207">
        <v>205</v>
      </c>
      <c r="C207" t="str">
        <f>LEFT(Table13458910[[#This Row],[Contingency id]])</f>
        <v>C</v>
      </c>
      <c r="D207">
        <v>0</v>
      </c>
      <c r="E207" s="1">
        <v>1.0881226053639801</v>
      </c>
      <c r="F207">
        <v>568</v>
      </c>
      <c r="G207">
        <v>522</v>
      </c>
      <c r="H207" s="1">
        <v>0</v>
      </c>
      <c r="I207" s="2">
        <f>AVERAGE(Table13458910[[#This Row],[Estimated costs 1]:[Estimated costs 20]])</f>
        <v>0</v>
      </c>
      <c r="J207" s="2">
        <f>_xlfn.STDEV.P(Table13458910[[#This Row],[Estimated costs 1]:[Estimated costs 20]])</f>
        <v>0</v>
      </c>
      <c r="K207" s="2" t="e">
        <f>Table13458910[[#This Row],[Dev]]/Table13458910[[#This Row],[Mean]]*100</f>
        <v>#DIV/0!</v>
      </c>
      <c r="L207" s="2">
        <f>Table13458910[[#This Row],[Estimated costs 1]]-Table13458910[[#This Row],[Actual cost]]</f>
        <v>0</v>
      </c>
      <c r="M207" s="2" t="e">
        <f>Table13458910[[#This Row],[Diff 1]]/Table13458910[[#This Row],[Actual cost]]*100</f>
        <v>#DIV/0!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</row>
    <row r="208" spans="1:33" x14ac:dyDescent="0.3">
      <c r="A208" t="s">
        <v>228</v>
      </c>
      <c r="B208">
        <v>206</v>
      </c>
      <c r="C208" t="str">
        <f>LEFT(Table13458910[[#This Row],[Contingency id]])</f>
        <v>C</v>
      </c>
      <c r="D208">
        <v>0</v>
      </c>
      <c r="E208" s="1">
        <v>1.0673234811165799</v>
      </c>
      <c r="F208">
        <v>650</v>
      </c>
      <c r="G208">
        <v>609</v>
      </c>
      <c r="H208" s="1">
        <v>0</v>
      </c>
      <c r="I208" s="2">
        <f>AVERAGE(Table13458910[[#This Row],[Estimated costs 1]:[Estimated costs 20]])</f>
        <v>0</v>
      </c>
      <c r="J208" s="2">
        <f>_xlfn.STDEV.P(Table13458910[[#This Row],[Estimated costs 1]:[Estimated costs 20]])</f>
        <v>0</v>
      </c>
      <c r="K208" s="2" t="e">
        <f>Table13458910[[#This Row],[Dev]]/Table13458910[[#This Row],[Mean]]*100</f>
        <v>#DIV/0!</v>
      </c>
      <c r="L208" s="2">
        <f>Table13458910[[#This Row],[Estimated costs 1]]-Table13458910[[#This Row],[Actual cost]]</f>
        <v>0</v>
      </c>
      <c r="M208" s="2" t="e">
        <f>Table13458910[[#This Row],[Diff 1]]/Table13458910[[#This Row],[Actual cost]]*100</f>
        <v>#DIV/0!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</row>
    <row r="209" spans="1:33" x14ac:dyDescent="0.3">
      <c r="A209" t="s">
        <v>229</v>
      </c>
      <c r="B209">
        <v>207</v>
      </c>
      <c r="C209" t="str">
        <f>LEFT(Table13458910[[#This Row],[Contingency id]])</f>
        <v>C</v>
      </c>
      <c r="D209">
        <v>0</v>
      </c>
      <c r="E209" s="1">
        <v>1.1603856266432899</v>
      </c>
      <c r="F209">
        <v>1324</v>
      </c>
      <c r="G209">
        <v>1141</v>
      </c>
      <c r="H209" s="1">
        <v>0</v>
      </c>
      <c r="I209" s="2">
        <f>AVERAGE(Table13458910[[#This Row],[Estimated costs 1]:[Estimated costs 20]])</f>
        <v>0</v>
      </c>
      <c r="J209" s="2">
        <f>_xlfn.STDEV.P(Table13458910[[#This Row],[Estimated costs 1]:[Estimated costs 20]])</f>
        <v>0</v>
      </c>
      <c r="K209" s="2" t="e">
        <f>Table13458910[[#This Row],[Dev]]/Table13458910[[#This Row],[Mean]]*100</f>
        <v>#DIV/0!</v>
      </c>
      <c r="L209" s="2">
        <f>Table13458910[[#This Row],[Estimated costs 1]]-Table13458910[[#This Row],[Actual cost]]</f>
        <v>0</v>
      </c>
      <c r="M209" s="2" t="e">
        <f>Table13458910[[#This Row],[Diff 1]]/Table13458910[[#This Row],[Actual cost]]*100</f>
        <v>#DIV/0!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</row>
    <row r="210" spans="1:33" x14ac:dyDescent="0.3">
      <c r="A210" t="s">
        <v>230</v>
      </c>
      <c r="B210">
        <v>208</v>
      </c>
      <c r="C210" t="str">
        <f>LEFT(Table13458910[[#This Row],[Contingency id]])</f>
        <v>C</v>
      </c>
      <c r="D210">
        <v>0</v>
      </c>
      <c r="E210" s="1">
        <v>1.06639839034205</v>
      </c>
      <c r="F210">
        <v>530</v>
      </c>
      <c r="G210">
        <v>497</v>
      </c>
      <c r="H210" s="1">
        <v>0</v>
      </c>
      <c r="I210" s="2">
        <f>AVERAGE(Table13458910[[#This Row],[Estimated costs 1]:[Estimated costs 20]])</f>
        <v>0</v>
      </c>
      <c r="J210" s="2">
        <f>_xlfn.STDEV.P(Table13458910[[#This Row],[Estimated costs 1]:[Estimated costs 20]])</f>
        <v>0</v>
      </c>
      <c r="K210" s="2" t="e">
        <f>Table13458910[[#This Row],[Dev]]/Table13458910[[#This Row],[Mean]]*100</f>
        <v>#DIV/0!</v>
      </c>
      <c r="L210" s="2">
        <f>Table13458910[[#This Row],[Estimated costs 1]]-Table13458910[[#This Row],[Actual cost]]</f>
        <v>0</v>
      </c>
      <c r="M210" s="2" t="e">
        <f>Table13458910[[#This Row],[Diff 1]]/Table13458910[[#This Row],[Actual cost]]*100</f>
        <v>#DIV/0!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</row>
    <row r="211" spans="1:33" x14ac:dyDescent="0.3">
      <c r="A211" t="s">
        <v>231</v>
      </c>
      <c r="B211">
        <v>209</v>
      </c>
      <c r="C211" t="str">
        <f>LEFT(Table13458910[[#This Row],[Contingency id]])</f>
        <v>C</v>
      </c>
      <c r="D211">
        <v>0</v>
      </c>
      <c r="E211" s="1">
        <v>1.02553191489361</v>
      </c>
      <c r="F211">
        <v>241</v>
      </c>
      <c r="G211">
        <v>235</v>
      </c>
      <c r="H211" s="1">
        <v>0</v>
      </c>
      <c r="I211" s="2">
        <f>AVERAGE(Table13458910[[#This Row],[Estimated costs 1]:[Estimated costs 20]])</f>
        <v>0</v>
      </c>
      <c r="J211" s="2">
        <f>_xlfn.STDEV.P(Table13458910[[#This Row],[Estimated costs 1]:[Estimated costs 20]])</f>
        <v>0</v>
      </c>
      <c r="K211" s="2" t="e">
        <f>Table13458910[[#This Row],[Dev]]/Table13458910[[#This Row],[Mean]]*100</f>
        <v>#DIV/0!</v>
      </c>
      <c r="L211" s="2">
        <f>Table13458910[[#This Row],[Estimated costs 1]]-Table13458910[[#This Row],[Actual cost]]</f>
        <v>0</v>
      </c>
      <c r="M211" s="2" t="e">
        <f>Table13458910[[#This Row],[Diff 1]]/Table13458910[[#This Row],[Actual cost]]*100</f>
        <v>#DIV/0!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</row>
    <row r="212" spans="1:33" x14ac:dyDescent="0.3">
      <c r="A212" t="s">
        <v>232</v>
      </c>
      <c r="B212">
        <v>210</v>
      </c>
      <c r="C212" t="str">
        <f>LEFT(Table13458910[[#This Row],[Contingency id]])</f>
        <v>C</v>
      </c>
      <c r="D212">
        <v>0</v>
      </c>
      <c r="E212" s="1">
        <v>1.0168776371307999</v>
      </c>
      <c r="F212">
        <v>241</v>
      </c>
      <c r="G212">
        <v>237</v>
      </c>
      <c r="H212" s="1">
        <v>0</v>
      </c>
      <c r="I212" s="2">
        <f>AVERAGE(Table13458910[[#This Row],[Estimated costs 1]:[Estimated costs 20]])</f>
        <v>0</v>
      </c>
      <c r="J212" s="2">
        <f>_xlfn.STDEV.P(Table13458910[[#This Row],[Estimated costs 1]:[Estimated costs 20]])</f>
        <v>0</v>
      </c>
      <c r="K212" s="2" t="e">
        <f>Table13458910[[#This Row],[Dev]]/Table13458910[[#This Row],[Mean]]*100</f>
        <v>#DIV/0!</v>
      </c>
      <c r="L212" s="2">
        <f>Table13458910[[#This Row],[Estimated costs 1]]-Table13458910[[#This Row],[Actual cost]]</f>
        <v>0</v>
      </c>
      <c r="M212" s="2" t="e">
        <f>Table13458910[[#This Row],[Diff 1]]/Table13458910[[#This Row],[Actual cost]]*100</f>
        <v>#DIV/0!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</row>
    <row r="213" spans="1:33" x14ac:dyDescent="0.3">
      <c r="A213" t="s">
        <v>233</v>
      </c>
      <c r="B213">
        <v>211</v>
      </c>
      <c r="C213" t="str">
        <f>LEFT(Table13458910[[#This Row],[Contingency id]])</f>
        <v>C</v>
      </c>
      <c r="D213">
        <v>0</v>
      </c>
      <c r="E213" s="1">
        <v>1.1547721410146099</v>
      </c>
      <c r="F213">
        <v>1343</v>
      </c>
      <c r="G213">
        <v>1163</v>
      </c>
      <c r="H213" s="1">
        <v>0</v>
      </c>
      <c r="I213" s="2">
        <f>AVERAGE(Table13458910[[#This Row],[Estimated costs 1]:[Estimated costs 20]])</f>
        <v>0</v>
      </c>
      <c r="J213" s="2">
        <f>_xlfn.STDEV.P(Table13458910[[#This Row],[Estimated costs 1]:[Estimated costs 20]])</f>
        <v>0</v>
      </c>
      <c r="K213" s="2" t="e">
        <f>Table13458910[[#This Row],[Dev]]/Table13458910[[#This Row],[Mean]]*100</f>
        <v>#DIV/0!</v>
      </c>
      <c r="L213" s="2">
        <f>Table13458910[[#This Row],[Estimated costs 1]]-Table13458910[[#This Row],[Actual cost]]</f>
        <v>0</v>
      </c>
      <c r="M213" s="2" t="e">
        <f>Table13458910[[#This Row],[Diff 1]]/Table13458910[[#This Row],[Actual cost]]*100</f>
        <v>#DIV/0!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</row>
    <row r="214" spans="1:33" x14ac:dyDescent="0.3">
      <c r="A214" t="s">
        <v>234</v>
      </c>
      <c r="B214">
        <v>212</v>
      </c>
      <c r="C214" t="str">
        <f>LEFT(Table13458910[[#This Row],[Contingency id]])</f>
        <v>C</v>
      </c>
      <c r="D214">
        <v>0</v>
      </c>
      <c r="E214" s="1">
        <v>1.15180102915951</v>
      </c>
      <c r="F214">
        <v>1343</v>
      </c>
      <c r="G214">
        <v>1166</v>
      </c>
      <c r="H214" s="1">
        <v>0</v>
      </c>
      <c r="I214" s="2">
        <f>AVERAGE(Table13458910[[#This Row],[Estimated costs 1]:[Estimated costs 20]])</f>
        <v>0</v>
      </c>
      <c r="J214" s="2">
        <f>_xlfn.STDEV.P(Table13458910[[#This Row],[Estimated costs 1]:[Estimated costs 20]])</f>
        <v>0</v>
      </c>
      <c r="K214" s="2" t="e">
        <f>Table13458910[[#This Row],[Dev]]/Table13458910[[#This Row],[Mean]]*100</f>
        <v>#DIV/0!</v>
      </c>
      <c r="L214" s="2">
        <f>Table13458910[[#This Row],[Estimated costs 1]]-Table13458910[[#This Row],[Actual cost]]</f>
        <v>0</v>
      </c>
      <c r="M214" s="2" t="e">
        <f>Table13458910[[#This Row],[Diff 1]]/Table13458910[[#This Row],[Actual cost]]*100</f>
        <v>#DIV/0!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</row>
    <row r="215" spans="1:33" x14ac:dyDescent="0.3">
      <c r="A215" t="s">
        <v>235</v>
      </c>
      <c r="B215">
        <v>213</v>
      </c>
      <c r="C215" t="str">
        <f>LEFT(Table13458910[[#This Row],[Contingency id]])</f>
        <v>C</v>
      </c>
      <c r="D215">
        <v>0</v>
      </c>
      <c r="E215" s="1">
        <v>1.0820668693009099</v>
      </c>
      <c r="F215">
        <v>712</v>
      </c>
      <c r="G215">
        <v>658</v>
      </c>
      <c r="H215" s="1">
        <v>0</v>
      </c>
      <c r="I215" s="2">
        <f>AVERAGE(Table13458910[[#This Row],[Estimated costs 1]:[Estimated costs 20]])</f>
        <v>0</v>
      </c>
      <c r="J215" s="2">
        <f>_xlfn.STDEV.P(Table13458910[[#This Row],[Estimated costs 1]:[Estimated costs 20]])</f>
        <v>0</v>
      </c>
      <c r="K215" s="2" t="e">
        <f>Table13458910[[#This Row],[Dev]]/Table13458910[[#This Row],[Mean]]*100</f>
        <v>#DIV/0!</v>
      </c>
      <c r="L215" s="2">
        <f>Table13458910[[#This Row],[Estimated costs 1]]-Table13458910[[#This Row],[Actual cost]]</f>
        <v>0</v>
      </c>
      <c r="M215" s="2" t="e">
        <f>Table13458910[[#This Row],[Diff 1]]/Table13458910[[#This Row],[Actual cost]]*100</f>
        <v>#DIV/0!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</row>
    <row r="216" spans="1:33" x14ac:dyDescent="0.3">
      <c r="A216" t="s">
        <v>236</v>
      </c>
      <c r="B216">
        <v>214</v>
      </c>
      <c r="C216" t="str">
        <f>LEFT(Table13458910[[#This Row],[Contingency id]])</f>
        <v>C</v>
      </c>
      <c r="D216">
        <v>0</v>
      </c>
      <c r="E216" s="1">
        <v>1.07878787878787</v>
      </c>
      <c r="F216">
        <v>712</v>
      </c>
      <c r="G216">
        <v>660</v>
      </c>
      <c r="H216" s="1">
        <v>0</v>
      </c>
      <c r="I216" s="2">
        <f>AVERAGE(Table13458910[[#This Row],[Estimated costs 1]:[Estimated costs 20]])</f>
        <v>0</v>
      </c>
      <c r="J216" s="2">
        <f>_xlfn.STDEV.P(Table13458910[[#This Row],[Estimated costs 1]:[Estimated costs 20]])</f>
        <v>0</v>
      </c>
      <c r="K216" s="2" t="e">
        <f>Table13458910[[#This Row],[Dev]]/Table13458910[[#This Row],[Mean]]*100</f>
        <v>#DIV/0!</v>
      </c>
      <c r="L216" s="2">
        <f>Table13458910[[#This Row],[Estimated costs 1]]-Table13458910[[#This Row],[Actual cost]]</f>
        <v>0</v>
      </c>
      <c r="M216" s="2" t="e">
        <f>Table13458910[[#This Row],[Diff 1]]/Table13458910[[#This Row],[Actual cost]]*100</f>
        <v>#DIV/0!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</row>
    <row r="217" spans="1:33" x14ac:dyDescent="0.3">
      <c r="A217" t="s">
        <v>237</v>
      </c>
      <c r="B217">
        <v>215</v>
      </c>
      <c r="C217" t="str">
        <f>LEFT(Table13458910[[#This Row],[Contingency id]])</f>
        <v>C</v>
      </c>
      <c r="D217">
        <v>0</v>
      </c>
      <c r="E217" s="1">
        <v>1.03834808259587</v>
      </c>
      <c r="F217">
        <v>352</v>
      </c>
      <c r="G217">
        <v>339</v>
      </c>
      <c r="H217" s="1">
        <v>0</v>
      </c>
      <c r="I217" s="2">
        <f>AVERAGE(Table13458910[[#This Row],[Estimated costs 1]:[Estimated costs 20]])</f>
        <v>0</v>
      </c>
      <c r="J217" s="2">
        <f>_xlfn.STDEV.P(Table13458910[[#This Row],[Estimated costs 1]:[Estimated costs 20]])</f>
        <v>0</v>
      </c>
      <c r="K217" s="2" t="e">
        <f>Table13458910[[#This Row],[Dev]]/Table13458910[[#This Row],[Mean]]*100</f>
        <v>#DIV/0!</v>
      </c>
      <c r="L217" s="2">
        <f>Table13458910[[#This Row],[Estimated costs 1]]-Table13458910[[#This Row],[Actual cost]]</f>
        <v>0</v>
      </c>
      <c r="M217" s="2" t="e">
        <f>Table13458910[[#This Row],[Diff 1]]/Table13458910[[#This Row],[Actual cost]]*100</f>
        <v>#DIV/0!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</row>
    <row r="218" spans="1:33" x14ac:dyDescent="0.3">
      <c r="A218" t="s">
        <v>238</v>
      </c>
      <c r="B218">
        <v>216</v>
      </c>
      <c r="C218" t="str">
        <f>LEFT(Table13458910[[#This Row],[Contingency id]])</f>
        <v>C</v>
      </c>
      <c r="D218">
        <v>0</v>
      </c>
      <c r="E218" s="1">
        <v>1.0414201183431899</v>
      </c>
      <c r="F218">
        <v>352</v>
      </c>
      <c r="G218">
        <v>338</v>
      </c>
      <c r="H218" s="1">
        <v>0</v>
      </c>
      <c r="I218" s="2">
        <f>AVERAGE(Table13458910[[#This Row],[Estimated costs 1]:[Estimated costs 20]])</f>
        <v>0</v>
      </c>
      <c r="J218" s="2">
        <f>_xlfn.STDEV.P(Table13458910[[#This Row],[Estimated costs 1]:[Estimated costs 20]])</f>
        <v>0</v>
      </c>
      <c r="K218" s="2" t="e">
        <f>Table13458910[[#This Row],[Dev]]/Table13458910[[#This Row],[Mean]]*100</f>
        <v>#DIV/0!</v>
      </c>
      <c r="L218" s="2">
        <f>Table13458910[[#This Row],[Estimated costs 1]]-Table13458910[[#This Row],[Actual cost]]</f>
        <v>0</v>
      </c>
      <c r="M218" s="2" t="e">
        <f>Table13458910[[#This Row],[Diff 1]]/Table13458910[[#This Row],[Actual cost]]*100</f>
        <v>#DIV/0!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</row>
    <row r="219" spans="1:33" x14ac:dyDescent="0.3">
      <c r="A219" t="s">
        <v>239</v>
      </c>
      <c r="B219">
        <v>217</v>
      </c>
      <c r="C219" t="str">
        <f>LEFT(Table13458910[[#This Row],[Contingency id]])</f>
        <v>C</v>
      </c>
      <c r="D219">
        <v>0</v>
      </c>
      <c r="E219" s="1">
        <v>1.0194805194805101</v>
      </c>
      <c r="F219">
        <v>314</v>
      </c>
      <c r="G219">
        <v>308</v>
      </c>
      <c r="H219" s="1">
        <v>0</v>
      </c>
      <c r="I219" s="2">
        <f>AVERAGE(Table13458910[[#This Row],[Estimated costs 1]:[Estimated costs 20]])</f>
        <v>0</v>
      </c>
      <c r="J219" s="2">
        <f>_xlfn.STDEV.P(Table13458910[[#This Row],[Estimated costs 1]:[Estimated costs 20]])</f>
        <v>0</v>
      </c>
      <c r="K219" s="2" t="e">
        <f>Table13458910[[#This Row],[Dev]]/Table13458910[[#This Row],[Mean]]*100</f>
        <v>#DIV/0!</v>
      </c>
      <c r="L219" s="2">
        <f>Table13458910[[#This Row],[Estimated costs 1]]-Table13458910[[#This Row],[Actual cost]]</f>
        <v>0</v>
      </c>
      <c r="M219" s="2" t="e">
        <f>Table13458910[[#This Row],[Diff 1]]/Table13458910[[#This Row],[Actual cost]]*100</f>
        <v>#DIV/0!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</row>
    <row r="220" spans="1:33" x14ac:dyDescent="0.3">
      <c r="A220" t="s">
        <v>240</v>
      </c>
      <c r="B220">
        <v>218</v>
      </c>
      <c r="C220" t="str">
        <f>LEFT(Table13458910[[#This Row],[Contingency id]])</f>
        <v>C</v>
      </c>
      <c r="D220">
        <v>0</v>
      </c>
      <c r="E220" s="1">
        <v>1.0194805194805101</v>
      </c>
      <c r="F220">
        <v>314</v>
      </c>
      <c r="G220">
        <v>308</v>
      </c>
      <c r="H220" s="1">
        <v>0</v>
      </c>
      <c r="I220" s="2">
        <f>AVERAGE(Table13458910[[#This Row],[Estimated costs 1]:[Estimated costs 20]])</f>
        <v>0</v>
      </c>
      <c r="J220" s="2">
        <f>_xlfn.STDEV.P(Table13458910[[#This Row],[Estimated costs 1]:[Estimated costs 20]])</f>
        <v>0</v>
      </c>
      <c r="K220" s="2" t="e">
        <f>Table13458910[[#This Row],[Dev]]/Table13458910[[#This Row],[Mean]]*100</f>
        <v>#DIV/0!</v>
      </c>
      <c r="L220" s="2">
        <f>Table13458910[[#This Row],[Estimated costs 1]]-Table13458910[[#This Row],[Actual cost]]</f>
        <v>0</v>
      </c>
      <c r="M220" s="2" t="e">
        <f>Table13458910[[#This Row],[Diff 1]]/Table13458910[[#This Row],[Actual cost]]*100</f>
        <v>#DIV/0!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</row>
    <row r="221" spans="1:33" x14ac:dyDescent="0.3">
      <c r="A221" t="s">
        <v>241</v>
      </c>
      <c r="B221">
        <v>219</v>
      </c>
      <c r="C221" t="str">
        <f>LEFT(Table13458910[[#This Row],[Contingency id]])</f>
        <v>C</v>
      </c>
      <c r="D221">
        <v>0</v>
      </c>
      <c r="E221" s="1">
        <v>1.0263157894736801</v>
      </c>
      <c r="F221">
        <v>195</v>
      </c>
      <c r="G221">
        <v>190</v>
      </c>
      <c r="H221" s="1">
        <v>0</v>
      </c>
      <c r="I221" s="2">
        <f>AVERAGE(Table13458910[[#This Row],[Estimated costs 1]:[Estimated costs 20]])</f>
        <v>0</v>
      </c>
      <c r="J221" s="2">
        <f>_xlfn.STDEV.P(Table13458910[[#This Row],[Estimated costs 1]:[Estimated costs 20]])</f>
        <v>0</v>
      </c>
      <c r="K221" s="2" t="e">
        <f>Table13458910[[#This Row],[Dev]]/Table13458910[[#This Row],[Mean]]*100</f>
        <v>#DIV/0!</v>
      </c>
      <c r="L221" s="2">
        <f>Table13458910[[#This Row],[Estimated costs 1]]-Table13458910[[#This Row],[Actual cost]]</f>
        <v>0</v>
      </c>
      <c r="M221" s="2" t="e">
        <f>Table13458910[[#This Row],[Diff 1]]/Table13458910[[#This Row],[Actual cost]]*100</f>
        <v>#DIV/0!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</row>
    <row r="222" spans="1:33" x14ac:dyDescent="0.3">
      <c r="A222" t="s">
        <v>242</v>
      </c>
      <c r="B222">
        <v>220</v>
      </c>
      <c r="C222" t="str">
        <f>LEFT(Table13458910[[#This Row],[Contingency id]])</f>
        <v>C</v>
      </c>
      <c r="D222">
        <v>0</v>
      </c>
      <c r="E222" s="1">
        <v>1.015625</v>
      </c>
      <c r="F222">
        <v>195</v>
      </c>
      <c r="G222">
        <v>192</v>
      </c>
      <c r="H222" s="1">
        <v>0</v>
      </c>
      <c r="I222" s="2">
        <f>AVERAGE(Table13458910[[#This Row],[Estimated costs 1]:[Estimated costs 20]])</f>
        <v>0</v>
      </c>
      <c r="J222" s="2">
        <f>_xlfn.STDEV.P(Table13458910[[#This Row],[Estimated costs 1]:[Estimated costs 20]])</f>
        <v>0</v>
      </c>
      <c r="K222" s="2" t="e">
        <f>Table13458910[[#This Row],[Dev]]/Table13458910[[#This Row],[Mean]]*100</f>
        <v>#DIV/0!</v>
      </c>
      <c r="L222" s="2">
        <f>Table13458910[[#This Row],[Estimated costs 1]]-Table13458910[[#This Row],[Actual cost]]</f>
        <v>0</v>
      </c>
      <c r="M222" s="2" t="e">
        <f>Table13458910[[#This Row],[Diff 1]]/Table13458910[[#This Row],[Actual cost]]*100</f>
        <v>#DIV/0!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</row>
    <row r="223" spans="1:33" x14ac:dyDescent="0.3">
      <c r="A223" t="s">
        <v>243</v>
      </c>
      <c r="B223">
        <v>221</v>
      </c>
      <c r="C223" t="str">
        <f>LEFT(Table13458910[[#This Row],[Contingency id]])</f>
        <v>C</v>
      </c>
      <c r="D223">
        <v>0</v>
      </c>
      <c r="E223" s="1">
        <v>1.1781045751633901</v>
      </c>
      <c r="F223">
        <v>1442</v>
      </c>
      <c r="G223">
        <v>1224</v>
      </c>
      <c r="H223" s="1">
        <v>0</v>
      </c>
      <c r="I223" s="2">
        <f>AVERAGE(Table13458910[[#This Row],[Estimated costs 1]:[Estimated costs 20]])</f>
        <v>0</v>
      </c>
      <c r="J223" s="2">
        <f>_xlfn.STDEV.P(Table13458910[[#This Row],[Estimated costs 1]:[Estimated costs 20]])</f>
        <v>0</v>
      </c>
      <c r="K223" s="2" t="e">
        <f>Table13458910[[#This Row],[Dev]]/Table13458910[[#This Row],[Mean]]*100</f>
        <v>#DIV/0!</v>
      </c>
      <c r="L223" s="2">
        <f>Table13458910[[#This Row],[Estimated costs 1]]-Table13458910[[#This Row],[Actual cost]]</f>
        <v>0</v>
      </c>
      <c r="M223" s="2" t="e">
        <f>Table13458910[[#This Row],[Diff 1]]/Table13458910[[#This Row],[Actual cost]]*100</f>
        <v>#DIV/0!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</row>
    <row r="224" spans="1:33" x14ac:dyDescent="0.3">
      <c r="A224" t="s">
        <v>244</v>
      </c>
      <c r="B224">
        <v>222</v>
      </c>
      <c r="C224" t="str">
        <f>LEFT(Table13458910[[#This Row],[Contingency id]])</f>
        <v>C</v>
      </c>
      <c r="D224">
        <v>0</v>
      </c>
      <c r="E224" s="1">
        <v>1.1734527687296401</v>
      </c>
      <c r="F224">
        <v>1441</v>
      </c>
      <c r="G224">
        <v>1228</v>
      </c>
      <c r="H224" s="1">
        <v>0</v>
      </c>
      <c r="I224" s="2">
        <f>AVERAGE(Table13458910[[#This Row],[Estimated costs 1]:[Estimated costs 20]])</f>
        <v>0</v>
      </c>
      <c r="J224" s="2">
        <f>_xlfn.STDEV.P(Table13458910[[#This Row],[Estimated costs 1]:[Estimated costs 20]])</f>
        <v>0</v>
      </c>
      <c r="K224" s="2" t="e">
        <f>Table13458910[[#This Row],[Dev]]/Table13458910[[#This Row],[Mean]]*100</f>
        <v>#DIV/0!</v>
      </c>
      <c r="L224" s="2">
        <f>Table13458910[[#This Row],[Estimated costs 1]]-Table13458910[[#This Row],[Actual cost]]</f>
        <v>0</v>
      </c>
      <c r="M224" s="2" t="e">
        <f>Table13458910[[#This Row],[Diff 1]]/Table13458910[[#This Row],[Actual cost]]*100</f>
        <v>#DIV/0!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</row>
    <row r="225" spans="1:33" x14ac:dyDescent="0.3">
      <c r="A225" t="s">
        <v>245</v>
      </c>
      <c r="B225">
        <v>223</v>
      </c>
      <c r="C225" t="str">
        <f>LEFT(Table13458910[[#This Row],[Contingency id]])</f>
        <v>C</v>
      </c>
      <c r="D225">
        <v>0</v>
      </c>
      <c r="E225" s="1">
        <v>1.0886850152905101</v>
      </c>
      <c r="F225">
        <v>712</v>
      </c>
      <c r="G225">
        <v>654</v>
      </c>
      <c r="H225" s="1">
        <v>0</v>
      </c>
      <c r="I225" s="2">
        <f>AVERAGE(Table13458910[[#This Row],[Estimated costs 1]:[Estimated costs 20]])</f>
        <v>0</v>
      </c>
      <c r="J225" s="2">
        <f>_xlfn.STDEV.P(Table13458910[[#This Row],[Estimated costs 1]:[Estimated costs 20]])</f>
        <v>0</v>
      </c>
      <c r="K225" s="2" t="e">
        <f>Table13458910[[#This Row],[Dev]]/Table13458910[[#This Row],[Mean]]*100</f>
        <v>#DIV/0!</v>
      </c>
      <c r="L225" s="2">
        <f>Table13458910[[#This Row],[Estimated costs 1]]-Table13458910[[#This Row],[Actual cost]]</f>
        <v>0</v>
      </c>
      <c r="M225" s="2" t="e">
        <f>Table13458910[[#This Row],[Diff 1]]/Table13458910[[#This Row],[Actual cost]]*100</f>
        <v>#DIV/0!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</row>
    <row r="226" spans="1:33" x14ac:dyDescent="0.3">
      <c r="A226" t="s">
        <v>246</v>
      </c>
      <c r="B226">
        <v>224</v>
      </c>
      <c r="C226" t="str">
        <f>LEFT(Table13458910[[#This Row],[Contingency id]])</f>
        <v>C</v>
      </c>
      <c r="D226">
        <v>0</v>
      </c>
      <c r="E226" s="1">
        <v>1.0755287009063399</v>
      </c>
      <c r="F226">
        <v>712</v>
      </c>
      <c r="G226">
        <v>662</v>
      </c>
      <c r="H226" s="1">
        <v>0</v>
      </c>
      <c r="I226" s="2">
        <f>AVERAGE(Table13458910[[#This Row],[Estimated costs 1]:[Estimated costs 20]])</f>
        <v>0</v>
      </c>
      <c r="J226" s="2">
        <f>_xlfn.STDEV.P(Table13458910[[#This Row],[Estimated costs 1]:[Estimated costs 20]])</f>
        <v>0</v>
      </c>
      <c r="K226" s="2" t="e">
        <f>Table13458910[[#This Row],[Dev]]/Table13458910[[#This Row],[Mean]]*100</f>
        <v>#DIV/0!</v>
      </c>
      <c r="L226" s="2">
        <f>Table13458910[[#This Row],[Estimated costs 1]]-Table13458910[[#This Row],[Actual cost]]</f>
        <v>0</v>
      </c>
      <c r="M226" s="2" t="e">
        <f>Table13458910[[#This Row],[Diff 1]]/Table13458910[[#This Row],[Actual cost]]*100</f>
        <v>#DIV/0!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</row>
    <row r="227" spans="1:33" x14ac:dyDescent="0.3">
      <c r="A227" t="s">
        <v>247</v>
      </c>
      <c r="B227">
        <v>225</v>
      </c>
      <c r="C227" t="str">
        <f>LEFT(Table13458910[[#This Row],[Contingency id]])</f>
        <v>C</v>
      </c>
      <c r="D227">
        <v>0</v>
      </c>
      <c r="E227" s="1">
        <v>1.1049949031600399</v>
      </c>
      <c r="F227">
        <v>1084</v>
      </c>
      <c r="G227">
        <v>981</v>
      </c>
      <c r="H227" s="1">
        <v>0</v>
      </c>
      <c r="I227" s="2">
        <f>AVERAGE(Table13458910[[#This Row],[Estimated costs 1]:[Estimated costs 20]])</f>
        <v>0</v>
      </c>
      <c r="J227" s="2">
        <f>_xlfn.STDEV.P(Table13458910[[#This Row],[Estimated costs 1]:[Estimated costs 20]])</f>
        <v>0</v>
      </c>
      <c r="K227" s="2" t="e">
        <f>Table13458910[[#This Row],[Dev]]/Table13458910[[#This Row],[Mean]]*100</f>
        <v>#DIV/0!</v>
      </c>
      <c r="L227" s="2">
        <f>Table13458910[[#This Row],[Estimated costs 1]]-Table13458910[[#This Row],[Actual cost]]</f>
        <v>0</v>
      </c>
      <c r="M227" s="2" t="e">
        <f>Table13458910[[#This Row],[Diff 1]]/Table13458910[[#This Row],[Actual cost]]*100</f>
        <v>#DIV/0!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</row>
    <row r="228" spans="1:33" x14ac:dyDescent="0.3">
      <c r="A228" t="s">
        <v>248</v>
      </c>
      <c r="B228">
        <v>226</v>
      </c>
      <c r="C228" t="str">
        <f>LEFT(Table13458910[[#This Row],[Contingency id]])</f>
        <v>C</v>
      </c>
      <c r="D228">
        <v>0</v>
      </c>
      <c r="E228" s="1">
        <v>1.1268191268191201</v>
      </c>
      <c r="F228">
        <v>1084</v>
      </c>
      <c r="G228">
        <v>962</v>
      </c>
      <c r="H228" s="1">
        <v>0</v>
      </c>
      <c r="I228" s="2">
        <f>AVERAGE(Table13458910[[#This Row],[Estimated costs 1]:[Estimated costs 20]])</f>
        <v>0</v>
      </c>
      <c r="J228" s="2">
        <f>_xlfn.STDEV.P(Table13458910[[#This Row],[Estimated costs 1]:[Estimated costs 20]])</f>
        <v>0</v>
      </c>
      <c r="K228" s="2" t="e">
        <f>Table13458910[[#This Row],[Dev]]/Table13458910[[#This Row],[Mean]]*100</f>
        <v>#DIV/0!</v>
      </c>
      <c r="L228" s="2">
        <f>Table13458910[[#This Row],[Estimated costs 1]]-Table13458910[[#This Row],[Actual cost]]</f>
        <v>0</v>
      </c>
      <c r="M228" s="2" t="e">
        <f>Table13458910[[#This Row],[Diff 1]]/Table13458910[[#This Row],[Actual cost]]*100</f>
        <v>#DIV/0!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</row>
    <row r="229" spans="1:33" x14ac:dyDescent="0.3">
      <c r="A229" t="s">
        <v>249</v>
      </c>
      <c r="B229">
        <v>227</v>
      </c>
      <c r="C229" t="str">
        <f>LEFT(Table13458910[[#This Row],[Contingency id]])</f>
        <v>C</v>
      </c>
      <c r="D229">
        <v>0</v>
      </c>
      <c r="E229" s="1">
        <v>1.0596745027124701</v>
      </c>
      <c r="F229">
        <v>586</v>
      </c>
      <c r="G229">
        <v>553</v>
      </c>
      <c r="H229" s="1">
        <v>0</v>
      </c>
      <c r="I229" s="2">
        <f>AVERAGE(Table13458910[[#This Row],[Estimated costs 1]:[Estimated costs 20]])</f>
        <v>0</v>
      </c>
      <c r="J229" s="2">
        <f>_xlfn.STDEV.P(Table13458910[[#This Row],[Estimated costs 1]:[Estimated costs 20]])</f>
        <v>0</v>
      </c>
      <c r="K229" s="2" t="e">
        <f>Table13458910[[#This Row],[Dev]]/Table13458910[[#This Row],[Mean]]*100</f>
        <v>#DIV/0!</v>
      </c>
      <c r="L229" s="2">
        <f>Table13458910[[#This Row],[Estimated costs 1]]-Table13458910[[#This Row],[Actual cost]]</f>
        <v>0</v>
      </c>
      <c r="M229" s="2" t="e">
        <f>Table13458910[[#This Row],[Diff 1]]/Table13458910[[#This Row],[Actual cost]]*100</f>
        <v>#DIV/0!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</row>
    <row r="230" spans="1:33" x14ac:dyDescent="0.3">
      <c r="A230" t="s">
        <v>250</v>
      </c>
      <c r="B230">
        <v>228</v>
      </c>
      <c r="C230" t="str">
        <f>LEFT(Table13458910[[#This Row],[Contingency id]])</f>
        <v>C</v>
      </c>
      <c r="D230">
        <v>0</v>
      </c>
      <c r="E230" s="1">
        <v>1.0635208711433699</v>
      </c>
      <c r="F230">
        <v>586</v>
      </c>
      <c r="G230">
        <v>551</v>
      </c>
      <c r="H230" s="1">
        <v>0</v>
      </c>
      <c r="I230" s="2">
        <f>AVERAGE(Table13458910[[#This Row],[Estimated costs 1]:[Estimated costs 20]])</f>
        <v>0</v>
      </c>
      <c r="J230" s="2">
        <f>_xlfn.STDEV.P(Table13458910[[#This Row],[Estimated costs 1]:[Estimated costs 20]])</f>
        <v>0</v>
      </c>
      <c r="K230" s="2" t="e">
        <f>Table13458910[[#This Row],[Dev]]/Table13458910[[#This Row],[Mean]]*100</f>
        <v>#DIV/0!</v>
      </c>
      <c r="L230" s="2">
        <f>Table13458910[[#This Row],[Estimated costs 1]]-Table13458910[[#This Row],[Actual cost]]</f>
        <v>0</v>
      </c>
      <c r="M230" s="2" t="e">
        <f>Table13458910[[#This Row],[Diff 1]]/Table13458910[[#This Row],[Actual cost]]*100</f>
        <v>#DIV/0!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</row>
    <row r="231" spans="1:33" x14ac:dyDescent="0.3">
      <c r="A231" t="s">
        <v>251</v>
      </c>
      <c r="B231">
        <v>229</v>
      </c>
      <c r="C231" t="str">
        <f>LEFT(Table13458910[[#This Row],[Contingency id]])</f>
        <v>C</v>
      </c>
      <c r="D231">
        <v>0</v>
      </c>
      <c r="E231" s="1">
        <v>1.1015531660692901</v>
      </c>
      <c r="F231">
        <v>922</v>
      </c>
      <c r="G231">
        <v>837</v>
      </c>
      <c r="H231" s="1">
        <v>0</v>
      </c>
      <c r="I231" s="2">
        <f>AVERAGE(Table13458910[[#This Row],[Estimated costs 1]:[Estimated costs 20]])</f>
        <v>0</v>
      </c>
      <c r="J231" s="2">
        <f>_xlfn.STDEV.P(Table13458910[[#This Row],[Estimated costs 1]:[Estimated costs 20]])</f>
        <v>0</v>
      </c>
      <c r="K231" s="2" t="e">
        <f>Table13458910[[#This Row],[Dev]]/Table13458910[[#This Row],[Mean]]*100</f>
        <v>#DIV/0!</v>
      </c>
      <c r="L231" s="2">
        <f>Table13458910[[#This Row],[Estimated costs 1]]-Table13458910[[#This Row],[Actual cost]]</f>
        <v>0</v>
      </c>
      <c r="M231" s="2" t="e">
        <f>Table13458910[[#This Row],[Diff 1]]/Table13458910[[#This Row],[Actual cost]]*100</f>
        <v>#DIV/0!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</row>
    <row r="232" spans="1:33" x14ac:dyDescent="0.3">
      <c r="A232" t="s">
        <v>252</v>
      </c>
      <c r="B232">
        <v>230</v>
      </c>
      <c r="C232" t="str">
        <f>LEFT(Table13458910[[#This Row],[Contingency id]])</f>
        <v>C</v>
      </c>
      <c r="D232">
        <v>0</v>
      </c>
      <c r="E232" s="1">
        <v>1.1312883435582799</v>
      </c>
      <c r="F232">
        <v>922</v>
      </c>
      <c r="G232">
        <v>815</v>
      </c>
      <c r="H232" s="1">
        <v>0</v>
      </c>
      <c r="I232" s="2">
        <f>AVERAGE(Table13458910[[#This Row],[Estimated costs 1]:[Estimated costs 20]])</f>
        <v>0</v>
      </c>
      <c r="J232" s="2">
        <f>_xlfn.STDEV.P(Table13458910[[#This Row],[Estimated costs 1]:[Estimated costs 20]])</f>
        <v>0</v>
      </c>
      <c r="K232" s="2" t="e">
        <f>Table13458910[[#This Row],[Dev]]/Table13458910[[#This Row],[Mean]]*100</f>
        <v>#DIV/0!</v>
      </c>
      <c r="L232" s="2">
        <f>Table13458910[[#This Row],[Estimated costs 1]]-Table13458910[[#This Row],[Actual cost]]</f>
        <v>0</v>
      </c>
      <c r="M232" s="2" t="e">
        <f>Table13458910[[#This Row],[Diff 1]]/Table13458910[[#This Row],[Actual cost]]*100</f>
        <v>#DIV/0!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</row>
    <row r="233" spans="1:33" x14ac:dyDescent="0.3">
      <c r="A233" t="s">
        <v>253</v>
      </c>
      <c r="B233">
        <v>231</v>
      </c>
      <c r="C233" t="str">
        <f>LEFT(Table13458910[[#This Row],[Contingency id]])</f>
        <v>C</v>
      </c>
      <c r="D233">
        <v>0</v>
      </c>
      <c r="E233" s="1">
        <v>1.15821678321678</v>
      </c>
      <c r="F233">
        <v>1325</v>
      </c>
      <c r="G233">
        <v>1144</v>
      </c>
      <c r="H233" s="1">
        <v>0</v>
      </c>
      <c r="I233" s="2">
        <f>AVERAGE(Table13458910[[#This Row],[Estimated costs 1]:[Estimated costs 20]])</f>
        <v>0</v>
      </c>
      <c r="J233" s="2">
        <f>_xlfn.STDEV.P(Table13458910[[#This Row],[Estimated costs 1]:[Estimated costs 20]])</f>
        <v>0</v>
      </c>
      <c r="K233" s="2" t="e">
        <f>Table13458910[[#This Row],[Dev]]/Table13458910[[#This Row],[Mean]]*100</f>
        <v>#DIV/0!</v>
      </c>
      <c r="L233" s="2">
        <f>Table13458910[[#This Row],[Estimated costs 1]]-Table13458910[[#This Row],[Actual cost]]</f>
        <v>0</v>
      </c>
      <c r="M233" s="2" t="e">
        <f>Table13458910[[#This Row],[Diff 1]]/Table13458910[[#This Row],[Actual cost]]*100</f>
        <v>#DIV/0!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</row>
    <row r="234" spans="1:33" x14ac:dyDescent="0.3">
      <c r="A234" t="s">
        <v>254</v>
      </c>
      <c r="B234">
        <v>232</v>
      </c>
      <c r="C234" t="str">
        <f>LEFT(Table13458910[[#This Row],[Contingency id]])</f>
        <v>C</v>
      </c>
      <c r="D234">
        <v>0</v>
      </c>
      <c r="E234" s="1">
        <v>1.16152597402597</v>
      </c>
      <c r="F234">
        <v>1431</v>
      </c>
      <c r="G234">
        <v>1232</v>
      </c>
      <c r="H234" s="1">
        <v>0</v>
      </c>
      <c r="I234" s="2">
        <f>AVERAGE(Table13458910[[#This Row],[Estimated costs 1]:[Estimated costs 20]])</f>
        <v>0</v>
      </c>
      <c r="J234" s="2">
        <f>_xlfn.STDEV.P(Table13458910[[#This Row],[Estimated costs 1]:[Estimated costs 20]])</f>
        <v>0</v>
      </c>
      <c r="K234" s="2" t="e">
        <f>Table13458910[[#This Row],[Dev]]/Table13458910[[#This Row],[Mean]]*100</f>
        <v>#DIV/0!</v>
      </c>
      <c r="L234" s="2">
        <f>Table13458910[[#This Row],[Estimated costs 1]]-Table13458910[[#This Row],[Actual cost]]</f>
        <v>0</v>
      </c>
      <c r="M234" s="2" t="e">
        <f>Table13458910[[#This Row],[Diff 1]]/Table13458910[[#This Row],[Actual cost]]*100</f>
        <v>#DIV/0!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</row>
    <row r="235" spans="1:33" x14ac:dyDescent="0.3">
      <c r="A235" t="s">
        <v>255</v>
      </c>
      <c r="B235">
        <v>233</v>
      </c>
      <c r="C235" t="str">
        <f>LEFT(Table13458910[[#This Row],[Contingency id]])</f>
        <v>C</v>
      </c>
      <c r="D235">
        <v>0</v>
      </c>
      <c r="E235" s="1">
        <v>1.1654901960784301</v>
      </c>
      <c r="F235">
        <v>1486</v>
      </c>
      <c r="G235">
        <v>1275</v>
      </c>
      <c r="H235" s="1">
        <v>0</v>
      </c>
      <c r="I235" s="2">
        <f>AVERAGE(Table13458910[[#This Row],[Estimated costs 1]:[Estimated costs 20]])</f>
        <v>0</v>
      </c>
      <c r="J235" s="2">
        <f>_xlfn.STDEV.P(Table13458910[[#This Row],[Estimated costs 1]:[Estimated costs 20]])</f>
        <v>0</v>
      </c>
      <c r="K235" s="2" t="e">
        <f>Table13458910[[#This Row],[Dev]]/Table13458910[[#This Row],[Mean]]*100</f>
        <v>#DIV/0!</v>
      </c>
      <c r="L235" s="2">
        <f>Table13458910[[#This Row],[Estimated costs 1]]-Table13458910[[#This Row],[Actual cost]]</f>
        <v>0</v>
      </c>
      <c r="M235" s="2" t="e">
        <f>Table13458910[[#This Row],[Diff 1]]/Table13458910[[#This Row],[Actual cost]]*100</f>
        <v>#DIV/0!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</row>
    <row r="236" spans="1:33" x14ac:dyDescent="0.3">
      <c r="A236" t="s">
        <v>256</v>
      </c>
      <c r="B236">
        <v>234</v>
      </c>
      <c r="C236" t="str">
        <f>LEFT(Table13458910[[#This Row],[Contingency id]])</f>
        <v>C</v>
      </c>
      <c r="D236">
        <v>0</v>
      </c>
      <c r="E236" s="1">
        <v>1.1756352765321301</v>
      </c>
      <c r="F236">
        <v>1573</v>
      </c>
      <c r="G236">
        <v>1338</v>
      </c>
      <c r="H236" s="1">
        <v>0</v>
      </c>
      <c r="I236" s="2">
        <f>AVERAGE(Table13458910[[#This Row],[Estimated costs 1]:[Estimated costs 20]])</f>
        <v>0</v>
      </c>
      <c r="J236" s="2">
        <f>_xlfn.STDEV.P(Table13458910[[#This Row],[Estimated costs 1]:[Estimated costs 20]])</f>
        <v>0</v>
      </c>
      <c r="K236" s="2" t="e">
        <f>Table13458910[[#This Row],[Dev]]/Table13458910[[#This Row],[Mean]]*100</f>
        <v>#DIV/0!</v>
      </c>
      <c r="L236" s="2">
        <f>Table13458910[[#This Row],[Estimated costs 1]]-Table13458910[[#This Row],[Actual cost]]</f>
        <v>0</v>
      </c>
      <c r="M236" s="2" t="e">
        <f>Table13458910[[#This Row],[Diff 1]]/Table13458910[[#This Row],[Actual cost]]*100</f>
        <v>#DIV/0!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</row>
    <row r="237" spans="1:33" hidden="1" x14ac:dyDescent="0.3">
      <c r="A237" t="s">
        <v>257</v>
      </c>
      <c r="B237">
        <v>235</v>
      </c>
      <c r="C237" t="str">
        <f>LEFT(Table13458910[[#This Row],[Contingency id]])</f>
        <v>A</v>
      </c>
      <c r="D237">
        <v>0</v>
      </c>
      <c r="E237" s="1">
        <v>1</v>
      </c>
      <c r="F237">
        <v>90</v>
      </c>
      <c r="G237">
        <v>90</v>
      </c>
      <c r="H237" s="1">
        <v>0</v>
      </c>
      <c r="I237" s="2">
        <f>AVERAGE(Table13458910[[#This Row],[Estimated costs 1]:[Estimated costs 20]])</f>
        <v>0</v>
      </c>
      <c r="J237" s="2">
        <f>_xlfn.STDEV.P(Table13458910[[#This Row],[Estimated costs 1]:[Estimated costs 20]])</f>
        <v>0</v>
      </c>
      <c r="K237" s="2" t="e">
        <f>Table13458910[[#This Row],[Dev]]/Table13458910[[#This Row],[Mean]]*100</f>
        <v>#DIV/0!</v>
      </c>
      <c r="L237" s="2">
        <f>Table13458910[[#This Row],[Estimated costs 1]]-Table13458910[[#This Row],[Actual cost]]</f>
        <v>0</v>
      </c>
      <c r="M237" s="2" t="e">
        <f>Table13458910[[#This Row],[Diff 1]]/Table13458910[[#This Row],[Actual cost]]*100</f>
        <v>#DIV/0!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</row>
    <row r="238" spans="1:33" hidden="1" x14ac:dyDescent="0.3">
      <c r="A238" t="s">
        <v>258</v>
      </c>
      <c r="B238">
        <v>236</v>
      </c>
      <c r="C238" t="str">
        <f>LEFT(Table13458910[[#This Row],[Contingency id]])</f>
        <v>A</v>
      </c>
      <c r="D238">
        <v>0</v>
      </c>
      <c r="E238" s="1">
        <v>1.02272727272727</v>
      </c>
      <c r="F238">
        <v>90</v>
      </c>
      <c r="G238">
        <v>88</v>
      </c>
      <c r="H238" s="1">
        <v>0</v>
      </c>
      <c r="I238" s="2">
        <f>AVERAGE(Table13458910[[#This Row],[Estimated costs 1]:[Estimated costs 20]])</f>
        <v>0</v>
      </c>
      <c r="J238" s="2">
        <f>_xlfn.STDEV.P(Table13458910[[#This Row],[Estimated costs 1]:[Estimated costs 20]])</f>
        <v>0</v>
      </c>
      <c r="K238" s="2" t="e">
        <f>Table13458910[[#This Row],[Dev]]/Table13458910[[#This Row],[Mean]]*100</f>
        <v>#DIV/0!</v>
      </c>
      <c r="L238" s="2">
        <f>Table13458910[[#This Row],[Estimated costs 1]]-Table13458910[[#This Row],[Actual cost]]</f>
        <v>0</v>
      </c>
      <c r="M238" s="2" t="e">
        <f>Table13458910[[#This Row],[Diff 1]]/Table13458910[[#This Row],[Actual cost]]*100</f>
        <v>#DIV/0!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</row>
    <row r="239" spans="1:33" hidden="1" x14ac:dyDescent="0.3">
      <c r="A239" t="s">
        <v>259</v>
      </c>
      <c r="B239">
        <v>237</v>
      </c>
      <c r="C239" t="str">
        <f>LEFT(Table13458910[[#This Row],[Contingency id]])</f>
        <v>A</v>
      </c>
      <c r="D239">
        <v>0</v>
      </c>
      <c r="E239" s="1">
        <v>1</v>
      </c>
      <c r="F239">
        <v>90</v>
      </c>
      <c r="G239">
        <v>90</v>
      </c>
      <c r="H239" s="1">
        <v>0</v>
      </c>
      <c r="I239" s="2">
        <f>AVERAGE(Table13458910[[#This Row],[Estimated costs 1]:[Estimated costs 20]])</f>
        <v>0</v>
      </c>
      <c r="J239" s="2">
        <f>_xlfn.STDEV.P(Table13458910[[#This Row],[Estimated costs 1]:[Estimated costs 20]])</f>
        <v>0</v>
      </c>
      <c r="K239" s="2" t="e">
        <f>Table13458910[[#This Row],[Dev]]/Table13458910[[#This Row],[Mean]]*100</f>
        <v>#DIV/0!</v>
      </c>
      <c r="L239" s="2">
        <f>Table13458910[[#This Row],[Estimated costs 1]]-Table13458910[[#This Row],[Actual cost]]</f>
        <v>0</v>
      </c>
      <c r="M239" s="2" t="e">
        <f>Table13458910[[#This Row],[Diff 1]]/Table13458910[[#This Row],[Actual cost]]*100</f>
        <v>#DIV/0!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</row>
    <row r="240" spans="1:33" hidden="1" x14ac:dyDescent="0.3">
      <c r="A240" t="s">
        <v>260</v>
      </c>
      <c r="B240">
        <v>238</v>
      </c>
      <c r="C240" t="str">
        <f>LEFT(Table13458910[[#This Row],[Contingency id]])</f>
        <v>A</v>
      </c>
      <c r="D240">
        <v>0</v>
      </c>
      <c r="E240" s="1">
        <v>1</v>
      </c>
      <c r="F240">
        <v>90</v>
      </c>
      <c r="G240">
        <v>90</v>
      </c>
      <c r="H240" s="1">
        <v>0</v>
      </c>
      <c r="I240" s="2">
        <f>AVERAGE(Table13458910[[#This Row],[Estimated costs 1]:[Estimated costs 20]])</f>
        <v>0</v>
      </c>
      <c r="J240" s="2">
        <f>_xlfn.STDEV.P(Table13458910[[#This Row],[Estimated costs 1]:[Estimated costs 20]])</f>
        <v>0</v>
      </c>
      <c r="K240" s="2" t="e">
        <f>Table13458910[[#This Row],[Dev]]/Table13458910[[#This Row],[Mean]]*100</f>
        <v>#DIV/0!</v>
      </c>
      <c r="L240" s="2">
        <f>Table13458910[[#This Row],[Estimated costs 1]]-Table13458910[[#This Row],[Actual cost]]</f>
        <v>0</v>
      </c>
      <c r="M240" s="2" t="e">
        <f>Table13458910[[#This Row],[Diff 1]]/Table13458910[[#This Row],[Actual cost]]*100</f>
        <v>#DIV/0!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</row>
    <row r="241" spans="1:33" hidden="1" x14ac:dyDescent="0.3">
      <c r="A241" t="s">
        <v>261</v>
      </c>
      <c r="B241">
        <v>239</v>
      </c>
      <c r="C241" t="str">
        <f>LEFT(Table13458910[[#This Row],[Contingency id]])</f>
        <v>A</v>
      </c>
      <c r="D241">
        <v>0</v>
      </c>
      <c r="E241" s="1">
        <v>1.01123595505617</v>
      </c>
      <c r="F241">
        <v>90</v>
      </c>
      <c r="G241">
        <v>89</v>
      </c>
      <c r="H241" s="1">
        <v>0</v>
      </c>
      <c r="I241" s="2">
        <f>AVERAGE(Table13458910[[#This Row],[Estimated costs 1]:[Estimated costs 20]])</f>
        <v>0</v>
      </c>
      <c r="J241" s="2">
        <f>_xlfn.STDEV.P(Table13458910[[#This Row],[Estimated costs 1]:[Estimated costs 20]])</f>
        <v>0</v>
      </c>
      <c r="K241" s="2" t="e">
        <f>Table13458910[[#This Row],[Dev]]/Table13458910[[#This Row],[Mean]]*100</f>
        <v>#DIV/0!</v>
      </c>
      <c r="L241" s="2">
        <f>Table13458910[[#This Row],[Estimated costs 1]]-Table13458910[[#This Row],[Actual cost]]</f>
        <v>0</v>
      </c>
      <c r="M241" s="2" t="e">
        <f>Table13458910[[#This Row],[Diff 1]]/Table13458910[[#This Row],[Actual cost]]*100</f>
        <v>#DIV/0!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</row>
    <row r="242" spans="1:33" hidden="1" x14ac:dyDescent="0.3">
      <c r="A242" t="s">
        <v>262</v>
      </c>
      <c r="B242">
        <v>240</v>
      </c>
      <c r="C242" t="str">
        <f>LEFT(Table13458910[[#This Row],[Contingency id]])</f>
        <v>A</v>
      </c>
      <c r="D242">
        <v>0</v>
      </c>
      <c r="E242" s="1">
        <v>1.01123595505617</v>
      </c>
      <c r="F242">
        <v>90</v>
      </c>
      <c r="G242">
        <v>89</v>
      </c>
      <c r="H242" s="1">
        <v>0</v>
      </c>
      <c r="I242" s="2">
        <f>AVERAGE(Table13458910[[#This Row],[Estimated costs 1]:[Estimated costs 20]])</f>
        <v>0</v>
      </c>
      <c r="J242" s="2">
        <f>_xlfn.STDEV.P(Table13458910[[#This Row],[Estimated costs 1]:[Estimated costs 20]])</f>
        <v>0</v>
      </c>
      <c r="K242" s="2" t="e">
        <f>Table13458910[[#This Row],[Dev]]/Table13458910[[#This Row],[Mean]]*100</f>
        <v>#DIV/0!</v>
      </c>
      <c r="L242" s="2">
        <f>Table13458910[[#This Row],[Estimated costs 1]]-Table13458910[[#This Row],[Actual cost]]</f>
        <v>0</v>
      </c>
      <c r="M242" s="2" t="e">
        <f>Table13458910[[#This Row],[Diff 1]]/Table13458910[[#This Row],[Actual cost]]*100</f>
        <v>#DIV/0!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</row>
    <row r="243" spans="1:33" hidden="1" x14ac:dyDescent="0.3">
      <c r="A243" t="s">
        <v>263</v>
      </c>
      <c r="B243">
        <v>241</v>
      </c>
      <c r="C243" t="str">
        <f>LEFT(Table13458910[[#This Row],[Contingency id]])</f>
        <v>A</v>
      </c>
      <c r="D243">
        <v>0</v>
      </c>
      <c r="E243" s="1">
        <v>1</v>
      </c>
      <c r="F243">
        <v>89</v>
      </c>
      <c r="G243">
        <v>89</v>
      </c>
      <c r="H243" s="1">
        <v>0</v>
      </c>
      <c r="I243" s="2">
        <f>AVERAGE(Table13458910[[#This Row],[Estimated costs 1]:[Estimated costs 20]])</f>
        <v>0</v>
      </c>
      <c r="J243" s="2">
        <f>_xlfn.STDEV.P(Table13458910[[#This Row],[Estimated costs 1]:[Estimated costs 20]])</f>
        <v>0</v>
      </c>
      <c r="K243" s="2" t="e">
        <f>Table13458910[[#This Row],[Dev]]/Table13458910[[#This Row],[Mean]]*100</f>
        <v>#DIV/0!</v>
      </c>
      <c r="L243" s="2">
        <f>Table13458910[[#This Row],[Estimated costs 1]]-Table13458910[[#This Row],[Actual cost]]</f>
        <v>0</v>
      </c>
      <c r="M243" s="2" t="e">
        <f>Table13458910[[#This Row],[Diff 1]]/Table13458910[[#This Row],[Actual cost]]*100</f>
        <v>#DIV/0!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</row>
    <row r="244" spans="1:33" hidden="1" x14ac:dyDescent="0.3">
      <c r="A244" t="s">
        <v>264</v>
      </c>
      <c r="B244">
        <v>242</v>
      </c>
      <c r="C244" t="str">
        <f>LEFT(Table13458910[[#This Row],[Contingency id]])</f>
        <v>A</v>
      </c>
      <c r="D244">
        <v>0</v>
      </c>
      <c r="E244" s="1">
        <v>1.015625</v>
      </c>
      <c r="F244">
        <v>65</v>
      </c>
      <c r="G244">
        <v>64</v>
      </c>
      <c r="H244" s="1">
        <v>0</v>
      </c>
      <c r="I244" s="2">
        <f>AVERAGE(Table13458910[[#This Row],[Estimated costs 1]:[Estimated costs 20]])</f>
        <v>0</v>
      </c>
      <c r="J244" s="2">
        <f>_xlfn.STDEV.P(Table13458910[[#This Row],[Estimated costs 1]:[Estimated costs 20]])</f>
        <v>0</v>
      </c>
      <c r="K244" s="2" t="e">
        <f>Table13458910[[#This Row],[Dev]]/Table13458910[[#This Row],[Mean]]*100</f>
        <v>#DIV/0!</v>
      </c>
      <c r="L244" s="2">
        <f>Table13458910[[#This Row],[Estimated costs 1]]-Table13458910[[#This Row],[Actual cost]]</f>
        <v>0</v>
      </c>
      <c r="M244" s="2" t="e">
        <f>Table13458910[[#This Row],[Diff 1]]/Table13458910[[#This Row],[Actual cost]]*100</f>
        <v>#DIV/0!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</row>
    <row r="245" spans="1:33" hidden="1" x14ac:dyDescent="0.3">
      <c r="A245" t="s">
        <v>265</v>
      </c>
      <c r="B245">
        <v>243</v>
      </c>
      <c r="C245" t="str">
        <f>LEFT(Table13458910[[#This Row],[Contingency id]])</f>
        <v>A</v>
      </c>
      <c r="D245">
        <v>0</v>
      </c>
      <c r="E245" s="1">
        <v>1</v>
      </c>
      <c r="F245">
        <v>62</v>
      </c>
      <c r="G245">
        <v>62</v>
      </c>
      <c r="H245" s="1">
        <v>0</v>
      </c>
      <c r="I245" s="2">
        <f>AVERAGE(Table13458910[[#This Row],[Estimated costs 1]:[Estimated costs 20]])</f>
        <v>0</v>
      </c>
      <c r="J245" s="2">
        <f>_xlfn.STDEV.P(Table13458910[[#This Row],[Estimated costs 1]:[Estimated costs 20]])</f>
        <v>0</v>
      </c>
      <c r="K245" s="2" t="e">
        <f>Table13458910[[#This Row],[Dev]]/Table13458910[[#This Row],[Mean]]*100</f>
        <v>#DIV/0!</v>
      </c>
      <c r="L245" s="2">
        <f>Table13458910[[#This Row],[Estimated costs 1]]-Table13458910[[#This Row],[Actual cost]]</f>
        <v>0</v>
      </c>
      <c r="M245" s="2" t="e">
        <f>Table13458910[[#This Row],[Diff 1]]/Table13458910[[#This Row],[Actual cost]]*100</f>
        <v>#DIV/0!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</row>
    <row r="246" spans="1:33" hidden="1" x14ac:dyDescent="0.3">
      <c r="A246" t="s">
        <v>266</v>
      </c>
      <c r="B246">
        <v>244</v>
      </c>
      <c r="C246" t="str">
        <f>LEFT(Table13458910[[#This Row],[Contingency id]])</f>
        <v>A</v>
      </c>
      <c r="D246">
        <v>0</v>
      </c>
      <c r="E246" s="1">
        <v>1.0163934426229499</v>
      </c>
      <c r="F246">
        <v>62</v>
      </c>
      <c r="G246">
        <v>61</v>
      </c>
      <c r="H246" s="1">
        <v>0</v>
      </c>
      <c r="I246" s="2">
        <f>AVERAGE(Table13458910[[#This Row],[Estimated costs 1]:[Estimated costs 20]])</f>
        <v>0</v>
      </c>
      <c r="J246" s="2">
        <f>_xlfn.STDEV.P(Table13458910[[#This Row],[Estimated costs 1]:[Estimated costs 20]])</f>
        <v>0</v>
      </c>
      <c r="K246" s="2" t="e">
        <f>Table13458910[[#This Row],[Dev]]/Table13458910[[#This Row],[Mean]]*100</f>
        <v>#DIV/0!</v>
      </c>
      <c r="L246" s="2">
        <f>Table13458910[[#This Row],[Estimated costs 1]]-Table13458910[[#This Row],[Actual cost]]</f>
        <v>0</v>
      </c>
      <c r="M246" s="2" t="e">
        <f>Table13458910[[#This Row],[Diff 1]]/Table13458910[[#This Row],[Actual cost]]*100</f>
        <v>#DIV/0!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</row>
    <row r="247" spans="1:33" hidden="1" x14ac:dyDescent="0.3">
      <c r="A247" t="s">
        <v>267</v>
      </c>
      <c r="B247">
        <v>245</v>
      </c>
      <c r="C247" t="str">
        <f>LEFT(Table13458910[[#This Row],[Contingency id]])</f>
        <v>A</v>
      </c>
      <c r="D247">
        <v>0</v>
      </c>
      <c r="E247" s="1">
        <v>1.01136363636363</v>
      </c>
      <c r="F247">
        <v>89</v>
      </c>
      <c r="G247">
        <v>88</v>
      </c>
      <c r="H247" s="1">
        <v>0</v>
      </c>
      <c r="I247" s="2">
        <f>AVERAGE(Table13458910[[#This Row],[Estimated costs 1]:[Estimated costs 20]])</f>
        <v>0</v>
      </c>
      <c r="J247" s="2">
        <f>_xlfn.STDEV.P(Table13458910[[#This Row],[Estimated costs 1]:[Estimated costs 20]])</f>
        <v>0</v>
      </c>
      <c r="K247" s="2" t="e">
        <f>Table13458910[[#This Row],[Dev]]/Table13458910[[#This Row],[Mean]]*100</f>
        <v>#DIV/0!</v>
      </c>
      <c r="L247" s="2">
        <f>Table13458910[[#This Row],[Estimated costs 1]]-Table13458910[[#This Row],[Actual cost]]</f>
        <v>0</v>
      </c>
      <c r="M247" s="2" t="e">
        <f>Table13458910[[#This Row],[Diff 1]]/Table13458910[[#This Row],[Actual cost]]*100</f>
        <v>#DIV/0!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</row>
    <row r="248" spans="1:33" hidden="1" x14ac:dyDescent="0.3">
      <c r="A248" t="s">
        <v>268</v>
      </c>
      <c r="B248">
        <v>246</v>
      </c>
      <c r="C248" t="str">
        <f>LEFT(Table13458910[[#This Row],[Contingency id]])</f>
        <v>A</v>
      </c>
      <c r="D248">
        <v>0</v>
      </c>
      <c r="E248" s="1">
        <v>1.02298850574712</v>
      </c>
      <c r="F248">
        <v>89</v>
      </c>
      <c r="G248">
        <v>87</v>
      </c>
      <c r="H248" s="1">
        <v>0</v>
      </c>
      <c r="I248" s="2">
        <f>AVERAGE(Table13458910[[#This Row],[Estimated costs 1]:[Estimated costs 20]])</f>
        <v>0</v>
      </c>
      <c r="J248" s="2">
        <f>_xlfn.STDEV.P(Table13458910[[#This Row],[Estimated costs 1]:[Estimated costs 20]])</f>
        <v>0</v>
      </c>
      <c r="K248" s="2" t="e">
        <f>Table13458910[[#This Row],[Dev]]/Table13458910[[#This Row],[Mean]]*100</f>
        <v>#DIV/0!</v>
      </c>
      <c r="L248" s="2">
        <f>Table13458910[[#This Row],[Estimated costs 1]]-Table13458910[[#This Row],[Actual cost]]</f>
        <v>0</v>
      </c>
      <c r="M248" s="2" t="e">
        <f>Table13458910[[#This Row],[Diff 1]]/Table13458910[[#This Row],[Actual cost]]*100</f>
        <v>#DIV/0!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</row>
    <row r="249" spans="1:33" hidden="1" x14ac:dyDescent="0.3">
      <c r="A249" t="s">
        <v>269</v>
      </c>
      <c r="B249">
        <v>247</v>
      </c>
      <c r="C249" t="str">
        <f>LEFT(Table13458910[[#This Row],[Contingency id]])</f>
        <v>A</v>
      </c>
      <c r="D249">
        <v>0</v>
      </c>
      <c r="E249" s="1">
        <v>1</v>
      </c>
      <c r="F249">
        <v>89</v>
      </c>
      <c r="G249">
        <v>89</v>
      </c>
      <c r="H249" s="1">
        <v>0</v>
      </c>
      <c r="I249" s="2">
        <f>AVERAGE(Table13458910[[#This Row],[Estimated costs 1]:[Estimated costs 20]])</f>
        <v>0</v>
      </c>
      <c r="J249" s="2">
        <f>_xlfn.STDEV.P(Table13458910[[#This Row],[Estimated costs 1]:[Estimated costs 20]])</f>
        <v>0</v>
      </c>
      <c r="K249" s="2" t="e">
        <f>Table13458910[[#This Row],[Dev]]/Table13458910[[#This Row],[Mean]]*100</f>
        <v>#DIV/0!</v>
      </c>
      <c r="L249" s="2">
        <f>Table13458910[[#This Row],[Estimated costs 1]]-Table13458910[[#This Row],[Actual cost]]</f>
        <v>0</v>
      </c>
      <c r="M249" s="2" t="e">
        <f>Table13458910[[#This Row],[Diff 1]]/Table13458910[[#This Row],[Actual cost]]*100</f>
        <v>#DIV/0!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</row>
    <row r="250" spans="1:33" hidden="1" x14ac:dyDescent="0.3">
      <c r="A250" t="s">
        <v>270</v>
      </c>
      <c r="B250">
        <v>248</v>
      </c>
      <c r="C250" t="str">
        <f>LEFT(Table13458910[[#This Row],[Contingency id]])</f>
        <v>A</v>
      </c>
      <c r="D250">
        <v>0</v>
      </c>
      <c r="E250" s="1">
        <v>1</v>
      </c>
      <c r="F250">
        <v>65</v>
      </c>
      <c r="G250">
        <v>65</v>
      </c>
      <c r="H250" s="1">
        <v>0</v>
      </c>
      <c r="I250" s="2">
        <f>AVERAGE(Table13458910[[#This Row],[Estimated costs 1]:[Estimated costs 20]])</f>
        <v>0</v>
      </c>
      <c r="J250" s="2">
        <f>_xlfn.STDEV.P(Table13458910[[#This Row],[Estimated costs 1]:[Estimated costs 20]])</f>
        <v>0</v>
      </c>
      <c r="K250" s="2" t="e">
        <f>Table13458910[[#This Row],[Dev]]/Table13458910[[#This Row],[Mean]]*100</f>
        <v>#DIV/0!</v>
      </c>
      <c r="L250" s="2">
        <f>Table13458910[[#This Row],[Estimated costs 1]]-Table13458910[[#This Row],[Actual cost]]</f>
        <v>0</v>
      </c>
      <c r="M250" s="2" t="e">
        <f>Table13458910[[#This Row],[Diff 1]]/Table13458910[[#This Row],[Actual cost]]*100</f>
        <v>#DIV/0!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</row>
    <row r="251" spans="1:33" hidden="1" x14ac:dyDescent="0.3">
      <c r="A251" t="s">
        <v>271</v>
      </c>
      <c r="B251">
        <v>249</v>
      </c>
      <c r="C251" t="str">
        <f>LEFT(Table13458910[[#This Row],[Contingency id]])</f>
        <v>A</v>
      </c>
      <c r="D251">
        <v>0</v>
      </c>
      <c r="E251" s="1">
        <v>1</v>
      </c>
      <c r="F251">
        <v>89</v>
      </c>
      <c r="G251">
        <v>89</v>
      </c>
      <c r="H251" s="1">
        <v>0</v>
      </c>
      <c r="I251" s="2">
        <f>AVERAGE(Table13458910[[#This Row],[Estimated costs 1]:[Estimated costs 20]])</f>
        <v>0</v>
      </c>
      <c r="J251" s="2">
        <f>_xlfn.STDEV.P(Table13458910[[#This Row],[Estimated costs 1]:[Estimated costs 20]])</f>
        <v>0</v>
      </c>
      <c r="K251" s="2" t="e">
        <f>Table13458910[[#This Row],[Dev]]/Table13458910[[#This Row],[Mean]]*100</f>
        <v>#DIV/0!</v>
      </c>
      <c r="L251" s="2">
        <f>Table13458910[[#This Row],[Estimated costs 1]]-Table13458910[[#This Row],[Actual cost]]</f>
        <v>0</v>
      </c>
      <c r="M251" s="2" t="e">
        <f>Table13458910[[#This Row],[Diff 1]]/Table13458910[[#This Row],[Actual cost]]*100</f>
        <v>#DIV/0!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</row>
    <row r="252" spans="1:33" hidden="1" x14ac:dyDescent="0.3">
      <c r="A252" t="s">
        <v>272</v>
      </c>
      <c r="B252">
        <v>250</v>
      </c>
      <c r="C252" t="str">
        <f>LEFT(Table13458910[[#This Row],[Contingency id]])</f>
        <v>A</v>
      </c>
      <c r="D252">
        <v>0</v>
      </c>
      <c r="E252" s="1">
        <v>1</v>
      </c>
      <c r="F252">
        <v>65</v>
      </c>
      <c r="G252">
        <v>65</v>
      </c>
      <c r="H252" s="1">
        <v>0</v>
      </c>
      <c r="I252" s="2">
        <f>AVERAGE(Table13458910[[#This Row],[Estimated costs 1]:[Estimated costs 20]])</f>
        <v>0</v>
      </c>
      <c r="J252" s="2">
        <f>_xlfn.STDEV.P(Table13458910[[#This Row],[Estimated costs 1]:[Estimated costs 20]])</f>
        <v>0</v>
      </c>
      <c r="K252" s="2" t="e">
        <f>Table13458910[[#This Row],[Dev]]/Table13458910[[#This Row],[Mean]]*100</f>
        <v>#DIV/0!</v>
      </c>
      <c r="L252" s="2">
        <f>Table13458910[[#This Row],[Estimated costs 1]]-Table13458910[[#This Row],[Actual cost]]</f>
        <v>0</v>
      </c>
      <c r="M252" s="2" t="e">
        <f>Table13458910[[#This Row],[Diff 1]]/Table13458910[[#This Row],[Actual cost]]*100</f>
        <v>#DIV/0!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</row>
    <row r="253" spans="1:33" hidden="1" x14ac:dyDescent="0.3">
      <c r="A253" t="s">
        <v>273</v>
      </c>
      <c r="B253">
        <v>251</v>
      </c>
      <c r="C253" t="str">
        <f>LEFT(Table13458910[[#This Row],[Contingency id]])</f>
        <v>A</v>
      </c>
      <c r="D253">
        <v>0</v>
      </c>
      <c r="E253" s="1">
        <v>1.01136363636363</v>
      </c>
      <c r="F253">
        <v>89</v>
      </c>
      <c r="G253">
        <v>88</v>
      </c>
      <c r="H253" s="1">
        <v>0</v>
      </c>
      <c r="I253" s="2">
        <f>AVERAGE(Table13458910[[#This Row],[Estimated costs 1]:[Estimated costs 20]])</f>
        <v>0</v>
      </c>
      <c r="J253" s="2">
        <f>_xlfn.STDEV.P(Table13458910[[#This Row],[Estimated costs 1]:[Estimated costs 20]])</f>
        <v>0</v>
      </c>
      <c r="K253" s="2" t="e">
        <f>Table13458910[[#This Row],[Dev]]/Table13458910[[#This Row],[Mean]]*100</f>
        <v>#DIV/0!</v>
      </c>
      <c r="L253" s="2">
        <f>Table13458910[[#This Row],[Estimated costs 1]]-Table13458910[[#This Row],[Actual cost]]</f>
        <v>0</v>
      </c>
      <c r="M253" s="2" t="e">
        <f>Table13458910[[#This Row],[Diff 1]]/Table13458910[[#This Row],[Actual cost]]*100</f>
        <v>#DIV/0!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</row>
    <row r="254" spans="1:33" hidden="1" x14ac:dyDescent="0.3">
      <c r="A254" t="s">
        <v>274</v>
      </c>
      <c r="B254">
        <v>252</v>
      </c>
      <c r="C254" t="str">
        <f>LEFT(Table13458910[[#This Row],[Contingency id]])</f>
        <v>A</v>
      </c>
      <c r="D254">
        <v>0</v>
      </c>
      <c r="E254" s="1">
        <v>1.02298850574712</v>
      </c>
      <c r="F254">
        <v>89</v>
      </c>
      <c r="G254">
        <v>87</v>
      </c>
      <c r="H254" s="1">
        <v>0</v>
      </c>
      <c r="I254" s="2">
        <f>AVERAGE(Table13458910[[#This Row],[Estimated costs 1]:[Estimated costs 20]])</f>
        <v>0</v>
      </c>
      <c r="J254" s="2">
        <f>_xlfn.STDEV.P(Table13458910[[#This Row],[Estimated costs 1]:[Estimated costs 20]])</f>
        <v>0</v>
      </c>
      <c r="K254" s="2" t="e">
        <f>Table13458910[[#This Row],[Dev]]/Table13458910[[#This Row],[Mean]]*100</f>
        <v>#DIV/0!</v>
      </c>
      <c r="L254" s="2">
        <f>Table13458910[[#This Row],[Estimated costs 1]]-Table13458910[[#This Row],[Actual cost]]</f>
        <v>0</v>
      </c>
      <c r="M254" s="2" t="e">
        <f>Table13458910[[#This Row],[Diff 1]]/Table13458910[[#This Row],[Actual cost]]*100</f>
        <v>#DIV/0!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</row>
    <row r="255" spans="1:33" hidden="1" x14ac:dyDescent="0.3">
      <c r="A255" t="s">
        <v>275</v>
      </c>
      <c r="B255">
        <v>253</v>
      </c>
      <c r="C255" t="str">
        <f>LEFT(Table13458910[[#This Row],[Contingency id]])</f>
        <v>A</v>
      </c>
      <c r="D255">
        <v>0</v>
      </c>
      <c r="E255" s="1">
        <v>1.0077519379844899</v>
      </c>
      <c r="F255">
        <v>130</v>
      </c>
      <c r="G255">
        <v>129</v>
      </c>
      <c r="H255" s="1">
        <v>0</v>
      </c>
      <c r="I255" s="2">
        <f>AVERAGE(Table13458910[[#This Row],[Estimated costs 1]:[Estimated costs 20]])</f>
        <v>0</v>
      </c>
      <c r="J255" s="2">
        <f>_xlfn.STDEV.P(Table13458910[[#This Row],[Estimated costs 1]:[Estimated costs 20]])</f>
        <v>0</v>
      </c>
      <c r="K255" s="2" t="e">
        <f>Table13458910[[#This Row],[Dev]]/Table13458910[[#This Row],[Mean]]*100</f>
        <v>#DIV/0!</v>
      </c>
      <c r="L255" s="2">
        <f>Table13458910[[#This Row],[Estimated costs 1]]-Table13458910[[#This Row],[Actual cost]]</f>
        <v>0</v>
      </c>
      <c r="M255" s="2" t="e">
        <f>Table13458910[[#This Row],[Diff 1]]/Table13458910[[#This Row],[Actual cost]]*100</f>
        <v>#DIV/0!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</row>
    <row r="256" spans="1:33" hidden="1" x14ac:dyDescent="0.3">
      <c r="A256" t="s">
        <v>276</v>
      </c>
      <c r="B256">
        <v>254</v>
      </c>
      <c r="C256" t="str">
        <f>LEFT(Table13458910[[#This Row],[Contingency id]])</f>
        <v>A</v>
      </c>
      <c r="D256">
        <v>0</v>
      </c>
      <c r="E256" s="1">
        <v>1.015625</v>
      </c>
      <c r="F256">
        <v>130</v>
      </c>
      <c r="G256">
        <v>128</v>
      </c>
      <c r="H256" s="1">
        <v>0</v>
      </c>
      <c r="I256" s="2">
        <f>AVERAGE(Table13458910[[#This Row],[Estimated costs 1]:[Estimated costs 20]])</f>
        <v>0</v>
      </c>
      <c r="J256" s="2">
        <f>_xlfn.STDEV.P(Table13458910[[#This Row],[Estimated costs 1]:[Estimated costs 20]])</f>
        <v>0</v>
      </c>
      <c r="K256" s="2" t="e">
        <f>Table13458910[[#This Row],[Dev]]/Table13458910[[#This Row],[Mean]]*100</f>
        <v>#DIV/0!</v>
      </c>
      <c r="L256" s="2">
        <f>Table13458910[[#This Row],[Estimated costs 1]]-Table13458910[[#This Row],[Actual cost]]</f>
        <v>0</v>
      </c>
      <c r="M256" s="2" t="e">
        <f>Table13458910[[#This Row],[Diff 1]]/Table13458910[[#This Row],[Actual cost]]*100</f>
        <v>#DIV/0!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</row>
    <row r="257" spans="1:33" hidden="1" x14ac:dyDescent="0.3">
      <c r="A257" t="s">
        <v>277</v>
      </c>
      <c r="B257">
        <v>255</v>
      </c>
      <c r="C257" t="str">
        <f>LEFT(Table13458910[[#This Row],[Contingency id]])</f>
        <v>A</v>
      </c>
      <c r="D257">
        <v>0</v>
      </c>
      <c r="E257" s="1">
        <v>1.0317460317460301</v>
      </c>
      <c r="F257">
        <v>130</v>
      </c>
      <c r="G257">
        <v>126</v>
      </c>
      <c r="H257" s="1">
        <v>0</v>
      </c>
      <c r="I257" s="2">
        <f>AVERAGE(Table13458910[[#This Row],[Estimated costs 1]:[Estimated costs 20]])</f>
        <v>0</v>
      </c>
      <c r="J257" s="2">
        <f>_xlfn.STDEV.P(Table13458910[[#This Row],[Estimated costs 1]:[Estimated costs 20]])</f>
        <v>0</v>
      </c>
      <c r="K257" s="2" t="e">
        <f>Table13458910[[#This Row],[Dev]]/Table13458910[[#This Row],[Mean]]*100</f>
        <v>#DIV/0!</v>
      </c>
      <c r="L257" s="2">
        <f>Table13458910[[#This Row],[Estimated costs 1]]-Table13458910[[#This Row],[Actual cost]]</f>
        <v>0</v>
      </c>
      <c r="M257" s="2" t="e">
        <f>Table13458910[[#This Row],[Diff 1]]/Table13458910[[#This Row],[Actual cost]]*100</f>
        <v>#DIV/0!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</row>
    <row r="258" spans="1:33" hidden="1" x14ac:dyDescent="0.3">
      <c r="A258" t="s">
        <v>278</v>
      </c>
      <c r="B258">
        <v>256</v>
      </c>
      <c r="C258" t="str">
        <f>LEFT(Table13458910[[#This Row],[Contingency id]])</f>
        <v>A</v>
      </c>
      <c r="D258">
        <v>0</v>
      </c>
      <c r="E258" s="1">
        <v>1.02362204724409</v>
      </c>
      <c r="F258">
        <v>130</v>
      </c>
      <c r="G258">
        <v>127</v>
      </c>
      <c r="H258" s="1">
        <v>0</v>
      </c>
      <c r="I258" s="2">
        <f>AVERAGE(Table13458910[[#This Row],[Estimated costs 1]:[Estimated costs 20]])</f>
        <v>0</v>
      </c>
      <c r="J258" s="2">
        <f>_xlfn.STDEV.P(Table13458910[[#This Row],[Estimated costs 1]:[Estimated costs 20]])</f>
        <v>0</v>
      </c>
      <c r="K258" s="2" t="e">
        <f>Table13458910[[#This Row],[Dev]]/Table13458910[[#This Row],[Mean]]*100</f>
        <v>#DIV/0!</v>
      </c>
      <c r="L258" s="2">
        <f>Table13458910[[#This Row],[Estimated costs 1]]-Table13458910[[#This Row],[Actual cost]]</f>
        <v>0</v>
      </c>
      <c r="M258" s="2" t="e">
        <f>Table13458910[[#This Row],[Diff 1]]/Table13458910[[#This Row],[Actual cost]]*100</f>
        <v>#DIV/0!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 spans="1:33" hidden="1" x14ac:dyDescent="0.3">
      <c r="A259" t="s">
        <v>279</v>
      </c>
      <c r="B259">
        <v>257</v>
      </c>
      <c r="C259" t="str">
        <f>LEFT(Table13458910[[#This Row],[Contingency id]])</f>
        <v>A</v>
      </c>
      <c r="D259">
        <v>0</v>
      </c>
      <c r="E259" s="1">
        <v>1.0317460317460301</v>
      </c>
      <c r="F259">
        <v>130</v>
      </c>
      <c r="G259">
        <v>126</v>
      </c>
      <c r="H259" s="1">
        <v>0</v>
      </c>
      <c r="I259" s="2">
        <f>AVERAGE(Table13458910[[#This Row],[Estimated costs 1]:[Estimated costs 20]])</f>
        <v>0</v>
      </c>
      <c r="J259" s="2">
        <f>_xlfn.STDEV.P(Table13458910[[#This Row],[Estimated costs 1]:[Estimated costs 20]])</f>
        <v>0</v>
      </c>
      <c r="K259" s="2" t="e">
        <f>Table13458910[[#This Row],[Dev]]/Table13458910[[#This Row],[Mean]]*100</f>
        <v>#DIV/0!</v>
      </c>
      <c r="L259" s="2">
        <f>Table13458910[[#This Row],[Estimated costs 1]]-Table13458910[[#This Row],[Actual cost]]</f>
        <v>0</v>
      </c>
      <c r="M259" s="2" t="e">
        <f>Table13458910[[#This Row],[Diff 1]]/Table13458910[[#This Row],[Actual cost]]*100</f>
        <v>#DIV/0!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</row>
    <row r="260" spans="1:33" hidden="1" x14ac:dyDescent="0.3">
      <c r="A260" t="s">
        <v>280</v>
      </c>
      <c r="B260">
        <v>258</v>
      </c>
      <c r="C260" t="str">
        <f>LEFT(Table13458910[[#This Row],[Contingency id]])</f>
        <v>A</v>
      </c>
      <c r="D260">
        <v>0</v>
      </c>
      <c r="E260" s="1">
        <v>1</v>
      </c>
      <c r="F260">
        <v>130</v>
      </c>
      <c r="G260">
        <v>130</v>
      </c>
      <c r="H260" s="1">
        <v>0</v>
      </c>
      <c r="I260" s="2">
        <f>AVERAGE(Table13458910[[#This Row],[Estimated costs 1]:[Estimated costs 20]])</f>
        <v>0</v>
      </c>
      <c r="J260" s="2">
        <f>_xlfn.STDEV.P(Table13458910[[#This Row],[Estimated costs 1]:[Estimated costs 20]])</f>
        <v>0</v>
      </c>
      <c r="K260" s="2" t="e">
        <f>Table13458910[[#This Row],[Dev]]/Table13458910[[#This Row],[Mean]]*100</f>
        <v>#DIV/0!</v>
      </c>
      <c r="L260" s="2">
        <f>Table13458910[[#This Row],[Estimated costs 1]]-Table13458910[[#This Row],[Actual cost]]</f>
        <v>0</v>
      </c>
      <c r="M260" s="2" t="e">
        <f>Table13458910[[#This Row],[Diff 1]]/Table13458910[[#This Row],[Actual cost]]*100</f>
        <v>#DIV/0!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</row>
    <row r="261" spans="1:33" hidden="1" x14ac:dyDescent="0.3">
      <c r="A261" t="s">
        <v>281</v>
      </c>
      <c r="B261">
        <v>259</v>
      </c>
      <c r="C261" t="str">
        <f>LEFT(Table13458910[[#This Row],[Contingency id]])</f>
        <v>A</v>
      </c>
      <c r="D261">
        <v>0</v>
      </c>
      <c r="E261" s="1">
        <v>1.00833333333333</v>
      </c>
      <c r="F261">
        <v>121</v>
      </c>
      <c r="G261">
        <v>120</v>
      </c>
      <c r="H261" s="1">
        <v>0</v>
      </c>
      <c r="I261" s="2">
        <f>AVERAGE(Table13458910[[#This Row],[Estimated costs 1]:[Estimated costs 20]])</f>
        <v>0</v>
      </c>
      <c r="J261" s="2">
        <f>_xlfn.STDEV.P(Table13458910[[#This Row],[Estimated costs 1]:[Estimated costs 20]])</f>
        <v>0</v>
      </c>
      <c r="K261" s="2" t="e">
        <f>Table13458910[[#This Row],[Dev]]/Table13458910[[#This Row],[Mean]]*100</f>
        <v>#DIV/0!</v>
      </c>
      <c r="L261" s="2">
        <f>Table13458910[[#This Row],[Estimated costs 1]]-Table13458910[[#This Row],[Actual cost]]</f>
        <v>0</v>
      </c>
      <c r="M261" s="2" t="e">
        <f>Table13458910[[#This Row],[Diff 1]]/Table13458910[[#This Row],[Actual cost]]*100</f>
        <v>#DIV/0!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</row>
    <row r="262" spans="1:33" hidden="1" x14ac:dyDescent="0.3">
      <c r="A262" t="s">
        <v>282</v>
      </c>
      <c r="B262">
        <v>260</v>
      </c>
      <c r="C262" t="str">
        <f>LEFT(Table13458910[[#This Row],[Contingency id]])</f>
        <v>A</v>
      </c>
      <c r="D262">
        <v>0</v>
      </c>
      <c r="E262" s="1">
        <v>1.00826446280991</v>
      </c>
      <c r="F262">
        <v>122</v>
      </c>
      <c r="G262">
        <v>121</v>
      </c>
      <c r="H262" s="1">
        <v>0</v>
      </c>
      <c r="I262" s="2">
        <f>AVERAGE(Table13458910[[#This Row],[Estimated costs 1]:[Estimated costs 20]])</f>
        <v>0</v>
      </c>
      <c r="J262" s="2">
        <f>_xlfn.STDEV.P(Table13458910[[#This Row],[Estimated costs 1]:[Estimated costs 20]])</f>
        <v>0</v>
      </c>
      <c r="K262" s="2" t="e">
        <f>Table13458910[[#This Row],[Dev]]/Table13458910[[#This Row],[Mean]]*100</f>
        <v>#DIV/0!</v>
      </c>
      <c r="L262" s="2">
        <f>Table13458910[[#This Row],[Estimated costs 1]]-Table13458910[[#This Row],[Actual cost]]</f>
        <v>0</v>
      </c>
      <c r="M262" s="2" t="e">
        <f>Table13458910[[#This Row],[Diff 1]]/Table13458910[[#This Row],[Actual cost]]*100</f>
        <v>#DIV/0!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</row>
    <row r="263" spans="1:33" hidden="1" x14ac:dyDescent="0.3">
      <c r="A263" t="s">
        <v>283</v>
      </c>
      <c r="B263">
        <v>261</v>
      </c>
      <c r="C263" t="str">
        <f>LEFT(Table13458910[[#This Row],[Contingency id]])</f>
        <v>A</v>
      </c>
      <c r="D263">
        <v>0</v>
      </c>
      <c r="E263" s="1">
        <v>1.00826446280991</v>
      </c>
      <c r="F263">
        <v>122</v>
      </c>
      <c r="G263">
        <v>121</v>
      </c>
      <c r="H263" s="1">
        <v>0</v>
      </c>
      <c r="I263" s="2">
        <f>AVERAGE(Table13458910[[#This Row],[Estimated costs 1]:[Estimated costs 20]])</f>
        <v>0</v>
      </c>
      <c r="J263" s="2">
        <f>_xlfn.STDEV.P(Table13458910[[#This Row],[Estimated costs 1]:[Estimated costs 20]])</f>
        <v>0</v>
      </c>
      <c r="K263" s="2" t="e">
        <f>Table13458910[[#This Row],[Dev]]/Table13458910[[#This Row],[Mean]]*100</f>
        <v>#DIV/0!</v>
      </c>
      <c r="L263" s="2">
        <f>Table13458910[[#This Row],[Estimated costs 1]]-Table13458910[[#This Row],[Actual cost]]</f>
        <v>0</v>
      </c>
      <c r="M263" s="2" t="e">
        <f>Table13458910[[#This Row],[Diff 1]]/Table13458910[[#This Row],[Actual cost]]*100</f>
        <v>#DIV/0!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</row>
    <row r="264" spans="1:33" hidden="1" x14ac:dyDescent="0.3">
      <c r="A264" t="s">
        <v>284</v>
      </c>
      <c r="B264">
        <v>262</v>
      </c>
      <c r="C264" t="str">
        <f>LEFT(Table13458910[[#This Row],[Contingency id]])</f>
        <v>A</v>
      </c>
      <c r="D264">
        <v>0</v>
      </c>
      <c r="E264" s="1">
        <v>1.0254237288135499</v>
      </c>
      <c r="F264">
        <v>121</v>
      </c>
      <c r="G264">
        <v>118</v>
      </c>
      <c r="H264" s="1">
        <v>0</v>
      </c>
      <c r="I264" s="2">
        <f>AVERAGE(Table13458910[[#This Row],[Estimated costs 1]:[Estimated costs 20]])</f>
        <v>0</v>
      </c>
      <c r="J264" s="2">
        <f>_xlfn.STDEV.P(Table13458910[[#This Row],[Estimated costs 1]:[Estimated costs 20]])</f>
        <v>0</v>
      </c>
      <c r="K264" s="2" t="e">
        <f>Table13458910[[#This Row],[Dev]]/Table13458910[[#This Row],[Mean]]*100</f>
        <v>#DIV/0!</v>
      </c>
      <c r="L264" s="2">
        <f>Table13458910[[#This Row],[Estimated costs 1]]-Table13458910[[#This Row],[Actual cost]]</f>
        <v>0</v>
      </c>
      <c r="M264" s="2" t="e">
        <f>Table13458910[[#This Row],[Diff 1]]/Table13458910[[#This Row],[Actual cost]]*100</f>
        <v>#DIV/0!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</row>
    <row r="265" spans="1:33" hidden="1" x14ac:dyDescent="0.3">
      <c r="A265" t="s">
        <v>285</v>
      </c>
      <c r="B265">
        <v>263</v>
      </c>
      <c r="C265" t="str">
        <f>LEFT(Table13458910[[#This Row],[Contingency id]])</f>
        <v>A</v>
      </c>
      <c r="D265">
        <v>0</v>
      </c>
      <c r="E265" s="1">
        <v>1.0166666666666599</v>
      </c>
      <c r="F265">
        <v>122</v>
      </c>
      <c r="G265">
        <v>120</v>
      </c>
      <c r="H265" s="1">
        <v>0</v>
      </c>
      <c r="I265" s="2">
        <f>AVERAGE(Table13458910[[#This Row],[Estimated costs 1]:[Estimated costs 20]])</f>
        <v>0</v>
      </c>
      <c r="J265" s="2">
        <f>_xlfn.STDEV.P(Table13458910[[#This Row],[Estimated costs 1]:[Estimated costs 20]])</f>
        <v>0</v>
      </c>
      <c r="K265" s="2" t="e">
        <f>Table13458910[[#This Row],[Dev]]/Table13458910[[#This Row],[Mean]]*100</f>
        <v>#DIV/0!</v>
      </c>
      <c r="L265" s="2">
        <f>Table13458910[[#This Row],[Estimated costs 1]]-Table13458910[[#This Row],[Actual cost]]</f>
        <v>0</v>
      </c>
      <c r="M265" s="2" t="e">
        <f>Table13458910[[#This Row],[Diff 1]]/Table13458910[[#This Row],[Actual cost]]*100</f>
        <v>#DIV/0!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</row>
    <row r="266" spans="1:33" hidden="1" x14ac:dyDescent="0.3">
      <c r="A266" t="s">
        <v>286</v>
      </c>
      <c r="B266">
        <v>264</v>
      </c>
      <c r="C266" t="str">
        <f>LEFT(Table13458910[[#This Row],[Contingency id]])</f>
        <v>A</v>
      </c>
      <c r="D266">
        <v>0</v>
      </c>
      <c r="E266" s="1">
        <v>1</v>
      </c>
      <c r="F266">
        <v>121</v>
      </c>
      <c r="G266">
        <v>121</v>
      </c>
      <c r="H266" s="1">
        <v>0</v>
      </c>
      <c r="I266" s="2">
        <f>AVERAGE(Table13458910[[#This Row],[Estimated costs 1]:[Estimated costs 20]])</f>
        <v>0</v>
      </c>
      <c r="J266" s="2">
        <f>_xlfn.STDEV.P(Table13458910[[#This Row],[Estimated costs 1]:[Estimated costs 20]])</f>
        <v>0</v>
      </c>
      <c r="K266" s="2" t="e">
        <f>Table13458910[[#This Row],[Dev]]/Table13458910[[#This Row],[Mean]]*100</f>
        <v>#DIV/0!</v>
      </c>
      <c r="L266" s="2">
        <f>Table13458910[[#This Row],[Estimated costs 1]]-Table13458910[[#This Row],[Actual cost]]</f>
        <v>0</v>
      </c>
      <c r="M266" s="2" t="e">
        <f>Table13458910[[#This Row],[Diff 1]]/Table13458910[[#This Row],[Actual cost]]*100</f>
        <v>#DIV/0!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</row>
    <row r="267" spans="1:33" hidden="1" x14ac:dyDescent="0.3">
      <c r="A267" t="s">
        <v>287</v>
      </c>
      <c r="B267">
        <v>265</v>
      </c>
      <c r="C267" t="str">
        <f>LEFT(Table13458910[[#This Row],[Contingency id]])</f>
        <v>A</v>
      </c>
      <c r="D267">
        <v>0</v>
      </c>
      <c r="E267" s="1">
        <v>1.00826446280991</v>
      </c>
      <c r="F267">
        <v>122</v>
      </c>
      <c r="G267">
        <v>121</v>
      </c>
      <c r="H267" s="1">
        <v>0</v>
      </c>
      <c r="I267" s="2">
        <f>AVERAGE(Table13458910[[#This Row],[Estimated costs 1]:[Estimated costs 20]])</f>
        <v>0</v>
      </c>
      <c r="J267" s="2">
        <f>_xlfn.STDEV.P(Table13458910[[#This Row],[Estimated costs 1]:[Estimated costs 20]])</f>
        <v>0</v>
      </c>
      <c r="K267" s="2" t="e">
        <f>Table13458910[[#This Row],[Dev]]/Table13458910[[#This Row],[Mean]]*100</f>
        <v>#DIV/0!</v>
      </c>
      <c r="L267" s="2">
        <f>Table13458910[[#This Row],[Estimated costs 1]]-Table13458910[[#This Row],[Actual cost]]</f>
        <v>0</v>
      </c>
      <c r="M267" s="2" t="e">
        <f>Table13458910[[#This Row],[Diff 1]]/Table13458910[[#This Row],[Actual cost]]*100</f>
        <v>#DIV/0!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</row>
    <row r="268" spans="1:33" hidden="1" x14ac:dyDescent="0.3">
      <c r="A268" t="s">
        <v>288</v>
      </c>
      <c r="B268">
        <v>266</v>
      </c>
      <c r="C268" t="str">
        <f>LEFT(Table13458910[[#This Row],[Contingency id]])</f>
        <v>A</v>
      </c>
      <c r="D268">
        <v>0</v>
      </c>
      <c r="E268" s="1">
        <v>1.00826446280991</v>
      </c>
      <c r="F268">
        <v>122</v>
      </c>
      <c r="G268">
        <v>121</v>
      </c>
      <c r="H268" s="1">
        <v>0</v>
      </c>
      <c r="I268" s="2">
        <f>AVERAGE(Table13458910[[#This Row],[Estimated costs 1]:[Estimated costs 20]])</f>
        <v>0</v>
      </c>
      <c r="J268" s="2">
        <f>_xlfn.STDEV.P(Table13458910[[#This Row],[Estimated costs 1]:[Estimated costs 20]])</f>
        <v>0</v>
      </c>
      <c r="K268" s="2" t="e">
        <f>Table13458910[[#This Row],[Dev]]/Table13458910[[#This Row],[Mean]]*100</f>
        <v>#DIV/0!</v>
      </c>
      <c r="L268" s="2">
        <f>Table13458910[[#This Row],[Estimated costs 1]]-Table13458910[[#This Row],[Actual cost]]</f>
        <v>0</v>
      </c>
      <c r="M268" s="2" t="e">
        <f>Table13458910[[#This Row],[Diff 1]]/Table13458910[[#This Row],[Actual cost]]*100</f>
        <v>#DIV/0!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</row>
    <row r="269" spans="1:33" hidden="1" x14ac:dyDescent="0.3">
      <c r="A269" t="s">
        <v>289</v>
      </c>
      <c r="B269">
        <v>267</v>
      </c>
      <c r="C269" t="str">
        <f>LEFT(Table13458910[[#This Row],[Contingency id]])</f>
        <v>A</v>
      </c>
      <c r="D269">
        <v>0</v>
      </c>
      <c r="E269" s="1">
        <v>1.02521008403361</v>
      </c>
      <c r="F269">
        <v>122</v>
      </c>
      <c r="G269">
        <v>119</v>
      </c>
      <c r="H269" s="1">
        <v>0</v>
      </c>
      <c r="I269" s="2">
        <f>AVERAGE(Table13458910[[#This Row],[Estimated costs 1]:[Estimated costs 20]])</f>
        <v>0</v>
      </c>
      <c r="J269" s="2">
        <f>_xlfn.STDEV.P(Table13458910[[#This Row],[Estimated costs 1]:[Estimated costs 20]])</f>
        <v>0</v>
      </c>
      <c r="K269" s="2" t="e">
        <f>Table13458910[[#This Row],[Dev]]/Table13458910[[#This Row],[Mean]]*100</f>
        <v>#DIV/0!</v>
      </c>
      <c r="L269" s="2">
        <f>Table13458910[[#This Row],[Estimated costs 1]]-Table13458910[[#This Row],[Actual cost]]</f>
        <v>0</v>
      </c>
      <c r="M269" s="2" t="e">
        <f>Table13458910[[#This Row],[Diff 1]]/Table13458910[[#This Row],[Actual cost]]*100</f>
        <v>#DIV/0!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</row>
    <row r="270" spans="1:33" hidden="1" x14ac:dyDescent="0.3">
      <c r="A270" t="s">
        <v>290</v>
      </c>
      <c r="B270">
        <v>268</v>
      </c>
      <c r="C270" t="str">
        <f>LEFT(Table13458910[[#This Row],[Contingency id]])</f>
        <v>A</v>
      </c>
      <c r="D270">
        <v>0</v>
      </c>
      <c r="E270" s="1">
        <v>1.0427350427350399</v>
      </c>
      <c r="F270">
        <v>122</v>
      </c>
      <c r="G270">
        <v>117</v>
      </c>
      <c r="H270" s="1">
        <v>0</v>
      </c>
      <c r="I270" s="2">
        <f>AVERAGE(Table13458910[[#This Row],[Estimated costs 1]:[Estimated costs 20]])</f>
        <v>0</v>
      </c>
      <c r="J270" s="2">
        <f>_xlfn.STDEV.P(Table13458910[[#This Row],[Estimated costs 1]:[Estimated costs 20]])</f>
        <v>0</v>
      </c>
      <c r="K270" s="2" t="e">
        <f>Table13458910[[#This Row],[Dev]]/Table13458910[[#This Row],[Mean]]*100</f>
        <v>#DIV/0!</v>
      </c>
      <c r="L270" s="2">
        <f>Table13458910[[#This Row],[Estimated costs 1]]-Table13458910[[#This Row],[Actual cost]]</f>
        <v>0</v>
      </c>
      <c r="M270" s="2" t="e">
        <f>Table13458910[[#This Row],[Diff 1]]/Table13458910[[#This Row],[Actual cost]]*100</f>
        <v>#DIV/0!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</row>
    <row r="271" spans="1:33" hidden="1" x14ac:dyDescent="0.3">
      <c r="A271" t="s">
        <v>291</v>
      </c>
      <c r="B271">
        <v>269</v>
      </c>
      <c r="C271" t="str">
        <f>LEFT(Table13458910[[#This Row],[Contingency id]])</f>
        <v>A</v>
      </c>
      <c r="D271">
        <v>0</v>
      </c>
      <c r="E271" s="1">
        <v>1.0163934426229499</v>
      </c>
      <c r="F271">
        <v>124</v>
      </c>
      <c r="G271">
        <v>122</v>
      </c>
      <c r="H271" s="1">
        <v>0</v>
      </c>
      <c r="I271" s="2">
        <f>AVERAGE(Table13458910[[#This Row],[Estimated costs 1]:[Estimated costs 20]])</f>
        <v>0</v>
      </c>
      <c r="J271" s="2">
        <f>_xlfn.STDEV.P(Table13458910[[#This Row],[Estimated costs 1]:[Estimated costs 20]])</f>
        <v>0</v>
      </c>
      <c r="K271" s="2" t="e">
        <f>Table13458910[[#This Row],[Dev]]/Table13458910[[#This Row],[Mean]]*100</f>
        <v>#DIV/0!</v>
      </c>
      <c r="L271" s="2">
        <f>Table13458910[[#This Row],[Estimated costs 1]]-Table13458910[[#This Row],[Actual cost]]</f>
        <v>0</v>
      </c>
      <c r="M271" s="2" t="e">
        <f>Table13458910[[#This Row],[Diff 1]]/Table13458910[[#This Row],[Actual cost]]*100</f>
        <v>#DIV/0!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</row>
    <row r="272" spans="1:33" hidden="1" x14ac:dyDescent="0.3">
      <c r="A272" t="s">
        <v>292</v>
      </c>
      <c r="B272">
        <v>270</v>
      </c>
      <c r="C272" t="str">
        <f>LEFT(Table13458910[[#This Row],[Contingency id]])</f>
        <v>A</v>
      </c>
      <c r="D272">
        <v>0</v>
      </c>
      <c r="E272" s="1">
        <v>1.0163934426229499</v>
      </c>
      <c r="F272">
        <v>124</v>
      </c>
      <c r="G272">
        <v>122</v>
      </c>
      <c r="H272" s="1">
        <v>0</v>
      </c>
      <c r="I272" s="2">
        <f>AVERAGE(Table13458910[[#This Row],[Estimated costs 1]:[Estimated costs 20]])</f>
        <v>0</v>
      </c>
      <c r="J272" s="2">
        <f>_xlfn.STDEV.P(Table13458910[[#This Row],[Estimated costs 1]:[Estimated costs 20]])</f>
        <v>0</v>
      </c>
      <c r="K272" s="2" t="e">
        <f>Table13458910[[#This Row],[Dev]]/Table13458910[[#This Row],[Mean]]*100</f>
        <v>#DIV/0!</v>
      </c>
      <c r="L272" s="2">
        <f>Table13458910[[#This Row],[Estimated costs 1]]-Table13458910[[#This Row],[Actual cost]]</f>
        <v>0</v>
      </c>
      <c r="M272" s="2" t="e">
        <f>Table13458910[[#This Row],[Diff 1]]/Table13458910[[#This Row],[Actual cost]]*100</f>
        <v>#DIV/0!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</row>
    <row r="273" spans="1:33" hidden="1" x14ac:dyDescent="0.3">
      <c r="A273" t="s">
        <v>293</v>
      </c>
      <c r="B273">
        <v>271</v>
      </c>
      <c r="C273" t="str">
        <f>LEFT(Table13458910[[#This Row],[Contingency id]])</f>
        <v>A</v>
      </c>
      <c r="D273">
        <v>0</v>
      </c>
      <c r="E273" s="1">
        <v>1.02479338842975</v>
      </c>
      <c r="F273">
        <v>124</v>
      </c>
      <c r="G273">
        <v>121</v>
      </c>
      <c r="H273" s="1">
        <v>0</v>
      </c>
      <c r="I273" s="2">
        <f>AVERAGE(Table13458910[[#This Row],[Estimated costs 1]:[Estimated costs 20]])</f>
        <v>0</v>
      </c>
      <c r="J273" s="2">
        <f>_xlfn.STDEV.P(Table13458910[[#This Row],[Estimated costs 1]:[Estimated costs 20]])</f>
        <v>0</v>
      </c>
      <c r="K273" s="2" t="e">
        <f>Table13458910[[#This Row],[Dev]]/Table13458910[[#This Row],[Mean]]*100</f>
        <v>#DIV/0!</v>
      </c>
      <c r="L273" s="2">
        <f>Table13458910[[#This Row],[Estimated costs 1]]-Table13458910[[#This Row],[Actual cost]]</f>
        <v>0</v>
      </c>
      <c r="M273" s="2" t="e">
        <f>Table13458910[[#This Row],[Diff 1]]/Table13458910[[#This Row],[Actual cost]]*100</f>
        <v>#DIV/0!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</row>
    <row r="274" spans="1:33" hidden="1" x14ac:dyDescent="0.3">
      <c r="A274" t="s">
        <v>294</v>
      </c>
      <c r="B274">
        <v>272</v>
      </c>
      <c r="C274" t="str">
        <f>LEFT(Table13458910[[#This Row],[Contingency id]])</f>
        <v>A</v>
      </c>
      <c r="D274">
        <v>0</v>
      </c>
      <c r="E274" s="1">
        <v>1.0163934426229499</v>
      </c>
      <c r="F274">
        <v>124</v>
      </c>
      <c r="G274">
        <v>122</v>
      </c>
      <c r="H274" s="1">
        <v>0</v>
      </c>
      <c r="I274" s="2">
        <f>AVERAGE(Table13458910[[#This Row],[Estimated costs 1]:[Estimated costs 20]])</f>
        <v>0</v>
      </c>
      <c r="J274" s="2">
        <f>_xlfn.STDEV.P(Table13458910[[#This Row],[Estimated costs 1]:[Estimated costs 20]])</f>
        <v>0</v>
      </c>
      <c r="K274" s="2" t="e">
        <f>Table13458910[[#This Row],[Dev]]/Table13458910[[#This Row],[Mean]]*100</f>
        <v>#DIV/0!</v>
      </c>
      <c r="L274" s="2">
        <f>Table13458910[[#This Row],[Estimated costs 1]]-Table13458910[[#This Row],[Actual cost]]</f>
        <v>0</v>
      </c>
      <c r="M274" s="2" t="e">
        <f>Table13458910[[#This Row],[Diff 1]]/Table13458910[[#This Row],[Actual cost]]*100</f>
        <v>#DIV/0!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</row>
    <row r="275" spans="1:33" hidden="1" x14ac:dyDescent="0.3">
      <c r="A275" t="s">
        <v>295</v>
      </c>
      <c r="B275">
        <v>273</v>
      </c>
      <c r="C275" t="str">
        <f>LEFT(Table13458910[[#This Row],[Contingency id]])</f>
        <v>A</v>
      </c>
      <c r="D275">
        <v>0</v>
      </c>
      <c r="E275" s="1">
        <v>1.0163934426229499</v>
      </c>
      <c r="F275">
        <v>124</v>
      </c>
      <c r="G275">
        <v>122</v>
      </c>
      <c r="H275" s="1">
        <v>0</v>
      </c>
      <c r="I275" s="2">
        <f>AVERAGE(Table13458910[[#This Row],[Estimated costs 1]:[Estimated costs 20]])</f>
        <v>0</v>
      </c>
      <c r="J275" s="2">
        <f>_xlfn.STDEV.P(Table13458910[[#This Row],[Estimated costs 1]:[Estimated costs 20]])</f>
        <v>0</v>
      </c>
      <c r="K275" s="2" t="e">
        <f>Table13458910[[#This Row],[Dev]]/Table13458910[[#This Row],[Mean]]*100</f>
        <v>#DIV/0!</v>
      </c>
      <c r="L275" s="2">
        <f>Table13458910[[#This Row],[Estimated costs 1]]-Table13458910[[#This Row],[Actual cost]]</f>
        <v>0</v>
      </c>
      <c r="M275" s="2" t="e">
        <f>Table13458910[[#This Row],[Diff 1]]/Table13458910[[#This Row],[Actual cost]]*100</f>
        <v>#DIV/0!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</row>
    <row r="276" spans="1:33" hidden="1" x14ac:dyDescent="0.3">
      <c r="A276" t="s">
        <v>296</v>
      </c>
      <c r="B276">
        <v>274</v>
      </c>
      <c r="C276" t="str">
        <f>LEFT(Table13458910[[#This Row],[Contingency id]])</f>
        <v>A</v>
      </c>
      <c r="D276">
        <v>0</v>
      </c>
      <c r="E276" s="1">
        <v>1.0163934426229499</v>
      </c>
      <c r="F276">
        <v>124</v>
      </c>
      <c r="G276">
        <v>122</v>
      </c>
      <c r="H276" s="1">
        <v>0</v>
      </c>
      <c r="I276" s="2">
        <f>AVERAGE(Table13458910[[#This Row],[Estimated costs 1]:[Estimated costs 20]])</f>
        <v>0</v>
      </c>
      <c r="J276" s="2">
        <f>_xlfn.STDEV.P(Table13458910[[#This Row],[Estimated costs 1]:[Estimated costs 20]])</f>
        <v>0</v>
      </c>
      <c r="K276" s="2" t="e">
        <f>Table13458910[[#This Row],[Dev]]/Table13458910[[#This Row],[Mean]]*100</f>
        <v>#DIV/0!</v>
      </c>
      <c r="L276" s="2">
        <f>Table13458910[[#This Row],[Estimated costs 1]]-Table13458910[[#This Row],[Actual cost]]</f>
        <v>0</v>
      </c>
      <c r="M276" s="2" t="e">
        <f>Table13458910[[#This Row],[Diff 1]]/Table13458910[[#This Row],[Actual cost]]*100</f>
        <v>#DIV/0!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</row>
    <row r="277" spans="1:33" hidden="1" x14ac:dyDescent="0.3">
      <c r="A277" t="s">
        <v>297</v>
      </c>
      <c r="B277">
        <v>275</v>
      </c>
      <c r="C277" t="str">
        <f>LEFT(Table13458910[[#This Row],[Contingency id]])</f>
        <v>A</v>
      </c>
      <c r="D277">
        <v>0</v>
      </c>
      <c r="E277" s="1">
        <v>1.0081300813008101</v>
      </c>
      <c r="F277">
        <v>124</v>
      </c>
      <c r="G277">
        <v>123</v>
      </c>
      <c r="H277" s="1">
        <v>0</v>
      </c>
      <c r="I277" s="2">
        <f>AVERAGE(Table13458910[[#This Row],[Estimated costs 1]:[Estimated costs 20]])</f>
        <v>0</v>
      </c>
      <c r="J277" s="2">
        <f>_xlfn.STDEV.P(Table13458910[[#This Row],[Estimated costs 1]:[Estimated costs 20]])</f>
        <v>0</v>
      </c>
      <c r="K277" s="2" t="e">
        <f>Table13458910[[#This Row],[Dev]]/Table13458910[[#This Row],[Mean]]*100</f>
        <v>#DIV/0!</v>
      </c>
      <c r="L277" s="2">
        <f>Table13458910[[#This Row],[Estimated costs 1]]-Table13458910[[#This Row],[Actual cost]]</f>
        <v>0</v>
      </c>
      <c r="M277" s="2" t="e">
        <f>Table13458910[[#This Row],[Diff 1]]/Table13458910[[#This Row],[Actual cost]]*100</f>
        <v>#DIV/0!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</row>
    <row r="278" spans="1:33" hidden="1" x14ac:dyDescent="0.3">
      <c r="A278" t="s">
        <v>298</v>
      </c>
      <c r="B278">
        <v>276</v>
      </c>
      <c r="C278" t="str">
        <f>LEFT(Table13458910[[#This Row],[Contingency id]])</f>
        <v>A</v>
      </c>
      <c r="D278">
        <v>0</v>
      </c>
      <c r="E278" s="1">
        <v>1.0163934426229499</v>
      </c>
      <c r="F278">
        <v>124</v>
      </c>
      <c r="G278">
        <v>122</v>
      </c>
      <c r="H278" s="1">
        <v>0</v>
      </c>
      <c r="I278" s="2">
        <f>AVERAGE(Table13458910[[#This Row],[Estimated costs 1]:[Estimated costs 20]])</f>
        <v>0</v>
      </c>
      <c r="J278" s="2">
        <f>_xlfn.STDEV.P(Table13458910[[#This Row],[Estimated costs 1]:[Estimated costs 20]])</f>
        <v>0</v>
      </c>
      <c r="K278" s="2" t="e">
        <f>Table13458910[[#This Row],[Dev]]/Table13458910[[#This Row],[Mean]]*100</f>
        <v>#DIV/0!</v>
      </c>
      <c r="L278" s="2">
        <f>Table13458910[[#This Row],[Estimated costs 1]]-Table13458910[[#This Row],[Actual cost]]</f>
        <v>0</v>
      </c>
      <c r="M278" s="2" t="e">
        <f>Table13458910[[#This Row],[Diff 1]]/Table13458910[[#This Row],[Actual cost]]*100</f>
        <v>#DIV/0!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</row>
    <row r="279" spans="1:33" hidden="1" x14ac:dyDescent="0.3">
      <c r="A279" t="s">
        <v>299</v>
      </c>
      <c r="B279">
        <v>277</v>
      </c>
      <c r="C279" t="str">
        <f>LEFT(Table13458910[[#This Row],[Contingency id]])</f>
        <v>A</v>
      </c>
      <c r="D279">
        <v>0</v>
      </c>
      <c r="E279" s="1">
        <v>1.02479338842975</v>
      </c>
      <c r="F279">
        <v>124</v>
      </c>
      <c r="G279">
        <v>121</v>
      </c>
      <c r="H279" s="1">
        <v>0</v>
      </c>
      <c r="I279" s="2">
        <f>AVERAGE(Table13458910[[#This Row],[Estimated costs 1]:[Estimated costs 20]])</f>
        <v>0</v>
      </c>
      <c r="J279" s="2">
        <f>_xlfn.STDEV.P(Table13458910[[#This Row],[Estimated costs 1]:[Estimated costs 20]])</f>
        <v>0</v>
      </c>
      <c r="K279" s="2" t="e">
        <f>Table13458910[[#This Row],[Dev]]/Table13458910[[#This Row],[Mean]]*100</f>
        <v>#DIV/0!</v>
      </c>
      <c r="L279" s="2">
        <f>Table13458910[[#This Row],[Estimated costs 1]]-Table13458910[[#This Row],[Actual cost]]</f>
        <v>0</v>
      </c>
      <c r="M279" s="2" t="e">
        <f>Table13458910[[#This Row],[Diff 1]]/Table13458910[[#This Row],[Actual cost]]*100</f>
        <v>#DIV/0!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</row>
    <row r="280" spans="1:33" hidden="1" x14ac:dyDescent="0.3">
      <c r="A280" t="s">
        <v>300</v>
      </c>
      <c r="B280">
        <v>278</v>
      </c>
      <c r="C280" t="str">
        <f>LEFT(Table13458910[[#This Row],[Contingency id]])</f>
        <v>A</v>
      </c>
      <c r="D280">
        <v>0</v>
      </c>
      <c r="E280" s="1">
        <v>1.0081300813008101</v>
      </c>
      <c r="F280">
        <v>124</v>
      </c>
      <c r="G280">
        <v>123</v>
      </c>
      <c r="H280" s="1">
        <v>0</v>
      </c>
      <c r="I280" s="2">
        <f>AVERAGE(Table13458910[[#This Row],[Estimated costs 1]:[Estimated costs 20]])</f>
        <v>0</v>
      </c>
      <c r="J280" s="2">
        <f>_xlfn.STDEV.P(Table13458910[[#This Row],[Estimated costs 1]:[Estimated costs 20]])</f>
        <v>0</v>
      </c>
      <c r="K280" s="2" t="e">
        <f>Table13458910[[#This Row],[Dev]]/Table13458910[[#This Row],[Mean]]*100</f>
        <v>#DIV/0!</v>
      </c>
      <c r="L280" s="2">
        <f>Table13458910[[#This Row],[Estimated costs 1]]-Table13458910[[#This Row],[Actual cost]]</f>
        <v>0</v>
      </c>
      <c r="M280" s="2" t="e">
        <f>Table13458910[[#This Row],[Diff 1]]/Table13458910[[#This Row],[Actual cost]]*100</f>
        <v>#DIV/0!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</row>
    <row r="281" spans="1:33" hidden="1" x14ac:dyDescent="0.3">
      <c r="A281" t="s">
        <v>301</v>
      </c>
      <c r="B281">
        <v>279</v>
      </c>
      <c r="C281" t="str">
        <f>LEFT(Table13458910[[#This Row],[Contingency id]])</f>
        <v>A</v>
      </c>
      <c r="D281">
        <v>0</v>
      </c>
      <c r="E281" s="1">
        <v>1</v>
      </c>
      <c r="F281">
        <v>103</v>
      </c>
      <c r="G281">
        <v>103</v>
      </c>
      <c r="H281" s="1">
        <v>0</v>
      </c>
      <c r="I281" s="2">
        <f>AVERAGE(Table13458910[[#This Row],[Estimated costs 1]:[Estimated costs 20]])</f>
        <v>0</v>
      </c>
      <c r="J281" s="2">
        <f>_xlfn.STDEV.P(Table13458910[[#This Row],[Estimated costs 1]:[Estimated costs 20]])</f>
        <v>0</v>
      </c>
      <c r="K281" s="2" t="e">
        <f>Table13458910[[#This Row],[Dev]]/Table13458910[[#This Row],[Mean]]*100</f>
        <v>#DIV/0!</v>
      </c>
      <c r="L281" s="2">
        <f>Table13458910[[#This Row],[Estimated costs 1]]-Table13458910[[#This Row],[Actual cost]]</f>
        <v>0</v>
      </c>
      <c r="M281" s="2" t="e">
        <f>Table13458910[[#This Row],[Diff 1]]/Table13458910[[#This Row],[Actual cost]]*100</f>
        <v>#DIV/0!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</row>
    <row r="282" spans="1:33" hidden="1" x14ac:dyDescent="0.3">
      <c r="A282" t="s">
        <v>302</v>
      </c>
      <c r="B282">
        <v>280</v>
      </c>
      <c r="C282" t="str">
        <f>LEFT(Table13458910[[#This Row],[Contingency id]])</f>
        <v>A</v>
      </c>
      <c r="D282">
        <v>0</v>
      </c>
      <c r="E282" s="1">
        <v>1.0163934426229499</v>
      </c>
      <c r="F282">
        <v>124</v>
      </c>
      <c r="G282">
        <v>122</v>
      </c>
      <c r="H282" s="1">
        <v>0</v>
      </c>
      <c r="I282" s="2">
        <f>AVERAGE(Table13458910[[#This Row],[Estimated costs 1]:[Estimated costs 20]])</f>
        <v>0</v>
      </c>
      <c r="J282" s="2">
        <f>_xlfn.STDEV.P(Table13458910[[#This Row],[Estimated costs 1]:[Estimated costs 20]])</f>
        <v>0</v>
      </c>
      <c r="K282" s="2" t="e">
        <f>Table13458910[[#This Row],[Dev]]/Table13458910[[#This Row],[Mean]]*100</f>
        <v>#DIV/0!</v>
      </c>
      <c r="L282" s="2">
        <f>Table13458910[[#This Row],[Estimated costs 1]]-Table13458910[[#This Row],[Actual cost]]</f>
        <v>0</v>
      </c>
      <c r="M282" s="2" t="e">
        <f>Table13458910[[#This Row],[Diff 1]]/Table13458910[[#This Row],[Actual cost]]*100</f>
        <v>#DIV/0!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</row>
    <row r="283" spans="1:33" hidden="1" x14ac:dyDescent="0.3">
      <c r="A283" t="s">
        <v>303</v>
      </c>
      <c r="B283">
        <v>281</v>
      </c>
      <c r="C283" t="str">
        <f>LEFT(Table13458910[[#This Row],[Contingency id]])</f>
        <v>A</v>
      </c>
      <c r="D283">
        <v>0</v>
      </c>
      <c r="E283" s="1">
        <v>1</v>
      </c>
      <c r="F283">
        <v>124</v>
      </c>
      <c r="G283">
        <v>124</v>
      </c>
      <c r="H283" s="1">
        <v>0</v>
      </c>
      <c r="I283" s="2">
        <f>AVERAGE(Table13458910[[#This Row],[Estimated costs 1]:[Estimated costs 20]])</f>
        <v>0</v>
      </c>
      <c r="J283" s="2">
        <f>_xlfn.STDEV.P(Table13458910[[#This Row],[Estimated costs 1]:[Estimated costs 20]])</f>
        <v>0</v>
      </c>
      <c r="K283" s="2" t="e">
        <f>Table13458910[[#This Row],[Dev]]/Table13458910[[#This Row],[Mean]]*100</f>
        <v>#DIV/0!</v>
      </c>
      <c r="L283" s="2">
        <f>Table13458910[[#This Row],[Estimated costs 1]]-Table13458910[[#This Row],[Actual cost]]</f>
        <v>0</v>
      </c>
      <c r="M283" s="2" t="e">
        <f>Table13458910[[#This Row],[Diff 1]]/Table13458910[[#This Row],[Actual cost]]*100</f>
        <v>#DIV/0!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</row>
    <row r="284" spans="1:33" hidden="1" x14ac:dyDescent="0.3">
      <c r="A284" t="s">
        <v>304</v>
      </c>
      <c r="B284">
        <v>282</v>
      </c>
      <c r="C284" t="str">
        <f>LEFT(Table13458910[[#This Row],[Contingency id]])</f>
        <v>A</v>
      </c>
      <c r="D284">
        <v>0</v>
      </c>
      <c r="E284" s="1">
        <v>1.0333333333333301</v>
      </c>
      <c r="F284">
        <v>124</v>
      </c>
      <c r="G284">
        <v>120</v>
      </c>
      <c r="H284" s="1">
        <v>0</v>
      </c>
      <c r="I284" s="2">
        <f>AVERAGE(Table13458910[[#This Row],[Estimated costs 1]:[Estimated costs 20]])</f>
        <v>0</v>
      </c>
      <c r="J284" s="2">
        <f>_xlfn.STDEV.P(Table13458910[[#This Row],[Estimated costs 1]:[Estimated costs 20]])</f>
        <v>0</v>
      </c>
      <c r="K284" s="2" t="e">
        <f>Table13458910[[#This Row],[Dev]]/Table13458910[[#This Row],[Mean]]*100</f>
        <v>#DIV/0!</v>
      </c>
      <c r="L284" s="2">
        <f>Table13458910[[#This Row],[Estimated costs 1]]-Table13458910[[#This Row],[Actual cost]]</f>
        <v>0</v>
      </c>
      <c r="M284" s="2" t="e">
        <f>Table13458910[[#This Row],[Diff 1]]/Table13458910[[#This Row],[Actual cost]]*100</f>
        <v>#DIV/0!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</row>
    <row r="285" spans="1:33" hidden="1" x14ac:dyDescent="0.3">
      <c r="A285" t="s">
        <v>305</v>
      </c>
      <c r="B285">
        <v>283</v>
      </c>
      <c r="C285" t="str">
        <f>LEFT(Table13458910[[#This Row],[Contingency id]])</f>
        <v>A</v>
      </c>
      <c r="D285">
        <v>0</v>
      </c>
      <c r="E285" s="1">
        <v>1.0163934426229499</v>
      </c>
      <c r="F285">
        <v>62</v>
      </c>
      <c r="G285">
        <v>61</v>
      </c>
      <c r="H285" s="1">
        <v>0</v>
      </c>
      <c r="I285" s="2">
        <f>AVERAGE(Table13458910[[#This Row],[Estimated costs 1]:[Estimated costs 20]])</f>
        <v>0</v>
      </c>
      <c r="J285" s="2">
        <f>_xlfn.STDEV.P(Table13458910[[#This Row],[Estimated costs 1]:[Estimated costs 20]])</f>
        <v>0</v>
      </c>
      <c r="K285" s="2" t="e">
        <f>Table13458910[[#This Row],[Dev]]/Table13458910[[#This Row],[Mean]]*100</f>
        <v>#DIV/0!</v>
      </c>
      <c r="L285" s="2">
        <f>Table13458910[[#This Row],[Estimated costs 1]]-Table13458910[[#This Row],[Actual cost]]</f>
        <v>0</v>
      </c>
      <c r="M285" s="2" t="e">
        <f>Table13458910[[#This Row],[Diff 1]]/Table13458910[[#This Row],[Actual cost]]*100</f>
        <v>#DIV/0!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</row>
    <row r="286" spans="1:33" hidden="1" x14ac:dyDescent="0.3">
      <c r="A286" t="s">
        <v>306</v>
      </c>
      <c r="B286">
        <v>284</v>
      </c>
      <c r="C286" t="str">
        <f>LEFT(Table13458910[[#This Row],[Contingency id]])</f>
        <v>A</v>
      </c>
      <c r="D286">
        <v>0</v>
      </c>
      <c r="E286" s="1">
        <v>1.0163934426229499</v>
      </c>
      <c r="F286">
        <v>62</v>
      </c>
      <c r="G286">
        <v>61</v>
      </c>
      <c r="H286" s="1">
        <v>0</v>
      </c>
      <c r="I286" s="2">
        <f>AVERAGE(Table13458910[[#This Row],[Estimated costs 1]:[Estimated costs 20]])</f>
        <v>0</v>
      </c>
      <c r="J286" s="2">
        <f>_xlfn.STDEV.P(Table13458910[[#This Row],[Estimated costs 1]:[Estimated costs 20]])</f>
        <v>0</v>
      </c>
      <c r="K286" s="2" t="e">
        <f>Table13458910[[#This Row],[Dev]]/Table13458910[[#This Row],[Mean]]*100</f>
        <v>#DIV/0!</v>
      </c>
      <c r="L286" s="2">
        <f>Table13458910[[#This Row],[Estimated costs 1]]-Table13458910[[#This Row],[Actual cost]]</f>
        <v>0</v>
      </c>
      <c r="M286" s="2" t="e">
        <f>Table13458910[[#This Row],[Diff 1]]/Table13458910[[#This Row],[Actual cost]]*100</f>
        <v>#DIV/0!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</row>
    <row r="287" spans="1:33" hidden="1" x14ac:dyDescent="0.3">
      <c r="A287" t="s">
        <v>307</v>
      </c>
      <c r="B287">
        <v>285</v>
      </c>
      <c r="C287" t="str">
        <f>LEFT(Table13458910[[#This Row],[Contingency id]])</f>
        <v>A</v>
      </c>
      <c r="D287">
        <v>0</v>
      </c>
      <c r="E287" s="1">
        <v>1</v>
      </c>
      <c r="F287">
        <v>62</v>
      </c>
      <c r="G287">
        <v>62</v>
      </c>
      <c r="H287" s="1">
        <v>0</v>
      </c>
      <c r="I287" s="2">
        <f>AVERAGE(Table13458910[[#This Row],[Estimated costs 1]:[Estimated costs 20]])</f>
        <v>0</v>
      </c>
      <c r="J287" s="2">
        <f>_xlfn.STDEV.P(Table13458910[[#This Row],[Estimated costs 1]:[Estimated costs 20]])</f>
        <v>0</v>
      </c>
      <c r="K287" s="2" t="e">
        <f>Table13458910[[#This Row],[Dev]]/Table13458910[[#This Row],[Mean]]*100</f>
        <v>#DIV/0!</v>
      </c>
      <c r="L287" s="2">
        <f>Table13458910[[#This Row],[Estimated costs 1]]-Table13458910[[#This Row],[Actual cost]]</f>
        <v>0</v>
      </c>
      <c r="M287" s="2" t="e">
        <f>Table13458910[[#This Row],[Diff 1]]/Table13458910[[#This Row],[Actual cost]]*100</f>
        <v>#DIV/0!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</row>
    <row r="288" spans="1:33" hidden="1" x14ac:dyDescent="0.3">
      <c r="A288" t="s">
        <v>308</v>
      </c>
      <c r="B288">
        <v>286</v>
      </c>
      <c r="C288" t="str">
        <f>LEFT(Table13458910[[#This Row],[Contingency id]])</f>
        <v>A</v>
      </c>
      <c r="D288">
        <v>0</v>
      </c>
      <c r="E288" s="1">
        <v>1</v>
      </c>
      <c r="F288">
        <v>62</v>
      </c>
      <c r="G288">
        <v>62</v>
      </c>
      <c r="H288" s="1">
        <v>0</v>
      </c>
      <c r="I288" s="2">
        <f>AVERAGE(Table13458910[[#This Row],[Estimated costs 1]:[Estimated costs 20]])</f>
        <v>0</v>
      </c>
      <c r="J288" s="2">
        <f>_xlfn.STDEV.P(Table13458910[[#This Row],[Estimated costs 1]:[Estimated costs 20]])</f>
        <v>0</v>
      </c>
      <c r="K288" s="2" t="e">
        <f>Table13458910[[#This Row],[Dev]]/Table13458910[[#This Row],[Mean]]*100</f>
        <v>#DIV/0!</v>
      </c>
      <c r="L288" s="2">
        <f>Table13458910[[#This Row],[Estimated costs 1]]-Table13458910[[#This Row],[Actual cost]]</f>
        <v>0</v>
      </c>
      <c r="M288" s="2" t="e">
        <f>Table13458910[[#This Row],[Diff 1]]/Table13458910[[#This Row],[Actual cost]]*100</f>
        <v>#DIV/0!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</row>
    <row r="289" spans="1:33" hidden="1" x14ac:dyDescent="0.3">
      <c r="A289" t="s">
        <v>309</v>
      </c>
      <c r="B289">
        <v>287</v>
      </c>
      <c r="C289" t="str">
        <f>LEFT(Table13458910[[#This Row],[Contingency id]])</f>
        <v>A</v>
      </c>
      <c r="D289">
        <v>0</v>
      </c>
      <c r="E289" s="1">
        <v>1</v>
      </c>
      <c r="F289">
        <v>23</v>
      </c>
      <c r="G289">
        <v>23</v>
      </c>
      <c r="H289" s="1">
        <v>0</v>
      </c>
      <c r="I289" s="2">
        <f>AVERAGE(Table13458910[[#This Row],[Estimated costs 1]:[Estimated costs 20]])</f>
        <v>0</v>
      </c>
      <c r="J289" s="2">
        <f>_xlfn.STDEV.P(Table13458910[[#This Row],[Estimated costs 1]:[Estimated costs 20]])</f>
        <v>0</v>
      </c>
      <c r="K289" s="2" t="e">
        <f>Table13458910[[#This Row],[Dev]]/Table13458910[[#This Row],[Mean]]*100</f>
        <v>#DIV/0!</v>
      </c>
      <c r="L289" s="2">
        <f>Table13458910[[#This Row],[Estimated costs 1]]-Table13458910[[#This Row],[Actual cost]]</f>
        <v>0</v>
      </c>
      <c r="M289" s="2" t="e">
        <f>Table13458910[[#This Row],[Diff 1]]/Table13458910[[#This Row],[Actual cost]]*100</f>
        <v>#DIV/0!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</row>
    <row r="290" spans="1:33" hidden="1" x14ac:dyDescent="0.3">
      <c r="A290" t="s">
        <v>310</v>
      </c>
      <c r="B290">
        <v>288</v>
      </c>
      <c r="C290" t="str">
        <f>LEFT(Table13458910[[#This Row],[Contingency id]])</f>
        <v>A</v>
      </c>
      <c r="D290">
        <v>0</v>
      </c>
      <c r="E290" s="1">
        <v>1</v>
      </c>
      <c r="F290">
        <v>23</v>
      </c>
      <c r="G290">
        <v>23</v>
      </c>
      <c r="H290" s="1">
        <v>0</v>
      </c>
      <c r="I290" s="2">
        <f>AVERAGE(Table13458910[[#This Row],[Estimated costs 1]:[Estimated costs 20]])</f>
        <v>0</v>
      </c>
      <c r="J290" s="2">
        <f>_xlfn.STDEV.P(Table13458910[[#This Row],[Estimated costs 1]:[Estimated costs 20]])</f>
        <v>0</v>
      </c>
      <c r="K290" s="2" t="e">
        <f>Table13458910[[#This Row],[Dev]]/Table13458910[[#This Row],[Mean]]*100</f>
        <v>#DIV/0!</v>
      </c>
      <c r="L290" s="2">
        <f>Table13458910[[#This Row],[Estimated costs 1]]-Table13458910[[#This Row],[Actual cost]]</f>
        <v>0</v>
      </c>
      <c r="M290" s="2" t="e">
        <f>Table13458910[[#This Row],[Diff 1]]/Table13458910[[#This Row],[Actual cost]]*100</f>
        <v>#DIV/0!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</row>
    <row r="291" spans="1:33" hidden="1" x14ac:dyDescent="0.3">
      <c r="A291" t="s">
        <v>311</v>
      </c>
      <c r="B291">
        <v>289</v>
      </c>
      <c r="C291" t="str">
        <f>LEFT(Table13458910[[#This Row],[Contingency id]])</f>
        <v>A</v>
      </c>
      <c r="D291">
        <v>0</v>
      </c>
      <c r="E291" s="1">
        <v>1</v>
      </c>
      <c r="F291">
        <v>23</v>
      </c>
      <c r="G291">
        <v>23</v>
      </c>
      <c r="H291" s="1">
        <v>0</v>
      </c>
      <c r="I291" s="2">
        <f>AVERAGE(Table13458910[[#This Row],[Estimated costs 1]:[Estimated costs 20]])</f>
        <v>0</v>
      </c>
      <c r="J291" s="2">
        <f>_xlfn.STDEV.P(Table13458910[[#This Row],[Estimated costs 1]:[Estimated costs 20]])</f>
        <v>0</v>
      </c>
      <c r="K291" s="2" t="e">
        <f>Table13458910[[#This Row],[Dev]]/Table13458910[[#This Row],[Mean]]*100</f>
        <v>#DIV/0!</v>
      </c>
      <c r="L291" s="2">
        <f>Table13458910[[#This Row],[Estimated costs 1]]-Table13458910[[#This Row],[Actual cost]]</f>
        <v>0</v>
      </c>
      <c r="M291" s="2" t="e">
        <f>Table13458910[[#This Row],[Diff 1]]/Table13458910[[#This Row],[Actual cost]]*100</f>
        <v>#DIV/0!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</row>
    <row r="292" spans="1:33" hidden="1" x14ac:dyDescent="0.3">
      <c r="A292" t="s">
        <v>312</v>
      </c>
      <c r="B292">
        <v>290</v>
      </c>
      <c r="C292" t="str">
        <f>LEFT(Table13458910[[#This Row],[Contingency id]])</f>
        <v>A</v>
      </c>
      <c r="D292">
        <v>0</v>
      </c>
      <c r="E292" s="1">
        <v>1</v>
      </c>
      <c r="F292">
        <v>23</v>
      </c>
      <c r="G292">
        <v>23</v>
      </c>
      <c r="H292" s="1">
        <v>0</v>
      </c>
      <c r="I292" s="2">
        <f>AVERAGE(Table13458910[[#This Row],[Estimated costs 1]:[Estimated costs 20]])</f>
        <v>0</v>
      </c>
      <c r="J292" s="2">
        <f>_xlfn.STDEV.P(Table13458910[[#This Row],[Estimated costs 1]:[Estimated costs 20]])</f>
        <v>0</v>
      </c>
      <c r="K292" s="2" t="e">
        <f>Table13458910[[#This Row],[Dev]]/Table13458910[[#This Row],[Mean]]*100</f>
        <v>#DIV/0!</v>
      </c>
      <c r="L292" s="2">
        <f>Table13458910[[#This Row],[Estimated costs 1]]-Table13458910[[#This Row],[Actual cost]]</f>
        <v>0</v>
      </c>
      <c r="M292" s="2" t="e">
        <f>Table13458910[[#This Row],[Diff 1]]/Table13458910[[#This Row],[Actual cost]]*100</f>
        <v>#DIV/0!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</row>
    <row r="293" spans="1:33" hidden="1" x14ac:dyDescent="0.3">
      <c r="A293" t="s">
        <v>313</v>
      </c>
      <c r="B293">
        <v>291</v>
      </c>
      <c r="C293" t="str">
        <f>LEFT(Table13458910[[#This Row],[Contingency id]])</f>
        <v>A</v>
      </c>
      <c r="D293">
        <v>0</v>
      </c>
      <c r="E293" s="1">
        <v>1</v>
      </c>
      <c r="F293">
        <v>23</v>
      </c>
      <c r="G293">
        <v>23</v>
      </c>
      <c r="H293" s="1">
        <v>0</v>
      </c>
      <c r="I293" s="2">
        <f>AVERAGE(Table13458910[[#This Row],[Estimated costs 1]:[Estimated costs 20]])</f>
        <v>0</v>
      </c>
      <c r="J293" s="2">
        <f>_xlfn.STDEV.P(Table13458910[[#This Row],[Estimated costs 1]:[Estimated costs 20]])</f>
        <v>0</v>
      </c>
      <c r="K293" s="2" t="e">
        <f>Table13458910[[#This Row],[Dev]]/Table13458910[[#This Row],[Mean]]*100</f>
        <v>#DIV/0!</v>
      </c>
      <c r="L293" s="2">
        <f>Table13458910[[#This Row],[Estimated costs 1]]-Table13458910[[#This Row],[Actual cost]]</f>
        <v>0</v>
      </c>
      <c r="M293" s="2" t="e">
        <f>Table13458910[[#This Row],[Diff 1]]/Table13458910[[#This Row],[Actual cost]]*100</f>
        <v>#DIV/0!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</row>
    <row r="294" spans="1:33" hidden="1" x14ac:dyDescent="0.3">
      <c r="A294" t="s">
        <v>314</v>
      </c>
      <c r="B294">
        <v>292</v>
      </c>
      <c r="C294" t="str">
        <f>LEFT(Table13458910[[#This Row],[Contingency id]])</f>
        <v>A</v>
      </c>
      <c r="D294">
        <v>0</v>
      </c>
      <c r="E294" s="1">
        <v>1</v>
      </c>
      <c r="F294">
        <v>23</v>
      </c>
      <c r="G294">
        <v>23</v>
      </c>
      <c r="H294" s="1">
        <v>0</v>
      </c>
      <c r="I294" s="2">
        <f>AVERAGE(Table13458910[[#This Row],[Estimated costs 1]:[Estimated costs 20]])</f>
        <v>0</v>
      </c>
      <c r="J294" s="2">
        <f>_xlfn.STDEV.P(Table13458910[[#This Row],[Estimated costs 1]:[Estimated costs 20]])</f>
        <v>0</v>
      </c>
      <c r="K294" s="2" t="e">
        <f>Table13458910[[#This Row],[Dev]]/Table13458910[[#This Row],[Mean]]*100</f>
        <v>#DIV/0!</v>
      </c>
      <c r="L294" s="2">
        <f>Table13458910[[#This Row],[Estimated costs 1]]-Table13458910[[#This Row],[Actual cost]]</f>
        <v>0</v>
      </c>
      <c r="M294" s="2" t="e">
        <f>Table13458910[[#This Row],[Diff 1]]/Table13458910[[#This Row],[Actual cost]]*100</f>
        <v>#DIV/0!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</row>
    <row r="295" spans="1:33" hidden="1" x14ac:dyDescent="0.3">
      <c r="A295" t="s">
        <v>315</v>
      </c>
      <c r="B295">
        <v>293</v>
      </c>
      <c r="C295" t="str">
        <f>LEFT(Table13458910[[#This Row],[Contingency id]])</f>
        <v>A</v>
      </c>
      <c r="D295">
        <v>0</v>
      </c>
      <c r="E295" s="1">
        <v>1</v>
      </c>
      <c r="F295">
        <v>23</v>
      </c>
      <c r="G295">
        <v>23</v>
      </c>
      <c r="H295" s="1">
        <v>0</v>
      </c>
      <c r="I295" s="2">
        <f>AVERAGE(Table13458910[[#This Row],[Estimated costs 1]:[Estimated costs 20]])</f>
        <v>0</v>
      </c>
      <c r="J295" s="2">
        <f>_xlfn.STDEV.P(Table13458910[[#This Row],[Estimated costs 1]:[Estimated costs 20]])</f>
        <v>0</v>
      </c>
      <c r="K295" s="2" t="e">
        <f>Table13458910[[#This Row],[Dev]]/Table13458910[[#This Row],[Mean]]*100</f>
        <v>#DIV/0!</v>
      </c>
      <c r="L295" s="2">
        <f>Table13458910[[#This Row],[Estimated costs 1]]-Table13458910[[#This Row],[Actual cost]]</f>
        <v>0</v>
      </c>
      <c r="M295" s="2" t="e">
        <f>Table13458910[[#This Row],[Diff 1]]/Table13458910[[#This Row],[Actual cost]]*100</f>
        <v>#DIV/0!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</row>
    <row r="296" spans="1:33" hidden="1" x14ac:dyDescent="0.3">
      <c r="A296" t="s">
        <v>316</v>
      </c>
      <c r="B296">
        <v>294</v>
      </c>
      <c r="C296" t="str">
        <f>LEFT(Table13458910[[#This Row],[Contingency id]])</f>
        <v>A</v>
      </c>
      <c r="D296">
        <v>0</v>
      </c>
      <c r="E296" s="1">
        <v>1</v>
      </c>
      <c r="F296">
        <v>23</v>
      </c>
      <c r="G296">
        <v>23</v>
      </c>
      <c r="H296" s="1">
        <v>0</v>
      </c>
      <c r="I296" s="2">
        <f>AVERAGE(Table13458910[[#This Row],[Estimated costs 1]:[Estimated costs 20]])</f>
        <v>0</v>
      </c>
      <c r="J296" s="2">
        <f>_xlfn.STDEV.P(Table13458910[[#This Row],[Estimated costs 1]:[Estimated costs 20]])</f>
        <v>0</v>
      </c>
      <c r="K296" s="2" t="e">
        <f>Table13458910[[#This Row],[Dev]]/Table13458910[[#This Row],[Mean]]*100</f>
        <v>#DIV/0!</v>
      </c>
      <c r="L296" s="2">
        <f>Table13458910[[#This Row],[Estimated costs 1]]-Table13458910[[#This Row],[Actual cost]]</f>
        <v>0</v>
      </c>
      <c r="M296" s="2" t="e">
        <f>Table13458910[[#This Row],[Diff 1]]/Table13458910[[#This Row],[Actual cost]]*100</f>
        <v>#DIV/0!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</row>
    <row r="297" spans="1:33" hidden="1" x14ac:dyDescent="0.3">
      <c r="A297" t="s">
        <v>317</v>
      </c>
      <c r="B297">
        <v>295</v>
      </c>
      <c r="C297" t="str">
        <f>LEFT(Table13458910[[#This Row],[Contingency id]])</f>
        <v>A</v>
      </c>
      <c r="D297">
        <v>0</v>
      </c>
      <c r="E297" s="1">
        <v>1</v>
      </c>
      <c r="F297">
        <v>23</v>
      </c>
      <c r="G297">
        <v>23</v>
      </c>
      <c r="H297" s="1">
        <v>0</v>
      </c>
      <c r="I297" s="2">
        <f>AVERAGE(Table13458910[[#This Row],[Estimated costs 1]:[Estimated costs 20]])</f>
        <v>0</v>
      </c>
      <c r="J297" s="2">
        <f>_xlfn.STDEV.P(Table13458910[[#This Row],[Estimated costs 1]:[Estimated costs 20]])</f>
        <v>0</v>
      </c>
      <c r="K297" s="2" t="e">
        <f>Table13458910[[#This Row],[Dev]]/Table13458910[[#This Row],[Mean]]*100</f>
        <v>#DIV/0!</v>
      </c>
      <c r="L297" s="2">
        <f>Table13458910[[#This Row],[Estimated costs 1]]-Table13458910[[#This Row],[Actual cost]]</f>
        <v>0</v>
      </c>
      <c r="M297" s="2" t="e">
        <f>Table13458910[[#This Row],[Diff 1]]/Table13458910[[#This Row],[Actual cost]]*100</f>
        <v>#DIV/0!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</row>
    <row r="298" spans="1:33" hidden="1" x14ac:dyDescent="0.3">
      <c r="A298" t="s">
        <v>318</v>
      </c>
      <c r="B298">
        <v>296</v>
      </c>
      <c r="C298" t="str">
        <f>LEFT(Table13458910[[#This Row],[Contingency id]])</f>
        <v>A</v>
      </c>
      <c r="D298">
        <v>0</v>
      </c>
      <c r="E298" s="1">
        <v>1</v>
      </c>
      <c r="F298">
        <v>132</v>
      </c>
      <c r="G298">
        <v>132</v>
      </c>
      <c r="H298" s="1">
        <v>0</v>
      </c>
      <c r="I298" s="2">
        <f>AVERAGE(Table13458910[[#This Row],[Estimated costs 1]:[Estimated costs 20]])</f>
        <v>0</v>
      </c>
      <c r="J298" s="2">
        <f>_xlfn.STDEV.P(Table13458910[[#This Row],[Estimated costs 1]:[Estimated costs 20]])</f>
        <v>0</v>
      </c>
      <c r="K298" s="2" t="e">
        <f>Table13458910[[#This Row],[Dev]]/Table13458910[[#This Row],[Mean]]*100</f>
        <v>#DIV/0!</v>
      </c>
      <c r="L298" s="2">
        <f>Table13458910[[#This Row],[Estimated costs 1]]-Table13458910[[#This Row],[Actual cost]]</f>
        <v>0</v>
      </c>
      <c r="M298" s="2" t="e">
        <f>Table13458910[[#This Row],[Diff 1]]/Table13458910[[#This Row],[Actual cost]]*100</f>
        <v>#DIV/0!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</row>
    <row r="299" spans="1:33" hidden="1" x14ac:dyDescent="0.3">
      <c r="A299" t="s">
        <v>319</v>
      </c>
      <c r="B299">
        <v>297</v>
      </c>
      <c r="C299" t="str">
        <f>LEFT(Table13458910[[#This Row],[Contingency id]])</f>
        <v>A</v>
      </c>
      <c r="D299">
        <v>0</v>
      </c>
      <c r="E299" s="1">
        <v>1</v>
      </c>
      <c r="F299">
        <v>132</v>
      </c>
      <c r="G299">
        <v>132</v>
      </c>
      <c r="H299" s="1">
        <v>0</v>
      </c>
      <c r="I299" s="2">
        <f>AVERAGE(Table13458910[[#This Row],[Estimated costs 1]:[Estimated costs 20]])</f>
        <v>0</v>
      </c>
      <c r="J299" s="2">
        <f>_xlfn.STDEV.P(Table13458910[[#This Row],[Estimated costs 1]:[Estimated costs 20]])</f>
        <v>0</v>
      </c>
      <c r="K299" s="2" t="e">
        <f>Table13458910[[#This Row],[Dev]]/Table13458910[[#This Row],[Mean]]*100</f>
        <v>#DIV/0!</v>
      </c>
      <c r="L299" s="2">
        <f>Table13458910[[#This Row],[Estimated costs 1]]-Table13458910[[#This Row],[Actual cost]]</f>
        <v>0</v>
      </c>
      <c r="M299" s="2" t="e">
        <f>Table13458910[[#This Row],[Diff 1]]/Table13458910[[#This Row],[Actual cost]]*100</f>
        <v>#DIV/0!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</row>
    <row r="300" spans="1:33" hidden="1" x14ac:dyDescent="0.3">
      <c r="A300" t="s">
        <v>320</v>
      </c>
      <c r="B300">
        <v>298</v>
      </c>
      <c r="C300" t="str">
        <f>LEFT(Table13458910[[#This Row],[Contingency id]])</f>
        <v>A</v>
      </c>
      <c r="D300">
        <v>0</v>
      </c>
      <c r="E300" s="1">
        <v>1.01526717557251</v>
      </c>
      <c r="F300">
        <v>133</v>
      </c>
      <c r="G300">
        <v>131</v>
      </c>
      <c r="H300" s="1">
        <v>0</v>
      </c>
      <c r="I300" s="2">
        <f>AVERAGE(Table13458910[[#This Row],[Estimated costs 1]:[Estimated costs 20]])</f>
        <v>0</v>
      </c>
      <c r="J300" s="2">
        <f>_xlfn.STDEV.P(Table13458910[[#This Row],[Estimated costs 1]:[Estimated costs 20]])</f>
        <v>0</v>
      </c>
      <c r="K300" s="2" t="e">
        <f>Table13458910[[#This Row],[Dev]]/Table13458910[[#This Row],[Mean]]*100</f>
        <v>#DIV/0!</v>
      </c>
      <c r="L300" s="2">
        <f>Table13458910[[#This Row],[Estimated costs 1]]-Table13458910[[#This Row],[Actual cost]]</f>
        <v>0</v>
      </c>
      <c r="M300" s="2" t="e">
        <f>Table13458910[[#This Row],[Diff 1]]/Table13458910[[#This Row],[Actual cost]]*100</f>
        <v>#DIV/0!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</row>
    <row r="301" spans="1:33" hidden="1" x14ac:dyDescent="0.3">
      <c r="A301" t="s">
        <v>321</v>
      </c>
      <c r="B301">
        <v>299</v>
      </c>
      <c r="C301" t="str">
        <f>LEFT(Table13458910[[#This Row],[Contingency id]])</f>
        <v>A</v>
      </c>
      <c r="D301">
        <v>0</v>
      </c>
      <c r="E301" s="1">
        <v>1.03125</v>
      </c>
      <c r="F301">
        <v>132</v>
      </c>
      <c r="G301">
        <v>128</v>
      </c>
      <c r="H301" s="1">
        <v>0</v>
      </c>
      <c r="I301" s="2">
        <f>AVERAGE(Table13458910[[#This Row],[Estimated costs 1]:[Estimated costs 20]])</f>
        <v>0</v>
      </c>
      <c r="J301" s="2">
        <f>_xlfn.STDEV.P(Table13458910[[#This Row],[Estimated costs 1]:[Estimated costs 20]])</f>
        <v>0</v>
      </c>
      <c r="K301" s="2" t="e">
        <f>Table13458910[[#This Row],[Dev]]/Table13458910[[#This Row],[Mean]]*100</f>
        <v>#DIV/0!</v>
      </c>
      <c r="L301" s="2">
        <f>Table13458910[[#This Row],[Estimated costs 1]]-Table13458910[[#This Row],[Actual cost]]</f>
        <v>0</v>
      </c>
      <c r="M301" s="2" t="e">
        <f>Table13458910[[#This Row],[Diff 1]]/Table13458910[[#This Row],[Actual cost]]*100</f>
        <v>#DIV/0!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</row>
    <row r="302" spans="1:33" hidden="1" x14ac:dyDescent="0.3">
      <c r="A302" t="s">
        <v>322</v>
      </c>
      <c r="B302">
        <v>300</v>
      </c>
      <c r="C302" t="str">
        <f>LEFT(Table13458910[[#This Row],[Contingency id]])</f>
        <v>A</v>
      </c>
      <c r="D302">
        <v>0</v>
      </c>
      <c r="E302" s="1">
        <v>1.00757575757575</v>
      </c>
      <c r="F302">
        <v>133</v>
      </c>
      <c r="G302">
        <v>132</v>
      </c>
      <c r="H302" s="1">
        <v>0</v>
      </c>
      <c r="I302" s="2">
        <f>AVERAGE(Table13458910[[#This Row],[Estimated costs 1]:[Estimated costs 20]])</f>
        <v>0</v>
      </c>
      <c r="J302" s="2">
        <f>_xlfn.STDEV.P(Table13458910[[#This Row],[Estimated costs 1]:[Estimated costs 20]])</f>
        <v>0</v>
      </c>
      <c r="K302" s="2" t="e">
        <f>Table13458910[[#This Row],[Dev]]/Table13458910[[#This Row],[Mean]]*100</f>
        <v>#DIV/0!</v>
      </c>
      <c r="L302" s="2">
        <f>Table13458910[[#This Row],[Estimated costs 1]]-Table13458910[[#This Row],[Actual cost]]</f>
        <v>0</v>
      </c>
      <c r="M302" s="2" t="e">
        <f>Table13458910[[#This Row],[Diff 1]]/Table13458910[[#This Row],[Actual cost]]*100</f>
        <v>#DIV/0!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</row>
    <row r="303" spans="1:33" hidden="1" x14ac:dyDescent="0.3">
      <c r="A303" t="s">
        <v>323</v>
      </c>
      <c r="B303">
        <v>301</v>
      </c>
      <c r="C303" t="str">
        <f>LEFT(Table13458910[[#This Row],[Contingency id]])</f>
        <v>A</v>
      </c>
      <c r="D303">
        <v>0</v>
      </c>
      <c r="E303" s="1">
        <v>1.02325581395348</v>
      </c>
      <c r="F303">
        <v>132</v>
      </c>
      <c r="G303">
        <v>129</v>
      </c>
      <c r="H303" s="1">
        <v>0</v>
      </c>
      <c r="I303" s="2">
        <f>AVERAGE(Table13458910[[#This Row],[Estimated costs 1]:[Estimated costs 20]])</f>
        <v>0</v>
      </c>
      <c r="J303" s="2">
        <f>_xlfn.STDEV.P(Table13458910[[#This Row],[Estimated costs 1]:[Estimated costs 20]])</f>
        <v>0</v>
      </c>
      <c r="K303" s="2" t="e">
        <f>Table13458910[[#This Row],[Dev]]/Table13458910[[#This Row],[Mean]]*100</f>
        <v>#DIV/0!</v>
      </c>
      <c r="L303" s="2">
        <f>Table13458910[[#This Row],[Estimated costs 1]]-Table13458910[[#This Row],[Actual cost]]</f>
        <v>0</v>
      </c>
      <c r="M303" s="2" t="e">
        <f>Table13458910[[#This Row],[Diff 1]]/Table13458910[[#This Row],[Actual cost]]*100</f>
        <v>#DIV/0!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</row>
    <row r="304" spans="1:33" hidden="1" x14ac:dyDescent="0.3">
      <c r="A304" t="s">
        <v>324</v>
      </c>
      <c r="B304">
        <v>302</v>
      </c>
      <c r="C304" t="str">
        <f>LEFT(Table13458910[[#This Row],[Contingency id]])</f>
        <v>A</v>
      </c>
      <c r="D304">
        <v>0</v>
      </c>
      <c r="E304" s="1">
        <v>1.0076335877862499</v>
      </c>
      <c r="F304">
        <v>132</v>
      </c>
      <c r="G304">
        <v>131</v>
      </c>
      <c r="H304" s="1">
        <v>0</v>
      </c>
      <c r="I304" s="2">
        <f>AVERAGE(Table13458910[[#This Row],[Estimated costs 1]:[Estimated costs 20]])</f>
        <v>0</v>
      </c>
      <c r="J304" s="2">
        <f>_xlfn.STDEV.P(Table13458910[[#This Row],[Estimated costs 1]:[Estimated costs 20]])</f>
        <v>0</v>
      </c>
      <c r="K304" s="2" t="e">
        <f>Table13458910[[#This Row],[Dev]]/Table13458910[[#This Row],[Mean]]*100</f>
        <v>#DIV/0!</v>
      </c>
      <c r="L304" s="2">
        <f>Table13458910[[#This Row],[Estimated costs 1]]-Table13458910[[#This Row],[Actual cost]]</f>
        <v>0</v>
      </c>
      <c r="M304" s="2" t="e">
        <f>Table13458910[[#This Row],[Diff 1]]/Table13458910[[#This Row],[Actual cost]]*100</f>
        <v>#DIV/0!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</row>
    <row r="305" spans="1:33" hidden="1" x14ac:dyDescent="0.3">
      <c r="A305" t="s">
        <v>325</v>
      </c>
      <c r="B305">
        <v>303</v>
      </c>
      <c r="C305" t="str">
        <f>LEFT(Table13458910[[#This Row],[Contingency id]])</f>
        <v>A</v>
      </c>
      <c r="D305">
        <v>0</v>
      </c>
      <c r="E305" s="1">
        <v>1.01526717557251</v>
      </c>
      <c r="F305">
        <v>133</v>
      </c>
      <c r="G305">
        <v>131</v>
      </c>
      <c r="H305" s="1">
        <v>0</v>
      </c>
      <c r="I305" s="2">
        <f>AVERAGE(Table13458910[[#This Row],[Estimated costs 1]:[Estimated costs 20]])</f>
        <v>0</v>
      </c>
      <c r="J305" s="2">
        <f>_xlfn.STDEV.P(Table13458910[[#This Row],[Estimated costs 1]:[Estimated costs 20]])</f>
        <v>0</v>
      </c>
      <c r="K305" s="2" t="e">
        <f>Table13458910[[#This Row],[Dev]]/Table13458910[[#This Row],[Mean]]*100</f>
        <v>#DIV/0!</v>
      </c>
      <c r="L305" s="2">
        <f>Table13458910[[#This Row],[Estimated costs 1]]-Table13458910[[#This Row],[Actual cost]]</f>
        <v>0</v>
      </c>
      <c r="M305" s="2" t="e">
        <f>Table13458910[[#This Row],[Diff 1]]/Table13458910[[#This Row],[Actual cost]]*100</f>
        <v>#DIV/0!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</row>
    <row r="306" spans="1:33" hidden="1" x14ac:dyDescent="0.3">
      <c r="A306" t="s">
        <v>326</v>
      </c>
      <c r="B306">
        <v>304</v>
      </c>
      <c r="C306" t="str">
        <f>LEFT(Table13458910[[#This Row],[Contingency id]])</f>
        <v>A</v>
      </c>
      <c r="D306">
        <v>0</v>
      </c>
      <c r="E306" s="1">
        <v>1.01538461538461</v>
      </c>
      <c r="F306">
        <v>132</v>
      </c>
      <c r="G306">
        <v>130</v>
      </c>
      <c r="H306" s="1">
        <v>0</v>
      </c>
      <c r="I306" s="2">
        <f>AVERAGE(Table13458910[[#This Row],[Estimated costs 1]:[Estimated costs 20]])</f>
        <v>0</v>
      </c>
      <c r="J306" s="2">
        <f>_xlfn.STDEV.P(Table13458910[[#This Row],[Estimated costs 1]:[Estimated costs 20]])</f>
        <v>0</v>
      </c>
      <c r="K306" s="2" t="e">
        <f>Table13458910[[#This Row],[Dev]]/Table13458910[[#This Row],[Mean]]*100</f>
        <v>#DIV/0!</v>
      </c>
      <c r="L306" s="2">
        <f>Table13458910[[#This Row],[Estimated costs 1]]-Table13458910[[#This Row],[Actual cost]]</f>
        <v>0</v>
      </c>
      <c r="M306" s="2" t="e">
        <f>Table13458910[[#This Row],[Diff 1]]/Table13458910[[#This Row],[Actual cost]]*100</f>
        <v>#DIV/0!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</row>
    <row r="307" spans="1:33" hidden="1" x14ac:dyDescent="0.3">
      <c r="A307" t="s">
        <v>327</v>
      </c>
      <c r="B307">
        <v>305</v>
      </c>
      <c r="C307" t="str">
        <f>LEFT(Table13458910[[#This Row],[Contingency id]])</f>
        <v>A</v>
      </c>
      <c r="D307">
        <v>0</v>
      </c>
      <c r="E307" s="1">
        <v>1.01538461538461</v>
      </c>
      <c r="F307">
        <v>132</v>
      </c>
      <c r="G307">
        <v>130</v>
      </c>
      <c r="H307" s="1">
        <v>0</v>
      </c>
      <c r="I307" s="2">
        <f>AVERAGE(Table13458910[[#This Row],[Estimated costs 1]:[Estimated costs 20]])</f>
        <v>0</v>
      </c>
      <c r="J307" s="2">
        <f>_xlfn.STDEV.P(Table13458910[[#This Row],[Estimated costs 1]:[Estimated costs 20]])</f>
        <v>0</v>
      </c>
      <c r="K307" s="2" t="e">
        <f>Table13458910[[#This Row],[Dev]]/Table13458910[[#This Row],[Mean]]*100</f>
        <v>#DIV/0!</v>
      </c>
      <c r="L307" s="2">
        <f>Table13458910[[#This Row],[Estimated costs 1]]-Table13458910[[#This Row],[Actual cost]]</f>
        <v>0</v>
      </c>
      <c r="M307" s="2" t="e">
        <f>Table13458910[[#This Row],[Diff 1]]/Table13458910[[#This Row],[Actual cost]]*100</f>
        <v>#DIV/0!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</row>
    <row r="308" spans="1:33" hidden="1" x14ac:dyDescent="0.3">
      <c r="A308" t="s">
        <v>328</v>
      </c>
      <c r="B308">
        <v>306</v>
      </c>
      <c r="C308" t="str">
        <f>LEFT(Table13458910[[#This Row],[Contingency id]])</f>
        <v>A</v>
      </c>
      <c r="D308">
        <v>0</v>
      </c>
      <c r="E308" s="1">
        <v>1</v>
      </c>
      <c r="F308">
        <v>84</v>
      </c>
      <c r="G308">
        <v>84</v>
      </c>
      <c r="H308" s="1">
        <v>0</v>
      </c>
      <c r="I308" s="2">
        <f>AVERAGE(Table13458910[[#This Row],[Estimated costs 1]:[Estimated costs 20]])</f>
        <v>0</v>
      </c>
      <c r="J308" s="2">
        <f>_xlfn.STDEV.P(Table13458910[[#This Row],[Estimated costs 1]:[Estimated costs 20]])</f>
        <v>0</v>
      </c>
      <c r="K308" s="2" t="e">
        <f>Table13458910[[#This Row],[Dev]]/Table13458910[[#This Row],[Mean]]*100</f>
        <v>#DIV/0!</v>
      </c>
      <c r="L308" s="2">
        <f>Table13458910[[#This Row],[Estimated costs 1]]-Table13458910[[#This Row],[Actual cost]]</f>
        <v>0</v>
      </c>
      <c r="M308" s="2" t="e">
        <f>Table13458910[[#This Row],[Diff 1]]/Table13458910[[#This Row],[Actual cost]]*100</f>
        <v>#DIV/0!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</row>
    <row r="309" spans="1:33" hidden="1" x14ac:dyDescent="0.3">
      <c r="A309" t="s">
        <v>329</v>
      </c>
      <c r="B309">
        <v>307</v>
      </c>
      <c r="C309" t="str">
        <f>LEFT(Table13458910[[#This Row],[Contingency id]])</f>
        <v>A</v>
      </c>
      <c r="D309">
        <v>0</v>
      </c>
      <c r="E309" s="1">
        <v>1.0243902439024299</v>
      </c>
      <c r="F309">
        <v>84</v>
      </c>
      <c r="G309">
        <v>82</v>
      </c>
      <c r="H309" s="1">
        <v>0</v>
      </c>
      <c r="I309" s="2">
        <f>AVERAGE(Table13458910[[#This Row],[Estimated costs 1]:[Estimated costs 20]])</f>
        <v>0</v>
      </c>
      <c r="J309" s="2">
        <f>_xlfn.STDEV.P(Table13458910[[#This Row],[Estimated costs 1]:[Estimated costs 20]])</f>
        <v>0</v>
      </c>
      <c r="K309" s="2" t="e">
        <f>Table13458910[[#This Row],[Dev]]/Table13458910[[#This Row],[Mean]]*100</f>
        <v>#DIV/0!</v>
      </c>
      <c r="L309" s="2">
        <f>Table13458910[[#This Row],[Estimated costs 1]]-Table13458910[[#This Row],[Actual cost]]</f>
        <v>0</v>
      </c>
      <c r="M309" s="2" t="e">
        <f>Table13458910[[#This Row],[Diff 1]]/Table13458910[[#This Row],[Actual cost]]*100</f>
        <v>#DIV/0!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</row>
    <row r="310" spans="1:33" hidden="1" x14ac:dyDescent="0.3">
      <c r="A310" t="s">
        <v>330</v>
      </c>
      <c r="B310">
        <v>308</v>
      </c>
      <c r="C310" t="str">
        <f>LEFT(Table13458910[[#This Row],[Contingency id]])</f>
        <v>A</v>
      </c>
      <c r="D310">
        <v>0</v>
      </c>
      <c r="E310" s="1">
        <v>1.01204819277108</v>
      </c>
      <c r="F310">
        <v>84</v>
      </c>
      <c r="G310">
        <v>83</v>
      </c>
      <c r="H310" s="1">
        <v>0</v>
      </c>
      <c r="I310" s="2">
        <f>AVERAGE(Table13458910[[#This Row],[Estimated costs 1]:[Estimated costs 20]])</f>
        <v>0</v>
      </c>
      <c r="J310" s="2">
        <f>_xlfn.STDEV.P(Table13458910[[#This Row],[Estimated costs 1]:[Estimated costs 20]])</f>
        <v>0</v>
      </c>
      <c r="K310" s="2" t="e">
        <f>Table13458910[[#This Row],[Dev]]/Table13458910[[#This Row],[Mean]]*100</f>
        <v>#DIV/0!</v>
      </c>
      <c r="L310" s="2">
        <f>Table13458910[[#This Row],[Estimated costs 1]]-Table13458910[[#This Row],[Actual cost]]</f>
        <v>0</v>
      </c>
      <c r="M310" s="2" t="e">
        <f>Table13458910[[#This Row],[Diff 1]]/Table13458910[[#This Row],[Actual cost]]*100</f>
        <v>#DIV/0!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</row>
    <row r="311" spans="1:33" hidden="1" x14ac:dyDescent="0.3">
      <c r="A311" t="s">
        <v>331</v>
      </c>
      <c r="B311">
        <v>309</v>
      </c>
      <c r="C311" t="str">
        <f>LEFT(Table13458910[[#This Row],[Contingency id]])</f>
        <v>A</v>
      </c>
      <c r="D311">
        <v>0</v>
      </c>
      <c r="E311" s="1">
        <v>1.01204819277108</v>
      </c>
      <c r="F311">
        <v>84</v>
      </c>
      <c r="G311">
        <v>83</v>
      </c>
      <c r="H311" s="1">
        <v>0</v>
      </c>
      <c r="I311" s="2">
        <f>AVERAGE(Table13458910[[#This Row],[Estimated costs 1]:[Estimated costs 20]])</f>
        <v>0</v>
      </c>
      <c r="J311" s="2">
        <f>_xlfn.STDEV.P(Table13458910[[#This Row],[Estimated costs 1]:[Estimated costs 20]])</f>
        <v>0</v>
      </c>
      <c r="K311" s="2" t="e">
        <f>Table13458910[[#This Row],[Dev]]/Table13458910[[#This Row],[Mean]]*100</f>
        <v>#DIV/0!</v>
      </c>
      <c r="L311" s="2">
        <f>Table13458910[[#This Row],[Estimated costs 1]]-Table13458910[[#This Row],[Actual cost]]</f>
        <v>0</v>
      </c>
      <c r="M311" s="2" t="e">
        <f>Table13458910[[#This Row],[Diff 1]]/Table13458910[[#This Row],[Actual cost]]*100</f>
        <v>#DIV/0!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</row>
    <row r="312" spans="1:33" hidden="1" x14ac:dyDescent="0.3">
      <c r="A312" t="s">
        <v>332</v>
      </c>
      <c r="B312">
        <v>310</v>
      </c>
      <c r="C312" t="str">
        <f>LEFT(Table13458910[[#This Row],[Contingency id]])</f>
        <v>A</v>
      </c>
      <c r="D312">
        <v>0</v>
      </c>
      <c r="E312" s="1">
        <v>1.01204819277108</v>
      </c>
      <c r="F312">
        <v>84</v>
      </c>
      <c r="G312">
        <v>83</v>
      </c>
      <c r="H312" s="1">
        <v>0</v>
      </c>
      <c r="I312" s="2">
        <f>AVERAGE(Table13458910[[#This Row],[Estimated costs 1]:[Estimated costs 20]])</f>
        <v>0</v>
      </c>
      <c r="J312" s="2">
        <f>_xlfn.STDEV.P(Table13458910[[#This Row],[Estimated costs 1]:[Estimated costs 20]])</f>
        <v>0</v>
      </c>
      <c r="K312" s="2" t="e">
        <f>Table13458910[[#This Row],[Dev]]/Table13458910[[#This Row],[Mean]]*100</f>
        <v>#DIV/0!</v>
      </c>
      <c r="L312" s="2">
        <f>Table13458910[[#This Row],[Estimated costs 1]]-Table13458910[[#This Row],[Actual cost]]</f>
        <v>0</v>
      </c>
      <c r="M312" s="2" t="e">
        <f>Table13458910[[#This Row],[Diff 1]]/Table13458910[[#This Row],[Actual cost]]*100</f>
        <v>#DIV/0!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</row>
    <row r="313" spans="1:33" hidden="1" x14ac:dyDescent="0.3">
      <c r="A313" t="s">
        <v>333</v>
      </c>
      <c r="B313">
        <v>311</v>
      </c>
      <c r="C313" t="str">
        <f>LEFT(Table13458910[[#This Row],[Contingency id]])</f>
        <v>A</v>
      </c>
      <c r="D313">
        <v>0</v>
      </c>
      <c r="E313" s="1">
        <v>1</v>
      </c>
      <c r="F313">
        <v>38</v>
      </c>
      <c r="G313">
        <v>38</v>
      </c>
      <c r="H313" s="1">
        <v>0</v>
      </c>
      <c r="I313" s="2">
        <f>AVERAGE(Table13458910[[#This Row],[Estimated costs 1]:[Estimated costs 20]])</f>
        <v>0</v>
      </c>
      <c r="J313" s="2">
        <f>_xlfn.STDEV.P(Table13458910[[#This Row],[Estimated costs 1]:[Estimated costs 20]])</f>
        <v>0</v>
      </c>
      <c r="K313" s="2" t="e">
        <f>Table13458910[[#This Row],[Dev]]/Table13458910[[#This Row],[Mean]]*100</f>
        <v>#DIV/0!</v>
      </c>
      <c r="L313" s="2">
        <f>Table13458910[[#This Row],[Estimated costs 1]]-Table13458910[[#This Row],[Actual cost]]</f>
        <v>0</v>
      </c>
      <c r="M313" s="2" t="e">
        <f>Table13458910[[#This Row],[Diff 1]]/Table13458910[[#This Row],[Actual cost]]*100</f>
        <v>#DIV/0!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</row>
    <row r="314" spans="1:33" hidden="1" x14ac:dyDescent="0.3">
      <c r="A314" t="s">
        <v>334</v>
      </c>
      <c r="B314">
        <v>312</v>
      </c>
      <c r="C314" t="str">
        <f>LEFT(Table13458910[[#This Row],[Contingency id]])</f>
        <v>A</v>
      </c>
      <c r="D314">
        <v>0</v>
      </c>
      <c r="E314" s="1">
        <v>1.0270270270270201</v>
      </c>
      <c r="F314">
        <v>38</v>
      </c>
      <c r="G314">
        <v>37</v>
      </c>
      <c r="H314" s="1">
        <v>0</v>
      </c>
      <c r="I314" s="2">
        <f>AVERAGE(Table13458910[[#This Row],[Estimated costs 1]:[Estimated costs 20]])</f>
        <v>0</v>
      </c>
      <c r="J314" s="2">
        <f>_xlfn.STDEV.P(Table13458910[[#This Row],[Estimated costs 1]:[Estimated costs 20]])</f>
        <v>0</v>
      </c>
      <c r="K314" s="2" t="e">
        <f>Table13458910[[#This Row],[Dev]]/Table13458910[[#This Row],[Mean]]*100</f>
        <v>#DIV/0!</v>
      </c>
      <c r="L314" s="2">
        <f>Table13458910[[#This Row],[Estimated costs 1]]-Table13458910[[#This Row],[Actual cost]]</f>
        <v>0</v>
      </c>
      <c r="M314" s="2" t="e">
        <f>Table13458910[[#This Row],[Diff 1]]/Table13458910[[#This Row],[Actual cost]]*100</f>
        <v>#DIV/0!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</row>
    <row r="315" spans="1:33" hidden="1" x14ac:dyDescent="0.3">
      <c r="A315" t="s">
        <v>335</v>
      </c>
      <c r="B315">
        <v>313</v>
      </c>
      <c r="C315" t="str">
        <f>LEFT(Table13458910[[#This Row],[Contingency id]])</f>
        <v>A</v>
      </c>
      <c r="D315">
        <v>0</v>
      </c>
      <c r="E315" s="1">
        <v>1</v>
      </c>
      <c r="F315">
        <v>38</v>
      </c>
      <c r="G315">
        <v>38</v>
      </c>
      <c r="H315" s="1">
        <v>0</v>
      </c>
      <c r="I315" s="2">
        <f>AVERAGE(Table13458910[[#This Row],[Estimated costs 1]:[Estimated costs 20]])</f>
        <v>0</v>
      </c>
      <c r="J315" s="2">
        <f>_xlfn.STDEV.P(Table13458910[[#This Row],[Estimated costs 1]:[Estimated costs 20]])</f>
        <v>0</v>
      </c>
      <c r="K315" s="2" t="e">
        <f>Table13458910[[#This Row],[Dev]]/Table13458910[[#This Row],[Mean]]*100</f>
        <v>#DIV/0!</v>
      </c>
      <c r="L315" s="2">
        <f>Table13458910[[#This Row],[Estimated costs 1]]-Table13458910[[#This Row],[Actual cost]]</f>
        <v>0</v>
      </c>
      <c r="M315" s="2" t="e">
        <f>Table13458910[[#This Row],[Diff 1]]/Table13458910[[#This Row],[Actual cost]]*100</f>
        <v>#DIV/0!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</row>
    <row r="316" spans="1:33" hidden="1" x14ac:dyDescent="0.3">
      <c r="A316" t="s">
        <v>336</v>
      </c>
      <c r="B316">
        <v>314</v>
      </c>
      <c r="C316" t="str">
        <f>LEFT(Table13458910[[#This Row],[Contingency id]])</f>
        <v>A</v>
      </c>
      <c r="D316">
        <v>0</v>
      </c>
      <c r="E316" s="1">
        <v>1.0270270270270201</v>
      </c>
      <c r="F316">
        <v>38</v>
      </c>
      <c r="G316">
        <v>37</v>
      </c>
      <c r="H316" s="1">
        <v>0</v>
      </c>
      <c r="I316" s="2">
        <f>AVERAGE(Table13458910[[#This Row],[Estimated costs 1]:[Estimated costs 20]])</f>
        <v>0</v>
      </c>
      <c r="J316" s="2">
        <f>_xlfn.STDEV.P(Table13458910[[#This Row],[Estimated costs 1]:[Estimated costs 20]])</f>
        <v>0</v>
      </c>
      <c r="K316" s="2" t="e">
        <f>Table13458910[[#This Row],[Dev]]/Table13458910[[#This Row],[Mean]]*100</f>
        <v>#DIV/0!</v>
      </c>
      <c r="L316" s="2">
        <f>Table13458910[[#This Row],[Estimated costs 1]]-Table13458910[[#This Row],[Actual cost]]</f>
        <v>0</v>
      </c>
      <c r="M316" s="2" t="e">
        <f>Table13458910[[#This Row],[Diff 1]]/Table13458910[[#This Row],[Actual cost]]*100</f>
        <v>#DIV/0!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</row>
    <row r="317" spans="1:33" hidden="1" x14ac:dyDescent="0.3">
      <c r="A317" t="s">
        <v>337</v>
      </c>
      <c r="B317">
        <v>315</v>
      </c>
      <c r="C317" t="str">
        <f>LEFT(Table13458910[[#This Row],[Contingency id]])</f>
        <v>A</v>
      </c>
      <c r="D317">
        <v>0</v>
      </c>
      <c r="E317" s="1">
        <v>1</v>
      </c>
      <c r="F317">
        <v>38</v>
      </c>
      <c r="G317">
        <v>38</v>
      </c>
      <c r="H317" s="1">
        <v>0</v>
      </c>
      <c r="I317" s="2">
        <f>AVERAGE(Table13458910[[#This Row],[Estimated costs 1]:[Estimated costs 20]])</f>
        <v>0</v>
      </c>
      <c r="J317" s="2">
        <f>_xlfn.STDEV.P(Table13458910[[#This Row],[Estimated costs 1]:[Estimated costs 20]])</f>
        <v>0</v>
      </c>
      <c r="K317" s="2" t="e">
        <f>Table13458910[[#This Row],[Dev]]/Table13458910[[#This Row],[Mean]]*100</f>
        <v>#DIV/0!</v>
      </c>
      <c r="L317" s="2">
        <f>Table13458910[[#This Row],[Estimated costs 1]]-Table13458910[[#This Row],[Actual cost]]</f>
        <v>0</v>
      </c>
      <c r="M317" s="2" t="e">
        <f>Table13458910[[#This Row],[Diff 1]]/Table13458910[[#This Row],[Actual cost]]*100</f>
        <v>#DIV/0!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</row>
    <row r="318" spans="1:33" hidden="1" x14ac:dyDescent="0.3">
      <c r="A318" t="s">
        <v>338</v>
      </c>
      <c r="B318">
        <v>316</v>
      </c>
      <c r="C318" t="str">
        <f>LEFT(Table13458910[[#This Row],[Contingency id]])</f>
        <v>A</v>
      </c>
      <c r="D318">
        <v>0</v>
      </c>
      <c r="E318" s="1">
        <v>1</v>
      </c>
      <c r="F318">
        <v>38</v>
      </c>
      <c r="G318">
        <v>38</v>
      </c>
      <c r="H318" s="1">
        <v>0</v>
      </c>
      <c r="I318" s="2">
        <f>AVERAGE(Table13458910[[#This Row],[Estimated costs 1]:[Estimated costs 20]])</f>
        <v>0</v>
      </c>
      <c r="J318" s="2">
        <f>_xlfn.STDEV.P(Table13458910[[#This Row],[Estimated costs 1]:[Estimated costs 20]])</f>
        <v>0</v>
      </c>
      <c r="K318" s="2" t="e">
        <f>Table13458910[[#This Row],[Dev]]/Table13458910[[#This Row],[Mean]]*100</f>
        <v>#DIV/0!</v>
      </c>
      <c r="L318" s="2">
        <f>Table13458910[[#This Row],[Estimated costs 1]]-Table13458910[[#This Row],[Actual cost]]</f>
        <v>0</v>
      </c>
      <c r="M318" s="2" t="e">
        <f>Table13458910[[#This Row],[Diff 1]]/Table13458910[[#This Row],[Actual cost]]*100</f>
        <v>#DIV/0!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</row>
    <row r="319" spans="1:33" hidden="1" x14ac:dyDescent="0.3">
      <c r="A319" t="s">
        <v>339</v>
      </c>
      <c r="B319">
        <v>317</v>
      </c>
      <c r="C319" t="str">
        <f>LEFT(Table13458910[[#This Row],[Contingency id]])</f>
        <v>A</v>
      </c>
      <c r="D319">
        <v>0</v>
      </c>
      <c r="E319" s="1">
        <v>1</v>
      </c>
      <c r="F319">
        <v>38</v>
      </c>
      <c r="G319">
        <v>38</v>
      </c>
      <c r="H319" s="1">
        <v>0</v>
      </c>
      <c r="I319" s="2">
        <f>AVERAGE(Table13458910[[#This Row],[Estimated costs 1]:[Estimated costs 20]])</f>
        <v>0</v>
      </c>
      <c r="J319" s="2">
        <f>_xlfn.STDEV.P(Table13458910[[#This Row],[Estimated costs 1]:[Estimated costs 20]])</f>
        <v>0</v>
      </c>
      <c r="K319" s="2" t="e">
        <f>Table13458910[[#This Row],[Dev]]/Table13458910[[#This Row],[Mean]]*100</f>
        <v>#DIV/0!</v>
      </c>
      <c r="L319" s="2">
        <f>Table13458910[[#This Row],[Estimated costs 1]]-Table13458910[[#This Row],[Actual cost]]</f>
        <v>0</v>
      </c>
      <c r="M319" s="2" t="e">
        <f>Table13458910[[#This Row],[Diff 1]]/Table13458910[[#This Row],[Actual cost]]*100</f>
        <v>#DIV/0!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</row>
    <row r="320" spans="1:33" hidden="1" x14ac:dyDescent="0.3">
      <c r="A320" t="s">
        <v>340</v>
      </c>
      <c r="B320">
        <v>318</v>
      </c>
      <c r="C320" t="str">
        <f>LEFT(Table13458910[[#This Row],[Contingency id]])</f>
        <v>A</v>
      </c>
      <c r="D320">
        <v>0</v>
      </c>
      <c r="E320" s="1">
        <v>1</v>
      </c>
      <c r="F320">
        <v>38</v>
      </c>
      <c r="G320">
        <v>38</v>
      </c>
      <c r="H320" s="1">
        <v>0</v>
      </c>
      <c r="I320" s="2">
        <f>AVERAGE(Table13458910[[#This Row],[Estimated costs 1]:[Estimated costs 20]])</f>
        <v>0</v>
      </c>
      <c r="J320" s="2">
        <f>_xlfn.STDEV.P(Table13458910[[#This Row],[Estimated costs 1]:[Estimated costs 20]])</f>
        <v>0</v>
      </c>
      <c r="K320" s="2" t="e">
        <f>Table13458910[[#This Row],[Dev]]/Table13458910[[#This Row],[Mean]]*100</f>
        <v>#DIV/0!</v>
      </c>
      <c r="L320" s="2">
        <f>Table13458910[[#This Row],[Estimated costs 1]]-Table13458910[[#This Row],[Actual cost]]</f>
        <v>0</v>
      </c>
      <c r="M320" s="2" t="e">
        <f>Table13458910[[#This Row],[Diff 1]]/Table13458910[[#This Row],[Actual cost]]*100</f>
        <v>#DIV/0!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</row>
    <row r="321" spans="1:33" hidden="1" x14ac:dyDescent="0.3">
      <c r="A321" t="s">
        <v>341</v>
      </c>
      <c r="B321">
        <v>319</v>
      </c>
      <c r="C321" t="str">
        <f>LEFT(Table13458910[[#This Row],[Contingency id]])</f>
        <v>A</v>
      </c>
      <c r="D321">
        <v>0</v>
      </c>
      <c r="E321" s="1">
        <v>1.02272727272727</v>
      </c>
      <c r="F321">
        <v>45</v>
      </c>
      <c r="G321">
        <v>44</v>
      </c>
      <c r="H321" s="1">
        <v>0</v>
      </c>
      <c r="I321" s="2">
        <f>AVERAGE(Table13458910[[#This Row],[Estimated costs 1]:[Estimated costs 20]])</f>
        <v>0</v>
      </c>
      <c r="J321" s="2">
        <f>_xlfn.STDEV.P(Table13458910[[#This Row],[Estimated costs 1]:[Estimated costs 20]])</f>
        <v>0</v>
      </c>
      <c r="K321" s="2" t="e">
        <f>Table13458910[[#This Row],[Dev]]/Table13458910[[#This Row],[Mean]]*100</f>
        <v>#DIV/0!</v>
      </c>
      <c r="L321" s="2">
        <f>Table13458910[[#This Row],[Estimated costs 1]]-Table13458910[[#This Row],[Actual cost]]</f>
        <v>0</v>
      </c>
      <c r="M321" s="2" t="e">
        <f>Table13458910[[#This Row],[Diff 1]]/Table13458910[[#This Row],[Actual cost]]*100</f>
        <v>#DIV/0!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</row>
    <row r="322" spans="1:33" hidden="1" x14ac:dyDescent="0.3">
      <c r="A322" t="s">
        <v>342</v>
      </c>
      <c r="B322">
        <v>320</v>
      </c>
      <c r="C322" t="str">
        <f>LEFT(Table13458910[[#This Row],[Contingency id]])</f>
        <v>A</v>
      </c>
      <c r="D322">
        <v>0</v>
      </c>
      <c r="E322" s="1">
        <v>1</v>
      </c>
      <c r="F322">
        <v>45</v>
      </c>
      <c r="G322">
        <v>45</v>
      </c>
      <c r="H322" s="1">
        <v>0</v>
      </c>
      <c r="I322" s="2">
        <f>AVERAGE(Table13458910[[#This Row],[Estimated costs 1]:[Estimated costs 20]])</f>
        <v>0</v>
      </c>
      <c r="J322" s="2">
        <f>_xlfn.STDEV.P(Table13458910[[#This Row],[Estimated costs 1]:[Estimated costs 20]])</f>
        <v>0</v>
      </c>
      <c r="K322" s="2" t="e">
        <f>Table13458910[[#This Row],[Dev]]/Table13458910[[#This Row],[Mean]]*100</f>
        <v>#DIV/0!</v>
      </c>
      <c r="L322" s="2">
        <f>Table13458910[[#This Row],[Estimated costs 1]]-Table13458910[[#This Row],[Actual cost]]</f>
        <v>0</v>
      </c>
      <c r="M322" s="2" t="e">
        <f>Table13458910[[#This Row],[Diff 1]]/Table13458910[[#This Row],[Actual cost]]*100</f>
        <v>#DIV/0!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</row>
    <row r="323" spans="1:33" hidden="1" x14ac:dyDescent="0.3">
      <c r="A323" t="s">
        <v>343</v>
      </c>
      <c r="B323">
        <v>321</v>
      </c>
      <c r="C323" t="str">
        <f>LEFT(Table13458910[[#This Row],[Contingency id]])</f>
        <v>A</v>
      </c>
      <c r="D323">
        <v>0</v>
      </c>
      <c r="E323" s="1">
        <v>1</v>
      </c>
      <c r="F323">
        <v>45</v>
      </c>
      <c r="G323">
        <v>45</v>
      </c>
      <c r="H323" s="1">
        <v>0</v>
      </c>
      <c r="I323" s="2">
        <f>AVERAGE(Table13458910[[#This Row],[Estimated costs 1]:[Estimated costs 20]])</f>
        <v>0</v>
      </c>
      <c r="J323" s="2">
        <f>_xlfn.STDEV.P(Table13458910[[#This Row],[Estimated costs 1]:[Estimated costs 20]])</f>
        <v>0</v>
      </c>
      <c r="K323" s="2" t="e">
        <f>Table13458910[[#This Row],[Dev]]/Table13458910[[#This Row],[Mean]]*100</f>
        <v>#DIV/0!</v>
      </c>
      <c r="L323" s="2">
        <f>Table13458910[[#This Row],[Estimated costs 1]]-Table13458910[[#This Row],[Actual cost]]</f>
        <v>0</v>
      </c>
      <c r="M323" s="2" t="e">
        <f>Table13458910[[#This Row],[Diff 1]]/Table13458910[[#This Row],[Actual cost]]*100</f>
        <v>#DIV/0!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</row>
    <row r="324" spans="1:33" hidden="1" x14ac:dyDescent="0.3">
      <c r="A324" t="s">
        <v>344</v>
      </c>
      <c r="B324">
        <v>322</v>
      </c>
      <c r="C324" t="str">
        <f>LEFT(Table13458910[[#This Row],[Contingency id]])</f>
        <v>A</v>
      </c>
      <c r="D324">
        <v>0</v>
      </c>
      <c r="E324" s="1">
        <v>1</v>
      </c>
      <c r="F324">
        <v>45</v>
      </c>
      <c r="G324">
        <v>45</v>
      </c>
      <c r="H324" s="1">
        <v>0</v>
      </c>
      <c r="I324" s="2">
        <f>AVERAGE(Table13458910[[#This Row],[Estimated costs 1]:[Estimated costs 20]])</f>
        <v>0</v>
      </c>
      <c r="J324" s="2">
        <f>_xlfn.STDEV.P(Table13458910[[#This Row],[Estimated costs 1]:[Estimated costs 20]])</f>
        <v>0</v>
      </c>
      <c r="K324" s="2" t="e">
        <f>Table13458910[[#This Row],[Dev]]/Table13458910[[#This Row],[Mean]]*100</f>
        <v>#DIV/0!</v>
      </c>
      <c r="L324" s="2">
        <f>Table13458910[[#This Row],[Estimated costs 1]]-Table13458910[[#This Row],[Actual cost]]</f>
        <v>0</v>
      </c>
      <c r="M324" s="2" t="e">
        <f>Table13458910[[#This Row],[Diff 1]]/Table13458910[[#This Row],[Actual cost]]*100</f>
        <v>#DIV/0!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</row>
    <row r="325" spans="1:33" hidden="1" x14ac:dyDescent="0.3">
      <c r="A325" t="s">
        <v>345</v>
      </c>
      <c r="B325">
        <v>323</v>
      </c>
      <c r="C325" t="str">
        <f>LEFT(Table13458910[[#This Row],[Contingency id]])</f>
        <v>A</v>
      </c>
      <c r="D325">
        <v>0</v>
      </c>
      <c r="E325" s="1">
        <v>1</v>
      </c>
      <c r="F325">
        <v>45</v>
      </c>
      <c r="G325">
        <v>45</v>
      </c>
      <c r="H325" s="1">
        <v>0</v>
      </c>
      <c r="I325" s="2">
        <f>AVERAGE(Table13458910[[#This Row],[Estimated costs 1]:[Estimated costs 20]])</f>
        <v>0</v>
      </c>
      <c r="J325" s="2">
        <f>_xlfn.STDEV.P(Table13458910[[#This Row],[Estimated costs 1]:[Estimated costs 20]])</f>
        <v>0</v>
      </c>
      <c r="K325" s="2" t="e">
        <f>Table13458910[[#This Row],[Dev]]/Table13458910[[#This Row],[Mean]]*100</f>
        <v>#DIV/0!</v>
      </c>
      <c r="L325" s="2">
        <f>Table13458910[[#This Row],[Estimated costs 1]]-Table13458910[[#This Row],[Actual cost]]</f>
        <v>0</v>
      </c>
      <c r="M325" s="2" t="e">
        <f>Table13458910[[#This Row],[Diff 1]]/Table13458910[[#This Row],[Actual cost]]*100</f>
        <v>#DIV/0!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</row>
    <row r="326" spans="1:33" hidden="1" x14ac:dyDescent="0.3">
      <c r="A326" t="s">
        <v>346</v>
      </c>
      <c r="B326">
        <v>324</v>
      </c>
      <c r="C326" t="str">
        <f>LEFT(Table13458910[[#This Row],[Contingency id]])</f>
        <v>A</v>
      </c>
      <c r="D326">
        <v>0</v>
      </c>
      <c r="E326" s="1">
        <v>1</v>
      </c>
      <c r="F326">
        <v>45</v>
      </c>
      <c r="G326">
        <v>45</v>
      </c>
      <c r="H326" s="1">
        <v>0</v>
      </c>
      <c r="I326" s="2">
        <f>AVERAGE(Table13458910[[#This Row],[Estimated costs 1]:[Estimated costs 20]])</f>
        <v>0</v>
      </c>
      <c r="J326" s="2">
        <f>_xlfn.STDEV.P(Table13458910[[#This Row],[Estimated costs 1]:[Estimated costs 20]])</f>
        <v>0</v>
      </c>
      <c r="K326" s="2" t="e">
        <f>Table13458910[[#This Row],[Dev]]/Table13458910[[#This Row],[Mean]]*100</f>
        <v>#DIV/0!</v>
      </c>
      <c r="L326" s="2">
        <f>Table13458910[[#This Row],[Estimated costs 1]]-Table13458910[[#This Row],[Actual cost]]</f>
        <v>0</v>
      </c>
      <c r="M326" s="2" t="e">
        <f>Table13458910[[#This Row],[Diff 1]]/Table13458910[[#This Row],[Actual cost]]*100</f>
        <v>#DIV/0!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</row>
    <row r="327" spans="1:33" hidden="1" x14ac:dyDescent="0.3">
      <c r="A327" t="s">
        <v>347</v>
      </c>
      <c r="B327">
        <v>325</v>
      </c>
      <c r="C327" t="str">
        <f>LEFT(Table13458910[[#This Row],[Contingency id]])</f>
        <v>A</v>
      </c>
      <c r="D327">
        <v>0</v>
      </c>
      <c r="E327" s="1">
        <v>1</v>
      </c>
      <c r="F327">
        <v>45</v>
      </c>
      <c r="G327">
        <v>45</v>
      </c>
      <c r="H327" s="1">
        <v>0</v>
      </c>
      <c r="I327" s="2">
        <f>AVERAGE(Table13458910[[#This Row],[Estimated costs 1]:[Estimated costs 20]])</f>
        <v>0</v>
      </c>
      <c r="J327" s="2">
        <f>_xlfn.STDEV.P(Table13458910[[#This Row],[Estimated costs 1]:[Estimated costs 20]])</f>
        <v>0</v>
      </c>
      <c r="K327" s="2" t="e">
        <f>Table13458910[[#This Row],[Dev]]/Table13458910[[#This Row],[Mean]]*100</f>
        <v>#DIV/0!</v>
      </c>
      <c r="L327" s="2">
        <f>Table13458910[[#This Row],[Estimated costs 1]]-Table13458910[[#This Row],[Actual cost]]</f>
        <v>0</v>
      </c>
      <c r="M327" s="2" t="e">
        <f>Table13458910[[#This Row],[Diff 1]]/Table13458910[[#This Row],[Actual cost]]*100</f>
        <v>#DIV/0!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</row>
    <row r="328" spans="1:33" hidden="1" x14ac:dyDescent="0.3">
      <c r="A328" t="s">
        <v>348</v>
      </c>
      <c r="B328">
        <v>326</v>
      </c>
      <c r="C328" t="str">
        <f>LEFT(Table13458910[[#This Row],[Contingency id]])</f>
        <v>A</v>
      </c>
      <c r="D328">
        <v>0</v>
      </c>
      <c r="E328" s="1">
        <v>1</v>
      </c>
      <c r="F328">
        <v>45</v>
      </c>
      <c r="G328">
        <v>45</v>
      </c>
      <c r="H328" s="1">
        <v>0</v>
      </c>
      <c r="I328" s="2">
        <f>AVERAGE(Table13458910[[#This Row],[Estimated costs 1]:[Estimated costs 20]])</f>
        <v>0</v>
      </c>
      <c r="J328" s="2">
        <f>_xlfn.STDEV.P(Table13458910[[#This Row],[Estimated costs 1]:[Estimated costs 20]])</f>
        <v>0</v>
      </c>
      <c r="K328" s="2" t="e">
        <f>Table13458910[[#This Row],[Dev]]/Table13458910[[#This Row],[Mean]]*100</f>
        <v>#DIV/0!</v>
      </c>
      <c r="L328" s="2">
        <f>Table13458910[[#This Row],[Estimated costs 1]]-Table13458910[[#This Row],[Actual cost]]</f>
        <v>0</v>
      </c>
      <c r="M328" s="2" t="e">
        <f>Table13458910[[#This Row],[Diff 1]]/Table13458910[[#This Row],[Actual cost]]*100</f>
        <v>#DIV/0!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</row>
    <row r="329" spans="1:33" hidden="1" x14ac:dyDescent="0.3">
      <c r="A329" t="s">
        <v>349</v>
      </c>
      <c r="B329">
        <v>327</v>
      </c>
      <c r="C329" t="str">
        <f>LEFT(Table13458910[[#This Row],[Contingency id]])</f>
        <v>A</v>
      </c>
      <c r="D329">
        <v>0</v>
      </c>
      <c r="E329" s="1">
        <v>1.05555555555555</v>
      </c>
      <c r="F329">
        <v>19</v>
      </c>
      <c r="G329">
        <v>18</v>
      </c>
      <c r="H329" s="1">
        <v>0</v>
      </c>
      <c r="I329" s="2">
        <f>AVERAGE(Table13458910[[#This Row],[Estimated costs 1]:[Estimated costs 20]])</f>
        <v>0</v>
      </c>
      <c r="J329" s="2">
        <f>_xlfn.STDEV.P(Table13458910[[#This Row],[Estimated costs 1]:[Estimated costs 20]])</f>
        <v>0</v>
      </c>
      <c r="K329" s="2" t="e">
        <f>Table13458910[[#This Row],[Dev]]/Table13458910[[#This Row],[Mean]]*100</f>
        <v>#DIV/0!</v>
      </c>
      <c r="L329" s="2">
        <f>Table13458910[[#This Row],[Estimated costs 1]]-Table13458910[[#This Row],[Actual cost]]</f>
        <v>0</v>
      </c>
      <c r="M329" s="2" t="e">
        <f>Table13458910[[#This Row],[Diff 1]]/Table13458910[[#This Row],[Actual cost]]*100</f>
        <v>#DIV/0!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</row>
    <row r="330" spans="1:33" hidden="1" x14ac:dyDescent="0.3">
      <c r="A330" t="s">
        <v>350</v>
      </c>
      <c r="B330">
        <v>328</v>
      </c>
      <c r="C330" t="str">
        <f>LEFT(Table13458910[[#This Row],[Contingency id]])</f>
        <v>A</v>
      </c>
      <c r="D330">
        <v>0</v>
      </c>
      <c r="E330" s="1">
        <v>1</v>
      </c>
      <c r="F330">
        <v>19</v>
      </c>
      <c r="G330">
        <v>19</v>
      </c>
      <c r="H330" s="1">
        <v>0</v>
      </c>
      <c r="I330" s="2">
        <f>AVERAGE(Table13458910[[#This Row],[Estimated costs 1]:[Estimated costs 20]])</f>
        <v>0</v>
      </c>
      <c r="J330" s="2">
        <f>_xlfn.STDEV.P(Table13458910[[#This Row],[Estimated costs 1]:[Estimated costs 20]])</f>
        <v>0</v>
      </c>
      <c r="K330" s="2" t="e">
        <f>Table13458910[[#This Row],[Dev]]/Table13458910[[#This Row],[Mean]]*100</f>
        <v>#DIV/0!</v>
      </c>
      <c r="L330" s="2">
        <f>Table13458910[[#This Row],[Estimated costs 1]]-Table13458910[[#This Row],[Actual cost]]</f>
        <v>0</v>
      </c>
      <c r="M330" s="2" t="e">
        <f>Table13458910[[#This Row],[Diff 1]]/Table13458910[[#This Row],[Actual cost]]*100</f>
        <v>#DIV/0!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</row>
    <row r="331" spans="1:33" hidden="1" x14ac:dyDescent="0.3">
      <c r="A331" t="s">
        <v>351</v>
      </c>
      <c r="B331">
        <v>329</v>
      </c>
      <c r="C331" t="str">
        <f>LEFT(Table13458910[[#This Row],[Contingency id]])</f>
        <v>A</v>
      </c>
      <c r="D331">
        <v>0</v>
      </c>
      <c r="E331" s="1">
        <v>1</v>
      </c>
      <c r="F331">
        <v>19</v>
      </c>
      <c r="G331">
        <v>19</v>
      </c>
      <c r="H331" s="1">
        <v>0</v>
      </c>
      <c r="I331" s="2">
        <f>AVERAGE(Table13458910[[#This Row],[Estimated costs 1]:[Estimated costs 20]])</f>
        <v>0</v>
      </c>
      <c r="J331" s="2">
        <f>_xlfn.STDEV.P(Table13458910[[#This Row],[Estimated costs 1]:[Estimated costs 20]])</f>
        <v>0</v>
      </c>
      <c r="K331" s="2" t="e">
        <f>Table13458910[[#This Row],[Dev]]/Table13458910[[#This Row],[Mean]]*100</f>
        <v>#DIV/0!</v>
      </c>
      <c r="L331" s="2">
        <f>Table13458910[[#This Row],[Estimated costs 1]]-Table13458910[[#This Row],[Actual cost]]</f>
        <v>0</v>
      </c>
      <c r="M331" s="2" t="e">
        <f>Table13458910[[#This Row],[Diff 1]]/Table13458910[[#This Row],[Actual cost]]*100</f>
        <v>#DIV/0!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</row>
    <row r="332" spans="1:33" hidden="1" x14ac:dyDescent="0.3">
      <c r="A332" t="s">
        <v>352</v>
      </c>
      <c r="B332">
        <v>330</v>
      </c>
      <c r="C332" t="str">
        <f>LEFT(Table13458910[[#This Row],[Contingency id]])</f>
        <v>A</v>
      </c>
      <c r="D332">
        <v>0</v>
      </c>
      <c r="E332" s="1">
        <v>1</v>
      </c>
      <c r="F332">
        <v>19</v>
      </c>
      <c r="G332">
        <v>19</v>
      </c>
      <c r="H332" s="1">
        <v>0</v>
      </c>
      <c r="I332" s="2">
        <f>AVERAGE(Table13458910[[#This Row],[Estimated costs 1]:[Estimated costs 20]])</f>
        <v>0</v>
      </c>
      <c r="J332" s="2">
        <f>_xlfn.STDEV.P(Table13458910[[#This Row],[Estimated costs 1]:[Estimated costs 20]])</f>
        <v>0</v>
      </c>
      <c r="K332" s="2" t="e">
        <f>Table13458910[[#This Row],[Dev]]/Table13458910[[#This Row],[Mean]]*100</f>
        <v>#DIV/0!</v>
      </c>
      <c r="L332" s="2">
        <f>Table13458910[[#This Row],[Estimated costs 1]]-Table13458910[[#This Row],[Actual cost]]</f>
        <v>0</v>
      </c>
      <c r="M332" s="2" t="e">
        <f>Table13458910[[#This Row],[Diff 1]]/Table13458910[[#This Row],[Actual cost]]*100</f>
        <v>#DIV/0!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</row>
    <row r="333" spans="1:33" hidden="1" x14ac:dyDescent="0.3">
      <c r="A333" t="s">
        <v>353</v>
      </c>
      <c r="B333">
        <v>331</v>
      </c>
      <c r="C333" t="str">
        <f>LEFT(Table13458910[[#This Row],[Contingency id]])</f>
        <v>A</v>
      </c>
      <c r="D333">
        <v>0</v>
      </c>
      <c r="E333" s="1">
        <v>1</v>
      </c>
      <c r="F333">
        <v>19</v>
      </c>
      <c r="G333">
        <v>19</v>
      </c>
      <c r="H333" s="1">
        <v>0</v>
      </c>
      <c r="I333" s="2">
        <f>AVERAGE(Table13458910[[#This Row],[Estimated costs 1]:[Estimated costs 20]])</f>
        <v>0</v>
      </c>
      <c r="J333" s="2">
        <f>_xlfn.STDEV.P(Table13458910[[#This Row],[Estimated costs 1]:[Estimated costs 20]])</f>
        <v>0</v>
      </c>
      <c r="K333" s="2" t="e">
        <f>Table13458910[[#This Row],[Dev]]/Table13458910[[#This Row],[Mean]]*100</f>
        <v>#DIV/0!</v>
      </c>
      <c r="L333" s="2">
        <f>Table13458910[[#This Row],[Estimated costs 1]]-Table13458910[[#This Row],[Actual cost]]</f>
        <v>0</v>
      </c>
      <c r="M333" s="2" t="e">
        <f>Table13458910[[#This Row],[Diff 1]]/Table13458910[[#This Row],[Actual cost]]*100</f>
        <v>#DIV/0!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</row>
    <row r="334" spans="1:33" hidden="1" x14ac:dyDescent="0.3">
      <c r="A334" t="s">
        <v>354</v>
      </c>
      <c r="B334">
        <v>332</v>
      </c>
      <c r="C334" t="str">
        <f>LEFT(Table13458910[[#This Row],[Contingency id]])</f>
        <v>A</v>
      </c>
      <c r="D334">
        <v>0</v>
      </c>
      <c r="E334" s="1">
        <v>1</v>
      </c>
      <c r="F334">
        <v>19</v>
      </c>
      <c r="G334">
        <v>19</v>
      </c>
      <c r="H334" s="1">
        <v>0</v>
      </c>
      <c r="I334" s="2">
        <f>AVERAGE(Table13458910[[#This Row],[Estimated costs 1]:[Estimated costs 20]])</f>
        <v>0</v>
      </c>
      <c r="J334" s="2">
        <f>_xlfn.STDEV.P(Table13458910[[#This Row],[Estimated costs 1]:[Estimated costs 20]])</f>
        <v>0</v>
      </c>
      <c r="K334" s="2" t="e">
        <f>Table13458910[[#This Row],[Dev]]/Table13458910[[#This Row],[Mean]]*100</f>
        <v>#DIV/0!</v>
      </c>
      <c r="L334" s="2">
        <f>Table13458910[[#This Row],[Estimated costs 1]]-Table13458910[[#This Row],[Actual cost]]</f>
        <v>0</v>
      </c>
      <c r="M334" s="2" t="e">
        <f>Table13458910[[#This Row],[Diff 1]]/Table13458910[[#This Row],[Actual cost]]*100</f>
        <v>#DIV/0!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</row>
    <row r="335" spans="1:33" hidden="1" x14ac:dyDescent="0.3">
      <c r="A335" t="s">
        <v>355</v>
      </c>
      <c r="B335">
        <v>333</v>
      </c>
      <c r="C335" t="str">
        <f>LEFT(Table13458910[[#This Row],[Contingency id]])</f>
        <v>A</v>
      </c>
      <c r="D335">
        <v>0</v>
      </c>
      <c r="E335" s="1">
        <v>1</v>
      </c>
      <c r="F335">
        <v>20</v>
      </c>
      <c r="G335">
        <v>20</v>
      </c>
      <c r="H335" s="1">
        <v>0</v>
      </c>
      <c r="I335" s="2">
        <f>AVERAGE(Table13458910[[#This Row],[Estimated costs 1]:[Estimated costs 20]])</f>
        <v>0</v>
      </c>
      <c r="J335" s="2">
        <f>_xlfn.STDEV.P(Table13458910[[#This Row],[Estimated costs 1]:[Estimated costs 20]])</f>
        <v>0</v>
      </c>
      <c r="K335" s="2" t="e">
        <f>Table13458910[[#This Row],[Dev]]/Table13458910[[#This Row],[Mean]]*100</f>
        <v>#DIV/0!</v>
      </c>
      <c r="L335" s="2">
        <f>Table13458910[[#This Row],[Estimated costs 1]]-Table13458910[[#This Row],[Actual cost]]</f>
        <v>0</v>
      </c>
      <c r="M335" s="2" t="e">
        <f>Table13458910[[#This Row],[Diff 1]]/Table13458910[[#This Row],[Actual cost]]*100</f>
        <v>#DIV/0!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</row>
    <row r="336" spans="1:33" hidden="1" x14ac:dyDescent="0.3">
      <c r="A336" t="s">
        <v>356</v>
      </c>
      <c r="B336">
        <v>334</v>
      </c>
      <c r="C336" t="str">
        <f>LEFT(Table13458910[[#This Row],[Contingency id]])</f>
        <v>A</v>
      </c>
      <c r="D336">
        <v>0</v>
      </c>
      <c r="E336" s="1">
        <v>1</v>
      </c>
      <c r="F336">
        <v>20</v>
      </c>
      <c r="G336">
        <v>20</v>
      </c>
      <c r="H336" s="1">
        <v>0</v>
      </c>
      <c r="I336" s="2">
        <f>AVERAGE(Table13458910[[#This Row],[Estimated costs 1]:[Estimated costs 20]])</f>
        <v>0</v>
      </c>
      <c r="J336" s="2">
        <f>_xlfn.STDEV.P(Table13458910[[#This Row],[Estimated costs 1]:[Estimated costs 20]])</f>
        <v>0</v>
      </c>
      <c r="K336" s="2" t="e">
        <f>Table13458910[[#This Row],[Dev]]/Table13458910[[#This Row],[Mean]]*100</f>
        <v>#DIV/0!</v>
      </c>
      <c r="L336" s="2">
        <f>Table13458910[[#This Row],[Estimated costs 1]]-Table13458910[[#This Row],[Actual cost]]</f>
        <v>0</v>
      </c>
      <c r="M336" s="2" t="e">
        <f>Table13458910[[#This Row],[Diff 1]]/Table13458910[[#This Row],[Actual cost]]*100</f>
        <v>#DIV/0!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</row>
    <row r="337" spans="1:33" hidden="1" x14ac:dyDescent="0.3">
      <c r="A337" t="s">
        <v>357</v>
      </c>
      <c r="B337">
        <v>335</v>
      </c>
      <c r="C337" t="str">
        <f>LEFT(Table13458910[[#This Row],[Contingency id]])</f>
        <v>A</v>
      </c>
      <c r="D337">
        <v>0</v>
      </c>
      <c r="E337" s="1">
        <v>1</v>
      </c>
      <c r="F337">
        <v>20</v>
      </c>
      <c r="G337">
        <v>20</v>
      </c>
      <c r="H337" s="1">
        <v>0</v>
      </c>
      <c r="I337" s="2">
        <f>AVERAGE(Table13458910[[#This Row],[Estimated costs 1]:[Estimated costs 20]])</f>
        <v>0</v>
      </c>
      <c r="J337" s="2">
        <f>_xlfn.STDEV.P(Table13458910[[#This Row],[Estimated costs 1]:[Estimated costs 20]])</f>
        <v>0</v>
      </c>
      <c r="K337" s="2" t="e">
        <f>Table13458910[[#This Row],[Dev]]/Table13458910[[#This Row],[Mean]]*100</f>
        <v>#DIV/0!</v>
      </c>
      <c r="L337" s="2">
        <f>Table13458910[[#This Row],[Estimated costs 1]]-Table13458910[[#This Row],[Actual cost]]</f>
        <v>0</v>
      </c>
      <c r="M337" s="2" t="e">
        <f>Table13458910[[#This Row],[Diff 1]]/Table13458910[[#This Row],[Actual cost]]*100</f>
        <v>#DIV/0!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</row>
    <row r="338" spans="1:33" hidden="1" x14ac:dyDescent="0.3">
      <c r="A338" t="s">
        <v>358</v>
      </c>
      <c r="B338">
        <v>336</v>
      </c>
      <c r="C338" t="str">
        <f>LEFT(Table13458910[[#This Row],[Contingency id]])</f>
        <v>A</v>
      </c>
      <c r="D338">
        <v>0</v>
      </c>
      <c r="E338" s="1">
        <v>1.01273885350318</v>
      </c>
      <c r="F338">
        <v>159</v>
      </c>
      <c r="G338">
        <v>157</v>
      </c>
      <c r="H338" s="1">
        <v>0</v>
      </c>
      <c r="I338" s="2">
        <f>AVERAGE(Table13458910[[#This Row],[Estimated costs 1]:[Estimated costs 20]])</f>
        <v>0</v>
      </c>
      <c r="J338" s="2">
        <f>_xlfn.STDEV.P(Table13458910[[#This Row],[Estimated costs 1]:[Estimated costs 20]])</f>
        <v>0</v>
      </c>
      <c r="K338" s="2" t="e">
        <f>Table13458910[[#This Row],[Dev]]/Table13458910[[#This Row],[Mean]]*100</f>
        <v>#DIV/0!</v>
      </c>
      <c r="L338" s="2">
        <f>Table13458910[[#This Row],[Estimated costs 1]]-Table13458910[[#This Row],[Actual cost]]</f>
        <v>0</v>
      </c>
      <c r="M338" s="2" t="e">
        <f>Table13458910[[#This Row],[Diff 1]]/Table13458910[[#This Row],[Actual cost]]*100</f>
        <v>#DIV/0!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</row>
    <row r="339" spans="1:33" hidden="1" x14ac:dyDescent="0.3">
      <c r="A339" t="s">
        <v>359</v>
      </c>
      <c r="B339">
        <v>337</v>
      </c>
      <c r="C339" t="str">
        <f>LEFT(Table13458910[[#This Row],[Contingency id]])</f>
        <v>A</v>
      </c>
      <c r="D339">
        <v>0</v>
      </c>
      <c r="E339" s="1">
        <v>1.0258064516129</v>
      </c>
      <c r="F339">
        <v>159</v>
      </c>
      <c r="G339">
        <v>155</v>
      </c>
      <c r="H339" s="1">
        <v>0</v>
      </c>
      <c r="I339" s="2">
        <f>AVERAGE(Table13458910[[#This Row],[Estimated costs 1]:[Estimated costs 20]])</f>
        <v>0</v>
      </c>
      <c r="J339" s="2">
        <f>_xlfn.STDEV.P(Table13458910[[#This Row],[Estimated costs 1]:[Estimated costs 20]])</f>
        <v>0</v>
      </c>
      <c r="K339" s="2" t="e">
        <f>Table13458910[[#This Row],[Dev]]/Table13458910[[#This Row],[Mean]]*100</f>
        <v>#DIV/0!</v>
      </c>
      <c r="L339" s="2">
        <f>Table13458910[[#This Row],[Estimated costs 1]]-Table13458910[[#This Row],[Actual cost]]</f>
        <v>0</v>
      </c>
      <c r="M339" s="2" t="e">
        <f>Table13458910[[#This Row],[Diff 1]]/Table13458910[[#This Row],[Actual cost]]*100</f>
        <v>#DIV/0!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</row>
    <row r="340" spans="1:33" hidden="1" x14ac:dyDescent="0.3">
      <c r="A340" t="s">
        <v>360</v>
      </c>
      <c r="B340">
        <v>338</v>
      </c>
      <c r="C340" t="str">
        <f>LEFT(Table13458910[[#This Row],[Contingency id]])</f>
        <v>A</v>
      </c>
      <c r="D340">
        <v>0</v>
      </c>
      <c r="E340" s="1">
        <v>1.0192307692307601</v>
      </c>
      <c r="F340">
        <v>159</v>
      </c>
      <c r="G340">
        <v>156</v>
      </c>
      <c r="H340" s="1">
        <v>0</v>
      </c>
      <c r="I340" s="2">
        <f>AVERAGE(Table13458910[[#This Row],[Estimated costs 1]:[Estimated costs 20]])</f>
        <v>0</v>
      </c>
      <c r="J340" s="2">
        <f>_xlfn.STDEV.P(Table13458910[[#This Row],[Estimated costs 1]:[Estimated costs 20]])</f>
        <v>0</v>
      </c>
      <c r="K340" s="2" t="e">
        <f>Table13458910[[#This Row],[Dev]]/Table13458910[[#This Row],[Mean]]*100</f>
        <v>#DIV/0!</v>
      </c>
      <c r="L340" s="2">
        <f>Table13458910[[#This Row],[Estimated costs 1]]-Table13458910[[#This Row],[Actual cost]]</f>
        <v>0</v>
      </c>
      <c r="M340" s="2" t="e">
        <f>Table13458910[[#This Row],[Diff 1]]/Table13458910[[#This Row],[Actual cost]]*100</f>
        <v>#DIV/0!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</row>
    <row r="341" spans="1:33" hidden="1" x14ac:dyDescent="0.3">
      <c r="A341" t="s">
        <v>361</v>
      </c>
      <c r="B341">
        <v>339</v>
      </c>
      <c r="C341" t="str">
        <f>LEFT(Table13458910[[#This Row],[Contingency id]])</f>
        <v>A</v>
      </c>
      <c r="D341">
        <v>0</v>
      </c>
      <c r="E341" s="1">
        <v>1.0258064516129</v>
      </c>
      <c r="F341">
        <v>159</v>
      </c>
      <c r="G341">
        <v>155</v>
      </c>
      <c r="H341" s="1">
        <v>0</v>
      </c>
      <c r="I341" s="2">
        <f>AVERAGE(Table13458910[[#This Row],[Estimated costs 1]:[Estimated costs 20]])</f>
        <v>0</v>
      </c>
      <c r="J341" s="2">
        <f>_xlfn.STDEV.P(Table13458910[[#This Row],[Estimated costs 1]:[Estimated costs 20]])</f>
        <v>0</v>
      </c>
      <c r="K341" s="2" t="e">
        <f>Table13458910[[#This Row],[Dev]]/Table13458910[[#This Row],[Mean]]*100</f>
        <v>#DIV/0!</v>
      </c>
      <c r="L341" s="2">
        <f>Table13458910[[#This Row],[Estimated costs 1]]-Table13458910[[#This Row],[Actual cost]]</f>
        <v>0</v>
      </c>
      <c r="M341" s="2" t="e">
        <f>Table13458910[[#This Row],[Diff 1]]/Table13458910[[#This Row],[Actual cost]]*100</f>
        <v>#DIV/0!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</row>
    <row r="342" spans="1:33" hidden="1" x14ac:dyDescent="0.3">
      <c r="A342" t="s">
        <v>362</v>
      </c>
      <c r="B342">
        <v>340</v>
      </c>
      <c r="C342" t="str">
        <f>LEFT(Table13458910[[#This Row],[Contingency id]])</f>
        <v>A</v>
      </c>
      <c r="D342">
        <v>0</v>
      </c>
      <c r="E342" s="1">
        <v>1.01449275362318</v>
      </c>
      <c r="F342">
        <v>70</v>
      </c>
      <c r="G342">
        <v>69</v>
      </c>
      <c r="H342" s="1">
        <v>0</v>
      </c>
      <c r="I342" s="2">
        <f>AVERAGE(Table13458910[[#This Row],[Estimated costs 1]:[Estimated costs 20]])</f>
        <v>0</v>
      </c>
      <c r="J342" s="2">
        <f>_xlfn.STDEV.P(Table13458910[[#This Row],[Estimated costs 1]:[Estimated costs 20]])</f>
        <v>0</v>
      </c>
      <c r="K342" s="2" t="e">
        <f>Table13458910[[#This Row],[Dev]]/Table13458910[[#This Row],[Mean]]*100</f>
        <v>#DIV/0!</v>
      </c>
      <c r="L342" s="2">
        <f>Table13458910[[#This Row],[Estimated costs 1]]-Table13458910[[#This Row],[Actual cost]]</f>
        <v>0</v>
      </c>
      <c r="M342" s="2" t="e">
        <f>Table13458910[[#This Row],[Diff 1]]/Table13458910[[#This Row],[Actual cost]]*100</f>
        <v>#DIV/0!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</row>
    <row r="343" spans="1:33" hidden="1" x14ac:dyDescent="0.3">
      <c r="A343" t="s">
        <v>363</v>
      </c>
      <c r="B343">
        <v>341</v>
      </c>
      <c r="C343" t="str">
        <f>LEFT(Table13458910[[#This Row],[Contingency id]])</f>
        <v>A</v>
      </c>
      <c r="D343">
        <v>0</v>
      </c>
      <c r="E343" s="1">
        <v>1.01449275362318</v>
      </c>
      <c r="F343">
        <v>70</v>
      </c>
      <c r="G343">
        <v>69</v>
      </c>
      <c r="H343" s="1">
        <v>0</v>
      </c>
      <c r="I343" s="2">
        <f>AVERAGE(Table13458910[[#This Row],[Estimated costs 1]:[Estimated costs 20]])</f>
        <v>0</v>
      </c>
      <c r="J343" s="2">
        <f>_xlfn.STDEV.P(Table13458910[[#This Row],[Estimated costs 1]:[Estimated costs 20]])</f>
        <v>0</v>
      </c>
      <c r="K343" s="2" t="e">
        <f>Table13458910[[#This Row],[Dev]]/Table13458910[[#This Row],[Mean]]*100</f>
        <v>#DIV/0!</v>
      </c>
      <c r="L343" s="2">
        <f>Table13458910[[#This Row],[Estimated costs 1]]-Table13458910[[#This Row],[Actual cost]]</f>
        <v>0</v>
      </c>
      <c r="M343" s="2" t="e">
        <f>Table13458910[[#This Row],[Diff 1]]/Table13458910[[#This Row],[Actual cost]]*100</f>
        <v>#DIV/0!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</row>
    <row r="344" spans="1:33" hidden="1" x14ac:dyDescent="0.3">
      <c r="A344" t="s">
        <v>364</v>
      </c>
      <c r="B344">
        <v>342</v>
      </c>
      <c r="C344" t="str">
        <f>LEFT(Table13458910[[#This Row],[Contingency id]])</f>
        <v>A</v>
      </c>
      <c r="D344">
        <v>0</v>
      </c>
      <c r="E344" s="1">
        <v>1.01204819277108</v>
      </c>
      <c r="F344">
        <v>84</v>
      </c>
      <c r="G344">
        <v>83</v>
      </c>
      <c r="H344" s="1">
        <v>0</v>
      </c>
      <c r="I344" s="2">
        <f>AVERAGE(Table13458910[[#This Row],[Estimated costs 1]:[Estimated costs 20]])</f>
        <v>0</v>
      </c>
      <c r="J344" s="2">
        <f>_xlfn.STDEV.P(Table13458910[[#This Row],[Estimated costs 1]:[Estimated costs 20]])</f>
        <v>0</v>
      </c>
      <c r="K344" s="2" t="e">
        <f>Table13458910[[#This Row],[Dev]]/Table13458910[[#This Row],[Mean]]*100</f>
        <v>#DIV/0!</v>
      </c>
      <c r="L344" s="2">
        <f>Table13458910[[#This Row],[Estimated costs 1]]-Table13458910[[#This Row],[Actual cost]]</f>
        <v>0</v>
      </c>
      <c r="M344" s="2" t="e">
        <f>Table13458910[[#This Row],[Diff 1]]/Table13458910[[#This Row],[Actual cost]]*100</f>
        <v>#DIV/0!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</row>
    <row r="345" spans="1:33" hidden="1" x14ac:dyDescent="0.3">
      <c r="A345" t="s">
        <v>365</v>
      </c>
      <c r="B345">
        <v>343</v>
      </c>
      <c r="C345" t="str">
        <f>LEFT(Table13458910[[#This Row],[Contingency id]])</f>
        <v>A</v>
      </c>
      <c r="D345">
        <v>0</v>
      </c>
      <c r="E345" s="1">
        <v>1.01204819277108</v>
      </c>
      <c r="F345">
        <v>84</v>
      </c>
      <c r="G345">
        <v>83</v>
      </c>
      <c r="H345" s="1">
        <v>0</v>
      </c>
      <c r="I345" s="2">
        <f>AVERAGE(Table13458910[[#This Row],[Estimated costs 1]:[Estimated costs 20]])</f>
        <v>0</v>
      </c>
      <c r="J345" s="2">
        <f>_xlfn.STDEV.P(Table13458910[[#This Row],[Estimated costs 1]:[Estimated costs 20]])</f>
        <v>0</v>
      </c>
      <c r="K345" s="2" t="e">
        <f>Table13458910[[#This Row],[Dev]]/Table13458910[[#This Row],[Mean]]*100</f>
        <v>#DIV/0!</v>
      </c>
      <c r="L345" s="2">
        <f>Table13458910[[#This Row],[Estimated costs 1]]-Table13458910[[#This Row],[Actual cost]]</f>
        <v>0</v>
      </c>
      <c r="M345" s="2" t="e">
        <f>Table13458910[[#This Row],[Diff 1]]/Table13458910[[#This Row],[Actual cost]]*100</f>
        <v>#DIV/0!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</row>
    <row r="346" spans="1:33" hidden="1" x14ac:dyDescent="0.3">
      <c r="A346" t="s">
        <v>366</v>
      </c>
      <c r="B346">
        <v>344</v>
      </c>
      <c r="C346" t="str">
        <f>LEFT(Table13458910[[#This Row],[Contingency id]])</f>
        <v>A</v>
      </c>
      <c r="D346">
        <v>0</v>
      </c>
      <c r="E346" s="1">
        <v>1.0243902439024299</v>
      </c>
      <c r="F346">
        <v>84</v>
      </c>
      <c r="G346">
        <v>82</v>
      </c>
      <c r="H346" s="1">
        <v>0</v>
      </c>
      <c r="I346" s="2">
        <f>AVERAGE(Table13458910[[#This Row],[Estimated costs 1]:[Estimated costs 20]])</f>
        <v>0</v>
      </c>
      <c r="J346" s="2">
        <f>_xlfn.STDEV.P(Table13458910[[#This Row],[Estimated costs 1]:[Estimated costs 20]])</f>
        <v>0</v>
      </c>
      <c r="K346" s="2" t="e">
        <f>Table13458910[[#This Row],[Dev]]/Table13458910[[#This Row],[Mean]]*100</f>
        <v>#DIV/0!</v>
      </c>
      <c r="L346" s="2">
        <f>Table13458910[[#This Row],[Estimated costs 1]]-Table13458910[[#This Row],[Actual cost]]</f>
        <v>0</v>
      </c>
      <c r="M346" s="2" t="e">
        <f>Table13458910[[#This Row],[Diff 1]]/Table13458910[[#This Row],[Actual cost]]*100</f>
        <v>#DIV/0!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</row>
    <row r="347" spans="1:33" hidden="1" x14ac:dyDescent="0.3">
      <c r="A347" t="s">
        <v>367</v>
      </c>
      <c r="B347">
        <v>345</v>
      </c>
      <c r="C347" t="str">
        <f>LEFT(Table13458910[[#This Row],[Contingency id]])</f>
        <v>A</v>
      </c>
      <c r="D347">
        <v>0</v>
      </c>
      <c r="E347" s="1">
        <v>1.01449275362318</v>
      </c>
      <c r="F347">
        <v>70</v>
      </c>
      <c r="G347">
        <v>69</v>
      </c>
      <c r="H347" s="1">
        <v>0</v>
      </c>
      <c r="I347" s="2">
        <f>AVERAGE(Table13458910[[#This Row],[Estimated costs 1]:[Estimated costs 20]])</f>
        <v>0</v>
      </c>
      <c r="J347" s="2">
        <f>_xlfn.STDEV.P(Table13458910[[#This Row],[Estimated costs 1]:[Estimated costs 20]])</f>
        <v>0</v>
      </c>
      <c r="K347" s="2" t="e">
        <f>Table13458910[[#This Row],[Dev]]/Table13458910[[#This Row],[Mean]]*100</f>
        <v>#DIV/0!</v>
      </c>
      <c r="L347" s="2">
        <f>Table13458910[[#This Row],[Estimated costs 1]]-Table13458910[[#This Row],[Actual cost]]</f>
        <v>0</v>
      </c>
      <c r="M347" s="2" t="e">
        <f>Table13458910[[#This Row],[Diff 1]]/Table13458910[[#This Row],[Actual cost]]*100</f>
        <v>#DIV/0!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</row>
    <row r="348" spans="1:33" hidden="1" x14ac:dyDescent="0.3">
      <c r="A348" t="s">
        <v>368</v>
      </c>
      <c r="B348">
        <v>346</v>
      </c>
      <c r="C348" t="str">
        <f>LEFT(Table13458910[[#This Row],[Contingency id]])</f>
        <v>A</v>
      </c>
      <c r="D348">
        <v>0</v>
      </c>
      <c r="E348" s="1">
        <v>1.01449275362318</v>
      </c>
      <c r="F348">
        <v>70</v>
      </c>
      <c r="G348">
        <v>69</v>
      </c>
      <c r="H348" s="1">
        <v>0</v>
      </c>
      <c r="I348" s="2">
        <f>AVERAGE(Table13458910[[#This Row],[Estimated costs 1]:[Estimated costs 20]])</f>
        <v>0</v>
      </c>
      <c r="J348" s="2">
        <f>_xlfn.STDEV.P(Table13458910[[#This Row],[Estimated costs 1]:[Estimated costs 20]])</f>
        <v>0</v>
      </c>
      <c r="K348" s="2" t="e">
        <f>Table13458910[[#This Row],[Dev]]/Table13458910[[#This Row],[Mean]]*100</f>
        <v>#DIV/0!</v>
      </c>
      <c r="L348" s="2">
        <f>Table13458910[[#This Row],[Estimated costs 1]]-Table13458910[[#This Row],[Actual cost]]</f>
        <v>0</v>
      </c>
      <c r="M348" s="2" t="e">
        <f>Table13458910[[#This Row],[Diff 1]]/Table13458910[[#This Row],[Actual cost]]*100</f>
        <v>#DIV/0!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</row>
    <row r="349" spans="1:33" hidden="1" x14ac:dyDescent="0.3">
      <c r="A349" t="s">
        <v>369</v>
      </c>
      <c r="B349">
        <v>347</v>
      </c>
      <c r="C349" t="str">
        <f>LEFT(Table13458910[[#This Row],[Contingency id]])</f>
        <v>A</v>
      </c>
      <c r="D349">
        <v>0</v>
      </c>
      <c r="E349" s="1">
        <v>1.01449275362318</v>
      </c>
      <c r="F349">
        <v>70</v>
      </c>
      <c r="G349">
        <v>69</v>
      </c>
      <c r="H349" s="1">
        <v>0</v>
      </c>
      <c r="I349" s="2">
        <f>AVERAGE(Table13458910[[#This Row],[Estimated costs 1]:[Estimated costs 20]])</f>
        <v>0</v>
      </c>
      <c r="J349" s="2">
        <f>_xlfn.STDEV.P(Table13458910[[#This Row],[Estimated costs 1]:[Estimated costs 20]])</f>
        <v>0</v>
      </c>
      <c r="K349" s="2" t="e">
        <f>Table13458910[[#This Row],[Dev]]/Table13458910[[#This Row],[Mean]]*100</f>
        <v>#DIV/0!</v>
      </c>
      <c r="L349" s="2">
        <f>Table13458910[[#This Row],[Estimated costs 1]]-Table13458910[[#This Row],[Actual cost]]</f>
        <v>0</v>
      </c>
      <c r="M349" s="2" t="e">
        <f>Table13458910[[#This Row],[Diff 1]]/Table13458910[[#This Row],[Actual cost]]*100</f>
        <v>#DIV/0!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</row>
    <row r="350" spans="1:33" hidden="1" x14ac:dyDescent="0.3">
      <c r="A350" t="s">
        <v>370</v>
      </c>
      <c r="B350">
        <v>348</v>
      </c>
      <c r="C350" t="str">
        <f>LEFT(Table13458910[[#This Row],[Contingency id]])</f>
        <v>A</v>
      </c>
      <c r="D350">
        <v>0</v>
      </c>
      <c r="E350" s="1">
        <v>1.01204819277108</v>
      </c>
      <c r="F350">
        <v>84</v>
      </c>
      <c r="G350">
        <v>83</v>
      </c>
      <c r="H350" s="1">
        <v>0</v>
      </c>
      <c r="I350" s="2">
        <f>AVERAGE(Table13458910[[#This Row],[Estimated costs 1]:[Estimated costs 20]])</f>
        <v>0</v>
      </c>
      <c r="J350" s="2">
        <f>_xlfn.STDEV.P(Table13458910[[#This Row],[Estimated costs 1]:[Estimated costs 20]])</f>
        <v>0</v>
      </c>
      <c r="K350" s="2" t="e">
        <f>Table13458910[[#This Row],[Dev]]/Table13458910[[#This Row],[Mean]]*100</f>
        <v>#DIV/0!</v>
      </c>
      <c r="L350" s="2">
        <f>Table13458910[[#This Row],[Estimated costs 1]]-Table13458910[[#This Row],[Actual cost]]</f>
        <v>0</v>
      </c>
      <c r="M350" s="2" t="e">
        <f>Table13458910[[#This Row],[Diff 1]]/Table13458910[[#This Row],[Actual cost]]*100</f>
        <v>#DIV/0!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</row>
    <row r="351" spans="1:33" hidden="1" x14ac:dyDescent="0.3">
      <c r="A351" t="s">
        <v>371</v>
      </c>
      <c r="B351">
        <v>349</v>
      </c>
      <c r="C351" t="str">
        <f>LEFT(Table13458910[[#This Row],[Contingency id]])</f>
        <v>A</v>
      </c>
      <c r="D351">
        <v>0</v>
      </c>
      <c r="E351" s="1">
        <v>1.0243902439024299</v>
      </c>
      <c r="F351">
        <v>84</v>
      </c>
      <c r="G351">
        <v>82</v>
      </c>
      <c r="H351" s="1">
        <v>0</v>
      </c>
      <c r="I351" s="2">
        <f>AVERAGE(Table13458910[[#This Row],[Estimated costs 1]:[Estimated costs 20]])</f>
        <v>0</v>
      </c>
      <c r="J351" s="2">
        <f>_xlfn.STDEV.P(Table13458910[[#This Row],[Estimated costs 1]:[Estimated costs 20]])</f>
        <v>0</v>
      </c>
      <c r="K351" s="2" t="e">
        <f>Table13458910[[#This Row],[Dev]]/Table13458910[[#This Row],[Mean]]*100</f>
        <v>#DIV/0!</v>
      </c>
      <c r="L351" s="2">
        <f>Table13458910[[#This Row],[Estimated costs 1]]-Table13458910[[#This Row],[Actual cost]]</f>
        <v>0</v>
      </c>
      <c r="M351" s="2" t="e">
        <f>Table13458910[[#This Row],[Diff 1]]/Table13458910[[#This Row],[Actual cost]]*100</f>
        <v>#DIV/0!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</row>
    <row r="352" spans="1:33" hidden="1" x14ac:dyDescent="0.3">
      <c r="A352" t="s">
        <v>372</v>
      </c>
      <c r="B352">
        <v>350</v>
      </c>
      <c r="C352" t="str">
        <f>LEFT(Table13458910[[#This Row],[Contingency id]])</f>
        <v>A</v>
      </c>
      <c r="D352">
        <v>0</v>
      </c>
      <c r="E352" s="1">
        <v>1.0338983050847399</v>
      </c>
      <c r="F352">
        <v>122</v>
      </c>
      <c r="G352">
        <v>118</v>
      </c>
      <c r="H352" s="1">
        <v>0</v>
      </c>
      <c r="I352" s="2">
        <f>AVERAGE(Table13458910[[#This Row],[Estimated costs 1]:[Estimated costs 20]])</f>
        <v>0</v>
      </c>
      <c r="J352" s="2">
        <f>_xlfn.STDEV.P(Table13458910[[#This Row],[Estimated costs 1]:[Estimated costs 20]])</f>
        <v>0</v>
      </c>
      <c r="K352" s="2" t="e">
        <f>Table13458910[[#This Row],[Dev]]/Table13458910[[#This Row],[Mean]]*100</f>
        <v>#DIV/0!</v>
      </c>
      <c r="L352" s="2">
        <f>Table13458910[[#This Row],[Estimated costs 1]]-Table13458910[[#This Row],[Actual cost]]</f>
        <v>0</v>
      </c>
      <c r="M352" s="2" t="e">
        <f>Table13458910[[#This Row],[Diff 1]]/Table13458910[[#This Row],[Actual cost]]*100</f>
        <v>#DIV/0!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</row>
    <row r="353" spans="1:33" hidden="1" x14ac:dyDescent="0.3">
      <c r="A353" t="s">
        <v>373</v>
      </c>
      <c r="B353">
        <v>351</v>
      </c>
      <c r="C353" t="str">
        <f>LEFT(Table13458910[[#This Row],[Contingency id]])</f>
        <v>A</v>
      </c>
      <c r="D353">
        <v>0</v>
      </c>
      <c r="E353" s="1">
        <v>1.0093457943925199</v>
      </c>
      <c r="F353">
        <v>108</v>
      </c>
      <c r="G353">
        <v>107</v>
      </c>
      <c r="H353" s="1">
        <v>0</v>
      </c>
      <c r="I353" s="2">
        <f>AVERAGE(Table13458910[[#This Row],[Estimated costs 1]:[Estimated costs 20]])</f>
        <v>0</v>
      </c>
      <c r="J353" s="2">
        <f>_xlfn.STDEV.P(Table13458910[[#This Row],[Estimated costs 1]:[Estimated costs 20]])</f>
        <v>0</v>
      </c>
      <c r="K353" s="2" t="e">
        <f>Table13458910[[#This Row],[Dev]]/Table13458910[[#This Row],[Mean]]*100</f>
        <v>#DIV/0!</v>
      </c>
      <c r="L353" s="2">
        <f>Table13458910[[#This Row],[Estimated costs 1]]-Table13458910[[#This Row],[Actual cost]]</f>
        <v>0</v>
      </c>
      <c r="M353" s="2" t="e">
        <f>Table13458910[[#This Row],[Diff 1]]/Table13458910[[#This Row],[Actual cost]]*100</f>
        <v>#DIV/0!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</row>
    <row r="354" spans="1:33" hidden="1" x14ac:dyDescent="0.3">
      <c r="A354" t="s">
        <v>374</v>
      </c>
      <c r="B354">
        <v>352</v>
      </c>
      <c r="C354" t="str">
        <f>LEFT(Table13458910[[#This Row],[Contingency id]])</f>
        <v>A</v>
      </c>
      <c r="D354">
        <v>0</v>
      </c>
      <c r="E354" s="1">
        <v>1.0427350427350399</v>
      </c>
      <c r="F354">
        <v>122</v>
      </c>
      <c r="G354">
        <v>117</v>
      </c>
      <c r="H354" s="1">
        <v>0</v>
      </c>
      <c r="I354" s="2">
        <f>AVERAGE(Table13458910[[#This Row],[Estimated costs 1]:[Estimated costs 20]])</f>
        <v>0</v>
      </c>
      <c r="J354" s="2">
        <f>_xlfn.STDEV.P(Table13458910[[#This Row],[Estimated costs 1]:[Estimated costs 20]])</f>
        <v>0</v>
      </c>
      <c r="K354" s="2" t="e">
        <f>Table13458910[[#This Row],[Dev]]/Table13458910[[#This Row],[Mean]]*100</f>
        <v>#DIV/0!</v>
      </c>
      <c r="L354" s="2">
        <f>Table13458910[[#This Row],[Estimated costs 1]]-Table13458910[[#This Row],[Actual cost]]</f>
        <v>0</v>
      </c>
      <c r="M354" s="2" t="e">
        <f>Table13458910[[#This Row],[Diff 1]]/Table13458910[[#This Row],[Actual cost]]*100</f>
        <v>#DIV/0!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</row>
    <row r="355" spans="1:33" hidden="1" x14ac:dyDescent="0.3">
      <c r="A355" t="s">
        <v>375</v>
      </c>
      <c r="B355">
        <v>353</v>
      </c>
      <c r="C355" t="str">
        <f>LEFT(Table13458910[[#This Row],[Contingency id]])</f>
        <v>A</v>
      </c>
      <c r="D355">
        <v>0</v>
      </c>
      <c r="E355" s="1">
        <v>1.0338983050847399</v>
      </c>
      <c r="F355">
        <v>122</v>
      </c>
      <c r="G355">
        <v>118</v>
      </c>
      <c r="H355" s="1">
        <v>0</v>
      </c>
      <c r="I355" s="2">
        <f>AVERAGE(Table13458910[[#This Row],[Estimated costs 1]:[Estimated costs 20]])</f>
        <v>0</v>
      </c>
      <c r="J355" s="2">
        <f>_xlfn.STDEV.P(Table13458910[[#This Row],[Estimated costs 1]:[Estimated costs 20]])</f>
        <v>0</v>
      </c>
      <c r="K355" s="2" t="e">
        <f>Table13458910[[#This Row],[Dev]]/Table13458910[[#This Row],[Mean]]*100</f>
        <v>#DIV/0!</v>
      </c>
      <c r="L355" s="2">
        <f>Table13458910[[#This Row],[Estimated costs 1]]-Table13458910[[#This Row],[Actual cost]]</f>
        <v>0</v>
      </c>
      <c r="M355" s="2" t="e">
        <f>Table13458910[[#This Row],[Diff 1]]/Table13458910[[#This Row],[Actual cost]]*100</f>
        <v>#DIV/0!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</row>
    <row r="356" spans="1:33" hidden="1" x14ac:dyDescent="0.3">
      <c r="A356" t="s">
        <v>376</v>
      </c>
      <c r="B356">
        <v>354</v>
      </c>
      <c r="C356" t="str">
        <f>LEFT(Table13458910[[#This Row],[Contingency id]])</f>
        <v>A</v>
      </c>
      <c r="D356">
        <v>0</v>
      </c>
      <c r="E356" s="1">
        <v>1.00826446280991</v>
      </c>
      <c r="F356">
        <v>122</v>
      </c>
      <c r="G356">
        <v>121</v>
      </c>
      <c r="H356" s="1">
        <v>0</v>
      </c>
      <c r="I356" s="2">
        <f>AVERAGE(Table13458910[[#This Row],[Estimated costs 1]:[Estimated costs 20]])</f>
        <v>0</v>
      </c>
      <c r="J356" s="2">
        <f>_xlfn.STDEV.P(Table13458910[[#This Row],[Estimated costs 1]:[Estimated costs 20]])</f>
        <v>0</v>
      </c>
      <c r="K356" s="2" t="e">
        <f>Table13458910[[#This Row],[Dev]]/Table13458910[[#This Row],[Mean]]*100</f>
        <v>#DIV/0!</v>
      </c>
      <c r="L356" s="2">
        <f>Table13458910[[#This Row],[Estimated costs 1]]-Table13458910[[#This Row],[Actual cost]]</f>
        <v>0</v>
      </c>
      <c r="M356" s="2" t="e">
        <f>Table13458910[[#This Row],[Diff 1]]/Table13458910[[#This Row],[Actual cost]]*100</f>
        <v>#DIV/0!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</row>
    <row r="357" spans="1:33" hidden="1" x14ac:dyDescent="0.3">
      <c r="A357" t="s">
        <v>377</v>
      </c>
      <c r="B357">
        <v>355</v>
      </c>
      <c r="C357" t="str">
        <f>LEFT(Table13458910[[#This Row],[Contingency id]])</f>
        <v>A</v>
      </c>
      <c r="D357">
        <v>0</v>
      </c>
      <c r="E357" s="1">
        <v>1.0338983050847399</v>
      </c>
      <c r="F357">
        <v>122</v>
      </c>
      <c r="G357">
        <v>118</v>
      </c>
      <c r="H357" s="1">
        <v>0</v>
      </c>
      <c r="I357" s="2">
        <f>AVERAGE(Table13458910[[#This Row],[Estimated costs 1]:[Estimated costs 20]])</f>
        <v>0</v>
      </c>
      <c r="J357" s="2">
        <f>_xlfn.STDEV.P(Table13458910[[#This Row],[Estimated costs 1]:[Estimated costs 20]])</f>
        <v>0</v>
      </c>
      <c r="K357" s="2" t="e">
        <f>Table13458910[[#This Row],[Dev]]/Table13458910[[#This Row],[Mean]]*100</f>
        <v>#DIV/0!</v>
      </c>
      <c r="L357" s="2">
        <f>Table13458910[[#This Row],[Estimated costs 1]]-Table13458910[[#This Row],[Actual cost]]</f>
        <v>0</v>
      </c>
      <c r="M357" s="2" t="e">
        <f>Table13458910[[#This Row],[Diff 1]]/Table13458910[[#This Row],[Actual cost]]*100</f>
        <v>#DIV/0!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</row>
    <row r="358" spans="1:33" hidden="1" x14ac:dyDescent="0.3">
      <c r="A358" t="s">
        <v>378</v>
      </c>
      <c r="B358">
        <v>356</v>
      </c>
      <c r="C358" t="str">
        <f>LEFT(Table13458910[[#This Row],[Contingency id]])</f>
        <v>A</v>
      </c>
      <c r="D358">
        <v>0</v>
      </c>
      <c r="E358" s="1">
        <v>1</v>
      </c>
      <c r="F358">
        <v>122</v>
      </c>
      <c r="G358">
        <v>122</v>
      </c>
      <c r="H358" s="1">
        <v>0</v>
      </c>
      <c r="I358" s="2">
        <f>AVERAGE(Table13458910[[#This Row],[Estimated costs 1]:[Estimated costs 20]])</f>
        <v>0</v>
      </c>
      <c r="J358" s="2">
        <f>_xlfn.STDEV.P(Table13458910[[#This Row],[Estimated costs 1]:[Estimated costs 20]])</f>
        <v>0</v>
      </c>
      <c r="K358" s="2" t="e">
        <f>Table13458910[[#This Row],[Dev]]/Table13458910[[#This Row],[Mean]]*100</f>
        <v>#DIV/0!</v>
      </c>
      <c r="L358" s="2">
        <f>Table13458910[[#This Row],[Estimated costs 1]]-Table13458910[[#This Row],[Actual cost]]</f>
        <v>0</v>
      </c>
      <c r="M358" s="2" t="e">
        <f>Table13458910[[#This Row],[Diff 1]]/Table13458910[[#This Row],[Actual cost]]*100</f>
        <v>#DIV/0!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</row>
    <row r="359" spans="1:33" hidden="1" x14ac:dyDescent="0.3">
      <c r="A359" t="s">
        <v>379</v>
      </c>
      <c r="B359">
        <v>357</v>
      </c>
      <c r="C359" t="str">
        <f>LEFT(Table13458910[[#This Row],[Contingency id]])</f>
        <v>A</v>
      </c>
      <c r="D359">
        <v>0</v>
      </c>
      <c r="E359" s="1">
        <v>1.00826446280991</v>
      </c>
      <c r="F359">
        <v>122</v>
      </c>
      <c r="G359">
        <v>121</v>
      </c>
      <c r="H359" s="1">
        <v>0</v>
      </c>
      <c r="I359" s="2">
        <f>AVERAGE(Table13458910[[#This Row],[Estimated costs 1]:[Estimated costs 20]])</f>
        <v>0</v>
      </c>
      <c r="J359" s="2">
        <f>_xlfn.STDEV.P(Table13458910[[#This Row],[Estimated costs 1]:[Estimated costs 20]])</f>
        <v>0</v>
      </c>
      <c r="K359" s="2" t="e">
        <f>Table13458910[[#This Row],[Dev]]/Table13458910[[#This Row],[Mean]]*100</f>
        <v>#DIV/0!</v>
      </c>
      <c r="L359" s="2">
        <f>Table13458910[[#This Row],[Estimated costs 1]]-Table13458910[[#This Row],[Actual cost]]</f>
        <v>0</v>
      </c>
      <c r="M359" s="2" t="e">
        <f>Table13458910[[#This Row],[Diff 1]]/Table13458910[[#This Row],[Actual cost]]*100</f>
        <v>#DIV/0!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</row>
    <row r="360" spans="1:33" hidden="1" x14ac:dyDescent="0.3">
      <c r="A360" t="s">
        <v>380</v>
      </c>
      <c r="B360">
        <v>358</v>
      </c>
      <c r="C360" t="str">
        <f>LEFT(Table13458910[[#This Row],[Contingency id]])</f>
        <v>A</v>
      </c>
      <c r="D360">
        <v>0</v>
      </c>
      <c r="E360" s="1">
        <v>1.02857142857142</v>
      </c>
      <c r="F360">
        <v>108</v>
      </c>
      <c r="G360">
        <v>105</v>
      </c>
      <c r="H360" s="1">
        <v>0</v>
      </c>
      <c r="I360" s="2">
        <f>AVERAGE(Table13458910[[#This Row],[Estimated costs 1]:[Estimated costs 20]])</f>
        <v>0</v>
      </c>
      <c r="J360" s="2">
        <f>_xlfn.STDEV.P(Table13458910[[#This Row],[Estimated costs 1]:[Estimated costs 20]])</f>
        <v>0</v>
      </c>
      <c r="K360" s="2" t="e">
        <f>Table13458910[[#This Row],[Dev]]/Table13458910[[#This Row],[Mean]]*100</f>
        <v>#DIV/0!</v>
      </c>
      <c r="L360" s="2">
        <f>Table13458910[[#This Row],[Estimated costs 1]]-Table13458910[[#This Row],[Actual cost]]</f>
        <v>0</v>
      </c>
      <c r="M360" s="2" t="e">
        <f>Table13458910[[#This Row],[Diff 1]]/Table13458910[[#This Row],[Actual cost]]*100</f>
        <v>#DIV/0!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</row>
    <row r="361" spans="1:33" hidden="1" x14ac:dyDescent="0.3">
      <c r="A361" t="s">
        <v>381</v>
      </c>
      <c r="B361">
        <v>359</v>
      </c>
      <c r="C361" t="str">
        <f>LEFT(Table13458910[[#This Row],[Contingency id]])</f>
        <v>A</v>
      </c>
      <c r="D361">
        <v>0</v>
      </c>
      <c r="E361" s="1">
        <v>1.0166666666666599</v>
      </c>
      <c r="F361">
        <v>122</v>
      </c>
      <c r="G361">
        <v>120</v>
      </c>
      <c r="H361" s="1">
        <v>0</v>
      </c>
      <c r="I361" s="2">
        <f>AVERAGE(Table13458910[[#This Row],[Estimated costs 1]:[Estimated costs 20]])</f>
        <v>0</v>
      </c>
      <c r="J361" s="2">
        <f>_xlfn.STDEV.P(Table13458910[[#This Row],[Estimated costs 1]:[Estimated costs 20]])</f>
        <v>0</v>
      </c>
      <c r="K361" s="2" t="e">
        <f>Table13458910[[#This Row],[Dev]]/Table13458910[[#This Row],[Mean]]*100</f>
        <v>#DIV/0!</v>
      </c>
      <c r="L361" s="2">
        <f>Table13458910[[#This Row],[Estimated costs 1]]-Table13458910[[#This Row],[Actual cost]]</f>
        <v>0</v>
      </c>
      <c r="M361" s="2" t="e">
        <f>Table13458910[[#This Row],[Diff 1]]/Table13458910[[#This Row],[Actual cost]]*100</f>
        <v>#DIV/0!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</row>
    <row r="362" spans="1:33" hidden="1" x14ac:dyDescent="0.3">
      <c r="A362" t="s">
        <v>382</v>
      </c>
      <c r="B362">
        <v>360</v>
      </c>
      <c r="C362" t="str">
        <f>LEFT(Table13458910[[#This Row],[Contingency id]])</f>
        <v>A</v>
      </c>
      <c r="D362">
        <v>0</v>
      </c>
      <c r="E362" s="1">
        <v>1.0163934426229499</v>
      </c>
      <c r="F362">
        <v>62</v>
      </c>
      <c r="G362">
        <v>61</v>
      </c>
      <c r="H362" s="1">
        <v>0</v>
      </c>
      <c r="I362" s="2">
        <f>AVERAGE(Table13458910[[#This Row],[Estimated costs 1]:[Estimated costs 20]])</f>
        <v>0</v>
      </c>
      <c r="J362" s="2">
        <f>_xlfn.STDEV.P(Table13458910[[#This Row],[Estimated costs 1]:[Estimated costs 20]])</f>
        <v>0</v>
      </c>
      <c r="K362" s="2" t="e">
        <f>Table13458910[[#This Row],[Dev]]/Table13458910[[#This Row],[Mean]]*100</f>
        <v>#DIV/0!</v>
      </c>
      <c r="L362" s="2">
        <f>Table13458910[[#This Row],[Estimated costs 1]]-Table13458910[[#This Row],[Actual cost]]</f>
        <v>0</v>
      </c>
      <c r="M362" s="2" t="e">
        <f>Table13458910[[#This Row],[Diff 1]]/Table13458910[[#This Row],[Actual cost]]*100</f>
        <v>#DIV/0!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</row>
    <row r="363" spans="1:33" hidden="1" x14ac:dyDescent="0.3">
      <c r="A363" t="s">
        <v>383</v>
      </c>
      <c r="B363">
        <v>361</v>
      </c>
      <c r="C363" t="str">
        <f>LEFT(Table13458910[[#This Row],[Contingency id]])</f>
        <v>A</v>
      </c>
      <c r="D363">
        <v>0</v>
      </c>
      <c r="E363" s="1">
        <v>1</v>
      </c>
      <c r="F363">
        <v>62</v>
      </c>
      <c r="G363">
        <v>62</v>
      </c>
      <c r="H363" s="1">
        <v>0</v>
      </c>
      <c r="I363" s="2">
        <f>AVERAGE(Table13458910[[#This Row],[Estimated costs 1]:[Estimated costs 20]])</f>
        <v>0</v>
      </c>
      <c r="J363" s="2">
        <f>_xlfn.STDEV.P(Table13458910[[#This Row],[Estimated costs 1]:[Estimated costs 20]])</f>
        <v>0</v>
      </c>
      <c r="K363" s="2" t="e">
        <f>Table13458910[[#This Row],[Dev]]/Table13458910[[#This Row],[Mean]]*100</f>
        <v>#DIV/0!</v>
      </c>
      <c r="L363" s="2">
        <f>Table13458910[[#This Row],[Estimated costs 1]]-Table13458910[[#This Row],[Actual cost]]</f>
        <v>0</v>
      </c>
      <c r="M363" s="2" t="e">
        <f>Table13458910[[#This Row],[Diff 1]]/Table13458910[[#This Row],[Actual cost]]*100</f>
        <v>#DIV/0!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</row>
    <row r="364" spans="1:33" hidden="1" x14ac:dyDescent="0.3">
      <c r="A364" t="s">
        <v>384</v>
      </c>
      <c r="B364">
        <v>362</v>
      </c>
      <c r="C364" t="str">
        <f>LEFT(Table13458910[[#This Row],[Contingency id]])</f>
        <v>A</v>
      </c>
      <c r="D364">
        <v>0</v>
      </c>
      <c r="E364" s="1">
        <v>1</v>
      </c>
      <c r="F364">
        <v>62</v>
      </c>
      <c r="G364">
        <v>62</v>
      </c>
      <c r="H364" s="1">
        <v>0</v>
      </c>
      <c r="I364" s="2">
        <f>AVERAGE(Table13458910[[#This Row],[Estimated costs 1]:[Estimated costs 20]])</f>
        <v>0</v>
      </c>
      <c r="J364" s="2">
        <f>_xlfn.STDEV.P(Table13458910[[#This Row],[Estimated costs 1]:[Estimated costs 20]])</f>
        <v>0</v>
      </c>
      <c r="K364" s="2" t="e">
        <f>Table13458910[[#This Row],[Dev]]/Table13458910[[#This Row],[Mean]]*100</f>
        <v>#DIV/0!</v>
      </c>
      <c r="L364" s="2">
        <f>Table13458910[[#This Row],[Estimated costs 1]]-Table13458910[[#This Row],[Actual cost]]</f>
        <v>0</v>
      </c>
      <c r="M364" s="2" t="e">
        <f>Table13458910[[#This Row],[Diff 1]]/Table13458910[[#This Row],[Actual cost]]*100</f>
        <v>#DIV/0!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</row>
    <row r="365" spans="1:33" hidden="1" x14ac:dyDescent="0.3">
      <c r="A365" t="s">
        <v>385</v>
      </c>
      <c r="B365">
        <v>363</v>
      </c>
      <c r="C365" t="str">
        <f>LEFT(Table13458910[[#This Row],[Contingency id]])</f>
        <v>A</v>
      </c>
      <c r="D365">
        <v>0</v>
      </c>
      <c r="E365" s="1">
        <v>1</v>
      </c>
      <c r="F365">
        <v>62</v>
      </c>
      <c r="G365">
        <v>62</v>
      </c>
      <c r="H365" s="1">
        <v>0</v>
      </c>
      <c r="I365" s="2">
        <f>AVERAGE(Table13458910[[#This Row],[Estimated costs 1]:[Estimated costs 20]])</f>
        <v>0</v>
      </c>
      <c r="J365" s="2">
        <f>_xlfn.STDEV.P(Table13458910[[#This Row],[Estimated costs 1]:[Estimated costs 20]])</f>
        <v>0</v>
      </c>
      <c r="K365" s="2" t="e">
        <f>Table13458910[[#This Row],[Dev]]/Table13458910[[#This Row],[Mean]]*100</f>
        <v>#DIV/0!</v>
      </c>
      <c r="L365" s="2">
        <f>Table13458910[[#This Row],[Estimated costs 1]]-Table13458910[[#This Row],[Actual cost]]</f>
        <v>0</v>
      </c>
      <c r="M365" s="2" t="e">
        <f>Table13458910[[#This Row],[Diff 1]]/Table13458910[[#This Row],[Actual cost]]*100</f>
        <v>#DIV/0!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</row>
    <row r="366" spans="1:33" hidden="1" x14ac:dyDescent="0.3">
      <c r="A366" t="s">
        <v>386</v>
      </c>
      <c r="B366">
        <v>364</v>
      </c>
      <c r="C366" t="str">
        <f>LEFT(Table13458910[[#This Row],[Contingency id]])</f>
        <v>A</v>
      </c>
      <c r="D366">
        <v>0</v>
      </c>
      <c r="E366" s="1">
        <v>1</v>
      </c>
      <c r="F366">
        <v>62</v>
      </c>
      <c r="G366">
        <v>62</v>
      </c>
      <c r="H366" s="1">
        <v>0</v>
      </c>
      <c r="I366" s="2">
        <f>AVERAGE(Table13458910[[#This Row],[Estimated costs 1]:[Estimated costs 20]])</f>
        <v>0</v>
      </c>
      <c r="J366" s="2">
        <f>_xlfn.STDEV.P(Table13458910[[#This Row],[Estimated costs 1]:[Estimated costs 20]])</f>
        <v>0</v>
      </c>
      <c r="K366" s="2" t="e">
        <f>Table13458910[[#This Row],[Dev]]/Table13458910[[#This Row],[Mean]]*100</f>
        <v>#DIV/0!</v>
      </c>
      <c r="L366" s="2">
        <f>Table13458910[[#This Row],[Estimated costs 1]]-Table13458910[[#This Row],[Actual cost]]</f>
        <v>0</v>
      </c>
      <c r="M366" s="2" t="e">
        <f>Table13458910[[#This Row],[Diff 1]]/Table13458910[[#This Row],[Actual cost]]*100</f>
        <v>#DIV/0!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</row>
    <row r="367" spans="1:33" hidden="1" x14ac:dyDescent="0.3">
      <c r="A367" t="s">
        <v>387</v>
      </c>
      <c r="B367">
        <v>365</v>
      </c>
      <c r="C367" t="str">
        <f>LEFT(Table13458910[[#This Row],[Contingency id]])</f>
        <v>A</v>
      </c>
      <c r="D367">
        <v>0</v>
      </c>
      <c r="E367" s="1">
        <v>1</v>
      </c>
      <c r="F367">
        <v>62</v>
      </c>
      <c r="G367">
        <v>62</v>
      </c>
      <c r="H367" s="1">
        <v>0</v>
      </c>
      <c r="I367" s="2">
        <f>AVERAGE(Table13458910[[#This Row],[Estimated costs 1]:[Estimated costs 20]])</f>
        <v>0</v>
      </c>
      <c r="J367" s="2">
        <f>_xlfn.STDEV.P(Table13458910[[#This Row],[Estimated costs 1]:[Estimated costs 20]])</f>
        <v>0</v>
      </c>
      <c r="K367" s="2" t="e">
        <f>Table13458910[[#This Row],[Dev]]/Table13458910[[#This Row],[Mean]]*100</f>
        <v>#DIV/0!</v>
      </c>
      <c r="L367" s="2">
        <f>Table13458910[[#This Row],[Estimated costs 1]]-Table13458910[[#This Row],[Actual cost]]</f>
        <v>0</v>
      </c>
      <c r="M367" s="2" t="e">
        <f>Table13458910[[#This Row],[Diff 1]]/Table13458910[[#This Row],[Actual cost]]*100</f>
        <v>#DIV/0!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</row>
    <row r="368" spans="1:33" hidden="1" x14ac:dyDescent="0.3">
      <c r="A368" t="s">
        <v>388</v>
      </c>
      <c r="B368">
        <v>366</v>
      </c>
      <c r="C368" t="str">
        <f>LEFT(Table13458910[[#This Row],[Contingency id]])</f>
        <v>A</v>
      </c>
      <c r="D368">
        <v>0</v>
      </c>
      <c r="E368" s="1">
        <v>1</v>
      </c>
      <c r="F368">
        <v>62</v>
      </c>
      <c r="G368">
        <v>62</v>
      </c>
      <c r="H368" s="1">
        <v>0</v>
      </c>
      <c r="I368" s="2">
        <f>AVERAGE(Table13458910[[#This Row],[Estimated costs 1]:[Estimated costs 20]])</f>
        <v>0</v>
      </c>
      <c r="J368" s="2">
        <f>_xlfn.STDEV.P(Table13458910[[#This Row],[Estimated costs 1]:[Estimated costs 20]])</f>
        <v>0</v>
      </c>
      <c r="K368" s="2" t="e">
        <f>Table13458910[[#This Row],[Dev]]/Table13458910[[#This Row],[Mean]]*100</f>
        <v>#DIV/0!</v>
      </c>
      <c r="L368" s="2">
        <f>Table13458910[[#This Row],[Estimated costs 1]]-Table13458910[[#This Row],[Actual cost]]</f>
        <v>0</v>
      </c>
      <c r="M368" s="2" t="e">
        <f>Table13458910[[#This Row],[Diff 1]]/Table13458910[[#This Row],[Actual cost]]*100</f>
        <v>#DIV/0!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</row>
    <row r="369" spans="1:33" hidden="1" x14ac:dyDescent="0.3">
      <c r="A369" t="s">
        <v>389</v>
      </c>
      <c r="B369">
        <v>367</v>
      </c>
      <c r="C369" t="str">
        <f>LEFT(Table13458910[[#This Row],[Contingency id]])</f>
        <v>A</v>
      </c>
      <c r="D369">
        <v>0</v>
      </c>
      <c r="E369" s="1">
        <v>1</v>
      </c>
      <c r="F369">
        <v>62</v>
      </c>
      <c r="G369">
        <v>62</v>
      </c>
      <c r="H369" s="1">
        <v>0</v>
      </c>
      <c r="I369" s="2">
        <f>AVERAGE(Table13458910[[#This Row],[Estimated costs 1]:[Estimated costs 20]])</f>
        <v>0</v>
      </c>
      <c r="J369" s="2">
        <f>_xlfn.STDEV.P(Table13458910[[#This Row],[Estimated costs 1]:[Estimated costs 20]])</f>
        <v>0</v>
      </c>
      <c r="K369" s="2" t="e">
        <f>Table13458910[[#This Row],[Dev]]/Table13458910[[#This Row],[Mean]]*100</f>
        <v>#DIV/0!</v>
      </c>
      <c r="L369" s="2">
        <f>Table13458910[[#This Row],[Estimated costs 1]]-Table13458910[[#This Row],[Actual cost]]</f>
        <v>0</v>
      </c>
      <c r="M369" s="2" t="e">
        <f>Table13458910[[#This Row],[Diff 1]]/Table13458910[[#This Row],[Actual cost]]*100</f>
        <v>#DIV/0!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</row>
    <row r="370" spans="1:33" hidden="1" x14ac:dyDescent="0.3">
      <c r="A370" t="s">
        <v>390</v>
      </c>
      <c r="B370">
        <v>368</v>
      </c>
      <c r="C370" t="str">
        <f>LEFT(Table13458910[[#This Row],[Contingency id]])</f>
        <v>A</v>
      </c>
      <c r="D370">
        <v>0</v>
      </c>
      <c r="E370" s="1">
        <v>1</v>
      </c>
      <c r="F370">
        <v>62</v>
      </c>
      <c r="G370">
        <v>62</v>
      </c>
      <c r="H370" s="1">
        <v>0</v>
      </c>
      <c r="I370" s="2">
        <f>AVERAGE(Table13458910[[#This Row],[Estimated costs 1]:[Estimated costs 20]])</f>
        <v>0</v>
      </c>
      <c r="J370" s="2">
        <f>_xlfn.STDEV.P(Table13458910[[#This Row],[Estimated costs 1]:[Estimated costs 20]])</f>
        <v>0</v>
      </c>
      <c r="K370" s="2" t="e">
        <f>Table13458910[[#This Row],[Dev]]/Table13458910[[#This Row],[Mean]]*100</f>
        <v>#DIV/0!</v>
      </c>
      <c r="L370" s="2">
        <f>Table13458910[[#This Row],[Estimated costs 1]]-Table13458910[[#This Row],[Actual cost]]</f>
        <v>0</v>
      </c>
      <c r="M370" s="2" t="e">
        <f>Table13458910[[#This Row],[Diff 1]]/Table13458910[[#This Row],[Actual cost]]*100</f>
        <v>#DIV/0!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</row>
    <row r="371" spans="1:33" hidden="1" x14ac:dyDescent="0.3">
      <c r="A371" t="s">
        <v>391</v>
      </c>
      <c r="B371">
        <v>369</v>
      </c>
      <c r="C371" t="str">
        <f>LEFT(Table13458910[[#This Row],[Contingency id]])</f>
        <v>A</v>
      </c>
      <c r="D371">
        <v>0</v>
      </c>
      <c r="E371" s="1">
        <v>1</v>
      </c>
      <c r="F371">
        <v>62</v>
      </c>
      <c r="G371">
        <v>62</v>
      </c>
      <c r="H371" s="1">
        <v>0</v>
      </c>
      <c r="I371" s="2">
        <f>AVERAGE(Table13458910[[#This Row],[Estimated costs 1]:[Estimated costs 20]])</f>
        <v>0</v>
      </c>
      <c r="J371" s="2">
        <f>_xlfn.STDEV.P(Table13458910[[#This Row],[Estimated costs 1]:[Estimated costs 20]])</f>
        <v>0</v>
      </c>
      <c r="K371" s="2" t="e">
        <f>Table13458910[[#This Row],[Dev]]/Table13458910[[#This Row],[Mean]]*100</f>
        <v>#DIV/0!</v>
      </c>
      <c r="L371" s="2">
        <f>Table13458910[[#This Row],[Estimated costs 1]]-Table13458910[[#This Row],[Actual cost]]</f>
        <v>0</v>
      </c>
      <c r="M371" s="2" t="e">
        <f>Table13458910[[#This Row],[Diff 1]]/Table13458910[[#This Row],[Actual cost]]*100</f>
        <v>#DIV/0!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</row>
    <row r="372" spans="1:33" hidden="1" x14ac:dyDescent="0.3">
      <c r="A372" t="s">
        <v>392</v>
      </c>
      <c r="B372">
        <v>370</v>
      </c>
      <c r="C372" t="str">
        <f>LEFT(Table13458910[[#This Row],[Contingency id]])</f>
        <v>A</v>
      </c>
      <c r="D372">
        <v>0</v>
      </c>
      <c r="E372" s="1">
        <v>1.02173913043478</v>
      </c>
      <c r="F372">
        <v>94</v>
      </c>
      <c r="G372">
        <v>92</v>
      </c>
      <c r="H372" s="1">
        <v>0</v>
      </c>
      <c r="I372" s="2">
        <f>AVERAGE(Table13458910[[#This Row],[Estimated costs 1]:[Estimated costs 20]])</f>
        <v>0</v>
      </c>
      <c r="J372" s="2">
        <f>_xlfn.STDEV.P(Table13458910[[#This Row],[Estimated costs 1]:[Estimated costs 20]])</f>
        <v>0</v>
      </c>
      <c r="K372" s="2" t="e">
        <f>Table13458910[[#This Row],[Dev]]/Table13458910[[#This Row],[Mean]]*100</f>
        <v>#DIV/0!</v>
      </c>
      <c r="L372" s="2">
        <f>Table13458910[[#This Row],[Estimated costs 1]]-Table13458910[[#This Row],[Actual cost]]</f>
        <v>0</v>
      </c>
      <c r="M372" s="2" t="e">
        <f>Table13458910[[#This Row],[Diff 1]]/Table13458910[[#This Row],[Actual cost]]*100</f>
        <v>#DIV/0!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</row>
    <row r="373" spans="1:33" hidden="1" x14ac:dyDescent="0.3">
      <c r="A373" t="s">
        <v>393</v>
      </c>
      <c r="B373">
        <v>371</v>
      </c>
      <c r="C373" t="str">
        <f>LEFT(Table13458910[[#This Row],[Contingency id]])</f>
        <v>A</v>
      </c>
      <c r="D373">
        <v>0</v>
      </c>
      <c r="E373" s="1">
        <v>1</v>
      </c>
      <c r="F373">
        <v>91</v>
      </c>
      <c r="G373">
        <v>91</v>
      </c>
      <c r="H373" s="1">
        <v>0</v>
      </c>
      <c r="I373" s="2">
        <f>AVERAGE(Table13458910[[#This Row],[Estimated costs 1]:[Estimated costs 20]])</f>
        <v>0</v>
      </c>
      <c r="J373" s="2">
        <f>_xlfn.STDEV.P(Table13458910[[#This Row],[Estimated costs 1]:[Estimated costs 20]])</f>
        <v>0</v>
      </c>
      <c r="K373" s="2" t="e">
        <f>Table13458910[[#This Row],[Dev]]/Table13458910[[#This Row],[Mean]]*100</f>
        <v>#DIV/0!</v>
      </c>
      <c r="L373" s="2">
        <f>Table13458910[[#This Row],[Estimated costs 1]]-Table13458910[[#This Row],[Actual cost]]</f>
        <v>0</v>
      </c>
      <c r="M373" s="2" t="e">
        <f>Table13458910[[#This Row],[Diff 1]]/Table13458910[[#This Row],[Actual cost]]*100</f>
        <v>#DIV/0!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</row>
    <row r="374" spans="1:33" hidden="1" x14ac:dyDescent="0.3">
      <c r="A374" t="s">
        <v>394</v>
      </c>
      <c r="B374">
        <v>372</v>
      </c>
      <c r="C374" t="str">
        <f>LEFT(Table13458910[[#This Row],[Contingency id]])</f>
        <v>A</v>
      </c>
      <c r="D374">
        <v>0</v>
      </c>
      <c r="E374" s="1">
        <v>1.02173913043478</v>
      </c>
      <c r="F374">
        <v>94</v>
      </c>
      <c r="G374">
        <v>92</v>
      </c>
      <c r="H374" s="1">
        <v>0</v>
      </c>
      <c r="I374" s="2">
        <f>AVERAGE(Table13458910[[#This Row],[Estimated costs 1]:[Estimated costs 20]])</f>
        <v>0</v>
      </c>
      <c r="J374" s="2">
        <f>_xlfn.STDEV.P(Table13458910[[#This Row],[Estimated costs 1]:[Estimated costs 20]])</f>
        <v>0</v>
      </c>
      <c r="K374" s="2" t="e">
        <f>Table13458910[[#This Row],[Dev]]/Table13458910[[#This Row],[Mean]]*100</f>
        <v>#DIV/0!</v>
      </c>
      <c r="L374" s="2">
        <f>Table13458910[[#This Row],[Estimated costs 1]]-Table13458910[[#This Row],[Actual cost]]</f>
        <v>0</v>
      </c>
      <c r="M374" s="2" t="e">
        <f>Table13458910[[#This Row],[Diff 1]]/Table13458910[[#This Row],[Actual cost]]*100</f>
        <v>#DIV/0!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</row>
    <row r="375" spans="1:33" hidden="1" x14ac:dyDescent="0.3">
      <c r="A375" t="s">
        <v>395</v>
      </c>
      <c r="B375">
        <v>373</v>
      </c>
      <c r="C375" t="str">
        <f>LEFT(Table13458910[[#This Row],[Contingency id]])</f>
        <v>A</v>
      </c>
      <c r="D375">
        <v>0</v>
      </c>
      <c r="E375" s="1">
        <v>1.0561797752808899</v>
      </c>
      <c r="F375">
        <v>94</v>
      </c>
      <c r="G375">
        <v>89</v>
      </c>
      <c r="H375" s="1">
        <v>0</v>
      </c>
      <c r="I375" s="2">
        <f>AVERAGE(Table13458910[[#This Row],[Estimated costs 1]:[Estimated costs 20]])</f>
        <v>0</v>
      </c>
      <c r="J375" s="2">
        <f>_xlfn.STDEV.P(Table13458910[[#This Row],[Estimated costs 1]:[Estimated costs 20]])</f>
        <v>0</v>
      </c>
      <c r="K375" s="2" t="e">
        <f>Table13458910[[#This Row],[Dev]]/Table13458910[[#This Row],[Mean]]*100</f>
        <v>#DIV/0!</v>
      </c>
      <c r="L375" s="2">
        <f>Table13458910[[#This Row],[Estimated costs 1]]-Table13458910[[#This Row],[Actual cost]]</f>
        <v>0</v>
      </c>
      <c r="M375" s="2" t="e">
        <f>Table13458910[[#This Row],[Diff 1]]/Table13458910[[#This Row],[Actual cost]]*100</f>
        <v>#DIV/0!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</row>
    <row r="376" spans="1:33" hidden="1" x14ac:dyDescent="0.3">
      <c r="A376" t="s">
        <v>396</v>
      </c>
      <c r="B376">
        <v>374</v>
      </c>
      <c r="C376" t="str">
        <f>LEFT(Table13458910[[#This Row],[Contingency id]])</f>
        <v>A</v>
      </c>
      <c r="D376">
        <v>0</v>
      </c>
      <c r="E376" s="1">
        <v>1.0107526881720399</v>
      </c>
      <c r="F376">
        <v>94</v>
      </c>
      <c r="G376">
        <v>93</v>
      </c>
      <c r="H376" s="1">
        <v>0</v>
      </c>
      <c r="I376" s="2">
        <f>AVERAGE(Table13458910[[#This Row],[Estimated costs 1]:[Estimated costs 20]])</f>
        <v>0</v>
      </c>
      <c r="J376" s="2">
        <f>_xlfn.STDEV.P(Table13458910[[#This Row],[Estimated costs 1]:[Estimated costs 20]])</f>
        <v>0</v>
      </c>
      <c r="K376" s="2" t="e">
        <f>Table13458910[[#This Row],[Dev]]/Table13458910[[#This Row],[Mean]]*100</f>
        <v>#DIV/0!</v>
      </c>
      <c r="L376" s="2">
        <f>Table13458910[[#This Row],[Estimated costs 1]]-Table13458910[[#This Row],[Actual cost]]</f>
        <v>0</v>
      </c>
      <c r="M376" s="2" t="e">
        <f>Table13458910[[#This Row],[Diff 1]]/Table13458910[[#This Row],[Actual cost]]*100</f>
        <v>#DIV/0!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</row>
    <row r="377" spans="1:33" hidden="1" x14ac:dyDescent="0.3">
      <c r="A377" t="s">
        <v>397</v>
      </c>
      <c r="B377">
        <v>375</v>
      </c>
      <c r="C377" t="str">
        <f>LEFT(Table13458910[[#This Row],[Contingency id]])</f>
        <v>A</v>
      </c>
      <c r="D377">
        <v>0</v>
      </c>
      <c r="E377" s="1">
        <v>1</v>
      </c>
      <c r="F377">
        <v>102</v>
      </c>
      <c r="G377">
        <v>102</v>
      </c>
      <c r="H377" s="1">
        <v>0</v>
      </c>
      <c r="I377" s="2">
        <f>AVERAGE(Table13458910[[#This Row],[Estimated costs 1]:[Estimated costs 20]])</f>
        <v>0</v>
      </c>
      <c r="J377" s="2">
        <f>_xlfn.STDEV.P(Table13458910[[#This Row],[Estimated costs 1]:[Estimated costs 20]])</f>
        <v>0</v>
      </c>
      <c r="K377" s="2" t="e">
        <f>Table13458910[[#This Row],[Dev]]/Table13458910[[#This Row],[Mean]]*100</f>
        <v>#DIV/0!</v>
      </c>
      <c r="L377" s="2">
        <f>Table13458910[[#This Row],[Estimated costs 1]]-Table13458910[[#This Row],[Actual cost]]</f>
        <v>0</v>
      </c>
      <c r="M377" s="2" t="e">
        <f>Table13458910[[#This Row],[Diff 1]]/Table13458910[[#This Row],[Actual cost]]*100</f>
        <v>#DIV/0!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</row>
    <row r="378" spans="1:33" hidden="1" x14ac:dyDescent="0.3">
      <c r="A378" t="s">
        <v>398</v>
      </c>
      <c r="B378">
        <v>376</v>
      </c>
      <c r="C378" t="str">
        <f>LEFT(Table13458910[[#This Row],[Contingency id]])</f>
        <v>A</v>
      </c>
      <c r="D378">
        <v>0</v>
      </c>
      <c r="E378" s="1">
        <v>1.01</v>
      </c>
      <c r="F378">
        <v>101</v>
      </c>
      <c r="G378">
        <v>100</v>
      </c>
      <c r="H378" s="1">
        <v>0</v>
      </c>
      <c r="I378" s="2">
        <f>AVERAGE(Table13458910[[#This Row],[Estimated costs 1]:[Estimated costs 20]])</f>
        <v>0</v>
      </c>
      <c r="J378" s="2">
        <f>_xlfn.STDEV.P(Table13458910[[#This Row],[Estimated costs 1]:[Estimated costs 20]])</f>
        <v>0</v>
      </c>
      <c r="K378" s="2" t="e">
        <f>Table13458910[[#This Row],[Dev]]/Table13458910[[#This Row],[Mean]]*100</f>
        <v>#DIV/0!</v>
      </c>
      <c r="L378" s="2">
        <f>Table13458910[[#This Row],[Estimated costs 1]]-Table13458910[[#This Row],[Actual cost]]</f>
        <v>0</v>
      </c>
      <c r="M378" s="2" t="e">
        <f>Table13458910[[#This Row],[Diff 1]]/Table13458910[[#This Row],[Actual cost]]*100</f>
        <v>#DIV/0!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</row>
    <row r="379" spans="1:33" hidden="1" x14ac:dyDescent="0.3">
      <c r="A379" t="s">
        <v>399</v>
      </c>
      <c r="B379">
        <v>377</v>
      </c>
      <c r="C379" t="str">
        <f>LEFT(Table13458910[[#This Row],[Contingency id]])</f>
        <v>A</v>
      </c>
      <c r="D379">
        <v>0</v>
      </c>
      <c r="E379" s="1">
        <v>1.02</v>
      </c>
      <c r="F379">
        <v>102</v>
      </c>
      <c r="G379">
        <v>100</v>
      </c>
      <c r="H379" s="1">
        <v>0</v>
      </c>
      <c r="I379" s="2">
        <f>AVERAGE(Table13458910[[#This Row],[Estimated costs 1]:[Estimated costs 20]])</f>
        <v>0</v>
      </c>
      <c r="J379" s="2">
        <f>_xlfn.STDEV.P(Table13458910[[#This Row],[Estimated costs 1]:[Estimated costs 20]])</f>
        <v>0</v>
      </c>
      <c r="K379" s="2" t="e">
        <f>Table13458910[[#This Row],[Dev]]/Table13458910[[#This Row],[Mean]]*100</f>
        <v>#DIV/0!</v>
      </c>
      <c r="L379" s="2">
        <f>Table13458910[[#This Row],[Estimated costs 1]]-Table13458910[[#This Row],[Actual cost]]</f>
        <v>0</v>
      </c>
      <c r="M379" s="2" t="e">
        <f>Table13458910[[#This Row],[Diff 1]]/Table13458910[[#This Row],[Actual cost]]*100</f>
        <v>#DIV/0!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</row>
    <row r="380" spans="1:33" hidden="1" x14ac:dyDescent="0.3">
      <c r="A380" t="s">
        <v>400</v>
      </c>
      <c r="B380">
        <v>378</v>
      </c>
      <c r="C380" t="str">
        <f>LEFT(Table13458910[[#This Row],[Contingency id]])</f>
        <v>A</v>
      </c>
      <c r="D380">
        <v>0</v>
      </c>
      <c r="E380" s="1">
        <v>1</v>
      </c>
      <c r="F380">
        <v>124</v>
      </c>
      <c r="G380">
        <v>124</v>
      </c>
      <c r="H380" s="1">
        <v>0</v>
      </c>
      <c r="I380" s="2">
        <f>AVERAGE(Table13458910[[#This Row],[Estimated costs 1]:[Estimated costs 20]])</f>
        <v>0</v>
      </c>
      <c r="J380" s="2">
        <f>_xlfn.STDEV.P(Table13458910[[#This Row],[Estimated costs 1]:[Estimated costs 20]])</f>
        <v>0</v>
      </c>
      <c r="K380" s="2" t="e">
        <f>Table13458910[[#This Row],[Dev]]/Table13458910[[#This Row],[Mean]]*100</f>
        <v>#DIV/0!</v>
      </c>
      <c r="L380" s="2">
        <f>Table13458910[[#This Row],[Estimated costs 1]]-Table13458910[[#This Row],[Actual cost]]</f>
        <v>0</v>
      </c>
      <c r="M380" s="2" t="e">
        <f>Table13458910[[#This Row],[Diff 1]]/Table13458910[[#This Row],[Actual cost]]*100</f>
        <v>#DIV/0!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</row>
    <row r="381" spans="1:33" hidden="1" x14ac:dyDescent="0.3">
      <c r="A381" t="s">
        <v>401</v>
      </c>
      <c r="B381">
        <v>379</v>
      </c>
      <c r="C381" t="str">
        <f>LEFT(Table13458910[[#This Row],[Contingency id]])</f>
        <v>A</v>
      </c>
      <c r="D381">
        <v>0</v>
      </c>
      <c r="E381" s="1">
        <v>1.02479338842975</v>
      </c>
      <c r="F381">
        <v>124</v>
      </c>
      <c r="G381">
        <v>121</v>
      </c>
      <c r="H381" s="1">
        <v>0</v>
      </c>
      <c r="I381" s="2">
        <f>AVERAGE(Table13458910[[#This Row],[Estimated costs 1]:[Estimated costs 20]])</f>
        <v>0</v>
      </c>
      <c r="J381" s="2">
        <f>_xlfn.STDEV.P(Table13458910[[#This Row],[Estimated costs 1]:[Estimated costs 20]])</f>
        <v>0</v>
      </c>
      <c r="K381" s="2" t="e">
        <f>Table13458910[[#This Row],[Dev]]/Table13458910[[#This Row],[Mean]]*100</f>
        <v>#DIV/0!</v>
      </c>
      <c r="L381" s="2">
        <f>Table13458910[[#This Row],[Estimated costs 1]]-Table13458910[[#This Row],[Actual cost]]</f>
        <v>0</v>
      </c>
      <c r="M381" s="2" t="e">
        <f>Table13458910[[#This Row],[Diff 1]]/Table13458910[[#This Row],[Actual cost]]*100</f>
        <v>#DIV/0!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</row>
    <row r="382" spans="1:33" hidden="1" x14ac:dyDescent="0.3">
      <c r="A382" t="s">
        <v>402</v>
      </c>
      <c r="B382">
        <v>380</v>
      </c>
      <c r="C382" t="str">
        <f>LEFT(Table13458910[[#This Row],[Contingency id]])</f>
        <v>A</v>
      </c>
      <c r="D382">
        <v>0</v>
      </c>
      <c r="E382" s="1">
        <v>1.02479338842975</v>
      </c>
      <c r="F382">
        <v>124</v>
      </c>
      <c r="G382">
        <v>121</v>
      </c>
      <c r="H382" s="1">
        <v>0</v>
      </c>
      <c r="I382" s="2">
        <f>AVERAGE(Table13458910[[#This Row],[Estimated costs 1]:[Estimated costs 20]])</f>
        <v>0</v>
      </c>
      <c r="J382" s="2">
        <f>_xlfn.STDEV.P(Table13458910[[#This Row],[Estimated costs 1]:[Estimated costs 20]])</f>
        <v>0</v>
      </c>
      <c r="K382" s="2" t="e">
        <f>Table13458910[[#This Row],[Dev]]/Table13458910[[#This Row],[Mean]]*100</f>
        <v>#DIV/0!</v>
      </c>
      <c r="L382" s="2">
        <f>Table13458910[[#This Row],[Estimated costs 1]]-Table13458910[[#This Row],[Actual cost]]</f>
        <v>0</v>
      </c>
      <c r="M382" s="2" t="e">
        <f>Table13458910[[#This Row],[Diff 1]]/Table13458910[[#This Row],[Actual cost]]*100</f>
        <v>#DIV/0!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</row>
    <row r="383" spans="1:33" hidden="1" x14ac:dyDescent="0.3">
      <c r="A383" t="s">
        <v>403</v>
      </c>
      <c r="B383">
        <v>381</v>
      </c>
      <c r="C383" t="str">
        <f>LEFT(Table13458910[[#This Row],[Contingency id]])</f>
        <v>A</v>
      </c>
      <c r="D383">
        <v>0</v>
      </c>
      <c r="E383" s="1">
        <v>1.02479338842975</v>
      </c>
      <c r="F383">
        <v>124</v>
      </c>
      <c r="G383">
        <v>121</v>
      </c>
      <c r="H383" s="1">
        <v>0</v>
      </c>
      <c r="I383" s="2">
        <f>AVERAGE(Table13458910[[#This Row],[Estimated costs 1]:[Estimated costs 20]])</f>
        <v>0</v>
      </c>
      <c r="J383" s="2">
        <f>_xlfn.STDEV.P(Table13458910[[#This Row],[Estimated costs 1]:[Estimated costs 20]])</f>
        <v>0</v>
      </c>
      <c r="K383" s="2" t="e">
        <f>Table13458910[[#This Row],[Dev]]/Table13458910[[#This Row],[Mean]]*100</f>
        <v>#DIV/0!</v>
      </c>
      <c r="L383" s="2">
        <f>Table13458910[[#This Row],[Estimated costs 1]]-Table13458910[[#This Row],[Actual cost]]</f>
        <v>0</v>
      </c>
      <c r="M383" s="2" t="e">
        <f>Table13458910[[#This Row],[Diff 1]]/Table13458910[[#This Row],[Actual cost]]*100</f>
        <v>#DIV/0!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</row>
    <row r="384" spans="1:33" hidden="1" x14ac:dyDescent="0.3">
      <c r="A384" t="s">
        <v>404</v>
      </c>
      <c r="B384">
        <v>382</v>
      </c>
      <c r="C384" t="str">
        <f>LEFT(Table13458910[[#This Row],[Contingency id]])</f>
        <v>A</v>
      </c>
      <c r="D384">
        <v>0</v>
      </c>
      <c r="E384" s="1">
        <v>1.0333333333333301</v>
      </c>
      <c r="F384">
        <v>124</v>
      </c>
      <c r="G384">
        <v>120</v>
      </c>
      <c r="H384" s="1">
        <v>0</v>
      </c>
      <c r="I384" s="2">
        <f>AVERAGE(Table13458910[[#This Row],[Estimated costs 1]:[Estimated costs 20]])</f>
        <v>0</v>
      </c>
      <c r="J384" s="2">
        <f>_xlfn.STDEV.P(Table13458910[[#This Row],[Estimated costs 1]:[Estimated costs 20]])</f>
        <v>0</v>
      </c>
      <c r="K384" s="2" t="e">
        <f>Table13458910[[#This Row],[Dev]]/Table13458910[[#This Row],[Mean]]*100</f>
        <v>#DIV/0!</v>
      </c>
      <c r="L384" s="2">
        <f>Table13458910[[#This Row],[Estimated costs 1]]-Table13458910[[#This Row],[Actual cost]]</f>
        <v>0</v>
      </c>
      <c r="M384" s="2" t="e">
        <f>Table13458910[[#This Row],[Diff 1]]/Table13458910[[#This Row],[Actual cost]]*100</f>
        <v>#DIV/0!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</row>
    <row r="385" spans="1:33" hidden="1" x14ac:dyDescent="0.3">
      <c r="A385" t="s">
        <v>405</v>
      </c>
      <c r="B385">
        <v>383</v>
      </c>
      <c r="C385" t="str">
        <f>LEFT(Table13458910[[#This Row],[Contingency id]])</f>
        <v>A</v>
      </c>
      <c r="D385">
        <v>0</v>
      </c>
      <c r="E385" s="1">
        <v>1.0081300813008101</v>
      </c>
      <c r="F385">
        <v>124</v>
      </c>
      <c r="G385">
        <v>123</v>
      </c>
      <c r="H385" s="1">
        <v>0</v>
      </c>
      <c r="I385" s="2">
        <f>AVERAGE(Table13458910[[#This Row],[Estimated costs 1]:[Estimated costs 20]])</f>
        <v>0</v>
      </c>
      <c r="J385" s="2">
        <f>_xlfn.STDEV.P(Table13458910[[#This Row],[Estimated costs 1]:[Estimated costs 20]])</f>
        <v>0</v>
      </c>
      <c r="K385" s="2" t="e">
        <f>Table13458910[[#This Row],[Dev]]/Table13458910[[#This Row],[Mean]]*100</f>
        <v>#DIV/0!</v>
      </c>
      <c r="L385" s="2">
        <f>Table13458910[[#This Row],[Estimated costs 1]]-Table13458910[[#This Row],[Actual cost]]</f>
        <v>0</v>
      </c>
      <c r="M385" s="2" t="e">
        <f>Table13458910[[#This Row],[Diff 1]]/Table13458910[[#This Row],[Actual cost]]*100</f>
        <v>#DIV/0!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</row>
    <row r="386" spans="1:33" hidden="1" x14ac:dyDescent="0.3">
      <c r="A386" t="s">
        <v>406</v>
      </c>
      <c r="B386">
        <v>384</v>
      </c>
      <c r="C386" t="str">
        <f>LEFT(Table13458910[[#This Row],[Contingency id]])</f>
        <v>A</v>
      </c>
      <c r="D386">
        <v>0</v>
      </c>
      <c r="E386" s="1">
        <v>1.0163934426229499</v>
      </c>
      <c r="F386">
        <v>124</v>
      </c>
      <c r="G386">
        <v>122</v>
      </c>
      <c r="H386" s="1">
        <v>0</v>
      </c>
      <c r="I386" s="2">
        <f>AVERAGE(Table13458910[[#This Row],[Estimated costs 1]:[Estimated costs 20]])</f>
        <v>0</v>
      </c>
      <c r="J386" s="2">
        <f>_xlfn.STDEV.P(Table13458910[[#This Row],[Estimated costs 1]:[Estimated costs 20]])</f>
        <v>0</v>
      </c>
      <c r="K386" s="2" t="e">
        <f>Table13458910[[#This Row],[Dev]]/Table13458910[[#This Row],[Mean]]*100</f>
        <v>#DIV/0!</v>
      </c>
      <c r="L386" s="2">
        <f>Table13458910[[#This Row],[Estimated costs 1]]-Table13458910[[#This Row],[Actual cost]]</f>
        <v>0</v>
      </c>
      <c r="M386" s="2" t="e">
        <f>Table13458910[[#This Row],[Diff 1]]/Table13458910[[#This Row],[Actual cost]]*100</f>
        <v>#DIV/0!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</row>
    <row r="387" spans="1:33" hidden="1" x14ac:dyDescent="0.3">
      <c r="A387" t="s">
        <v>407</v>
      </c>
      <c r="B387">
        <v>385</v>
      </c>
      <c r="C387" t="str">
        <f>LEFT(Table13458910[[#This Row],[Contingency id]])</f>
        <v>B</v>
      </c>
      <c r="D387">
        <v>0</v>
      </c>
      <c r="E387" s="1">
        <v>1</v>
      </c>
      <c r="F387">
        <v>89</v>
      </c>
      <c r="G387">
        <v>89</v>
      </c>
      <c r="H387" s="1">
        <v>0</v>
      </c>
      <c r="I387" s="2">
        <f>AVERAGE(Table13458910[[#This Row],[Estimated costs 1]:[Estimated costs 20]])</f>
        <v>0</v>
      </c>
      <c r="J387" s="2">
        <f>_xlfn.STDEV.P(Table13458910[[#This Row],[Estimated costs 1]:[Estimated costs 20]])</f>
        <v>0</v>
      </c>
      <c r="K387" s="2" t="e">
        <f>Table13458910[[#This Row],[Dev]]/Table13458910[[#This Row],[Mean]]*100</f>
        <v>#DIV/0!</v>
      </c>
      <c r="L387" s="2">
        <f>Table13458910[[#This Row],[Estimated costs 1]]-Table13458910[[#This Row],[Actual cost]]</f>
        <v>0</v>
      </c>
      <c r="M387" s="2" t="e">
        <f>Table13458910[[#This Row],[Diff 1]]/Table13458910[[#This Row],[Actual cost]]*100</f>
        <v>#DIV/0!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</row>
    <row r="388" spans="1:33" hidden="1" x14ac:dyDescent="0.3">
      <c r="A388" t="s">
        <v>408</v>
      </c>
      <c r="B388">
        <v>386</v>
      </c>
      <c r="C388" t="str">
        <f>LEFT(Table13458910[[#This Row],[Contingency id]])</f>
        <v>B</v>
      </c>
      <c r="D388">
        <v>0</v>
      </c>
      <c r="E388" s="1">
        <v>1</v>
      </c>
      <c r="F388">
        <v>65</v>
      </c>
      <c r="G388">
        <v>65</v>
      </c>
      <c r="H388" s="1">
        <v>0</v>
      </c>
      <c r="I388" s="2">
        <f>AVERAGE(Table13458910[[#This Row],[Estimated costs 1]:[Estimated costs 20]])</f>
        <v>0</v>
      </c>
      <c r="J388" s="2">
        <f>_xlfn.STDEV.P(Table13458910[[#This Row],[Estimated costs 1]:[Estimated costs 20]])</f>
        <v>0</v>
      </c>
      <c r="K388" s="2" t="e">
        <f>Table13458910[[#This Row],[Dev]]/Table13458910[[#This Row],[Mean]]*100</f>
        <v>#DIV/0!</v>
      </c>
      <c r="L388" s="2">
        <f>Table13458910[[#This Row],[Estimated costs 1]]-Table13458910[[#This Row],[Actual cost]]</f>
        <v>0</v>
      </c>
      <c r="M388" s="2" t="e">
        <f>Table13458910[[#This Row],[Diff 1]]/Table13458910[[#This Row],[Actual cost]]*100</f>
        <v>#DIV/0!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</row>
    <row r="389" spans="1:33" hidden="1" x14ac:dyDescent="0.3">
      <c r="A389" t="s">
        <v>409</v>
      </c>
      <c r="B389">
        <v>387</v>
      </c>
      <c r="C389" t="str">
        <f>LEFT(Table13458910[[#This Row],[Contingency id]])</f>
        <v>B</v>
      </c>
      <c r="D389">
        <v>0</v>
      </c>
      <c r="E389" s="1">
        <v>1.015625</v>
      </c>
      <c r="F389">
        <v>65</v>
      </c>
      <c r="G389">
        <v>64</v>
      </c>
      <c r="H389" s="1">
        <v>0</v>
      </c>
      <c r="I389" s="2">
        <f>AVERAGE(Table13458910[[#This Row],[Estimated costs 1]:[Estimated costs 20]])</f>
        <v>0</v>
      </c>
      <c r="J389" s="2">
        <f>_xlfn.STDEV.P(Table13458910[[#This Row],[Estimated costs 1]:[Estimated costs 20]])</f>
        <v>0</v>
      </c>
      <c r="K389" s="2" t="e">
        <f>Table13458910[[#This Row],[Dev]]/Table13458910[[#This Row],[Mean]]*100</f>
        <v>#DIV/0!</v>
      </c>
      <c r="L389" s="2">
        <f>Table13458910[[#This Row],[Estimated costs 1]]-Table13458910[[#This Row],[Actual cost]]</f>
        <v>0</v>
      </c>
      <c r="M389" s="2" t="e">
        <f>Table13458910[[#This Row],[Diff 1]]/Table13458910[[#This Row],[Actual cost]]*100</f>
        <v>#DIV/0!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</row>
    <row r="390" spans="1:33" hidden="1" x14ac:dyDescent="0.3">
      <c r="A390" t="s">
        <v>410</v>
      </c>
      <c r="B390">
        <v>388</v>
      </c>
      <c r="C390" t="str">
        <f>LEFT(Table13458910[[#This Row],[Contingency id]])</f>
        <v>B</v>
      </c>
      <c r="D390">
        <v>0</v>
      </c>
      <c r="E390" s="1">
        <v>1</v>
      </c>
      <c r="F390">
        <v>89</v>
      </c>
      <c r="G390">
        <v>89</v>
      </c>
      <c r="H390" s="1">
        <v>0</v>
      </c>
      <c r="I390" s="2">
        <f>AVERAGE(Table13458910[[#This Row],[Estimated costs 1]:[Estimated costs 20]])</f>
        <v>0</v>
      </c>
      <c r="J390" s="2">
        <f>_xlfn.STDEV.P(Table13458910[[#This Row],[Estimated costs 1]:[Estimated costs 20]])</f>
        <v>0</v>
      </c>
      <c r="K390" s="2" t="e">
        <f>Table13458910[[#This Row],[Dev]]/Table13458910[[#This Row],[Mean]]*100</f>
        <v>#DIV/0!</v>
      </c>
      <c r="L390" s="2">
        <f>Table13458910[[#This Row],[Estimated costs 1]]-Table13458910[[#This Row],[Actual cost]]</f>
        <v>0</v>
      </c>
      <c r="M390" s="2" t="e">
        <f>Table13458910[[#This Row],[Diff 1]]/Table13458910[[#This Row],[Actual cost]]*100</f>
        <v>#DIV/0!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</row>
    <row r="391" spans="1:33" hidden="1" x14ac:dyDescent="0.3">
      <c r="A391" t="s">
        <v>411</v>
      </c>
      <c r="B391">
        <v>389</v>
      </c>
      <c r="C391" t="str">
        <f>LEFT(Table13458910[[#This Row],[Contingency id]])</f>
        <v>B</v>
      </c>
      <c r="D391">
        <v>0</v>
      </c>
      <c r="E391" s="1">
        <v>1.02298850574712</v>
      </c>
      <c r="F391">
        <v>89</v>
      </c>
      <c r="G391">
        <v>87</v>
      </c>
      <c r="H391" s="1">
        <v>0</v>
      </c>
      <c r="I391" s="2">
        <f>AVERAGE(Table13458910[[#This Row],[Estimated costs 1]:[Estimated costs 20]])</f>
        <v>0</v>
      </c>
      <c r="J391" s="2">
        <f>_xlfn.STDEV.P(Table13458910[[#This Row],[Estimated costs 1]:[Estimated costs 20]])</f>
        <v>0</v>
      </c>
      <c r="K391" s="2" t="e">
        <f>Table13458910[[#This Row],[Dev]]/Table13458910[[#This Row],[Mean]]*100</f>
        <v>#DIV/0!</v>
      </c>
      <c r="L391" s="2">
        <f>Table13458910[[#This Row],[Estimated costs 1]]-Table13458910[[#This Row],[Actual cost]]</f>
        <v>0</v>
      </c>
      <c r="M391" s="2" t="e">
        <f>Table13458910[[#This Row],[Diff 1]]/Table13458910[[#This Row],[Actual cost]]*100</f>
        <v>#DIV/0!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</row>
    <row r="392" spans="1:33" hidden="1" x14ac:dyDescent="0.3">
      <c r="A392" t="s">
        <v>412</v>
      </c>
      <c r="B392">
        <v>390</v>
      </c>
      <c r="C392" t="str">
        <f>LEFT(Table13458910[[#This Row],[Contingency id]])</f>
        <v>B</v>
      </c>
      <c r="D392">
        <v>0</v>
      </c>
      <c r="E392" s="1">
        <v>1</v>
      </c>
      <c r="F392">
        <v>89</v>
      </c>
      <c r="G392">
        <v>89</v>
      </c>
      <c r="H392" s="1">
        <v>0</v>
      </c>
      <c r="I392" s="2">
        <f>AVERAGE(Table13458910[[#This Row],[Estimated costs 1]:[Estimated costs 20]])</f>
        <v>0</v>
      </c>
      <c r="J392" s="2">
        <f>_xlfn.STDEV.P(Table13458910[[#This Row],[Estimated costs 1]:[Estimated costs 20]])</f>
        <v>0</v>
      </c>
      <c r="K392" s="2" t="e">
        <f>Table13458910[[#This Row],[Dev]]/Table13458910[[#This Row],[Mean]]*100</f>
        <v>#DIV/0!</v>
      </c>
      <c r="L392" s="2">
        <f>Table13458910[[#This Row],[Estimated costs 1]]-Table13458910[[#This Row],[Actual cost]]</f>
        <v>0</v>
      </c>
      <c r="M392" s="2" t="e">
        <f>Table13458910[[#This Row],[Diff 1]]/Table13458910[[#This Row],[Actual cost]]*100</f>
        <v>#DIV/0!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</row>
    <row r="393" spans="1:33" hidden="1" x14ac:dyDescent="0.3">
      <c r="A393" t="s">
        <v>413</v>
      </c>
      <c r="B393">
        <v>391</v>
      </c>
      <c r="C393" t="str">
        <f>LEFT(Table13458910[[#This Row],[Contingency id]])</f>
        <v>B</v>
      </c>
      <c r="D393">
        <v>0</v>
      </c>
      <c r="E393" s="1">
        <v>1</v>
      </c>
      <c r="F393">
        <v>62</v>
      </c>
      <c r="G393">
        <v>62</v>
      </c>
      <c r="H393" s="1">
        <v>0</v>
      </c>
      <c r="I393" s="2">
        <f>AVERAGE(Table13458910[[#This Row],[Estimated costs 1]:[Estimated costs 20]])</f>
        <v>0</v>
      </c>
      <c r="J393" s="2">
        <f>_xlfn.STDEV.P(Table13458910[[#This Row],[Estimated costs 1]:[Estimated costs 20]])</f>
        <v>0</v>
      </c>
      <c r="K393" s="2" t="e">
        <f>Table13458910[[#This Row],[Dev]]/Table13458910[[#This Row],[Mean]]*100</f>
        <v>#DIV/0!</v>
      </c>
      <c r="L393" s="2">
        <f>Table13458910[[#This Row],[Estimated costs 1]]-Table13458910[[#This Row],[Actual cost]]</f>
        <v>0</v>
      </c>
      <c r="M393" s="2" t="e">
        <f>Table13458910[[#This Row],[Diff 1]]/Table13458910[[#This Row],[Actual cost]]*100</f>
        <v>#DIV/0!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</row>
    <row r="394" spans="1:33" hidden="1" x14ac:dyDescent="0.3">
      <c r="A394" t="s">
        <v>414</v>
      </c>
      <c r="B394">
        <v>392</v>
      </c>
      <c r="C394" t="str">
        <f>LEFT(Table13458910[[#This Row],[Contingency id]])</f>
        <v>B</v>
      </c>
      <c r="D394">
        <v>0</v>
      </c>
      <c r="E394" s="1">
        <v>1</v>
      </c>
      <c r="F394">
        <v>62</v>
      </c>
      <c r="G394">
        <v>62</v>
      </c>
      <c r="H394" s="1">
        <v>0</v>
      </c>
      <c r="I394" s="2">
        <f>AVERAGE(Table13458910[[#This Row],[Estimated costs 1]:[Estimated costs 20]])</f>
        <v>0</v>
      </c>
      <c r="J394" s="2">
        <f>_xlfn.STDEV.P(Table13458910[[#This Row],[Estimated costs 1]:[Estimated costs 20]])</f>
        <v>0</v>
      </c>
      <c r="K394" s="2" t="e">
        <f>Table13458910[[#This Row],[Dev]]/Table13458910[[#This Row],[Mean]]*100</f>
        <v>#DIV/0!</v>
      </c>
      <c r="L394" s="2">
        <f>Table13458910[[#This Row],[Estimated costs 1]]-Table13458910[[#This Row],[Actual cost]]</f>
        <v>0</v>
      </c>
      <c r="M394" s="2" t="e">
        <f>Table13458910[[#This Row],[Diff 1]]/Table13458910[[#This Row],[Actual cost]]*100</f>
        <v>#DIV/0!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</row>
    <row r="395" spans="1:33" hidden="1" x14ac:dyDescent="0.3">
      <c r="A395" t="s">
        <v>415</v>
      </c>
      <c r="B395">
        <v>393</v>
      </c>
      <c r="C395" t="str">
        <f>LEFT(Table13458910[[#This Row],[Contingency id]])</f>
        <v>B</v>
      </c>
      <c r="D395">
        <v>0</v>
      </c>
      <c r="E395" s="1">
        <v>1.02298850574712</v>
      </c>
      <c r="F395">
        <v>89</v>
      </c>
      <c r="G395">
        <v>87</v>
      </c>
      <c r="H395" s="1">
        <v>0</v>
      </c>
      <c r="I395" s="2">
        <f>AVERAGE(Table13458910[[#This Row],[Estimated costs 1]:[Estimated costs 20]])</f>
        <v>0</v>
      </c>
      <c r="J395" s="2">
        <f>_xlfn.STDEV.P(Table13458910[[#This Row],[Estimated costs 1]:[Estimated costs 20]])</f>
        <v>0</v>
      </c>
      <c r="K395" s="2" t="e">
        <f>Table13458910[[#This Row],[Dev]]/Table13458910[[#This Row],[Mean]]*100</f>
        <v>#DIV/0!</v>
      </c>
      <c r="L395" s="2">
        <f>Table13458910[[#This Row],[Estimated costs 1]]-Table13458910[[#This Row],[Actual cost]]</f>
        <v>0</v>
      </c>
      <c r="M395" s="2" t="e">
        <f>Table13458910[[#This Row],[Diff 1]]/Table13458910[[#This Row],[Actual cost]]*100</f>
        <v>#DIV/0!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</row>
    <row r="396" spans="1:33" hidden="1" x14ac:dyDescent="0.3">
      <c r="A396" t="s">
        <v>416</v>
      </c>
      <c r="B396">
        <v>394</v>
      </c>
      <c r="C396" t="str">
        <f>LEFT(Table13458910[[#This Row],[Contingency id]])</f>
        <v>B</v>
      </c>
      <c r="D396">
        <v>0</v>
      </c>
      <c r="E396" s="1">
        <v>1.01136363636363</v>
      </c>
      <c r="F396">
        <v>89</v>
      </c>
      <c r="G396">
        <v>88</v>
      </c>
      <c r="H396" s="1">
        <v>0</v>
      </c>
      <c r="I396" s="2">
        <f>AVERAGE(Table13458910[[#This Row],[Estimated costs 1]:[Estimated costs 20]])</f>
        <v>0</v>
      </c>
      <c r="J396" s="2">
        <f>_xlfn.STDEV.P(Table13458910[[#This Row],[Estimated costs 1]:[Estimated costs 20]])</f>
        <v>0</v>
      </c>
      <c r="K396" s="2" t="e">
        <f>Table13458910[[#This Row],[Dev]]/Table13458910[[#This Row],[Mean]]*100</f>
        <v>#DIV/0!</v>
      </c>
      <c r="L396" s="2">
        <f>Table13458910[[#This Row],[Estimated costs 1]]-Table13458910[[#This Row],[Actual cost]]</f>
        <v>0</v>
      </c>
      <c r="M396" s="2" t="e">
        <f>Table13458910[[#This Row],[Diff 1]]/Table13458910[[#This Row],[Actual cost]]*100</f>
        <v>#DIV/0!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</row>
    <row r="397" spans="1:33" hidden="1" x14ac:dyDescent="0.3">
      <c r="A397" t="s">
        <v>417</v>
      </c>
      <c r="B397">
        <v>395</v>
      </c>
      <c r="C397" t="str">
        <f>LEFT(Table13458910[[#This Row],[Contingency id]])</f>
        <v>B</v>
      </c>
      <c r="D397">
        <v>0</v>
      </c>
      <c r="E397" s="1">
        <v>1</v>
      </c>
      <c r="F397">
        <v>89</v>
      </c>
      <c r="G397">
        <v>89</v>
      </c>
      <c r="H397" s="1">
        <v>0</v>
      </c>
      <c r="I397" s="2">
        <f>AVERAGE(Table13458910[[#This Row],[Estimated costs 1]:[Estimated costs 20]])</f>
        <v>0</v>
      </c>
      <c r="J397" s="2">
        <f>_xlfn.STDEV.P(Table13458910[[#This Row],[Estimated costs 1]:[Estimated costs 20]])</f>
        <v>0</v>
      </c>
      <c r="K397" s="2" t="e">
        <f>Table13458910[[#This Row],[Dev]]/Table13458910[[#This Row],[Mean]]*100</f>
        <v>#DIV/0!</v>
      </c>
      <c r="L397" s="2">
        <f>Table13458910[[#This Row],[Estimated costs 1]]-Table13458910[[#This Row],[Actual cost]]</f>
        <v>0</v>
      </c>
      <c r="M397" s="2" t="e">
        <f>Table13458910[[#This Row],[Diff 1]]/Table13458910[[#This Row],[Actual cost]]*100</f>
        <v>#DIV/0!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</row>
    <row r="398" spans="1:33" hidden="1" x14ac:dyDescent="0.3">
      <c r="A398" t="s">
        <v>418</v>
      </c>
      <c r="B398">
        <v>396</v>
      </c>
      <c r="C398" t="str">
        <f>LEFT(Table13458910[[#This Row],[Contingency id]])</f>
        <v>B</v>
      </c>
      <c r="D398">
        <v>0</v>
      </c>
      <c r="E398" s="1">
        <v>1.01136363636363</v>
      </c>
      <c r="F398">
        <v>89</v>
      </c>
      <c r="G398">
        <v>88</v>
      </c>
      <c r="H398" s="1">
        <v>0</v>
      </c>
      <c r="I398" s="2">
        <f>AVERAGE(Table13458910[[#This Row],[Estimated costs 1]:[Estimated costs 20]])</f>
        <v>0</v>
      </c>
      <c r="J398" s="2">
        <f>_xlfn.STDEV.P(Table13458910[[#This Row],[Estimated costs 1]:[Estimated costs 20]])</f>
        <v>0</v>
      </c>
      <c r="K398" s="2" t="e">
        <f>Table13458910[[#This Row],[Dev]]/Table13458910[[#This Row],[Mean]]*100</f>
        <v>#DIV/0!</v>
      </c>
      <c r="L398" s="2">
        <f>Table13458910[[#This Row],[Estimated costs 1]]-Table13458910[[#This Row],[Actual cost]]</f>
        <v>0</v>
      </c>
      <c r="M398" s="2" t="e">
        <f>Table13458910[[#This Row],[Diff 1]]/Table13458910[[#This Row],[Actual cost]]*100</f>
        <v>#DIV/0!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</row>
    <row r="399" spans="1:33" hidden="1" x14ac:dyDescent="0.3">
      <c r="A399" t="s">
        <v>419</v>
      </c>
      <c r="B399">
        <v>397</v>
      </c>
      <c r="C399" t="str">
        <f>LEFT(Table13458910[[#This Row],[Contingency id]])</f>
        <v>B</v>
      </c>
      <c r="D399">
        <v>0</v>
      </c>
      <c r="E399" s="1">
        <v>1.0077519379844899</v>
      </c>
      <c r="F399">
        <v>130</v>
      </c>
      <c r="G399">
        <v>129</v>
      </c>
      <c r="H399" s="1">
        <v>0</v>
      </c>
      <c r="I399" s="2">
        <f>AVERAGE(Table13458910[[#This Row],[Estimated costs 1]:[Estimated costs 20]])</f>
        <v>0</v>
      </c>
      <c r="J399" s="2">
        <f>_xlfn.STDEV.P(Table13458910[[#This Row],[Estimated costs 1]:[Estimated costs 20]])</f>
        <v>0</v>
      </c>
      <c r="K399" s="2" t="e">
        <f>Table13458910[[#This Row],[Dev]]/Table13458910[[#This Row],[Mean]]*100</f>
        <v>#DIV/0!</v>
      </c>
      <c r="L399" s="2">
        <f>Table13458910[[#This Row],[Estimated costs 1]]-Table13458910[[#This Row],[Actual cost]]</f>
        <v>0</v>
      </c>
      <c r="M399" s="2" t="e">
        <f>Table13458910[[#This Row],[Diff 1]]/Table13458910[[#This Row],[Actual cost]]*100</f>
        <v>#DIV/0!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</row>
    <row r="400" spans="1:33" hidden="1" x14ac:dyDescent="0.3">
      <c r="A400" t="s">
        <v>420</v>
      </c>
      <c r="B400">
        <v>398</v>
      </c>
      <c r="C400" t="str">
        <f>LEFT(Table13458910[[#This Row],[Contingency id]])</f>
        <v>B</v>
      </c>
      <c r="D400">
        <v>0</v>
      </c>
      <c r="E400" s="1">
        <v>1</v>
      </c>
      <c r="F400">
        <v>130</v>
      </c>
      <c r="G400">
        <v>130</v>
      </c>
      <c r="H400" s="1">
        <v>0</v>
      </c>
      <c r="I400" s="2">
        <f>AVERAGE(Table13458910[[#This Row],[Estimated costs 1]:[Estimated costs 20]])</f>
        <v>0</v>
      </c>
      <c r="J400" s="2">
        <f>_xlfn.STDEV.P(Table13458910[[#This Row],[Estimated costs 1]:[Estimated costs 20]])</f>
        <v>0</v>
      </c>
      <c r="K400" s="2" t="e">
        <f>Table13458910[[#This Row],[Dev]]/Table13458910[[#This Row],[Mean]]*100</f>
        <v>#DIV/0!</v>
      </c>
      <c r="L400" s="2">
        <f>Table13458910[[#This Row],[Estimated costs 1]]-Table13458910[[#This Row],[Actual cost]]</f>
        <v>0</v>
      </c>
      <c r="M400" s="2" t="e">
        <f>Table13458910[[#This Row],[Diff 1]]/Table13458910[[#This Row],[Actual cost]]*100</f>
        <v>#DIV/0!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</row>
    <row r="401" spans="1:33" hidden="1" x14ac:dyDescent="0.3">
      <c r="A401" t="s">
        <v>421</v>
      </c>
      <c r="B401">
        <v>399</v>
      </c>
      <c r="C401" t="str">
        <f>LEFT(Table13458910[[#This Row],[Contingency id]])</f>
        <v>B</v>
      </c>
      <c r="D401">
        <v>0</v>
      </c>
      <c r="E401" s="1">
        <v>1.015625</v>
      </c>
      <c r="F401">
        <v>130</v>
      </c>
      <c r="G401">
        <v>128</v>
      </c>
      <c r="H401" s="1">
        <v>0</v>
      </c>
      <c r="I401" s="2">
        <f>AVERAGE(Table13458910[[#This Row],[Estimated costs 1]:[Estimated costs 20]])</f>
        <v>0</v>
      </c>
      <c r="J401" s="2">
        <f>_xlfn.STDEV.P(Table13458910[[#This Row],[Estimated costs 1]:[Estimated costs 20]])</f>
        <v>0</v>
      </c>
      <c r="K401" s="2" t="e">
        <f>Table13458910[[#This Row],[Dev]]/Table13458910[[#This Row],[Mean]]*100</f>
        <v>#DIV/0!</v>
      </c>
      <c r="L401" s="2">
        <f>Table13458910[[#This Row],[Estimated costs 1]]-Table13458910[[#This Row],[Actual cost]]</f>
        <v>0</v>
      </c>
      <c r="M401" s="2" t="e">
        <f>Table13458910[[#This Row],[Diff 1]]/Table13458910[[#This Row],[Actual cost]]*100</f>
        <v>#DIV/0!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</row>
    <row r="402" spans="1:33" hidden="1" x14ac:dyDescent="0.3">
      <c r="A402" t="s">
        <v>422</v>
      </c>
      <c r="B402">
        <v>400</v>
      </c>
      <c r="C402" t="str">
        <f>LEFT(Table13458910[[#This Row],[Contingency id]])</f>
        <v>B</v>
      </c>
      <c r="D402">
        <v>0</v>
      </c>
      <c r="E402" s="1">
        <v>1.02362204724409</v>
      </c>
      <c r="F402">
        <v>130</v>
      </c>
      <c r="G402">
        <v>127</v>
      </c>
      <c r="H402" s="1">
        <v>0</v>
      </c>
      <c r="I402" s="2">
        <f>AVERAGE(Table13458910[[#This Row],[Estimated costs 1]:[Estimated costs 20]])</f>
        <v>0</v>
      </c>
      <c r="J402" s="2">
        <f>_xlfn.STDEV.P(Table13458910[[#This Row],[Estimated costs 1]:[Estimated costs 20]])</f>
        <v>0</v>
      </c>
      <c r="K402" s="2" t="e">
        <f>Table13458910[[#This Row],[Dev]]/Table13458910[[#This Row],[Mean]]*100</f>
        <v>#DIV/0!</v>
      </c>
      <c r="L402" s="2">
        <f>Table13458910[[#This Row],[Estimated costs 1]]-Table13458910[[#This Row],[Actual cost]]</f>
        <v>0</v>
      </c>
      <c r="M402" s="2" t="e">
        <f>Table13458910[[#This Row],[Diff 1]]/Table13458910[[#This Row],[Actual cost]]*100</f>
        <v>#DIV/0!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</row>
    <row r="403" spans="1:33" hidden="1" x14ac:dyDescent="0.3">
      <c r="A403" t="s">
        <v>423</v>
      </c>
      <c r="B403">
        <v>401</v>
      </c>
      <c r="C403" t="str">
        <f>LEFT(Table13458910[[#This Row],[Contingency id]])</f>
        <v>B</v>
      </c>
      <c r="D403">
        <v>0</v>
      </c>
      <c r="E403" s="1">
        <v>1.015625</v>
      </c>
      <c r="F403">
        <v>130</v>
      </c>
      <c r="G403">
        <v>128</v>
      </c>
      <c r="H403" s="1">
        <v>0</v>
      </c>
      <c r="I403" s="2">
        <f>AVERAGE(Table13458910[[#This Row],[Estimated costs 1]:[Estimated costs 20]])</f>
        <v>0</v>
      </c>
      <c r="J403" s="2">
        <f>_xlfn.STDEV.P(Table13458910[[#This Row],[Estimated costs 1]:[Estimated costs 20]])</f>
        <v>0</v>
      </c>
      <c r="K403" s="2" t="e">
        <f>Table13458910[[#This Row],[Dev]]/Table13458910[[#This Row],[Mean]]*100</f>
        <v>#DIV/0!</v>
      </c>
      <c r="L403" s="2">
        <f>Table13458910[[#This Row],[Estimated costs 1]]-Table13458910[[#This Row],[Actual cost]]</f>
        <v>0</v>
      </c>
      <c r="M403" s="2" t="e">
        <f>Table13458910[[#This Row],[Diff 1]]/Table13458910[[#This Row],[Actual cost]]*100</f>
        <v>#DIV/0!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</row>
    <row r="404" spans="1:33" hidden="1" x14ac:dyDescent="0.3">
      <c r="A404" t="s">
        <v>424</v>
      </c>
      <c r="B404">
        <v>402</v>
      </c>
      <c r="C404" t="str">
        <f>LEFT(Table13458910[[#This Row],[Contingency id]])</f>
        <v>B</v>
      </c>
      <c r="D404">
        <v>0</v>
      </c>
      <c r="E404" s="1">
        <v>1.00826446280991</v>
      </c>
      <c r="F404">
        <v>122</v>
      </c>
      <c r="G404">
        <v>121</v>
      </c>
      <c r="H404" s="1">
        <v>0</v>
      </c>
      <c r="I404" s="2">
        <f>AVERAGE(Table13458910[[#This Row],[Estimated costs 1]:[Estimated costs 20]])</f>
        <v>0</v>
      </c>
      <c r="J404" s="2">
        <f>_xlfn.STDEV.P(Table13458910[[#This Row],[Estimated costs 1]:[Estimated costs 20]])</f>
        <v>0</v>
      </c>
      <c r="K404" s="2" t="e">
        <f>Table13458910[[#This Row],[Dev]]/Table13458910[[#This Row],[Mean]]*100</f>
        <v>#DIV/0!</v>
      </c>
      <c r="L404" s="2">
        <f>Table13458910[[#This Row],[Estimated costs 1]]-Table13458910[[#This Row],[Actual cost]]</f>
        <v>0</v>
      </c>
      <c r="M404" s="2" t="e">
        <f>Table13458910[[#This Row],[Diff 1]]/Table13458910[[#This Row],[Actual cost]]*100</f>
        <v>#DIV/0!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</row>
    <row r="405" spans="1:33" hidden="1" x14ac:dyDescent="0.3">
      <c r="A405" t="s">
        <v>425</v>
      </c>
      <c r="B405">
        <v>403</v>
      </c>
      <c r="C405" t="str">
        <f>LEFT(Table13458910[[#This Row],[Contingency id]])</f>
        <v>B</v>
      </c>
      <c r="D405">
        <v>0</v>
      </c>
      <c r="E405" s="1">
        <v>1</v>
      </c>
      <c r="F405">
        <v>121</v>
      </c>
      <c r="G405">
        <v>121</v>
      </c>
      <c r="H405" s="1">
        <v>0</v>
      </c>
      <c r="I405" s="2">
        <f>AVERAGE(Table13458910[[#This Row],[Estimated costs 1]:[Estimated costs 20]])</f>
        <v>0</v>
      </c>
      <c r="J405" s="2">
        <f>_xlfn.STDEV.P(Table13458910[[#This Row],[Estimated costs 1]:[Estimated costs 20]])</f>
        <v>0</v>
      </c>
      <c r="K405" s="2" t="e">
        <f>Table13458910[[#This Row],[Dev]]/Table13458910[[#This Row],[Mean]]*100</f>
        <v>#DIV/0!</v>
      </c>
      <c r="L405" s="2">
        <f>Table13458910[[#This Row],[Estimated costs 1]]-Table13458910[[#This Row],[Actual cost]]</f>
        <v>0</v>
      </c>
      <c r="M405" s="2" t="e">
        <f>Table13458910[[#This Row],[Diff 1]]/Table13458910[[#This Row],[Actual cost]]*100</f>
        <v>#DIV/0!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</row>
    <row r="406" spans="1:33" hidden="1" x14ac:dyDescent="0.3">
      <c r="A406" t="s">
        <v>426</v>
      </c>
      <c r="B406">
        <v>404</v>
      </c>
      <c r="C406" t="str">
        <f>LEFT(Table13458910[[#This Row],[Contingency id]])</f>
        <v>B</v>
      </c>
      <c r="D406">
        <v>0</v>
      </c>
      <c r="E406" s="1">
        <v>1.0338983050847399</v>
      </c>
      <c r="F406">
        <v>122</v>
      </c>
      <c r="G406">
        <v>118</v>
      </c>
      <c r="H406" s="1">
        <v>0</v>
      </c>
      <c r="I406" s="2">
        <f>AVERAGE(Table13458910[[#This Row],[Estimated costs 1]:[Estimated costs 20]])</f>
        <v>0</v>
      </c>
      <c r="J406" s="2">
        <f>_xlfn.STDEV.P(Table13458910[[#This Row],[Estimated costs 1]:[Estimated costs 20]])</f>
        <v>0</v>
      </c>
      <c r="K406" s="2" t="e">
        <f>Table13458910[[#This Row],[Dev]]/Table13458910[[#This Row],[Mean]]*100</f>
        <v>#DIV/0!</v>
      </c>
      <c r="L406" s="2">
        <f>Table13458910[[#This Row],[Estimated costs 1]]-Table13458910[[#This Row],[Actual cost]]</f>
        <v>0</v>
      </c>
      <c r="M406" s="2" t="e">
        <f>Table13458910[[#This Row],[Diff 1]]/Table13458910[[#This Row],[Actual cost]]*100</f>
        <v>#DIV/0!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</row>
    <row r="407" spans="1:33" hidden="1" x14ac:dyDescent="0.3">
      <c r="A407" t="s">
        <v>427</v>
      </c>
      <c r="B407">
        <v>405</v>
      </c>
      <c r="C407" t="str">
        <f>LEFT(Table13458910[[#This Row],[Contingency id]])</f>
        <v>B</v>
      </c>
      <c r="D407">
        <v>0</v>
      </c>
      <c r="E407" s="1">
        <v>1</v>
      </c>
      <c r="F407">
        <v>118</v>
      </c>
      <c r="G407">
        <v>118</v>
      </c>
      <c r="H407" s="1">
        <v>0</v>
      </c>
      <c r="I407" s="2">
        <f>AVERAGE(Table13458910[[#This Row],[Estimated costs 1]:[Estimated costs 20]])</f>
        <v>0</v>
      </c>
      <c r="J407" s="2">
        <f>_xlfn.STDEV.P(Table13458910[[#This Row],[Estimated costs 1]:[Estimated costs 20]])</f>
        <v>0</v>
      </c>
      <c r="K407" s="2" t="e">
        <f>Table13458910[[#This Row],[Dev]]/Table13458910[[#This Row],[Mean]]*100</f>
        <v>#DIV/0!</v>
      </c>
      <c r="L407" s="2">
        <f>Table13458910[[#This Row],[Estimated costs 1]]-Table13458910[[#This Row],[Actual cost]]</f>
        <v>0</v>
      </c>
      <c r="M407" s="2" t="e">
        <f>Table13458910[[#This Row],[Diff 1]]/Table13458910[[#This Row],[Actual cost]]*100</f>
        <v>#DIV/0!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</row>
    <row r="408" spans="1:33" hidden="1" x14ac:dyDescent="0.3">
      <c r="A408" t="s">
        <v>428</v>
      </c>
      <c r="B408">
        <v>406</v>
      </c>
      <c r="C408" t="str">
        <f>LEFT(Table13458910[[#This Row],[Contingency id]])</f>
        <v>B</v>
      </c>
      <c r="D408">
        <v>0</v>
      </c>
      <c r="E408" s="1">
        <v>1</v>
      </c>
      <c r="F408">
        <v>118</v>
      </c>
      <c r="G408">
        <v>118</v>
      </c>
      <c r="H408" s="1">
        <v>0</v>
      </c>
      <c r="I408" s="2">
        <f>AVERAGE(Table13458910[[#This Row],[Estimated costs 1]:[Estimated costs 20]])</f>
        <v>0</v>
      </c>
      <c r="J408" s="2">
        <f>_xlfn.STDEV.P(Table13458910[[#This Row],[Estimated costs 1]:[Estimated costs 20]])</f>
        <v>0</v>
      </c>
      <c r="K408" s="2" t="e">
        <f>Table13458910[[#This Row],[Dev]]/Table13458910[[#This Row],[Mean]]*100</f>
        <v>#DIV/0!</v>
      </c>
      <c r="L408" s="2">
        <f>Table13458910[[#This Row],[Estimated costs 1]]-Table13458910[[#This Row],[Actual cost]]</f>
        <v>0</v>
      </c>
      <c r="M408" s="2" t="e">
        <f>Table13458910[[#This Row],[Diff 1]]/Table13458910[[#This Row],[Actual cost]]*100</f>
        <v>#DIV/0!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</row>
    <row r="409" spans="1:33" hidden="1" x14ac:dyDescent="0.3">
      <c r="A409" t="s">
        <v>429</v>
      </c>
      <c r="B409">
        <v>407</v>
      </c>
      <c r="C409" t="str">
        <f>LEFT(Table13458910[[#This Row],[Contingency id]])</f>
        <v>B</v>
      </c>
      <c r="D409">
        <v>0</v>
      </c>
      <c r="E409" s="1">
        <v>1.0166666666666599</v>
      </c>
      <c r="F409">
        <v>122</v>
      </c>
      <c r="G409">
        <v>120</v>
      </c>
      <c r="H409" s="1">
        <v>0</v>
      </c>
      <c r="I409" s="2">
        <f>AVERAGE(Table13458910[[#This Row],[Estimated costs 1]:[Estimated costs 20]])</f>
        <v>0</v>
      </c>
      <c r="J409" s="2">
        <f>_xlfn.STDEV.P(Table13458910[[#This Row],[Estimated costs 1]:[Estimated costs 20]])</f>
        <v>0</v>
      </c>
      <c r="K409" s="2" t="e">
        <f>Table13458910[[#This Row],[Dev]]/Table13458910[[#This Row],[Mean]]*100</f>
        <v>#DIV/0!</v>
      </c>
      <c r="L409" s="2">
        <f>Table13458910[[#This Row],[Estimated costs 1]]-Table13458910[[#This Row],[Actual cost]]</f>
        <v>0</v>
      </c>
      <c r="M409" s="2" t="e">
        <f>Table13458910[[#This Row],[Diff 1]]/Table13458910[[#This Row],[Actual cost]]*100</f>
        <v>#DIV/0!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</row>
    <row r="410" spans="1:33" hidden="1" x14ac:dyDescent="0.3">
      <c r="A410" t="s">
        <v>430</v>
      </c>
      <c r="B410">
        <v>408</v>
      </c>
      <c r="C410" t="str">
        <f>LEFT(Table13458910[[#This Row],[Contingency id]])</f>
        <v>B</v>
      </c>
      <c r="D410">
        <v>0</v>
      </c>
      <c r="E410" s="1">
        <v>1</v>
      </c>
      <c r="F410">
        <v>62</v>
      </c>
      <c r="G410">
        <v>62</v>
      </c>
      <c r="H410" s="1">
        <v>0</v>
      </c>
      <c r="I410" s="2">
        <f>AVERAGE(Table13458910[[#This Row],[Estimated costs 1]:[Estimated costs 20]])</f>
        <v>0</v>
      </c>
      <c r="J410" s="2">
        <f>_xlfn.STDEV.P(Table13458910[[#This Row],[Estimated costs 1]:[Estimated costs 20]])</f>
        <v>0</v>
      </c>
      <c r="K410" s="2" t="e">
        <f>Table13458910[[#This Row],[Dev]]/Table13458910[[#This Row],[Mean]]*100</f>
        <v>#DIV/0!</v>
      </c>
      <c r="L410" s="2">
        <f>Table13458910[[#This Row],[Estimated costs 1]]-Table13458910[[#This Row],[Actual cost]]</f>
        <v>0</v>
      </c>
      <c r="M410" s="2" t="e">
        <f>Table13458910[[#This Row],[Diff 1]]/Table13458910[[#This Row],[Actual cost]]*100</f>
        <v>#DIV/0!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</row>
    <row r="411" spans="1:33" hidden="1" x14ac:dyDescent="0.3">
      <c r="A411" t="s">
        <v>431</v>
      </c>
      <c r="B411">
        <v>409</v>
      </c>
      <c r="C411" t="str">
        <f>LEFT(Table13458910[[#This Row],[Contingency id]])</f>
        <v>B</v>
      </c>
      <c r="D411">
        <v>0</v>
      </c>
      <c r="E411" s="1">
        <v>1</v>
      </c>
      <c r="F411">
        <v>62</v>
      </c>
      <c r="G411">
        <v>62</v>
      </c>
      <c r="H411" s="1">
        <v>0</v>
      </c>
      <c r="I411" s="2">
        <f>AVERAGE(Table13458910[[#This Row],[Estimated costs 1]:[Estimated costs 20]])</f>
        <v>0</v>
      </c>
      <c r="J411" s="2">
        <f>_xlfn.STDEV.P(Table13458910[[#This Row],[Estimated costs 1]:[Estimated costs 20]])</f>
        <v>0</v>
      </c>
      <c r="K411" s="2" t="e">
        <f>Table13458910[[#This Row],[Dev]]/Table13458910[[#This Row],[Mean]]*100</f>
        <v>#DIV/0!</v>
      </c>
      <c r="L411" s="2">
        <f>Table13458910[[#This Row],[Estimated costs 1]]-Table13458910[[#This Row],[Actual cost]]</f>
        <v>0</v>
      </c>
      <c r="M411" s="2" t="e">
        <f>Table13458910[[#This Row],[Diff 1]]/Table13458910[[#This Row],[Actual cost]]*100</f>
        <v>#DIV/0!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</row>
    <row r="412" spans="1:33" hidden="1" x14ac:dyDescent="0.3">
      <c r="A412" t="s">
        <v>432</v>
      </c>
      <c r="B412">
        <v>410</v>
      </c>
      <c r="C412" t="str">
        <f>LEFT(Table13458910[[#This Row],[Contingency id]])</f>
        <v>B</v>
      </c>
      <c r="D412">
        <v>0</v>
      </c>
      <c r="E412" s="1">
        <v>1.0163934426229499</v>
      </c>
      <c r="F412">
        <v>62</v>
      </c>
      <c r="G412">
        <v>61</v>
      </c>
      <c r="H412" s="1">
        <v>0</v>
      </c>
      <c r="I412" s="2">
        <f>AVERAGE(Table13458910[[#This Row],[Estimated costs 1]:[Estimated costs 20]])</f>
        <v>0</v>
      </c>
      <c r="J412" s="2">
        <f>_xlfn.STDEV.P(Table13458910[[#This Row],[Estimated costs 1]:[Estimated costs 20]])</f>
        <v>0</v>
      </c>
      <c r="K412" s="2" t="e">
        <f>Table13458910[[#This Row],[Dev]]/Table13458910[[#This Row],[Mean]]*100</f>
        <v>#DIV/0!</v>
      </c>
      <c r="L412" s="2">
        <f>Table13458910[[#This Row],[Estimated costs 1]]-Table13458910[[#This Row],[Actual cost]]</f>
        <v>0</v>
      </c>
      <c r="M412" s="2" t="e">
        <f>Table13458910[[#This Row],[Diff 1]]/Table13458910[[#This Row],[Actual cost]]*100</f>
        <v>#DIV/0!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</row>
    <row r="413" spans="1:33" hidden="1" x14ac:dyDescent="0.3">
      <c r="A413" t="s">
        <v>433</v>
      </c>
      <c r="B413">
        <v>411</v>
      </c>
      <c r="C413" t="str">
        <f>LEFT(Table13458910[[#This Row],[Contingency id]])</f>
        <v>B</v>
      </c>
      <c r="D413">
        <v>0</v>
      </c>
      <c r="E413" s="1">
        <v>1</v>
      </c>
      <c r="F413">
        <v>23</v>
      </c>
      <c r="G413">
        <v>23</v>
      </c>
      <c r="H413" s="1">
        <v>0</v>
      </c>
      <c r="I413" s="2">
        <f>AVERAGE(Table13458910[[#This Row],[Estimated costs 1]:[Estimated costs 20]])</f>
        <v>0</v>
      </c>
      <c r="J413" s="2">
        <f>_xlfn.STDEV.P(Table13458910[[#This Row],[Estimated costs 1]:[Estimated costs 20]])</f>
        <v>0</v>
      </c>
      <c r="K413" s="2" t="e">
        <f>Table13458910[[#This Row],[Dev]]/Table13458910[[#This Row],[Mean]]*100</f>
        <v>#DIV/0!</v>
      </c>
      <c r="L413" s="2">
        <f>Table13458910[[#This Row],[Estimated costs 1]]-Table13458910[[#This Row],[Actual cost]]</f>
        <v>0</v>
      </c>
      <c r="M413" s="2" t="e">
        <f>Table13458910[[#This Row],[Diff 1]]/Table13458910[[#This Row],[Actual cost]]*100</f>
        <v>#DIV/0!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</row>
    <row r="414" spans="1:33" hidden="1" x14ac:dyDescent="0.3">
      <c r="A414" t="s">
        <v>434</v>
      </c>
      <c r="B414">
        <v>412</v>
      </c>
      <c r="C414" t="str">
        <f>LEFT(Table13458910[[#This Row],[Contingency id]])</f>
        <v>B</v>
      </c>
      <c r="D414">
        <v>0</v>
      </c>
      <c r="E414" s="1">
        <v>1</v>
      </c>
      <c r="F414">
        <v>23</v>
      </c>
      <c r="G414">
        <v>23</v>
      </c>
      <c r="H414" s="1">
        <v>0</v>
      </c>
      <c r="I414" s="2">
        <f>AVERAGE(Table13458910[[#This Row],[Estimated costs 1]:[Estimated costs 20]])</f>
        <v>0</v>
      </c>
      <c r="J414" s="2">
        <f>_xlfn.STDEV.P(Table13458910[[#This Row],[Estimated costs 1]:[Estimated costs 20]])</f>
        <v>0</v>
      </c>
      <c r="K414" s="2" t="e">
        <f>Table13458910[[#This Row],[Dev]]/Table13458910[[#This Row],[Mean]]*100</f>
        <v>#DIV/0!</v>
      </c>
      <c r="L414" s="2">
        <f>Table13458910[[#This Row],[Estimated costs 1]]-Table13458910[[#This Row],[Actual cost]]</f>
        <v>0</v>
      </c>
      <c r="M414" s="2" t="e">
        <f>Table13458910[[#This Row],[Diff 1]]/Table13458910[[#This Row],[Actual cost]]*100</f>
        <v>#DIV/0!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</row>
    <row r="415" spans="1:33" hidden="1" x14ac:dyDescent="0.3">
      <c r="A415" t="s">
        <v>435</v>
      </c>
      <c r="B415">
        <v>413</v>
      </c>
      <c r="C415" t="str">
        <f>LEFT(Table13458910[[#This Row],[Contingency id]])</f>
        <v>B</v>
      </c>
      <c r="D415">
        <v>0</v>
      </c>
      <c r="E415" s="1">
        <v>1</v>
      </c>
      <c r="F415">
        <v>23</v>
      </c>
      <c r="G415">
        <v>23</v>
      </c>
      <c r="H415" s="1">
        <v>0</v>
      </c>
      <c r="I415" s="2">
        <f>AVERAGE(Table13458910[[#This Row],[Estimated costs 1]:[Estimated costs 20]])</f>
        <v>0</v>
      </c>
      <c r="J415" s="2">
        <f>_xlfn.STDEV.P(Table13458910[[#This Row],[Estimated costs 1]:[Estimated costs 20]])</f>
        <v>0</v>
      </c>
      <c r="K415" s="2" t="e">
        <f>Table13458910[[#This Row],[Dev]]/Table13458910[[#This Row],[Mean]]*100</f>
        <v>#DIV/0!</v>
      </c>
      <c r="L415" s="2">
        <f>Table13458910[[#This Row],[Estimated costs 1]]-Table13458910[[#This Row],[Actual cost]]</f>
        <v>0</v>
      </c>
      <c r="M415" s="2" t="e">
        <f>Table13458910[[#This Row],[Diff 1]]/Table13458910[[#This Row],[Actual cost]]*100</f>
        <v>#DIV/0!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</row>
    <row r="416" spans="1:33" hidden="1" x14ac:dyDescent="0.3">
      <c r="A416" t="s">
        <v>436</v>
      </c>
      <c r="B416">
        <v>414</v>
      </c>
      <c r="C416" t="str">
        <f>LEFT(Table13458910[[#This Row],[Contingency id]])</f>
        <v>B</v>
      </c>
      <c r="D416">
        <v>0</v>
      </c>
      <c r="E416" s="1">
        <v>1</v>
      </c>
      <c r="F416">
        <v>23</v>
      </c>
      <c r="G416">
        <v>23</v>
      </c>
      <c r="H416" s="1">
        <v>0</v>
      </c>
      <c r="I416" s="2">
        <f>AVERAGE(Table13458910[[#This Row],[Estimated costs 1]:[Estimated costs 20]])</f>
        <v>0</v>
      </c>
      <c r="J416" s="2">
        <f>_xlfn.STDEV.P(Table13458910[[#This Row],[Estimated costs 1]:[Estimated costs 20]])</f>
        <v>0</v>
      </c>
      <c r="K416" s="2" t="e">
        <f>Table13458910[[#This Row],[Dev]]/Table13458910[[#This Row],[Mean]]*100</f>
        <v>#DIV/0!</v>
      </c>
      <c r="L416" s="2">
        <f>Table13458910[[#This Row],[Estimated costs 1]]-Table13458910[[#This Row],[Actual cost]]</f>
        <v>0</v>
      </c>
      <c r="M416" s="2" t="e">
        <f>Table13458910[[#This Row],[Diff 1]]/Table13458910[[#This Row],[Actual cost]]*100</f>
        <v>#DIV/0!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</row>
    <row r="417" spans="1:33" hidden="1" x14ac:dyDescent="0.3">
      <c r="A417" t="s">
        <v>437</v>
      </c>
      <c r="B417">
        <v>415</v>
      </c>
      <c r="C417" t="str">
        <f>LEFT(Table13458910[[#This Row],[Contingency id]])</f>
        <v>B</v>
      </c>
      <c r="D417">
        <v>0</v>
      </c>
      <c r="E417" s="1">
        <v>1</v>
      </c>
      <c r="F417">
        <v>23</v>
      </c>
      <c r="G417">
        <v>23</v>
      </c>
      <c r="H417" s="1">
        <v>0</v>
      </c>
      <c r="I417" s="2">
        <f>AVERAGE(Table13458910[[#This Row],[Estimated costs 1]:[Estimated costs 20]])</f>
        <v>0</v>
      </c>
      <c r="J417" s="2">
        <f>_xlfn.STDEV.P(Table13458910[[#This Row],[Estimated costs 1]:[Estimated costs 20]])</f>
        <v>0</v>
      </c>
      <c r="K417" s="2" t="e">
        <f>Table13458910[[#This Row],[Dev]]/Table13458910[[#This Row],[Mean]]*100</f>
        <v>#DIV/0!</v>
      </c>
      <c r="L417" s="2">
        <f>Table13458910[[#This Row],[Estimated costs 1]]-Table13458910[[#This Row],[Actual cost]]</f>
        <v>0</v>
      </c>
      <c r="M417" s="2" t="e">
        <f>Table13458910[[#This Row],[Diff 1]]/Table13458910[[#This Row],[Actual cost]]*100</f>
        <v>#DIV/0!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</row>
    <row r="418" spans="1:33" hidden="1" x14ac:dyDescent="0.3">
      <c r="A418" t="s">
        <v>438</v>
      </c>
      <c r="B418">
        <v>416</v>
      </c>
      <c r="C418" t="str">
        <f>LEFT(Table13458910[[#This Row],[Contingency id]])</f>
        <v>B</v>
      </c>
      <c r="D418">
        <v>0</v>
      </c>
      <c r="E418" s="1">
        <v>1</v>
      </c>
      <c r="F418">
        <v>23</v>
      </c>
      <c r="G418">
        <v>23</v>
      </c>
      <c r="H418" s="1">
        <v>0</v>
      </c>
      <c r="I418" s="2">
        <f>AVERAGE(Table13458910[[#This Row],[Estimated costs 1]:[Estimated costs 20]])</f>
        <v>0</v>
      </c>
      <c r="J418" s="2">
        <f>_xlfn.STDEV.P(Table13458910[[#This Row],[Estimated costs 1]:[Estimated costs 20]])</f>
        <v>0</v>
      </c>
      <c r="K418" s="2" t="e">
        <f>Table13458910[[#This Row],[Dev]]/Table13458910[[#This Row],[Mean]]*100</f>
        <v>#DIV/0!</v>
      </c>
      <c r="L418" s="2">
        <f>Table13458910[[#This Row],[Estimated costs 1]]-Table13458910[[#This Row],[Actual cost]]</f>
        <v>0</v>
      </c>
      <c r="M418" s="2" t="e">
        <f>Table13458910[[#This Row],[Diff 1]]/Table13458910[[#This Row],[Actual cost]]*100</f>
        <v>#DIV/0!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</row>
    <row r="419" spans="1:33" hidden="1" x14ac:dyDescent="0.3">
      <c r="A419" t="s">
        <v>439</v>
      </c>
      <c r="B419">
        <v>417</v>
      </c>
      <c r="C419" t="str">
        <f>LEFT(Table13458910[[#This Row],[Contingency id]])</f>
        <v>B</v>
      </c>
      <c r="D419">
        <v>0</v>
      </c>
      <c r="E419" s="1">
        <v>1</v>
      </c>
      <c r="F419">
        <v>23</v>
      </c>
      <c r="G419">
        <v>23</v>
      </c>
      <c r="H419" s="1">
        <v>0</v>
      </c>
      <c r="I419" s="2">
        <f>AVERAGE(Table13458910[[#This Row],[Estimated costs 1]:[Estimated costs 20]])</f>
        <v>0</v>
      </c>
      <c r="J419" s="2">
        <f>_xlfn.STDEV.P(Table13458910[[#This Row],[Estimated costs 1]:[Estimated costs 20]])</f>
        <v>0</v>
      </c>
      <c r="K419" s="2" t="e">
        <f>Table13458910[[#This Row],[Dev]]/Table13458910[[#This Row],[Mean]]*100</f>
        <v>#DIV/0!</v>
      </c>
      <c r="L419" s="2">
        <f>Table13458910[[#This Row],[Estimated costs 1]]-Table13458910[[#This Row],[Actual cost]]</f>
        <v>0</v>
      </c>
      <c r="M419" s="2" t="e">
        <f>Table13458910[[#This Row],[Diff 1]]/Table13458910[[#This Row],[Actual cost]]*100</f>
        <v>#DIV/0!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</row>
    <row r="420" spans="1:33" hidden="1" x14ac:dyDescent="0.3">
      <c r="A420" t="s">
        <v>440</v>
      </c>
      <c r="B420">
        <v>418</v>
      </c>
      <c r="C420" t="str">
        <f>LEFT(Table13458910[[#This Row],[Contingency id]])</f>
        <v>B</v>
      </c>
      <c r="D420">
        <v>0</v>
      </c>
      <c r="E420" s="1">
        <v>1</v>
      </c>
      <c r="F420">
        <v>23</v>
      </c>
      <c r="G420">
        <v>23</v>
      </c>
      <c r="H420" s="1">
        <v>0</v>
      </c>
      <c r="I420" s="2">
        <f>AVERAGE(Table13458910[[#This Row],[Estimated costs 1]:[Estimated costs 20]])</f>
        <v>0</v>
      </c>
      <c r="J420" s="2">
        <f>_xlfn.STDEV.P(Table13458910[[#This Row],[Estimated costs 1]:[Estimated costs 20]])</f>
        <v>0</v>
      </c>
      <c r="K420" s="2" t="e">
        <f>Table13458910[[#This Row],[Dev]]/Table13458910[[#This Row],[Mean]]*100</f>
        <v>#DIV/0!</v>
      </c>
      <c r="L420" s="2">
        <f>Table13458910[[#This Row],[Estimated costs 1]]-Table13458910[[#This Row],[Actual cost]]</f>
        <v>0</v>
      </c>
      <c r="M420" s="2" t="e">
        <f>Table13458910[[#This Row],[Diff 1]]/Table13458910[[#This Row],[Actual cost]]*100</f>
        <v>#DIV/0!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</row>
    <row r="421" spans="1:33" hidden="1" x14ac:dyDescent="0.3">
      <c r="A421" t="s">
        <v>441</v>
      </c>
      <c r="B421">
        <v>419</v>
      </c>
      <c r="C421" t="str">
        <f>LEFT(Table13458910[[#This Row],[Contingency id]])</f>
        <v>B</v>
      </c>
      <c r="D421">
        <v>0</v>
      </c>
      <c r="E421" s="1">
        <v>1</v>
      </c>
      <c r="F421">
        <v>23</v>
      </c>
      <c r="G421">
        <v>23</v>
      </c>
      <c r="H421" s="1">
        <v>0</v>
      </c>
      <c r="I421" s="2">
        <f>AVERAGE(Table13458910[[#This Row],[Estimated costs 1]:[Estimated costs 20]])</f>
        <v>0</v>
      </c>
      <c r="J421" s="2">
        <f>_xlfn.STDEV.P(Table13458910[[#This Row],[Estimated costs 1]:[Estimated costs 20]])</f>
        <v>0</v>
      </c>
      <c r="K421" s="2" t="e">
        <f>Table13458910[[#This Row],[Dev]]/Table13458910[[#This Row],[Mean]]*100</f>
        <v>#DIV/0!</v>
      </c>
      <c r="L421" s="2">
        <f>Table13458910[[#This Row],[Estimated costs 1]]-Table13458910[[#This Row],[Actual cost]]</f>
        <v>0</v>
      </c>
      <c r="M421" s="2" t="e">
        <f>Table13458910[[#This Row],[Diff 1]]/Table13458910[[#This Row],[Actual cost]]*100</f>
        <v>#DIV/0!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</row>
    <row r="422" spans="1:33" hidden="1" x14ac:dyDescent="0.3">
      <c r="A422" t="s">
        <v>442</v>
      </c>
      <c r="B422">
        <v>420</v>
      </c>
      <c r="C422" t="str">
        <f>LEFT(Table13458910[[#This Row],[Contingency id]])</f>
        <v>B</v>
      </c>
      <c r="D422">
        <v>0</v>
      </c>
      <c r="E422" s="1">
        <v>1</v>
      </c>
      <c r="F422">
        <v>23</v>
      </c>
      <c r="G422">
        <v>23</v>
      </c>
      <c r="H422" s="1">
        <v>0</v>
      </c>
      <c r="I422" s="2">
        <f>AVERAGE(Table13458910[[#This Row],[Estimated costs 1]:[Estimated costs 20]])</f>
        <v>0</v>
      </c>
      <c r="J422" s="2">
        <f>_xlfn.STDEV.P(Table13458910[[#This Row],[Estimated costs 1]:[Estimated costs 20]])</f>
        <v>0</v>
      </c>
      <c r="K422" s="2" t="e">
        <f>Table13458910[[#This Row],[Dev]]/Table13458910[[#This Row],[Mean]]*100</f>
        <v>#DIV/0!</v>
      </c>
      <c r="L422" s="2">
        <f>Table13458910[[#This Row],[Estimated costs 1]]-Table13458910[[#This Row],[Actual cost]]</f>
        <v>0</v>
      </c>
      <c r="M422" s="2" t="e">
        <f>Table13458910[[#This Row],[Diff 1]]/Table13458910[[#This Row],[Actual cost]]*100</f>
        <v>#DIV/0!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</row>
    <row r="423" spans="1:33" hidden="1" x14ac:dyDescent="0.3">
      <c r="A423" t="s">
        <v>443</v>
      </c>
      <c r="B423">
        <v>421</v>
      </c>
      <c r="C423" t="str">
        <f>LEFT(Table13458910[[#This Row],[Contingency id]])</f>
        <v>B</v>
      </c>
      <c r="D423">
        <v>0</v>
      </c>
      <c r="E423" s="1">
        <v>1</v>
      </c>
      <c r="F423">
        <v>23</v>
      </c>
      <c r="G423">
        <v>23</v>
      </c>
      <c r="H423" s="1">
        <v>0</v>
      </c>
      <c r="I423" s="2">
        <f>AVERAGE(Table13458910[[#This Row],[Estimated costs 1]:[Estimated costs 20]])</f>
        <v>0</v>
      </c>
      <c r="J423" s="2">
        <f>_xlfn.STDEV.P(Table13458910[[#This Row],[Estimated costs 1]:[Estimated costs 20]])</f>
        <v>0</v>
      </c>
      <c r="K423" s="2" t="e">
        <f>Table13458910[[#This Row],[Dev]]/Table13458910[[#This Row],[Mean]]*100</f>
        <v>#DIV/0!</v>
      </c>
      <c r="L423" s="2">
        <f>Table13458910[[#This Row],[Estimated costs 1]]-Table13458910[[#This Row],[Actual cost]]</f>
        <v>0</v>
      </c>
      <c r="M423" s="2" t="e">
        <f>Table13458910[[#This Row],[Diff 1]]/Table13458910[[#This Row],[Actual cost]]*100</f>
        <v>#DIV/0!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</row>
    <row r="424" spans="1:33" hidden="1" x14ac:dyDescent="0.3">
      <c r="A424" t="s">
        <v>444</v>
      </c>
      <c r="B424">
        <v>422</v>
      </c>
      <c r="C424" t="str">
        <f>LEFT(Table13458910[[#This Row],[Contingency id]])</f>
        <v>B</v>
      </c>
      <c r="D424">
        <v>0</v>
      </c>
      <c r="E424" s="1">
        <v>1</v>
      </c>
      <c r="F424">
        <v>23</v>
      </c>
      <c r="G424">
        <v>23</v>
      </c>
      <c r="H424" s="1">
        <v>0</v>
      </c>
      <c r="I424" s="2">
        <f>AVERAGE(Table13458910[[#This Row],[Estimated costs 1]:[Estimated costs 20]])</f>
        <v>0</v>
      </c>
      <c r="J424" s="2">
        <f>_xlfn.STDEV.P(Table13458910[[#This Row],[Estimated costs 1]:[Estimated costs 20]])</f>
        <v>0</v>
      </c>
      <c r="K424" s="2" t="e">
        <f>Table13458910[[#This Row],[Dev]]/Table13458910[[#This Row],[Mean]]*100</f>
        <v>#DIV/0!</v>
      </c>
      <c r="L424" s="2">
        <f>Table13458910[[#This Row],[Estimated costs 1]]-Table13458910[[#This Row],[Actual cost]]</f>
        <v>0</v>
      </c>
      <c r="M424" s="2" t="e">
        <f>Table13458910[[#This Row],[Diff 1]]/Table13458910[[#This Row],[Actual cost]]*100</f>
        <v>#DIV/0!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</row>
    <row r="425" spans="1:33" hidden="1" x14ac:dyDescent="0.3">
      <c r="A425" t="s">
        <v>445</v>
      </c>
      <c r="B425">
        <v>423</v>
      </c>
      <c r="C425" t="str">
        <f>LEFT(Table13458910[[#This Row],[Contingency id]])</f>
        <v>B</v>
      </c>
      <c r="D425">
        <v>0</v>
      </c>
      <c r="E425" s="1">
        <v>1</v>
      </c>
      <c r="F425">
        <v>23</v>
      </c>
      <c r="G425">
        <v>23</v>
      </c>
      <c r="H425" s="1">
        <v>0</v>
      </c>
      <c r="I425" s="2">
        <f>AVERAGE(Table13458910[[#This Row],[Estimated costs 1]:[Estimated costs 20]])</f>
        <v>0</v>
      </c>
      <c r="J425" s="2">
        <f>_xlfn.STDEV.P(Table13458910[[#This Row],[Estimated costs 1]:[Estimated costs 20]])</f>
        <v>0</v>
      </c>
      <c r="K425" s="2" t="e">
        <f>Table13458910[[#This Row],[Dev]]/Table13458910[[#This Row],[Mean]]*100</f>
        <v>#DIV/0!</v>
      </c>
      <c r="L425" s="2">
        <f>Table13458910[[#This Row],[Estimated costs 1]]-Table13458910[[#This Row],[Actual cost]]</f>
        <v>0</v>
      </c>
      <c r="M425" s="2" t="e">
        <f>Table13458910[[#This Row],[Diff 1]]/Table13458910[[#This Row],[Actual cost]]*100</f>
        <v>#DIV/0!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</row>
    <row r="426" spans="1:33" hidden="1" x14ac:dyDescent="0.3">
      <c r="A426" t="s">
        <v>446</v>
      </c>
      <c r="B426">
        <v>424</v>
      </c>
      <c r="C426" t="str">
        <f>LEFT(Table13458910[[#This Row],[Contingency id]])</f>
        <v>B</v>
      </c>
      <c r="D426">
        <v>0</v>
      </c>
      <c r="E426" s="1">
        <v>1</v>
      </c>
      <c r="F426">
        <v>23</v>
      </c>
      <c r="G426">
        <v>23</v>
      </c>
      <c r="H426" s="1">
        <v>0</v>
      </c>
      <c r="I426" s="2">
        <f>AVERAGE(Table13458910[[#This Row],[Estimated costs 1]:[Estimated costs 20]])</f>
        <v>0</v>
      </c>
      <c r="J426" s="2">
        <f>_xlfn.STDEV.P(Table13458910[[#This Row],[Estimated costs 1]:[Estimated costs 20]])</f>
        <v>0</v>
      </c>
      <c r="K426" s="2" t="e">
        <f>Table13458910[[#This Row],[Dev]]/Table13458910[[#This Row],[Mean]]*100</f>
        <v>#DIV/0!</v>
      </c>
      <c r="L426" s="2">
        <f>Table13458910[[#This Row],[Estimated costs 1]]-Table13458910[[#This Row],[Actual cost]]</f>
        <v>0</v>
      </c>
      <c r="M426" s="2" t="e">
        <f>Table13458910[[#This Row],[Diff 1]]/Table13458910[[#This Row],[Actual cost]]*100</f>
        <v>#DIV/0!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</row>
    <row r="427" spans="1:33" hidden="1" x14ac:dyDescent="0.3">
      <c r="A427" t="s">
        <v>447</v>
      </c>
      <c r="B427">
        <v>425</v>
      </c>
      <c r="C427" t="str">
        <f>LEFT(Table13458910[[#This Row],[Contingency id]])</f>
        <v>B</v>
      </c>
      <c r="D427">
        <v>0</v>
      </c>
      <c r="E427" s="1">
        <v>1.00757575757575</v>
      </c>
      <c r="F427">
        <v>133</v>
      </c>
      <c r="G427">
        <v>132</v>
      </c>
      <c r="H427" s="1">
        <v>0</v>
      </c>
      <c r="I427" s="2">
        <f>AVERAGE(Table13458910[[#This Row],[Estimated costs 1]:[Estimated costs 20]])</f>
        <v>0</v>
      </c>
      <c r="J427" s="2">
        <f>_xlfn.STDEV.P(Table13458910[[#This Row],[Estimated costs 1]:[Estimated costs 20]])</f>
        <v>0</v>
      </c>
      <c r="K427" s="2" t="e">
        <f>Table13458910[[#This Row],[Dev]]/Table13458910[[#This Row],[Mean]]*100</f>
        <v>#DIV/0!</v>
      </c>
      <c r="L427" s="2">
        <f>Table13458910[[#This Row],[Estimated costs 1]]-Table13458910[[#This Row],[Actual cost]]</f>
        <v>0</v>
      </c>
      <c r="M427" s="2" t="e">
        <f>Table13458910[[#This Row],[Diff 1]]/Table13458910[[#This Row],[Actual cost]]*100</f>
        <v>#DIV/0!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</row>
    <row r="428" spans="1:33" hidden="1" x14ac:dyDescent="0.3">
      <c r="A428" t="s">
        <v>448</v>
      </c>
      <c r="B428">
        <v>426</v>
      </c>
      <c r="C428" t="str">
        <f>LEFT(Table13458910[[#This Row],[Contingency id]])</f>
        <v>B</v>
      </c>
      <c r="D428">
        <v>0</v>
      </c>
      <c r="E428" s="1">
        <v>1.0230769230769201</v>
      </c>
      <c r="F428">
        <v>133</v>
      </c>
      <c r="G428">
        <v>130</v>
      </c>
      <c r="H428" s="1">
        <v>0</v>
      </c>
      <c r="I428" s="2">
        <f>AVERAGE(Table13458910[[#This Row],[Estimated costs 1]:[Estimated costs 20]])</f>
        <v>0</v>
      </c>
      <c r="J428" s="2">
        <f>_xlfn.STDEV.P(Table13458910[[#This Row],[Estimated costs 1]:[Estimated costs 20]])</f>
        <v>0</v>
      </c>
      <c r="K428" s="2" t="e">
        <f>Table13458910[[#This Row],[Dev]]/Table13458910[[#This Row],[Mean]]*100</f>
        <v>#DIV/0!</v>
      </c>
      <c r="L428" s="2">
        <f>Table13458910[[#This Row],[Estimated costs 1]]-Table13458910[[#This Row],[Actual cost]]</f>
        <v>0</v>
      </c>
      <c r="M428" s="2" t="e">
        <f>Table13458910[[#This Row],[Diff 1]]/Table13458910[[#This Row],[Actual cost]]*100</f>
        <v>#DIV/0!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</row>
    <row r="429" spans="1:33" hidden="1" x14ac:dyDescent="0.3">
      <c r="A429" t="s">
        <v>449</v>
      </c>
      <c r="B429">
        <v>427</v>
      </c>
      <c r="C429" t="str">
        <f>LEFT(Table13458910[[#This Row],[Contingency id]])</f>
        <v>B</v>
      </c>
      <c r="D429">
        <v>0</v>
      </c>
      <c r="E429" s="1">
        <v>1.01538461538461</v>
      </c>
      <c r="F429">
        <v>132</v>
      </c>
      <c r="G429">
        <v>130</v>
      </c>
      <c r="H429" s="1">
        <v>0</v>
      </c>
      <c r="I429" s="2">
        <f>AVERAGE(Table13458910[[#This Row],[Estimated costs 1]:[Estimated costs 20]])</f>
        <v>0</v>
      </c>
      <c r="J429" s="2">
        <f>_xlfn.STDEV.P(Table13458910[[#This Row],[Estimated costs 1]:[Estimated costs 20]])</f>
        <v>0</v>
      </c>
      <c r="K429" s="2" t="e">
        <f>Table13458910[[#This Row],[Dev]]/Table13458910[[#This Row],[Mean]]*100</f>
        <v>#DIV/0!</v>
      </c>
      <c r="L429" s="2">
        <f>Table13458910[[#This Row],[Estimated costs 1]]-Table13458910[[#This Row],[Actual cost]]</f>
        <v>0</v>
      </c>
      <c r="M429" s="2" t="e">
        <f>Table13458910[[#This Row],[Diff 1]]/Table13458910[[#This Row],[Actual cost]]*100</f>
        <v>#DIV/0!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</row>
    <row r="430" spans="1:33" hidden="1" x14ac:dyDescent="0.3">
      <c r="A430" t="s">
        <v>450</v>
      </c>
      <c r="B430">
        <v>428</v>
      </c>
      <c r="C430" t="str">
        <f>LEFT(Table13458910[[#This Row],[Contingency id]])</f>
        <v>B</v>
      </c>
      <c r="D430">
        <v>0</v>
      </c>
      <c r="E430" s="1">
        <v>1.01526717557251</v>
      </c>
      <c r="F430">
        <v>133</v>
      </c>
      <c r="G430">
        <v>131</v>
      </c>
      <c r="H430" s="1">
        <v>0</v>
      </c>
      <c r="I430" s="2">
        <f>AVERAGE(Table13458910[[#This Row],[Estimated costs 1]:[Estimated costs 20]])</f>
        <v>0</v>
      </c>
      <c r="J430" s="2">
        <f>_xlfn.STDEV.P(Table13458910[[#This Row],[Estimated costs 1]:[Estimated costs 20]])</f>
        <v>0</v>
      </c>
      <c r="K430" s="2" t="e">
        <f>Table13458910[[#This Row],[Dev]]/Table13458910[[#This Row],[Mean]]*100</f>
        <v>#DIV/0!</v>
      </c>
      <c r="L430" s="2">
        <f>Table13458910[[#This Row],[Estimated costs 1]]-Table13458910[[#This Row],[Actual cost]]</f>
        <v>0</v>
      </c>
      <c r="M430" s="2" t="e">
        <f>Table13458910[[#This Row],[Diff 1]]/Table13458910[[#This Row],[Actual cost]]*100</f>
        <v>#DIV/0!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</row>
    <row r="431" spans="1:33" hidden="1" x14ac:dyDescent="0.3">
      <c r="A431" t="s">
        <v>451</v>
      </c>
      <c r="B431">
        <v>429</v>
      </c>
      <c r="C431" t="str">
        <f>LEFT(Table13458910[[#This Row],[Contingency id]])</f>
        <v>B</v>
      </c>
      <c r="D431">
        <v>0</v>
      </c>
      <c r="E431" s="1">
        <v>1.0076335877862499</v>
      </c>
      <c r="F431">
        <v>132</v>
      </c>
      <c r="G431">
        <v>131</v>
      </c>
      <c r="H431" s="1">
        <v>0</v>
      </c>
      <c r="I431" s="2">
        <f>AVERAGE(Table13458910[[#This Row],[Estimated costs 1]:[Estimated costs 20]])</f>
        <v>0</v>
      </c>
      <c r="J431" s="2">
        <f>_xlfn.STDEV.P(Table13458910[[#This Row],[Estimated costs 1]:[Estimated costs 20]])</f>
        <v>0</v>
      </c>
      <c r="K431" s="2" t="e">
        <f>Table13458910[[#This Row],[Dev]]/Table13458910[[#This Row],[Mean]]*100</f>
        <v>#DIV/0!</v>
      </c>
      <c r="L431" s="2">
        <f>Table13458910[[#This Row],[Estimated costs 1]]-Table13458910[[#This Row],[Actual cost]]</f>
        <v>0</v>
      </c>
      <c r="M431" s="2" t="e">
        <f>Table13458910[[#This Row],[Diff 1]]/Table13458910[[#This Row],[Actual cost]]*100</f>
        <v>#DIV/0!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</row>
    <row r="432" spans="1:33" hidden="1" x14ac:dyDescent="0.3">
      <c r="A432" t="s">
        <v>452</v>
      </c>
      <c r="B432">
        <v>430</v>
      </c>
      <c r="C432" t="str">
        <f>LEFT(Table13458910[[#This Row],[Contingency id]])</f>
        <v>B</v>
      </c>
      <c r="D432">
        <v>0</v>
      </c>
      <c r="E432" s="1">
        <v>1.01538461538461</v>
      </c>
      <c r="F432">
        <v>132</v>
      </c>
      <c r="G432">
        <v>130</v>
      </c>
      <c r="H432" s="1">
        <v>0</v>
      </c>
      <c r="I432" s="2">
        <f>AVERAGE(Table13458910[[#This Row],[Estimated costs 1]:[Estimated costs 20]])</f>
        <v>0</v>
      </c>
      <c r="J432" s="2">
        <f>_xlfn.STDEV.P(Table13458910[[#This Row],[Estimated costs 1]:[Estimated costs 20]])</f>
        <v>0</v>
      </c>
      <c r="K432" s="2" t="e">
        <f>Table13458910[[#This Row],[Dev]]/Table13458910[[#This Row],[Mean]]*100</f>
        <v>#DIV/0!</v>
      </c>
      <c r="L432" s="2">
        <f>Table13458910[[#This Row],[Estimated costs 1]]-Table13458910[[#This Row],[Actual cost]]</f>
        <v>0</v>
      </c>
      <c r="M432" s="2" t="e">
        <f>Table13458910[[#This Row],[Diff 1]]/Table13458910[[#This Row],[Actual cost]]*100</f>
        <v>#DIV/0!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</row>
    <row r="433" spans="1:33" hidden="1" x14ac:dyDescent="0.3">
      <c r="A433" t="s">
        <v>453</v>
      </c>
      <c r="B433">
        <v>431</v>
      </c>
      <c r="C433" t="str">
        <f>LEFT(Table13458910[[#This Row],[Contingency id]])</f>
        <v>B</v>
      </c>
      <c r="D433">
        <v>0</v>
      </c>
      <c r="E433" s="1">
        <v>1.02325581395348</v>
      </c>
      <c r="F433">
        <v>132</v>
      </c>
      <c r="G433">
        <v>129</v>
      </c>
      <c r="H433" s="1">
        <v>0</v>
      </c>
      <c r="I433" s="2">
        <f>AVERAGE(Table13458910[[#This Row],[Estimated costs 1]:[Estimated costs 20]])</f>
        <v>0</v>
      </c>
      <c r="J433" s="2">
        <f>_xlfn.STDEV.P(Table13458910[[#This Row],[Estimated costs 1]:[Estimated costs 20]])</f>
        <v>0</v>
      </c>
      <c r="K433" s="2" t="e">
        <f>Table13458910[[#This Row],[Dev]]/Table13458910[[#This Row],[Mean]]*100</f>
        <v>#DIV/0!</v>
      </c>
      <c r="L433" s="2">
        <f>Table13458910[[#This Row],[Estimated costs 1]]-Table13458910[[#This Row],[Actual cost]]</f>
        <v>0</v>
      </c>
      <c r="M433" s="2" t="e">
        <f>Table13458910[[#This Row],[Diff 1]]/Table13458910[[#This Row],[Actual cost]]*100</f>
        <v>#DIV/0!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</row>
    <row r="434" spans="1:33" hidden="1" x14ac:dyDescent="0.3">
      <c r="A434" t="s">
        <v>454</v>
      </c>
      <c r="B434">
        <v>432</v>
      </c>
      <c r="C434" t="str">
        <f>LEFT(Table13458910[[#This Row],[Contingency id]])</f>
        <v>B</v>
      </c>
      <c r="D434">
        <v>0</v>
      </c>
      <c r="E434" s="1">
        <v>1.01538461538461</v>
      </c>
      <c r="F434">
        <v>132</v>
      </c>
      <c r="G434">
        <v>130</v>
      </c>
      <c r="H434" s="1">
        <v>0</v>
      </c>
      <c r="I434" s="2">
        <f>AVERAGE(Table13458910[[#This Row],[Estimated costs 1]:[Estimated costs 20]])</f>
        <v>0</v>
      </c>
      <c r="J434" s="2">
        <f>_xlfn.STDEV.P(Table13458910[[#This Row],[Estimated costs 1]:[Estimated costs 20]])</f>
        <v>0</v>
      </c>
      <c r="K434" s="2" t="e">
        <f>Table13458910[[#This Row],[Dev]]/Table13458910[[#This Row],[Mean]]*100</f>
        <v>#DIV/0!</v>
      </c>
      <c r="L434" s="2">
        <f>Table13458910[[#This Row],[Estimated costs 1]]-Table13458910[[#This Row],[Actual cost]]</f>
        <v>0</v>
      </c>
      <c r="M434" s="2" t="e">
        <f>Table13458910[[#This Row],[Diff 1]]/Table13458910[[#This Row],[Actual cost]]*100</f>
        <v>#DIV/0!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</row>
    <row r="435" spans="1:33" hidden="1" x14ac:dyDescent="0.3">
      <c r="A435" t="s">
        <v>455</v>
      </c>
      <c r="B435">
        <v>433</v>
      </c>
      <c r="C435" t="str">
        <f>LEFT(Table13458910[[#This Row],[Contingency id]])</f>
        <v>B</v>
      </c>
      <c r="D435">
        <v>0</v>
      </c>
      <c r="E435" s="1">
        <v>1.01538461538461</v>
      </c>
      <c r="F435">
        <v>132</v>
      </c>
      <c r="G435">
        <v>130</v>
      </c>
      <c r="H435" s="1">
        <v>0</v>
      </c>
      <c r="I435" s="2">
        <f>AVERAGE(Table13458910[[#This Row],[Estimated costs 1]:[Estimated costs 20]])</f>
        <v>0</v>
      </c>
      <c r="J435" s="2">
        <f>_xlfn.STDEV.P(Table13458910[[#This Row],[Estimated costs 1]:[Estimated costs 20]])</f>
        <v>0</v>
      </c>
      <c r="K435" s="2" t="e">
        <f>Table13458910[[#This Row],[Dev]]/Table13458910[[#This Row],[Mean]]*100</f>
        <v>#DIV/0!</v>
      </c>
      <c r="L435" s="2">
        <f>Table13458910[[#This Row],[Estimated costs 1]]-Table13458910[[#This Row],[Actual cost]]</f>
        <v>0</v>
      </c>
      <c r="M435" s="2" t="e">
        <f>Table13458910[[#This Row],[Diff 1]]/Table13458910[[#This Row],[Actual cost]]*100</f>
        <v>#DIV/0!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</row>
    <row r="436" spans="1:33" hidden="1" x14ac:dyDescent="0.3">
      <c r="A436" t="s">
        <v>456</v>
      </c>
      <c r="B436">
        <v>434</v>
      </c>
      <c r="C436" t="str">
        <f>LEFT(Table13458910[[#This Row],[Contingency id]])</f>
        <v>B</v>
      </c>
      <c r="D436">
        <v>0</v>
      </c>
      <c r="E436" s="1">
        <v>1.02325581395348</v>
      </c>
      <c r="F436">
        <v>132</v>
      </c>
      <c r="G436">
        <v>129</v>
      </c>
      <c r="H436" s="1">
        <v>0</v>
      </c>
      <c r="I436" s="2">
        <f>AVERAGE(Table13458910[[#This Row],[Estimated costs 1]:[Estimated costs 20]])</f>
        <v>0</v>
      </c>
      <c r="J436" s="2">
        <f>_xlfn.STDEV.P(Table13458910[[#This Row],[Estimated costs 1]:[Estimated costs 20]])</f>
        <v>0</v>
      </c>
      <c r="K436" s="2" t="e">
        <f>Table13458910[[#This Row],[Dev]]/Table13458910[[#This Row],[Mean]]*100</f>
        <v>#DIV/0!</v>
      </c>
      <c r="L436" s="2">
        <f>Table13458910[[#This Row],[Estimated costs 1]]-Table13458910[[#This Row],[Actual cost]]</f>
        <v>0</v>
      </c>
      <c r="M436" s="2" t="e">
        <f>Table13458910[[#This Row],[Diff 1]]/Table13458910[[#This Row],[Actual cost]]*100</f>
        <v>#DIV/0!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</row>
    <row r="437" spans="1:33" hidden="1" x14ac:dyDescent="0.3">
      <c r="A437" t="s">
        <v>457</v>
      </c>
      <c r="B437">
        <v>435</v>
      </c>
      <c r="C437" t="str">
        <f>LEFT(Table13458910[[#This Row],[Contingency id]])</f>
        <v>B</v>
      </c>
      <c r="D437">
        <v>0</v>
      </c>
      <c r="E437" s="1">
        <v>1.02325581395348</v>
      </c>
      <c r="F437">
        <v>132</v>
      </c>
      <c r="G437">
        <v>129</v>
      </c>
      <c r="H437" s="1">
        <v>0</v>
      </c>
      <c r="I437" s="2">
        <f>AVERAGE(Table13458910[[#This Row],[Estimated costs 1]:[Estimated costs 20]])</f>
        <v>0</v>
      </c>
      <c r="J437" s="2">
        <f>_xlfn.STDEV.P(Table13458910[[#This Row],[Estimated costs 1]:[Estimated costs 20]])</f>
        <v>0</v>
      </c>
      <c r="K437" s="2" t="e">
        <f>Table13458910[[#This Row],[Dev]]/Table13458910[[#This Row],[Mean]]*100</f>
        <v>#DIV/0!</v>
      </c>
      <c r="L437" s="2">
        <f>Table13458910[[#This Row],[Estimated costs 1]]-Table13458910[[#This Row],[Actual cost]]</f>
        <v>0</v>
      </c>
      <c r="M437" s="2" t="e">
        <f>Table13458910[[#This Row],[Diff 1]]/Table13458910[[#This Row],[Actual cost]]*100</f>
        <v>#DIV/0!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</row>
    <row r="438" spans="1:33" hidden="1" x14ac:dyDescent="0.3">
      <c r="A438" t="s">
        <v>458</v>
      </c>
      <c r="B438">
        <v>436</v>
      </c>
      <c r="C438" t="str">
        <f>LEFT(Table13458910[[#This Row],[Contingency id]])</f>
        <v>B</v>
      </c>
      <c r="D438">
        <v>0</v>
      </c>
      <c r="E438" s="1">
        <v>1.0476190476190399</v>
      </c>
      <c r="F438">
        <v>132</v>
      </c>
      <c r="G438">
        <v>126</v>
      </c>
      <c r="H438" s="1">
        <v>0</v>
      </c>
      <c r="I438" s="2">
        <f>AVERAGE(Table13458910[[#This Row],[Estimated costs 1]:[Estimated costs 20]])</f>
        <v>0</v>
      </c>
      <c r="J438" s="2">
        <f>_xlfn.STDEV.P(Table13458910[[#This Row],[Estimated costs 1]:[Estimated costs 20]])</f>
        <v>0</v>
      </c>
      <c r="K438" s="2" t="e">
        <f>Table13458910[[#This Row],[Dev]]/Table13458910[[#This Row],[Mean]]*100</f>
        <v>#DIV/0!</v>
      </c>
      <c r="L438" s="2">
        <f>Table13458910[[#This Row],[Estimated costs 1]]-Table13458910[[#This Row],[Actual cost]]</f>
        <v>0</v>
      </c>
      <c r="M438" s="2" t="e">
        <f>Table13458910[[#This Row],[Diff 1]]/Table13458910[[#This Row],[Actual cost]]*100</f>
        <v>#DIV/0!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</row>
    <row r="439" spans="1:33" hidden="1" x14ac:dyDescent="0.3">
      <c r="A439" t="s">
        <v>459</v>
      </c>
      <c r="B439">
        <v>437</v>
      </c>
      <c r="C439" t="str">
        <f>LEFT(Table13458910[[#This Row],[Contingency id]])</f>
        <v>B</v>
      </c>
      <c r="D439">
        <v>0</v>
      </c>
      <c r="E439" s="1">
        <v>1</v>
      </c>
      <c r="F439">
        <v>70</v>
      </c>
      <c r="G439">
        <v>70</v>
      </c>
      <c r="H439" s="1">
        <v>0</v>
      </c>
      <c r="I439" s="2">
        <f>AVERAGE(Table13458910[[#This Row],[Estimated costs 1]:[Estimated costs 20]])</f>
        <v>0</v>
      </c>
      <c r="J439" s="2">
        <f>_xlfn.STDEV.P(Table13458910[[#This Row],[Estimated costs 1]:[Estimated costs 20]])</f>
        <v>0</v>
      </c>
      <c r="K439" s="2" t="e">
        <f>Table13458910[[#This Row],[Dev]]/Table13458910[[#This Row],[Mean]]*100</f>
        <v>#DIV/0!</v>
      </c>
      <c r="L439" s="2">
        <f>Table13458910[[#This Row],[Estimated costs 1]]-Table13458910[[#This Row],[Actual cost]]</f>
        <v>0</v>
      </c>
      <c r="M439" s="2" t="e">
        <f>Table13458910[[#This Row],[Diff 1]]/Table13458910[[#This Row],[Actual cost]]*100</f>
        <v>#DIV/0!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</row>
    <row r="440" spans="1:33" hidden="1" x14ac:dyDescent="0.3">
      <c r="A440" t="s">
        <v>460</v>
      </c>
      <c r="B440">
        <v>438</v>
      </c>
      <c r="C440" t="str">
        <f>LEFT(Table13458910[[#This Row],[Contingency id]])</f>
        <v>B</v>
      </c>
      <c r="D440">
        <v>0</v>
      </c>
      <c r="E440" s="1">
        <v>1</v>
      </c>
      <c r="F440">
        <v>70</v>
      </c>
      <c r="G440">
        <v>70</v>
      </c>
      <c r="H440" s="1">
        <v>0</v>
      </c>
      <c r="I440" s="2">
        <f>AVERAGE(Table13458910[[#This Row],[Estimated costs 1]:[Estimated costs 20]])</f>
        <v>0</v>
      </c>
      <c r="J440" s="2">
        <f>_xlfn.STDEV.P(Table13458910[[#This Row],[Estimated costs 1]:[Estimated costs 20]])</f>
        <v>0</v>
      </c>
      <c r="K440" s="2" t="e">
        <f>Table13458910[[#This Row],[Dev]]/Table13458910[[#This Row],[Mean]]*100</f>
        <v>#DIV/0!</v>
      </c>
      <c r="L440" s="2">
        <f>Table13458910[[#This Row],[Estimated costs 1]]-Table13458910[[#This Row],[Actual cost]]</f>
        <v>0</v>
      </c>
      <c r="M440" s="2" t="e">
        <f>Table13458910[[#This Row],[Diff 1]]/Table13458910[[#This Row],[Actual cost]]*100</f>
        <v>#DIV/0!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</row>
    <row r="441" spans="1:33" hidden="1" x14ac:dyDescent="0.3">
      <c r="A441" t="s">
        <v>461</v>
      </c>
      <c r="B441">
        <v>439</v>
      </c>
      <c r="C441" t="str">
        <f>LEFT(Table13458910[[#This Row],[Contingency id]])</f>
        <v>B</v>
      </c>
      <c r="D441">
        <v>0</v>
      </c>
      <c r="E441" s="1">
        <v>1</v>
      </c>
      <c r="F441">
        <v>70</v>
      </c>
      <c r="G441">
        <v>70</v>
      </c>
      <c r="H441" s="1">
        <v>0</v>
      </c>
      <c r="I441" s="2">
        <f>AVERAGE(Table13458910[[#This Row],[Estimated costs 1]:[Estimated costs 20]])</f>
        <v>0</v>
      </c>
      <c r="J441" s="2">
        <f>_xlfn.STDEV.P(Table13458910[[#This Row],[Estimated costs 1]:[Estimated costs 20]])</f>
        <v>0</v>
      </c>
      <c r="K441" s="2" t="e">
        <f>Table13458910[[#This Row],[Dev]]/Table13458910[[#This Row],[Mean]]*100</f>
        <v>#DIV/0!</v>
      </c>
      <c r="L441" s="2">
        <f>Table13458910[[#This Row],[Estimated costs 1]]-Table13458910[[#This Row],[Actual cost]]</f>
        <v>0</v>
      </c>
      <c r="M441" s="2" t="e">
        <f>Table13458910[[#This Row],[Diff 1]]/Table13458910[[#This Row],[Actual cost]]*100</f>
        <v>#DIV/0!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</row>
    <row r="442" spans="1:33" hidden="1" x14ac:dyDescent="0.3">
      <c r="A442" t="s">
        <v>462</v>
      </c>
      <c r="B442">
        <v>440</v>
      </c>
      <c r="C442" t="str">
        <f>LEFT(Table13458910[[#This Row],[Contingency id]])</f>
        <v>B</v>
      </c>
      <c r="D442">
        <v>0</v>
      </c>
      <c r="E442" s="1">
        <v>1</v>
      </c>
      <c r="F442">
        <v>70</v>
      </c>
      <c r="G442">
        <v>70</v>
      </c>
      <c r="H442" s="1">
        <v>0</v>
      </c>
      <c r="I442" s="2">
        <f>AVERAGE(Table13458910[[#This Row],[Estimated costs 1]:[Estimated costs 20]])</f>
        <v>0</v>
      </c>
      <c r="J442" s="2">
        <f>_xlfn.STDEV.P(Table13458910[[#This Row],[Estimated costs 1]:[Estimated costs 20]])</f>
        <v>0</v>
      </c>
      <c r="K442" s="2" t="e">
        <f>Table13458910[[#This Row],[Dev]]/Table13458910[[#This Row],[Mean]]*100</f>
        <v>#DIV/0!</v>
      </c>
      <c r="L442" s="2">
        <f>Table13458910[[#This Row],[Estimated costs 1]]-Table13458910[[#This Row],[Actual cost]]</f>
        <v>0</v>
      </c>
      <c r="M442" s="2" t="e">
        <f>Table13458910[[#This Row],[Diff 1]]/Table13458910[[#This Row],[Actual cost]]*100</f>
        <v>#DIV/0!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</row>
    <row r="443" spans="1:33" hidden="1" x14ac:dyDescent="0.3">
      <c r="A443" t="s">
        <v>463</v>
      </c>
      <c r="B443">
        <v>441</v>
      </c>
      <c r="C443" t="str">
        <f>LEFT(Table13458910[[#This Row],[Contingency id]])</f>
        <v>B</v>
      </c>
      <c r="D443">
        <v>0</v>
      </c>
      <c r="E443" s="1">
        <v>1.02941176470588</v>
      </c>
      <c r="F443">
        <v>70</v>
      </c>
      <c r="G443">
        <v>68</v>
      </c>
      <c r="H443" s="1">
        <v>0</v>
      </c>
      <c r="I443" s="2">
        <f>AVERAGE(Table13458910[[#This Row],[Estimated costs 1]:[Estimated costs 20]])</f>
        <v>0</v>
      </c>
      <c r="J443" s="2">
        <f>_xlfn.STDEV.P(Table13458910[[#This Row],[Estimated costs 1]:[Estimated costs 20]])</f>
        <v>0</v>
      </c>
      <c r="K443" s="2" t="e">
        <f>Table13458910[[#This Row],[Dev]]/Table13458910[[#This Row],[Mean]]*100</f>
        <v>#DIV/0!</v>
      </c>
      <c r="L443" s="2">
        <f>Table13458910[[#This Row],[Estimated costs 1]]-Table13458910[[#This Row],[Actual cost]]</f>
        <v>0</v>
      </c>
      <c r="M443" s="2" t="e">
        <f>Table13458910[[#This Row],[Diff 1]]/Table13458910[[#This Row],[Actual cost]]*100</f>
        <v>#DIV/0!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</row>
    <row r="444" spans="1:33" hidden="1" x14ac:dyDescent="0.3">
      <c r="A444" t="s">
        <v>464</v>
      </c>
      <c r="B444">
        <v>442</v>
      </c>
      <c r="C444" t="str">
        <f>LEFT(Table13458910[[#This Row],[Contingency id]])</f>
        <v>B</v>
      </c>
      <c r="D444">
        <v>0</v>
      </c>
      <c r="E444" s="1">
        <v>1.01449275362318</v>
      </c>
      <c r="F444">
        <v>70</v>
      </c>
      <c r="G444">
        <v>69</v>
      </c>
      <c r="H444" s="1">
        <v>0</v>
      </c>
      <c r="I444" s="2">
        <f>AVERAGE(Table13458910[[#This Row],[Estimated costs 1]:[Estimated costs 20]])</f>
        <v>0</v>
      </c>
      <c r="J444" s="2">
        <f>_xlfn.STDEV.P(Table13458910[[#This Row],[Estimated costs 1]:[Estimated costs 20]])</f>
        <v>0</v>
      </c>
      <c r="K444" s="2" t="e">
        <f>Table13458910[[#This Row],[Dev]]/Table13458910[[#This Row],[Mean]]*100</f>
        <v>#DIV/0!</v>
      </c>
      <c r="L444" s="2">
        <f>Table13458910[[#This Row],[Estimated costs 1]]-Table13458910[[#This Row],[Actual cost]]</f>
        <v>0</v>
      </c>
      <c r="M444" s="2" t="e">
        <f>Table13458910[[#This Row],[Diff 1]]/Table13458910[[#This Row],[Actual cost]]*100</f>
        <v>#DIV/0!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</row>
    <row r="445" spans="1:33" hidden="1" x14ac:dyDescent="0.3">
      <c r="A445" t="s">
        <v>465</v>
      </c>
      <c r="B445">
        <v>443</v>
      </c>
      <c r="C445" t="str">
        <f>LEFT(Table13458910[[#This Row],[Contingency id]])</f>
        <v>B</v>
      </c>
      <c r="D445">
        <v>0</v>
      </c>
      <c r="E445" s="1">
        <v>1</v>
      </c>
      <c r="F445">
        <v>70</v>
      </c>
      <c r="G445">
        <v>70</v>
      </c>
      <c r="H445" s="1">
        <v>0</v>
      </c>
      <c r="I445" s="2">
        <f>AVERAGE(Table13458910[[#This Row],[Estimated costs 1]:[Estimated costs 20]])</f>
        <v>0</v>
      </c>
      <c r="J445" s="2">
        <f>_xlfn.STDEV.P(Table13458910[[#This Row],[Estimated costs 1]:[Estimated costs 20]])</f>
        <v>0</v>
      </c>
      <c r="K445" s="2" t="e">
        <f>Table13458910[[#This Row],[Dev]]/Table13458910[[#This Row],[Mean]]*100</f>
        <v>#DIV/0!</v>
      </c>
      <c r="L445" s="2">
        <f>Table13458910[[#This Row],[Estimated costs 1]]-Table13458910[[#This Row],[Actual cost]]</f>
        <v>0</v>
      </c>
      <c r="M445" s="2" t="e">
        <f>Table13458910[[#This Row],[Diff 1]]/Table13458910[[#This Row],[Actual cost]]*100</f>
        <v>#DIV/0!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</row>
    <row r="446" spans="1:33" hidden="1" x14ac:dyDescent="0.3">
      <c r="A446" t="s">
        <v>466</v>
      </c>
      <c r="B446">
        <v>444</v>
      </c>
      <c r="C446" t="str">
        <f>LEFT(Table13458910[[#This Row],[Contingency id]])</f>
        <v>B</v>
      </c>
      <c r="D446">
        <v>0</v>
      </c>
      <c r="E446" s="1">
        <v>1</v>
      </c>
      <c r="F446">
        <v>38</v>
      </c>
      <c r="G446">
        <v>38</v>
      </c>
      <c r="H446" s="1">
        <v>0</v>
      </c>
      <c r="I446" s="2">
        <f>AVERAGE(Table13458910[[#This Row],[Estimated costs 1]:[Estimated costs 20]])</f>
        <v>0</v>
      </c>
      <c r="J446" s="2">
        <f>_xlfn.STDEV.P(Table13458910[[#This Row],[Estimated costs 1]:[Estimated costs 20]])</f>
        <v>0</v>
      </c>
      <c r="K446" s="2" t="e">
        <f>Table13458910[[#This Row],[Dev]]/Table13458910[[#This Row],[Mean]]*100</f>
        <v>#DIV/0!</v>
      </c>
      <c r="L446" s="2">
        <f>Table13458910[[#This Row],[Estimated costs 1]]-Table13458910[[#This Row],[Actual cost]]</f>
        <v>0</v>
      </c>
      <c r="M446" s="2" t="e">
        <f>Table13458910[[#This Row],[Diff 1]]/Table13458910[[#This Row],[Actual cost]]*100</f>
        <v>#DIV/0!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</row>
    <row r="447" spans="1:33" hidden="1" x14ac:dyDescent="0.3">
      <c r="A447" t="s">
        <v>467</v>
      </c>
      <c r="B447">
        <v>445</v>
      </c>
      <c r="C447" t="str">
        <f>LEFT(Table13458910[[#This Row],[Contingency id]])</f>
        <v>B</v>
      </c>
      <c r="D447">
        <v>0</v>
      </c>
      <c r="E447" s="1">
        <v>1</v>
      </c>
      <c r="F447">
        <v>38</v>
      </c>
      <c r="G447">
        <v>38</v>
      </c>
      <c r="H447" s="1">
        <v>0</v>
      </c>
      <c r="I447" s="2">
        <f>AVERAGE(Table13458910[[#This Row],[Estimated costs 1]:[Estimated costs 20]])</f>
        <v>0</v>
      </c>
      <c r="J447" s="2">
        <f>_xlfn.STDEV.P(Table13458910[[#This Row],[Estimated costs 1]:[Estimated costs 20]])</f>
        <v>0</v>
      </c>
      <c r="K447" s="2" t="e">
        <f>Table13458910[[#This Row],[Dev]]/Table13458910[[#This Row],[Mean]]*100</f>
        <v>#DIV/0!</v>
      </c>
      <c r="L447" s="2">
        <f>Table13458910[[#This Row],[Estimated costs 1]]-Table13458910[[#This Row],[Actual cost]]</f>
        <v>0</v>
      </c>
      <c r="M447" s="2" t="e">
        <f>Table13458910[[#This Row],[Diff 1]]/Table13458910[[#This Row],[Actual cost]]*100</f>
        <v>#DIV/0!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</row>
    <row r="448" spans="1:33" hidden="1" x14ac:dyDescent="0.3">
      <c r="A448" t="s">
        <v>468</v>
      </c>
      <c r="B448">
        <v>446</v>
      </c>
      <c r="C448" t="str">
        <f>LEFT(Table13458910[[#This Row],[Contingency id]])</f>
        <v>B</v>
      </c>
      <c r="D448">
        <v>0</v>
      </c>
      <c r="E448" s="1">
        <v>1</v>
      </c>
      <c r="F448">
        <v>38</v>
      </c>
      <c r="G448">
        <v>38</v>
      </c>
      <c r="H448" s="1">
        <v>0</v>
      </c>
      <c r="I448" s="2">
        <f>AVERAGE(Table13458910[[#This Row],[Estimated costs 1]:[Estimated costs 20]])</f>
        <v>0</v>
      </c>
      <c r="J448" s="2">
        <f>_xlfn.STDEV.P(Table13458910[[#This Row],[Estimated costs 1]:[Estimated costs 20]])</f>
        <v>0</v>
      </c>
      <c r="K448" s="2" t="e">
        <f>Table13458910[[#This Row],[Dev]]/Table13458910[[#This Row],[Mean]]*100</f>
        <v>#DIV/0!</v>
      </c>
      <c r="L448" s="2">
        <f>Table13458910[[#This Row],[Estimated costs 1]]-Table13458910[[#This Row],[Actual cost]]</f>
        <v>0</v>
      </c>
      <c r="M448" s="2" t="e">
        <f>Table13458910[[#This Row],[Diff 1]]/Table13458910[[#This Row],[Actual cost]]*100</f>
        <v>#DIV/0!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</row>
    <row r="449" spans="1:33" hidden="1" x14ac:dyDescent="0.3">
      <c r="A449" t="s">
        <v>469</v>
      </c>
      <c r="B449">
        <v>447</v>
      </c>
      <c r="C449" t="str">
        <f>LEFT(Table13458910[[#This Row],[Contingency id]])</f>
        <v>B</v>
      </c>
      <c r="D449">
        <v>0</v>
      </c>
      <c r="E449" s="1">
        <v>1</v>
      </c>
      <c r="F449">
        <v>35</v>
      </c>
      <c r="G449">
        <v>35</v>
      </c>
      <c r="H449" s="1">
        <v>0</v>
      </c>
      <c r="I449" s="2">
        <f>AVERAGE(Table13458910[[#This Row],[Estimated costs 1]:[Estimated costs 20]])</f>
        <v>0</v>
      </c>
      <c r="J449" s="2">
        <f>_xlfn.STDEV.P(Table13458910[[#This Row],[Estimated costs 1]:[Estimated costs 20]])</f>
        <v>0</v>
      </c>
      <c r="K449" s="2" t="e">
        <f>Table13458910[[#This Row],[Dev]]/Table13458910[[#This Row],[Mean]]*100</f>
        <v>#DIV/0!</v>
      </c>
      <c r="L449" s="2">
        <f>Table13458910[[#This Row],[Estimated costs 1]]-Table13458910[[#This Row],[Actual cost]]</f>
        <v>0</v>
      </c>
      <c r="M449" s="2" t="e">
        <f>Table13458910[[#This Row],[Diff 1]]/Table13458910[[#This Row],[Actual cost]]*100</f>
        <v>#DIV/0!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</row>
    <row r="450" spans="1:33" hidden="1" x14ac:dyDescent="0.3">
      <c r="A450" t="s">
        <v>470</v>
      </c>
      <c r="B450">
        <v>448</v>
      </c>
      <c r="C450" t="str">
        <f>LEFT(Table13458910[[#This Row],[Contingency id]])</f>
        <v>B</v>
      </c>
      <c r="D450">
        <v>0</v>
      </c>
      <c r="E450" s="1">
        <v>1</v>
      </c>
      <c r="F450">
        <v>38</v>
      </c>
      <c r="G450">
        <v>38</v>
      </c>
      <c r="H450" s="1">
        <v>0</v>
      </c>
      <c r="I450" s="2">
        <f>AVERAGE(Table13458910[[#This Row],[Estimated costs 1]:[Estimated costs 20]])</f>
        <v>0</v>
      </c>
      <c r="J450" s="2">
        <f>_xlfn.STDEV.P(Table13458910[[#This Row],[Estimated costs 1]:[Estimated costs 20]])</f>
        <v>0</v>
      </c>
      <c r="K450" s="2" t="e">
        <f>Table13458910[[#This Row],[Dev]]/Table13458910[[#This Row],[Mean]]*100</f>
        <v>#DIV/0!</v>
      </c>
      <c r="L450" s="2">
        <f>Table13458910[[#This Row],[Estimated costs 1]]-Table13458910[[#This Row],[Actual cost]]</f>
        <v>0</v>
      </c>
      <c r="M450" s="2" t="e">
        <f>Table13458910[[#This Row],[Diff 1]]/Table13458910[[#This Row],[Actual cost]]*100</f>
        <v>#DIV/0!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</row>
    <row r="451" spans="1:33" hidden="1" x14ac:dyDescent="0.3">
      <c r="A451" t="s">
        <v>471</v>
      </c>
      <c r="B451">
        <v>449</v>
      </c>
      <c r="C451" t="str">
        <f>LEFT(Table13458910[[#This Row],[Contingency id]])</f>
        <v>B</v>
      </c>
      <c r="D451">
        <v>0</v>
      </c>
      <c r="E451" s="1">
        <v>1</v>
      </c>
      <c r="F451">
        <v>38</v>
      </c>
      <c r="G451">
        <v>38</v>
      </c>
      <c r="H451" s="1">
        <v>0</v>
      </c>
      <c r="I451" s="2">
        <f>AVERAGE(Table13458910[[#This Row],[Estimated costs 1]:[Estimated costs 20]])</f>
        <v>0</v>
      </c>
      <c r="J451" s="2">
        <f>_xlfn.STDEV.P(Table13458910[[#This Row],[Estimated costs 1]:[Estimated costs 20]])</f>
        <v>0</v>
      </c>
      <c r="K451" s="2" t="e">
        <f>Table13458910[[#This Row],[Dev]]/Table13458910[[#This Row],[Mean]]*100</f>
        <v>#DIV/0!</v>
      </c>
      <c r="L451" s="2">
        <f>Table13458910[[#This Row],[Estimated costs 1]]-Table13458910[[#This Row],[Actual cost]]</f>
        <v>0</v>
      </c>
      <c r="M451" s="2" t="e">
        <f>Table13458910[[#This Row],[Diff 1]]/Table13458910[[#This Row],[Actual cost]]*100</f>
        <v>#DIV/0!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</row>
    <row r="452" spans="1:33" hidden="1" x14ac:dyDescent="0.3">
      <c r="A452" t="s">
        <v>472</v>
      </c>
      <c r="B452">
        <v>450</v>
      </c>
      <c r="C452" t="str">
        <f>LEFT(Table13458910[[#This Row],[Contingency id]])</f>
        <v>B</v>
      </c>
      <c r="D452">
        <v>0</v>
      </c>
      <c r="E452" s="1">
        <v>1</v>
      </c>
      <c r="F452">
        <v>38</v>
      </c>
      <c r="G452">
        <v>38</v>
      </c>
      <c r="H452" s="1">
        <v>0</v>
      </c>
      <c r="I452" s="2">
        <f>AVERAGE(Table13458910[[#This Row],[Estimated costs 1]:[Estimated costs 20]])</f>
        <v>0</v>
      </c>
      <c r="J452" s="2">
        <f>_xlfn.STDEV.P(Table13458910[[#This Row],[Estimated costs 1]:[Estimated costs 20]])</f>
        <v>0</v>
      </c>
      <c r="K452" s="2" t="e">
        <f>Table13458910[[#This Row],[Dev]]/Table13458910[[#This Row],[Mean]]*100</f>
        <v>#DIV/0!</v>
      </c>
      <c r="L452" s="2">
        <f>Table13458910[[#This Row],[Estimated costs 1]]-Table13458910[[#This Row],[Actual cost]]</f>
        <v>0</v>
      </c>
      <c r="M452" s="2" t="e">
        <f>Table13458910[[#This Row],[Diff 1]]/Table13458910[[#This Row],[Actual cost]]*100</f>
        <v>#DIV/0!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</row>
    <row r="453" spans="1:33" hidden="1" x14ac:dyDescent="0.3">
      <c r="A453" t="s">
        <v>473</v>
      </c>
      <c r="B453">
        <v>451</v>
      </c>
      <c r="C453" t="str">
        <f>LEFT(Table13458910[[#This Row],[Contingency id]])</f>
        <v>B</v>
      </c>
      <c r="D453">
        <v>0</v>
      </c>
      <c r="E453" s="1">
        <v>1</v>
      </c>
      <c r="F453">
        <v>38</v>
      </c>
      <c r="G453">
        <v>38</v>
      </c>
      <c r="H453" s="1">
        <v>0</v>
      </c>
      <c r="I453" s="2">
        <f>AVERAGE(Table13458910[[#This Row],[Estimated costs 1]:[Estimated costs 20]])</f>
        <v>0</v>
      </c>
      <c r="J453" s="2">
        <f>_xlfn.STDEV.P(Table13458910[[#This Row],[Estimated costs 1]:[Estimated costs 20]])</f>
        <v>0</v>
      </c>
      <c r="K453" s="2" t="e">
        <f>Table13458910[[#This Row],[Dev]]/Table13458910[[#This Row],[Mean]]*100</f>
        <v>#DIV/0!</v>
      </c>
      <c r="L453" s="2">
        <f>Table13458910[[#This Row],[Estimated costs 1]]-Table13458910[[#This Row],[Actual cost]]</f>
        <v>0</v>
      </c>
      <c r="M453" s="2" t="e">
        <f>Table13458910[[#This Row],[Diff 1]]/Table13458910[[#This Row],[Actual cost]]*100</f>
        <v>#DIV/0!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</row>
    <row r="454" spans="1:33" hidden="1" x14ac:dyDescent="0.3">
      <c r="A454" t="s">
        <v>474</v>
      </c>
      <c r="B454">
        <v>452</v>
      </c>
      <c r="C454" t="str">
        <f>LEFT(Table13458910[[#This Row],[Contingency id]])</f>
        <v>B</v>
      </c>
      <c r="D454">
        <v>0</v>
      </c>
      <c r="E454" s="1">
        <v>1</v>
      </c>
      <c r="F454">
        <v>38</v>
      </c>
      <c r="G454">
        <v>38</v>
      </c>
      <c r="H454" s="1">
        <v>0</v>
      </c>
      <c r="I454" s="2">
        <f>AVERAGE(Table13458910[[#This Row],[Estimated costs 1]:[Estimated costs 20]])</f>
        <v>0</v>
      </c>
      <c r="J454" s="2">
        <f>_xlfn.STDEV.P(Table13458910[[#This Row],[Estimated costs 1]:[Estimated costs 20]])</f>
        <v>0</v>
      </c>
      <c r="K454" s="2" t="e">
        <f>Table13458910[[#This Row],[Dev]]/Table13458910[[#This Row],[Mean]]*100</f>
        <v>#DIV/0!</v>
      </c>
      <c r="L454" s="2">
        <f>Table13458910[[#This Row],[Estimated costs 1]]-Table13458910[[#This Row],[Actual cost]]</f>
        <v>0</v>
      </c>
      <c r="M454" s="2" t="e">
        <f>Table13458910[[#This Row],[Diff 1]]/Table13458910[[#This Row],[Actual cost]]*100</f>
        <v>#DIV/0!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</row>
    <row r="455" spans="1:33" hidden="1" x14ac:dyDescent="0.3">
      <c r="A455" t="s">
        <v>475</v>
      </c>
      <c r="B455">
        <v>453</v>
      </c>
      <c r="C455" t="str">
        <f>LEFT(Table13458910[[#This Row],[Contingency id]])</f>
        <v>B</v>
      </c>
      <c r="D455">
        <v>0</v>
      </c>
      <c r="E455" s="1">
        <v>1</v>
      </c>
      <c r="F455">
        <v>38</v>
      </c>
      <c r="G455">
        <v>38</v>
      </c>
      <c r="H455" s="1">
        <v>0</v>
      </c>
      <c r="I455" s="2">
        <f>AVERAGE(Table13458910[[#This Row],[Estimated costs 1]:[Estimated costs 20]])</f>
        <v>0</v>
      </c>
      <c r="J455" s="2">
        <f>_xlfn.STDEV.P(Table13458910[[#This Row],[Estimated costs 1]:[Estimated costs 20]])</f>
        <v>0</v>
      </c>
      <c r="K455" s="2" t="e">
        <f>Table13458910[[#This Row],[Dev]]/Table13458910[[#This Row],[Mean]]*100</f>
        <v>#DIV/0!</v>
      </c>
      <c r="L455" s="2">
        <f>Table13458910[[#This Row],[Estimated costs 1]]-Table13458910[[#This Row],[Actual cost]]</f>
        <v>0</v>
      </c>
      <c r="M455" s="2" t="e">
        <f>Table13458910[[#This Row],[Diff 1]]/Table13458910[[#This Row],[Actual cost]]*100</f>
        <v>#DIV/0!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</row>
    <row r="456" spans="1:33" hidden="1" x14ac:dyDescent="0.3">
      <c r="A456" t="s">
        <v>476</v>
      </c>
      <c r="B456">
        <v>454</v>
      </c>
      <c r="C456" t="str">
        <f>LEFT(Table13458910[[#This Row],[Contingency id]])</f>
        <v>B</v>
      </c>
      <c r="D456">
        <v>0</v>
      </c>
      <c r="E456" s="1">
        <v>1</v>
      </c>
      <c r="F456">
        <v>38</v>
      </c>
      <c r="G456">
        <v>38</v>
      </c>
      <c r="H456" s="1">
        <v>0</v>
      </c>
      <c r="I456" s="2">
        <f>AVERAGE(Table13458910[[#This Row],[Estimated costs 1]:[Estimated costs 20]])</f>
        <v>0</v>
      </c>
      <c r="J456" s="2">
        <f>_xlfn.STDEV.P(Table13458910[[#This Row],[Estimated costs 1]:[Estimated costs 20]])</f>
        <v>0</v>
      </c>
      <c r="K456" s="2" t="e">
        <f>Table13458910[[#This Row],[Dev]]/Table13458910[[#This Row],[Mean]]*100</f>
        <v>#DIV/0!</v>
      </c>
      <c r="L456" s="2">
        <f>Table13458910[[#This Row],[Estimated costs 1]]-Table13458910[[#This Row],[Actual cost]]</f>
        <v>0</v>
      </c>
      <c r="M456" s="2" t="e">
        <f>Table13458910[[#This Row],[Diff 1]]/Table13458910[[#This Row],[Actual cost]]*100</f>
        <v>#DIV/0!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</row>
    <row r="457" spans="1:33" hidden="1" x14ac:dyDescent="0.3">
      <c r="A457" t="s">
        <v>477</v>
      </c>
      <c r="B457">
        <v>455</v>
      </c>
      <c r="C457" t="str">
        <f>LEFT(Table13458910[[#This Row],[Contingency id]])</f>
        <v>B</v>
      </c>
      <c r="D457">
        <v>0</v>
      </c>
      <c r="E457" s="1">
        <v>1</v>
      </c>
      <c r="F457">
        <v>45</v>
      </c>
      <c r="G457">
        <v>45</v>
      </c>
      <c r="H457" s="1">
        <v>0</v>
      </c>
      <c r="I457" s="2">
        <f>AVERAGE(Table13458910[[#This Row],[Estimated costs 1]:[Estimated costs 20]])</f>
        <v>0</v>
      </c>
      <c r="J457" s="2">
        <f>_xlfn.STDEV.P(Table13458910[[#This Row],[Estimated costs 1]:[Estimated costs 20]])</f>
        <v>0</v>
      </c>
      <c r="K457" s="2" t="e">
        <f>Table13458910[[#This Row],[Dev]]/Table13458910[[#This Row],[Mean]]*100</f>
        <v>#DIV/0!</v>
      </c>
      <c r="L457" s="2">
        <f>Table13458910[[#This Row],[Estimated costs 1]]-Table13458910[[#This Row],[Actual cost]]</f>
        <v>0</v>
      </c>
      <c r="M457" s="2" t="e">
        <f>Table13458910[[#This Row],[Diff 1]]/Table13458910[[#This Row],[Actual cost]]*100</f>
        <v>#DIV/0!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</row>
    <row r="458" spans="1:33" hidden="1" x14ac:dyDescent="0.3">
      <c r="A458" t="s">
        <v>478</v>
      </c>
      <c r="B458">
        <v>456</v>
      </c>
      <c r="C458" t="str">
        <f>LEFT(Table13458910[[#This Row],[Contingency id]])</f>
        <v>B</v>
      </c>
      <c r="D458">
        <v>0</v>
      </c>
      <c r="E458" s="1">
        <v>1.0714285714285701</v>
      </c>
      <c r="F458">
        <v>45</v>
      </c>
      <c r="G458">
        <v>42</v>
      </c>
      <c r="H458" s="1">
        <v>0</v>
      </c>
      <c r="I458" s="2">
        <f>AVERAGE(Table13458910[[#This Row],[Estimated costs 1]:[Estimated costs 20]])</f>
        <v>0</v>
      </c>
      <c r="J458" s="2">
        <f>_xlfn.STDEV.P(Table13458910[[#This Row],[Estimated costs 1]:[Estimated costs 20]])</f>
        <v>0</v>
      </c>
      <c r="K458" s="2" t="e">
        <f>Table13458910[[#This Row],[Dev]]/Table13458910[[#This Row],[Mean]]*100</f>
        <v>#DIV/0!</v>
      </c>
      <c r="L458" s="2">
        <f>Table13458910[[#This Row],[Estimated costs 1]]-Table13458910[[#This Row],[Actual cost]]</f>
        <v>0</v>
      </c>
      <c r="M458" s="2" t="e">
        <f>Table13458910[[#This Row],[Diff 1]]/Table13458910[[#This Row],[Actual cost]]*100</f>
        <v>#DIV/0!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</row>
    <row r="459" spans="1:33" hidden="1" x14ac:dyDescent="0.3">
      <c r="A459" t="s">
        <v>479</v>
      </c>
      <c r="B459">
        <v>457</v>
      </c>
      <c r="C459" t="str">
        <f>LEFT(Table13458910[[#This Row],[Contingency id]])</f>
        <v>B</v>
      </c>
      <c r="D459">
        <v>0</v>
      </c>
      <c r="E459" s="1">
        <v>1</v>
      </c>
      <c r="F459">
        <v>45</v>
      </c>
      <c r="G459">
        <v>45</v>
      </c>
      <c r="H459" s="1">
        <v>0</v>
      </c>
      <c r="I459" s="2">
        <f>AVERAGE(Table13458910[[#This Row],[Estimated costs 1]:[Estimated costs 20]])</f>
        <v>0</v>
      </c>
      <c r="J459" s="2">
        <f>_xlfn.STDEV.P(Table13458910[[#This Row],[Estimated costs 1]:[Estimated costs 20]])</f>
        <v>0</v>
      </c>
      <c r="K459" s="2" t="e">
        <f>Table13458910[[#This Row],[Dev]]/Table13458910[[#This Row],[Mean]]*100</f>
        <v>#DIV/0!</v>
      </c>
      <c r="L459" s="2">
        <f>Table13458910[[#This Row],[Estimated costs 1]]-Table13458910[[#This Row],[Actual cost]]</f>
        <v>0</v>
      </c>
      <c r="M459" s="2" t="e">
        <f>Table13458910[[#This Row],[Diff 1]]/Table13458910[[#This Row],[Actual cost]]*100</f>
        <v>#DIV/0!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</row>
    <row r="460" spans="1:33" hidden="1" x14ac:dyDescent="0.3">
      <c r="A460" t="s">
        <v>480</v>
      </c>
      <c r="B460">
        <v>458</v>
      </c>
      <c r="C460" t="str">
        <f>LEFT(Table13458910[[#This Row],[Contingency id]])</f>
        <v>B</v>
      </c>
      <c r="D460">
        <v>0</v>
      </c>
      <c r="E460" s="1">
        <v>1</v>
      </c>
      <c r="F460">
        <v>45</v>
      </c>
      <c r="G460">
        <v>45</v>
      </c>
      <c r="H460" s="1">
        <v>0</v>
      </c>
      <c r="I460" s="2">
        <f>AVERAGE(Table13458910[[#This Row],[Estimated costs 1]:[Estimated costs 20]])</f>
        <v>0</v>
      </c>
      <c r="J460" s="2">
        <f>_xlfn.STDEV.P(Table13458910[[#This Row],[Estimated costs 1]:[Estimated costs 20]])</f>
        <v>0</v>
      </c>
      <c r="K460" s="2" t="e">
        <f>Table13458910[[#This Row],[Dev]]/Table13458910[[#This Row],[Mean]]*100</f>
        <v>#DIV/0!</v>
      </c>
      <c r="L460" s="2">
        <f>Table13458910[[#This Row],[Estimated costs 1]]-Table13458910[[#This Row],[Actual cost]]</f>
        <v>0</v>
      </c>
      <c r="M460" s="2" t="e">
        <f>Table13458910[[#This Row],[Diff 1]]/Table13458910[[#This Row],[Actual cost]]*100</f>
        <v>#DIV/0!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</row>
    <row r="461" spans="1:33" hidden="1" x14ac:dyDescent="0.3">
      <c r="A461" t="s">
        <v>481</v>
      </c>
      <c r="B461">
        <v>459</v>
      </c>
      <c r="C461" t="str">
        <f>LEFT(Table13458910[[#This Row],[Contingency id]])</f>
        <v>B</v>
      </c>
      <c r="D461">
        <v>0</v>
      </c>
      <c r="E461" s="1">
        <v>1</v>
      </c>
      <c r="F461">
        <v>45</v>
      </c>
      <c r="G461">
        <v>45</v>
      </c>
      <c r="H461" s="1">
        <v>0</v>
      </c>
      <c r="I461" s="2">
        <f>AVERAGE(Table13458910[[#This Row],[Estimated costs 1]:[Estimated costs 20]])</f>
        <v>0</v>
      </c>
      <c r="J461" s="2">
        <f>_xlfn.STDEV.P(Table13458910[[#This Row],[Estimated costs 1]:[Estimated costs 20]])</f>
        <v>0</v>
      </c>
      <c r="K461" s="2" t="e">
        <f>Table13458910[[#This Row],[Dev]]/Table13458910[[#This Row],[Mean]]*100</f>
        <v>#DIV/0!</v>
      </c>
      <c r="L461" s="2">
        <f>Table13458910[[#This Row],[Estimated costs 1]]-Table13458910[[#This Row],[Actual cost]]</f>
        <v>0</v>
      </c>
      <c r="M461" s="2" t="e">
        <f>Table13458910[[#This Row],[Diff 1]]/Table13458910[[#This Row],[Actual cost]]*100</f>
        <v>#DIV/0!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</row>
    <row r="462" spans="1:33" hidden="1" x14ac:dyDescent="0.3">
      <c r="A462" t="s">
        <v>482</v>
      </c>
      <c r="B462">
        <v>460</v>
      </c>
      <c r="C462" t="str">
        <f>LEFT(Table13458910[[#This Row],[Contingency id]])</f>
        <v>B</v>
      </c>
      <c r="D462">
        <v>0</v>
      </c>
      <c r="E462" s="1">
        <v>1</v>
      </c>
      <c r="F462">
        <v>45</v>
      </c>
      <c r="G462">
        <v>45</v>
      </c>
      <c r="H462" s="1">
        <v>0</v>
      </c>
      <c r="I462" s="2">
        <f>AVERAGE(Table13458910[[#This Row],[Estimated costs 1]:[Estimated costs 20]])</f>
        <v>0</v>
      </c>
      <c r="J462" s="2">
        <f>_xlfn.STDEV.P(Table13458910[[#This Row],[Estimated costs 1]:[Estimated costs 20]])</f>
        <v>0</v>
      </c>
      <c r="K462" s="2" t="e">
        <f>Table13458910[[#This Row],[Dev]]/Table13458910[[#This Row],[Mean]]*100</f>
        <v>#DIV/0!</v>
      </c>
      <c r="L462" s="2">
        <f>Table13458910[[#This Row],[Estimated costs 1]]-Table13458910[[#This Row],[Actual cost]]</f>
        <v>0</v>
      </c>
      <c r="M462" s="2" t="e">
        <f>Table13458910[[#This Row],[Diff 1]]/Table13458910[[#This Row],[Actual cost]]*100</f>
        <v>#DIV/0!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</row>
    <row r="463" spans="1:33" hidden="1" x14ac:dyDescent="0.3">
      <c r="A463" t="s">
        <v>483</v>
      </c>
      <c r="B463">
        <v>461</v>
      </c>
      <c r="C463" t="str">
        <f>LEFT(Table13458910[[#This Row],[Contingency id]])</f>
        <v>B</v>
      </c>
      <c r="D463">
        <v>0</v>
      </c>
      <c r="E463" s="1">
        <v>1</v>
      </c>
      <c r="F463">
        <v>45</v>
      </c>
      <c r="G463">
        <v>45</v>
      </c>
      <c r="H463" s="1">
        <v>0</v>
      </c>
      <c r="I463" s="2">
        <f>AVERAGE(Table13458910[[#This Row],[Estimated costs 1]:[Estimated costs 20]])</f>
        <v>0</v>
      </c>
      <c r="J463" s="2">
        <f>_xlfn.STDEV.P(Table13458910[[#This Row],[Estimated costs 1]:[Estimated costs 20]])</f>
        <v>0</v>
      </c>
      <c r="K463" s="2" t="e">
        <f>Table13458910[[#This Row],[Dev]]/Table13458910[[#This Row],[Mean]]*100</f>
        <v>#DIV/0!</v>
      </c>
      <c r="L463" s="2">
        <f>Table13458910[[#This Row],[Estimated costs 1]]-Table13458910[[#This Row],[Actual cost]]</f>
        <v>0</v>
      </c>
      <c r="M463" s="2" t="e">
        <f>Table13458910[[#This Row],[Diff 1]]/Table13458910[[#This Row],[Actual cost]]*100</f>
        <v>#DIV/0!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</row>
    <row r="464" spans="1:33" hidden="1" x14ac:dyDescent="0.3">
      <c r="A464" t="s">
        <v>484</v>
      </c>
      <c r="B464">
        <v>462</v>
      </c>
      <c r="C464" t="str">
        <f>LEFT(Table13458910[[#This Row],[Contingency id]])</f>
        <v>B</v>
      </c>
      <c r="D464">
        <v>0</v>
      </c>
      <c r="E464" s="1">
        <v>1</v>
      </c>
      <c r="F464">
        <v>45</v>
      </c>
      <c r="G464">
        <v>45</v>
      </c>
      <c r="H464" s="1">
        <v>0</v>
      </c>
      <c r="I464" s="2">
        <f>AVERAGE(Table13458910[[#This Row],[Estimated costs 1]:[Estimated costs 20]])</f>
        <v>0</v>
      </c>
      <c r="J464" s="2">
        <f>_xlfn.STDEV.P(Table13458910[[#This Row],[Estimated costs 1]:[Estimated costs 20]])</f>
        <v>0</v>
      </c>
      <c r="K464" s="2" t="e">
        <f>Table13458910[[#This Row],[Dev]]/Table13458910[[#This Row],[Mean]]*100</f>
        <v>#DIV/0!</v>
      </c>
      <c r="L464" s="2">
        <f>Table13458910[[#This Row],[Estimated costs 1]]-Table13458910[[#This Row],[Actual cost]]</f>
        <v>0</v>
      </c>
      <c r="M464" s="2" t="e">
        <f>Table13458910[[#This Row],[Diff 1]]/Table13458910[[#This Row],[Actual cost]]*100</f>
        <v>#DIV/0!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</row>
    <row r="465" spans="1:33" hidden="1" x14ac:dyDescent="0.3">
      <c r="A465" t="s">
        <v>485</v>
      </c>
      <c r="B465">
        <v>463</v>
      </c>
      <c r="C465" t="str">
        <f>LEFT(Table13458910[[#This Row],[Contingency id]])</f>
        <v>B</v>
      </c>
      <c r="D465">
        <v>0</v>
      </c>
      <c r="E465" s="1">
        <v>1</v>
      </c>
      <c r="F465">
        <v>45</v>
      </c>
      <c r="G465">
        <v>45</v>
      </c>
      <c r="H465" s="1">
        <v>0</v>
      </c>
      <c r="I465" s="2">
        <f>AVERAGE(Table13458910[[#This Row],[Estimated costs 1]:[Estimated costs 20]])</f>
        <v>0</v>
      </c>
      <c r="J465" s="2">
        <f>_xlfn.STDEV.P(Table13458910[[#This Row],[Estimated costs 1]:[Estimated costs 20]])</f>
        <v>0</v>
      </c>
      <c r="K465" s="2" t="e">
        <f>Table13458910[[#This Row],[Dev]]/Table13458910[[#This Row],[Mean]]*100</f>
        <v>#DIV/0!</v>
      </c>
      <c r="L465" s="2">
        <f>Table13458910[[#This Row],[Estimated costs 1]]-Table13458910[[#This Row],[Actual cost]]</f>
        <v>0</v>
      </c>
      <c r="M465" s="2" t="e">
        <f>Table13458910[[#This Row],[Diff 1]]/Table13458910[[#This Row],[Actual cost]]*100</f>
        <v>#DIV/0!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</row>
    <row r="466" spans="1:33" hidden="1" x14ac:dyDescent="0.3">
      <c r="A466" t="s">
        <v>486</v>
      </c>
      <c r="B466">
        <v>464</v>
      </c>
      <c r="C466" t="str">
        <f>LEFT(Table13458910[[#This Row],[Contingency id]])</f>
        <v>B</v>
      </c>
      <c r="D466">
        <v>0</v>
      </c>
      <c r="E466" s="1">
        <v>1</v>
      </c>
      <c r="F466">
        <v>20</v>
      </c>
      <c r="G466">
        <v>20</v>
      </c>
      <c r="H466" s="1">
        <v>0</v>
      </c>
      <c r="I466" s="2">
        <f>AVERAGE(Table13458910[[#This Row],[Estimated costs 1]:[Estimated costs 20]])</f>
        <v>0</v>
      </c>
      <c r="J466" s="2">
        <f>_xlfn.STDEV.P(Table13458910[[#This Row],[Estimated costs 1]:[Estimated costs 20]])</f>
        <v>0</v>
      </c>
      <c r="K466" s="2" t="e">
        <f>Table13458910[[#This Row],[Dev]]/Table13458910[[#This Row],[Mean]]*100</f>
        <v>#DIV/0!</v>
      </c>
      <c r="L466" s="2">
        <f>Table13458910[[#This Row],[Estimated costs 1]]-Table13458910[[#This Row],[Actual cost]]</f>
        <v>0</v>
      </c>
      <c r="M466" s="2" t="e">
        <f>Table13458910[[#This Row],[Diff 1]]/Table13458910[[#This Row],[Actual cost]]*100</f>
        <v>#DIV/0!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</row>
    <row r="467" spans="1:33" hidden="1" x14ac:dyDescent="0.3">
      <c r="A467" t="s">
        <v>487</v>
      </c>
      <c r="B467">
        <v>465</v>
      </c>
      <c r="C467" t="str">
        <f>LEFT(Table13458910[[#This Row],[Contingency id]])</f>
        <v>B</v>
      </c>
      <c r="D467">
        <v>0</v>
      </c>
      <c r="E467" s="1">
        <v>1</v>
      </c>
      <c r="F467">
        <v>20</v>
      </c>
      <c r="G467">
        <v>20</v>
      </c>
      <c r="H467" s="1">
        <v>0</v>
      </c>
      <c r="I467" s="2">
        <f>AVERAGE(Table13458910[[#This Row],[Estimated costs 1]:[Estimated costs 20]])</f>
        <v>0</v>
      </c>
      <c r="J467" s="2">
        <f>_xlfn.STDEV.P(Table13458910[[#This Row],[Estimated costs 1]:[Estimated costs 20]])</f>
        <v>0</v>
      </c>
      <c r="K467" s="2" t="e">
        <f>Table13458910[[#This Row],[Dev]]/Table13458910[[#This Row],[Mean]]*100</f>
        <v>#DIV/0!</v>
      </c>
      <c r="L467" s="2">
        <f>Table13458910[[#This Row],[Estimated costs 1]]-Table13458910[[#This Row],[Actual cost]]</f>
        <v>0</v>
      </c>
      <c r="M467" s="2" t="e">
        <f>Table13458910[[#This Row],[Diff 1]]/Table13458910[[#This Row],[Actual cost]]*100</f>
        <v>#DIV/0!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</row>
    <row r="468" spans="1:33" hidden="1" x14ac:dyDescent="0.3">
      <c r="A468" t="s">
        <v>488</v>
      </c>
      <c r="B468">
        <v>466</v>
      </c>
      <c r="C468" t="str">
        <f>LEFT(Table13458910[[#This Row],[Contingency id]])</f>
        <v>B</v>
      </c>
      <c r="D468">
        <v>0</v>
      </c>
      <c r="E468" s="1">
        <v>1</v>
      </c>
      <c r="F468">
        <v>20</v>
      </c>
      <c r="G468">
        <v>20</v>
      </c>
      <c r="H468" s="1">
        <v>0</v>
      </c>
      <c r="I468" s="2">
        <f>AVERAGE(Table13458910[[#This Row],[Estimated costs 1]:[Estimated costs 20]])</f>
        <v>0</v>
      </c>
      <c r="J468" s="2">
        <f>_xlfn.STDEV.P(Table13458910[[#This Row],[Estimated costs 1]:[Estimated costs 20]])</f>
        <v>0</v>
      </c>
      <c r="K468" s="2" t="e">
        <f>Table13458910[[#This Row],[Dev]]/Table13458910[[#This Row],[Mean]]*100</f>
        <v>#DIV/0!</v>
      </c>
      <c r="L468" s="2">
        <f>Table13458910[[#This Row],[Estimated costs 1]]-Table13458910[[#This Row],[Actual cost]]</f>
        <v>0</v>
      </c>
      <c r="M468" s="2" t="e">
        <f>Table13458910[[#This Row],[Diff 1]]/Table13458910[[#This Row],[Actual cost]]*100</f>
        <v>#DIV/0!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</row>
    <row r="469" spans="1:33" hidden="1" x14ac:dyDescent="0.3">
      <c r="A469" t="s">
        <v>489</v>
      </c>
      <c r="B469">
        <v>467</v>
      </c>
      <c r="C469" t="str">
        <f>LEFT(Table13458910[[#This Row],[Contingency id]])</f>
        <v>B</v>
      </c>
      <c r="D469">
        <v>0</v>
      </c>
      <c r="E469" s="1">
        <v>1</v>
      </c>
      <c r="F469">
        <v>20</v>
      </c>
      <c r="G469">
        <v>20</v>
      </c>
      <c r="H469" s="1">
        <v>0</v>
      </c>
      <c r="I469" s="2">
        <f>AVERAGE(Table13458910[[#This Row],[Estimated costs 1]:[Estimated costs 20]])</f>
        <v>0</v>
      </c>
      <c r="J469" s="2">
        <f>_xlfn.STDEV.P(Table13458910[[#This Row],[Estimated costs 1]:[Estimated costs 20]])</f>
        <v>0</v>
      </c>
      <c r="K469" s="2" t="e">
        <f>Table13458910[[#This Row],[Dev]]/Table13458910[[#This Row],[Mean]]*100</f>
        <v>#DIV/0!</v>
      </c>
      <c r="L469" s="2">
        <f>Table13458910[[#This Row],[Estimated costs 1]]-Table13458910[[#This Row],[Actual cost]]</f>
        <v>0</v>
      </c>
      <c r="M469" s="2" t="e">
        <f>Table13458910[[#This Row],[Diff 1]]/Table13458910[[#This Row],[Actual cost]]*100</f>
        <v>#DIV/0!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</row>
    <row r="470" spans="1:33" hidden="1" x14ac:dyDescent="0.3">
      <c r="A470" t="s">
        <v>490</v>
      </c>
      <c r="B470">
        <v>468</v>
      </c>
      <c r="C470" t="str">
        <f>LEFT(Table13458910[[#This Row],[Contingency id]])</f>
        <v>B</v>
      </c>
      <c r="D470">
        <v>0</v>
      </c>
      <c r="E470" s="1">
        <v>1</v>
      </c>
      <c r="F470">
        <v>20</v>
      </c>
      <c r="G470">
        <v>20</v>
      </c>
      <c r="H470" s="1">
        <v>0</v>
      </c>
      <c r="I470" s="2">
        <f>AVERAGE(Table13458910[[#This Row],[Estimated costs 1]:[Estimated costs 20]])</f>
        <v>0</v>
      </c>
      <c r="J470" s="2">
        <f>_xlfn.STDEV.P(Table13458910[[#This Row],[Estimated costs 1]:[Estimated costs 20]])</f>
        <v>0</v>
      </c>
      <c r="K470" s="2" t="e">
        <f>Table13458910[[#This Row],[Dev]]/Table13458910[[#This Row],[Mean]]*100</f>
        <v>#DIV/0!</v>
      </c>
      <c r="L470" s="2">
        <f>Table13458910[[#This Row],[Estimated costs 1]]-Table13458910[[#This Row],[Actual cost]]</f>
        <v>0</v>
      </c>
      <c r="M470" s="2" t="e">
        <f>Table13458910[[#This Row],[Diff 1]]/Table13458910[[#This Row],[Actual cost]]*100</f>
        <v>#DIV/0!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</row>
    <row r="471" spans="1:33" hidden="1" x14ac:dyDescent="0.3">
      <c r="A471" t="s">
        <v>491</v>
      </c>
      <c r="B471">
        <v>469</v>
      </c>
      <c r="C471" t="str">
        <f>LEFT(Table13458910[[#This Row],[Contingency id]])</f>
        <v>B</v>
      </c>
      <c r="D471">
        <v>0</v>
      </c>
      <c r="E471" s="1">
        <v>1.0526315789473599</v>
      </c>
      <c r="F471">
        <v>20</v>
      </c>
      <c r="G471">
        <v>19</v>
      </c>
      <c r="H471" s="1">
        <v>0</v>
      </c>
      <c r="I471" s="2">
        <f>AVERAGE(Table13458910[[#This Row],[Estimated costs 1]:[Estimated costs 20]])</f>
        <v>0</v>
      </c>
      <c r="J471" s="2">
        <f>_xlfn.STDEV.P(Table13458910[[#This Row],[Estimated costs 1]:[Estimated costs 20]])</f>
        <v>0</v>
      </c>
      <c r="K471" s="2" t="e">
        <f>Table13458910[[#This Row],[Dev]]/Table13458910[[#This Row],[Mean]]*100</f>
        <v>#DIV/0!</v>
      </c>
      <c r="L471" s="2">
        <f>Table13458910[[#This Row],[Estimated costs 1]]-Table13458910[[#This Row],[Actual cost]]</f>
        <v>0</v>
      </c>
      <c r="M471" s="2" t="e">
        <f>Table13458910[[#This Row],[Diff 1]]/Table13458910[[#This Row],[Actual cost]]*100</f>
        <v>#DIV/0!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</row>
    <row r="472" spans="1:33" hidden="1" x14ac:dyDescent="0.3">
      <c r="A472" t="s">
        <v>492</v>
      </c>
      <c r="B472">
        <v>470</v>
      </c>
      <c r="C472" t="str">
        <f>LEFT(Table13458910[[#This Row],[Contingency id]])</f>
        <v>B</v>
      </c>
      <c r="D472">
        <v>0</v>
      </c>
      <c r="E472" s="1">
        <v>1</v>
      </c>
      <c r="F472">
        <v>20</v>
      </c>
      <c r="G472">
        <v>20</v>
      </c>
      <c r="H472" s="1">
        <v>0</v>
      </c>
      <c r="I472" s="2">
        <f>AVERAGE(Table13458910[[#This Row],[Estimated costs 1]:[Estimated costs 20]])</f>
        <v>0</v>
      </c>
      <c r="J472" s="2">
        <f>_xlfn.STDEV.P(Table13458910[[#This Row],[Estimated costs 1]:[Estimated costs 20]])</f>
        <v>0</v>
      </c>
      <c r="K472" s="2" t="e">
        <f>Table13458910[[#This Row],[Dev]]/Table13458910[[#This Row],[Mean]]*100</f>
        <v>#DIV/0!</v>
      </c>
      <c r="L472" s="2">
        <f>Table13458910[[#This Row],[Estimated costs 1]]-Table13458910[[#This Row],[Actual cost]]</f>
        <v>0</v>
      </c>
      <c r="M472" s="2" t="e">
        <f>Table13458910[[#This Row],[Diff 1]]/Table13458910[[#This Row],[Actual cost]]*100</f>
        <v>#DIV/0!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</row>
    <row r="473" spans="1:33" hidden="1" x14ac:dyDescent="0.3">
      <c r="A473" t="s">
        <v>493</v>
      </c>
      <c r="B473">
        <v>471</v>
      </c>
      <c r="C473" t="str">
        <f>LEFT(Table13458910[[#This Row],[Contingency id]])</f>
        <v>B</v>
      </c>
      <c r="D473">
        <v>0</v>
      </c>
      <c r="E473" s="1">
        <v>1</v>
      </c>
      <c r="F473">
        <v>20</v>
      </c>
      <c r="G473">
        <v>20</v>
      </c>
      <c r="H473" s="1">
        <v>0</v>
      </c>
      <c r="I473" s="2">
        <f>AVERAGE(Table13458910[[#This Row],[Estimated costs 1]:[Estimated costs 20]])</f>
        <v>0</v>
      </c>
      <c r="J473" s="2">
        <f>_xlfn.STDEV.P(Table13458910[[#This Row],[Estimated costs 1]:[Estimated costs 20]])</f>
        <v>0</v>
      </c>
      <c r="K473" s="2" t="e">
        <f>Table13458910[[#This Row],[Dev]]/Table13458910[[#This Row],[Mean]]*100</f>
        <v>#DIV/0!</v>
      </c>
      <c r="L473" s="2">
        <f>Table13458910[[#This Row],[Estimated costs 1]]-Table13458910[[#This Row],[Actual cost]]</f>
        <v>0</v>
      </c>
      <c r="M473" s="2" t="e">
        <f>Table13458910[[#This Row],[Diff 1]]/Table13458910[[#This Row],[Actual cost]]*100</f>
        <v>#DIV/0!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</row>
    <row r="474" spans="1:33" hidden="1" x14ac:dyDescent="0.3">
      <c r="A474" t="s">
        <v>494</v>
      </c>
      <c r="B474">
        <v>472</v>
      </c>
      <c r="C474" t="str">
        <f>LEFT(Table13458910[[#This Row],[Contingency id]])</f>
        <v>B</v>
      </c>
      <c r="D474">
        <v>0</v>
      </c>
      <c r="E474" s="1">
        <v>1</v>
      </c>
      <c r="F474">
        <v>20</v>
      </c>
      <c r="G474">
        <v>20</v>
      </c>
      <c r="H474" s="1">
        <v>0</v>
      </c>
      <c r="I474" s="2">
        <f>AVERAGE(Table13458910[[#This Row],[Estimated costs 1]:[Estimated costs 20]])</f>
        <v>0</v>
      </c>
      <c r="J474" s="2">
        <f>_xlfn.STDEV.P(Table13458910[[#This Row],[Estimated costs 1]:[Estimated costs 20]])</f>
        <v>0</v>
      </c>
      <c r="K474" s="2" t="e">
        <f>Table13458910[[#This Row],[Dev]]/Table13458910[[#This Row],[Mean]]*100</f>
        <v>#DIV/0!</v>
      </c>
      <c r="L474" s="2">
        <f>Table13458910[[#This Row],[Estimated costs 1]]-Table13458910[[#This Row],[Actual cost]]</f>
        <v>0</v>
      </c>
      <c r="M474" s="2" t="e">
        <f>Table13458910[[#This Row],[Diff 1]]/Table13458910[[#This Row],[Actual cost]]*100</f>
        <v>#DIV/0!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</row>
    <row r="475" spans="1:33" hidden="1" x14ac:dyDescent="0.3">
      <c r="A475" t="s">
        <v>495</v>
      </c>
      <c r="B475">
        <v>473</v>
      </c>
      <c r="C475" t="str">
        <f>LEFT(Table13458910[[#This Row],[Contingency id]])</f>
        <v>B</v>
      </c>
      <c r="D475">
        <v>0</v>
      </c>
      <c r="E475" s="1">
        <v>1</v>
      </c>
      <c r="F475">
        <v>20</v>
      </c>
      <c r="G475">
        <v>20</v>
      </c>
      <c r="H475" s="1">
        <v>0</v>
      </c>
      <c r="I475" s="2">
        <f>AVERAGE(Table13458910[[#This Row],[Estimated costs 1]:[Estimated costs 20]])</f>
        <v>0</v>
      </c>
      <c r="J475" s="2">
        <f>_xlfn.STDEV.P(Table13458910[[#This Row],[Estimated costs 1]:[Estimated costs 20]])</f>
        <v>0</v>
      </c>
      <c r="K475" s="2" t="e">
        <f>Table13458910[[#This Row],[Dev]]/Table13458910[[#This Row],[Mean]]*100</f>
        <v>#DIV/0!</v>
      </c>
      <c r="L475" s="2">
        <f>Table13458910[[#This Row],[Estimated costs 1]]-Table13458910[[#This Row],[Actual cost]]</f>
        <v>0</v>
      </c>
      <c r="M475" s="2" t="e">
        <f>Table13458910[[#This Row],[Diff 1]]/Table13458910[[#This Row],[Actual cost]]*100</f>
        <v>#DIV/0!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</row>
    <row r="476" spans="1:33" hidden="1" x14ac:dyDescent="0.3">
      <c r="A476" t="s">
        <v>496</v>
      </c>
      <c r="B476">
        <v>474</v>
      </c>
      <c r="C476" t="str">
        <f>LEFT(Table13458910[[#This Row],[Contingency id]])</f>
        <v>B</v>
      </c>
      <c r="D476">
        <v>0</v>
      </c>
      <c r="E476" s="1">
        <v>1.02158273381294</v>
      </c>
      <c r="F476">
        <v>142</v>
      </c>
      <c r="G476">
        <v>139</v>
      </c>
      <c r="H476" s="1">
        <v>0</v>
      </c>
      <c r="I476" s="2">
        <f>AVERAGE(Table13458910[[#This Row],[Estimated costs 1]:[Estimated costs 20]])</f>
        <v>0</v>
      </c>
      <c r="J476" s="2">
        <f>_xlfn.STDEV.P(Table13458910[[#This Row],[Estimated costs 1]:[Estimated costs 20]])</f>
        <v>0</v>
      </c>
      <c r="K476" s="2" t="e">
        <f>Table13458910[[#This Row],[Dev]]/Table13458910[[#This Row],[Mean]]*100</f>
        <v>#DIV/0!</v>
      </c>
      <c r="L476" s="2">
        <f>Table13458910[[#This Row],[Estimated costs 1]]-Table13458910[[#This Row],[Actual cost]]</f>
        <v>0</v>
      </c>
      <c r="M476" s="2" t="e">
        <f>Table13458910[[#This Row],[Diff 1]]/Table13458910[[#This Row],[Actual cost]]*100</f>
        <v>#DIV/0!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</row>
    <row r="477" spans="1:33" hidden="1" x14ac:dyDescent="0.3">
      <c r="A477" t="s">
        <v>497</v>
      </c>
      <c r="B477">
        <v>475</v>
      </c>
      <c r="C477" t="str">
        <f>LEFT(Table13458910[[#This Row],[Contingency id]])</f>
        <v>B</v>
      </c>
      <c r="D477">
        <v>0</v>
      </c>
      <c r="E477" s="1">
        <v>1.0192307692307601</v>
      </c>
      <c r="F477">
        <v>159</v>
      </c>
      <c r="G477">
        <v>156</v>
      </c>
      <c r="H477" s="1">
        <v>0</v>
      </c>
      <c r="I477" s="2">
        <f>AVERAGE(Table13458910[[#This Row],[Estimated costs 1]:[Estimated costs 20]])</f>
        <v>0</v>
      </c>
      <c r="J477" s="2">
        <f>_xlfn.STDEV.P(Table13458910[[#This Row],[Estimated costs 1]:[Estimated costs 20]])</f>
        <v>0</v>
      </c>
      <c r="K477" s="2" t="e">
        <f>Table13458910[[#This Row],[Dev]]/Table13458910[[#This Row],[Mean]]*100</f>
        <v>#DIV/0!</v>
      </c>
      <c r="L477" s="2">
        <f>Table13458910[[#This Row],[Estimated costs 1]]-Table13458910[[#This Row],[Actual cost]]</f>
        <v>0</v>
      </c>
      <c r="M477" s="2" t="e">
        <f>Table13458910[[#This Row],[Diff 1]]/Table13458910[[#This Row],[Actual cost]]*100</f>
        <v>#DIV/0!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</row>
    <row r="478" spans="1:33" hidden="1" x14ac:dyDescent="0.3">
      <c r="A478" t="s">
        <v>498</v>
      </c>
      <c r="B478">
        <v>476</v>
      </c>
      <c r="C478" t="str">
        <f>LEFT(Table13458910[[#This Row],[Contingency id]])</f>
        <v>B</v>
      </c>
      <c r="D478">
        <v>0</v>
      </c>
      <c r="E478" s="1">
        <v>1.01428571428571</v>
      </c>
      <c r="F478">
        <v>142</v>
      </c>
      <c r="G478">
        <v>140</v>
      </c>
      <c r="H478" s="1">
        <v>0</v>
      </c>
      <c r="I478" s="2">
        <f>AVERAGE(Table13458910[[#This Row],[Estimated costs 1]:[Estimated costs 20]])</f>
        <v>0</v>
      </c>
      <c r="J478" s="2">
        <f>_xlfn.STDEV.P(Table13458910[[#This Row],[Estimated costs 1]:[Estimated costs 20]])</f>
        <v>0</v>
      </c>
      <c r="K478" s="2" t="e">
        <f>Table13458910[[#This Row],[Dev]]/Table13458910[[#This Row],[Mean]]*100</f>
        <v>#DIV/0!</v>
      </c>
      <c r="L478" s="2">
        <f>Table13458910[[#This Row],[Estimated costs 1]]-Table13458910[[#This Row],[Actual cost]]</f>
        <v>0</v>
      </c>
      <c r="M478" s="2" t="e">
        <f>Table13458910[[#This Row],[Diff 1]]/Table13458910[[#This Row],[Actual cost]]*100</f>
        <v>#DIV/0!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</row>
    <row r="479" spans="1:33" hidden="1" x14ac:dyDescent="0.3">
      <c r="A479" t="s">
        <v>499</v>
      </c>
      <c r="B479">
        <v>477</v>
      </c>
      <c r="C479" t="str">
        <f>LEFT(Table13458910[[#This Row],[Contingency id]])</f>
        <v>B</v>
      </c>
      <c r="D479">
        <v>0</v>
      </c>
      <c r="E479" s="1">
        <v>1.0192307692307601</v>
      </c>
      <c r="F479">
        <v>159</v>
      </c>
      <c r="G479">
        <v>156</v>
      </c>
      <c r="H479" s="1">
        <v>0</v>
      </c>
      <c r="I479" s="2">
        <f>AVERAGE(Table13458910[[#This Row],[Estimated costs 1]:[Estimated costs 20]])</f>
        <v>0</v>
      </c>
      <c r="J479" s="2">
        <f>_xlfn.STDEV.P(Table13458910[[#This Row],[Estimated costs 1]:[Estimated costs 20]])</f>
        <v>0</v>
      </c>
      <c r="K479" s="2" t="e">
        <f>Table13458910[[#This Row],[Dev]]/Table13458910[[#This Row],[Mean]]*100</f>
        <v>#DIV/0!</v>
      </c>
      <c r="L479" s="2">
        <f>Table13458910[[#This Row],[Estimated costs 1]]-Table13458910[[#This Row],[Actual cost]]</f>
        <v>0</v>
      </c>
      <c r="M479" s="2" t="e">
        <f>Table13458910[[#This Row],[Diff 1]]/Table13458910[[#This Row],[Actual cost]]*100</f>
        <v>#DIV/0!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</row>
    <row r="480" spans="1:33" hidden="1" x14ac:dyDescent="0.3">
      <c r="A480" t="s">
        <v>500</v>
      </c>
      <c r="B480">
        <v>478</v>
      </c>
      <c r="C480" t="str">
        <f>LEFT(Table13458910[[#This Row],[Contingency id]])</f>
        <v>B</v>
      </c>
      <c r="D480">
        <v>0</v>
      </c>
      <c r="E480" s="1">
        <v>1</v>
      </c>
      <c r="F480">
        <v>159</v>
      </c>
      <c r="G480">
        <v>159</v>
      </c>
      <c r="H480" s="1">
        <v>0</v>
      </c>
      <c r="I480" s="2">
        <f>AVERAGE(Table13458910[[#This Row],[Estimated costs 1]:[Estimated costs 20]])</f>
        <v>0</v>
      </c>
      <c r="J480" s="2">
        <f>_xlfn.STDEV.P(Table13458910[[#This Row],[Estimated costs 1]:[Estimated costs 20]])</f>
        <v>0</v>
      </c>
      <c r="K480" s="2" t="e">
        <f>Table13458910[[#This Row],[Dev]]/Table13458910[[#This Row],[Mean]]*100</f>
        <v>#DIV/0!</v>
      </c>
      <c r="L480" s="2">
        <f>Table13458910[[#This Row],[Estimated costs 1]]-Table13458910[[#This Row],[Actual cost]]</f>
        <v>0</v>
      </c>
      <c r="M480" s="2" t="e">
        <f>Table13458910[[#This Row],[Diff 1]]/Table13458910[[#This Row],[Actual cost]]*100</f>
        <v>#DIV/0!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</row>
    <row r="481" spans="1:33" hidden="1" x14ac:dyDescent="0.3">
      <c r="A481" t="s">
        <v>501</v>
      </c>
      <c r="B481">
        <v>479</v>
      </c>
      <c r="C481" t="str">
        <f>LEFT(Table13458910[[#This Row],[Contingency id]])</f>
        <v>B</v>
      </c>
      <c r="D481">
        <v>0</v>
      </c>
      <c r="E481" s="1">
        <v>1</v>
      </c>
      <c r="F481">
        <v>159</v>
      </c>
      <c r="G481">
        <v>159</v>
      </c>
      <c r="H481" s="1">
        <v>0</v>
      </c>
      <c r="I481" s="2">
        <f>AVERAGE(Table13458910[[#This Row],[Estimated costs 1]:[Estimated costs 20]])</f>
        <v>0</v>
      </c>
      <c r="J481" s="2">
        <f>_xlfn.STDEV.P(Table13458910[[#This Row],[Estimated costs 1]:[Estimated costs 20]])</f>
        <v>0</v>
      </c>
      <c r="K481" s="2" t="e">
        <f>Table13458910[[#This Row],[Dev]]/Table13458910[[#This Row],[Mean]]*100</f>
        <v>#DIV/0!</v>
      </c>
      <c r="L481" s="2">
        <f>Table13458910[[#This Row],[Estimated costs 1]]-Table13458910[[#This Row],[Actual cost]]</f>
        <v>0</v>
      </c>
      <c r="M481" s="2" t="e">
        <f>Table13458910[[#This Row],[Diff 1]]/Table13458910[[#This Row],[Actual cost]]*100</f>
        <v>#DIV/0!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</row>
    <row r="482" spans="1:33" hidden="1" x14ac:dyDescent="0.3">
      <c r="A482" t="s">
        <v>502</v>
      </c>
      <c r="B482">
        <v>480</v>
      </c>
      <c r="C482" t="str">
        <f>LEFT(Table13458910[[#This Row],[Contingency id]])</f>
        <v>B</v>
      </c>
      <c r="D482">
        <v>0</v>
      </c>
      <c r="E482" s="1">
        <v>1</v>
      </c>
      <c r="F482">
        <v>142</v>
      </c>
      <c r="G482">
        <v>142</v>
      </c>
      <c r="H482" s="1">
        <v>0</v>
      </c>
      <c r="I482" s="2">
        <f>AVERAGE(Table13458910[[#This Row],[Estimated costs 1]:[Estimated costs 20]])</f>
        <v>0</v>
      </c>
      <c r="J482" s="2">
        <f>_xlfn.STDEV.P(Table13458910[[#This Row],[Estimated costs 1]:[Estimated costs 20]])</f>
        <v>0</v>
      </c>
      <c r="K482" s="2" t="e">
        <f>Table13458910[[#This Row],[Dev]]/Table13458910[[#This Row],[Mean]]*100</f>
        <v>#DIV/0!</v>
      </c>
      <c r="L482" s="2">
        <f>Table13458910[[#This Row],[Estimated costs 1]]-Table13458910[[#This Row],[Actual cost]]</f>
        <v>0</v>
      </c>
      <c r="M482" s="2" t="e">
        <f>Table13458910[[#This Row],[Diff 1]]/Table13458910[[#This Row],[Actual cost]]*100</f>
        <v>#DIV/0!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</row>
    <row r="483" spans="1:33" hidden="1" x14ac:dyDescent="0.3">
      <c r="A483" t="s">
        <v>503</v>
      </c>
      <c r="B483">
        <v>481</v>
      </c>
      <c r="C483" t="str">
        <f>LEFT(Table13458910[[#This Row],[Contingency id]])</f>
        <v>B</v>
      </c>
      <c r="D483">
        <v>0</v>
      </c>
      <c r="E483" s="1">
        <v>1.00632911392405</v>
      </c>
      <c r="F483">
        <v>159</v>
      </c>
      <c r="G483">
        <v>158</v>
      </c>
      <c r="H483" s="1">
        <v>0</v>
      </c>
      <c r="I483" s="2">
        <f>AVERAGE(Table13458910[[#This Row],[Estimated costs 1]:[Estimated costs 20]])</f>
        <v>0</v>
      </c>
      <c r="J483" s="2">
        <f>_xlfn.STDEV.P(Table13458910[[#This Row],[Estimated costs 1]:[Estimated costs 20]])</f>
        <v>0</v>
      </c>
      <c r="K483" s="2" t="e">
        <f>Table13458910[[#This Row],[Dev]]/Table13458910[[#This Row],[Mean]]*100</f>
        <v>#DIV/0!</v>
      </c>
      <c r="L483" s="2">
        <f>Table13458910[[#This Row],[Estimated costs 1]]-Table13458910[[#This Row],[Actual cost]]</f>
        <v>0</v>
      </c>
      <c r="M483" s="2" t="e">
        <f>Table13458910[[#This Row],[Diff 1]]/Table13458910[[#This Row],[Actual cost]]*100</f>
        <v>#DIV/0!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</row>
    <row r="484" spans="1:33" hidden="1" x14ac:dyDescent="0.3">
      <c r="A484" t="s">
        <v>504</v>
      </c>
      <c r="B484">
        <v>482</v>
      </c>
      <c r="C484" t="str">
        <f>LEFT(Table13458910[[#This Row],[Contingency id]])</f>
        <v>B</v>
      </c>
      <c r="D484">
        <v>0</v>
      </c>
      <c r="E484" s="1">
        <v>1.01449275362318</v>
      </c>
      <c r="F484">
        <v>70</v>
      </c>
      <c r="G484">
        <v>69</v>
      </c>
      <c r="H484" s="1">
        <v>0</v>
      </c>
      <c r="I484" s="2">
        <f>AVERAGE(Table13458910[[#This Row],[Estimated costs 1]:[Estimated costs 20]])</f>
        <v>0</v>
      </c>
      <c r="J484" s="2">
        <f>_xlfn.STDEV.P(Table13458910[[#This Row],[Estimated costs 1]:[Estimated costs 20]])</f>
        <v>0</v>
      </c>
      <c r="K484" s="2" t="e">
        <f>Table13458910[[#This Row],[Dev]]/Table13458910[[#This Row],[Mean]]*100</f>
        <v>#DIV/0!</v>
      </c>
      <c r="L484" s="2">
        <f>Table13458910[[#This Row],[Estimated costs 1]]-Table13458910[[#This Row],[Actual cost]]</f>
        <v>0</v>
      </c>
      <c r="M484" s="2" t="e">
        <f>Table13458910[[#This Row],[Diff 1]]/Table13458910[[#This Row],[Actual cost]]*100</f>
        <v>#DIV/0!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</row>
    <row r="485" spans="1:33" hidden="1" x14ac:dyDescent="0.3">
      <c r="A485" t="s">
        <v>505</v>
      </c>
      <c r="B485">
        <v>483</v>
      </c>
      <c r="C485" t="str">
        <f>LEFT(Table13458910[[#This Row],[Contingency id]])</f>
        <v>B</v>
      </c>
      <c r="D485">
        <v>0</v>
      </c>
      <c r="E485" s="1">
        <v>1.01449275362318</v>
      </c>
      <c r="F485">
        <v>70</v>
      </c>
      <c r="G485">
        <v>69</v>
      </c>
      <c r="H485" s="1">
        <v>0</v>
      </c>
      <c r="I485" s="2">
        <f>AVERAGE(Table13458910[[#This Row],[Estimated costs 1]:[Estimated costs 20]])</f>
        <v>0</v>
      </c>
      <c r="J485" s="2">
        <f>_xlfn.STDEV.P(Table13458910[[#This Row],[Estimated costs 1]:[Estimated costs 20]])</f>
        <v>0</v>
      </c>
      <c r="K485" s="2" t="e">
        <f>Table13458910[[#This Row],[Dev]]/Table13458910[[#This Row],[Mean]]*100</f>
        <v>#DIV/0!</v>
      </c>
      <c r="L485" s="2">
        <f>Table13458910[[#This Row],[Estimated costs 1]]-Table13458910[[#This Row],[Actual cost]]</f>
        <v>0</v>
      </c>
      <c r="M485" s="2" t="e">
        <f>Table13458910[[#This Row],[Diff 1]]/Table13458910[[#This Row],[Actual cost]]*100</f>
        <v>#DIV/0!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</row>
    <row r="486" spans="1:33" hidden="1" x14ac:dyDescent="0.3">
      <c r="A486" t="s">
        <v>506</v>
      </c>
      <c r="B486">
        <v>484</v>
      </c>
      <c r="C486" t="str">
        <f>LEFT(Table13458910[[#This Row],[Contingency id]])</f>
        <v>B</v>
      </c>
      <c r="D486">
        <v>0</v>
      </c>
      <c r="E486" s="1">
        <v>1</v>
      </c>
      <c r="F486">
        <v>84</v>
      </c>
      <c r="G486">
        <v>84</v>
      </c>
      <c r="H486" s="1">
        <v>0</v>
      </c>
      <c r="I486" s="2">
        <f>AVERAGE(Table13458910[[#This Row],[Estimated costs 1]:[Estimated costs 20]])</f>
        <v>0</v>
      </c>
      <c r="J486" s="2">
        <f>_xlfn.STDEV.P(Table13458910[[#This Row],[Estimated costs 1]:[Estimated costs 20]])</f>
        <v>0</v>
      </c>
      <c r="K486" s="2" t="e">
        <f>Table13458910[[#This Row],[Dev]]/Table13458910[[#This Row],[Mean]]*100</f>
        <v>#DIV/0!</v>
      </c>
      <c r="L486" s="2">
        <f>Table13458910[[#This Row],[Estimated costs 1]]-Table13458910[[#This Row],[Actual cost]]</f>
        <v>0</v>
      </c>
      <c r="M486" s="2" t="e">
        <f>Table13458910[[#This Row],[Diff 1]]/Table13458910[[#This Row],[Actual cost]]*100</f>
        <v>#DIV/0!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</row>
    <row r="487" spans="1:33" hidden="1" x14ac:dyDescent="0.3">
      <c r="A487" t="s">
        <v>507</v>
      </c>
      <c r="B487">
        <v>485</v>
      </c>
      <c r="C487" t="str">
        <f>LEFT(Table13458910[[#This Row],[Contingency id]])</f>
        <v>B</v>
      </c>
      <c r="D487">
        <v>0</v>
      </c>
      <c r="E487" s="1">
        <v>1.01449275362318</v>
      </c>
      <c r="F487">
        <v>70</v>
      </c>
      <c r="G487">
        <v>69</v>
      </c>
      <c r="H487" s="1">
        <v>0</v>
      </c>
      <c r="I487" s="2">
        <f>AVERAGE(Table13458910[[#This Row],[Estimated costs 1]:[Estimated costs 20]])</f>
        <v>0</v>
      </c>
      <c r="J487" s="2">
        <f>_xlfn.STDEV.P(Table13458910[[#This Row],[Estimated costs 1]:[Estimated costs 20]])</f>
        <v>0</v>
      </c>
      <c r="K487" s="2" t="e">
        <f>Table13458910[[#This Row],[Dev]]/Table13458910[[#This Row],[Mean]]*100</f>
        <v>#DIV/0!</v>
      </c>
      <c r="L487" s="2">
        <f>Table13458910[[#This Row],[Estimated costs 1]]-Table13458910[[#This Row],[Actual cost]]</f>
        <v>0</v>
      </c>
      <c r="M487" s="2" t="e">
        <f>Table13458910[[#This Row],[Diff 1]]/Table13458910[[#This Row],[Actual cost]]*100</f>
        <v>#DIV/0!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</row>
    <row r="488" spans="1:33" hidden="1" x14ac:dyDescent="0.3">
      <c r="A488" t="s">
        <v>508</v>
      </c>
      <c r="B488">
        <v>486</v>
      </c>
      <c r="C488" t="str">
        <f>LEFT(Table13458910[[#This Row],[Contingency id]])</f>
        <v>B</v>
      </c>
      <c r="D488">
        <v>0</v>
      </c>
      <c r="E488" s="1">
        <v>1</v>
      </c>
      <c r="F488">
        <v>84</v>
      </c>
      <c r="G488">
        <v>84</v>
      </c>
      <c r="H488" s="1">
        <v>0</v>
      </c>
      <c r="I488" s="2">
        <f>AVERAGE(Table13458910[[#This Row],[Estimated costs 1]:[Estimated costs 20]])</f>
        <v>0</v>
      </c>
      <c r="J488" s="2">
        <f>_xlfn.STDEV.P(Table13458910[[#This Row],[Estimated costs 1]:[Estimated costs 20]])</f>
        <v>0</v>
      </c>
      <c r="K488" s="2" t="e">
        <f>Table13458910[[#This Row],[Dev]]/Table13458910[[#This Row],[Mean]]*100</f>
        <v>#DIV/0!</v>
      </c>
      <c r="L488" s="2">
        <f>Table13458910[[#This Row],[Estimated costs 1]]-Table13458910[[#This Row],[Actual cost]]</f>
        <v>0</v>
      </c>
      <c r="M488" s="2" t="e">
        <f>Table13458910[[#This Row],[Diff 1]]/Table13458910[[#This Row],[Actual cost]]*100</f>
        <v>#DIV/0!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</row>
    <row r="489" spans="1:33" hidden="1" x14ac:dyDescent="0.3">
      <c r="A489" t="s">
        <v>509</v>
      </c>
      <c r="B489">
        <v>487</v>
      </c>
      <c r="C489" t="str">
        <f>LEFT(Table13458910[[#This Row],[Contingency id]])</f>
        <v>B</v>
      </c>
      <c r="D489">
        <v>0</v>
      </c>
      <c r="E489" s="1">
        <v>1</v>
      </c>
      <c r="F489">
        <v>70</v>
      </c>
      <c r="G489">
        <v>70</v>
      </c>
      <c r="H489" s="1">
        <v>0</v>
      </c>
      <c r="I489" s="2">
        <f>AVERAGE(Table13458910[[#This Row],[Estimated costs 1]:[Estimated costs 20]])</f>
        <v>0</v>
      </c>
      <c r="J489" s="2">
        <f>_xlfn.STDEV.P(Table13458910[[#This Row],[Estimated costs 1]:[Estimated costs 20]])</f>
        <v>0</v>
      </c>
      <c r="K489" s="2" t="e">
        <f>Table13458910[[#This Row],[Dev]]/Table13458910[[#This Row],[Mean]]*100</f>
        <v>#DIV/0!</v>
      </c>
      <c r="L489" s="2">
        <f>Table13458910[[#This Row],[Estimated costs 1]]-Table13458910[[#This Row],[Actual cost]]</f>
        <v>0</v>
      </c>
      <c r="M489" s="2" t="e">
        <f>Table13458910[[#This Row],[Diff 1]]/Table13458910[[#This Row],[Actual cost]]*100</f>
        <v>#DIV/0!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</row>
    <row r="490" spans="1:33" hidden="1" x14ac:dyDescent="0.3">
      <c r="A490" t="s">
        <v>510</v>
      </c>
      <c r="B490">
        <v>488</v>
      </c>
      <c r="C490" t="str">
        <f>LEFT(Table13458910[[#This Row],[Contingency id]])</f>
        <v>B</v>
      </c>
      <c r="D490">
        <v>0</v>
      </c>
      <c r="E490" s="1">
        <v>1.01449275362318</v>
      </c>
      <c r="F490">
        <v>70</v>
      </c>
      <c r="G490">
        <v>69</v>
      </c>
      <c r="H490" s="1">
        <v>0</v>
      </c>
      <c r="I490" s="2">
        <f>AVERAGE(Table13458910[[#This Row],[Estimated costs 1]:[Estimated costs 20]])</f>
        <v>0</v>
      </c>
      <c r="J490" s="2">
        <f>_xlfn.STDEV.P(Table13458910[[#This Row],[Estimated costs 1]:[Estimated costs 20]])</f>
        <v>0</v>
      </c>
      <c r="K490" s="2" t="e">
        <f>Table13458910[[#This Row],[Dev]]/Table13458910[[#This Row],[Mean]]*100</f>
        <v>#DIV/0!</v>
      </c>
      <c r="L490" s="2">
        <f>Table13458910[[#This Row],[Estimated costs 1]]-Table13458910[[#This Row],[Actual cost]]</f>
        <v>0</v>
      </c>
      <c r="M490" s="2" t="e">
        <f>Table13458910[[#This Row],[Diff 1]]/Table13458910[[#This Row],[Actual cost]]*100</f>
        <v>#DIV/0!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</row>
    <row r="491" spans="1:33" hidden="1" x14ac:dyDescent="0.3">
      <c r="A491" t="s">
        <v>511</v>
      </c>
      <c r="B491">
        <v>489</v>
      </c>
      <c r="C491" t="str">
        <f>LEFT(Table13458910[[#This Row],[Contingency id]])</f>
        <v>B</v>
      </c>
      <c r="D491">
        <v>0</v>
      </c>
      <c r="E491" s="1">
        <v>1</v>
      </c>
      <c r="F491">
        <v>70</v>
      </c>
      <c r="G491">
        <v>70</v>
      </c>
      <c r="H491" s="1">
        <v>0</v>
      </c>
      <c r="I491" s="2">
        <f>AVERAGE(Table13458910[[#This Row],[Estimated costs 1]:[Estimated costs 20]])</f>
        <v>0</v>
      </c>
      <c r="J491" s="2">
        <f>_xlfn.STDEV.P(Table13458910[[#This Row],[Estimated costs 1]:[Estimated costs 20]])</f>
        <v>0</v>
      </c>
      <c r="K491" s="2" t="e">
        <f>Table13458910[[#This Row],[Dev]]/Table13458910[[#This Row],[Mean]]*100</f>
        <v>#DIV/0!</v>
      </c>
      <c r="L491" s="2">
        <f>Table13458910[[#This Row],[Estimated costs 1]]-Table13458910[[#This Row],[Actual cost]]</f>
        <v>0</v>
      </c>
      <c r="M491" s="2" t="e">
        <f>Table13458910[[#This Row],[Diff 1]]/Table13458910[[#This Row],[Actual cost]]*100</f>
        <v>#DIV/0!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</row>
    <row r="492" spans="1:33" hidden="1" x14ac:dyDescent="0.3">
      <c r="A492" t="s">
        <v>512</v>
      </c>
      <c r="B492">
        <v>490</v>
      </c>
      <c r="C492" t="str">
        <f>LEFT(Table13458910[[#This Row],[Contingency id]])</f>
        <v>B</v>
      </c>
      <c r="D492">
        <v>0</v>
      </c>
      <c r="E492" s="1">
        <v>1</v>
      </c>
      <c r="F492">
        <v>70</v>
      </c>
      <c r="G492">
        <v>70</v>
      </c>
      <c r="H492" s="1">
        <v>0</v>
      </c>
      <c r="I492" s="2">
        <f>AVERAGE(Table13458910[[#This Row],[Estimated costs 1]:[Estimated costs 20]])</f>
        <v>0</v>
      </c>
      <c r="J492" s="2">
        <f>_xlfn.STDEV.P(Table13458910[[#This Row],[Estimated costs 1]:[Estimated costs 20]])</f>
        <v>0</v>
      </c>
      <c r="K492" s="2" t="e">
        <f>Table13458910[[#This Row],[Dev]]/Table13458910[[#This Row],[Mean]]*100</f>
        <v>#DIV/0!</v>
      </c>
      <c r="L492" s="2">
        <f>Table13458910[[#This Row],[Estimated costs 1]]-Table13458910[[#This Row],[Actual cost]]</f>
        <v>0</v>
      </c>
      <c r="M492" s="2" t="e">
        <f>Table13458910[[#This Row],[Diff 1]]/Table13458910[[#This Row],[Actual cost]]*100</f>
        <v>#DIV/0!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</row>
    <row r="493" spans="1:33" hidden="1" x14ac:dyDescent="0.3">
      <c r="A493" t="s">
        <v>513</v>
      </c>
      <c r="B493">
        <v>491</v>
      </c>
      <c r="C493" t="str">
        <f>LEFT(Table13458910[[#This Row],[Contingency id]])</f>
        <v>B</v>
      </c>
      <c r="D493">
        <v>0</v>
      </c>
      <c r="E493" s="1">
        <v>1.01449275362318</v>
      </c>
      <c r="F493">
        <v>70</v>
      </c>
      <c r="G493">
        <v>69</v>
      </c>
      <c r="H493" s="1">
        <v>0</v>
      </c>
      <c r="I493" s="2">
        <f>AVERAGE(Table13458910[[#This Row],[Estimated costs 1]:[Estimated costs 20]])</f>
        <v>0</v>
      </c>
      <c r="J493" s="2">
        <f>_xlfn.STDEV.P(Table13458910[[#This Row],[Estimated costs 1]:[Estimated costs 20]])</f>
        <v>0</v>
      </c>
      <c r="K493" s="2" t="e">
        <f>Table13458910[[#This Row],[Dev]]/Table13458910[[#This Row],[Mean]]*100</f>
        <v>#DIV/0!</v>
      </c>
      <c r="L493" s="2">
        <f>Table13458910[[#This Row],[Estimated costs 1]]-Table13458910[[#This Row],[Actual cost]]</f>
        <v>0</v>
      </c>
      <c r="M493" s="2" t="e">
        <f>Table13458910[[#This Row],[Diff 1]]/Table13458910[[#This Row],[Actual cost]]*100</f>
        <v>#DIV/0!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</row>
    <row r="494" spans="1:33" hidden="1" x14ac:dyDescent="0.3">
      <c r="A494" t="s">
        <v>514</v>
      </c>
      <c r="B494">
        <v>492</v>
      </c>
      <c r="C494" t="str">
        <f>LEFT(Table13458910[[#This Row],[Contingency id]])</f>
        <v>B</v>
      </c>
      <c r="D494">
        <v>0</v>
      </c>
      <c r="E494" s="1">
        <v>1.0243902439024299</v>
      </c>
      <c r="F494">
        <v>84</v>
      </c>
      <c r="G494">
        <v>82</v>
      </c>
      <c r="H494" s="1">
        <v>0</v>
      </c>
      <c r="I494" s="2">
        <f>AVERAGE(Table13458910[[#This Row],[Estimated costs 1]:[Estimated costs 20]])</f>
        <v>0</v>
      </c>
      <c r="J494" s="2">
        <f>_xlfn.STDEV.P(Table13458910[[#This Row],[Estimated costs 1]:[Estimated costs 20]])</f>
        <v>0</v>
      </c>
      <c r="K494" s="2" t="e">
        <f>Table13458910[[#This Row],[Dev]]/Table13458910[[#This Row],[Mean]]*100</f>
        <v>#DIV/0!</v>
      </c>
      <c r="L494" s="2">
        <f>Table13458910[[#This Row],[Estimated costs 1]]-Table13458910[[#This Row],[Actual cost]]</f>
        <v>0</v>
      </c>
      <c r="M494" s="2" t="e">
        <f>Table13458910[[#This Row],[Diff 1]]/Table13458910[[#This Row],[Actual cost]]*100</f>
        <v>#DIV/0!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</row>
    <row r="495" spans="1:33" hidden="1" x14ac:dyDescent="0.3">
      <c r="A495" t="s">
        <v>515</v>
      </c>
      <c r="B495">
        <v>493</v>
      </c>
      <c r="C495" t="str">
        <f>LEFT(Table13458910[[#This Row],[Contingency id]])</f>
        <v>B</v>
      </c>
      <c r="D495">
        <v>0</v>
      </c>
      <c r="E495" s="1">
        <v>1.0243902439024299</v>
      </c>
      <c r="F495">
        <v>84</v>
      </c>
      <c r="G495">
        <v>82</v>
      </c>
      <c r="H495" s="1">
        <v>0</v>
      </c>
      <c r="I495" s="2">
        <f>AVERAGE(Table13458910[[#This Row],[Estimated costs 1]:[Estimated costs 20]])</f>
        <v>0</v>
      </c>
      <c r="J495" s="2">
        <f>_xlfn.STDEV.P(Table13458910[[#This Row],[Estimated costs 1]:[Estimated costs 20]])</f>
        <v>0</v>
      </c>
      <c r="K495" s="2" t="e">
        <f>Table13458910[[#This Row],[Dev]]/Table13458910[[#This Row],[Mean]]*100</f>
        <v>#DIV/0!</v>
      </c>
      <c r="L495" s="2">
        <f>Table13458910[[#This Row],[Estimated costs 1]]-Table13458910[[#This Row],[Actual cost]]</f>
        <v>0</v>
      </c>
      <c r="M495" s="2" t="e">
        <f>Table13458910[[#This Row],[Diff 1]]/Table13458910[[#This Row],[Actual cost]]*100</f>
        <v>#DIV/0!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</row>
    <row r="496" spans="1:33" hidden="1" x14ac:dyDescent="0.3">
      <c r="A496" t="s">
        <v>516</v>
      </c>
      <c r="B496">
        <v>494</v>
      </c>
      <c r="C496" t="str">
        <f>LEFT(Table13458910[[#This Row],[Contingency id]])</f>
        <v>B</v>
      </c>
      <c r="D496">
        <v>0</v>
      </c>
      <c r="E496" s="1">
        <v>1.0093457943925199</v>
      </c>
      <c r="F496">
        <v>108</v>
      </c>
      <c r="G496">
        <v>107</v>
      </c>
      <c r="H496" s="1">
        <v>0</v>
      </c>
      <c r="I496" s="2">
        <f>AVERAGE(Table13458910[[#This Row],[Estimated costs 1]:[Estimated costs 20]])</f>
        <v>0</v>
      </c>
      <c r="J496" s="2">
        <f>_xlfn.STDEV.P(Table13458910[[#This Row],[Estimated costs 1]:[Estimated costs 20]])</f>
        <v>0</v>
      </c>
      <c r="K496" s="2" t="e">
        <f>Table13458910[[#This Row],[Dev]]/Table13458910[[#This Row],[Mean]]*100</f>
        <v>#DIV/0!</v>
      </c>
      <c r="L496" s="2">
        <f>Table13458910[[#This Row],[Estimated costs 1]]-Table13458910[[#This Row],[Actual cost]]</f>
        <v>0</v>
      </c>
      <c r="M496" s="2" t="e">
        <f>Table13458910[[#This Row],[Diff 1]]/Table13458910[[#This Row],[Actual cost]]*100</f>
        <v>#DIV/0!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</row>
    <row r="497" spans="1:33" hidden="1" x14ac:dyDescent="0.3">
      <c r="A497" t="s">
        <v>517</v>
      </c>
      <c r="B497">
        <v>495</v>
      </c>
      <c r="C497" t="str">
        <f>LEFT(Table13458910[[#This Row],[Contingency id]])</f>
        <v>B</v>
      </c>
      <c r="D497">
        <v>0</v>
      </c>
      <c r="E497" s="1">
        <v>1.0093457943925199</v>
      </c>
      <c r="F497">
        <v>108</v>
      </c>
      <c r="G497">
        <v>107</v>
      </c>
      <c r="H497" s="1">
        <v>0</v>
      </c>
      <c r="I497" s="2">
        <f>AVERAGE(Table13458910[[#This Row],[Estimated costs 1]:[Estimated costs 20]])</f>
        <v>0</v>
      </c>
      <c r="J497" s="2">
        <f>_xlfn.STDEV.P(Table13458910[[#This Row],[Estimated costs 1]:[Estimated costs 20]])</f>
        <v>0</v>
      </c>
      <c r="K497" s="2" t="e">
        <f>Table13458910[[#This Row],[Dev]]/Table13458910[[#This Row],[Mean]]*100</f>
        <v>#DIV/0!</v>
      </c>
      <c r="L497" s="2">
        <f>Table13458910[[#This Row],[Estimated costs 1]]-Table13458910[[#This Row],[Actual cost]]</f>
        <v>0</v>
      </c>
      <c r="M497" s="2" t="e">
        <f>Table13458910[[#This Row],[Diff 1]]/Table13458910[[#This Row],[Actual cost]]*100</f>
        <v>#DIV/0!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</row>
    <row r="498" spans="1:33" hidden="1" x14ac:dyDescent="0.3">
      <c r="A498" t="s">
        <v>518</v>
      </c>
      <c r="B498">
        <v>496</v>
      </c>
      <c r="C498" t="str">
        <f>LEFT(Table13458910[[#This Row],[Contingency id]])</f>
        <v>B</v>
      </c>
      <c r="D498">
        <v>0</v>
      </c>
      <c r="E498" s="1">
        <v>1.0093457943925199</v>
      </c>
      <c r="F498">
        <v>108</v>
      </c>
      <c r="G498">
        <v>107</v>
      </c>
      <c r="H498" s="1">
        <v>0</v>
      </c>
      <c r="I498" s="2">
        <f>AVERAGE(Table13458910[[#This Row],[Estimated costs 1]:[Estimated costs 20]])</f>
        <v>0</v>
      </c>
      <c r="J498" s="2">
        <f>_xlfn.STDEV.P(Table13458910[[#This Row],[Estimated costs 1]:[Estimated costs 20]])</f>
        <v>0</v>
      </c>
      <c r="K498" s="2" t="e">
        <f>Table13458910[[#This Row],[Dev]]/Table13458910[[#This Row],[Mean]]*100</f>
        <v>#DIV/0!</v>
      </c>
      <c r="L498" s="2">
        <f>Table13458910[[#This Row],[Estimated costs 1]]-Table13458910[[#This Row],[Actual cost]]</f>
        <v>0</v>
      </c>
      <c r="M498" s="2" t="e">
        <f>Table13458910[[#This Row],[Diff 1]]/Table13458910[[#This Row],[Actual cost]]*100</f>
        <v>#DIV/0!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</row>
    <row r="499" spans="1:33" hidden="1" x14ac:dyDescent="0.3">
      <c r="A499" t="s">
        <v>519</v>
      </c>
      <c r="B499">
        <v>497</v>
      </c>
      <c r="C499" t="str">
        <f>LEFT(Table13458910[[#This Row],[Contingency id]])</f>
        <v>B</v>
      </c>
      <c r="D499">
        <v>0</v>
      </c>
      <c r="E499" s="1">
        <v>1.0093457943925199</v>
      </c>
      <c r="F499">
        <v>108</v>
      </c>
      <c r="G499">
        <v>107</v>
      </c>
      <c r="H499" s="1">
        <v>0</v>
      </c>
      <c r="I499" s="2">
        <f>AVERAGE(Table13458910[[#This Row],[Estimated costs 1]:[Estimated costs 20]])</f>
        <v>0</v>
      </c>
      <c r="J499" s="2">
        <f>_xlfn.STDEV.P(Table13458910[[#This Row],[Estimated costs 1]:[Estimated costs 20]])</f>
        <v>0</v>
      </c>
      <c r="K499" s="2" t="e">
        <f>Table13458910[[#This Row],[Dev]]/Table13458910[[#This Row],[Mean]]*100</f>
        <v>#DIV/0!</v>
      </c>
      <c r="L499" s="2">
        <f>Table13458910[[#This Row],[Estimated costs 1]]-Table13458910[[#This Row],[Actual cost]]</f>
        <v>0</v>
      </c>
      <c r="M499" s="2" t="e">
        <f>Table13458910[[#This Row],[Diff 1]]/Table13458910[[#This Row],[Actual cost]]*100</f>
        <v>#DIV/0!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</row>
    <row r="500" spans="1:33" hidden="1" x14ac:dyDescent="0.3">
      <c r="A500" t="s">
        <v>520</v>
      </c>
      <c r="B500">
        <v>498</v>
      </c>
      <c r="C500" t="str">
        <f>LEFT(Table13458910[[#This Row],[Contingency id]])</f>
        <v>B</v>
      </c>
      <c r="D500">
        <v>0</v>
      </c>
      <c r="E500" s="1">
        <v>1.0166666666666599</v>
      </c>
      <c r="F500">
        <v>122</v>
      </c>
      <c r="G500">
        <v>120</v>
      </c>
      <c r="H500" s="1">
        <v>0</v>
      </c>
      <c r="I500" s="2">
        <f>AVERAGE(Table13458910[[#This Row],[Estimated costs 1]:[Estimated costs 20]])</f>
        <v>0</v>
      </c>
      <c r="J500" s="2">
        <f>_xlfn.STDEV.P(Table13458910[[#This Row],[Estimated costs 1]:[Estimated costs 20]])</f>
        <v>0</v>
      </c>
      <c r="K500" s="2" t="e">
        <f>Table13458910[[#This Row],[Dev]]/Table13458910[[#This Row],[Mean]]*100</f>
        <v>#DIV/0!</v>
      </c>
      <c r="L500" s="2">
        <f>Table13458910[[#This Row],[Estimated costs 1]]-Table13458910[[#This Row],[Actual cost]]</f>
        <v>0</v>
      </c>
      <c r="M500" s="2" t="e">
        <f>Table13458910[[#This Row],[Diff 1]]/Table13458910[[#This Row],[Actual cost]]*100</f>
        <v>#DIV/0!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</row>
    <row r="501" spans="1:33" hidden="1" x14ac:dyDescent="0.3">
      <c r="A501" t="s">
        <v>521</v>
      </c>
      <c r="B501">
        <v>499</v>
      </c>
      <c r="C501" t="str">
        <f>LEFT(Table13458910[[#This Row],[Contingency id]])</f>
        <v>B</v>
      </c>
      <c r="D501">
        <v>0</v>
      </c>
      <c r="E501" s="1">
        <v>1.0093457943925199</v>
      </c>
      <c r="F501">
        <v>108</v>
      </c>
      <c r="G501">
        <v>107</v>
      </c>
      <c r="H501" s="1">
        <v>0</v>
      </c>
      <c r="I501" s="2">
        <f>AVERAGE(Table13458910[[#This Row],[Estimated costs 1]:[Estimated costs 20]])</f>
        <v>0</v>
      </c>
      <c r="J501" s="2">
        <f>_xlfn.STDEV.P(Table13458910[[#This Row],[Estimated costs 1]:[Estimated costs 20]])</f>
        <v>0</v>
      </c>
      <c r="K501" s="2" t="e">
        <f>Table13458910[[#This Row],[Dev]]/Table13458910[[#This Row],[Mean]]*100</f>
        <v>#DIV/0!</v>
      </c>
      <c r="L501" s="2">
        <f>Table13458910[[#This Row],[Estimated costs 1]]-Table13458910[[#This Row],[Actual cost]]</f>
        <v>0</v>
      </c>
      <c r="M501" s="2" t="e">
        <f>Table13458910[[#This Row],[Diff 1]]/Table13458910[[#This Row],[Actual cost]]*100</f>
        <v>#DIV/0!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</row>
    <row r="502" spans="1:33" hidden="1" x14ac:dyDescent="0.3">
      <c r="A502" t="s">
        <v>522</v>
      </c>
      <c r="B502">
        <v>500</v>
      </c>
      <c r="C502" t="str">
        <f>LEFT(Table13458910[[#This Row],[Contingency id]])</f>
        <v>B</v>
      </c>
      <c r="D502">
        <v>0</v>
      </c>
      <c r="E502" s="1">
        <v>1.0093457943925199</v>
      </c>
      <c r="F502">
        <v>108</v>
      </c>
      <c r="G502">
        <v>107</v>
      </c>
      <c r="H502" s="1">
        <v>0</v>
      </c>
      <c r="I502" s="2">
        <f>AVERAGE(Table13458910[[#This Row],[Estimated costs 1]:[Estimated costs 20]])</f>
        <v>0</v>
      </c>
      <c r="J502" s="2">
        <f>_xlfn.STDEV.P(Table13458910[[#This Row],[Estimated costs 1]:[Estimated costs 20]])</f>
        <v>0</v>
      </c>
      <c r="K502" s="2" t="e">
        <f>Table13458910[[#This Row],[Dev]]/Table13458910[[#This Row],[Mean]]*100</f>
        <v>#DIV/0!</v>
      </c>
      <c r="L502" s="2">
        <f>Table13458910[[#This Row],[Estimated costs 1]]-Table13458910[[#This Row],[Actual cost]]</f>
        <v>0</v>
      </c>
      <c r="M502" s="2" t="e">
        <f>Table13458910[[#This Row],[Diff 1]]/Table13458910[[#This Row],[Actual cost]]*100</f>
        <v>#DIV/0!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</row>
    <row r="503" spans="1:33" hidden="1" x14ac:dyDescent="0.3">
      <c r="A503" t="s">
        <v>523</v>
      </c>
      <c r="B503">
        <v>501</v>
      </c>
      <c r="C503" t="str">
        <f>LEFT(Table13458910[[#This Row],[Contingency id]])</f>
        <v>B</v>
      </c>
      <c r="D503">
        <v>0</v>
      </c>
      <c r="E503" s="1">
        <v>1.0188679245283001</v>
      </c>
      <c r="F503">
        <v>108</v>
      </c>
      <c r="G503">
        <v>106</v>
      </c>
      <c r="H503" s="1">
        <v>0</v>
      </c>
      <c r="I503" s="2">
        <f>AVERAGE(Table13458910[[#This Row],[Estimated costs 1]:[Estimated costs 20]])</f>
        <v>0</v>
      </c>
      <c r="J503" s="2">
        <f>_xlfn.STDEV.P(Table13458910[[#This Row],[Estimated costs 1]:[Estimated costs 20]])</f>
        <v>0</v>
      </c>
      <c r="K503" s="2" t="e">
        <f>Table13458910[[#This Row],[Dev]]/Table13458910[[#This Row],[Mean]]*100</f>
        <v>#DIV/0!</v>
      </c>
      <c r="L503" s="2">
        <f>Table13458910[[#This Row],[Estimated costs 1]]-Table13458910[[#This Row],[Actual cost]]</f>
        <v>0</v>
      </c>
      <c r="M503" s="2" t="e">
        <f>Table13458910[[#This Row],[Diff 1]]/Table13458910[[#This Row],[Actual cost]]*100</f>
        <v>#DIV/0!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</row>
    <row r="504" spans="1:33" hidden="1" x14ac:dyDescent="0.3">
      <c r="A504" t="s">
        <v>524</v>
      </c>
      <c r="B504">
        <v>502</v>
      </c>
      <c r="C504" t="str">
        <f>LEFT(Table13458910[[#This Row],[Contingency id]])</f>
        <v>B</v>
      </c>
      <c r="D504">
        <v>0</v>
      </c>
      <c r="E504" s="1">
        <v>1.0093457943925199</v>
      </c>
      <c r="F504">
        <v>108</v>
      </c>
      <c r="G504">
        <v>107</v>
      </c>
      <c r="H504" s="1">
        <v>0</v>
      </c>
      <c r="I504" s="2">
        <f>AVERAGE(Table13458910[[#This Row],[Estimated costs 1]:[Estimated costs 20]])</f>
        <v>0</v>
      </c>
      <c r="J504" s="2">
        <f>_xlfn.STDEV.P(Table13458910[[#This Row],[Estimated costs 1]:[Estimated costs 20]])</f>
        <v>0</v>
      </c>
      <c r="K504" s="2" t="e">
        <f>Table13458910[[#This Row],[Dev]]/Table13458910[[#This Row],[Mean]]*100</f>
        <v>#DIV/0!</v>
      </c>
      <c r="L504" s="2">
        <f>Table13458910[[#This Row],[Estimated costs 1]]-Table13458910[[#This Row],[Actual cost]]</f>
        <v>0</v>
      </c>
      <c r="M504" s="2" t="e">
        <f>Table13458910[[#This Row],[Diff 1]]/Table13458910[[#This Row],[Actual cost]]*100</f>
        <v>#DIV/0!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</row>
    <row r="505" spans="1:33" hidden="1" x14ac:dyDescent="0.3">
      <c r="A505" t="s">
        <v>525</v>
      </c>
      <c r="B505">
        <v>503</v>
      </c>
      <c r="C505" t="str">
        <f>LEFT(Table13458910[[#This Row],[Contingency id]])</f>
        <v>B</v>
      </c>
      <c r="D505">
        <v>0</v>
      </c>
      <c r="E505" s="1">
        <v>1.02857142857142</v>
      </c>
      <c r="F505">
        <v>108</v>
      </c>
      <c r="G505">
        <v>105</v>
      </c>
      <c r="H505" s="1">
        <v>0</v>
      </c>
      <c r="I505" s="2">
        <f>AVERAGE(Table13458910[[#This Row],[Estimated costs 1]:[Estimated costs 20]])</f>
        <v>0</v>
      </c>
      <c r="J505" s="2">
        <f>_xlfn.STDEV.P(Table13458910[[#This Row],[Estimated costs 1]:[Estimated costs 20]])</f>
        <v>0</v>
      </c>
      <c r="K505" s="2" t="e">
        <f>Table13458910[[#This Row],[Dev]]/Table13458910[[#This Row],[Mean]]*100</f>
        <v>#DIV/0!</v>
      </c>
      <c r="L505" s="2">
        <f>Table13458910[[#This Row],[Estimated costs 1]]-Table13458910[[#This Row],[Actual cost]]</f>
        <v>0</v>
      </c>
      <c r="M505" s="2" t="e">
        <f>Table13458910[[#This Row],[Diff 1]]/Table13458910[[#This Row],[Actual cost]]*100</f>
        <v>#DIV/0!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</row>
    <row r="506" spans="1:33" hidden="1" x14ac:dyDescent="0.3">
      <c r="A506" t="s">
        <v>526</v>
      </c>
      <c r="B506">
        <v>504</v>
      </c>
      <c r="C506" t="str">
        <f>LEFT(Table13458910[[#This Row],[Contingency id]])</f>
        <v>B</v>
      </c>
      <c r="D506">
        <v>0</v>
      </c>
      <c r="E506" s="1">
        <v>1</v>
      </c>
      <c r="F506">
        <v>108</v>
      </c>
      <c r="G506">
        <v>108</v>
      </c>
      <c r="H506" s="1">
        <v>0</v>
      </c>
      <c r="I506" s="2">
        <f>AVERAGE(Table13458910[[#This Row],[Estimated costs 1]:[Estimated costs 20]])</f>
        <v>0</v>
      </c>
      <c r="J506" s="2">
        <f>_xlfn.STDEV.P(Table13458910[[#This Row],[Estimated costs 1]:[Estimated costs 20]])</f>
        <v>0</v>
      </c>
      <c r="K506" s="2" t="e">
        <f>Table13458910[[#This Row],[Dev]]/Table13458910[[#This Row],[Mean]]*100</f>
        <v>#DIV/0!</v>
      </c>
      <c r="L506" s="2">
        <f>Table13458910[[#This Row],[Estimated costs 1]]-Table13458910[[#This Row],[Actual cost]]</f>
        <v>0</v>
      </c>
      <c r="M506" s="2" t="e">
        <f>Table13458910[[#This Row],[Diff 1]]/Table13458910[[#This Row],[Actual cost]]*100</f>
        <v>#DIV/0!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</row>
    <row r="507" spans="1:33" hidden="1" x14ac:dyDescent="0.3">
      <c r="A507" t="s">
        <v>527</v>
      </c>
      <c r="B507">
        <v>505</v>
      </c>
      <c r="C507" t="str">
        <f>LEFT(Table13458910[[#This Row],[Contingency id]])</f>
        <v>B</v>
      </c>
      <c r="D507">
        <v>0</v>
      </c>
      <c r="E507" s="1">
        <v>1</v>
      </c>
      <c r="F507">
        <v>62</v>
      </c>
      <c r="G507">
        <v>62</v>
      </c>
      <c r="H507" s="1">
        <v>0</v>
      </c>
      <c r="I507" s="2">
        <f>AVERAGE(Table13458910[[#This Row],[Estimated costs 1]:[Estimated costs 20]])</f>
        <v>0</v>
      </c>
      <c r="J507" s="2">
        <f>_xlfn.STDEV.P(Table13458910[[#This Row],[Estimated costs 1]:[Estimated costs 20]])</f>
        <v>0</v>
      </c>
      <c r="K507" s="2" t="e">
        <f>Table13458910[[#This Row],[Dev]]/Table13458910[[#This Row],[Mean]]*100</f>
        <v>#DIV/0!</v>
      </c>
      <c r="L507" s="2">
        <f>Table13458910[[#This Row],[Estimated costs 1]]-Table13458910[[#This Row],[Actual cost]]</f>
        <v>0</v>
      </c>
      <c r="M507" s="2" t="e">
        <f>Table13458910[[#This Row],[Diff 1]]/Table13458910[[#This Row],[Actual cost]]*100</f>
        <v>#DIV/0!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</row>
    <row r="508" spans="1:33" hidden="1" x14ac:dyDescent="0.3">
      <c r="A508" t="s">
        <v>528</v>
      </c>
      <c r="B508">
        <v>506</v>
      </c>
      <c r="C508" t="str">
        <f>LEFT(Table13458910[[#This Row],[Contingency id]])</f>
        <v>B</v>
      </c>
      <c r="D508">
        <v>0</v>
      </c>
      <c r="E508" s="1">
        <v>1</v>
      </c>
      <c r="F508">
        <v>62</v>
      </c>
      <c r="G508">
        <v>62</v>
      </c>
      <c r="H508" s="1">
        <v>0</v>
      </c>
      <c r="I508" s="2">
        <f>AVERAGE(Table13458910[[#This Row],[Estimated costs 1]:[Estimated costs 20]])</f>
        <v>0</v>
      </c>
      <c r="J508" s="2">
        <f>_xlfn.STDEV.P(Table13458910[[#This Row],[Estimated costs 1]:[Estimated costs 20]])</f>
        <v>0</v>
      </c>
      <c r="K508" s="2" t="e">
        <f>Table13458910[[#This Row],[Dev]]/Table13458910[[#This Row],[Mean]]*100</f>
        <v>#DIV/0!</v>
      </c>
      <c r="L508" s="2">
        <f>Table13458910[[#This Row],[Estimated costs 1]]-Table13458910[[#This Row],[Actual cost]]</f>
        <v>0</v>
      </c>
      <c r="M508" s="2" t="e">
        <f>Table13458910[[#This Row],[Diff 1]]/Table13458910[[#This Row],[Actual cost]]*100</f>
        <v>#DIV/0!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</row>
    <row r="509" spans="1:33" hidden="1" x14ac:dyDescent="0.3">
      <c r="A509" t="s">
        <v>529</v>
      </c>
      <c r="B509">
        <v>507</v>
      </c>
      <c r="C509" t="str">
        <f>LEFT(Table13458910[[#This Row],[Contingency id]])</f>
        <v>B</v>
      </c>
      <c r="D509">
        <v>0</v>
      </c>
      <c r="E509" s="1">
        <v>1</v>
      </c>
      <c r="F509">
        <v>62</v>
      </c>
      <c r="G509">
        <v>62</v>
      </c>
      <c r="H509" s="1">
        <v>0</v>
      </c>
      <c r="I509" s="2">
        <f>AVERAGE(Table13458910[[#This Row],[Estimated costs 1]:[Estimated costs 20]])</f>
        <v>0</v>
      </c>
      <c r="J509" s="2">
        <f>_xlfn.STDEV.P(Table13458910[[#This Row],[Estimated costs 1]:[Estimated costs 20]])</f>
        <v>0</v>
      </c>
      <c r="K509" s="2" t="e">
        <f>Table13458910[[#This Row],[Dev]]/Table13458910[[#This Row],[Mean]]*100</f>
        <v>#DIV/0!</v>
      </c>
      <c r="L509" s="2">
        <f>Table13458910[[#This Row],[Estimated costs 1]]-Table13458910[[#This Row],[Actual cost]]</f>
        <v>0</v>
      </c>
      <c r="M509" s="2" t="e">
        <f>Table13458910[[#This Row],[Diff 1]]/Table13458910[[#This Row],[Actual cost]]*100</f>
        <v>#DIV/0!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</row>
    <row r="510" spans="1:33" hidden="1" x14ac:dyDescent="0.3">
      <c r="A510" t="s">
        <v>530</v>
      </c>
      <c r="B510">
        <v>508</v>
      </c>
      <c r="C510" t="str">
        <f>LEFT(Table13458910[[#This Row],[Contingency id]])</f>
        <v>B</v>
      </c>
      <c r="D510">
        <v>0</v>
      </c>
      <c r="E510" s="1">
        <v>1</v>
      </c>
      <c r="F510">
        <v>62</v>
      </c>
      <c r="G510">
        <v>62</v>
      </c>
      <c r="H510" s="1">
        <v>0</v>
      </c>
      <c r="I510" s="2">
        <f>AVERAGE(Table13458910[[#This Row],[Estimated costs 1]:[Estimated costs 20]])</f>
        <v>0</v>
      </c>
      <c r="J510" s="2">
        <f>_xlfn.STDEV.P(Table13458910[[#This Row],[Estimated costs 1]:[Estimated costs 20]])</f>
        <v>0</v>
      </c>
      <c r="K510" s="2" t="e">
        <f>Table13458910[[#This Row],[Dev]]/Table13458910[[#This Row],[Mean]]*100</f>
        <v>#DIV/0!</v>
      </c>
      <c r="L510" s="2">
        <f>Table13458910[[#This Row],[Estimated costs 1]]-Table13458910[[#This Row],[Actual cost]]</f>
        <v>0</v>
      </c>
      <c r="M510" s="2" t="e">
        <f>Table13458910[[#This Row],[Diff 1]]/Table13458910[[#This Row],[Actual cost]]*100</f>
        <v>#DIV/0!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</row>
    <row r="511" spans="1:33" hidden="1" x14ac:dyDescent="0.3">
      <c r="A511" t="s">
        <v>531</v>
      </c>
      <c r="B511">
        <v>509</v>
      </c>
      <c r="C511" t="str">
        <f>LEFT(Table13458910[[#This Row],[Contingency id]])</f>
        <v>B</v>
      </c>
      <c r="D511">
        <v>0</v>
      </c>
      <c r="E511" s="1">
        <v>1.0163934426229499</v>
      </c>
      <c r="F511">
        <v>62</v>
      </c>
      <c r="G511">
        <v>61</v>
      </c>
      <c r="H511" s="1">
        <v>0</v>
      </c>
      <c r="I511" s="2">
        <f>AVERAGE(Table13458910[[#This Row],[Estimated costs 1]:[Estimated costs 20]])</f>
        <v>0</v>
      </c>
      <c r="J511" s="2">
        <f>_xlfn.STDEV.P(Table13458910[[#This Row],[Estimated costs 1]:[Estimated costs 20]])</f>
        <v>0</v>
      </c>
      <c r="K511" s="2" t="e">
        <f>Table13458910[[#This Row],[Dev]]/Table13458910[[#This Row],[Mean]]*100</f>
        <v>#DIV/0!</v>
      </c>
      <c r="L511" s="2">
        <f>Table13458910[[#This Row],[Estimated costs 1]]-Table13458910[[#This Row],[Actual cost]]</f>
        <v>0</v>
      </c>
      <c r="M511" s="2" t="e">
        <f>Table13458910[[#This Row],[Diff 1]]/Table13458910[[#This Row],[Actual cost]]*100</f>
        <v>#DIV/0!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</row>
    <row r="512" spans="1:33" hidden="1" x14ac:dyDescent="0.3">
      <c r="A512" t="s">
        <v>532</v>
      </c>
      <c r="B512">
        <v>510</v>
      </c>
      <c r="C512" t="str">
        <f>LEFT(Table13458910[[#This Row],[Contingency id]])</f>
        <v>B</v>
      </c>
      <c r="D512">
        <v>0</v>
      </c>
      <c r="E512" s="1">
        <v>1.0163934426229499</v>
      </c>
      <c r="F512">
        <v>62</v>
      </c>
      <c r="G512">
        <v>61</v>
      </c>
      <c r="H512" s="1">
        <v>0</v>
      </c>
      <c r="I512" s="2">
        <f>AVERAGE(Table13458910[[#This Row],[Estimated costs 1]:[Estimated costs 20]])</f>
        <v>0</v>
      </c>
      <c r="J512" s="2">
        <f>_xlfn.STDEV.P(Table13458910[[#This Row],[Estimated costs 1]:[Estimated costs 20]])</f>
        <v>0</v>
      </c>
      <c r="K512" s="2" t="e">
        <f>Table13458910[[#This Row],[Dev]]/Table13458910[[#This Row],[Mean]]*100</f>
        <v>#DIV/0!</v>
      </c>
      <c r="L512" s="2">
        <f>Table13458910[[#This Row],[Estimated costs 1]]-Table13458910[[#This Row],[Actual cost]]</f>
        <v>0</v>
      </c>
      <c r="M512" s="2" t="e">
        <f>Table13458910[[#This Row],[Diff 1]]/Table13458910[[#This Row],[Actual cost]]*100</f>
        <v>#DIV/0!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</row>
    <row r="513" spans="1:33" hidden="1" x14ac:dyDescent="0.3">
      <c r="A513" t="s">
        <v>533</v>
      </c>
      <c r="B513">
        <v>511</v>
      </c>
      <c r="C513" t="str">
        <f>LEFT(Table13458910[[#This Row],[Contingency id]])</f>
        <v>B</v>
      </c>
      <c r="D513">
        <v>0</v>
      </c>
      <c r="E513" s="1">
        <v>1.0163934426229499</v>
      </c>
      <c r="F513">
        <v>62</v>
      </c>
      <c r="G513">
        <v>61</v>
      </c>
      <c r="H513" s="1">
        <v>0</v>
      </c>
      <c r="I513" s="2">
        <f>AVERAGE(Table13458910[[#This Row],[Estimated costs 1]:[Estimated costs 20]])</f>
        <v>0</v>
      </c>
      <c r="J513" s="2">
        <f>_xlfn.STDEV.P(Table13458910[[#This Row],[Estimated costs 1]:[Estimated costs 20]])</f>
        <v>0</v>
      </c>
      <c r="K513" s="2" t="e">
        <f>Table13458910[[#This Row],[Dev]]/Table13458910[[#This Row],[Mean]]*100</f>
        <v>#DIV/0!</v>
      </c>
      <c r="L513" s="2">
        <f>Table13458910[[#This Row],[Estimated costs 1]]-Table13458910[[#This Row],[Actual cost]]</f>
        <v>0</v>
      </c>
      <c r="M513" s="2" t="e">
        <f>Table13458910[[#This Row],[Diff 1]]/Table13458910[[#This Row],[Actual cost]]*100</f>
        <v>#DIV/0!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</row>
    <row r="514" spans="1:33" hidden="1" x14ac:dyDescent="0.3">
      <c r="A514" t="s">
        <v>534</v>
      </c>
      <c r="B514">
        <v>512</v>
      </c>
      <c r="C514" t="str">
        <f>LEFT(Table13458910[[#This Row],[Contingency id]])</f>
        <v>B</v>
      </c>
      <c r="D514">
        <v>0</v>
      </c>
      <c r="E514" s="1">
        <v>1</v>
      </c>
      <c r="F514">
        <v>62</v>
      </c>
      <c r="G514">
        <v>62</v>
      </c>
      <c r="H514" s="1">
        <v>0</v>
      </c>
      <c r="I514" s="2">
        <f>AVERAGE(Table13458910[[#This Row],[Estimated costs 1]:[Estimated costs 20]])</f>
        <v>0</v>
      </c>
      <c r="J514" s="2">
        <f>_xlfn.STDEV.P(Table13458910[[#This Row],[Estimated costs 1]:[Estimated costs 20]])</f>
        <v>0</v>
      </c>
      <c r="K514" s="2" t="e">
        <f>Table13458910[[#This Row],[Dev]]/Table13458910[[#This Row],[Mean]]*100</f>
        <v>#DIV/0!</v>
      </c>
      <c r="L514" s="2">
        <f>Table13458910[[#This Row],[Estimated costs 1]]-Table13458910[[#This Row],[Actual cost]]</f>
        <v>0</v>
      </c>
      <c r="M514" s="2" t="e">
        <f>Table13458910[[#This Row],[Diff 1]]/Table13458910[[#This Row],[Actual cost]]*100</f>
        <v>#DIV/0!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</row>
    <row r="515" spans="1:33" hidden="1" x14ac:dyDescent="0.3">
      <c r="A515" t="s">
        <v>535</v>
      </c>
      <c r="B515">
        <v>513</v>
      </c>
      <c r="C515" t="str">
        <f>LEFT(Table13458910[[#This Row],[Contingency id]])</f>
        <v>B</v>
      </c>
      <c r="D515">
        <v>0</v>
      </c>
      <c r="E515" s="1">
        <v>1</v>
      </c>
      <c r="F515">
        <v>62</v>
      </c>
      <c r="G515">
        <v>62</v>
      </c>
      <c r="H515" s="1">
        <v>0</v>
      </c>
      <c r="I515" s="2">
        <f>AVERAGE(Table13458910[[#This Row],[Estimated costs 1]:[Estimated costs 20]])</f>
        <v>0</v>
      </c>
      <c r="J515" s="2">
        <f>_xlfn.STDEV.P(Table13458910[[#This Row],[Estimated costs 1]:[Estimated costs 20]])</f>
        <v>0</v>
      </c>
      <c r="K515" s="2" t="e">
        <f>Table13458910[[#This Row],[Dev]]/Table13458910[[#This Row],[Mean]]*100</f>
        <v>#DIV/0!</v>
      </c>
      <c r="L515" s="2">
        <f>Table13458910[[#This Row],[Estimated costs 1]]-Table13458910[[#This Row],[Actual cost]]</f>
        <v>0</v>
      </c>
      <c r="M515" s="2" t="e">
        <f>Table13458910[[#This Row],[Diff 1]]/Table13458910[[#This Row],[Actual cost]]*100</f>
        <v>#DIV/0!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</row>
    <row r="516" spans="1:33" hidden="1" x14ac:dyDescent="0.3">
      <c r="A516" t="s">
        <v>536</v>
      </c>
      <c r="B516">
        <v>514</v>
      </c>
      <c r="C516" t="str">
        <f>LEFT(Table13458910[[#This Row],[Contingency id]])</f>
        <v>B</v>
      </c>
      <c r="D516">
        <v>0</v>
      </c>
      <c r="E516" s="1">
        <v>1.0163934426229499</v>
      </c>
      <c r="F516">
        <v>62</v>
      </c>
      <c r="G516">
        <v>61</v>
      </c>
      <c r="H516" s="1">
        <v>0</v>
      </c>
      <c r="I516" s="2">
        <f>AVERAGE(Table13458910[[#This Row],[Estimated costs 1]:[Estimated costs 20]])</f>
        <v>0</v>
      </c>
      <c r="J516" s="2">
        <f>_xlfn.STDEV.P(Table13458910[[#This Row],[Estimated costs 1]:[Estimated costs 20]])</f>
        <v>0</v>
      </c>
      <c r="K516" s="2" t="e">
        <f>Table13458910[[#This Row],[Dev]]/Table13458910[[#This Row],[Mean]]*100</f>
        <v>#DIV/0!</v>
      </c>
      <c r="L516" s="2">
        <f>Table13458910[[#This Row],[Estimated costs 1]]-Table13458910[[#This Row],[Actual cost]]</f>
        <v>0</v>
      </c>
      <c r="M516" s="2" t="e">
        <f>Table13458910[[#This Row],[Diff 1]]/Table13458910[[#This Row],[Actual cost]]*100</f>
        <v>#DIV/0!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</row>
    <row r="517" spans="1:33" hidden="1" x14ac:dyDescent="0.3">
      <c r="A517" t="s">
        <v>537</v>
      </c>
      <c r="B517">
        <v>515</v>
      </c>
      <c r="C517" t="str">
        <f>LEFT(Table13458910[[#This Row],[Contingency id]])</f>
        <v>B</v>
      </c>
      <c r="D517">
        <v>0</v>
      </c>
      <c r="E517" s="1">
        <v>1</v>
      </c>
      <c r="F517">
        <v>62</v>
      </c>
      <c r="G517">
        <v>62</v>
      </c>
      <c r="H517" s="1">
        <v>0</v>
      </c>
      <c r="I517" s="2">
        <f>AVERAGE(Table13458910[[#This Row],[Estimated costs 1]:[Estimated costs 20]])</f>
        <v>0</v>
      </c>
      <c r="J517" s="2">
        <f>_xlfn.STDEV.P(Table13458910[[#This Row],[Estimated costs 1]:[Estimated costs 20]])</f>
        <v>0</v>
      </c>
      <c r="K517" s="2" t="e">
        <f>Table13458910[[#This Row],[Dev]]/Table13458910[[#This Row],[Mean]]*100</f>
        <v>#DIV/0!</v>
      </c>
      <c r="L517" s="2">
        <f>Table13458910[[#This Row],[Estimated costs 1]]-Table13458910[[#This Row],[Actual cost]]</f>
        <v>0</v>
      </c>
      <c r="M517" s="2" t="e">
        <f>Table13458910[[#This Row],[Diff 1]]/Table13458910[[#This Row],[Actual cost]]*100</f>
        <v>#DIV/0!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</row>
    <row r="518" spans="1:33" hidden="1" x14ac:dyDescent="0.3">
      <c r="A518" t="s">
        <v>538</v>
      </c>
      <c r="B518">
        <v>516</v>
      </c>
      <c r="C518" t="str">
        <f>LEFT(Table13458910[[#This Row],[Contingency id]])</f>
        <v>B</v>
      </c>
      <c r="D518">
        <v>0</v>
      </c>
      <c r="E518" s="1">
        <v>1.0163934426229499</v>
      </c>
      <c r="F518">
        <v>62</v>
      </c>
      <c r="G518">
        <v>61</v>
      </c>
      <c r="H518" s="1">
        <v>0</v>
      </c>
      <c r="I518" s="2">
        <f>AVERAGE(Table13458910[[#This Row],[Estimated costs 1]:[Estimated costs 20]])</f>
        <v>0</v>
      </c>
      <c r="J518" s="2">
        <f>_xlfn.STDEV.P(Table13458910[[#This Row],[Estimated costs 1]:[Estimated costs 20]])</f>
        <v>0</v>
      </c>
      <c r="K518" s="2" t="e">
        <f>Table13458910[[#This Row],[Dev]]/Table13458910[[#This Row],[Mean]]*100</f>
        <v>#DIV/0!</v>
      </c>
      <c r="L518" s="2">
        <f>Table13458910[[#This Row],[Estimated costs 1]]-Table13458910[[#This Row],[Actual cost]]</f>
        <v>0</v>
      </c>
      <c r="M518" s="2" t="e">
        <f>Table13458910[[#This Row],[Diff 1]]/Table13458910[[#This Row],[Actual cost]]*100</f>
        <v>#DIV/0!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</row>
    <row r="519" spans="1:33" hidden="1" x14ac:dyDescent="0.3">
      <c r="A519" t="s">
        <v>539</v>
      </c>
      <c r="B519">
        <v>517</v>
      </c>
      <c r="C519" t="str">
        <f>LEFT(Table13458910[[#This Row],[Contingency id]])</f>
        <v>B</v>
      </c>
      <c r="D519">
        <v>0</v>
      </c>
      <c r="E519" s="1">
        <v>1.01111111111111</v>
      </c>
      <c r="F519">
        <v>91</v>
      </c>
      <c r="G519">
        <v>90</v>
      </c>
      <c r="H519" s="1">
        <v>0</v>
      </c>
      <c r="I519" s="2">
        <f>AVERAGE(Table13458910[[#This Row],[Estimated costs 1]:[Estimated costs 20]])</f>
        <v>0</v>
      </c>
      <c r="J519" s="2">
        <f>_xlfn.STDEV.P(Table13458910[[#This Row],[Estimated costs 1]:[Estimated costs 20]])</f>
        <v>0</v>
      </c>
      <c r="K519" s="2" t="e">
        <f>Table13458910[[#This Row],[Dev]]/Table13458910[[#This Row],[Mean]]*100</f>
        <v>#DIV/0!</v>
      </c>
      <c r="L519" s="2">
        <f>Table13458910[[#This Row],[Estimated costs 1]]-Table13458910[[#This Row],[Actual cost]]</f>
        <v>0</v>
      </c>
      <c r="M519" s="2" t="e">
        <f>Table13458910[[#This Row],[Diff 1]]/Table13458910[[#This Row],[Actual cost]]*100</f>
        <v>#DIV/0!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</row>
    <row r="520" spans="1:33" hidden="1" x14ac:dyDescent="0.3">
      <c r="A520" t="s">
        <v>540</v>
      </c>
      <c r="B520">
        <v>518</v>
      </c>
      <c r="C520" t="str">
        <f>LEFT(Table13458910[[#This Row],[Contingency id]])</f>
        <v>B</v>
      </c>
      <c r="D520">
        <v>0</v>
      </c>
      <c r="E520" s="1">
        <v>1.03296703296703</v>
      </c>
      <c r="F520">
        <v>94</v>
      </c>
      <c r="G520">
        <v>91</v>
      </c>
      <c r="H520" s="1">
        <v>0</v>
      </c>
      <c r="I520" s="2">
        <f>AVERAGE(Table13458910[[#This Row],[Estimated costs 1]:[Estimated costs 20]])</f>
        <v>0</v>
      </c>
      <c r="J520" s="2">
        <f>_xlfn.STDEV.P(Table13458910[[#This Row],[Estimated costs 1]:[Estimated costs 20]])</f>
        <v>0</v>
      </c>
      <c r="K520" s="2" t="e">
        <f>Table13458910[[#This Row],[Dev]]/Table13458910[[#This Row],[Mean]]*100</f>
        <v>#DIV/0!</v>
      </c>
      <c r="L520" s="2">
        <f>Table13458910[[#This Row],[Estimated costs 1]]-Table13458910[[#This Row],[Actual cost]]</f>
        <v>0</v>
      </c>
      <c r="M520" s="2" t="e">
        <f>Table13458910[[#This Row],[Diff 1]]/Table13458910[[#This Row],[Actual cost]]*100</f>
        <v>#DIV/0!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</row>
    <row r="521" spans="1:33" hidden="1" x14ac:dyDescent="0.3">
      <c r="A521" t="s">
        <v>541</v>
      </c>
      <c r="B521">
        <v>519</v>
      </c>
      <c r="C521" t="str">
        <f>LEFT(Table13458910[[#This Row],[Contingency id]])</f>
        <v>B</v>
      </c>
      <c r="D521">
        <v>0</v>
      </c>
      <c r="E521" s="1">
        <v>1.0107526881720399</v>
      </c>
      <c r="F521">
        <v>94</v>
      </c>
      <c r="G521">
        <v>93</v>
      </c>
      <c r="H521" s="1">
        <v>0</v>
      </c>
      <c r="I521" s="2">
        <f>AVERAGE(Table13458910[[#This Row],[Estimated costs 1]:[Estimated costs 20]])</f>
        <v>0</v>
      </c>
      <c r="J521" s="2">
        <f>_xlfn.STDEV.P(Table13458910[[#This Row],[Estimated costs 1]:[Estimated costs 20]])</f>
        <v>0</v>
      </c>
      <c r="K521" s="2" t="e">
        <f>Table13458910[[#This Row],[Dev]]/Table13458910[[#This Row],[Mean]]*100</f>
        <v>#DIV/0!</v>
      </c>
      <c r="L521" s="2">
        <f>Table13458910[[#This Row],[Estimated costs 1]]-Table13458910[[#This Row],[Actual cost]]</f>
        <v>0</v>
      </c>
      <c r="M521" s="2" t="e">
        <f>Table13458910[[#This Row],[Diff 1]]/Table13458910[[#This Row],[Actual cost]]*100</f>
        <v>#DIV/0!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</row>
    <row r="522" spans="1:33" hidden="1" x14ac:dyDescent="0.3">
      <c r="A522" t="s">
        <v>542</v>
      </c>
      <c r="B522">
        <v>520</v>
      </c>
      <c r="C522" t="str">
        <f>LEFT(Table13458910[[#This Row],[Contingency id]])</f>
        <v>B</v>
      </c>
      <c r="D522">
        <v>0</v>
      </c>
      <c r="E522" s="1">
        <v>1</v>
      </c>
      <c r="F522">
        <v>91</v>
      </c>
      <c r="G522">
        <v>91</v>
      </c>
      <c r="H522" s="1">
        <v>0</v>
      </c>
      <c r="I522" s="2">
        <f>AVERAGE(Table13458910[[#This Row],[Estimated costs 1]:[Estimated costs 20]])</f>
        <v>0</v>
      </c>
      <c r="J522" s="2">
        <f>_xlfn.STDEV.P(Table13458910[[#This Row],[Estimated costs 1]:[Estimated costs 20]])</f>
        <v>0</v>
      </c>
      <c r="K522" s="2" t="e">
        <f>Table13458910[[#This Row],[Dev]]/Table13458910[[#This Row],[Mean]]*100</f>
        <v>#DIV/0!</v>
      </c>
      <c r="L522" s="2">
        <f>Table13458910[[#This Row],[Estimated costs 1]]-Table13458910[[#This Row],[Actual cost]]</f>
        <v>0</v>
      </c>
      <c r="M522" s="2" t="e">
        <f>Table13458910[[#This Row],[Diff 1]]/Table13458910[[#This Row],[Actual cost]]*100</f>
        <v>#DIV/0!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</row>
    <row r="523" spans="1:33" hidden="1" x14ac:dyDescent="0.3">
      <c r="A523" t="s">
        <v>543</v>
      </c>
      <c r="B523">
        <v>521</v>
      </c>
      <c r="C523" t="str">
        <f>LEFT(Table13458910[[#This Row],[Contingency id]])</f>
        <v>B</v>
      </c>
      <c r="D523">
        <v>0</v>
      </c>
      <c r="E523" s="1">
        <v>1.0224719101123501</v>
      </c>
      <c r="F523">
        <v>91</v>
      </c>
      <c r="G523">
        <v>89</v>
      </c>
      <c r="H523" s="1">
        <v>0</v>
      </c>
      <c r="I523" s="2">
        <f>AVERAGE(Table13458910[[#This Row],[Estimated costs 1]:[Estimated costs 20]])</f>
        <v>0</v>
      </c>
      <c r="J523" s="2">
        <f>_xlfn.STDEV.P(Table13458910[[#This Row],[Estimated costs 1]:[Estimated costs 20]])</f>
        <v>0</v>
      </c>
      <c r="K523" s="2" t="e">
        <f>Table13458910[[#This Row],[Dev]]/Table13458910[[#This Row],[Mean]]*100</f>
        <v>#DIV/0!</v>
      </c>
      <c r="L523" s="2">
        <f>Table13458910[[#This Row],[Estimated costs 1]]-Table13458910[[#This Row],[Actual cost]]</f>
        <v>0</v>
      </c>
      <c r="M523" s="2" t="e">
        <f>Table13458910[[#This Row],[Diff 1]]/Table13458910[[#This Row],[Actual cost]]*100</f>
        <v>#DIV/0!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</row>
    <row r="524" spans="1:33" hidden="1" x14ac:dyDescent="0.3">
      <c r="A524" t="s">
        <v>544</v>
      </c>
      <c r="B524">
        <v>522</v>
      </c>
      <c r="C524" t="str">
        <f>LEFT(Table13458910[[#This Row],[Contingency id]])</f>
        <v>B</v>
      </c>
      <c r="D524">
        <v>0</v>
      </c>
      <c r="E524" s="1">
        <v>1.01111111111111</v>
      </c>
      <c r="F524">
        <v>91</v>
      </c>
      <c r="G524">
        <v>90</v>
      </c>
      <c r="H524" s="1">
        <v>0</v>
      </c>
      <c r="I524" s="2">
        <f>AVERAGE(Table13458910[[#This Row],[Estimated costs 1]:[Estimated costs 20]])</f>
        <v>0</v>
      </c>
      <c r="J524" s="2">
        <f>_xlfn.STDEV.P(Table13458910[[#This Row],[Estimated costs 1]:[Estimated costs 20]])</f>
        <v>0</v>
      </c>
      <c r="K524" s="2" t="e">
        <f>Table13458910[[#This Row],[Dev]]/Table13458910[[#This Row],[Mean]]*100</f>
        <v>#DIV/0!</v>
      </c>
      <c r="L524" s="2">
        <f>Table13458910[[#This Row],[Estimated costs 1]]-Table13458910[[#This Row],[Actual cost]]</f>
        <v>0</v>
      </c>
      <c r="M524" s="2" t="e">
        <f>Table13458910[[#This Row],[Diff 1]]/Table13458910[[#This Row],[Actual cost]]*100</f>
        <v>#DIV/0!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</row>
    <row r="525" spans="1:33" hidden="1" x14ac:dyDescent="0.3">
      <c r="A525" t="s">
        <v>545</v>
      </c>
      <c r="B525">
        <v>523</v>
      </c>
      <c r="C525" t="str">
        <f>LEFT(Table13458910[[#This Row],[Contingency id]])</f>
        <v>B</v>
      </c>
      <c r="D525">
        <v>0</v>
      </c>
      <c r="E525" s="1">
        <v>1.01111111111111</v>
      </c>
      <c r="F525">
        <v>91</v>
      </c>
      <c r="G525">
        <v>90</v>
      </c>
      <c r="H525" s="1">
        <v>0</v>
      </c>
      <c r="I525" s="2">
        <f>AVERAGE(Table13458910[[#This Row],[Estimated costs 1]:[Estimated costs 20]])</f>
        <v>0</v>
      </c>
      <c r="J525" s="2">
        <f>_xlfn.STDEV.P(Table13458910[[#This Row],[Estimated costs 1]:[Estimated costs 20]])</f>
        <v>0</v>
      </c>
      <c r="K525" s="2" t="e">
        <f>Table13458910[[#This Row],[Dev]]/Table13458910[[#This Row],[Mean]]*100</f>
        <v>#DIV/0!</v>
      </c>
      <c r="L525" s="2">
        <f>Table13458910[[#This Row],[Estimated costs 1]]-Table13458910[[#This Row],[Actual cost]]</f>
        <v>0</v>
      </c>
      <c r="M525" s="2" t="e">
        <f>Table13458910[[#This Row],[Diff 1]]/Table13458910[[#This Row],[Actual cost]]*100</f>
        <v>#DIV/0!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</row>
    <row r="526" spans="1:33" hidden="1" x14ac:dyDescent="0.3">
      <c r="A526" t="s">
        <v>546</v>
      </c>
      <c r="B526">
        <v>524</v>
      </c>
      <c r="C526" t="str">
        <f>LEFT(Table13458910[[#This Row],[Contingency id]])</f>
        <v>B</v>
      </c>
      <c r="D526">
        <v>0</v>
      </c>
      <c r="E526" s="1">
        <v>1.01111111111111</v>
      </c>
      <c r="F526">
        <v>91</v>
      </c>
      <c r="G526">
        <v>90</v>
      </c>
      <c r="H526" s="1">
        <v>0</v>
      </c>
      <c r="I526" s="2">
        <f>AVERAGE(Table13458910[[#This Row],[Estimated costs 1]:[Estimated costs 20]])</f>
        <v>0</v>
      </c>
      <c r="J526" s="2">
        <f>_xlfn.STDEV.P(Table13458910[[#This Row],[Estimated costs 1]:[Estimated costs 20]])</f>
        <v>0</v>
      </c>
      <c r="K526" s="2" t="e">
        <f>Table13458910[[#This Row],[Dev]]/Table13458910[[#This Row],[Mean]]*100</f>
        <v>#DIV/0!</v>
      </c>
      <c r="L526" s="2">
        <f>Table13458910[[#This Row],[Estimated costs 1]]-Table13458910[[#This Row],[Actual cost]]</f>
        <v>0</v>
      </c>
      <c r="M526" s="2" t="e">
        <f>Table13458910[[#This Row],[Diff 1]]/Table13458910[[#This Row],[Actual cost]]*100</f>
        <v>#DIV/0!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</row>
    <row r="527" spans="1:33" hidden="1" x14ac:dyDescent="0.3">
      <c r="A527" t="s">
        <v>547</v>
      </c>
      <c r="B527">
        <v>525</v>
      </c>
      <c r="C527" t="str">
        <f>LEFT(Table13458910[[#This Row],[Contingency id]])</f>
        <v>B</v>
      </c>
      <c r="D527">
        <v>0</v>
      </c>
      <c r="E527" s="1">
        <v>1</v>
      </c>
      <c r="F527">
        <v>91</v>
      </c>
      <c r="G527">
        <v>91</v>
      </c>
      <c r="H527" s="1">
        <v>0</v>
      </c>
      <c r="I527" s="2">
        <f>AVERAGE(Table13458910[[#This Row],[Estimated costs 1]:[Estimated costs 20]])</f>
        <v>0</v>
      </c>
      <c r="J527" s="2">
        <f>_xlfn.STDEV.P(Table13458910[[#This Row],[Estimated costs 1]:[Estimated costs 20]])</f>
        <v>0</v>
      </c>
      <c r="K527" s="2" t="e">
        <f>Table13458910[[#This Row],[Dev]]/Table13458910[[#This Row],[Mean]]*100</f>
        <v>#DIV/0!</v>
      </c>
      <c r="L527" s="2">
        <f>Table13458910[[#This Row],[Estimated costs 1]]-Table13458910[[#This Row],[Actual cost]]</f>
        <v>0</v>
      </c>
      <c r="M527" s="2" t="e">
        <f>Table13458910[[#This Row],[Diff 1]]/Table13458910[[#This Row],[Actual cost]]*100</f>
        <v>#DIV/0!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</row>
    <row r="528" spans="1:33" x14ac:dyDescent="0.3">
      <c r="A528" t="s">
        <v>548</v>
      </c>
      <c r="B528">
        <v>526</v>
      </c>
      <c r="C528" t="str">
        <f>LEFT(Table13458910[[#This Row],[Contingency id]])</f>
        <v>C</v>
      </c>
      <c r="D528">
        <v>0</v>
      </c>
      <c r="E528" s="1">
        <v>1</v>
      </c>
      <c r="F528">
        <v>65</v>
      </c>
      <c r="G528">
        <v>65</v>
      </c>
      <c r="H528" s="1">
        <v>0</v>
      </c>
      <c r="I528" s="2">
        <f>AVERAGE(Table13458910[[#This Row],[Estimated costs 1]:[Estimated costs 20]])</f>
        <v>0</v>
      </c>
      <c r="J528" s="2">
        <f>_xlfn.STDEV.P(Table13458910[[#This Row],[Estimated costs 1]:[Estimated costs 20]])</f>
        <v>0</v>
      </c>
      <c r="K528" s="2" t="e">
        <f>Table13458910[[#This Row],[Dev]]/Table13458910[[#This Row],[Mean]]*100</f>
        <v>#DIV/0!</v>
      </c>
      <c r="L528" s="2">
        <f>Table13458910[[#This Row],[Estimated costs 1]]-Table13458910[[#This Row],[Actual cost]]</f>
        <v>0</v>
      </c>
      <c r="M528" s="2" t="e">
        <f>Table13458910[[#This Row],[Diff 1]]/Table13458910[[#This Row],[Actual cost]]*100</f>
        <v>#DIV/0!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</row>
    <row r="529" spans="1:33" x14ac:dyDescent="0.3">
      <c r="A529" t="s">
        <v>549</v>
      </c>
      <c r="B529">
        <v>527</v>
      </c>
      <c r="C529" t="str">
        <f>LEFT(Table13458910[[#This Row],[Contingency id]])</f>
        <v>C</v>
      </c>
      <c r="D529">
        <v>0</v>
      </c>
      <c r="E529" s="1">
        <v>1</v>
      </c>
      <c r="F529">
        <v>65</v>
      </c>
      <c r="G529">
        <v>65</v>
      </c>
      <c r="H529" s="1">
        <v>0</v>
      </c>
      <c r="I529" s="2">
        <f>AVERAGE(Table13458910[[#This Row],[Estimated costs 1]:[Estimated costs 20]])</f>
        <v>0</v>
      </c>
      <c r="J529" s="2">
        <f>_xlfn.STDEV.P(Table13458910[[#This Row],[Estimated costs 1]:[Estimated costs 20]])</f>
        <v>0</v>
      </c>
      <c r="K529" s="2" t="e">
        <f>Table13458910[[#This Row],[Dev]]/Table13458910[[#This Row],[Mean]]*100</f>
        <v>#DIV/0!</v>
      </c>
      <c r="L529" s="2">
        <f>Table13458910[[#This Row],[Estimated costs 1]]-Table13458910[[#This Row],[Actual cost]]</f>
        <v>0</v>
      </c>
      <c r="M529" s="2" t="e">
        <f>Table13458910[[#This Row],[Diff 1]]/Table13458910[[#This Row],[Actual cost]]*100</f>
        <v>#DIV/0!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</row>
    <row r="530" spans="1:33" x14ac:dyDescent="0.3">
      <c r="A530" t="s">
        <v>550</v>
      </c>
      <c r="B530">
        <v>528</v>
      </c>
      <c r="C530" t="str">
        <f>LEFT(Table13458910[[#This Row],[Contingency id]])</f>
        <v>C</v>
      </c>
      <c r="D530">
        <v>0</v>
      </c>
      <c r="E530" s="1">
        <v>1</v>
      </c>
      <c r="F530">
        <v>62</v>
      </c>
      <c r="G530">
        <v>62</v>
      </c>
      <c r="H530" s="1">
        <v>0</v>
      </c>
      <c r="I530" s="2">
        <f>AVERAGE(Table13458910[[#This Row],[Estimated costs 1]:[Estimated costs 20]])</f>
        <v>0</v>
      </c>
      <c r="J530" s="2">
        <f>_xlfn.STDEV.P(Table13458910[[#This Row],[Estimated costs 1]:[Estimated costs 20]])</f>
        <v>0</v>
      </c>
      <c r="K530" s="2" t="e">
        <f>Table13458910[[#This Row],[Dev]]/Table13458910[[#This Row],[Mean]]*100</f>
        <v>#DIV/0!</v>
      </c>
      <c r="L530" s="2">
        <f>Table13458910[[#This Row],[Estimated costs 1]]-Table13458910[[#This Row],[Actual cost]]</f>
        <v>0</v>
      </c>
      <c r="M530" s="2" t="e">
        <f>Table13458910[[#This Row],[Diff 1]]/Table13458910[[#This Row],[Actual cost]]*100</f>
        <v>#DIV/0!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</row>
    <row r="531" spans="1:33" x14ac:dyDescent="0.3">
      <c r="A531" t="s">
        <v>551</v>
      </c>
      <c r="B531">
        <v>529</v>
      </c>
      <c r="C531" t="str">
        <f>LEFT(Table13458910[[#This Row],[Contingency id]])</f>
        <v>C</v>
      </c>
      <c r="D531">
        <v>0</v>
      </c>
      <c r="E531" s="1">
        <v>1.0163934426229499</v>
      </c>
      <c r="F531">
        <v>62</v>
      </c>
      <c r="G531">
        <v>61</v>
      </c>
      <c r="H531" s="1">
        <v>0</v>
      </c>
      <c r="I531" s="2">
        <f>AVERAGE(Table13458910[[#This Row],[Estimated costs 1]:[Estimated costs 20]])</f>
        <v>0</v>
      </c>
      <c r="J531" s="2">
        <f>_xlfn.STDEV.P(Table13458910[[#This Row],[Estimated costs 1]:[Estimated costs 20]])</f>
        <v>0</v>
      </c>
      <c r="K531" s="2" t="e">
        <f>Table13458910[[#This Row],[Dev]]/Table13458910[[#This Row],[Mean]]*100</f>
        <v>#DIV/0!</v>
      </c>
      <c r="L531" s="2">
        <f>Table13458910[[#This Row],[Estimated costs 1]]-Table13458910[[#This Row],[Actual cost]]</f>
        <v>0</v>
      </c>
      <c r="M531" s="2" t="e">
        <f>Table13458910[[#This Row],[Diff 1]]/Table13458910[[#This Row],[Actual cost]]*100</f>
        <v>#DIV/0!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</row>
    <row r="532" spans="1:33" x14ac:dyDescent="0.3">
      <c r="A532" t="s">
        <v>552</v>
      </c>
      <c r="B532">
        <v>530</v>
      </c>
      <c r="C532" t="str">
        <f>LEFT(Table13458910[[#This Row],[Contingency id]])</f>
        <v>C</v>
      </c>
      <c r="D532">
        <v>0</v>
      </c>
      <c r="E532" s="1">
        <v>1.01136363636363</v>
      </c>
      <c r="F532">
        <v>89</v>
      </c>
      <c r="G532">
        <v>88</v>
      </c>
      <c r="H532" s="1">
        <v>0</v>
      </c>
      <c r="I532" s="2">
        <f>AVERAGE(Table13458910[[#This Row],[Estimated costs 1]:[Estimated costs 20]])</f>
        <v>0</v>
      </c>
      <c r="J532" s="2">
        <f>_xlfn.STDEV.P(Table13458910[[#This Row],[Estimated costs 1]:[Estimated costs 20]])</f>
        <v>0</v>
      </c>
      <c r="K532" s="2" t="e">
        <f>Table13458910[[#This Row],[Dev]]/Table13458910[[#This Row],[Mean]]*100</f>
        <v>#DIV/0!</v>
      </c>
      <c r="L532" s="2">
        <f>Table13458910[[#This Row],[Estimated costs 1]]-Table13458910[[#This Row],[Actual cost]]</f>
        <v>0</v>
      </c>
      <c r="M532" s="2" t="e">
        <f>Table13458910[[#This Row],[Diff 1]]/Table13458910[[#This Row],[Actual cost]]*100</f>
        <v>#DIV/0!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</row>
    <row r="533" spans="1:33" x14ac:dyDescent="0.3">
      <c r="A533" t="s">
        <v>553</v>
      </c>
      <c r="B533">
        <v>531</v>
      </c>
      <c r="C533" t="str">
        <f>LEFT(Table13458910[[#This Row],[Contingency id]])</f>
        <v>C</v>
      </c>
      <c r="D533">
        <v>0</v>
      </c>
      <c r="E533" s="1">
        <v>1</v>
      </c>
      <c r="F533">
        <v>65</v>
      </c>
      <c r="G533">
        <v>65</v>
      </c>
      <c r="H533" s="1">
        <v>0</v>
      </c>
      <c r="I533" s="2">
        <f>AVERAGE(Table13458910[[#This Row],[Estimated costs 1]:[Estimated costs 20]])</f>
        <v>0</v>
      </c>
      <c r="J533" s="2">
        <f>_xlfn.STDEV.P(Table13458910[[#This Row],[Estimated costs 1]:[Estimated costs 20]])</f>
        <v>0</v>
      </c>
      <c r="K533" s="2" t="e">
        <f>Table13458910[[#This Row],[Dev]]/Table13458910[[#This Row],[Mean]]*100</f>
        <v>#DIV/0!</v>
      </c>
      <c r="L533" s="2">
        <f>Table13458910[[#This Row],[Estimated costs 1]]-Table13458910[[#This Row],[Actual cost]]</f>
        <v>0</v>
      </c>
      <c r="M533" s="2" t="e">
        <f>Table13458910[[#This Row],[Diff 1]]/Table13458910[[#This Row],[Actual cost]]*100</f>
        <v>#DIV/0!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</row>
    <row r="534" spans="1:33" x14ac:dyDescent="0.3">
      <c r="A534" t="s">
        <v>554</v>
      </c>
      <c r="B534">
        <v>532</v>
      </c>
      <c r="C534" t="str">
        <f>LEFT(Table13458910[[#This Row],[Contingency id]])</f>
        <v>C</v>
      </c>
      <c r="D534">
        <v>0</v>
      </c>
      <c r="E534" s="1">
        <v>1.01538461538461</v>
      </c>
      <c r="F534">
        <v>132</v>
      </c>
      <c r="G534">
        <v>130</v>
      </c>
      <c r="H534" s="1">
        <v>0</v>
      </c>
      <c r="I534" s="2">
        <f>AVERAGE(Table13458910[[#This Row],[Estimated costs 1]:[Estimated costs 20]])</f>
        <v>0</v>
      </c>
      <c r="J534" s="2">
        <f>_xlfn.STDEV.P(Table13458910[[#This Row],[Estimated costs 1]:[Estimated costs 20]])</f>
        <v>0</v>
      </c>
      <c r="K534" s="2" t="e">
        <f>Table13458910[[#This Row],[Dev]]/Table13458910[[#This Row],[Mean]]*100</f>
        <v>#DIV/0!</v>
      </c>
      <c r="L534" s="2">
        <f>Table13458910[[#This Row],[Estimated costs 1]]-Table13458910[[#This Row],[Actual cost]]</f>
        <v>0</v>
      </c>
      <c r="M534" s="2" t="e">
        <f>Table13458910[[#This Row],[Diff 1]]/Table13458910[[#This Row],[Actual cost]]*100</f>
        <v>#DIV/0!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</row>
    <row r="535" spans="1:33" x14ac:dyDescent="0.3">
      <c r="A535" t="s">
        <v>555</v>
      </c>
      <c r="B535">
        <v>533</v>
      </c>
      <c r="C535" t="str">
        <f>LEFT(Table13458910[[#This Row],[Contingency id]])</f>
        <v>C</v>
      </c>
      <c r="D535">
        <v>0</v>
      </c>
      <c r="E535" s="1">
        <v>1.0234375</v>
      </c>
      <c r="F535">
        <v>131</v>
      </c>
      <c r="G535">
        <v>128</v>
      </c>
      <c r="H535" s="1">
        <v>0</v>
      </c>
      <c r="I535" s="2">
        <f>AVERAGE(Table13458910[[#This Row],[Estimated costs 1]:[Estimated costs 20]])</f>
        <v>0</v>
      </c>
      <c r="J535" s="2">
        <f>_xlfn.STDEV.P(Table13458910[[#This Row],[Estimated costs 1]:[Estimated costs 20]])</f>
        <v>0</v>
      </c>
      <c r="K535" s="2" t="e">
        <f>Table13458910[[#This Row],[Dev]]/Table13458910[[#This Row],[Mean]]*100</f>
        <v>#DIV/0!</v>
      </c>
      <c r="L535" s="2">
        <f>Table13458910[[#This Row],[Estimated costs 1]]-Table13458910[[#This Row],[Actual cost]]</f>
        <v>0</v>
      </c>
      <c r="M535" s="2" t="e">
        <f>Table13458910[[#This Row],[Diff 1]]/Table13458910[[#This Row],[Actual cost]]*100</f>
        <v>#DIV/0!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</row>
    <row r="536" spans="1:33" x14ac:dyDescent="0.3">
      <c r="A536" t="s">
        <v>556</v>
      </c>
      <c r="B536">
        <v>534</v>
      </c>
      <c r="C536" t="str">
        <f>LEFT(Table13458910[[#This Row],[Contingency id]])</f>
        <v>C</v>
      </c>
      <c r="D536">
        <v>0</v>
      </c>
      <c r="E536" s="1">
        <v>1.0076923076922999</v>
      </c>
      <c r="F536">
        <v>131</v>
      </c>
      <c r="G536">
        <v>130</v>
      </c>
      <c r="H536" s="1">
        <v>0</v>
      </c>
      <c r="I536" s="2">
        <f>AVERAGE(Table13458910[[#This Row],[Estimated costs 1]:[Estimated costs 20]])</f>
        <v>0</v>
      </c>
      <c r="J536" s="2">
        <f>_xlfn.STDEV.P(Table13458910[[#This Row],[Estimated costs 1]:[Estimated costs 20]])</f>
        <v>0</v>
      </c>
      <c r="K536" s="2" t="e">
        <f>Table13458910[[#This Row],[Dev]]/Table13458910[[#This Row],[Mean]]*100</f>
        <v>#DIV/0!</v>
      </c>
      <c r="L536" s="2">
        <f>Table13458910[[#This Row],[Estimated costs 1]]-Table13458910[[#This Row],[Actual cost]]</f>
        <v>0</v>
      </c>
      <c r="M536" s="2" t="e">
        <f>Table13458910[[#This Row],[Diff 1]]/Table13458910[[#This Row],[Actual cost]]*100</f>
        <v>#DIV/0!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</row>
    <row r="537" spans="1:33" x14ac:dyDescent="0.3">
      <c r="A537" t="s">
        <v>557</v>
      </c>
      <c r="B537">
        <v>535</v>
      </c>
      <c r="C537" t="str">
        <f>LEFT(Table13458910[[#This Row],[Contingency id]])</f>
        <v>C</v>
      </c>
      <c r="D537">
        <v>0</v>
      </c>
      <c r="E537" s="1">
        <v>1.0314960629921199</v>
      </c>
      <c r="F537">
        <v>131</v>
      </c>
      <c r="G537">
        <v>127</v>
      </c>
      <c r="H537" s="1">
        <v>0</v>
      </c>
      <c r="I537" s="2">
        <f>AVERAGE(Table13458910[[#This Row],[Estimated costs 1]:[Estimated costs 20]])</f>
        <v>0</v>
      </c>
      <c r="J537" s="2">
        <f>_xlfn.STDEV.P(Table13458910[[#This Row],[Estimated costs 1]:[Estimated costs 20]])</f>
        <v>0</v>
      </c>
      <c r="K537" s="2" t="e">
        <f>Table13458910[[#This Row],[Dev]]/Table13458910[[#This Row],[Mean]]*100</f>
        <v>#DIV/0!</v>
      </c>
      <c r="L537" s="2">
        <f>Table13458910[[#This Row],[Estimated costs 1]]-Table13458910[[#This Row],[Actual cost]]</f>
        <v>0</v>
      </c>
      <c r="M537" s="2" t="e">
        <f>Table13458910[[#This Row],[Diff 1]]/Table13458910[[#This Row],[Actual cost]]*100</f>
        <v>#DIV/0!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</row>
    <row r="538" spans="1:33" x14ac:dyDescent="0.3">
      <c r="A538" t="s">
        <v>558</v>
      </c>
      <c r="B538">
        <v>536</v>
      </c>
      <c r="C538" t="str">
        <f>LEFT(Table13458910[[#This Row],[Contingency id]])</f>
        <v>C</v>
      </c>
      <c r="D538">
        <v>0</v>
      </c>
      <c r="E538" s="1">
        <v>1.0314960629921199</v>
      </c>
      <c r="F538">
        <v>131</v>
      </c>
      <c r="G538">
        <v>127</v>
      </c>
      <c r="H538" s="1">
        <v>0</v>
      </c>
      <c r="I538" s="2">
        <f>AVERAGE(Table13458910[[#This Row],[Estimated costs 1]:[Estimated costs 20]])</f>
        <v>0</v>
      </c>
      <c r="J538" s="2">
        <f>_xlfn.STDEV.P(Table13458910[[#This Row],[Estimated costs 1]:[Estimated costs 20]])</f>
        <v>0</v>
      </c>
      <c r="K538" s="2" t="e">
        <f>Table13458910[[#This Row],[Dev]]/Table13458910[[#This Row],[Mean]]*100</f>
        <v>#DIV/0!</v>
      </c>
      <c r="L538" s="2">
        <f>Table13458910[[#This Row],[Estimated costs 1]]-Table13458910[[#This Row],[Actual cost]]</f>
        <v>0</v>
      </c>
      <c r="M538" s="2" t="e">
        <f>Table13458910[[#This Row],[Diff 1]]/Table13458910[[#This Row],[Actual cost]]*100</f>
        <v>#DIV/0!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</row>
    <row r="539" spans="1:33" x14ac:dyDescent="0.3">
      <c r="A539" t="s">
        <v>559</v>
      </c>
      <c r="B539">
        <v>537</v>
      </c>
      <c r="C539" t="str">
        <f>LEFT(Table13458910[[#This Row],[Contingency id]])</f>
        <v>C</v>
      </c>
      <c r="D539">
        <v>0</v>
      </c>
      <c r="E539" s="1">
        <v>1.0314960629921199</v>
      </c>
      <c r="F539">
        <v>131</v>
      </c>
      <c r="G539">
        <v>127</v>
      </c>
      <c r="H539" s="1">
        <v>0</v>
      </c>
      <c r="I539" s="2">
        <f>AVERAGE(Table13458910[[#This Row],[Estimated costs 1]:[Estimated costs 20]])</f>
        <v>0</v>
      </c>
      <c r="J539" s="2">
        <f>_xlfn.STDEV.P(Table13458910[[#This Row],[Estimated costs 1]:[Estimated costs 20]])</f>
        <v>0</v>
      </c>
      <c r="K539" s="2" t="e">
        <f>Table13458910[[#This Row],[Dev]]/Table13458910[[#This Row],[Mean]]*100</f>
        <v>#DIV/0!</v>
      </c>
      <c r="L539" s="2">
        <f>Table13458910[[#This Row],[Estimated costs 1]]-Table13458910[[#This Row],[Actual cost]]</f>
        <v>0</v>
      </c>
      <c r="M539" s="2" t="e">
        <f>Table13458910[[#This Row],[Diff 1]]/Table13458910[[#This Row],[Actual cost]]*100</f>
        <v>#DIV/0!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</row>
    <row r="540" spans="1:33" x14ac:dyDescent="0.3">
      <c r="A540" t="s">
        <v>560</v>
      </c>
      <c r="B540">
        <v>538</v>
      </c>
      <c r="C540" t="str">
        <f>LEFT(Table13458910[[#This Row],[Contingency id]])</f>
        <v>C</v>
      </c>
      <c r="D540">
        <v>0</v>
      </c>
      <c r="E540" s="1">
        <v>1.0076923076922999</v>
      </c>
      <c r="F540">
        <v>131</v>
      </c>
      <c r="G540">
        <v>130</v>
      </c>
      <c r="H540" s="1">
        <v>0</v>
      </c>
      <c r="I540" s="2">
        <f>AVERAGE(Table13458910[[#This Row],[Estimated costs 1]:[Estimated costs 20]])</f>
        <v>0</v>
      </c>
      <c r="J540" s="2">
        <f>_xlfn.STDEV.P(Table13458910[[#This Row],[Estimated costs 1]:[Estimated costs 20]])</f>
        <v>0</v>
      </c>
      <c r="K540" s="2" t="e">
        <f>Table13458910[[#This Row],[Dev]]/Table13458910[[#This Row],[Mean]]*100</f>
        <v>#DIV/0!</v>
      </c>
      <c r="L540" s="2">
        <f>Table13458910[[#This Row],[Estimated costs 1]]-Table13458910[[#This Row],[Actual cost]]</f>
        <v>0</v>
      </c>
      <c r="M540" s="2" t="e">
        <f>Table13458910[[#This Row],[Diff 1]]/Table13458910[[#This Row],[Actual cost]]*100</f>
        <v>#DIV/0!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</row>
    <row r="541" spans="1:33" x14ac:dyDescent="0.3">
      <c r="A541" t="s">
        <v>561</v>
      </c>
      <c r="B541">
        <v>539</v>
      </c>
      <c r="C541" t="str">
        <f>LEFT(Table13458910[[#This Row],[Contingency id]])</f>
        <v>C</v>
      </c>
      <c r="D541">
        <v>0</v>
      </c>
      <c r="E541" s="1">
        <v>1.01680672268907</v>
      </c>
      <c r="F541">
        <v>121</v>
      </c>
      <c r="G541">
        <v>119</v>
      </c>
      <c r="H541" s="1">
        <v>0</v>
      </c>
      <c r="I541" s="2">
        <f>AVERAGE(Table13458910[[#This Row],[Estimated costs 1]:[Estimated costs 20]])</f>
        <v>0</v>
      </c>
      <c r="J541" s="2">
        <f>_xlfn.STDEV.P(Table13458910[[#This Row],[Estimated costs 1]:[Estimated costs 20]])</f>
        <v>0</v>
      </c>
      <c r="K541" s="2" t="e">
        <f>Table13458910[[#This Row],[Dev]]/Table13458910[[#This Row],[Mean]]*100</f>
        <v>#DIV/0!</v>
      </c>
      <c r="L541" s="2">
        <f>Table13458910[[#This Row],[Estimated costs 1]]-Table13458910[[#This Row],[Actual cost]]</f>
        <v>0</v>
      </c>
      <c r="M541" s="2" t="e">
        <f>Table13458910[[#This Row],[Diff 1]]/Table13458910[[#This Row],[Actual cost]]*100</f>
        <v>#DIV/0!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</row>
    <row r="542" spans="1:33" x14ac:dyDescent="0.3">
      <c r="A542" t="s">
        <v>562</v>
      </c>
      <c r="B542">
        <v>540</v>
      </c>
      <c r="C542" t="str">
        <f>LEFT(Table13458910[[#This Row],[Contingency id]])</f>
        <v>C</v>
      </c>
      <c r="D542">
        <v>0</v>
      </c>
      <c r="E542" s="1">
        <v>1.01680672268907</v>
      </c>
      <c r="F542">
        <v>121</v>
      </c>
      <c r="G542">
        <v>119</v>
      </c>
      <c r="H542" s="1">
        <v>0</v>
      </c>
      <c r="I542" s="2">
        <f>AVERAGE(Table13458910[[#This Row],[Estimated costs 1]:[Estimated costs 20]])</f>
        <v>0</v>
      </c>
      <c r="J542" s="2">
        <f>_xlfn.STDEV.P(Table13458910[[#This Row],[Estimated costs 1]:[Estimated costs 20]])</f>
        <v>0</v>
      </c>
      <c r="K542" s="2" t="e">
        <f>Table13458910[[#This Row],[Dev]]/Table13458910[[#This Row],[Mean]]*100</f>
        <v>#DIV/0!</v>
      </c>
      <c r="L542" s="2">
        <f>Table13458910[[#This Row],[Estimated costs 1]]-Table13458910[[#This Row],[Actual cost]]</f>
        <v>0</v>
      </c>
      <c r="M542" s="2" t="e">
        <f>Table13458910[[#This Row],[Diff 1]]/Table13458910[[#This Row],[Actual cost]]*100</f>
        <v>#DIV/0!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</row>
    <row r="543" spans="1:33" x14ac:dyDescent="0.3">
      <c r="A543" t="s">
        <v>563</v>
      </c>
      <c r="B543">
        <v>541</v>
      </c>
      <c r="C543" t="str">
        <f>LEFT(Table13458910[[#This Row],[Contingency id]])</f>
        <v>C</v>
      </c>
      <c r="D543">
        <v>0</v>
      </c>
      <c r="E543" s="1">
        <v>1.0254237288135499</v>
      </c>
      <c r="F543">
        <v>121</v>
      </c>
      <c r="G543">
        <v>118</v>
      </c>
      <c r="H543" s="1">
        <v>0</v>
      </c>
      <c r="I543" s="2">
        <f>AVERAGE(Table13458910[[#This Row],[Estimated costs 1]:[Estimated costs 20]])</f>
        <v>0</v>
      </c>
      <c r="J543" s="2">
        <f>_xlfn.STDEV.P(Table13458910[[#This Row],[Estimated costs 1]:[Estimated costs 20]])</f>
        <v>0</v>
      </c>
      <c r="K543" s="2" t="e">
        <f>Table13458910[[#This Row],[Dev]]/Table13458910[[#This Row],[Mean]]*100</f>
        <v>#DIV/0!</v>
      </c>
      <c r="L543" s="2">
        <f>Table13458910[[#This Row],[Estimated costs 1]]-Table13458910[[#This Row],[Actual cost]]</f>
        <v>0</v>
      </c>
      <c r="M543" s="2" t="e">
        <f>Table13458910[[#This Row],[Diff 1]]/Table13458910[[#This Row],[Actual cost]]*100</f>
        <v>#DIV/0!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</row>
    <row r="544" spans="1:33" x14ac:dyDescent="0.3">
      <c r="A544" t="s">
        <v>564</v>
      </c>
      <c r="B544">
        <v>542</v>
      </c>
      <c r="C544" t="str">
        <f>LEFT(Table13458910[[#This Row],[Contingency id]])</f>
        <v>C</v>
      </c>
      <c r="D544">
        <v>0</v>
      </c>
      <c r="E544" s="1">
        <v>1.02521008403361</v>
      </c>
      <c r="F544">
        <v>122</v>
      </c>
      <c r="G544">
        <v>119</v>
      </c>
      <c r="H544" s="1">
        <v>0</v>
      </c>
      <c r="I544" s="2">
        <f>AVERAGE(Table13458910[[#This Row],[Estimated costs 1]:[Estimated costs 20]])</f>
        <v>0</v>
      </c>
      <c r="J544" s="2">
        <f>_xlfn.STDEV.P(Table13458910[[#This Row],[Estimated costs 1]:[Estimated costs 20]])</f>
        <v>0</v>
      </c>
      <c r="K544" s="2" t="e">
        <f>Table13458910[[#This Row],[Dev]]/Table13458910[[#This Row],[Mean]]*100</f>
        <v>#DIV/0!</v>
      </c>
      <c r="L544" s="2">
        <f>Table13458910[[#This Row],[Estimated costs 1]]-Table13458910[[#This Row],[Actual cost]]</f>
        <v>0</v>
      </c>
      <c r="M544" s="2" t="e">
        <f>Table13458910[[#This Row],[Diff 1]]/Table13458910[[#This Row],[Actual cost]]*100</f>
        <v>#DIV/0!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</row>
    <row r="545" spans="1:33" x14ac:dyDescent="0.3">
      <c r="A545" t="s">
        <v>565</v>
      </c>
      <c r="B545">
        <v>543</v>
      </c>
      <c r="C545" t="str">
        <f>LEFT(Table13458910[[#This Row],[Contingency id]])</f>
        <v>C</v>
      </c>
      <c r="D545">
        <v>0</v>
      </c>
      <c r="E545" s="1">
        <v>1</v>
      </c>
      <c r="F545">
        <v>122</v>
      </c>
      <c r="G545">
        <v>122</v>
      </c>
      <c r="H545" s="1">
        <v>0</v>
      </c>
      <c r="I545" s="2">
        <f>AVERAGE(Table13458910[[#This Row],[Estimated costs 1]:[Estimated costs 20]])</f>
        <v>0</v>
      </c>
      <c r="J545" s="2">
        <f>_xlfn.STDEV.P(Table13458910[[#This Row],[Estimated costs 1]:[Estimated costs 20]])</f>
        <v>0</v>
      </c>
      <c r="K545" s="2" t="e">
        <f>Table13458910[[#This Row],[Dev]]/Table13458910[[#This Row],[Mean]]*100</f>
        <v>#DIV/0!</v>
      </c>
      <c r="L545" s="2">
        <f>Table13458910[[#This Row],[Estimated costs 1]]-Table13458910[[#This Row],[Actual cost]]</f>
        <v>0</v>
      </c>
      <c r="M545" s="2" t="e">
        <f>Table13458910[[#This Row],[Diff 1]]/Table13458910[[#This Row],[Actual cost]]*100</f>
        <v>#DIV/0!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</row>
    <row r="546" spans="1:33" x14ac:dyDescent="0.3">
      <c r="A546" t="s">
        <v>566</v>
      </c>
      <c r="B546">
        <v>544</v>
      </c>
      <c r="C546" t="str">
        <f>LEFT(Table13458910[[#This Row],[Contingency id]])</f>
        <v>C</v>
      </c>
      <c r="D546">
        <v>0</v>
      </c>
      <c r="E546" s="1">
        <v>1</v>
      </c>
      <c r="F546">
        <v>52</v>
      </c>
      <c r="G546">
        <v>52</v>
      </c>
      <c r="H546" s="1">
        <v>0</v>
      </c>
      <c r="I546" s="2">
        <f>AVERAGE(Table13458910[[#This Row],[Estimated costs 1]:[Estimated costs 20]])</f>
        <v>0</v>
      </c>
      <c r="J546" s="2">
        <f>_xlfn.STDEV.P(Table13458910[[#This Row],[Estimated costs 1]:[Estimated costs 20]])</f>
        <v>0</v>
      </c>
      <c r="K546" s="2" t="e">
        <f>Table13458910[[#This Row],[Dev]]/Table13458910[[#This Row],[Mean]]*100</f>
        <v>#DIV/0!</v>
      </c>
      <c r="L546" s="2">
        <f>Table13458910[[#This Row],[Estimated costs 1]]-Table13458910[[#This Row],[Actual cost]]</f>
        <v>0</v>
      </c>
      <c r="M546" s="2" t="e">
        <f>Table13458910[[#This Row],[Diff 1]]/Table13458910[[#This Row],[Actual cost]]*100</f>
        <v>#DIV/0!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</row>
    <row r="547" spans="1:33" x14ac:dyDescent="0.3">
      <c r="A547" t="s">
        <v>567</v>
      </c>
      <c r="B547">
        <v>545</v>
      </c>
      <c r="C547" t="str">
        <f>LEFT(Table13458910[[#This Row],[Contingency id]])</f>
        <v>C</v>
      </c>
      <c r="D547">
        <v>0</v>
      </c>
      <c r="E547" s="1">
        <v>1.0163934426229499</v>
      </c>
      <c r="F547">
        <v>62</v>
      </c>
      <c r="G547">
        <v>61</v>
      </c>
      <c r="H547" s="1">
        <v>0</v>
      </c>
      <c r="I547" s="2">
        <f>AVERAGE(Table13458910[[#This Row],[Estimated costs 1]:[Estimated costs 20]])</f>
        <v>0</v>
      </c>
      <c r="J547" s="2">
        <f>_xlfn.STDEV.P(Table13458910[[#This Row],[Estimated costs 1]:[Estimated costs 20]])</f>
        <v>0</v>
      </c>
      <c r="K547" s="2" t="e">
        <f>Table13458910[[#This Row],[Dev]]/Table13458910[[#This Row],[Mean]]*100</f>
        <v>#DIV/0!</v>
      </c>
      <c r="L547" s="2">
        <f>Table13458910[[#This Row],[Estimated costs 1]]-Table13458910[[#This Row],[Actual cost]]</f>
        <v>0</v>
      </c>
      <c r="M547" s="2" t="e">
        <f>Table13458910[[#This Row],[Diff 1]]/Table13458910[[#This Row],[Actual cost]]*100</f>
        <v>#DIV/0!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</row>
    <row r="548" spans="1:33" x14ac:dyDescent="0.3">
      <c r="A548" t="s">
        <v>568</v>
      </c>
      <c r="B548">
        <v>546</v>
      </c>
      <c r="C548" t="str">
        <f>LEFT(Table13458910[[#This Row],[Contingency id]])</f>
        <v>C</v>
      </c>
      <c r="D548">
        <v>0</v>
      </c>
      <c r="E548" s="1">
        <v>1</v>
      </c>
      <c r="F548">
        <v>62</v>
      </c>
      <c r="G548">
        <v>62</v>
      </c>
      <c r="H548" s="1">
        <v>0</v>
      </c>
      <c r="I548" s="2">
        <f>AVERAGE(Table13458910[[#This Row],[Estimated costs 1]:[Estimated costs 20]])</f>
        <v>0</v>
      </c>
      <c r="J548" s="2">
        <f>_xlfn.STDEV.P(Table13458910[[#This Row],[Estimated costs 1]:[Estimated costs 20]])</f>
        <v>0</v>
      </c>
      <c r="K548" s="2" t="e">
        <f>Table13458910[[#This Row],[Dev]]/Table13458910[[#This Row],[Mean]]*100</f>
        <v>#DIV/0!</v>
      </c>
      <c r="L548" s="2">
        <f>Table13458910[[#This Row],[Estimated costs 1]]-Table13458910[[#This Row],[Actual cost]]</f>
        <v>0</v>
      </c>
      <c r="M548" s="2" t="e">
        <f>Table13458910[[#This Row],[Diff 1]]/Table13458910[[#This Row],[Actual cost]]*100</f>
        <v>#DIV/0!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</row>
    <row r="549" spans="1:33" x14ac:dyDescent="0.3">
      <c r="A549" t="s">
        <v>569</v>
      </c>
      <c r="B549">
        <v>547</v>
      </c>
      <c r="C549" t="str">
        <f>LEFT(Table13458910[[#This Row],[Contingency id]])</f>
        <v>C</v>
      </c>
      <c r="D549">
        <v>0</v>
      </c>
      <c r="E549" s="1">
        <v>1</v>
      </c>
      <c r="F549">
        <v>52</v>
      </c>
      <c r="G549">
        <v>52</v>
      </c>
      <c r="H549" s="1">
        <v>0</v>
      </c>
      <c r="I549" s="2">
        <f>AVERAGE(Table13458910[[#This Row],[Estimated costs 1]:[Estimated costs 20]])</f>
        <v>0</v>
      </c>
      <c r="J549" s="2">
        <f>_xlfn.STDEV.P(Table13458910[[#This Row],[Estimated costs 1]:[Estimated costs 20]])</f>
        <v>0</v>
      </c>
      <c r="K549" s="2" t="e">
        <f>Table13458910[[#This Row],[Dev]]/Table13458910[[#This Row],[Mean]]*100</f>
        <v>#DIV/0!</v>
      </c>
      <c r="L549" s="2">
        <f>Table13458910[[#This Row],[Estimated costs 1]]-Table13458910[[#This Row],[Actual cost]]</f>
        <v>0</v>
      </c>
      <c r="M549" s="2" t="e">
        <f>Table13458910[[#This Row],[Diff 1]]/Table13458910[[#This Row],[Actual cost]]*100</f>
        <v>#DIV/0!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</row>
    <row r="550" spans="1:33" x14ac:dyDescent="0.3">
      <c r="A550" t="s">
        <v>570</v>
      </c>
      <c r="B550">
        <v>548</v>
      </c>
      <c r="C550" t="str">
        <f>LEFT(Table13458910[[#This Row],[Contingency id]])</f>
        <v>C</v>
      </c>
      <c r="D550">
        <v>0</v>
      </c>
      <c r="E550" s="1">
        <v>1.0163934426229499</v>
      </c>
      <c r="F550">
        <v>62</v>
      </c>
      <c r="G550">
        <v>61</v>
      </c>
      <c r="H550" s="1">
        <v>0</v>
      </c>
      <c r="I550" s="2">
        <f>AVERAGE(Table13458910[[#This Row],[Estimated costs 1]:[Estimated costs 20]])</f>
        <v>0</v>
      </c>
      <c r="J550" s="2">
        <f>_xlfn.STDEV.P(Table13458910[[#This Row],[Estimated costs 1]:[Estimated costs 20]])</f>
        <v>0</v>
      </c>
      <c r="K550" s="2" t="e">
        <f>Table13458910[[#This Row],[Dev]]/Table13458910[[#This Row],[Mean]]*100</f>
        <v>#DIV/0!</v>
      </c>
      <c r="L550" s="2">
        <f>Table13458910[[#This Row],[Estimated costs 1]]-Table13458910[[#This Row],[Actual cost]]</f>
        <v>0</v>
      </c>
      <c r="M550" s="2" t="e">
        <f>Table13458910[[#This Row],[Diff 1]]/Table13458910[[#This Row],[Actual cost]]*100</f>
        <v>#DIV/0!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</row>
    <row r="551" spans="1:33" x14ac:dyDescent="0.3">
      <c r="A551" t="s">
        <v>571</v>
      </c>
      <c r="B551">
        <v>549</v>
      </c>
      <c r="C551" t="str">
        <f>LEFT(Table13458910[[#This Row],[Contingency id]])</f>
        <v>C</v>
      </c>
      <c r="D551">
        <v>0</v>
      </c>
      <c r="E551" s="1">
        <v>1</v>
      </c>
      <c r="F551">
        <v>62</v>
      </c>
      <c r="G551">
        <v>62</v>
      </c>
      <c r="H551" s="1">
        <v>0</v>
      </c>
      <c r="I551" s="2">
        <f>AVERAGE(Table13458910[[#This Row],[Estimated costs 1]:[Estimated costs 20]])</f>
        <v>0</v>
      </c>
      <c r="J551" s="2">
        <f>_xlfn.STDEV.P(Table13458910[[#This Row],[Estimated costs 1]:[Estimated costs 20]])</f>
        <v>0</v>
      </c>
      <c r="K551" s="2" t="e">
        <f>Table13458910[[#This Row],[Dev]]/Table13458910[[#This Row],[Mean]]*100</f>
        <v>#DIV/0!</v>
      </c>
      <c r="L551" s="2">
        <f>Table13458910[[#This Row],[Estimated costs 1]]-Table13458910[[#This Row],[Actual cost]]</f>
        <v>0</v>
      </c>
      <c r="M551" s="2" t="e">
        <f>Table13458910[[#This Row],[Diff 1]]/Table13458910[[#This Row],[Actual cost]]*100</f>
        <v>#DIV/0!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</row>
    <row r="552" spans="1:33" x14ac:dyDescent="0.3">
      <c r="A552" t="s">
        <v>572</v>
      </c>
      <c r="B552">
        <v>550</v>
      </c>
      <c r="C552" t="str">
        <f>LEFT(Table13458910[[#This Row],[Contingency id]])</f>
        <v>C</v>
      </c>
      <c r="D552">
        <v>0</v>
      </c>
      <c r="E552" s="1">
        <v>1</v>
      </c>
      <c r="F552">
        <v>23</v>
      </c>
      <c r="G552">
        <v>23</v>
      </c>
      <c r="H552" s="1">
        <v>0</v>
      </c>
      <c r="I552" s="2">
        <f>AVERAGE(Table13458910[[#This Row],[Estimated costs 1]:[Estimated costs 20]])</f>
        <v>0</v>
      </c>
      <c r="J552" s="2">
        <f>_xlfn.STDEV.P(Table13458910[[#This Row],[Estimated costs 1]:[Estimated costs 20]])</f>
        <v>0</v>
      </c>
      <c r="K552" s="2" t="e">
        <f>Table13458910[[#This Row],[Dev]]/Table13458910[[#This Row],[Mean]]*100</f>
        <v>#DIV/0!</v>
      </c>
      <c r="L552" s="2">
        <f>Table13458910[[#This Row],[Estimated costs 1]]-Table13458910[[#This Row],[Actual cost]]</f>
        <v>0</v>
      </c>
      <c r="M552" s="2" t="e">
        <f>Table13458910[[#This Row],[Diff 1]]/Table13458910[[#This Row],[Actual cost]]*100</f>
        <v>#DIV/0!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</row>
    <row r="553" spans="1:33" x14ac:dyDescent="0.3">
      <c r="A553" t="s">
        <v>573</v>
      </c>
      <c r="B553">
        <v>551</v>
      </c>
      <c r="C553" t="str">
        <f>LEFT(Table13458910[[#This Row],[Contingency id]])</f>
        <v>C</v>
      </c>
      <c r="D553">
        <v>0</v>
      </c>
      <c r="E553" s="1">
        <v>1</v>
      </c>
      <c r="F553">
        <v>23</v>
      </c>
      <c r="G553">
        <v>23</v>
      </c>
      <c r="H553" s="1">
        <v>0</v>
      </c>
      <c r="I553" s="2">
        <f>AVERAGE(Table13458910[[#This Row],[Estimated costs 1]:[Estimated costs 20]])</f>
        <v>0</v>
      </c>
      <c r="J553" s="2">
        <f>_xlfn.STDEV.P(Table13458910[[#This Row],[Estimated costs 1]:[Estimated costs 20]])</f>
        <v>0</v>
      </c>
      <c r="K553" s="2" t="e">
        <f>Table13458910[[#This Row],[Dev]]/Table13458910[[#This Row],[Mean]]*100</f>
        <v>#DIV/0!</v>
      </c>
      <c r="L553" s="2">
        <f>Table13458910[[#This Row],[Estimated costs 1]]-Table13458910[[#This Row],[Actual cost]]</f>
        <v>0</v>
      </c>
      <c r="M553" s="2" t="e">
        <f>Table13458910[[#This Row],[Diff 1]]/Table13458910[[#This Row],[Actual cost]]*100</f>
        <v>#DIV/0!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</row>
    <row r="554" spans="1:33" x14ac:dyDescent="0.3">
      <c r="A554" t="s">
        <v>574</v>
      </c>
      <c r="B554">
        <v>552</v>
      </c>
      <c r="C554" t="str">
        <f>LEFT(Table13458910[[#This Row],[Contingency id]])</f>
        <v>C</v>
      </c>
      <c r="D554">
        <v>0</v>
      </c>
      <c r="E554" s="1">
        <v>1.0454545454545401</v>
      </c>
      <c r="F554">
        <v>23</v>
      </c>
      <c r="G554">
        <v>22</v>
      </c>
      <c r="H554" s="1">
        <v>0</v>
      </c>
      <c r="I554" s="2">
        <f>AVERAGE(Table13458910[[#This Row],[Estimated costs 1]:[Estimated costs 20]])</f>
        <v>0</v>
      </c>
      <c r="J554" s="2">
        <f>_xlfn.STDEV.P(Table13458910[[#This Row],[Estimated costs 1]:[Estimated costs 20]])</f>
        <v>0</v>
      </c>
      <c r="K554" s="2" t="e">
        <f>Table13458910[[#This Row],[Dev]]/Table13458910[[#This Row],[Mean]]*100</f>
        <v>#DIV/0!</v>
      </c>
      <c r="L554" s="2">
        <f>Table13458910[[#This Row],[Estimated costs 1]]-Table13458910[[#This Row],[Actual cost]]</f>
        <v>0</v>
      </c>
      <c r="M554" s="2" t="e">
        <f>Table13458910[[#This Row],[Diff 1]]/Table13458910[[#This Row],[Actual cost]]*100</f>
        <v>#DIV/0!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</row>
    <row r="555" spans="1:33" x14ac:dyDescent="0.3">
      <c r="A555" t="s">
        <v>575</v>
      </c>
      <c r="B555">
        <v>553</v>
      </c>
      <c r="C555" t="str">
        <f>LEFT(Table13458910[[#This Row],[Contingency id]])</f>
        <v>C</v>
      </c>
      <c r="D555">
        <v>0</v>
      </c>
      <c r="E555" s="1">
        <v>1</v>
      </c>
      <c r="F555">
        <v>23</v>
      </c>
      <c r="G555">
        <v>23</v>
      </c>
      <c r="H555" s="1">
        <v>0</v>
      </c>
      <c r="I555" s="2">
        <f>AVERAGE(Table13458910[[#This Row],[Estimated costs 1]:[Estimated costs 20]])</f>
        <v>0</v>
      </c>
      <c r="J555" s="2">
        <f>_xlfn.STDEV.P(Table13458910[[#This Row],[Estimated costs 1]:[Estimated costs 20]])</f>
        <v>0</v>
      </c>
      <c r="K555" s="2" t="e">
        <f>Table13458910[[#This Row],[Dev]]/Table13458910[[#This Row],[Mean]]*100</f>
        <v>#DIV/0!</v>
      </c>
      <c r="L555" s="2">
        <f>Table13458910[[#This Row],[Estimated costs 1]]-Table13458910[[#This Row],[Actual cost]]</f>
        <v>0</v>
      </c>
      <c r="M555" s="2" t="e">
        <f>Table13458910[[#This Row],[Diff 1]]/Table13458910[[#This Row],[Actual cost]]*100</f>
        <v>#DIV/0!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</row>
    <row r="556" spans="1:33" x14ac:dyDescent="0.3">
      <c r="A556" t="s">
        <v>576</v>
      </c>
      <c r="B556">
        <v>554</v>
      </c>
      <c r="C556" t="str">
        <f>LEFT(Table13458910[[#This Row],[Contingency id]])</f>
        <v>C</v>
      </c>
      <c r="D556">
        <v>0</v>
      </c>
      <c r="E556" s="1">
        <v>1</v>
      </c>
      <c r="F556">
        <v>23</v>
      </c>
      <c r="G556">
        <v>23</v>
      </c>
      <c r="H556" s="1">
        <v>0</v>
      </c>
      <c r="I556" s="2">
        <f>AVERAGE(Table13458910[[#This Row],[Estimated costs 1]:[Estimated costs 20]])</f>
        <v>0</v>
      </c>
      <c r="J556" s="2">
        <f>_xlfn.STDEV.P(Table13458910[[#This Row],[Estimated costs 1]:[Estimated costs 20]])</f>
        <v>0</v>
      </c>
      <c r="K556" s="2" t="e">
        <f>Table13458910[[#This Row],[Dev]]/Table13458910[[#This Row],[Mean]]*100</f>
        <v>#DIV/0!</v>
      </c>
      <c r="L556" s="2">
        <f>Table13458910[[#This Row],[Estimated costs 1]]-Table13458910[[#This Row],[Actual cost]]</f>
        <v>0</v>
      </c>
      <c r="M556" s="2" t="e">
        <f>Table13458910[[#This Row],[Diff 1]]/Table13458910[[#This Row],[Actual cost]]*100</f>
        <v>#DIV/0!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</row>
    <row r="557" spans="1:33" x14ac:dyDescent="0.3">
      <c r="A557" t="s">
        <v>577</v>
      </c>
      <c r="B557">
        <v>555</v>
      </c>
      <c r="C557" t="str">
        <f>LEFT(Table13458910[[#This Row],[Contingency id]])</f>
        <v>C</v>
      </c>
      <c r="D557">
        <v>0</v>
      </c>
      <c r="E557" s="1">
        <v>1</v>
      </c>
      <c r="F557">
        <v>23</v>
      </c>
      <c r="G557">
        <v>23</v>
      </c>
      <c r="H557" s="1">
        <v>0</v>
      </c>
      <c r="I557" s="2">
        <f>AVERAGE(Table13458910[[#This Row],[Estimated costs 1]:[Estimated costs 20]])</f>
        <v>0</v>
      </c>
      <c r="J557" s="2">
        <f>_xlfn.STDEV.P(Table13458910[[#This Row],[Estimated costs 1]:[Estimated costs 20]])</f>
        <v>0</v>
      </c>
      <c r="K557" s="2" t="e">
        <f>Table13458910[[#This Row],[Dev]]/Table13458910[[#This Row],[Mean]]*100</f>
        <v>#DIV/0!</v>
      </c>
      <c r="L557" s="2">
        <f>Table13458910[[#This Row],[Estimated costs 1]]-Table13458910[[#This Row],[Actual cost]]</f>
        <v>0</v>
      </c>
      <c r="M557" s="2" t="e">
        <f>Table13458910[[#This Row],[Diff 1]]/Table13458910[[#This Row],[Actual cost]]*100</f>
        <v>#DIV/0!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</row>
    <row r="558" spans="1:33" x14ac:dyDescent="0.3">
      <c r="A558" t="s">
        <v>578</v>
      </c>
      <c r="B558">
        <v>556</v>
      </c>
      <c r="C558" t="str">
        <f>LEFT(Table13458910[[#This Row],[Contingency id]])</f>
        <v>C</v>
      </c>
      <c r="D558">
        <v>0</v>
      </c>
      <c r="E558" s="1">
        <v>1</v>
      </c>
      <c r="F558">
        <v>23</v>
      </c>
      <c r="G558">
        <v>23</v>
      </c>
      <c r="H558" s="1">
        <v>0</v>
      </c>
      <c r="I558" s="2">
        <f>AVERAGE(Table13458910[[#This Row],[Estimated costs 1]:[Estimated costs 20]])</f>
        <v>0</v>
      </c>
      <c r="J558" s="2">
        <f>_xlfn.STDEV.P(Table13458910[[#This Row],[Estimated costs 1]:[Estimated costs 20]])</f>
        <v>0</v>
      </c>
      <c r="K558" s="2" t="e">
        <f>Table13458910[[#This Row],[Dev]]/Table13458910[[#This Row],[Mean]]*100</f>
        <v>#DIV/0!</v>
      </c>
      <c r="L558" s="2">
        <f>Table13458910[[#This Row],[Estimated costs 1]]-Table13458910[[#This Row],[Actual cost]]</f>
        <v>0</v>
      </c>
      <c r="M558" s="2" t="e">
        <f>Table13458910[[#This Row],[Diff 1]]/Table13458910[[#This Row],[Actual cost]]*100</f>
        <v>#DIV/0!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</row>
    <row r="559" spans="1:33" x14ac:dyDescent="0.3">
      <c r="A559" t="s">
        <v>579</v>
      </c>
      <c r="B559">
        <v>557</v>
      </c>
      <c r="C559" t="str">
        <f>LEFT(Table13458910[[#This Row],[Contingency id]])</f>
        <v>C</v>
      </c>
      <c r="D559">
        <v>0</v>
      </c>
      <c r="E559" s="1">
        <v>1</v>
      </c>
      <c r="F559">
        <v>23</v>
      </c>
      <c r="G559">
        <v>23</v>
      </c>
      <c r="H559" s="1">
        <v>0</v>
      </c>
      <c r="I559" s="2">
        <f>AVERAGE(Table13458910[[#This Row],[Estimated costs 1]:[Estimated costs 20]])</f>
        <v>0</v>
      </c>
      <c r="J559" s="2">
        <f>_xlfn.STDEV.P(Table13458910[[#This Row],[Estimated costs 1]:[Estimated costs 20]])</f>
        <v>0</v>
      </c>
      <c r="K559" s="2" t="e">
        <f>Table13458910[[#This Row],[Dev]]/Table13458910[[#This Row],[Mean]]*100</f>
        <v>#DIV/0!</v>
      </c>
      <c r="L559" s="2">
        <f>Table13458910[[#This Row],[Estimated costs 1]]-Table13458910[[#This Row],[Actual cost]]</f>
        <v>0</v>
      </c>
      <c r="M559" s="2" t="e">
        <f>Table13458910[[#This Row],[Diff 1]]/Table13458910[[#This Row],[Actual cost]]*100</f>
        <v>#DIV/0!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</row>
    <row r="560" spans="1:33" x14ac:dyDescent="0.3">
      <c r="A560" t="s">
        <v>580</v>
      </c>
      <c r="B560">
        <v>558</v>
      </c>
      <c r="C560" t="str">
        <f>LEFT(Table13458910[[#This Row],[Contingency id]])</f>
        <v>C</v>
      </c>
      <c r="D560">
        <v>0</v>
      </c>
      <c r="E560" s="1">
        <v>1</v>
      </c>
      <c r="F560">
        <v>23</v>
      </c>
      <c r="G560">
        <v>23</v>
      </c>
      <c r="H560" s="1">
        <v>0</v>
      </c>
      <c r="I560" s="2">
        <f>AVERAGE(Table13458910[[#This Row],[Estimated costs 1]:[Estimated costs 20]])</f>
        <v>0</v>
      </c>
      <c r="J560" s="2">
        <f>_xlfn.STDEV.P(Table13458910[[#This Row],[Estimated costs 1]:[Estimated costs 20]])</f>
        <v>0</v>
      </c>
      <c r="K560" s="2" t="e">
        <f>Table13458910[[#This Row],[Dev]]/Table13458910[[#This Row],[Mean]]*100</f>
        <v>#DIV/0!</v>
      </c>
      <c r="L560" s="2">
        <f>Table13458910[[#This Row],[Estimated costs 1]]-Table13458910[[#This Row],[Actual cost]]</f>
        <v>0</v>
      </c>
      <c r="M560" s="2" t="e">
        <f>Table13458910[[#This Row],[Diff 1]]/Table13458910[[#This Row],[Actual cost]]*100</f>
        <v>#DIV/0!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</row>
    <row r="561" spans="1:33" x14ac:dyDescent="0.3">
      <c r="A561" t="s">
        <v>581</v>
      </c>
      <c r="B561">
        <v>559</v>
      </c>
      <c r="C561" t="str">
        <f>LEFT(Table13458910[[#This Row],[Contingency id]])</f>
        <v>C</v>
      </c>
      <c r="D561">
        <v>0</v>
      </c>
      <c r="E561" s="1">
        <v>1</v>
      </c>
      <c r="F561">
        <v>23</v>
      </c>
      <c r="G561">
        <v>23</v>
      </c>
      <c r="H561" s="1">
        <v>0</v>
      </c>
      <c r="I561" s="2">
        <f>AVERAGE(Table13458910[[#This Row],[Estimated costs 1]:[Estimated costs 20]])</f>
        <v>0</v>
      </c>
      <c r="J561" s="2">
        <f>_xlfn.STDEV.P(Table13458910[[#This Row],[Estimated costs 1]:[Estimated costs 20]])</f>
        <v>0</v>
      </c>
      <c r="K561" s="2" t="e">
        <f>Table13458910[[#This Row],[Dev]]/Table13458910[[#This Row],[Mean]]*100</f>
        <v>#DIV/0!</v>
      </c>
      <c r="L561" s="2">
        <f>Table13458910[[#This Row],[Estimated costs 1]]-Table13458910[[#This Row],[Actual cost]]</f>
        <v>0</v>
      </c>
      <c r="M561" s="2" t="e">
        <f>Table13458910[[#This Row],[Diff 1]]/Table13458910[[#This Row],[Actual cost]]*100</f>
        <v>#DIV/0!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</row>
    <row r="562" spans="1:33" x14ac:dyDescent="0.3">
      <c r="A562" t="s">
        <v>582</v>
      </c>
      <c r="B562">
        <v>560</v>
      </c>
      <c r="C562" t="str">
        <f>LEFT(Table13458910[[#This Row],[Contingency id]])</f>
        <v>C</v>
      </c>
      <c r="D562">
        <v>0</v>
      </c>
      <c r="E562" s="1">
        <v>1</v>
      </c>
      <c r="F562">
        <v>23</v>
      </c>
      <c r="G562">
        <v>23</v>
      </c>
      <c r="H562" s="1">
        <v>0</v>
      </c>
      <c r="I562" s="2">
        <f>AVERAGE(Table13458910[[#This Row],[Estimated costs 1]:[Estimated costs 20]])</f>
        <v>0</v>
      </c>
      <c r="J562" s="2">
        <f>_xlfn.STDEV.P(Table13458910[[#This Row],[Estimated costs 1]:[Estimated costs 20]])</f>
        <v>0</v>
      </c>
      <c r="K562" s="2" t="e">
        <f>Table13458910[[#This Row],[Dev]]/Table13458910[[#This Row],[Mean]]*100</f>
        <v>#DIV/0!</v>
      </c>
      <c r="L562" s="2">
        <f>Table13458910[[#This Row],[Estimated costs 1]]-Table13458910[[#This Row],[Actual cost]]</f>
        <v>0</v>
      </c>
      <c r="M562" s="2" t="e">
        <f>Table13458910[[#This Row],[Diff 1]]/Table13458910[[#This Row],[Actual cost]]*100</f>
        <v>#DIV/0!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</row>
    <row r="563" spans="1:33" x14ac:dyDescent="0.3">
      <c r="A563" t="s">
        <v>583</v>
      </c>
      <c r="B563">
        <v>561</v>
      </c>
      <c r="C563" t="str">
        <f>LEFT(Table13458910[[#This Row],[Contingency id]])</f>
        <v>C</v>
      </c>
      <c r="D563">
        <v>0</v>
      </c>
      <c r="E563" s="1">
        <v>1</v>
      </c>
      <c r="F563">
        <v>23</v>
      </c>
      <c r="G563">
        <v>23</v>
      </c>
      <c r="H563" s="1">
        <v>0</v>
      </c>
      <c r="I563" s="2">
        <f>AVERAGE(Table13458910[[#This Row],[Estimated costs 1]:[Estimated costs 20]])</f>
        <v>0</v>
      </c>
      <c r="J563" s="2">
        <f>_xlfn.STDEV.P(Table13458910[[#This Row],[Estimated costs 1]:[Estimated costs 20]])</f>
        <v>0</v>
      </c>
      <c r="K563" s="2" t="e">
        <f>Table13458910[[#This Row],[Dev]]/Table13458910[[#This Row],[Mean]]*100</f>
        <v>#DIV/0!</v>
      </c>
      <c r="L563" s="2">
        <f>Table13458910[[#This Row],[Estimated costs 1]]-Table13458910[[#This Row],[Actual cost]]</f>
        <v>0</v>
      </c>
      <c r="M563" s="2" t="e">
        <f>Table13458910[[#This Row],[Diff 1]]/Table13458910[[#This Row],[Actual cost]]*100</f>
        <v>#DIV/0!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</row>
    <row r="564" spans="1:33" x14ac:dyDescent="0.3">
      <c r="A564" t="s">
        <v>584</v>
      </c>
      <c r="B564">
        <v>562</v>
      </c>
      <c r="C564" t="str">
        <f>LEFT(Table13458910[[#This Row],[Contingency id]])</f>
        <v>C</v>
      </c>
      <c r="D564">
        <v>0</v>
      </c>
      <c r="E564" s="1">
        <v>1.00757575757575</v>
      </c>
      <c r="F564">
        <v>133</v>
      </c>
      <c r="G564">
        <v>132</v>
      </c>
      <c r="H564" s="1">
        <v>0</v>
      </c>
      <c r="I564" s="2">
        <f>AVERAGE(Table13458910[[#This Row],[Estimated costs 1]:[Estimated costs 20]])</f>
        <v>0</v>
      </c>
      <c r="J564" s="2">
        <f>_xlfn.STDEV.P(Table13458910[[#This Row],[Estimated costs 1]:[Estimated costs 20]])</f>
        <v>0</v>
      </c>
      <c r="K564" s="2" t="e">
        <f>Table13458910[[#This Row],[Dev]]/Table13458910[[#This Row],[Mean]]*100</f>
        <v>#DIV/0!</v>
      </c>
      <c r="L564" s="2">
        <f>Table13458910[[#This Row],[Estimated costs 1]]-Table13458910[[#This Row],[Actual cost]]</f>
        <v>0</v>
      </c>
      <c r="M564" s="2" t="e">
        <f>Table13458910[[#This Row],[Diff 1]]/Table13458910[[#This Row],[Actual cost]]*100</f>
        <v>#DIV/0!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</row>
    <row r="565" spans="1:33" x14ac:dyDescent="0.3">
      <c r="A565" t="s">
        <v>585</v>
      </c>
      <c r="B565">
        <v>563</v>
      </c>
      <c r="C565" t="str">
        <f>LEFT(Table13458910[[#This Row],[Contingency id]])</f>
        <v>C</v>
      </c>
      <c r="D565">
        <v>0</v>
      </c>
      <c r="E565" s="1">
        <v>1.0150375939849601</v>
      </c>
      <c r="F565">
        <v>135</v>
      </c>
      <c r="G565">
        <v>133</v>
      </c>
      <c r="H565" s="1">
        <v>0</v>
      </c>
      <c r="I565" s="2">
        <f>AVERAGE(Table13458910[[#This Row],[Estimated costs 1]:[Estimated costs 20]])</f>
        <v>0</v>
      </c>
      <c r="J565" s="2">
        <f>_xlfn.STDEV.P(Table13458910[[#This Row],[Estimated costs 1]:[Estimated costs 20]])</f>
        <v>0</v>
      </c>
      <c r="K565" s="2" t="e">
        <f>Table13458910[[#This Row],[Dev]]/Table13458910[[#This Row],[Mean]]*100</f>
        <v>#DIV/0!</v>
      </c>
      <c r="L565" s="2">
        <f>Table13458910[[#This Row],[Estimated costs 1]]-Table13458910[[#This Row],[Actual cost]]</f>
        <v>0</v>
      </c>
      <c r="M565" s="2" t="e">
        <f>Table13458910[[#This Row],[Diff 1]]/Table13458910[[#This Row],[Actual cost]]*100</f>
        <v>#DIV/0!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</row>
    <row r="566" spans="1:33" x14ac:dyDescent="0.3">
      <c r="A566" t="s">
        <v>586</v>
      </c>
      <c r="B566">
        <v>564</v>
      </c>
      <c r="C566" t="str">
        <f>LEFT(Table13458910[[#This Row],[Contingency id]])</f>
        <v>C</v>
      </c>
      <c r="D566">
        <v>0</v>
      </c>
      <c r="E566" s="1">
        <v>1.03125</v>
      </c>
      <c r="F566">
        <v>132</v>
      </c>
      <c r="G566">
        <v>128</v>
      </c>
      <c r="H566" s="1">
        <v>0</v>
      </c>
      <c r="I566" s="2">
        <f>AVERAGE(Table13458910[[#This Row],[Estimated costs 1]:[Estimated costs 20]])</f>
        <v>0</v>
      </c>
      <c r="J566" s="2">
        <f>_xlfn.STDEV.P(Table13458910[[#This Row],[Estimated costs 1]:[Estimated costs 20]])</f>
        <v>0</v>
      </c>
      <c r="K566" s="2" t="e">
        <f>Table13458910[[#This Row],[Dev]]/Table13458910[[#This Row],[Mean]]*100</f>
        <v>#DIV/0!</v>
      </c>
      <c r="L566" s="2">
        <f>Table13458910[[#This Row],[Estimated costs 1]]-Table13458910[[#This Row],[Actual cost]]</f>
        <v>0</v>
      </c>
      <c r="M566" s="2" t="e">
        <f>Table13458910[[#This Row],[Diff 1]]/Table13458910[[#This Row],[Actual cost]]*100</f>
        <v>#DIV/0!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</row>
    <row r="567" spans="1:33" x14ac:dyDescent="0.3">
      <c r="A567" t="s">
        <v>587</v>
      </c>
      <c r="B567">
        <v>565</v>
      </c>
      <c r="C567" t="str">
        <f>LEFT(Table13458910[[#This Row],[Contingency id]])</f>
        <v>C</v>
      </c>
      <c r="D567">
        <v>0</v>
      </c>
      <c r="E567" s="1">
        <v>1</v>
      </c>
      <c r="F567">
        <v>133</v>
      </c>
      <c r="G567">
        <v>133</v>
      </c>
      <c r="H567" s="1">
        <v>0</v>
      </c>
      <c r="I567" s="2">
        <f>AVERAGE(Table13458910[[#This Row],[Estimated costs 1]:[Estimated costs 20]])</f>
        <v>0</v>
      </c>
      <c r="J567" s="2">
        <f>_xlfn.STDEV.P(Table13458910[[#This Row],[Estimated costs 1]:[Estimated costs 20]])</f>
        <v>0</v>
      </c>
      <c r="K567" s="2" t="e">
        <f>Table13458910[[#This Row],[Dev]]/Table13458910[[#This Row],[Mean]]*100</f>
        <v>#DIV/0!</v>
      </c>
      <c r="L567" s="2">
        <f>Table13458910[[#This Row],[Estimated costs 1]]-Table13458910[[#This Row],[Actual cost]]</f>
        <v>0</v>
      </c>
      <c r="M567" s="2" t="e">
        <f>Table13458910[[#This Row],[Diff 1]]/Table13458910[[#This Row],[Actual cost]]*100</f>
        <v>#DIV/0!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</row>
    <row r="568" spans="1:33" x14ac:dyDescent="0.3">
      <c r="A568" t="s">
        <v>588</v>
      </c>
      <c r="B568">
        <v>566</v>
      </c>
      <c r="C568" t="str">
        <f>LEFT(Table13458910[[#This Row],[Contingency id]])</f>
        <v>C</v>
      </c>
      <c r="D568">
        <v>0</v>
      </c>
      <c r="E568" s="1">
        <v>1.0230769230769201</v>
      </c>
      <c r="F568">
        <v>133</v>
      </c>
      <c r="G568">
        <v>130</v>
      </c>
      <c r="H568" s="1">
        <v>0</v>
      </c>
      <c r="I568" s="2">
        <f>AVERAGE(Table13458910[[#This Row],[Estimated costs 1]:[Estimated costs 20]])</f>
        <v>0</v>
      </c>
      <c r="J568" s="2">
        <f>_xlfn.STDEV.P(Table13458910[[#This Row],[Estimated costs 1]:[Estimated costs 20]])</f>
        <v>0</v>
      </c>
      <c r="K568" s="2" t="e">
        <f>Table13458910[[#This Row],[Dev]]/Table13458910[[#This Row],[Mean]]*100</f>
        <v>#DIV/0!</v>
      </c>
      <c r="L568" s="2">
        <f>Table13458910[[#This Row],[Estimated costs 1]]-Table13458910[[#This Row],[Actual cost]]</f>
        <v>0</v>
      </c>
      <c r="M568" s="2" t="e">
        <f>Table13458910[[#This Row],[Diff 1]]/Table13458910[[#This Row],[Actual cost]]*100</f>
        <v>#DIV/0!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</row>
    <row r="569" spans="1:33" x14ac:dyDescent="0.3">
      <c r="A569" t="s">
        <v>589</v>
      </c>
      <c r="B569">
        <v>567</v>
      </c>
      <c r="C569" t="str">
        <f>LEFT(Table13458910[[#This Row],[Contingency id]])</f>
        <v>C</v>
      </c>
      <c r="D569">
        <v>0</v>
      </c>
      <c r="E569" s="1">
        <v>1.00757575757575</v>
      </c>
      <c r="F569">
        <v>133</v>
      </c>
      <c r="G569">
        <v>132</v>
      </c>
      <c r="H569" s="1">
        <v>0</v>
      </c>
      <c r="I569" s="2">
        <f>AVERAGE(Table13458910[[#This Row],[Estimated costs 1]:[Estimated costs 20]])</f>
        <v>0</v>
      </c>
      <c r="J569" s="2">
        <f>_xlfn.STDEV.P(Table13458910[[#This Row],[Estimated costs 1]:[Estimated costs 20]])</f>
        <v>0</v>
      </c>
      <c r="K569" s="2" t="e">
        <f>Table13458910[[#This Row],[Dev]]/Table13458910[[#This Row],[Mean]]*100</f>
        <v>#DIV/0!</v>
      </c>
      <c r="L569" s="2">
        <f>Table13458910[[#This Row],[Estimated costs 1]]-Table13458910[[#This Row],[Actual cost]]</f>
        <v>0</v>
      </c>
      <c r="M569" s="2" t="e">
        <f>Table13458910[[#This Row],[Diff 1]]/Table13458910[[#This Row],[Actual cost]]*100</f>
        <v>#DIV/0!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</row>
    <row r="570" spans="1:33" x14ac:dyDescent="0.3">
      <c r="A570" t="s">
        <v>590</v>
      </c>
      <c r="B570">
        <v>568</v>
      </c>
      <c r="C570" t="str">
        <f>LEFT(Table13458910[[#This Row],[Contingency id]])</f>
        <v>C</v>
      </c>
      <c r="D570">
        <v>0</v>
      </c>
      <c r="E570" s="1">
        <v>1.00757575757575</v>
      </c>
      <c r="F570">
        <v>133</v>
      </c>
      <c r="G570">
        <v>132</v>
      </c>
      <c r="H570" s="1">
        <v>0</v>
      </c>
      <c r="I570" s="2">
        <f>AVERAGE(Table13458910[[#This Row],[Estimated costs 1]:[Estimated costs 20]])</f>
        <v>0</v>
      </c>
      <c r="J570" s="2">
        <f>_xlfn.STDEV.P(Table13458910[[#This Row],[Estimated costs 1]:[Estimated costs 20]])</f>
        <v>0</v>
      </c>
      <c r="K570" s="2" t="e">
        <f>Table13458910[[#This Row],[Dev]]/Table13458910[[#This Row],[Mean]]*100</f>
        <v>#DIV/0!</v>
      </c>
      <c r="L570" s="2">
        <f>Table13458910[[#This Row],[Estimated costs 1]]-Table13458910[[#This Row],[Actual cost]]</f>
        <v>0</v>
      </c>
      <c r="M570" s="2" t="e">
        <f>Table13458910[[#This Row],[Diff 1]]/Table13458910[[#This Row],[Actual cost]]*100</f>
        <v>#DIV/0!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</row>
    <row r="571" spans="1:33" x14ac:dyDescent="0.3">
      <c r="A571" t="s">
        <v>591</v>
      </c>
      <c r="B571">
        <v>569</v>
      </c>
      <c r="C571" t="str">
        <f>LEFT(Table13458910[[#This Row],[Contingency id]])</f>
        <v>C</v>
      </c>
      <c r="D571">
        <v>0</v>
      </c>
      <c r="E571" s="1">
        <v>1.00757575757575</v>
      </c>
      <c r="F571">
        <v>133</v>
      </c>
      <c r="G571">
        <v>132</v>
      </c>
      <c r="H571" s="1">
        <v>0</v>
      </c>
      <c r="I571" s="2">
        <f>AVERAGE(Table13458910[[#This Row],[Estimated costs 1]:[Estimated costs 20]])</f>
        <v>0</v>
      </c>
      <c r="J571" s="2">
        <f>_xlfn.STDEV.P(Table13458910[[#This Row],[Estimated costs 1]:[Estimated costs 20]])</f>
        <v>0</v>
      </c>
      <c r="K571" s="2" t="e">
        <f>Table13458910[[#This Row],[Dev]]/Table13458910[[#This Row],[Mean]]*100</f>
        <v>#DIV/0!</v>
      </c>
      <c r="L571" s="2">
        <f>Table13458910[[#This Row],[Estimated costs 1]]-Table13458910[[#This Row],[Actual cost]]</f>
        <v>0</v>
      </c>
      <c r="M571" s="2" t="e">
        <f>Table13458910[[#This Row],[Diff 1]]/Table13458910[[#This Row],[Actual cost]]*100</f>
        <v>#DIV/0!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</row>
    <row r="572" spans="1:33" x14ac:dyDescent="0.3">
      <c r="A572" t="s">
        <v>592</v>
      </c>
      <c r="B572">
        <v>570</v>
      </c>
      <c r="C572" t="str">
        <f>LEFT(Table13458910[[#This Row],[Contingency id]])</f>
        <v>C</v>
      </c>
      <c r="D572">
        <v>0</v>
      </c>
      <c r="E572" s="1">
        <v>1.03125</v>
      </c>
      <c r="F572">
        <v>132</v>
      </c>
      <c r="G572">
        <v>128</v>
      </c>
      <c r="H572" s="1">
        <v>0</v>
      </c>
      <c r="I572" s="2">
        <f>AVERAGE(Table13458910[[#This Row],[Estimated costs 1]:[Estimated costs 20]])</f>
        <v>0</v>
      </c>
      <c r="J572" s="2">
        <f>_xlfn.STDEV.P(Table13458910[[#This Row],[Estimated costs 1]:[Estimated costs 20]])</f>
        <v>0</v>
      </c>
      <c r="K572" s="2" t="e">
        <f>Table13458910[[#This Row],[Dev]]/Table13458910[[#This Row],[Mean]]*100</f>
        <v>#DIV/0!</v>
      </c>
      <c r="L572" s="2">
        <f>Table13458910[[#This Row],[Estimated costs 1]]-Table13458910[[#This Row],[Actual cost]]</f>
        <v>0</v>
      </c>
      <c r="M572" s="2" t="e">
        <f>Table13458910[[#This Row],[Diff 1]]/Table13458910[[#This Row],[Actual cost]]*100</f>
        <v>#DIV/0!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</row>
    <row r="573" spans="1:33" x14ac:dyDescent="0.3">
      <c r="A573" t="s">
        <v>593</v>
      </c>
      <c r="B573">
        <v>571</v>
      </c>
      <c r="C573" t="str">
        <f>LEFT(Table13458910[[#This Row],[Contingency id]])</f>
        <v>C</v>
      </c>
      <c r="D573">
        <v>0</v>
      </c>
      <c r="E573" s="1">
        <v>1.01526717557251</v>
      </c>
      <c r="F573">
        <v>133</v>
      </c>
      <c r="G573">
        <v>131</v>
      </c>
      <c r="H573" s="1">
        <v>0</v>
      </c>
      <c r="I573" s="2">
        <f>AVERAGE(Table13458910[[#This Row],[Estimated costs 1]:[Estimated costs 20]])</f>
        <v>0</v>
      </c>
      <c r="J573" s="2">
        <f>_xlfn.STDEV.P(Table13458910[[#This Row],[Estimated costs 1]:[Estimated costs 20]])</f>
        <v>0</v>
      </c>
      <c r="K573" s="2" t="e">
        <f>Table13458910[[#This Row],[Dev]]/Table13458910[[#This Row],[Mean]]*100</f>
        <v>#DIV/0!</v>
      </c>
      <c r="L573" s="2">
        <f>Table13458910[[#This Row],[Estimated costs 1]]-Table13458910[[#This Row],[Actual cost]]</f>
        <v>0</v>
      </c>
      <c r="M573" s="2" t="e">
        <f>Table13458910[[#This Row],[Diff 1]]/Table13458910[[#This Row],[Actual cost]]*100</f>
        <v>#DIV/0!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</row>
    <row r="574" spans="1:33" x14ac:dyDescent="0.3">
      <c r="A574" t="s">
        <v>594</v>
      </c>
      <c r="B574">
        <v>572</v>
      </c>
      <c r="C574" t="str">
        <f>LEFT(Table13458910[[#This Row],[Contingency id]])</f>
        <v>C</v>
      </c>
      <c r="D574">
        <v>0</v>
      </c>
      <c r="E574" s="1">
        <v>1.01273885350318</v>
      </c>
      <c r="F574">
        <v>159</v>
      </c>
      <c r="G574">
        <v>157</v>
      </c>
      <c r="H574" s="1">
        <v>0</v>
      </c>
      <c r="I574" s="2">
        <f>AVERAGE(Table13458910[[#This Row],[Estimated costs 1]:[Estimated costs 20]])</f>
        <v>0</v>
      </c>
      <c r="J574" s="2">
        <f>_xlfn.STDEV.P(Table13458910[[#This Row],[Estimated costs 1]:[Estimated costs 20]])</f>
        <v>0</v>
      </c>
      <c r="K574" s="2" t="e">
        <f>Table13458910[[#This Row],[Dev]]/Table13458910[[#This Row],[Mean]]*100</f>
        <v>#DIV/0!</v>
      </c>
      <c r="L574" s="2">
        <f>Table13458910[[#This Row],[Estimated costs 1]]-Table13458910[[#This Row],[Actual cost]]</f>
        <v>0</v>
      </c>
      <c r="M574" s="2" t="e">
        <f>Table13458910[[#This Row],[Diff 1]]/Table13458910[[#This Row],[Actual cost]]*100</f>
        <v>#DIV/0!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</row>
    <row r="575" spans="1:33" x14ac:dyDescent="0.3">
      <c r="A575" t="s">
        <v>599</v>
      </c>
      <c r="B575">
        <v>573</v>
      </c>
      <c r="C575" t="str">
        <f>LEFT(Table13458910[[#This Row],[Contingency id]])</f>
        <v>C</v>
      </c>
      <c r="D575">
        <v>0</v>
      </c>
      <c r="E575" s="1">
        <v>1.0076335877862499</v>
      </c>
      <c r="F575">
        <v>132</v>
      </c>
      <c r="G575">
        <v>131</v>
      </c>
      <c r="H575" s="1">
        <v>0</v>
      </c>
      <c r="I575" s="2">
        <f>AVERAGE(Table13458910[[#This Row],[Estimated costs 1]:[Estimated costs 20]])</f>
        <v>0</v>
      </c>
      <c r="J575" s="2">
        <f>_xlfn.STDEV.P(Table13458910[[#This Row],[Estimated costs 1]:[Estimated costs 20]])</f>
        <v>0</v>
      </c>
      <c r="K575" s="2" t="e">
        <f>Table13458910[[#This Row],[Dev]]/Table13458910[[#This Row],[Mean]]*100</f>
        <v>#DIV/0!</v>
      </c>
      <c r="L575" s="2">
        <f>Table13458910[[#This Row],[Estimated costs 1]]-Table13458910[[#This Row],[Actual cost]]</f>
        <v>0</v>
      </c>
      <c r="M575" s="2" t="e">
        <f>Table13458910[[#This Row],[Diff 1]]/Table13458910[[#This Row],[Actual cost]]*100</f>
        <v>#DIV/0!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</row>
    <row r="576" spans="1:33" x14ac:dyDescent="0.3">
      <c r="A576" t="s">
        <v>600</v>
      </c>
      <c r="B576">
        <v>574</v>
      </c>
      <c r="C576" t="str">
        <f>LEFT(Table13458910[[#This Row],[Contingency id]])</f>
        <v>C</v>
      </c>
      <c r="D576">
        <v>0</v>
      </c>
      <c r="E576" s="1">
        <v>1.01526717557251</v>
      </c>
      <c r="F576">
        <v>133</v>
      </c>
      <c r="G576">
        <v>131</v>
      </c>
      <c r="H576" s="1">
        <v>0</v>
      </c>
      <c r="I576" s="2">
        <f>AVERAGE(Table13458910[[#This Row],[Estimated costs 1]:[Estimated costs 20]])</f>
        <v>0</v>
      </c>
      <c r="J576" s="2">
        <f>_xlfn.STDEV.P(Table13458910[[#This Row],[Estimated costs 1]:[Estimated costs 20]])</f>
        <v>0</v>
      </c>
      <c r="K576" s="2" t="e">
        <f>Table13458910[[#This Row],[Dev]]/Table13458910[[#This Row],[Mean]]*100</f>
        <v>#DIV/0!</v>
      </c>
      <c r="L576" s="2">
        <f>Table13458910[[#This Row],[Estimated costs 1]]-Table13458910[[#This Row],[Actual cost]]</f>
        <v>0</v>
      </c>
      <c r="M576" s="2" t="e">
        <f>Table13458910[[#This Row],[Diff 1]]/Table13458910[[#This Row],[Actual cost]]*100</f>
        <v>#DIV/0!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</row>
    <row r="577" spans="1:33" x14ac:dyDescent="0.3">
      <c r="A577" t="s">
        <v>601</v>
      </c>
      <c r="B577">
        <v>575</v>
      </c>
      <c r="C577" t="str">
        <f>LEFT(Table13458910[[#This Row],[Contingency id]])</f>
        <v>C</v>
      </c>
      <c r="D577">
        <v>0</v>
      </c>
      <c r="E577" s="1">
        <v>1.00632911392405</v>
      </c>
      <c r="F577">
        <v>159</v>
      </c>
      <c r="G577">
        <v>158</v>
      </c>
      <c r="H577" s="1">
        <v>0</v>
      </c>
      <c r="I577" s="2">
        <f>AVERAGE(Table13458910[[#This Row],[Estimated costs 1]:[Estimated costs 20]])</f>
        <v>0</v>
      </c>
      <c r="J577" s="2">
        <f>_xlfn.STDEV.P(Table13458910[[#This Row],[Estimated costs 1]:[Estimated costs 20]])</f>
        <v>0</v>
      </c>
      <c r="K577" s="2" t="e">
        <f>Table13458910[[#This Row],[Dev]]/Table13458910[[#This Row],[Mean]]*100</f>
        <v>#DIV/0!</v>
      </c>
      <c r="L577" s="2">
        <f>Table13458910[[#This Row],[Estimated costs 1]]-Table13458910[[#This Row],[Actual cost]]</f>
        <v>0</v>
      </c>
      <c r="M577" s="2" t="e">
        <f>Table13458910[[#This Row],[Diff 1]]/Table13458910[[#This Row],[Actual cost]]*100</f>
        <v>#DIV/0!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</row>
    <row r="578" spans="1:33" x14ac:dyDescent="0.3">
      <c r="A578" t="s">
        <v>602</v>
      </c>
      <c r="B578">
        <v>576</v>
      </c>
      <c r="C578" t="str">
        <f>LEFT(Table13458910[[#This Row],[Contingency id]])</f>
        <v>C</v>
      </c>
      <c r="D578">
        <v>0</v>
      </c>
      <c r="E578" s="1">
        <v>1.01204819277108</v>
      </c>
      <c r="F578">
        <v>84</v>
      </c>
      <c r="G578">
        <v>83</v>
      </c>
      <c r="H578" s="1">
        <v>0</v>
      </c>
      <c r="I578" s="2">
        <f>AVERAGE(Table13458910[[#This Row],[Estimated costs 1]:[Estimated costs 20]])</f>
        <v>0</v>
      </c>
      <c r="J578" s="2">
        <f>_xlfn.STDEV.P(Table13458910[[#This Row],[Estimated costs 1]:[Estimated costs 20]])</f>
        <v>0</v>
      </c>
      <c r="K578" s="2" t="e">
        <f>Table13458910[[#This Row],[Dev]]/Table13458910[[#This Row],[Mean]]*100</f>
        <v>#DIV/0!</v>
      </c>
      <c r="L578" s="2">
        <f>Table13458910[[#This Row],[Estimated costs 1]]-Table13458910[[#This Row],[Actual cost]]</f>
        <v>0</v>
      </c>
      <c r="M578" s="2" t="e">
        <f>Table13458910[[#This Row],[Diff 1]]/Table13458910[[#This Row],[Actual cost]]*100</f>
        <v>#DIV/0!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</row>
    <row r="579" spans="1:33" x14ac:dyDescent="0.3">
      <c r="A579" t="s">
        <v>603</v>
      </c>
      <c r="B579">
        <v>577</v>
      </c>
      <c r="C579" t="str">
        <f>LEFT(Table13458910[[#This Row],[Contingency id]])</f>
        <v>C</v>
      </c>
      <c r="D579">
        <v>0</v>
      </c>
      <c r="E579" s="1">
        <v>1</v>
      </c>
      <c r="F579">
        <v>70</v>
      </c>
      <c r="G579">
        <v>70</v>
      </c>
      <c r="H579" s="1">
        <v>0</v>
      </c>
      <c r="I579" s="2">
        <f>AVERAGE(Table13458910[[#This Row],[Estimated costs 1]:[Estimated costs 20]])</f>
        <v>0</v>
      </c>
      <c r="J579" s="2">
        <f>_xlfn.STDEV.P(Table13458910[[#This Row],[Estimated costs 1]:[Estimated costs 20]])</f>
        <v>0</v>
      </c>
      <c r="K579" s="2" t="e">
        <f>Table13458910[[#This Row],[Dev]]/Table13458910[[#This Row],[Mean]]*100</f>
        <v>#DIV/0!</v>
      </c>
      <c r="L579" s="2">
        <f>Table13458910[[#This Row],[Estimated costs 1]]-Table13458910[[#This Row],[Actual cost]]</f>
        <v>0</v>
      </c>
      <c r="M579" s="2" t="e">
        <f>Table13458910[[#This Row],[Diff 1]]/Table13458910[[#This Row],[Actual cost]]*100</f>
        <v>#DIV/0!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</row>
    <row r="580" spans="1:33" x14ac:dyDescent="0.3">
      <c r="A580" t="s">
        <v>604</v>
      </c>
      <c r="B580">
        <v>578</v>
      </c>
      <c r="C580" t="str">
        <f>LEFT(Table13458910[[#This Row],[Contingency id]])</f>
        <v>C</v>
      </c>
      <c r="D580">
        <v>0</v>
      </c>
      <c r="E580" s="1">
        <v>1.01449275362318</v>
      </c>
      <c r="F580">
        <v>70</v>
      </c>
      <c r="G580">
        <v>69</v>
      </c>
      <c r="H580" s="1">
        <v>0</v>
      </c>
      <c r="I580" s="2">
        <f>AVERAGE(Table13458910[[#This Row],[Estimated costs 1]:[Estimated costs 20]])</f>
        <v>0</v>
      </c>
      <c r="J580" s="2">
        <f>_xlfn.STDEV.P(Table13458910[[#This Row],[Estimated costs 1]:[Estimated costs 20]])</f>
        <v>0</v>
      </c>
      <c r="K580" s="2" t="e">
        <f>Table13458910[[#This Row],[Dev]]/Table13458910[[#This Row],[Mean]]*100</f>
        <v>#DIV/0!</v>
      </c>
      <c r="L580" s="2">
        <f>Table13458910[[#This Row],[Estimated costs 1]]-Table13458910[[#This Row],[Actual cost]]</f>
        <v>0</v>
      </c>
      <c r="M580" s="2" t="e">
        <f>Table13458910[[#This Row],[Diff 1]]/Table13458910[[#This Row],[Actual cost]]*100</f>
        <v>#DIV/0!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</row>
    <row r="581" spans="1:33" x14ac:dyDescent="0.3">
      <c r="A581" t="s">
        <v>605</v>
      </c>
      <c r="B581">
        <v>579</v>
      </c>
      <c r="C581" t="str">
        <f>LEFT(Table13458910[[#This Row],[Contingency id]])</f>
        <v>C</v>
      </c>
      <c r="D581">
        <v>0</v>
      </c>
      <c r="E581" s="1">
        <v>1</v>
      </c>
      <c r="F581">
        <v>70</v>
      </c>
      <c r="G581">
        <v>70</v>
      </c>
      <c r="H581" s="1">
        <v>0</v>
      </c>
      <c r="I581" s="2">
        <f>AVERAGE(Table13458910[[#This Row],[Estimated costs 1]:[Estimated costs 20]])</f>
        <v>0</v>
      </c>
      <c r="J581" s="2">
        <f>_xlfn.STDEV.P(Table13458910[[#This Row],[Estimated costs 1]:[Estimated costs 20]])</f>
        <v>0</v>
      </c>
      <c r="K581" s="2" t="e">
        <f>Table13458910[[#This Row],[Dev]]/Table13458910[[#This Row],[Mean]]*100</f>
        <v>#DIV/0!</v>
      </c>
      <c r="L581" s="2">
        <f>Table13458910[[#This Row],[Estimated costs 1]]-Table13458910[[#This Row],[Actual cost]]</f>
        <v>0</v>
      </c>
      <c r="M581" s="2" t="e">
        <f>Table13458910[[#This Row],[Diff 1]]/Table13458910[[#This Row],[Actual cost]]*100</f>
        <v>#DIV/0!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</row>
    <row r="582" spans="1:33" x14ac:dyDescent="0.3">
      <c r="A582" t="s">
        <v>606</v>
      </c>
      <c r="B582">
        <v>580</v>
      </c>
      <c r="C582" t="str">
        <f>LEFT(Table13458910[[#This Row],[Contingency id]])</f>
        <v>C</v>
      </c>
      <c r="D582">
        <v>0</v>
      </c>
      <c r="E582" s="1">
        <v>1.01449275362318</v>
      </c>
      <c r="F582">
        <v>70</v>
      </c>
      <c r="G582">
        <v>69</v>
      </c>
      <c r="H582" s="1">
        <v>0</v>
      </c>
      <c r="I582" s="2">
        <f>AVERAGE(Table13458910[[#This Row],[Estimated costs 1]:[Estimated costs 20]])</f>
        <v>0</v>
      </c>
      <c r="J582" s="2">
        <f>_xlfn.STDEV.P(Table13458910[[#This Row],[Estimated costs 1]:[Estimated costs 20]])</f>
        <v>0</v>
      </c>
      <c r="K582" s="2" t="e">
        <f>Table13458910[[#This Row],[Dev]]/Table13458910[[#This Row],[Mean]]*100</f>
        <v>#DIV/0!</v>
      </c>
      <c r="L582" s="2">
        <f>Table13458910[[#This Row],[Estimated costs 1]]-Table13458910[[#This Row],[Actual cost]]</f>
        <v>0</v>
      </c>
      <c r="M582" s="2" t="e">
        <f>Table13458910[[#This Row],[Diff 1]]/Table13458910[[#This Row],[Actual cost]]*100</f>
        <v>#DIV/0!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</row>
    <row r="583" spans="1:33" x14ac:dyDescent="0.3">
      <c r="A583" t="s">
        <v>607</v>
      </c>
      <c r="B583">
        <v>581</v>
      </c>
      <c r="C583" t="str">
        <f>LEFT(Table13458910[[#This Row],[Contingency id]])</f>
        <v>C</v>
      </c>
      <c r="D583">
        <v>0</v>
      </c>
      <c r="E583" s="1">
        <v>1.0243902439024299</v>
      </c>
      <c r="F583">
        <v>84</v>
      </c>
      <c r="G583">
        <v>82</v>
      </c>
      <c r="H583" s="1">
        <v>0</v>
      </c>
      <c r="I583" s="2">
        <f>AVERAGE(Table13458910[[#This Row],[Estimated costs 1]:[Estimated costs 20]])</f>
        <v>0</v>
      </c>
      <c r="J583" s="2">
        <f>_xlfn.STDEV.P(Table13458910[[#This Row],[Estimated costs 1]:[Estimated costs 20]])</f>
        <v>0</v>
      </c>
      <c r="K583" s="2" t="e">
        <f>Table13458910[[#This Row],[Dev]]/Table13458910[[#This Row],[Mean]]*100</f>
        <v>#DIV/0!</v>
      </c>
      <c r="L583" s="2">
        <f>Table13458910[[#This Row],[Estimated costs 1]]-Table13458910[[#This Row],[Actual cost]]</f>
        <v>0</v>
      </c>
      <c r="M583" s="2" t="e">
        <f>Table13458910[[#This Row],[Diff 1]]/Table13458910[[#This Row],[Actual cost]]*100</f>
        <v>#DIV/0!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</row>
    <row r="584" spans="1:33" x14ac:dyDescent="0.3">
      <c r="A584" t="s">
        <v>608</v>
      </c>
      <c r="B584">
        <v>582</v>
      </c>
      <c r="C584" t="str">
        <f>LEFT(Table13458910[[#This Row],[Contingency id]])</f>
        <v>C</v>
      </c>
      <c r="D584">
        <v>0</v>
      </c>
      <c r="E584" s="1">
        <v>1</v>
      </c>
      <c r="F584">
        <v>35</v>
      </c>
      <c r="G584">
        <v>35</v>
      </c>
      <c r="H584" s="1">
        <v>0</v>
      </c>
      <c r="I584" s="2">
        <f>AVERAGE(Table13458910[[#This Row],[Estimated costs 1]:[Estimated costs 20]])</f>
        <v>0</v>
      </c>
      <c r="J584" s="2">
        <f>_xlfn.STDEV.P(Table13458910[[#This Row],[Estimated costs 1]:[Estimated costs 20]])</f>
        <v>0</v>
      </c>
      <c r="K584" s="2" t="e">
        <f>Table13458910[[#This Row],[Dev]]/Table13458910[[#This Row],[Mean]]*100</f>
        <v>#DIV/0!</v>
      </c>
      <c r="L584" s="2">
        <f>Table13458910[[#This Row],[Estimated costs 1]]-Table13458910[[#This Row],[Actual cost]]</f>
        <v>0</v>
      </c>
      <c r="M584" s="2" t="e">
        <f>Table13458910[[#This Row],[Diff 1]]/Table13458910[[#This Row],[Actual cost]]*100</f>
        <v>#DIV/0!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</row>
    <row r="585" spans="1:33" x14ac:dyDescent="0.3">
      <c r="A585" t="s">
        <v>609</v>
      </c>
      <c r="B585">
        <v>583</v>
      </c>
      <c r="C585" t="str">
        <f>LEFT(Table13458910[[#This Row],[Contingency id]])</f>
        <v>C</v>
      </c>
      <c r="D585">
        <v>0</v>
      </c>
      <c r="E585" s="1">
        <v>1</v>
      </c>
      <c r="F585">
        <v>38</v>
      </c>
      <c r="G585">
        <v>38</v>
      </c>
      <c r="H585" s="1">
        <v>0</v>
      </c>
      <c r="I585" s="2">
        <f>AVERAGE(Table13458910[[#This Row],[Estimated costs 1]:[Estimated costs 20]])</f>
        <v>0</v>
      </c>
      <c r="J585" s="2">
        <f>_xlfn.STDEV.P(Table13458910[[#This Row],[Estimated costs 1]:[Estimated costs 20]])</f>
        <v>0</v>
      </c>
      <c r="K585" s="2" t="e">
        <f>Table13458910[[#This Row],[Dev]]/Table13458910[[#This Row],[Mean]]*100</f>
        <v>#DIV/0!</v>
      </c>
      <c r="L585" s="2">
        <f>Table13458910[[#This Row],[Estimated costs 1]]-Table13458910[[#This Row],[Actual cost]]</f>
        <v>0</v>
      </c>
      <c r="M585" s="2" t="e">
        <f>Table13458910[[#This Row],[Diff 1]]/Table13458910[[#This Row],[Actual cost]]*100</f>
        <v>#DIV/0!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</row>
    <row r="586" spans="1:33" x14ac:dyDescent="0.3">
      <c r="A586" t="s">
        <v>610</v>
      </c>
      <c r="B586">
        <v>584</v>
      </c>
      <c r="C586" t="str">
        <f>LEFT(Table13458910[[#This Row],[Contingency id]])</f>
        <v>C</v>
      </c>
      <c r="D586">
        <v>0</v>
      </c>
      <c r="E586" s="1">
        <v>1</v>
      </c>
      <c r="F586">
        <v>35</v>
      </c>
      <c r="G586">
        <v>35</v>
      </c>
      <c r="H586" s="1">
        <v>0</v>
      </c>
      <c r="I586" s="2">
        <f>AVERAGE(Table13458910[[#This Row],[Estimated costs 1]:[Estimated costs 20]])</f>
        <v>0</v>
      </c>
      <c r="J586" s="2">
        <f>_xlfn.STDEV.P(Table13458910[[#This Row],[Estimated costs 1]:[Estimated costs 20]])</f>
        <v>0</v>
      </c>
      <c r="K586" s="2" t="e">
        <f>Table13458910[[#This Row],[Dev]]/Table13458910[[#This Row],[Mean]]*100</f>
        <v>#DIV/0!</v>
      </c>
      <c r="L586" s="2">
        <f>Table13458910[[#This Row],[Estimated costs 1]]-Table13458910[[#This Row],[Actual cost]]</f>
        <v>0</v>
      </c>
      <c r="M586" s="2" t="e">
        <f>Table13458910[[#This Row],[Diff 1]]/Table13458910[[#This Row],[Actual cost]]*100</f>
        <v>#DIV/0!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</row>
    <row r="587" spans="1:33" x14ac:dyDescent="0.3">
      <c r="A587" t="s">
        <v>611</v>
      </c>
      <c r="B587">
        <v>585</v>
      </c>
      <c r="C587" t="str">
        <f>LEFT(Table13458910[[#This Row],[Contingency id]])</f>
        <v>C</v>
      </c>
      <c r="D587">
        <v>0</v>
      </c>
      <c r="E587" s="1">
        <v>1</v>
      </c>
      <c r="F587">
        <v>35</v>
      </c>
      <c r="G587">
        <v>35</v>
      </c>
      <c r="H587" s="1">
        <v>0</v>
      </c>
      <c r="I587" s="2">
        <f>AVERAGE(Table13458910[[#This Row],[Estimated costs 1]:[Estimated costs 20]])</f>
        <v>0</v>
      </c>
      <c r="J587" s="2">
        <f>_xlfn.STDEV.P(Table13458910[[#This Row],[Estimated costs 1]:[Estimated costs 20]])</f>
        <v>0</v>
      </c>
      <c r="K587" s="2" t="e">
        <f>Table13458910[[#This Row],[Dev]]/Table13458910[[#This Row],[Mean]]*100</f>
        <v>#DIV/0!</v>
      </c>
      <c r="L587" s="2">
        <f>Table13458910[[#This Row],[Estimated costs 1]]-Table13458910[[#This Row],[Actual cost]]</f>
        <v>0</v>
      </c>
      <c r="M587" s="2" t="e">
        <f>Table13458910[[#This Row],[Diff 1]]/Table13458910[[#This Row],[Actual cost]]*100</f>
        <v>#DIV/0!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</row>
    <row r="588" spans="1:33" x14ac:dyDescent="0.3">
      <c r="A588" t="s">
        <v>612</v>
      </c>
      <c r="B588">
        <v>586</v>
      </c>
      <c r="C588" t="str">
        <f>LEFT(Table13458910[[#This Row],[Contingency id]])</f>
        <v>C</v>
      </c>
      <c r="D588">
        <v>0</v>
      </c>
      <c r="E588" s="1">
        <v>1</v>
      </c>
      <c r="F588">
        <v>35</v>
      </c>
      <c r="G588">
        <v>35</v>
      </c>
      <c r="H588" s="1">
        <v>0</v>
      </c>
      <c r="I588" s="2">
        <f>AVERAGE(Table13458910[[#This Row],[Estimated costs 1]:[Estimated costs 20]])</f>
        <v>0</v>
      </c>
      <c r="J588" s="2">
        <f>_xlfn.STDEV.P(Table13458910[[#This Row],[Estimated costs 1]:[Estimated costs 20]])</f>
        <v>0</v>
      </c>
      <c r="K588" s="2" t="e">
        <f>Table13458910[[#This Row],[Dev]]/Table13458910[[#This Row],[Mean]]*100</f>
        <v>#DIV/0!</v>
      </c>
      <c r="L588" s="2">
        <f>Table13458910[[#This Row],[Estimated costs 1]]-Table13458910[[#This Row],[Actual cost]]</f>
        <v>0</v>
      </c>
      <c r="M588" s="2" t="e">
        <f>Table13458910[[#This Row],[Diff 1]]/Table13458910[[#This Row],[Actual cost]]*100</f>
        <v>#DIV/0!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</row>
    <row r="589" spans="1:33" x14ac:dyDescent="0.3">
      <c r="A589" t="s">
        <v>613</v>
      </c>
      <c r="B589">
        <v>587</v>
      </c>
      <c r="C589" t="str">
        <f>LEFT(Table13458910[[#This Row],[Contingency id]])</f>
        <v>C</v>
      </c>
      <c r="D589">
        <v>0</v>
      </c>
      <c r="E589" s="1">
        <v>1</v>
      </c>
      <c r="F589">
        <v>38</v>
      </c>
      <c r="G589">
        <v>38</v>
      </c>
      <c r="H589" s="1">
        <v>0</v>
      </c>
      <c r="I589" s="2">
        <f>AVERAGE(Table13458910[[#This Row],[Estimated costs 1]:[Estimated costs 20]])</f>
        <v>0</v>
      </c>
      <c r="J589" s="2">
        <f>_xlfn.STDEV.P(Table13458910[[#This Row],[Estimated costs 1]:[Estimated costs 20]])</f>
        <v>0</v>
      </c>
      <c r="K589" s="2" t="e">
        <f>Table13458910[[#This Row],[Dev]]/Table13458910[[#This Row],[Mean]]*100</f>
        <v>#DIV/0!</v>
      </c>
      <c r="L589" s="2">
        <f>Table13458910[[#This Row],[Estimated costs 1]]-Table13458910[[#This Row],[Actual cost]]</f>
        <v>0</v>
      </c>
      <c r="M589" s="2" t="e">
        <f>Table13458910[[#This Row],[Diff 1]]/Table13458910[[#This Row],[Actual cost]]*100</f>
        <v>#DIV/0!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</row>
    <row r="590" spans="1:33" x14ac:dyDescent="0.3">
      <c r="A590" t="s">
        <v>614</v>
      </c>
      <c r="B590">
        <v>588</v>
      </c>
      <c r="C590" t="str">
        <f>LEFT(Table13458910[[#This Row],[Contingency id]])</f>
        <v>C</v>
      </c>
      <c r="D590">
        <v>0</v>
      </c>
      <c r="E590" s="1">
        <v>1</v>
      </c>
      <c r="F590">
        <v>35</v>
      </c>
      <c r="G590">
        <v>35</v>
      </c>
      <c r="H590" s="1">
        <v>0</v>
      </c>
      <c r="I590" s="2">
        <f>AVERAGE(Table13458910[[#This Row],[Estimated costs 1]:[Estimated costs 20]])</f>
        <v>0</v>
      </c>
      <c r="J590" s="2">
        <f>_xlfn.STDEV.P(Table13458910[[#This Row],[Estimated costs 1]:[Estimated costs 20]])</f>
        <v>0</v>
      </c>
      <c r="K590" s="2" t="e">
        <f>Table13458910[[#This Row],[Dev]]/Table13458910[[#This Row],[Mean]]*100</f>
        <v>#DIV/0!</v>
      </c>
      <c r="L590" s="2">
        <f>Table13458910[[#This Row],[Estimated costs 1]]-Table13458910[[#This Row],[Actual cost]]</f>
        <v>0</v>
      </c>
      <c r="M590" s="2" t="e">
        <f>Table13458910[[#This Row],[Diff 1]]/Table13458910[[#This Row],[Actual cost]]*100</f>
        <v>#DIV/0!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</row>
    <row r="591" spans="1:33" x14ac:dyDescent="0.3">
      <c r="A591" t="s">
        <v>615</v>
      </c>
      <c r="B591">
        <v>589</v>
      </c>
      <c r="C591" t="str">
        <f>LEFT(Table13458910[[#This Row],[Contingency id]])</f>
        <v>C</v>
      </c>
      <c r="D591">
        <v>0</v>
      </c>
      <c r="E591" s="1">
        <v>1</v>
      </c>
      <c r="F591">
        <v>35</v>
      </c>
      <c r="G591">
        <v>35</v>
      </c>
      <c r="H591" s="1">
        <v>0</v>
      </c>
      <c r="I591" s="2">
        <f>AVERAGE(Table13458910[[#This Row],[Estimated costs 1]:[Estimated costs 20]])</f>
        <v>0</v>
      </c>
      <c r="J591" s="2">
        <f>_xlfn.STDEV.P(Table13458910[[#This Row],[Estimated costs 1]:[Estimated costs 20]])</f>
        <v>0</v>
      </c>
      <c r="K591" s="2" t="e">
        <f>Table13458910[[#This Row],[Dev]]/Table13458910[[#This Row],[Mean]]*100</f>
        <v>#DIV/0!</v>
      </c>
      <c r="L591" s="2">
        <f>Table13458910[[#This Row],[Estimated costs 1]]-Table13458910[[#This Row],[Actual cost]]</f>
        <v>0</v>
      </c>
      <c r="M591" s="2" t="e">
        <f>Table13458910[[#This Row],[Diff 1]]/Table13458910[[#This Row],[Actual cost]]*100</f>
        <v>#DIV/0!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</row>
    <row r="592" spans="1:33" x14ac:dyDescent="0.3">
      <c r="A592" t="s">
        <v>616</v>
      </c>
      <c r="B592">
        <v>590</v>
      </c>
      <c r="C592" t="str">
        <f>LEFT(Table13458910[[#This Row],[Contingency id]])</f>
        <v>C</v>
      </c>
      <c r="D592">
        <v>0</v>
      </c>
      <c r="E592" s="1">
        <v>1</v>
      </c>
      <c r="F592">
        <v>35</v>
      </c>
      <c r="G592">
        <v>35</v>
      </c>
      <c r="H592" s="1">
        <v>0</v>
      </c>
      <c r="I592" s="2">
        <f>AVERAGE(Table13458910[[#This Row],[Estimated costs 1]:[Estimated costs 20]])</f>
        <v>0</v>
      </c>
      <c r="J592" s="2">
        <f>_xlfn.STDEV.P(Table13458910[[#This Row],[Estimated costs 1]:[Estimated costs 20]])</f>
        <v>0</v>
      </c>
      <c r="K592" s="2" t="e">
        <f>Table13458910[[#This Row],[Dev]]/Table13458910[[#This Row],[Mean]]*100</f>
        <v>#DIV/0!</v>
      </c>
      <c r="L592" s="2">
        <f>Table13458910[[#This Row],[Estimated costs 1]]-Table13458910[[#This Row],[Actual cost]]</f>
        <v>0</v>
      </c>
      <c r="M592" s="2" t="e">
        <f>Table13458910[[#This Row],[Diff 1]]/Table13458910[[#This Row],[Actual cost]]*100</f>
        <v>#DIV/0!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</row>
    <row r="593" spans="1:33" x14ac:dyDescent="0.3">
      <c r="A593" t="s">
        <v>617</v>
      </c>
      <c r="B593">
        <v>591</v>
      </c>
      <c r="C593" t="str">
        <f>LEFT(Table13458910[[#This Row],[Contingency id]])</f>
        <v>C</v>
      </c>
      <c r="D593">
        <v>0</v>
      </c>
      <c r="E593" s="1">
        <v>1</v>
      </c>
      <c r="F593">
        <v>35</v>
      </c>
      <c r="G593">
        <v>35</v>
      </c>
      <c r="H593" s="1">
        <v>0</v>
      </c>
      <c r="I593" s="2">
        <f>AVERAGE(Table13458910[[#This Row],[Estimated costs 1]:[Estimated costs 20]])</f>
        <v>0</v>
      </c>
      <c r="J593" s="2">
        <f>_xlfn.STDEV.P(Table13458910[[#This Row],[Estimated costs 1]:[Estimated costs 20]])</f>
        <v>0</v>
      </c>
      <c r="K593" s="2" t="e">
        <f>Table13458910[[#This Row],[Dev]]/Table13458910[[#This Row],[Mean]]*100</f>
        <v>#DIV/0!</v>
      </c>
      <c r="L593" s="2">
        <f>Table13458910[[#This Row],[Estimated costs 1]]-Table13458910[[#This Row],[Actual cost]]</f>
        <v>0</v>
      </c>
      <c r="M593" s="2" t="e">
        <f>Table13458910[[#This Row],[Diff 1]]/Table13458910[[#This Row],[Actual cost]]*100</f>
        <v>#DIV/0!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</row>
    <row r="594" spans="1:33" x14ac:dyDescent="0.3">
      <c r="A594" t="s">
        <v>618</v>
      </c>
      <c r="B594">
        <v>592</v>
      </c>
      <c r="C594" t="str">
        <f>LEFT(Table13458910[[#This Row],[Contingency id]])</f>
        <v>C</v>
      </c>
      <c r="D594">
        <v>0</v>
      </c>
      <c r="E594" s="1">
        <v>1</v>
      </c>
      <c r="F594">
        <v>38</v>
      </c>
      <c r="G594">
        <v>38</v>
      </c>
      <c r="H594" s="1">
        <v>0</v>
      </c>
      <c r="I594" s="2">
        <f>AVERAGE(Table13458910[[#This Row],[Estimated costs 1]:[Estimated costs 20]])</f>
        <v>0</v>
      </c>
      <c r="J594" s="2">
        <f>_xlfn.STDEV.P(Table13458910[[#This Row],[Estimated costs 1]:[Estimated costs 20]])</f>
        <v>0</v>
      </c>
      <c r="K594" s="2" t="e">
        <f>Table13458910[[#This Row],[Dev]]/Table13458910[[#This Row],[Mean]]*100</f>
        <v>#DIV/0!</v>
      </c>
      <c r="L594" s="2">
        <f>Table13458910[[#This Row],[Estimated costs 1]]-Table13458910[[#This Row],[Actual cost]]</f>
        <v>0</v>
      </c>
      <c r="M594" s="2" t="e">
        <f>Table13458910[[#This Row],[Diff 1]]/Table13458910[[#This Row],[Actual cost]]*100</f>
        <v>#DIV/0!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</row>
    <row r="595" spans="1:33" x14ac:dyDescent="0.3">
      <c r="A595" t="s">
        <v>619</v>
      </c>
      <c r="B595">
        <v>593</v>
      </c>
      <c r="C595" t="str">
        <f>LEFT(Table13458910[[#This Row],[Contingency id]])</f>
        <v>C</v>
      </c>
      <c r="D595">
        <v>0</v>
      </c>
      <c r="E595" s="1">
        <v>1</v>
      </c>
      <c r="F595">
        <v>45</v>
      </c>
      <c r="G595">
        <v>45</v>
      </c>
      <c r="H595" s="1">
        <v>0</v>
      </c>
      <c r="I595" s="2">
        <f>AVERAGE(Table13458910[[#This Row],[Estimated costs 1]:[Estimated costs 20]])</f>
        <v>0</v>
      </c>
      <c r="J595" s="2">
        <f>_xlfn.STDEV.P(Table13458910[[#This Row],[Estimated costs 1]:[Estimated costs 20]])</f>
        <v>0</v>
      </c>
      <c r="K595" s="2" t="e">
        <f>Table13458910[[#This Row],[Dev]]/Table13458910[[#This Row],[Mean]]*100</f>
        <v>#DIV/0!</v>
      </c>
      <c r="L595" s="2">
        <f>Table13458910[[#This Row],[Estimated costs 1]]-Table13458910[[#This Row],[Actual cost]]</f>
        <v>0</v>
      </c>
      <c r="M595" s="2" t="e">
        <f>Table13458910[[#This Row],[Diff 1]]/Table13458910[[#This Row],[Actual cost]]*100</f>
        <v>#DIV/0!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</row>
    <row r="596" spans="1:33" x14ac:dyDescent="0.3">
      <c r="A596" t="s">
        <v>620</v>
      </c>
      <c r="B596">
        <v>594</v>
      </c>
      <c r="C596" t="str">
        <f>LEFT(Table13458910[[#This Row],[Contingency id]])</f>
        <v>C</v>
      </c>
      <c r="D596">
        <v>0</v>
      </c>
      <c r="E596" s="1">
        <v>1</v>
      </c>
      <c r="F596">
        <v>31</v>
      </c>
      <c r="G596">
        <v>31</v>
      </c>
      <c r="H596" s="1">
        <v>0</v>
      </c>
      <c r="I596" s="2">
        <f>AVERAGE(Table13458910[[#This Row],[Estimated costs 1]:[Estimated costs 20]])</f>
        <v>0</v>
      </c>
      <c r="J596" s="2">
        <f>_xlfn.STDEV.P(Table13458910[[#This Row],[Estimated costs 1]:[Estimated costs 20]])</f>
        <v>0</v>
      </c>
      <c r="K596" s="2" t="e">
        <f>Table13458910[[#This Row],[Dev]]/Table13458910[[#This Row],[Mean]]*100</f>
        <v>#DIV/0!</v>
      </c>
      <c r="L596" s="2">
        <f>Table13458910[[#This Row],[Estimated costs 1]]-Table13458910[[#This Row],[Actual cost]]</f>
        <v>0</v>
      </c>
      <c r="M596" s="2" t="e">
        <f>Table13458910[[#This Row],[Diff 1]]/Table13458910[[#This Row],[Actual cost]]*100</f>
        <v>#DIV/0!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</row>
    <row r="597" spans="1:33" x14ac:dyDescent="0.3">
      <c r="A597" t="s">
        <v>621</v>
      </c>
      <c r="B597">
        <v>595</v>
      </c>
      <c r="C597" t="str">
        <f>LEFT(Table13458910[[#This Row],[Contingency id]])</f>
        <v>C</v>
      </c>
      <c r="D597">
        <v>0</v>
      </c>
      <c r="E597" s="1">
        <v>1</v>
      </c>
      <c r="F597">
        <v>31</v>
      </c>
      <c r="G597">
        <v>31</v>
      </c>
      <c r="H597" s="1">
        <v>0</v>
      </c>
      <c r="I597" s="2">
        <f>AVERAGE(Table13458910[[#This Row],[Estimated costs 1]:[Estimated costs 20]])</f>
        <v>0</v>
      </c>
      <c r="J597" s="2">
        <f>_xlfn.STDEV.P(Table13458910[[#This Row],[Estimated costs 1]:[Estimated costs 20]])</f>
        <v>0</v>
      </c>
      <c r="K597" s="2" t="e">
        <f>Table13458910[[#This Row],[Dev]]/Table13458910[[#This Row],[Mean]]*100</f>
        <v>#DIV/0!</v>
      </c>
      <c r="L597" s="2">
        <f>Table13458910[[#This Row],[Estimated costs 1]]-Table13458910[[#This Row],[Actual cost]]</f>
        <v>0</v>
      </c>
      <c r="M597" s="2" t="e">
        <f>Table13458910[[#This Row],[Diff 1]]/Table13458910[[#This Row],[Actual cost]]*100</f>
        <v>#DIV/0!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</row>
    <row r="598" spans="1:33" x14ac:dyDescent="0.3">
      <c r="A598" t="s">
        <v>622</v>
      </c>
      <c r="B598">
        <v>596</v>
      </c>
      <c r="C598" t="str">
        <f>LEFT(Table13458910[[#This Row],[Contingency id]])</f>
        <v>C</v>
      </c>
      <c r="D598">
        <v>0</v>
      </c>
      <c r="E598" s="1">
        <v>1</v>
      </c>
      <c r="F598">
        <v>45</v>
      </c>
      <c r="G598">
        <v>45</v>
      </c>
      <c r="H598" s="1">
        <v>0</v>
      </c>
      <c r="I598" s="2">
        <f>AVERAGE(Table13458910[[#This Row],[Estimated costs 1]:[Estimated costs 20]])</f>
        <v>0</v>
      </c>
      <c r="J598" s="2">
        <f>_xlfn.STDEV.P(Table13458910[[#This Row],[Estimated costs 1]:[Estimated costs 20]])</f>
        <v>0</v>
      </c>
      <c r="K598" s="2" t="e">
        <f>Table13458910[[#This Row],[Dev]]/Table13458910[[#This Row],[Mean]]*100</f>
        <v>#DIV/0!</v>
      </c>
      <c r="L598" s="2">
        <f>Table13458910[[#This Row],[Estimated costs 1]]-Table13458910[[#This Row],[Actual cost]]</f>
        <v>0</v>
      </c>
      <c r="M598" s="2" t="e">
        <f>Table13458910[[#This Row],[Diff 1]]/Table13458910[[#This Row],[Actual cost]]*100</f>
        <v>#DIV/0!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</row>
    <row r="599" spans="1:33" x14ac:dyDescent="0.3">
      <c r="A599" t="s">
        <v>623</v>
      </c>
      <c r="B599">
        <v>597</v>
      </c>
      <c r="C599" t="str">
        <f>LEFT(Table13458910[[#This Row],[Contingency id]])</f>
        <v>C</v>
      </c>
      <c r="D599">
        <v>0</v>
      </c>
      <c r="E599" s="1">
        <v>1</v>
      </c>
      <c r="F599">
        <v>45</v>
      </c>
      <c r="G599">
        <v>45</v>
      </c>
      <c r="H599" s="1">
        <v>0</v>
      </c>
      <c r="I599" s="2">
        <f>AVERAGE(Table13458910[[#This Row],[Estimated costs 1]:[Estimated costs 20]])</f>
        <v>0</v>
      </c>
      <c r="J599" s="2">
        <f>_xlfn.STDEV.P(Table13458910[[#This Row],[Estimated costs 1]:[Estimated costs 20]])</f>
        <v>0</v>
      </c>
      <c r="K599" s="2" t="e">
        <f>Table13458910[[#This Row],[Dev]]/Table13458910[[#This Row],[Mean]]*100</f>
        <v>#DIV/0!</v>
      </c>
      <c r="L599" s="2">
        <f>Table13458910[[#This Row],[Estimated costs 1]]-Table13458910[[#This Row],[Actual cost]]</f>
        <v>0</v>
      </c>
      <c r="M599" s="2" t="e">
        <f>Table13458910[[#This Row],[Diff 1]]/Table13458910[[#This Row],[Actual cost]]*100</f>
        <v>#DIV/0!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</row>
    <row r="600" spans="1:33" x14ac:dyDescent="0.3">
      <c r="A600" t="s">
        <v>624</v>
      </c>
      <c r="B600">
        <v>598</v>
      </c>
      <c r="C600" t="str">
        <f>LEFT(Table13458910[[#This Row],[Contingency id]])</f>
        <v>C</v>
      </c>
      <c r="D600">
        <v>0</v>
      </c>
      <c r="E600" s="1">
        <v>1</v>
      </c>
      <c r="F600">
        <v>45</v>
      </c>
      <c r="G600">
        <v>45</v>
      </c>
      <c r="H600" s="1">
        <v>0</v>
      </c>
      <c r="I600" s="2">
        <f>AVERAGE(Table13458910[[#This Row],[Estimated costs 1]:[Estimated costs 20]])</f>
        <v>0</v>
      </c>
      <c r="J600" s="2">
        <f>_xlfn.STDEV.P(Table13458910[[#This Row],[Estimated costs 1]:[Estimated costs 20]])</f>
        <v>0</v>
      </c>
      <c r="K600" s="2" t="e">
        <f>Table13458910[[#This Row],[Dev]]/Table13458910[[#This Row],[Mean]]*100</f>
        <v>#DIV/0!</v>
      </c>
      <c r="L600" s="2">
        <f>Table13458910[[#This Row],[Estimated costs 1]]-Table13458910[[#This Row],[Actual cost]]</f>
        <v>0</v>
      </c>
      <c r="M600" s="2" t="e">
        <f>Table13458910[[#This Row],[Diff 1]]/Table13458910[[#This Row],[Actual cost]]*100</f>
        <v>#DIV/0!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</row>
    <row r="601" spans="1:33" x14ac:dyDescent="0.3">
      <c r="A601" t="s">
        <v>625</v>
      </c>
      <c r="B601">
        <v>599</v>
      </c>
      <c r="C601" t="str">
        <f>LEFT(Table13458910[[#This Row],[Contingency id]])</f>
        <v>C</v>
      </c>
      <c r="D601">
        <v>0</v>
      </c>
      <c r="E601" s="1">
        <v>1</v>
      </c>
      <c r="F601">
        <v>31</v>
      </c>
      <c r="G601">
        <v>31</v>
      </c>
      <c r="H601" s="1">
        <v>0</v>
      </c>
      <c r="I601" s="2">
        <f>AVERAGE(Table13458910[[#This Row],[Estimated costs 1]:[Estimated costs 20]])</f>
        <v>0</v>
      </c>
      <c r="J601" s="2">
        <f>_xlfn.STDEV.P(Table13458910[[#This Row],[Estimated costs 1]:[Estimated costs 20]])</f>
        <v>0</v>
      </c>
      <c r="K601" s="2" t="e">
        <f>Table13458910[[#This Row],[Dev]]/Table13458910[[#This Row],[Mean]]*100</f>
        <v>#DIV/0!</v>
      </c>
      <c r="L601" s="2">
        <f>Table13458910[[#This Row],[Estimated costs 1]]-Table13458910[[#This Row],[Actual cost]]</f>
        <v>0</v>
      </c>
      <c r="M601" s="2" t="e">
        <f>Table13458910[[#This Row],[Diff 1]]/Table13458910[[#This Row],[Actual cost]]*100</f>
        <v>#DIV/0!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</row>
    <row r="602" spans="1:33" x14ac:dyDescent="0.3">
      <c r="A602" t="s">
        <v>626</v>
      </c>
      <c r="B602">
        <v>600</v>
      </c>
      <c r="C602" t="str">
        <f>LEFT(Table13458910[[#This Row],[Contingency id]])</f>
        <v>C</v>
      </c>
      <c r="D602">
        <v>0</v>
      </c>
      <c r="E602" s="1">
        <v>1</v>
      </c>
      <c r="F602">
        <v>45</v>
      </c>
      <c r="G602">
        <v>45</v>
      </c>
      <c r="H602" s="1">
        <v>0</v>
      </c>
      <c r="I602" s="2">
        <f>AVERAGE(Table13458910[[#This Row],[Estimated costs 1]:[Estimated costs 20]])</f>
        <v>0</v>
      </c>
      <c r="J602" s="2">
        <f>_xlfn.STDEV.P(Table13458910[[#This Row],[Estimated costs 1]:[Estimated costs 20]])</f>
        <v>0</v>
      </c>
      <c r="K602" s="2" t="e">
        <f>Table13458910[[#This Row],[Dev]]/Table13458910[[#This Row],[Mean]]*100</f>
        <v>#DIV/0!</v>
      </c>
      <c r="L602" s="2">
        <f>Table13458910[[#This Row],[Estimated costs 1]]-Table13458910[[#This Row],[Actual cost]]</f>
        <v>0</v>
      </c>
      <c r="M602" s="2" t="e">
        <f>Table13458910[[#This Row],[Diff 1]]/Table13458910[[#This Row],[Actual cost]]*100</f>
        <v>#DIV/0!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</row>
    <row r="603" spans="1:33" x14ac:dyDescent="0.3">
      <c r="A603" t="s">
        <v>627</v>
      </c>
      <c r="B603">
        <v>601</v>
      </c>
      <c r="C603" t="str">
        <f>LEFT(Table13458910[[#This Row],[Contingency id]])</f>
        <v>C</v>
      </c>
      <c r="D603">
        <v>0</v>
      </c>
      <c r="E603" s="1">
        <v>1.02272727272727</v>
      </c>
      <c r="F603">
        <v>45</v>
      </c>
      <c r="G603">
        <v>44</v>
      </c>
      <c r="H603" s="1">
        <v>0</v>
      </c>
      <c r="I603" s="2">
        <f>AVERAGE(Table13458910[[#This Row],[Estimated costs 1]:[Estimated costs 20]])</f>
        <v>0</v>
      </c>
      <c r="J603" s="2">
        <f>_xlfn.STDEV.P(Table13458910[[#This Row],[Estimated costs 1]:[Estimated costs 20]])</f>
        <v>0</v>
      </c>
      <c r="K603" s="2" t="e">
        <f>Table13458910[[#This Row],[Dev]]/Table13458910[[#This Row],[Mean]]*100</f>
        <v>#DIV/0!</v>
      </c>
      <c r="L603" s="2">
        <f>Table13458910[[#This Row],[Estimated costs 1]]-Table13458910[[#This Row],[Actual cost]]</f>
        <v>0</v>
      </c>
      <c r="M603" s="2" t="e">
        <f>Table13458910[[#This Row],[Diff 1]]/Table13458910[[#This Row],[Actual cost]]*100</f>
        <v>#DIV/0!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</row>
    <row r="604" spans="1:33" x14ac:dyDescent="0.3">
      <c r="A604" t="s">
        <v>628</v>
      </c>
      <c r="B604">
        <v>602</v>
      </c>
      <c r="C604" t="str">
        <f>LEFT(Table13458910[[#This Row],[Contingency id]])</f>
        <v>C</v>
      </c>
      <c r="D604">
        <v>0</v>
      </c>
      <c r="E604" s="1">
        <v>1.02272727272727</v>
      </c>
      <c r="F604">
        <v>45</v>
      </c>
      <c r="G604">
        <v>44</v>
      </c>
      <c r="H604" s="1">
        <v>0</v>
      </c>
      <c r="I604" s="2">
        <f>AVERAGE(Table13458910[[#This Row],[Estimated costs 1]:[Estimated costs 20]])</f>
        <v>0</v>
      </c>
      <c r="J604" s="2">
        <f>_xlfn.STDEV.P(Table13458910[[#This Row],[Estimated costs 1]:[Estimated costs 20]])</f>
        <v>0</v>
      </c>
      <c r="K604" s="2" t="e">
        <f>Table13458910[[#This Row],[Dev]]/Table13458910[[#This Row],[Mean]]*100</f>
        <v>#DIV/0!</v>
      </c>
      <c r="L604" s="2">
        <f>Table13458910[[#This Row],[Estimated costs 1]]-Table13458910[[#This Row],[Actual cost]]</f>
        <v>0</v>
      </c>
      <c r="M604" s="2" t="e">
        <f>Table13458910[[#This Row],[Diff 1]]/Table13458910[[#This Row],[Actual cost]]*100</f>
        <v>#DIV/0!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</row>
    <row r="605" spans="1:33" x14ac:dyDescent="0.3">
      <c r="A605" t="s">
        <v>629</v>
      </c>
      <c r="B605">
        <v>603</v>
      </c>
      <c r="C605" t="str">
        <f>LEFT(Table13458910[[#This Row],[Contingency id]])</f>
        <v>C</v>
      </c>
      <c r="D605">
        <v>0</v>
      </c>
      <c r="E605" s="1">
        <v>1</v>
      </c>
      <c r="F605">
        <v>20</v>
      </c>
      <c r="G605">
        <v>20</v>
      </c>
      <c r="H605" s="1">
        <v>0</v>
      </c>
      <c r="I605" s="2">
        <f>AVERAGE(Table13458910[[#This Row],[Estimated costs 1]:[Estimated costs 20]])</f>
        <v>0</v>
      </c>
      <c r="J605" s="2">
        <f>_xlfn.STDEV.P(Table13458910[[#This Row],[Estimated costs 1]:[Estimated costs 20]])</f>
        <v>0</v>
      </c>
      <c r="K605" s="2" t="e">
        <f>Table13458910[[#This Row],[Dev]]/Table13458910[[#This Row],[Mean]]*100</f>
        <v>#DIV/0!</v>
      </c>
      <c r="L605" s="2">
        <f>Table13458910[[#This Row],[Estimated costs 1]]-Table13458910[[#This Row],[Actual cost]]</f>
        <v>0</v>
      </c>
      <c r="M605" s="2" t="e">
        <f>Table13458910[[#This Row],[Diff 1]]/Table13458910[[#This Row],[Actual cost]]*100</f>
        <v>#DIV/0!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</row>
    <row r="606" spans="1:33" x14ac:dyDescent="0.3">
      <c r="A606" t="s">
        <v>630</v>
      </c>
      <c r="B606">
        <v>604</v>
      </c>
      <c r="C606" t="str">
        <f>LEFT(Table13458910[[#This Row],[Contingency id]])</f>
        <v>C</v>
      </c>
      <c r="D606">
        <v>0</v>
      </c>
      <c r="E606" s="1">
        <v>1</v>
      </c>
      <c r="F606">
        <v>20</v>
      </c>
      <c r="G606">
        <v>20</v>
      </c>
      <c r="H606" s="1">
        <v>0</v>
      </c>
      <c r="I606" s="2">
        <f>AVERAGE(Table13458910[[#This Row],[Estimated costs 1]:[Estimated costs 20]])</f>
        <v>0</v>
      </c>
      <c r="J606" s="2">
        <f>_xlfn.STDEV.P(Table13458910[[#This Row],[Estimated costs 1]:[Estimated costs 20]])</f>
        <v>0</v>
      </c>
      <c r="K606" s="2" t="e">
        <f>Table13458910[[#This Row],[Dev]]/Table13458910[[#This Row],[Mean]]*100</f>
        <v>#DIV/0!</v>
      </c>
      <c r="L606" s="2">
        <f>Table13458910[[#This Row],[Estimated costs 1]]-Table13458910[[#This Row],[Actual cost]]</f>
        <v>0</v>
      </c>
      <c r="M606" s="2" t="e">
        <f>Table13458910[[#This Row],[Diff 1]]/Table13458910[[#This Row],[Actual cost]]*100</f>
        <v>#DIV/0!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</row>
    <row r="607" spans="1:33" x14ac:dyDescent="0.3">
      <c r="A607" t="s">
        <v>631</v>
      </c>
      <c r="B607">
        <v>605</v>
      </c>
      <c r="C607" t="str">
        <f>LEFT(Table13458910[[#This Row],[Contingency id]])</f>
        <v>C</v>
      </c>
      <c r="D607">
        <v>0</v>
      </c>
      <c r="E607" s="1">
        <v>1</v>
      </c>
      <c r="F607">
        <v>20</v>
      </c>
      <c r="G607">
        <v>20</v>
      </c>
      <c r="H607" s="1">
        <v>0</v>
      </c>
      <c r="I607" s="2">
        <f>AVERAGE(Table13458910[[#This Row],[Estimated costs 1]:[Estimated costs 20]])</f>
        <v>0</v>
      </c>
      <c r="J607" s="2">
        <f>_xlfn.STDEV.P(Table13458910[[#This Row],[Estimated costs 1]:[Estimated costs 20]])</f>
        <v>0</v>
      </c>
      <c r="K607" s="2" t="e">
        <f>Table13458910[[#This Row],[Dev]]/Table13458910[[#This Row],[Mean]]*100</f>
        <v>#DIV/0!</v>
      </c>
      <c r="L607" s="2">
        <f>Table13458910[[#This Row],[Estimated costs 1]]-Table13458910[[#This Row],[Actual cost]]</f>
        <v>0</v>
      </c>
      <c r="M607" s="2" t="e">
        <f>Table13458910[[#This Row],[Diff 1]]/Table13458910[[#This Row],[Actual cost]]*100</f>
        <v>#DIV/0!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</row>
    <row r="608" spans="1:33" x14ac:dyDescent="0.3">
      <c r="A608" t="s">
        <v>632</v>
      </c>
      <c r="B608">
        <v>606</v>
      </c>
      <c r="C608" t="str">
        <f>LEFT(Table13458910[[#This Row],[Contingency id]])</f>
        <v>C</v>
      </c>
      <c r="D608">
        <v>0</v>
      </c>
      <c r="E608" s="1">
        <v>1</v>
      </c>
      <c r="F608">
        <v>20</v>
      </c>
      <c r="G608">
        <v>20</v>
      </c>
      <c r="H608" s="1">
        <v>0</v>
      </c>
      <c r="I608" s="2">
        <f>AVERAGE(Table13458910[[#This Row],[Estimated costs 1]:[Estimated costs 20]])</f>
        <v>0</v>
      </c>
      <c r="J608" s="2">
        <f>_xlfn.STDEV.P(Table13458910[[#This Row],[Estimated costs 1]:[Estimated costs 20]])</f>
        <v>0</v>
      </c>
      <c r="K608" s="2" t="e">
        <f>Table13458910[[#This Row],[Dev]]/Table13458910[[#This Row],[Mean]]*100</f>
        <v>#DIV/0!</v>
      </c>
      <c r="L608" s="2">
        <f>Table13458910[[#This Row],[Estimated costs 1]]-Table13458910[[#This Row],[Actual cost]]</f>
        <v>0</v>
      </c>
      <c r="M608" s="2" t="e">
        <f>Table13458910[[#This Row],[Diff 1]]/Table13458910[[#This Row],[Actual cost]]*100</f>
        <v>#DIV/0!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</row>
    <row r="609" spans="1:33" x14ac:dyDescent="0.3">
      <c r="A609" t="s">
        <v>633</v>
      </c>
      <c r="B609">
        <v>607</v>
      </c>
      <c r="C609" t="str">
        <f>LEFT(Table13458910[[#This Row],[Contingency id]])</f>
        <v>C</v>
      </c>
      <c r="D609">
        <v>0</v>
      </c>
      <c r="E609" s="1">
        <v>1</v>
      </c>
      <c r="F609">
        <v>20</v>
      </c>
      <c r="G609">
        <v>20</v>
      </c>
      <c r="H609" s="1">
        <v>0</v>
      </c>
      <c r="I609" s="2">
        <f>AVERAGE(Table13458910[[#This Row],[Estimated costs 1]:[Estimated costs 20]])</f>
        <v>0</v>
      </c>
      <c r="J609" s="2">
        <f>_xlfn.STDEV.P(Table13458910[[#This Row],[Estimated costs 1]:[Estimated costs 20]])</f>
        <v>0</v>
      </c>
      <c r="K609" s="2" t="e">
        <f>Table13458910[[#This Row],[Dev]]/Table13458910[[#This Row],[Mean]]*100</f>
        <v>#DIV/0!</v>
      </c>
      <c r="L609" s="2">
        <f>Table13458910[[#This Row],[Estimated costs 1]]-Table13458910[[#This Row],[Actual cost]]</f>
        <v>0</v>
      </c>
      <c r="M609" s="2" t="e">
        <f>Table13458910[[#This Row],[Diff 1]]/Table13458910[[#This Row],[Actual cost]]*100</f>
        <v>#DIV/0!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</row>
    <row r="610" spans="1:33" x14ac:dyDescent="0.3">
      <c r="A610" t="s">
        <v>634</v>
      </c>
      <c r="B610">
        <v>608</v>
      </c>
      <c r="C610" t="str">
        <f>LEFT(Table13458910[[#This Row],[Contingency id]])</f>
        <v>C</v>
      </c>
      <c r="D610">
        <v>0</v>
      </c>
      <c r="E610" s="1">
        <v>1</v>
      </c>
      <c r="F610">
        <v>20</v>
      </c>
      <c r="G610">
        <v>20</v>
      </c>
      <c r="H610" s="1">
        <v>0</v>
      </c>
      <c r="I610" s="2">
        <f>AVERAGE(Table13458910[[#This Row],[Estimated costs 1]:[Estimated costs 20]])</f>
        <v>0</v>
      </c>
      <c r="J610" s="2">
        <f>_xlfn.STDEV.P(Table13458910[[#This Row],[Estimated costs 1]:[Estimated costs 20]])</f>
        <v>0</v>
      </c>
      <c r="K610" s="2" t="e">
        <f>Table13458910[[#This Row],[Dev]]/Table13458910[[#This Row],[Mean]]*100</f>
        <v>#DIV/0!</v>
      </c>
      <c r="L610" s="2">
        <f>Table13458910[[#This Row],[Estimated costs 1]]-Table13458910[[#This Row],[Actual cost]]</f>
        <v>0</v>
      </c>
      <c r="M610" s="2" t="e">
        <f>Table13458910[[#This Row],[Diff 1]]/Table13458910[[#This Row],[Actual cost]]*100</f>
        <v>#DIV/0!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</row>
    <row r="611" spans="1:33" x14ac:dyDescent="0.3">
      <c r="A611" t="s">
        <v>635</v>
      </c>
      <c r="B611">
        <v>609</v>
      </c>
      <c r="C611" t="str">
        <f>LEFT(Table13458910[[#This Row],[Contingency id]])</f>
        <v>C</v>
      </c>
      <c r="D611">
        <v>0</v>
      </c>
      <c r="E611" s="1">
        <v>1</v>
      </c>
      <c r="F611">
        <v>20</v>
      </c>
      <c r="G611">
        <v>20</v>
      </c>
      <c r="H611" s="1">
        <v>0</v>
      </c>
      <c r="I611" s="2">
        <f>AVERAGE(Table13458910[[#This Row],[Estimated costs 1]:[Estimated costs 20]])</f>
        <v>0</v>
      </c>
      <c r="J611" s="2">
        <f>_xlfn.STDEV.P(Table13458910[[#This Row],[Estimated costs 1]:[Estimated costs 20]])</f>
        <v>0</v>
      </c>
      <c r="K611" s="2" t="e">
        <f>Table13458910[[#This Row],[Dev]]/Table13458910[[#This Row],[Mean]]*100</f>
        <v>#DIV/0!</v>
      </c>
      <c r="L611" s="2">
        <f>Table13458910[[#This Row],[Estimated costs 1]]-Table13458910[[#This Row],[Actual cost]]</f>
        <v>0</v>
      </c>
      <c r="M611" s="2" t="e">
        <f>Table13458910[[#This Row],[Diff 1]]/Table13458910[[#This Row],[Actual cost]]*100</f>
        <v>#DIV/0!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</row>
    <row r="612" spans="1:33" x14ac:dyDescent="0.3">
      <c r="A612" t="s">
        <v>636</v>
      </c>
      <c r="B612">
        <v>610</v>
      </c>
      <c r="C612" t="str">
        <f>LEFT(Table13458910[[#This Row],[Contingency id]])</f>
        <v>C</v>
      </c>
      <c r="D612">
        <v>0</v>
      </c>
      <c r="E612" s="1">
        <v>1</v>
      </c>
      <c r="F612">
        <v>20</v>
      </c>
      <c r="G612">
        <v>20</v>
      </c>
      <c r="H612" s="1">
        <v>0</v>
      </c>
      <c r="I612" s="2">
        <f>AVERAGE(Table13458910[[#This Row],[Estimated costs 1]:[Estimated costs 20]])</f>
        <v>0</v>
      </c>
      <c r="J612" s="2">
        <f>_xlfn.STDEV.P(Table13458910[[#This Row],[Estimated costs 1]:[Estimated costs 20]])</f>
        <v>0</v>
      </c>
      <c r="K612" s="2" t="e">
        <f>Table13458910[[#This Row],[Dev]]/Table13458910[[#This Row],[Mean]]*100</f>
        <v>#DIV/0!</v>
      </c>
      <c r="L612" s="2">
        <f>Table13458910[[#This Row],[Estimated costs 1]]-Table13458910[[#This Row],[Actual cost]]</f>
        <v>0</v>
      </c>
      <c r="M612" s="2" t="e">
        <f>Table13458910[[#This Row],[Diff 1]]/Table13458910[[#This Row],[Actual cost]]*100</f>
        <v>#DIV/0!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</row>
    <row r="613" spans="1:33" x14ac:dyDescent="0.3">
      <c r="A613" t="s">
        <v>637</v>
      </c>
      <c r="B613">
        <v>611</v>
      </c>
      <c r="C613" t="str">
        <f>LEFT(Table13458910[[#This Row],[Contingency id]])</f>
        <v>C</v>
      </c>
      <c r="D613">
        <v>0</v>
      </c>
      <c r="E613" s="1">
        <v>1</v>
      </c>
      <c r="F613">
        <v>20</v>
      </c>
      <c r="G613">
        <v>20</v>
      </c>
      <c r="H613" s="1">
        <v>0</v>
      </c>
      <c r="I613" s="2">
        <f>AVERAGE(Table13458910[[#This Row],[Estimated costs 1]:[Estimated costs 20]])</f>
        <v>0</v>
      </c>
      <c r="J613" s="2">
        <f>_xlfn.STDEV.P(Table13458910[[#This Row],[Estimated costs 1]:[Estimated costs 20]])</f>
        <v>0</v>
      </c>
      <c r="K613" s="2" t="e">
        <f>Table13458910[[#This Row],[Dev]]/Table13458910[[#This Row],[Mean]]*100</f>
        <v>#DIV/0!</v>
      </c>
      <c r="L613" s="2">
        <f>Table13458910[[#This Row],[Estimated costs 1]]-Table13458910[[#This Row],[Actual cost]]</f>
        <v>0</v>
      </c>
      <c r="M613" s="2" t="e">
        <f>Table13458910[[#This Row],[Diff 1]]/Table13458910[[#This Row],[Actual cost]]*100</f>
        <v>#DIV/0!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</row>
    <row r="614" spans="1:33" x14ac:dyDescent="0.3">
      <c r="A614" t="s">
        <v>638</v>
      </c>
      <c r="B614">
        <v>612</v>
      </c>
      <c r="C614" t="str">
        <f>LEFT(Table13458910[[#This Row],[Contingency id]])</f>
        <v>C</v>
      </c>
      <c r="D614">
        <v>0</v>
      </c>
      <c r="E614" s="1">
        <v>1</v>
      </c>
      <c r="F614">
        <v>20</v>
      </c>
      <c r="G614">
        <v>20</v>
      </c>
      <c r="H614" s="1">
        <v>0</v>
      </c>
      <c r="I614" s="2">
        <f>AVERAGE(Table13458910[[#This Row],[Estimated costs 1]:[Estimated costs 20]])</f>
        <v>0</v>
      </c>
      <c r="J614" s="2">
        <f>_xlfn.STDEV.P(Table13458910[[#This Row],[Estimated costs 1]:[Estimated costs 20]])</f>
        <v>0</v>
      </c>
      <c r="K614" s="2" t="e">
        <f>Table13458910[[#This Row],[Dev]]/Table13458910[[#This Row],[Mean]]*100</f>
        <v>#DIV/0!</v>
      </c>
      <c r="L614" s="2">
        <f>Table13458910[[#This Row],[Estimated costs 1]]-Table13458910[[#This Row],[Actual cost]]</f>
        <v>0</v>
      </c>
      <c r="M614" s="2" t="e">
        <f>Table13458910[[#This Row],[Diff 1]]/Table13458910[[#This Row],[Actual cost]]*100</f>
        <v>#DIV/0!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</row>
    <row r="615" spans="1:33" x14ac:dyDescent="0.3">
      <c r="A615" t="s">
        <v>639</v>
      </c>
      <c r="B615">
        <v>613</v>
      </c>
      <c r="C615" t="str">
        <f>LEFT(Table13458910[[#This Row],[Contingency id]])</f>
        <v>C</v>
      </c>
      <c r="D615">
        <v>0</v>
      </c>
      <c r="E615" s="1">
        <v>1</v>
      </c>
      <c r="F615">
        <v>20</v>
      </c>
      <c r="G615">
        <v>20</v>
      </c>
      <c r="H615" s="1">
        <v>0</v>
      </c>
      <c r="I615" s="2">
        <f>AVERAGE(Table13458910[[#This Row],[Estimated costs 1]:[Estimated costs 20]])</f>
        <v>0</v>
      </c>
      <c r="J615" s="2">
        <f>_xlfn.STDEV.P(Table13458910[[#This Row],[Estimated costs 1]:[Estimated costs 20]])</f>
        <v>0</v>
      </c>
      <c r="K615" s="2" t="e">
        <f>Table13458910[[#This Row],[Dev]]/Table13458910[[#This Row],[Mean]]*100</f>
        <v>#DIV/0!</v>
      </c>
      <c r="L615" s="2">
        <f>Table13458910[[#This Row],[Estimated costs 1]]-Table13458910[[#This Row],[Actual cost]]</f>
        <v>0</v>
      </c>
      <c r="M615" s="2" t="e">
        <f>Table13458910[[#This Row],[Diff 1]]/Table13458910[[#This Row],[Actual cost]]*100</f>
        <v>#DIV/0!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</row>
    <row r="616" spans="1:33" x14ac:dyDescent="0.3">
      <c r="A616" t="s">
        <v>640</v>
      </c>
      <c r="B616">
        <v>614</v>
      </c>
      <c r="C616" t="str">
        <f>LEFT(Table13458910[[#This Row],[Contingency id]])</f>
        <v>C</v>
      </c>
      <c r="D616">
        <v>0</v>
      </c>
      <c r="E616" s="1">
        <v>1</v>
      </c>
      <c r="F616">
        <v>19</v>
      </c>
      <c r="G616">
        <v>19</v>
      </c>
      <c r="H616" s="1">
        <v>0</v>
      </c>
      <c r="I616" s="2">
        <f>AVERAGE(Table13458910[[#This Row],[Estimated costs 1]:[Estimated costs 20]])</f>
        <v>0</v>
      </c>
      <c r="J616" s="2">
        <f>_xlfn.STDEV.P(Table13458910[[#This Row],[Estimated costs 1]:[Estimated costs 20]])</f>
        <v>0</v>
      </c>
      <c r="K616" s="2" t="e">
        <f>Table13458910[[#This Row],[Dev]]/Table13458910[[#This Row],[Mean]]*100</f>
        <v>#DIV/0!</v>
      </c>
      <c r="L616" s="2">
        <f>Table13458910[[#This Row],[Estimated costs 1]]-Table13458910[[#This Row],[Actual cost]]</f>
        <v>0</v>
      </c>
      <c r="M616" s="2" t="e">
        <f>Table13458910[[#This Row],[Diff 1]]/Table13458910[[#This Row],[Actual cost]]*100</f>
        <v>#DIV/0!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</row>
    <row r="617" spans="1:33" x14ac:dyDescent="0.3">
      <c r="A617" t="s">
        <v>641</v>
      </c>
      <c r="B617">
        <v>615</v>
      </c>
      <c r="C617" t="str">
        <f>LEFT(Table13458910[[#This Row],[Contingency id]])</f>
        <v>C</v>
      </c>
      <c r="D617">
        <v>0</v>
      </c>
      <c r="E617" s="1">
        <v>1.0136054421768701</v>
      </c>
      <c r="F617">
        <v>149</v>
      </c>
      <c r="G617">
        <v>147</v>
      </c>
      <c r="H617" s="1">
        <v>0</v>
      </c>
      <c r="I617" s="2">
        <f>AVERAGE(Table13458910[[#This Row],[Estimated costs 1]:[Estimated costs 20]])</f>
        <v>0</v>
      </c>
      <c r="J617" s="2">
        <f>_xlfn.STDEV.P(Table13458910[[#This Row],[Estimated costs 1]:[Estimated costs 20]])</f>
        <v>0</v>
      </c>
      <c r="K617" s="2" t="e">
        <f>Table13458910[[#This Row],[Dev]]/Table13458910[[#This Row],[Mean]]*100</f>
        <v>#DIV/0!</v>
      </c>
      <c r="L617" s="2">
        <f>Table13458910[[#This Row],[Estimated costs 1]]-Table13458910[[#This Row],[Actual cost]]</f>
        <v>0</v>
      </c>
      <c r="M617" s="2" t="e">
        <f>Table13458910[[#This Row],[Diff 1]]/Table13458910[[#This Row],[Actual cost]]*100</f>
        <v>#DIV/0!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</row>
    <row r="618" spans="1:33" x14ac:dyDescent="0.3">
      <c r="A618" t="s">
        <v>642</v>
      </c>
      <c r="B618">
        <v>616</v>
      </c>
      <c r="C618" t="str">
        <f>LEFT(Table13458910[[#This Row],[Contingency id]])</f>
        <v>C</v>
      </c>
      <c r="D618">
        <v>0</v>
      </c>
      <c r="E618" s="1">
        <v>1</v>
      </c>
      <c r="F618">
        <v>149</v>
      </c>
      <c r="G618">
        <v>149</v>
      </c>
      <c r="H618" s="1">
        <v>0</v>
      </c>
      <c r="I618" s="2">
        <f>AVERAGE(Table13458910[[#This Row],[Estimated costs 1]:[Estimated costs 20]])</f>
        <v>0</v>
      </c>
      <c r="J618" s="2">
        <f>_xlfn.STDEV.P(Table13458910[[#This Row],[Estimated costs 1]:[Estimated costs 20]])</f>
        <v>0</v>
      </c>
      <c r="K618" s="2" t="e">
        <f>Table13458910[[#This Row],[Dev]]/Table13458910[[#This Row],[Mean]]*100</f>
        <v>#DIV/0!</v>
      </c>
      <c r="L618" s="2">
        <f>Table13458910[[#This Row],[Estimated costs 1]]-Table13458910[[#This Row],[Actual cost]]</f>
        <v>0</v>
      </c>
      <c r="M618" s="2" t="e">
        <f>Table13458910[[#This Row],[Diff 1]]/Table13458910[[#This Row],[Actual cost]]*100</f>
        <v>#DIV/0!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</row>
    <row r="619" spans="1:33" x14ac:dyDescent="0.3">
      <c r="A619" t="s">
        <v>643</v>
      </c>
      <c r="B619">
        <v>617</v>
      </c>
      <c r="C619" t="str">
        <f>LEFT(Table13458910[[#This Row],[Contingency id]])</f>
        <v>C</v>
      </c>
      <c r="D619">
        <v>0</v>
      </c>
      <c r="E619" s="1">
        <v>1.02054794520547</v>
      </c>
      <c r="F619">
        <v>149</v>
      </c>
      <c r="G619">
        <v>146</v>
      </c>
      <c r="H619" s="1">
        <v>0</v>
      </c>
      <c r="I619" s="2">
        <f>AVERAGE(Table13458910[[#This Row],[Estimated costs 1]:[Estimated costs 20]])</f>
        <v>0</v>
      </c>
      <c r="J619" s="2">
        <f>_xlfn.STDEV.P(Table13458910[[#This Row],[Estimated costs 1]:[Estimated costs 20]])</f>
        <v>0</v>
      </c>
      <c r="K619" s="2" t="e">
        <f>Table13458910[[#This Row],[Dev]]/Table13458910[[#This Row],[Mean]]*100</f>
        <v>#DIV/0!</v>
      </c>
      <c r="L619" s="2">
        <f>Table13458910[[#This Row],[Estimated costs 1]]-Table13458910[[#This Row],[Actual cost]]</f>
        <v>0</v>
      </c>
      <c r="M619" s="2" t="e">
        <f>Table13458910[[#This Row],[Diff 1]]/Table13458910[[#This Row],[Actual cost]]*100</f>
        <v>#DIV/0!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</row>
    <row r="620" spans="1:33" x14ac:dyDescent="0.3">
      <c r="A620" t="s">
        <v>644</v>
      </c>
      <c r="B620">
        <v>618</v>
      </c>
      <c r="C620" t="str">
        <f>LEFT(Table13458910[[#This Row],[Contingency id]])</f>
        <v>C</v>
      </c>
      <c r="D620">
        <v>0</v>
      </c>
      <c r="E620" s="1">
        <v>1.0136054421768701</v>
      </c>
      <c r="F620">
        <v>149</v>
      </c>
      <c r="G620">
        <v>147</v>
      </c>
      <c r="H620" s="1">
        <v>0</v>
      </c>
      <c r="I620" s="2">
        <f>AVERAGE(Table13458910[[#This Row],[Estimated costs 1]:[Estimated costs 20]])</f>
        <v>0</v>
      </c>
      <c r="J620" s="2">
        <f>_xlfn.STDEV.P(Table13458910[[#This Row],[Estimated costs 1]:[Estimated costs 20]])</f>
        <v>0</v>
      </c>
      <c r="K620" s="2" t="e">
        <f>Table13458910[[#This Row],[Dev]]/Table13458910[[#This Row],[Mean]]*100</f>
        <v>#DIV/0!</v>
      </c>
      <c r="L620" s="2">
        <f>Table13458910[[#This Row],[Estimated costs 1]]-Table13458910[[#This Row],[Actual cost]]</f>
        <v>0</v>
      </c>
      <c r="M620" s="2" t="e">
        <f>Table13458910[[#This Row],[Diff 1]]/Table13458910[[#This Row],[Actual cost]]*100</f>
        <v>#DIV/0!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</row>
    <row r="621" spans="1:33" x14ac:dyDescent="0.3">
      <c r="A621" t="s">
        <v>645</v>
      </c>
      <c r="B621">
        <v>619</v>
      </c>
      <c r="C621" t="str">
        <f>LEFT(Table13458910[[#This Row],[Contingency id]])</f>
        <v>C</v>
      </c>
      <c r="D621">
        <v>0</v>
      </c>
      <c r="E621" s="1">
        <v>1.0067567567567499</v>
      </c>
      <c r="F621">
        <v>149</v>
      </c>
      <c r="G621">
        <v>148</v>
      </c>
      <c r="H621" s="1">
        <v>0</v>
      </c>
      <c r="I621" s="2">
        <f>AVERAGE(Table13458910[[#This Row],[Estimated costs 1]:[Estimated costs 20]])</f>
        <v>0</v>
      </c>
      <c r="J621" s="2">
        <f>_xlfn.STDEV.P(Table13458910[[#This Row],[Estimated costs 1]:[Estimated costs 20]])</f>
        <v>0</v>
      </c>
      <c r="K621" s="2" t="e">
        <f>Table13458910[[#This Row],[Dev]]/Table13458910[[#This Row],[Mean]]*100</f>
        <v>#DIV/0!</v>
      </c>
      <c r="L621" s="2">
        <f>Table13458910[[#This Row],[Estimated costs 1]]-Table13458910[[#This Row],[Actual cost]]</f>
        <v>0</v>
      </c>
      <c r="M621" s="2" t="e">
        <f>Table13458910[[#This Row],[Diff 1]]/Table13458910[[#This Row],[Actual cost]]*100</f>
        <v>#DIV/0!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</row>
    <row r="622" spans="1:33" x14ac:dyDescent="0.3">
      <c r="A622" t="s">
        <v>646</v>
      </c>
      <c r="B622">
        <v>620</v>
      </c>
      <c r="C622" t="str">
        <f>LEFT(Table13458910[[#This Row],[Contingency id]])</f>
        <v>C</v>
      </c>
      <c r="D622">
        <v>0</v>
      </c>
      <c r="E622" s="1">
        <v>1.0258064516129</v>
      </c>
      <c r="F622">
        <v>159</v>
      </c>
      <c r="G622">
        <v>155</v>
      </c>
      <c r="H622" s="1">
        <v>0</v>
      </c>
      <c r="I622" s="2">
        <f>AVERAGE(Table13458910[[#This Row],[Estimated costs 1]:[Estimated costs 20]])</f>
        <v>0</v>
      </c>
      <c r="J622" s="2">
        <f>_xlfn.STDEV.P(Table13458910[[#This Row],[Estimated costs 1]:[Estimated costs 20]])</f>
        <v>0</v>
      </c>
      <c r="K622" s="2" t="e">
        <f>Table13458910[[#This Row],[Dev]]/Table13458910[[#This Row],[Mean]]*100</f>
        <v>#DIV/0!</v>
      </c>
      <c r="L622" s="2">
        <f>Table13458910[[#This Row],[Estimated costs 1]]-Table13458910[[#This Row],[Actual cost]]</f>
        <v>0</v>
      </c>
      <c r="M622" s="2" t="e">
        <f>Table13458910[[#This Row],[Diff 1]]/Table13458910[[#This Row],[Actual cost]]*100</f>
        <v>#DIV/0!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</row>
    <row r="623" spans="1:33" x14ac:dyDescent="0.3">
      <c r="A623" t="s">
        <v>647</v>
      </c>
      <c r="B623">
        <v>621</v>
      </c>
      <c r="C623" t="str">
        <f>LEFT(Table13458910[[#This Row],[Contingency id]])</f>
        <v>C</v>
      </c>
      <c r="D623">
        <v>0</v>
      </c>
      <c r="E623" s="1">
        <v>1.0136054421768701</v>
      </c>
      <c r="F623">
        <v>149</v>
      </c>
      <c r="G623">
        <v>147</v>
      </c>
      <c r="H623" s="1">
        <v>0</v>
      </c>
      <c r="I623" s="2">
        <f>AVERAGE(Table13458910[[#This Row],[Estimated costs 1]:[Estimated costs 20]])</f>
        <v>0</v>
      </c>
      <c r="J623" s="2">
        <f>_xlfn.STDEV.P(Table13458910[[#This Row],[Estimated costs 1]:[Estimated costs 20]])</f>
        <v>0</v>
      </c>
      <c r="K623" s="2" t="e">
        <f>Table13458910[[#This Row],[Dev]]/Table13458910[[#This Row],[Mean]]*100</f>
        <v>#DIV/0!</v>
      </c>
      <c r="L623" s="2">
        <f>Table13458910[[#This Row],[Estimated costs 1]]-Table13458910[[#This Row],[Actual cost]]</f>
        <v>0</v>
      </c>
      <c r="M623" s="2" t="e">
        <f>Table13458910[[#This Row],[Diff 1]]/Table13458910[[#This Row],[Actual cost]]*100</f>
        <v>#DIV/0!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</row>
    <row r="624" spans="1:33" x14ac:dyDescent="0.3">
      <c r="A624" t="s">
        <v>648</v>
      </c>
      <c r="B624">
        <v>622</v>
      </c>
      <c r="C624" t="str">
        <f>LEFT(Table13458910[[#This Row],[Contingency id]])</f>
        <v>C</v>
      </c>
      <c r="D624">
        <v>0</v>
      </c>
      <c r="E624" s="1">
        <v>1</v>
      </c>
      <c r="F624">
        <v>159</v>
      </c>
      <c r="G624">
        <v>159</v>
      </c>
      <c r="H624" s="1">
        <v>0</v>
      </c>
      <c r="I624" s="2">
        <f>AVERAGE(Table13458910[[#This Row],[Estimated costs 1]:[Estimated costs 20]])</f>
        <v>0</v>
      </c>
      <c r="J624" s="2">
        <f>_xlfn.STDEV.P(Table13458910[[#This Row],[Estimated costs 1]:[Estimated costs 20]])</f>
        <v>0</v>
      </c>
      <c r="K624" s="2" t="e">
        <f>Table13458910[[#This Row],[Dev]]/Table13458910[[#This Row],[Mean]]*100</f>
        <v>#DIV/0!</v>
      </c>
      <c r="L624" s="2">
        <f>Table13458910[[#This Row],[Estimated costs 1]]-Table13458910[[#This Row],[Actual cost]]</f>
        <v>0</v>
      </c>
      <c r="M624" s="2" t="e">
        <f>Table13458910[[#This Row],[Diff 1]]/Table13458910[[#This Row],[Actual cost]]*100</f>
        <v>#DIV/0!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</row>
    <row r="625" spans="1:33" x14ac:dyDescent="0.3">
      <c r="A625" t="s">
        <v>649</v>
      </c>
      <c r="B625">
        <v>623</v>
      </c>
      <c r="C625" t="str">
        <f>LEFT(Table13458910[[#This Row],[Contingency id]])</f>
        <v>C</v>
      </c>
      <c r="D625">
        <v>0</v>
      </c>
      <c r="E625" s="1">
        <v>1.01449275362318</v>
      </c>
      <c r="F625">
        <v>70</v>
      </c>
      <c r="G625">
        <v>69</v>
      </c>
      <c r="H625" s="1">
        <v>0</v>
      </c>
      <c r="I625" s="2">
        <f>AVERAGE(Table13458910[[#This Row],[Estimated costs 1]:[Estimated costs 20]])</f>
        <v>0</v>
      </c>
      <c r="J625" s="2">
        <f>_xlfn.STDEV.P(Table13458910[[#This Row],[Estimated costs 1]:[Estimated costs 20]])</f>
        <v>0</v>
      </c>
      <c r="K625" s="2" t="e">
        <f>Table13458910[[#This Row],[Dev]]/Table13458910[[#This Row],[Mean]]*100</f>
        <v>#DIV/0!</v>
      </c>
      <c r="L625" s="2">
        <f>Table13458910[[#This Row],[Estimated costs 1]]-Table13458910[[#This Row],[Actual cost]]</f>
        <v>0</v>
      </c>
      <c r="M625" s="2" t="e">
        <f>Table13458910[[#This Row],[Diff 1]]/Table13458910[[#This Row],[Actual cost]]*100</f>
        <v>#DIV/0!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</row>
    <row r="626" spans="1:33" x14ac:dyDescent="0.3">
      <c r="A626" t="s">
        <v>650</v>
      </c>
      <c r="B626">
        <v>624</v>
      </c>
      <c r="C626" t="str">
        <f>LEFT(Table13458910[[#This Row],[Contingency id]])</f>
        <v>C</v>
      </c>
      <c r="D626">
        <v>0</v>
      </c>
      <c r="E626" s="1">
        <v>1</v>
      </c>
      <c r="F626">
        <v>70</v>
      </c>
      <c r="G626">
        <v>70</v>
      </c>
      <c r="H626" s="1">
        <v>0</v>
      </c>
      <c r="I626" s="2">
        <f>AVERAGE(Table13458910[[#This Row],[Estimated costs 1]:[Estimated costs 20]])</f>
        <v>0</v>
      </c>
      <c r="J626" s="2">
        <f>_xlfn.STDEV.P(Table13458910[[#This Row],[Estimated costs 1]:[Estimated costs 20]])</f>
        <v>0</v>
      </c>
      <c r="K626" s="2" t="e">
        <f>Table13458910[[#This Row],[Dev]]/Table13458910[[#This Row],[Mean]]*100</f>
        <v>#DIV/0!</v>
      </c>
      <c r="L626" s="2">
        <f>Table13458910[[#This Row],[Estimated costs 1]]-Table13458910[[#This Row],[Actual cost]]</f>
        <v>0</v>
      </c>
      <c r="M626" s="2" t="e">
        <f>Table13458910[[#This Row],[Diff 1]]/Table13458910[[#This Row],[Actual cost]]*100</f>
        <v>#DIV/0!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</row>
    <row r="627" spans="1:33" x14ac:dyDescent="0.3">
      <c r="A627" t="s">
        <v>651</v>
      </c>
      <c r="B627">
        <v>625</v>
      </c>
      <c r="C627" t="str">
        <f>LEFT(Table13458910[[#This Row],[Contingency id]])</f>
        <v>C</v>
      </c>
      <c r="D627">
        <v>0</v>
      </c>
      <c r="E627" s="1">
        <v>1.02941176470588</v>
      </c>
      <c r="F627">
        <v>70</v>
      </c>
      <c r="G627">
        <v>68</v>
      </c>
      <c r="H627" s="1">
        <v>0</v>
      </c>
      <c r="I627" s="2">
        <f>AVERAGE(Table13458910[[#This Row],[Estimated costs 1]:[Estimated costs 20]])</f>
        <v>0</v>
      </c>
      <c r="J627" s="2">
        <f>_xlfn.STDEV.P(Table13458910[[#This Row],[Estimated costs 1]:[Estimated costs 20]])</f>
        <v>0</v>
      </c>
      <c r="K627" s="2" t="e">
        <f>Table13458910[[#This Row],[Dev]]/Table13458910[[#This Row],[Mean]]*100</f>
        <v>#DIV/0!</v>
      </c>
      <c r="L627" s="2">
        <f>Table13458910[[#This Row],[Estimated costs 1]]-Table13458910[[#This Row],[Actual cost]]</f>
        <v>0</v>
      </c>
      <c r="M627" s="2" t="e">
        <f>Table13458910[[#This Row],[Diff 1]]/Table13458910[[#This Row],[Actual cost]]*100</f>
        <v>#DIV/0!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</row>
    <row r="628" spans="1:33" x14ac:dyDescent="0.3">
      <c r="A628" t="s">
        <v>652</v>
      </c>
      <c r="B628">
        <v>626</v>
      </c>
      <c r="C628" t="str">
        <f>LEFT(Table13458910[[#This Row],[Contingency id]])</f>
        <v>C</v>
      </c>
      <c r="D628">
        <v>0</v>
      </c>
      <c r="E628" s="1">
        <v>1</v>
      </c>
      <c r="F628">
        <v>84</v>
      </c>
      <c r="G628">
        <v>84</v>
      </c>
      <c r="H628" s="1">
        <v>0</v>
      </c>
      <c r="I628" s="2">
        <f>AVERAGE(Table13458910[[#This Row],[Estimated costs 1]:[Estimated costs 20]])</f>
        <v>0</v>
      </c>
      <c r="J628" s="2">
        <f>_xlfn.STDEV.P(Table13458910[[#This Row],[Estimated costs 1]:[Estimated costs 20]])</f>
        <v>0</v>
      </c>
      <c r="K628" s="2" t="e">
        <f>Table13458910[[#This Row],[Dev]]/Table13458910[[#This Row],[Mean]]*100</f>
        <v>#DIV/0!</v>
      </c>
      <c r="L628" s="2">
        <f>Table13458910[[#This Row],[Estimated costs 1]]-Table13458910[[#This Row],[Actual cost]]</f>
        <v>0</v>
      </c>
      <c r="M628" s="2" t="e">
        <f>Table13458910[[#This Row],[Diff 1]]/Table13458910[[#This Row],[Actual cost]]*100</f>
        <v>#DIV/0!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</row>
    <row r="629" spans="1:33" x14ac:dyDescent="0.3">
      <c r="A629" t="s">
        <v>653</v>
      </c>
      <c r="B629">
        <v>627</v>
      </c>
      <c r="C629" t="str">
        <f>LEFT(Table13458910[[#This Row],[Contingency id]])</f>
        <v>C</v>
      </c>
      <c r="D629">
        <v>0</v>
      </c>
      <c r="E629" s="1">
        <v>1</v>
      </c>
      <c r="F629">
        <v>70</v>
      </c>
      <c r="G629">
        <v>70</v>
      </c>
      <c r="H629" s="1">
        <v>0</v>
      </c>
      <c r="I629" s="2">
        <f>AVERAGE(Table13458910[[#This Row],[Estimated costs 1]:[Estimated costs 20]])</f>
        <v>0</v>
      </c>
      <c r="J629" s="2">
        <f>_xlfn.STDEV.P(Table13458910[[#This Row],[Estimated costs 1]:[Estimated costs 20]])</f>
        <v>0</v>
      </c>
      <c r="K629" s="2" t="e">
        <f>Table13458910[[#This Row],[Dev]]/Table13458910[[#This Row],[Mean]]*100</f>
        <v>#DIV/0!</v>
      </c>
      <c r="L629" s="2">
        <f>Table13458910[[#This Row],[Estimated costs 1]]-Table13458910[[#This Row],[Actual cost]]</f>
        <v>0</v>
      </c>
      <c r="M629" s="2" t="e">
        <f>Table13458910[[#This Row],[Diff 1]]/Table13458910[[#This Row],[Actual cost]]*100</f>
        <v>#DIV/0!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</row>
    <row r="630" spans="1:33" x14ac:dyDescent="0.3">
      <c r="A630" t="s">
        <v>654</v>
      </c>
      <c r="B630">
        <v>628</v>
      </c>
      <c r="C630" t="str">
        <f>LEFT(Table13458910[[#This Row],[Contingency id]])</f>
        <v>C</v>
      </c>
      <c r="D630">
        <v>0</v>
      </c>
      <c r="E630" s="1">
        <v>1.0243902439024299</v>
      </c>
      <c r="F630">
        <v>84</v>
      </c>
      <c r="G630">
        <v>82</v>
      </c>
      <c r="H630" s="1">
        <v>0</v>
      </c>
      <c r="I630" s="2">
        <f>AVERAGE(Table13458910[[#This Row],[Estimated costs 1]:[Estimated costs 20]])</f>
        <v>0</v>
      </c>
      <c r="J630" s="2">
        <f>_xlfn.STDEV.P(Table13458910[[#This Row],[Estimated costs 1]:[Estimated costs 20]])</f>
        <v>0</v>
      </c>
      <c r="K630" s="2" t="e">
        <f>Table13458910[[#This Row],[Dev]]/Table13458910[[#This Row],[Mean]]*100</f>
        <v>#DIV/0!</v>
      </c>
      <c r="L630" s="2">
        <f>Table13458910[[#This Row],[Estimated costs 1]]-Table13458910[[#This Row],[Actual cost]]</f>
        <v>0</v>
      </c>
      <c r="M630" s="2" t="e">
        <f>Table13458910[[#This Row],[Diff 1]]/Table13458910[[#This Row],[Actual cost]]*100</f>
        <v>#DIV/0!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</row>
    <row r="631" spans="1:33" x14ac:dyDescent="0.3">
      <c r="A631" t="s">
        <v>655</v>
      </c>
      <c r="B631">
        <v>629</v>
      </c>
      <c r="C631" t="str">
        <f>LEFT(Table13458910[[#This Row],[Contingency id]])</f>
        <v>C</v>
      </c>
      <c r="D631">
        <v>0</v>
      </c>
      <c r="E631" s="1">
        <v>1</v>
      </c>
      <c r="F631">
        <v>70</v>
      </c>
      <c r="G631">
        <v>70</v>
      </c>
      <c r="H631" s="1">
        <v>0</v>
      </c>
      <c r="I631" s="2">
        <f>AVERAGE(Table13458910[[#This Row],[Estimated costs 1]:[Estimated costs 20]])</f>
        <v>0</v>
      </c>
      <c r="J631" s="2">
        <f>_xlfn.STDEV.P(Table13458910[[#This Row],[Estimated costs 1]:[Estimated costs 20]])</f>
        <v>0</v>
      </c>
      <c r="K631" s="2" t="e">
        <f>Table13458910[[#This Row],[Dev]]/Table13458910[[#This Row],[Mean]]*100</f>
        <v>#DIV/0!</v>
      </c>
      <c r="L631" s="2">
        <f>Table13458910[[#This Row],[Estimated costs 1]]-Table13458910[[#This Row],[Actual cost]]</f>
        <v>0</v>
      </c>
      <c r="M631" s="2" t="e">
        <f>Table13458910[[#This Row],[Diff 1]]/Table13458910[[#This Row],[Actual cost]]*100</f>
        <v>#DIV/0!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</row>
    <row r="632" spans="1:33" x14ac:dyDescent="0.3">
      <c r="A632" t="s">
        <v>656</v>
      </c>
      <c r="B632">
        <v>630</v>
      </c>
      <c r="C632" t="str">
        <f>LEFT(Table13458910[[#This Row],[Contingency id]])</f>
        <v>C</v>
      </c>
      <c r="D632">
        <v>0</v>
      </c>
      <c r="E632" s="1">
        <v>1.01449275362318</v>
      </c>
      <c r="F632">
        <v>70</v>
      </c>
      <c r="G632">
        <v>69</v>
      </c>
      <c r="H632" s="1">
        <v>0</v>
      </c>
      <c r="I632" s="2">
        <f>AVERAGE(Table13458910[[#This Row],[Estimated costs 1]:[Estimated costs 20]])</f>
        <v>0</v>
      </c>
      <c r="J632" s="2">
        <f>_xlfn.STDEV.P(Table13458910[[#This Row],[Estimated costs 1]:[Estimated costs 20]])</f>
        <v>0</v>
      </c>
      <c r="K632" s="2" t="e">
        <f>Table13458910[[#This Row],[Dev]]/Table13458910[[#This Row],[Mean]]*100</f>
        <v>#DIV/0!</v>
      </c>
      <c r="L632" s="2">
        <f>Table13458910[[#This Row],[Estimated costs 1]]-Table13458910[[#This Row],[Actual cost]]</f>
        <v>0</v>
      </c>
      <c r="M632" s="2" t="e">
        <f>Table13458910[[#This Row],[Diff 1]]/Table13458910[[#This Row],[Actual cost]]*100</f>
        <v>#DIV/0!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</row>
    <row r="633" spans="1:33" x14ac:dyDescent="0.3">
      <c r="A633" t="s">
        <v>657</v>
      </c>
      <c r="B633">
        <v>631</v>
      </c>
      <c r="C633" t="str">
        <f>LEFT(Table13458910[[#This Row],[Contingency id]])</f>
        <v>C</v>
      </c>
      <c r="D633">
        <v>0</v>
      </c>
      <c r="E633" s="1">
        <v>1</v>
      </c>
      <c r="F633">
        <v>70</v>
      </c>
      <c r="G633">
        <v>70</v>
      </c>
      <c r="H633" s="1">
        <v>0</v>
      </c>
      <c r="I633" s="2">
        <f>AVERAGE(Table13458910[[#This Row],[Estimated costs 1]:[Estimated costs 20]])</f>
        <v>0</v>
      </c>
      <c r="J633" s="2">
        <f>_xlfn.STDEV.P(Table13458910[[#This Row],[Estimated costs 1]:[Estimated costs 20]])</f>
        <v>0</v>
      </c>
      <c r="K633" s="2" t="e">
        <f>Table13458910[[#This Row],[Dev]]/Table13458910[[#This Row],[Mean]]*100</f>
        <v>#DIV/0!</v>
      </c>
      <c r="L633" s="2">
        <f>Table13458910[[#This Row],[Estimated costs 1]]-Table13458910[[#This Row],[Actual cost]]</f>
        <v>0</v>
      </c>
      <c r="M633" s="2" t="e">
        <f>Table13458910[[#This Row],[Diff 1]]/Table13458910[[#This Row],[Actual cost]]*100</f>
        <v>#DIV/0!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</row>
    <row r="634" spans="1:33" x14ac:dyDescent="0.3">
      <c r="A634" t="s">
        <v>658</v>
      </c>
      <c r="B634">
        <v>632</v>
      </c>
      <c r="C634" t="str">
        <f>LEFT(Table13458910[[#This Row],[Contingency id]])</f>
        <v>C</v>
      </c>
      <c r="D634">
        <v>0</v>
      </c>
      <c r="E634" s="1">
        <v>1.01204819277108</v>
      </c>
      <c r="F634">
        <v>84</v>
      </c>
      <c r="G634">
        <v>83</v>
      </c>
      <c r="H634" s="1">
        <v>0</v>
      </c>
      <c r="I634" s="2">
        <f>AVERAGE(Table13458910[[#This Row],[Estimated costs 1]:[Estimated costs 20]])</f>
        <v>0</v>
      </c>
      <c r="J634" s="2">
        <f>_xlfn.STDEV.P(Table13458910[[#This Row],[Estimated costs 1]:[Estimated costs 20]])</f>
        <v>0</v>
      </c>
      <c r="K634" s="2" t="e">
        <f>Table13458910[[#This Row],[Dev]]/Table13458910[[#This Row],[Mean]]*100</f>
        <v>#DIV/0!</v>
      </c>
      <c r="L634" s="2">
        <f>Table13458910[[#This Row],[Estimated costs 1]]-Table13458910[[#This Row],[Actual cost]]</f>
        <v>0</v>
      </c>
      <c r="M634" s="2" t="e">
        <f>Table13458910[[#This Row],[Diff 1]]/Table13458910[[#This Row],[Actual cost]]*100</f>
        <v>#DIV/0!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</row>
    <row r="635" spans="1:33" x14ac:dyDescent="0.3">
      <c r="A635" t="s">
        <v>659</v>
      </c>
      <c r="B635">
        <v>633</v>
      </c>
      <c r="C635" t="str">
        <f>LEFT(Table13458910[[#This Row],[Contingency id]])</f>
        <v>C</v>
      </c>
      <c r="D635">
        <v>0</v>
      </c>
      <c r="E635" s="1">
        <v>1.01204819277108</v>
      </c>
      <c r="F635">
        <v>84</v>
      </c>
      <c r="G635">
        <v>83</v>
      </c>
      <c r="H635" s="1">
        <v>0</v>
      </c>
      <c r="I635" s="2">
        <f>AVERAGE(Table13458910[[#This Row],[Estimated costs 1]:[Estimated costs 20]])</f>
        <v>0</v>
      </c>
      <c r="J635" s="2">
        <f>_xlfn.STDEV.P(Table13458910[[#This Row],[Estimated costs 1]:[Estimated costs 20]])</f>
        <v>0</v>
      </c>
      <c r="K635" s="2" t="e">
        <f>Table13458910[[#This Row],[Dev]]/Table13458910[[#This Row],[Mean]]*100</f>
        <v>#DIV/0!</v>
      </c>
      <c r="L635" s="2">
        <f>Table13458910[[#This Row],[Estimated costs 1]]-Table13458910[[#This Row],[Actual cost]]</f>
        <v>0</v>
      </c>
      <c r="M635" s="2" t="e">
        <f>Table13458910[[#This Row],[Diff 1]]/Table13458910[[#This Row],[Actual cost]]*100</f>
        <v>#DIV/0!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</row>
    <row r="636" spans="1:33" x14ac:dyDescent="0.3">
      <c r="A636" t="s">
        <v>660</v>
      </c>
      <c r="B636">
        <v>634</v>
      </c>
      <c r="C636" t="str">
        <f>LEFT(Table13458910[[#This Row],[Contingency id]])</f>
        <v>C</v>
      </c>
      <c r="D636">
        <v>0</v>
      </c>
      <c r="E636" s="1">
        <v>1.01204819277108</v>
      </c>
      <c r="F636">
        <v>84</v>
      </c>
      <c r="G636">
        <v>83</v>
      </c>
      <c r="H636" s="1">
        <v>0</v>
      </c>
      <c r="I636" s="2">
        <f>AVERAGE(Table13458910[[#This Row],[Estimated costs 1]:[Estimated costs 20]])</f>
        <v>0</v>
      </c>
      <c r="J636" s="2">
        <f>_xlfn.STDEV.P(Table13458910[[#This Row],[Estimated costs 1]:[Estimated costs 20]])</f>
        <v>0</v>
      </c>
      <c r="K636" s="2" t="e">
        <f>Table13458910[[#This Row],[Dev]]/Table13458910[[#This Row],[Mean]]*100</f>
        <v>#DIV/0!</v>
      </c>
      <c r="L636" s="2">
        <f>Table13458910[[#This Row],[Estimated costs 1]]-Table13458910[[#This Row],[Actual cost]]</f>
        <v>0</v>
      </c>
      <c r="M636" s="2" t="e">
        <f>Table13458910[[#This Row],[Diff 1]]/Table13458910[[#This Row],[Actual cost]]*100</f>
        <v>#DIV/0!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</row>
    <row r="637" spans="1:33" x14ac:dyDescent="0.3">
      <c r="A637" t="s">
        <v>661</v>
      </c>
      <c r="B637">
        <v>635</v>
      </c>
      <c r="C637" t="str">
        <f>LEFT(Table13458910[[#This Row],[Contingency id]])</f>
        <v>C</v>
      </c>
      <c r="D637">
        <v>0</v>
      </c>
      <c r="E637" s="1">
        <v>1.01449275362318</v>
      </c>
      <c r="F637">
        <v>70</v>
      </c>
      <c r="G637">
        <v>69</v>
      </c>
      <c r="H637" s="1">
        <v>0</v>
      </c>
      <c r="I637" s="2">
        <f>AVERAGE(Table13458910[[#This Row],[Estimated costs 1]:[Estimated costs 20]])</f>
        <v>0</v>
      </c>
      <c r="J637" s="2">
        <f>_xlfn.STDEV.P(Table13458910[[#This Row],[Estimated costs 1]:[Estimated costs 20]])</f>
        <v>0</v>
      </c>
      <c r="K637" s="2" t="e">
        <f>Table13458910[[#This Row],[Dev]]/Table13458910[[#This Row],[Mean]]*100</f>
        <v>#DIV/0!</v>
      </c>
      <c r="L637" s="2">
        <f>Table13458910[[#This Row],[Estimated costs 1]]-Table13458910[[#This Row],[Actual cost]]</f>
        <v>0</v>
      </c>
      <c r="M637" s="2" t="e">
        <f>Table13458910[[#This Row],[Diff 1]]/Table13458910[[#This Row],[Actual cost]]*100</f>
        <v>#DIV/0!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</row>
    <row r="638" spans="1:33" x14ac:dyDescent="0.3">
      <c r="A638" t="s">
        <v>662</v>
      </c>
      <c r="B638">
        <v>636</v>
      </c>
      <c r="C638" t="str">
        <f>LEFT(Table13458910[[#This Row],[Contingency id]])</f>
        <v>C</v>
      </c>
      <c r="D638">
        <v>0</v>
      </c>
      <c r="E638" s="1">
        <v>1</v>
      </c>
      <c r="F638">
        <v>70</v>
      </c>
      <c r="G638">
        <v>70</v>
      </c>
      <c r="H638" s="1">
        <v>0</v>
      </c>
      <c r="I638" s="2">
        <f>AVERAGE(Table13458910[[#This Row],[Estimated costs 1]:[Estimated costs 20]])</f>
        <v>0</v>
      </c>
      <c r="J638" s="2">
        <f>_xlfn.STDEV.P(Table13458910[[#This Row],[Estimated costs 1]:[Estimated costs 20]])</f>
        <v>0</v>
      </c>
      <c r="K638" s="2" t="e">
        <f>Table13458910[[#This Row],[Dev]]/Table13458910[[#This Row],[Mean]]*100</f>
        <v>#DIV/0!</v>
      </c>
      <c r="L638" s="2">
        <f>Table13458910[[#This Row],[Estimated costs 1]]-Table13458910[[#This Row],[Actual cost]]</f>
        <v>0</v>
      </c>
      <c r="M638" s="2" t="e">
        <f>Table13458910[[#This Row],[Diff 1]]/Table13458910[[#This Row],[Actual cost]]*100</f>
        <v>#DIV/0!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</row>
    <row r="639" spans="1:33" x14ac:dyDescent="0.3">
      <c r="A639" t="s">
        <v>663</v>
      </c>
      <c r="B639">
        <v>637</v>
      </c>
      <c r="C639" t="str">
        <f>LEFT(Table13458910[[#This Row],[Contingency id]])</f>
        <v>C</v>
      </c>
      <c r="D639">
        <v>0</v>
      </c>
      <c r="E639" s="1">
        <v>1.02521008403361</v>
      </c>
      <c r="F639">
        <v>122</v>
      </c>
      <c r="G639">
        <v>119</v>
      </c>
      <c r="H639" s="1">
        <v>0</v>
      </c>
      <c r="I639" s="2">
        <f>AVERAGE(Table13458910[[#This Row],[Estimated costs 1]:[Estimated costs 20]])</f>
        <v>0</v>
      </c>
      <c r="J639" s="2">
        <f>_xlfn.STDEV.P(Table13458910[[#This Row],[Estimated costs 1]:[Estimated costs 20]])</f>
        <v>0</v>
      </c>
      <c r="K639" s="2" t="e">
        <f>Table13458910[[#This Row],[Dev]]/Table13458910[[#This Row],[Mean]]*100</f>
        <v>#DIV/0!</v>
      </c>
      <c r="L639" s="2">
        <f>Table13458910[[#This Row],[Estimated costs 1]]-Table13458910[[#This Row],[Actual cost]]</f>
        <v>0</v>
      </c>
      <c r="M639" s="2" t="e">
        <f>Table13458910[[#This Row],[Diff 1]]/Table13458910[[#This Row],[Actual cost]]*100</f>
        <v>#DIV/0!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</row>
    <row r="640" spans="1:33" x14ac:dyDescent="0.3">
      <c r="A640" t="s">
        <v>664</v>
      </c>
      <c r="B640">
        <v>638</v>
      </c>
      <c r="C640" t="str">
        <f>LEFT(Table13458910[[#This Row],[Contingency id]])</f>
        <v>C</v>
      </c>
      <c r="D640">
        <v>0</v>
      </c>
      <c r="E640" s="1">
        <v>1.0166666666666599</v>
      </c>
      <c r="F640">
        <v>122</v>
      </c>
      <c r="G640">
        <v>120</v>
      </c>
      <c r="H640" s="1">
        <v>0</v>
      </c>
      <c r="I640" s="2">
        <f>AVERAGE(Table13458910[[#This Row],[Estimated costs 1]:[Estimated costs 20]])</f>
        <v>0</v>
      </c>
      <c r="J640" s="2">
        <f>_xlfn.STDEV.P(Table13458910[[#This Row],[Estimated costs 1]:[Estimated costs 20]])</f>
        <v>0</v>
      </c>
      <c r="K640" s="2" t="e">
        <f>Table13458910[[#This Row],[Dev]]/Table13458910[[#This Row],[Mean]]*100</f>
        <v>#DIV/0!</v>
      </c>
      <c r="L640" s="2">
        <f>Table13458910[[#This Row],[Estimated costs 1]]-Table13458910[[#This Row],[Actual cost]]</f>
        <v>0</v>
      </c>
      <c r="M640" s="2" t="e">
        <f>Table13458910[[#This Row],[Diff 1]]/Table13458910[[#This Row],[Actual cost]]*100</f>
        <v>#DIV/0!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</row>
    <row r="641" spans="1:33" x14ac:dyDescent="0.3">
      <c r="A641" t="s">
        <v>665</v>
      </c>
      <c r="B641">
        <v>639</v>
      </c>
      <c r="C641" t="str">
        <f>LEFT(Table13458910[[#This Row],[Contingency id]])</f>
        <v>C</v>
      </c>
      <c r="D641">
        <v>0</v>
      </c>
      <c r="E641" s="1">
        <v>1</v>
      </c>
      <c r="F641">
        <v>122</v>
      </c>
      <c r="G641">
        <v>122</v>
      </c>
      <c r="H641" s="1">
        <v>0</v>
      </c>
      <c r="I641" s="2">
        <f>AVERAGE(Table13458910[[#This Row],[Estimated costs 1]:[Estimated costs 20]])</f>
        <v>0</v>
      </c>
      <c r="J641" s="2">
        <f>_xlfn.STDEV.P(Table13458910[[#This Row],[Estimated costs 1]:[Estimated costs 20]])</f>
        <v>0</v>
      </c>
      <c r="K641" s="2" t="e">
        <f>Table13458910[[#This Row],[Dev]]/Table13458910[[#This Row],[Mean]]*100</f>
        <v>#DIV/0!</v>
      </c>
      <c r="L641" s="2">
        <f>Table13458910[[#This Row],[Estimated costs 1]]-Table13458910[[#This Row],[Actual cost]]</f>
        <v>0</v>
      </c>
      <c r="M641" s="2" t="e">
        <f>Table13458910[[#This Row],[Diff 1]]/Table13458910[[#This Row],[Actual cost]]*100</f>
        <v>#DIV/0!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</row>
    <row r="642" spans="1:33" x14ac:dyDescent="0.3">
      <c r="A642" t="s">
        <v>666</v>
      </c>
      <c r="B642">
        <v>640</v>
      </c>
      <c r="C642" t="str">
        <f>LEFT(Table13458910[[#This Row],[Contingency id]])</f>
        <v>C</v>
      </c>
      <c r="D642">
        <v>0</v>
      </c>
      <c r="E642" s="1">
        <v>1.0093457943925199</v>
      </c>
      <c r="F642">
        <v>108</v>
      </c>
      <c r="G642">
        <v>107</v>
      </c>
      <c r="H642" s="1">
        <v>0</v>
      </c>
      <c r="I642" s="2">
        <f>AVERAGE(Table13458910[[#This Row],[Estimated costs 1]:[Estimated costs 20]])</f>
        <v>0</v>
      </c>
      <c r="J642" s="2">
        <f>_xlfn.STDEV.P(Table13458910[[#This Row],[Estimated costs 1]:[Estimated costs 20]])</f>
        <v>0</v>
      </c>
      <c r="K642" s="2" t="e">
        <f>Table13458910[[#This Row],[Dev]]/Table13458910[[#This Row],[Mean]]*100</f>
        <v>#DIV/0!</v>
      </c>
      <c r="L642" s="2">
        <f>Table13458910[[#This Row],[Estimated costs 1]]-Table13458910[[#This Row],[Actual cost]]</f>
        <v>0</v>
      </c>
      <c r="M642" s="2" t="e">
        <f>Table13458910[[#This Row],[Diff 1]]/Table13458910[[#This Row],[Actual cost]]*100</f>
        <v>#DIV/0!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</row>
    <row r="643" spans="1:33" x14ac:dyDescent="0.3">
      <c r="A643" t="s">
        <v>667</v>
      </c>
      <c r="B643">
        <v>641</v>
      </c>
      <c r="C643" t="str">
        <f>LEFT(Table13458910[[#This Row],[Contingency id]])</f>
        <v>C</v>
      </c>
      <c r="D643">
        <v>0</v>
      </c>
      <c r="E643" s="1">
        <v>1.00826446280991</v>
      </c>
      <c r="F643">
        <v>122</v>
      </c>
      <c r="G643">
        <v>121</v>
      </c>
      <c r="H643" s="1">
        <v>0</v>
      </c>
      <c r="I643" s="2">
        <f>AVERAGE(Table13458910[[#This Row],[Estimated costs 1]:[Estimated costs 20]])</f>
        <v>0</v>
      </c>
      <c r="J643" s="2">
        <f>_xlfn.STDEV.P(Table13458910[[#This Row],[Estimated costs 1]:[Estimated costs 20]])</f>
        <v>0</v>
      </c>
      <c r="K643" s="2" t="e">
        <f>Table13458910[[#This Row],[Dev]]/Table13458910[[#This Row],[Mean]]*100</f>
        <v>#DIV/0!</v>
      </c>
      <c r="L643" s="2">
        <f>Table13458910[[#This Row],[Estimated costs 1]]-Table13458910[[#This Row],[Actual cost]]</f>
        <v>0</v>
      </c>
      <c r="M643" s="2" t="e">
        <f>Table13458910[[#This Row],[Diff 1]]/Table13458910[[#This Row],[Actual cost]]*100</f>
        <v>#DIV/0!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</row>
    <row r="644" spans="1:33" x14ac:dyDescent="0.3">
      <c r="A644" t="s">
        <v>668</v>
      </c>
      <c r="B644">
        <v>642</v>
      </c>
      <c r="C644" t="str">
        <f>LEFT(Table13458910[[#This Row],[Contingency id]])</f>
        <v>C</v>
      </c>
      <c r="D644">
        <v>0</v>
      </c>
      <c r="E644" s="1">
        <v>1.00826446280991</v>
      </c>
      <c r="F644">
        <v>122</v>
      </c>
      <c r="G644">
        <v>121</v>
      </c>
      <c r="H644" s="1">
        <v>0</v>
      </c>
      <c r="I644" s="2">
        <f>AVERAGE(Table13458910[[#This Row],[Estimated costs 1]:[Estimated costs 20]])</f>
        <v>0</v>
      </c>
      <c r="J644" s="2">
        <f>_xlfn.STDEV.P(Table13458910[[#This Row],[Estimated costs 1]:[Estimated costs 20]])</f>
        <v>0</v>
      </c>
      <c r="K644" s="2" t="e">
        <f>Table13458910[[#This Row],[Dev]]/Table13458910[[#This Row],[Mean]]*100</f>
        <v>#DIV/0!</v>
      </c>
      <c r="L644" s="2">
        <f>Table13458910[[#This Row],[Estimated costs 1]]-Table13458910[[#This Row],[Actual cost]]</f>
        <v>0</v>
      </c>
      <c r="M644" s="2" t="e">
        <f>Table13458910[[#This Row],[Diff 1]]/Table13458910[[#This Row],[Actual cost]]*100</f>
        <v>#DIV/0!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</row>
    <row r="645" spans="1:33" x14ac:dyDescent="0.3">
      <c r="A645" t="s">
        <v>669</v>
      </c>
      <c r="B645">
        <v>643</v>
      </c>
      <c r="C645" t="str">
        <f>LEFT(Table13458910[[#This Row],[Contingency id]])</f>
        <v>C</v>
      </c>
      <c r="D645">
        <v>0</v>
      </c>
      <c r="E645" s="1">
        <v>1.00826446280991</v>
      </c>
      <c r="F645">
        <v>122</v>
      </c>
      <c r="G645">
        <v>121</v>
      </c>
      <c r="H645" s="1">
        <v>0</v>
      </c>
      <c r="I645" s="2">
        <f>AVERAGE(Table13458910[[#This Row],[Estimated costs 1]:[Estimated costs 20]])</f>
        <v>0</v>
      </c>
      <c r="J645" s="2">
        <f>_xlfn.STDEV.P(Table13458910[[#This Row],[Estimated costs 1]:[Estimated costs 20]])</f>
        <v>0</v>
      </c>
      <c r="K645" s="2" t="e">
        <f>Table13458910[[#This Row],[Dev]]/Table13458910[[#This Row],[Mean]]*100</f>
        <v>#DIV/0!</v>
      </c>
      <c r="L645" s="2">
        <f>Table13458910[[#This Row],[Estimated costs 1]]-Table13458910[[#This Row],[Actual cost]]</f>
        <v>0</v>
      </c>
      <c r="M645" s="2" t="e">
        <f>Table13458910[[#This Row],[Diff 1]]/Table13458910[[#This Row],[Actual cost]]*100</f>
        <v>#DIV/0!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</row>
    <row r="646" spans="1:33" x14ac:dyDescent="0.3">
      <c r="A646" t="s">
        <v>670</v>
      </c>
      <c r="B646">
        <v>644</v>
      </c>
      <c r="C646" t="str">
        <f>LEFT(Table13458910[[#This Row],[Contingency id]])</f>
        <v>C</v>
      </c>
      <c r="D646">
        <v>0</v>
      </c>
      <c r="E646" s="1">
        <v>1.0166666666666599</v>
      </c>
      <c r="F646">
        <v>122</v>
      </c>
      <c r="G646">
        <v>120</v>
      </c>
      <c r="H646" s="1">
        <v>0</v>
      </c>
      <c r="I646" s="2">
        <f>AVERAGE(Table13458910[[#This Row],[Estimated costs 1]:[Estimated costs 20]])</f>
        <v>0</v>
      </c>
      <c r="J646" s="2">
        <f>_xlfn.STDEV.P(Table13458910[[#This Row],[Estimated costs 1]:[Estimated costs 20]])</f>
        <v>0</v>
      </c>
      <c r="K646" s="2" t="e">
        <f>Table13458910[[#This Row],[Dev]]/Table13458910[[#This Row],[Mean]]*100</f>
        <v>#DIV/0!</v>
      </c>
      <c r="L646" s="2">
        <f>Table13458910[[#This Row],[Estimated costs 1]]-Table13458910[[#This Row],[Actual cost]]</f>
        <v>0</v>
      </c>
      <c r="M646" s="2" t="e">
        <f>Table13458910[[#This Row],[Diff 1]]/Table13458910[[#This Row],[Actual cost]]*100</f>
        <v>#DIV/0!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</row>
    <row r="647" spans="1:33" x14ac:dyDescent="0.3">
      <c r="A647" t="s">
        <v>671</v>
      </c>
      <c r="B647">
        <v>645</v>
      </c>
      <c r="C647" t="str">
        <f>LEFT(Table13458910[[#This Row],[Contingency id]])</f>
        <v>C</v>
      </c>
      <c r="D647">
        <v>0</v>
      </c>
      <c r="E647" s="1">
        <v>1.00826446280991</v>
      </c>
      <c r="F647">
        <v>122</v>
      </c>
      <c r="G647">
        <v>121</v>
      </c>
      <c r="H647" s="1">
        <v>0</v>
      </c>
      <c r="I647" s="2">
        <f>AVERAGE(Table13458910[[#This Row],[Estimated costs 1]:[Estimated costs 20]])</f>
        <v>0</v>
      </c>
      <c r="J647" s="2">
        <f>_xlfn.STDEV.P(Table13458910[[#This Row],[Estimated costs 1]:[Estimated costs 20]])</f>
        <v>0</v>
      </c>
      <c r="K647" s="2" t="e">
        <f>Table13458910[[#This Row],[Dev]]/Table13458910[[#This Row],[Mean]]*100</f>
        <v>#DIV/0!</v>
      </c>
      <c r="L647" s="2">
        <f>Table13458910[[#This Row],[Estimated costs 1]]-Table13458910[[#This Row],[Actual cost]]</f>
        <v>0</v>
      </c>
      <c r="M647" s="2" t="e">
        <f>Table13458910[[#This Row],[Diff 1]]/Table13458910[[#This Row],[Actual cost]]*100</f>
        <v>#DIV/0!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</row>
    <row r="648" spans="1:33" x14ac:dyDescent="0.3">
      <c r="A648" t="s">
        <v>672</v>
      </c>
      <c r="B648">
        <v>646</v>
      </c>
      <c r="C648" t="str">
        <f>LEFT(Table13458910[[#This Row],[Contingency id]])</f>
        <v>C</v>
      </c>
      <c r="D648">
        <v>0</v>
      </c>
      <c r="E648" s="1">
        <v>1.00826446280991</v>
      </c>
      <c r="F648">
        <v>122</v>
      </c>
      <c r="G648">
        <v>121</v>
      </c>
      <c r="H648" s="1">
        <v>0</v>
      </c>
      <c r="I648" s="2">
        <f>AVERAGE(Table13458910[[#This Row],[Estimated costs 1]:[Estimated costs 20]])</f>
        <v>0</v>
      </c>
      <c r="J648" s="2">
        <f>_xlfn.STDEV.P(Table13458910[[#This Row],[Estimated costs 1]:[Estimated costs 20]])</f>
        <v>0</v>
      </c>
      <c r="K648" s="2" t="e">
        <f>Table13458910[[#This Row],[Dev]]/Table13458910[[#This Row],[Mean]]*100</f>
        <v>#DIV/0!</v>
      </c>
      <c r="L648" s="2">
        <f>Table13458910[[#This Row],[Estimated costs 1]]-Table13458910[[#This Row],[Actual cost]]</f>
        <v>0</v>
      </c>
      <c r="M648" s="2" t="e">
        <f>Table13458910[[#This Row],[Diff 1]]/Table13458910[[#This Row],[Actual cost]]*100</f>
        <v>#DIV/0!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</row>
    <row r="649" spans="1:33" x14ac:dyDescent="0.3">
      <c r="A649" t="s">
        <v>673</v>
      </c>
      <c r="B649">
        <v>647</v>
      </c>
      <c r="C649" t="str">
        <f>LEFT(Table13458910[[#This Row],[Contingency id]])</f>
        <v>C</v>
      </c>
      <c r="D649">
        <v>0</v>
      </c>
      <c r="E649" s="1">
        <v>1.0190476190476101</v>
      </c>
      <c r="F649">
        <v>107</v>
      </c>
      <c r="G649">
        <v>105</v>
      </c>
      <c r="H649" s="1">
        <v>0</v>
      </c>
      <c r="I649" s="2">
        <f>AVERAGE(Table13458910[[#This Row],[Estimated costs 1]:[Estimated costs 20]])</f>
        <v>0</v>
      </c>
      <c r="J649" s="2">
        <f>_xlfn.STDEV.P(Table13458910[[#This Row],[Estimated costs 1]:[Estimated costs 20]])</f>
        <v>0</v>
      </c>
      <c r="K649" s="2" t="e">
        <f>Table13458910[[#This Row],[Dev]]/Table13458910[[#This Row],[Mean]]*100</f>
        <v>#DIV/0!</v>
      </c>
      <c r="L649" s="2">
        <f>Table13458910[[#This Row],[Estimated costs 1]]-Table13458910[[#This Row],[Actual cost]]</f>
        <v>0</v>
      </c>
      <c r="M649" s="2" t="e">
        <f>Table13458910[[#This Row],[Diff 1]]/Table13458910[[#This Row],[Actual cost]]*100</f>
        <v>#DIV/0!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</row>
    <row r="650" spans="1:33" x14ac:dyDescent="0.3">
      <c r="A650" t="s">
        <v>674</v>
      </c>
      <c r="B650">
        <v>648</v>
      </c>
      <c r="C650" t="str">
        <f>LEFT(Table13458910[[#This Row],[Contingency id]])</f>
        <v>C</v>
      </c>
      <c r="D650">
        <v>0</v>
      </c>
      <c r="E650" s="1">
        <v>1</v>
      </c>
      <c r="F650">
        <v>107</v>
      </c>
      <c r="G650">
        <v>107</v>
      </c>
      <c r="H650" s="1">
        <v>0</v>
      </c>
      <c r="I650" s="2">
        <f>AVERAGE(Table13458910[[#This Row],[Estimated costs 1]:[Estimated costs 20]])</f>
        <v>0</v>
      </c>
      <c r="J650" s="2">
        <f>_xlfn.STDEV.P(Table13458910[[#This Row],[Estimated costs 1]:[Estimated costs 20]])</f>
        <v>0</v>
      </c>
      <c r="K650" s="2" t="e">
        <f>Table13458910[[#This Row],[Dev]]/Table13458910[[#This Row],[Mean]]*100</f>
        <v>#DIV/0!</v>
      </c>
      <c r="L650" s="2">
        <f>Table13458910[[#This Row],[Estimated costs 1]]-Table13458910[[#This Row],[Actual cost]]</f>
        <v>0</v>
      </c>
      <c r="M650" s="2" t="e">
        <f>Table13458910[[#This Row],[Diff 1]]/Table13458910[[#This Row],[Actual cost]]*100</f>
        <v>#DIV/0!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</row>
    <row r="651" spans="1:33" x14ac:dyDescent="0.3">
      <c r="A651" t="s">
        <v>675</v>
      </c>
      <c r="B651">
        <v>649</v>
      </c>
      <c r="C651" t="str">
        <f>LEFT(Table13458910[[#This Row],[Contingency id]])</f>
        <v>C</v>
      </c>
      <c r="D651">
        <v>0</v>
      </c>
      <c r="E651" s="1">
        <v>1.0163934426229499</v>
      </c>
      <c r="F651">
        <v>62</v>
      </c>
      <c r="G651">
        <v>61</v>
      </c>
      <c r="H651" s="1">
        <v>0</v>
      </c>
      <c r="I651" s="2">
        <f>AVERAGE(Table13458910[[#This Row],[Estimated costs 1]:[Estimated costs 20]])</f>
        <v>0</v>
      </c>
      <c r="J651" s="2">
        <f>_xlfn.STDEV.P(Table13458910[[#This Row],[Estimated costs 1]:[Estimated costs 20]])</f>
        <v>0</v>
      </c>
      <c r="K651" s="2" t="e">
        <f>Table13458910[[#This Row],[Dev]]/Table13458910[[#This Row],[Mean]]*100</f>
        <v>#DIV/0!</v>
      </c>
      <c r="L651" s="2">
        <f>Table13458910[[#This Row],[Estimated costs 1]]-Table13458910[[#This Row],[Actual cost]]</f>
        <v>0</v>
      </c>
      <c r="M651" s="2" t="e">
        <f>Table13458910[[#This Row],[Diff 1]]/Table13458910[[#This Row],[Actual cost]]*100</f>
        <v>#DIV/0!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</row>
    <row r="652" spans="1:33" x14ac:dyDescent="0.3">
      <c r="A652" t="s">
        <v>676</v>
      </c>
      <c r="B652">
        <v>650</v>
      </c>
      <c r="C652" t="str">
        <f>LEFT(Table13458910[[#This Row],[Contingency id]])</f>
        <v>C</v>
      </c>
      <c r="D652">
        <v>0</v>
      </c>
      <c r="E652" s="1">
        <v>1</v>
      </c>
      <c r="F652">
        <v>62</v>
      </c>
      <c r="G652">
        <v>62</v>
      </c>
      <c r="H652" s="1">
        <v>0</v>
      </c>
      <c r="I652" s="2">
        <f>AVERAGE(Table13458910[[#This Row],[Estimated costs 1]:[Estimated costs 20]])</f>
        <v>0</v>
      </c>
      <c r="J652" s="2">
        <f>_xlfn.STDEV.P(Table13458910[[#This Row],[Estimated costs 1]:[Estimated costs 20]])</f>
        <v>0</v>
      </c>
      <c r="K652" s="2" t="e">
        <f>Table13458910[[#This Row],[Dev]]/Table13458910[[#This Row],[Mean]]*100</f>
        <v>#DIV/0!</v>
      </c>
      <c r="L652" s="2">
        <f>Table13458910[[#This Row],[Estimated costs 1]]-Table13458910[[#This Row],[Actual cost]]</f>
        <v>0</v>
      </c>
      <c r="M652" s="2" t="e">
        <f>Table13458910[[#This Row],[Diff 1]]/Table13458910[[#This Row],[Actual cost]]*100</f>
        <v>#DIV/0!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</row>
    <row r="653" spans="1:33" x14ac:dyDescent="0.3">
      <c r="A653" t="s">
        <v>677</v>
      </c>
      <c r="B653">
        <v>651</v>
      </c>
      <c r="C653" t="str">
        <f>LEFT(Table13458910[[#This Row],[Contingency id]])</f>
        <v>C</v>
      </c>
      <c r="D653">
        <v>0</v>
      </c>
      <c r="E653" s="1">
        <v>1</v>
      </c>
      <c r="F653">
        <v>62</v>
      </c>
      <c r="G653">
        <v>62</v>
      </c>
      <c r="H653" s="1">
        <v>0</v>
      </c>
      <c r="I653" s="2">
        <f>AVERAGE(Table13458910[[#This Row],[Estimated costs 1]:[Estimated costs 20]])</f>
        <v>0</v>
      </c>
      <c r="J653" s="2">
        <f>_xlfn.STDEV.P(Table13458910[[#This Row],[Estimated costs 1]:[Estimated costs 20]])</f>
        <v>0</v>
      </c>
      <c r="K653" s="2" t="e">
        <f>Table13458910[[#This Row],[Dev]]/Table13458910[[#This Row],[Mean]]*100</f>
        <v>#DIV/0!</v>
      </c>
      <c r="L653" s="2">
        <f>Table13458910[[#This Row],[Estimated costs 1]]-Table13458910[[#This Row],[Actual cost]]</f>
        <v>0</v>
      </c>
      <c r="M653" s="2" t="e">
        <f>Table13458910[[#This Row],[Diff 1]]/Table13458910[[#This Row],[Actual cost]]*100</f>
        <v>#DIV/0!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</row>
    <row r="654" spans="1:33" x14ac:dyDescent="0.3">
      <c r="A654" t="s">
        <v>678</v>
      </c>
      <c r="B654">
        <v>652</v>
      </c>
      <c r="C654" t="str">
        <f>LEFT(Table13458910[[#This Row],[Contingency id]])</f>
        <v>C</v>
      </c>
      <c r="D654">
        <v>0</v>
      </c>
      <c r="E654" s="1">
        <v>1.0219780219780199</v>
      </c>
      <c r="F654">
        <v>93</v>
      </c>
      <c r="G654">
        <v>91</v>
      </c>
      <c r="H654" s="1">
        <v>0</v>
      </c>
      <c r="I654" s="2">
        <f>AVERAGE(Table13458910[[#This Row],[Estimated costs 1]:[Estimated costs 20]])</f>
        <v>0</v>
      </c>
      <c r="J654" s="2">
        <f>_xlfn.STDEV.P(Table13458910[[#This Row],[Estimated costs 1]:[Estimated costs 20]])</f>
        <v>0</v>
      </c>
      <c r="K654" s="2" t="e">
        <f>Table13458910[[#This Row],[Dev]]/Table13458910[[#This Row],[Mean]]*100</f>
        <v>#DIV/0!</v>
      </c>
      <c r="L654" s="2">
        <f>Table13458910[[#This Row],[Estimated costs 1]]-Table13458910[[#This Row],[Actual cost]]</f>
        <v>0</v>
      </c>
      <c r="M654" s="2" t="e">
        <f>Table13458910[[#This Row],[Diff 1]]/Table13458910[[#This Row],[Actual cost]]*100</f>
        <v>#DIV/0!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</row>
    <row r="655" spans="1:33" x14ac:dyDescent="0.3">
      <c r="A655" t="s">
        <v>679</v>
      </c>
      <c r="B655">
        <v>653</v>
      </c>
      <c r="C655" t="str">
        <f>LEFT(Table13458910[[#This Row],[Contingency id]])</f>
        <v>C</v>
      </c>
      <c r="D655">
        <v>0</v>
      </c>
      <c r="E655" s="1">
        <v>1.0163934426229499</v>
      </c>
      <c r="F655">
        <v>62</v>
      </c>
      <c r="G655">
        <v>61</v>
      </c>
      <c r="H655" s="1">
        <v>0</v>
      </c>
      <c r="I655" s="2">
        <f>AVERAGE(Table13458910[[#This Row],[Estimated costs 1]:[Estimated costs 20]])</f>
        <v>0</v>
      </c>
      <c r="J655" s="2">
        <f>_xlfn.STDEV.P(Table13458910[[#This Row],[Estimated costs 1]:[Estimated costs 20]])</f>
        <v>0</v>
      </c>
      <c r="K655" s="2" t="e">
        <f>Table13458910[[#This Row],[Dev]]/Table13458910[[#This Row],[Mean]]*100</f>
        <v>#DIV/0!</v>
      </c>
      <c r="L655" s="2">
        <f>Table13458910[[#This Row],[Estimated costs 1]]-Table13458910[[#This Row],[Actual cost]]</f>
        <v>0</v>
      </c>
      <c r="M655" s="2" t="e">
        <f>Table13458910[[#This Row],[Diff 1]]/Table13458910[[#This Row],[Actual cost]]*100</f>
        <v>#DIV/0!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</row>
    <row r="656" spans="1:33" x14ac:dyDescent="0.3">
      <c r="A656" t="s">
        <v>680</v>
      </c>
      <c r="B656">
        <v>654</v>
      </c>
      <c r="C656" t="str">
        <f>LEFT(Table13458910[[#This Row],[Contingency id]])</f>
        <v>C</v>
      </c>
      <c r="D656">
        <v>0</v>
      </c>
      <c r="E656" s="1">
        <v>1</v>
      </c>
      <c r="F656">
        <v>62</v>
      </c>
      <c r="G656">
        <v>62</v>
      </c>
      <c r="H656" s="1">
        <v>0</v>
      </c>
      <c r="I656" s="2">
        <f>AVERAGE(Table13458910[[#This Row],[Estimated costs 1]:[Estimated costs 20]])</f>
        <v>0</v>
      </c>
      <c r="J656" s="2">
        <f>_xlfn.STDEV.P(Table13458910[[#This Row],[Estimated costs 1]:[Estimated costs 20]])</f>
        <v>0</v>
      </c>
      <c r="K656" s="2" t="e">
        <f>Table13458910[[#This Row],[Dev]]/Table13458910[[#This Row],[Mean]]*100</f>
        <v>#DIV/0!</v>
      </c>
      <c r="L656" s="2">
        <f>Table13458910[[#This Row],[Estimated costs 1]]-Table13458910[[#This Row],[Actual cost]]</f>
        <v>0</v>
      </c>
      <c r="M656" s="2" t="e">
        <f>Table13458910[[#This Row],[Diff 1]]/Table13458910[[#This Row],[Actual cost]]*100</f>
        <v>#DIV/0!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</row>
    <row r="657" spans="1:33" x14ac:dyDescent="0.3">
      <c r="A657" t="s">
        <v>681</v>
      </c>
      <c r="B657">
        <v>655</v>
      </c>
      <c r="C657" t="str">
        <f>LEFT(Table13458910[[#This Row],[Contingency id]])</f>
        <v>C</v>
      </c>
      <c r="D657">
        <v>0</v>
      </c>
      <c r="E657" s="1">
        <v>1</v>
      </c>
      <c r="F657">
        <v>62</v>
      </c>
      <c r="G657">
        <v>62</v>
      </c>
      <c r="H657" s="1">
        <v>0</v>
      </c>
      <c r="I657" s="2">
        <f>AVERAGE(Table13458910[[#This Row],[Estimated costs 1]:[Estimated costs 20]])</f>
        <v>0</v>
      </c>
      <c r="J657" s="2">
        <f>_xlfn.STDEV.P(Table13458910[[#This Row],[Estimated costs 1]:[Estimated costs 20]])</f>
        <v>0</v>
      </c>
      <c r="K657" s="2" t="e">
        <f>Table13458910[[#This Row],[Dev]]/Table13458910[[#This Row],[Mean]]*100</f>
        <v>#DIV/0!</v>
      </c>
      <c r="L657" s="2">
        <f>Table13458910[[#This Row],[Estimated costs 1]]-Table13458910[[#This Row],[Actual cost]]</f>
        <v>0</v>
      </c>
      <c r="M657" s="2" t="e">
        <f>Table13458910[[#This Row],[Diff 1]]/Table13458910[[#This Row],[Actual cost]]*100</f>
        <v>#DIV/0!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</row>
    <row r="658" spans="1:33" x14ac:dyDescent="0.3">
      <c r="A658" t="s">
        <v>682</v>
      </c>
      <c r="B658">
        <v>656</v>
      </c>
      <c r="C658" t="str">
        <f>LEFT(Table13458910[[#This Row],[Contingency id]])</f>
        <v>C</v>
      </c>
      <c r="D658">
        <v>0</v>
      </c>
      <c r="E658" s="1">
        <v>1.0163934426229499</v>
      </c>
      <c r="F658">
        <v>62</v>
      </c>
      <c r="G658">
        <v>61</v>
      </c>
      <c r="H658" s="1">
        <v>0</v>
      </c>
      <c r="I658" s="2">
        <f>AVERAGE(Table13458910[[#This Row],[Estimated costs 1]:[Estimated costs 20]])</f>
        <v>0</v>
      </c>
      <c r="J658" s="2">
        <f>_xlfn.STDEV.P(Table13458910[[#This Row],[Estimated costs 1]:[Estimated costs 20]])</f>
        <v>0</v>
      </c>
      <c r="K658" s="2" t="e">
        <f>Table13458910[[#This Row],[Dev]]/Table13458910[[#This Row],[Mean]]*100</f>
        <v>#DIV/0!</v>
      </c>
      <c r="L658" s="2">
        <f>Table13458910[[#This Row],[Estimated costs 1]]-Table13458910[[#This Row],[Actual cost]]</f>
        <v>0</v>
      </c>
      <c r="M658" s="2" t="e">
        <f>Table13458910[[#This Row],[Diff 1]]/Table13458910[[#This Row],[Actual cost]]*100</f>
        <v>#DIV/0!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</row>
    <row r="659" spans="1:33" x14ac:dyDescent="0.3">
      <c r="A659" t="s">
        <v>683</v>
      </c>
      <c r="B659">
        <v>657</v>
      </c>
      <c r="C659" t="str">
        <f>LEFT(Table13458910[[#This Row],[Contingency id]])</f>
        <v>C</v>
      </c>
      <c r="D659">
        <v>0</v>
      </c>
      <c r="E659" s="1">
        <v>1</v>
      </c>
      <c r="F659">
        <v>62</v>
      </c>
      <c r="G659">
        <v>62</v>
      </c>
      <c r="H659" s="1">
        <v>0</v>
      </c>
      <c r="I659" s="2">
        <f>AVERAGE(Table13458910[[#This Row],[Estimated costs 1]:[Estimated costs 20]])</f>
        <v>0</v>
      </c>
      <c r="J659" s="2">
        <f>_xlfn.STDEV.P(Table13458910[[#This Row],[Estimated costs 1]:[Estimated costs 20]])</f>
        <v>0</v>
      </c>
      <c r="K659" s="2" t="e">
        <f>Table13458910[[#This Row],[Dev]]/Table13458910[[#This Row],[Mean]]*100</f>
        <v>#DIV/0!</v>
      </c>
      <c r="L659" s="2">
        <f>Table13458910[[#This Row],[Estimated costs 1]]-Table13458910[[#This Row],[Actual cost]]</f>
        <v>0</v>
      </c>
      <c r="M659" s="2" t="e">
        <f>Table13458910[[#This Row],[Diff 1]]/Table13458910[[#This Row],[Actual cost]]*100</f>
        <v>#DIV/0!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</row>
    <row r="660" spans="1:33" x14ac:dyDescent="0.3">
      <c r="A660" t="s">
        <v>684</v>
      </c>
      <c r="B660">
        <v>658</v>
      </c>
      <c r="C660" t="str">
        <f>LEFT(Table13458910[[#This Row],[Contingency id]])</f>
        <v>C</v>
      </c>
      <c r="D660">
        <v>0</v>
      </c>
      <c r="E660" s="1">
        <v>1</v>
      </c>
      <c r="F660">
        <v>62</v>
      </c>
      <c r="G660">
        <v>62</v>
      </c>
      <c r="H660" s="1">
        <v>0</v>
      </c>
      <c r="I660" s="2">
        <f>AVERAGE(Table13458910[[#This Row],[Estimated costs 1]:[Estimated costs 20]])</f>
        <v>0</v>
      </c>
      <c r="J660" s="2">
        <f>_xlfn.STDEV.P(Table13458910[[#This Row],[Estimated costs 1]:[Estimated costs 20]])</f>
        <v>0</v>
      </c>
      <c r="K660" s="2" t="e">
        <f>Table13458910[[#This Row],[Dev]]/Table13458910[[#This Row],[Mean]]*100</f>
        <v>#DIV/0!</v>
      </c>
      <c r="L660" s="2">
        <f>Table13458910[[#This Row],[Estimated costs 1]]-Table13458910[[#This Row],[Actual cost]]</f>
        <v>0</v>
      </c>
      <c r="M660" s="2" t="e">
        <f>Table13458910[[#This Row],[Diff 1]]/Table13458910[[#This Row],[Actual cost]]*100</f>
        <v>#DIV/0!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</row>
    <row r="661" spans="1:33" x14ac:dyDescent="0.3">
      <c r="A661" t="s">
        <v>685</v>
      </c>
      <c r="B661">
        <v>659</v>
      </c>
      <c r="C661" t="str">
        <f>LEFT(Table13458910[[#This Row],[Contingency id]])</f>
        <v>C</v>
      </c>
      <c r="D661">
        <v>0</v>
      </c>
      <c r="E661" s="1">
        <v>1</v>
      </c>
      <c r="F661">
        <v>62</v>
      </c>
      <c r="G661">
        <v>62</v>
      </c>
      <c r="H661" s="1">
        <v>0</v>
      </c>
      <c r="I661" s="2">
        <f>AVERAGE(Table13458910[[#This Row],[Estimated costs 1]:[Estimated costs 20]])</f>
        <v>0</v>
      </c>
      <c r="J661" s="2">
        <f>_xlfn.STDEV.P(Table13458910[[#This Row],[Estimated costs 1]:[Estimated costs 20]])</f>
        <v>0</v>
      </c>
      <c r="K661" s="2" t="e">
        <f>Table13458910[[#This Row],[Dev]]/Table13458910[[#This Row],[Mean]]*100</f>
        <v>#DIV/0!</v>
      </c>
      <c r="L661" s="2">
        <f>Table13458910[[#This Row],[Estimated costs 1]]-Table13458910[[#This Row],[Actual cost]]</f>
        <v>0</v>
      </c>
      <c r="M661" s="2" t="e">
        <f>Table13458910[[#This Row],[Diff 1]]/Table13458910[[#This Row],[Actual cost]]*100</f>
        <v>#DIV/0!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</row>
    <row r="662" spans="1:33" x14ac:dyDescent="0.3">
      <c r="A662" t="s">
        <v>686</v>
      </c>
      <c r="B662">
        <v>660</v>
      </c>
      <c r="C662" t="str">
        <f>LEFT(Table13458910[[#This Row],[Contingency id]])</f>
        <v>C</v>
      </c>
      <c r="D662">
        <v>0</v>
      </c>
      <c r="E662" s="1">
        <v>1</v>
      </c>
      <c r="F662">
        <v>62</v>
      </c>
      <c r="G662">
        <v>62</v>
      </c>
      <c r="H662" s="1">
        <v>0</v>
      </c>
      <c r="I662" s="2">
        <f>AVERAGE(Table13458910[[#This Row],[Estimated costs 1]:[Estimated costs 20]])</f>
        <v>0</v>
      </c>
      <c r="J662" s="2">
        <f>_xlfn.STDEV.P(Table13458910[[#This Row],[Estimated costs 1]:[Estimated costs 20]])</f>
        <v>0</v>
      </c>
      <c r="K662" s="2" t="e">
        <f>Table13458910[[#This Row],[Dev]]/Table13458910[[#This Row],[Mean]]*100</f>
        <v>#DIV/0!</v>
      </c>
      <c r="L662" s="2">
        <f>Table13458910[[#This Row],[Estimated costs 1]]-Table13458910[[#This Row],[Actual cost]]</f>
        <v>0</v>
      </c>
      <c r="M662" s="2" t="e">
        <f>Table13458910[[#This Row],[Diff 1]]/Table13458910[[#This Row],[Actual cost]]*100</f>
        <v>#DIV/0!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</row>
    <row r="663" spans="1:33" x14ac:dyDescent="0.3">
      <c r="A663" t="s">
        <v>687</v>
      </c>
      <c r="B663">
        <v>661</v>
      </c>
      <c r="C663" t="str">
        <f>LEFT(Table13458910[[#This Row],[Contingency id]])</f>
        <v>C</v>
      </c>
      <c r="D663">
        <v>0</v>
      </c>
      <c r="E663" s="1">
        <v>1</v>
      </c>
      <c r="F663">
        <v>62</v>
      </c>
      <c r="G663">
        <v>62</v>
      </c>
      <c r="H663" s="1">
        <v>0</v>
      </c>
      <c r="I663" s="2">
        <f>AVERAGE(Table13458910[[#This Row],[Estimated costs 1]:[Estimated costs 20]])</f>
        <v>0</v>
      </c>
      <c r="J663" s="2">
        <f>_xlfn.STDEV.P(Table13458910[[#This Row],[Estimated costs 1]:[Estimated costs 20]])</f>
        <v>0</v>
      </c>
      <c r="K663" s="2" t="e">
        <f>Table13458910[[#This Row],[Dev]]/Table13458910[[#This Row],[Mean]]*100</f>
        <v>#DIV/0!</v>
      </c>
      <c r="L663" s="2">
        <f>Table13458910[[#This Row],[Estimated costs 1]]-Table13458910[[#This Row],[Actual cost]]</f>
        <v>0</v>
      </c>
      <c r="M663" s="2" t="e">
        <f>Table13458910[[#This Row],[Diff 1]]/Table13458910[[#This Row],[Actual cost]]*100</f>
        <v>#DIV/0!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</row>
    <row r="664" spans="1:33" x14ac:dyDescent="0.3">
      <c r="A664" t="s">
        <v>688</v>
      </c>
      <c r="B664">
        <v>662</v>
      </c>
      <c r="C664" t="str">
        <f>LEFT(Table13458910[[#This Row],[Contingency id]])</f>
        <v>C</v>
      </c>
      <c r="D664">
        <v>0</v>
      </c>
      <c r="E664" s="1">
        <v>1</v>
      </c>
      <c r="F664">
        <v>91</v>
      </c>
      <c r="G664">
        <v>91</v>
      </c>
      <c r="H664" s="1">
        <v>0</v>
      </c>
      <c r="I664" s="2">
        <f>AVERAGE(Table13458910[[#This Row],[Estimated costs 1]:[Estimated costs 20]])</f>
        <v>0</v>
      </c>
      <c r="J664" s="2">
        <f>_xlfn.STDEV.P(Table13458910[[#This Row],[Estimated costs 1]:[Estimated costs 20]])</f>
        <v>0</v>
      </c>
      <c r="K664" s="2" t="e">
        <f>Table13458910[[#This Row],[Dev]]/Table13458910[[#This Row],[Mean]]*100</f>
        <v>#DIV/0!</v>
      </c>
      <c r="L664" s="2">
        <f>Table13458910[[#This Row],[Estimated costs 1]]-Table13458910[[#This Row],[Actual cost]]</f>
        <v>0</v>
      </c>
      <c r="M664" s="2" t="e">
        <f>Table13458910[[#This Row],[Diff 1]]/Table13458910[[#This Row],[Actual cost]]*100</f>
        <v>#DIV/0!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</row>
    <row r="665" spans="1:33" x14ac:dyDescent="0.3">
      <c r="A665" t="s">
        <v>689</v>
      </c>
      <c r="B665">
        <v>663</v>
      </c>
      <c r="C665" t="str">
        <f>LEFT(Table13458910[[#This Row],[Contingency id]])</f>
        <v>C</v>
      </c>
      <c r="D665">
        <v>0</v>
      </c>
      <c r="E665" s="1">
        <v>1.02173913043478</v>
      </c>
      <c r="F665">
        <v>94</v>
      </c>
      <c r="G665">
        <v>92</v>
      </c>
      <c r="H665" s="1">
        <v>0</v>
      </c>
      <c r="I665" s="2">
        <f>AVERAGE(Table13458910[[#This Row],[Estimated costs 1]:[Estimated costs 20]])</f>
        <v>0</v>
      </c>
      <c r="J665" s="2">
        <f>_xlfn.STDEV.P(Table13458910[[#This Row],[Estimated costs 1]:[Estimated costs 20]])</f>
        <v>0</v>
      </c>
      <c r="K665" s="2" t="e">
        <f>Table13458910[[#This Row],[Dev]]/Table13458910[[#This Row],[Mean]]*100</f>
        <v>#DIV/0!</v>
      </c>
      <c r="L665" s="2">
        <f>Table13458910[[#This Row],[Estimated costs 1]]-Table13458910[[#This Row],[Actual cost]]</f>
        <v>0</v>
      </c>
      <c r="M665" s="2" t="e">
        <f>Table13458910[[#This Row],[Diff 1]]/Table13458910[[#This Row],[Actual cost]]*100</f>
        <v>#DIV/0!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</row>
    <row r="666" spans="1:33" x14ac:dyDescent="0.3">
      <c r="A666" t="s">
        <v>690</v>
      </c>
      <c r="B666">
        <v>664</v>
      </c>
      <c r="C666" t="str">
        <f>LEFT(Table13458910[[#This Row],[Contingency id]])</f>
        <v>C</v>
      </c>
      <c r="D666">
        <v>0</v>
      </c>
      <c r="E666" s="1">
        <v>1</v>
      </c>
      <c r="F666">
        <v>94</v>
      </c>
      <c r="G666">
        <v>94</v>
      </c>
      <c r="H666" s="1">
        <v>0</v>
      </c>
      <c r="I666" s="2">
        <f>AVERAGE(Table13458910[[#This Row],[Estimated costs 1]:[Estimated costs 20]])</f>
        <v>0</v>
      </c>
      <c r="J666" s="2">
        <f>_xlfn.STDEV.P(Table13458910[[#This Row],[Estimated costs 1]:[Estimated costs 20]])</f>
        <v>0</v>
      </c>
      <c r="K666" s="2" t="e">
        <f>Table13458910[[#This Row],[Dev]]/Table13458910[[#This Row],[Mean]]*100</f>
        <v>#DIV/0!</v>
      </c>
      <c r="L666" s="2">
        <f>Table13458910[[#This Row],[Estimated costs 1]]-Table13458910[[#This Row],[Actual cost]]</f>
        <v>0</v>
      </c>
      <c r="M666" s="2" t="e">
        <f>Table13458910[[#This Row],[Diff 1]]/Table13458910[[#This Row],[Actual cost]]*100</f>
        <v>#DIV/0!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</row>
    <row r="667" spans="1:33" x14ac:dyDescent="0.3">
      <c r="A667" t="s">
        <v>691</v>
      </c>
      <c r="B667">
        <v>665</v>
      </c>
      <c r="C667" t="str">
        <f>LEFT(Table13458910[[#This Row],[Contingency id]])</f>
        <v>C</v>
      </c>
      <c r="D667">
        <v>0</v>
      </c>
      <c r="E667" s="1">
        <v>1.0224719101123501</v>
      </c>
      <c r="F667">
        <v>91</v>
      </c>
      <c r="G667">
        <v>89</v>
      </c>
      <c r="H667" s="1">
        <v>0</v>
      </c>
      <c r="I667" s="2">
        <f>AVERAGE(Table13458910[[#This Row],[Estimated costs 1]:[Estimated costs 20]])</f>
        <v>0</v>
      </c>
      <c r="J667" s="2">
        <f>_xlfn.STDEV.P(Table13458910[[#This Row],[Estimated costs 1]:[Estimated costs 20]])</f>
        <v>0</v>
      </c>
      <c r="K667" s="2" t="e">
        <f>Table13458910[[#This Row],[Dev]]/Table13458910[[#This Row],[Mean]]*100</f>
        <v>#DIV/0!</v>
      </c>
      <c r="L667" s="2">
        <f>Table13458910[[#This Row],[Estimated costs 1]]-Table13458910[[#This Row],[Actual cost]]</f>
        <v>0</v>
      </c>
      <c r="M667" s="2" t="e">
        <f>Table13458910[[#This Row],[Diff 1]]/Table13458910[[#This Row],[Actual cost]]*100</f>
        <v>#DIV/0!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</row>
    <row r="668" spans="1:33" x14ac:dyDescent="0.3">
      <c r="A668" t="s">
        <v>692</v>
      </c>
      <c r="B668">
        <v>666</v>
      </c>
      <c r="C668" t="str">
        <f>LEFT(Table13458910[[#This Row],[Contingency id]])</f>
        <v>C</v>
      </c>
      <c r="D668">
        <v>0</v>
      </c>
      <c r="E668" s="1">
        <v>1.01111111111111</v>
      </c>
      <c r="F668">
        <v>91</v>
      </c>
      <c r="G668">
        <v>90</v>
      </c>
      <c r="H668" s="1">
        <v>0</v>
      </c>
      <c r="I668" s="2">
        <f>AVERAGE(Table13458910[[#This Row],[Estimated costs 1]:[Estimated costs 20]])</f>
        <v>0</v>
      </c>
      <c r="J668" s="2">
        <f>_xlfn.STDEV.P(Table13458910[[#This Row],[Estimated costs 1]:[Estimated costs 20]])</f>
        <v>0</v>
      </c>
      <c r="K668" s="2" t="e">
        <f>Table13458910[[#This Row],[Dev]]/Table13458910[[#This Row],[Mean]]*100</f>
        <v>#DIV/0!</v>
      </c>
      <c r="L668" s="2">
        <f>Table13458910[[#This Row],[Estimated costs 1]]-Table13458910[[#This Row],[Actual cost]]</f>
        <v>0</v>
      </c>
      <c r="M668" s="2" t="e">
        <f>Table13458910[[#This Row],[Diff 1]]/Table13458910[[#This Row],[Actual cost]]*100</f>
        <v>#DIV/0!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</row>
    <row r="669" spans="1:33" x14ac:dyDescent="0.3">
      <c r="A669" t="s">
        <v>693</v>
      </c>
      <c r="B669">
        <v>667</v>
      </c>
      <c r="C669" t="str">
        <f>LEFT(Table13458910[[#This Row],[Contingency id]])</f>
        <v>C</v>
      </c>
      <c r="D669">
        <v>0</v>
      </c>
      <c r="E669" s="1">
        <v>1.0107526881720399</v>
      </c>
      <c r="F669">
        <v>94</v>
      </c>
      <c r="G669">
        <v>93</v>
      </c>
      <c r="H669" s="1">
        <v>0</v>
      </c>
      <c r="I669" s="2">
        <f>AVERAGE(Table13458910[[#This Row],[Estimated costs 1]:[Estimated costs 20]])</f>
        <v>0</v>
      </c>
      <c r="J669" s="2">
        <f>_xlfn.STDEV.P(Table13458910[[#This Row],[Estimated costs 1]:[Estimated costs 20]])</f>
        <v>0</v>
      </c>
      <c r="K669" s="2" t="e">
        <f>Table13458910[[#This Row],[Dev]]/Table13458910[[#This Row],[Mean]]*100</f>
        <v>#DIV/0!</v>
      </c>
      <c r="L669" s="2">
        <f>Table13458910[[#This Row],[Estimated costs 1]]-Table13458910[[#This Row],[Actual cost]]</f>
        <v>0</v>
      </c>
      <c r="M669" s="2" t="e">
        <f>Table13458910[[#This Row],[Diff 1]]/Table13458910[[#This Row],[Actual cost]]*100</f>
        <v>#DIV/0!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</row>
    <row r="670" spans="1:33" x14ac:dyDescent="0.3">
      <c r="A670" t="s">
        <v>694</v>
      </c>
      <c r="B670">
        <v>668</v>
      </c>
      <c r="C670" t="str">
        <f>LEFT(Table13458910[[#This Row],[Contingency id]])</f>
        <v>C</v>
      </c>
      <c r="D670">
        <v>0</v>
      </c>
      <c r="E670" s="1">
        <v>1.01111111111111</v>
      </c>
      <c r="F670">
        <v>91</v>
      </c>
      <c r="G670">
        <v>90</v>
      </c>
      <c r="H670" s="1">
        <v>0</v>
      </c>
      <c r="I670" s="2">
        <f>AVERAGE(Table13458910[[#This Row],[Estimated costs 1]:[Estimated costs 20]])</f>
        <v>0</v>
      </c>
      <c r="J670" s="2">
        <f>_xlfn.STDEV.P(Table13458910[[#This Row],[Estimated costs 1]:[Estimated costs 20]])</f>
        <v>0</v>
      </c>
      <c r="K670" s="2" t="e">
        <f>Table13458910[[#This Row],[Dev]]/Table13458910[[#This Row],[Mean]]*100</f>
        <v>#DIV/0!</v>
      </c>
      <c r="L670" s="2">
        <f>Table13458910[[#This Row],[Estimated costs 1]]-Table13458910[[#This Row],[Actual cost]]</f>
        <v>0</v>
      </c>
      <c r="M670" s="2" t="e">
        <f>Table13458910[[#This Row],[Diff 1]]/Table13458910[[#This Row],[Actual cost]]*100</f>
        <v>#DIV/0!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</row>
    <row r="671" spans="1:33" x14ac:dyDescent="0.3">
      <c r="A671" t="s">
        <v>695</v>
      </c>
      <c r="B671">
        <v>669</v>
      </c>
      <c r="C671" t="str">
        <f>LEFT(Table13458910[[#This Row],[Contingency id]])</f>
        <v>C</v>
      </c>
      <c r="D671">
        <v>0</v>
      </c>
      <c r="E671" s="1">
        <v>1</v>
      </c>
      <c r="F671">
        <v>94</v>
      </c>
      <c r="G671">
        <v>94</v>
      </c>
      <c r="H671" s="1">
        <v>0</v>
      </c>
      <c r="I671" s="2">
        <f>AVERAGE(Table13458910[[#This Row],[Estimated costs 1]:[Estimated costs 20]])</f>
        <v>0</v>
      </c>
      <c r="J671" s="2">
        <f>_xlfn.STDEV.P(Table13458910[[#This Row],[Estimated costs 1]:[Estimated costs 20]])</f>
        <v>0</v>
      </c>
      <c r="K671" s="2" t="e">
        <f>Table13458910[[#This Row],[Dev]]/Table13458910[[#This Row],[Mean]]*100</f>
        <v>#DIV/0!</v>
      </c>
      <c r="L671" s="2">
        <f>Table13458910[[#This Row],[Estimated costs 1]]-Table13458910[[#This Row],[Actual cost]]</f>
        <v>0</v>
      </c>
      <c r="M671" s="2" t="e">
        <f>Table13458910[[#This Row],[Diff 1]]/Table13458910[[#This Row],[Actual cost]]*100</f>
        <v>#DIV/0!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</row>
    <row r="672" spans="1:33" x14ac:dyDescent="0.3">
      <c r="A672" t="s">
        <v>696</v>
      </c>
      <c r="B672">
        <v>670</v>
      </c>
      <c r="C672" t="str">
        <f>LEFT(Table13458910[[#This Row],[Contingency id]])</f>
        <v>C</v>
      </c>
      <c r="D672">
        <v>0</v>
      </c>
      <c r="E672" s="1">
        <v>1.01111111111111</v>
      </c>
      <c r="F672">
        <v>91</v>
      </c>
      <c r="G672">
        <v>90</v>
      </c>
      <c r="H672" s="1">
        <v>0</v>
      </c>
      <c r="I672" s="2">
        <f>AVERAGE(Table13458910[[#This Row],[Estimated costs 1]:[Estimated costs 20]])</f>
        <v>0</v>
      </c>
      <c r="J672" s="2">
        <f>_xlfn.STDEV.P(Table13458910[[#This Row],[Estimated costs 1]:[Estimated costs 20]])</f>
        <v>0</v>
      </c>
      <c r="K672" s="2" t="e">
        <f>Table13458910[[#This Row],[Dev]]/Table13458910[[#This Row],[Mean]]*100</f>
        <v>#DIV/0!</v>
      </c>
      <c r="L672" s="2">
        <f>Table13458910[[#This Row],[Estimated costs 1]]-Table13458910[[#This Row],[Actual cost]]</f>
        <v>0</v>
      </c>
      <c r="M672" s="2" t="e">
        <f>Table13458910[[#This Row],[Diff 1]]/Table13458910[[#This Row],[Actual cost]]*100</f>
        <v>#DIV/0!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</row>
    <row r="673" spans="1:33" x14ac:dyDescent="0.3">
      <c r="A673" t="s">
        <v>697</v>
      </c>
      <c r="B673">
        <v>671</v>
      </c>
      <c r="C673" t="str">
        <f>LEFT(Table13458910[[#This Row],[Contingency id]])</f>
        <v>C</v>
      </c>
      <c r="D673">
        <v>0</v>
      </c>
      <c r="E673" s="1">
        <v>1.0444444444444401</v>
      </c>
      <c r="F673">
        <v>94</v>
      </c>
      <c r="G673">
        <v>90</v>
      </c>
      <c r="H673" s="1">
        <v>0</v>
      </c>
      <c r="I673" s="2">
        <f>AVERAGE(Table13458910[[#This Row],[Estimated costs 1]:[Estimated costs 20]])</f>
        <v>0</v>
      </c>
      <c r="J673" s="2">
        <f>_xlfn.STDEV.P(Table13458910[[#This Row],[Estimated costs 1]:[Estimated costs 20]])</f>
        <v>0</v>
      </c>
      <c r="K673" s="2" t="e">
        <f>Table13458910[[#This Row],[Dev]]/Table13458910[[#This Row],[Mean]]*100</f>
        <v>#DIV/0!</v>
      </c>
      <c r="L673" s="2">
        <f>Table13458910[[#This Row],[Estimated costs 1]]-Table13458910[[#This Row],[Actual cost]]</f>
        <v>0</v>
      </c>
      <c r="M673" s="2" t="e">
        <f>Table13458910[[#This Row],[Diff 1]]/Table13458910[[#This Row],[Actual cost]]*100</f>
        <v>#DIV/0!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</row>
    <row r="674" spans="1:33" x14ac:dyDescent="0.3">
      <c r="A674" t="s">
        <v>698</v>
      </c>
      <c r="B674">
        <v>672</v>
      </c>
      <c r="C674" t="str">
        <f>LEFT(Table13458910[[#This Row],[Contingency id]])</f>
        <v>C</v>
      </c>
      <c r="D674">
        <v>0</v>
      </c>
      <c r="E674" s="1">
        <v>1.0234375</v>
      </c>
      <c r="F674">
        <v>131</v>
      </c>
      <c r="G674">
        <v>128</v>
      </c>
      <c r="H674" s="1">
        <v>0</v>
      </c>
      <c r="I674" s="2">
        <f>AVERAGE(Table13458910[[#This Row],[Estimated costs 1]:[Estimated costs 20]])</f>
        <v>0</v>
      </c>
      <c r="J674" s="2">
        <f>_xlfn.STDEV.P(Table13458910[[#This Row],[Estimated costs 1]:[Estimated costs 20]])</f>
        <v>0</v>
      </c>
      <c r="K674" s="2" t="e">
        <f>Table13458910[[#This Row],[Dev]]/Table13458910[[#This Row],[Mean]]*100</f>
        <v>#DIV/0!</v>
      </c>
      <c r="L674" s="2">
        <f>Table13458910[[#This Row],[Estimated costs 1]]-Table13458910[[#This Row],[Actual cost]]</f>
        <v>0</v>
      </c>
      <c r="M674" s="2" t="e">
        <f>Table13458910[[#This Row],[Diff 1]]/Table13458910[[#This Row],[Actual cost]]*100</f>
        <v>#DIV/0!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</row>
    <row r="675" spans="1:33" x14ac:dyDescent="0.3">
      <c r="A675" t="s">
        <v>699</v>
      </c>
      <c r="B675">
        <v>673</v>
      </c>
      <c r="C675" t="str">
        <f>LEFT(Table13458910[[#This Row],[Contingency id]])</f>
        <v>C</v>
      </c>
      <c r="D675">
        <v>0</v>
      </c>
      <c r="E675" s="1">
        <v>1.0314960629921199</v>
      </c>
      <c r="F675">
        <v>131</v>
      </c>
      <c r="G675">
        <v>127</v>
      </c>
      <c r="H675" s="1">
        <v>0</v>
      </c>
      <c r="I675" s="2">
        <f>AVERAGE(Table13458910[[#This Row],[Estimated costs 1]:[Estimated costs 20]])</f>
        <v>0</v>
      </c>
      <c r="J675" s="2">
        <f>_xlfn.STDEV.P(Table13458910[[#This Row],[Estimated costs 1]:[Estimated costs 20]])</f>
        <v>0</v>
      </c>
      <c r="K675" s="2" t="e">
        <f>Table13458910[[#This Row],[Dev]]/Table13458910[[#This Row],[Mean]]*100</f>
        <v>#DIV/0!</v>
      </c>
      <c r="L675" s="2">
        <f>Table13458910[[#This Row],[Estimated costs 1]]-Table13458910[[#This Row],[Actual cost]]</f>
        <v>0</v>
      </c>
      <c r="M675" s="2" t="e">
        <f>Table13458910[[#This Row],[Diff 1]]/Table13458910[[#This Row],[Actual cost]]*100</f>
        <v>#DIV/0!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</row>
    <row r="676" spans="1:33" x14ac:dyDescent="0.3">
      <c r="A676" t="s">
        <v>700</v>
      </c>
      <c r="B676">
        <v>674</v>
      </c>
      <c r="C676" t="str">
        <f>LEFT(Table13458910[[#This Row],[Contingency id]])</f>
        <v>C</v>
      </c>
      <c r="D676">
        <v>0</v>
      </c>
      <c r="E676" s="1">
        <v>1.0126582278481</v>
      </c>
      <c r="F676">
        <v>160</v>
      </c>
      <c r="G676">
        <v>158</v>
      </c>
      <c r="H676" s="1">
        <v>0</v>
      </c>
      <c r="I676" s="2">
        <f>AVERAGE(Table13458910[[#This Row],[Estimated costs 1]:[Estimated costs 20]])</f>
        <v>0</v>
      </c>
      <c r="J676" s="2">
        <f>_xlfn.STDEV.P(Table13458910[[#This Row],[Estimated costs 1]:[Estimated costs 20]])</f>
        <v>0</v>
      </c>
      <c r="K676" s="2" t="e">
        <f>Table13458910[[#This Row],[Dev]]/Table13458910[[#This Row],[Mean]]*100</f>
        <v>#DIV/0!</v>
      </c>
      <c r="L676" s="2">
        <f>Table13458910[[#This Row],[Estimated costs 1]]-Table13458910[[#This Row],[Actual cost]]</f>
        <v>0</v>
      </c>
      <c r="M676" s="2" t="e">
        <f>Table13458910[[#This Row],[Diff 1]]/Table13458910[[#This Row],[Actual cost]]*100</f>
        <v>#DIV/0!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</row>
    <row r="677" spans="1:33" x14ac:dyDescent="0.3">
      <c r="A677" t="s">
        <v>701</v>
      </c>
      <c r="B677">
        <v>675</v>
      </c>
      <c r="C677" t="str">
        <f>LEFT(Table13458910[[#This Row],[Contingency id]])</f>
        <v>C</v>
      </c>
      <c r="D677">
        <v>0</v>
      </c>
      <c r="E677" s="1">
        <v>1</v>
      </c>
      <c r="F677">
        <v>131</v>
      </c>
      <c r="G677">
        <v>131</v>
      </c>
      <c r="H677" s="1">
        <v>0</v>
      </c>
      <c r="I677" s="2">
        <f>AVERAGE(Table13458910[[#This Row],[Estimated costs 1]:[Estimated costs 20]])</f>
        <v>0</v>
      </c>
      <c r="J677" s="2">
        <f>_xlfn.STDEV.P(Table13458910[[#This Row],[Estimated costs 1]:[Estimated costs 20]])</f>
        <v>0</v>
      </c>
      <c r="K677" s="2" t="e">
        <f>Table13458910[[#This Row],[Dev]]/Table13458910[[#This Row],[Mean]]*100</f>
        <v>#DIV/0!</v>
      </c>
      <c r="L677" s="2">
        <f>Table13458910[[#This Row],[Estimated costs 1]]-Table13458910[[#This Row],[Actual cost]]</f>
        <v>0</v>
      </c>
      <c r="M677" s="2" t="e">
        <f>Table13458910[[#This Row],[Diff 1]]/Table13458910[[#This Row],[Actual cost]]*100</f>
        <v>#DIV/0!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</row>
    <row r="678" spans="1:33" x14ac:dyDescent="0.3">
      <c r="A678" t="s">
        <v>702</v>
      </c>
      <c r="B678">
        <v>676</v>
      </c>
      <c r="C678" t="str">
        <f>LEFT(Table13458910[[#This Row],[Contingency id]])</f>
        <v>C</v>
      </c>
      <c r="D678">
        <v>0</v>
      </c>
      <c r="E678" s="1">
        <v>1.0076923076922999</v>
      </c>
      <c r="F678">
        <v>131</v>
      </c>
      <c r="G678">
        <v>130</v>
      </c>
      <c r="H678" s="1">
        <v>0</v>
      </c>
      <c r="I678" s="2">
        <f>AVERAGE(Table13458910[[#This Row],[Estimated costs 1]:[Estimated costs 20]])</f>
        <v>0</v>
      </c>
      <c r="J678" s="2">
        <f>_xlfn.STDEV.P(Table13458910[[#This Row],[Estimated costs 1]:[Estimated costs 20]])</f>
        <v>0</v>
      </c>
      <c r="K678" s="2" t="e">
        <f>Table13458910[[#This Row],[Dev]]/Table13458910[[#This Row],[Mean]]*100</f>
        <v>#DIV/0!</v>
      </c>
      <c r="L678" s="2">
        <f>Table13458910[[#This Row],[Estimated costs 1]]-Table13458910[[#This Row],[Actual cost]]</f>
        <v>0</v>
      </c>
      <c r="M678" s="2" t="e">
        <f>Table13458910[[#This Row],[Diff 1]]/Table13458910[[#This Row],[Actual cost]]*100</f>
        <v>#DIV/0!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</row>
    <row r="679" spans="1:33" x14ac:dyDescent="0.3">
      <c r="A679" t="s">
        <v>703</v>
      </c>
      <c r="B679">
        <v>677</v>
      </c>
      <c r="C679" t="str">
        <f>LEFT(Table13458910[[#This Row],[Contingency id]])</f>
        <v>C</v>
      </c>
      <c r="D679">
        <v>0</v>
      </c>
      <c r="E679" s="1">
        <v>1.0155038759689901</v>
      </c>
      <c r="F679">
        <v>131</v>
      </c>
      <c r="G679">
        <v>129</v>
      </c>
      <c r="H679" s="1">
        <v>0</v>
      </c>
      <c r="I679" s="2">
        <f>AVERAGE(Table13458910[[#This Row],[Estimated costs 1]:[Estimated costs 20]])</f>
        <v>0</v>
      </c>
      <c r="J679" s="2">
        <f>_xlfn.STDEV.P(Table13458910[[#This Row],[Estimated costs 1]:[Estimated costs 20]])</f>
        <v>0</v>
      </c>
      <c r="K679" s="2" t="e">
        <f>Table13458910[[#This Row],[Dev]]/Table13458910[[#This Row],[Mean]]*100</f>
        <v>#DIV/0!</v>
      </c>
      <c r="L679" s="2">
        <f>Table13458910[[#This Row],[Estimated costs 1]]-Table13458910[[#This Row],[Actual cost]]</f>
        <v>0</v>
      </c>
      <c r="M679" s="2" t="e">
        <f>Table13458910[[#This Row],[Diff 1]]/Table13458910[[#This Row],[Actual cost]]*100</f>
        <v>#DIV/0!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</row>
    <row r="680" spans="1:33" x14ac:dyDescent="0.3">
      <c r="A680" t="s">
        <v>704</v>
      </c>
      <c r="B680">
        <v>678</v>
      </c>
      <c r="C680" t="str">
        <f>LEFT(Table13458910[[#This Row],[Contingency id]])</f>
        <v>C</v>
      </c>
      <c r="D680">
        <v>0</v>
      </c>
      <c r="E680" s="1">
        <v>1.0155038759689901</v>
      </c>
      <c r="F680">
        <v>131</v>
      </c>
      <c r="G680">
        <v>129</v>
      </c>
      <c r="H680" s="1">
        <v>0</v>
      </c>
      <c r="I680" s="2">
        <f>AVERAGE(Table13458910[[#This Row],[Estimated costs 1]:[Estimated costs 20]])</f>
        <v>0</v>
      </c>
      <c r="J680" s="2">
        <f>_xlfn.STDEV.P(Table13458910[[#This Row],[Estimated costs 1]:[Estimated costs 20]])</f>
        <v>0</v>
      </c>
      <c r="K680" s="2" t="e">
        <f>Table13458910[[#This Row],[Dev]]/Table13458910[[#This Row],[Mean]]*100</f>
        <v>#DIV/0!</v>
      </c>
      <c r="L680" s="2">
        <f>Table13458910[[#This Row],[Estimated costs 1]]-Table13458910[[#This Row],[Actual cost]]</f>
        <v>0</v>
      </c>
      <c r="M680" s="2" t="e">
        <f>Table13458910[[#This Row],[Diff 1]]/Table13458910[[#This Row],[Actual cost]]*100</f>
        <v>#DIV/0!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</row>
    <row r="681" spans="1:33" x14ac:dyDescent="0.3">
      <c r="A681" t="s">
        <v>705</v>
      </c>
      <c r="B681">
        <v>679</v>
      </c>
      <c r="C681" t="str">
        <f>LEFT(Table13458910[[#This Row],[Contingency id]])</f>
        <v>C</v>
      </c>
      <c r="D681">
        <v>0</v>
      </c>
      <c r="E681" s="1">
        <v>1.03896103896103</v>
      </c>
      <c r="F681">
        <v>160</v>
      </c>
      <c r="G681">
        <v>154</v>
      </c>
      <c r="H681" s="1">
        <v>0</v>
      </c>
      <c r="I681" s="2">
        <f>AVERAGE(Table13458910[[#This Row],[Estimated costs 1]:[Estimated costs 20]])</f>
        <v>0</v>
      </c>
      <c r="J681" s="2">
        <f>_xlfn.STDEV.P(Table13458910[[#This Row],[Estimated costs 1]:[Estimated costs 20]])</f>
        <v>0</v>
      </c>
      <c r="K681" s="2" t="e">
        <f>Table13458910[[#This Row],[Dev]]/Table13458910[[#This Row],[Mean]]*100</f>
        <v>#DIV/0!</v>
      </c>
      <c r="L681" s="2">
        <f>Table13458910[[#This Row],[Estimated costs 1]]-Table13458910[[#This Row],[Actual cost]]</f>
        <v>0</v>
      </c>
      <c r="M681" s="2" t="e">
        <f>Table13458910[[#This Row],[Diff 1]]/Table13458910[[#This Row],[Actual cost]]*100</f>
        <v>#DIV/0!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</row>
    <row r="682" spans="1:33" x14ac:dyDescent="0.3">
      <c r="A682" t="s">
        <v>706</v>
      </c>
      <c r="B682">
        <v>680</v>
      </c>
      <c r="C682" t="str">
        <f>LEFT(Table13458910[[#This Row],[Contingency id]])</f>
        <v>C</v>
      </c>
      <c r="D682">
        <v>0</v>
      </c>
      <c r="E682" s="1">
        <v>1.0317460317460301</v>
      </c>
      <c r="F682">
        <v>130</v>
      </c>
      <c r="G682">
        <v>126</v>
      </c>
      <c r="H682" s="1">
        <v>0</v>
      </c>
      <c r="I682" s="2">
        <f>AVERAGE(Table13458910[[#This Row],[Estimated costs 1]:[Estimated costs 20]])</f>
        <v>0</v>
      </c>
      <c r="J682" s="2">
        <f>_xlfn.STDEV.P(Table13458910[[#This Row],[Estimated costs 1]:[Estimated costs 20]])</f>
        <v>0</v>
      </c>
      <c r="K682" s="2" t="e">
        <f>Table13458910[[#This Row],[Dev]]/Table13458910[[#This Row],[Mean]]*100</f>
        <v>#DIV/0!</v>
      </c>
      <c r="L682" s="2">
        <f>Table13458910[[#This Row],[Estimated costs 1]]-Table13458910[[#This Row],[Actual cost]]</f>
        <v>0</v>
      </c>
      <c r="M682" s="2" t="e">
        <f>Table13458910[[#This Row],[Diff 1]]/Table13458910[[#This Row],[Actual cost]]*100</f>
        <v>#DIV/0!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</row>
    <row r="683" spans="1:33" x14ac:dyDescent="0.3">
      <c r="A683" t="s">
        <v>707</v>
      </c>
      <c r="B683">
        <v>681</v>
      </c>
      <c r="C683" t="str">
        <f>LEFT(Table13458910[[#This Row],[Contingency id]])</f>
        <v>C</v>
      </c>
      <c r="D683">
        <v>0</v>
      </c>
      <c r="E683" s="1">
        <v>1.015625</v>
      </c>
      <c r="F683">
        <v>130</v>
      </c>
      <c r="G683">
        <v>128</v>
      </c>
      <c r="H683" s="1">
        <v>0</v>
      </c>
      <c r="I683" s="2">
        <f>AVERAGE(Table13458910[[#This Row],[Estimated costs 1]:[Estimated costs 20]])</f>
        <v>0</v>
      </c>
      <c r="J683" s="2">
        <f>_xlfn.STDEV.P(Table13458910[[#This Row],[Estimated costs 1]:[Estimated costs 20]])</f>
        <v>0</v>
      </c>
      <c r="K683" s="2" t="e">
        <f>Table13458910[[#This Row],[Dev]]/Table13458910[[#This Row],[Mean]]*100</f>
        <v>#DIV/0!</v>
      </c>
      <c r="L683" s="2">
        <f>Table13458910[[#This Row],[Estimated costs 1]]-Table13458910[[#This Row],[Actual cost]]</f>
        <v>0</v>
      </c>
      <c r="M683" s="2" t="e">
        <f>Table13458910[[#This Row],[Diff 1]]/Table13458910[[#This Row],[Actual cost]]*100</f>
        <v>#DIV/0!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</row>
    <row r="684" spans="1:33" x14ac:dyDescent="0.3">
      <c r="A684" t="s">
        <v>708</v>
      </c>
      <c r="B684">
        <v>682</v>
      </c>
      <c r="C684" t="str">
        <f>LEFT(Table13458910[[#This Row],[Contingency id]])</f>
        <v>C</v>
      </c>
      <c r="D684">
        <v>0</v>
      </c>
      <c r="E684" s="1">
        <v>1.01910828025477</v>
      </c>
      <c r="F684">
        <v>160</v>
      </c>
      <c r="G684">
        <v>157</v>
      </c>
      <c r="H684" s="1">
        <v>0</v>
      </c>
      <c r="I684" s="2">
        <f>AVERAGE(Table13458910[[#This Row],[Estimated costs 1]:[Estimated costs 20]])</f>
        <v>0</v>
      </c>
      <c r="J684" s="2">
        <f>_xlfn.STDEV.P(Table13458910[[#This Row],[Estimated costs 1]:[Estimated costs 20]])</f>
        <v>0</v>
      </c>
      <c r="K684" s="2" t="e">
        <f>Table13458910[[#This Row],[Dev]]/Table13458910[[#This Row],[Mean]]*100</f>
        <v>#DIV/0!</v>
      </c>
      <c r="L684" s="2">
        <f>Table13458910[[#This Row],[Estimated costs 1]]-Table13458910[[#This Row],[Actual cost]]</f>
        <v>0</v>
      </c>
      <c r="M684" s="2" t="e">
        <f>Table13458910[[#This Row],[Diff 1]]/Table13458910[[#This Row],[Actual cost]]*100</f>
        <v>#DIV/0!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</row>
    <row r="685" spans="1:33" x14ac:dyDescent="0.3">
      <c r="A685" t="s">
        <v>709</v>
      </c>
      <c r="B685">
        <v>683</v>
      </c>
      <c r="C685" t="str">
        <f>LEFT(Table13458910[[#This Row],[Contingency id]])</f>
        <v>C</v>
      </c>
      <c r="D685">
        <v>0</v>
      </c>
      <c r="E685" s="1">
        <v>1.0076923076922999</v>
      </c>
      <c r="F685">
        <v>131</v>
      </c>
      <c r="G685">
        <v>130</v>
      </c>
      <c r="H685" s="1">
        <v>0</v>
      </c>
      <c r="I685" s="2">
        <f>AVERAGE(Table13458910[[#This Row],[Estimated costs 1]:[Estimated costs 20]])</f>
        <v>0</v>
      </c>
      <c r="J685" s="2">
        <f>_xlfn.STDEV.P(Table13458910[[#This Row],[Estimated costs 1]:[Estimated costs 20]])</f>
        <v>0</v>
      </c>
      <c r="K685" s="2" t="e">
        <f>Table13458910[[#This Row],[Dev]]/Table13458910[[#This Row],[Mean]]*100</f>
        <v>#DIV/0!</v>
      </c>
      <c r="L685" s="2">
        <f>Table13458910[[#This Row],[Estimated costs 1]]-Table13458910[[#This Row],[Actual cost]]</f>
        <v>0</v>
      </c>
      <c r="M685" s="2" t="e">
        <f>Table13458910[[#This Row],[Diff 1]]/Table13458910[[#This Row],[Actual cost]]*100</f>
        <v>#DIV/0!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</row>
    <row r="686" spans="1:33" x14ac:dyDescent="0.3">
      <c r="A686" t="s">
        <v>710</v>
      </c>
      <c r="B686">
        <v>684</v>
      </c>
      <c r="C686" t="str">
        <f>LEFT(Table13458910[[#This Row],[Contingency id]])</f>
        <v>C</v>
      </c>
      <c r="D686">
        <v>0</v>
      </c>
      <c r="E686" s="1">
        <v>1.0234375</v>
      </c>
      <c r="F686">
        <v>131</v>
      </c>
      <c r="G686">
        <v>128</v>
      </c>
      <c r="H686" s="1">
        <v>0</v>
      </c>
      <c r="I686" s="2">
        <f>AVERAGE(Table13458910[[#This Row],[Estimated costs 1]:[Estimated costs 20]])</f>
        <v>0</v>
      </c>
      <c r="J686" s="2">
        <f>_xlfn.STDEV.P(Table13458910[[#This Row],[Estimated costs 1]:[Estimated costs 20]])</f>
        <v>0</v>
      </c>
      <c r="K686" s="2" t="e">
        <f>Table13458910[[#This Row],[Dev]]/Table13458910[[#This Row],[Mean]]*100</f>
        <v>#DIV/0!</v>
      </c>
      <c r="L686" s="2">
        <f>Table13458910[[#This Row],[Estimated costs 1]]-Table13458910[[#This Row],[Actual cost]]</f>
        <v>0</v>
      </c>
      <c r="M686" s="2" t="e">
        <f>Table13458910[[#This Row],[Diff 1]]/Table13458910[[#This Row],[Actual cost]]*100</f>
        <v>#DIV/0!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</row>
    <row r="687" spans="1:33" x14ac:dyDescent="0.3">
      <c r="A687" t="s">
        <v>711</v>
      </c>
      <c r="B687">
        <v>685</v>
      </c>
      <c r="C687" t="str">
        <f>LEFT(Table13458910[[#This Row],[Contingency id]])</f>
        <v>C</v>
      </c>
      <c r="D687">
        <v>0</v>
      </c>
      <c r="E687" s="1">
        <v>1.03968253968253</v>
      </c>
      <c r="F687">
        <v>131</v>
      </c>
      <c r="G687">
        <v>126</v>
      </c>
      <c r="H687" s="1">
        <v>0</v>
      </c>
      <c r="I687" s="2">
        <f>AVERAGE(Table13458910[[#This Row],[Estimated costs 1]:[Estimated costs 20]])</f>
        <v>0</v>
      </c>
      <c r="J687" s="2">
        <f>_xlfn.STDEV.P(Table13458910[[#This Row],[Estimated costs 1]:[Estimated costs 20]])</f>
        <v>0</v>
      </c>
      <c r="K687" s="2" t="e">
        <f>Table13458910[[#This Row],[Dev]]/Table13458910[[#This Row],[Mean]]*100</f>
        <v>#DIV/0!</v>
      </c>
      <c r="L687" s="2">
        <f>Table13458910[[#This Row],[Estimated costs 1]]-Table13458910[[#This Row],[Actual cost]]</f>
        <v>0</v>
      </c>
      <c r="M687" s="2" t="e">
        <f>Table13458910[[#This Row],[Diff 1]]/Table13458910[[#This Row],[Actual cost]]*100</f>
        <v>#DIV/0!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</row>
    <row r="688" spans="1:33" x14ac:dyDescent="0.3">
      <c r="A688" t="s">
        <v>712</v>
      </c>
      <c r="B688">
        <v>686</v>
      </c>
      <c r="C688" t="str">
        <f>LEFT(Table13458910[[#This Row],[Contingency id]])</f>
        <v>C</v>
      </c>
      <c r="D688">
        <v>0</v>
      </c>
      <c r="E688" s="1">
        <v>1.0077519379844899</v>
      </c>
      <c r="F688">
        <v>130</v>
      </c>
      <c r="G688">
        <v>129</v>
      </c>
      <c r="H688" s="1">
        <v>0</v>
      </c>
      <c r="I688" s="2">
        <f>AVERAGE(Table13458910[[#This Row],[Estimated costs 1]:[Estimated costs 20]])</f>
        <v>0</v>
      </c>
      <c r="J688" s="2">
        <f>_xlfn.STDEV.P(Table13458910[[#This Row],[Estimated costs 1]:[Estimated costs 20]])</f>
        <v>0</v>
      </c>
      <c r="K688" s="2" t="e">
        <f>Table13458910[[#This Row],[Dev]]/Table13458910[[#This Row],[Mean]]*100</f>
        <v>#DIV/0!</v>
      </c>
      <c r="L688" s="2">
        <f>Table13458910[[#This Row],[Estimated costs 1]]-Table13458910[[#This Row],[Actual cost]]</f>
        <v>0</v>
      </c>
      <c r="M688" s="2" t="e">
        <f>Table13458910[[#This Row],[Diff 1]]/Table13458910[[#This Row],[Actual cost]]*100</f>
        <v>#DIV/0!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</row>
    <row r="689" spans="1:33" x14ac:dyDescent="0.3">
      <c r="A689" t="s">
        <v>713</v>
      </c>
      <c r="B689">
        <v>687</v>
      </c>
      <c r="C689" t="str">
        <f>LEFT(Table13458910[[#This Row],[Contingency id]])</f>
        <v>C</v>
      </c>
      <c r="D689">
        <v>0</v>
      </c>
      <c r="E689" s="1">
        <v>1.02564102564102</v>
      </c>
      <c r="F689">
        <v>160</v>
      </c>
      <c r="G689">
        <v>156</v>
      </c>
      <c r="H689" s="1">
        <v>0</v>
      </c>
      <c r="I689" s="2">
        <f>AVERAGE(Table13458910[[#This Row],[Estimated costs 1]:[Estimated costs 20]])</f>
        <v>0</v>
      </c>
      <c r="J689" s="2">
        <f>_xlfn.STDEV.P(Table13458910[[#This Row],[Estimated costs 1]:[Estimated costs 20]])</f>
        <v>0</v>
      </c>
      <c r="K689" s="2" t="e">
        <f>Table13458910[[#This Row],[Dev]]/Table13458910[[#This Row],[Mean]]*100</f>
        <v>#DIV/0!</v>
      </c>
      <c r="L689" s="2">
        <f>Table13458910[[#This Row],[Estimated costs 1]]-Table13458910[[#This Row],[Actual cost]]</f>
        <v>0</v>
      </c>
      <c r="M689" s="2" t="e">
        <f>Table13458910[[#This Row],[Diff 1]]/Table13458910[[#This Row],[Actual cost]]*100</f>
        <v>#DIV/0!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</row>
    <row r="690" spans="1:33" x14ac:dyDescent="0.3">
      <c r="A690" t="s">
        <v>714</v>
      </c>
      <c r="B690">
        <v>688</v>
      </c>
      <c r="C690" t="str">
        <f>LEFT(Table13458910[[#This Row],[Contingency id]])</f>
        <v>C</v>
      </c>
      <c r="D690">
        <v>0</v>
      </c>
      <c r="E690" s="1">
        <v>1</v>
      </c>
      <c r="F690">
        <v>148</v>
      </c>
      <c r="G690">
        <v>148</v>
      </c>
      <c r="H690" s="1">
        <v>0</v>
      </c>
      <c r="I690" s="2">
        <f>AVERAGE(Table13458910[[#This Row],[Estimated costs 1]:[Estimated costs 20]])</f>
        <v>0</v>
      </c>
      <c r="J690" s="2">
        <f>_xlfn.STDEV.P(Table13458910[[#This Row],[Estimated costs 1]:[Estimated costs 20]])</f>
        <v>0</v>
      </c>
      <c r="K690" s="2" t="e">
        <f>Table13458910[[#This Row],[Dev]]/Table13458910[[#This Row],[Mean]]*100</f>
        <v>#DIV/0!</v>
      </c>
      <c r="L690" s="2">
        <f>Table13458910[[#This Row],[Estimated costs 1]]-Table13458910[[#This Row],[Actual cost]]</f>
        <v>0</v>
      </c>
      <c r="M690" s="2" t="e">
        <f>Table13458910[[#This Row],[Diff 1]]/Table13458910[[#This Row],[Actual cost]]*100</f>
        <v>#DIV/0!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</row>
    <row r="691" spans="1:33" x14ac:dyDescent="0.3">
      <c r="A691" t="s">
        <v>715</v>
      </c>
      <c r="B691">
        <v>689</v>
      </c>
      <c r="C691" t="str">
        <f>LEFT(Table13458910[[#This Row],[Contingency id]])</f>
        <v>C</v>
      </c>
      <c r="D691">
        <v>0</v>
      </c>
      <c r="E691" s="1">
        <v>1.01273885350318</v>
      </c>
      <c r="F691">
        <v>159</v>
      </c>
      <c r="G691">
        <v>157</v>
      </c>
      <c r="H691" s="1">
        <v>0</v>
      </c>
      <c r="I691" s="2">
        <f>AVERAGE(Table13458910[[#This Row],[Estimated costs 1]:[Estimated costs 20]])</f>
        <v>0</v>
      </c>
      <c r="J691" s="2">
        <f>_xlfn.STDEV.P(Table13458910[[#This Row],[Estimated costs 1]:[Estimated costs 20]])</f>
        <v>0</v>
      </c>
      <c r="K691" s="2" t="e">
        <f>Table13458910[[#This Row],[Dev]]/Table13458910[[#This Row],[Mean]]*100</f>
        <v>#DIV/0!</v>
      </c>
      <c r="L691" s="2">
        <f>Table13458910[[#This Row],[Estimated costs 1]]-Table13458910[[#This Row],[Actual cost]]</f>
        <v>0</v>
      </c>
      <c r="M691" s="2" t="e">
        <f>Table13458910[[#This Row],[Diff 1]]/Table13458910[[#This Row],[Actual cost]]*100</f>
        <v>#DIV/0!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</row>
    <row r="692" spans="1:33" x14ac:dyDescent="0.3">
      <c r="A692" t="s">
        <v>716</v>
      </c>
      <c r="B692">
        <v>690</v>
      </c>
      <c r="C692" t="str">
        <f>LEFT(Table13458910[[#This Row],[Contingency id]])</f>
        <v>C</v>
      </c>
      <c r="D692">
        <v>0</v>
      </c>
      <c r="E692" s="1">
        <v>1.0192307692307601</v>
      </c>
      <c r="F692">
        <v>159</v>
      </c>
      <c r="G692">
        <v>156</v>
      </c>
      <c r="H692" s="1">
        <v>0</v>
      </c>
      <c r="I692" s="2">
        <f>AVERAGE(Table13458910[[#This Row],[Estimated costs 1]:[Estimated costs 20]])</f>
        <v>0</v>
      </c>
      <c r="J692" s="2">
        <f>_xlfn.STDEV.P(Table13458910[[#This Row],[Estimated costs 1]:[Estimated costs 20]])</f>
        <v>0</v>
      </c>
      <c r="K692" s="2" t="e">
        <f>Table13458910[[#This Row],[Dev]]/Table13458910[[#This Row],[Mean]]*100</f>
        <v>#DIV/0!</v>
      </c>
      <c r="L692" s="2">
        <f>Table13458910[[#This Row],[Estimated costs 1]]-Table13458910[[#This Row],[Actual cost]]</f>
        <v>0</v>
      </c>
      <c r="M692" s="2" t="e">
        <f>Table13458910[[#This Row],[Diff 1]]/Table13458910[[#This Row],[Actual cost]]*100</f>
        <v>#DIV/0!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</row>
    <row r="693" spans="1:33" x14ac:dyDescent="0.3">
      <c r="A693" t="s">
        <v>717</v>
      </c>
      <c r="B693">
        <v>691</v>
      </c>
      <c r="C693" t="str">
        <f>LEFT(Table13458910[[#This Row],[Contingency id]])</f>
        <v>C</v>
      </c>
      <c r="D693">
        <v>0</v>
      </c>
      <c r="E693" s="1">
        <v>1.02525252525252</v>
      </c>
      <c r="F693">
        <v>203</v>
      </c>
      <c r="G693">
        <v>198</v>
      </c>
      <c r="H693" s="1">
        <v>0</v>
      </c>
      <c r="I693" s="2">
        <f>AVERAGE(Table13458910[[#This Row],[Estimated costs 1]:[Estimated costs 20]])</f>
        <v>0</v>
      </c>
      <c r="J693" s="2">
        <f>_xlfn.STDEV.P(Table13458910[[#This Row],[Estimated costs 1]:[Estimated costs 20]])</f>
        <v>0</v>
      </c>
      <c r="K693" s="2" t="e">
        <f>Table13458910[[#This Row],[Dev]]/Table13458910[[#This Row],[Mean]]*100</f>
        <v>#DIV/0!</v>
      </c>
      <c r="L693" s="2">
        <f>Table13458910[[#This Row],[Estimated costs 1]]-Table13458910[[#This Row],[Actual cost]]</f>
        <v>0</v>
      </c>
      <c r="M693" s="2" t="e">
        <f>Table13458910[[#This Row],[Diff 1]]/Table13458910[[#This Row],[Actual cost]]*100</f>
        <v>#DIV/0!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</row>
    <row r="694" spans="1:33" x14ac:dyDescent="0.3">
      <c r="A694" t="s">
        <v>718</v>
      </c>
      <c r="B694">
        <v>692</v>
      </c>
      <c r="C694" t="str">
        <f>LEFT(Table13458910[[#This Row],[Contingency id]])</f>
        <v>C</v>
      </c>
      <c r="D694">
        <v>0</v>
      </c>
      <c r="E694" s="1">
        <v>1.0422535211267601</v>
      </c>
      <c r="F694">
        <v>148</v>
      </c>
      <c r="G694">
        <v>142</v>
      </c>
      <c r="H694" s="1">
        <v>0</v>
      </c>
      <c r="I694" s="2">
        <f>AVERAGE(Table13458910[[#This Row],[Estimated costs 1]:[Estimated costs 20]])</f>
        <v>0</v>
      </c>
      <c r="J694" s="2">
        <f>_xlfn.STDEV.P(Table13458910[[#This Row],[Estimated costs 1]:[Estimated costs 20]])</f>
        <v>0</v>
      </c>
      <c r="K694" s="2" t="e">
        <f>Table13458910[[#This Row],[Dev]]/Table13458910[[#This Row],[Mean]]*100</f>
        <v>#DIV/0!</v>
      </c>
      <c r="L694" s="2">
        <f>Table13458910[[#This Row],[Estimated costs 1]]-Table13458910[[#This Row],[Actual cost]]</f>
        <v>0</v>
      </c>
      <c r="M694" s="2" t="e">
        <f>Table13458910[[#This Row],[Diff 1]]/Table13458910[[#This Row],[Actual cost]]*100</f>
        <v>#DIV/0!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</row>
    <row r="695" spans="1:33" x14ac:dyDescent="0.3">
      <c r="A695" t="s">
        <v>719</v>
      </c>
      <c r="B695">
        <v>693</v>
      </c>
      <c r="C695" t="str">
        <f>LEFT(Table13458910[[#This Row],[Contingency id]])</f>
        <v>C</v>
      </c>
      <c r="D695">
        <v>0</v>
      </c>
      <c r="E695" s="1">
        <v>1.0258064516129</v>
      </c>
      <c r="F695">
        <v>159</v>
      </c>
      <c r="G695">
        <v>155</v>
      </c>
      <c r="H695" s="1">
        <v>0</v>
      </c>
      <c r="I695" s="2">
        <f>AVERAGE(Table13458910[[#This Row],[Estimated costs 1]:[Estimated costs 20]])</f>
        <v>0</v>
      </c>
      <c r="J695" s="2">
        <f>_xlfn.STDEV.P(Table13458910[[#This Row],[Estimated costs 1]:[Estimated costs 20]])</f>
        <v>0</v>
      </c>
      <c r="K695" s="2" t="e">
        <f>Table13458910[[#This Row],[Dev]]/Table13458910[[#This Row],[Mean]]*100</f>
        <v>#DIV/0!</v>
      </c>
      <c r="L695" s="2">
        <f>Table13458910[[#This Row],[Estimated costs 1]]-Table13458910[[#This Row],[Actual cost]]</f>
        <v>0</v>
      </c>
      <c r="M695" s="2" t="e">
        <f>Table13458910[[#This Row],[Diff 1]]/Table13458910[[#This Row],[Actual cost]]*100</f>
        <v>#DIV/0!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</row>
    <row r="696" spans="1:33" x14ac:dyDescent="0.3">
      <c r="A696" t="s">
        <v>720</v>
      </c>
      <c r="B696">
        <v>694</v>
      </c>
      <c r="C696" t="str">
        <f>LEFT(Table13458910[[#This Row],[Contingency id]])</f>
        <v>C</v>
      </c>
      <c r="D696">
        <v>0</v>
      </c>
      <c r="E696" s="1">
        <v>1.0068027210884301</v>
      </c>
      <c r="F696">
        <v>148</v>
      </c>
      <c r="G696">
        <v>147</v>
      </c>
      <c r="H696" s="1">
        <v>0</v>
      </c>
      <c r="I696" s="2">
        <f>AVERAGE(Table13458910[[#This Row],[Estimated costs 1]:[Estimated costs 20]])</f>
        <v>0</v>
      </c>
      <c r="J696" s="2">
        <f>_xlfn.STDEV.P(Table13458910[[#This Row],[Estimated costs 1]:[Estimated costs 20]])</f>
        <v>0</v>
      </c>
      <c r="K696" s="2" t="e">
        <f>Table13458910[[#This Row],[Dev]]/Table13458910[[#This Row],[Mean]]*100</f>
        <v>#DIV/0!</v>
      </c>
      <c r="L696" s="2">
        <f>Table13458910[[#This Row],[Estimated costs 1]]-Table13458910[[#This Row],[Actual cost]]</f>
        <v>0</v>
      </c>
      <c r="M696" s="2" t="e">
        <f>Table13458910[[#This Row],[Diff 1]]/Table13458910[[#This Row],[Actual cost]]*100</f>
        <v>#DIV/0!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</row>
    <row r="697" spans="1:33" x14ac:dyDescent="0.3">
      <c r="A697" t="s">
        <v>721</v>
      </c>
      <c r="B697">
        <v>695</v>
      </c>
      <c r="C697" t="str">
        <f>LEFT(Table13458910[[#This Row],[Contingency id]])</f>
        <v>C</v>
      </c>
      <c r="D697">
        <v>0</v>
      </c>
      <c r="E697" s="1">
        <v>1.01273885350318</v>
      </c>
      <c r="F697">
        <v>159</v>
      </c>
      <c r="G697">
        <v>157</v>
      </c>
      <c r="H697" s="1">
        <v>0</v>
      </c>
      <c r="I697" s="2">
        <f>AVERAGE(Table13458910[[#This Row],[Estimated costs 1]:[Estimated costs 20]])</f>
        <v>0</v>
      </c>
      <c r="J697" s="2">
        <f>_xlfn.STDEV.P(Table13458910[[#This Row],[Estimated costs 1]:[Estimated costs 20]])</f>
        <v>0</v>
      </c>
      <c r="K697" s="2" t="e">
        <f>Table13458910[[#This Row],[Dev]]/Table13458910[[#This Row],[Mean]]*100</f>
        <v>#DIV/0!</v>
      </c>
      <c r="L697" s="2">
        <f>Table13458910[[#This Row],[Estimated costs 1]]-Table13458910[[#This Row],[Actual cost]]</f>
        <v>0</v>
      </c>
      <c r="M697" s="2" t="e">
        <f>Table13458910[[#This Row],[Diff 1]]/Table13458910[[#This Row],[Actual cost]]*100</f>
        <v>#DIV/0!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</row>
    <row r="698" spans="1:33" x14ac:dyDescent="0.3">
      <c r="A698" t="s">
        <v>722</v>
      </c>
      <c r="B698">
        <v>696</v>
      </c>
      <c r="C698" t="str">
        <f>LEFT(Table13458910[[#This Row],[Contingency id]])</f>
        <v>C</v>
      </c>
      <c r="D698">
        <v>0</v>
      </c>
      <c r="E698" s="1">
        <v>1.03571428571428</v>
      </c>
      <c r="F698">
        <v>203</v>
      </c>
      <c r="G698">
        <v>196</v>
      </c>
      <c r="H698" s="1">
        <v>0</v>
      </c>
      <c r="I698" s="2">
        <f>AVERAGE(Table13458910[[#This Row],[Estimated costs 1]:[Estimated costs 20]])</f>
        <v>0</v>
      </c>
      <c r="J698" s="2">
        <f>_xlfn.STDEV.P(Table13458910[[#This Row],[Estimated costs 1]:[Estimated costs 20]])</f>
        <v>0</v>
      </c>
      <c r="K698" s="2" t="e">
        <f>Table13458910[[#This Row],[Dev]]/Table13458910[[#This Row],[Mean]]*100</f>
        <v>#DIV/0!</v>
      </c>
      <c r="L698" s="2">
        <f>Table13458910[[#This Row],[Estimated costs 1]]-Table13458910[[#This Row],[Actual cost]]</f>
        <v>0</v>
      </c>
      <c r="M698" s="2" t="e">
        <f>Table13458910[[#This Row],[Diff 1]]/Table13458910[[#This Row],[Actual cost]]*100</f>
        <v>#DIV/0!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</row>
    <row r="699" spans="1:33" x14ac:dyDescent="0.3">
      <c r="A699" t="s">
        <v>723</v>
      </c>
      <c r="B699">
        <v>697</v>
      </c>
      <c r="C699" t="str">
        <f>LEFT(Table13458910[[#This Row],[Contingency id]])</f>
        <v>C</v>
      </c>
      <c r="D699">
        <v>0</v>
      </c>
      <c r="E699" s="1">
        <v>1.0049504950495001</v>
      </c>
      <c r="F699">
        <v>203</v>
      </c>
      <c r="G699">
        <v>202</v>
      </c>
      <c r="H699" s="1">
        <v>0</v>
      </c>
      <c r="I699" s="2">
        <f>AVERAGE(Table13458910[[#This Row],[Estimated costs 1]:[Estimated costs 20]])</f>
        <v>0</v>
      </c>
      <c r="J699" s="2">
        <f>_xlfn.STDEV.P(Table13458910[[#This Row],[Estimated costs 1]:[Estimated costs 20]])</f>
        <v>0</v>
      </c>
      <c r="K699" s="2" t="e">
        <f>Table13458910[[#This Row],[Dev]]/Table13458910[[#This Row],[Mean]]*100</f>
        <v>#DIV/0!</v>
      </c>
      <c r="L699" s="2">
        <f>Table13458910[[#This Row],[Estimated costs 1]]-Table13458910[[#This Row],[Actual cost]]</f>
        <v>0</v>
      </c>
      <c r="M699" s="2" t="e">
        <f>Table13458910[[#This Row],[Diff 1]]/Table13458910[[#This Row],[Actual cost]]*100</f>
        <v>#DIV/0!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</row>
    <row r="700" spans="1:33" x14ac:dyDescent="0.3">
      <c r="A700" t="s">
        <v>724</v>
      </c>
      <c r="B700">
        <v>698</v>
      </c>
      <c r="C700" t="str">
        <f>LEFT(Table13458910[[#This Row],[Contingency id]])</f>
        <v>C</v>
      </c>
      <c r="D700">
        <v>0</v>
      </c>
      <c r="E700" s="1">
        <v>1.02525252525252</v>
      </c>
      <c r="F700">
        <v>203</v>
      </c>
      <c r="G700">
        <v>198</v>
      </c>
      <c r="H700" s="1">
        <v>0</v>
      </c>
      <c r="I700" s="2">
        <f>AVERAGE(Table13458910[[#This Row],[Estimated costs 1]:[Estimated costs 20]])</f>
        <v>0</v>
      </c>
      <c r="J700" s="2">
        <f>_xlfn.STDEV.P(Table13458910[[#This Row],[Estimated costs 1]:[Estimated costs 20]])</f>
        <v>0</v>
      </c>
      <c r="K700" s="2" t="e">
        <f>Table13458910[[#This Row],[Dev]]/Table13458910[[#This Row],[Mean]]*100</f>
        <v>#DIV/0!</v>
      </c>
      <c r="L700" s="2">
        <f>Table13458910[[#This Row],[Estimated costs 1]]-Table13458910[[#This Row],[Actual cost]]</f>
        <v>0</v>
      </c>
      <c r="M700" s="2" t="e">
        <f>Table13458910[[#This Row],[Diff 1]]/Table13458910[[#This Row],[Actual cost]]*100</f>
        <v>#DIV/0!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</row>
    <row r="701" spans="1:33" x14ac:dyDescent="0.3">
      <c r="A701" t="s">
        <v>725</v>
      </c>
      <c r="B701">
        <v>699</v>
      </c>
      <c r="C701" t="str">
        <f>LEFT(Table13458910[[#This Row],[Contingency id]])</f>
        <v>C</v>
      </c>
      <c r="D701">
        <v>0</v>
      </c>
      <c r="E701" s="1">
        <v>1.01204819277108</v>
      </c>
      <c r="F701">
        <v>168</v>
      </c>
      <c r="G701">
        <v>166</v>
      </c>
      <c r="H701" s="1">
        <v>0</v>
      </c>
      <c r="I701" s="2">
        <f>AVERAGE(Table13458910[[#This Row],[Estimated costs 1]:[Estimated costs 20]])</f>
        <v>0</v>
      </c>
      <c r="J701" s="2">
        <f>_xlfn.STDEV.P(Table13458910[[#This Row],[Estimated costs 1]:[Estimated costs 20]])</f>
        <v>0</v>
      </c>
      <c r="K701" s="2" t="e">
        <f>Table13458910[[#This Row],[Dev]]/Table13458910[[#This Row],[Mean]]*100</f>
        <v>#DIV/0!</v>
      </c>
      <c r="L701" s="2">
        <f>Table13458910[[#This Row],[Estimated costs 1]]-Table13458910[[#This Row],[Actual cost]]</f>
        <v>0</v>
      </c>
      <c r="M701" s="2" t="e">
        <f>Table13458910[[#This Row],[Diff 1]]/Table13458910[[#This Row],[Actual cost]]*100</f>
        <v>#DIV/0!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</row>
    <row r="702" spans="1:33" x14ac:dyDescent="0.3">
      <c r="A702" t="s">
        <v>726</v>
      </c>
      <c r="B702">
        <v>700</v>
      </c>
      <c r="C702" t="str">
        <f>LEFT(Table13458910[[#This Row],[Contingency id]])</f>
        <v>C</v>
      </c>
      <c r="D702">
        <v>0</v>
      </c>
      <c r="E702" s="1">
        <v>1.02525252525252</v>
      </c>
      <c r="F702">
        <v>203</v>
      </c>
      <c r="G702">
        <v>198</v>
      </c>
      <c r="H702" s="1">
        <v>0</v>
      </c>
      <c r="I702" s="2">
        <f>AVERAGE(Table13458910[[#This Row],[Estimated costs 1]:[Estimated costs 20]])</f>
        <v>0</v>
      </c>
      <c r="J702" s="2">
        <f>_xlfn.STDEV.P(Table13458910[[#This Row],[Estimated costs 1]:[Estimated costs 20]])</f>
        <v>0</v>
      </c>
      <c r="K702" s="2" t="e">
        <f>Table13458910[[#This Row],[Dev]]/Table13458910[[#This Row],[Mean]]*100</f>
        <v>#DIV/0!</v>
      </c>
      <c r="L702" s="2">
        <f>Table13458910[[#This Row],[Estimated costs 1]]-Table13458910[[#This Row],[Actual cost]]</f>
        <v>0</v>
      </c>
      <c r="M702" s="2" t="e">
        <f>Table13458910[[#This Row],[Diff 1]]/Table13458910[[#This Row],[Actual cost]]*100</f>
        <v>#DIV/0!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</row>
    <row r="703" spans="1:33" x14ac:dyDescent="0.3">
      <c r="A703" t="s">
        <v>727</v>
      </c>
      <c r="B703">
        <v>701</v>
      </c>
      <c r="C703" t="str">
        <f>LEFT(Table13458910[[#This Row],[Contingency id]])</f>
        <v>C</v>
      </c>
      <c r="D703">
        <v>0</v>
      </c>
      <c r="E703" s="1">
        <v>1.0463917525773101</v>
      </c>
      <c r="F703">
        <v>203</v>
      </c>
      <c r="G703">
        <v>194</v>
      </c>
      <c r="H703" s="1">
        <v>0</v>
      </c>
      <c r="I703" s="2">
        <f>AVERAGE(Table13458910[[#This Row],[Estimated costs 1]:[Estimated costs 20]])</f>
        <v>0</v>
      </c>
      <c r="J703" s="2">
        <f>_xlfn.STDEV.P(Table13458910[[#This Row],[Estimated costs 1]:[Estimated costs 20]])</f>
        <v>0</v>
      </c>
      <c r="K703" s="2" t="e">
        <f>Table13458910[[#This Row],[Dev]]/Table13458910[[#This Row],[Mean]]*100</f>
        <v>#DIV/0!</v>
      </c>
      <c r="L703" s="2">
        <f>Table13458910[[#This Row],[Estimated costs 1]]-Table13458910[[#This Row],[Actual cost]]</f>
        <v>0</v>
      </c>
      <c r="M703" s="2" t="e">
        <f>Table13458910[[#This Row],[Diff 1]]/Table13458910[[#This Row],[Actual cost]]*100</f>
        <v>#DIV/0!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</row>
    <row r="704" spans="1:33" x14ac:dyDescent="0.3">
      <c r="A704" t="s">
        <v>728</v>
      </c>
      <c r="B704">
        <v>702</v>
      </c>
      <c r="C704" t="str">
        <f>LEFT(Table13458910[[#This Row],[Contingency id]])</f>
        <v>C</v>
      </c>
      <c r="D704">
        <v>0</v>
      </c>
      <c r="E704" s="1">
        <v>1.03571428571428</v>
      </c>
      <c r="F704">
        <v>203</v>
      </c>
      <c r="G704">
        <v>196</v>
      </c>
      <c r="H704" s="1">
        <v>0</v>
      </c>
      <c r="I704" s="2">
        <f>AVERAGE(Table13458910[[#This Row],[Estimated costs 1]:[Estimated costs 20]])</f>
        <v>0</v>
      </c>
      <c r="J704" s="2">
        <f>_xlfn.STDEV.P(Table13458910[[#This Row],[Estimated costs 1]:[Estimated costs 20]])</f>
        <v>0</v>
      </c>
      <c r="K704" s="2" t="e">
        <f>Table13458910[[#This Row],[Dev]]/Table13458910[[#This Row],[Mean]]*100</f>
        <v>#DIV/0!</v>
      </c>
      <c r="L704" s="2">
        <f>Table13458910[[#This Row],[Estimated costs 1]]-Table13458910[[#This Row],[Actual cost]]</f>
        <v>0</v>
      </c>
      <c r="M704" s="2" t="e">
        <f>Table13458910[[#This Row],[Diff 1]]/Table13458910[[#This Row],[Actual cost]]*100</f>
        <v>#DIV/0!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</row>
    <row r="705" spans="1:33" x14ac:dyDescent="0.3">
      <c r="A705" t="s">
        <v>729</v>
      </c>
      <c r="B705">
        <v>703</v>
      </c>
      <c r="C705" t="str">
        <f>LEFT(Table13458910[[#This Row],[Contingency id]])</f>
        <v>C</v>
      </c>
      <c r="D705">
        <v>0</v>
      </c>
      <c r="E705" s="1">
        <v>1.00995024875621</v>
      </c>
      <c r="F705">
        <v>203</v>
      </c>
      <c r="G705">
        <v>201</v>
      </c>
      <c r="H705" s="1">
        <v>0</v>
      </c>
      <c r="I705" s="2">
        <f>AVERAGE(Table13458910[[#This Row],[Estimated costs 1]:[Estimated costs 20]])</f>
        <v>0</v>
      </c>
      <c r="J705" s="2">
        <f>_xlfn.STDEV.P(Table13458910[[#This Row],[Estimated costs 1]:[Estimated costs 20]])</f>
        <v>0</v>
      </c>
      <c r="K705" s="2" t="e">
        <f>Table13458910[[#This Row],[Dev]]/Table13458910[[#This Row],[Mean]]*100</f>
        <v>#DIV/0!</v>
      </c>
      <c r="L705" s="2">
        <f>Table13458910[[#This Row],[Estimated costs 1]]-Table13458910[[#This Row],[Actual cost]]</f>
        <v>0</v>
      </c>
      <c r="M705" s="2" t="e">
        <f>Table13458910[[#This Row],[Diff 1]]/Table13458910[[#This Row],[Actual cost]]*100</f>
        <v>#DIV/0!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</row>
    <row r="706" spans="1:33" x14ac:dyDescent="0.3">
      <c r="A706" t="s">
        <v>730</v>
      </c>
      <c r="B706">
        <v>704</v>
      </c>
      <c r="C706" t="str">
        <f>LEFT(Table13458910[[#This Row],[Contingency id]])</f>
        <v>C</v>
      </c>
      <c r="D706">
        <v>0</v>
      </c>
      <c r="E706" s="1">
        <v>1.02525252525252</v>
      </c>
      <c r="F706">
        <v>203</v>
      </c>
      <c r="G706">
        <v>198</v>
      </c>
      <c r="H706" s="1">
        <v>0</v>
      </c>
      <c r="I706" s="2">
        <f>AVERAGE(Table13458910[[#This Row],[Estimated costs 1]:[Estimated costs 20]])</f>
        <v>0</v>
      </c>
      <c r="J706" s="2">
        <f>_xlfn.STDEV.P(Table13458910[[#This Row],[Estimated costs 1]:[Estimated costs 20]])</f>
        <v>0</v>
      </c>
      <c r="K706" s="2" t="e">
        <f>Table13458910[[#This Row],[Dev]]/Table13458910[[#This Row],[Mean]]*100</f>
        <v>#DIV/0!</v>
      </c>
      <c r="L706" s="2">
        <f>Table13458910[[#This Row],[Estimated costs 1]]-Table13458910[[#This Row],[Actual cost]]</f>
        <v>0</v>
      </c>
      <c r="M706" s="2" t="e">
        <f>Table13458910[[#This Row],[Diff 1]]/Table13458910[[#This Row],[Actual cost]]*100</f>
        <v>#DIV/0!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</row>
    <row r="707" spans="1:33" x14ac:dyDescent="0.3">
      <c r="A707" t="s">
        <v>731</v>
      </c>
      <c r="B707">
        <v>705</v>
      </c>
      <c r="C707" t="str">
        <f>LEFT(Table13458910[[#This Row],[Contingency id]])</f>
        <v>C</v>
      </c>
      <c r="D707">
        <v>0</v>
      </c>
      <c r="E707" s="1">
        <v>1.02010050251256</v>
      </c>
      <c r="F707">
        <v>203</v>
      </c>
      <c r="G707">
        <v>199</v>
      </c>
      <c r="H707" s="1">
        <v>0</v>
      </c>
      <c r="I707" s="2">
        <f>AVERAGE(Table13458910[[#This Row],[Estimated costs 1]:[Estimated costs 20]])</f>
        <v>0</v>
      </c>
      <c r="J707" s="2">
        <f>_xlfn.STDEV.P(Table13458910[[#This Row],[Estimated costs 1]:[Estimated costs 20]])</f>
        <v>0</v>
      </c>
      <c r="K707" s="2" t="e">
        <f>Table13458910[[#This Row],[Dev]]/Table13458910[[#This Row],[Mean]]*100</f>
        <v>#DIV/0!</v>
      </c>
      <c r="L707" s="2">
        <f>Table13458910[[#This Row],[Estimated costs 1]]-Table13458910[[#This Row],[Actual cost]]</f>
        <v>0</v>
      </c>
      <c r="M707" s="2" t="e">
        <f>Table13458910[[#This Row],[Diff 1]]/Table13458910[[#This Row],[Actual cost]]*100</f>
        <v>#DIV/0!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</row>
    <row r="708" spans="1:33" x14ac:dyDescent="0.3">
      <c r="A708" t="s">
        <v>732</v>
      </c>
      <c r="B708">
        <v>706</v>
      </c>
      <c r="C708" t="str">
        <f>LEFT(Table13458910[[#This Row],[Contingency id]])</f>
        <v>C</v>
      </c>
      <c r="D708">
        <v>0</v>
      </c>
      <c r="E708" s="1">
        <v>1.02525252525252</v>
      </c>
      <c r="F708">
        <v>203</v>
      </c>
      <c r="G708">
        <v>198</v>
      </c>
      <c r="H708" s="1">
        <v>0</v>
      </c>
      <c r="I708" s="2">
        <f>AVERAGE(Table13458910[[#This Row],[Estimated costs 1]:[Estimated costs 20]])</f>
        <v>0</v>
      </c>
      <c r="J708" s="2">
        <f>_xlfn.STDEV.P(Table13458910[[#This Row],[Estimated costs 1]:[Estimated costs 20]])</f>
        <v>0</v>
      </c>
      <c r="K708" s="2" t="e">
        <f>Table13458910[[#This Row],[Dev]]/Table13458910[[#This Row],[Mean]]*100</f>
        <v>#DIV/0!</v>
      </c>
      <c r="L708" s="2">
        <f>Table13458910[[#This Row],[Estimated costs 1]]-Table13458910[[#This Row],[Actual cost]]</f>
        <v>0</v>
      </c>
      <c r="M708" s="2" t="e">
        <f>Table13458910[[#This Row],[Diff 1]]/Table13458910[[#This Row],[Actual cost]]*100</f>
        <v>#DIV/0!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</row>
    <row r="709" spans="1:33" x14ac:dyDescent="0.3">
      <c r="A709" t="s">
        <v>733</v>
      </c>
      <c r="B709">
        <v>707</v>
      </c>
      <c r="C709" t="str">
        <f>LEFT(Table13458910[[#This Row],[Contingency id]])</f>
        <v>C</v>
      </c>
      <c r="D709">
        <v>0</v>
      </c>
      <c r="E709" s="1">
        <v>1.02010050251256</v>
      </c>
      <c r="F709">
        <v>203</v>
      </c>
      <c r="G709">
        <v>199</v>
      </c>
      <c r="H709" s="1">
        <v>0</v>
      </c>
      <c r="I709" s="2">
        <f>AVERAGE(Table13458910[[#This Row],[Estimated costs 1]:[Estimated costs 20]])</f>
        <v>0</v>
      </c>
      <c r="J709" s="2">
        <f>_xlfn.STDEV.P(Table13458910[[#This Row],[Estimated costs 1]:[Estimated costs 20]])</f>
        <v>0</v>
      </c>
      <c r="K709" s="2" t="e">
        <f>Table13458910[[#This Row],[Dev]]/Table13458910[[#This Row],[Mean]]*100</f>
        <v>#DIV/0!</v>
      </c>
      <c r="L709" s="2">
        <f>Table13458910[[#This Row],[Estimated costs 1]]-Table13458910[[#This Row],[Actual cost]]</f>
        <v>0</v>
      </c>
      <c r="M709" s="2" t="e">
        <f>Table13458910[[#This Row],[Diff 1]]/Table13458910[[#This Row],[Actual cost]]*100</f>
        <v>#DIV/0!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</row>
    <row r="710" spans="1:33" x14ac:dyDescent="0.3">
      <c r="A710" t="s">
        <v>734</v>
      </c>
      <c r="B710">
        <v>708</v>
      </c>
      <c r="C710" t="str">
        <f>LEFT(Table13458910[[#This Row],[Contingency id]])</f>
        <v>C</v>
      </c>
      <c r="D710">
        <v>0</v>
      </c>
      <c r="E710" s="1">
        <v>1.00995024875621</v>
      </c>
      <c r="F710">
        <v>203</v>
      </c>
      <c r="G710">
        <v>201</v>
      </c>
      <c r="H710" s="1">
        <v>0</v>
      </c>
      <c r="I710" s="2">
        <f>AVERAGE(Table13458910[[#This Row],[Estimated costs 1]:[Estimated costs 20]])</f>
        <v>0</v>
      </c>
      <c r="J710" s="2">
        <f>_xlfn.STDEV.P(Table13458910[[#This Row],[Estimated costs 1]:[Estimated costs 20]])</f>
        <v>0</v>
      </c>
      <c r="K710" s="2" t="e">
        <f>Table13458910[[#This Row],[Dev]]/Table13458910[[#This Row],[Mean]]*100</f>
        <v>#DIV/0!</v>
      </c>
      <c r="L710" s="2">
        <f>Table13458910[[#This Row],[Estimated costs 1]]-Table13458910[[#This Row],[Actual cost]]</f>
        <v>0</v>
      </c>
      <c r="M710" s="2" t="e">
        <f>Table13458910[[#This Row],[Diff 1]]/Table13458910[[#This Row],[Actual cost]]*100</f>
        <v>#DIV/0!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</row>
    <row r="711" spans="1:33" x14ac:dyDescent="0.3">
      <c r="A711" t="s">
        <v>735</v>
      </c>
      <c r="B711">
        <v>709</v>
      </c>
      <c r="C711" t="str">
        <f>LEFT(Table13458910[[#This Row],[Contingency id]])</f>
        <v>C</v>
      </c>
      <c r="D711">
        <v>0</v>
      </c>
      <c r="E711" s="1">
        <v>1.03571428571428</v>
      </c>
      <c r="F711">
        <v>203</v>
      </c>
      <c r="G711">
        <v>196</v>
      </c>
      <c r="H711" s="1">
        <v>0</v>
      </c>
      <c r="I711" s="2">
        <f>AVERAGE(Table13458910[[#This Row],[Estimated costs 1]:[Estimated costs 20]])</f>
        <v>0</v>
      </c>
      <c r="J711" s="2">
        <f>_xlfn.STDEV.P(Table13458910[[#This Row],[Estimated costs 1]:[Estimated costs 20]])</f>
        <v>0</v>
      </c>
      <c r="K711" s="2" t="e">
        <f>Table13458910[[#This Row],[Dev]]/Table13458910[[#This Row],[Mean]]*100</f>
        <v>#DIV/0!</v>
      </c>
      <c r="L711" s="2">
        <f>Table13458910[[#This Row],[Estimated costs 1]]-Table13458910[[#This Row],[Actual cost]]</f>
        <v>0</v>
      </c>
      <c r="M711" s="2" t="e">
        <f>Table13458910[[#This Row],[Diff 1]]/Table13458910[[#This Row],[Actual cost]]*100</f>
        <v>#DIV/0!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</row>
  </sheetData>
  <conditionalFormatting sqref="K3:K386">
    <cfRule type="cellIs" dxfId="110" priority="1" operator="greaterThan">
      <formula>20</formula>
    </cfRule>
  </conditionalFormatting>
  <conditionalFormatting sqref="M3:M711">
    <cfRule type="cellIs" dxfId="109" priority="2" operator="lessThan">
      <formula>-20</formula>
    </cfRule>
    <cfRule type="cellIs" dxfId="108" priority="3" operator="greaterThan">
      <formula>20</formula>
    </cfRule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All zones distance 200</vt:lpstr>
      <vt:lpstr>All zones distance 100</vt:lpstr>
      <vt:lpstr>All zones distance 50</vt:lpstr>
      <vt:lpstr>Zone A distance 200</vt:lpstr>
      <vt:lpstr>Zone A distance 200 rerun unsaf</vt:lpstr>
      <vt:lpstr>Zone B distance 200</vt:lpstr>
      <vt:lpstr>Zone C distance 200</vt:lpstr>
      <vt:lpstr>Zone A distance 100</vt:lpstr>
      <vt:lpstr>Zone A distance 100 rerun unsaf</vt:lpstr>
      <vt:lpstr>Zone B distance 100</vt:lpstr>
      <vt:lpstr>Zone C distance 100</vt:lpstr>
      <vt:lpstr>Zone A distance 50</vt:lpstr>
      <vt:lpstr>Zone B distance 50</vt:lpstr>
      <vt:lpstr>Zone C distance 50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SABOT Frédéric</cp:lastModifiedBy>
  <dcterms:created xsi:type="dcterms:W3CDTF">2024-10-15T10:35:19Z</dcterms:created>
  <dcterms:modified xsi:type="dcterms:W3CDTF">2024-10-22T12:03:11Z</dcterms:modified>
</cp:coreProperties>
</file>